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国庫課\国庫企画係\06 通貨に関する実態調査\★令和元年度\09　公表\★公表物\"/>
    </mc:Choice>
  </mc:AlternateContent>
  <bookViews>
    <workbookView xWindow="480" yWindow="60" windowWidth="18075" windowHeight="9900" activeTab="1"/>
  </bookViews>
  <sheets>
    <sheet name="目次" sheetId="1" r:id="rId1"/>
    <sheet name="実数" sheetId="2" r:id="rId2"/>
    <sheet name="割合" sheetId="3" r:id="rId3"/>
    <sheet name="実数・割合" sheetId="4" r:id="rId4"/>
  </sheets>
  <definedNames>
    <definedName name="_xlnm.Print_Area" localSheetId="0">目次!$A:$J</definedName>
    <definedName name="_xlnm.Print_Titles" localSheetId="2">割合!$A:$G,割合!$1:$5</definedName>
    <definedName name="_xlnm.Print_Titles" localSheetId="1">実数!$A:$G,実数!$1:$5</definedName>
    <definedName name="_xlnm.Print_Titles" localSheetId="3">実数・割合!$A:$G,実数・割合!$1:$5</definedName>
    <definedName name="_xlnm.Print_Titles" localSheetId="0">目次!$1:$5</definedName>
  </definedNames>
  <calcPr calcId="152511"/>
</workbook>
</file>

<file path=xl/calcChain.xml><?xml version="1.0" encoding="utf-8"?>
<calcChain xmlns="http://schemas.openxmlformats.org/spreadsheetml/2006/main">
  <c r="B17074" i="4" l="1"/>
  <c r="B17033" i="4"/>
  <c r="B16984" i="4"/>
  <c r="B16939" i="4"/>
  <c r="B16908" i="4"/>
  <c r="B16867" i="4"/>
  <c r="B16818" i="4"/>
  <c r="B16773" i="4"/>
  <c r="B16742" i="4"/>
  <c r="B16701" i="4"/>
  <c r="B16652" i="4"/>
  <c r="B16607" i="4"/>
  <c r="B16576" i="4"/>
  <c r="B16535" i="4"/>
  <c r="B16486" i="4"/>
  <c r="B16441" i="4"/>
  <c r="B16410" i="4"/>
  <c r="B16369" i="4"/>
  <c r="B16320" i="4"/>
  <c r="B16275" i="4"/>
  <c r="B16244" i="4"/>
  <c r="B16203" i="4"/>
  <c r="B16154" i="4"/>
  <c r="B16109" i="4"/>
  <c r="B16078" i="4"/>
  <c r="B16037" i="4"/>
  <c r="B15988" i="4"/>
  <c r="B15943" i="4"/>
  <c r="B15912" i="4"/>
  <c r="B15871" i="4"/>
  <c r="B15822" i="4"/>
  <c r="B15777" i="4"/>
  <c r="B15746" i="4"/>
  <c r="B15705" i="4"/>
  <c r="B15656" i="4"/>
  <c r="B15611" i="4"/>
  <c r="B15580" i="4"/>
  <c r="B15539" i="4"/>
  <c r="B15490" i="4"/>
  <c r="B15445" i="4"/>
  <c r="B15414" i="4"/>
  <c r="B15373" i="4"/>
  <c r="B15324" i="4"/>
  <c r="B15279" i="4"/>
  <c r="B15248" i="4"/>
  <c r="B15207" i="4"/>
  <c r="B15158" i="4"/>
  <c r="B15113" i="4"/>
  <c r="B15082" i="4"/>
  <c r="B15041" i="4"/>
  <c r="B14992" i="4"/>
  <c r="B14947" i="4"/>
  <c r="B14916" i="4"/>
  <c r="B14875" i="4"/>
  <c r="B14826" i="4"/>
  <c r="B14781" i="4"/>
  <c r="B14750" i="4"/>
  <c r="B14709" i="4"/>
  <c r="B14660" i="4"/>
  <c r="B14615" i="4"/>
  <c r="B14584" i="4"/>
  <c r="B14543" i="4"/>
  <c r="B14494" i="4"/>
  <c r="B14449" i="4"/>
  <c r="B14418" i="4"/>
  <c r="B14377" i="4"/>
  <c r="B14328" i="4"/>
  <c r="B14283" i="4"/>
  <c r="B14252" i="4"/>
  <c r="B14211" i="4"/>
  <c r="B14162" i="4"/>
  <c r="B14117" i="4"/>
  <c r="B14086" i="4"/>
  <c r="B14045" i="4"/>
  <c r="B13996" i="4"/>
  <c r="B13951" i="4"/>
  <c r="B13920" i="4"/>
  <c r="B13879" i="4"/>
  <c r="B13830" i="4"/>
  <c r="B13785" i="4"/>
  <c r="B13754" i="4"/>
  <c r="B13713" i="4"/>
  <c r="B13664" i="4"/>
  <c r="B13619" i="4"/>
  <c r="B13588" i="4"/>
  <c r="B13547" i="4"/>
  <c r="B13498" i="4"/>
  <c r="B13453" i="4"/>
  <c r="B13422" i="4"/>
  <c r="B13381" i="4"/>
  <c r="B13332" i="4"/>
  <c r="B13287" i="4"/>
  <c r="B13256" i="4"/>
  <c r="B13215" i="4"/>
  <c r="B13166" i="4"/>
  <c r="B13121" i="4"/>
  <c r="B13090" i="4"/>
  <c r="B13049" i="4"/>
  <c r="B13000" i="4"/>
  <c r="B12955" i="4"/>
  <c r="B12924" i="4"/>
  <c r="B12883" i="4"/>
  <c r="B12834" i="4"/>
  <c r="B12789" i="4"/>
  <c r="B12758" i="4"/>
  <c r="B12717" i="4"/>
  <c r="B12668" i="4"/>
  <c r="B12623" i="4"/>
  <c r="B12592" i="4"/>
  <c r="B12551" i="4"/>
  <c r="B12502" i="4"/>
  <c r="B12457" i="4"/>
  <c r="B12426" i="4"/>
  <c r="B12385" i="4"/>
  <c r="B12336" i="4"/>
  <c r="B12291" i="4"/>
  <c r="B12260" i="4"/>
  <c r="B12219" i="4"/>
  <c r="B12170" i="4"/>
  <c r="B12125" i="4"/>
  <c r="B12094" i="4"/>
  <c r="B12053" i="4"/>
  <c r="B12004" i="4"/>
  <c r="B11959" i="4"/>
  <c r="B11928" i="4"/>
  <c r="B11887" i="4"/>
  <c r="B11838" i="4"/>
  <c r="B11793" i="4"/>
  <c r="B11762" i="4"/>
  <c r="B11721" i="4"/>
  <c r="B11672" i="4"/>
  <c r="B11627" i="4"/>
  <c r="B11596" i="4"/>
  <c r="B11555" i="4"/>
  <c r="B11506" i="4"/>
  <c r="B11461" i="4"/>
  <c r="B11430" i="4"/>
  <c r="B11389" i="4"/>
  <c r="B11340" i="4"/>
  <c r="B11295" i="4"/>
  <c r="B11264" i="4"/>
  <c r="B11223" i="4"/>
  <c r="B11174" i="4"/>
  <c r="B11129" i="4"/>
  <c r="B11098" i="4"/>
  <c r="B11057" i="4"/>
  <c r="B11008" i="4"/>
  <c r="B10963" i="4"/>
  <c r="B10932" i="4"/>
  <c r="B10891" i="4"/>
  <c r="B10842" i="4"/>
  <c r="B10797" i="4"/>
  <c r="B10766" i="4"/>
  <c r="B10725" i="4"/>
  <c r="B10676" i="4"/>
  <c r="B10631" i="4"/>
  <c r="B10600" i="4"/>
  <c r="B10559" i="4"/>
  <c r="B10510" i="4"/>
  <c r="B10465" i="4"/>
  <c r="B10434" i="4"/>
  <c r="B10393" i="4"/>
  <c r="B10344" i="4"/>
  <c r="B10299" i="4"/>
  <c r="B10268" i="4"/>
  <c r="B10227" i="4"/>
  <c r="B10178" i="4"/>
  <c r="B10133" i="4"/>
  <c r="B10102" i="4"/>
  <c r="B10061" i="4"/>
  <c r="B10012" i="4"/>
  <c r="B9967" i="4"/>
  <c r="B9936" i="4"/>
  <c r="B9895" i="4"/>
  <c r="B9846" i="4"/>
  <c r="B9801" i="4"/>
  <c r="B9770" i="4"/>
  <c r="B9729" i="4"/>
  <c r="B9680" i="4"/>
  <c r="B9635" i="4"/>
  <c r="B9604" i="4"/>
  <c r="B9563" i="4"/>
  <c r="B9514" i="4"/>
  <c r="B9469" i="4"/>
  <c r="B9438" i="4"/>
  <c r="B9397" i="4"/>
  <c r="B9348" i="4"/>
  <c r="B9303" i="4"/>
  <c r="B9272" i="4"/>
  <c r="B9231" i="4"/>
  <c r="B9182" i="4"/>
  <c r="B9137" i="4"/>
  <c r="B9106" i="4"/>
  <c r="B9065" i="4"/>
  <c r="B9016" i="4"/>
  <c r="B8971" i="4"/>
  <c r="B8940" i="4"/>
  <c r="B8899" i="4"/>
  <c r="B8850" i="4"/>
  <c r="B8805" i="4"/>
  <c r="B8774" i="4"/>
  <c r="B8733" i="4"/>
  <c r="B8684" i="4"/>
  <c r="B8639" i="4"/>
  <c r="B8608" i="4"/>
  <c r="B8567" i="4"/>
  <c r="B8518" i="4"/>
  <c r="B8473" i="4"/>
  <c r="B8442" i="4"/>
  <c r="B8401" i="4"/>
  <c r="B8352" i="4"/>
  <c r="B8307" i="4"/>
  <c r="B8276" i="4"/>
  <c r="B8235" i="4"/>
  <c r="B8186" i="4"/>
  <c r="B8141" i="4"/>
  <c r="B8110" i="4"/>
  <c r="B8069" i="4"/>
  <c r="B8020" i="4"/>
  <c r="B7975" i="4"/>
  <c r="B7944" i="4"/>
  <c r="B7903" i="4"/>
  <c r="B7854" i="4"/>
  <c r="B7809" i="4"/>
  <c r="B7778" i="4"/>
  <c r="B7737" i="4"/>
  <c r="B7688" i="4"/>
  <c r="B7643" i="4"/>
  <c r="B7612" i="4"/>
  <c r="B7571" i="4"/>
  <c r="B7522" i="4"/>
  <c r="B7477" i="4"/>
  <c r="B7446" i="4"/>
  <c r="B7405" i="4"/>
  <c r="B7356" i="4"/>
  <c r="B7311" i="4"/>
  <c r="B7280" i="4"/>
  <c r="B7239" i="4"/>
  <c r="B7190" i="4"/>
  <c r="B7145" i="4"/>
  <c r="B7114" i="4"/>
  <c r="B7073" i="4"/>
  <c r="B7024" i="4"/>
  <c r="B6979" i="4"/>
  <c r="B6948" i="4"/>
  <c r="B6907" i="4"/>
  <c r="B6858" i="4"/>
  <c r="B6813" i="4"/>
  <c r="B6782" i="4"/>
  <c r="B6741" i="4"/>
  <c r="B6692" i="4"/>
  <c r="B6647" i="4"/>
  <c r="B6616" i="4"/>
  <c r="B6575" i="4"/>
  <c r="B6526" i="4"/>
  <c r="B6481" i="4"/>
  <c r="B6450" i="4"/>
  <c r="B6409" i="4"/>
  <c r="B6360" i="4"/>
  <c r="B6315" i="4"/>
  <c r="B6284" i="4"/>
  <c r="B6243" i="4"/>
  <c r="B6194" i="4"/>
  <c r="B6149" i="4"/>
  <c r="B6118" i="4"/>
  <c r="B6077" i="4"/>
  <c r="B6028" i="4"/>
  <c r="B5983" i="4"/>
  <c r="B5952" i="4"/>
  <c r="B5911" i="4"/>
  <c r="B5862" i="4"/>
  <c r="B5817" i="4"/>
  <c r="B5786" i="4"/>
  <c r="B5745" i="4"/>
  <c r="B5696" i="4"/>
  <c r="B5651" i="4"/>
  <c r="B5620" i="4"/>
  <c r="B5579" i="4"/>
  <c r="B5530" i="4"/>
  <c r="B5485" i="4"/>
  <c r="B5454" i="4"/>
  <c r="B5413" i="4"/>
  <c r="B5364" i="4"/>
  <c r="B5319" i="4"/>
  <c r="B5288" i="4"/>
  <c r="B5247" i="4"/>
  <c r="B5198" i="4"/>
  <c r="B5153" i="4"/>
  <c r="B5122" i="4"/>
  <c r="B5081" i="4"/>
  <c r="B5032" i="4"/>
  <c r="B4987" i="4"/>
  <c r="B4956" i="4"/>
  <c r="B4915" i="4"/>
  <c r="B4866" i="4"/>
  <c r="B4821" i="4"/>
  <c r="B4790" i="4"/>
  <c r="B4749" i="4"/>
  <c r="B4700" i="4"/>
  <c r="B4655" i="4"/>
  <c r="B4624" i="4"/>
  <c r="B4583" i="4"/>
  <c r="B4534" i="4"/>
  <c r="B4489" i="4"/>
  <c r="B4458" i="4"/>
  <c r="B4417" i="4"/>
  <c r="B4368" i="4"/>
  <c r="B4323" i="4"/>
  <c r="B4292" i="4"/>
  <c r="B4251" i="4"/>
  <c r="B4202" i="4"/>
  <c r="B4157" i="4"/>
  <c r="B4126" i="4"/>
  <c r="B4085" i="4"/>
  <c r="B4036" i="4"/>
  <c r="B3991" i="4"/>
  <c r="B3960" i="4"/>
  <c r="B3919" i="4"/>
  <c r="B3870" i="4"/>
  <c r="B3825" i="4"/>
  <c r="B3794" i="4"/>
  <c r="B3753" i="4"/>
  <c r="B3704" i="4"/>
  <c r="B3659" i="4"/>
  <c r="B3628" i="4"/>
  <c r="B3587" i="4"/>
  <c r="B3538" i="4"/>
  <c r="B3493" i="4"/>
  <c r="B3462" i="4"/>
  <c r="B3421" i="4"/>
  <c r="B3372" i="4"/>
  <c r="B3327" i="4"/>
  <c r="B3296" i="4"/>
  <c r="B3255" i="4"/>
  <c r="B3206" i="4"/>
  <c r="B3161" i="4"/>
  <c r="B3130" i="4"/>
  <c r="B3089" i="4"/>
  <c r="B3040" i="4"/>
  <c r="B2995" i="4"/>
  <c r="B2964" i="4"/>
  <c r="B2923" i="4"/>
  <c r="B2874" i="4"/>
  <c r="B2829" i="4"/>
  <c r="B2798" i="4"/>
  <c r="B2757" i="4"/>
  <c r="B2708" i="4"/>
  <c r="B2663" i="4"/>
  <c r="B2632" i="4"/>
  <c r="B2591" i="4"/>
  <c r="B2542" i="4"/>
  <c r="B2497" i="4"/>
  <c r="B2466" i="4"/>
  <c r="B2425" i="4"/>
  <c r="B2376" i="4"/>
  <c r="B2331" i="4"/>
  <c r="B2300" i="4"/>
  <c r="B2259" i="4"/>
  <c r="B2210" i="4"/>
  <c r="B2165" i="4"/>
  <c r="B2134" i="4"/>
  <c r="B2093" i="4"/>
  <c r="B2044" i="4"/>
  <c r="B1999" i="4"/>
  <c r="B1968" i="4"/>
  <c r="B1927" i="4"/>
  <c r="B1878" i="4"/>
  <c r="B1833" i="4"/>
  <c r="B1802" i="4"/>
  <c r="B1761" i="4"/>
  <c r="B1712" i="4"/>
  <c r="B1667" i="4"/>
  <c r="B1636" i="4"/>
  <c r="B1595" i="4"/>
  <c r="B1546" i="4"/>
  <c r="B1501" i="4"/>
  <c r="B1470" i="4"/>
  <c r="B1429" i="4"/>
  <c r="B1380" i="4"/>
  <c r="B1335" i="4"/>
  <c r="B1304" i="4"/>
  <c r="B1263" i="4"/>
  <c r="B1214" i="4"/>
  <c r="B1169" i="4"/>
  <c r="B1138" i="4"/>
  <c r="B1097" i="4"/>
  <c r="B1048" i="4"/>
  <c r="B1003" i="4"/>
  <c r="B972" i="4"/>
  <c r="B931" i="4"/>
  <c r="B882" i="4"/>
  <c r="B837" i="4"/>
  <c r="B806" i="4"/>
  <c r="B765" i="4"/>
  <c r="B716" i="4"/>
  <c r="B671" i="4"/>
  <c r="B640" i="4"/>
  <c r="B599" i="4"/>
  <c r="B550" i="4"/>
  <c r="B505" i="4"/>
  <c r="B474" i="4"/>
  <c r="B433" i="4"/>
  <c r="B384" i="4"/>
  <c r="B339" i="4"/>
  <c r="B308" i="4"/>
  <c r="B267" i="4"/>
  <c r="B218" i="4"/>
  <c r="B173" i="4"/>
  <c r="B142" i="4"/>
  <c r="B101" i="4"/>
  <c r="B52" i="4"/>
  <c r="B7" i="4"/>
  <c r="B9979" i="3"/>
  <c r="B9955" i="3"/>
  <c r="B9927" i="3"/>
  <c r="B9901" i="3"/>
  <c r="B9882" i="3"/>
  <c r="B9858" i="3"/>
  <c r="B9830" i="3"/>
  <c r="B9804" i="3"/>
  <c r="B9785" i="3"/>
  <c r="B9761" i="3"/>
  <c r="B9733" i="3"/>
  <c r="B9707" i="3"/>
  <c r="B9688" i="3"/>
  <c r="B9664" i="3"/>
  <c r="B9636" i="3"/>
  <c r="B9610" i="3"/>
  <c r="B9591" i="3"/>
  <c r="B9567" i="3"/>
  <c r="B9539" i="3"/>
  <c r="B9513" i="3"/>
  <c r="B9494" i="3"/>
  <c r="B9470" i="3"/>
  <c r="B9442" i="3"/>
  <c r="B9416" i="3"/>
  <c r="B9397" i="3"/>
  <c r="B9373" i="3"/>
  <c r="B9345" i="3"/>
  <c r="B9319" i="3"/>
  <c r="B9300" i="3"/>
  <c r="B9276" i="3"/>
  <c r="B9248" i="3"/>
  <c r="B9222" i="3"/>
  <c r="B9203" i="3"/>
  <c r="B9179" i="3"/>
  <c r="B9151" i="3"/>
  <c r="B9125" i="3"/>
  <c r="B9106" i="3"/>
  <c r="B9082" i="3"/>
  <c r="B9054" i="3"/>
  <c r="B9028" i="3"/>
  <c r="B9009" i="3"/>
  <c r="B8985" i="3"/>
  <c r="B8957" i="3"/>
  <c r="B8931" i="3"/>
  <c r="B8912" i="3"/>
  <c r="B8888" i="3"/>
  <c r="B8860" i="3"/>
  <c r="B8834" i="3"/>
  <c r="B8815" i="3"/>
  <c r="B8791" i="3"/>
  <c r="B8763" i="3"/>
  <c r="B8737" i="3"/>
  <c r="B8718" i="3"/>
  <c r="B8694" i="3"/>
  <c r="B8666" i="3"/>
  <c r="B8640" i="3"/>
  <c r="B8621" i="3"/>
  <c r="B8597" i="3"/>
  <c r="B8569" i="3"/>
  <c r="B8543" i="3"/>
  <c r="B8524" i="3"/>
  <c r="B8500" i="3"/>
  <c r="B8472" i="3"/>
  <c r="B8446" i="3"/>
  <c r="B8427" i="3"/>
  <c r="B8403" i="3"/>
  <c r="B8375" i="3"/>
  <c r="B8349" i="3"/>
  <c r="B8330" i="3"/>
  <c r="B8306" i="3"/>
  <c r="B8278" i="3"/>
  <c r="B8252" i="3"/>
  <c r="B8233" i="3"/>
  <c r="B8209" i="3"/>
  <c r="B8181" i="3"/>
  <c r="B8155" i="3"/>
  <c r="B8136" i="3"/>
  <c r="B8112" i="3"/>
  <c r="B8084" i="3"/>
  <c r="B8058" i="3"/>
  <c r="B8039" i="3"/>
  <c r="B8015" i="3"/>
  <c r="B7987" i="3"/>
  <c r="B7961" i="3"/>
  <c r="B7942" i="3"/>
  <c r="B7918" i="3"/>
  <c r="B7890" i="3"/>
  <c r="B7864" i="3"/>
  <c r="B7845" i="3"/>
  <c r="B7821" i="3"/>
  <c r="B7793" i="3"/>
  <c r="B7767" i="3"/>
  <c r="B7748" i="3"/>
  <c r="B7724" i="3"/>
  <c r="B7696" i="3"/>
  <c r="B7670" i="3"/>
  <c r="B7651" i="3"/>
  <c r="B7627" i="3"/>
  <c r="B7599" i="3"/>
  <c r="B7573" i="3"/>
  <c r="B7554" i="3"/>
  <c r="B7530" i="3"/>
  <c r="B7502" i="3"/>
  <c r="B7476" i="3"/>
  <c r="B7457" i="3"/>
  <c r="B7433" i="3"/>
  <c r="B7405" i="3"/>
  <c r="B7379" i="3"/>
  <c r="B7360" i="3"/>
  <c r="B7336" i="3"/>
  <c r="B7308" i="3"/>
  <c r="B7282" i="3"/>
  <c r="B7263" i="3"/>
  <c r="B7239" i="3"/>
  <c r="B7211" i="3"/>
  <c r="B7185" i="3"/>
  <c r="B7166" i="3"/>
  <c r="B7142" i="3"/>
  <c r="B7114" i="3"/>
  <c r="B7088" i="3"/>
  <c r="B7069" i="3"/>
  <c r="B7045" i="3"/>
  <c r="B7017" i="3"/>
  <c r="B6991" i="3"/>
  <c r="B6972" i="3"/>
  <c r="B6948" i="3"/>
  <c r="B6920" i="3"/>
  <c r="B6894" i="3"/>
  <c r="B6875" i="3"/>
  <c r="B6851" i="3"/>
  <c r="B6823" i="3"/>
  <c r="B6797" i="3"/>
  <c r="B6778" i="3"/>
  <c r="B6754" i="3"/>
  <c r="B6726" i="3"/>
  <c r="B6700" i="3"/>
  <c r="B6681" i="3"/>
  <c r="B6657" i="3"/>
  <c r="B6629" i="3"/>
  <c r="B6603" i="3"/>
  <c r="B6584" i="3"/>
  <c r="B6560" i="3"/>
  <c r="B6532" i="3"/>
  <c r="B6506" i="3"/>
  <c r="B6487" i="3"/>
  <c r="B6463" i="3"/>
  <c r="B6435" i="3"/>
  <c r="B6409" i="3"/>
  <c r="B6390" i="3"/>
  <c r="B6366" i="3"/>
  <c r="B6338" i="3"/>
  <c r="B6312" i="3"/>
  <c r="B6293" i="3"/>
  <c r="B6269" i="3"/>
  <c r="B6241" i="3"/>
  <c r="B6215" i="3"/>
  <c r="B6196" i="3"/>
  <c r="B6172" i="3"/>
  <c r="B6144" i="3"/>
  <c r="B6118" i="3"/>
  <c r="B6099" i="3"/>
  <c r="B6075" i="3"/>
  <c r="B6047" i="3"/>
  <c r="B6021" i="3"/>
  <c r="B6002" i="3"/>
  <c r="B5978" i="3"/>
  <c r="B5950" i="3"/>
  <c r="B5924" i="3"/>
  <c r="B5905" i="3"/>
  <c r="B5881" i="3"/>
  <c r="B5853" i="3"/>
  <c r="B5827" i="3"/>
  <c r="B5808" i="3"/>
  <c r="B5784" i="3"/>
  <c r="B5756" i="3"/>
  <c r="B5730" i="3"/>
  <c r="B5711" i="3"/>
  <c r="B5687" i="3"/>
  <c r="B5659" i="3"/>
  <c r="B5633" i="3"/>
  <c r="B5614" i="3"/>
  <c r="B5590" i="3"/>
  <c r="B5562" i="3"/>
  <c r="B5536" i="3"/>
  <c r="B5517" i="3"/>
  <c r="B5493" i="3"/>
  <c r="B5465" i="3"/>
  <c r="B5439" i="3"/>
  <c r="B5420" i="3"/>
  <c r="B5396" i="3"/>
  <c r="B5368" i="3"/>
  <c r="B5342" i="3"/>
  <c r="B5323" i="3"/>
  <c r="B5299" i="3"/>
  <c r="B5271" i="3"/>
  <c r="B5245" i="3"/>
  <c r="B5226" i="3"/>
  <c r="B5202" i="3"/>
  <c r="B5174" i="3"/>
  <c r="B5148" i="3"/>
  <c r="B5129" i="3"/>
  <c r="B5105" i="3"/>
  <c r="B5077" i="3"/>
  <c r="B5051" i="3"/>
  <c r="B5032" i="3"/>
  <c r="B5008" i="3"/>
  <c r="B4980" i="3"/>
  <c r="B4954" i="3"/>
  <c r="B4935" i="3"/>
  <c r="B4911" i="3"/>
  <c r="B4883" i="3"/>
  <c r="B4857" i="3"/>
  <c r="B4838" i="3"/>
  <c r="B4814" i="3"/>
  <c r="B4786" i="3"/>
  <c r="B4760" i="3"/>
  <c r="B4741" i="3"/>
  <c r="B4717" i="3"/>
  <c r="B4689" i="3"/>
  <c r="B4663" i="3"/>
  <c r="B4644" i="3"/>
  <c r="B4620" i="3"/>
  <c r="B4592" i="3"/>
  <c r="B4566" i="3"/>
  <c r="B4547" i="3"/>
  <c r="B4523" i="3"/>
  <c r="B4495" i="3"/>
  <c r="B4469" i="3"/>
  <c r="B4450" i="3"/>
  <c r="B4426" i="3"/>
  <c r="B4398" i="3"/>
  <c r="B4372" i="3"/>
  <c r="B4353" i="3"/>
  <c r="B4329" i="3"/>
  <c r="B4301" i="3"/>
  <c r="B4275" i="3"/>
  <c r="B4256" i="3"/>
  <c r="B4232" i="3"/>
  <c r="B4204" i="3"/>
  <c r="B4178" i="3"/>
  <c r="B4159" i="3"/>
  <c r="B4135" i="3"/>
  <c r="B4107" i="3"/>
  <c r="B4081" i="3"/>
  <c r="B4062" i="3"/>
  <c r="B4038" i="3"/>
  <c r="B4010" i="3"/>
  <c r="B3984" i="3"/>
  <c r="B3965" i="3"/>
  <c r="B3941" i="3"/>
  <c r="B3913" i="3"/>
  <c r="B3887" i="3"/>
  <c r="B3868" i="3"/>
  <c r="B3844" i="3"/>
  <c r="B3816" i="3"/>
  <c r="B3790" i="3"/>
  <c r="B3771" i="3"/>
  <c r="B3747" i="3"/>
  <c r="B3719" i="3"/>
  <c r="B3693" i="3"/>
  <c r="B3674" i="3"/>
  <c r="B3650" i="3"/>
  <c r="B3622" i="3"/>
  <c r="B3596" i="3"/>
  <c r="B3577" i="3"/>
  <c r="B3553" i="3"/>
  <c r="B3525" i="3"/>
  <c r="B3499" i="3"/>
  <c r="B3480" i="3"/>
  <c r="B3456" i="3"/>
  <c r="B3428" i="3"/>
  <c r="B3402" i="3"/>
  <c r="B3383" i="3"/>
  <c r="B3359" i="3"/>
  <c r="B3331" i="3"/>
  <c r="B3305" i="3"/>
  <c r="B3286" i="3"/>
  <c r="B3262" i="3"/>
  <c r="B3234" i="3"/>
  <c r="B3208" i="3"/>
  <c r="B3189" i="3"/>
  <c r="B3165" i="3"/>
  <c r="B3137" i="3"/>
  <c r="B3111" i="3"/>
  <c r="B3092" i="3"/>
  <c r="B3068" i="3"/>
  <c r="B3040" i="3"/>
  <c r="B3014" i="3"/>
  <c r="B2995" i="3"/>
  <c r="B2971" i="3"/>
  <c r="B2943" i="3"/>
  <c r="B2917" i="3"/>
  <c r="B2898" i="3"/>
  <c r="B2874" i="3"/>
  <c r="B2846" i="3"/>
  <c r="B2820" i="3"/>
  <c r="B2801" i="3"/>
  <c r="B2777" i="3"/>
  <c r="B2749" i="3"/>
  <c r="B2723" i="3"/>
  <c r="B2704" i="3"/>
  <c r="B2680" i="3"/>
  <c r="B2652" i="3"/>
  <c r="B2626" i="3"/>
  <c r="B2607" i="3"/>
  <c r="B2583" i="3"/>
  <c r="B2555" i="3"/>
  <c r="B2529" i="3"/>
  <c r="B2510" i="3"/>
  <c r="B2486" i="3"/>
  <c r="B2458" i="3"/>
  <c r="B2432" i="3"/>
  <c r="B2413" i="3"/>
  <c r="B2389" i="3"/>
  <c r="B2361" i="3"/>
  <c r="B2335" i="3"/>
  <c r="B2316" i="3"/>
  <c r="B2292" i="3"/>
  <c r="B2264" i="3"/>
  <c r="B2238" i="3"/>
  <c r="B2219" i="3"/>
  <c r="B2195" i="3"/>
  <c r="B2167" i="3"/>
  <c r="B2141" i="3"/>
  <c r="B2122" i="3"/>
  <c r="B2098" i="3"/>
  <c r="B2070" i="3"/>
  <c r="B2044" i="3"/>
  <c r="B2025" i="3"/>
  <c r="B2001" i="3"/>
  <c r="B1973" i="3"/>
  <c r="B1947" i="3"/>
  <c r="B1928" i="3"/>
  <c r="B1904" i="3"/>
  <c r="B1876" i="3"/>
  <c r="B1850" i="3"/>
  <c r="B1831" i="3"/>
  <c r="B1807" i="3"/>
  <c r="B1779" i="3"/>
  <c r="B1753" i="3"/>
  <c r="B1734" i="3"/>
  <c r="B1710" i="3"/>
  <c r="B1682" i="3"/>
  <c r="B1656" i="3"/>
  <c r="B1637" i="3"/>
  <c r="B1613" i="3"/>
  <c r="B1585" i="3"/>
  <c r="B1559" i="3"/>
  <c r="B1540" i="3"/>
  <c r="B1516" i="3"/>
  <c r="B1488" i="3"/>
  <c r="B1462" i="3"/>
  <c r="B1443" i="3"/>
  <c r="B1419" i="3"/>
  <c r="B1391" i="3"/>
  <c r="B1365" i="3"/>
  <c r="B1346" i="3"/>
  <c r="B1322" i="3"/>
  <c r="B1294" i="3"/>
  <c r="B1268" i="3"/>
  <c r="B1249" i="3"/>
  <c r="B1225" i="3"/>
  <c r="B1197" i="3"/>
  <c r="B1171" i="3"/>
  <c r="B1152" i="3"/>
  <c r="B1128" i="3"/>
  <c r="B1100" i="3"/>
  <c r="B1074" i="3"/>
  <c r="B1055" i="3"/>
  <c r="B1031" i="3"/>
  <c r="B1003" i="3"/>
  <c r="B977" i="3"/>
  <c r="B958" i="3"/>
  <c r="B934" i="3"/>
  <c r="B906" i="3"/>
  <c r="B880" i="3"/>
  <c r="B861" i="3"/>
  <c r="B837" i="3"/>
  <c r="B809" i="3"/>
  <c r="B783" i="3"/>
  <c r="B764" i="3"/>
  <c r="B740" i="3"/>
  <c r="B712" i="3"/>
  <c r="B686" i="3"/>
  <c r="B667" i="3"/>
  <c r="B643" i="3"/>
  <c r="B615" i="3"/>
  <c r="B589" i="3"/>
  <c r="B570" i="3"/>
  <c r="B546" i="3"/>
  <c r="B518" i="3"/>
  <c r="B492" i="3"/>
  <c r="B473" i="3"/>
  <c r="B449" i="3"/>
  <c r="B421" i="3"/>
  <c r="B395" i="3"/>
  <c r="B376" i="3"/>
  <c r="B352" i="3"/>
  <c r="B324" i="3"/>
  <c r="B298" i="3"/>
  <c r="B279" i="3"/>
  <c r="B255" i="3"/>
  <c r="B227" i="3"/>
  <c r="B201" i="3"/>
  <c r="B182" i="3"/>
  <c r="B158" i="3"/>
  <c r="B130" i="3"/>
  <c r="B104" i="3"/>
  <c r="B85" i="3"/>
  <c r="B61" i="3"/>
  <c r="B33" i="3"/>
  <c r="B7" i="3"/>
  <c r="B9979" i="2"/>
  <c r="B9955" i="2"/>
  <c r="B9927" i="2"/>
  <c r="B9901" i="2"/>
  <c r="B9882" i="2"/>
  <c r="B9858" i="2"/>
  <c r="B9830" i="2"/>
  <c r="B9804" i="2"/>
  <c r="B9785" i="2"/>
  <c r="B9761" i="2"/>
  <c r="B9733" i="2"/>
  <c r="B9707" i="2"/>
  <c r="B9688" i="2"/>
  <c r="B9664" i="2"/>
  <c r="B9636" i="2"/>
  <c r="B9610" i="2"/>
  <c r="B9591" i="2"/>
  <c r="B9567" i="2"/>
  <c r="B9539" i="2"/>
  <c r="B9513" i="2"/>
  <c r="B9494" i="2"/>
  <c r="B9470" i="2"/>
  <c r="B9442" i="2"/>
  <c r="B9416" i="2"/>
  <c r="B9397" i="2"/>
  <c r="B9373" i="2"/>
  <c r="B9345" i="2"/>
  <c r="B9319" i="2"/>
  <c r="B9300" i="2"/>
  <c r="B9276" i="2"/>
  <c r="B9248" i="2"/>
  <c r="B9222" i="2"/>
  <c r="B9203" i="2"/>
  <c r="B9179" i="2"/>
  <c r="B9151" i="2"/>
  <c r="B9125" i="2"/>
  <c r="B9106" i="2"/>
  <c r="B9082" i="2"/>
  <c r="B9054" i="2"/>
  <c r="B9028" i="2"/>
  <c r="B9009" i="2"/>
  <c r="B8985" i="2"/>
  <c r="B8957" i="2"/>
  <c r="B8931" i="2"/>
  <c r="B8912" i="2"/>
  <c r="B8888" i="2"/>
  <c r="B8860" i="2"/>
  <c r="B8834" i="2"/>
  <c r="B8815" i="2"/>
  <c r="B8791" i="2"/>
  <c r="B8763" i="2"/>
  <c r="B8737" i="2"/>
  <c r="B8718" i="2"/>
  <c r="B8694" i="2"/>
  <c r="B8666" i="2"/>
  <c r="B8640" i="2"/>
  <c r="B8621" i="2"/>
  <c r="B8597" i="2"/>
  <c r="B8569" i="2"/>
  <c r="B8543" i="2"/>
  <c r="B8524" i="2"/>
  <c r="B8500" i="2"/>
  <c r="B8472" i="2"/>
  <c r="B8446" i="2"/>
  <c r="B8427" i="2"/>
  <c r="B8403" i="2"/>
  <c r="B8375" i="2"/>
  <c r="B8349" i="2"/>
  <c r="B8330" i="2"/>
  <c r="B8306" i="2"/>
  <c r="B8278" i="2"/>
  <c r="B8252" i="2"/>
  <c r="B8233" i="2"/>
  <c r="B8209" i="2"/>
  <c r="B8181" i="2"/>
  <c r="B8155" i="2"/>
  <c r="B8136" i="2"/>
  <c r="B8112" i="2"/>
  <c r="B8084" i="2"/>
  <c r="B8058" i="2"/>
  <c r="B8039" i="2"/>
  <c r="B8015" i="2"/>
  <c r="B7987" i="2"/>
  <c r="B7961" i="2"/>
  <c r="B7942" i="2"/>
  <c r="B7918" i="2"/>
  <c r="B7890" i="2"/>
  <c r="B7864" i="2"/>
  <c r="B7845" i="2"/>
  <c r="B7821" i="2"/>
  <c r="B7793" i="2"/>
  <c r="B7767" i="2"/>
  <c r="B7748" i="2"/>
  <c r="B7724" i="2"/>
  <c r="B7696" i="2"/>
  <c r="B7670" i="2"/>
  <c r="B7651" i="2"/>
  <c r="B7627" i="2"/>
  <c r="B7599" i="2"/>
  <c r="B7573" i="2"/>
  <c r="B7554" i="2"/>
  <c r="B7530" i="2"/>
  <c r="B7502" i="2"/>
  <c r="B7476" i="2"/>
  <c r="B7457" i="2"/>
  <c r="B7433" i="2"/>
  <c r="B7405" i="2"/>
  <c r="B7379" i="2"/>
  <c r="B7360" i="2"/>
  <c r="B7336" i="2"/>
  <c r="B7308" i="2"/>
  <c r="B7282" i="2"/>
  <c r="B7263" i="2"/>
  <c r="B7239" i="2"/>
  <c r="B7211" i="2"/>
  <c r="B7185" i="2"/>
  <c r="B7166" i="2"/>
  <c r="B7142" i="2"/>
  <c r="B7114" i="2"/>
  <c r="B7088" i="2"/>
  <c r="B7069" i="2"/>
  <c r="B7045" i="2"/>
  <c r="B7017" i="2"/>
  <c r="B6991" i="2"/>
  <c r="B6972" i="2"/>
  <c r="B6948" i="2"/>
  <c r="B6920" i="2"/>
  <c r="B6894" i="2"/>
  <c r="B6875" i="2"/>
  <c r="B6851" i="2"/>
  <c r="B6823" i="2"/>
  <c r="B6797" i="2"/>
  <c r="B6778" i="2"/>
  <c r="B6754" i="2"/>
  <c r="B6726" i="2"/>
  <c r="B6700" i="2"/>
  <c r="B6681" i="2"/>
  <c r="B6657" i="2"/>
  <c r="B6629" i="2"/>
  <c r="B6603" i="2"/>
  <c r="B6584" i="2"/>
  <c r="B6560" i="2"/>
  <c r="B6532" i="2"/>
  <c r="B6506" i="2"/>
  <c r="B6487" i="2"/>
  <c r="B6463" i="2"/>
  <c r="B6435" i="2"/>
  <c r="B6409" i="2"/>
  <c r="B6390" i="2"/>
  <c r="B6366" i="2"/>
  <c r="B6338" i="2"/>
  <c r="B6312" i="2"/>
  <c r="B6293" i="2"/>
  <c r="B6269" i="2"/>
  <c r="B6241" i="2"/>
  <c r="B6215" i="2"/>
  <c r="B6196" i="2"/>
  <c r="B6172" i="2"/>
  <c r="B6144" i="2"/>
  <c r="B6118" i="2"/>
  <c r="B6099" i="2"/>
  <c r="B6075" i="2"/>
  <c r="B6047" i="2"/>
  <c r="B6021" i="2"/>
  <c r="B6002" i="2"/>
  <c r="B5978" i="2"/>
  <c r="B5950" i="2"/>
  <c r="B5924" i="2"/>
  <c r="B5905" i="2"/>
  <c r="B5881" i="2"/>
  <c r="B5853" i="2"/>
  <c r="B5827" i="2"/>
  <c r="B5808" i="2"/>
  <c r="B5784" i="2"/>
  <c r="B5756" i="2"/>
  <c r="B5730" i="2"/>
  <c r="B5711" i="2"/>
  <c r="B5687" i="2"/>
  <c r="B5659" i="2"/>
  <c r="B5633" i="2"/>
  <c r="B5614" i="2"/>
  <c r="B5590" i="2"/>
  <c r="B5562" i="2"/>
  <c r="B5536" i="2"/>
  <c r="B5517" i="2"/>
  <c r="B5493" i="2"/>
  <c r="B5465" i="2"/>
  <c r="B5439" i="2"/>
  <c r="B5420" i="2"/>
  <c r="B5396" i="2"/>
  <c r="B5368" i="2"/>
  <c r="B5342" i="2"/>
  <c r="B5323" i="2"/>
  <c r="B5299" i="2"/>
  <c r="B5271" i="2"/>
  <c r="B5245" i="2"/>
  <c r="B5226" i="2"/>
  <c r="B5202" i="2"/>
  <c r="B5174" i="2"/>
  <c r="B5148" i="2"/>
  <c r="B5129" i="2"/>
  <c r="B5105" i="2"/>
  <c r="B5077" i="2"/>
  <c r="B5051" i="2"/>
  <c r="B5032" i="2"/>
  <c r="B5008" i="2"/>
  <c r="B4980" i="2"/>
  <c r="B4954" i="2"/>
  <c r="B4935" i="2"/>
  <c r="B4911" i="2"/>
  <c r="B4883" i="2"/>
  <c r="B4857" i="2"/>
  <c r="B4838" i="2"/>
  <c r="B4814" i="2"/>
  <c r="B4786" i="2"/>
  <c r="B4760" i="2"/>
  <c r="B4741" i="2"/>
  <c r="B4717" i="2"/>
  <c r="B4689" i="2"/>
  <c r="B4663" i="2"/>
  <c r="B4644" i="2"/>
  <c r="B4620" i="2"/>
  <c r="B4592" i="2"/>
  <c r="B4566" i="2"/>
  <c r="B4547" i="2"/>
  <c r="B4523" i="2"/>
  <c r="B4495" i="2"/>
  <c r="B4469" i="2"/>
  <c r="B4450" i="2"/>
  <c r="B4426" i="2"/>
  <c r="B4398" i="2"/>
  <c r="B4372" i="2"/>
  <c r="B4353" i="2"/>
  <c r="B4329" i="2"/>
  <c r="B4301" i="2"/>
  <c r="B4275" i="2"/>
  <c r="B4256" i="2"/>
  <c r="B4232" i="2"/>
  <c r="B4204" i="2"/>
  <c r="B4178" i="2"/>
  <c r="B4159" i="2"/>
  <c r="B4135" i="2"/>
  <c r="B4107" i="2"/>
  <c r="B4081" i="2"/>
  <c r="B4062" i="2"/>
  <c r="B4038" i="2"/>
  <c r="B4010" i="2"/>
  <c r="B3984" i="2"/>
  <c r="B3965" i="2"/>
  <c r="B3941" i="2"/>
  <c r="B3913" i="2"/>
  <c r="B3887" i="2"/>
  <c r="B3868" i="2"/>
  <c r="B3844" i="2"/>
  <c r="B3816" i="2"/>
  <c r="B3790" i="2"/>
  <c r="B3771" i="2"/>
  <c r="B3747" i="2"/>
  <c r="B3719" i="2"/>
  <c r="B3693" i="2"/>
  <c r="B3674" i="2"/>
  <c r="B3650" i="2"/>
  <c r="B3622" i="2"/>
  <c r="B3596" i="2"/>
  <c r="B3577" i="2"/>
  <c r="B3553" i="2"/>
  <c r="B3525" i="2"/>
  <c r="B3499" i="2"/>
  <c r="B3480" i="2"/>
  <c r="B3456" i="2"/>
  <c r="B3428" i="2"/>
  <c r="B3402" i="2"/>
  <c r="B3383" i="2"/>
  <c r="B3359" i="2"/>
  <c r="B3331" i="2"/>
  <c r="B3305" i="2"/>
  <c r="B3286" i="2"/>
  <c r="B3262" i="2"/>
  <c r="B3234" i="2"/>
  <c r="B3208" i="2"/>
  <c r="B3189" i="2"/>
  <c r="B3165" i="2"/>
  <c r="B3137" i="2"/>
  <c r="B3111" i="2"/>
  <c r="B3092" i="2"/>
  <c r="B3068" i="2"/>
  <c r="B3040" i="2"/>
  <c r="B3014" i="2"/>
  <c r="B2995" i="2"/>
  <c r="B2971" i="2"/>
  <c r="B2943" i="2"/>
  <c r="B2917" i="2"/>
  <c r="B2898" i="2"/>
  <c r="B2874" i="2"/>
  <c r="B2846" i="2"/>
  <c r="B2820" i="2"/>
  <c r="B2801" i="2"/>
  <c r="B2777" i="2"/>
  <c r="B2749" i="2"/>
  <c r="B2723" i="2"/>
  <c r="B2704" i="2"/>
  <c r="B2680" i="2"/>
  <c r="B2652" i="2"/>
  <c r="B2626" i="2"/>
  <c r="B2607" i="2"/>
  <c r="B2583" i="2"/>
  <c r="B2555" i="2"/>
  <c r="B2529" i="2"/>
  <c r="B2510" i="2"/>
  <c r="B2486" i="2"/>
  <c r="B2458" i="2"/>
  <c r="B2432" i="2"/>
  <c r="B2413" i="2"/>
  <c r="B2389" i="2"/>
  <c r="B2361" i="2"/>
  <c r="B2335" i="2"/>
  <c r="B2316" i="2"/>
  <c r="B2292" i="2"/>
  <c r="B2264" i="2"/>
  <c r="B2238" i="2"/>
  <c r="B2219" i="2"/>
  <c r="B2195" i="2"/>
  <c r="B2167" i="2"/>
  <c r="B2141" i="2"/>
  <c r="B2122" i="2"/>
  <c r="B2098" i="2"/>
  <c r="B2070" i="2"/>
  <c r="B2044" i="2"/>
  <c r="B2025" i="2"/>
  <c r="B2001" i="2"/>
  <c r="B1973" i="2"/>
  <c r="B1947" i="2"/>
  <c r="B1928" i="2"/>
  <c r="B1904" i="2"/>
  <c r="B1876" i="2"/>
  <c r="B1850" i="2"/>
  <c r="B1831" i="2"/>
  <c r="B1807" i="2"/>
  <c r="B1779" i="2"/>
  <c r="B1753" i="2"/>
  <c r="B1734" i="2"/>
  <c r="B1710" i="2"/>
  <c r="B1682" i="2"/>
  <c r="B1656" i="2"/>
  <c r="B1637" i="2"/>
  <c r="B1613" i="2"/>
  <c r="B1585" i="2"/>
  <c r="B1559" i="2"/>
  <c r="B1540" i="2"/>
  <c r="B1516" i="2"/>
  <c r="B1488" i="2"/>
  <c r="B1462" i="2"/>
  <c r="B1443" i="2"/>
  <c r="B1419" i="2"/>
  <c r="B1391" i="2"/>
  <c r="B1365" i="2"/>
  <c r="B1346" i="2"/>
  <c r="B1322" i="2"/>
  <c r="B1294" i="2"/>
  <c r="B1268" i="2"/>
  <c r="B1249" i="2"/>
  <c r="B1225" i="2"/>
  <c r="B1197" i="2"/>
  <c r="B1171" i="2"/>
  <c r="B1152" i="2"/>
  <c r="B1128" i="2"/>
  <c r="B1100" i="2"/>
  <c r="B1074" i="2"/>
  <c r="B1055" i="2"/>
  <c r="B1031" i="2"/>
  <c r="B1003" i="2"/>
  <c r="B977" i="2"/>
  <c r="B958" i="2"/>
  <c r="B934" i="2"/>
  <c r="B906" i="2"/>
  <c r="B880" i="2"/>
  <c r="B861" i="2"/>
  <c r="B837" i="2"/>
  <c r="B809" i="2"/>
  <c r="B783" i="2"/>
  <c r="B764" i="2"/>
  <c r="B740" i="2"/>
  <c r="B712" i="2"/>
  <c r="B686" i="2"/>
  <c r="B667" i="2"/>
  <c r="B643" i="2"/>
  <c r="B615" i="2"/>
  <c r="B589" i="2"/>
  <c r="B570" i="2"/>
  <c r="B546" i="2"/>
  <c r="B518" i="2"/>
  <c r="B492" i="2"/>
  <c r="B473" i="2"/>
  <c r="B449" i="2"/>
  <c r="B421" i="2"/>
  <c r="B395" i="2"/>
  <c r="B376" i="2"/>
  <c r="B352" i="2"/>
  <c r="B324" i="2"/>
  <c r="B298" i="2"/>
  <c r="B279" i="2"/>
  <c r="B255" i="2"/>
  <c r="B227" i="2"/>
  <c r="B201" i="2"/>
  <c r="B182" i="2"/>
  <c r="B158" i="2"/>
  <c r="B130" i="2"/>
  <c r="B104" i="2"/>
  <c r="B85" i="2"/>
  <c r="B61" i="2"/>
  <c r="B33" i="2"/>
  <c r="B7" i="2"/>
  <c r="K418" i="1"/>
  <c r="J418" i="1"/>
  <c r="I418" i="1"/>
  <c r="K417" i="1"/>
  <c r="J417" i="1"/>
  <c r="I417" i="1"/>
  <c r="K416" i="1"/>
  <c r="J416" i="1"/>
  <c r="I416" i="1"/>
  <c r="K415" i="1"/>
  <c r="J415" i="1"/>
  <c r="I415" i="1"/>
  <c r="K414" i="1"/>
  <c r="J414" i="1"/>
  <c r="I414" i="1"/>
  <c r="K413" i="1"/>
  <c r="J413" i="1"/>
  <c r="I413" i="1"/>
  <c r="K412" i="1"/>
  <c r="J412" i="1"/>
  <c r="I412" i="1"/>
  <c r="K411" i="1"/>
  <c r="J411" i="1"/>
  <c r="I411" i="1"/>
  <c r="K410" i="1"/>
  <c r="J410" i="1"/>
  <c r="I410" i="1"/>
  <c r="K409" i="1"/>
  <c r="J409" i="1"/>
  <c r="I409" i="1"/>
  <c r="K408" i="1"/>
  <c r="J408" i="1"/>
  <c r="I408" i="1"/>
  <c r="K407" i="1"/>
  <c r="J407" i="1"/>
  <c r="I407" i="1"/>
  <c r="K406" i="1"/>
  <c r="J406" i="1"/>
  <c r="I406" i="1"/>
  <c r="K405" i="1"/>
  <c r="J405" i="1"/>
  <c r="I405" i="1"/>
  <c r="K404" i="1"/>
  <c r="J404" i="1"/>
  <c r="I404" i="1"/>
  <c r="K403" i="1"/>
  <c r="J403" i="1"/>
  <c r="I403" i="1"/>
  <c r="K402" i="1"/>
  <c r="J402" i="1"/>
  <c r="I402" i="1"/>
  <c r="K401" i="1"/>
  <c r="J401" i="1"/>
  <c r="I401" i="1"/>
  <c r="K400" i="1"/>
  <c r="J400" i="1"/>
  <c r="I400" i="1"/>
  <c r="K399" i="1"/>
  <c r="J399" i="1"/>
  <c r="I399" i="1"/>
  <c r="K398" i="1"/>
  <c r="J398" i="1"/>
  <c r="I398" i="1"/>
  <c r="K397" i="1"/>
  <c r="J397" i="1"/>
  <c r="I397" i="1"/>
  <c r="K396" i="1"/>
  <c r="J396" i="1"/>
  <c r="I396" i="1"/>
  <c r="K395" i="1"/>
  <c r="J395" i="1"/>
  <c r="I395" i="1"/>
  <c r="K394" i="1"/>
  <c r="J394" i="1"/>
  <c r="I394" i="1"/>
  <c r="K393" i="1"/>
  <c r="J393" i="1"/>
  <c r="I393" i="1"/>
  <c r="K392" i="1"/>
  <c r="J392" i="1"/>
  <c r="I392" i="1"/>
  <c r="K391" i="1"/>
  <c r="J391" i="1"/>
  <c r="I391" i="1"/>
  <c r="K390" i="1"/>
  <c r="J390" i="1"/>
  <c r="I390" i="1"/>
  <c r="K389" i="1"/>
  <c r="J389" i="1"/>
  <c r="I389" i="1"/>
  <c r="K388" i="1"/>
  <c r="J388" i="1"/>
  <c r="I388" i="1"/>
  <c r="K387" i="1"/>
  <c r="J387" i="1"/>
  <c r="I387" i="1"/>
  <c r="K386" i="1"/>
  <c r="J386" i="1"/>
  <c r="I386" i="1"/>
  <c r="K385" i="1"/>
  <c r="J385" i="1"/>
  <c r="I385" i="1"/>
  <c r="K384" i="1"/>
  <c r="J384" i="1"/>
  <c r="I384" i="1"/>
  <c r="K383" i="1"/>
  <c r="J383" i="1"/>
  <c r="I383" i="1"/>
  <c r="K382" i="1"/>
  <c r="J382" i="1"/>
  <c r="I382" i="1"/>
  <c r="K381" i="1"/>
  <c r="J381" i="1"/>
  <c r="I381" i="1"/>
  <c r="K380" i="1"/>
  <c r="J380" i="1"/>
  <c r="I380" i="1"/>
  <c r="K379" i="1"/>
  <c r="J379" i="1"/>
  <c r="I379" i="1"/>
  <c r="K378" i="1"/>
  <c r="J378" i="1"/>
  <c r="I378" i="1"/>
  <c r="K377" i="1"/>
  <c r="J377" i="1"/>
  <c r="I377" i="1"/>
  <c r="K376" i="1"/>
  <c r="J376" i="1"/>
  <c r="I376" i="1"/>
  <c r="K375" i="1"/>
  <c r="J375" i="1"/>
  <c r="I375" i="1"/>
  <c r="K374" i="1"/>
  <c r="J374" i="1"/>
  <c r="I374" i="1"/>
  <c r="K373" i="1"/>
  <c r="J373" i="1"/>
  <c r="I373" i="1"/>
  <c r="K372" i="1"/>
  <c r="J372" i="1"/>
  <c r="I372" i="1"/>
  <c r="K371" i="1"/>
  <c r="J371" i="1"/>
  <c r="I371" i="1"/>
  <c r="K370" i="1"/>
  <c r="J370" i="1"/>
  <c r="I370" i="1"/>
  <c r="K369" i="1"/>
  <c r="J369" i="1"/>
  <c r="I369" i="1"/>
  <c r="K368" i="1"/>
  <c r="J368" i="1"/>
  <c r="I368" i="1"/>
  <c r="K367" i="1"/>
  <c r="J367" i="1"/>
  <c r="I367" i="1"/>
  <c r="K366" i="1"/>
  <c r="J366" i="1"/>
  <c r="I366" i="1"/>
  <c r="K365" i="1"/>
  <c r="J365" i="1"/>
  <c r="I365" i="1"/>
  <c r="K364" i="1"/>
  <c r="J364" i="1"/>
  <c r="I364" i="1"/>
  <c r="K363" i="1"/>
  <c r="J363" i="1"/>
  <c r="I363" i="1"/>
  <c r="K362" i="1"/>
  <c r="J362" i="1"/>
  <c r="I362" i="1"/>
  <c r="K361" i="1"/>
  <c r="J361" i="1"/>
  <c r="I361" i="1"/>
  <c r="K360" i="1"/>
  <c r="J360" i="1"/>
  <c r="I360" i="1"/>
  <c r="K359" i="1"/>
  <c r="J359" i="1"/>
  <c r="I359" i="1"/>
  <c r="K358" i="1"/>
  <c r="J358" i="1"/>
  <c r="I358" i="1"/>
  <c r="K357" i="1"/>
  <c r="J357" i="1"/>
  <c r="I357" i="1"/>
  <c r="K356" i="1"/>
  <c r="J356" i="1"/>
  <c r="I356" i="1"/>
  <c r="K355" i="1"/>
  <c r="J355" i="1"/>
  <c r="I355" i="1"/>
  <c r="K354" i="1"/>
  <c r="J354" i="1"/>
  <c r="I354" i="1"/>
  <c r="K353" i="1"/>
  <c r="J353" i="1"/>
  <c r="I353" i="1"/>
  <c r="K352" i="1"/>
  <c r="J352" i="1"/>
  <c r="I352" i="1"/>
  <c r="K351" i="1"/>
  <c r="J351" i="1"/>
  <c r="I351" i="1"/>
  <c r="K350" i="1"/>
  <c r="J350" i="1"/>
  <c r="I350" i="1"/>
  <c r="K349" i="1"/>
  <c r="J349" i="1"/>
  <c r="I349" i="1"/>
  <c r="K348" i="1"/>
  <c r="J348" i="1"/>
  <c r="I348" i="1"/>
  <c r="K347" i="1"/>
  <c r="J347" i="1"/>
  <c r="I347" i="1"/>
  <c r="K346" i="1"/>
  <c r="J346" i="1"/>
  <c r="I346" i="1"/>
  <c r="K345" i="1"/>
  <c r="J345" i="1"/>
  <c r="I345" i="1"/>
  <c r="K344" i="1"/>
  <c r="J344" i="1"/>
  <c r="I344" i="1"/>
  <c r="K343" i="1"/>
  <c r="J343" i="1"/>
  <c r="I343" i="1"/>
  <c r="K342" i="1"/>
  <c r="J342" i="1"/>
  <c r="I342" i="1"/>
  <c r="K341" i="1"/>
  <c r="J341" i="1"/>
  <c r="I341" i="1"/>
  <c r="K340" i="1"/>
  <c r="J340" i="1"/>
  <c r="I340" i="1"/>
  <c r="K339" i="1"/>
  <c r="J339" i="1"/>
  <c r="I339" i="1"/>
  <c r="K338" i="1"/>
  <c r="J338" i="1"/>
  <c r="I338" i="1"/>
  <c r="K337" i="1"/>
  <c r="J337" i="1"/>
  <c r="I337" i="1"/>
  <c r="K336" i="1"/>
  <c r="J336" i="1"/>
  <c r="I336" i="1"/>
  <c r="K335" i="1"/>
  <c r="J335" i="1"/>
  <c r="I335" i="1"/>
  <c r="K334" i="1"/>
  <c r="J334" i="1"/>
  <c r="I334" i="1"/>
  <c r="K333" i="1"/>
  <c r="J333" i="1"/>
  <c r="I333" i="1"/>
  <c r="K332" i="1"/>
  <c r="J332" i="1"/>
  <c r="I332" i="1"/>
  <c r="K331" i="1"/>
  <c r="J331" i="1"/>
  <c r="I331" i="1"/>
  <c r="K330" i="1"/>
  <c r="J330" i="1"/>
  <c r="I330" i="1"/>
  <c r="K329" i="1"/>
  <c r="J329" i="1"/>
  <c r="I329" i="1"/>
  <c r="K328" i="1"/>
  <c r="J328" i="1"/>
  <c r="I328" i="1"/>
  <c r="K327" i="1"/>
  <c r="J327" i="1"/>
  <c r="I327" i="1"/>
  <c r="K326" i="1"/>
  <c r="J326" i="1"/>
  <c r="I326" i="1"/>
  <c r="K325" i="1"/>
  <c r="J325" i="1"/>
  <c r="I325" i="1"/>
  <c r="K324" i="1"/>
  <c r="J324" i="1"/>
  <c r="I324" i="1"/>
  <c r="K323" i="1"/>
  <c r="J323" i="1"/>
  <c r="I323" i="1"/>
  <c r="K322" i="1"/>
  <c r="J322" i="1"/>
  <c r="I322" i="1"/>
  <c r="K321" i="1"/>
  <c r="J321" i="1"/>
  <c r="I321" i="1"/>
  <c r="K320" i="1"/>
  <c r="J320" i="1"/>
  <c r="I320" i="1"/>
  <c r="K319" i="1"/>
  <c r="J319" i="1"/>
  <c r="I319" i="1"/>
  <c r="K318" i="1"/>
  <c r="J318" i="1"/>
  <c r="I318" i="1"/>
  <c r="K317" i="1"/>
  <c r="J317" i="1"/>
  <c r="I317" i="1"/>
  <c r="K316" i="1"/>
  <c r="J316" i="1"/>
  <c r="I316" i="1"/>
  <c r="K315" i="1"/>
  <c r="J315" i="1"/>
  <c r="I315" i="1"/>
  <c r="K314" i="1"/>
  <c r="J314" i="1"/>
  <c r="I314" i="1"/>
  <c r="K313" i="1"/>
  <c r="J313" i="1"/>
  <c r="I313" i="1"/>
  <c r="K312" i="1"/>
  <c r="J312" i="1"/>
  <c r="I312" i="1"/>
  <c r="K311" i="1"/>
  <c r="J311" i="1"/>
  <c r="I311" i="1"/>
  <c r="K310" i="1"/>
  <c r="J310" i="1"/>
  <c r="I310" i="1"/>
  <c r="K309" i="1"/>
  <c r="J309" i="1"/>
  <c r="I309" i="1"/>
  <c r="K308" i="1"/>
  <c r="J308" i="1"/>
  <c r="I308" i="1"/>
  <c r="K307" i="1"/>
  <c r="J307" i="1"/>
  <c r="I307" i="1"/>
  <c r="K306" i="1"/>
  <c r="J306" i="1"/>
  <c r="I306" i="1"/>
  <c r="K305" i="1"/>
  <c r="J305" i="1"/>
  <c r="I305" i="1"/>
  <c r="K304" i="1"/>
  <c r="J304" i="1"/>
  <c r="I304" i="1"/>
  <c r="K303" i="1"/>
  <c r="J303" i="1"/>
  <c r="I303" i="1"/>
  <c r="K302" i="1"/>
  <c r="J302" i="1"/>
  <c r="I302" i="1"/>
  <c r="K301" i="1"/>
  <c r="J301" i="1"/>
  <c r="I301" i="1"/>
  <c r="K300" i="1"/>
  <c r="J300" i="1"/>
  <c r="I300" i="1"/>
  <c r="K299" i="1"/>
  <c r="J299" i="1"/>
  <c r="I299" i="1"/>
  <c r="K298" i="1"/>
  <c r="J298" i="1"/>
  <c r="I298" i="1"/>
  <c r="K297" i="1"/>
  <c r="J297" i="1"/>
  <c r="I297" i="1"/>
  <c r="K296" i="1"/>
  <c r="J296" i="1"/>
  <c r="I296" i="1"/>
  <c r="K295" i="1"/>
  <c r="J295" i="1"/>
  <c r="I295" i="1"/>
  <c r="K294" i="1"/>
  <c r="J294" i="1"/>
  <c r="I294" i="1"/>
  <c r="K293" i="1"/>
  <c r="J293" i="1"/>
  <c r="I293" i="1"/>
  <c r="K292" i="1"/>
  <c r="J292" i="1"/>
  <c r="I292" i="1"/>
  <c r="K291" i="1"/>
  <c r="J291" i="1"/>
  <c r="I291" i="1"/>
  <c r="K290" i="1"/>
  <c r="J290" i="1"/>
  <c r="I290" i="1"/>
  <c r="K289" i="1"/>
  <c r="J289" i="1"/>
  <c r="I289" i="1"/>
  <c r="K288" i="1"/>
  <c r="J288" i="1"/>
  <c r="I288" i="1"/>
  <c r="K287" i="1"/>
  <c r="J287" i="1"/>
  <c r="I287" i="1"/>
  <c r="K286" i="1"/>
  <c r="J286" i="1"/>
  <c r="I286" i="1"/>
  <c r="K285" i="1"/>
  <c r="J285" i="1"/>
  <c r="I285" i="1"/>
  <c r="K284" i="1"/>
  <c r="J284" i="1"/>
  <c r="I284" i="1"/>
  <c r="K283" i="1"/>
  <c r="J283" i="1"/>
  <c r="I283" i="1"/>
  <c r="K282" i="1"/>
  <c r="J282" i="1"/>
  <c r="I282" i="1"/>
  <c r="K281" i="1"/>
  <c r="J281" i="1"/>
  <c r="I281" i="1"/>
  <c r="K280" i="1"/>
  <c r="J280" i="1"/>
  <c r="I280" i="1"/>
  <c r="K279" i="1"/>
  <c r="J279" i="1"/>
  <c r="I279" i="1"/>
  <c r="K278" i="1"/>
  <c r="J278" i="1"/>
  <c r="I278" i="1"/>
  <c r="K277" i="1"/>
  <c r="J277" i="1"/>
  <c r="I277" i="1"/>
  <c r="K276" i="1"/>
  <c r="J276" i="1"/>
  <c r="I276" i="1"/>
  <c r="K275" i="1"/>
  <c r="J275" i="1"/>
  <c r="I275" i="1"/>
  <c r="K274" i="1"/>
  <c r="J274" i="1"/>
  <c r="I274" i="1"/>
  <c r="K273" i="1"/>
  <c r="J273" i="1"/>
  <c r="I273" i="1"/>
  <c r="K272" i="1"/>
  <c r="J272" i="1"/>
  <c r="I272" i="1"/>
  <c r="K271" i="1"/>
  <c r="J271" i="1"/>
  <c r="I271" i="1"/>
  <c r="K270" i="1"/>
  <c r="J270" i="1"/>
  <c r="I270" i="1"/>
  <c r="K269" i="1"/>
  <c r="J269" i="1"/>
  <c r="I269" i="1"/>
  <c r="K268" i="1"/>
  <c r="J268" i="1"/>
  <c r="I268" i="1"/>
  <c r="K267" i="1"/>
  <c r="J267" i="1"/>
  <c r="I267" i="1"/>
  <c r="K266" i="1"/>
  <c r="J266" i="1"/>
  <c r="I266" i="1"/>
  <c r="K265" i="1"/>
  <c r="J265" i="1"/>
  <c r="I265" i="1"/>
  <c r="K264" i="1"/>
  <c r="J264" i="1"/>
  <c r="I264" i="1"/>
  <c r="K263" i="1"/>
  <c r="J263" i="1"/>
  <c r="I263" i="1"/>
  <c r="K262" i="1"/>
  <c r="J262" i="1"/>
  <c r="I262" i="1"/>
  <c r="K261" i="1"/>
  <c r="J261" i="1"/>
  <c r="I261" i="1"/>
  <c r="K260" i="1"/>
  <c r="J260" i="1"/>
  <c r="I260" i="1"/>
  <c r="K259" i="1"/>
  <c r="J259" i="1"/>
  <c r="I259" i="1"/>
  <c r="K258" i="1"/>
  <c r="J258" i="1"/>
  <c r="I258" i="1"/>
  <c r="K257" i="1"/>
  <c r="J257" i="1"/>
  <c r="I257" i="1"/>
  <c r="K256" i="1"/>
  <c r="J256" i="1"/>
  <c r="I256" i="1"/>
  <c r="K255" i="1"/>
  <c r="J255" i="1"/>
  <c r="I255" i="1"/>
  <c r="K254" i="1"/>
  <c r="J254" i="1"/>
  <c r="I254" i="1"/>
  <c r="K253" i="1"/>
  <c r="J253" i="1"/>
  <c r="I253" i="1"/>
  <c r="K252" i="1"/>
  <c r="J252" i="1"/>
  <c r="I252" i="1"/>
  <c r="K251" i="1"/>
  <c r="J251" i="1"/>
  <c r="I251" i="1"/>
  <c r="K250" i="1"/>
  <c r="J250" i="1"/>
  <c r="I250" i="1"/>
  <c r="K249" i="1"/>
  <c r="J249" i="1"/>
  <c r="I249" i="1"/>
  <c r="K248" i="1"/>
  <c r="J248" i="1"/>
  <c r="I248" i="1"/>
  <c r="K247" i="1"/>
  <c r="J247" i="1"/>
  <c r="I247" i="1"/>
  <c r="K246" i="1"/>
  <c r="J246" i="1"/>
  <c r="I246" i="1"/>
  <c r="K245" i="1"/>
  <c r="J245" i="1"/>
  <c r="I245" i="1"/>
  <c r="K244" i="1"/>
  <c r="J244" i="1"/>
  <c r="I244" i="1"/>
  <c r="K243" i="1"/>
  <c r="J243" i="1"/>
  <c r="I243" i="1"/>
  <c r="K242" i="1"/>
  <c r="J242" i="1"/>
  <c r="I242" i="1"/>
  <c r="K241" i="1"/>
  <c r="J241" i="1"/>
  <c r="I241" i="1"/>
  <c r="K240" i="1"/>
  <c r="J240" i="1"/>
  <c r="I240" i="1"/>
  <c r="K239" i="1"/>
  <c r="J239" i="1"/>
  <c r="I239" i="1"/>
  <c r="K238" i="1"/>
  <c r="J238" i="1"/>
  <c r="I238" i="1"/>
  <c r="K237" i="1"/>
  <c r="J237" i="1"/>
  <c r="I237" i="1"/>
  <c r="K236" i="1"/>
  <c r="J236" i="1"/>
  <c r="I236" i="1"/>
  <c r="K235" i="1"/>
  <c r="J235" i="1"/>
  <c r="I235" i="1"/>
  <c r="K234" i="1"/>
  <c r="J234" i="1"/>
  <c r="I234" i="1"/>
  <c r="K233" i="1"/>
  <c r="J233" i="1"/>
  <c r="I233" i="1"/>
  <c r="K232" i="1"/>
  <c r="J232" i="1"/>
  <c r="I232" i="1"/>
  <c r="K231" i="1"/>
  <c r="J231" i="1"/>
  <c r="I231" i="1"/>
  <c r="K230" i="1"/>
  <c r="J230" i="1"/>
  <c r="I230" i="1"/>
  <c r="K229" i="1"/>
  <c r="J229" i="1"/>
  <c r="I229" i="1"/>
  <c r="K228" i="1"/>
  <c r="J228" i="1"/>
  <c r="I228" i="1"/>
  <c r="K227" i="1"/>
  <c r="J227" i="1"/>
  <c r="I227" i="1"/>
  <c r="K226" i="1"/>
  <c r="J226" i="1"/>
  <c r="I226" i="1"/>
  <c r="K225" i="1"/>
  <c r="J225" i="1"/>
  <c r="I225" i="1"/>
  <c r="K224" i="1"/>
  <c r="J224" i="1"/>
  <c r="I224" i="1"/>
  <c r="K223" i="1"/>
  <c r="J223" i="1"/>
  <c r="I223" i="1"/>
  <c r="K222" i="1"/>
  <c r="J222" i="1"/>
  <c r="I222" i="1"/>
  <c r="K221" i="1"/>
  <c r="J221" i="1"/>
  <c r="I221" i="1"/>
  <c r="K220" i="1"/>
  <c r="J220" i="1"/>
  <c r="I220" i="1"/>
  <c r="K219" i="1"/>
  <c r="J219" i="1"/>
  <c r="I219" i="1"/>
  <c r="K218" i="1"/>
  <c r="J218" i="1"/>
  <c r="I218" i="1"/>
  <c r="K217" i="1"/>
  <c r="J217" i="1"/>
  <c r="I217" i="1"/>
  <c r="K216" i="1"/>
  <c r="J216" i="1"/>
  <c r="I216" i="1"/>
  <c r="K215" i="1"/>
  <c r="J215" i="1"/>
  <c r="I215" i="1"/>
  <c r="K214" i="1"/>
  <c r="J214" i="1"/>
  <c r="I214" i="1"/>
  <c r="K213" i="1"/>
  <c r="J213" i="1"/>
  <c r="I213" i="1"/>
  <c r="K212" i="1"/>
  <c r="J212" i="1"/>
  <c r="I212" i="1"/>
  <c r="K211" i="1"/>
  <c r="J211" i="1"/>
  <c r="I211" i="1"/>
  <c r="K210" i="1"/>
  <c r="J210" i="1"/>
  <c r="I210" i="1"/>
  <c r="K209" i="1"/>
  <c r="J209" i="1"/>
  <c r="I209" i="1"/>
  <c r="K208" i="1"/>
  <c r="J208" i="1"/>
  <c r="I208" i="1"/>
  <c r="K207" i="1"/>
  <c r="J207" i="1"/>
  <c r="I207" i="1"/>
  <c r="K206" i="1"/>
  <c r="J206" i="1"/>
  <c r="I206" i="1"/>
  <c r="K205" i="1"/>
  <c r="J205" i="1"/>
  <c r="I205" i="1"/>
  <c r="K204" i="1"/>
  <c r="J204" i="1"/>
  <c r="I204" i="1"/>
  <c r="K203" i="1"/>
  <c r="J203" i="1"/>
  <c r="I203" i="1"/>
  <c r="K202" i="1"/>
  <c r="J202" i="1"/>
  <c r="I202" i="1"/>
  <c r="K201" i="1"/>
  <c r="J201" i="1"/>
  <c r="I201" i="1"/>
  <c r="K200" i="1"/>
  <c r="J200" i="1"/>
  <c r="I200" i="1"/>
  <c r="K199" i="1"/>
  <c r="J199" i="1"/>
  <c r="I199" i="1"/>
  <c r="K198" i="1"/>
  <c r="J198" i="1"/>
  <c r="I198" i="1"/>
  <c r="K197" i="1"/>
  <c r="J197" i="1"/>
  <c r="I197" i="1"/>
  <c r="K196" i="1"/>
  <c r="J196" i="1"/>
  <c r="I196" i="1"/>
  <c r="K195" i="1"/>
  <c r="J195" i="1"/>
  <c r="I195" i="1"/>
  <c r="K194" i="1"/>
  <c r="J194" i="1"/>
  <c r="I194" i="1"/>
  <c r="K193" i="1"/>
  <c r="J193" i="1"/>
  <c r="I193" i="1"/>
  <c r="K192" i="1"/>
  <c r="J192" i="1"/>
  <c r="I192" i="1"/>
  <c r="K191" i="1"/>
  <c r="J191" i="1"/>
  <c r="I191" i="1"/>
  <c r="K190" i="1"/>
  <c r="J190" i="1"/>
  <c r="I190" i="1"/>
  <c r="K189" i="1"/>
  <c r="J189" i="1"/>
  <c r="I189" i="1"/>
  <c r="K188" i="1"/>
  <c r="J188" i="1"/>
  <c r="I188" i="1"/>
  <c r="K187" i="1"/>
  <c r="J187" i="1"/>
  <c r="I187" i="1"/>
  <c r="K186" i="1"/>
  <c r="J186" i="1"/>
  <c r="I186" i="1"/>
  <c r="K185" i="1"/>
  <c r="J185" i="1"/>
  <c r="I185" i="1"/>
  <c r="K184" i="1"/>
  <c r="J184" i="1"/>
  <c r="I184" i="1"/>
  <c r="K183" i="1"/>
  <c r="J183" i="1"/>
  <c r="I183" i="1"/>
  <c r="K182" i="1"/>
  <c r="J182" i="1"/>
  <c r="I182" i="1"/>
  <c r="K181" i="1"/>
  <c r="J181" i="1"/>
  <c r="I181" i="1"/>
  <c r="K180" i="1"/>
  <c r="J180" i="1"/>
  <c r="I180" i="1"/>
  <c r="K179" i="1"/>
  <c r="J179" i="1"/>
  <c r="I179" i="1"/>
  <c r="K178" i="1"/>
  <c r="J178" i="1"/>
  <c r="I178" i="1"/>
  <c r="K177" i="1"/>
  <c r="J177" i="1"/>
  <c r="I177" i="1"/>
  <c r="K176" i="1"/>
  <c r="J176" i="1"/>
  <c r="I176" i="1"/>
  <c r="K175" i="1"/>
  <c r="J175" i="1"/>
  <c r="I175" i="1"/>
  <c r="K174" i="1"/>
  <c r="J174" i="1"/>
  <c r="I174" i="1"/>
  <c r="K173" i="1"/>
  <c r="J173" i="1"/>
  <c r="I173" i="1"/>
  <c r="K172" i="1"/>
  <c r="J172" i="1"/>
  <c r="I172" i="1"/>
  <c r="K171" i="1"/>
  <c r="J171" i="1"/>
  <c r="I171" i="1"/>
  <c r="K170" i="1"/>
  <c r="J170" i="1"/>
  <c r="I170" i="1"/>
  <c r="K169" i="1"/>
  <c r="J169" i="1"/>
  <c r="I169" i="1"/>
  <c r="K168" i="1"/>
  <c r="J168" i="1"/>
  <c r="I168" i="1"/>
  <c r="K167" i="1"/>
  <c r="J167" i="1"/>
  <c r="I167" i="1"/>
  <c r="K166" i="1"/>
  <c r="J166" i="1"/>
  <c r="I166" i="1"/>
  <c r="K165" i="1"/>
  <c r="J165" i="1"/>
  <c r="I165" i="1"/>
  <c r="K164" i="1"/>
  <c r="J164" i="1"/>
  <c r="I164" i="1"/>
  <c r="K163" i="1"/>
  <c r="J163" i="1"/>
  <c r="I163" i="1"/>
  <c r="K162" i="1"/>
  <c r="J162" i="1"/>
  <c r="I162" i="1"/>
  <c r="K161" i="1"/>
  <c r="J161" i="1"/>
  <c r="I161" i="1"/>
  <c r="K160" i="1"/>
  <c r="J160" i="1"/>
  <c r="I160" i="1"/>
  <c r="K159" i="1"/>
  <c r="J159" i="1"/>
  <c r="I159" i="1"/>
  <c r="K158" i="1"/>
  <c r="J158" i="1"/>
  <c r="I158" i="1"/>
  <c r="K157" i="1"/>
  <c r="J157" i="1"/>
  <c r="I157" i="1"/>
  <c r="K156" i="1"/>
  <c r="J156" i="1"/>
  <c r="I156" i="1"/>
  <c r="K155" i="1"/>
  <c r="J155" i="1"/>
  <c r="I155" i="1"/>
  <c r="K154" i="1"/>
  <c r="J154" i="1"/>
  <c r="I154" i="1"/>
  <c r="K153" i="1"/>
  <c r="J153" i="1"/>
  <c r="I153" i="1"/>
  <c r="K152" i="1"/>
  <c r="J152" i="1"/>
  <c r="I152" i="1"/>
  <c r="K151" i="1"/>
  <c r="J151" i="1"/>
  <c r="I151" i="1"/>
  <c r="K150" i="1"/>
  <c r="J150" i="1"/>
  <c r="I150" i="1"/>
  <c r="K149" i="1"/>
  <c r="J149" i="1"/>
  <c r="I149" i="1"/>
  <c r="K148" i="1"/>
  <c r="J148" i="1"/>
  <c r="I148" i="1"/>
  <c r="K147" i="1"/>
  <c r="J147" i="1"/>
  <c r="I147" i="1"/>
  <c r="K146" i="1"/>
  <c r="J146" i="1"/>
  <c r="I146" i="1"/>
  <c r="K145" i="1"/>
  <c r="J145" i="1"/>
  <c r="I145" i="1"/>
  <c r="K144" i="1"/>
  <c r="J144" i="1"/>
  <c r="I144" i="1"/>
  <c r="K143" i="1"/>
  <c r="J143" i="1"/>
  <c r="I143" i="1"/>
  <c r="K142" i="1"/>
  <c r="J142" i="1"/>
  <c r="I142" i="1"/>
  <c r="K141" i="1"/>
  <c r="J141" i="1"/>
  <c r="I141" i="1"/>
  <c r="K140" i="1"/>
  <c r="J140" i="1"/>
  <c r="I140" i="1"/>
  <c r="K139" i="1"/>
  <c r="J139" i="1"/>
  <c r="I139" i="1"/>
  <c r="K138" i="1"/>
  <c r="J138" i="1"/>
  <c r="I138" i="1"/>
  <c r="K137" i="1"/>
  <c r="J137" i="1"/>
  <c r="I137" i="1"/>
  <c r="K136" i="1"/>
  <c r="J136" i="1"/>
  <c r="I136" i="1"/>
  <c r="K135" i="1"/>
  <c r="J135" i="1"/>
  <c r="I135" i="1"/>
  <c r="K134" i="1"/>
  <c r="J134" i="1"/>
  <c r="I134" i="1"/>
  <c r="K133" i="1"/>
  <c r="J133" i="1"/>
  <c r="I133" i="1"/>
  <c r="K132" i="1"/>
  <c r="J132" i="1"/>
  <c r="I132" i="1"/>
  <c r="K131" i="1"/>
  <c r="J131" i="1"/>
  <c r="I131" i="1"/>
  <c r="K130" i="1"/>
  <c r="J130" i="1"/>
  <c r="I130" i="1"/>
  <c r="K129" i="1"/>
  <c r="J129" i="1"/>
  <c r="I129" i="1"/>
  <c r="K128" i="1"/>
  <c r="J128" i="1"/>
  <c r="I128" i="1"/>
  <c r="K127" i="1"/>
  <c r="J127" i="1"/>
  <c r="I127" i="1"/>
  <c r="K126" i="1"/>
  <c r="J126" i="1"/>
  <c r="I126" i="1"/>
  <c r="K125" i="1"/>
  <c r="J125" i="1"/>
  <c r="I125" i="1"/>
  <c r="K124" i="1"/>
  <c r="J124" i="1"/>
  <c r="I124" i="1"/>
  <c r="K123" i="1"/>
  <c r="J123" i="1"/>
  <c r="I123" i="1"/>
  <c r="K122" i="1"/>
  <c r="J122" i="1"/>
  <c r="I122" i="1"/>
  <c r="K121" i="1"/>
  <c r="J121" i="1"/>
  <c r="I121" i="1"/>
  <c r="K120" i="1"/>
  <c r="J120" i="1"/>
  <c r="I120" i="1"/>
  <c r="K119" i="1"/>
  <c r="J119" i="1"/>
  <c r="I119" i="1"/>
  <c r="K118" i="1"/>
  <c r="J118" i="1"/>
  <c r="I118" i="1"/>
  <c r="K117" i="1"/>
  <c r="J117" i="1"/>
  <c r="I117" i="1"/>
  <c r="K116" i="1"/>
  <c r="J116" i="1"/>
  <c r="I116" i="1"/>
  <c r="K115" i="1"/>
  <c r="J115" i="1"/>
  <c r="I115" i="1"/>
  <c r="K114" i="1"/>
  <c r="J114" i="1"/>
  <c r="I114" i="1"/>
  <c r="K113" i="1"/>
  <c r="J113" i="1"/>
  <c r="I113" i="1"/>
  <c r="K112" i="1"/>
  <c r="J112" i="1"/>
  <c r="I112" i="1"/>
  <c r="K111" i="1"/>
  <c r="J111" i="1"/>
  <c r="I111" i="1"/>
  <c r="K110" i="1"/>
  <c r="J110" i="1"/>
  <c r="I110" i="1"/>
  <c r="K109" i="1"/>
  <c r="J109" i="1"/>
  <c r="I109" i="1"/>
  <c r="K108" i="1"/>
  <c r="J108" i="1"/>
  <c r="I108" i="1"/>
  <c r="K107" i="1"/>
  <c r="J107" i="1"/>
  <c r="I107" i="1"/>
  <c r="K106" i="1"/>
  <c r="J106" i="1"/>
  <c r="I106" i="1"/>
  <c r="K105" i="1"/>
  <c r="J105" i="1"/>
  <c r="I105" i="1"/>
  <c r="K104" i="1"/>
  <c r="J104" i="1"/>
  <c r="I104" i="1"/>
  <c r="K103" i="1"/>
  <c r="J103" i="1"/>
  <c r="I103" i="1"/>
  <c r="K102" i="1"/>
  <c r="J102" i="1"/>
  <c r="I102" i="1"/>
  <c r="K101" i="1"/>
  <c r="J101" i="1"/>
  <c r="I101" i="1"/>
  <c r="K100" i="1"/>
  <c r="J100" i="1"/>
  <c r="I100" i="1"/>
  <c r="K99" i="1"/>
  <c r="J99" i="1"/>
  <c r="I99" i="1"/>
  <c r="K98" i="1"/>
  <c r="J98" i="1"/>
  <c r="I98" i="1"/>
  <c r="K97" i="1"/>
  <c r="J97" i="1"/>
  <c r="I97" i="1"/>
  <c r="K96" i="1"/>
  <c r="J96" i="1"/>
  <c r="I96" i="1"/>
  <c r="K95" i="1"/>
  <c r="J95" i="1"/>
  <c r="I95" i="1"/>
  <c r="K94" i="1"/>
  <c r="J94" i="1"/>
  <c r="I94" i="1"/>
  <c r="K93" i="1"/>
  <c r="J93" i="1"/>
  <c r="I93" i="1"/>
  <c r="K92" i="1"/>
  <c r="J92" i="1"/>
  <c r="I92" i="1"/>
  <c r="K91" i="1"/>
  <c r="J91" i="1"/>
  <c r="I91" i="1"/>
  <c r="K90" i="1"/>
  <c r="J90" i="1"/>
  <c r="I90" i="1"/>
  <c r="K89" i="1"/>
  <c r="J89" i="1"/>
  <c r="I89" i="1"/>
  <c r="K88" i="1"/>
  <c r="J88" i="1"/>
  <c r="I88" i="1"/>
  <c r="K87" i="1"/>
  <c r="J87" i="1"/>
  <c r="I87" i="1"/>
  <c r="K86" i="1"/>
  <c r="J86" i="1"/>
  <c r="I86" i="1"/>
  <c r="K85" i="1"/>
  <c r="J85" i="1"/>
  <c r="I85" i="1"/>
  <c r="K84" i="1"/>
  <c r="J84" i="1"/>
  <c r="I84" i="1"/>
  <c r="K83" i="1"/>
  <c r="J83" i="1"/>
  <c r="I83" i="1"/>
  <c r="K82" i="1"/>
  <c r="J82" i="1"/>
  <c r="I82" i="1"/>
  <c r="K81" i="1"/>
  <c r="J81" i="1"/>
  <c r="I81" i="1"/>
  <c r="K80" i="1"/>
  <c r="J80" i="1"/>
  <c r="I80" i="1"/>
  <c r="K79" i="1"/>
  <c r="J79" i="1"/>
  <c r="I79" i="1"/>
  <c r="K78" i="1"/>
  <c r="J78" i="1"/>
  <c r="I78" i="1"/>
  <c r="K77" i="1"/>
  <c r="J77" i="1"/>
  <c r="I77" i="1"/>
  <c r="K76" i="1"/>
  <c r="J76" i="1"/>
  <c r="I76" i="1"/>
  <c r="K75" i="1"/>
  <c r="J75" i="1"/>
  <c r="I75" i="1"/>
  <c r="K74" i="1"/>
  <c r="J74" i="1"/>
  <c r="I74" i="1"/>
  <c r="K73" i="1"/>
  <c r="J73" i="1"/>
  <c r="I73" i="1"/>
  <c r="K72" i="1"/>
  <c r="J72" i="1"/>
  <c r="I72" i="1"/>
  <c r="K71" i="1"/>
  <c r="J71" i="1"/>
  <c r="I71" i="1"/>
  <c r="K70" i="1"/>
  <c r="J70" i="1"/>
  <c r="I70" i="1"/>
  <c r="K69" i="1"/>
  <c r="J69" i="1"/>
  <c r="I69" i="1"/>
  <c r="K68" i="1"/>
  <c r="J68" i="1"/>
  <c r="I68" i="1"/>
  <c r="K67" i="1"/>
  <c r="J67" i="1"/>
  <c r="I67" i="1"/>
  <c r="K66" i="1"/>
  <c r="J66" i="1"/>
  <c r="I66" i="1"/>
  <c r="K65" i="1"/>
  <c r="J65" i="1"/>
  <c r="I65" i="1"/>
  <c r="K64" i="1"/>
  <c r="J64" i="1"/>
  <c r="I64" i="1"/>
  <c r="K63" i="1"/>
  <c r="J63" i="1"/>
  <c r="I63" i="1"/>
  <c r="K62" i="1"/>
  <c r="J62" i="1"/>
  <c r="I62" i="1"/>
  <c r="K61" i="1"/>
  <c r="J61" i="1"/>
  <c r="I61" i="1"/>
  <c r="K60" i="1"/>
  <c r="J60" i="1"/>
  <c r="I60" i="1"/>
  <c r="K59" i="1"/>
  <c r="J59" i="1"/>
  <c r="I59" i="1"/>
  <c r="K58" i="1"/>
  <c r="J58" i="1"/>
  <c r="I58" i="1"/>
  <c r="K57" i="1"/>
  <c r="J57" i="1"/>
  <c r="I57" i="1"/>
  <c r="K56" i="1"/>
  <c r="J56" i="1"/>
  <c r="I56" i="1"/>
  <c r="K55" i="1"/>
  <c r="J55" i="1"/>
  <c r="I55" i="1"/>
  <c r="K54" i="1"/>
  <c r="J54" i="1"/>
  <c r="I54" i="1"/>
  <c r="K53" i="1"/>
  <c r="J53" i="1"/>
  <c r="I53" i="1"/>
  <c r="K52" i="1"/>
  <c r="J52" i="1"/>
  <c r="I52" i="1"/>
  <c r="K51" i="1"/>
  <c r="J51" i="1"/>
  <c r="I51" i="1"/>
  <c r="K50" i="1"/>
  <c r="J50" i="1"/>
  <c r="I50" i="1"/>
  <c r="K49" i="1"/>
  <c r="J49" i="1"/>
  <c r="I49" i="1"/>
  <c r="K48" i="1"/>
  <c r="J48" i="1"/>
  <c r="I48" i="1"/>
  <c r="K47" i="1"/>
  <c r="J47" i="1"/>
  <c r="I47" i="1"/>
  <c r="K46" i="1"/>
  <c r="J46" i="1"/>
  <c r="I46" i="1"/>
  <c r="K45" i="1"/>
  <c r="J45" i="1"/>
  <c r="I45" i="1"/>
  <c r="K44" i="1"/>
  <c r="J44" i="1"/>
  <c r="I44" i="1"/>
  <c r="K43" i="1"/>
  <c r="J43" i="1"/>
  <c r="I43" i="1"/>
  <c r="K42" i="1"/>
  <c r="J42" i="1"/>
  <c r="I42" i="1"/>
  <c r="K41" i="1"/>
  <c r="J41" i="1"/>
  <c r="I41" i="1"/>
  <c r="K40" i="1"/>
  <c r="J40" i="1"/>
  <c r="I40" i="1"/>
  <c r="K39" i="1"/>
  <c r="J39" i="1"/>
  <c r="I39" i="1"/>
  <c r="K38" i="1"/>
  <c r="J38" i="1"/>
  <c r="I38" i="1"/>
  <c r="K37" i="1"/>
  <c r="J37" i="1"/>
  <c r="I37" i="1"/>
  <c r="K36" i="1"/>
  <c r="J36" i="1"/>
  <c r="I36" i="1"/>
  <c r="K35" i="1"/>
  <c r="J35" i="1"/>
  <c r="I35" i="1"/>
  <c r="K34" i="1"/>
  <c r="J34" i="1"/>
  <c r="I34" i="1"/>
  <c r="K33" i="1"/>
  <c r="J33" i="1"/>
  <c r="I33" i="1"/>
  <c r="K32" i="1"/>
  <c r="J32" i="1"/>
  <c r="I32" i="1"/>
  <c r="K31" i="1"/>
  <c r="J31" i="1"/>
  <c r="I31" i="1"/>
  <c r="K30" i="1"/>
  <c r="J30" i="1"/>
  <c r="I30" i="1"/>
  <c r="K29" i="1"/>
  <c r="J29" i="1"/>
  <c r="I29" i="1"/>
  <c r="K28" i="1"/>
  <c r="J28" i="1"/>
  <c r="I28" i="1"/>
  <c r="K27" i="1"/>
  <c r="J27" i="1"/>
  <c r="I27" i="1"/>
  <c r="K26" i="1"/>
  <c r="J26" i="1"/>
  <c r="I26" i="1"/>
  <c r="K25" i="1"/>
  <c r="J25" i="1"/>
  <c r="I25" i="1"/>
  <c r="K24" i="1"/>
  <c r="J24" i="1"/>
  <c r="I24" i="1"/>
  <c r="K23" i="1"/>
  <c r="J23" i="1"/>
  <c r="I23" i="1"/>
  <c r="K22" i="1"/>
  <c r="J22" i="1"/>
  <c r="I22" i="1"/>
  <c r="K21" i="1"/>
  <c r="J21" i="1"/>
  <c r="I21" i="1"/>
  <c r="K20" i="1"/>
  <c r="J20" i="1"/>
  <c r="I20" i="1"/>
  <c r="K19" i="1"/>
  <c r="J19" i="1"/>
  <c r="I19" i="1"/>
  <c r="K18" i="1"/>
  <c r="J18" i="1"/>
  <c r="I18" i="1"/>
  <c r="K17" i="1"/>
  <c r="J17" i="1"/>
  <c r="I17" i="1"/>
  <c r="K16" i="1"/>
  <c r="J16" i="1"/>
  <c r="I16" i="1"/>
  <c r="K15" i="1"/>
  <c r="J15" i="1"/>
  <c r="I15" i="1"/>
  <c r="K14" i="1"/>
  <c r="J14" i="1"/>
  <c r="I14" i="1"/>
  <c r="K13" i="1"/>
  <c r="J13" i="1"/>
  <c r="I13" i="1"/>
  <c r="K12" i="1"/>
  <c r="J12" i="1"/>
  <c r="I12" i="1"/>
  <c r="K11" i="1"/>
  <c r="J11" i="1"/>
  <c r="I11" i="1"/>
  <c r="K10" i="1"/>
  <c r="J10" i="1"/>
  <c r="I10" i="1"/>
  <c r="K9" i="1"/>
  <c r="J9" i="1"/>
  <c r="I9" i="1"/>
  <c r="K8" i="1"/>
  <c r="J8" i="1"/>
  <c r="I8" i="1"/>
  <c r="K7" i="1"/>
  <c r="J7" i="1"/>
  <c r="I7" i="1"/>
</calcChain>
</file>

<file path=xl/sharedStrings.xml><?xml version="1.0" encoding="utf-8"?>
<sst xmlns="http://schemas.openxmlformats.org/spreadsheetml/2006/main" count="39138" uniqueCount="544">
  <si>
    <t>通貨20年2月_クロス集計表</t>
  </si>
  <si>
    <t>No</t>
  </si>
  <si>
    <t>表頭</t>
  </si>
  <si>
    <t>アイテム名</t>
  </si>
  <si>
    <t>タイトル</t>
  </si>
  <si>
    <t>型</t>
  </si>
  <si>
    <t>表側</t>
  </si>
  <si>
    <t>N</t>
  </si>
  <si>
    <t>%</t>
  </si>
  <si>
    <t>N%</t>
  </si>
  <si>
    <t>アイテム条件</t>
  </si>
  <si>
    <t>出力条件</t>
  </si>
  <si>
    <t>表肩</t>
  </si>
  <si>
    <t>表頭:[ITEM84]問１　イ）2024年度上期から発行される新しい紙幣をご存知でしょうか(SA)</t>
  </si>
  <si>
    <t>表側:[ITEM805]基本軸１(MA)</t>
  </si>
  <si>
    <t>全体</t>
  </si>
  <si>
    <t>知っていた</t>
  </si>
  <si>
    <t>知らなかった</t>
  </si>
  <si>
    <t>無回答</t>
  </si>
  <si>
    <t>地域</t>
  </si>
  <si>
    <t>北海道・東北</t>
  </si>
  <si>
    <t>関　東</t>
  </si>
  <si>
    <t>中部・北陸</t>
  </si>
  <si>
    <t>近　畿</t>
  </si>
  <si>
    <t>中国・四国・九州</t>
  </si>
  <si>
    <t>都市規模</t>
  </si>
  <si>
    <t>２１大都市</t>
  </si>
  <si>
    <t>１５万以上の都市</t>
  </si>
  <si>
    <t>１５万未満の市</t>
  </si>
  <si>
    <t>郡　部</t>
  </si>
  <si>
    <t>性別</t>
  </si>
  <si>
    <t>男　性</t>
  </si>
  <si>
    <t>女　性</t>
  </si>
  <si>
    <t>年齢</t>
  </si>
  <si>
    <t>１５～１９才</t>
  </si>
  <si>
    <t>２０～２９才</t>
  </si>
  <si>
    <t>３０～３９才</t>
  </si>
  <si>
    <t>４０～４９才</t>
  </si>
  <si>
    <t>５０～５９才</t>
  </si>
  <si>
    <t>６０～６９才</t>
  </si>
  <si>
    <t>７０～７９才</t>
  </si>
  <si>
    <t>ITEM84</t>
  </si>
  <si>
    <t>問１　イ）2024年度上期から発行される新しい紙幣をご存知でしょうか</t>
  </si>
  <si>
    <t>SA</t>
  </si>
  <si>
    <t>ITEM805</t>
  </si>
  <si>
    <t>基本軸１</t>
  </si>
  <si>
    <t>MA</t>
  </si>
  <si>
    <t xml:space="preserve"> </t>
  </si>
  <si>
    <t>表側:[ITEM806]基本軸２(MA)</t>
  </si>
  <si>
    <t>職業</t>
  </si>
  <si>
    <t>農林漁業</t>
  </si>
  <si>
    <t>自営・商工業</t>
  </si>
  <si>
    <t>自由業</t>
  </si>
  <si>
    <t>管理職</t>
  </si>
  <si>
    <t>事務・技術職</t>
  </si>
  <si>
    <t>労務・技能職</t>
  </si>
  <si>
    <t>パート・アルバイト</t>
  </si>
  <si>
    <t>主婦・主夫専業</t>
  </si>
  <si>
    <t>学　生</t>
  </si>
  <si>
    <t>無　職</t>
  </si>
  <si>
    <t>世帯年収</t>
  </si>
  <si>
    <t>～３００万円未満</t>
  </si>
  <si>
    <t>～４００万円未満</t>
  </si>
  <si>
    <t>～５００万円未満</t>
  </si>
  <si>
    <t>～６００万円未満</t>
  </si>
  <si>
    <t>～７００万円未満</t>
  </si>
  <si>
    <t>～８００万円未満</t>
  </si>
  <si>
    <t>～１０００万円未満</t>
  </si>
  <si>
    <t>～１２００万円未満</t>
  </si>
  <si>
    <t>１２００万円以上</t>
  </si>
  <si>
    <t xml:space="preserve">  </t>
  </si>
  <si>
    <t>ITEM806</t>
  </si>
  <si>
    <t>基本軸２</t>
  </si>
  <si>
    <t>表側:[ITEM807]性×年齢(MA)</t>
  </si>
  <si>
    <t>男性</t>
  </si>
  <si>
    <t>男性小計</t>
  </si>
  <si>
    <t>女性</t>
  </si>
  <si>
    <t>女性小計</t>
  </si>
  <si>
    <t>ITEM807</t>
  </si>
  <si>
    <t>性×年齢</t>
  </si>
  <si>
    <t>表側:[ITEM950]財務局管轄ごと１１地域(SA)</t>
  </si>
  <si>
    <t>北海道</t>
  </si>
  <si>
    <t>東北</t>
  </si>
  <si>
    <t>関東</t>
  </si>
  <si>
    <t>北陸</t>
  </si>
  <si>
    <t>東海</t>
  </si>
  <si>
    <t>近畿</t>
  </si>
  <si>
    <t>中国</t>
  </si>
  <si>
    <t>四国</t>
  </si>
  <si>
    <t>福岡</t>
  </si>
  <si>
    <t>九州</t>
  </si>
  <si>
    <t>沖縄</t>
  </si>
  <si>
    <t>ITEM950</t>
  </si>
  <si>
    <t>財務局管轄ごと１１地域</t>
  </si>
  <si>
    <t>表頭:[ITEM85]問１　ロ) 新しい紙幣の発行に関する情報は、どのようにお知りになりましたか(MA)</t>
  </si>
  <si>
    <t xml:space="preserve">    アイテム条件:ITEM84(1)</t>
  </si>
  <si>
    <t>財務省・日本銀行等のホームページ</t>
  </si>
  <si>
    <t>FacebookやTwitterなどのSNS</t>
  </si>
  <si>
    <t>新聞記事やテレビによるニュース報道</t>
  </si>
  <si>
    <t>その他</t>
  </si>
  <si>
    <t>ITEM85</t>
  </si>
  <si>
    <t>問１　ロ) 新しい紙幣の発行に関する情報は、どのようにお知りになりましたか</t>
  </si>
  <si>
    <t>ITEM84(1)</t>
  </si>
  <si>
    <t>表頭:[ITEM87]問２　イ）2021年度上期から発行される新しい五百円硬貨をご存知でしょうか(SA)</t>
  </si>
  <si>
    <t>ITEM87</t>
  </si>
  <si>
    <t>問２　イ）2021年度上期から発行される新しい五百円硬貨をご存知でしょうか</t>
  </si>
  <si>
    <t>表頭:[ITEM88]問２　ロ) 新しい五百円硬貨の発行に関する情報は、どのようにお知りになりましたか(MA)</t>
  </si>
  <si>
    <t xml:space="preserve">    アイテム条件:ITEM87(1)</t>
  </si>
  <si>
    <t>ITEM88</t>
  </si>
  <si>
    <t>問２　ロ) 新しい五百円硬貨の発行に関する情報は、どのようにお知りになりましたか</t>
  </si>
  <si>
    <t>ITEM87(1)</t>
  </si>
  <si>
    <t>表頭:[ITEM90]問３　イ）紙幣の偽造防止技術について、ご存じのことをお答えください(MA)</t>
  </si>
  <si>
    <t>すき入れ</t>
  </si>
  <si>
    <t>すき入れバーパターン</t>
  </si>
  <si>
    <t>パールインキ</t>
  </si>
  <si>
    <t>マイクロ文字</t>
  </si>
  <si>
    <t>深凹版印刷</t>
  </si>
  <si>
    <t>潜像模様</t>
  </si>
  <si>
    <t>ホログラム</t>
  </si>
  <si>
    <t>特殊発光インキ</t>
  </si>
  <si>
    <t>いずれも知らない</t>
  </si>
  <si>
    <t>ITEM90</t>
  </si>
  <si>
    <t>問３　イ）紙幣の偽造防止技術について、ご存じのことをお答えください</t>
  </si>
  <si>
    <t>表頭:[ITEM91]問３　ロ）五百円硬貨の偽造防止技術について、&lt;資料４&gt;を参考にご存じのことをお答えください(MA)</t>
  </si>
  <si>
    <t>潜　像</t>
  </si>
  <si>
    <t>斜めギザ</t>
  </si>
  <si>
    <t>微細線</t>
  </si>
  <si>
    <t>微細点</t>
  </si>
  <si>
    <t>ITEM91</t>
  </si>
  <si>
    <t>問３　ロ）五百円硬貨の偽造防止技術について、&lt;資料４&gt;を参考にご存じのことをお答えください</t>
  </si>
  <si>
    <t>表頭:[ITEM92]問４　紙幣及び通貨の汚れや傷みについて　ａ）一万円紙幣(SA)</t>
  </si>
  <si>
    <t>きれいなものが多いと感じる</t>
  </si>
  <si>
    <t>汚いものや傷んだものも見受けられる</t>
  </si>
  <si>
    <t>特に何も感じない</t>
  </si>
  <si>
    <t>きれいなものも見受けられる</t>
  </si>
  <si>
    <t>汚いものや傷んだものが多いと感じる</t>
  </si>
  <si>
    <t>ITEM92</t>
  </si>
  <si>
    <t>問４　紙幣及び通貨の汚れや傷みについて　ａ）一万円紙幣</t>
  </si>
  <si>
    <t>表頭:[ITEM93]問４　紙幣及び通貨の汚れや傷みについて　ｂ）五千円紙幣(SA)</t>
  </si>
  <si>
    <t>ITEM93</t>
  </si>
  <si>
    <t>問４　紙幣及び通貨の汚れや傷みについて　ｂ）五千円紙幣</t>
  </si>
  <si>
    <t>表頭:[ITEM94]問４　紙幣及び通貨の汚れや傷みについて　ｃ）二千円紙幣(SA)</t>
  </si>
  <si>
    <t>ITEM94</t>
  </si>
  <si>
    <t>問４　紙幣及び通貨の汚れや傷みについて　ｃ）二千円紙幣</t>
  </si>
  <si>
    <t>表頭:[ITEM95]問４　紙幣及び通貨の汚れや傷みについて　ｄ）千円紙幣(SA)</t>
  </si>
  <si>
    <t>ITEM95</t>
  </si>
  <si>
    <t>問４　紙幣及び通貨の汚れや傷みについて　ｄ）千円紙幣</t>
  </si>
  <si>
    <t>表頭:[ITEM96]問４　紙幣及び通貨の汚れや傷みについて　ｅ）五百円硬貨(SA)</t>
  </si>
  <si>
    <t>ITEM96</t>
  </si>
  <si>
    <t>問４　紙幣及び通貨の汚れや傷みについて　ｅ）五百円硬貨</t>
  </si>
  <si>
    <t>表頭:[ITEM97]問４　紙幣及び通貨の汚れや傷みについて　ｆ）百円硬貨(SA)</t>
  </si>
  <si>
    <t>ITEM97</t>
  </si>
  <si>
    <t>問４　紙幣及び通貨の汚れや傷みについて　ｆ）百円硬貨</t>
  </si>
  <si>
    <t>表頭:[ITEM98]問４　紙幣及び通貨の汚れや傷みについて　ｇ）五十円硬貨(SA)</t>
  </si>
  <si>
    <t>ITEM98</t>
  </si>
  <si>
    <t>問４　紙幣及び通貨の汚れや傷みについて　ｇ）五十円硬貨</t>
  </si>
  <si>
    <t>表頭:[ITEM99]問４　紙幣及び通貨の汚れや傷みについて　ｈ）十円硬貨(SA)</t>
  </si>
  <si>
    <t>ITEM99</t>
  </si>
  <si>
    <t>問４　紙幣及び通貨の汚れや傷みについて　ｈ）十円硬貨</t>
  </si>
  <si>
    <t>表頭:[ITEM100]問４　紙幣及び通貨の汚れや傷みについて　ｉ）五円硬貨(SA)</t>
  </si>
  <si>
    <t>ITEM100</t>
  </si>
  <si>
    <t>問４　紙幣及び通貨の汚れや傷みについて　ｉ）五円硬貨</t>
  </si>
  <si>
    <t>表頭:[ITEM101]問４　紙幣及び通貨の汚れや傷みについて　ｊ）一円硬貨(SA)</t>
  </si>
  <si>
    <t>ITEM101</t>
  </si>
  <si>
    <t>問４　紙幣及び通貨の汚れや傷みについて　ｊ）一円硬貨</t>
  </si>
  <si>
    <t>表頭:[ITEM102]問５　自動販売機等でよく使用する紙幣や硬貨(MA)</t>
  </si>
  <si>
    <t>一万円紙幣</t>
  </si>
  <si>
    <t>五千円紙幣</t>
  </si>
  <si>
    <t>二千円紙幣</t>
  </si>
  <si>
    <t>千円紙幣</t>
  </si>
  <si>
    <t>五百円硬貨</t>
  </si>
  <si>
    <t>百円硬貨</t>
  </si>
  <si>
    <t>五十円硬貨</t>
  </si>
  <si>
    <t>十円硬貨</t>
  </si>
  <si>
    <t>電子マネー</t>
  </si>
  <si>
    <t>ITEM102</t>
  </si>
  <si>
    <t>問５　自動販売機等でよく使用する紙幣や硬貨</t>
  </si>
  <si>
    <t>表頭:[ITEM103]問６　自動販売機等で返却されること　ａ）一万円紙幣(SA)</t>
  </si>
  <si>
    <t>返却されてしまうことがよくある</t>
  </si>
  <si>
    <t>返却されてしまうことがたまにある</t>
  </si>
  <si>
    <t>返却されてしまうことはあまりない</t>
  </si>
  <si>
    <t>返却されたことはない</t>
  </si>
  <si>
    <t>ITEM103</t>
  </si>
  <si>
    <t>問６　自動販売機等で返却されること　ａ）一万円紙幣</t>
  </si>
  <si>
    <t>表頭:[ITEM104]問６　自動販売機等で返却されること　ｂ）五千円紙幣(SA)</t>
  </si>
  <si>
    <t>ITEM104</t>
  </si>
  <si>
    <t>問６　自動販売機等で返却されること　ｂ）五千円紙幣</t>
  </si>
  <si>
    <t>表頭:[ITEM105]問６　自動販売機等で返却されること　ｃ）二千円紙幣(SA)</t>
  </si>
  <si>
    <t>ITEM105</t>
  </si>
  <si>
    <t>問６　自動販売機等で返却されること　ｃ）二千円紙幣</t>
  </si>
  <si>
    <t>表頭:[ITEM106]問６　自動販売機等で返却されること　ｄ）千円紙幣(SA)</t>
  </si>
  <si>
    <t>ITEM106</t>
  </si>
  <si>
    <t>問６　自動販売機等で返却されること　ｄ）千円紙幣</t>
  </si>
  <si>
    <t>表頭:[ITEM107]問６　自動販売機等で返却されること　ｅ）五百円硬貨(SA)</t>
  </si>
  <si>
    <t>ITEM107</t>
  </si>
  <si>
    <t>問６　自動販売機等で返却されること　ｅ）五百円硬貨</t>
  </si>
  <si>
    <t>表頭:[ITEM108]問６　自動販売機等で返却されること　ｆ）百円硬貨(SA)</t>
  </si>
  <si>
    <t>ITEM108</t>
  </si>
  <si>
    <t>問６　自動販売機等で返却されること　ｆ）百円硬貨</t>
  </si>
  <si>
    <t>表頭:[ITEM109]問６　自動販売機等で返却されること　ｇ）五十円硬貨(SA)</t>
  </si>
  <si>
    <t>ITEM109</t>
  </si>
  <si>
    <t>問６　自動販売機等で返却されること　ｇ）五十円硬貨</t>
  </si>
  <si>
    <t>表頭:[ITEM110]問６　自動販売機等で返却されること　ｈ）十円硬貨(SA)</t>
  </si>
  <si>
    <t>ITEM110</t>
  </si>
  <si>
    <t>問６　自動販売機等で返却されること　ｈ）十円硬貨</t>
  </si>
  <si>
    <t>表頭:[ITEM111]問７　イ）金融機関で両替や預金引き出しができなかった経験(SA)</t>
  </si>
  <si>
    <t>よくある</t>
  </si>
  <si>
    <t>たまにある</t>
  </si>
  <si>
    <t>あまりない</t>
  </si>
  <si>
    <t>な　い</t>
  </si>
  <si>
    <t>ITEM111</t>
  </si>
  <si>
    <t>問７　イ）金融機関で両替や預金引き出しができなかった経験</t>
  </si>
  <si>
    <t>表頭:[ITEM112]問７　ロ）両替ができなかった紙幣や硬貨の種類(MA)</t>
  </si>
  <si>
    <t xml:space="preserve">    アイテム条件:ITEM111(1,2)</t>
  </si>
  <si>
    <t>五円硬貨</t>
  </si>
  <si>
    <t>一円硬貨</t>
  </si>
  <si>
    <t>ITEM112</t>
  </si>
  <si>
    <t>問７　ロ）両替ができなかった紙幣や硬貨の種類</t>
  </si>
  <si>
    <t>ITEM111(1,2)</t>
  </si>
  <si>
    <t>表頭:[ITEM113]問７　ハ）預金の引き出しができなかった紙幣や硬貨の種類(MA)</t>
  </si>
  <si>
    <t>ITEM113</t>
  </si>
  <si>
    <t>問７　ハ）預金の引き出しができなかった紙幣や硬貨の種類</t>
  </si>
  <si>
    <t>表頭:[ITEM114]問８　イ）記念硬貨を購入又は引換えで入手した経験の有無(SA)</t>
  </si>
  <si>
    <t>あ　る</t>
  </si>
  <si>
    <t>ITEM114</t>
  </si>
  <si>
    <t>問８　イ）記念硬貨を購入又は引換えで入手した経験の有無</t>
  </si>
  <si>
    <t>表頭:[ITEM115]問８　ロ）より関心がある記念硬貨(SA)</t>
  </si>
  <si>
    <t>プレミアム型記念硬貨</t>
  </si>
  <si>
    <t>引換型記念硬貨</t>
  </si>
  <si>
    <t>ITEM115</t>
  </si>
  <si>
    <t>問８　ロ）より関心がある記念硬貨</t>
  </si>
  <si>
    <t>表頭:[ITEM116]問８　ハ）過去発行された記念硬貨で最も関心のあるテーマ(SA)</t>
  </si>
  <si>
    <t>皇室の御慶事に関するもの</t>
  </si>
  <si>
    <t>国際的な競技大会に関するもの</t>
  </si>
  <si>
    <t>国際的な行事に関するもの</t>
  </si>
  <si>
    <t>国家の構造、主権に関するもの</t>
  </si>
  <si>
    <t>国家的プロジェクトに関するもの</t>
  </si>
  <si>
    <t>ITEM116</t>
  </si>
  <si>
    <t>問８　ハ）過去発行された記念硬貨で最も関心のあるテーマ</t>
  </si>
  <si>
    <t>表頭:[ITEM118]問９　イ）記念硬貨を入手された理由(SA)</t>
  </si>
  <si>
    <t xml:space="preserve">    アイテム条件:ITEM114(1)</t>
  </si>
  <si>
    <t>記念硬貨を収集しているから</t>
  </si>
  <si>
    <t>発行テーマに興味があったから</t>
  </si>
  <si>
    <t>デザインに惹かれたから</t>
  </si>
  <si>
    <t>希少性があるから</t>
  </si>
  <si>
    <t>ITEM118</t>
  </si>
  <si>
    <t>問９　イ）記念硬貨を入手された理由</t>
  </si>
  <si>
    <t>ITEM114(1)</t>
  </si>
  <si>
    <t>表頭:[ITEM120]問９　ロ）記念硬貨の発行に関する情報を知ったもの(MA)</t>
  </si>
  <si>
    <t>財務省・財務局・造幣局等のＨＰ</t>
  </si>
  <si>
    <t>造幣局からのＤＭ・メールマガジン</t>
  </si>
  <si>
    <t>ＳＮＳ</t>
  </si>
  <si>
    <t>金融機関に貼られているポスター</t>
  </si>
  <si>
    <t>新聞に掲載された広告</t>
  </si>
  <si>
    <t>ITEM120</t>
  </si>
  <si>
    <t>問９　ロ）記念硬貨の発行に関する情報を知ったもの</t>
  </si>
  <si>
    <t>表頭:[ITEM122]問１０　イ）記念硬貨を入手したことがないとお答えの理由(MA)</t>
  </si>
  <si>
    <t xml:space="preserve">    アイテム条件:ITEM114(2)</t>
  </si>
  <si>
    <t>発行テーマに魅力を感じない</t>
  </si>
  <si>
    <t>デザインに魅力を感じない</t>
  </si>
  <si>
    <t>販売価格が高い</t>
  </si>
  <si>
    <t>近隣で入手できない</t>
  </si>
  <si>
    <t>どんな記念硬貨が発行か知らない</t>
  </si>
  <si>
    <t>入手方法が分からない</t>
  </si>
  <si>
    <t>ITEM122</t>
  </si>
  <si>
    <t>問１０　イ）記念硬貨を入手したことがないとお答えの理由</t>
  </si>
  <si>
    <t>ITEM114(2)</t>
  </si>
  <si>
    <t>表頭:[ITEM124]問１０　ロ）記念硬貨の発行に関する情報を知ったもの(MA)</t>
  </si>
  <si>
    <t>ITEM124</t>
  </si>
  <si>
    <t>問１０　ロ）記念硬貨の発行に関する情報を知ったもの</t>
  </si>
  <si>
    <t>表頭:[ITEM126]問１１　記念硬貨発行の情報を知ることができると思う媒体(MA)</t>
  </si>
  <si>
    <t xml:space="preserve">    アイテム条件:ITEM122(5,6)</t>
  </si>
  <si>
    <t>テレビ</t>
  </si>
  <si>
    <t>ラジオ</t>
  </si>
  <si>
    <t>新聞</t>
  </si>
  <si>
    <t>雑誌</t>
  </si>
  <si>
    <t>インターネット広告</t>
  </si>
  <si>
    <t>ITEM126</t>
  </si>
  <si>
    <t>問１１　記念硬貨発行の情報を知ることができると思う媒体</t>
  </si>
  <si>
    <t>ITEM122(5,6)</t>
  </si>
  <si>
    <t>表頭:[ITEM128]問１２　決済手段　ａ）千円未満の支払い(MA)</t>
  </si>
  <si>
    <t>現金</t>
  </si>
  <si>
    <t>クレジットカード</t>
  </si>
  <si>
    <t>デビットカード</t>
  </si>
  <si>
    <t>モバイルウオレット</t>
  </si>
  <si>
    <t>ITEM128</t>
  </si>
  <si>
    <t>問１２　決済手段　ａ）千円未満の支払い</t>
  </si>
  <si>
    <t>表頭:[ITEM129]問１２　決済手段　ｂ）千円以上～５千円未満の支払い(MA)</t>
  </si>
  <si>
    <t>ITEM129</t>
  </si>
  <si>
    <t>問１２　決済手段　ｂ）千円以上～５千円未満の支払い</t>
  </si>
  <si>
    <t>表頭:[ITEM130]問１２　決済手段　ｃ）５千円以上～１万円未満の支払い(MA)</t>
  </si>
  <si>
    <t>ITEM130</t>
  </si>
  <si>
    <t>問１２　決済手段　ｃ）５千円以上～１万円未満の支払い</t>
  </si>
  <si>
    <t>表頭:[ITEM131]問１２　決済手段　ｄ）１万円以上～３万円未満の支払い(MA)</t>
  </si>
  <si>
    <t>ITEM131</t>
  </si>
  <si>
    <t>問１２　決済手段　ｄ）１万円以上～３万円未満の支払い</t>
  </si>
  <si>
    <t>表頭:[ITEM132]問１２　決済手段　ｅ）３万円以上～５万円未満の支払い(MA)</t>
  </si>
  <si>
    <t>ITEM132</t>
  </si>
  <si>
    <t>問１２　決済手段　ｅ）３万円以上～５万円未満の支払い</t>
  </si>
  <si>
    <t>表頭:[ITEM133]問１２　決済手段　ｆ）５万円以上～１０万円未満の支払い(MA)</t>
  </si>
  <si>
    <t>ITEM133</t>
  </si>
  <si>
    <t>問１２　決済手段　ｆ）５万円以上～１０万円未満の支払い</t>
  </si>
  <si>
    <t>表頭:[ITEM134]問１２　決済手段　ｇ）１０万円以上の支払い(MA)</t>
  </si>
  <si>
    <t>ITEM134</t>
  </si>
  <si>
    <t>問１２　決済手段　ｇ）１０万円以上の支払い</t>
  </si>
  <si>
    <t>表頭:[ITEM136]問１３　一週間当たりの利用回数　ａ）現金(SA)</t>
  </si>
  <si>
    <t>１０回以上</t>
  </si>
  <si>
    <t>５～９回</t>
  </si>
  <si>
    <t>３～４回</t>
  </si>
  <si>
    <t>１～２回</t>
  </si>
  <si>
    <t>０回</t>
  </si>
  <si>
    <t>ITEM136</t>
  </si>
  <si>
    <t>問１３　一週間当たりの利用回数　ａ）現金</t>
  </si>
  <si>
    <t>表頭:[ITEM137]問１３　一週間当たりの利用回数　ｂ）クレジットカード(SA)</t>
  </si>
  <si>
    <t>ITEM137</t>
  </si>
  <si>
    <t>問１３　一週間当たりの利用回数　ｂ）クレジットカード</t>
  </si>
  <si>
    <t>表頭:[ITEM138]問１３　一週間当たりの利用回数　ｃ）デビットカード(SA)</t>
  </si>
  <si>
    <t>ITEM138</t>
  </si>
  <si>
    <t>問１３　一週間当たりの利用回数　ｃ）デビットカード</t>
  </si>
  <si>
    <t>表頭:[ITEM139]問１３　一週間当たりの利用回数　ｄ）電子マネー(SA)</t>
  </si>
  <si>
    <t>ITEM139</t>
  </si>
  <si>
    <t>問１３　一週間当たりの利用回数　ｄ）電子マネー</t>
  </si>
  <si>
    <t>表頭:[ITEM140]問１３　一週間当たりの利用回数　ｅ）モバイルウォレット(SA)</t>
  </si>
  <si>
    <t>ITEM140</t>
  </si>
  <si>
    <t>問１３　一週間当たりの利用回数　ｅ）モバイルウォレット</t>
  </si>
  <si>
    <t>表頭:[ITEM141]問１４　イ）利用決済手段　ａ）コンビニ(MA)</t>
  </si>
  <si>
    <t xml:space="preserve">    アイテム条件:ITEM137(1:4)%ITEM138(1:4)%ITEM139(1:4)%ITEM140(1:4)</t>
  </si>
  <si>
    <t>モバイルウォレット</t>
  </si>
  <si>
    <t>ITEM141</t>
  </si>
  <si>
    <t>問１４　イ）利用決済手段　ａ）コンビニ</t>
  </si>
  <si>
    <t>ITEM137(1:4)%ITEM138(1:4)%ITEM139(1:4)%ITEM140(1:4)</t>
  </si>
  <si>
    <t>表頭:[ITEM142]問１４　イ）利用決済手段　ｂ）飲食店（ファーストフード店を含む）(MA)</t>
  </si>
  <si>
    <t>ITEM142</t>
  </si>
  <si>
    <t>問１４　イ）利用決済手段　ｂ）飲食店（ファーストフード店を含む）</t>
  </si>
  <si>
    <t>表頭:[ITEM143]問１４　イ）利用決済手段　ｃ）スーパーマーケット（ホームセンター、家電量販店を含む）、百貨店(MA)</t>
  </si>
  <si>
    <t>ITEM143</t>
  </si>
  <si>
    <t>問１４　イ）利用決済手段　ｃ）スーパーマーケット（ホームセンター、家電量販店を含む）、百貨店</t>
  </si>
  <si>
    <t>表頭:[ITEM144]問１４　イ）利用決済手段　ｄ）自動販売機(MA)</t>
  </si>
  <si>
    <t>ITEM144</t>
  </si>
  <si>
    <t>問１４　イ）利用決済手段　ｄ）自動販売機</t>
  </si>
  <si>
    <t>表頭:[ITEM145]問１４　イ）利用決済手段　ｅ）駅売店(MA)</t>
  </si>
  <si>
    <t>ITEM145</t>
  </si>
  <si>
    <t>問１４　イ）利用決済手段　ｅ）駅売店</t>
  </si>
  <si>
    <t>表頭:[ITEM146]問１４　イ）利用決済手段　ｆ）その他(MA)</t>
  </si>
  <si>
    <t>ITEM146</t>
  </si>
  <si>
    <t>問１４　イ）利用決済手段　ｆ）その他</t>
  </si>
  <si>
    <t>表頭:[ITEM149]問１４　ロ）キャッシュレス決済を利用する理由　ａ）クレジットカード(MA)</t>
  </si>
  <si>
    <t>現金を持ち運ぶのが邪魔</t>
  </si>
  <si>
    <t>支払いにかかる時間が短い</t>
  </si>
  <si>
    <t>使用するとポイントが貯まる</t>
  </si>
  <si>
    <t>偽造の心配が少なく、安全である</t>
  </si>
  <si>
    <t>盗難や紛失に強い</t>
  </si>
  <si>
    <t>オートチャージ機能が便利</t>
  </si>
  <si>
    <t>個人間送金に便利</t>
  </si>
  <si>
    <t>衛生面で、現金に触れることに抵抗感がある</t>
  </si>
  <si>
    <t>店によっては現金が使えない</t>
  </si>
  <si>
    <t>ITEM149</t>
  </si>
  <si>
    <t>問１４　ロ）キャッシュレス決済を利用する理由　ａ）クレジットカード</t>
  </si>
  <si>
    <t>表頭:[ITEM150]問１４　ロ）キャッシュレス決済を利用する理由　ｂ）デビットカード(MA)</t>
  </si>
  <si>
    <t>ITEM150</t>
  </si>
  <si>
    <t>問１４　ロ）キャッシュレス決済を利用する理由　ｂ）デビットカード</t>
  </si>
  <si>
    <t>表頭:[ITEM151]問１４　ロ）キャッシュレス決済を利用する理由　ｃ）電子マネー(MA)</t>
  </si>
  <si>
    <t>ITEM151</t>
  </si>
  <si>
    <t>問１４　ロ）キャッシュレス決済を利用する理由　ｃ）電子マネー</t>
  </si>
  <si>
    <t>表頭:[ITEM152]問１４　ロ）キャッシュレス決済を利用する理由　ｄ）モバイルウォレット(MA)</t>
  </si>
  <si>
    <t>ITEM152</t>
  </si>
  <si>
    <t>問１４　ロ）キャッシュレス決済を利用する理由　ｄ）モバイルウォレット</t>
  </si>
  <si>
    <t>表頭:[ITEM153]問１４　ロ）キャッシュレス決済を利用する理由　ｅ）その他(MA)</t>
  </si>
  <si>
    <t>ITEM153</t>
  </si>
  <si>
    <t>問１４　ロ）キャッシュレス決済を利用する理由　ｅ）その他</t>
  </si>
  <si>
    <t>表頭:[ITEM156]問１４　ハ）この一年間で新たに利用を始めたものとそのきっかけ　ａ）クレジットカード(MA)</t>
  </si>
  <si>
    <t>この１年間では新たに利用を開始していない</t>
  </si>
  <si>
    <t>ポイントや割引が充実していたから</t>
  </si>
  <si>
    <t>近所の店で利用可能な制度が増えたから</t>
  </si>
  <si>
    <t>決済業者からキャンペーンの勧誘を受けたから</t>
  </si>
  <si>
    <t>ITEM156</t>
  </si>
  <si>
    <t>問１４　ハ）この一年間で新たに利用を始めたものとそのきっかけ　ａ）クレジットカード</t>
  </si>
  <si>
    <t>表頭:[ITEM157]問１４　ハ）この一年間で新たに利用を始めたものとそのきっかけ　ｂ）デビットカード(MA)</t>
  </si>
  <si>
    <t>ITEM157</t>
  </si>
  <si>
    <t>問１４　ハ）この一年間で新たに利用を始めたものとそのきっかけ　ｂ）デビットカード</t>
  </si>
  <si>
    <t>表頭:[ITEM158]問１４　ハ）この一年間で新たに利用を始めたものとそのきっかけ　ｃ）電子マネー(MA)</t>
  </si>
  <si>
    <t>ITEM158</t>
  </si>
  <si>
    <t>問１４　ハ）この一年間で新たに利用を始めたものとそのきっかけ　ｃ）電子マネー</t>
  </si>
  <si>
    <t>表頭:[ITEM159]問１４　ハ）この一年間で新たに利用を始めたものとそのきっかけ　ｄ）モバイルウォレット(MA)</t>
  </si>
  <si>
    <t>ITEM159</t>
  </si>
  <si>
    <t>問１４　ハ）この一年間で新たに利用を始めたものとそのきっかけ　ｄ）モバイルウォレット</t>
  </si>
  <si>
    <t>表頭:[ITEM160]問１４　ハ）この一年間で新たに利用を始めたものとそのきっかけ　ｅ）その他(MA)</t>
  </si>
  <si>
    <t>ITEM160</t>
  </si>
  <si>
    <t>問１４　ハ）この一年間で新たに利用を始めたものとそのきっかけ　ｅ）その他</t>
  </si>
  <si>
    <t>表頭:[ITEM163]問１４　二）キャッシュレス決済を利用したいとお考えですか(SA)</t>
  </si>
  <si>
    <t xml:space="preserve">    アイテム条件:ITEM136(1:4)&amp;ITEM137(5)&amp;ITEM138(5)&amp;ITEM139(5)&amp;ITEM140(5)</t>
  </si>
  <si>
    <t>はい</t>
  </si>
  <si>
    <t>いいえ</t>
  </si>
  <si>
    <t>ITEM163</t>
  </si>
  <si>
    <t>問１４　二）キャッシュレス決済を利用したいとお考えですか</t>
  </si>
  <si>
    <t>ITEM136(1:4)&amp;ITEM137(5)&amp;ITEM138(5)&amp;ITEM139(5)&amp;ITEM140(5)</t>
  </si>
  <si>
    <t>表頭:[ITEM164]問１４　ホ）キャッシュレス決済を利用したいと考える理由　ａ）クレジットカード(MA)</t>
  </si>
  <si>
    <t xml:space="preserve">    アイテム条件:ITEM163(1)</t>
  </si>
  <si>
    <t>ITEM164</t>
  </si>
  <si>
    <t>問１４　ホ）キャッシュレス決済を利用したいと考える理由　ａ）クレジットカード</t>
  </si>
  <si>
    <t>ITEM163(1)</t>
  </si>
  <si>
    <t>表頭:[ITEM165]問１４　ホ）キャッシュレス決済を利用したいと考える理由　ｂ）デビットカード(MA)</t>
  </si>
  <si>
    <t>ITEM165</t>
  </si>
  <si>
    <t>問１４　ホ）キャッシュレス決済を利用したいと考える理由　ｂ）デビットカード</t>
  </si>
  <si>
    <t>表頭:[ITEM166]問１４　ホ）キャッシュレス決済を利用したいと考える理由　ｃ）電子マネー(MA)</t>
  </si>
  <si>
    <t>ITEM166</t>
  </si>
  <si>
    <t>問１４　ホ）キャッシュレス決済を利用したいと考える理由　ｃ）電子マネー</t>
  </si>
  <si>
    <t>表頭:[ITEM167]問１４　ホ）キャッシュレス決済を利用したいと考える理由　ｄ）モバイルウォレット(MA)</t>
  </si>
  <si>
    <t>ITEM167</t>
  </si>
  <si>
    <t>問１４　ホ）キャッシュレス決済を利用したいと考える理由　ｄ）モバイルウォレット</t>
  </si>
  <si>
    <t>表頭:[ITEM168]問１４　ホ）キャッシュレス決済を利用したいと考える理由　ｅ）その他(MA)</t>
  </si>
  <si>
    <t>ITEM168</t>
  </si>
  <si>
    <t>問１４　ホ）キャッシュレス決済を利用したいと考える理由　ｅ）その他</t>
  </si>
  <si>
    <t>表頭:[ITEM171]問１５　イ）キャッシュレス決済が利用可能な状況で、現金で支払う理由(MA)</t>
  </si>
  <si>
    <t>利用金額を把握しやすい</t>
  </si>
  <si>
    <t>使い慣れている</t>
  </si>
  <si>
    <t>現金払いの方がスムーズ</t>
  </si>
  <si>
    <t>財布の中の小銭を減らしたい</t>
  </si>
  <si>
    <t>キャッシュレス決済の方法が分からない</t>
  </si>
  <si>
    <t>少額支払いにキャッシュレス決済を使うのは気が引ける</t>
  </si>
  <si>
    <t>電子マネー等はセキュリティが心配</t>
  </si>
  <si>
    <t>ITEM171</t>
  </si>
  <si>
    <t>問１５　イ）キャッシュレス決済が利用可能な状況で、現金で支払う理由</t>
  </si>
  <si>
    <t>表頭:[ITEM173]問１５　ロ）今後日本社会でキャッシュレス化が進んだとしても、引き続き現金を使う必要があると考えられる場面(MA)</t>
  </si>
  <si>
    <t>日常の支払</t>
  </si>
  <si>
    <t>貯蓄するための手段</t>
  </si>
  <si>
    <t>緊急時（災害発生時など）の備え</t>
  </si>
  <si>
    <t>冠婚葬祭（祝い金や香典）</t>
  </si>
  <si>
    <t>神社仏閣のさい銭</t>
  </si>
  <si>
    <t>募金</t>
  </si>
  <si>
    <t>会合時の会費の支払い</t>
  </si>
  <si>
    <t>お小遣いやお年玉</t>
  </si>
  <si>
    <t>現金を使う場面はない</t>
  </si>
  <si>
    <t>ITEM173</t>
  </si>
  <si>
    <t>問１５　ロ）今後日本社会でキャッシュレス化が進んだとしても、引き続き現金を使う必要があると考えられる場面</t>
  </si>
  <si>
    <t>表頭:[ITEM175]問１６　イ）現在財布に入れている現金　ａ）一万円紙幣(SA)</t>
  </si>
  <si>
    <t>11枚以上</t>
  </si>
  <si>
    <t>６枚～１０枚</t>
  </si>
  <si>
    <t>２~５枚</t>
  </si>
  <si>
    <t>１枚</t>
  </si>
  <si>
    <t>０枚</t>
  </si>
  <si>
    <t>ITEM175</t>
  </si>
  <si>
    <t>問１６　イ）現在財布に入れている現金　ａ）一万円紙幣</t>
  </si>
  <si>
    <t>表頭:[ITEM176]問１６　イ）現在財布に入れている現金　ｂ）五千円紙幣(SA)</t>
  </si>
  <si>
    <t>ITEM176</t>
  </si>
  <si>
    <t>問１６　イ）現在財布に入れている現金　ｂ）五千円紙幣</t>
  </si>
  <si>
    <t>表頭:[ITEM177]問１６　イ）現在財布に入れている現金　ｃ）二千円紙幣(SA)</t>
  </si>
  <si>
    <t>ITEM177</t>
  </si>
  <si>
    <t>問１６　イ）現在財布に入れている現金　ｃ）二千円紙幣</t>
  </si>
  <si>
    <t>表頭:[ITEM178]問１６　イ）現在財布に入れている現金　ｄ）千円紙幣(SA)</t>
  </si>
  <si>
    <t>ITEM178</t>
  </si>
  <si>
    <t>問１６　イ）現在財布に入れている現金　ｄ）千円紙幣</t>
  </si>
  <si>
    <t>表頭:[ITEM179]問１６　イ）現在財布に入れている現金　ｅ）五百円硬貨(SA)</t>
  </si>
  <si>
    <t>ITEM179</t>
  </si>
  <si>
    <t>問１６　イ）現在財布に入れている現金　ｅ）五百円硬貨</t>
  </si>
  <si>
    <t>表頭:[ITEM180]問１６　イ）現在財布に入れている現金　ｆ）百円硬貨(SA)</t>
  </si>
  <si>
    <t>ITEM180</t>
  </si>
  <si>
    <t>問１６　イ）現在財布に入れている現金　ｆ）百円硬貨</t>
  </si>
  <si>
    <t>表頭:[ITEM181]問１６　イ）現在財布に入れている現金　ｇ）五十円硬貨(SA)</t>
  </si>
  <si>
    <t>ITEM181</t>
  </si>
  <si>
    <t>問１６　イ）現在財布に入れている現金　ｇ）五十円硬貨</t>
  </si>
  <si>
    <t>表頭:[ITEM182]問１６　イ）現在財布に入れている現金　ｈ）十円硬貨(SA)</t>
  </si>
  <si>
    <t>ITEM182</t>
  </si>
  <si>
    <t>問１６　イ）現在財布に入れている現金　ｈ）十円硬貨</t>
  </si>
  <si>
    <t>表頭:[ITEM183]問１６　イ）現在財布に入れている現金　ｉ）五円硬貨(SA)</t>
  </si>
  <si>
    <t>ITEM183</t>
  </si>
  <si>
    <t>問１６　イ）現在財布に入れている現金　ｉ）五円硬貨</t>
  </si>
  <si>
    <t>表頭:[ITEM184]問１６　イ）現在財布に入れている現金　ｊ）一円硬貨(SA)</t>
  </si>
  <si>
    <t>ITEM184</t>
  </si>
  <si>
    <t>問１６　イ）現在財布に入れている現金　ｊ）一円硬貨</t>
  </si>
  <si>
    <t>表頭:[ITEM185]問１６　ロ）現在自宅で保有している現金　ａ）一万円紙幣(SA)</t>
  </si>
  <si>
    <t>５１枚以上</t>
  </si>
  <si>
    <t>１１～5０枚</t>
  </si>
  <si>
    <t>１~１０枚</t>
  </si>
  <si>
    <t>ITEM185</t>
  </si>
  <si>
    <t>問１６　ロ）現在自宅で保有している現金　ａ）一万円紙幣</t>
  </si>
  <si>
    <t>表頭:[ITEM186]問１６　ロ）現在自宅で保有している現金　ｂ）五千円紙幣(SA)</t>
  </si>
  <si>
    <t>ITEM186</t>
  </si>
  <si>
    <t>問１６　ロ）現在自宅で保有している現金　ｂ）五千円紙幣</t>
  </si>
  <si>
    <t>表頭:[ITEM187]問１６　ロ）現在自宅で保有している現金　ｃ）二千円紙幣(SA)</t>
  </si>
  <si>
    <t>ITEM187</t>
  </si>
  <si>
    <t>問１６　ロ）現在自宅で保有している現金　ｃ）二千円紙幣</t>
  </si>
  <si>
    <t>表頭:[ITEM188]問１６　ロ）現在自宅で保有している現金　ｄ）千円紙幣(SA)</t>
  </si>
  <si>
    <t>ITEM188</t>
  </si>
  <si>
    <t>問１６　ロ）現在自宅で保有している現金　ｄ）千円紙幣</t>
  </si>
  <si>
    <t>表頭:[ITEM189]問１６　ロ）現在自宅で保有している現金　ｅ）五百円硬貨(SA)</t>
  </si>
  <si>
    <t>ITEM189</t>
  </si>
  <si>
    <t>問１６　ロ）現在自宅で保有している現金　ｅ）五百円硬貨</t>
  </si>
  <si>
    <t>表頭:[ITEM190]問１６　ロ）現在自宅で保有している現金　ｆ）百円硬貨(SA)</t>
  </si>
  <si>
    <t>ITEM190</t>
  </si>
  <si>
    <t>問１６　ロ）現在自宅で保有している現金　ｆ）百円硬貨</t>
  </si>
  <si>
    <t>表頭:[ITEM191]問１６　ロ）現在自宅で保有している現金　ｇ）五十円硬貨(SA)</t>
  </si>
  <si>
    <t>ITEM191</t>
  </si>
  <si>
    <t>問１６　ロ）現在自宅で保有している現金　ｇ）五十円硬貨</t>
  </si>
  <si>
    <t>表頭:[ITEM192]問１６　ロ）現在自宅で保有している現金　ｈ）十円硬貨(SA)</t>
  </si>
  <si>
    <t>ITEM192</t>
  </si>
  <si>
    <t>問１６　ロ）現在自宅で保有している現金　ｈ）十円硬貨</t>
  </si>
  <si>
    <t>表頭:[ITEM193]問１６　ロ）現在自宅で保有している現金　ｉ）五円硬貨(SA)</t>
  </si>
  <si>
    <t>ITEM193</t>
  </si>
  <si>
    <t>問１６　ロ）現在自宅で保有している現金　ｉ）五円硬貨</t>
  </si>
  <si>
    <t>表頭:[ITEM194]問１６　ロ）現在自宅で保有している現金　ｊ）一円硬貨(SA)</t>
  </si>
  <si>
    <t>ITEM194</t>
  </si>
  <si>
    <t>問１６　ロ）現在自宅で保有している現金　ｊ）一円硬貨</t>
  </si>
  <si>
    <t>表頭:[ITEM195]問１６　ハ）自宅で現金を保有する理由(MA)</t>
  </si>
  <si>
    <t>金融機関やATMでの現金引出しは面倒・手数料がかかるから</t>
  </si>
  <si>
    <t>手元に資産があると安心できるから</t>
  </si>
  <si>
    <t>金融機関に預金をしても利子がほとんどつかないから</t>
  </si>
  <si>
    <t>非常時、クレジットカードや電子マネーなどは使えなくなる可能性があるから</t>
  </si>
  <si>
    <t>金融機関に預金するのは不安だから</t>
  </si>
  <si>
    <t>ITEM195</t>
  </si>
  <si>
    <t>問１６　ハ）自宅で現金を保有する理由</t>
  </si>
  <si>
    <t>表頭:[ITEM197]問１７　以前と比べた保有量　ａ）一万円紙幣(SA)</t>
  </si>
  <si>
    <t>増加</t>
  </si>
  <si>
    <t>不変</t>
  </si>
  <si>
    <t>減少</t>
  </si>
  <si>
    <t>ITEM197</t>
  </si>
  <si>
    <t>問１７　以前と比べた保有量　ａ）一万円紙幣</t>
  </si>
  <si>
    <t>表頭:[ITEM198]問１７　以前と比べた保有量　ｂ）五千円紙幣(SA)</t>
  </si>
  <si>
    <t>ITEM198</t>
  </si>
  <si>
    <t>問１７　以前と比べた保有量　ｂ）五千円紙幣</t>
  </si>
  <si>
    <t>表頭:[ITEM199]問１７　以前と比べた保有量　ｃ）二千円紙幣(SA)</t>
  </si>
  <si>
    <t>ITEM199</t>
  </si>
  <si>
    <t>問１７　以前と比べた保有量　ｃ）二千円紙幣</t>
  </si>
  <si>
    <t>表頭:[ITEM200]問１７　以前と比べた保有量　ｄ）千円紙幣(SA)</t>
  </si>
  <si>
    <t>ITEM200</t>
  </si>
  <si>
    <t>問１７　以前と比べた保有量　ｄ）千円紙幣</t>
  </si>
  <si>
    <t>表頭:[ITEM201]問１７　以前と比べた保有量　ｅ）五百円硬貨(SA)</t>
  </si>
  <si>
    <t>ITEM201</t>
  </si>
  <si>
    <t>問１７　以前と比べた保有量　ｅ）五百円硬貨</t>
  </si>
  <si>
    <t>表頭:[ITEM202]問１７　以前と比べた保有量　ｆ）百円硬貨(SA)</t>
  </si>
  <si>
    <t>ITEM202</t>
  </si>
  <si>
    <t>問１７　以前と比べた保有量　ｆ）百円硬貨</t>
  </si>
  <si>
    <t>表頭:[ITEM203]問１７　以前と比べた保有量　ｇ）五十円硬貨(SA)</t>
  </si>
  <si>
    <t>ITEM203</t>
  </si>
  <si>
    <t>問１７　以前と比べた保有量　ｇ）五十円硬貨</t>
  </si>
  <si>
    <t>表頭:[ITEM204]問１７　以前と比べた保有量　ｈ）十円硬貨(SA)</t>
  </si>
  <si>
    <t>ITEM204</t>
  </si>
  <si>
    <t>問１７　以前と比べた保有量　ｈ）十円硬貨</t>
  </si>
  <si>
    <t>表頭:[ITEM205]問１７　以前と比べた保有量　ｉ）五円硬貨(SA)</t>
  </si>
  <si>
    <t>ITEM205</t>
  </si>
  <si>
    <t>問１７　以前と比べた保有量　ｉ）五円硬貨</t>
  </si>
  <si>
    <t>表頭:[ITEM206]問１７　以前と比べた保有量　ｊ）一円硬貨(SA)</t>
  </si>
  <si>
    <t>ITEM206</t>
  </si>
  <si>
    <t>問１７　以前と比べた保有量　ｊ）一円硬貨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</si>
</sst>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#,##0"/>
    <numFmt numFmtId="177" formatCode="#,###,##0.0"/>
    <numFmt numFmtId="178" formatCode="##0;\-##0;\-"/>
  </numFmts>
  <fonts count="8" x14ac:knownFonts="1">
    <font>
      <sz val="11"/>
      <color theme="1"/>
      <name val="游ゴシック"/>
      <family val="2"/>
      <scheme val="minor"/>
    </font>
    <font>
      <sz val="9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b/>
      <sz val="9"/>
      <color rgb="FF000000"/>
      <name val="Meiryo UI"/>
      <family val="3"/>
      <charset val="128"/>
    </font>
    <font>
      <sz val="9"/>
      <color rgb="FF000000"/>
      <name val="Meiryo UI"/>
      <family val="3"/>
      <charset val="128"/>
    </font>
    <font>
      <sz val="9"/>
      <color rgb="FF0000FF"/>
      <name val="Meiryo UI"/>
      <family val="3"/>
      <charset val="128"/>
    </font>
    <font>
      <u/>
      <sz val="9"/>
      <color rgb="FF0000FF"/>
      <name val="Meiryo UI"/>
      <family val="3"/>
      <charset val="128"/>
    </font>
    <font>
      <sz val="6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DAEEF3"/>
        <bgColor indexed="64"/>
      </patternFill>
    </fill>
  </fills>
  <borders count="4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2">
    <xf numFmtId="0" fontId="0" fillId="0" borderId="0" xfId="0"/>
    <xf numFmtId="176" fontId="1" fillId="2" borderId="1" xfId="0" applyNumberFormat="1" applyFont="1" applyFill="1" applyBorder="1"/>
    <xf numFmtId="177" fontId="2" fillId="2" borderId="2" xfId="0" applyNumberFormat="1" applyFont="1" applyFill="1" applyBorder="1"/>
    <xf numFmtId="176" fontId="1" fillId="2" borderId="3" xfId="0" applyNumberFormat="1" applyFont="1" applyFill="1" applyBorder="1"/>
    <xf numFmtId="49" fontId="1" fillId="2" borderId="4" xfId="0" applyNumberFormat="1" applyFont="1" applyFill="1" applyBorder="1" applyAlignment="1">
      <alignment horizontal="left" wrapText="1"/>
    </xf>
    <xf numFmtId="0" fontId="1" fillId="2" borderId="5" xfId="0" applyFont="1" applyFill="1" applyBorder="1"/>
    <xf numFmtId="176" fontId="1" fillId="2" borderId="6" xfId="0" applyNumberFormat="1" applyFont="1" applyFill="1" applyBorder="1"/>
    <xf numFmtId="177" fontId="2" fillId="2" borderId="7" xfId="0" applyNumberFormat="1" applyFont="1" applyFill="1" applyBorder="1"/>
    <xf numFmtId="176" fontId="1" fillId="2" borderId="8" xfId="0" applyNumberFormat="1" applyFont="1" applyFill="1" applyBorder="1"/>
    <xf numFmtId="176" fontId="1" fillId="2" borderId="9" xfId="0" applyNumberFormat="1" applyFont="1" applyFill="1" applyBorder="1"/>
    <xf numFmtId="0" fontId="1" fillId="2" borderId="0" xfId="0" applyFont="1" applyFill="1"/>
    <xf numFmtId="0" fontId="1" fillId="2" borderId="10" xfId="0" applyFont="1" applyFill="1" applyBorder="1"/>
    <xf numFmtId="177" fontId="1" fillId="2" borderId="1" xfId="0" applyNumberFormat="1" applyFont="1" applyFill="1" applyBorder="1"/>
    <xf numFmtId="49" fontId="1" fillId="2" borderId="3" xfId="0" applyNumberFormat="1" applyFont="1" applyFill="1" applyBorder="1" applyAlignment="1">
      <alignment horizontal="left" vertical="top" wrapText="1"/>
    </xf>
    <xf numFmtId="0" fontId="1" fillId="2" borderId="11" xfId="0" applyFont="1" applyFill="1" applyBorder="1"/>
    <xf numFmtId="177" fontId="2" fillId="2" borderId="12" xfId="0" applyNumberFormat="1" applyFont="1" applyFill="1" applyBorder="1"/>
    <xf numFmtId="178" fontId="2" fillId="2" borderId="2" xfId="0" applyNumberFormat="1" applyFont="1" applyFill="1" applyBorder="1"/>
    <xf numFmtId="176" fontId="1" fillId="2" borderId="2" xfId="0" applyNumberFormat="1" applyFont="1" applyFill="1" applyBorder="1"/>
    <xf numFmtId="177" fontId="2" fillId="2" borderId="13" xfId="0" applyNumberFormat="1" applyFont="1" applyFill="1" applyBorder="1"/>
    <xf numFmtId="176" fontId="1" fillId="2" borderId="14" xfId="0" applyNumberFormat="1" applyFont="1" applyFill="1" applyBorder="1"/>
    <xf numFmtId="177" fontId="1" fillId="2" borderId="3" xfId="0" applyNumberFormat="1" applyFont="1" applyFill="1" applyBorder="1"/>
    <xf numFmtId="0" fontId="1" fillId="2" borderId="15" xfId="0" applyFont="1" applyFill="1" applyBorder="1"/>
    <xf numFmtId="49" fontId="1" fillId="2" borderId="16" xfId="0" applyNumberFormat="1" applyFont="1" applyFill="1" applyBorder="1" applyAlignment="1">
      <alignment horizontal="left" wrapText="1"/>
    </xf>
    <xf numFmtId="0" fontId="1" fillId="0" borderId="0" xfId="0" applyFont="1" applyAlignment="1"/>
    <xf numFmtId="177" fontId="1" fillId="2" borderId="2" xfId="0" applyNumberFormat="1" applyFont="1" applyFill="1" applyBorder="1"/>
    <xf numFmtId="177" fontId="3" fillId="3" borderId="2" xfId="0" applyNumberFormat="1" applyFont="1" applyFill="1" applyBorder="1"/>
    <xf numFmtId="176" fontId="1" fillId="2" borderId="18" xfId="0" applyNumberFormat="1" applyFont="1" applyFill="1" applyBorder="1"/>
    <xf numFmtId="176" fontId="1" fillId="2" borderId="19" xfId="0" applyNumberFormat="1" applyFont="1" applyFill="1" applyBorder="1"/>
    <xf numFmtId="178" fontId="1" fillId="2" borderId="1" xfId="0" applyNumberFormat="1" applyFont="1" applyFill="1" applyBorder="1"/>
    <xf numFmtId="177" fontId="4" fillId="3" borderId="1" xfId="0" applyNumberFormat="1" applyFont="1" applyFill="1" applyBorder="1"/>
    <xf numFmtId="177" fontId="3" fillId="4" borderId="2" xfId="0" applyNumberFormat="1" applyFont="1" applyFill="1" applyBorder="1"/>
    <xf numFmtId="177" fontId="1" fillId="2" borderId="8" xfId="0" applyNumberFormat="1" applyFont="1" applyFill="1" applyBorder="1"/>
    <xf numFmtId="176" fontId="1" fillId="2" borderId="20" xfId="0" applyNumberFormat="1" applyFont="1" applyFill="1" applyBorder="1"/>
    <xf numFmtId="49" fontId="1" fillId="2" borderId="21" xfId="0" applyNumberFormat="1" applyFont="1" applyFill="1" applyBorder="1" applyAlignment="1">
      <alignment horizontal="left" vertical="top" wrapText="1"/>
    </xf>
    <xf numFmtId="0" fontId="1" fillId="2" borderId="22" xfId="0" applyFont="1" applyFill="1" applyBorder="1"/>
    <xf numFmtId="0" fontId="1" fillId="2" borderId="23" xfId="0" applyFont="1" applyFill="1" applyBorder="1"/>
    <xf numFmtId="176" fontId="1" fillId="2" borderId="7" xfId="0" applyNumberFormat="1" applyFont="1" applyFill="1" applyBorder="1"/>
    <xf numFmtId="49" fontId="1" fillId="2" borderId="14" xfId="0" applyNumberFormat="1" applyFont="1" applyFill="1" applyBorder="1" applyAlignment="1">
      <alignment horizontal="left" vertical="top" wrapText="1"/>
    </xf>
    <xf numFmtId="49" fontId="1" fillId="2" borderId="18" xfId="0" applyNumberFormat="1" applyFont="1" applyFill="1" applyBorder="1" applyAlignment="1">
      <alignment horizontal="left" vertical="top" wrapText="1"/>
    </xf>
    <xf numFmtId="0" fontId="1" fillId="2" borderId="25" xfId="0" applyFont="1" applyFill="1" applyBorder="1"/>
    <xf numFmtId="0" fontId="5" fillId="0" borderId="0" xfId="0" applyFont="1"/>
    <xf numFmtId="177" fontId="3" fillId="5" borderId="2" xfId="0" applyNumberFormat="1" applyFont="1" applyFill="1" applyBorder="1"/>
    <xf numFmtId="177" fontId="1" fillId="2" borderId="9" xfId="0" applyNumberFormat="1" applyFont="1" applyFill="1" applyBorder="1"/>
    <xf numFmtId="177" fontId="4" fillId="4" borderId="1" xfId="0" applyNumberFormat="1" applyFont="1" applyFill="1" applyBorder="1"/>
    <xf numFmtId="177" fontId="4" fillId="5" borderId="1" xfId="0" applyNumberFormat="1" applyFont="1" applyFill="1" applyBorder="1"/>
    <xf numFmtId="0" fontId="1" fillId="2" borderId="24" xfId="0" applyFont="1" applyFill="1" applyBorder="1"/>
    <xf numFmtId="0" fontId="1" fillId="2" borderId="26" xfId="0" applyFont="1" applyFill="1" applyBorder="1"/>
    <xf numFmtId="176" fontId="1" fillId="2" borderId="12" xfId="0" applyNumberFormat="1" applyFont="1" applyFill="1" applyBorder="1"/>
    <xf numFmtId="178" fontId="2" fillId="2" borderId="12" xfId="0" applyNumberFormat="1" applyFont="1" applyFill="1" applyBorder="1"/>
    <xf numFmtId="178" fontId="3" fillId="4" borderId="2" xfId="0" applyNumberFormat="1" applyFont="1" applyFill="1" applyBorder="1"/>
    <xf numFmtId="177" fontId="3" fillId="6" borderId="2" xfId="0" applyNumberFormat="1" applyFont="1" applyFill="1" applyBorder="1"/>
    <xf numFmtId="0" fontId="1" fillId="2" borderId="17" xfId="0" applyFont="1" applyFill="1" applyBorder="1"/>
    <xf numFmtId="177" fontId="1" fillId="2" borderId="18" xfId="0" applyNumberFormat="1" applyFont="1" applyFill="1" applyBorder="1"/>
    <xf numFmtId="178" fontId="2" fillId="2" borderId="13" xfId="0" applyNumberFormat="1" applyFont="1" applyFill="1" applyBorder="1"/>
    <xf numFmtId="177" fontId="1" fillId="2" borderId="19" xfId="0" applyNumberFormat="1" applyFont="1" applyFill="1" applyBorder="1"/>
    <xf numFmtId="176" fontId="1" fillId="2" borderId="27" xfId="0" applyNumberFormat="1" applyFont="1" applyFill="1" applyBorder="1"/>
    <xf numFmtId="0" fontId="1" fillId="2" borderId="28" xfId="0" applyFont="1" applyFill="1" applyBorder="1"/>
    <xf numFmtId="49" fontId="1" fillId="2" borderId="29" xfId="0" applyNumberFormat="1" applyFont="1" applyFill="1" applyBorder="1" applyAlignment="1">
      <alignment horizontal="left" wrapText="1"/>
    </xf>
    <xf numFmtId="49" fontId="1" fillId="2" borderId="30" xfId="0" applyNumberFormat="1" applyFont="1" applyFill="1" applyBorder="1" applyAlignment="1">
      <alignment horizontal="left"/>
    </xf>
    <xf numFmtId="0" fontId="1" fillId="2" borderId="31" xfId="0" applyFont="1" applyFill="1" applyBorder="1"/>
    <xf numFmtId="178" fontId="1" fillId="2" borderId="3" xfId="0" applyNumberFormat="1" applyFont="1" applyFill="1" applyBorder="1"/>
    <xf numFmtId="177" fontId="4" fillId="6" borderId="1" xfId="0" applyNumberFormat="1" applyFont="1" applyFill="1" applyBorder="1"/>
    <xf numFmtId="178" fontId="2" fillId="2" borderId="11" xfId="0" applyNumberFormat="1" applyFont="1" applyFill="1" applyBorder="1"/>
    <xf numFmtId="176" fontId="1" fillId="2" borderId="32" xfId="0" applyNumberFormat="1" applyFont="1" applyFill="1" applyBorder="1"/>
    <xf numFmtId="177" fontId="2" fillId="2" borderId="11" xfId="0" applyNumberFormat="1" applyFont="1" applyFill="1" applyBorder="1"/>
    <xf numFmtId="177" fontId="1" fillId="2" borderId="20" xfId="0" applyNumberFormat="1" applyFont="1" applyFill="1" applyBorder="1"/>
    <xf numFmtId="0" fontId="1" fillId="2" borderId="33" xfId="0" applyFont="1" applyFill="1" applyBorder="1"/>
    <xf numFmtId="0" fontId="1" fillId="2" borderId="34" xfId="0" applyFont="1" applyFill="1" applyBorder="1"/>
    <xf numFmtId="177" fontId="1" fillId="2" borderId="12" xfId="0" applyNumberFormat="1" applyFont="1" applyFill="1" applyBorder="1"/>
    <xf numFmtId="178" fontId="4" fillId="4" borderId="1" xfId="0" applyNumberFormat="1" applyFont="1" applyFill="1" applyBorder="1"/>
    <xf numFmtId="177" fontId="3" fillId="3" borderId="13" xfId="0" applyNumberFormat="1" applyFont="1" applyFill="1" applyBorder="1"/>
    <xf numFmtId="178" fontId="1" fillId="2" borderId="8" xfId="0" applyNumberFormat="1" applyFont="1" applyFill="1" applyBorder="1"/>
    <xf numFmtId="177" fontId="3" fillId="4" borderId="13" xfId="0" applyNumberFormat="1" applyFont="1" applyFill="1" applyBorder="1"/>
    <xf numFmtId="178" fontId="1" fillId="2" borderId="9" xfId="0" applyNumberFormat="1" applyFont="1" applyFill="1" applyBorder="1"/>
    <xf numFmtId="178" fontId="1" fillId="2" borderId="20" xfId="0" applyNumberFormat="1" applyFont="1" applyFill="1" applyBorder="1"/>
    <xf numFmtId="177" fontId="3" fillId="5" borderId="13" xfId="0" applyNumberFormat="1" applyFont="1" applyFill="1" applyBorder="1"/>
    <xf numFmtId="177" fontId="4" fillId="3" borderId="8" xfId="0" applyNumberFormat="1" applyFont="1" applyFill="1" applyBorder="1"/>
    <xf numFmtId="176" fontId="1" fillId="2" borderId="35" xfId="0" applyNumberFormat="1" applyFont="1" applyFill="1" applyBorder="1"/>
    <xf numFmtId="0" fontId="1" fillId="2" borderId="16" xfId="0" applyFont="1" applyFill="1" applyBorder="1"/>
    <xf numFmtId="49" fontId="1" fillId="2" borderId="15" xfId="0" applyNumberFormat="1" applyFont="1" applyFill="1" applyBorder="1" applyAlignment="1">
      <alignment horizontal="left"/>
    </xf>
    <xf numFmtId="176" fontId="1" fillId="2" borderId="36" xfId="0" applyNumberFormat="1" applyFont="1" applyFill="1" applyBorder="1"/>
    <xf numFmtId="177" fontId="2" fillId="2" borderId="23" xfId="0" applyNumberFormat="1" applyFont="1" applyFill="1" applyBorder="1"/>
    <xf numFmtId="178" fontId="3" fillId="6" borderId="2" xfId="0" applyNumberFormat="1" applyFont="1" applyFill="1" applyBorder="1"/>
    <xf numFmtId="178" fontId="3" fillId="6" borderId="11" xfId="0" applyNumberFormat="1" applyFont="1" applyFill="1" applyBorder="1"/>
    <xf numFmtId="177" fontId="4" fillId="4" borderId="8" xfId="0" applyNumberFormat="1" applyFont="1" applyFill="1" applyBorder="1"/>
    <xf numFmtId="177" fontId="3" fillId="3" borderId="12" xfId="0" applyNumberFormat="1" applyFont="1" applyFill="1" applyBorder="1"/>
    <xf numFmtId="178" fontId="4" fillId="6" borderId="32" xfId="0" applyNumberFormat="1" applyFont="1" applyFill="1" applyBorder="1"/>
    <xf numFmtId="177" fontId="4" fillId="5" borderId="8" xfId="0" applyNumberFormat="1" applyFont="1" applyFill="1" applyBorder="1"/>
    <xf numFmtId="177" fontId="4" fillId="3" borderId="9" xfId="0" applyNumberFormat="1" applyFont="1" applyFill="1" applyBorder="1"/>
    <xf numFmtId="49" fontId="1" fillId="2" borderId="28" xfId="0" applyNumberFormat="1" applyFont="1" applyFill="1" applyBorder="1" applyAlignment="1">
      <alignment horizontal="left" wrapText="1"/>
    </xf>
    <xf numFmtId="177" fontId="4" fillId="4" borderId="3" xfId="0" applyNumberFormat="1" applyFont="1" applyFill="1" applyBorder="1"/>
    <xf numFmtId="49" fontId="1" fillId="2" borderId="28" xfId="0" applyNumberFormat="1" applyFont="1" applyFill="1" applyBorder="1" applyAlignment="1">
      <alignment horizontal="left"/>
    </xf>
    <xf numFmtId="0" fontId="1" fillId="2" borderId="30" xfId="0" applyFont="1" applyFill="1" applyBorder="1"/>
    <xf numFmtId="49" fontId="1" fillId="2" borderId="28" xfId="0" applyNumberFormat="1" applyFont="1" applyFill="1" applyBorder="1" applyAlignment="1">
      <alignment horizontal="left" vertical="top" wrapText="1"/>
    </xf>
    <xf numFmtId="176" fontId="1" fillId="2" borderId="37" xfId="0" applyNumberFormat="1" applyFont="1" applyFill="1" applyBorder="1"/>
    <xf numFmtId="177" fontId="3" fillId="4" borderId="12" xfId="0" applyNumberFormat="1" applyFont="1" applyFill="1" applyBorder="1"/>
    <xf numFmtId="177" fontId="4" fillId="3" borderId="3" xfId="0" applyNumberFormat="1" applyFont="1" applyFill="1" applyBorder="1"/>
    <xf numFmtId="177" fontId="3" fillId="6" borderId="13" xfId="0" applyNumberFormat="1" applyFont="1" applyFill="1" applyBorder="1"/>
    <xf numFmtId="177" fontId="4" fillId="5" borderId="3" xfId="0" applyNumberFormat="1" applyFont="1" applyFill="1" applyBorder="1"/>
    <xf numFmtId="178" fontId="4" fillId="6" borderId="1" xfId="0" applyNumberFormat="1" applyFont="1" applyFill="1" applyBorder="1"/>
    <xf numFmtId="177" fontId="4" fillId="4" borderId="9" xfId="0" applyNumberFormat="1" applyFont="1" applyFill="1" applyBorder="1"/>
    <xf numFmtId="178" fontId="1" fillId="2" borderId="32" xfId="0" applyNumberFormat="1" applyFont="1" applyFill="1" applyBorder="1"/>
    <xf numFmtId="177" fontId="3" fillId="5" borderId="12" xfId="0" applyNumberFormat="1" applyFont="1" applyFill="1" applyBorder="1"/>
    <xf numFmtId="178" fontId="3" fillId="4" borderId="11" xfId="0" applyNumberFormat="1" applyFont="1" applyFill="1" applyBorder="1"/>
    <xf numFmtId="177" fontId="4" fillId="6" borderId="8" xfId="0" applyNumberFormat="1" applyFont="1" applyFill="1" applyBorder="1"/>
    <xf numFmtId="177" fontId="1" fillId="2" borderId="36" xfId="0" applyNumberFormat="1" applyFont="1" applyFill="1" applyBorder="1"/>
    <xf numFmtId="177" fontId="2" fillId="2" borderId="22" xfId="0" applyNumberFormat="1" applyFont="1" applyFill="1" applyBorder="1"/>
    <xf numFmtId="177" fontId="4" fillId="6" borderId="3" xfId="0" applyNumberFormat="1" applyFont="1" applyFill="1" applyBorder="1"/>
    <xf numFmtId="177" fontId="3" fillId="6" borderId="11" xfId="0" applyNumberFormat="1" applyFont="1" applyFill="1" applyBorder="1"/>
    <xf numFmtId="177" fontId="4" fillId="6" borderId="20" xfId="0" applyNumberFormat="1" applyFont="1" applyFill="1" applyBorder="1"/>
    <xf numFmtId="178" fontId="3" fillId="4" borderId="12" xfId="0" applyNumberFormat="1" applyFont="1" applyFill="1" applyBorder="1"/>
    <xf numFmtId="177" fontId="4" fillId="5" borderId="9" xfId="0" applyNumberFormat="1" applyFont="1" applyFill="1" applyBorder="1"/>
    <xf numFmtId="177" fontId="3" fillId="5" borderId="11" xfId="0" applyNumberFormat="1" applyFont="1" applyFill="1" applyBorder="1"/>
    <xf numFmtId="177" fontId="4" fillId="5" borderId="20" xfId="0" applyNumberFormat="1" applyFont="1" applyFill="1" applyBorder="1"/>
    <xf numFmtId="177" fontId="1" fillId="2" borderId="35" xfId="0" applyNumberFormat="1" applyFont="1" applyFill="1" applyBorder="1"/>
    <xf numFmtId="177" fontId="2" fillId="2" borderId="38" xfId="0" applyNumberFormat="1" applyFont="1" applyFill="1" applyBorder="1"/>
    <xf numFmtId="178" fontId="2" fillId="2" borderId="22" xfId="0" applyNumberFormat="1" applyFont="1" applyFill="1" applyBorder="1"/>
    <xf numFmtId="178" fontId="1" fillId="2" borderId="18" xfId="0" applyNumberFormat="1" applyFont="1" applyFill="1" applyBorder="1"/>
    <xf numFmtId="178" fontId="2" fillId="2" borderId="38" xfId="0" applyNumberFormat="1" applyFont="1" applyFill="1" applyBorder="1"/>
    <xf numFmtId="178" fontId="2" fillId="2" borderId="23" xfId="0" applyNumberFormat="1" applyFont="1" applyFill="1" applyBorder="1"/>
    <xf numFmtId="49" fontId="1" fillId="2" borderId="16" xfId="0" applyNumberFormat="1" applyFont="1" applyFill="1" applyBorder="1" applyAlignment="1">
      <alignment horizontal="left"/>
    </xf>
    <xf numFmtId="176" fontId="1" fillId="2" borderId="39" xfId="0" applyNumberFormat="1" applyFont="1" applyFill="1" applyBorder="1"/>
    <xf numFmtId="176" fontId="1" fillId="2" borderId="40" xfId="0" applyNumberFormat="1" applyFont="1" applyFill="1" applyBorder="1"/>
    <xf numFmtId="177" fontId="4" fillId="3" borderId="20" xfId="0" applyNumberFormat="1" applyFont="1" applyFill="1" applyBorder="1"/>
    <xf numFmtId="177" fontId="3" fillId="3" borderId="11" xfId="0" applyNumberFormat="1" applyFont="1" applyFill="1" applyBorder="1"/>
    <xf numFmtId="177" fontId="4" fillId="4" borderId="20" xfId="0" applyNumberFormat="1" applyFont="1" applyFill="1" applyBorder="1"/>
    <xf numFmtId="177" fontId="3" fillId="4" borderId="11" xfId="0" applyNumberFormat="1" applyFont="1" applyFill="1" applyBorder="1"/>
    <xf numFmtId="178" fontId="3" fillId="6" borderId="13" xfId="0" applyNumberFormat="1" applyFont="1" applyFill="1" applyBorder="1"/>
    <xf numFmtId="178" fontId="4" fillId="4" borderId="3" xfId="0" applyNumberFormat="1" applyFont="1" applyFill="1" applyBorder="1"/>
    <xf numFmtId="178" fontId="4" fillId="4" borderId="20" xfId="0" applyNumberFormat="1" applyFont="1" applyFill="1" applyBorder="1"/>
    <xf numFmtId="178" fontId="3" fillId="6" borderId="12" xfId="0" applyNumberFormat="1" applyFont="1" applyFill="1" applyBorder="1"/>
    <xf numFmtId="178" fontId="1" fillId="2" borderId="19" xfId="0" applyNumberFormat="1" applyFont="1" applyFill="1" applyBorder="1"/>
    <xf numFmtId="177" fontId="3" fillId="6" borderId="12" xfId="0" applyNumberFormat="1" applyFont="1" applyFill="1" applyBorder="1"/>
    <xf numFmtId="178" fontId="4" fillId="6" borderId="8" xfId="0" applyNumberFormat="1" applyFont="1" applyFill="1" applyBorder="1"/>
    <xf numFmtId="178" fontId="4" fillId="4" borderId="32" xfId="0" applyNumberFormat="1" applyFont="1" applyFill="1" applyBorder="1"/>
    <xf numFmtId="178" fontId="4" fillId="6" borderId="20" xfId="0" applyNumberFormat="1" applyFont="1" applyFill="1" applyBorder="1"/>
    <xf numFmtId="178" fontId="3" fillId="6" borderId="38" xfId="0" applyNumberFormat="1" applyFont="1" applyFill="1" applyBorder="1"/>
    <xf numFmtId="178" fontId="1" fillId="2" borderId="35" xfId="0" applyNumberFormat="1" applyFont="1" applyFill="1" applyBorder="1"/>
    <xf numFmtId="177" fontId="4" fillId="6" borderId="9" xfId="0" applyNumberFormat="1" applyFont="1" applyFill="1" applyBorder="1"/>
    <xf numFmtId="178" fontId="4" fillId="4" borderId="9" xfId="0" applyNumberFormat="1" applyFont="1" applyFill="1" applyBorder="1"/>
    <xf numFmtId="177" fontId="3" fillId="5" borderId="22" xfId="0" applyNumberFormat="1" applyFont="1" applyFill="1" applyBorder="1"/>
    <xf numFmtId="177" fontId="4" fillId="5" borderId="36" xfId="0" applyNumberFormat="1" applyFont="1" applyFill="1" applyBorder="1"/>
    <xf numFmtId="178" fontId="1" fillId="2" borderId="36" xfId="0" applyNumberFormat="1" applyFont="1" applyFill="1" applyBorder="1"/>
    <xf numFmtId="178" fontId="3" fillId="4" borderId="13" xfId="0" applyNumberFormat="1" applyFont="1" applyFill="1" applyBorder="1"/>
    <xf numFmtId="178" fontId="1" fillId="2" borderId="39" xfId="0" applyNumberFormat="1" applyFont="1" applyFill="1" applyBorder="1"/>
    <xf numFmtId="178" fontId="4" fillId="6" borderId="9" xfId="0" applyNumberFormat="1" applyFont="1" applyFill="1" applyBorder="1"/>
    <xf numFmtId="178" fontId="3" fillId="4" borderId="22" xfId="0" applyNumberFormat="1" applyFont="1" applyFill="1" applyBorder="1"/>
    <xf numFmtId="178" fontId="1" fillId="2" borderId="2" xfId="0" applyNumberFormat="1" applyFont="1" applyFill="1" applyBorder="1"/>
    <xf numFmtId="178" fontId="4" fillId="6" borderId="40" xfId="0" applyNumberFormat="1" applyFont="1" applyFill="1" applyBorder="1"/>
    <xf numFmtId="177" fontId="4" fillId="3" borderId="19" xfId="0" applyNumberFormat="1" applyFont="1" applyFill="1" applyBorder="1"/>
    <xf numFmtId="177" fontId="4" fillId="5" borderId="19" xfId="0" applyNumberFormat="1" applyFont="1" applyFill="1" applyBorder="1"/>
    <xf numFmtId="178" fontId="4" fillId="6" borderId="3" xfId="0" applyNumberFormat="1" applyFont="1" applyFill="1" applyBorder="1"/>
    <xf numFmtId="178" fontId="1" fillId="2" borderId="40" xfId="0" applyNumberFormat="1" applyFont="1" applyFill="1" applyBorder="1"/>
    <xf numFmtId="177" fontId="4" fillId="3" borderId="18" xfId="0" applyNumberFormat="1" applyFont="1" applyFill="1" applyBorder="1"/>
    <xf numFmtId="177" fontId="3" fillId="3" borderId="22" xfId="0" applyNumberFormat="1" applyFont="1" applyFill="1" applyBorder="1"/>
    <xf numFmtId="177" fontId="4" fillId="3" borderId="36" xfId="0" applyNumberFormat="1" applyFont="1" applyFill="1" applyBorder="1"/>
    <xf numFmtId="177" fontId="4" fillId="4" borderId="19" xfId="0" applyNumberFormat="1" applyFont="1" applyFill="1" applyBorder="1"/>
    <xf numFmtId="177" fontId="4" fillId="4" borderId="35" xfId="0" applyNumberFormat="1" applyFont="1" applyFill="1" applyBorder="1"/>
    <xf numFmtId="177" fontId="3" fillId="5" borderId="38" xfId="0" applyNumberFormat="1" applyFont="1" applyFill="1" applyBorder="1"/>
    <xf numFmtId="178" fontId="4" fillId="4" borderId="39" xfId="0" applyNumberFormat="1" applyFont="1" applyFill="1" applyBorder="1"/>
    <xf numFmtId="177" fontId="4" fillId="5" borderId="35" xfId="0" applyNumberFormat="1" applyFont="1" applyFill="1" applyBorder="1"/>
    <xf numFmtId="177" fontId="3" fillId="4" borderId="38" xfId="0" applyNumberFormat="1" applyFont="1" applyFill="1" applyBorder="1"/>
    <xf numFmtId="177" fontId="4" fillId="3" borderId="35" xfId="0" applyNumberFormat="1" applyFont="1" applyFill="1" applyBorder="1"/>
    <xf numFmtId="177" fontId="3" fillId="3" borderId="38" xfId="0" applyNumberFormat="1" applyFont="1" applyFill="1" applyBorder="1"/>
    <xf numFmtId="178" fontId="3" fillId="6" borderId="22" xfId="0" applyNumberFormat="1" applyFont="1" applyFill="1" applyBorder="1"/>
    <xf numFmtId="178" fontId="4" fillId="4" borderId="8" xfId="0" applyNumberFormat="1" applyFont="1" applyFill="1" applyBorder="1"/>
    <xf numFmtId="178" fontId="3" fillId="4" borderId="38" xfId="0" applyNumberFormat="1" applyFont="1" applyFill="1" applyBorder="1"/>
    <xf numFmtId="177" fontId="4" fillId="5" borderId="18" xfId="0" applyNumberFormat="1" applyFont="1" applyFill="1" applyBorder="1"/>
    <xf numFmtId="177" fontId="3" fillId="6" borderId="38" xfId="0" applyNumberFormat="1" applyFont="1" applyFill="1" applyBorder="1"/>
    <xf numFmtId="177" fontId="4" fillId="6" borderId="35" xfId="0" applyNumberFormat="1" applyFont="1" applyFill="1" applyBorder="1"/>
    <xf numFmtId="178" fontId="4" fillId="4" borderId="18" xfId="0" applyNumberFormat="1" applyFont="1" applyFill="1" applyBorder="1"/>
    <xf numFmtId="178" fontId="4" fillId="4" borderId="36" xfId="0" applyNumberFormat="1" applyFont="1" applyFill="1" applyBorder="1"/>
    <xf numFmtId="177" fontId="4" fillId="6" borderId="19" xfId="0" applyNumberFormat="1" applyFont="1" applyFill="1" applyBorder="1"/>
    <xf numFmtId="178" fontId="4" fillId="6" borderId="39" xfId="0" applyNumberFormat="1" applyFont="1" applyFill="1" applyBorder="1"/>
    <xf numFmtId="178" fontId="4" fillId="6" borderId="19" xfId="0" applyNumberFormat="1" applyFont="1" applyFill="1" applyBorder="1"/>
    <xf numFmtId="178" fontId="4" fillId="6" borderId="35" xfId="0" applyNumberFormat="1" applyFont="1" applyFill="1" applyBorder="1"/>
    <xf numFmtId="178" fontId="2" fillId="2" borderId="7" xfId="0" applyNumberFormat="1" applyFont="1" applyFill="1" applyBorder="1"/>
    <xf numFmtId="177" fontId="4" fillId="4" borderId="18" xfId="0" applyNumberFormat="1" applyFont="1" applyFill="1" applyBorder="1"/>
    <xf numFmtId="178" fontId="4" fillId="4" borderId="40" xfId="0" applyNumberFormat="1" applyFont="1" applyFill="1" applyBorder="1"/>
    <xf numFmtId="0" fontId="1" fillId="7" borderId="37" xfId="0" applyFont="1" applyFill="1" applyBorder="1" applyAlignment="1">
      <alignment horizontal="center" vertical="center"/>
    </xf>
    <xf numFmtId="178" fontId="4" fillId="4" borderId="19" xfId="0" applyNumberFormat="1" applyFont="1" applyFill="1" applyBorder="1"/>
    <xf numFmtId="0" fontId="1" fillId="0" borderId="37" xfId="0" applyFont="1" applyBorder="1" applyAlignment="1">
      <alignment vertical="center" wrapText="1"/>
    </xf>
    <xf numFmtId="178" fontId="4" fillId="6" borderId="18" xfId="0" applyNumberFormat="1" applyFont="1" applyFill="1" applyBorder="1"/>
    <xf numFmtId="178" fontId="4" fillId="4" borderId="35" xfId="0" applyNumberFormat="1" applyFont="1" applyFill="1" applyBorder="1"/>
    <xf numFmtId="178" fontId="1" fillId="2" borderId="12" xfId="0" applyNumberFormat="1" applyFont="1" applyFill="1" applyBorder="1"/>
    <xf numFmtId="178" fontId="4" fillId="6" borderId="36" xfId="0" applyNumberFormat="1" applyFont="1" applyFill="1" applyBorder="1"/>
    <xf numFmtId="0" fontId="1" fillId="0" borderId="0" xfId="0" applyFont="1"/>
    <xf numFmtId="177" fontId="4" fillId="6" borderId="18" xfId="0" applyNumberFormat="1" applyFont="1" applyFill="1" applyBorder="1"/>
    <xf numFmtId="0" fontId="6" fillId="0" borderId="37" xfId="0" applyFont="1" applyBorder="1" applyAlignment="1">
      <alignment vertical="center" wrapText="1"/>
    </xf>
    <xf numFmtId="177" fontId="3" fillId="4" borderId="22" xfId="0" applyNumberFormat="1" applyFont="1" applyFill="1" applyBorder="1"/>
    <xf numFmtId="177" fontId="4" fillId="4" borderId="36" xfId="0" applyNumberFormat="1" applyFont="1" applyFill="1" applyBorder="1"/>
    <xf numFmtId="0" fontId="1" fillId="7" borderId="37" xfId="0" applyFont="1" applyFill="1" applyBorder="1" applyAlignment="1">
      <alignment horizontal="center" vertical="center"/>
    </xf>
    <xf numFmtId="0" fontId="1" fillId="7" borderId="28" xfId="0" applyFont="1" applyFill="1" applyBorder="1" applyAlignment="1">
      <alignment horizontal="center" vertical="center"/>
    </xf>
    <xf numFmtId="0" fontId="1" fillId="7" borderId="30" xfId="0" applyFont="1" applyFill="1" applyBorder="1" applyAlignment="1">
      <alignment horizontal="center" vertical="center"/>
    </xf>
    <xf numFmtId="0" fontId="1" fillId="7" borderId="26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vertical="top" wrapText="1"/>
    </xf>
    <xf numFmtId="0" fontId="1" fillId="2" borderId="15" xfId="0" applyFont="1" applyFill="1" applyBorder="1" applyAlignment="1">
      <alignment vertical="top" wrapText="1"/>
    </xf>
    <xf numFmtId="0" fontId="1" fillId="2" borderId="24" xfId="0" applyFont="1" applyFill="1" applyBorder="1" applyAlignment="1">
      <alignment vertical="top" wrapText="1"/>
    </xf>
    <xf numFmtId="0" fontId="1" fillId="2" borderId="17" xfId="0" applyFont="1" applyFill="1" applyBorder="1" applyAlignment="1">
      <alignment vertical="top" wrapText="1"/>
    </xf>
    <xf numFmtId="49" fontId="1" fillId="2" borderId="16" xfId="0" applyNumberFormat="1" applyFont="1" applyFill="1" applyBorder="1" applyAlignment="1">
      <alignment horizontal="left" vertical="top" wrapText="1"/>
    </xf>
    <xf numFmtId="49" fontId="1" fillId="2" borderId="10" xfId="0" applyNumberFormat="1" applyFont="1" applyFill="1" applyBorder="1" applyAlignment="1">
      <alignment horizontal="left"/>
    </xf>
    <xf numFmtId="49" fontId="1" fillId="2" borderId="24" xfId="0" applyNumberFormat="1" applyFont="1" applyFill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13</xdr:col>
      <xdr:colOff>127000</xdr:colOff>
      <xdr:row>2</xdr:row>
      <xdr:rowOff>12700</xdr:rowOff>
    </xdr:to>
    <xdr:sp macro="" textlink="">
      <xdr:nvSpPr>
        <xdr:cNvPr id="2" name="Text Box 1"/>
        <xdr:cNvSpPr txBox="1"/>
      </xdr:nvSpPr>
      <xdr:spPr>
        <a:xfrm>
          <a:off x="4587097" y="164465"/>
          <a:ext cx="3267384" cy="177165"/>
        </a:xfrm>
        <a:prstGeom prst="rect">
          <a:avLst/>
        </a:prstGeom>
        <a:solidFill>
          <a:schemeClr val="lt1"/>
        </a:solidFill>
        <a:ln w="0">
          <a:solidFill>
            <a:srgbClr val="000000"/>
          </a:solidFill>
        </a:ln>
      </xdr:spPr>
      <xdr:txBody>
        <a:bodyPr rtlCol="0"/>
        <a:lstStyle/>
        <a:p>
          <a:pPr algn="l"/>
          <a:endParaRPr lang="en-US" sz="900">
            <a:latin typeface="Meiryo UI"/>
          </a:endParaRPr>
        </a:p>
      </xdr:txBody>
    </xdr:sp>
    <xdr:clientData/>
  </xdr:twoCellAnchor>
  <xdr:twoCellAnchor>
    <xdr:from>
      <xdr:col>8</xdr:col>
      <xdr:colOff>25400</xdr:colOff>
      <xdr:row>1</xdr:row>
      <xdr:rowOff>25400</xdr:rowOff>
    </xdr:from>
    <xdr:to>
      <xdr:col>9</xdr:col>
      <xdr:colOff>101600</xdr:colOff>
      <xdr:row>1</xdr:row>
      <xdr:rowOff>139065</xdr:rowOff>
    </xdr:to>
    <xdr:sp macro="" textlink="">
      <xdr:nvSpPr>
        <xdr:cNvPr id="3" name="Text Box 2"/>
        <xdr:cNvSpPr txBox="1"/>
      </xdr:nvSpPr>
      <xdr:spPr>
        <a:xfrm>
          <a:off x="4612497" y="189865"/>
          <a:ext cx="704277" cy="113665"/>
        </a:xfrm>
        <a:prstGeom prst="rect">
          <a:avLst/>
        </a:prstGeom>
        <a:solidFill>
          <a:schemeClr val="lt1"/>
        </a:solidFill>
      </xdr:spPr>
      <xdr:txBody>
        <a:bodyPr rtlCol="0" anchor="ctr"/>
        <a:lstStyle/>
        <a:p>
          <a:pPr algn="l"/>
          <a:r>
            <a:rPr lang="en-US" sz="800">
              <a:latin typeface="Meiryo UI"/>
            </a:rPr>
            <a:t>ポイント差</a:t>
          </a:r>
        </a:p>
      </xdr:txBody>
    </xdr:sp>
    <xdr:clientData/>
  </xdr:twoCellAnchor>
  <xdr:twoCellAnchor>
    <xdr:from>
      <xdr:col>9</xdr:col>
      <xdr:colOff>152400</xdr:colOff>
      <xdr:row>1</xdr:row>
      <xdr:rowOff>25400</xdr:rowOff>
    </xdr:from>
    <xdr:to>
      <xdr:col>10</xdr:col>
      <xdr:colOff>101600</xdr:colOff>
      <xdr:row>1</xdr:row>
      <xdr:rowOff>139065</xdr:rowOff>
    </xdr:to>
    <xdr:sp macro="" textlink="">
      <xdr:nvSpPr>
        <xdr:cNvPr id="4" name="Text Box 3"/>
        <xdr:cNvSpPr txBox="1"/>
      </xdr:nvSpPr>
      <xdr:spPr>
        <a:xfrm>
          <a:off x="5367573" y="189865"/>
          <a:ext cx="577277" cy="113665"/>
        </a:xfrm>
        <a:prstGeom prst="rect">
          <a:avLst/>
        </a:prstGeom>
        <a:solidFill>
          <a:srgbClr val="FF99CC"/>
        </a:solidFill>
        <a:ln w="0">
          <a:solidFill>
            <a:srgbClr val="000000"/>
          </a:solidFill>
        </a:ln>
      </xdr:spPr>
      <xdr:txBody>
        <a:bodyPr rtlCol="0" anchor="ctr"/>
        <a:lstStyle/>
        <a:p>
          <a:pPr algn="ctr"/>
          <a:r>
            <a:rPr lang="en-US" sz="800">
              <a:solidFill>
                <a:srgbClr val="000000"/>
              </a:solidFill>
              <a:latin typeface="Meiryo UI"/>
            </a:rPr>
            <a:t>+10</a:t>
          </a:r>
        </a:p>
      </xdr:txBody>
    </xdr:sp>
    <xdr:clientData/>
  </xdr:twoCellAnchor>
  <xdr:twoCellAnchor>
    <xdr:from>
      <xdr:col>10</xdr:col>
      <xdr:colOff>152400</xdr:colOff>
      <xdr:row>1</xdr:row>
      <xdr:rowOff>25400</xdr:rowOff>
    </xdr:from>
    <xdr:to>
      <xdr:col>11</xdr:col>
      <xdr:colOff>101600</xdr:colOff>
      <xdr:row>1</xdr:row>
      <xdr:rowOff>139065</xdr:rowOff>
    </xdr:to>
    <xdr:sp macro="" textlink="">
      <xdr:nvSpPr>
        <xdr:cNvPr id="5" name="Text Box 4"/>
        <xdr:cNvSpPr txBox="1"/>
      </xdr:nvSpPr>
      <xdr:spPr>
        <a:xfrm>
          <a:off x="5995650" y="189865"/>
          <a:ext cx="577277" cy="113665"/>
        </a:xfrm>
        <a:prstGeom prst="rect">
          <a:avLst/>
        </a:prstGeom>
        <a:solidFill>
          <a:srgbClr val="FFCCFF"/>
        </a:solidFill>
        <a:ln w="0">
          <a:solidFill>
            <a:srgbClr val="000000"/>
          </a:solidFill>
        </a:ln>
      </xdr:spPr>
      <xdr:txBody>
        <a:bodyPr rtlCol="0" anchor="ctr"/>
        <a:lstStyle/>
        <a:p>
          <a:pPr algn="ctr"/>
          <a:r>
            <a:rPr lang="en-US" sz="800">
              <a:solidFill>
                <a:srgbClr val="000000"/>
              </a:solidFill>
              <a:latin typeface="Meiryo UI"/>
            </a:rPr>
            <a:t>+5</a:t>
          </a:r>
        </a:p>
      </xdr:txBody>
    </xdr:sp>
    <xdr:clientData/>
  </xdr:twoCellAnchor>
  <xdr:twoCellAnchor>
    <xdr:from>
      <xdr:col>11</xdr:col>
      <xdr:colOff>152400</xdr:colOff>
      <xdr:row>1</xdr:row>
      <xdr:rowOff>25400</xdr:rowOff>
    </xdr:from>
    <xdr:to>
      <xdr:col>12</xdr:col>
      <xdr:colOff>101600</xdr:colOff>
      <xdr:row>1</xdr:row>
      <xdr:rowOff>139065</xdr:rowOff>
    </xdr:to>
    <xdr:sp macro="" textlink="">
      <xdr:nvSpPr>
        <xdr:cNvPr id="6" name="Text Box 5"/>
        <xdr:cNvSpPr txBox="1"/>
      </xdr:nvSpPr>
      <xdr:spPr>
        <a:xfrm>
          <a:off x="6623727" y="189865"/>
          <a:ext cx="577277" cy="113665"/>
        </a:xfrm>
        <a:prstGeom prst="rect">
          <a:avLst/>
        </a:prstGeom>
        <a:solidFill>
          <a:srgbClr val="CCECFF"/>
        </a:solidFill>
        <a:ln w="0">
          <a:solidFill>
            <a:srgbClr val="000000"/>
          </a:solidFill>
        </a:ln>
      </xdr:spPr>
      <xdr:txBody>
        <a:bodyPr rtlCol="0" anchor="ctr"/>
        <a:lstStyle/>
        <a:p>
          <a:pPr algn="ctr"/>
          <a:r>
            <a:rPr lang="en-US" sz="800">
              <a:solidFill>
                <a:srgbClr val="000000"/>
              </a:solidFill>
              <a:latin typeface="Meiryo UI"/>
            </a:rPr>
            <a:t>-5</a:t>
          </a:r>
        </a:p>
      </xdr:txBody>
    </xdr:sp>
    <xdr:clientData/>
  </xdr:twoCellAnchor>
  <xdr:twoCellAnchor>
    <xdr:from>
      <xdr:col>12</xdr:col>
      <xdr:colOff>152400</xdr:colOff>
      <xdr:row>1</xdr:row>
      <xdr:rowOff>25400</xdr:rowOff>
    </xdr:from>
    <xdr:to>
      <xdr:col>13</xdr:col>
      <xdr:colOff>101600</xdr:colOff>
      <xdr:row>1</xdr:row>
      <xdr:rowOff>139065</xdr:rowOff>
    </xdr:to>
    <xdr:sp macro="" textlink="">
      <xdr:nvSpPr>
        <xdr:cNvPr id="7" name="Text Box 6"/>
        <xdr:cNvSpPr txBox="1"/>
      </xdr:nvSpPr>
      <xdr:spPr>
        <a:xfrm>
          <a:off x="7251804" y="189865"/>
          <a:ext cx="577277" cy="113665"/>
        </a:xfrm>
        <a:prstGeom prst="rect">
          <a:avLst/>
        </a:prstGeom>
        <a:solidFill>
          <a:srgbClr val="6699FF"/>
        </a:solidFill>
        <a:ln w="0">
          <a:solidFill>
            <a:srgbClr val="000000"/>
          </a:solidFill>
        </a:ln>
      </xdr:spPr>
      <xdr:txBody>
        <a:bodyPr rtlCol="0" anchor="ctr"/>
        <a:lstStyle/>
        <a:p>
          <a:pPr algn="ctr"/>
          <a:r>
            <a:rPr lang="en-US" sz="800">
              <a:solidFill>
                <a:srgbClr val="000000"/>
              </a:solidFill>
              <a:latin typeface="Meiryo UI"/>
            </a:rPr>
            <a:t>-10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13</xdr:col>
      <xdr:colOff>127000</xdr:colOff>
      <xdr:row>2</xdr:row>
      <xdr:rowOff>12700</xdr:rowOff>
    </xdr:to>
    <xdr:sp macro="" textlink="">
      <xdr:nvSpPr>
        <xdr:cNvPr id="2" name="Text Box 1"/>
        <xdr:cNvSpPr txBox="1"/>
      </xdr:nvSpPr>
      <xdr:spPr>
        <a:xfrm>
          <a:off x="4587097" y="164465"/>
          <a:ext cx="3267384" cy="177165"/>
        </a:xfrm>
        <a:prstGeom prst="rect">
          <a:avLst/>
        </a:prstGeom>
        <a:solidFill>
          <a:schemeClr val="lt1"/>
        </a:solidFill>
        <a:ln w="0">
          <a:solidFill>
            <a:srgbClr val="000000"/>
          </a:solidFill>
        </a:ln>
      </xdr:spPr>
      <xdr:txBody>
        <a:bodyPr rtlCol="0"/>
        <a:lstStyle/>
        <a:p>
          <a:pPr algn="l"/>
          <a:endParaRPr lang="en-US" sz="900">
            <a:latin typeface="Meiryo UI"/>
          </a:endParaRPr>
        </a:p>
      </xdr:txBody>
    </xdr:sp>
    <xdr:clientData/>
  </xdr:twoCellAnchor>
  <xdr:twoCellAnchor>
    <xdr:from>
      <xdr:col>8</xdr:col>
      <xdr:colOff>25400</xdr:colOff>
      <xdr:row>1</xdr:row>
      <xdr:rowOff>25400</xdr:rowOff>
    </xdr:from>
    <xdr:to>
      <xdr:col>9</xdr:col>
      <xdr:colOff>101600</xdr:colOff>
      <xdr:row>1</xdr:row>
      <xdr:rowOff>139065</xdr:rowOff>
    </xdr:to>
    <xdr:sp macro="" textlink="">
      <xdr:nvSpPr>
        <xdr:cNvPr id="3" name="Text Box 2"/>
        <xdr:cNvSpPr txBox="1"/>
      </xdr:nvSpPr>
      <xdr:spPr>
        <a:xfrm>
          <a:off x="4612497" y="189865"/>
          <a:ext cx="704277" cy="113665"/>
        </a:xfrm>
        <a:prstGeom prst="rect">
          <a:avLst/>
        </a:prstGeom>
        <a:solidFill>
          <a:schemeClr val="lt1"/>
        </a:solidFill>
      </xdr:spPr>
      <xdr:txBody>
        <a:bodyPr rtlCol="0" anchor="ctr"/>
        <a:lstStyle/>
        <a:p>
          <a:pPr algn="l"/>
          <a:r>
            <a:rPr lang="en-US" sz="800">
              <a:latin typeface="Meiryo UI"/>
            </a:rPr>
            <a:t>ポイント差</a:t>
          </a:r>
        </a:p>
      </xdr:txBody>
    </xdr:sp>
    <xdr:clientData/>
  </xdr:twoCellAnchor>
  <xdr:twoCellAnchor>
    <xdr:from>
      <xdr:col>9</xdr:col>
      <xdr:colOff>152400</xdr:colOff>
      <xdr:row>1</xdr:row>
      <xdr:rowOff>25400</xdr:rowOff>
    </xdr:from>
    <xdr:to>
      <xdr:col>10</xdr:col>
      <xdr:colOff>101600</xdr:colOff>
      <xdr:row>1</xdr:row>
      <xdr:rowOff>139065</xdr:rowOff>
    </xdr:to>
    <xdr:sp macro="" textlink="">
      <xdr:nvSpPr>
        <xdr:cNvPr id="4" name="Text Box 3"/>
        <xdr:cNvSpPr txBox="1"/>
      </xdr:nvSpPr>
      <xdr:spPr>
        <a:xfrm>
          <a:off x="5367573" y="189865"/>
          <a:ext cx="577277" cy="113665"/>
        </a:xfrm>
        <a:prstGeom prst="rect">
          <a:avLst/>
        </a:prstGeom>
        <a:solidFill>
          <a:srgbClr val="FF99CC"/>
        </a:solidFill>
        <a:ln w="0">
          <a:solidFill>
            <a:srgbClr val="000000"/>
          </a:solidFill>
        </a:ln>
      </xdr:spPr>
      <xdr:txBody>
        <a:bodyPr rtlCol="0" anchor="ctr"/>
        <a:lstStyle/>
        <a:p>
          <a:pPr algn="ctr"/>
          <a:r>
            <a:rPr lang="en-US" sz="800">
              <a:solidFill>
                <a:srgbClr val="000000"/>
              </a:solidFill>
              <a:latin typeface="Meiryo UI"/>
            </a:rPr>
            <a:t>+10</a:t>
          </a:r>
        </a:p>
      </xdr:txBody>
    </xdr:sp>
    <xdr:clientData/>
  </xdr:twoCellAnchor>
  <xdr:twoCellAnchor>
    <xdr:from>
      <xdr:col>10</xdr:col>
      <xdr:colOff>152400</xdr:colOff>
      <xdr:row>1</xdr:row>
      <xdr:rowOff>25400</xdr:rowOff>
    </xdr:from>
    <xdr:to>
      <xdr:col>11</xdr:col>
      <xdr:colOff>101600</xdr:colOff>
      <xdr:row>1</xdr:row>
      <xdr:rowOff>139065</xdr:rowOff>
    </xdr:to>
    <xdr:sp macro="" textlink="">
      <xdr:nvSpPr>
        <xdr:cNvPr id="5" name="Text Box 4"/>
        <xdr:cNvSpPr txBox="1"/>
      </xdr:nvSpPr>
      <xdr:spPr>
        <a:xfrm>
          <a:off x="5995650" y="189865"/>
          <a:ext cx="577277" cy="113665"/>
        </a:xfrm>
        <a:prstGeom prst="rect">
          <a:avLst/>
        </a:prstGeom>
        <a:solidFill>
          <a:srgbClr val="FFCCFF"/>
        </a:solidFill>
        <a:ln w="0">
          <a:solidFill>
            <a:srgbClr val="000000"/>
          </a:solidFill>
        </a:ln>
      </xdr:spPr>
      <xdr:txBody>
        <a:bodyPr rtlCol="0" anchor="ctr"/>
        <a:lstStyle/>
        <a:p>
          <a:pPr algn="ctr"/>
          <a:r>
            <a:rPr lang="en-US" sz="800">
              <a:solidFill>
                <a:srgbClr val="000000"/>
              </a:solidFill>
              <a:latin typeface="Meiryo UI"/>
            </a:rPr>
            <a:t>+5</a:t>
          </a:r>
        </a:p>
      </xdr:txBody>
    </xdr:sp>
    <xdr:clientData/>
  </xdr:twoCellAnchor>
  <xdr:twoCellAnchor>
    <xdr:from>
      <xdr:col>11</xdr:col>
      <xdr:colOff>152400</xdr:colOff>
      <xdr:row>1</xdr:row>
      <xdr:rowOff>25400</xdr:rowOff>
    </xdr:from>
    <xdr:to>
      <xdr:col>12</xdr:col>
      <xdr:colOff>101600</xdr:colOff>
      <xdr:row>1</xdr:row>
      <xdr:rowOff>139065</xdr:rowOff>
    </xdr:to>
    <xdr:sp macro="" textlink="">
      <xdr:nvSpPr>
        <xdr:cNvPr id="6" name="Text Box 5"/>
        <xdr:cNvSpPr txBox="1"/>
      </xdr:nvSpPr>
      <xdr:spPr>
        <a:xfrm>
          <a:off x="6623727" y="189865"/>
          <a:ext cx="577277" cy="113665"/>
        </a:xfrm>
        <a:prstGeom prst="rect">
          <a:avLst/>
        </a:prstGeom>
        <a:solidFill>
          <a:srgbClr val="CCECFF"/>
        </a:solidFill>
        <a:ln w="0">
          <a:solidFill>
            <a:srgbClr val="000000"/>
          </a:solidFill>
        </a:ln>
      </xdr:spPr>
      <xdr:txBody>
        <a:bodyPr rtlCol="0" anchor="ctr"/>
        <a:lstStyle/>
        <a:p>
          <a:pPr algn="ctr"/>
          <a:r>
            <a:rPr lang="en-US" sz="800">
              <a:solidFill>
                <a:srgbClr val="000000"/>
              </a:solidFill>
              <a:latin typeface="Meiryo UI"/>
            </a:rPr>
            <a:t>-5</a:t>
          </a:r>
        </a:p>
      </xdr:txBody>
    </xdr:sp>
    <xdr:clientData/>
  </xdr:twoCellAnchor>
  <xdr:twoCellAnchor>
    <xdr:from>
      <xdr:col>12</xdr:col>
      <xdr:colOff>152400</xdr:colOff>
      <xdr:row>1</xdr:row>
      <xdr:rowOff>25400</xdr:rowOff>
    </xdr:from>
    <xdr:to>
      <xdr:col>13</xdr:col>
      <xdr:colOff>101600</xdr:colOff>
      <xdr:row>1</xdr:row>
      <xdr:rowOff>139065</xdr:rowOff>
    </xdr:to>
    <xdr:sp macro="" textlink="">
      <xdr:nvSpPr>
        <xdr:cNvPr id="7" name="Text Box 6"/>
        <xdr:cNvSpPr txBox="1"/>
      </xdr:nvSpPr>
      <xdr:spPr>
        <a:xfrm>
          <a:off x="7251804" y="189865"/>
          <a:ext cx="577277" cy="113665"/>
        </a:xfrm>
        <a:prstGeom prst="rect">
          <a:avLst/>
        </a:prstGeom>
        <a:solidFill>
          <a:srgbClr val="6699FF"/>
        </a:solidFill>
        <a:ln w="0">
          <a:solidFill>
            <a:srgbClr val="000000"/>
          </a:solidFill>
        </a:ln>
      </xdr:spPr>
      <xdr:txBody>
        <a:bodyPr rtlCol="0" anchor="ctr"/>
        <a:lstStyle/>
        <a:p>
          <a:pPr algn="ctr"/>
          <a:r>
            <a:rPr lang="en-US" sz="800">
              <a:solidFill>
                <a:srgbClr val="000000"/>
              </a:solidFill>
              <a:latin typeface="Meiryo UI"/>
            </a:rPr>
            <a:t>-10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18"/>
  <sheetViews>
    <sheetView workbookViewId="0"/>
  </sheetViews>
  <sheetFormatPr defaultColWidth="8.875" defaultRowHeight="12" x14ac:dyDescent="0.2"/>
  <cols>
    <col min="1" max="1" width="3.625" style="186" customWidth="1"/>
    <col min="2" max="2" width="5.625" style="186" customWidth="1"/>
    <col min="3" max="3" width="7.625" style="186" customWidth="1"/>
    <col min="4" max="4" width="26.625" style="186" customWidth="1"/>
    <col min="5" max="6" width="7.625" style="186" customWidth="1"/>
    <col min="7" max="7" width="26.625" style="186" customWidth="1"/>
    <col min="8" max="8" width="7.625" style="186" customWidth="1"/>
    <col min="9" max="11" width="10.625" style="186" customWidth="1"/>
    <col min="12" max="14" width="26.625" style="186" customWidth="1"/>
    <col min="15" max="16384" width="8.875" style="186"/>
  </cols>
  <sheetData>
    <row r="2" spans="2:14" x14ac:dyDescent="0.2">
      <c r="B2" s="186" t="s">
        <v>0</v>
      </c>
    </row>
    <row r="5" spans="2:14" x14ac:dyDescent="0.2">
      <c r="B5" s="191" t="s">
        <v>1</v>
      </c>
      <c r="C5" s="192" t="s">
        <v>2</v>
      </c>
      <c r="D5" s="193"/>
      <c r="E5" s="194"/>
      <c r="F5" s="192" t="s">
        <v>6</v>
      </c>
      <c r="G5" s="193"/>
      <c r="H5" s="194"/>
      <c r="I5" s="191" t="s">
        <v>7</v>
      </c>
      <c r="J5" s="191" t="s">
        <v>8</v>
      </c>
      <c r="K5" s="191" t="s">
        <v>9</v>
      </c>
      <c r="L5" s="191" t="s">
        <v>10</v>
      </c>
      <c r="M5" s="191" t="s">
        <v>11</v>
      </c>
      <c r="N5" s="191" t="s">
        <v>12</v>
      </c>
    </row>
    <row r="6" spans="2:14" x14ac:dyDescent="0.2">
      <c r="B6" s="191"/>
      <c r="C6" s="179" t="s">
        <v>3</v>
      </c>
      <c r="D6" s="179" t="s">
        <v>4</v>
      </c>
      <c r="E6" s="179" t="s">
        <v>5</v>
      </c>
      <c r="F6" s="179" t="s">
        <v>3</v>
      </c>
      <c r="G6" s="179" t="s">
        <v>4</v>
      </c>
      <c r="H6" s="179" t="s">
        <v>5</v>
      </c>
      <c r="I6" s="191"/>
      <c r="J6" s="191"/>
      <c r="K6" s="191"/>
      <c r="L6" s="191"/>
      <c r="M6" s="191"/>
      <c r="N6" s="191"/>
    </row>
    <row r="7" spans="2:14" ht="24" x14ac:dyDescent="0.2">
      <c r="B7" s="181">
        <v>1</v>
      </c>
      <c r="C7" s="181" t="s">
        <v>41</v>
      </c>
      <c r="D7" s="181" t="s">
        <v>42</v>
      </c>
      <c r="E7" s="181" t="s">
        <v>43</v>
      </c>
      <c r="F7" s="181" t="s">
        <v>44</v>
      </c>
      <c r="G7" s="181" t="s">
        <v>45</v>
      </c>
      <c r="H7" s="181" t="s">
        <v>46</v>
      </c>
      <c r="I7" s="188" t="str">
        <f xml:space="preserve"> HYPERLINK("#'N(1)'!B7:J31", "N(1)")</f>
        <v>N(1)</v>
      </c>
      <c r="J7" s="188" t="str">
        <f xml:space="preserve"> HYPERLINK("#'P(2)'!B7:J31", "P(2)")</f>
        <v>P(2)</v>
      </c>
      <c r="K7" s="188" t="str">
        <f xml:space="preserve"> HYPERLINK("#'NP(3)'!B7:J50", "NP(3)")</f>
        <v>NP(3)</v>
      </c>
      <c r="L7" s="181"/>
      <c r="M7" s="181"/>
      <c r="N7" s="181" t="s">
        <v>47</v>
      </c>
    </row>
    <row r="8" spans="2:14" ht="24" x14ac:dyDescent="0.2">
      <c r="B8" s="181">
        <v>2</v>
      </c>
      <c r="C8" s="181" t="s">
        <v>41</v>
      </c>
      <c r="D8" s="181" t="s">
        <v>42</v>
      </c>
      <c r="E8" s="181" t="s">
        <v>43</v>
      </c>
      <c r="F8" s="181" t="s">
        <v>71</v>
      </c>
      <c r="G8" s="181" t="s">
        <v>72</v>
      </c>
      <c r="H8" s="181" t="s">
        <v>46</v>
      </c>
      <c r="I8" s="188" t="str">
        <f xml:space="preserve"> HYPERLINK("#'N(1)'!B33:J59", "N(1)")</f>
        <v>N(1)</v>
      </c>
      <c r="J8" s="188" t="str">
        <f xml:space="preserve"> HYPERLINK("#'P(2)'!B33:J59", "P(2)")</f>
        <v>P(2)</v>
      </c>
      <c r="K8" s="188" t="str">
        <f xml:space="preserve"> HYPERLINK("#'NP(3)'!B52:J99", "NP(3)")</f>
        <v>NP(3)</v>
      </c>
      <c r="L8" s="181"/>
      <c r="M8" s="181"/>
      <c r="N8" s="181" t="s">
        <v>47</v>
      </c>
    </row>
    <row r="9" spans="2:14" ht="24" x14ac:dyDescent="0.2">
      <c r="B9" s="181">
        <v>3</v>
      </c>
      <c r="C9" s="181" t="s">
        <v>41</v>
      </c>
      <c r="D9" s="181" t="s">
        <v>42</v>
      </c>
      <c r="E9" s="181" t="s">
        <v>43</v>
      </c>
      <c r="F9" s="181" t="s">
        <v>78</v>
      </c>
      <c r="G9" s="181" t="s">
        <v>79</v>
      </c>
      <c r="H9" s="181" t="s">
        <v>46</v>
      </c>
      <c r="I9" s="188" t="str">
        <f xml:space="preserve"> HYPERLINK("#'N(1)'!B61:J83", "N(1)")</f>
        <v>N(1)</v>
      </c>
      <c r="J9" s="188" t="str">
        <f xml:space="preserve"> HYPERLINK("#'P(2)'!B61:J83", "P(2)")</f>
        <v>P(2)</v>
      </c>
      <c r="K9" s="188" t="str">
        <f xml:space="preserve"> HYPERLINK("#'NP(3)'!B101:J140", "NP(3)")</f>
        <v>NP(3)</v>
      </c>
      <c r="L9" s="181"/>
      <c r="M9" s="181"/>
      <c r="N9" s="181" t="s">
        <v>47</v>
      </c>
    </row>
    <row r="10" spans="2:14" ht="24" x14ac:dyDescent="0.2">
      <c r="B10" s="181">
        <v>4</v>
      </c>
      <c r="C10" s="181" t="s">
        <v>41</v>
      </c>
      <c r="D10" s="181" t="s">
        <v>42</v>
      </c>
      <c r="E10" s="181" t="s">
        <v>43</v>
      </c>
      <c r="F10" s="181" t="s">
        <v>92</v>
      </c>
      <c r="G10" s="181" t="s">
        <v>93</v>
      </c>
      <c r="H10" s="181" t="s">
        <v>43</v>
      </c>
      <c r="I10" s="188" t="str">
        <f xml:space="preserve"> HYPERLINK("#'N(1)'!B85:J102", "N(1)")</f>
        <v>N(1)</v>
      </c>
      <c r="J10" s="188" t="str">
        <f xml:space="preserve"> HYPERLINK("#'P(2)'!B85:J102", "P(2)")</f>
        <v>P(2)</v>
      </c>
      <c r="K10" s="188" t="str">
        <f xml:space="preserve"> HYPERLINK("#'NP(3)'!B142:J171", "NP(3)")</f>
        <v>NP(3)</v>
      </c>
      <c r="L10" s="181"/>
      <c r="M10" s="181"/>
      <c r="N10" s="181" t="s">
        <v>47</v>
      </c>
    </row>
    <row r="11" spans="2:14" ht="24" x14ac:dyDescent="0.2">
      <c r="B11" s="181">
        <v>5</v>
      </c>
      <c r="C11" s="181" t="s">
        <v>100</v>
      </c>
      <c r="D11" s="181" t="s">
        <v>101</v>
      </c>
      <c r="E11" s="181" t="s">
        <v>46</v>
      </c>
      <c r="F11" s="181" t="s">
        <v>44</v>
      </c>
      <c r="G11" s="181" t="s">
        <v>45</v>
      </c>
      <c r="H11" s="181" t="s">
        <v>46</v>
      </c>
      <c r="I11" s="188" t="str">
        <f xml:space="preserve"> HYPERLINK("#'N(1)'!B104:L128", "N(1)")</f>
        <v>N(1)</v>
      </c>
      <c r="J11" s="188" t="str">
        <f xml:space="preserve"> HYPERLINK("#'P(2)'!B104:L128", "P(2)")</f>
        <v>P(2)</v>
      </c>
      <c r="K11" s="188" t="str">
        <f xml:space="preserve"> HYPERLINK("#'NP(3)'!B173:L216", "NP(3)")</f>
        <v>NP(3)</v>
      </c>
      <c r="L11" s="181" t="s">
        <v>102</v>
      </c>
      <c r="M11" s="181"/>
      <c r="N11" s="181" t="s">
        <v>47</v>
      </c>
    </row>
    <row r="12" spans="2:14" ht="24" x14ac:dyDescent="0.2">
      <c r="B12" s="181">
        <v>6</v>
      </c>
      <c r="C12" s="181" t="s">
        <v>100</v>
      </c>
      <c r="D12" s="181" t="s">
        <v>101</v>
      </c>
      <c r="E12" s="181" t="s">
        <v>46</v>
      </c>
      <c r="F12" s="181" t="s">
        <v>71</v>
      </c>
      <c r="G12" s="181" t="s">
        <v>72</v>
      </c>
      <c r="H12" s="181" t="s">
        <v>46</v>
      </c>
      <c r="I12" s="188" t="str">
        <f xml:space="preserve"> HYPERLINK("#'N(1)'!B130:L156", "N(1)")</f>
        <v>N(1)</v>
      </c>
      <c r="J12" s="188" t="str">
        <f xml:space="preserve"> HYPERLINK("#'P(2)'!B130:L156", "P(2)")</f>
        <v>P(2)</v>
      </c>
      <c r="K12" s="188" t="str">
        <f xml:space="preserve"> HYPERLINK("#'NP(3)'!B218:L265", "NP(3)")</f>
        <v>NP(3)</v>
      </c>
      <c r="L12" s="181" t="s">
        <v>102</v>
      </c>
      <c r="M12" s="181"/>
      <c r="N12" s="181" t="s">
        <v>47</v>
      </c>
    </row>
    <row r="13" spans="2:14" ht="24" x14ac:dyDescent="0.2">
      <c r="B13" s="181">
        <v>7</v>
      </c>
      <c r="C13" s="181" t="s">
        <v>100</v>
      </c>
      <c r="D13" s="181" t="s">
        <v>101</v>
      </c>
      <c r="E13" s="181" t="s">
        <v>46</v>
      </c>
      <c r="F13" s="181" t="s">
        <v>78</v>
      </c>
      <c r="G13" s="181" t="s">
        <v>79</v>
      </c>
      <c r="H13" s="181" t="s">
        <v>46</v>
      </c>
      <c r="I13" s="188" t="str">
        <f xml:space="preserve"> HYPERLINK("#'N(1)'!B158:L180", "N(1)")</f>
        <v>N(1)</v>
      </c>
      <c r="J13" s="188" t="str">
        <f xml:space="preserve"> HYPERLINK("#'P(2)'!B158:L180", "P(2)")</f>
        <v>P(2)</v>
      </c>
      <c r="K13" s="188" t="str">
        <f xml:space="preserve"> HYPERLINK("#'NP(3)'!B267:L306", "NP(3)")</f>
        <v>NP(3)</v>
      </c>
      <c r="L13" s="181" t="s">
        <v>102</v>
      </c>
      <c r="M13" s="181"/>
      <c r="N13" s="181" t="s">
        <v>47</v>
      </c>
    </row>
    <row r="14" spans="2:14" ht="24" x14ac:dyDescent="0.2">
      <c r="B14" s="181">
        <v>8</v>
      </c>
      <c r="C14" s="181" t="s">
        <v>100</v>
      </c>
      <c r="D14" s="181" t="s">
        <v>101</v>
      </c>
      <c r="E14" s="181" t="s">
        <v>46</v>
      </c>
      <c r="F14" s="181" t="s">
        <v>92</v>
      </c>
      <c r="G14" s="181" t="s">
        <v>93</v>
      </c>
      <c r="H14" s="181" t="s">
        <v>43</v>
      </c>
      <c r="I14" s="188" t="str">
        <f xml:space="preserve"> HYPERLINK("#'N(1)'!B182:L199", "N(1)")</f>
        <v>N(1)</v>
      </c>
      <c r="J14" s="188" t="str">
        <f xml:space="preserve"> HYPERLINK("#'P(2)'!B182:L199", "P(2)")</f>
        <v>P(2)</v>
      </c>
      <c r="K14" s="188" t="str">
        <f xml:space="preserve"> HYPERLINK("#'NP(3)'!B308:L337", "NP(3)")</f>
        <v>NP(3)</v>
      </c>
      <c r="L14" s="181" t="s">
        <v>102</v>
      </c>
      <c r="M14" s="181"/>
      <c r="N14" s="181" t="s">
        <v>47</v>
      </c>
    </row>
    <row r="15" spans="2:14" ht="24" x14ac:dyDescent="0.2">
      <c r="B15" s="181">
        <v>9</v>
      </c>
      <c r="C15" s="181" t="s">
        <v>104</v>
      </c>
      <c r="D15" s="181" t="s">
        <v>105</v>
      </c>
      <c r="E15" s="181" t="s">
        <v>43</v>
      </c>
      <c r="F15" s="181" t="s">
        <v>44</v>
      </c>
      <c r="G15" s="181" t="s">
        <v>45</v>
      </c>
      <c r="H15" s="181" t="s">
        <v>46</v>
      </c>
      <c r="I15" s="188" t="str">
        <f xml:space="preserve"> HYPERLINK("#'N(1)'!B201:J225", "N(1)")</f>
        <v>N(1)</v>
      </c>
      <c r="J15" s="188" t="str">
        <f xml:space="preserve"> HYPERLINK("#'P(2)'!B201:J225", "P(2)")</f>
        <v>P(2)</v>
      </c>
      <c r="K15" s="188" t="str">
        <f xml:space="preserve"> HYPERLINK("#'NP(3)'!B339:J382", "NP(3)")</f>
        <v>NP(3)</v>
      </c>
      <c r="L15" s="181"/>
      <c r="M15" s="181"/>
      <c r="N15" s="181" t="s">
        <v>47</v>
      </c>
    </row>
    <row r="16" spans="2:14" ht="24" x14ac:dyDescent="0.2">
      <c r="B16" s="181">
        <v>10</v>
      </c>
      <c r="C16" s="181" t="s">
        <v>104</v>
      </c>
      <c r="D16" s="181" t="s">
        <v>105</v>
      </c>
      <c r="E16" s="181" t="s">
        <v>43</v>
      </c>
      <c r="F16" s="181" t="s">
        <v>71</v>
      </c>
      <c r="G16" s="181" t="s">
        <v>72</v>
      </c>
      <c r="H16" s="181" t="s">
        <v>46</v>
      </c>
      <c r="I16" s="188" t="str">
        <f xml:space="preserve"> HYPERLINK("#'N(1)'!B227:J253", "N(1)")</f>
        <v>N(1)</v>
      </c>
      <c r="J16" s="188" t="str">
        <f xml:space="preserve"> HYPERLINK("#'P(2)'!B227:J253", "P(2)")</f>
        <v>P(2)</v>
      </c>
      <c r="K16" s="188" t="str">
        <f xml:space="preserve"> HYPERLINK("#'NP(3)'!B384:J431", "NP(3)")</f>
        <v>NP(3)</v>
      </c>
      <c r="L16" s="181"/>
      <c r="M16" s="181"/>
      <c r="N16" s="181" t="s">
        <v>47</v>
      </c>
    </row>
    <row r="17" spans="2:14" ht="24" x14ac:dyDescent="0.2">
      <c r="B17" s="181">
        <v>11</v>
      </c>
      <c r="C17" s="181" t="s">
        <v>104</v>
      </c>
      <c r="D17" s="181" t="s">
        <v>105</v>
      </c>
      <c r="E17" s="181" t="s">
        <v>43</v>
      </c>
      <c r="F17" s="181" t="s">
        <v>78</v>
      </c>
      <c r="G17" s="181" t="s">
        <v>79</v>
      </c>
      <c r="H17" s="181" t="s">
        <v>46</v>
      </c>
      <c r="I17" s="188" t="str">
        <f xml:space="preserve"> HYPERLINK("#'N(1)'!B255:J277", "N(1)")</f>
        <v>N(1)</v>
      </c>
      <c r="J17" s="188" t="str">
        <f xml:space="preserve"> HYPERLINK("#'P(2)'!B255:J277", "P(2)")</f>
        <v>P(2)</v>
      </c>
      <c r="K17" s="188" t="str">
        <f xml:space="preserve"> HYPERLINK("#'NP(3)'!B433:J472", "NP(3)")</f>
        <v>NP(3)</v>
      </c>
      <c r="L17" s="181"/>
      <c r="M17" s="181"/>
      <c r="N17" s="181" t="s">
        <v>47</v>
      </c>
    </row>
    <row r="18" spans="2:14" ht="24" x14ac:dyDescent="0.2">
      <c r="B18" s="181">
        <v>12</v>
      </c>
      <c r="C18" s="181" t="s">
        <v>104</v>
      </c>
      <c r="D18" s="181" t="s">
        <v>105</v>
      </c>
      <c r="E18" s="181" t="s">
        <v>43</v>
      </c>
      <c r="F18" s="181" t="s">
        <v>92</v>
      </c>
      <c r="G18" s="181" t="s">
        <v>93</v>
      </c>
      <c r="H18" s="181" t="s">
        <v>43</v>
      </c>
      <c r="I18" s="188" t="str">
        <f xml:space="preserve"> HYPERLINK("#'N(1)'!B279:J296", "N(1)")</f>
        <v>N(1)</v>
      </c>
      <c r="J18" s="188" t="str">
        <f xml:space="preserve"> HYPERLINK("#'P(2)'!B279:J296", "P(2)")</f>
        <v>P(2)</v>
      </c>
      <c r="K18" s="188" t="str">
        <f xml:space="preserve"> HYPERLINK("#'NP(3)'!B474:J503", "NP(3)")</f>
        <v>NP(3)</v>
      </c>
      <c r="L18" s="181"/>
      <c r="M18" s="181"/>
      <c r="N18" s="181" t="s">
        <v>47</v>
      </c>
    </row>
    <row r="19" spans="2:14" ht="24" x14ac:dyDescent="0.2">
      <c r="B19" s="181">
        <v>13</v>
      </c>
      <c r="C19" s="181" t="s">
        <v>108</v>
      </c>
      <c r="D19" s="181" t="s">
        <v>109</v>
      </c>
      <c r="E19" s="181" t="s">
        <v>46</v>
      </c>
      <c r="F19" s="181" t="s">
        <v>44</v>
      </c>
      <c r="G19" s="181" t="s">
        <v>45</v>
      </c>
      <c r="H19" s="181" t="s">
        <v>46</v>
      </c>
      <c r="I19" s="188" t="str">
        <f xml:space="preserve"> HYPERLINK("#'N(1)'!B298:L322", "N(1)")</f>
        <v>N(1)</v>
      </c>
      <c r="J19" s="188" t="str">
        <f xml:space="preserve"> HYPERLINK("#'P(2)'!B298:L322", "P(2)")</f>
        <v>P(2)</v>
      </c>
      <c r="K19" s="188" t="str">
        <f xml:space="preserve"> HYPERLINK("#'NP(3)'!B505:L548", "NP(3)")</f>
        <v>NP(3)</v>
      </c>
      <c r="L19" s="181" t="s">
        <v>110</v>
      </c>
      <c r="M19" s="181"/>
      <c r="N19" s="181" t="s">
        <v>47</v>
      </c>
    </row>
    <row r="20" spans="2:14" ht="24" x14ac:dyDescent="0.2">
      <c r="B20" s="181">
        <v>14</v>
      </c>
      <c r="C20" s="181" t="s">
        <v>108</v>
      </c>
      <c r="D20" s="181" t="s">
        <v>109</v>
      </c>
      <c r="E20" s="181" t="s">
        <v>46</v>
      </c>
      <c r="F20" s="181" t="s">
        <v>71</v>
      </c>
      <c r="G20" s="181" t="s">
        <v>72</v>
      </c>
      <c r="H20" s="181" t="s">
        <v>46</v>
      </c>
      <c r="I20" s="188" t="str">
        <f xml:space="preserve"> HYPERLINK("#'N(1)'!B324:L350", "N(1)")</f>
        <v>N(1)</v>
      </c>
      <c r="J20" s="188" t="str">
        <f xml:space="preserve"> HYPERLINK("#'P(2)'!B324:L350", "P(2)")</f>
        <v>P(2)</v>
      </c>
      <c r="K20" s="188" t="str">
        <f xml:space="preserve"> HYPERLINK("#'NP(3)'!B550:L597", "NP(3)")</f>
        <v>NP(3)</v>
      </c>
      <c r="L20" s="181" t="s">
        <v>110</v>
      </c>
      <c r="M20" s="181"/>
      <c r="N20" s="181" t="s">
        <v>47</v>
      </c>
    </row>
    <row r="21" spans="2:14" ht="24" x14ac:dyDescent="0.2">
      <c r="B21" s="181">
        <v>15</v>
      </c>
      <c r="C21" s="181" t="s">
        <v>108</v>
      </c>
      <c r="D21" s="181" t="s">
        <v>109</v>
      </c>
      <c r="E21" s="181" t="s">
        <v>46</v>
      </c>
      <c r="F21" s="181" t="s">
        <v>78</v>
      </c>
      <c r="G21" s="181" t="s">
        <v>79</v>
      </c>
      <c r="H21" s="181" t="s">
        <v>46</v>
      </c>
      <c r="I21" s="188" t="str">
        <f xml:space="preserve"> HYPERLINK("#'N(1)'!B352:L374", "N(1)")</f>
        <v>N(1)</v>
      </c>
      <c r="J21" s="188" t="str">
        <f xml:space="preserve"> HYPERLINK("#'P(2)'!B352:L374", "P(2)")</f>
        <v>P(2)</v>
      </c>
      <c r="K21" s="188" t="str">
        <f xml:space="preserve"> HYPERLINK("#'NP(3)'!B599:L638", "NP(3)")</f>
        <v>NP(3)</v>
      </c>
      <c r="L21" s="181" t="s">
        <v>110</v>
      </c>
      <c r="M21" s="181"/>
      <c r="N21" s="181" t="s">
        <v>47</v>
      </c>
    </row>
    <row r="22" spans="2:14" ht="24" x14ac:dyDescent="0.2">
      <c r="B22" s="181">
        <v>16</v>
      </c>
      <c r="C22" s="181" t="s">
        <v>108</v>
      </c>
      <c r="D22" s="181" t="s">
        <v>109</v>
      </c>
      <c r="E22" s="181" t="s">
        <v>46</v>
      </c>
      <c r="F22" s="181" t="s">
        <v>92</v>
      </c>
      <c r="G22" s="181" t="s">
        <v>93</v>
      </c>
      <c r="H22" s="181" t="s">
        <v>43</v>
      </c>
      <c r="I22" s="188" t="str">
        <f xml:space="preserve"> HYPERLINK("#'N(1)'!B376:L393", "N(1)")</f>
        <v>N(1)</v>
      </c>
      <c r="J22" s="188" t="str">
        <f xml:space="preserve"> HYPERLINK("#'P(2)'!B376:L393", "P(2)")</f>
        <v>P(2)</v>
      </c>
      <c r="K22" s="188" t="str">
        <f xml:space="preserve"> HYPERLINK("#'NP(3)'!B640:L669", "NP(3)")</f>
        <v>NP(3)</v>
      </c>
      <c r="L22" s="181" t="s">
        <v>110</v>
      </c>
      <c r="M22" s="181"/>
      <c r="N22" s="181" t="s">
        <v>47</v>
      </c>
    </row>
    <row r="23" spans="2:14" ht="24" x14ac:dyDescent="0.2">
      <c r="B23" s="181">
        <v>17</v>
      </c>
      <c r="C23" s="181" t="s">
        <v>121</v>
      </c>
      <c r="D23" s="181" t="s">
        <v>122</v>
      </c>
      <c r="E23" s="181" t="s">
        <v>46</v>
      </c>
      <c r="F23" s="181" t="s">
        <v>44</v>
      </c>
      <c r="G23" s="181" t="s">
        <v>45</v>
      </c>
      <c r="H23" s="181" t="s">
        <v>46</v>
      </c>
      <c r="I23" s="188" t="str">
        <f xml:space="preserve"> HYPERLINK("#'N(1)'!B395:Q419", "N(1)")</f>
        <v>N(1)</v>
      </c>
      <c r="J23" s="188" t="str">
        <f xml:space="preserve"> HYPERLINK("#'P(2)'!B395:Q419", "P(2)")</f>
        <v>P(2)</v>
      </c>
      <c r="K23" s="188" t="str">
        <f xml:space="preserve"> HYPERLINK("#'NP(3)'!B671:Q714", "NP(3)")</f>
        <v>NP(3)</v>
      </c>
      <c r="L23" s="181"/>
      <c r="M23" s="181"/>
      <c r="N23" s="181" t="s">
        <v>47</v>
      </c>
    </row>
    <row r="24" spans="2:14" ht="24" x14ac:dyDescent="0.2">
      <c r="B24" s="181">
        <v>18</v>
      </c>
      <c r="C24" s="181" t="s">
        <v>121</v>
      </c>
      <c r="D24" s="181" t="s">
        <v>122</v>
      </c>
      <c r="E24" s="181" t="s">
        <v>46</v>
      </c>
      <c r="F24" s="181" t="s">
        <v>71</v>
      </c>
      <c r="G24" s="181" t="s">
        <v>72</v>
      </c>
      <c r="H24" s="181" t="s">
        <v>46</v>
      </c>
      <c r="I24" s="188" t="str">
        <f xml:space="preserve"> HYPERLINK("#'N(1)'!B421:Q447", "N(1)")</f>
        <v>N(1)</v>
      </c>
      <c r="J24" s="188" t="str">
        <f xml:space="preserve"> HYPERLINK("#'P(2)'!B421:Q447", "P(2)")</f>
        <v>P(2)</v>
      </c>
      <c r="K24" s="188" t="str">
        <f xml:space="preserve"> HYPERLINK("#'NP(3)'!B716:Q763", "NP(3)")</f>
        <v>NP(3)</v>
      </c>
      <c r="L24" s="181"/>
      <c r="M24" s="181"/>
      <c r="N24" s="181" t="s">
        <v>47</v>
      </c>
    </row>
    <row r="25" spans="2:14" ht="24" x14ac:dyDescent="0.2">
      <c r="B25" s="181">
        <v>19</v>
      </c>
      <c r="C25" s="181" t="s">
        <v>121</v>
      </c>
      <c r="D25" s="181" t="s">
        <v>122</v>
      </c>
      <c r="E25" s="181" t="s">
        <v>46</v>
      </c>
      <c r="F25" s="181" t="s">
        <v>78</v>
      </c>
      <c r="G25" s="181" t="s">
        <v>79</v>
      </c>
      <c r="H25" s="181" t="s">
        <v>46</v>
      </c>
      <c r="I25" s="188" t="str">
        <f xml:space="preserve"> HYPERLINK("#'N(1)'!B449:Q471", "N(1)")</f>
        <v>N(1)</v>
      </c>
      <c r="J25" s="188" t="str">
        <f xml:space="preserve"> HYPERLINK("#'P(2)'!B449:Q471", "P(2)")</f>
        <v>P(2)</v>
      </c>
      <c r="K25" s="188" t="str">
        <f xml:space="preserve"> HYPERLINK("#'NP(3)'!B765:Q804", "NP(3)")</f>
        <v>NP(3)</v>
      </c>
      <c r="L25" s="181"/>
      <c r="M25" s="181"/>
      <c r="N25" s="181" t="s">
        <v>47</v>
      </c>
    </row>
    <row r="26" spans="2:14" ht="24" x14ac:dyDescent="0.2">
      <c r="B26" s="181">
        <v>20</v>
      </c>
      <c r="C26" s="181" t="s">
        <v>121</v>
      </c>
      <c r="D26" s="181" t="s">
        <v>122</v>
      </c>
      <c r="E26" s="181" t="s">
        <v>46</v>
      </c>
      <c r="F26" s="181" t="s">
        <v>92</v>
      </c>
      <c r="G26" s="181" t="s">
        <v>93</v>
      </c>
      <c r="H26" s="181" t="s">
        <v>43</v>
      </c>
      <c r="I26" s="188" t="str">
        <f xml:space="preserve"> HYPERLINK("#'N(1)'!B473:Q490", "N(1)")</f>
        <v>N(1)</v>
      </c>
      <c r="J26" s="188" t="str">
        <f xml:space="preserve"> HYPERLINK("#'P(2)'!B473:Q490", "P(2)")</f>
        <v>P(2)</v>
      </c>
      <c r="K26" s="188" t="str">
        <f xml:space="preserve"> HYPERLINK("#'NP(3)'!B806:Q835", "NP(3)")</f>
        <v>NP(3)</v>
      </c>
      <c r="L26" s="181"/>
      <c r="M26" s="181"/>
      <c r="N26" s="181" t="s">
        <v>47</v>
      </c>
    </row>
    <row r="27" spans="2:14" ht="36" x14ac:dyDescent="0.2">
      <c r="B27" s="181">
        <v>21</v>
      </c>
      <c r="C27" s="181" t="s">
        <v>128</v>
      </c>
      <c r="D27" s="181" t="s">
        <v>129</v>
      </c>
      <c r="E27" s="181" t="s">
        <v>46</v>
      </c>
      <c r="F27" s="181" t="s">
        <v>44</v>
      </c>
      <c r="G27" s="181" t="s">
        <v>45</v>
      </c>
      <c r="H27" s="181" t="s">
        <v>46</v>
      </c>
      <c r="I27" s="188" t="str">
        <f xml:space="preserve"> HYPERLINK("#'N(1)'!B492:M516", "N(1)")</f>
        <v>N(1)</v>
      </c>
      <c r="J27" s="188" t="str">
        <f xml:space="preserve"> HYPERLINK("#'P(2)'!B492:M516", "P(2)")</f>
        <v>P(2)</v>
      </c>
      <c r="K27" s="188" t="str">
        <f xml:space="preserve"> HYPERLINK("#'NP(3)'!B837:M880", "NP(3)")</f>
        <v>NP(3)</v>
      </c>
      <c r="L27" s="181"/>
      <c r="M27" s="181"/>
      <c r="N27" s="181" t="s">
        <v>47</v>
      </c>
    </row>
    <row r="28" spans="2:14" ht="36" x14ac:dyDescent="0.2">
      <c r="B28" s="181">
        <v>22</v>
      </c>
      <c r="C28" s="181" t="s">
        <v>128</v>
      </c>
      <c r="D28" s="181" t="s">
        <v>129</v>
      </c>
      <c r="E28" s="181" t="s">
        <v>46</v>
      </c>
      <c r="F28" s="181" t="s">
        <v>71</v>
      </c>
      <c r="G28" s="181" t="s">
        <v>72</v>
      </c>
      <c r="H28" s="181" t="s">
        <v>46</v>
      </c>
      <c r="I28" s="188" t="str">
        <f xml:space="preserve"> HYPERLINK("#'N(1)'!B518:M544", "N(1)")</f>
        <v>N(1)</v>
      </c>
      <c r="J28" s="188" t="str">
        <f xml:space="preserve"> HYPERLINK("#'P(2)'!B518:M544", "P(2)")</f>
        <v>P(2)</v>
      </c>
      <c r="K28" s="188" t="str">
        <f xml:space="preserve"> HYPERLINK("#'NP(3)'!B882:M929", "NP(3)")</f>
        <v>NP(3)</v>
      </c>
      <c r="L28" s="181"/>
      <c r="M28" s="181"/>
      <c r="N28" s="181" t="s">
        <v>47</v>
      </c>
    </row>
    <row r="29" spans="2:14" ht="36" x14ac:dyDescent="0.2">
      <c r="B29" s="181">
        <v>23</v>
      </c>
      <c r="C29" s="181" t="s">
        <v>128</v>
      </c>
      <c r="D29" s="181" t="s">
        <v>129</v>
      </c>
      <c r="E29" s="181" t="s">
        <v>46</v>
      </c>
      <c r="F29" s="181" t="s">
        <v>78</v>
      </c>
      <c r="G29" s="181" t="s">
        <v>79</v>
      </c>
      <c r="H29" s="181" t="s">
        <v>46</v>
      </c>
      <c r="I29" s="188" t="str">
        <f xml:space="preserve"> HYPERLINK("#'N(1)'!B546:M568", "N(1)")</f>
        <v>N(1)</v>
      </c>
      <c r="J29" s="188" t="str">
        <f xml:space="preserve"> HYPERLINK("#'P(2)'!B546:M568", "P(2)")</f>
        <v>P(2)</v>
      </c>
      <c r="K29" s="188" t="str">
        <f xml:space="preserve"> HYPERLINK("#'NP(3)'!B931:M970", "NP(3)")</f>
        <v>NP(3)</v>
      </c>
      <c r="L29" s="181"/>
      <c r="M29" s="181"/>
      <c r="N29" s="181" t="s">
        <v>47</v>
      </c>
    </row>
    <row r="30" spans="2:14" ht="36" x14ac:dyDescent="0.2">
      <c r="B30" s="181">
        <v>24</v>
      </c>
      <c r="C30" s="181" t="s">
        <v>128</v>
      </c>
      <c r="D30" s="181" t="s">
        <v>129</v>
      </c>
      <c r="E30" s="181" t="s">
        <v>46</v>
      </c>
      <c r="F30" s="181" t="s">
        <v>92</v>
      </c>
      <c r="G30" s="181" t="s">
        <v>93</v>
      </c>
      <c r="H30" s="181" t="s">
        <v>43</v>
      </c>
      <c r="I30" s="188" t="str">
        <f xml:space="preserve"> HYPERLINK("#'N(1)'!B570:M587", "N(1)")</f>
        <v>N(1)</v>
      </c>
      <c r="J30" s="188" t="str">
        <f xml:space="preserve"> HYPERLINK("#'P(2)'!B570:M587", "P(2)")</f>
        <v>P(2)</v>
      </c>
      <c r="K30" s="188" t="str">
        <f xml:space="preserve"> HYPERLINK("#'NP(3)'!B972:M1001", "NP(3)")</f>
        <v>NP(3)</v>
      </c>
      <c r="L30" s="181"/>
      <c r="M30" s="181"/>
      <c r="N30" s="181" t="s">
        <v>47</v>
      </c>
    </row>
    <row r="31" spans="2:14" ht="24" x14ac:dyDescent="0.2">
      <c r="B31" s="181">
        <v>25</v>
      </c>
      <c r="C31" s="181" t="s">
        <v>136</v>
      </c>
      <c r="D31" s="181" t="s">
        <v>137</v>
      </c>
      <c r="E31" s="181" t="s">
        <v>43</v>
      </c>
      <c r="F31" s="181" t="s">
        <v>44</v>
      </c>
      <c r="G31" s="181" t="s">
        <v>45</v>
      </c>
      <c r="H31" s="181" t="s">
        <v>46</v>
      </c>
      <c r="I31" s="188" t="str">
        <f xml:space="preserve"> HYPERLINK("#'N(1)'!B589:M613", "N(1)")</f>
        <v>N(1)</v>
      </c>
      <c r="J31" s="188" t="str">
        <f xml:space="preserve"> HYPERLINK("#'P(2)'!B589:M613", "P(2)")</f>
        <v>P(2)</v>
      </c>
      <c r="K31" s="188" t="str">
        <f xml:space="preserve"> HYPERLINK("#'NP(3)'!B1003:M1046", "NP(3)")</f>
        <v>NP(3)</v>
      </c>
      <c r="L31" s="181"/>
      <c r="M31" s="181"/>
      <c r="N31" s="181" t="s">
        <v>47</v>
      </c>
    </row>
    <row r="32" spans="2:14" ht="24" x14ac:dyDescent="0.2">
      <c r="B32" s="181">
        <v>26</v>
      </c>
      <c r="C32" s="181" t="s">
        <v>136</v>
      </c>
      <c r="D32" s="181" t="s">
        <v>137</v>
      </c>
      <c r="E32" s="181" t="s">
        <v>43</v>
      </c>
      <c r="F32" s="181" t="s">
        <v>71</v>
      </c>
      <c r="G32" s="181" t="s">
        <v>72</v>
      </c>
      <c r="H32" s="181" t="s">
        <v>46</v>
      </c>
      <c r="I32" s="188" t="str">
        <f xml:space="preserve"> HYPERLINK("#'N(1)'!B615:M641", "N(1)")</f>
        <v>N(1)</v>
      </c>
      <c r="J32" s="188" t="str">
        <f xml:space="preserve"> HYPERLINK("#'P(2)'!B615:M641", "P(2)")</f>
        <v>P(2)</v>
      </c>
      <c r="K32" s="188" t="str">
        <f xml:space="preserve"> HYPERLINK("#'NP(3)'!B1048:M1095", "NP(3)")</f>
        <v>NP(3)</v>
      </c>
      <c r="L32" s="181"/>
      <c r="M32" s="181"/>
      <c r="N32" s="181" t="s">
        <v>47</v>
      </c>
    </row>
    <row r="33" spans="2:14" ht="24" x14ac:dyDescent="0.2">
      <c r="B33" s="181">
        <v>27</v>
      </c>
      <c r="C33" s="181" t="s">
        <v>136</v>
      </c>
      <c r="D33" s="181" t="s">
        <v>137</v>
      </c>
      <c r="E33" s="181" t="s">
        <v>43</v>
      </c>
      <c r="F33" s="181" t="s">
        <v>78</v>
      </c>
      <c r="G33" s="181" t="s">
        <v>79</v>
      </c>
      <c r="H33" s="181" t="s">
        <v>46</v>
      </c>
      <c r="I33" s="188" t="str">
        <f xml:space="preserve"> HYPERLINK("#'N(1)'!B643:M665", "N(1)")</f>
        <v>N(1)</v>
      </c>
      <c r="J33" s="188" t="str">
        <f xml:space="preserve"> HYPERLINK("#'P(2)'!B643:M665", "P(2)")</f>
        <v>P(2)</v>
      </c>
      <c r="K33" s="188" t="str">
        <f xml:space="preserve"> HYPERLINK("#'NP(3)'!B1097:M1136", "NP(3)")</f>
        <v>NP(3)</v>
      </c>
      <c r="L33" s="181"/>
      <c r="M33" s="181"/>
      <c r="N33" s="181" t="s">
        <v>47</v>
      </c>
    </row>
    <row r="34" spans="2:14" ht="24" x14ac:dyDescent="0.2">
      <c r="B34" s="181">
        <v>28</v>
      </c>
      <c r="C34" s="181" t="s">
        <v>136</v>
      </c>
      <c r="D34" s="181" t="s">
        <v>137</v>
      </c>
      <c r="E34" s="181" t="s">
        <v>43</v>
      </c>
      <c r="F34" s="181" t="s">
        <v>92</v>
      </c>
      <c r="G34" s="181" t="s">
        <v>93</v>
      </c>
      <c r="H34" s="181" t="s">
        <v>43</v>
      </c>
      <c r="I34" s="188" t="str">
        <f xml:space="preserve"> HYPERLINK("#'N(1)'!B667:M684", "N(1)")</f>
        <v>N(1)</v>
      </c>
      <c r="J34" s="188" t="str">
        <f xml:space="preserve"> HYPERLINK("#'P(2)'!B667:M684", "P(2)")</f>
        <v>P(2)</v>
      </c>
      <c r="K34" s="188" t="str">
        <f xml:space="preserve"> HYPERLINK("#'NP(3)'!B1138:M1167", "NP(3)")</f>
        <v>NP(3)</v>
      </c>
      <c r="L34" s="181"/>
      <c r="M34" s="181"/>
      <c r="N34" s="181" t="s">
        <v>47</v>
      </c>
    </row>
    <row r="35" spans="2:14" ht="24" x14ac:dyDescent="0.2">
      <c r="B35" s="181">
        <v>29</v>
      </c>
      <c r="C35" s="181" t="s">
        <v>139</v>
      </c>
      <c r="D35" s="181" t="s">
        <v>140</v>
      </c>
      <c r="E35" s="181" t="s">
        <v>43</v>
      </c>
      <c r="F35" s="181" t="s">
        <v>44</v>
      </c>
      <c r="G35" s="181" t="s">
        <v>45</v>
      </c>
      <c r="H35" s="181" t="s">
        <v>46</v>
      </c>
      <c r="I35" s="188" t="str">
        <f xml:space="preserve"> HYPERLINK("#'N(1)'!B686:M710", "N(1)")</f>
        <v>N(1)</v>
      </c>
      <c r="J35" s="188" t="str">
        <f xml:space="preserve"> HYPERLINK("#'P(2)'!B686:M710", "P(2)")</f>
        <v>P(2)</v>
      </c>
      <c r="K35" s="188" t="str">
        <f xml:space="preserve"> HYPERLINK("#'NP(3)'!B1169:M1212", "NP(3)")</f>
        <v>NP(3)</v>
      </c>
      <c r="L35" s="181"/>
      <c r="M35" s="181"/>
      <c r="N35" s="181" t="s">
        <v>47</v>
      </c>
    </row>
    <row r="36" spans="2:14" ht="24" x14ac:dyDescent="0.2">
      <c r="B36" s="181">
        <v>30</v>
      </c>
      <c r="C36" s="181" t="s">
        <v>139</v>
      </c>
      <c r="D36" s="181" t="s">
        <v>140</v>
      </c>
      <c r="E36" s="181" t="s">
        <v>43</v>
      </c>
      <c r="F36" s="181" t="s">
        <v>71</v>
      </c>
      <c r="G36" s="181" t="s">
        <v>72</v>
      </c>
      <c r="H36" s="181" t="s">
        <v>46</v>
      </c>
      <c r="I36" s="188" t="str">
        <f xml:space="preserve"> HYPERLINK("#'N(1)'!B712:M738", "N(1)")</f>
        <v>N(1)</v>
      </c>
      <c r="J36" s="188" t="str">
        <f xml:space="preserve"> HYPERLINK("#'P(2)'!B712:M738", "P(2)")</f>
        <v>P(2)</v>
      </c>
      <c r="K36" s="188" t="str">
        <f xml:space="preserve"> HYPERLINK("#'NP(3)'!B1214:M1261", "NP(3)")</f>
        <v>NP(3)</v>
      </c>
      <c r="L36" s="181"/>
      <c r="M36" s="181"/>
      <c r="N36" s="181" t="s">
        <v>47</v>
      </c>
    </row>
    <row r="37" spans="2:14" ht="24" x14ac:dyDescent="0.2">
      <c r="B37" s="181">
        <v>31</v>
      </c>
      <c r="C37" s="181" t="s">
        <v>139</v>
      </c>
      <c r="D37" s="181" t="s">
        <v>140</v>
      </c>
      <c r="E37" s="181" t="s">
        <v>43</v>
      </c>
      <c r="F37" s="181" t="s">
        <v>78</v>
      </c>
      <c r="G37" s="181" t="s">
        <v>79</v>
      </c>
      <c r="H37" s="181" t="s">
        <v>46</v>
      </c>
      <c r="I37" s="188" t="str">
        <f xml:space="preserve"> HYPERLINK("#'N(1)'!B740:M762", "N(1)")</f>
        <v>N(1)</v>
      </c>
      <c r="J37" s="188" t="str">
        <f xml:space="preserve"> HYPERLINK("#'P(2)'!B740:M762", "P(2)")</f>
        <v>P(2)</v>
      </c>
      <c r="K37" s="188" t="str">
        <f xml:space="preserve"> HYPERLINK("#'NP(3)'!B1263:M1302", "NP(3)")</f>
        <v>NP(3)</v>
      </c>
      <c r="L37" s="181"/>
      <c r="M37" s="181"/>
      <c r="N37" s="181" t="s">
        <v>47</v>
      </c>
    </row>
    <row r="38" spans="2:14" ht="24" x14ac:dyDescent="0.2">
      <c r="B38" s="181">
        <v>32</v>
      </c>
      <c r="C38" s="181" t="s">
        <v>139</v>
      </c>
      <c r="D38" s="181" t="s">
        <v>140</v>
      </c>
      <c r="E38" s="181" t="s">
        <v>43</v>
      </c>
      <c r="F38" s="181" t="s">
        <v>92</v>
      </c>
      <c r="G38" s="181" t="s">
        <v>93</v>
      </c>
      <c r="H38" s="181" t="s">
        <v>43</v>
      </c>
      <c r="I38" s="188" t="str">
        <f xml:space="preserve"> HYPERLINK("#'N(1)'!B764:M781", "N(1)")</f>
        <v>N(1)</v>
      </c>
      <c r="J38" s="188" t="str">
        <f xml:space="preserve"> HYPERLINK("#'P(2)'!B764:M781", "P(2)")</f>
        <v>P(2)</v>
      </c>
      <c r="K38" s="188" t="str">
        <f xml:space="preserve"> HYPERLINK("#'NP(3)'!B1304:M1333", "NP(3)")</f>
        <v>NP(3)</v>
      </c>
      <c r="L38" s="181"/>
      <c r="M38" s="181"/>
      <c r="N38" s="181" t="s">
        <v>47</v>
      </c>
    </row>
    <row r="39" spans="2:14" ht="24" x14ac:dyDescent="0.2">
      <c r="B39" s="181">
        <v>33</v>
      </c>
      <c r="C39" s="181" t="s">
        <v>142</v>
      </c>
      <c r="D39" s="181" t="s">
        <v>143</v>
      </c>
      <c r="E39" s="181" t="s">
        <v>43</v>
      </c>
      <c r="F39" s="181" t="s">
        <v>44</v>
      </c>
      <c r="G39" s="181" t="s">
        <v>45</v>
      </c>
      <c r="H39" s="181" t="s">
        <v>46</v>
      </c>
      <c r="I39" s="188" t="str">
        <f xml:space="preserve"> HYPERLINK("#'N(1)'!B783:M807", "N(1)")</f>
        <v>N(1)</v>
      </c>
      <c r="J39" s="188" t="str">
        <f xml:space="preserve"> HYPERLINK("#'P(2)'!B783:M807", "P(2)")</f>
        <v>P(2)</v>
      </c>
      <c r="K39" s="188" t="str">
        <f xml:space="preserve"> HYPERLINK("#'NP(3)'!B1335:M1378", "NP(3)")</f>
        <v>NP(3)</v>
      </c>
      <c r="L39" s="181"/>
      <c r="M39" s="181"/>
      <c r="N39" s="181" t="s">
        <v>47</v>
      </c>
    </row>
    <row r="40" spans="2:14" ht="24" x14ac:dyDescent="0.2">
      <c r="B40" s="181">
        <v>34</v>
      </c>
      <c r="C40" s="181" t="s">
        <v>142</v>
      </c>
      <c r="D40" s="181" t="s">
        <v>143</v>
      </c>
      <c r="E40" s="181" t="s">
        <v>43</v>
      </c>
      <c r="F40" s="181" t="s">
        <v>71</v>
      </c>
      <c r="G40" s="181" t="s">
        <v>72</v>
      </c>
      <c r="H40" s="181" t="s">
        <v>46</v>
      </c>
      <c r="I40" s="188" t="str">
        <f xml:space="preserve"> HYPERLINK("#'N(1)'!B809:M835", "N(1)")</f>
        <v>N(1)</v>
      </c>
      <c r="J40" s="188" t="str">
        <f xml:space="preserve"> HYPERLINK("#'P(2)'!B809:M835", "P(2)")</f>
        <v>P(2)</v>
      </c>
      <c r="K40" s="188" t="str">
        <f xml:space="preserve"> HYPERLINK("#'NP(3)'!B1380:M1427", "NP(3)")</f>
        <v>NP(3)</v>
      </c>
      <c r="L40" s="181"/>
      <c r="M40" s="181"/>
      <c r="N40" s="181" t="s">
        <v>47</v>
      </c>
    </row>
    <row r="41" spans="2:14" ht="24" x14ac:dyDescent="0.2">
      <c r="B41" s="181">
        <v>35</v>
      </c>
      <c r="C41" s="181" t="s">
        <v>142</v>
      </c>
      <c r="D41" s="181" t="s">
        <v>143</v>
      </c>
      <c r="E41" s="181" t="s">
        <v>43</v>
      </c>
      <c r="F41" s="181" t="s">
        <v>78</v>
      </c>
      <c r="G41" s="181" t="s">
        <v>79</v>
      </c>
      <c r="H41" s="181" t="s">
        <v>46</v>
      </c>
      <c r="I41" s="188" t="str">
        <f xml:space="preserve"> HYPERLINK("#'N(1)'!B837:M859", "N(1)")</f>
        <v>N(1)</v>
      </c>
      <c r="J41" s="188" t="str">
        <f xml:space="preserve"> HYPERLINK("#'P(2)'!B837:M859", "P(2)")</f>
        <v>P(2)</v>
      </c>
      <c r="K41" s="188" t="str">
        <f xml:space="preserve"> HYPERLINK("#'NP(3)'!B1429:M1468", "NP(3)")</f>
        <v>NP(3)</v>
      </c>
      <c r="L41" s="181"/>
      <c r="M41" s="181"/>
      <c r="N41" s="181" t="s">
        <v>47</v>
      </c>
    </row>
    <row r="42" spans="2:14" ht="24" x14ac:dyDescent="0.2">
      <c r="B42" s="181">
        <v>36</v>
      </c>
      <c r="C42" s="181" t="s">
        <v>142</v>
      </c>
      <c r="D42" s="181" t="s">
        <v>143</v>
      </c>
      <c r="E42" s="181" t="s">
        <v>43</v>
      </c>
      <c r="F42" s="181" t="s">
        <v>92</v>
      </c>
      <c r="G42" s="181" t="s">
        <v>93</v>
      </c>
      <c r="H42" s="181" t="s">
        <v>43</v>
      </c>
      <c r="I42" s="188" t="str">
        <f xml:space="preserve"> HYPERLINK("#'N(1)'!B861:M878", "N(1)")</f>
        <v>N(1)</v>
      </c>
      <c r="J42" s="188" t="str">
        <f xml:space="preserve"> HYPERLINK("#'P(2)'!B861:M878", "P(2)")</f>
        <v>P(2)</v>
      </c>
      <c r="K42" s="188" t="str">
        <f xml:space="preserve"> HYPERLINK("#'NP(3)'!B1470:M1499", "NP(3)")</f>
        <v>NP(3)</v>
      </c>
      <c r="L42" s="181"/>
      <c r="M42" s="181"/>
      <c r="N42" s="181" t="s">
        <v>47</v>
      </c>
    </row>
    <row r="43" spans="2:14" ht="24" x14ac:dyDescent="0.2">
      <c r="B43" s="181">
        <v>37</v>
      </c>
      <c r="C43" s="181" t="s">
        <v>145</v>
      </c>
      <c r="D43" s="181" t="s">
        <v>146</v>
      </c>
      <c r="E43" s="181" t="s">
        <v>43</v>
      </c>
      <c r="F43" s="181" t="s">
        <v>44</v>
      </c>
      <c r="G43" s="181" t="s">
        <v>45</v>
      </c>
      <c r="H43" s="181" t="s">
        <v>46</v>
      </c>
      <c r="I43" s="188" t="str">
        <f xml:space="preserve"> HYPERLINK("#'N(1)'!B880:M904", "N(1)")</f>
        <v>N(1)</v>
      </c>
      <c r="J43" s="188" t="str">
        <f xml:space="preserve"> HYPERLINK("#'P(2)'!B880:M904", "P(2)")</f>
        <v>P(2)</v>
      </c>
      <c r="K43" s="188" t="str">
        <f xml:space="preserve"> HYPERLINK("#'NP(3)'!B1501:M1544", "NP(3)")</f>
        <v>NP(3)</v>
      </c>
      <c r="L43" s="181"/>
      <c r="M43" s="181"/>
      <c r="N43" s="181" t="s">
        <v>47</v>
      </c>
    </row>
    <row r="44" spans="2:14" ht="24" x14ac:dyDescent="0.2">
      <c r="B44" s="181">
        <v>38</v>
      </c>
      <c r="C44" s="181" t="s">
        <v>145</v>
      </c>
      <c r="D44" s="181" t="s">
        <v>146</v>
      </c>
      <c r="E44" s="181" t="s">
        <v>43</v>
      </c>
      <c r="F44" s="181" t="s">
        <v>71</v>
      </c>
      <c r="G44" s="181" t="s">
        <v>72</v>
      </c>
      <c r="H44" s="181" t="s">
        <v>46</v>
      </c>
      <c r="I44" s="188" t="str">
        <f xml:space="preserve"> HYPERLINK("#'N(1)'!B906:M932", "N(1)")</f>
        <v>N(1)</v>
      </c>
      <c r="J44" s="188" t="str">
        <f xml:space="preserve"> HYPERLINK("#'P(2)'!B906:M932", "P(2)")</f>
        <v>P(2)</v>
      </c>
      <c r="K44" s="188" t="str">
        <f xml:space="preserve"> HYPERLINK("#'NP(3)'!B1546:M1593", "NP(3)")</f>
        <v>NP(3)</v>
      </c>
      <c r="L44" s="181"/>
      <c r="M44" s="181"/>
      <c r="N44" s="181" t="s">
        <v>47</v>
      </c>
    </row>
    <row r="45" spans="2:14" ht="24" x14ac:dyDescent="0.2">
      <c r="B45" s="181">
        <v>39</v>
      </c>
      <c r="C45" s="181" t="s">
        <v>145</v>
      </c>
      <c r="D45" s="181" t="s">
        <v>146</v>
      </c>
      <c r="E45" s="181" t="s">
        <v>43</v>
      </c>
      <c r="F45" s="181" t="s">
        <v>78</v>
      </c>
      <c r="G45" s="181" t="s">
        <v>79</v>
      </c>
      <c r="H45" s="181" t="s">
        <v>46</v>
      </c>
      <c r="I45" s="188" t="str">
        <f xml:space="preserve"> HYPERLINK("#'N(1)'!B934:M956", "N(1)")</f>
        <v>N(1)</v>
      </c>
      <c r="J45" s="188" t="str">
        <f xml:space="preserve"> HYPERLINK("#'P(2)'!B934:M956", "P(2)")</f>
        <v>P(2)</v>
      </c>
      <c r="K45" s="188" t="str">
        <f xml:space="preserve"> HYPERLINK("#'NP(3)'!B1595:M1634", "NP(3)")</f>
        <v>NP(3)</v>
      </c>
      <c r="L45" s="181"/>
      <c r="M45" s="181"/>
      <c r="N45" s="181" t="s">
        <v>47</v>
      </c>
    </row>
    <row r="46" spans="2:14" ht="24" x14ac:dyDescent="0.2">
      <c r="B46" s="181">
        <v>40</v>
      </c>
      <c r="C46" s="181" t="s">
        <v>145</v>
      </c>
      <c r="D46" s="181" t="s">
        <v>146</v>
      </c>
      <c r="E46" s="181" t="s">
        <v>43</v>
      </c>
      <c r="F46" s="181" t="s">
        <v>92</v>
      </c>
      <c r="G46" s="181" t="s">
        <v>93</v>
      </c>
      <c r="H46" s="181" t="s">
        <v>43</v>
      </c>
      <c r="I46" s="188" t="str">
        <f xml:space="preserve"> HYPERLINK("#'N(1)'!B958:M975", "N(1)")</f>
        <v>N(1)</v>
      </c>
      <c r="J46" s="188" t="str">
        <f xml:space="preserve"> HYPERLINK("#'P(2)'!B958:M975", "P(2)")</f>
        <v>P(2)</v>
      </c>
      <c r="K46" s="188" t="str">
        <f xml:space="preserve"> HYPERLINK("#'NP(3)'!B1636:M1665", "NP(3)")</f>
        <v>NP(3)</v>
      </c>
      <c r="L46" s="181"/>
      <c r="M46" s="181"/>
      <c r="N46" s="181" t="s">
        <v>47</v>
      </c>
    </row>
    <row r="47" spans="2:14" ht="24" x14ac:dyDescent="0.2">
      <c r="B47" s="181">
        <v>41</v>
      </c>
      <c r="C47" s="181" t="s">
        <v>148</v>
      </c>
      <c r="D47" s="181" t="s">
        <v>149</v>
      </c>
      <c r="E47" s="181" t="s">
        <v>43</v>
      </c>
      <c r="F47" s="181" t="s">
        <v>44</v>
      </c>
      <c r="G47" s="181" t="s">
        <v>45</v>
      </c>
      <c r="H47" s="181" t="s">
        <v>46</v>
      </c>
      <c r="I47" s="188" t="str">
        <f xml:space="preserve"> HYPERLINK("#'N(1)'!B977:M1001", "N(1)")</f>
        <v>N(1)</v>
      </c>
      <c r="J47" s="188" t="str">
        <f xml:space="preserve"> HYPERLINK("#'P(2)'!B977:M1001", "P(2)")</f>
        <v>P(2)</v>
      </c>
      <c r="K47" s="188" t="str">
        <f xml:space="preserve"> HYPERLINK("#'NP(3)'!B1667:M1710", "NP(3)")</f>
        <v>NP(3)</v>
      </c>
      <c r="L47" s="181"/>
      <c r="M47" s="181"/>
      <c r="N47" s="181" t="s">
        <v>47</v>
      </c>
    </row>
    <row r="48" spans="2:14" ht="24" x14ac:dyDescent="0.2">
      <c r="B48" s="181">
        <v>42</v>
      </c>
      <c r="C48" s="181" t="s">
        <v>148</v>
      </c>
      <c r="D48" s="181" t="s">
        <v>149</v>
      </c>
      <c r="E48" s="181" t="s">
        <v>43</v>
      </c>
      <c r="F48" s="181" t="s">
        <v>71</v>
      </c>
      <c r="G48" s="181" t="s">
        <v>72</v>
      </c>
      <c r="H48" s="181" t="s">
        <v>46</v>
      </c>
      <c r="I48" s="188" t="str">
        <f xml:space="preserve"> HYPERLINK("#'N(1)'!B1003:M1029", "N(1)")</f>
        <v>N(1)</v>
      </c>
      <c r="J48" s="188" t="str">
        <f xml:space="preserve"> HYPERLINK("#'P(2)'!B1003:M1029", "P(2)")</f>
        <v>P(2)</v>
      </c>
      <c r="K48" s="188" t="str">
        <f xml:space="preserve"> HYPERLINK("#'NP(3)'!B1712:M1759", "NP(3)")</f>
        <v>NP(3)</v>
      </c>
      <c r="L48" s="181"/>
      <c r="M48" s="181"/>
      <c r="N48" s="181" t="s">
        <v>47</v>
      </c>
    </row>
    <row r="49" spans="2:14" ht="24" x14ac:dyDescent="0.2">
      <c r="B49" s="181">
        <v>43</v>
      </c>
      <c r="C49" s="181" t="s">
        <v>148</v>
      </c>
      <c r="D49" s="181" t="s">
        <v>149</v>
      </c>
      <c r="E49" s="181" t="s">
        <v>43</v>
      </c>
      <c r="F49" s="181" t="s">
        <v>78</v>
      </c>
      <c r="G49" s="181" t="s">
        <v>79</v>
      </c>
      <c r="H49" s="181" t="s">
        <v>46</v>
      </c>
      <c r="I49" s="188" t="str">
        <f xml:space="preserve"> HYPERLINK("#'N(1)'!B1031:M1053", "N(1)")</f>
        <v>N(1)</v>
      </c>
      <c r="J49" s="188" t="str">
        <f xml:space="preserve"> HYPERLINK("#'P(2)'!B1031:M1053", "P(2)")</f>
        <v>P(2)</v>
      </c>
      <c r="K49" s="188" t="str">
        <f xml:space="preserve"> HYPERLINK("#'NP(3)'!B1761:M1800", "NP(3)")</f>
        <v>NP(3)</v>
      </c>
      <c r="L49" s="181"/>
      <c r="M49" s="181"/>
      <c r="N49" s="181" t="s">
        <v>47</v>
      </c>
    </row>
    <row r="50" spans="2:14" ht="24" x14ac:dyDescent="0.2">
      <c r="B50" s="181">
        <v>44</v>
      </c>
      <c r="C50" s="181" t="s">
        <v>148</v>
      </c>
      <c r="D50" s="181" t="s">
        <v>149</v>
      </c>
      <c r="E50" s="181" t="s">
        <v>43</v>
      </c>
      <c r="F50" s="181" t="s">
        <v>92</v>
      </c>
      <c r="G50" s="181" t="s">
        <v>93</v>
      </c>
      <c r="H50" s="181" t="s">
        <v>43</v>
      </c>
      <c r="I50" s="188" t="str">
        <f xml:space="preserve"> HYPERLINK("#'N(1)'!B1055:M1072", "N(1)")</f>
        <v>N(1)</v>
      </c>
      <c r="J50" s="188" t="str">
        <f xml:space="preserve"> HYPERLINK("#'P(2)'!B1055:M1072", "P(2)")</f>
        <v>P(2)</v>
      </c>
      <c r="K50" s="188" t="str">
        <f xml:space="preserve"> HYPERLINK("#'NP(3)'!B1802:M1831", "NP(3)")</f>
        <v>NP(3)</v>
      </c>
      <c r="L50" s="181"/>
      <c r="M50" s="181"/>
      <c r="N50" s="181" t="s">
        <v>47</v>
      </c>
    </row>
    <row r="51" spans="2:14" ht="24" x14ac:dyDescent="0.2">
      <c r="B51" s="181">
        <v>45</v>
      </c>
      <c r="C51" s="181" t="s">
        <v>151</v>
      </c>
      <c r="D51" s="181" t="s">
        <v>152</v>
      </c>
      <c r="E51" s="181" t="s">
        <v>43</v>
      </c>
      <c r="F51" s="181" t="s">
        <v>44</v>
      </c>
      <c r="G51" s="181" t="s">
        <v>45</v>
      </c>
      <c r="H51" s="181" t="s">
        <v>46</v>
      </c>
      <c r="I51" s="188" t="str">
        <f xml:space="preserve"> HYPERLINK("#'N(1)'!B1074:M1098", "N(1)")</f>
        <v>N(1)</v>
      </c>
      <c r="J51" s="188" t="str">
        <f xml:space="preserve"> HYPERLINK("#'P(2)'!B1074:M1098", "P(2)")</f>
        <v>P(2)</v>
      </c>
      <c r="K51" s="188" t="str">
        <f xml:space="preserve"> HYPERLINK("#'NP(3)'!B1833:M1876", "NP(3)")</f>
        <v>NP(3)</v>
      </c>
      <c r="L51" s="181"/>
      <c r="M51" s="181"/>
      <c r="N51" s="181" t="s">
        <v>47</v>
      </c>
    </row>
    <row r="52" spans="2:14" ht="24" x14ac:dyDescent="0.2">
      <c r="B52" s="181">
        <v>46</v>
      </c>
      <c r="C52" s="181" t="s">
        <v>151</v>
      </c>
      <c r="D52" s="181" t="s">
        <v>152</v>
      </c>
      <c r="E52" s="181" t="s">
        <v>43</v>
      </c>
      <c r="F52" s="181" t="s">
        <v>71</v>
      </c>
      <c r="G52" s="181" t="s">
        <v>72</v>
      </c>
      <c r="H52" s="181" t="s">
        <v>46</v>
      </c>
      <c r="I52" s="188" t="str">
        <f xml:space="preserve"> HYPERLINK("#'N(1)'!B1100:M1126", "N(1)")</f>
        <v>N(1)</v>
      </c>
      <c r="J52" s="188" t="str">
        <f xml:space="preserve"> HYPERLINK("#'P(2)'!B1100:M1126", "P(2)")</f>
        <v>P(2)</v>
      </c>
      <c r="K52" s="188" t="str">
        <f xml:space="preserve"> HYPERLINK("#'NP(3)'!B1878:M1925", "NP(3)")</f>
        <v>NP(3)</v>
      </c>
      <c r="L52" s="181"/>
      <c r="M52" s="181"/>
      <c r="N52" s="181" t="s">
        <v>47</v>
      </c>
    </row>
    <row r="53" spans="2:14" ht="24" x14ac:dyDescent="0.2">
      <c r="B53" s="181">
        <v>47</v>
      </c>
      <c r="C53" s="181" t="s">
        <v>151</v>
      </c>
      <c r="D53" s="181" t="s">
        <v>152</v>
      </c>
      <c r="E53" s="181" t="s">
        <v>43</v>
      </c>
      <c r="F53" s="181" t="s">
        <v>78</v>
      </c>
      <c r="G53" s="181" t="s">
        <v>79</v>
      </c>
      <c r="H53" s="181" t="s">
        <v>46</v>
      </c>
      <c r="I53" s="188" t="str">
        <f xml:space="preserve"> HYPERLINK("#'N(1)'!B1128:M1150", "N(1)")</f>
        <v>N(1)</v>
      </c>
      <c r="J53" s="188" t="str">
        <f xml:space="preserve"> HYPERLINK("#'P(2)'!B1128:M1150", "P(2)")</f>
        <v>P(2)</v>
      </c>
      <c r="K53" s="188" t="str">
        <f xml:space="preserve"> HYPERLINK("#'NP(3)'!B1927:M1966", "NP(3)")</f>
        <v>NP(3)</v>
      </c>
      <c r="L53" s="181"/>
      <c r="M53" s="181"/>
      <c r="N53" s="181" t="s">
        <v>47</v>
      </c>
    </row>
    <row r="54" spans="2:14" ht="24" x14ac:dyDescent="0.2">
      <c r="B54" s="181">
        <v>48</v>
      </c>
      <c r="C54" s="181" t="s">
        <v>151</v>
      </c>
      <c r="D54" s="181" t="s">
        <v>152</v>
      </c>
      <c r="E54" s="181" t="s">
        <v>43</v>
      </c>
      <c r="F54" s="181" t="s">
        <v>92</v>
      </c>
      <c r="G54" s="181" t="s">
        <v>93</v>
      </c>
      <c r="H54" s="181" t="s">
        <v>43</v>
      </c>
      <c r="I54" s="188" t="str">
        <f xml:space="preserve"> HYPERLINK("#'N(1)'!B1152:M1169", "N(1)")</f>
        <v>N(1)</v>
      </c>
      <c r="J54" s="188" t="str">
        <f xml:space="preserve"> HYPERLINK("#'P(2)'!B1152:M1169", "P(2)")</f>
        <v>P(2)</v>
      </c>
      <c r="K54" s="188" t="str">
        <f xml:space="preserve"> HYPERLINK("#'NP(3)'!B1968:M1997", "NP(3)")</f>
        <v>NP(3)</v>
      </c>
      <c r="L54" s="181"/>
      <c r="M54" s="181"/>
      <c r="N54" s="181" t="s">
        <v>47</v>
      </c>
    </row>
    <row r="55" spans="2:14" ht="24" x14ac:dyDescent="0.2">
      <c r="B55" s="181">
        <v>49</v>
      </c>
      <c r="C55" s="181" t="s">
        <v>154</v>
      </c>
      <c r="D55" s="181" t="s">
        <v>155</v>
      </c>
      <c r="E55" s="181" t="s">
        <v>43</v>
      </c>
      <c r="F55" s="181" t="s">
        <v>44</v>
      </c>
      <c r="G55" s="181" t="s">
        <v>45</v>
      </c>
      <c r="H55" s="181" t="s">
        <v>46</v>
      </c>
      <c r="I55" s="188" t="str">
        <f xml:space="preserve"> HYPERLINK("#'N(1)'!B1171:M1195", "N(1)")</f>
        <v>N(1)</v>
      </c>
      <c r="J55" s="188" t="str">
        <f xml:space="preserve"> HYPERLINK("#'P(2)'!B1171:M1195", "P(2)")</f>
        <v>P(2)</v>
      </c>
      <c r="K55" s="188" t="str">
        <f xml:space="preserve"> HYPERLINK("#'NP(3)'!B1999:M2042", "NP(3)")</f>
        <v>NP(3)</v>
      </c>
      <c r="L55" s="181"/>
      <c r="M55" s="181"/>
      <c r="N55" s="181" t="s">
        <v>47</v>
      </c>
    </row>
    <row r="56" spans="2:14" ht="24" x14ac:dyDescent="0.2">
      <c r="B56" s="181">
        <v>50</v>
      </c>
      <c r="C56" s="181" t="s">
        <v>154</v>
      </c>
      <c r="D56" s="181" t="s">
        <v>155</v>
      </c>
      <c r="E56" s="181" t="s">
        <v>43</v>
      </c>
      <c r="F56" s="181" t="s">
        <v>71</v>
      </c>
      <c r="G56" s="181" t="s">
        <v>72</v>
      </c>
      <c r="H56" s="181" t="s">
        <v>46</v>
      </c>
      <c r="I56" s="188" t="str">
        <f xml:space="preserve"> HYPERLINK("#'N(1)'!B1197:M1223", "N(1)")</f>
        <v>N(1)</v>
      </c>
      <c r="J56" s="188" t="str">
        <f xml:space="preserve"> HYPERLINK("#'P(2)'!B1197:M1223", "P(2)")</f>
        <v>P(2)</v>
      </c>
      <c r="K56" s="188" t="str">
        <f xml:space="preserve"> HYPERLINK("#'NP(3)'!B2044:M2091", "NP(3)")</f>
        <v>NP(3)</v>
      </c>
      <c r="L56" s="181"/>
      <c r="M56" s="181"/>
      <c r="N56" s="181" t="s">
        <v>47</v>
      </c>
    </row>
    <row r="57" spans="2:14" ht="24" x14ac:dyDescent="0.2">
      <c r="B57" s="181">
        <v>51</v>
      </c>
      <c r="C57" s="181" t="s">
        <v>154</v>
      </c>
      <c r="D57" s="181" t="s">
        <v>155</v>
      </c>
      <c r="E57" s="181" t="s">
        <v>43</v>
      </c>
      <c r="F57" s="181" t="s">
        <v>78</v>
      </c>
      <c r="G57" s="181" t="s">
        <v>79</v>
      </c>
      <c r="H57" s="181" t="s">
        <v>46</v>
      </c>
      <c r="I57" s="188" t="str">
        <f xml:space="preserve"> HYPERLINK("#'N(1)'!B1225:M1247", "N(1)")</f>
        <v>N(1)</v>
      </c>
      <c r="J57" s="188" t="str">
        <f xml:space="preserve"> HYPERLINK("#'P(2)'!B1225:M1247", "P(2)")</f>
        <v>P(2)</v>
      </c>
      <c r="K57" s="188" t="str">
        <f xml:space="preserve"> HYPERLINK("#'NP(3)'!B2093:M2132", "NP(3)")</f>
        <v>NP(3)</v>
      </c>
      <c r="L57" s="181"/>
      <c r="M57" s="181"/>
      <c r="N57" s="181" t="s">
        <v>47</v>
      </c>
    </row>
    <row r="58" spans="2:14" ht="24" x14ac:dyDescent="0.2">
      <c r="B58" s="181">
        <v>52</v>
      </c>
      <c r="C58" s="181" t="s">
        <v>154</v>
      </c>
      <c r="D58" s="181" t="s">
        <v>155</v>
      </c>
      <c r="E58" s="181" t="s">
        <v>43</v>
      </c>
      <c r="F58" s="181" t="s">
        <v>92</v>
      </c>
      <c r="G58" s="181" t="s">
        <v>93</v>
      </c>
      <c r="H58" s="181" t="s">
        <v>43</v>
      </c>
      <c r="I58" s="188" t="str">
        <f xml:space="preserve"> HYPERLINK("#'N(1)'!B1249:M1266", "N(1)")</f>
        <v>N(1)</v>
      </c>
      <c r="J58" s="188" t="str">
        <f xml:space="preserve"> HYPERLINK("#'P(2)'!B1249:M1266", "P(2)")</f>
        <v>P(2)</v>
      </c>
      <c r="K58" s="188" t="str">
        <f xml:space="preserve"> HYPERLINK("#'NP(3)'!B2134:M2163", "NP(3)")</f>
        <v>NP(3)</v>
      </c>
      <c r="L58" s="181"/>
      <c r="M58" s="181"/>
      <c r="N58" s="181" t="s">
        <v>47</v>
      </c>
    </row>
    <row r="59" spans="2:14" ht="24" x14ac:dyDescent="0.2">
      <c r="B59" s="181">
        <v>53</v>
      </c>
      <c r="C59" s="181" t="s">
        <v>157</v>
      </c>
      <c r="D59" s="181" t="s">
        <v>158</v>
      </c>
      <c r="E59" s="181" t="s">
        <v>43</v>
      </c>
      <c r="F59" s="181" t="s">
        <v>44</v>
      </c>
      <c r="G59" s="181" t="s">
        <v>45</v>
      </c>
      <c r="H59" s="181" t="s">
        <v>46</v>
      </c>
      <c r="I59" s="188" t="str">
        <f xml:space="preserve"> HYPERLINK("#'N(1)'!B1268:M1292", "N(1)")</f>
        <v>N(1)</v>
      </c>
      <c r="J59" s="188" t="str">
        <f xml:space="preserve"> HYPERLINK("#'P(2)'!B1268:M1292", "P(2)")</f>
        <v>P(2)</v>
      </c>
      <c r="K59" s="188" t="str">
        <f xml:space="preserve"> HYPERLINK("#'NP(3)'!B2165:M2208", "NP(3)")</f>
        <v>NP(3)</v>
      </c>
      <c r="L59" s="181"/>
      <c r="M59" s="181"/>
      <c r="N59" s="181" t="s">
        <v>47</v>
      </c>
    </row>
    <row r="60" spans="2:14" ht="24" x14ac:dyDescent="0.2">
      <c r="B60" s="181">
        <v>54</v>
      </c>
      <c r="C60" s="181" t="s">
        <v>157</v>
      </c>
      <c r="D60" s="181" t="s">
        <v>158</v>
      </c>
      <c r="E60" s="181" t="s">
        <v>43</v>
      </c>
      <c r="F60" s="181" t="s">
        <v>71</v>
      </c>
      <c r="G60" s="181" t="s">
        <v>72</v>
      </c>
      <c r="H60" s="181" t="s">
        <v>46</v>
      </c>
      <c r="I60" s="188" t="str">
        <f xml:space="preserve"> HYPERLINK("#'N(1)'!B1294:M1320", "N(1)")</f>
        <v>N(1)</v>
      </c>
      <c r="J60" s="188" t="str">
        <f xml:space="preserve"> HYPERLINK("#'P(2)'!B1294:M1320", "P(2)")</f>
        <v>P(2)</v>
      </c>
      <c r="K60" s="188" t="str">
        <f xml:space="preserve"> HYPERLINK("#'NP(3)'!B2210:M2257", "NP(3)")</f>
        <v>NP(3)</v>
      </c>
      <c r="L60" s="181"/>
      <c r="M60" s="181"/>
      <c r="N60" s="181" t="s">
        <v>47</v>
      </c>
    </row>
    <row r="61" spans="2:14" ht="24" x14ac:dyDescent="0.2">
      <c r="B61" s="181">
        <v>55</v>
      </c>
      <c r="C61" s="181" t="s">
        <v>157</v>
      </c>
      <c r="D61" s="181" t="s">
        <v>158</v>
      </c>
      <c r="E61" s="181" t="s">
        <v>43</v>
      </c>
      <c r="F61" s="181" t="s">
        <v>78</v>
      </c>
      <c r="G61" s="181" t="s">
        <v>79</v>
      </c>
      <c r="H61" s="181" t="s">
        <v>46</v>
      </c>
      <c r="I61" s="188" t="str">
        <f xml:space="preserve"> HYPERLINK("#'N(1)'!B1322:M1344", "N(1)")</f>
        <v>N(1)</v>
      </c>
      <c r="J61" s="188" t="str">
        <f xml:space="preserve"> HYPERLINK("#'P(2)'!B1322:M1344", "P(2)")</f>
        <v>P(2)</v>
      </c>
      <c r="K61" s="188" t="str">
        <f xml:space="preserve"> HYPERLINK("#'NP(3)'!B2259:M2298", "NP(3)")</f>
        <v>NP(3)</v>
      </c>
      <c r="L61" s="181"/>
      <c r="M61" s="181"/>
      <c r="N61" s="181" t="s">
        <v>47</v>
      </c>
    </row>
    <row r="62" spans="2:14" ht="24" x14ac:dyDescent="0.2">
      <c r="B62" s="181">
        <v>56</v>
      </c>
      <c r="C62" s="181" t="s">
        <v>157</v>
      </c>
      <c r="D62" s="181" t="s">
        <v>158</v>
      </c>
      <c r="E62" s="181" t="s">
        <v>43</v>
      </c>
      <c r="F62" s="181" t="s">
        <v>92</v>
      </c>
      <c r="G62" s="181" t="s">
        <v>93</v>
      </c>
      <c r="H62" s="181" t="s">
        <v>43</v>
      </c>
      <c r="I62" s="188" t="str">
        <f xml:space="preserve"> HYPERLINK("#'N(1)'!B1346:M1363", "N(1)")</f>
        <v>N(1)</v>
      </c>
      <c r="J62" s="188" t="str">
        <f xml:space="preserve"> HYPERLINK("#'P(2)'!B1346:M1363", "P(2)")</f>
        <v>P(2)</v>
      </c>
      <c r="K62" s="188" t="str">
        <f xml:space="preserve"> HYPERLINK("#'NP(3)'!B2300:M2329", "NP(3)")</f>
        <v>NP(3)</v>
      </c>
      <c r="L62" s="181"/>
      <c r="M62" s="181"/>
      <c r="N62" s="181" t="s">
        <v>47</v>
      </c>
    </row>
    <row r="63" spans="2:14" ht="24" x14ac:dyDescent="0.2">
      <c r="B63" s="181">
        <v>57</v>
      </c>
      <c r="C63" s="181" t="s">
        <v>160</v>
      </c>
      <c r="D63" s="181" t="s">
        <v>161</v>
      </c>
      <c r="E63" s="181" t="s">
        <v>43</v>
      </c>
      <c r="F63" s="181" t="s">
        <v>44</v>
      </c>
      <c r="G63" s="181" t="s">
        <v>45</v>
      </c>
      <c r="H63" s="181" t="s">
        <v>46</v>
      </c>
      <c r="I63" s="188" t="str">
        <f xml:space="preserve"> HYPERLINK("#'N(1)'!B1365:M1389", "N(1)")</f>
        <v>N(1)</v>
      </c>
      <c r="J63" s="188" t="str">
        <f xml:space="preserve"> HYPERLINK("#'P(2)'!B1365:M1389", "P(2)")</f>
        <v>P(2)</v>
      </c>
      <c r="K63" s="188" t="str">
        <f xml:space="preserve"> HYPERLINK("#'NP(3)'!B2331:M2374", "NP(3)")</f>
        <v>NP(3)</v>
      </c>
      <c r="L63" s="181"/>
      <c r="M63" s="181"/>
      <c r="N63" s="181" t="s">
        <v>47</v>
      </c>
    </row>
    <row r="64" spans="2:14" ht="24" x14ac:dyDescent="0.2">
      <c r="B64" s="181">
        <v>58</v>
      </c>
      <c r="C64" s="181" t="s">
        <v>160</v>
      </c>
      <c r="D64" s="181" t="s">
        <v>161</v>
      </c>
      <c r="E64" s="181" t="s">
        <v>43</v>
      </c>
      <c r="F64" s="181" t="s">
        <v>71</v>
      </c>
      <c r="G64" s="181" t="s">
        <v>72</v>
      </c>
      <c r="H64" s="181" t="s">
        <v>46</v>
      </c>
      <c r="I64" s="188" t="str">
        <f xml:space="preserve"> HYPERLINK("#'N(1)'!B1391:M1417", "N(1)")</f>
        <v>N(1)</v>
      </c>
      <c r="J64" s="188" t="str">
        <f xml:space="preserve"> HYPERLINK("#'P(2)'!B1391:M1417", "P(2)")</f>
        <v>P(2)</v>
      </c>
      <c r="K64" s="188" t="str">
        <f xml:space="preserve"> HYPERLINK("#'NP(3)'!B2376:M2423", "NP(3)")</f>
        <v>NP(3)</v>
      </c>
      <c r="L64" s="181"/>
      <c r="M64" s="181"/>
      <c r="N64" s="181" t="s">
        <v>47</v>
      </c>
    </row>
    <row r="65" spans="2:14" ht="24" x14ac:dyDescent="0.2">
      <c r="B65" s="181">
        <v>59</v>
      </c>
      <c r="C65" s="181" t="s">
        <v>160</v>
      </c>
      <c r="D65" s="181" t="s">
        <v>161</v>
      </c>
      <c r="E65" s="181" t="s">
        <v>43</v>
      </c>
      <c r="F65" s="181" t="s">
        <v>78</v>
      </c>
      <c r="G65" s="181" t="s">
        <v>79</v>
      </c>
      <c r="H65" s="181" t="s">
        <v>46</v>
      </c>
      <c r="I65" s="188" t="str">
        <f xml:space="preserve"> HYPERLINK("#'N(1)'!B1419:M1441", "N(1)")</f>
        <v>N(1)</v>
      </c>
      <c r="J65" s="188" t="str">
        <f xml:space="preserve"> HYPERLINK("#'P(2)'!B1419:M1441", "P(2)")</f>
        <v>P(2)</v>
      </c>
      <c r="K65" s="188" t="str">
        <f xml:space="preserve"> HYPERLINK("#'NP(3)'!B2425:M2464", "NP(3)")</f>
        <v>NP(3)</v>
      </c>
      <c r="L65" s="181"/>
      <c r="M65" s="181"/>
      <c r="N65" s="181" t="s">
        <v>47</v>
      </c>
    </row>
    <row r="66" spans="2:14" ht="24" x14ac:dyDescent="0.2">
      <c r="B66" s="181">
        <v>60</v>
      </c>
      <c r="C66" s="181" t="s">
        <v>160</v>
      </c>
      <c r="D66" s="181" t="s">
        <v>161</v>
      </c>
      <c r="E66" s="181" t="s">
        <v>43</v>
      </c>
      <c r="F66" s="181" t="s">
        <v>92</v>
      </c>
      <c r="G66" s="181" t="s">
        <v>93</v>
      </c>
      <c r="H66" s="181" t="s">
        <v>43</v>
      </c>
      <c r="I66" s="188" t="str">
        <f xml:space="preserve"> HYPERLINK("#'N(1)'!B1443:M1460", "N(1)")</f>
        <v>N(1)</v>
      </c>
      <c r="J66" s="188" t="str">
        <f xml:space="preserve"> HYPERLINK("#'P(2)'!B1443:M1460", "P(2)")</f>
        <v>P(2)</v>
      </c>
      <c r="K66" s="188" t="str">
        <f xml:space="preserve"> HYPERLINK("#'NP(3)'!B2466:M2495", "NP(3)")</f>
        <v>NP(3)</v>
      </c>
      <c r="L66" s="181"/>
      <c r="M66" s="181"/>
      <c r="N66" s="181" t="s">
        <v>47</v>
      </c>
    </row>
    <row r="67" spans="2:14" ht="24" x14ac:dyDescent="0.2">
      <c r="B67" s="181">
        <v>61</v>
      </c>
      <c r="C67" s="181" t="s">
        <v>163</v>
      </c>
      <c r="D67" s="181" t="s">
        <v>164</v>
      </c>
      <c r="E67" s="181" t="s">
        <v>43</v>
      </c>
      <c r="F67" s="181" t="s">
        <v>44</v>
      </c>
      <c r="G67" s="181" t="s">
        <v>45</v>
      </c>
      <c r="H67" s="181" t="s">
        <v>46</v>
      </c>
      <c r="I67" s="188" t="str">
        <f xml:space="preserve"> HYPERLINK("#'N(1)'!B1462:M1486", "N(1)")</f>
        <v>N(1)</v>
      </c>
      <c r="J67" s="188" t="str">
        <f xml:space="preserve"> HYPERLINK("#'P(2)'!B1462:M1486", "P(2)")</f>
        <v>P(2)</v>
      </c>
      <c r="K67" s="188" t="str">
        <f xml:space="preserve"> HYPERLINK("#'NP(3)'!B2497:M2540", "NP(3)")</f>
        <v>NP(3)</v>
      </c>
      <c r="L67" s="181"/>
      <c r="M67" s="181"/>
      <c r="N67" s="181" t="s">
        <v>47</v>
      </c>
    </row>
    <row r="68" spans="2:14" ht="24" x14ac:dyDescent="0.2">
      <c r="B68" s="181">
        <v>62</v>
      </c>
      <c r="C68" s="181" t="s">
        <v>163</v>
      </c>
      <c r="D68" s="181" t="s">
        <v>164</v>
      </c>
      <c r="E68" s="181" t="s">
        <v>43</v>
      </c>
      <c r="F68" s="181" t="s">
        <v>71</v>
      </c>
      <c r="G68" s="181" t="s">
        <v>72</v>
      </c>
      <c r="H68" s="181" t="s">
        <v>46</v>
      </c>
      <c r="I68" s="188" t="str">
        <f xml:space="preserve"> HYPERLINK("#'N(1)'!B1488:M1514", "N(1)")</f>
        <v>N(1)</v>
      </c>
      <c r="J68" s="188" t="str">
        <f xml:space="preserve"> HYPERLINK("#'P(2)'!B1488:M1514", "P(2)")</f>
        <v>P(2)</v>
      </c>
      <c r="K68" s="188" t="str">
        <f xml:space="preserve"> HYPERLINK("#'NP(3)'!B2542:M2589", "NP(3)")</f>
        <v>NP(3)</v>
      </c>
      <c r="L68" s="181"/>
      <c r="M68" s="181"/>
      <c r="N68" s="181" t="s">
        <v>47</v>
      </c>
    </row>
    <row r="69" spans="2:14" ht="24" x14ac:dyDescent="0.2">
      <c r="B69" s="181">
        <v>63</v>
      </c>
      <c r="C69" s="181" t="s">
        <v>163</v>
      </c>
      <c r="D69" s="181" t="s">
        <v>164</v>
      </c>
      <c r="E69" s="181" t="s">
        <v>43</v>
      </c>
      <c r="F69" s="181" t="s">
        <v>78</v>
      </c>
      <c r="G69" s="181" t="s">
        <v>79</v>
      </c>
      <c r="H69" s="181" t="s">
        <v>46</v>
      </c>
      <c r="I69" s="188" t="str">
        <f xml:space="preserve"> HYPERLINK("#'N(1)'!B1516:M1538", "N(1)")</f>
        <v>N(1)</v>
      </c>
      <c r="J69" s="188" t="str">
        <f xml:space="preserve"> HYPERLINK("#'P(2)'!B1516:M1538", "P(2)")</f>
        <v>P(2)</v>
      </c>
      <c r="K69" s="188" t="str">
        <f xml:space="preserve"> HYPERLINK("#'NP(3)'!B2591:M2630", "NP(3)")</f>
        <v>NP(3)</v>
      </c>
      <c r="L69" s="181"/>
      <c r="M69" s="181"/>
      <c r="N69" s="181" t="s">
        <v>47</v>
      </c>
    </row>
    <row r="70" spans="2:14" ht="24" x14ac:dyDescent="0.2">
      <c r="B70" s="181">
        <v>64</v>
      </c>
      <c r="C70" s="181" t="s">
        <v>163</v>
      </c>
      <c r="D70" s="181" t="s">
        <v>164</v>
      </c>
      <c r="E70" s="181" t="s">
        <v>43</v>
      </c>
      <c r="F70" s="181" t="s">
        <v>92</v>
      </c>
      <c r="G70" s="181" t="s">
        <v>93</v>
      </c>
      <c r="H70" s="181" t="s">
        <v>43</v>
      </c>
      <c r="I70" s="188" t="str">
        <f xml:space="preserve"> HYPERLINK("#'N(1)'!B1540:M1557", "N(1)")</f>
        <v>N(1)</v>
      </c>
      <c r="J70" s="188" t="str">
        <f xml:space="preserve"> HYPERLINK("#'P(2)'!B1540:M1557", "P(2)")</f>
        <v>P(2)</v>
      </c>
      <c r="K70" s="188" t="str">
        <f xml:space="preserve"> HYPERLINK("#'NP(3)'!B2632:M2661", "NP(3)")</f>
        <v>NP(3)</v>
      </c>
      <c r="L70" s="181"/>
      <c r="M70" s="181"/>
      <c r="N70" s="181" t="s">
        <v>47</v>
      </c>
    </row>
    <row r="71" spans="2:14" ht="24" x14ac:dyDescent="0.2">
      <c r="B71" s="181">
        <v>65</v>
      </c>
      <c r="C71" s="181" t="s">
        <v>175</v>
      </c>
      <c r="D71" s="181" t="s">
        <v>176</v>
      </c>
      <c r="E71" s="181" t="s">
        <v>46</v>
      </c>
      <c r="F71" s="181" t="s">
        <v>44</v>
      </c>
      <c r="G71" s="181" t="s">
        <v>45</v>
      </c>
      <c r="H71" s="181" t="s">
        <v>46</v>
      </c>
      <c r="I71" s="188" t="str">
        <f xml:space="preserve"> HYPERLINK("#'N(1)'!B1559:Q1583", "N(1)")</f>
        <v>N(1)</v>
      </c>
      <c r="J71" s="188" t="str">
        <f xml:space="preserve"> HYPERLINK("#'P(2)'!B1559:Q1583", "P(2)")</f>
        <v>P(2)</v>
      </c>
      <c r="K71" s="188" t="str">
        <f xml:space="preserve"> HYPERLINK("#'NP(3)'!B2663:Q2706", "NP(3)")</f>
        <v>NP(3)</v>
      </c>
      <c r="L71" s="181"/>
      <c r="M71" s="181"/>
      <c r="N71" s="181" t="s">
        <v>47</v>
      </c>
    </row>
    <row r="72" spans="2:14" ht="24" x14ac:dyDescent="0.2">
      <c r="B72" s="181">
        <v>66</v>
      </c>
      <c r="C72" s="181" t="s">
        <v>175</v>
      </c>
      <c r="D72" s="181" t="s">
        <v>176</v>
      </c>
      <c r="E72" s="181" t="s">
        <v>46</v>
      </c>
      <c r="F72" s="181" t="s">
        <v>71</v>
      </c>
      <c r="G72" s="181" t="s">
        <v>72</v>
      </c>
      <c r="H72" s="181" t="s">
        <v>46</v>
      </c>
      <c r="I72" s="188" t="str">
        <f xml:space="preserve"> HYPERLINK("#'N(1)'!B1585:Q1611", "N(1)")</f>
        <v>N(1)</v>
      </c>
      <c r="J72" s="188" t="str">
        <f xml:space="preserve"> HYPERLINK("#'P(2)'!B1585:Q1611", "P(2)")</f>
        <v>P(2)</v>
      </c>
      <c r="K72" s="188" t="str">
        <f xml:space="preserve"> HYPERLINK("#'NP(3)'!B2708:Q2755", "NP(3)")</f>
        <v>NP(3)</v>
      </c>
      <c r="L72" s="181"/>
      <c r="M72" s="181"/>
      <c r="N72" s="181" t="s">
        <v>47</v>
      </c>
    </row>
    <row r="73" spans="2:14" ht="24" x14ac:dyDescent="0.2">
      <c r="B73" s="181">
        <v>67</v>
      </c>
      <c r="C73" s="181" t="s">
        <v>175</v>
      </c>
      <c r="D73" s="181" t="s">
        <v>176</v>
      </c>
      <c r="E73" s="181" t="s">
        <v>46</v>
      </c>
      <c r="F73" s="181" t="s">
        <v>78</v>
      </c>
      <c r="G73" s="181" t="s">
        <v>79</v>
      </c>
      <c r="H73" s="181" t="s">
        <v>46</v>
      </c>
      <c r="I73" s="188" t="str">
        <f xml:space="preserve"> HYPERLINK("#'N(1)'!B1613:Q1635", "N(1)")</f>
        <v>N(1)</v>
      </c>
      <c r="J73" s="188" t="str">
        <f xml:space="preserve"> HYPERLINK("#'P(2)'!B1613:Q1635", "P(2)")</f>
        <v>P(2)</v>
      </c>
      <c r="K73" s="188" t="str">
        <f xml:space="preserve"> HYPERLINK("#'NP(3)'!B2757:Q2796", "NP(3)")</f>
        <v>NP(3)</v>
      </c>
      <c r="L73" s="181"/>
      <c r="M73" s="181"/>
      <c r="N73" s="181" t="s">
        <v>47</v>
      </c>
    </row>
    <row r="74" spans="2:14" ht="24" x14ac:dyDescent="0.2">
      <c r="B74" s="181">
        <v>68</v>
      </c>
      <c r="C74" s="181" t="s">
        <v>175</v>
      </c>
      <c r="D74" s="181" t="s">
        <v>176</v>
      </c>
      <c r="E74" s="181" t="s">
        <v>46</v>
      </c>
      <c r="F74" s="181" t="s">
        <v>92</v>
      </c>
      <c r="G74" s="181" t="s">
        <v>93</v>
      </c>
      <c r="H74" s="181" t="s">
        <v>43</v>
      </c>
      <c r="I74" s="188" t="str">
        <f xml:space="preserve"> HYPERLINK("#'N(1)'!B1637:Q1654", "N(1)")</f>
        <v>N(1)</v>
      </c>
      <c r="J74" s="188" t="str">
        <f xml:space="preserve"> HYPERLINK("#'P(2)'!B1637:Q1654", "P(2)")</f>
        <v>P(2)</v>
      </c>
      <c r="K74" s="188" t="str">
        <f xml:space="preserve"> HYPERLINK("#'NP(3)'!B2798:Q2827", "NP(3)")</f>
        <v>NP(3)</v>
      </c>
      <c r="L74" s="181"/>
      <c r="M74" s="181"/>
      <c r="N74" s="181" t="s">
        <v>47</v>
      </c>
    </row>
    <row r="75" spans="2:14" ht="24" x14ac:dyDescent="0.2">
      <c r="B75" s="181">
        <v>69</v>
      </c>
      <c r="C75" s="181" t="s">
        <v>182</v>
      </c>
      <c r="D75" s="181" t="s">
        <v>183</v>
      </c>
      <c r="E75" s="181" t="s">
        <v>43</v>
      </c>
      <c r="F75" s="181" t="s">
        <v>44</v>
      </c>
      <c r="G75" s="181" t="s">
        <v>45</v>
      </c>
      <c r="H75" s="181" t="s">
        <v>46</v>
      </c>
      <c r="I75" s="188" t="str">
        <f xml:space="preserve"> HYPERLINK("#'N(1)'!B1656:L1680", "N(1)")</f>
        <v>N(1)</v>
      </c>
      <c r="J75" s="188" t="str">
        <f xml:space="preserve"> HYPERLINK("#'P(2)'!B1656:L1680", "P(2)")</f>
        <v>P(2)</v>
      </c>
      <c r="K75" s="188" t="str">
        <f xml:space="preserve"> HYPERLINK("#'NP(3)'!B2829:L2872", "NP(3)")</f>
        <v>NP(3)</v>
      </c>
      <c r="L75" s="181"/>
      <c r="M75" s="181"/>
      <c r="N75" s="181" t="s">
        <v>47</v>
      </c>
    </row>
    <row r="76" spans="2:14" ht="24" x14ac:dyDescent="0.2">
      <c r="B76" s="181">
        <v>70</v>
      </c>
      <c r="C76" s="181" t="s">
        <v>182</v>
      </c>
      <c r="D76" s="181" t="s">
        <v>183</v>
      </c>
      <c r="E76" s="181" t="s">
        <v>43</v>
      </c>
      <c r="F76" s="181" t="s">
        <v>71</v>
      </c>
      <c r="G76" s="181" t="s">
        <v>72</v>
      </c>
      <c r="H76" s="181" t="s">
        <v>46</v>
      </c>
      <c r="I76" s="188" t="str">
        <f xml:space="preserve"> HYPERLINK("#'N(1)'!B1682:L1708", "N(1)")</f>
        <v>N(1)</v>
      </c>
      <c r="J76" s="188" t="str">
        <f xml:space="preserve"> HYPERLINK("#'P(2)'!B1682:L1708", "P(2)")</f>
        <v>P(2)</v>
      </c>
      <c r="K76" s="188" t="str">
        <f xml:space="preserve"> HYPERLINK("#'NP(3)'!B2874:L2921", "NP(3)")</f>
        <v>NP(3)</v>
      </c>
      <c r="L76" s="181"/>
      <c r="M76" s="181"/>
      <c r="N76" s="181" t="s">
        <v>47</v>
      </c>
    </row>
    <row r="77" spans="2:14" ht="24" x14ac:dyDescent="0.2">
      <c r="B77" s="181">
        <v>71</v>
      </c>
      <c r="C77" s="181" t="s">
        <v>182</v>
      </c>
      <c r="D77" s="181" t="s">
        <v>183</v>
      </c>
      <c r="E77" s="181" t="s">
        <v>43</v>
      </c>
      <c r="F77" s="181" t="s">
        <v>78</v>
      </c>
      <c r="G77" s="181" t="s">
        <v>79</v>
      </c>
      <c r="H77" s="181" t="s">
        <v>46</v>
      </c>
      <c r="I77" s="188" t="str">
        <f xml:space="preserve"> HYPERLINK("#'N(1)'!B1710:L1732", "N(1)")</f>
        <v>N(1)</v>
      </c>
      <c r="J77" s="188" t="str">
        <f xml:space="preserve"> HYPERLINK("#'P(2)'!B1710:L1732", "P(2)")</f>
        <v>P(2)</v>
      </c>
      <c r="K77" s="188" t="str">
        <f xml:space="preserve"> HYPERLINK("#'NP(3)'!B2923:L2962", "NP(3)")</f>
        <v>NP(3)</v>
      </c>
      <c r="L77" s="181"/>
      <c r="M77" s="181"/>
      <c r="N77" s="181" t="s">
        <v>47</v>
      </c>
    </row>
    <row r="78" spans="2:14" ht="24" x14ac:dyDescent="0.2">
      <c r="B78" s="181">
        <v>72</v>
      </c>
      <c r="C78" s="181" t="s">
        <v>182</v>
      </c>
      <c r="D78" s="181" t="s">
        <v>183</v>
      </c>
      <c r="E78" s="181" t="s">
        <v>43</v>
      </c>
      <c r="F78" s="181" t="s">
        <v>92</v>
      </c>
      <c r="G78" s="181" t="s">
        <v>93</v>
      </c>
      <c r="H78" s="181" t="s">
        <v>43</v>
      </c>
      <c r="I78" s="188" t="str">
        <f xml:space="preserve"> HYPERLINK("#'N(1)'!B1734:L1751", "N(1)")</f>
        <v>N(1)</v>
      </c>
      <c r="J78" s="188" t="str">
        <f xml:space="preserve"> HYPERLINK("#'P(2)'!B1734:L1751", "P(2)")</f>
        <v>P(2)</v>
      </c>
      <c r="K78" s="188" t="str">
        <f xml:space="preserve"> HYPERLINK("#'NP(3)'!B2964:L2993", "NP(3)")</f>
        <v>NP(3)</v>
      </c>
      <c r="L78" s="181"/>
      <c r="M78" s="181"/>
      <c r="N78" s="181" t="s">
        <v>47</v>
      </c>
    </row>
    <row r="79" spans="2:14" ht="24" x14ac:dyDescent="0.2">
      <c r="B79" s="181">
        <v>73</v>
      </c>
      <c r="C79" s="181" t="s">
        <v>185</v>
      </c>
      <c r="D79" s="181" t="s">
        <v>186</v>
      </c>
      <c r="E79" s="181" t="s">
        <v>43</v>
      </c>
      <c r="F79" s="181" t="s">
        <v>44</v>
      </c>
      <c r="G79" s="181" t="s">
        <v>45</v>
      </c>
      <c r="H79" s="181" t="s">
        <v>46</v>
      </c>
      <c r="I79" s="188" t="str">
        <f xml:space="preserve"> HYPERLINK("#'N(1)'!B1753:L1777", "N(1)")</f>
        <v>N(1)</v>
      </c>
      <c r="J79" s="188" t="str">
        <f xml:space="preserve"> HYPERLINK("#'P(2)'!B1753:L1777", "P(2)")</f>
        <v>P(2)</v>
      </c>
      <c r="K79" s="188" t="str">
        <f xml:space="preserve"> HYPERLINK("#'NP(3)'!B2995:L3038", "NP(3)")</f>
        <v>NP(3)</v>
      </c>
      <c r="L79" s="181"/>
      <c r="M79" s="181"/>
      <c r="N79" s="181" t="s">
        <v>47</v>
      </c>
    </row>
    <row r="80" spans="2:14" ht="24" x14ac:dyDescent="0.2">
      <c r="B80" s="181">
        <v>74</v>
      </c>
      <c r="C80" s="181" t="s">
        <v>185</v>
      </c>
      <c r="D80" s="181" t="s">
        <v>186</v>
      </c>
      <c r="E80" s="181" t="s">
        <v>43</v>
      </c>
      <c r="F80" s="181" t="s">
        <v>71</v>
      </c>
      <c r="G80" s="181" t="s">
        <v>72</v>
      </c>
      <c r="H80" s="181" t="s">
        <v>46</v>
      </c>
      <c r="I80" s="188" t="str">
        <f xml:space="preserve"> HYPERLINK("#'N(1)'!B1779:L1805", "N(1)")</f>
        <v>N(1)</v>
      </c>
      <c r="J80" s="188" t="str">
        <f xml:space="preserve"> HYPERLINK("#'P(2)'!B1779:L1805", "P(2)")</f>
        <v>P(2)</v>
      </c>
      <c r="K80" s="188" t="str">
        <f xml:space="preserve"> HYPERLINK("#'NP(3)'!B3040:L3087", "NP(3)")</f>
        <v>NP(3)</v>
      </c>
      <c r="L80" s="181"/>
      <c r="M80" s="181"/>
      <c r="N80" s="181" t="s">
        <v>47</v>
      </c>
    </row>
    <row r="81" spans="2:14" ht="24" x14ac:dyDescent="0.2">
      <c r="B81" s="181">
        <v>75</v>
      </c>
      <c r="C81" s="181" t="s">
        <v>185</v>
      </c>
      <c r="D81" s="181" t="s">
        <v>186</v>
      </c>
      <c r="E81" s="181" t="s">
        <v>43</v>
      </c>
      <c r="F81" s="181" t="s">
        <v>78</v>
      </c>
      <c r="G81" s="181" t="s">
        <v>79</v>
      </c>
      <c r="H81" s="181" t="s">
        <v>46</v>
      </c>
      <c r="I81" s="188" t="str">
        <f xml:space="preserve"> HYPERLINK("#'N(1)'!B1807:L1829", "N(1)")</f>
        <v>N(1)</v>
      </c>
      <c r="J81" s="188" t="str">
        <f xml:space="preserve"> HYPERLINK("#'P(2)'!B1807:L1829", "P(2)")</f>
        <v>P(2)</v>
      </c>
      <c r="K81" s="188" t="str">
        <f xml:space="preserve"> HYPERLINK("#'NP(3)'!B3089:L3128", "NP(3)")</f>
        <v>NP(3)</v>
      </c>
      <c r="L81" s="181"/>
      <c r="M81" s="181"/>
      <c r="N81" s="181" t="s">
        <v>47</v>
      </c>
    </row>
    <row r="82" spans="2:14" ht="24" x14ac:dyDescent="0.2">
      <c r="B82" s="181">
        <v>76</v>
      </c>
      <c r="C82" s="181" t="s">
        <v>185</v>
      </c>
      <c r="D82" s="181" t="s">
        <v>186</v>
      </c>
      <c r="E82" s="181" t="s">
        <v>43</v>
      </c>
      <c r="F82" s="181" t="s">
        <v>92</v>
      </c>
      <c r="G82" s="181" t="s">
        <v>93</v>
      </c>
      <c r="H82" s="181" t="s">
        <v>43</v>
      </c>
      <c r="I82" s="188" t="str">
        <f xml:space="preserve"> HYPERLINK("#'N(1)'!B1831:L1848", "N(1)")</f>
        <v>N(1)</v>
      </c>
      <c r="J82" s="188" t="str">
        <f xml:space="preserve"> HYPERLINK("#'P(2)'!B1831:L1848", "P(2)")</f>
        <v>P(2)</v>
      </c>
      <c r="K82" s="188" t="str">
        <f xml:space="preserve"> HYPERLINK("#'NP(3)'!B3130:L3159", "NP(3)")</f>
        <v>NP(3)</v>
      </c>
      <c r="L82" s="181"/>
      <c r="M82" s="181"/>
      <c r="N82" s="181" t="s">
        <v>47</v>
      </c>
    </row>
    <row r="83" spans="2:14" ht="24" x14ac:dyDescent="0.2">
      <c r="B83" s="181">
        <v>77</v>
      </c>
      <c r="C83" s="181" t="s">
        <v>188</v>
      </c>
      <c r="D83" s="181" t="s">
        <v>189</v>
      </c>
      <c r="E83" s="181" t="s">
        <v>43</v>
      </c>
      <c r="F83" s="181" t="s">
        <v>44</v>
      </c>
      <c r="G83" s="181" t="s">
        <v>45</v>
      </c>
      <c r="H83" s="181" t="s">
        <v>46</v>
      </c>
      <c r="I83" s="188" t="str">
        <f xml:space="preserve"> HYPERLINK("#'N(1)'!B1850:L1874", "N(1)")</f>
        <v>N(1)</v>
      </c>
      <c r="J83" s="188" t="str">
        <f xml:space="preserve"> HYPERLINK("#'P(2)'!B1850:L1874", "P(2)")</f>
        <v>P(2)</v>
      </c>
      <c r="K83" s="188" t="str">
        <f xml:space="preserve"> HYPERLINK("#'NP(3)'!B3161:L3204", "NP(3)")</f>
        <v>NP(3)</v>
      </c>
      <c r="L83" s="181"/>
      <c r="M83" s="181"/>
      <c r="N83" s="181" t="s">
        <v>47</v>
      </c>
    </row>
    <row r="84" spans="2:14" ht="24" x14ac:dyDescent="0.2">
      <c r="B84" s="181">
        <v>78</v>
      </c>
      <c r="C84" s="181" t="s">
        <v>188</v>
      </c>
      <c r="D84" s="181" t="s">
        <v>189</v>
      </c>
      <c r="E84" s="181" t="s">
        <v>43</v>
      </c>
      <c r="F84" s="181" t="s">
        <v>71</v>
      </c>
      <c r="G84" s="181" t="s">
        <v>72</v>
      </c>
      <c r="H84" s="181" t="s">
        <v>46</v>
      </c>
      <c r="I84" s="188" t="str">
        <f xml:space="preserve"> HYPERLINK("#'N(1)'!B1876:L1902", "N(1)")</f>
        <v>N(1)</v>
      </c>
      <c r="J84" s="188" t="str">
        <f xml:space="preserve"> HYPERLINK("#'P(2)'!B1876:L1902", "P(2)")</f>
        <v>P(2)</v>
      </c>
      <c r="K84" s="188" t="str">
        <f xml:space="preserve"> HYPERLINK("#'NP(3)'!B3206:L3253", "NP(3)")</f>
        <v>NP(3)</v>
      </c>
      <c r="L84" s="181"/>
      <c r="M84" s="181"/>
      <c r="N84" s="181" t="s">
        <v>47</v>
      </c>
    </row>
    <row r="85" spans="2:14" ht="24" x14ac:dyDescent="0.2">
      <c r="B85" s="181">
        <v>79</v>
      </c>
      <c r="C85" s="181" t="s">
        <v>188</v>
      </c>
      <c r="D85" s="181" t="s">
        <v>189</v>
      </c>
      <c r="E85" s="181" t="s">
        <v>43</v>
      </c>
      <c r="F85" s="181" t="s">
        <v>78</v>
      </c>
      <c r="G85" s="181" t="s">
        <v>79</v>
      </c>
      <c r="H85" s="181" t="s">
        <v>46</v>
      </c>
      <c r="I85" s="188" t="str">
        <f xml:space="preserve"> HYPERLINK("#'N(1)'!B1904:L1926", "N(1)")</f>
        <v>N(1)</v>
      </c>
      <c r="J85" s="188" t="str">
        <f xml:space="preserve"> HYPERLINK("#'P(2)'!B1904:L1926", "P(2)")</f>
        <v>P(2)</v>
      </c>
      <c r="K85" s="188" t="str">
        <f xml:space="preserve"> HYPERLINK("#'NP(3)'!B3255:L3294", "NP(3)")</f>
        <v>NP(3)</v>
      </c>
      <c r="L85" s="181"/>
      <c r="M85" s="181"/>
      <c r="N85" s="181" t="s">
        <v>47</v>
      </c>
    </row>
    <row r="86" spans="2:14" ht="24" x14ac:dyDescent="0.2">
      <c r="B86" s="181">
        <v>80</v>
      </c>
      <c r="C86" s="181" t="s">
        <v>188</v>
      </c>
      <c r="D86" s="181" t="s">
        <v>189</v>
      </c>
      <c r="E86" s="181" t="s">
        <v>43</v>
      </c>
      <c r="F86" s="181" t="s">
        <v>92</v>
      </c>
      <c r="G86" s="181" t="s">
        <v>93</v>
      </c>
      <c r="H86" s="181" t="s">
        <v>43</v>
      </c>
      <c r="I86" s="188" t="str">
        <f xml:space="preserve"> HYPERLINK("#'N(1)'!B1928:L1945", "N(1)")</f>
        <v>N(1)</v>
      </c>
      <c r="J86" s="188" t="str">
        <f xml:space="preserve"> HYPERLINK("#'P(2)'!B1928:L1945", "P(2)")</f>
        <v>P(2)</v>
      </c>
      <c r="K86" s="188" t="str">
        <f xml:space="preserve"> HYPERLINK("#'NP(3)'!B3296:L3325", "NP(3)")</f>
        <v>NP(3)</v>
      </c>
      <c r="L86" s="181"/>
      <c r="M86" s="181"/>
      <c r="N86" s="181" t="s">
        <v>47</v>
      </c>
    </row>
    <row r="87" spans="2:14" ht="24" x14ac:dyDescent="0.2">
      <c r="B87" s="181">
        <v>81</v>
      </c>
      <c r="C87" s="181" t="s">
        <v>191</v>
      </c>
      <c r="D87" s="181" t="s">
        <v>192</v>
      </c>
      <c r="E87" s="181" t="s">
        <v>43</v>
      </c>
      <c r="F87" s="181" t="s">
        <v>44</v>
      </c>
      <c r="G87" s="181" t="s">
        <v>45</v>
      </c>
      <c r="H87" s="181" t="s">
        <v>46</v>
      </c>
      <c r="I87" s="188" t="str">
        <f xml:space="preserve"> HYPERLINK("#'N(1)'!B1947:L1971", "N(1)")</f>
        <v>N(1)</v>
      </c>
      <c r="J87" s="188" t="str">
        <f xml:space="preserve"> HYPERLINK("#'P(2)'!B1947:L1971", "P(2)")</f>
        <v>P(2)</v>
      </c>
      <c r="K87" s="188" t="str">
        <f xml:space="preserve"> HYPERLINK("#'NP(3)'!B3327:L3370", "NP(3)")</f>
        <v>NP(3)</v>
      </c>
      <c r="L87" s="181"/>
      <c r="M87" s="181"/>
      <c r="N87" s="181" t="s">
        <v>47</v>
      </c>
    </row>
    <row r="88" spans="2:14" ht="24" x14ac:dyDescent="0.2">
      <c r="B88" s="181">
        <v>82</v>
      </c>
      <c r="C88" s="181" t="s">
        <v>191</v>
      </c>
      <c r="D88" s="181" t="s">
        <v>192</v>
      </c>
      <c r="E88" s="181" t="s">
        <v>43</v>
      </c>
      <c r="F88" s="181" t="s">
        <v>71</v>
      </c>
      <c r="G88" s="181" t="s">
        <v>72</v>
      </c>
      <c r="H88" s="181" t="s">
        <v>46</v>
      </c>
      <c r="I88" s="188" t="str">
        <f xml:space="preserve"> HYPERLINK("#'N(1)'!B1973:L1999", "N(1)")</f>
        <v>N(1)</v>
      </c>
      <c r="J88" s="188" t="str">
        <f xml:space="preserve"> HYPERLINK("#'P(2)'!B1973:L1999", "P(2)")</f>
        <v>P(2)</v>
      </c>
      <c r="K88" s="188" t="str">
        <f xml:space="preserve"> HYPERLINK("#'NP(3)'!B3372:L3419", "NP(3)")</f>
        <v>NP(3)</v>
      </c>
      <c r="L88" s="181"/>
      <c r="M88" s="181"/>
      <c r="N88" s="181" t="s">
        <v>47</v>
      </c>
    </row>
    <row r="89" spans="2:14" ht="24" x14ac:dyDescent="0.2">
      <c r="B89" s="181">
        <v>83</v>
      </c>
      <c r="C89" s="181" t="s">
        <v>191</v>
      </c>
      <c r="D89" s="181" t="s">
        <v>192</v>
      </c>
      <c r="E89" s="181" t="s">
        <v>43</v>
      </c>
      <c r="F89" s="181" t="s">
        <v>78</v>
      </c>
      <c r="G89" s="181" t="s">
        <v>79</v>
      </c>
      <c r="H89" s="181" t="s">
        <v>46</v>
      </c>
      <c r="I89" s="188" t="str">
        <f xml:space="preserve"> HYPERLINK("#'N(1)'!B2001:L2023", "N(1)")</f>
        <v>N(1)</v>
      </c>
      <c r="J89" s="188" t="str">
        <f xml:space="preserve"> HYPERLINK("#'P(2)'!B2001:L2023", "P(2)")</f>
        <v>P(2)</v>
      </c>
      <c r="K89" s="188" t="str">
        <f xml:space="preserve"> HYPERLINK("#'NP(3)'!B3421:L3460", "NP(3)")</f>
        <v>NP(3)</v>
      </c>
      <c r="L89" s="181"/>
      <c r="M89" s="181"/>
      <c r="N89" s="181" t="s">
        <v>47</v>
      </c>
    </row>
    <row r="90" spans="2:14" ht="24" x14ac:dyDescent="0.2">
      <c r="B90" s="181">
        <v>84</v>
      </c>
      <c r="C90" s="181" t="s">
        <v>191</v>
      </c>
      <c r="D90" s="181" t="s">
        <v>192</v>
      </c>
      <c r="E90" s="181" t="s">
        <v>43</v>
      </c>
      <c r="F90" s="181" t="s">
        <v>92</v>
      </c>
      <c r="G90" s="181" t="s">
        <v>93</v>
      </c>
      <c r="H90" s="181" t="s">
        <v>43</v>
      </c>
      <c r="I90" s="188" t="str">
        <f xml:space="preserve"> HYPERLINK("#'N(1)'!B2025:L2042", "N(1)")</f>
        <v>N(1)</v>
      </c>
      <c r="J90" s="188" t="str">
        <f xml:space="preserve"> HYPERLINK("#'P(2)'!B2025:L2042", "P(2)")</f>
        <v>P(2)</v>
      </c>
      <c r="K90" s="188" t="str">
        <f xml:space="preserve"> HYPERLINK("#'NP(3)'!B3462:L3491", "NP(3)")</f>
        <v>NP(3)</v>
      </c>
      <c r="L90" s="181"/>
      <c r="M90" s="181"/>
      <c r="N90" s="181" t="s">
        <v>47</v>
      </c>
    </row>
    <row r="91" spans="2:14" ht="24" x14ac:dyDescent="0.2">
      <c r="B91" s="181">
        <v>85</v>
      </c>
      <c r="C91" s="181" t="s">
        <v>194</v>
      </c>
      <c r="D91" s="181" t="s">
        <v>195</v>
      </c>
      <c r="E91" s="181" t="s">
        <v>43</v>
      </c>
      <c r="F91" s="181" t="s">
        <v>44</v>
      </c>
      <c r="G91" s="181" t="s">
        <v>45</v>
      </c>
      <c r="H91" s="181" t="s">
        <v>46</v>
      </c>
      <c r="I91" s="188" t="str">
        <f xml:space="preserve"> HYPERLINK("#'N(1)'!B2044:L2068", "N(1)")</f>
        <v>N(1)</v>
      </c>
      <c r="J91" s="188" t="str">
        <f xml:space="preserve"> HYPERLINK("#'P(2)'!B2044:L2068", "P(2)")</f>
        <v>P(2)</v>
      </c>
      <c r="K91" s="188" t="str">
        <f xml:space="preserve"> HYPERLINK("#'NP(3)'!B3493:L3536", "NP(3)")</f>
        <v>NP(3)</v>
      </c>
      <c r="L91" s="181"/>
      <c r="M91" s="181"/>
      <c r="N91" s="181" t="s">
        <v>47</v>
      </c>
    </row>
    <row r="92" spans="2:14" ht="24" x14ac:dyDescent="0.2">
      <c r="B92" s="181">
        <v>86</v>
      </c>
      <c r="C92" s="181" t="s">
        <v>194</v>
      </c>
      <c r="D92" s="181" t="s">
        <v>195</v>
      </c>
      <c r="E92" s="181" t="s">
        <v>43</v>
      </c>
      <c r="F92" s="181" t="s">
        <v>71</v>
      </c>
      <c r="G92" s="181" t="s">
        <v>72</v>
      </c>
      <c r="H92" s="181" t="s">
        <v>46</v>
      </c>
      <c r="I92" s="188" t="str">
        <f xml:space="preserve"> HYPERLINK("#'N(1)'!B2070:L2096", "N(1)")</f>
        <v>N(1)</v>
      </c>
      <c r="J92" s="188" t="str">
        <f xml:space="preserve"> HYPERLINK("#'P(2)'!B2070:L2096", "P(2)")</f>
        <v>P(2)</v>
      </c>
      <c r="K92" s="188" t="str">
        <f xml:space="preserve"> HYPERLINK("#'NP(3)'!B3538:L3585", "NP(3)")</f>
        <v>NP(3)</v>
      </c>
      <c r="L92" s="181"/>
      <c r="M92" s="181"/>
      <c r="N92" s="181" t="s">
        <v>47</v>
      </c>
    </row>
    <row r="93" spans="2:14" ht="24" x14ac:dyDescent="0.2">
      <c r="B93" s="181">
        <v>87</v>
      </c>
      <c r="C93" s="181" t="s">
        <v>194</v>
      </c>
      <c r="D93" s="181" t="s">
        <v>195</v>
      </c>
      <c r="E93" s="181" t="s">
        <v>43</v>
      </c>
      <c r="F93" s="181" t="s">
        <v>78</v>
      </c>
      <c r="G93" s="181" t="s">
        <v>79</v>
      </c>
      <c r="H93" s="181" t="s">
        <v>46</v>
      </c>
      <c r="I93" s="188" t="str">
        <f xml:space="preserve"> HYPERLINK("#'N(1)'!B2098:L2120", "N(1)")</f>
        <v>N(1)</v>
      </c>
      <c r="J93" s="188" t="str">
        <f xml:space="preserve"> HYPERLINK("#'P(2)'!B2098:L2120", "P(2)")</f>
        <v>P(2)</v>
      </c>
      <c r="K93" s="188" t="str">
        <f xml:space="preserve"> HYPERLINK("#'NP(3)'!B3587:L3626", "NP(3)")</f>
        <v>NP(3)</v>
      </c>
      <c r="L93" s="181"/>
      <c r="M93" s="181"/>
      <c r="N93" s="181" t="s">
        <v>47</v>
      </c>
    </row>
    <row r="94" spans="2:14" ht="24" x14ac:dyDescent="0.2">
      <c r="B94" s="181">
        <v>88</v>
      </c>
      <c r="C94" s="181" t="s">
        <v>194</v>
      </c>
      <c r="D94" s="181" t="s">
        <v>195</v>
      </c>
      <c r="E94" s="181" t="s">
        <v>43</v>
      </c>
      <c r="F94" s="181" t="s">
        <v>92</v>
      </c>
      <c r="G94" s="181" t="s">
        <v>93</v>
      </c>
      <c r="H94" s="181" t="s">
        <v>43</v>
      </c>
      <c r="I94" s="188" t="str">
        <f xml:space="preserve"> HYPERLINK("#'N(1)'!B2122:L2139", "N(1)")</f>
        <v>N(1)</v>
      </c>
      <c r="J94" s="188" t="str">
        <f xml:space="preserve"> HYPERLINK("#'P(2)'!B2122:L2139", "P(2)")</f>
        <v>P(2)</v>
      </c>
      <c r="K94" s="188" t="str">
        <f xml:space="preserve"> HYPERLINK("#'NP(3)'!B3628:L3657", "NP(3)")</f>
        <v>NP(3)</v>
      </c>
      <c r="L94" s="181"/>
      <c r="M94" s="181"/>
      <c r="N94" s="181" t="s">
        <v>47</v>
      </c>
    </row>
    <row r="95" spans="2:14" ht="24" x14ac:dyDescent="0.2">
      <c r="B95" s="181">
        <v>89</v>
      </c>
      <c r="C95" s="181" t="s">
        <v>197</v>
      </c>
      <c r="D95" s="181" t="s">
        <v>198</v>
      </c>
      <c r="E95" s="181" t="s">
        <v>43</v>
      </c>
      <c r="F95" s="181" t="s">
        <v>44</v>
      </c>
      <c r="G95" s="181" t="s">
        <v>45</v>
      </c>
      <c r="H95" s="181" t="s">
        <v>46</v>
      </c>
      <c r="I95" s="188" t="str">
        <f xml:space="preserve"> HYPERLINK("#'N(1)'!B2141:L2165", "N(1)")</f>
        <v>N(1)</v>
      </c>
      <c r="J95" s="188" t="str">
        <f xml:space="preserve"> HYPERLINK("#'P(2)'!B2141:L2165", "P(2)")</f>
        <v>P(2)</v>
      </c>
      <c r="K95" s="188" t="str">
        <f xml:space="preserve"> HYPERLINK("#'NP(3)'!B3659:L3702", "NP(3)")</f>
        <v>NP(3)</v>
      </c>
      <c r="L95" s="181"/>
      <c r="M95" s="181"/>
      <c r="N95" s="181" t="s">
        <v>47</v>
      </c>
    </row>
    <row r="96" spans="2:14" ht="24" x14ac:dyDescent="0.2">
      <c r="B96" s="181">
        <v>90</v>
      </c>
      <c r="C96" s="181" t="s">
        <v>197</v>
      </c>
      <c r="D96" s="181" t="s">
        <v>198</v>
      </c>
      <c r="E96" s="181" t="s">
        <v>43</v>
      </c>
      <c r="F96" s="181" t="s">
        <v>71</v>
      </c>
      <c r="G96" s="181" t="s">
        <v>72</v>
      </c>
      <c r="H96" s="181" t="s">
        <v>46</v>
      </c>
      <c r="I96" s="188" t="str">
        <f xml:space="preserve"> HYPERLINK("#'N(1)'!B2167:L2193", "N(1)")</f>
        <v>N(1)</v>
      </c>
      <c r="J96" s="188" t="str">
        <f xml:space="preserve"> HYPERLINK("#'P(2)'!B2167:L2193", "P(2)")</f>
        <v>P(2)</v>
      </c>
      <c r="K96" s="188" t="str">
        <f xml:space="preserve"> HYPERLINK("#'NP(3)'!B3704:L3751", "NP(3)")</f>
        <v>NP(3)</v>
      </c>
      <c r="L96" s="181"/>
      <c r="M96" s="181"/>
      <c r="N96" s="181" t="s">
        <v>47</v>
      </c>
    </row>
    <row r="97" spans="2:14" ht="24" x14ac:dyDescent="0.2">
      <c r="B97" s="181">
        <v>91</v>
      </c>
      <c r="C97" s="181" t="s">
        <v>197</v>
      </c>
      <c r="D97" s="181" t="s">
        <v>198</v>
      </c>
      <c r="E97" s="181" t="s">
        <v>43</v>
      </c>
      <c r="F97" s="181" t="s">
        <v>78</v>
      </c>
      <c r="G97" s="181" t="s">
        <v>79</v>
      </c>
      <c r="H97" s="181" t="s">
        <v>46</v>
      </c>
      <c r="I97" s="188" t="str">
        <f xml:space="preserve"> HYPERLINK("#'N(1)'!B2195:L2217", "N(1)")</f>
        <v>N(1)</v>
      </c>
      <c r="J97" s="188" t="str">
        <f xml:space="preserve"> HYPERLINK("#'P(2)'!B2195:L2217", "P(2)")</f>
        <v>P(2)</v>
      </c>
      <c r="K97" s="188" t="str">
        <f xml:space="preserve"> HYPERLINK("#'NP(3)'!B3753:L3792", "NP(3)")</f>
        <v>NP(3)</v>
      </c>
      <c r="L97" s="181"/>
      <c r="M97" s="181"/>
      <c r="N97" s="181" t="s">
        <v>47</v>
      </c>
    </row>
    <row r="98" spans="2:14" ht="24" x14ac:dyDescent="0.2">
      <c r="B98" s="181">
        <v>92</v>
      </c>
      <c r="C98" s="181" t="s">
        <v>197</v>
      </c>
      <c r="D98" s="181" t="s">
        <v>198</v>
      </c>
      <c r="E98" s="181" t="s">
        <v>43</v>
      </c>
      <c r="F98" s="181" t="s">
        <v>92</v>
      </c>
      <c r="G98" s="181" t="s">
        <v>93</v>
      </c>
      <c r="H98" s="181" t="s">
        <v>43</v>
      </c>
      <c r="I98" s="188" t="str">
        <f xml:space="preserve"> HYPERLINK("#'N(1)'!B2219:L2236", "N(1)")</f>
        <v>N(1)</v>
      </c>
      <c r="J98" s="188" t="str">
        <f xml:space="preserve"> HYPERLINK("#'P(2)'!B2219:L2236", "P(2)")</f>
        <v>P(2)</v>
      </c>
      <c r="K98" s="188" t="str">
        <f xml:space="preserve"> HYPERLINK("#'NP(3)'!B3794:L3823", "NP(3)")</f>
        <v>NP(3)</v>
      </c>
      <c r="L98" s="181"/>
      <c r="M98" s="181"/>
      <c r="N98" s="181" t="s">
        <v>47</v>
      </c>
    </row>
    <row r="99" spans="2:14" ht="24" x14ac:dyDescent="0.2">
      <c r="B99" s="181">
        <v>93</v>
      </c>
      <c r="C99" s="181" t="s">
        <v>200</v>
      </c>
      <c r="D99" s="181" t="s">
        <v>201</v>
      </c>
      <c r="E99" s="181" t="s">
        <v>43</v>
      </c>
      <c r="F99" s="181" t="s">
        <v>44</v>
      </c>
      <c r="G99" s="181" t="s">
        <v>45</v>
      </c>
      <c r="H99" s="181" t="s">
        <v>46</v>
      </c>
      <c r="I99" s="188" t="str">
        <f xml:space="preserve"> HYPERLINK("#'N(1)'!B2238:L2262", "N(1)")</f>
        <v>N(1)</v>
      </c>
      <c r="J99" s="188" t="str">
        <f xml:space="preserve"> HYPERLINK("#'P(2)'!B2238:L2262", "P(2)")</f>
        <v>P(2)</v>
      </c>
      <c r="K99" s="188" t="str">
        <f xml:space="preserve"> HYPERLINK("#'NP(3)'!B3825:L3868", "NP(3)")</f>
        <v>NP(3)</v>
      </c>
      <c r="L99" s="181"/>
      <c r="M99" s="181"/>
      <c r="N99" s="181" t="s">
        <v>47</v>
      </c>
    </row>
    <row r="100" spans="2:14" ht="24" x14ac:dyDescent="0.2">
      <c r="B100" s="181">
        <v>94</v>
      </c>
      <c r="C100" s="181" t="s">
        <v>200</v>
      </c>
      <c r="D100" s="181" t="s">
        <v>201</v>
      </c>
      <c r="E100" s="181" t="s">
        <v>43</v>
      </c>
      <c r="F100" s="181" t="s">
        <v>71</v>
      </c>
      <c r="G100" s="181" t="s">
        <v>72</v>
      </c>
      <c r="H100" s="181" t="s">
        <v>46</v>
      </c>
      <c r="I100" s="188" t="str">
        <f xml:space="preserve"> HYPERLINK("#'N(1)'!B2264:L2290", "N(1)")</f>
        <v>N(1)</v>
      </c>
      <c r="J100" s="188" t="str">
        <f xml:space="preserve"> HYPERLINK("#'P(2)'!B2264:L2290", "P(2)")</f>
        <v>P(2)</v>
      </c>
      <c r="K100" s="188" t="str">
        <f xml:space="preserve"> HYPERLINK("#'NP(3)'!B3870:L3917", "NP(3)")</f>
        <v>NP(3)</v>
      </c>
      <c r="L100" s="181"/>
      <c r="M100" s="181"/>
      <c r="N100" s="181" t="s">
        <v>47</v>
      </c>
    </row>
    <row r="101" spans="2:14" ht="24" x14ac:dyDescent="0.2">
      <c r="B101" s="181">
        <v>95</v>
      </c>
      <c r="C101" s="181" t="s">
        <v>200</v>
      </c>
      <c r="D101" s="181" t="s">
        <v>201</v>
      </c>
      <c r="E101" s="181" t="s">
        <v>43</v>
      </c>
      <c r="F101" s="181" t="s">
        <v>78</v>
      </c>
      <c r="G101" s="181" t="s">
        <v>79</v>
      </c>
      <c r="H101" s="181" t="s">
        <v>46</v>
      </c>
      <c r="I101" s="188" t="str">
        <f xml:space="preserve"> HYPERLINK("#'N(1)'!B2292:L2314", "N(1)")</f>
        <v>N(1)</v>
      </c>
      <c r="J101" s="188" t="str">
        <f xml:space="preserve"> HYPERLINK("#'P(2)'!B2292:L2314", "P(2)")</f>
        <v>P(2)</v>
      </c>
      <c r="K101" s="188" t="str">
        <f xml:space="preserve"> HYPERLINK("#'NP(3)'!B3919:L3958", "NP(3)")</f>
        <v>NP(3)</v>
      </c>
      <c r="L101" s="181"/>
      <c r="M101" s="181"/>
      <c r="N101" s="181" t="s">
        <v>47</v>
      </c>
    </row>
    <row r="102" spans="2:14" ht="24" x14ac:dyDescent="0.2">
      <c r="B102" s="181">
        <v>96</v>
      </c>
      <c r="C102" s="181" t="s">
        <v>200</v>
      </c>
      <c r="D102" s="181" t="s">
        <v>201</v>
      </c>
      <c r="E102" s="181" t="s">
        <v>43</v>
      </c>
      <c r="F102" s="181" t="s">
        <v>92</v>
      </c>
      <c r="G102" s="181" t="s">
        <v>93</v>
      </c>
      <c r="H102" s="181" t="s">
        <v>43</v>
      </c>
      <c r="I102" s="188" t="str">
        <f xml:space="preserve"> HYPERLINK("#'N(1)'!B2316:L2333", "N(1)")</f>
        <v>N(1)</v>
      </c>
      <c r="J102" s="188" t="str">
        <f xml:space="preserve"> HYPERLINK("#'P(2)'!B2316:L2333", "P(2)")</f>
        <v>P(2)</v>
      </c>
      <c r="K102" s="188" t="str">
        <f xml:space="preserve"> HYPERLINK("#'NP(3)'!B3960:L3989", "NP(3)")</f>
        <v>NP(3)</v>
      </c>
      <c r="L102" s="181"/>
      <c r="M102" s="181"/>
      <c r="N102" s="181" t="s">
        <v>47</v>
      </c>
    </row>
    <row r="103" spans="2:14" ht="24" x14ac:dyDescent="0.2">
      <c r="B103" s="181">
        <v>97</v>
      </c>
      <c r="C103" s="181" t="s">
        <v>203</v>
      </c>
      <c r="D103" s="181" t="s">
        <v>204</v>
      </c>
      <c r="E103" s="181" t="s">
        <v>43</v>
      </c>
      <c r="F103" s="181" t="s">
        <v>44</v>
      </c>
      <c r="G103" s="181" t="s">
        <v>45</v>
      </c>
      <c r="H103" s="181" t="s">
        <v>46</v>
      </c>
      <c r="I103" s="188" t="str">
        <f xml:space="preserve"> HYPERLINK("#'N(1)'!B2335:L2359", "N(1)")</f>
        <v>N(1)</v>
      </c>
      <c r="J103" s="188" t="str">
        <f xml:space="preserve"> HYPERLINK("#'P(2)'!B2335:L2359", "P(2)")</f>
        <v>P(2)</v>
      </c>
      <c r="K103" s="188" t="str">
        <f xml:space="preserve"> HYPERLINK("#'NP(3)'!B3991:L4034", "NP(3)")</f>
        <v>NP(3)</v>
      </c>
      <c r="L103" s="181"/>
      <c r="M103" s="181"/>
      <c r="N103" s="181" t="s">
        <v>47</v>
      </c>
    </row>
    <row r="104" spans="2:14" ht="24" x14ac:dyDescent="0.2">
      <c r="B104" s="181">
        <v>98</v>
      </c>
      <c r="C104" s="181" t="s">
        <v>203</v>
      </c>
      <c r="D104" s="181" t="s">
        <v>204</v>
      </c>
      <c r="E104" s="181" t="s">
        <v>43</v>
      </c>
      <c r="F104" s="181" t="s">
        <v>71</v>
      </c>
      <c r="G104" s="181" t="s">
        <v>72</v>
      </c>
      <c r="H104" s="181" t="s">
        <v>46</v>
      </c>
      <c r="I104" s="188" t="str">
        <f xml:space="preserve"> HYPERLINK("#'N(1)'!B2361:L2387", "N(1)")</f>
        <v>N(1)</v>
      </c>
      <c r="J104" s="188" t="str">
        <f xml:space="preserve"> HYPERLINK("#'P(2)'!B2361:L2387", "P(2)")</f>
        <v>P(2)</v>
      </c>
      <c r="K104" s="188" t="str">
        <f xml:space="preserve"> HYPERLINK("#'NP(3)'!B4036:L4083", "NP(3)")</f>
        <v>NP(3)</v>
      </c>
      <c r="L104" s="181"/>
      <c r="M104" s="181"/>
      <c r="N104" s="181" t="s">
        <v>47</v>
      </c>
    </row>
    <row r="105" spans="2:14" ht="24" x14ac:dyDescent="0.2">
      <c r="B105" s="181">
        <v>99</v>
      </c>
      <c r="C105" s="181" t="s">
        <v>203</v>
      </c>
      <c r="D105" s="181" t="s">
        <v>204</v>
      </c>
      <c r="E105" s="181" t="s">
        <v>43</v>
      </c>
      <c r="F105" s="181" t="s">
        <v>78</v>
      </c>
      <c r="G105" s="181" t="s">
        <v>79</v>
      </c>
      <c r="H105" s="181" t="s">
        <v>46</v>
      </c>
      <c r="I105" s="188" t="str">
        <f xml:space="preserve"> HYPERLINK("#'N(1)'!B2389:L2411", "N(1)")</f>
        <v>N(1)</v>
      </c>
      <c r="J105" s="188" t="str">
        <f xml:space="preserve"> HYPERLINK("#'P(2)'!B2389:L2411", "P(2)")</f>
        <v>P(2)</v>
      </c>
      <c r="K105" s="188" t="str">
        <f xml:space="preserve"> HYPERLINK("#'NP(3)'!B4085:L4124", "NP(3)")</f>
        <v>NP(3)</v>
      </c>
      <c r="L105" s="181"/>
      <c r="M105" s="181"/>
      <c r="N105" s="181" t="s">
        <v>47</v>
      </c>
    </row>
    <row r="106" spans="2:14" ht="24" x14ac:dyDescent="0.2">
      <c r="B106" s="181">
        <v>100</v>
      </c>
      <c r="C106" s="181" t="s">
        <v>203</v>
      </c>
      <c r="D106" s="181" t="s">
        <v>204</v>
      </c>
      <c r="E106" s="181" t="s">
        <v>43</v>
      </c>
      <c r="F106" s="181" t="s">
        <v>92</v>
      </c>
      <c r="G106" s="181" t="s">
        <v>93</v>
      </c>
      <c r="H106" s="181" t="s">
        <v>43</v>
      </c>
      <c r="I106" s="188" t="str">
        <f xml:space="preserve"> HYPERLINK("#'N(1)'!B2413:L2430", "N(1)")</f>
        <v>N(1)</v>
      </c>
      <c r="J106" s="188" t="str">
        <f xml:space="preserve"> HYPERLINK("#'P(2)'!B2413:L2430", "P(2)")</f>
        <v>P(2)</v>
      </c>
      <c r="K106" s="188" t="str">
        <f xml:space="preserve"> HYPERLINK("#'NP(3)'!B4126:L4155", "NP(3)")</f>
        <v>NP(3)</v>
      </c>
      <c r="L106" s="181"/>
      <c r="M106" s="181"/>
      <c r="N106" s="181" t="s">
        <v>47</v>
      </c>
    </row>
    <row r="107" spans="2:14" ht="24" x14ac:dyDescent="0.2">
      <c r="B107" s="181">
        <v>101</v>
      </c>
      <c r="C107" s="181" t="s">
        <v>210</v>
      </c>
      <c r="D107" s="181" t="s">
        <v>211</v>
      </c>
      <c r="E107" s="181" t="s">
        <v>43</v>
      </c>
      <c r="F107" s="181" t="s">
        <v>44</v>
      </c>
      <c r="G107" s="181" t="s">
        <v>45</v>
      </c>
      <c r="H107" s="181" t="s">
        <v>46</v>
      </c>
      <c r="I107" s="188" t="str">
        <f xml:space="preserve"> HYPERLINK("#'N(1)'!B2432:L2456", "N(1)")</f>
        <v>N(1)</v>
      </c>
      <c r="J107" s="188" t="str">
        <f xml:space="preserve"> HYPERLINK("#'P(2)'!B2432:L2456", "P(2)")</f>
        <v>P(2)</v>
      </c>
      <c r="K107" s="188" t="str">
        <f xml:space="preserve"> HYPERLINK("#'NP(3)'!B4157:L4200", "NP(3)")</f>
        <v>NP(3)</v>
      </c>
      <c r="L107" s="181"/>
      <c r="M107" s="181"/>
      <c r="N107" s="181" t="s">
        <v>47</v>
      </c>
    </row>
    <row r="108" spans="2:14" ht="24" x14ac:dyDescent="0.2">
      <c r="B108" s="181">
        <v>102</v>
      </c>
      <c r="C108" s="181" t="s">
        <v>210</v>
      </c>
      <c r="D108" s="181" t="s">
        <v>211</v>
      </c>
      <c r="E108" s="181" t="s">
        <v>43</v>
      </c>
      <c r="F108" s="181" t="s">
        <v>71</v>
      </c>
      <c r="G108" s="181" t="s">
        <v>72</v>
      </c>
      <c r="H108" s="181" t="s">
        <v>46</v>
      </c>
      <c r="I108" s="188" t="str">
        <f xml:space="preserve"> HYPERLINK("#'N(1)'!B2458:L2484", "N(1)")</f>
        <v>N(1)</v>
      </c>
      <c r="J108" s="188" t="str">
        <f xml:space="preserve"> HYPERLINK("#'P(2)'!B2458:L2484", "P(2)")</f>
        <v>P(2)</v>
      </c>
      <c r="K108" s="188" t="str">
        <f xml:space="preserve"> HYPERLINK("#'NP(3)'!B4202:L4249", "NP(3)")</f>
        <v>NP(3)</v>
      </c>
      <c r="L108" s="181"/>
      <c r="M108" s="181"/>
      <c r="N108" s="181" t="s">
        <v>47</v>
      </c>
    </row>
    <row r="109" spans="2:14" ht="24" x14ac:dyDescent="0.2">
      <c r="B109" s="181">
        <v>103</v>
      </c>
      <c r="C109" s="181" t="s">
        <v>210</v>
      </c>
      <c r="D109" s="181" t="s">
        <v>211</v>
      </c>
      <c r="E109" s="181" t="s">
        <v>43</v>
      </c>
      <c r="F109" s="181" t="s">
        <v>78</v>
      </c>
      <c r="G109" s="181" t="s">
        <v>79</v>
      </c>
      <c r="H109" s="181" t="s">
        <v>46</v>
      </c>
      <c r="I109" s="188" t="str">
        <f xml:space="preserve"> HYPERLINK("#'N(1)'!B2486:L2508", "N(1)")</f>
        <v>N(1)</v>
      </c>
      <c r="J109" s="188" t="str">
        <f xml:space="preserve"> HYPERLINK("#'P(2)'!B2486:L2508", "P(2)")</f>
        <v>P(2)</v>
      </c>
      <c r="K109" s="188" t="str">
        <f xml:space="preserve"> HYPERLINK("#'NP(3)'!B4251:L4290", "NP(3)")</f>
        <v>NP(3)</v>
      </c>
      <c r="L109" s="181"/>
      <c r="M109" s="181"/>
      <c r="N109" s="181" t="s">
        <v>47</v>
      </c>
    </row>
    <row r="110" spans="2:14" ht="24" x14ac:dyDescent="0.2">
      <c r="B110" s="181">
        <v>104</v>
      </c>
      <c r="C110" s="181" t="s">
        <v>210</v>
      </c>
      <c r="D110" s="181" t="s">
        <v>211</v>
      </c>
      <c r="E110" s="181" t="s">
        <v>43</v>
      </c>
      <c r="F110" s="181" t="s">
        <v>92</v>
      </c>
      <c r="G110" s="181" t="s">
        <v>93</v>
      </c>
      <c r="H110" s="181" t="s">
        <v>43</v>
      </c>
      <c r="I110" s="188" t="str">
        <f xml:space="preserve"> HYPERLINK("#'N(1)'!B2510:L2527", "N(1)")</f>
        <v>N(1)</v>
      </c>
      <c r="J110" s="188" t="str">
        <f xml:space="preserve"> HYPERLINK("#'P(2)'!B2510:L2527", "P(2)")</f>
        <v>P(2)</v>
      </c>
      <c r="K110" s="188" t="str">
        <f xml:space="preserve"> HYPERLINK("#'NP(3)'!B4292:L4321", "NP(3)")</f>
        <v>NP(3)</v>
      </c>
      <c r="L110" s="181"/>
      <c r="M110" s="181"/>
      <c r="N110" s="181" t="s">
        <v>47</v>
      </c>
    </row>
    <row r="111" spans="2:14" ht="24" x14ac:dyDescent="0.2">
      <c r="B111" s="181">
        <v>105</v>
      </c>
      <c r="C111" s="181" t="s">
        <v>216</v>
      </c>
      <c r="D111" s="181" t="s">
        <v>217</v>
      </c>
      <c r="E111" s="181" t="s">
        <v>46</v>
      </c>
      <c r="F111" s="181" t="s">
        <v>44</v>
      </c>
      <c r="G111" s="181" t="s">
        <v>45</v>
      </c>
      <c r="H111" s="181" t="s">
        <v>46</v>
      </c>
      <c r="I111" s="188" t="str">
        <f xml:space="preserve"> HYPERLINK("#'N(1)'!B2529:R2553", "N(1)")</f>
        <v>N(1)</v>
      </c>
      <c r="J111" s="188" t="str">
        <f xml:space="preserve"> HYPERLINK("#'P(2)'!B2529:R2553", "P(2)")</f>
        <v>P(2)</v>
      </c>
      <c r="K111" s="188" t="str">
        <f xml:space="preserve"> HYPERLINK("#'NP(3)'!B4323:R4366", "NP(3)")</f>
        <v>NP(3)</v>
      </c>
      <c r="L111" s="181" t="s">
        <v>218</v>
      </c>
      <c r="M111" s="181"/>
      <c r="N111" s="181" t="s">
        <v>47</v>
      </c>
    </row>
    <row r="112" spans="2:14" ht="24" x14ac:dyDescent="0.2">
      <c r="B112" s="181">
        <v>106</v>
      </c>
      <c r="C112" s="181" t="s">
        <v>216</v>
      </c>
      <c r="D112" s="181" t="s">
        <v>217</v>
      </c>
      <c r="E112" s="181" t="s">
        <v>46</v>
      </c>
      <c r="F112" s="181" t="s">
        <v>71</v>
      </c>
      <c r="G112" s="181" t="s">
        <v>72</v>
      </c>
      <c r="H112" s="181" t="s">
        <v>46</v>
      </c>
      <c r="I112" s="188" t="str">
        <f xml:space="preserve"> HYPERLINK("#'N(1)'!B2555:R2581", "N(1)")</f>
        <v>N(1)</v>
      </c>
      <c r="J112" s="188" t="str">
        <f xml:space="preserve"> HYPERLINK("#'P(2)'!B2555:R2581", "P(2)")</f>
        <v>P(2)</v>
      </c>
      <c r="K112" s="188" t="str">
        <f xml:space="preserve"> HYPERLINK("#'NP(3)'!B4368:R4415", "NP(3)")</f>
        <v>NP(3)</v>
      </c>
      <c r="L112" s="181" t="s">
        <v>218</v>
      </c>
      <c r="M112" s="181"/>
      <c r="N112" s="181" t="s">
        <v>47</v>
      </c>
    </row>
    <row r="113" spans="2:14" ht="24" x14ac:dyDescent="0.2">
      <c r="B113" s="181">
        <v>107</v>
      </c>
      <c r="C113" s="181" t="s">
        <v>216</v>
      </c>
      <c r="D113" s="181" t="s">
        <v>217</v>
      </c>
      <c r="E113" s="181" t="s">
        <v>46</v>
      </c>
      <c r="F113" s="181" t="s">
        <v>78</v>
      </c>
      <c r="G113" s="181" t="s">
        <v>79</v>
      </c>
      <c r="H113" s="181" t="s">
        <v>46</v>
      </c>
      <c r="I113" s="188" t="str">
        <f xml:space="preserve"> HYPERLINK("#'N(1)'!B2583:R2605", "N(1)")</f>
        <v>N(1)</v>
      </c>
      <c r="J113" s="188" t="str">
        <f xml:space="preserve"> HYPERLINK("#'P(2)'!B2583:R2605", "P(2)")</f>
        <v>P(2)</v>
      </c>
      <c r="K113" s="188" t="str">
        <f xml:space="preserve"> HYPERLINK("#'NP(3)'!B4417:R4456", "NP(3)")</f>
        <v>NP(3)</v>
      </c>
      <c r="L113" s="181" t="s">
        <v>218</v>
      </c>
      <c r="M113" s="181"/>
      <c r="N113" s="181" t="s">
        <v>47</v>
      </c>
    </row>
    <row r="114" spans="2:14" ht="24" x14ac:dyDescent="0.2">
      <c r="B114" s="181">
        <v>108</v>
      </c>
      <c r="C114" s="181" t="s">
        <v>216</v>
      </c>
      <c r="D114" s="181" t="s">
        <v>217</v>
      </c>
      <c r="E114" s="181" t="s">
        <v>46</v>
      </c>
      <c r="F114" s="181" t="s">
        <v>92</v>
      </c>
      <c r="G114" s="181" t="s">
        <v>93</v>
      </c>
      <c r="H114" s="181" t="s">
        <v>43</v>
      </c>
      <c r="I114" s="188" t="str">
        <f xml:space="preserve"> HYPERLINK("#'N(1)'!B2607:R2624", "N(1)")</f>
        <v>N(1)</v>
      </c>
      <c r="J114" s="188" t="str">
        <f xml:space="preserve"> HYPERLINK("#'P(2)'!B2607:R2624", "P(2)")</f>
        <v>P(2)</v>
      </c>
      <c r="K114" s="188" t="str">
        <f xml:space="preserve"> HYPERLINK("#'NP(3)'!B4458:R4487", "NP(3)")</f>
        <v>NP(3)</v>
      </c>
      <c r="L114" s="181" t="s">
        <v>218</v>
      </c>
      <c r="M114" s="181"/>
      <c r="N114" s="181" t="s">
        <v>47</v>
      </c>
    </row>
    <row r="115" spans="2:14" ht="24" x14ac:dyDescent="0.2">
      <c r="B115" s="181">
        <v>109</v>
      </c>
      <c r="C115" s="181" t="s">
        <v>220</v>
      </c>
      <c r="D115" s="181" t="s">
        <v>221</v>
      </c>
      <c r="E115" s="181" t="s">
        <v>46</v>
      </c>
      <c r="F115" s="181" t="s">
        <v>44</v>
      </c>
      <c r="G115" s="181" t="s">
        <v>45</v>
      </c>
      <c r="H115" s="181" t="s">
        <v>46</v>
      </c>
      <c r="I115" s="188" t="str">
        <f xml:space="preserve"> HYPERLINK("#'N(1)'!B2626:R2650", "N(1)")</f>
        <v>N(1)</v>
      </c>
      <c r="J115" s="188" t="str">
        <f xml:space="preserve"> HYPERLINK("#'P(2)'!B2626:R2650", "P(2)")</f>
        <v>P(2)</v>
      </c>
      <c r="K115" s="188" t="str">
        <f xml:space="preserve"> HYPERLINK("#'NP(3)'!B4489:R4532", "NP(3)")</f>
        <v>NP(3)</v>
      </c>
      <c r="L115" s="181" t="s">
        <v>218</v>
      </c>
      <c r="M115" s="181"/>
      <c r="N115" s="181" t="s">
        <v>47</v>
      </c>
    </row>
    <row r="116" spans="2:14" ht="24" x14ac:dyDescent="0.2">
      <c r="B116" s="181">
        <v>110</v>
      </c>
      <c r="C116" s="181" t="s">
        <v>220</v>
      </c>
      <c r="D116" s="181" t="s">
        <v>221</v>
      </c>
      <c r="E116" s="181" t="s">
        <v>46</v>
      </c>
      <c r="F116" s="181" t="s">
        <v>71</v>
      </c>
      <c r="G116" s="181" t="s">
        <v>72</v>
      </c>
      <c r="H116" s="181" t="s">
        <v>46</v>
      </c>
      <c r="I116" s="188" t="str">
        <f xml:space="preserve"> HYPERLINK("#'N(1)'!B2652:R2678", "N(1)")</f>
        <v>N(1)</v>
      </c>
      <c r="J116" s="188" t="str">
        <f xml:space="preserve"> HYPERLINK("#'P(2)'!B2652:R2678", "P(2)")</f>
        <v>P(2)</v>
      </c>
      <c r="K116" s="188" t="str">
        <f xml:space="preserve"> HYPERLINK("#'NP(3)'!B4534:R4581", "NP(3)")</f>
        <v>NP(3)</v>
      </c>
      <c r="L116" s="181" t="s">
        <v>218</v>
      </c>
      <c r="M116" s="181"/>
      <c r="N116" s="181" t="s">
        <v>47</v>
      </c>
    </row>
    <row r="117" spans="2:14" ht="24" x14ac:dyDescent="0.2">
      <c r="B117" s="181">
        <v>111</v>
      </c>
      <c r="C117" s="181" t="s">
        <v>220</v>
      </c>
      <c r="D117" s="181" t="s">
        <v>221</v>
      </c>
      <c r="E117" s="181" t="s">
        <v>46</v>
      </c>
      <c r="F117" s="181" t="s">
        <v>78</v>
      </c>
      <c r="G117" s="181" t="s">
        <v>79</v>
      </c>
      <c r="H117" s="181" t="s">
        <v>46</v>
      </c>
      <c r="I117" s="188" t="str">
        <f xml:space="preserve"> HYPERLINK("#'N(1)'!B2680:R2702", "N(1)")</f>
        <v>N(1)</v>
      </c>
      <c r="J117" s="188" t="str">
        <f xml:space="preserve"> HYPERLINK("#'P(2)'!B2680:R2702", "P(2)")</f>
        <v>P(2)</v>
      </c>
      <c r="K117" s="188" t="str">
        <f xml:space="preserve"> HYPERLINK("#'NP(3)'!B4583:R4622", "NP(3)")</f>
        <v>NP(3)</v>
      </c>
      <c r="L117" s="181" t="s">
        <v>218</v>
      </c>
      <c r="M117" s="181"/>
      <c r="N117" s="181" t="s">
        <v>47</v>
      </c>
    </row>
    <row r="118" spans="2:14" ht="24" x14ac:dyDescent="0.2">
      <c r="B118" s="181">
        <v>112</v>
      </c>
      <c r="C118" s="181" t="s">
        <v>220</v>
      </c>
      <c r="D118" s="181" t="s">
        <v>221</v>
      </c>
      <c r="E118" s="181" t="s">
        <v>46</v>
      </c>
      <c r="F118" s="181" t="s">
        <v>92</v>
      </c>
      <c r="G118" s="181" t="s">
        <v>93</v>
      </c>
      <c r="H118" s="181" t="s">
        <v>43</v>
      </c>
      <c r="I118" s="188" t="str">
        <f xml:space="preserve"> HYPERLINK("#'N(1)'!B2704:R2721", "N(1)")</f>
        <v>N(1)</v>
      </c>
      <c r="J118" s="188" t="str">
        <f xml:space="preserve"> HYPERLINK("#'P(2)'!B2704:R2721", "P(2)")</f>
        <v>P(2)</v>
      </c>
      <c r="K118" s="188" t="str">
        <f xml:space="preserve"> HYPERLINK("#'NP(3)'!B4624:R4653", "NP(3)")</f>
        <v>NP(3)</v>
      </c>
      <c r="L118" s="181" t="s">
        <v>218</v>
      </c>
      <c r="M118" s="181"/>
      <c r="N118" s="181" t="s">
        <v>47</v>
      </c>
    </row>
    <row r="119" spans="2:14" ht="24" x14ac:dyDescent="0.2">
      <c r="B119" s="181">
        <v>113</v>
      </c>
      <c r="C119" s="181" t="s">
        <v>224</v>
      </c>
      <c r="D119" s="181" t="s">
        <v>225</v>
      </c>
      <c r="E119" s="181" t="s">
        <v>43</v>
      </c>
      <c r="F119" s="181" t="s">
        <v>44</v>
      </c>
      <c r="G119" s="181" t="s">
        <v>45</v>
      </c>
      <c r="H119" s="181" t="s">
        <v>46</v>
      </c>
      <c r="I119" s="188" t="str">
        <f xml:space="preserve"> HYPERLINK("#'N(1)'!B2723:J2747", "N(1)")</f>
        <v>N(1)</v>
      </c>
      <c r="J119" s="188" t="str">
        <f xml:space="preserve"> HYPERLINK("#'P(2)'!B2723:J2747", "P(2)")</f>
        <v>P(2)</v>
      </c>
      <c r="K119" s="188" t="str">
        <f xml:space="preserve"> HYPERLINK("#'NP(3)'!B4655:J4698", "NP(3)")</f>
        <v>NP(3)</v>
      </c>
      <c r="L119" s="181"/>
      <c r="M119" s="181"/>
      <c r="N119" s="181" t="s">
        <v>47</v>
      </c>
    </row>
    <row r="120" spans="2:14" ht="24" x14ac:dyDescent="0.2">
      <c r="B120" s="181">
        <v>114</v>
      </c>
      <c r="C120" s="181" t="s">
        <v>224</v>
      </c>
      <c r="D120" s="181" t="s">
        <v>225</v>
      </c>
      <c r="E120" s="181" t="s">
        <v>43</v>
      </c>
      <c r="F120" s="181" t="s">
        <v>71</v>
      </c>
      <c r="G120" s="181" t="s">
        <v>72</v>
      </c>
      <c r="H120" s="181" t="s">
        <v>46</v>
      </c>
      <c r="I120" s="188" t="str">
        <f xml:space="preserve"> HYPERLINK("#'N(1)'!B2749:J2775", "N(1)")</f>
        <v>N(1)</v>
      </c>
      <c r="J120" s="188" t="str">
        <f xml:space="preserve"> HYPERLINK("#'P(2)'!B2749:J2775", "P(2)")</f>
        <v>P(2)</v>
      </c>
      <c r="K120" s="188" t="str">
        <f xml:space="preserve"> HYPERLINK("#'NP(3)'!B4700:J4747", "NP(3)")</f>
        <v>NP(3)</v>
      </c>
      <c r="L120" s="181"/>
      <c r="M120" s="181"/>
      <c r="N120" s="181" t="s">
        <v>47</v>
      </c>
    </row>
    <row r="121" spans="2:14" ht="24" x14ac:dyDescent="0.2">
      <c r="B121" s="181">
        <v>115</v>
      </c>
      <c r="C121" s="181" t="s">
        <v>224</v>
      </c>
      <c r="D121" s="181" t="s">
        <v>225</v>
      </c>
      <c r="E121" s="181" t="s">
        <v>43</v>
      </c>
      <c r="F121" s="181" t="s">
        <v>78</v>
      </c>
      <c r="G121" s="181" t="s">
        <v>79</v>
      </c>
      <c r="H121" s="181" t="s">
        <v>46</v>
      </c>
      <c r="I121" s="188" t="str">
        <f xml:space="preserve"> HYPERLINK("#'N(1)'!B2777:J2799", "N(1)")</f>
        <v>N(1)</v>
      </c>
      <c r="J121" s="188" t="str">
        <f xml:space="preserve"> HYPERLINK("#'P(2)'!B2777:J2799", "P(2)")</f>
        <v>P(2)</v>
      </c>
      <c r="K121" s="188" t="str">
        <f xml:space="preserve"> HYPERLINK("#'NP(3)'!B4749:J4788", "NP(3)")</f>
        <v>NP(3)</v>
      </c>
      <c r="L121" s="181"/>
      <c r="M121" s="181"/>
      <c r="N121" s="181" t="s">
        <v>47</v>
      </c>
    </row>
    <row r="122" spans="2:14" ht="24" x14ac:dyDescent="0.2">
      <c r="B122" s="181">
        <v>116</v>
      </c>
      <c r="C122" s="181" t="s">
        <v>224</v>
      </c>
      <c r="D122" s="181" t="s">
        <v>225</v>
      </c>
      <c r="E122" s="181" t="s">
        <v>43</v>
      </c>
      <c r="F122" s="181" t="s">
        <v>92</v>
      </c>
      <c r="G122" s="181" t="s">
        <v>93</v>
      </c>
      <c r="H122" s="181" t="s">
        <v>43</v>
      </c>
      <c r="I122" s="188" t="str">
        <f xml:space="preserve"> HYPERLINK("#'N(1)'!B2801:J2818", "N(1)")</f>
        <v>N(1)</v>
      </c>
      <c r="J122" s="188" t="str">
        <f xml:space="preserve"> HYPERLINK("#'P(2)'!B2801:J2818", "P(2)")</f>
        <v>P(2)</v>
      </c>
      <c r="K122" s="188" t="str">
        <f xml:space="preserve"> HYPERLINK("#'NP(3)'!B4790:J4819", "NP(3)")</f>
        <v>NP(3)</v>
      </c>
      <c r="L122" s="181"/>
      <c r="M122" s="181"/>
      <c r="N122" s="181" t="s">
        <v>47</v>
      </c>
    </row>
    <row r="123" spans="2:14" x14ac:dyDescent="0.2">
      <c r="B123" s="181">
        <v>117</v>
      </c>
      <c r="C123" s="181" t="s">
        <v>229</v>
      </c>
      <c r="D123" s="181" t="s">
        <v>230</v>
      </c>
      <c r="E123" s="181" t="s">
        <v>43</v>
      </c>
      <c r="F123" s="181" t="s">
        <v>44</v>
      </c>
      <c r="G123" s="181" t="s">
        <v>45</v>
      </c>
      <c r="H123" s="181" t="s">
        <v>46</v>
      </c>
      <c r="I123" s="188" t="str">
        <f xml:space="preserve"> HYPERLINK("#'N(1)'!B2820:J2844", "N(1)")</f>
        <v>N(1)</v>
      </c>
      <c r="J123" s="188" t="str">
        <f xml:space="preserve"> HYPERLINK("#'P(2)'!B2820:J2844", "P(2)")</f>
        <v>P(2)</v>
      </c>
      <c r="K123" s="188" t="str">
        <f xml:space="preserve"> HYPERLINK("#'NP(3)'!B4821:J4864", "NP(3)")</f>
        <v>NP(3)</v>
      </c>
      <c r="L123" s="181"/>
      <c r="M123" s="181"/>
      <c r="N123" s="181" t="s">
        <v>47</v>
      </c>
    </row>
    <row r="124" spans="2:14" x14ac:dyDescent="0.2">
      <c r="B124" s="181">
        <v>118</v>
      </c>
      <c r="C124" s="181" t="s">
        <v>229</v>
      </c>
      <c r="D124" s="181" t="s">
        <v>230</v>
      </c>
      <c r="E124" s="181" t="s">
        <v>43</v>
      </c>
      <c r="F124" s="181" t="s">
        <v>71</v>
      </c>
      <c r="G124" s="181" t="s">
        <v>72</v>
      </c>
      <c r="H124" s="181" t="s">
        <v>46</v>
      </c>
      <c r="I124" s="188" t="str">
        <f xml:space="preserve"> HYPERLINK("#'N(1)'!B2846:J2872", "N(1)")</f>
        <v>N(1)</v>
      </c>
      <c r="J124" s="188" t="str">
        <f xml:space="preserve"> HYPERLINK("#'P(2)'!B2846:J2872", "P(2)")</f>
        <v>P(2)</v>
      </c>
      <c r="K124" s="188" t="str">
        <f xml:space="preserve"> HYPERLINK("#'NP(3)'!B4866:J4913", "NP(3)")</f>
        <v>NP(3)</v>
      </c>
      <c r="L124" s="181"/>
      <c r="M124" s="181"/>
      <c r="N124" s="181" t="s">
        <v>47</v>
      </c>
    </row>
    <row r="125" spans="2:14" x14ac:dyDescent="0.2">
      <c r="B125" s="181">
        <v>119</v>
      </c>
      <c r="C125" s="181" t="s">
        <v>229</v>
      </c>
      <c r="D125" s="181" t="s">
        <v>230</v>
      </c>
      <c r="E125" s="181" t="s">
        <v>43</v>
      </c>
      <c r="F125" s="181" t="s">
        <v>78</v>
      </c>
      <c r="G125" s="181" t="s">
        <v>79</v>
      </c>
      <c r="H125" s="181" t="s">
        <v>46</v>
      </c>
      <c r="I125" s="188" t="str">
        <f xml:space="preserve"> HYPERLINK("#'N(1)'!B2874:J2896", "N(1)")</f>
        <v>N(1)</v>
      </c>
      <c r="J125" s="188" t="str">
        <f xml:space="preserve"> HYPERLINK("#'P(2)'!B2874:J2896", "P(2)")</f>
        <v>P(2)</v>
      </c>
      <c r="K125" s="188" t="str">
        <f xml:space="preserve"> HYPERLINK("#'NP(3)'!B4915:J4954", "NP(3)")</f>
        <v>NP(3)</v>
      </c>
      <c r="L125" s="181"/>
      <c r="M125" s="181"/>
      <c r="N125" s="181" t="s">
        <v>47</v>
      </c>
    </row>
    <row r="126" spans="2:14" x14ac:dyDescent="0.2">
      <c r="B126" s="181">
        <v>120</v>
      </c>
      <c r="C126" s="181" t="s">
        <v>229</v>
      </c>
      <c r="D126" s="181" t="s">
        <v>230</v>
      </c>
      <c r="E126" s="181" t="s">
        <v>43</v>
      </c>
      <c r="F126" s="181" t="s">
        <v>92</v>
      </c>
      <c r="G126" s="181" t="s">
        <v>93</v>
      </c>
      <c r="H126" s="181" t="s">
        <v>43</v>
      </c>
      <c r="I126" s="188" t="str">
        <f xml:space="preserve"> HYPERLINK("#'N(1)'!B2898:J2915", "N(1)")</f>
        <v>N(1)</v>
      </c>
      <c r="J126" s="188" t="str">
        <f xml:space="preserve"> HYPERLINK("#'P(2)'!B2898:J2915", "P(2)")</f>
        <v>P(2)</v>
      </c>
      <c r="K126" s="188" t="str">
        <f xml:space="preserve"> HYPERLINK("#'NP(3)'!B4956:J4985", "NP(3)")</f>
        <v>NP(3)</v>
      </c>
      <c r="L126" s="181"/>
      <c r="M126" s="181"/>
      <c r="N126" s="181" t="s">
        <v>47</v>
      </c>
    </row>
    <row r="127" spans="2:14" ht="24" x14ac:dyDescent="0.2">
      <c r="B127" s="181">
        <v>121</v>
      </c>
      <c r="C127" s="181" t="s">
        <v>237</v>
      </c>
      <c r="D127" s="181" t="s">
        <v>238</v>
      </c>
      <c r="E127" s="181" t="s">
        <v>43</v>
      </c>
      <c r="F127" s="181" t="s">
        <v>44</v>
      </c>
      <c r="G127" s="181" t="s">
        <v>45</v>
      </c>
      <c r="H127" s="181" t="s">
        <v>46</v>
      </c>
      <c r="I127" s="188" t="str">
        <f xml:space="preserve"> HYPERLINK("#'N(1)'!B2917:N2941", "N(1)")</f>
        <v>N(1)</v>
      </c>
      <c r="J127" s="188" t="str">
        <f xml:space="preserve"> HYPERLINK("#'P(2)'!B2917:N2941", "P(2)")</f>
        <v>P(2)</v>
      </c>
      <c r="K127" s="188" t="str">
        <f xml:space="preserve"> HYPERLINK("#'NP(3)'!B4987:N5030", "NP(3)")</f>
        <v>NP(3)</v>
      </c>
      <c r="L127" s="181"/>
      <c r="M127" s="181"/>
      <c r="N127" s="181" t="s">
        <v>47</v>
      </c>
    </row>
    <row r="128" spans="2:14" ht="24" x14ac:dyDescent="0.2">
      <c r="B128" s="181">
        <v>122</v>
      </c>
      <c r="C128" s="181" t="s">
        <v>237</v>
      </c>
      <c r="D128" s="181" t="s">
        <v>238</v>
      </c>
      <c r="E128" s="181" t="s">
        <v>43</v>
      </c>
      <c r="F128" s="181" t="s">
        <v>71</v>
      </c>
      <c r="G128" s="181" t="s">
        <v>72</v>
      </c>
      <c r="H128" s="181" t="s">
        <v>46</v>
      </c>
      <c r="I128" s="188" t="str">
        <f xml:space="preserve"> HYPERLINK("#'N(1)'!B2943:N2969", "N(1)")</f>
        <v>N(1)</v>
      </c>
      <c r="J128" s="188" t="str">
        <f xml:space="preserve"> HYPERLINK("#'P(2)'!B2943:N2969", "P(2)")</f>
        <v>P(2)</v>
      </c>
      <c r="K128" s="188" t="str">
        <f xml:space="preserve"> HYPERLINK("#'NP(3)'!B5032:N5079", "NP(3)")</f>
        <v>NP(3)</v>
      </c>
      <c r="L128" s="181"/>
      <c r="M128" s="181"/>
      <c r="N128" s="181" t="s">
        <v>47</v>
      </c>
    </row>
    <row r="129" spans="2:14" ht="24" x14ac:dyDescent="0.2">
      <c r="B129" s="181">
        <v>123</v>
      </c>
      <c r="C129" s="181" t="s">
        <v>237</v>
      </c>
      <c r="D129" s="181" t="s">
        <v>238</v>
      </c>
      <c r="E129" s="181" t="s">
        <v>43</v>
      </c>
      <c r="F129" s="181" t="s">
        <v>78</v>
      </c>
      <c r="G129" s="181" t="s">
        <v>79</v>
      </c>
      <c r="H129" s="181" t="s">
        <v>46</v>
      </c>
      <c r="I129" s="188" t="str">
        <f xml:space="preserve"> HYPERLINK("#'N(1)'!B2971:N2993", "N(1)")</f>
        <v>N(1)</v>
      </c>
      <c r="J129" s="188" t="str">
        <f xml:space="preserve"> HYPERLINK("#'P(2)'!B2971:N2993", "P(2)")</f>
        <v>P(2)</v>
      </c>
      <c r="K129" s="188" t="str">
        <f xml:space="preserve"> HYPERLINK("#'NP(3)'!B5081:N5120", "NP(3)")</f>
        <v>NP(3)</v>
      </c>
      <c r="L129" s="181"/>
      <c r="M129" s="181"/>
      <c r="N129" s="181" t="s">
        <v>47</v>
      </c>
    </row>
    <row r="130" spans="2:14" ht="24" x14ac:dyDescent="0.2">
      <c r="B130" s="181">
        <v>124</v>
      </c>
      <c r="C130" s="181" t="s">
        <v>237</v>
      </c>
      <c r="D130" s="181" t="s">
        <v>238</v>
      </c>
      <c r="E130" s="181" t="s">
        <v>43</v>
      </c>
      <c r="F130" s="181" t="s">
        <v>92</v>
      </c>
      <c r="G130" s="181" t="s">
        <v>93</v>
      </c>
      <c r="H130" s="181" t="s">
        <v>43</v>
      </c>
      <c r="I130" s="188" t="str">
        <f xml:space="preserve"> HYPERLINK("#'N(1)'!B2995:N3012", "N(1)")</f>
        <v>N(1)</v>
      </c>
      <c r="J130" s="188" t="str">
        <f xml:space="preserve"> HYPERLINK("#'P(2)'!B2995:N3012", "P(2)")</f>
        <v>P(2)</v>
      </c>
      <c r="K130" s="188" t="str">
        <f xml:space="preserve"> HYPERLINK("#'NP(3)'!B5122:N5151", "NP(3)")</f>
        <v>NP(3)</v>
      </c>
      <c r="L130" s="181"/>
      <c r="M130" s="181"/>
      <c r="N130" s="181" t="s">
        <v>47</v>
      </c>
    </row>
    <row r="131" spans="2:14" x14ac:dyDescent="0.2">
      <c r="B131" s="181">
        <v>125</v>
      </c>
      <c r="C131" s="181" t="s">
        <v>245</v>
      </c>
      <c r="D131" s="181" t="s">
        <v>246</v>
      </c>
      <c r="E131" s="181" t="s">
        <v>43</v>
      </c>
      <c r="F131" s="181" t="s">
        <v>44</v>
      </c>
      <c r="G131" s="181" t="s">
        <v>45</v>
      </c>
      <c r="H131" s="181" t="s">
        <v>46</v>
      </c>
      <c r="I131" s="188" t="str">
        <f xml:space="preserve"> HYPERLINK("#'N(1)'!B3014:M3038", "N(1)")</f>
        <v>N(1)</v>
      </c>
      <c r="J131" s="188" t="str">
        <f xml:space="preserve"> HYPERLINK("#'P(2)'!B3014:M3038", "P(2)")</f>
        <v>P(2)</v>
      </c>
      <c r="K131" s="188" t="str">
        <f xml:space="preserve"> HYPERLINK("#'NP(3)'!B5153:M5196", "NP(3)")</f>
        <v>NP(3)</v>
      </c>
      <c r="L131" s="181" t="s">
        <v>247</v>
      </c>
      <c r="M131" s="181"/>
      <c r="N131" s="181" t="s">
        <v>47</v>
      </c>
    </row>
    <row r="132" spans="2:14" x14ac:dyDescent="0.2">
      <c r="B132" s="181">
        <v>126</v>
      </c>
      <c r="C132" s="181" t="s">
        <v>245</v>
      </c>
      <c r="D132" s="181" t="s">
        <v>246</v>
      </c>
      <c r="E132" s="181" t="s">
        <v>43</v>
      </c>
      <c r="F132" s="181" t="s">
        <v>71</v>
      </c>
      <c r="G132" s="181" t="s">
        <v>72</v>
      </c>
      <c r="H132" s="181" t="s">
        <v>46</v>
      </c>
      <c r="I132" s="188" t="str">
        <f xml:space="preserve"> HYPERLINK("#'N(1)'!B3040:M3066", "N(1)")</f>
        <v>N(1)</v>
      </c>
      <c r="J132" s="188" t="str">
        <f xml:space="preserve"> HYPERLINK("#'P(2)'!B3040:M3066", "P(2)")</f>
        <v>P(2)</v>
      </c>
      <c r="K132" s="188" t="str">
        <f xml:space="preserve"> HYPERLINK("#'NP(3)'!B5198:M5245", "NP(3)")</f>
        <v>NP(3)</v>
      </c>
      <c r="L132" s="181" t="s">
        <v>247</v>
      </c>
      <c r="M132" s="181"/>
      <c r="N132" s="181" t="s">
        <v>47</v>
      </c>
    </row>
    <row r="133" spans="2:14" x14ac:dyDescent="0.2">
      <c r="B133" s="181">
        <v>127</v>
      </c>
      <c r="C133" s="181" t="s">
        <v>245</v>
      </c>
      <c r="D133" s="181" t="s">
        <v>246</v>
      </c>
      <c r="E133" s="181" t="s">
        <v>43</v>
      </c>
      <c r="F133" s="181" t="s">
        <v>78</v>
      </c>
      <c r="G133" s="181" t="s">
        <v>79</v>
      </c>
      <c r="H133" s="181" t="s">
        <v>46</v>
      </c>
      <c r="I133" s="188" t="str">
        <f xml:space="preserve"> HYPERLINK("#'N(1)'!B3068:M3090", "N(1)")</f>
        <v>N(1)</v>
      </c>
      <c r="J133" s="188" t="str">
        <f xml:space="preserve"> HYPERLINK("#'P(2)'!B3068:M3090", "P(2)")</f>
        <v>P(2)</v>
      </c>
      <c r="K133" s="188" t="str">
        <f xml:space="preserve"> HYPERLINK("#'NP(3)'!B5247:M5286", "NP(3)")</f>
        <v>NP(3)</v>
      </c>
      <c r="L133" s="181" t="s">
        <v>247</v>
      </c>
      <c r="M133" s="181"/>
      <c r="N133" s="181" t="s">
        <v>47</v>
      </c>
    </row>
    <row r="134" spans="2:14" x14ac:dyDescent="0.2">
      <c r="B134" s="181">
        <v>128</v>
      </c>
      <c r="C134" s="181" t="s">
        <v>245</v>
      </c>
      <c r="D134" s="181" t="s">
        <v>246</v>
      </c>
      <c r="E134" s="181" t="s">
        <v>43</v>
      </c>
      <c r="F134" s="181" t="s">
        <v>92</v>
      </c>
      <c r="G134" s="181" t="s">
        <v>93</v>
      </c>
      <c r="H134" s="181" t="s">
        <v>43</v>
      </c>
      <c r="I134" s="188" t="str">
        <f xml:space="preserve"> HYPERLINK("#'N(1)'!B3092:M3109", "N(1)")</f>
        <v>N(1)</v>
      </c>
      <c r="J134" s="188" t="str">
        <f xml:space="preserve"> HYPERLINK("#'P(2)'!B3092:M3109", "P(2)")</f>
        <v>P(2)</v>
      </c>
      <c r="K134" s="188" t="str">
        <f xml:space="preserve"> HYPERLINK("#'NP(3)'!B5288:M5317", "NP(3)")</f>
        <v>NP(3)</v>
      </c>
      <c r="L134" s="181" t="s">
        <v>247</v>
      </c>
      <c r="M134" s="181"/>
      <c r="N134" s="181" t="s">
        <v>47</v>
      </c>
    </row>
    <row r="135" spans="2:14" ht="24" x14ac:dyDescent="0.2">
      <c r="B135" s="181">
        <v>129</v>
      </c>
      <c r="C135" s="181" t="s">
        <v>254</v>
      </c>
      <c r="D135" s="181" t="s">
        <v>255</v>
      </c>
      <c r="E135" s="181" t="s">
        <v>46</v>
      </c>
      <c r="F135" s="181" t="s">
        <v>44</v>
      </c>
      <c r="G135" s="181" t="s">
        <v>45</v>
      </c>
      <c r="H135" s="181" t="s">
        <v>46</v>
      </c>
      <c r="I135" s="188" t="str">
        <f xml:space="preserve"> HYPERLINK("#'N(1)'!B3111:O3135", "N(1)")</f>
        <v>N(1)</v>
      </c>
      <c r="J135" s="188" t="str">
        <f xml:space="preserve"> HYPERLINK("#'P(2)'!B3111:O3135", "P(2)")</f>
        <v>P(2)</v>
      </c>
      <c r="K135" s="188" t="str">
        <f xml:space="preserve"> HYPERLINK("#'NP(3)'!B5319:O5362", "NP(3)")</f>
        <v>NP(3)</v>
      </c>
      <c r="L135" s="181" t="s">
        <v>247</v>
      </c>
      <c r="M135" s="181"/>
      <c r="N135" s="181" t="s">
        <v>47</v>
      </c>
    </row>
    <row r="136" spans="2:14" ht="24" x14ac:dyDescent="0.2">
      <c r="B136" s="181">
        <v>130</v>
      </c>
      <c r="C136" s="181" t="s">
        <v>254</v>
      </c>
      <c r="D136" s="181" t="s">
        <v>255</v>
      </c>
      <c r="E136" s="181" t="s">
        <v>46</v>
      </c>
      <c r="F136" s="181" t="s">
        <v>71</v>
      </c>
      <c r="G136" s="181" t="s">
        <v>72</v>
      </c>
      <c r="H136" s="181" t="s">
        <v>46</v>
      </c>
      <c r="I136" s="188" t="str">
        <f xml:space="preserve"> HYPERLINK("#'N(1)'!B3137:O3163", "N(1)")</f>
        <v>N(1)</v>
      </c>
      <c r="J136" s="188" t="str">
        <f xml:space="preserve"> HYPERLINK("#'P(2)'!B3137:O3163", "P(2)")</f>
        <v>P(2)</v>
      </c>
      <c r="K136" s="188" t="str">
        <f xml:space="preserve"> HYPERLINK("#'NP(3)'!B5364:O5411", "NP(3)")</f>
        <v>NP(3)</v>
      </c>
      <c r="L136" s="181" t="s">
        <v>247</v>
      </c>
      <c r="M136" s="181"/>
      <c r="N136" s="181" t="s">
        <v>47</v>
      </c>
    </row>
    <row r="137" spans="2:14" ht="24" x14ac:dyDescent="0.2">
      <c r="B137" s="181">
        <v>131</v>
      </c>
      <c r="C137" s="181" t="s">
        <v>254</v>
      </c>
      <c r="D137" s="181" t="s">
        <v>255</v>
      </c>
      <c r="E137" s="181" t="s">
        <v>46</v>
      </c>
      <c r="F137" s="181" t="s">
        <v>78</v>
      </c>
      <c r="G137" s="181" t="s">
        <v>79</v>
      </c>
      <c r="H137" s="181" t="s">
        <v>46</v>
      </c>
      <c r="I137" s="188" t="str">
        <f xml:space="preserve"> HYPERLINK("#'N(1)'!B3165:O3187", "N(1)")</f>
        <v>N(1)</v>
      </c>
      <c r="J137" s="188" t="str">
        <f xml:space="preserve"> HYPERLINK("#'P(2)'!B3165:O3187", "P(2)")</f>
        <v>P(2)</v>
      </c>
      <c r="K137" s="188" t="str">
        <f xml:space="preserve"> HYPERLINK("#'NP(3)'!B5413:O5452", "NP(3)")</f>
        <v>NP(3)</v>
      </c>
      <c r="L137" s="181" t="s">
        <v>247</v>
      </c>
      <c r="M137" s="181"/>
      <c r="N137" s="181" t="s">
        <v>47</v>
      </c>
    </row>
    <row r="138" spans="2:14" ht="24" x14ac:dyDescent="0.2">
      <c r="B138" s="181">
        <v>132</v>
      </c>
      <c r="C138" s="181" t="s">
        <v>254</v>
      </c>
      <c r="D138" s="181" t="s">
        <v>255</v>
      </c>
      <c r="E138" s="181" t="s">
        <v>46</v>
      </c>
      <c r="F138" s="181" t="s">
        <v>92</v>
      </c>
      <c r="G138" s="181" t="s">
        <v>93</v>
      </c>
      <c r="H138" s="181" t="s">
        <v>43</v>
      </c>
      <c r="I138" s="188" t="str">
        <f xml:space="preserve"> HYPERLINK("#'N(1)'!B3189:O3206", "N(1)")</f>
        <v>N(1)</v>
      </c>
      <c r="J138" s="188" t="str">
        <f xml:space="preserve"> HYPERLINK("#'P(2)'!B3189:O3206", "P(2)")</f>
        <v>P(2)</v>
      </c>
      <c r="K138" s="188" t="str">
        <f xml:space="preserve"> HYPERLINK("#'NP(3)'!B5454:O5483", "NP(3)")</f>
        <v>NP(3)</v>
      </c>
      <c r="L138" s="181" t="s">
        <v>247</v>
      </c>
      <c r="M138" s="181"/>
      <c r="N138" s="181" t="s">
        <v>47</v>
      </c>
    </row>
    <row r="139" spans="2:14" ht="24" x14ac:dyDescent="0.2">
      <c r="B139" s="181">
        <v>133</v>
      </c>
      <c r="C139" s="181" t="s">
        <v>264</v>
      </c>
      <c r="D139" s="181" t="s">
        <v>265</v>
      </c>
      <c r="E139" s="181" t="s">
        <v>46</v>
      </c>
      <c r="F139" s="181" t="s">
        <v>44</v>
      </c>
      <c r="G139" s="181" t="s">
        <v>45</v>
      </c>
      <c r="H139" s="181" t="s">
        <v>46</v>
      </c>
      <c r="I139" s="188" t="str">
        <f xml:space="preserve"> HYPERLINK("#'N(1)'!B3208:O3232", "N(1)")</f>
        <v>N(1)</v>
      </c>
      <c r="J139" s="188" t="str">
        <f xml:space="preserve"> HYPERLINK("#'P(2)'!B3208:O3232", "P(2)")</f>
        <v>P(2)</v>
      </c>
      <c r="K139" s="188" t="str">
        <f xml:space="preserve"> HYPERLINK("#'NP(3)'!B5485:O5528", "NP(3)")</f>
        <v>NP(3)</v>
      </c>
      <c r="L139" s="181" t="s">
        <v>266</v>
      </c>
      <c r="M139" s="181"/>
      <c r="N139" s="181" t="s">
        <v>47</v>
      </c>
    </row>
    <row r="140" spans="2:14" ht="24" x14ac:dyDescent="0.2">
      <c r="B140" s="181">
        <v>134</v>
      </c>
      <c r="C140" s="181" t="s">
        <v>264</v>
      </c>
      <c r="D140" s="181" t="s">
        <v>265</v>
      </c>
      <c r="E140" s="181" t="s">
        <v>46</v>
      </c>
      <c r="F140" s="181" t="s">
        <v>71</v>
      </c>
      <c r="G140" s="181" t="s">
        <v>72</v>
      </c>
      <c r="H140" s="181" t="s">
        <v>46</v>
      </c>
      <c r="I140" s="188" t="str">
        <f xml:space="preserve"> HYPERLINK("#'N(1)'!B3234:O3260", "N(1)")</f>
        <v>N(1)</v>
      </c>
      <c r="J140" s="188" t="str">
        <f xml:space="preserve"> HYPERLINK("#'P(2)'!B3234:O3260", "P(2)")</f>
        <v>P(2)</v>
      </c>
      <c r="K140" s="188" t="str">
        <f xml:space="preserve"> HYPERLINK("#'NP(3)'!B5530:O5577", "NP(3)")</f>
        <v>NP(3)</v>
      </c>
      <c r="L140" s="181" t="s">
        <v>266</v>
      </c>
      <c r="M140" s="181"/>
      <c r="N140" s="181" t="s">
        <v>47</v>
      </c>
    </row>
    <row r="141" spans="2:14" ht="24" x14ac:dyDescent="0.2">
      <c r="B141" s="181">
        <v>135</v>
      </c>
      <c r="C141" s="181" t="s">
        <v>264</v>
      </c>
      <c r="D141" s="181" t="s">
        <v>265</v>
      </c>
      <c r="E141" s="181" t="s">
        <v>46</v>
      </c>
      <c r="F141" s="181" t="s">
        <v>78</v>
      </c>
      <c r="G141" s="181" t="s">
        <v>79</v>
      </c>
      <c r="H141" s="181" t="s">
        <v>46</v>
      </c>
      <c r="I141" s="188" t="str">
        <f xml:space="preserve"> HYPERLINK("#'N(1)'!B3262:O3284", "N(1)")</f>
        <v>N(1)</v>
      </c>
      <c r="J141" s="188" t="str">
        <f xml:space="preserve"> HYPERLINK("#'P(2)'!B3262:O3284", "P(2)")</f>
        <v>P(2)</v>
      </c>
      <c r="K141" s="188" t="str">
        <f xml:space="preserve"> HYPERLINK("#'NP(3)'!B5579:O5618", "NP(3)")</f>
        <v>NP(3)</v>
      </c>
      <c r="L141" s="181" t="s">
        <v>266</v>
      </c>
      <c r="M141" s="181"/>
      <c r="N141" s="181" t="s">
        <v>47</v>
      </c>
    </row>
    <row r="142" spans="2:14" ht="24" x14ac:dyDescent="0.2">
      <c r="B142" s="181">
        <v>136</v>
      </c>
      <c r="C142" s="181" t="s">
        <v>264</v>
      </c>
      <c r="D142" s="181" t="s">
        <v>265</v>
      </c>
      <c r="E142" s="181" t="s">
        <v>46</v>
      </c>
      <c r="F142" s="181" t="s">
        <v>92</v>
      </c>
      <c r="G142" s="181" t="s">
        <v>93</v>
      </c>
      <c r="H142" s="181" t="s">
        <v>43</v>
      </c>
      <c r="I142" s="188" t="str">
        <f xml:space="preserve"> HYPERLINK("#'N(1)'!B3286:O3303", "N(1)")</f>
        <v>N(1)</v>
      </c>
      <c r="J142" s="188" t="str">
        <f xml:space="preserve"> HYPERLINK("#'P(2)'!B3286:O3303", "P(2)")</f>
        <v>P(2)</v>
      </c>
      <c r="K142" s="188" t="str">
        <f xml:space="preserve"> HYPERLINK("#'NP(3)'!B5620:O5649", "NP(3)")</f>
        <v>NP(3)</v>
      </c>
      <c r="L142" s="181" t="s">
        <v>266</v>
      </c>
      <c r="M142" s="181"/>
      <c r="N142" s="181" t="s">
        <v>47</v>
      </c>
    </row>
    <row r="143" spans="2:14" ht="24" x14ac:dyDescent="0.2">
      <c r="B143" s="181">
        <v>137</v>
      </c>
      <c r="C143" s="181" t="s">
        <v>268</v>
      </c>
      <c r="D143" s="181" t="s">
        <v>269</v>
      </c>
      <c r="E143" s="181" t="s">
        <v>46</v>
      </c>
      <c r="F143" s="181" t="s">
        <v>44</v>
      </c>
      <c r="G143" s="181" t="s">
        <v>45</v>
      </c>
      <c r="H143" s="181" t="s">
        <v>46</v>
      </c>
      <c r="I143" s="188" t="str">
        <f xml:space="preserve"> HYPERLINK("#'N(1)'!B3305:O3329", "N(1)")</f>
        <v>N(1)</v>
      </c>
      <c r="J143" s="188" t="str">
        <f xml:space="preserve"> HYPERLINK("#'P(2)'!B3305:O3329", "P(2)")</f>
        <v>P(2)</v>
      </c>
      <c r="K143" s="188" t="str">
        <f xml:space="preserve"> HYPERLINK("#'NP(3)'!B5651:O5694", "NP(3)")</f>
        <v>NP(3)</v>
      </c>
      <c r="L143" s="181" t="s">
        <v>266</v>
      </c>
      <c r="M143" s="181"/>
      <c r="N143" s="181" t="s">
        <v>47</v>
      </c>
    </row>
    <row r="144" spans="2:14" ht="24" x14ac:dyDescent="0.2">
      <c r="B144" s="181">
        <v>138</v>
      </c>
      <c r="C144" s="181" t="s">
        <v>268</v>
      </c>
      <c r="D144" s="181" t="s">
        <v>269</v>
      </c>
      <c r="E144" s="181" t="s">
        <v>46</v>
      </c>
      <c r="F144" s="181" t="s">
        <v>71</v>
      </c>
      <c r="G144" s="181" t="s">
        <v>72</v>
      </c>
      <c r="H144" s="181" t="s">
        <v>46</v>
      </c>
      <c r="I144" s="188" t="str">
        <f xml:space="preserve"> HYPERLINK("#'N(1)'!B3331:O3357", "N(1)")</f>
        <v>N(1)</v>
      </c>
      <c r="J144" s="188" t="str">
        <f xml:space="preserve"> HYPERLINK("#'P(2)'!B3331:O3357", "P(2)")</f>
        <v>P(2)</v>
      </c>
      <c r="K144" s="188" t="str">
        <f xml:space="preserve"> HYPERLINK("#'NP(3)'!B5696:O5743", "NP(3)")</f>
        <v>NP(3)</v>
      </c>
      <c r="L144" s="181" t="s">
        <v>266</v>
      </c>
      <c r="M144" s="181"/>
      <c r="N144" s="181" t="s">
        <v>47</v>
      </c>
    </row>
    <row r="145" spans="2:14" ht="24" x14ac:dyDescent="0.2">
      <c r="B145" s="181">
        <v>139</v>
      </c>
      <c r="C145" s="181" t="s">
        <v>268</v>
      </c>
      <c r="D145" s="181" t="s">
        <v>269</v>
      </c>
      <c r="E145" s="181" t="s">
        <v>46</v>
      </c>
      <c r="F145" s="181" t="s">
        <v>78</v>
      </c>
      <c r="G145" s="181" t="s">
        <v>79</v>
      </c>
      <c r="H145" s="181" t="s">
        <v>46</v>
      </c>
      <c r="I145" s="188" t="str">
        <f xml:space="preserve"> HYPERLINK("#'N(1)'!B3359:O3381", "N(1)")</f>
        <v>N(1)</v>
      </c>
      <c r="J145" s="188" t="str">
        <f xml:space="preserve"> HYPERLINK("#'P(2)'!B3359:O3381", "P(2)")</f>
        <v>P(2)</v>
      </c>
      <c r="K145" s="188" t="str">
        <f xml:space="preserve"> HYPERLINK("#'NP(3)'!B5745:O5784", "NP(3)")</f>
        <v>NP(3)</v>
      </c>
      <c r="L145" s="181" t="s">
        <v>266</v>
      </c>
      <c r="M145" s="181"/>
      <c r="N145" s="181" t="s">
        <v>47</v>
      </c>
    </row>
    <row r="146" spans="2:14" ht="24" x14ac:dyDescent="0.2">
      <c r="B146" s="181">
        <v>140</v>
      </c>
      <c r="C146" s="181" t="s">
        <v>268</v>
      </c>
      <c r="D146" s="181" t="s">
        <v>269</v>
      </c>
      <c r="E146" s="181" t="s">
        <v>46</v>
      </c>
      <c r="F146" s="181" t="s">
        <v>92</v>
      </c>
      <c r="G146" s="181" t="s">
        <v>93</v>
      </c>
      <c r="H146" s="181" t="s">
        <v>43</v>
      </c>
      <c r="I146" s="188" t="str">
        <f xml:space="preserve"> HYPERLINK("#'N(1)'!B3383:O3400", "N(1)")</f>
        <v>N(1)</v>
      </c>
      <c r="J146" s="188" t="str">
        <f xml:space="preserve"> HYPERLINK("#'P(2)'!B3383:O3400", "P(2)")</f>
        <v>P(2)</v>
      </c>
      <c r="K146" s="188" t="str">
        <f xml:space="preserve"> HYPERLINK("#'NP(3)'!B5786:O5815", "NP(3)")</f>
        <v>NP(3)</v>
      </c>
      <c r="L146" s="181" t="s">
        <v>266</v>
      </c>
      <c r="M146" s="181"/>
      <c r="N146" s="181" t="s">
        <v>47</v>
      </c>
    </row>
    <row r="147" spans="2:14" ht="24" x14ac:dyDescent="0.2">
      <c r="B147" s="181">
        <v>141</v>
      </c>
      <c r="C147" s="181" t="s">
        <v>277</v>
      </c>
      <c r="D147" s="181" t="s">
        <v>278</v>
      </c>
      <c r="E147" s="181" t="s">
        <v>46</v>
      </c>
      <c r="F147" s="181" t="s">
        <v>44</v>
      </c>
      <c r="G147" s="181" t="s">
        <v>45</v>
      </c>
      <c r="H147" s="181" t="s">
        <v>46</v>
      </c>
      <c r="I147" s="188" t="str">
        <f xml:space="preserve"> HYPERLINK("#'N(1)'!B3402:O3426", "N(1)")</f>
        <v>N(1)</v>
      </c>
      <c r="J147" s="188" t="str">
        <f xml:space="preserve"> HYPERLINK("#'P(2)'!B3402:O3426", "P(2)")</f>
        <v>P(2)</v>
      </c>
      <c r="K147" s="188" t="str">
        <f xml:space="preserve"> HYPERLINK("#'NP(3)'!B5817:O5860", "NP(3)")</f>
        <v>NP(3)</v>
      </c>
      <c r="L147" s="181" t="s">
        <v>279</v>
      </c>
      <c r="M147" s="181"/>
      <c r="N147" s="181" t="s">
        <v>47</v>
      </c>
    </row>
    <row r="148" spans="2:14" ht="24" x14ac:dyDescent="0.2">
      <c r="B148" s="181">
        <v>142</v>
      </c>
      <c r="C148" s="181" t="s">
        <v>277</v>
      </c>
      <c r="D148" s="181" t="s">
        <v>278</v>
      </c>
      <c r="E148" s="181" t="s">
        <v>46</v>
      </c>
      <c r="F148" s="181" t="s">
        <v>71</v>
      </c>
      <c r="G148" s="181" t="s">
        <v>72</v>
      </c>
      <c r="H148" s="181" t="s">
        <v>46</v>
      </c>
      <c r="I148" s="188" t="str">
        <f xml:space="preserve"> HYPERLINK("#'N(1)'!B3428:O3454", "N(1)")</f>
        <v>N(1)</v>
      </c>
      <c r="J148" s="188" t="str">
        <f xml:space="preserve"> HYPERLINK("#'P(2)'!B3428:O3454", "P(2)")</f>
        <v>P(2)</v>
      </c>
      <c r="K148" s="188" t="str">
        <f xml:space="preserve"> HYPERLINK("#'NP(3)'!B5862:O5909", "NP(3)")</f>
        <v>NP(3)</v>
      </c>
      <c r="L148" s="181" t="s">
        <v>279</v>
      </c>
      <c r="M148" s="181"/>
      <c r="N148" s="181" t="s">
        <v>47</v>
      </c>
    </row>
    <row r="149" spans="2:14" ht="24" x14ac:dyDescent="0.2">
      <c r="B149" s="181">
        <v>143</v>
      </c>
      <c r="C149" s="181" t="s">
        <v>277</v>
      </c>
      <c r="D149" s="181" t="s">
        <v>278</v>
      </c>
      <c r="E149" s="181" t="s">
        <v>46</v>
      </c>
      <c r="F149" s="181" t="s">
        <v>78</v>
      </c>
      <c r="G149" s="181" t="s">
        <v>79</v>
      </c>
      <c r="H149" s="181" t="s">
        <v>46</v>
      </c>
      <c r="I149" s="188" t="str">
        <f xml:space="preserve"> HYPERLINK("#'N(1)'!B3456:O3478", "N(1)")</f>
        <v>N(1)</v>
      </c>
      <c r="J149" s="188" t="str">
        <f xml:space="preserve"> HYPERLINK("#'P(2)'!B3456:O3478", "P(2)")</f>
        <v>P(2)</v>
      </c>
      <c r="K149" s="188" t="str">
        <f xml:space="preserve"> HYPERLINK("#'NP(3)'!B5911:O5950", "NP(3)")</f>
        <v>NP(3)</v>
      </c>
      <c r="L149" s="181" t="s">
        <v>279</v>
      </c>
      <c r="M149" s="181"/>
      <c r="N149" s="181" t="s">
        <v>47</v>
      </c>
    </row>
    <row r="150" spans="2:14" ht="24" x14ac:dyDescent="0.2">
      <c r="B150" s="181">
        <v>144</v>
      </c>
      <c r="C150" s="181" t="s">
        <v>277</v>
      </c>
      <c r="D150" s="181" t="s">
        <v>278</v>
      </c>
      <c r="E150" s="181" t="s">
        <v>46</v>
      </c>
      <c r="F150" s="181" t="s">
        <v>92</v>
      </c>
      <c r="G150" s="181" t="s">
        <v>93</v>
      </c>
      <c r="H150" s="181" t="s">
        <v>43</v>
      </c>
      <c r="I150" s="188" t="str">
        <f xml:space="preserve"> HYPERLINK("#'N(1)'!B3480:O3497", "N(1)")</f>
        <v>N(1)</v>
      </c>
      <c r="J150" s="188" t="str">
        <f xml:space="preserve"> HYPERLINK("#'P(2)'!B3480:O3497", "P(2)")</f>
        <v>P(2)</v>
      </c>
      <c r="K150" s="188" t="str">
        <f xml:space="preserve"> HYPERLINK("#'NP(3)'!B5952:O5981", "NP(3)")</f>
        <v>NP(3)</v>
      </c>
      <c r="L150" s="181" t="s">
        <v>279</v>
      </c>
      <c r="M150" s="181"/>
      <c r="N150" s="181" t="s">
        <v>47</v>
      </c>
    </row>
    <row r="151" spans="2:14" ht="24" x14ac:dyDescent="0.2">
      <c r="B151" s="181">
        <v>145</v>
      </c>
      <c r="C151" s="181" t="s">
        <v>285</v>
      </c>
      <c r="D151" s="181" t="s">
        <v>286</v>
      </c>
      <c r="E151" s="181" t="s">
        <v>46</v>
      </c>
      <c r="F151" s="181" t="s">
        <v>44</v>
      </c>
      <c r="G151" s="181" t="s">
        <v>45</v>
      </c>
      <c r="H151" s="181" t="s">
        <v>46</v>
      </c>
      <c r="I151" s="188" t="str">
        <f xml:space="preserve"> HYPERLINK("#'N(1)'!B3499:N3523", "N(1)")</f>
        <v>N(1)</v>
      </c>
      <c r="J151" s="188" t="str">
        <f xml:space="preserve"> HYPERLINK("#'P(2)'!B3499:N3523", "P(2)")</f>
        <v>P(2)</v>
      </c>
      <c r="K151" s="188" t="str">
        <f xml:space="preserve"> HYPERLINK("#'NP(3)'!B5983:N6026", "NP(3)")</f>
        <v>NP(3)</v>
      </c>
      <c r="L151" s="181"/>
      <c r="M151" s="181"/>
      <c r="N151" s="181" t="s">
        <v>47</v>
      </c>
    </row>
    <row r="152" spans="2:14" ht="24" x14ac:dyDescent="0.2">
      <c r="B152" s="181">
        <v>146</v>
      </c>
      <c r="C152" s="181" t="s">
        <v>285</v>
      </c>
      <c r="D152" s="181" t="s">
        <v>286</v>
      </c>
      <c r="E152" s="181" t="s">
        <v>46</v>
      </c>
      <c r="F152" s="181" t="s">
        <v>71</v>
      </c>
      <c r="G152" s="181" t="s">
        <v>72</v>
      </c>
      <c r="H152" s="181" t="s">
        <v>46</v>
      </c>
      <c r="I152" s="188" t="str">
        <f xml:space="preserve"> HYPERLINK("#'N(1)'!B3525:N3551", "N(1)")</f>
        <v>N(1)</v>
      </c>
      <c r="J152" s="188" t="str">
        <f xml:space="preserve"> HYPERLINK("#'P(2)'!B3525:N3551", "P(2)")</f>
        <v>P(2)</v>
      </c>
      <c r="K152" s="188" t="str">
        <f xml:space="preserve"> HYPERLINK("#'NP(3)'!B6028:N6075", "NP(3)")</f>
        <v>NP(3)</v>
      </c>
      <c r="L152" s="181"/>
      <c r="M152" s="181"/>
      <c r="N152" s="181" t="s">
        <v>47</v>
      </c>
    </row>
    <row r="153" spans="2:14" ht="24" x14ac:dyDescent="0.2">
      <c r="B153" s="181">
        <v>147</v>
      </c>
      <c r="C153" s="181" t="s">
        <v>285</v>
      </c>
      <c r="D153" s="181" t="s">
        <v>286</v>
      </c>
      <c r="E153" s="181" t="s">
        <v>46</v>
      </c>
      <c r="F153" s="181" t="s">
        <v>78</v>
      </c>
      <c r="G153" s="181" t="s">
        <v>79</v>
      </c>
      <c r="H153" s="181" t="s">
        <v>46</v>
      </c>
      <c r="I153" s="188" t="str">
        <f xml:space="preserve"> HYPERLINK("#'N(1)'!B3553:N3575", "N(1)")</f>
        <v>N(1)</v>
      </c>
      <c r="J153" s="188" t="str">
        <f xml:space="preserve"> HYPERLINK("#'P(2)'!B3553:N3575", "P(2)")</f>
        <v>P(2)</v>
      </c>
      <c r="K153" s="188" t="str">
        <f xml:space="preserve"> HYPERLINK("#'NP(3)'!B6077:N6116", "NP(3)")</f>
        <v>NP(3)</v>
      </c>
      <c r="L153" s="181"/>
      <c r="M153" s="181"/>
      <c r="N153" s="181" t="s">
        <v>47</v>
      </c>
    </row>
    <row r="154" spans="2:14" ht="24" x14ac:dyDescent="0.2">
      <c r="B154" s="181">
        <v>148</v>
      </c>
      <c r="C154" s="181" t="s">
        <v>285</v>
      </c>
      <c r="D154" s="181" t="s">
        <v>286</v>
      </c>
      <c r="E154" s="181" t="s">
        <v>46</v>
      </c>
      <c r="F154" s="181" t="s">
        <v>92</v>
      </c>
      <c r="G154" s="181" t="s">
        <v>93</v>
      </c>
      <c r="H154" s="181" t="s">
        <v>43</v>
      </c>
      <c r="I154" s="188" t="str">
        <f xml:space="preserve"> HYPERLINK("#'N(1)'!B3577:N3594", "N(1)")</f>
        <v>N(1)</v>
      </c>
      <c r="J154" s="188" t="str">
        <f xml:space="preserve"> HYPERLINK("#'P(2)'!B3577:N3594", "P(2)")</f>
        <v>P(2)</v>
      </c>
      <c r="K154" s="188" t="str">
        <f xml:space="preserve"> HYPERLINK("#'NP(3)'!B6118:N6147", "NP(3)")</f>
        <v>NP(3)</v>
      </c>
      <c r="L154" s="181"/>
      <c r="M154" s="181"/>
      <c r="N154" s="181" t="s">
        <v>47</v>
      </c>
    </row>
    <row r="155" spans="2:14" ht="24" x14ac:dyDescent="0.2">
      <c r="B155" s="181">
        <v>149</v>
      </c>
      <c r="C155" s="181" t="s">
        <v>288</v>
      </c>
      <c r="D155" s="181" t="s">
        <v>289</v>
      </c>
      <c r="E155" s="181" t="s">
        <v>46</v>
      </c>
      <c r="F155" s="181" t="s">
        <v>44</v>
      </c>
      <c r="G155" s="181" t="s">
        <v>45</v>
      </c>
      <c r="H155" s="181" t="s">
        <v>46</v>
      </c>
      <c r="I155" s="188" t="str">
        <f xml:space="preserve"> HYPERLINK("#'N(1)'!B3596:N3620", "N(1)")</f>
        <v>N(1)</v>
      </c>
      <c r="J155" s="188" t="str">
        <f xml:space="preserve"> HYPERLINK("#'P(2)'!B3596:N3620", "P(2)")</f>
        <v>P(2)</v>
      </c>
      <c r="K155" s="188" t="str">
        <f xml:space="preserve"> HYPERLINK("#'NP(3)'!B6149:N6192", "NP(3)")</f>
        <v>NP(3)</v>
      </c>
      <c r="L155" s="181"/>
      <c r="M155" s="181"/>
      <c r="N155" s="181" t="s">
        <v>47</v>
      </c>
    </row>
    <row r="156" spans="2:14" ht="24" x14ac:dyDescent="0.2">
      <c r="B156" s="181">
        <v>150</v>
      </c>
      <c r="C156" s="181" t="s">
        <v>288</v>
      </c>
      <c r="D156" s="181" t="s">
        <v>289</v>
      </c>
      <c r="E156" s="181" t="s">
        <v>46</v>
      </c>
      <c r="F156" s="181" t="s">
        <v>71</v>
      </c>
      <c r="G156" s="181" t="s">
        <v>72</v>
      </c>
      <c r="H156" s="181" t="s">
        <v>46</v>
      </c>
      <c r="I156" s="188" t="str">
        <f xml:space="preserve"> HYPERLINK("#'N(1)'!B3622:N3648", "N(1)")</f>
        <v>N(1)</v>
      </c>
      <c r="J156" s="188" t="str">
        <f xml:space="preserve"> HYPERLINK("#'P(2)'!B3622:N3648", "P(2)")</f>
        <v>P(2)</v>
      </c>
      <c r="K156" s="188" t="str">
        <f xml:space="preserve"> HYPERLINK("#'NP(3)'!B6194:N6241", "NP(3)")</f>
        <v>NP(3)</v>
      </c>
      <c r="L156" s="181"/>
      <c r="M156" s="181"/>
      <c r="N156" s="181" t="s">
        <v>47</v>
      </c>
    </row>
    <row r="157" spans="2:14" ht="24" x14ac:dyDescent="0.2">
      <c r="B157" s="181">
        <v>151</v>
      </c>
      <c r="C157" s="181" t="s">
        <v>288</v>
      </c>
      <c r="D157" s="181" t="s">
        <v>289</v>
      </c>
      <c r="E157" s="181" t="s">
        <v>46</v>
      </c>
      <c r="F157" s="181" t="s">
        <v>78</v>
      </c>
      <c r="G157" s="181" t="s">
        <v>79</v>
      </c>
      <c r="H157" s="181" t="s">
        <v>46</v>
      </c>
      <c r="I157" s="188" t="str">
        <f xml:space="preserve"> HYPERLINK("#'N(1)'!B3650:N3672", "N(1)")</f>
        <v>N(1)</v>
      </c>
      <c r="J157" s="188" t="str">
        <f xml:space="preserve"> HYPERLINK("#'P(2)'!B3650:N3672", "P(2)")</f>
        <v>P(2)</v>
      </c>
      <c r="K157" s="188" t="str">
        <f xml:space="preserve"> HYPERLINK("#'NP(3)'!B6243:N6282", "NP(3)")</f>
        <v>NP(3)</v>
      </c>
      <c r="L157" s="181"/>
      <c r="M157" s="181"/>
      <c r="N157" s="181" t="s">
        <v>47</v>
      </c>
    </row>
    <row r="158" spans="2:14" ht="24" x14ac:dyDescent="0.2">
      <c r="B158" s="181">
        <v>152</v>
      </c>
      <c r="C158" s="181" t="s">
        <v>288</v>
      </c>
      <c r="D158" s="181" t="s">
        <v>289</v>
      </c>
      <c r="E158" s="181" t="s">
        <v>46</v>
      </c>
      <c r="F158" s="181" t="s">
        <v>92</v>
      </c>
      <c r="G158" s="181" t="s">
        <v>93</v>
      </c>
      <c r="H158" s="181" t="s">
        <v>43</v>
      </c>
      <c r="I158" s="188" t="str">
        <f xml:space="preserve"> HYPERLINK("#'N(1)'!B3674:N3691", "N(1)")</f>
        <v>N(1)</v>
      </c>
      <c r="J158" s="188" t="str">
        <f xml:space="preserve"> HYPERLINK("#'P(2)'!B3674:N3691", "P(2)")</f>
        <v>P(2)</v>
      </c>
      <c r="K158" s="188" t="str">
        <f xml:space="preserve"> HYPERLINK("#'NP(3)'!B6284:N6313", "NP(3)")</f>
        <v>NP(3)</v>
      </c>
      <c r="L158" s="181"/>
      <c r="M158" s="181"/>
      <c r="N158" s="181" t="s">
        <v>47</v>
      </c>
    </row>
    <row r="159" spans="2:14" ht="24" x14ac:dyDescent="0.2">
      <c r="B159" s="181">
        <v>153</v>
      </c>
      <c r="C159" s="181" t="s">
        <v>291</v>
      </c>
      <c r="D159" s="181" t="s">
        <v>292</v>
      </c>
      <c r="E159" s="181" t="s">
        <v>46</v>
      </c>
      <c r="F159" s="181" t="s">
        <v>44</v>
      </c>
      <c r="G159" s="181" t="s">
        <v>45</v>
      </c>
      <c r="H159" s="181" t="s">
        <v>46</v>
      </c>
      <c r="I159" s="188" t="str">
        <f xml:space="preserve"> HYPERLINK("#'N(1)'!B3693:N3717", "N(1)")</f>
        <v>N(1)</v>
      </c>
      <c r="J159" s="188" t="str">
        <f xml:space="preserve"> HYPERLINK("#'P(2)'!B3693:N3717", "P(2)")</f>
        <v>P(2)</v>
      </c>
      <c r="K159" s="188" t="str">
        <f xml:space="preserve"> HYPERLINK("#'NP(3)'!B6315:N6358", "NP(3)")</f>
        <v>NP(3)</v>
      </c>
      <c r="L159" s="181"/>
      <c r="M159" s="181"/>
      <c r="N159" s="181" t="s">
        <v>47</v>
      </c>
    </row>
    <row r="160" spans="2:14" ht="24" x14ac:dyDescent="0.2">
      <c r="B160" s="181">
        <v>154</v>
      </c>
      <c r="C160" s="181" t="s">
        <v>291</v>
      </c>
      <c r="D160" s="181" t="s">
        <v>292</v>
      </c>
      <c r="E160" s="181" t="s">
        <v>46</v>
      </c>
      <c r="F160" s="181" t="s">
        <v>71</v>
      </c>
      <c r="G160" s="181" t="s">
        <v>72</v>
      </c>
      <c r="H160" s="181" t="s">
        <v>46</v>
      </c>
      <c r="I160" s="188" t="str">
        <f xml:space="preserve"> HYPERLINK("#'N(1)'!B3719:N3745", "N(1)")</f>
        <v>N(1)</v>
      </c>
      <c r="J160" s="188" t="str">
        <f xml:space="preserve"> HYPERLINK("#'P(2)'!B3719:N3745", "P(2)")</f>
        <v>P(2)</v>
      </c>
      <c r="K160" s="188" t="str">
        <f xml:space="preserve"> HYPERLINK("#'NP(3)'!B6360:N6407", "NP(3)")</f>
        <v>NP(3)</v>
      </c>
      <c r="L160" s="181"/>
      <c r="M160" s="181"/>
      <c r="N160" s="181" t="s">
        <v>47</v>
      </c>
    </row>
    <row r="161" spans="2:14" ht="24" x14ac:dyDescent="0.2">
      <c r="B161" s="181">
        <v>155</v>
      </c>
      <c r="C161" s="181" t="s">
        <v>291</v>
      </c>
      <c r="D161" s="181" t="s">
        <v>292</v>
      </c>
      <c r="E161" s="181" t="s">
        <v>46</v>
      </c>
      <c r="F161" s="181" t="s">
        <v>78</v>
      </c>
      <c r="G161" s="181" t="s">
        <v>79</v>
      </c>
      <c r="H161" s="181" t="s">
        <v>46</v>
      </c>
      <c r="I161" s="188" t="str">
        <f xml:space="preserve"> HYPERLINK("#'N(1)'!B3747:N3769", "N(1)")</f>
        <v>N(1)</v>
      </c>
      <c r="J161" s="188" t="str">
        <f xml:space="preserve"> HYPERLINK("#'P(2)'!B3747:N3769", "P(2)")</f>
        <v>P(2)</v>
      </c>
      <c r="K161" s="188" t="str">
        <f xml:space="preserve"> HYPERLINK("#'NP(3)'!B6409:N6448", "NP(3)")</f>
        <v>NP(3)</v>
      </c>
      <c r="L161" s="181"/>
      <c r="M161" s="181"/>
      <c r="N161" s="181" t="s">
        <v>47</v>
      </c>
    </row>
    <row r="162" spans="2:14" ht="24" x14ac:dyDescent="0.2">
      <c r="B162" s="181">
        <v>156</v>
      </c>
      <c r="C162" s="181" t="s">
        <v>291</v>
      </c>
      <c r="D162" s="181" t="s">
        <v>292</v>
      </c>
      <c r="E162" s="181" t="s">
        <v>46</v>
      </c>
      <c r="F162" s="181" t="s">
        <v>92</v>
      </c>
      <c r="G162" s="181" t="s">
        <v>93</v>
      </c>
      <c r="H162" s="181" t="s">
        <v>43</v>
      </c>
      <c r="I162" s="188" t="str">
        <f xml:space="preserve"> HYPERLINK("#'N(1)'!B3771:N3788", "N(1)")</f>
        <v>N(1)</v>
      </c>
      <c r="J162" s="188" t="str">
        <f xml:space="preserve"> HYPERLINK("#'P(2)'!B3771:N3788", "P(2)")</f>
        <v>P(2)</v>
      </c>
      <c r="K162" s="188" t="str">
        <f xml:space="preserve"> HYPERLINK("#'NP(3)'!B6450:N6479", "NP(3)")</f>
        <v>NP(3)</v>
      </c>
      <c r="L162" s="181"/>
      <c r="M162" s="181"/>
      <c r="N162" s="181" t="s">
        <v>47</v>
      </c>
    </row>
    <row r="163" spans="2:14" ht="24" x14ac:dyDescent="0.2">
      <c r="B163" s="181">
        <v>157</v>
      </c>
      <c r="C163" s="181" t="s">
        <v>294</v>
      </c>
      <c r="D163" s="181" t="s">
        <v>295</v>
      </c>
      <c r="E163" s="181" t="s">
        <v>46</v>
      </c>
      <c r="F163" s="181" t="s">
        <v>44</v>
      </c>
      <c r="G163" s="181" t="s">
        <v>45</v>
      </c>
      <c r="H163" s="181" t="s">
        <v>46</v>
      </c>
      <c r="I163" s="188" t="str">
        <f xml:space="preserve"> HYPERLINK("#'N(1)'!B3790:N3814", "N(1)")</f>
        <v>N(1)</v>
      </c>
      <c r="J163" s="188" t="str">
        <f xml:space="preserve"> HYPERLINK("#'P(2)'!B3790:N3814", "P(2)")</f>
        <v>P(2)</v>
      </c>
      <c r="K163" s="188" t="str">
        <f xml:space="preserve"> HYPERLINK("#'NP(3)'!B6481:N6524", "NP(3)")</f>
        <v>NP(3)</v>
      </c>
      <c r="L163" s="181"/>
      <c r="M163" s="181"/>
      <c r="N163" s="181" t="s">
        <v>47</v>
      </c>
    </row>
    <row r="164" spans="2:14" ht="24" x14ac:dyDescent="0.2">
      <c r="B164" s="181">
        <v>158</v>
      </c>
      <c r="C164" s="181" t="s">
        <v>294</v>
      </c>
      <c r="D164" s="181" t="s">
        <v>295</v>
      </c>
      <c r="E164" s="181" t="s">
        <v>46</v>
      </c>
      <c r="F164" s="181" t="s">
        <v>71</v>
      </c>
      <c r="G164" s="181" t="s">
        <v>72</v>
      </c>
      <c r="H164" s="181" t="s">
        <v>46</v>
      </c>
      <c r="I164" s="188" t="str">
        <f xml:space="preserve"> HYPERLINK("#'N(1)'!B3816:N3842", "N(1)")</f>
        <v>N(1)</v>
      </c>
      <c r="J164" s="188" t="str">
        <f xml:space="preserve"> HYPERLINK("#'P(2)'!B3816:N3842", "P(2)")</f>
        <v>P(2)</v>
      </c>
      <c r="K164" s="188" t="str">
        <f xml:space="preserve"> HYPERLINK("#'NP(3)'!B6526:N6573", "NP(3)")</f>
        <v>NP(3)</v>
      </c>
      <c r="L164" s="181"/>
      <c r="M164" s="181"/>
      <c r="N164" s="181" t="s">
        <v>47</v>
      </c>
    </row>
    <row r="165" spans="2:14" ht="24" x14ac:dyDescent="0.2">
      <c r="B165" s="181">
        <v>159</v>
      </c>
      <c r="C165" s="181" t="s">
        <v>294</v>
      </c>
      <c r="D165" s="181" t="s">
        <v>295</v>
      </c>
      <c r="E165" s="181" t="s">
        <v>46</v>
      </c>
      <c r="F165" s="181" t="s">
        <v>78</v>
      </c>
      <c r="G165" s="181" t="s">
        <v>79</v>
      </c>
      <c r="H165" s="181" t="s">
        <v>46</v>
      </c>
      <c r="I165" s="188" t="str">
        <f xml:space="preserve"> HYPERLINK("#'N(1)'!B3844:N3866", "N(1)")</f>
        <v>N(1)</v>
      </c>
      <c r="J165" s="188" t="str">
        <f xml:space="preserve"> HYPERLINK("#'P(2)'!B3844:N3866", "P(2)")</f>
        <v>P(2)</v>
      </c>
      <c r="K165" s="188" t="str">
        <f xml:space="preserve"> HYPERLINK("#'NP(3)'!B6575:N6614", "NP(3)")</f>
        <v>NP(3)</v>
      </c>
      <c r="L165" s="181"/>
      <c r="M165" s="181"/>
      <c r="N165" s="181" t="s">
        <v>47</v>
      </c>
    </row>
    <row r="166" spans="2:14" ht="24" x14ac:dyDescent="0.2">
      <c r="B166" s="181">
        <v>160</v>
      </c>
      <c r="C166" s="181" t="s">
        <v>294</v>
      </c>
      <c r="D166" s="181" t="s">
        <v>295</v>
      </c>
      <c r="E166" s="181" t="s">
        <v>46</v>
      </c>
      <c r="F166" s="181" t="s">
        <v>92</v>
      </c>
      <c r="G166" s="181" t="s">
        <v>93</v>
      </c>
      <c r="H166" s="181" t="s">
        <v>43</v>
      </c>
      <c r="I166" s="188" t="str">
        <f xml:space="preserve"> HYPERLINK("#'N(1)'!B3868:N3885", "N(1)")</f>
        <v>N(1)</v>
      </c>
      <c r="J166" s="188" t="str">
        <f xml:space="preserve"> HYPERLINK("#'P(2)'!B3868:N3885", "P(2)")</f>
        <v>P(2)</v>
      </c>
      <c r="K166" s="188" t="str">
        <f xml:space="preserve"> HYPERLINK("#'NP(3)'!B6616:N6645", "NP(3)")</f>
        <v>NP(3)</v>
      </c>
      <c r="L166" s="181"/>
      <c r="M166" s="181"/>
      <c r="N166" s="181" t="s">
        <v>47</v>
      </c>
    </row>
    <row r="167" spans="2:14" ht="24" x14ac:dyDescent="0.2">
      <c r="B167" s="181">
        <v>161</v>
      </c>
      <c r="C167" s="181" t="s">
        <v>297</v>
      </c>
      <c r="D167" s="181" t="s">
        <v>298</v>
      </c>
      <c r="E167" s="181" t="s">
        <v>46</v>
      </c>
      <c r="F167" s="181" t="s">
        <v>44</v>
      </c>
      <c r="G167" s="181" t="s">
        <v>45</v>
      </c>
      <c r="H167" s="181" t="s">
        <v>46</v>
      </c>
      <c r="I167" s="188" t="str">
        <f xml:space="preserve"> HYPERLINK("#'N(1)'!B3887:N3911", "N(1)")</f>
        <v>N(1)</v>
      </c>
      <c r="J167" s="188" t="str">
        <f xml:space="preserve"> HYPERLINK("#'P(2)'!B3887:N3911", "P(2)")</f>
        <v>P(2)</v>
      </c>
      <c r="K167" s="188" t="str">
        <f xml:space="preserve"> HYPERLINK("#'NP(3)'!B6647:N6690", "NP(3)")</f>
        <v>NP(3)</v>
      </c>
      <c r="L167" s="181"/>
      <c r="M167" s="181"/>
      <c r="N167" s="181" t="s">
        <v>47</v>
      </c>
    </row>
    <row r="168" spans="2:14" ht="24" x14ac:dyDescent="0.2">
      <c r="B168" s="181">
        <v>162</v>
      </c>
      <c r="C168" s="181" t="s">
        <v>297</v>
      </c>
      <c r="D168" s="181" t="s">
        <v>298</v>
      </c>
      <c r="E168" s="181" t="s">
        <v>46</v>
      </c>
      <c r="F168" s="181" t="s">
        <v>71</v>
      </c>
      <c r="G168" s="181" t="s">
        <v>72</v>
      </c>
      <c r="H168" s="181" t="s">
        <v>46</v>
      </c>
      <c r="I168" s="188" t="str">
        <f xml:space="preserve"> HYPERLINK("#'N(1)'!B3913:N3939", "N(1)")</f>
        <v>N(1)</v>
      </c>
      <c r="J168" s="188" t="str">
        <f xml:space="preserve"> HYPERLINK("#'P(2)'!B3913:N3939", "P(2)")</f>
        <v>P(2)</v>
      </c>
      <c r="K168" s="188" t="str">
        <f xml:space="preserve"> HYPERLINK("#'NP(3)'!B6692:N6739", "NP(3)")</f>
        <v>NP(3)</v>
      </c>
      <c r="L168" s="181"/>
      <c r="M168" s="181"/>
      <c r="N168" s="181" t="s">
        <v>47</v>
      </c>
    </row>
    <row r="169" spans="2:14" ht="24" x14ac:dyDescent="0.2">
      <c r="B169" s="181">
        <v>163</v>
      </c>
      <c r="C169" s="181" t="s">
        <v>297</v>
      </c>
      <c r="D169" s="181" t="s">
        <v>298</v>
      </c>
      <c r="E169" s="181" t="s">
        <v>46</v>
      </c>
      <c r="F169" s="181" t="s">
        <v>78</v>
      </c>
      <c r="G169" s="181" t="s">
        <v>79</v>
      </c>
      <c r="H169" s="181" t="s">
        <v>46</v>
      </c>
      <c r="I169" s="188" t="str">
        <f xml:space="preserve"> HYPERLINK("#'N(1)'!B3941:N3963", "N(1)")</f>
        <v>N(1)</v>
      </c>
      <c r="J169" s="188" t="str">
        <f xml:space="preserve"> HYPERLINK("#'P(2)'!B3941:N3963", "P(2)")</f>
        <v>P(2)</v>
      </c>
      <c r="K169" s="188" t="str">
        <f xml:space="preserve"> HYPERLINK("#'NP(3)'!B6741:N6780", "NP(3)")</f>
        <v>NP(3)</v>
      </c>
      <c r="L169" s="181"/>
      <c r="M169" s="181"/>
      <c r="N169" s="181" t="s">
        <v>47</v>
      </c>
    </row>
    <row r="170" spans="2:14" ht="24" x14ac:dyDescent="0.2">
      <c r="B170" s="181">
        <v>164</v>
      </c>
      <c r="C170" s="181" t="s">
        <v>297</v>
      </c>
      <c r="D170" s="181" t="s">
        <v>298</v>
      </c>
      <c r="E170" s="181" t="s">
        <v>46</v>
      </c>
      <c r="F170" s="181" t="s">
        <v>92</v>
      </c>
      <c r="G170" s="181" t="s">
        <v>93</v>
      </c>
      <c r="H170" s="181" t="s">
        <v>43</v>
      </c>
      <c r="I170" s="188" t="str">
        <f xml:space="preserve"> HYPERLINK("#'N(1)'!B3965:N3982", "N(1)")</f>
        <v>N(1)</v>
      </c>
      <c r="J170" s="188" t="str">
        <f xml:space="preserve"> HYPERLINK("#'P(2)'!B3965:N3982", "P(2)")</f>
        <v>P(2)</v>
      </c>
      <c r="K170" s="188" t="str">
        <f xml:space="preserve"> HYPERLINK("#'NP(3)'!B6782:N6811", "NP(3)")</f>
        <v>NP(3)</v>
      </c>
      <c r="L170" s="181"/>
      <c r="M170" s="181"/>
      <c r="N170" s="181" t="s">
        <v>47</v>
      </c>
    </row>
    <row r="171" spans="2:14" ht="24" x14ac:dyDescent="0.2">
      <c r="B171" s="181">
        <v>165</v>
      </c>
      <c r="C171" s="181" t="s">
        <v>300</v>
      </c>
      <c r="D171" s="181" t="s">
        <v>301</v>
      </c>
      <c r="E171" s="181" t="s">
        <v>46</v>
      </c>
      <c r="F171" s="181" t="s">
        <v>44</v>
      </c>
      <c r="G171" s="181" t="s">
        <v>45</v>
      </c>
      <c r="H171" s="181" t="s">
        <v>46</v>
      </c>
      <c r="I171" s="188" t="str">
        <f xml:space="preserve"> HYPERLINK("#'N(1)'!B3984:N4008", "N(1)")</f>
        <v>N(1)</v>
      </c>
      <c r="J171" s="188" t="str">
        <f xml:space="preserve"> HYPERLINK("#'P(2)'!B3984:N4008", "P(2)")</f>
        <v>P(2)</v>
      </c>
      <c r="K171" s="188" t="str">
        <f xml:space="preserve"> HYPERLINK("#'NP(3)'!B6813:N6856", "NP(3)")</f>
        <v>NP(3)</v>
      </c>
      <c r="L171" s="181"/>
      <c r="M171" s="181"/>
      <c r="N171" s="181" t="s">
        <v>47</v>
      </c>
    </row>
    <row r="172" spans="2:14" ht="24" x14ac:dyDescent="0.2">
      <c r="B172" s="181">
        <v>166</v>
      </c>
      <c r="C172" s="181" t="s">
        <v>300</v>
      </c>
      <c r="D172" s="181" t="s">
        <v>301</v>
      </c>
      <c r="E172" s="181" t="s">
        <v>46</v>
      </c>
      <c r="F172" s="181" t="s">
        <v>71</v>
      </c>
      <c r="G172" s="181" t="s">
        <v>72</v>
      </c>
      <c r="H172" s="181" t="s">
        <v>46</v>
      </c>
      <c r="I172" s="188" t="str">
        <f xml:space="preserve"> HYPERLINK("#'N(1)'!B4010:N4036", "N(1)")</f>
        <v>N(1)</v>
      </c>
      <c r="J172" s="188" t="str">
        <f xml:space="preserve"> HYPERLINK("#'P(2)'!B4010:N4036", "P(2)")</f>
        <v>P(2)</v>
      </c>
      <c r="K172" s="188" t="str">
        <f xml:space="preserve"> HYPERLINK("#'NP(3)'!B6858:N6905", "NP(3)")</f>
        <v>NP(3)</v>
      </c>
      <c r="L172" s="181"/>
      <c r="M172" s="181"/>
      <c r="N172" s="181" t="s">
        <v>47</v>
      </c>
    </row>
    <row r="173" spans="2:14" ht="24" x14ac:dyDescent="0.2">
      <c r="B173" s="181">
        <v>167</v>
      </c>
      <c r="C173" s="181" t="s">
        <v>300</v>
      </c>
      <c r="D173" s="181" t="s">
        <v>301</v>
      </c>
      <c r="E173" s="181" t="s">
        <v>46</v>
      </c>
      <c r="F173" s="181" t="s">
        <v>78</v>
      </c>
      <c r="G173" s="181" t="s">
        <v>79</v>
      </c>
      <c r="H173" s="181" t="s">
        <v>46</v>
      </c>
      <c r="I173" s="188" t="str">
        <f xml:space="preserve"> HYPERLINK("#'N(1)'!B4038:N4060", "N(1)")</f>
        <v>N(1)</v>
      </c>
      <c r="J173" s="188" t="str">
        <f xml:space="preserve"> HYPERLINK("#'P(2)'!B4038:N4060", "P(2)")</f>
        <v>P(2)</v>
      </c>
      <c r="K173" s="188" t="str">
        <f xml:space="preserve"> HYPERLINK("#'NP(3)'!B6907:N6946", "NP(3)")</f>
        <v>NP(3)</v>
      </c>
      <c r="L173" s="181"/>
      <c r="M173" s="181"/>
      <c r="N173" s="181" t="s">
        <v>47</v>
      </c>
    </row>
    <row r="174" spans="2:14" ht="24" x14ac:dyDescent="0.2">
      <c r="B174" s="181">
        <v>168</v>
      </c>
      <c r="C174" s="181" t="s">
        <v>300</v>
      </c>
      <c r="D174" s="181" t="s">
        <v>301</v>
      </c>
      <c r="E174" s="181" t="s">
        <v>46</v>
      </c>
      <c r="F174" s="181" t="s">
        <v>92</v>
      </c>
      <c r="G174" s="181" t="s">
        <v>93</v>
      </c>
      <c r="H174" s="181" t="s">
        <v>43</v>
      </c>
      <c r="I174" s="188" t="str">
        <f xml:space="preserve"> HYPERLINK("#'N(1)'!B4062:N4079", "N(1)")</f>
        <v>N(1)</v>
      </c>
      <c r="J174" s="188" t="str">
        <f xml:space="preserve"> HYPERLINK("#'P(2)'!B4062:N4079", "P(2)")</f>
        <v>P(2)</v>
      </c>
      <c r="K174" s="188" t="str">
        <f xml:space="preserve"> HYPERLINK("#'NP(3)'!B6948:N6977", "NP(3)")</f>
        <v>NP(3)</v>
      </c>
      <c r="L174" s="181"/>
      <c r="M174" s="181"/>
      <c r="N174" s="181" t="s">
        <v>47</v>
      </c>
    </row>
    <row r="175" spans="2:14" ht="24" x14ac:dyDescent="0.2">
      <c r="B175" s="181">
        <v>169</v>
      </c>
      <c r="C175" s="181" t="s">
        <v>303</v>
      </c>
      <c r="D175" s="181" t="s">
        <v>304</v>
      </c>
      <c r="E175" s="181" t="s">
        <v>46</v>
      </c>
      <c r="F175" s="181" t="s">
        <v>44</v>
      </c>
      <c r="G175" s="181" t="s">
        <v>45</v>
      </c>
      <c r="H175" s="181" t="s">
        <v>46</v>
      </c>
      <c r="I175" s="188" t="str">
        <f xml:space="preserve"> HYPERLINK("#'N(1)'!B4081:N4105", "N(1)")</f>
        <v>N(1)</v>
      </c>
      <c r="J175" s="188" t="str">
        <f xml:space="preserve"> HYPERLINK("#'P(2)'!B4081:N4105", "P(2)")</f>
        <v>P(2)</v>
      </c>
      <c r="K175" s="188" t="str">
        <f xml:space="preserve"> HYPERLINK("#'NP(3)'!B6979:N7022", "NP(3)")</f>
        <v>NP(3)</v>
      </c>
      <c r="L175" s="181"/>
      <c r="M175" s="181"/>
      <c r="N175" s="181" t="s">
        <v>47</v>
      </c>
    </row>
    <row r="176" spans="2:14" ht="24" x14ac:dyDescent="0.2">
      <c r="B176" s="181">
        <v>170</v>
      </c>
      <c r="C176" s="181" t="s">
        <v>303</v>
      </c>
      <c r="D176" s="181" t="s">
        <v>304</v>
      </c>
      <c r="E176" s="181" t="s">
        <v>46</v>
      </c>
      <c r="F176" s="181" t="s">
        <v>71</v>
      </c>
      <c r="G176" s="181" t="s">
        <v>72</v>
      </c>
      <c r="H176" s="181" t="s">
        <v>46</v>
      </c>
      <c r="I176" s="188" t="str">
        <f xml:space="preserve"> HYPERLINK("#'N(1)'!B4107:N4133", "N(1)")</f>
        <v>N(1)</v>
      </c>
      <c r="J176" s="188" t="str">
        <f xml:space="preserve"> HYPERLINK("#'P(2)'!B4107:N4133", "P(2)")</f>
        <v>P(2)</v>
      </c>
      <c r="K176" s="188" t="str">
        <f xml:space="preserve"> HYPERLINK("#'NP(3)'!B7024:N7071", "NP(3)")</f>
        <v>NP(3)</v>
      </c>
      <c r="L176" s="181"/>
      <c r="M176" s="181"/>
      <c r="N176" s="181" t="s">
        <v>47</v>
      </c>
    </row>
    <row r="177" spans="2:14" ht="24" x14ac:dyDescent="0.2">
      <c r="B177" s="181">
        <v>171</v>
      </c>
      <c r="C177" s="181" t="s">
        <v>303</v>
      </c>
      <c r="D177" s="181" t="s">
        <v>304</v>
      </c>
      <c r="E177" s="181" t="s">
        <v>46</v>
      </c>
      <c r="F177" s="181" t="s">
        <v>78</v>
      </c>
      <c r="G177" s="181" t="s">
        <v>79</v>
      </c>
      <c r="H177" s="181" t="s">
        <v>46</v>
      </c>
      <c r="I177" s="188" t="str">
        <f xml:space="preserve"> HYPERLINK("#'N(1)'!B4135:N4157", "N(1)")</f>
        <v>N(1)</v>
      </c>
      <c r="J177" s="188" t="str">
        <f xml:space="preserve"> HYPERLINK("#'P(2)'!B4135:N4157", "P(2)")</f>
        <v>P(2)</v>
      </c>
      <c r="K177" s="188" t="str">
        <f xml:space="preserve"> HYPERLINK("#'NP(3)'!B7073:N7112", "NP(3)")</f>
        <v>NP(3)</v>
      </c>
      <c r="L177" s="181"/>
      <c r="M177" s="181"/>
      <c r="N177" s="181" t="s">
        <v>47</v>
      </c>
    </row>
    <row r="178" spans="2:14" ht="24" x14ac:dyDescent="0.2">
      <c r="B178" s="181">
        <v>172</v>
      </c>
      <c r="C178" s="181" t="s">
        <v>303</v>
      </c>
      <c r="D178" s="181" t="s">
        <v>304</v>
      </c>
      <c r="E178" s="181" t="s">
        <v>46</v>
      </c>
      <c r="F178" s="181" t="s">
        <v>92</v>
      </c>
      <c r="G178" s="181" t="s">
        <v>93</v>
      </c>
      <c r="H178" s="181" t="s">
        <v>43</v>
      </c>
      <c r="I178" s="188" t="str">
        <f xml:space="preserve"> HYPERLINK("#'N(1)'!B4159:N4176", "N(1)")</f>
        <v>N(1)</v>
      </c>
      <c r="J178" s="188" t="str">
        <f xml:space="preserve"> HYPERLINK("#'P(2)'!B4159:N4176", "P(2)")</f>
        <v>P(2)</v>
      </c>
      <c r="K178" s="188" t="str">
        <f xml:space="preserve"> HYPERLINK("#'NP(3)'!B7114:N7143", "NP(3)")</f>
        <v>NP(3)</v>
      </c>
      <c r="L178" s="181"/>
      <c r="M178" s="181"/>
      <c r="N178" s="181" t="s">
        <v>47</v>
      </c>
    </row>
    <row r="179" spans="2:14" ht="24" x14ac:dyDescent="0.2">
      <c r="B179" s="181">
        <v>173</v>
      </c>
      <c r="C179" s="181" t="s">
        <v>311</v>
      </c>
      <c r="D179" s="181" t="s">
        <v>312</v>
      </c>
      <c r="E179" s="181" t="s">
        <v>43</v>
      </c>
      <c r="F179" s="181" t="s">
        <v>44</v>
      </c>
      <c r="G179" s="181" t="s">
        <v>45</v>
      </c>
      <c r="H179" s="181" t="s">
        <v>46</v>
      </c>
      <c r="I179" s="188" t="str">
        <f xml:space="preserve"> HYPERLINK("#'N(1)'!B4178:M4202", "N(1)")</f>
        <v>N(1)</v>
      </c>
      <c r="J179" s="188" t="str">
        <f xml:space="preserve"> HYPERLINK("#'P(2)'!B4178:M4202", "P(2)")</f>
        <v>P(2)</v>
      </c>
      <c r="K179" s="188" t="str">
        <f xml:space="preserve"> HYPERLINK("#'NP(3)'!B7145:M7188", "NP(3)")</f>
        <v>NP(3)</v>
      </c>
      <c r="L179" s="181"/>
      <c r="M179" s="181"/>
      <c r="N179" s="181" t="s">
        <v>47</v>
      </c>
    </row>
    <row r="180" spans="2:14" ht="24" x14ac:dyDescent="0.2">
      <c r="B180" s="181">
        <v>174</v>
      </c>
      <c r="C180" s="181" t="s">
        <v>311</v>
      </c>
      <c r="D180" s="181" t="s">
        <v>312</v>
      </c>
      <c r="E180" s="181" t="s">
        <v>43</v>
      </c>
      <c r="F180" s="181" t="s">
        <v>71</v>
      </c>
      <c r="G180" s="181" t="s">
        <v>72</v>
      </c>
      <c r="H180" s="181" t="s">
        <v>46</v>
      </c>
      <c r="I180" s="188" t="str">
        <f xml:space="preserve"> HYPERLINK("#'N(1)'!B4204:M4230", "N(1)")</f>
        <v>N(1)</v>
      </c>
      <c r="J180" s="188" t="str">
        <f xml:space="preserve"> HYPERLINK("#'P(2)'!B4204:M4230", "P(2)")</f>
        <v>P(2)</v>
      </c>
      <c r="K180" s="188" t="str">
        <f xml:space="preserve"> HYPERLINK("#'NP(3)'!B7190:M7237", "NP(3)")</f>
        <v>NP(3)</v>
      </c>
      <c r="L180" s="181"/>
      <c r="M180" s="181"/>
      <c r="N180" s="181" t="s">
        <v>47</v>
      </c>
    </row>
    <row r="181" spans="2:14" ht="24" x14ac:dyDescent="0.2">
      <c r="B181" s="181">
        <v>175</v>
      </c>
      <c r="C181" s="181" t="s">
        <v>311</v>
      </c>
      <c r="D181" s="181" t="s">
        <v>312</v>
      </c>
      <c r="E181" s="181" t="s">
        <v>43</v>
      </c>
      <c r="F181" s="181" t="s">
        <v>78</v>
      </c>
      <c r="G181" s="181" t="s">
        <v>79</v>
      </c>
      <c r="H181" s="181" t="s">
        <v>46</v>
      </c>
      <c r="I181" s="188" t="str">
        <f xml:space="preserve"> HYPERLINK("#'N(1)'!B4232:M4254", "N(1)")</f>
        <v>N(1)</v>
      </c>
      <c r="J181" s="188" t="str">
        <f xml:space="preserve"> HYPERLINK("#'P(2)'!B4232:M4254", "P(2)")</f>
        <v>P(2)</v>
      </c>
      <c r="K181" s="188" t="str">
        <f xml:space="preserve"> HYPERLINK("#'NP(3)'!B7239:M7278", "NP(3)")</f>
        <v>NP(3)</v>
      </c>
      <c r="L181" s="181"/>
      <c r="M181" s="181"/>
      <c r="N181" s="181" t="s">
        <v>47</v>
      </c>
    </row>
    <row r="182" spans="2:14" ht="24" x14ac:dyDescent="0.2">
      <c r="B182" s="181">
        <v>176</v>
      </c>
      <c r="C182" s="181" t="s">
        <v>311</v>
      </c>
      <c r="D182" s="181" t="s">
        <v>312</v>
      </c>
      <c r="E182" s="181" t="s">
        <v>43</v>
      </c>
      <c r="F182" s="181" t="s">
        <v>92</v>
      </c>
      <c r="G182" s="181" t="s">
        <v>93</v>
      </c>
      <c r="H182" s="181" t="s">
        <v>43</v>
      </c>
      <c r="I182" s="188" t="str">
        <f xml:space="preserve"> HYPERLINK("#'N(1)'!B4256:M4273", "N(1)")</f>
        <v>N(1)</v>
      </c>
      <c r="J182" s="188" t="str">
        <f xml:space="preserve"> HYPERLINK("#'P(2)'!B4256:M4273", "P(2)")</f>
        <v>P(2)</v>
      </c>
      <c r="K182" s="188" t="str">
        <f xml:space="preserve"> HYPERLINK("#'NP(3)'!B7280:M7309", "NP(3)")</f>
        <v>NP(3)</v>
      </c>
      <c r="L182" s="181"/>
      <c r="M182" s="181"/>
      <c r="N182" s="181" t="s">
        <v>47</v>
      </c>
    </row>
    <row r="183" spans="2:14" ht="24" x14ac:dyDescent="0.2">
      <c r="B183" s="181">
        <v>177</v>
      </c>
      <c r="C183" s="181" t="s">
        <v>314</v>
      </c>
      <c r="D183" s="181" t="s">
        <v>315</v>
      </c>
      <c r="E183" s="181" t="s">
        <v>43</v>
      </c>
      <c r="F183" s="181" t="s">
        <v>44</v>
      </c>
      <c r="G183" s="181" t="s">
        <v>45</v>
      </c>
      <c r="H183" s="181" t="s">
        <v>46</v>
      </c>
      <c r="I183" s="188" t="str">
        <f xml:space="preserve"> HYPERLINK("#'N(1)'!B4275:M4299", "N(1)")</f>
        <v>N(1)</v>
      </c>
      <c r="J183" s="188" t="str">
        <f xml:space="preserve"> HYPERLINK("#'P(2)'!B4275:M4299", "P(2)")</f>
        <v>P(2)</v>
      </c>
      <c r="K183" s="188" t="str">
        <f xml:space="preserve"> HYPERLINK("#'NP(3)'!B7311:M7354", "NP(3)")</f>
        <v>NP(3)</v>
      </c>
      <c r="L183" s="181"/>
      <c r="M183" s="181"/>
      <c r="N183" s="181" t="s">
        <v>47</v>
      </c>
    </row>
    <row r="184" spans="2:14" ht="24" x14ac:dyDescent="0.2">
      <c r="B184" s="181">
        <v>178</v>
      </c>
      <c r="C184" s="181" t="s">
        <v>314</v>
      </c>
      <c r="D184" s="181" t="s">
        <v>315</v>
      </c>
      <c r="E184" s="181" t="s">
        <v>43</v>
      </c>
      <c r="F184" s="181" t="s">
        <v>71</v>
      </c>
      <c r="G184" s="181" t="s">
        <v>72</v>
      </c>
      <c r="H184" s="181" t="s">
        <v>46</v>
      </c>
      <c r="I184" s="188" t="str">
        <f xml:space="preserve"> HYPERLINK("#'N(1)'!B4301:M4327", "N(1)")</f>
        <v>N(1)</v>
      </c>
      <c r="J184" s="188" t="str">
        <f xml:space="preserve"> HYPERLINK("#'P(2)'!B4301:M4327", "P(2)")</f>
        <v>P(2)</v>
      </c>
      <c r="K184" s="188" t="str">
        <f xml:space="preserve"> HYPERLINK("#'NP(3)'!B7356:M7403", "NP(3)")</f>
        <v>NP(3)</v>
      </c>
      <c r="L184" s="181"/>
      <c r="M184" s="181"/>
      <c r="N184" s="181" t="s">
        <v>47</v>
      </c>
    </row>
    <row r="185" spans="2:14" ht="24" x14ac:dyDescent="0.2">
      <c r="B185" s="181">
        <v>179</v>
      </c>
      <c r="C185" s="181" t="s">
        <v>314</v>
      </c>
      <c r="D185" s="181" t="s">
        <v>315</v>
      </c>
      <c r="E185" s="181" t="s">
        <v>43</v>
      </c>
      <c r="F185" s="181" t="s">
        <v>78</v>
      </c>
      <c r="G185" s="181" t="s">
        <v>79</v>
      </c>
      <c r="H185" s="181" t="s">
        <v>46</v>
      </c>
      <c r="I185" s="188" t="str">
        <f xml:space="preserve"> HYPERLINK("#'N(1)'!B4329:M4351", "N(1)")</f>
        <v>N(1)</v>
      </c>
      <c r="J185" s="188" t="str">
        <f xml:space="preserve"> HYPERLINK("#'P(2)'!B4329:M4351", "P(2)")</f>
        <v>P(2)</v>
      </c>
      <c r="K185" s="188" t="str">
        <f xml:space="preserve"> HYPERLINK("#'NP(3)'!B7405:M7444", "NP(3)")</f>
        <v>NP(3)</v>
      </c>
      <c r="L185" s="181"/>
      <c r="M185" s="181"/>
      <c r="N185" s="181" t="s">
        <v>47</v>
      </c>
    </row>
    <row r="186" spans="2:14" ht="24" x14ac:dyDescent="0.2">
      <c r="B186" s="181">
        <v>180</v>
      </c>
      <c r="C186" s="181" t="s">
        <v>314</v>
      </c>
      <c r="D186" s="181" t="s">
        <v>315</v>
      </c>
      <c r="E186" s="181" t="s">
        <v>43</v>
      </c>
      <c r="F186" s="181" t="s">
        <v>92</v>
      </c>
      <c r="G186" s="181" t="s">
        <v>93</v>
      </c>
      <c r="H186" s="181" t="s">
        <v>43</v>
      </c>
      <c r="I186" s="188" t="str">
        <f xml:space="preserve"> HYPERLINK("#'N(1)'!B4353:M4370", "N(1)")</f>
        <v>N(1)</v>
      </c>
      <c r="J186" s="188" t="str">
        <f xml:space="preserve"> HYPERLINK("#'P(2)'!B4353:M4370", "P(2)")</f>
        <v>P(2)</v>
      </c>
      <c r="K186" s="188" t="str">
        <f xml:space="preserve"> HYPERLINK("#'NP(3)'!B7446:M7475", "NP(3)")</f>
        <v>NP(3)</v>
      </c>
      <c r="L186" s="181"/>
      <c r="M186" s="181"/>
      <c r="N186" s="181" t="s">
        <v>47</v>
      </c>
    </row>
    <row r="187" spans="2:14" ht="24" x14ac:dyDescent="0.2">
      <c r="B187" s="181">
        <v>181</v>
      </c>
      <c r="C187" s="181" t="s">
        <v>317</v>
      </c>
      <c r="D187" s="181" t="s">
        <v>318</v>
      </c>
      <c r="E187" s="181" t="s">
        <v>43</v>
      </c>
      <c r="F187" s="181" t="s">
        <v>44</v>
      </c>
      <c r="G187" s="181" t="s">
        <v>45</v>
      </c>
      <c r="H187" s="181" t="s">
        <v>46</v>
      </c>
      <c r="I187" s="188" t="str">
        <f xml:space="preserve"> HYPERLINK("#'N(1)'!B4372:M4396", "N(1)")</f>
        <v>N(1)</v>
      </c>
      <c r="J187" s="188" t="str">
        <f xml:space="preserve"> HYPERLINK("#'P(2)'!B4372:M4396", "P(2)")</f>
        <v>P(2)</v>
      </c>
      <c r="K187" s="188" t="str">
        <f xml:space="preserve"> HYPERLINK("#'NP(3)'!B7477:M7520", "NP(3)")</f>
        <v>NP(3)</v>
      </c>
      <c r="L187" s="181"/>
      <c r="M187" s="181"/>
      <c r="N187" s="181" t="s">
        <v>47</v>
      </c>
    </row>
    <row r="188" spans="2:14" ht="24" x14ac:dyDescent="0.2">
      <c r="B188" s="181">
        <v>182</v>
      </c>
      <c r="C188" s="181" t="s">
        <v>317</v>
      </c>
      <c r="D188" s="181" t="s">
        <v>318</v>
      </c>
      <c r="E188" s="181" t="s">
        <v>43</v>
      </c>
      <c r="F188" s="181" t="s">
        <v>71</v>
      </c>
      <c r="G188" s="181" t="s">
        <v>72</v>
      </c>
      <c r="H188" s="181" t="s">
        <v>46</v>
      </c>
      <c r="I188" s="188" t="str">
        <f xml:space="preserve"> HYPERLINK("#'N(1)'!B4398:M4424", "N(1)")</f>
        <v>N(1)</v>
      </c>
      <c r="J188" s="188" t="str">
        <f xml:space="preserve"> HYPERLINK("#'P(2)'!B4398:M4424", "P(2)")</f>
        <v>P(2)</v>
      </c>
      <c r="K188" s="188" t="str">
        <f xml:space="preserve"> HYPERLINK("#'NP(3)'!B7522:M7569", "NP(3)")</f>
        <v>NP(3)</v>
      </c>
      <c r="L188" s="181"/>
      <c r="M188" s="181"/>
      <c r="N188" s="181" t="s">
        <v>47</v>
      </c>
    </row>
    <row r="189" spans="2:14" ht="24" x14ac:dyDescent="0.2">
      <c r="B189" s="181">
        <v>183</v>
      </c>
      <c r="C189" s="181" t="s">
        <v>317</v>
      </c>
      <c r="D189" s="181" t="s">
        <v>318</v>
      </c>
      <c r="E189" s="181" t="s">
        <v>43</v>
      </c>
      <c r="F189" s="181" t="s">
        <v>78</v>
      </c>
      <c r="G189" s="181" t="s">
        <v>79</v>
      </c>
      <c r="H189" s="181" t="s">
        <v>46</v>
      </c>
      <c r="I189" s="188" t="str">
        <f xml:space="preserve"> HYPERLINK("#'N(1)'!B4426:M4448", "N(1)")</f>
        <v>N(1)</v>
      </c>
      <c r="J189" s="188" t="str">
        <f xml:space="preserve"> HYPERLINK("#'P(2)'!B4426:M4448", "P(2)")</f>
        <v>P(2)</v>
      </c>
      <c r="K189" s="188" t="str">
        <f xml:space="preserve"> HYPERLINK("#'NP(3)'!B7571:M7610", "NP(3)")</f>
        <v>NP(3)</v>
      </c>
      <c r="L189" s="181"/>
      <c r="M189" s="181"/>
      <c r="N189" s="181" t="s">
        <v>47</v>
      </c>
    </row>
    <row r="190" spans="2:14" ht="24" x14ac:dyDescent="0.2">
      <c r="B190" s="181">
        <v>184</v>
      </c>
      <c r="C190" s="181" t="s">
        <v>317</v>
      </c>
      <c r="D190" s="181" t="s">
        <v>318</v>
      </c>
      <c r="E190" s="181" t="s">
        <v>43</v>
      </c>
      <c r="F190" s="181" t="s">
        <v>92</v>
      </c>
      <c r="G190" s="181" t="s">
        <v>93</v>
      </c>
      <c r="H190" s="181" t="s">
        <v>43</v>
      </c>
      <c r="I190" s="188" t="str">
        <f xml:space="preserve"> HYPERLINK("#'N(1)'!B4450:M4467", "N(1)")</f>
        <v>N(1)</v>
      </c>
      <c r="J190" s="188" t="str">
        <f xml:space="preserve"> HYPERLINK("#'P(2)'!B4450:M4467", "P(2)")</f>
        <v>P(2)</v>
      </c>
      <c r="K190" s="188" t="str">
        <f xml:space="preserve"> HYPERLINK("#'NP(3)'!B7612:M7641", "NP(3)")</f>
        <v>NP(3)</v>
      </c>
      <c r="L190" s="181"/>
      <c r="M190" s="181"/>
      <c r="N190" s="181" t="s">
        <v>47</v>
      </c>
    </row>
    <row r="191" spans="2:14" ht="24" x14ac:dyDescent="0.2">
      <c r="B191" s="181">
        <v>185</v>
      </c>
      <c r="C191" s="181" t="s">
        <v>320</v>
      </c>
      <c r="D191" s="181" t="s">
        <v>321</v>
      </c>
      <c r="E191" s="181" t="s">
        <v>43</v>
      </c>
      <c r="F191" s="181" t="s">
        <v>44</v>
      </c>
      <c r="G191" s="181" t="s">
        <v>45</v>
      </c>
      <c r="H191" s="181" t="s">
        <v>46</v>
      </c>
      <c r="I191" s="188" t="str">
        <f xml:space="preserve"> HYPERLINK("#'N(1)'!B4469:M4493", "N(1)")</f>
        <v>N(1)</v>
      </c>
      <c r="J191" s="188" t="str">
        <f xml:space="preserve"> HYPERLINK("#'P(2)'!B4469:M4493", "P(2)")</f>
        <v>P(2)</v>
      </c>
      <c r="K191" s="188" t="str">
        <f xml:space="preserve"> HYPERLINK("#'NP(3)'!B7643:M7686", "NP(3)")</f>
        <v>NP(3)</v>
      </c>
      <c r="L191" s="181"/>
      <c r="M191" s="181"/>
      <c r="N191" s="181" t="s">
        <v>47</v>
      </c>
    </row>
    <row r="192" spans="2:14" ht="24" x14ac:dyDescent="0.2">
      <c r="B192" s="181">
        <v>186</v>
      </c>
      <c r="C192" s="181" t="s">
        <v>320</v>
      </c>
      <c r="D192" s="181" t="s">
        <v>321</v>
      </c>
      <c r="E192" s="181" t="s">
        <v>43</v>
      </c>
      <c r="F192" s="181" t="s">
        <v>71</v>
      </c>
      <c r="G192" s="181" t="s">
        <v>72</v>
      </c>
      <c r="H192" s="181" t="s">
        <v>46</v>
      </c>
      <c r="I192" s="188" t="str">
        <f xml:space="preserve"> HYPERLINK("#'N(1)'!B4495:M4521", "N(1)")</f>
        <v>N(1)</v>
      </c>
      <c r="J192" s="188" t="str">
        <f xml:space="preserve"> HYPERLINK("#'P(2)'!B4495:M4521", "P(2)")</f>
        <v>P(2)</v>
      </c>
      <c r="K192" s="188" t="str">
        <f xml:space="preserve"> HYPERLINK("#'NP(3)'!B7688:M7735", "NP(3)")</f>
        <v>NP(3)</v>
      </c>
      <c r="L192" s="181"/>
      <c r="M192" s="181"/>
      <c r="N192" s="181" t="s">
        <v>47</v>
      </c>
    </row>
    <row r="193" spans="2:14" ht="24" x14ac:dyDescent="0.2">
      <c r="B193" s="181">
        <v>187</v>
      </c>
      <c r="C193" s="181" t="s">
        <v>320</v>
      </c>
      <c r="D193" s="181" t="s">
        <v>321</v>
      </c>
      <c r="E193" s="181" t="s">
        <v>43</v>
      </c>
      <c r="F193" s="181" t="s">
        <v>78</v>
      </c>
      <c r="G193" s="181" t="s">
        <v>79</v>
      </c>
      <c r="H193" s="181" t="s">
        <v>46</v>
      </c>
      <c r="I193" s="188" t="str">
        <f xml:space="preserve"> HYPERLINK("#'N(1)'!B4523:M4545", "N(1)")</f>
        <v>N(1)</v>
      </c>
      <c r="J193" s="188" t="str">
        <f xml:space="preserve"> HYPERLINK("#'P(2)'!B4523:M4545", "P(2)")</f>
        <v>P(2)</v>
      </c>
      <c r="K193" s="188" t="str">
        <f xml:space="preserve"> HYPERLINK("#'NP(3)'!B7737:M7776", "NP(3)")</f>
        <v>NP(3)</v>
      </c>
      <c r="L193" s="181"/>
      <c r="M193" s="181"/>
      <c r="N193" s="181" t="s">
        <v>47</v>
      </c>
    </row>
    <row r="194" spans="2:14" ht="24" x14ac:dyDescent="0.2">
      <c r="B194" s="181">
        <v>188</v>
      </c>
      <c r="C194" s="181" t="s">
        <v>320</v>
      </c>
      <c r="D194" s="181" t="s">
        <v>321</v>
      </c>
      <c r="E194" s="181" t="s">
        <v>43</v>
      </c>
      <c r="F194" s="181" t="s">
        <v>92</v>
      </c>
      <c r="G194" s="181" t="s">
        <v>93</v>
      </c>
      <c r="H194" s="181" t="s">
        <v>43</v>
      </c>
      <c r="I194" s="188" t="str">
        <f xml:space="preserve"> HYPERLINK("#'N(1)'!B4547:M4564", "N(1)")</f>
        <v>N(1)</v>
      </c>
      <c r="J194" s="188" t="str">
        <f xml:space="preserve"> HYPERLINK("#'P(2)'!B4547:M4564", "P(2)")</f>
        <v>P(2)</v>
      </c>
      <c r="K194" s="188" t="str">
        <f xml:space="preserve"> HYPERLINK("#'NP(3)'!B7778:M7807", "NP(3)")</f>
        <v>NP(3)</v>
      </c>
      <c r="L194" s="181"/>
      <c r="M194" s="181"/>
      <c r="N194" s="181" t="s">
        <v>47</v>
      </c>
    </row>
    <row r="195" spans="2:14" ht="24" x14ac:dyDescent="0.2">
      <c r="B195" s="181">
        <v>189</v>
      </c>
      <c r="C195" s="181" t="s">
        <v>323</v>
      </c>
      <c r="D195" s="181" t="s">
        <v>324</v>
      </c>
      <c r="E195" s="181" t="s">
        <v>43</v>
      </c>
      <c r="F195" s="181" t="s">
        <v>44</v>
      </c>
      <c r="G195" s="181" t="s">
        <v>45</v>
      </c>
      <c r="H195" s="181" t="s">
        <v>46</v>
      </c>
      <c r="I195" s="188" t="str">
        <f xml:space="preserve"> HYPERLINK("#'N(1)'!B4566:M4590", "N(1)")</f>
        <v>N(1)</v>
      </c>
      <c r="J195" s="188" t="str">
        <f xml:space="preserve"> HYPERLINK("#'P(2)'!B4566:M4590", "P(2)")</f>
        <v>P(2)</v>
      </c>
      <c r="K195" s="188" t="str">
        <f xml:space="preserve"> HYPERLINK("#'NP(3)'!B7809:M7852", "NP(3)")</f>
        <v>NP(3)</v>
      </c>
      <c r="L195" s="181"/>
      <c r="M195" s="181"/>
      <c r="N195" s="181" t="s">
        <v>47</v>
      </c>
    </row>
    <row r="196" spans="2:14" ht="24" x14ac:dyDescent="0.2">
      <c r="B196" s="181">
        <v>190</v>
      </c>
      <c r="C196" s="181" t="s">
        <v>323</v>
      </c>
      <c r="D196" s="181" t="s">
        <v>324</v>
      </c>
      <c r="E196" s="181" t="s">
        <v>43</v>
      </c>
      <c r="F196" s="181" t="s">
        <v>71</v>
      </c>
      <c r="G196" s="181" t="s">
        <v>72</v>
      </c>
      <c r="H196" s="181" t="s">
        <v>46</v>
      </c>
      <c r="I196" s="188" t="str">
        <f xml:space="preserve"> HYPERLINK("#'N(1)'!B4592:M4618", "N(1)")</f>
        <v>N(1)</v>
      </c>
      <c r="J196" s="188" t="str">
        <f xml:space="preserve"> HYPERLINK("#'P(2)'!B4592:M4618", "P(2)")</f>
        <v>P(2)</v>
      </c>
      <c r="K196" s="188" t="str">
        <f xml:space="preserve"> HYPERLINK("#'NP(3)'!B7854:M7901", "NP(3)")</f>
        <v>NP(3)</v>
      </c>
      <c r="L196" s="181"/>
      <c r="M196" s="181"/>
      <c r="N196" s="181" t="s">
        <v>47</v>
      </c>
    </row>
    <row r="197" spans="2:14" ht="24" x14ac:dyDescent="0.2">
      <c r="B197" s="181">
        <v>191</v>
      </c>
      <c r="C197" s="181" t="s">
        <v>323</v>
      </c>
      <c r="D197" s="181" t="s">
        <v>324</v>
      </c>
      <c r="E197" s="181" t="s">
        <v>43</v>
      </c>
      <c r="F197" s="181" t="s">
        <v>78</v>
      </c>
      <c r="G197" s="181" t="s">
        <v>79</v>
      </c>
      <c r="H197" s="181" t="s">
        <v>46</v>
      </c>
      <c r="I197" s="188" t="str">
        <f xml:space="preserve"> HYPERLINK("#'N(1)'!B4620:M4642", "N(1)")</f>
        <v>N(1)</v>
      </c>
      <c r="J197" s="188" t="str">
        <f xml:space="preserve"> HYPERLINK("#'P(2)'!B4620:M4642", "P(2)")</f>
        <v>P(2)</v>
      </c>
      <c r="K197" s="188" t="str">
        <f xml:space="preserve"> HYPERLINK("#'NP(3)'!B7903:M7942", "NP(3)")</f>
        <v>NP(3)</v>
      </c>
      <c r="L197" s="181"/>
      <c r="M197" s="181"/>
      <c r="N197" s="181" t="s">
        <v>47</v>
      </c>
    </row>
    <row r="198" spans="2:14" ht="24" x14ac:dyDescent="0.2">
      <c r="B198" s="181">
        <v>192</v>
      </c>
      <c r="C198" s="181" t="s">
        <v>323</v>
      </c>
      <c r="D198" s="181" t="s">
        <v>324</v>
      </c>
      <c r="E198" s="181" t="s">
        <v>43</v>
      </c>
      <c r="F198" s="181" t="s">
        <v>92</v>
      </c>
      <c r="G198" s="181" t="s">
        <v>93</v>
      </c>
      <c r="H198" s="181" t="s">
        <v>43</v>
      </c>
      <c r="I198" s="188" t="str">
        <f xml:space="preserve"> HYPERLINK("#'N(1)'!B4644:M4661", "N(1)")</f>
        <v>N(1)</v>
      </c>
      <c r="J198" s="188" t="str">
        <f xml:space="preserve"> HYPERLINK("#'P(2)'!B4644:M4661", "P(2)")</f>
        <v>P(2)</v>
      </c>
      <c r="K198" s="188" t="str">
        <f xml:space="preserve"> HYPERLINK("#'NP(3)'!B7944:M7973", "NP(3)")</f>
        <v>NP(3)</v>
      </c>
      <c r="L198" s="181"/>
      <c r="M198" s="181"/>
      <c r="N198" s="181" t="s">
        <v>47</v>
      </c>
    </row>
    <row r="199" spans="2:14" ht="24" x14ac:dyDescent="0.2">
      <c r="B199" s="181">
        <v>193</v>
      </c>
      <c r="C199" s="181" t="s">
        <v>328</v>
      </c>
      <c r="D199" s="181" t="s">
        <v>329</v>
      </c>
      <c r="E199" s="181" t="s">
        <v>46</v>
      </c>
      <c r="F199" s="181" t="s">
        <v>44</v>
      </c>
      <c r="G199" s="181" t="s">
        <v>45</v>
      </c>
      <c r="H199" s="181" t="s">
        <v>46</v>
      </c>
      <c r="I199" s="188" t="str">
        <f xml:space="preserve"> HYPERLINK("#'N(1)'!B4663:N4687", "N(1)")</f>
        <v>N(1)</v>
      </c>
      <c r="J199" s="188" t="str">
        <f xml:space="preserve"> HYPERLINK("#'P(2)'!B4663:N4687", "P(2)")</f>
        <v>P(2)</v>
      </c>
      <c r="K199" s="188" t="str">
        <f xml:space="preserve"> HYPERLINK("#'NP(3)'!B7975:N8018", "NP(3)")</f>
        <v>NP(3)</v>
      </c>
      <c r="L199" s="181" t="s">
        <v>330</v>
      </c>
      <c r="M199" s="181"/>
      <c r="N199" s="181" t="s">
        <v>47</v>
      </c>
    </row>
    <row r="200" spans="2:14" ht="24" x14ac:dyDescent="0.2">
      <c r="B200" s="181">
        <v>194</v>
      </c>
      <c r="C200" s="181" t="s">
        <v>328</v>
      </c>
      <c r="D200" s="181" t="s">
        <v>329</v>
      </c>
      <c r="E200" s="181" t="s">
        <v>46</v>
      </c>
      <c r="F200" s="181" t="s">
        <v>71</v>
      </c>
      <c r="G200" s="181" t="s">
        <v>72</v>
      </c>
      <c r="H200" s="181" t="s">
        <v>46</v>
      </c>
      <c r="I200" s="188" t="str">
        <f xml:space="preserve"> HYPERLINK("#'N(1)'!B4689:N4715", "N(1)")</f>
        <v>N(1)</v>
      </c>
      <c r="J200" s="188" t="str">
        <f xml:space="preserve"> HYPERLINK("#'P(2)'!B4689:N4715", "P(2)")</f>
        <v>P(2)</v>
      </c>
      <c r="K200" s="188" t="str">
        <f xml:space="preserve"> HYPERLINK("#'NP(3)'!B8020:N8067", "NP(3)")</f>
        <v>NP(3)</v>
      </c>
      <c r="L200" s="181" t="s">
        <v>330</v>
      </c>
      <c r="M200" s="181"/>
      <c r="N200" s="181" t="s">
        <v>47</v>
      </c>
    </row>
    <row r="201" spans="2:14" ht="24" x14ac:dyDescent="0.2">
      <c r="B201" s="181">
        <v>195</v>
      </c>
      <c r="C201" s="181" t="s">
        <v>328</v>
      </c>
      <c r="D201" s="181" t="s">
        <v>329</v>
      </c>
      <c r="E201" s="181" t="s">
        <v>46</v>
      </c>
      <c r="F201" s="181" t="s">
        <v>78</v>
      </c>
      <c r="G201" s="181" t="s">
        <v>79</v>
      </c>
      <c r="H201" s="181" t="s">
        <v>46</v>
      </c>
      <c r="I201" s="188" t="str">
        <f xml:space="preserve"> HYPERLINK("#'N(1)'!B4717:N4739", "N(1)")</f>
        <v>N(1)</v>
      </c>
      <c r="J201" s="188" t="str">
        <f xml:space="preserve"> HYPERLINK("#'P(2)'!B4717:N4739", "P(2)")</f>
        <v>P(2)</v>
      </c>
      <c r="K201" s="188" t="str">
        <f xml:space="preserve"> HYPERLINK("#'NP(3)'!B8069:N8108", "NP(3)")</f>
        <v>NP(3)</v>
      </c>
      <c r="L201" s="181" t="s">
        <v>330</v>
      </c>
      <c r="M201" s="181"/>
      <c r="N201" s="181" t="s">
        <v>47</v>
      </c>
    </row>
    <row r="202" spans="2:14" ht="24" x14ac:dyDescent="0.2">
      <c r="B202" s="181">
        <v>196</v>
      </c>
      <c r="C202" s="181" t="s">
        <v>328</v>
      </c>
      <c r="D202" s="181" t="s">
        <v>329</v>
      </c>
      <c r="E202" s="181" t="s">
        <v>46</v>
      </c>
      <c r="F202" s="181" t="s">
        <v>92</v>
      </c>
      <c r="G202" s="181" t="s">
        <v>93</v>
      </c>
      <c r="H202" s="181" t="s">
        <v>43</v>
      </c>
      <c r="I202" s="188" t="str">
        <f xml:space="preserve"> HYPERLINK("#'N(1)'!B4741:N4758", "N(1)")</f>
        <v>N(1)</v>
      </c>
      <c r="J202" s="188" t="str">
        <f xml:space="preserve"> HYPERLINK("#'P(2)'!B4741:N4758", "P(2)")</f>
        <v>P(2)</v>
      </c>
      <c r="K202" s="188" t="str">
        <f xml:space="preserve"> HYPERLINK("#'NP(3)'!B8110:N8139", "NP(3)")</f>
        <v>NP(3)</v>
      </c>
      <c r="L202" s="181" t="s">
        <v>330</v>
      </c>
      <c r="M202" s="181"/>
      <c r="N202" s="181" t="s">
        <v>47</v>
      </c>
    </row>
    <row r="203" spans="2:14" ht="24" x14ac:dyDescent="0.2">
      <c r="B203" s="181">
        <v>197</v>
      </c>
      <c r="C203" s="181" t="s">
        <v>332</v>
      </c>
      <c r="D203" s="181" t="s">
        <v>333</v>
      </c>
      <c r="E203" s="181" t="s">
        <v>46</v>
      </c>
      <c r="F203" s="181" t="s">
        <v>44</v>
      </c>
      <c r="G203" s="181" t="s">
        <v>45</v>
      </c>
      <c r="H203" s="181" t="s">
        <v>46</v>
      </c>
      <c r="I203" s="188" t="str">
        <f xml:space="preserve"> HYPERLINK("#'N(1)'!B4760:N4784", "N(1)")</f>
        <v>N(1)</v>
      </c>
      <c r="J203" s="188" t="str">
        <f xml:space="preserve"> HYPERLINK("#'P(2)'!B4760:N4784", "P(2)")</f>
        <v>P(2)</v>
      </c>
      <c r="K203" s="188" t="str">
        <f xml:space="preserve"> HYPERLINK("#'NP(3)'!B8141:N8184", "NP(3)")</f>
        <v>NP(3)</v>
      </c>
      <c r="L203" s="181" t="s">
        <v>330</v>
      </c>
      <c r="M203" s="181"/>
      <c r="N203" s="181" t="s">
        <v>47</v>
      </c>
    </row>
    <row r="204" spans="2:14" ht="24" x14ac:dyDescent="0.2">
      <c r="B204" s="181">
        <v>198</v>
      </c>
      <c r="C204" s="181" t="s">
        <v>332</v>
      </c>
      <c r="D204" s="181" t="s">
        <v>333</v>
      </c>
      <c r="E204" s="181" t="s">
        <v>46</v>
      </c>
      <c r="F204" s="181" t="s">
        <v>71</v>
      </c>
      <c r="G204" s="181" t="s">
        <v>72</v>
      </c>
      <c r="H204" s="181" t="s">
        <v>46</v>
      </c>
      <c r="I204" s="188" t="str">
        <f xml:space="preserve"> HYPERLINK("#'N(1)'!B4786:N4812", "N(1)")</f>
        <v>N(1)</v>
      </c>
      <c r="J204" s="188" t="str">
        <f xml:space="preserve"> HYPERLINK("#'P(2)'!B4786:N4812", "P(2)")</f>
        <v>P(2)</v>
      </c>
      <c r="K204" s="188" t="str">
        <f xml:space="preserve"> HYPERLINK("#'NP(3)'!B8186:N8233", "NP(3)")</f>
        <v>NP(3)</v>
      </c>
      <c r="L204" s="181" t="s">
        <v>330</v>
      </c>
      <c r="M204" s="181"/>
      <c r="N204" s="181" t="s">
        <v>47</v>
      </c>
    </row>
    <row r="205" spans="2:14" ht="24" x14ac:dyDescent="0.2">
      <c r="B205" s="181">
        <v>199</v>
      </c>
      <c r="C205" s="181" t="s">
        <v>332</v>
      </c>
      <c r="D205" s="181" t="s">
        <v>333</v>
      </c>
      <c r="E205" s="181" t="s">
        <v>46</v>
      </c>
      <c r="F205" s="181" t="s">
        <v>78</v>
      </c>
      <c r="G205" s="181" t="s">
        <v>79</v>
      </c>
      <c r="H205" s="181" t="s">
        <v>46</v>
      </c>
      <c r="I205" s="188" t="str">
        <f xml:space="preserve"> HYPERLINK("#'N(1)'!B4814:N4836", "N(1)")</f>
        <v>N(1)</v>
      </c>
      <c r="J205" s="188" t="str">
        <f xml:space="preserve"> HYPERLINK("#'P(2)'!B4814:N4836", "P(2)")</f>
        <v>P(2)</v>
      </c>
      <c r="K205" s="188" t="str">
        <f xml:space="preserve"> HYPERLINK("#'NP(3)'!B8235:N8274", "NP(3)")</f>
        <v>NP(3)</v>
      </c>
      <c r="L205" s="181" t="s">
        <v>330</v>
      </c>
      <c r="M205" s="181"/>
      <c r="N205" s="181" t="s">
        <v>47</v>
      </c>
    </row>
    <row r="206" spans="2:14" ht="24" x14ac:dyDescent="0.2">
      <c r="B206" s="181">
        <v>200</v>
      </c>
      <c r="C206" s="181" t="s">
        <v>332</v>
      </c>
      <c r="D206" s="181" t="s">
        <v>333</v>
      </c>
      <c r="E206" s="181" t="s">
        <v>46</v>
      </c>
      <c r="F206" s="181" t="s">
        <v>92</v>
      </c>
      <c r="G206" s="181" t="s">
        <v>93</v>
      </c>
      <c r="H206" s="181" t="s">
        <v>43</v>
      </c>
      <c r="I206" s="188" t="str">
        <f xml:space="preserve"> HYPERLINK("#'N(1)'!B4838:N4855", "N(1)")</f>
        <v>N(1)</v>
      </c>
      <c r="J206" s="188" t="str">
        <f xml:space="preserve"> HYPERLINK("#'P(2)'!B4838:N4855", "P(2)")</f>
        <v>P(2)</v>
      </c>
      <c r="K206" s="188" t="str">
        <f xml:space="preserve"> HYPERLINK("#'NP(3)'!B8276:N8305", "NP(3)")</f>
        <v>NP(3)</v>
      </c>
      <c r="L206" s="181" t="s">
        <v>330</v>
      </c>
      <c r="M206" s="181"/>
      <c r="N206" s="181" t="s">
        <v>47</v>
      </c>
    </row>
    <row r="207" spans="2:14" ht="36" x14ac:dyDescent="0.2">
      <c r="B207" s="181">
        <v>201</v>
      </c>
      <c r="C207" s="181" t="s">
        <v>335</v>
      </c>
      <c r="D207" s="181" t="s">
        <v>336</v>
      </c>
      <c r="E207" s="181" t="s">
        <v>46</v>
      </c>
      <c r="F207" s="181" t="s">
        <v>44</v>
      </c>
      <c r="G207" s="181" t="s">
        <v>45</v>
      </c>
      <c r="H207" s="181" t="s">
        <v>46</v>
      </c>
      <c r="I207" s="188" t="str">
        <f xml:space="preserve"> HYPERLINK("#'N(1)'!B4857:N4881", "N(1)")</f>
        <v>N(1)</v>
      </c>
      <c r="J207" s="188" t="str">
        <f xml:space="preserve"> HYPERLINK("#'P(2)'!B4857:N4881", "P(2)")</f>
        <v>P(2)</v>
      </c>
      <c r="K207" s="188" t="str">
        <f xml:space="preserve"> HYPERLINK("#'NP(3)'!B8307:N8350", "NP(3)")</f>
        <v>NP(3)</v>
      </c>
      <c r="L207" s="181" t="s">
        <v>330</v>
      </c>
      <c r="M207" s="181"/>
      <c r="N207" s="181" t="s">
        <v>47</v>
      </c>
    </row>
    <row r="208" spans="2:14" ht="36" x14ac:dyDescent="0.2">
      <c r="B208" s="181">
        <v>202</v>
      </c>
      <c r="C208" s="181" t="s">
        <v>335</v>
      </c>
      <c r="D208" s="181" t="s">
        <v>336</v>
      </c>
      <c r="E208" s="181" t="s">
        <v>46</v>
      </c>
      <c r="F208" s="181" t="s">
        <v>71</v>
      </c>
      <c r="G208" s="181" t="s">
        <v>72</v>
      </c>
      <c r="H208" s="181" t="s">
        <v>46</v>
      </c>
      <c r="I208" s="188" t="str">
        <f xml:space="preserve"> HYPERLINK("#'N(1)'!B4883:N4909", "N(1)")</f>
        <v>N(1)</v>
      </c>
      <c r="J208" s="188" t="str">
        <f xml:space="preserve"> HYPERLINK("#'P(2)'!B4883:N4909", "P(2)")</f>
        <v>P(2)</v>
      </c>
      <c r="K208" s="188" t="str">
        <f xml:space="preserve"> HYPERLINK("#'NP(3)'!B8352:N8399", "NP(3)")</f>
        <v>NP(3)</v>
      </c>
      <c r="L208" s="181" t="s">
        <v>330</v>
      </c>
      <c r="M208" s="181"/>
      <c r="N208" s="181" t="s">
        <v>47</v>
      </c>
    </row>
    <row r="209" spans="2:14" ht="36" x14ac:dyDescent="0.2">
      <c r="B209" s="181">
        <v>203</v>
      </c>
      <c r="C209" s="181" t="s">
        <v>335</v>
      </c>
      <c r="D209" s="181" t="s">
        <v>336</v>
      </c>
      <c r="E209" s="181" t="s">
        <v>46</v>
      </c>
      <c r="F209" s="181" t="s">
        <v>78</v>
      </c>
      <c r="G209" s="181" t="s">
        <v>79</v>
      </c>
      <c r="H209" s="181" t="s">
        <v>46</v>
      </c>
      <c r="I209" s="188" t="str">
        <f xml:space="preserve"> HYPERLINK("#'N(1)'!B4911:N4933", "N(1)")</f>
        <v>N(1)</v>
      </c>
      <c r="J209" s="188" t="str">
        <f xml:space="preserve"> HYPERLINK("#'P(2)'!B4911:N4933", "P(2)")</f>
        <v>P(2)</v>
      </c>
      <c r="K209" s="188" t="str">
        <f xml:space="preserve"> HYPERLINK("#'NP(3)'!B8401:N8440", "NP(3)")</f>
        <v>NP(3)</v>
      </c>
      <c r="L209" s="181" t="s">
        <v>330</v>
      </c>
      <c r="M209" s="181"/>
      <c r="N209" s="181" t="s">
        <v>47</v>
      </c>
    </row>
    <row r="210" spans="2:14" ht="36" x14ac:dyDescent="0.2">
      <c r="B210" s="181">
        <v>204</v>
      </c>
      <c r="C210" s="181" t="s">
        <v>335</v>
      </c>
      <c r="D210" s="181" t="s">
        <v>336</v>
      </c>
      <c r="E210" s="181" t="s">
        <v>46</v>
      </c>
      <c r="F210" s="181" t="s">
        <v>92</v>
      </c>
      <c r="G210" s="181" t="s">
        <v>93</v>
      </c>
      <c r="H210" s="181" t="s">
        <v>43</v>
      </c>
      <c r="I210" s="188" t="str">
        <f xml:space="preserve"> HYPERLINK("#'N(1)'!B4935:N4952", "N(1)")</f>
        <v>N(1)</v>
      </c>
      <c r="J210" s="188" t="str">
        <f xml:space="preserve"> HYPERLINK("#'P(2)'!B4935:N4952", "P(2)")</f>
        <v>P(2)</v>
      </c>
      <c r="K210" s="188" t="str">
        <f xml:space="preserve"> HYPERLINK("#'NP(3)'!B8442:N8471", "NP(3)")</f>
        <v>NP(3)</v>
      </c>
      <c r="L210" s="181" t="s">
        <v>330</v>
      </c>
      <c r="M210" s="181"/>
      <c r="N210" s="181" t="s">
        <v>47</v>
      </c>
    </row>
    <row r="211" spans="2:14" ht="24" x14ac:dyDescent="0.2">
      <c r="B211" s="181">
        <v>205</v>
      </c>
      <c r="C211" s="181" t="s">
        <v>338</v>
      </c>
      <c r="D211" s="181" t="s">
        <v>339</v>
      </c>
      <c r="E211" s="181" t="s">
        <v>46</v>
      </c>
      <c r="F211" s="181" t="s">
        <v>44</v>
      </c>
      <c r="G211" s="181" t="s">
        <v>45</v>
      </c>
      <c r="H211" s="181" t="s">
        <v>46</v>
      </c>
      <c r="I211" s="188" t="str">
        <f xml:space="preserve"> HYPERLINK("#'N(1)'!B4954:N4978", "N(1)")</f>
        <v>N(1)</v>
      </c>
      <c r="J211" s="188" t="str">
        <f xml:space="preserve"> HYPERLINK("#'P(2)'!B4954:N4978", "P(2)")</f>
        <v>P(2)</v>
      </c>
      <c r="K211" s="188" t="str">
        <f xml:space="preserve"> HYPERLINK("#'NP(3)'!B8473:N8516", "NP(3)")</f>
        <v>NP(3)</v>
      </c>
      <c r="L211" s="181" t="s">
        <v>330</v>
      </c>
      <c r="M211" s="181"/>
      <c r="N211" s="181" t="s">
        <v>47</v>
      </c>
    </row>
    <row r="212" spans="2:14" ht="24" x14ac:dyDescent="0.2">
      <c r="B212" s="181">
        <v>206</v>
      </c>
      <c r="C212" s="181" t="s">
        <v>338</v>
      </c>
      <c r="D212" s="181" t="s">
        <v>339</v>
      </c>
      <c r="E212" s="181" t="s">
        <v>46</v>
      </c>
      <c r="F212" s="181" t="s">
        <v>71</v>
      </c>
      <c r="G212" s="181" t="s">
        <v>72</v>
      </c>
      <c r="H212" s="181" t="s">
        <v>46</v>
      </c>
      <c r="I212" s="188" t="str">
        <f xml:space="preserve"> HYPERLINK("#'N(1)'!B4980:N5006", "N(1)")</f>
        <v>N(1)</v>
      </c>
      <c r="J212" s="188" t="str">
        <f xml:space="preserve"> HYPERLINK("#'P(2)'!B4980:N5006", "P(2)")</f>
        <v>P(2)</v>
      </c>
      <c r="K212" s="188" t="str">
        <f xml:space="preserve"> HYPERLINK("#'NP(3)'!B8518:N8565", "NP(3)")</f>
        <v>NP(3)</v>
      </c>
      <c r="L212" s="181" t="s">
        <v>330</v>
      </c>
      <c r="M212" s="181"/>
      <c r="N212" s="181" t="s">
        <v>47</v>
      </c>
    </row>
    <row r="213" spans="2:14" ht="24" x14ac:dyDescent="0.2">
      <c r="B213" s="181">
        <v>207</v>
      </c>
      <c r="C213" s="181" t="s">
        <v>338</v>
      </c>
      <c r="D213" s="181" t="s">
        <v>339</v>
      </c>
      <c r="E213" s="181" t="s">
        <v>46</v>
      </c>
      <c r="F213" s="181" t="s">
        <v>78</v>
      </c>
      <c r="G213" s="181" t="s">
        <v>79</v>
      </c>
      <c r="H213" s="181" t="s">
        <v>46</v>
      </c>
      <c r="I213" s="188" t="str">
        <f xml:space="preserve"> HYPERLINK("#'N(1)'!B5008:N5030", "N(1)")</f>
        <v>N(1)</v>
      </c>
      <c r="J213" s="188" t="str">
        <f xml:space="preserve"> HYPERLINK("#'P(2)'!B5008:N5030", "P(2)")</f>
        <v>P(2)</v>
      </c>
      <c r="K213" s="188" t="str">
        <f xml:space="preserve"> HYPERLINK("#'NP(3)'!B8567:N8606", "NP(3)")</f>
        <v>NP(3)</v>
      </c>
      <c r="L213" s="181" t="s">
        <v>330</v>
      </c>
      <c r="M213" s="181"/>
      <c r="N213" s="181" t="s">
        <v>47</v>
      </c>
    </row>
    <row r="214" spans="2:14" ht="24" x14ac:dyDescent="0.2">
      <c r="B214" s="181">
        <v>208</v>
      </c>
      <c r="C214" s="181" t="s">
        <v>338</v>
      </c>
      <c r="D214" s="181" t="s">
        <v>339</v>
      </c>
      <c r="E214" s="181" t="s">
        <v>46</v>
      </c>
      <c r="F214" s="181" t="s">
        <v>92</v>
      </c>
      <c r="G214" s="181" t="s">
        <v>93</v>
      </c>
      <c r="H214" s="181" t="s">
        <v>43</v>
      </c>
      <c r="I214" s="188" t="str">
        <f xml:space="preserve"> HYPERLINK("#'N(1)'!B5032:N5049", "N(1)")</f>
        <v>N(1)</v>
      </c>
      <c r="J214" s="188" t="str">
        <f xml:space="preserve"> HYPERLINK("#'P(2)'!B5032:N5049", "P(2)")</f>
        <v>P(2)</v>
      </c>
      <c r="K214" s="188" t="str">
        <f xml:space="preserve"> HYPERLINK("#'NP(3)'!B8608:N8637", "NP(3)")</f>
        <v>NP(3)</v>
      </c>
      <c r="L214" s="181" t="s">
        <v>330</v>
      </c>
      <c r="M214" s="181"/>
      <c r="N214" s="181" t="s">
        <v>47</v>
      </c>
    </row>
    <row r="215" spans="2:14" ht="24" x14ac:dyDescent="0.2">
      <c r="B215" s="181">
        <v>209</v>
      </c>
      <c r="C215" s="181" t="s">
        <v>341</v>
      </c>
      <c r="D215" s="181" t="s">
        <v>342</v>
      </c>
      <c r="E215" s="181" t="s">
        <v>46</v>
      </c>
      <c r="F215" s="181" t="s">
        <v>44</v>
      </c>
      <c r="G215" s="181" t="s">
        <v>45</v>
      </c>
      <c r="H215" s="181" t="s">
        <v>46</v>
      </c>
      <c r="I215" s="188" t="str">
        <f xml:space="preserve"> HYPERLINK("#'N(1)'!B5051:N5075", "N(1)")</f>
        <v>N(1)</v>
      </c>
      <c r="J215" s="188" t="str">
        <f xml:space="preserve"> HYPERLINK("#'P(2)'!B5051:N5075", "P(2)")</f>
        <v>P(2)</v>
      </c>
      <c r="K215" s="188" t="str">
        <f xml:space="preserve"> HYPERLINK("#'NP(3)'!B8639:N8682", "NP(3)")</f>
        <v>NP(3)</v>
      </c>
      <c r="L215" s="181" t="s">
        <v>330</v>
      </c>
      <c r="M215" s="181"/>
      <c r="N215" s="181" t="s">
        <v>47</v>
      </c>
    </row>
    <row r="216" spans="2:14" ht="24" x14ac:dyDescent="0.2">
      <c r="B216" s="181">
        <v>210</v>
      </c>
      <c r="C216" s="181" t="s">
        <v>341</v>
      </c>
      <c r="D216" s="181" t="s">
        <v>342</v>
      </c>
      <c r="E216" s="181" t="s">
        <v>46</v>
      </c>
      <c r="F216" s="181" t="s">
        <v>71</v>
      </c>
      <c r="G216" s="181" t="s">
        <v>72</v>
      </c>
      <c r="H216" s="181" t="s">
        <v>46</v>
      </c>
      <c r="I216" s="188" t="str">
        <f xml:space="preserve"> HYPERLINK("#'N(1)'!B5077:N5103", "N(1)")</f>
        <v>N(1)</v>
      </c>
      <c r="J216" s="188" t="str">
        <f xml:space="preserve"> HYPERLINK("#'P(2)'!B5077:N5103", "P(2)")</f>
        <v>P(2)</v>
      </c>
      <c r="K216" s="188" t="str">
        <f xml:space="preserve"> HYPERLINK("#'NP(3)'!B8684:N8731", "NP(3)")</f>
        <v>NP(3)</v>
      </c>
      <c r="L216" s="181" t="s">
        <v>330</v>
      </c>
      <c r="M216" s="181"/>
      <c r="N216" s="181" t="s">
        <v>47</v>
      </c>
    </row>
    <row r="217" spans="2:14" ht="24" x14ac:dyDescent="0.2">
      <c r="B217" s="181">
        <v>211</v>
      </c>
      <c r="C217" s="181" t="s">
        <v>341</v>
      </c>
      <c r="D217" s="181" t="s">
        <v>342</v>
      </c>
      <c r="E217" s="181" t="s">
        <v>46</v>
      </c>
      <c r="F217" s="181" t="s">
        <v>78</v>
      </c>
      <c r="G217" s="181" t="s">
        <v>79</v>
      </c>
      <c r="H217" s="181" t="s">
        <v>46</v>
      </c>
      <c r="I217" s="188" t="str">
        <f xml:space="preserve"> HYPERLINK("#'N(1)'!B5105:N5127", "N(1)")</f>
        <v>N(1)</v>
      </c>
      <c r="J217" s="188" t="str">
        <f xml:space="preserve"> HYPERLINK("#'P(2)'!B5105:N5127", "P(2)")</f>
        <v>P(2)</v>
      </c>
      <c r="K217" s="188" t="str">
        <f xml:space="preserve"> HYPERLINK("#'NP(3)'!B8733:N8772", "NP(3)")</f>
        <v>NP(3)</v>
      </c>
      <c r="L217" s="181" t="s">
        <v>330</v>
      </c>
      <c r="M217" s="181"/>
      <c r="N217" s="181" t="s">
        <v>47</v>
      </c>
    </row>
    <row r="218" spans="2:14" ht="24" x14ac:dyDescent="0.2">
      <c r="B218" s="181">
        <v>212</v>
      </c>
      <c r="C218" s="181" t="s">
        <v>341</v>
      </c>
      <c r="D218" s="181" t="s">
        <v>342</v>
      </c>
      <c r="E218" s="181" t="s">
        <v>46</v>
      </c>
      <c r="F218" s="181" t="s">
        <v>92</v>
      </c>
      <c r="G218" s="181" t="s">
        <v>93</v>
      </c>
      <c r="H218" s="181" t="s">
        <v>43</v>
      </c>
      <c r="I218" s="188" t="str">
        <f xml:space="preserve"> HYPERLINK("#'N(1)'!B5129:N5146", "N(1)")</f>
        <v>N(1)</v>
      </c>
      <c r="J218" s="188" t="str">
        <f xml:space="preserve"> HYPERLINK("#'P(2)'!B5129:N5146", "P(2)")</f>
        <v>P(2)</v>
      </c>
      <c r="K218" s="188" t="str">
        <f xml:space="preserve"> HYPERLINK("#'NP(3)'!B8774:N8803", "NP(3)")</f>
        <v>NP(3)</v>
      </c>
      <c r="L218" s="181" t="s">
        <v>330</v>
      </c>
      <c r="M218" s="181"/>
      <c r="N218" s="181" t="s">
        <v>47</v>
      </c>
    </row>
    <row r="219" spans="2:14" ht="24" x14ac:dyDescent="0.2">
      <c r="B219" s="181">
        <v>213</v>
      </c>
      <c r="C219" s="181" t="s">
        <v>344</v>
      </c>
      <c r="D219" s="181" t="s">
        <v>345</v>
      </c>
      <c r="E219" s="181" t="s">
        <v>46</v>
      </c>
      <c r="F219" s="181" t="s">
        <v>44</v>
      </c>
      <c r="G219" s="181" t="s">
        <v>45</v>
      </c>
      <c r="H219" s="181" t="s">
        <v>46</v>
      </c>
      <c r="I219" s="188" t="str">
        <f xml:space="preserve"> HYPERLINK("#'N(1)'!B5148:N5172", "N(1)")</f>
        <v>N(1)</v>
      </c>
      <c r="J219" s="188" t="str">
        <f xml:space="preserve"> HYPERLINK("#'P(2)'!B5148:N5172", "P(2)")</f>
        <v>P(2)</v>
      </c>
      <c r="K219" s="188" t="str">
        <f xml:space="preserve"> HYPERLINK("#'NP(3)'!B8805:N8848", "NP(3)")</f>
        <v>NP(3)</v>
      </c>
      <c r="L219" s="181" t="s">
        <v>330</v>
      </c>
      <c r="M219" s="181"/>
      <c r="N219" s="181" t="s">
        <v>47</v>
      </c>
    </row>
    <row r="220" spans="2:14" ht="24" x14ac:dyDescent="0.2">
      <c r="B220" s="181">
        <v>214</v>
      </c>
      <c r="C220" s="181" t="s">
        <v>344</v>
      </c>
      <c r="D220" s="181" t="s">
        <v>345</v>
      </c>
      <c r="E220" s="181" t="s">
        <v>46</v>
      </c>
      <c r="F220" s="181" t="s">
        <v>71</v>
      </c>
      <c r="G220" s="181" t="s">
        <v>72</v>
      </c>
      <c r="H220" s="181" t="s">
        <v>46</v>
      </c>
      <c r="I220" s="188" t="str">
        <f xml:space="preserve"> HYPERLINK("#'N(1)'!B5174:N5200", "N(1)")</f>
        <v>N(1)</v>
      </c>
      <c r="J220" s="188" t="str">
        <f xml:space="preserve"> HYPERLINK("#'P(2)'!B5174:N5200", "P(2)")</f>
        <v>P(2)</v>
      </c>
      <c r="K220" s="188" t="str">
        <f xml:space="preserve"> HYPERLINK("#'NP(3)'!B8850:N8897", "NP(3)")</f>
        <v>NP(3)</v>
      </c>
      <c r="L220" s="181" t="s">
        <v>330</v>
      </c>
      <c r="M220" s="181"/>
      <c r="N220" s="181" t="s">
        <v>47</v>
      </c>
    </row>
    <row r="221" spans="2:14" ht="24" x14ac:dyDescent="0.2">
      <c r="B221" s="181">
        <v>215</v>
      </c>
      <c r="C221" s="181" t="s">
        <v>344</v>
      </c>
      <c r="D221" s="181" t="s">
        <v>345</v>
      </c>
      <c r="E221" s="181" t="s">
        <v>46</v>
      </c>
      <c r="F221" s="181" t="s">
        <v>78</v>
      </c>
      <c r="G221" s="181" t="s">
        <v>79</v>
      </c>
      <c r="H221" s="181" t="s">
        <v>46</v>
      </c>
      <c r="I221" s="188" t="str">
        <f xml:space="preserve"> HYPERLINK("#'N(1)'!B5202:N5224", "N(1)")</f>
        <v>N(1)</v>
      </c>
      <c r="J221" s="188" t="str">
        <f xml:space="preserve"> HYPERLINK("#'P(2)'!B5202:N5224", "P(2)")</f>
        <v>P(2)</v>
      </c>
      <c r="K221" s="188" t="str">
        <f xml:space="preserve"> HYPERLINK("#'NP(3)'!B8899:N8938", "NP(3)")</f>
        <v>NP(3)</v>
      </c>
      <c r="L221" s="181" t="s">
        <v>330</v>
      </c>
      <c r="M221" s="181"/>
      <c r="N221" s="181" t="s">
        <v>47</v>
      </c>
    </row>
    <row r="222" spans="2:14" ht="24" x14ac:dyDescent="0.2">
      <c r="B222" s="181">
        <v>216</v>
      </c>
      <c r="C222" s="181" t="s">
        <v>344</v>
      </c>
      <c r="D222" s="181" t="s">
        <v>345</v>
      </c>
      <c r="E222" s="181" t="s">
        <v>46</v>
      </c>
      <c r="F222" s="181" t="s">
        <v>92</v>
      </c>
      <c r="G222" s="181" t="s">
        <v>93</v>
      </c>
      <c r="H222" s="181" t="s">
        <v>43</v>
      </c>
      <c r="I222" s="188" t="str">
        <f xml:space="preserve"> HYPERLINK("#'N(1)'!B5226:N5243", "N(1)")</f>
        <v>N(1)</v>
      </c>
      <c r="J222" s="188" t="str">
        <f xml:space="preserve"> HYPERLINK("#'P(2)'!B5226:N5243", "P(2)")</f>
        <v>P(2)</v>
      </c>
      <c r="K222" s="188" t="str">
        <f xml:space="preserve"> HYPERLINK("#'NP(3)'!B8940:N8969", "NP(3)")</f>
        <v>NP(3)</v>
      </c>
      <c r="L222" s="181" t="s">
        <v>330</v>
      </c>
      <c r="M222" s="181"/>
      <c r="N222" s="181" t="s">
        <v>47</v>
      </c>
    </row>
    <row r="223" spans="2:14" ht="24" x14ac:dyDescent="0.2">
      <c r="B223" s="181">
        <v>217</v>
      </c>
      <c r="C223" s="181" t="s">
        <v>356</v>
      </c>
      <c r="D223" s="181" t="s">
        <v>357</v>
      </c>
      <c r="E223" s="181" t="s">
        <v>46</v>
      </c>
      <c r="F223" s="181" t="s">
        <v>44</v>
      </c>
      <c r="G223" s="181" t="s">
        <v>45</v>
      </c>
      <c r="H223" s="181" t="s">
        <v>46</v>
      </c>
      <c r="I223" s="188" t="str">
        <f xml:space="preserve"> HYPERLINK("#'N(1)'!B5245:R5269", "N(1)")</f>
        <v>N(1)</v>
      </c>
      <c r="J223" s="188" t="str">
        <f xml:space="preserve"> HYPERLINK("#'P(2)'!B5245:R5269", "P(2)")</f>
        <v>P(2)</v>
      </c>
      <c r="K223" s="188" t="str">
        <f xml:space="preserve"> HYPERLINK("#'NP(3)'!B8971:R9014", "NP(3)")</f>
        <v>NP(3)</v>
      </c>
      <c r="L223" s="181" t="s">
        <v>330</v>
      </c>
      <c r="M223" s="181"/>
      <c r="N223" s="181" t="s">
        <v>47</v>
      </c>
    </row>
    <row r="224" spans="2:14" ht="24" x14ac:dyDescent="0.2">
      <c r="B224" s="181">
        <v>218</v>
      </c>
      <c r="C224" s="181" t="s">
        <v>356</v>
      </c>
      <c r="D224" s="181" t="s">
        <v>357</v>
      </c>
      <c r="E224" s="181" t="s">
        <v>46</v>
      </c>
      <c r="F224" s="181" t="s">
        <v>71</v>
      </c>
      <c r="G224" s="181" t="s">
        <v>72</v>
      </c>
      <c r="H224" s="181" t="s">
        <v>46</v>
      </c>
      <c r="I224" s="188" t="str">
        <f xml:space="preserve"> HYPERLINK("#'N(1)'!B5271:R5297", "N(1)")</f>
        <v>N(1)</v>
      </c>
      <c r="J224" s="188" t="str">
        <f xml:space="preserve"> HYPERLINK("#'P(2)'!B5271:R5297", "P(2)")</f>
        <v>P(2)</v>
      </c>
      <c r="K224" s="188" t="str">
        <f xml:space="preserve"> HYPERLINK("#'NP(3)'!B9016:R9063", "NP(3)")</f>
        <v>NP(3)</v>
      </c>
      <c r="L224" s="181" t="s">
        <v>330</v>
      </c>
      <c r="M224" s="181"/>
      <c r="N224" s="181" t="s">
        <v>47</v>
      </c>
    </row>
    <row r="225" spans="2:14" ht="24" x14ac:dyDescent="0.2">
      <c r="B225" s="181">
        <v>219</v>
      </c>
      <c r="C225" s="181" t="s">
        <v>356</v>
      </c>
      <c r="D225" s="181" t="s">
        <v>357</v>
      </c>
      <c r="E225" s="181" t="s">
        <v>46</v>
      </c>
      <c r="F225" s="181" t="s">
        <v>78</v>
      </c>
      <c r="G225" s="181" t="s">
        <v>79</v>
      </c>
      <c r="H225" s="181" t="s">
        <v>46</v>
      </c>
      <c r="I225" s="188" t="str">
        <f xml:space="preserve"> HYPERLINK("#'N(1)'!B5299:R5321", "N(1)")</f>
        <v>N(1)</v>
      </c>
      <c r="J225" s="188" t="str">
        <f xml:space="preserve"> HYPERLINK("#'P(2)'!B5299:R5321", "P(2)")</f>
        <v>P(2)</v>
      </c>
      <c r="K225" s="188" t="str">
        <f xml:space="preserve"> HYPERLINK("#'NP(3)'!B9065:R9104", "NP(3)")</f>
        <v>NP(3)</v>
      </c>
      <c r="L225" s="181" t="s">
        <v>330</v>
      </c>
      <c r="M225" s="181"/>
      <c r="N225" s="181" t="s">
        <v>47</v>
      </c>
    </row>
    <row r="226" spans="2:14" ht="24" x14ac:dyDescent="0.2">
      <c r="B226" s="181">
        <v>220</v>
      </c>
      <c r="C226" s="181" t="s">
        <v>356</v>
      </c>
      <c r="D226" s="181" t="s">
        <v>357</v>
      </c>
      <c r="E226" s="181" t="s">
        <v>46</v>
      </c>
      <c r="F226" s="181" t="s">
        <v>92</v>
      </c>
      <c r="G226" s="181" t="s">
        <v>93</v>
      </c>
      <c r="H226" s="181" t="s">
        <v>43</v>
      </c>
      <c r="I226" s="188" t="str">
        <f xml:space="preserve"> HYPERLINK("#'N(1)'!B5323:R5340", "N(1)")</f>
        <v>N(1)</v>
      </c>
      <c r="J226" s="188" t="str">
        <f xml:space="preserve"> HYPERLINK("#'P(2)'!B5323:R5340", "P(2)")</f>
        <v>P(2)</v>
      </c>
      <c r="K226" s="188" t="str">
        <f xml:space="preserve"> HYPERLINK("#'NP(3)'!B9106:R9135", "NP(3)")</f>
        <v>NP(3)</v>
      </c>
      <c r="L226" s="181" t="s">
        <v>330</v>
      </c>
      <c r="M226" s="181"/>
      <c r="N226" s="181" t="s">
        <v>47</v>
      </c>
    </row>
    <row r="227" spans="2:14" ht="24" x14ac:dyDescent="0.2">
      <c r="B227" s="181">
        <v>221</v>
      </c>
      <c r="C227" s="181" t="s">
        <v>359</v>
      </c>
      <c r="D227" s="181" t="s">
        <v>360</v>
      </c>
      <c r="E227" s="181" t="s">
        <v>46</v>
      </c>
      <c r="F227" s="181" t="s">
        <v>44</v>
      </c>
      <c r="G227" s="181" t="s">
        <v>45</v>
      </c>
      <c r="H227" s="181" t="s">
        <v>46</v>
      </c>
      <c r="I227" s="188" t="str">
        <f xml:space="preserve"> HYPERLINK("#'N(1)'!B5342:R5366", "N(1)")</f>
        <v>N(1)</v>
      </c>
      <c r="J227" s="188" t="str">
        <f xml:space="preserve"> HYPERLINK("#'P(2)'!B5342:R5366", "P(2)")</f>
        <v>P(2)</v>
      </c>
      <c r="K227" s="188" t="str">
        <f xml:space="preserve"> HYPERLINK("#'NP(3)'!B9137:R9180", "NP(3)")</f>
        <v>NP(3)</v>
      </c>
      <c r="L227" s="181" t="s">
        <v>330</v>
      </c>
      <c r="M227" s="181"/>
      <c r="N227" s="181" t="s">
        <v>47</v>
      </c>
    </row>
    <row r="228" spans="2:14" ht="24" x14ac:dyDescent="0.2">
      <c r="B228" s="181">
        <v>222</v>
      </c>
      <c r="C228" s="181" t="s">
        <v>359</v>
      </c>
      <c r="D228" s="181" t="s">
        <v>360</v>
      </c>
      <c r="E228" s="181" t="s">
        <v>46</v>
      </c>
      <c r="F228" s="181" t="s">
        <v>71</v>
      </c>
      <c r="G228" s="181" t="s">
        <v>72</v>
      </c>
      <c r="H228" s="181" t="s">
        <v>46</v>
      </c>
      <c r="I228" s="188" t="str">
        <f xml:space="preserve"> HYPERLINK("#'N(1)'!B5368:R5394", "N(1)")</f>
        <v>N(1)</v>
      </c>
      <c r="J228" s="188" t="str">
        <f xml:space="preserve"> HYPERLINK("#'P(2)'!B5368:R5394", "P(2)")</f>
        <v>P(2)</v>
      </c>
      <c r="K228" s="188" t="str">
        <f xml:space="preserve"> HYPERLINK("#'NP(3)'!B9182:R9229", "NP(3)")</f>
        <v>NP(3)</v>
      </c>
      <c r="L228" s="181" t="s">
        <v>330</v>
      </c>
      <c r="M228" s="181"/>
      <c r="N228" s="181" t="s">
        <v>47</v>
      </c>
    </row>
    <row r="229" spans="2:14" ht="24" x14ac:dyDescent="0.2">
      <c r="B229" s="181">
        <v>223</v>
      </c>
      <c r="C229" s="181" t="s">
        <v>359</v>
      </c>
      <c r="D229" s="181" t="s">
        <v>360</v>
      </c>
      <c r="E229" s="181" t="s">
        <v>46</v>
      </c>
      <c r="F229" s="181" t="s">
        <v>78</v>
      </c>
      <c r="G229" s="181" t="s">
        <v>79</v>
      </c>
      <c r="H229" s="181" t="s">
        <v>46</v>
      </c>
      <c r="I229" s="188" t="str">
        <f xml:space="preserve"> HYPERLINK("#'N(1)'!B5396:R5418", "N(1)")</f>
        <v>N(1)</v>
      </c>
      <c r="J229" s="188" t="str">
        <f xml:space="preserve"> HYPERLINK("#'P(2)'!B5396:R5418", "P(2)")</f>
        <v>P(2)</v>
      </c>
      <c r="K229" s="188" t="str">
        <f xml:space="preserve"> HYPERLINK("#'NP(3)'!B9231:R9270", "NP(3)")</f>
        <v>NP(3)</v>
      </c>
      <c r="L229" s="181" t="s">
        <v>330</v>
      </c>
      <c r="M229" s="181"/>
      <c r="N229" s="181" t="s">
        <v>47</v>
      </c>
    </row>
    <row r="230" spans="2:14" ht="24" x14ac:dyDescent="0.2">
      <c r="B230" s="181">
        <v>224</v>
      </c>
      <c r="C230" s="181" t="s">
        <v>359</v>
      </c>
      <c r="D230" s="181" t="s">
        <v>360</v>
      </c>
      <c r="E230" s="181" t="s">
        <v>46</v>
      </c>
      <c r="F230" s="181" t="s">
        <v>92</v>
      </c>
      <c r="G230" s="181" t="s">
        <v>93</v>
      </c>
      <c r="H230" s="181" t="s">
        <v>43</v>
      </c>
      <c r="I230" s="188" t="str">
        <f xml:space="preserve"> HYPERLINK("#'N(1)'!B5420:R5437", "N(1)")</f>
        <v>N(1)</v>
      </c>
      <c r="J230" s="188" t="str">
        <f xml:space="preserve"> HYPERLINK("#'P(2)'!B5420:R5437", "P(2)")</f>
        <v>P(2)</v>
      </c>
      <c r="K230" s="188" t="str">
        <f xml:space="preserve"> HYPERLINK("#'NP(3)'!B9272:R9301", "NP(3)")</f>
        <v>NP(3)</v>
      </c>
      <c r="L230" s="181" t="s">
        <v>330</v>
      </c>
      <c r="M230" s="181"/>
      <c r="N230" s="181" t="s">
        <v>47</v>
      </c>
    </row>
    <row r="231" spans="2:14" ht="24" x14ac:dyDescent="0.2">
      <c r="B231" s="181">
        <v>225</v>
      </c>
      <c r="C231" s="181" t="s">
        <v>362</v>
      </c>
      <c r="D231" s="181" t="s">
        <v>363</v>
      </c>
      <c r="E231" s="181" t="s">
        <v>46</v>
      </c>
      <c r="F231" s="181" t="s">
        <v>44</v>
      </c>
      <c r="G231" s="181" t="s">
        <v>45</v>
      </c>
      <c r="H231" s="181" t="s">
        <v>46</v>
      </c>
      <c r="I231" s="188" t="str">
        <f xml:space="preserve"> HYPERLINK("#'N(1)'!B5439:R5463", "N(1)")</f>
        <v>N(1)</v>
      </c>
      <c r="J231" s="188" t="str">
        <f xml:space="preserve"> HYPERLINK("#'P(2)'!B5439:R5463", "P(2)")</f>
        <v>P(2)</v>
      </c>
      <c r="K231" s="188" t="str">
        <f xml:space="preserve"> HYPERLINK("#'NP(3)'!B9303:R9346", "NP(3)")</f>
        <v>NP(3)</v>
      </c>
      <c r="L231" s="181" t="s">
        <v>330</v>
      </c>
      <c r="M231" s="181"/>
      <c r="N231" s="181" t="s">
        <v>47</v>
      </c>
    </row>
    <row r="232" spans="2:14" ht="24" x14ac:dyDescent="0.2">
      <c r="B232" s="181">
        <v>226</v>
      </c>
      <c r="C232" s="181" t="s">
        <v>362</v>
      </c>
      <c r="D232" s="181" t="s">
        <v>363</v>
      </c>
      <c r="E232" s="181" t="s">
        <v>46</v>
      </c>
      <c r="F232" s="181" t="s">
        <v>71</v>
      </c>
      <c r="G232" s="181" t="s">
        <v>72</v>
      </c>
      <c r="H232" s="181" t="s">
        <v>46</v>
      </c>
      <c r="I232" s="188" t="str">
        <f xml:space="preserve"> HYPERLINK("#'N(1)'!B5465:R5491", "N(1)")</f>
        <v>N(1)</v>
      </c>
      <c r="J232" s="188" t="str">
        <f xml:space="preserve"> HYPERLINK("#'P(2)'!B5465:R5491", "P(2)")</f>
        <v>P(2)</v>
      </c>
      <c r="K232" s="188" t="str">
        <f xml:space="preserve"> HYPERLINK("#'NP(3)'!B9348:R9395", "NP(3)")</f>
        <v>NP(3)</v>
      </c>
      <c r="L232" s="181" t="s">
        <v>330</v>
      </c>
      <c r="M232" s="181"/>
      <c r="N232" s="181" t="s">
        <v>47</v>
      </c>
    </row>
    <row r="233" spans="2:14" ht="24" x14ac:dyDescent="0.2">
      <c r="B233" s="181">
        <v>227</v>
      </c>
      <c r="C233" s="181" t="s">
        <v>362</v>
      </c>
      <c r="D233" s="181" t="s">
        <v>363</v>
      </c>
      <c r="E233" s="181" t="s">
        <v>46</v>
      </c>
      <c r="F233" s="181" t="s">
        <v>78</v>
      </c>
      <c r="G233" s="181" t="s">
        <v>79</v>
      </c>
      <c r="H233" s="181" t="s">
        <v>46</v>
      </c>
      <c r="I233" s="188" t="str">
        <f xml:space="preserve"> HYPERLINK("#'N(1)'!B5493:R5515", "N(1)")</f>
        <v>N(1)</v>
      </c>
      <c r="J233" s="188" t="str">
        <f xml:space="preserve"> HYPERLINK("#'P(2)'!B5493:R5515", "P(2)")</f>
        <v>P(2)</v>
      </c>
      <c r="K233" s="188" t="str">
        <f xml:space="preserve"> HYPERLINK("#'NP(3)'!B9397:R9436", "NP(3)")</f>
        <v>NP(3)</v>
      </c>
      <c r="L233" s="181" t="s">
        <v>330</v>
      </c>
      <c r="M233" s="181"/>
      <c r="N233" s="181" t="s">
        <v>47</v>
      </c>
    </row>
    <row r="234" spans="2:14" ht="24" x14ac:dyDescent="0.2">
      <c r="B234" s="181">
        <v>228</v>
      </c>
      <c r="C234" s="181" t="s">
        <v>362</v>
      </c>
      <c r="D234" s="181" t="s">
        <v>363</v>
      </c>
      <c r="E234" s="181" t="s">
        <v>46</v>
      </c>
      <c r="F234" s="181" t="s">
        <v>92</v>
      </c>
      <c r="G234" s="181" t="s">
        <v>93</v>
      </c>
      <c r="H234" s="181" t="s">
        <v>43</v>
      </c>
      <c r="I234" s="188" t="str">
        <f xml:space="preserve"> HYPERLINK("#'N(1)'!B5517:R5534", "N(1)")</f>
        <v>N(1)</v>
      </c>
      <c r="J234" s="188" t="str">
        <f xml:space="preserve"> HYPERLINK("#'P(2)'!B5517:R5534", "P(2)")</f>
        <v>P(2)</v>
      </c>
      <c r="K234" s="188" t="str">
        <f xml:space="preserve"> HYPERLINK("#'NP(3)'!B9438:R9467", "NP(3)")</f>
        <v>NP(3)</v>
      </c>
      <c r="L234" s="181" t="s">
        <v>330</v>
      </c>
      <c r="M234" s="181"/>
      <c r="N234" s="181" t="s">
        <v>47</v>
      </c>
    </row>
    <row r="235" spans="2:14" ht="24" x14ac:dyDescent="0.2">
      <c r="B235" s="181">
        <v>229</v>
      </c>
      <c r="C235" s="181" t="s">
        <v>365</v>
      </c>
      <c r="D235" s="181" t="s">
        <v>366</v>
      </c>
      <c r="E235" s="181" t="s">
        <v>46</v>
      </c>
      <c r="F235" s="181" t="s">
        <v>44</v>
      </c>
      <c r="G235" s="181" t="s">
        <v>45</v>
      </c>
      <c r="H235" s="181" t="s">
        <v>46</v>
      </c>
      <c r="I235" s="188" t="str">
        <f xml:space="preserve"> HYPERLINK("#'N(1)'!B5536:R5560", "N(1)")</f>
        <v>N(1)</v>
      </c>
      <c r="J235" s="188" t="str">
        <f xml:space="preserve"> HYPERLINK("#'P(2)'!B5536:R5560", "P(2)")</f>
        <v>P(2)</v>
      </c>
      <c r="K235" s="188" t="str">
        <f xml:space="preserve"> HYPERLINK("#'NP(3)'!B9469:R9512", "NP(3)")</f>
        <v>NP(3)</v>
      </c>
      <c r="L235" s="181" t="s">
        <v>330</v>
      </c>
      <c r="M235" s="181"/>
      <c r="N235" s="181" t="s">
        <v>47</v>
      </c>
    </row>
    <row r="236" spans="2:14" ht="24" x14ac:dyDescent="0.2">
      <c r="B236" s="181">
        <v>230</v>
      </c>
      <c r="C236" s="181" t="s">
        <v>365</v>
      </c>
      <c r="D236" s="181" t="s">
        <v>366</v>
      </c>
      <c r="E236" s="181" t="s">
        <v>46</v>
      </c>
      <c r="F236" s="181" t="s">
        <v>71</v>
      </c>
      <c r="G236" s="181" t="s">
        <v>72</v>
      </c>
      <c r="H236" s="181" t="s">
        <v>46</v>
      </c>
      <c r="I236" s="188" t="str">
        <f xml:space="preserve"> HYPERLINK("#'N(1)'!B5562:R5588", "N(1)")</f>
        <v>N(1)</v>
      </c>
      <c r="J236" s="188" t="str">
        <f xml:space="preserve"> HYPERLINK("#'P(2)'!B5562:R5588", "P(2)")</f>
        <v>P(2)</v>
      </c>
      <c r="K236" s="188" t="str">
        <f xml:space="preserve"> HYPERLINK("#'NP(3)'!B9514:R9561", "NP(3)")</f>
        <v>NP(3)</v>
      </c>
      <c r="L236" s="181" t="s">
        <v>330</v>
      </c>
      <c r="M236" s="181"/>
      <c r="N236" s="181" t="s">
        <v>47</v>
      </c>
    </row>
    <row r="237" spans="2:14" ht="24" x14ac:dyDescent="0.2">
      <c r="B237" s="181">
        <v>231</v>
      </c>
      <c r="C237" s="181" t="s">
        <v>365</v>
      </c>
      <c r="D237" s="181" t="s">
        <v>366</v>
      </c>
      <c r="E237" s="181" t="s">
        <v>46</v>
      </c>
      <c r="F237" s="181" t="s">
        <v>78</v>
      </c>
      <c r="G237" s="181" t="s">
        <v>79</v>
      </c>
      <c r="H237" s="181" t="s">
        <v>46</v>
      </c>
      <c r="I237" s="188" t="str">
        <f xml:space="preserve"> HYPERLINK("#'N(1)'!B5590:R5612", "N(1)")</f>
        <v>N(1)</v>
      </c>
      <c r="J237" s="188" t="str">
        <f xml:space="preserve"> HYPERLINK("#'P(2)'!B5590:R5612", "P(2)")</f>
        <v>P(2)</v>
      </c>
      <c r="K237" s="188" t="str">
        <f xml:space="preserve"> HYPERLINK("#'NP(3)'!B9563:R9602", "NP(3)")</f>
        <v>NP(3)</v>
      </c>
      <c r="L237" s="181" t="s">
        <v>330</v>
      </c>
      <c r="M237" s="181"/>
      <c r="N237" s="181" t="s">
        <v>47</v>
      </c>
    </row>
    <row r="238" spans="2:14" ht="24" x14ac:dyDescent="0.2">
      <c r="B238" s="181">
        <v>232</v>
      </c>
      <c r="C238" s="181" t="s">
        <v>365</v>
      </c>
      <c r="D238" s="181" t="s">
        <v>366</v>
      </c>
      <c r="E238" s="181" t="s">
        <v>46</v>
      </c>
      <c r="F238" s="181" t="s">
        <v>92</v>
      </c>
      <c r="G238" s="181" t="s">
        <v>93</v>
      </c>
      <c r="H238" s="181" t="s">
        <v>43</v>
      </c>
      <c r="I238" s="188" t="str">
        <f xml:space="preserve"> HYPERLINK("#'N(1)'!B5614:R5631", "N(1)")</f>
        <v>N(1)</v>
      </c>
      <c r="J238" s="188" t="str">
        <f xml:space="preserve"> HYPERLINK("#'P(2)'!B5614:R5631", "P(2)")</f>
        <v>P(2)</v>
      </c>
      <c r="K238" s="188" t="str">
        <f xml:space="preserve"> HYPERLINK("#'NP(3)'!B9604:R9633", "NP(3)")</f>
        <v>NP(3)</v>
      </c>
      <c r="L238" s="181" t="s">
        <v>330</v>
      </c>
      <c r="M238" s="181"/>
      <c r="N238" s="181" t="s">
        <v>47</v>
      </c>
    </row>
    <row r="239" spans="2:14" ht="24" x14ac:dyDescent="0.2">
      <c r="B239" s="181">
        <v>233</v>
      </c>
      <c r="C239" s="181" t="s">
        <v>368</v>
      </c>
      <c r="D239" s="181" t="s">
        <v>369</v>
      </c>
      <c r="E239" s="181" t="s">
        <v>46</v>
      </c>
      <c r="F239" s="181" t="s">
        <v>44</v>
      </c>
      <c r="G239" s="181" t="s">
        <v>45</v>
      </c>
      <c r="H239" s="181" t="s">
        <v>46</v>
      </c>
      <c r="I239" s="188" t="str">
        <f xml:space="preserve"> HYPERLINK("#'N(1)'!B5633:R5657", "N(1)")</f>
        <v>N(1)</v>
      </c>
      <c r="J239" s="188" t="str">
        <f xml:space="preserve"> HYPERLINK("#'P(2)'!B5633:R5657", "P(2)")</f>
        <v>P(2)</v>
      </c>
      <c r="K239" s="188" t="str">
        <f xml:space="preserve"> HYPERLINK("#'NP(3)'!B9635:R9678", "NP(3)")</f>
        <v>NP(3)</v>
      </c>
      <c r="L239" s="181" t="s">
        <v>330</v>
      </c>
      <c r="M239" s="181"/>
      <c r="N239" s="181" t="s">
        <v>47</v>
      </c>
    </row>
    <row r="240" spans="2:14" ht="24" x14ac:dyDescent="0.2">
      <c r="B240" s="181">
        <v>234</v>
      </c>
      <c r="C240" s="181" t="s">
        <v>368</v>
      </c>
      <c r="D240" s="181" t="s">
        <v>369</v>
      </c>
      <c r="E240" s="181" t="s">
        <v>46</v>
      </c>
      <c r="F240" s="181" t="s">
        <v>71</v>
      </c>
      <c r="G240" s="181" t="s">
        <v>72</v>
      </c>
      <c r="H240" s="181" t="s">
        <v>46</v>
      </c>
      <c r="I240" s="188" t="str">
        <f xml:space="preserve"> HYPERLINK("#'N(1)'!B5659:R5685", "N(1)")</f>
        <v>N(1)</v>
      </c>
      <c r="J240" s="188" t="str">
        <f xml:space="preserve"> HYPERLINK("#'P(2)'!B5659:R5685", "P(2)")</f>
        <v>P(2)</v>
      </c>
      <c r="K240" s="188" t="str">
        <f xml:space="preserve"> HYPERLINK("#'NP(3)'!B9680:R9727", "NP(3)")</f>
        <v>NP(3)</v>
      </c>
      <c r="L240" s="181" t="s">
        <v>330</v>
      </c>
      <c r="M240" s="181"/>
      <c r="N240" s="181" t="s">
        <v>47</v>
      </c>
    </row>
    <row r="241" spans="2:14" ht="24" x14ac:dyDescent="0.2">
      <c r="B241" s="181">
        <v>235</v>
      </c>
      <c r="C241" s="181" t="s">
        <v>368</v>
      </c>
      <c r="D241" s="181" t="s">
        <v>369</v>
      </c>
      <c r="E241" s="181" t="s">
        <v>46</v>
      </c>
      <c r="F241" s="181" t="s">
        <v>78</v>
      </c>
      <c r="G241" s="181" t="s">
        <v>79</v>
      </c>
      <c r="H241" s="181" t="s">
        <v>46</v>
      </c>
      <c r="I241" s="188" t="str">
        <f xml:space="preserve"> HYPERLINK("#'N(1)'!B5687:R5709", "N(1)")</f>
        <v>N(1)</v>
      </c>
      <c r="J241" s="188" t="str">
        <f xml:space="preserve"> HYPERLINK("#'P(2)'!B5687:R5709", "P(2)")</f>
        <v>P(2)</v>
      </c>
      <c r="K241" s="188" t="str">
        <f xml:space="preserve"> HYPERLINK("#'NP(3)'!B9729:R9768", "NP(3)")</f>
        <v>NP(3)</v>
      </c>
      <c r="L241" s="181" t="s">
        <v>330</v>
      </c>
      <c r="M241" s="181"/>
      <c r="N241" s="181" t="s">
        <v>47</v>
      </c>
    </row>
    <row r="242" spans="2:14" ht="24" x14ac:dyDescent="0.2">
      <c r="B242" s="181">
        <v>236</v>
      </c>
      <c r="C242" s="181" t="s">
        <v>368</v>
      </c>
      <c r="D242" s="181" t="s">
        <v>369</v>
      </c>
      <c r="E242" s="181" t="s">
        <v>46</v>
      </c>
      <c r="F242" s="181" t="s">
        <v>92</v>
      </c>
      <c r="G242" s="181" t="s">
        <v>93</v>
      </c>
      <c r="H242" s="181" t="s">
        <v>43</v>
      </c>
      <c r="I242" s="188" t="str">
        <f xml:space="preserve"> HYPERLINK("#'N(1)'!B5711:R5728", "N(1)")</f>
        <v>N(1)</v>
      </c>
      <c r="J242" s="188" t="str">
        <f xml:space="preserve"> HYPERLINK("#'P(2)'!B5711:R5728", "P(2)")</f>
        <v>P(2)</v>
      </c>
      <c r="K242" s="188" t="str">
        <f xml:space="preserve"> HYPERLINK("#'NP(3)'!B9770:R9799", "NP(3)")</f>
        <v>NP(3)</v>
      </c>
      <c r="L242" s="181" t="s">
        <v>330</v>
      </c>
      <c r="M242" s="181"/>
      <c r="N242" s="181" t="s">
        <v>47</v>
      </c>
    </row>
    <row r="243" spans="2:14" ht="24" x14ac:dyDescent="0.2">
      <c r="B243" s="181">
        <v>237</v>
      </c>
      <c r="C243" s="181" t="s">
        <v>375</v>
      </c>
      <c r="D243" s="181" t="s">
        <v>376</v>
      </c>
      <c r="E243" s="181" t="s">
        <v>46</v>
      </c>
      <c r="F243" s="181" t="s">
        <v>44</v>
      </c>
      <c r="G243" s="181" t="s">
        <v>45</v>
      </c>
      <c r="H243" s="181" t="s">
        <v>46</v>
      </c>
      <c r="I243" s="188" t="str">
        <f xml:space="preserve"> HYPERLINK("#'N(1)'!B5730:M5754", "N(1)")</f>
        <v>N(1)</v>
      </c>
      <c r="J243" s="188" t="str">
        <f xml:space="preserve"> HYPERLINK("#'P(2)'!B5730:M5754", "P(2)")</f>
        <v>P(2)</v>
      </c>
      <c r="K243" s="188" t="str">
        <f xml:space="preserve"> HYPERLINK("#'NP(3)'!B9801:M9844", "NP(3)")</f>
        <v>NP(3)</v>
      </c>
      <c r="L243" s="181" t="s">
        <v>330</v>
      </c>
      <c r="M243" s="181"/>
      <c r="N243" s="181" t="s">
        <v>47</v>
      </c>
    </row>
    <row r="244" spans="2:14" ht="24" x14ac:dyDescent="0.2">
      <c r="B244" s="181">
        <v>238</v>
      </c>
      <c r="C244" s="181" t="s">
        <v>375</v>
      </c>
      <c r="D244" s="181" t="s">
        <v>376</v>
      </c>
      <c r="E244" s="181" t="s">
        <v>46</v>
      </c>
      <c r="F244" s="181" t="s">
        <v>71</v>
      </c>
      <c r="G244" s="181" t="s">
        <v>72</v>
      </c>
      <c r="H244" s="181" t="s">
        <v>46</v>
      </c>
      <c r="I244" s="188" t="str">
        <f xml:space="preserve"> HYPERLINK("#'N(1)'!B5756:M5782", "N(1)")</f>
        <v>N(1)</v>
      </c>
      <c r="J244" s="188" t="str">
        <f xml:space="preserve"> HYPERLINK("#'P(2)'!B5756:M5782", "P(2)")</f>
        <v>P(2)</v>
      </c>
      <c r="K244" s="188" t="str">
        <f xml:space="preserve"> HYPERLINK("#'NP(3)'!B9846:M9893", "NP(3)")</f>
        <v>NP(3)</v>
      </c>
      <c r="L244" s="181" t="s">
        <v>330</v>
      </c>
      <c r="M244" s="181"/>
      <c r="N244" s="181" t="s">
        <v>47</v>
      </c>
    </row>
    <row r="245" spans="2:14" ht="24" x14ac:dyDescent="0.2">
      <c r="B245" s="181">
        <v>239</v>
      </c>
      <c r="C245" s="181" t="s">
        <v>375</v>
      </c>
      <c r="D245" s="181" t="s">
        <v>376</v>
      </c>
      <c r="E245" s="181" t="s">
        <v>46</v>
      </c>
      <c r="F245" s="181" t="s">
        <v>78</v>
      </c>
      <c r="G245" s="181" t="s">
        <v>79</v>
      </c>
      <c r="H245" s="181" t="s">
        <v>46</v>
      </c>
      <c r="I245" s="188" t="str">
        <f xml:space="preserve"> HYPERLINK("#'N(1)'!B5784:M5806", "N(1)")</f>
        <v>N(1)</v>
      </c>
      <c r="J245" s="188" t="str">
        <f xml:space="preserve"> HYPERLINK("#'P(2)'!B5784:M5806", "P(2)")</f>
        <v>P(2)</v>
      </c>
      <c r="K245" s="188" t="str">
        <f xml:space="preserve"> HYPERLINK("#'NP(3)'!B9895:M9934", "NP(3)")</f>
        <v>NP(3)</v>
      </c>
      <c r="L245" s="181" t="s">
        <v>330</v>
      </c>
      <c r="M245" s="181"/>
      <c r="N245" s="181" t="s">
        <v>47</v>
      </c>
    </row>
    <row r="246" spans="2:14" ht="24" x14ac:dyDescent="0.2">
      <c r="B246" s="181">
        <v>240</v>
      </c>
      <c r="C246" s="181" t="s">
        <v>375</v>
      </c>
      <c r="D246" s="181" t="s">
        <v>376</v>
      </c>
      <c r="E246" s="181" t="s">
        <v>46</v>
      </c>
      <c r="F246" s="181" t="s">
        <v>92</v>
      </c>
      <c r="G246" s="181" t="s">
        <v>93</v>
      </c>
      <c r="H246" s="181" t="s">
        <v>43</v>
      </c>
      <c r="I246" s="188" t="str">
        <f xml:space="preserve"> HYPERLINK("#'N(1)'!B5808:M5825", "N(1)")</f>
        <v>N(1)</v>
      </c>
      <c r="J246" s="188" t="str">
        <f xml:space="preserve"> HYPERLINK("#'P(2)'!B5808:M5825", "P(2)")</f>
        <v>P(2)</v>
      </c>
      <c r="K246" s="188" t="str">
        <f xml:space="preserve"> HYPERLINK("#'NP(3)'!B9936:M9965", "NP(3)")</f>
        <v>NP(3)</v>
      </c>
      <c r="L246" s="181" t="s">
        <v>330</v>
      </c>
      <c r="M246" s="181"/>
      <c r="N246" s="181" t="s">
        <v>47</v>
      </c>
    </row>
    <row r="247" spans="2:14" ht="24" x14ac:dyDescent="0.2">
      <c r="B247" s="181">
        <v>241</v>
      </c>
      <c r="C247" s="181" t="s">
        <v>378</v>
      </c>
      <c r="D247" s="181" t="s">
        <v>379</v>
      </c>
      <c r="E247" s="181" t="s">
        <v>46</v>
      </c>
      <c r="F247" s="181" t="s">
        <v>44</v>
      </c>
      <c r="G247" s="181" t="s">
        <v>45</v>
      </c>
      <c r="H247" s="181" t="s">
        <v>46</v>
      </c>
      <c r="I247" s="188" t="str">
        <f xml:space="preserve"> HYPERLINK("#'N(1)'!B5827:M5851", "N(1)")</f>
        <v>N(1)</v>
      </c>
      <c r="J247" s="188" t="str">
        <f xml:space="preserve"> HYPERLINK("#'P(2)'!B5827:M5851", "P(2)")</f>
        <v>P(2)</v>
      </c>
      <c r="K247" s="188" t="str">
        <f xml:space="preserve"> HYPERLINK("#'NP(3)'!B9967:M10010", "NP(3)")</f>
        <v>NP(3)</v>
      </c>
      <c r="L247" s="181" t="s">
        <v>330</v>
      </c>
      <c r="M247" s="181"/>
      <c r="N247" s="181" t="s">
        <v>47</v>
      </c>
    </row>
    <row r="248" spans="2:14" ht="24" x14ac:dyDescent="0.2">
      <c r="B248" s="181">
        <v>242</v>
      </c>
      <c r="C248" s="181" t="s">
        <v>378</v>
      </c>
      <c r="D248" s="181" t="s">
        <v>379</v>
      </c>
      <c r="E248" s="181" t="s">
        <v>46</v>
      </c>
      <c r="F248" s="181" t="s">
        <v>71</v>
      </c>
      <c r="G248" s="181" t="s">
        <v>72</v>
      </c>
      <c r="H248" s="181" t="s">
        <v>46</v>
      </c>
      <c r="I248" s="188" t="str">
        <f xml:space="preserve"> HYPERLINK("#'N(1)'!B5853:M5879", "N(1)")</f>
        <v>N(1)</v>
      </c>
      <c r="J248" s="188" t="str">
        <f xml:space="preserve"> HYPERLINK("#'P(2)'!B5853:M5879", "P(2)")</f>
        <v>P(2)</v>
      </c>
      <c r="K248" s="188" t="str">
        <f xml:space="preserve"> HYPERLINK("#'NP(3)'!B10012:M10059", "NP(3)")</f>
        <v>NP(3)</v>
      </c>
      <c r="L248" s="181" t="s">
        <v>330</v>
      </c>
      <c r="M248" s="181"/>
      <c r="N248" s="181" t="s">
        <v>47</v>
      </c>
    </row>
    <row r="249" spans="2:14" ht="24" x14ac:dyDescent="0.2">
      <c r="B249" s="181">
        <v>243</v>
      </c>
      <c r="C249" s="181" t="s">
        <v>378</v>
      </c>
      <c r="D249" s="181" t="s">
        <v>379</v>
      </c>
      <c r="E249" s="181" t="s">
        <v>46</v>
      </c>
      <c r="F249" s="181" t="s">
        <v>78</v>
      </c>
      <c r="G249" s="181" t="s">
        <v>79</v>
      </c>
      <c r="H249" s="181" t="s">
        <v>46</v>
      </c>
      <c r="I249" s="188" t="str">
        <f xml:space="preserve"> HYPERLINK("#'N(1)'!B5881:M5903", "N(1)")</f>
        <v>N(1)</v>
      </c>
      <c r="J249" s="188" t="str">
        <f xml:space="preserve"> HYPERLINK("#'P(2)'!B5881:M5903", "P(2)")</f>
        <v>P(2)</v>
      </c>
      <c r="K249" s="188" t="str">
        <f xml:space="preserve"> HYPERLINK("#'NP(3)'!B10061:M10100", "NP(3)")</f>
        <v>NP(3)</v>
      </c>
      <c r="L249" s="181" t="s">
        <v>330</v>
      </c>
      <c r="M249" s="181"/>
      <c r="N249" s="181" t="s">
        <v>47</v>
      </c>
    </row>
    <row r="250" spans="2:14" ht="24" x14ac:dyDescent="0.2">
      <c r="B250" s="181">
        <v>244</v>
      </c>
      <c r="C250" s="181" t="s">
        <v>378</v>
      </c>
      <c r="D250" s="181" t="s">
        <v>379</v>
      </c>
      <c r="E250" s="181" t="s">
        <v>46</v>
      </c>
      <c r="F250" s="181" t="s">
        <v>92</v>
      </c>
      <c r="G250" s="181" t="s">
        <v>93</v>
      </c>
      <c r="H250" s="181" t="s">
        <v>43</v>
      </c>
      <c r="I250" s="188" t="str">
        <f xml:space="preserve"> HYPERLINK("#'N(1)'!B5905:M5922", "N(1)")</f>
        <v>N(1)</v>
      </c>
      <c r="J250" s="188" t="str">
        <f xml:space="preserve"> HYPERLINK("#'P(2)'!B5905:M5922", "P(2)")</f>
        <v>P(2)</v>
      </c>
      <c r="K250" s="188" t="str">
        <f xml:space="preserve"> HYPERLINK("#'NP(3)'!B10102:M10131", "NP(3)")</f>
        <v>NP(3)</v>
      </c>
      <c r="L250" s="181" t="s">
        <v>330</v>
      </c>
      <c r="M250" s="181"/>
      <c r="N250" s="181" t="s">
        <v>47</v>
      </c>
    </row>
    <row r="251" spans="2:14" ht="24" x14ac:dyDescent="0.2">
      <c r="B251" s="181">
        <v>245</v>
      </c>
      <c r="C251" s="181" t="s">
        <v>381</v>
      </c>
      <c r="D251" s="181" t="s">
        <v>382</v>
      </c>
      <c r="E251" s="181" t="s">
        <v>46</v>
      </c>
      <c r="F251" s="181" t="s">
        <v>44</v>
      </c>
      <c r="G251" s="181" t="s">
        <v>45</v>
      </c>
      <c r="H251" s="181" t="s">
        <v>46</v>
      </c>
      <c r="I251" s="188" t="str">
        <f xml:space="preserve"> HYPERLINK("#'N(1)'!B5924:M5948", "N(1)")</f>
        <v>N(1)</v>
      </c>
      <c r="J251" s="188" t="str">
        <f xml:space="preserve"> HYPERLINK("#'P(2)'!B5924:M5948", "P(2)")</f>
        <v>P(2)</v>
      </c>
      <c r="K251" s="188" t="str">
        <f xml:space="preserve"> HYPERLINK("#'NP(3)'!B10133:M10176", "NP(3)")</f>
        <v>NP(3)</v>
      </c>
      <c r="L251" s="181" t="s">
        <v>330</v>
      </c>
      <c r="M251" s="181"/>
      <c r="N251" s="181" t="s">
        <v>47</v>
      </c>
    </row>
    <row r="252" spans="2:14" ht="24" x14ac:dyDescent="0.2">
      <c r="B252" s="181">
        <v>246</v>
      </c>
      <c r="C252" s="181" t="s">
        <v>381</v>
      </c>
      <c r="D252" s="181" t="s">
        <v>382</v>
      </c>
      <c r="E252" s="181" t="s">
        <v>46</v>
      </c>
      <c r="F252" s="181" t="s">
        <v>71</v>
      </c>
      <c r="G252" s="181" t="s">
        <v>72</v>
      </c>
      <c r="H252" s="181" t="s">
        <v>46</v>
      </c>
      <c r="I252" s="188" t="str">
        <f xml:space="preserve"> HYPERLINK("#'N(1)'!B5950:M5976", "N(1)")</f>
        <v>N(1)</v>
      </c>
      <c r="J252" s="188" t="str">
        <f xml:space="preserve"> HYPERLINK("#'P(2)'!B5950:M5976", "P(2)")</f>
        <v>P(2)</v>
      </c>
      <c r="K252" s="188" t="str">
        <f xml:space="preserve"> HYPERLINK("#'NP(3)'!B10178:M10225", "NP(3)")</f>
        <v>NP(3)</v>
      </c>
      <c r="L252" s="181" t="s">
        <v>330</v>
      </c>
      <c r="M252" s="181"/>
      <c r="N252" s="181" t="s">
        <v>47</v>
      </c>
    </row>
    <row r="253" spans="2:14" ht="24" x14ac:dyDescent="0.2">
      <c r="B253" s="181">
        <v>247</v>
      </c>
      <c r="C253" s="181" t="s">
        <v>381</v>
      </c>
      <c r="D253" s="181" t="s">
        <v>382</v>
      </c>
      <c r="E253" s="181" t="s">
        <v>46</v>
      </c>
      <c r="F253" s="181" t="s">
        <v>78</v>
      </c>
      <c r="G253" s="181" t="s">
        <v>79</v>
      </c>
      <c r="H253" s="181" t="s">
        <v>46</v>
      </c>
      <c r="I253" s="188" t="str">
        <f xml:space="preserve"> HYPERLINK("#'N(1)'!B5978:M6000", "N(1)")</f>
        <v>N(1)</v>
      </c>
      <c r="J253" s="188" t="str">
        <f xml:space="preserve"> HYPERLINK("#'P(2)'!B5978:M6000", "P(2)")</f>
        <v>P(2)</v>
      </c>
      <c r="K253" s="188" t="str">
        <f xml:space="preserve"> HYPERLINK("#'NP(3)'!B10227:M10266", "NP(3)")</f>
        <v>NP(3)</v>
      </c>
      <c r="L253" s="181" t="s">
        <v>330</v>
      </c>
      <c r="M253" s="181"/>
      <c r="N253" s="181" t="s">
        <v>47</v>
      </c>
    </row>
    <row r="254" spans="2:14" ht="24" x14ac:dyDescent="0.2">
      <c r="B254" s="181">
        <v>248</v>
      </c>
      <c r="C254" s="181" t="s">
        <v>381</v>
      </c>
      <c r="D254" s="181" t="s">
        <v>382</v>
      </c>
      <c r="E254" s="181" t="s">
        <v>46</v>
      </c>
      <c r="F254" s="181" t="s">
        <v>92</v>
      </c>
      <c r="G254" s="181" t="s">
        <v>93</v>
      </c>
      <c r="H254" s="181" t="s">
        <v>43</v>
      </c>
      <c r="I254" s="188" t="str">
        <f xml:space="preserve"> HYPERLINK("#'N(1)'!B6002:M6019", "N(1)")</f>
        <v>N(1)</v>
      </c>
      <c r="J254" s="188" t="str">
        <f xml:space="preserve"> HYPERLINK("#'P(2)'!B6002:M6019", "P(2)")</f>
        <v>P(2)</v>
      </c>
      <c r="K254" s="188" t="str">
        <f xml:space="preserve"> HYPERLINK("#'NP(3)'!B10268:M10297", "NP(3)")</f>
        <v>NP(3)</v>
      </c>
      <c r="L254" s="181" t="s">
        <v>330</v>
      </c>
      <c r="M254" s="181"/>
      <c r="N254" s="181" t="s">
        <v>47</v>
      </c>
    </row>
    <row r="255" spans="2:14" ht="36" x14ac:dyDescent="0.2">
      <c r="B255" s="181">
        <v>249</v>
      </c>
      <c r="C255" s="181" t="s">
        <v>384</v>
      </c>
      <c r="D255" s="181" t="s">
        <v>385</v>
      </c>
      <c r="E255" s="181" t="s">
        <v>46</v>
      </c>
      <c r="F255" s="181" t="s">
        <v>44</v>
      </c>
      <c r="G255" s="181" t="s">
        <v>45</v>
      </c>
      <c r="H255" s="181" t="s">
        <v>46</v>
      </c>
      <c r="I255" s="188" t="str">
        <f xml:space="preserve"> HYPERLINK("#'N(1)'!B6021:M6045", "N(1)")</f>
        <v>N(1)</v>
      </c>
      <c r="J255" s="188" t="str">
        <f xml:space="preserve"> HYPERLINK("#'P(2)'!B6021:M6045", "P(2)")</f>
        <v>P(2)</v>
      </c>
      <c r="K255" s="188" t="str">
        <f xml:space="preserve"> HYPERLINK("#'NP(3)'!B10299:M10342", "NP(3)")</f>
        <v>NP(3)</v>
      </c>
      <c r="L255" s="181" t="s">
        <v>330</v>
      </c>
      <c r="M255" s="181"/>
      <c r="N255" s="181" t="s">
        <v>47</v>
      </c>
    </row>
    <row r="256" spans="2:14" ht="36" x14ac:dyDescent="0.2">
      <c r="B256" s="181">
        <v>250</v>
      </c>
      <c r="C256" s="181" t="s">
        <v>384</v>
      </c>
      <c r="D256" s="181" t="s">
        <v>385</v>
      </c>
      <c r="E256" s="181" t="s">
        <v>46</v>
      </c>
      <c r="F256" s="181" t="s">
        <v>71</v>
      </c>
      <c r="G256" s="181" t="s">
        <v>72</v>
      </c>
      <c r="H256" s="181" t="s">
        <v>46</v>
      </c>
      <c r="I256" s="188" t="str">
        <f xml:space="preserve"> HYPERLINK("#'N(1)'!B6047:M6073", "N(1)")</f>
        <v>N(1)</v>
      </c>
      <c r="J256" s="188" t="str">
        <f xml:space="preserve"> HYPERLINK("#'P(2)'!B6047:M6073", "P(2)")</f>
        <v>P(2)</v>
      </c>
      <c r="K256" s="188" t="str">
        <f xml:space="preserve"> HYPERLINK("#'NP(3)'!B10344:M10391", "NP(3)")</f>
        <v>NP(3)</v>
      </c>
      <c r="L256" s="181" t="s">
        <v>330</v>
      </c>
      <c r="M256" s="181"/>
      <c r="N256" s="181" t="s">
        <v>47</v>
      </c>
    </row>
    <row r="257" spans="2:14" ht="36" x14ac:dyDescent="0.2">
      <c r="B257" s="181">
        <v>251</v>
      </c>
      <c r="C257" s="181" t="s">
        <v>384</v>
      </c>
      <c r="D257" s="181" t="s">
        <v>385</v>
      </c>
      <c r="E257" s="181" t="s">
        <v>46</v>
      </c>
      <c r="F257" s="181" t="s">
        <v>78</v>
      </c>
      <c r="G257" s="181" t="s">
        <v>79</v>
      </c>
      <c r="H257" s="181" t="s">
        <v>46</v>
      </c>
      <c r="I257" s="188" t="str">
        <f xml:space="preserve"> HYPERLINK("#'N(1)'!B6075:M6097", "N(1)")</f>
        <v>N(1)</v>
      </c>
      <c r="J257" s="188" t="str">
        <f xml:space="preserve"> HYPERLINK("#'P(2)'!B6075:M6097", "P(2)")</f>
        <v>P(2)</v>
      </c>
      <c r="K257" s="188" t="str">
        <f xml:space="preserve"> HYPERLINK("#'NP(3)'!B10393:M10432", "NP(3)")</f>
        <v>NP(3)</v>
      </c>
      <c r="L257" s="181" t="s">
        <v>330</v>
      </c>
      <c r="M257" s="181"/>
      <c r="N257" s="181" t="s">
        <v>47</v>
      </c>
    </row>
    <row r="258" spans="2:14" ht="36" x14ac:dyDescent="0.2">
      <c r="B258" s="181">
        <v>252</v>
      </c>
      <c r="C258" s="181" t="s">
        <v>384</v>
      </c>
      <c r="D258" s="181" t="s">
        <v>385</v>
      </c>
      <c r="E258" s="181" t="s">
        <v>46</v>
      </c>
      <c r="F258" s="181" t="s">
        <v>92</v>
      </c>
      <c r="G258" s="181" t="s">
        <v>93</v>
      </c>
      <c r="H258" s="181" t="s">
        <v>43</v>
      </c>
      <c r="I258" s="188" t="str">
        <f xml:space="preserve"> HYPERLINK("#'N(1)'!B6099:M6116", "N(1)")</f>
        <v>N(1)</v>
      </c>
      <c r="J258" s="188" t="str">
        <f xml:space="preserve"> HYPERLINK("#'P(2)'!B6099:M6116", "P(2)")</f>
        <v>P(2)</v>
      </c>
      <c r="K258" s="188" t="str">
        <f xml:space="preserve"> HYPERLINK("#'NP(3)'!B10434:M10463", "NP(3)")</f>
        <v>NP(3)</v>
      </c>
      <c r="L258" s="181" t="s">
        <v>330</v>
      </c>
      <c r="M258" s="181"/>
      <c r="N258" s="181" t="s">
        <v>47</v>
      </c>
    </row>
    <row r="259" spans="2:14" ht="24" x14ac:dyDescent="0.2">
      <c r="B259" s="181">
        <v>253</v>
      </c>
      <c r="C259" s="181" t="s">
        <v>387</v>
      </c>
      <c r="D259" s="181" t="s">
        <v>388</v>
      </c>
      <c r="E259" s="181" t="s">
        <v>46</v>
      </c>
      <c r="F259" s="181" t="s">
        <v>44</v>
      </c>
      <c r="G259" s="181" t="s">
        <v>45</v>
      </c>
      <c r="H259" s="181" t="s">
        <v>46</v>
      </c>
      <c r="I259" s="188" t="str">
        <f xml:space="preserve"> HYPERLINK("#'N(1)'!B6118:M6142", "N(1)")</f>
        <v>N(1)</v>
      </c>
      <c r="J259" s="188" t="str">
        <f xml:space="preserve"> HYPERLINK("#'P(2)'!B6118:M6142", "P(2)")</f>
        <v>P(2)</v>
      </c>
      <c r="K259" s="188" t="str">
        <f xml:space="preserve"> HYPERLINK("#'NP(3)'!B10465:M10508", "NP(3)")</f>
        <v>NP(3)</v>
      </c>
      <c r="L259" s="181" t="s">
        <v>330</v>
      </c>
      <c r="M259" s="181"/>
      <c r="N259" s="181" t="s">
        <v>47</v>
      </c>
    </row>
    <row r="260" spans="2:14" ht="24" x14ac:dyDescent="0.2">
      <c r="B260" s="181">
        <v>254</v>
      </c>
      <c r="C260" s="181" t="s">
        <v>387</v>
      </c>
      <c r="D260" s="181" t="s">
        <v>388</v>
      </c>
      <c r="E260" s="181" t="s">
        <v>46</v>
      </c>
      <c r="F260" s="181" t="s">
        <v>71</v>
      </c>
      <c r="G260" s="181" t="s">
        <v>72</v>
      </c>
      <c r="H260" s="181" t="s">
        <v>46</v>
      </c>
      <c r="I260" s="188" t="str">
        <f xml:space="preserve"> HYPERLINK("#'N(1)'!B6144:M6170", "N(1)")</f>
        <v>N(1)</v>
      </c>
      <c r="J260" s="188" t="str">
        <f xml:space="preserve"> HYPERLINK("#'P(2)'!B6144:M6170", "P(2)")</f>
        <v>P(2)</v>
      </c>
      <c r="K260" s="188" t="str">
        <f xml:space="preserve"> HYPERLINK("#'NP(3)'!B10510:M10557", "NP(3)")</f>
        <v>NP(3)</v>
      </c>
      <c r="L260" s="181" t="s">
        <v>330</v>
      </c>
      <c r="M260" s="181"/>
      <c r="N260" s="181" t="s">
        <v>47</v>
      </c>
    </row>
    <row r="261" spans="2:14" ht="24" x14ac:dyDescent="0.2">
      <c r="B261" s="181">
        <v>255</v>
      </c>
      <c r="C261" s="181" t="s">
        <v>387</v>
      </c>
      <c r="D261" s="181" t="s">
        <v>388</v>
      </c>
      <c r="E261" s="181" t="s">
        <v>46</v>
      </c>
      <c r="F261" s="181" t="s">
        <v>78</v>
      </c>
      <c r="G261" s="181" t="s">
        <v>79</v>
      </c>
      <c r="H261" s="181" t="s">
        <v>46</v>
      </c>
      <c r="I261" s="188" t="str">
        <f xml:space="preserve"> HYPERLINK("#'N(1)'!B6172:M6194", "N(1)")</f>
        <v>N(1)</v>
      </c>
      <c r="J261" s="188" t="str">
        <f xml:space="preserve"> HYPERLINK("#'P(2)'!B6172:M6194", "P(2)")</f>
        <v>P(2)</v>
      </c>
      <c r="K261" s="188" t="str">
        <f xml:space="preserve"> HYPERLINK("#'NP(3)'!B10559:M10598", "NP(3)")</f>
        <v>NP(3)</v>
      </c>
      <c r="L261" s="181" t="s">
        <v>330</v>
      </c>
      <c r="M261" s="181"/>
      <c r="N261" s="181" t="s">
        <v>47</v>
      </c>
    </row>
    <row r="262" spans="2:14" ht="24" x14ac:dyDescent="0.2">
      <c r="B262" s="181">
        <v>256</v>
      </c>
      <c r="C262" s="181" t="s">
        <v>387</v>
      </c>
      <c r="D262" s="181" t="s">
        <v>388</v>
      </c>
      <c r="E262" s="181" t="s">
        <v>46</v>
      </c>
      <c r="F262" s="181" t="s">
        <v>92</v>
      </c>
      <c r="G262" s="181" t="s">
        <v>93</v>
      </c>
      <c r="H262" s="181" t="s">
        <v>43</v>
      </c>
      <c r="I262" s="188" t="str">
        <f xml:space="preserve"> HYPERLINK("#'N(1)'!B6196:M6213", "N(1)")</f>
        <v>N(1)</v>
      </c>
      <c r="J262" s="188" t="str">
        <f xml:space="preserve"> HYPERLINK("#'P(2)'!B6196:M6213", "P(2)")</f>
        <v>P(2)</v>
      </c>
      <c r="K262" s="188" t="str">
        <f xml:space="preserve"> HYPERLINK("#'NP(3)'!B10600:M10629", "NP(3)")</f>
        <v>NP(3)</v>
      </c>
      <c r="L262" s="181" t="s">
        <v>330</v>
      </c>
      <c r="M262" s="181"/>
      <c r="N262" s="181" t="s">
        <v>47</v>
      </c>
    </row>
    <row r="263" spans="2:14" ht="24" x14ac:dyDescent="0.2">
      <c r="B263" s="181">
        <v>257</v>
      </c>
      <c r="C263" s="181" t="s">
        <v>393</v>
      </c>
      <c r="D263" s="181" t="s">
        <v>394</v>
      </c>
      <c r="E263" s="181" t="s">
        <v>43</v>
      </c>
      <c r="F263" s="181" t="s">
        <v>44</v>
      </c>
      <c r="G263" s="181" t="s">
        <v>45</v>
      </c>
      <c r="H263" s="181" t="s">
        <v>46</v>
      </c>
      <c r="I263" s="188" t="str">
        <f xml:space="preserve"> HYPERLINK("#'N(1)'!B6215:J6239", "N(1)")</f>
        <v>N(1)</v>
      </c>
      <c r="J263" s="188" t="str">
        <f xml:space="preserve"> HYPERLINK("#'P(2)'!B6215:J6239", "P(2)")</f>
        <v>P(2)</v>
      </c>
      <c r="K263" s="188" t="str">
        <f xml:space="preserve"> HYPERLINK("#'NP(3)'!B10631:J10674", "NP(3)")</f>
        <v>NP(3)</v>
      </c>
      <c r="L263" s="181" t="s">
        <v>395</v>
      </c>
      <c r="M263" s="181"/>
      <c r="N263" s="181" t="s">
        <v>47</v>
      </c>
    </row>
    <row r="264" spans="2:14" ht="24" x14ac:dyDescent="0.2">
      <c r="B264" s="181">
        <v>258</v>
      </c>
      <c r="C264" s="181" t="s">
        <v>393</v>
      </c>
      <c r="D264" s="181" t="s">
        <v>394</v>
      </c>
      <c r="E264" s="181" t="s">
        <v>43</v>
      </c>
      <c r="F264" s="181" t="s">
        <v>71</v>
      </c>
      <c r="G264" s="181" t="s">
        <v>72</v>
      </c>
      <c r="H264" s="181" t="s">
        <v>46</v>
      </c>
      <c r="I264" s="188" t="str">
        <f xml:space="preserve"> HYPERLINK("#'N(1)'!B6241:J6267", "N(1)")</f>
        <v>N(1)</v>
      </c>
      <c r="J264" s="188" t="str">
        <f xml:space="preserve"> HYPERLINK("#'P(2)'!B6241:J6267", "P(2)")</f>
        <v>P(2)</v>
      </c>
      <c r="K264" s="188" t="str">
        <f xml:space="preserve"> HYPERLINK("#'NP(3)'!B10676:J10723", "NP(3)")</f>
        <v>NP(3)</v>
      </c>
      <c r="L264" s="181" t="s">
        <v>395</v>
      </c>
      <c r="M264" s="181"/>
      <c r="N264" s="181" t="s">
        <v>47</v>
      </c>
    </row>
    <row r="265" spans="2:14" ht="24" x14ac:dyDescent="0.2">
      <c r="B265" s="181">
        <v>259</v>
      </c>
      <c r="C265" s="181" t="s">
        <v>393</v>
      </c>
      <c r="D265" s="181" t="s">
        <v>394</v>
      </c>
      <c r="E265" s="181" t="s">
        <v>43</v>
      </c>
      <c r="F265" s="181" t="s">
        <v>78</v>
      </c>
      <c r="G265" s="181" t="s">
        <v>79</v>
      </c>
      <c r="H265" s="181" t="s">
        <v>46</v>
      </c>
      <c r="I265" s="188" t="str">
        <f xml:space="preserve"> HYPERLINK("#'N(1)'!B6269:J6291", "N(1)")</f>
        <v>N(1)</v>
      </c>
      <c r="J265" s="188" t="str">
        <f xml:space="preserve"> HYPERLINK("#'P(2)'!B6269:J6291", "P(2)")</f>
        <v>P(2)</v>
      </c>
      <c r="K265" s="188" t="str">
        <f xml:space="preserve"> HYPERLINK("#'NP(3)'!B10725:J10764", "NP(3)")</f>
        <v>NP(3)</v>
      </c>
      <c r="L265" s="181" t="s">
        <v>395</v>
      </c>
      <c r="M265" s="181"/>
      <c r="N265" s="181" t="s">
        <v>47</v>
      </c>
    </row>
    <row r="266" spans="2:14" ht="24" x14ac:dyDescent="0.2">
      <c r="B266" s="181">
        <v>260</v>
      </c>
      <c r="C266" s="181" t="s">
        <v>393</v>
      </c>
      <c r="D266" s="181" t="s">
        <v>394</v>
      </c>
      <c r="E266" s="181" t="s">
        <v>43</v>
      </c>
      <c r="F266" s="181" t="s">
        <v>92</v>
      </c>
      <c r="G266" s="181" t="s">
        <v>93</v>
      </c>
      <c r="H266" s="181" t="s">
        <v>43</v>
      </c>
      <c r="I266" s="188" t="str">
        <f xml:space="preserve"> HYPERLINK("#'N(1)'!B6293:J6310", "N(1)")</f>
        <v>N(1)</v>
      </c>
      <c r="J266" s="188" t="str">
        <f xml:space="preserve"> HYPERLINK("#'P(2)'!B6293:J6310", "P(2)")</f>
        <v>P(2)</v>
      </c>
      <c r="K266" s="188" t="str">
        <f xml:space="preserve"> HYPERLINK("#'NP(3)'!B10766:J10795", "NP(3)")</f>
        <v>NP(3)</v>
      </c>
      <c r="L266" s="181" t="s">
        <v>395</v>
      </c>
      <c r="M266" s="181"/>
      <c r="N266" s="181" t="s">
        <v>47</v>
      </c>
    </row>
    <row r="267" spans="2:14" ht="24" x14ac:dyDescent="0.2">
      <c r="B267" s="181">
        <v>261</v>
      </c>
      <c r="C267" s="181" t="s">
        <v>398</v>
      </c>
      <c r="D267" s="181" t="s">
        <v>399</v>
      </c>
      <c r="E267" s="181" t="s">
        <v>46</v>
      </c>
      <c r="F267" s="181" t="s">
        <v>44</v>
      </c>
      <c r="G267" s="181" t="s">
        <v>45</v>
      </c>
      <c r="H267" s="181" t="s">
        <v>46</v>
      </c>
      <c r="I267" s="188" t="str">
        <f xml:space="preserve"> HYPERLINK("#'N(1)'!B6312:R6336", "N(1)")</f>
        <v>N(1)</v>
      </c>
      <c r="J267" s="188" t="str">
        <f xml:space="preserve"> HYPERLINK("#'P(2)'!B6312:R6336", "P(2)")</f>
        <v>P(2)</v>
      </c>
      <c r="K267" s="188" t="str">
        <f xml:space="preserve"> HYPERLINK("#'NP(3)'!B10797:R10840", "NP(3)")</f>
        <v>NP(3)</v>
      </c>
      <c r="L267" s="181" t="s">
        <v>400</v>
      </c>
      <c r="M267" s="181"/>
      <c r="N267" s="181" t="s">
        <v>47</v>
      </c>
    </row>
    <row r="268" spans="2:14" ht="24" x14ac:dyDescent="0.2">
      <c r="B268" s="181">
        <v>262</v>
      </c>
      <c r="C268" s="181" t="s">
        <v>398</v>
      </c>
      <c r="D268" s="181" t="s">
        <v>399</v>
      </c>
      <c r="E268" s="181" t="s">
        <v>46</v>
      </c>
      <c r="F268" s="181" t="s">
        <v>71</v>
      </c>
      <c r="G268" s="181" t="s">
        <v>72</v>
      </c>
      <c r="H268" s="181" t="s">
        <v>46</v>
      </c>
      <c r="I268" s="188" t="str">
        <f xml:space="preserve"> HYPERLINK("#'N(1)'!B6338:R6364", "N(1)")</f>
        <v>N(1)</v>
      </c>
      <c r="J268" s="188" t="str">
        <f xml:space="preserve"> HYPERLINK("#'P(2)'!B6338:R6364", "P(2)")</f>
        <v>P(2)</v>
      </c>
      <c r="K268" s="188" t="str">
        <f xml:space="preserve"> HYPERLINK("#'NP(3)'!B10842:R10889", "NP(3)")</f>
        <v>NP(3)</v>
      </c>
      <c r="L268" s="181" t="s">
        <v>400</v>
      </c>
      <c r="M268" s="181"/>
      <c r="N268" s="181" t="s">
        <v>47</v>
      </c>
    </row>
    <row r="269" spans="2:14" ht="24" x14ac:dyDescent="0.2">
      <c r="B269" s="181">
        <v>263</v>
      </c>
      <c r="C269" s="181" t="s">
        <v>398</v>
      </c>
      <c r="D269" s="181" t="s">
        <v>399</v>
      </c>
      <c r="E269" s="181" t="s">
        <v>46</v>
      </c>
      <c r="F269" s="181" t="s">
        <v>78</v>
      </c>
      <c r="G269" s="181" t="s">
        <v>79</v>
      </c>
      <c r="H269" s="181" t="s">
        <v>46</v>
      </c>
      <c r="I269" s="188" t="str">
        <f xml:space="preserve"> HYPERLINK("#'N(1)'!B6366:R6388", "N(1)")</f>
        <v>N(1)</v>
      </c>
      <c r="J269" s="188" t="str">
        <f xml:space="preserve"> HYPERLINK("#'P(2)'!B6366:R6388", "P(2)")</f>
        <v>P(2)</v>
      </c>
      <c r="K269" s="188" t="str">
        <f xml:space="preserve"> HYPERLINK("#'NP(3)'!B10891:R10930", "NP(3)")</f>
        <v>NP(3)</v>
      </c>
      <c r="L269" s="181" t="s">
        <v>400</v>
      </c>
      <c r="M269" s="181"/>
      <c r="N269" s="181" t="s">
        <v>47</v>
      </c>
    </row>
    <row r="270" spans="2:14" ht="24" x14ac:dyDescent="0.2">
      <c r="B270" s="181">
        <v>264</v>
      </c>
      <c r="C270" s="181" t="s">
        <v>398</v>
      </c>
      <c r="D270" s="181" t="s">
        <v>399</v>
      </c>
      <c r="E270" s="181" t="s">
        <v>46</v>
      </c>
      <c r="F270" s="181" t="s">
        <v>92</v>
      </c>
      <c r="G270" s="181" t="s">
        <v>93</v>
      </c>
      <c r="H270" s="181" t="s">
        <v>43</v>
      </c>
      <c r="I270" s="188" t="str">
        <f xml:space="preserve"> HYPERLINK("#'N(1)'!B6390:R6407", "N(1)")</f>
        <v>N(1)</v>
      </c>
      <c r="J270" s="188" t="str">
        <f xml:space="preserve"> HYPERLINK("#'P(2)'!B6390:R6407", "P(2)")</f>
        <v>P(2)</v>
      </c>
      <c r="K270" s="188" t="str">
        <f xml:space="preserve"> HYPERLINK("#'NP(3)'!B10932:R10961", "NP(3)")</f>
        <v>NP(3)</v>
      </c>
      <c r="L270" s="181" t="s">
        <v>400</v>
      </c>
      <c r="M270" s="181"/>
      <c r="N270" s="181" t="s">
        <v>47</v>
      </c>
    </row>
    <row r="271" spans="2:14" ht="24" x14ac:dyDescent="0.2">
      <c r="B271" s="181">
        <v>265</v>
      </c>
      <c r="C271" s="181" t="s">
        <v>402</v>
      </c>
      <c r="D271" s="181" t="s">
        <v>403</v>
      </c>
      <c r="E271" s="181" t="s">
        <v>46</v>
      </c>
      <c r="F271" s="181" t="s">
        <v>44</v>
      </c>
      <c r="G271" s="181" t="s">
        <v>45</v>
      </c>
      <c r="H271" s="181" t="s">
        <v>46</v>
      </c>
      <c r="I271" s="188" t="str">
        <f xml:space="preserve"> HYPERLINK("#'N(1)'!B6409:R6433", "N(1)")</f>
        <v>N(1)</v>
      </c>
      <c r="J271" s="188" t="str">
        <f xml:space="preserve"> HYPERLINK("#'P(2)'!B6409:R6433", "P(2)")</f>
        <v>P(2)</v>
      </c>
      <c r="K271" s="188" t="str">
        <f xml:space="preserve"> HYPERLINK("#'NP(3)'!B10963:R11006", "NP(3)")</f>
        <v>NP(3)</v>
      </c>
      <c r="L271" s="181" t="s">
        <v>400</v>
      </c>
      <c r="M271" s="181"/>
      <c r="N271" s="181" t="s">
        <v>47</v>
      </c>
    </row>
    <row r="272" spans="2:14" ht="24" x14ac:dyDescent="0.2">
      <c r="B272" s="181">
        <v>266</v>
      </c>
      <c r="C272" s="181" t="s">
        <v>402</v>
      </c>
      <c r="D272" s="181" t="s">
        <v>403</v>
      </c>
      <c r="E272" s="181" t="s">
        <v>46</v>
      </c>
      <c r="F272" s="181" t="s">
        <v>71</v>
      </c>
      <c r="G272" s="181" t="s">
        <v>72</v>
      </c>
      <c r="H272" s="181" t="s">
        <v>46</v>
      </c>
      <c r="I272" s="188" t="str">
        <f xml:space="preserve"> HYPERLINK("#'N(1)'!B6435:R6461", "N(1)")</f>
        <v>N(1)</v>
      </c>
      <c r="J272" s="188" t="str">
        <f xml:space="preserve"> HYPERLINK("#'P(2)'!B6435:R6461", "P(2)")</f>
        <v>P(2)</v>
      </c>
      <c r="K272" s="188" t="str">
        <f xml:space="preserve"> HYPERLINK("#'NP(3)'!B11008:R11055", "NP(3)")</f>
        <v>NP(3)</v>
      </c>
      <c r="L272" s="181" t="s">
        <v>400</v>
      </c>
      <c r="M272" s="181"/>
      <c r="N272" s="181" t="s">
        <v>47</v>
      </c>
    </row>
    <row r="273" spans="2:14" ht="24" x14ac:dyDescent="0.2">
      <c r="B273" s="181">
        <v>267</v>
      </c>
      <c r="C273" s="181" t="s">
        <v>402</v>
      </c>
      <c r="D273" s="181" t="s">
        <v>403</v>
      </c>
      <c r="E273" s="181" t="s">
        <v>46</v>
      </c>
      <c r="F273" s="181" t="s">
        <v>78</v>
      </c>
      <c r="G273" s="181" t="s">
        <v>79</v>
      </c>
      <c r="H273" s="181" t="s">
        <v>46</v>
      </c>
      <c r="I273" s="188" t="str">
        <f xml:space="preserve"> HYPERLINK("#'N(1)'!B6463:R6485", "N(1)")</f>
        <v>N(1)</v>
      </c>
      <c r="J273" s="188" t="str">
        <f xml:space="preserve"> HYPERLINK("#'P(2)'!B6463:R6485", "P(2)")</f>
        <v>P(2)</v>
      </c>
      <c r="K273" s="188" t="str">
        <f xml:space="preserve"> HYPERLINK("#'NP(3)'!B11057:R11096", "NP(3)")</f>
        <v>NP(3)</v>
      </c>
      <c r="L273" s="181" t="s">
        <v>400</v>
      </c>
      <c r="M273" s="181"/>
      <c r="N273" s="181" t="s">
        <v>47</v>
      </c>
    </row>
    <row r="274" spans="2:14" ht="24" x14ac:dyDescent="0.2">
      <c r="B274" s="181">
        <v>268</v>
      </c>
      <c r="C274" s="181" t="s">
        <v>402</v>
      </c>
      <c r="D274" s="181" t="s">
        <v>403</v>
      </c>
      <c r="E274" s="181" t="s">
        <v>46</v>
      </c>
      <c r="F274" s="181" t="s">
        <v>92</v>
      </c>
      <c r="G274" s="181" t="s">
        <v>93</v>
      </c>
      <c r="H274" s="181" t="s">
        <v>43</v>
      </c>
      <c r="I274" s="188" t="str">
        <f xml:space="preserve"> HYPERLINK("#'N(1)'!B6487:R6504", "N(1)")</f>
        <v>N(1)</v>
      </c>
      <c r="J274" s="188" t="str">
        <f xml:space="preserve"> HYPERLINK("#'P(2)'!B6487:R6504", "P(2)")</f>
        <v>P(2)</v>
      </c>
      <c r="K274" s="188" t="str">
        <f xml:space="preserve"> HYPERLINK("#'NP(3)'!B11098:R11127", "NP(3)")</f>
        <v>NP(3)</v>
      </c>
      <c r="L274" s="181" t="s">
        <v>400</v>
      </c>
      <c r="M274" s="181"/>
      <c r="N274" s="181" t="s">
        <v>47</v>
      </c>
    </row>
    <row r="275" spans="2:14" ht="24" x14ac:dyDescent="0.2">
      <c r="B275" s="181">
        <v>269</v>
      </c>
      <c r="C275" s="181" t="s">
        <v>405</v>
      </c>
      <c r="D275" s="181" t="s">
        <v>406</v>
      </c>
      <c r="E275" s="181" t="s">
        <v>46</v>
      </c>
      <c r="F275" s="181" t="s">
        <v>44</v>
      </c>
      <c r="G275" s="181" t="s">
        <v>45</v>
      </c>
      <c r="H275" s="181" t="s">
        <v>46</v>
      </c>
      <c r="I275" s="188" t="str">
        <f xml:space="preserve"> HYPERLINK("#'N(1)'!B6506:R6530", "N(1)")</f>
        <v>N(1)</v>
      </c>
      <c r="J275" s="188" t="str">
        <f xml:space="preserve"> HYPERLINK("#'P(2)'!B6506:R6530", "P(2)")</f>
        <v>P(2)</v>
      </c>
      <c r="K275" s="188" t="str">
        <f xml:space="preserve"> HYPERLINK("#'NP(3)'!B11129:R11172", "NP(3)")</f>
        <v>NP(3)</v>
      </c>
      <c r="L275" s="181" t="s">
        <v>400</v>
      </c>
      <c r="M275" s="181"/>
      <c r="N275" s="181" t="s">
        <v>47</v>
      </c>
    </row>
    <row r="276" spans="2:14" ht="24" x14ac:dyDescent="0.2">
      <c r="B276" s="181">
        <v>270</v>
      </c>
      <c r="C276" s="181" t="s">
        <v>405</v>
      </c>
      <c r="D276" s="181" t="s">
        <v>406</v>
      </c>
      <c r="E276" s="181" t="s">
        <v>46</v>
      </c>
      <c r="F276" s="181" t="s">
        <v>71</v>
      </c>
      <c r="G276" s="181" t="s">
        <v>72</v>
      </c>
      <c r="H276" s="181" t="s">
        <v>46</v>
      </c>
      <c r="I276" s="188" t="str">
        <f xml:space="preserve"> HYPERLINK("#'N(1)'!B6532:R6558", "N(1)")</f>
        <v>N(1)</v>
      </c>
      <c r="J276" s="188" t="str">
        <f xml:space="preserve"> HYPERLINK("#'P(2)'!B6532:R6558", "P(2)")</f>
        <v>P(2)</v>
      </c>
      <c r="K276" s="188" t="str">
        <f xml:space="preserve"> HYPERLINK("#'NP(3)'!B11174:R11221", "NP(3)")</f>
        <v>NP(3)</v>
      </c>
      <c r="L276" s="181" t="s">
        <v>400</v>
      </c>
      <c r="M276" s="181"/>
      <c r="N276" s="181" t="s">
        <v>47</v>
      </c>
    </row>
    <row r="277" spans="2:14" ht="24" x14ac:dyDescent="0.2">
      <c r="B277" s="181">
        <v>271</v>
      </c>
      <c r="C277" s="181" t="s">
        <v>405</v>
      </c>
      <c r="D277" s="181" t="s">
        <v>406</v>
      </c>
      <c r="E277" s="181" t="s">
        <v>46</v>
      </c>
      <c r="F277" s="181" t="s">
        <v>78</v>
      </c>
      <c r="G277" s="181" t="s">
        <v>79</v>
      </c>
      <c r="H277" s="181" t="s">
        <v>46</v>
      </c>
      <c r="I277" s="188" t="str">
        <f xml:space="preserve"> HYPERLINK("#'N(1)'!B6560:R6582", "N(1)")</f>
        <v>N(1)</v>
      </c>
      <c r="J277" s="188" t="str">
        <f xml:space="preserve"> HYPERLINK("#'P(2)'!B6560:R6582", "P(2)")</f>
        <v>P(2)</v>
      </c>
      <c r="K277" s="188" t="str">
        <f xml:space="preserve"> HYPERLINK("#'NP(3)'!B11223:R11262", "NP(3)")</f>
        <v>NP(3)</v>
      </c>
      <c r="L277" s="181" t="s">
        <v>400</v>
      </c>
      <c r="M277" s="181"/>
      <c r="N277" s="181" t="s">
        <v>47</v>
      </c>
    </row>
    <row r="278" spans="2:14" ht="24" x14ac:dyDescent="0.2">
      <c r="B278" s="181">
        <v>272</v>
      </c>
      <c r="C278" s="181" t="s">
        <v>405</v>
      </c>
      <c r="D278" s="181" t="s">
        <v>406</v>
      </c>
      <c r="E278" s="181" t="s">
        <v>46</v>
      </c>
      <c r="F278" s="181" t="s">
        <v>92</v>
      </c>
      <c r="G278" s="181" t="s">
        <v>93</v>
      </c>
      <c r="H278" s="181" t="s">
        <v>43</v>
      </c>
      <c r="I278" s="188" t="str">
        <f xml:space="preserve"> HYPERLINK("#'N(1)'!B6584:R6601", "N(1)")</f>
        <v>N(1)</v>
      </c>
      <c r="J278" s="188" t="str">
        <f xml:space="preserve"> HYPERLINK("#'P(2)'!B6584:R6601", "P(2)")</f>
        <v>P(2)</v>
      </c>
      <c r="K278" s="188" t="str">
        <f xml:space="preserve"> HYPERLINK("#'NP(3)'!B11264:R11293", "NP(3)")</f>
        <v>NP(3)</v>
      </c>
      <c r="L278" s="181" t="s">
        <v>400</v>
      </c>
      <c r="M278" s="181"/>
      <c r="N278" s="181" t="s">
        <v>47</v>
      </c>
    </row>
    <row r="279" spans="2:14" ht="24" x14ac:dyDescent="0.2">
      <c r="B279" s="181">
        <v>273</v>
      </c>
      <c r="C279" s="181" t="s">
        <v>408</v>
      </c>
      <c r="D279" s="181" t="s">
        <v>409</v>
      </c>
      <c r="E279" s="181" t="s">
        <v>46</v>
      </c>
      <c r="F279" s="181" t="s">
        <v>44</v>
      </c>
      <c r="G279" s="181" t="s">
        <v>45</v>
      </c>
      <c r="H279" s="181" t="s">
        <v>46</v>
      </c>
      <c r="I279" s="188" t="str">
        <f xml:space="preserve"> HYPERLINK("#'N(1)'!B6603:R6627", "N(1)")</f>
        <v>N(1)</v>
      </c>
      <c r="J279" s="188" t="str">
        <f xml:space="preserve"> HYPERLINK("#'P(2)'!B6603:R6627", "P(2)")</f>
        <v>P(2)</v>
      </c>
      <c r="K279" s="188" t="str">
        <f xml:space="preserve"> HYPERLINK("#'NP(3)'!B11295:R11338", "NP(3)")</f>
        <v>NP(3)</v>
      </c>
      <c r="L279" s="181" t="s">
        <v>400</v>
      </c>
      <c r="M279" s="181"/>
      <c r="N279" s="181" t="s">
        <v>47</v>
      </c>
    </row>
    <row r="280" spans="2:14" ht="24" x14ac:dyDescent="0.2">
      <c r="B280" s="181">
        <v>274</v>
      </c>
      <c r="C280" s="181" t="s">
        <v>408</v>
      </c>
      <c r="D280" s="181" t="s">
        <v>409</v>
      </c>
      <c r="E280" s="181" t="s">
        <v>46</v>
      </c>
      <c r="F280" s="181" t="s">
        <v>71</v>
      </c>
      <c r="G280" s="181" t="s">
        <v>72</v>
      </c>
      <c r="H280" s="181" t="s">
        <v>46</v>
      </c>
      <c r="I280" s="188" t="str">
        <f xml:space="preserve"> HYPERLINK("#'N(1)'!B6629:R6655", "N(1)")</f>
        <v>N(1)</v>
      </c>
      <c r="J280" s="188" t="str">
        <f xml:space="preserve"> HYPERLINK("#'P(2)'!B6629:R6655", "P(2)")</f>
        <v>P(2)</v>
      </c>
      <c r="K280" s="188" t="str">
        <f xml:space="preserve"> HYPERLINK("#'NP(3)'!B11340:R11387", "NP(3)")</f>
        <v>NP(3)</v>
      </c>
      <c r="L280" s="181" t="s">
        <v>400</v>
      </c>
      <c r="M280" s="181"/>
      <c r="N280" s="181" t="s">
        <v>47</v>
      </c>
    </row>
    <row r="281" spans="2:14" ht="24" x14ac:dyDescent="0.2">
      <c r="B281" s="181">
        <v>275</v>
      </c>
      <c r="C281" s="181" t="s">
        <v>408</v>
      </c>
      <c r="D281" s="181" t="s">
        <v>409</v>
      </c>
      <c r="E281" s="181" t="s">
        <v>46</v>
      </c>
      <c r="F281" s="181" t="s">
        <v>78</v>
      </c>
      <c r="G281" s="181" t="s">
        <v>79</v>
      </c>
      <c r="H281" s="181" t="s">
        <v>46</v>
      </c>
      <c r="I281" s="188" t="str">
        <f xml:space="preserve"> HYPERLINK("#'N(1)'!B6657:R6679", "N(1)")</f>
        <v>N(1)</v>
      </c>
      <c r="J281" s="188" t="str">
        <f xml:space="preserve"> HYPERLINK("#'P(2)'!B6657:R6679", "P(2)")</f>
        <v>P(2)</v>
      </c>
      <c r="K281" s="188" t="str">
        <f xml:space="preserve"> HYPERLINK("#'NP(3)'!B11389:R11428", "NP(3)")</f>
        <v>NP(3)</v>
      </c>
      <c r="L281" s="181" t="s">
        <v>400</v>
      </c>
      <c r="M281" s="181"/>
      <c r="N281" s="181" t="s">
        <v>47</v>
      </c>
    </row>
    <row r="282" spans="2:14" ht="24" x14ac:dyDescent="0.2">
      <c r="B282" s="181">
        <v>276</v>
      </c>
      <c r="C282" s="181" t="s">
        <v>408</v>
      </c>
      <c r="D282" s="181" t="s">
        <v>409</v>
      </c>
      <c r="E282" s="181" t="s">
        <v>46</v>
      </c>
      <c r="F282" s="181" t="s">
        <v>92</v>
      </c>
      <c r="G282" s="181" t="s">
        <v>93</v>
      </c>
      <c r="H282" s="181" t="s">
        <v>43</v>
      </c>
      <c r="I282" s="188" t="str">
        <f xml:space="preserve"> HYPERLINK("#'N(1)'!B6681:R6698", "N(1)")</f>
        <v>N(1)</v>
      </c>
      <c r="J282" s="188" t="str">
        <f xml:space="preserve"> HYPERLINK("#'P(2)'!B6681:R6698", "P(2)")</f>
        <v>P(2)</v>
      </c>
      <c r="K282" s="188" t="str">
        <f xml:space="preserve"> HYPERLINK("#'NP(3)'!B11430:R11459", "NP(3)")</f>
        <v>NP(3)</v>
      </c>
      <c r="L282" s="181" t="s">
        <v>400</v>
      </c>
      <c r="M282" s="181"/>
      <c r="N282" s="181" t="s">
        <v>47</v>
      </c>
    </row>
    <row r="283" spans="2:14" ht="24" x14ac:dyDescent="0.2">
      <c r="B283" s="181">
        <v>277</v>
      </c>
      <c r="C283" s="181" t="s">
        <v>411</v>
      </c>
      <c r="D283" s="181" t="s">
        <v>412</v>
      </c>
      <c r="E283" s="181" t="s">
        <v>46</v>
      </c>
      <c r="F283" s="181" t="s">
        <v>44</v>
      </c>
      <c r="G283" s="181" t="s">
        <v>45</v>
      </c>
      <c r="H283" s="181" t="s">
        <v>46</v>
      </c>
      <c r="I283" s="188" t="str">
        <f xml:space="preserve"> HYPERLINK("#'N(1)'!B6700:R6724", "N(1)")</f>
        <v>N(1)</v>
      </c>
      <c r="J283" s="188" t="str">
        <f xml:space="preserve"> HYPERLINK("#'P(2)'!B6700:R6724", "P(2)")</f>
        <v>P(2)</v>
      </c>
      <c r="K283" s="188" t="str">
        <f xml:space="preserve"> HYPERLINK("#'NP(3)'!B11461:R11504", "NP(3)")</f>
        <v>NP(3)</v>
      </c>
      <c r="L283" s="181" t="s">
        <v>400</v>
      </c>
      <c r="M283" s="181"/>
      <c r="N283" s="181" t="s">
        <v>47</v>
      </c>
    </row>
    <row r="284" spans="2:14" ht="24" x14ac:dyDescent="0.2">
      <c r="B284" s="181">
        <v>278</v>
      </c>
      <c r="C284" s="181" t="s">
        <v>411</v>
      </c>
      <c r="D284" s="181" t="s">
        <v>412</v>
      </c>
      <c r="E284" s="181" t="s">
        <v>46</v>
      </c>
      <c r="F284" s="181" t="s">
        <v>71</v>
      </c>
      <c r="G284" s="181" t="s">
        <v>72</v>
      </c>
      <c r="H284" s="181" t="s">
        <v>46</v>
      </c>
      <c r="I284" s="188" t="str">
        <f xml:space="preserve"> HYPERLINK("#'N(1)'!B6726:R6752", "N(1)")</f>
        <v>N(1)</v>
      </c>
      <c r="J284" s="188" t="str">
        <f xml:space="preserve"> HYPERLINK("#'P(2)'!B6726:R6752", "P(2)")</f>
        <v>P(2)</v>
      </c>
      <c r="K284" s="188" t="str">
        <f xml:space="preserve"> HYPERLINK("#'NP(3)'!B11506:R11553", "NP(3)")</f>
        <v>NP(3)</v>
      </c>
      <c r="L284" s="181" t="s">
        <v>400</v>
      </c>
      <c r="M284" s="181"/>
      <c r="N284" s="181" t="s">
        <v>47</v>
      </c>
    </row>
    <row r="285" spans="2:14" ht="24" x14ac:dyDescent="0.2">
      <c r="B285" s="181">
        <v>279</v>
      </c>
      <c r="C285" s="181" t="s">
        <v>411</v>
      </c>
      <c r="D285" s="181" t="s">
        <v>412</v>
      </c>
      <c r="E285" s="181" t="s">
        <v>46</v>
      </c>
      <c r="F285" s="181" t="s">
        <v>78</v>
      </c>
      <c r="G285" s="181" t="s">
        <v>79</v>
      </c>
      <c r="H285" s="181" t="s">
        <v>46</v>
      </c>
      <c r="I285" s="188" t="str">
        <f xml:space="preserve"> HYPERLINK("#'N(1)'!B6754:R6776", "N(1)")</f>
        <v>N(1)</v>
      </c>
      <c r="J285" s="188" t="str">
        <f xml:space="preserve"> HYPERLINK("#'P(2)'!B6754:R6776", "P(2)")</f>
        <v>P(2)</v>
      </c>
      <c r="K285" s="188" t="str">
        <f xml:space="preserve"> HYPERLINK("#'NP(3)'!B11555:R11594", "NP(3)")</f>
        <v>NP(3)</v>
      </c>
      <c r="L285" s="181" t="s">
        <v>400</v>
      </c>
      <c r="M285" s="181"/>
      <c r="N285" s="181" t="s">
        <v>47</v>
      </c>
    </row>
    <row r="286" spans="2:14" ht="24" x14ac:dyDescent="0.2">
      <c r="B286" s="181">
        <v>280</v>
      </c>
      <c r="C286" s="181" t="s">
        <v>411</v>
      </c>
      <c r="D286" s="181" t="s">
        <v>412</v>
      </c>
      <c r="E286" s="181" t="s">
        <v>46</v>
      </c>
      <c r="F286" s="181" t="s">
        <v>92</v>
      </c>
      <c r="G286" s="181" t="s">
        <v>93</v>
      </c>
      <c r="H286" s="181" t="s">
        <v>43</v>
      </c>
      <c r="I286" s="188" t="str">
        <f xml:space="preserve"> HYPERLINK("#'N(1)'!B6778:R6795", "N(1)")</f>
        <v>N(1)</v>
      </c>
      <c r="J286" s="188" t="str">
        <f xml:space="preserve"> HYPERLINK("#'P(2)'!B6778:R6795", "P(2)")</f>
        <v>P(2)</v>
      </c>
      <c r="K286" s="188" t="str">
        <f xml:space="preserve"> HYPERLINK("#'NP(3)'!B11596:R11625", "NP(3)")</f>
        <v>NP(3)</v>
      </c>
      <c r="L286" s="181" t="s">
        <v>400</v>
      </c>
      <c r="M286" s="181"/>
      <c r="N286" s="181" t="s">
        <v>47</v>
      </c>
    </row>
    <row r="287" spans="2:14" ht="24" x14ac:dyDescent="0.2">
      <c r="B287" s="181">
        <v>281</v>
      </c>
      <c r="C287" s="181" t="s">
        <v>421</v>
      </c>
      <c r="D287" s="181" t="s">
        <v>422</v>
      </c>
      <c r="E287" s="181" t="s">
        <v>46</v>
      </c>
      <c r="F287" s="181" t="s">
        <v>44</v>
      </c>
      <c r="G287" s="181" t="s">
        <v>45</v>
      </c>
      <c r="H287" s="181" t="s">
        <v>46</v>
      </c>
      <c r="I287" s="188" t="str">
        <f xml:space="preserve"> HYPERLINK("#'N(1)'!B6797:P6821", "N(1)")</f>
        <v>N(1)</v>
      </c>
      <c r="J287" s="188" t="str">
        <f xml:space="preserve"> HYPERLINK("#'P(2)'!B6797:P6821", "P(2)")</f>
        <v>P(2)</v>
      </c>
      <c r="K287" s="188" t="str">
        <f xml:space="preserve"> HYPERLINK("#'NP(3)'!B11627:P11670", "NP(3)")</f>
        <v>NP(3)</v>
      </c>
      <c r="L287" s="181"/>
      <c r="M287" s="181"/>
      <c r="N287" s="181" t="s">
        <v>47</v>
      </c>
    </row>
    <row r="288" spans="2:14" ht="24" x14ac:dyDescent="0.2">
      <c r="B288" s="181">
        <v>282</v>
      </c>
      <c r="C288" s="181" t="s">
        <v>421</v>
      </c>
      <c r="D288" s="181" t="s">
        <v>422</v>
      </c>
      <c r="E288" s="181" t="s">
        <v>46</v>
      </c>
      <c r="F288" s="181" t="s">
        <v>71</v>
      </c>
      <c r="G288" s="181" t="s">
        <v>72</v>
      </c>
      <c r="H288" s="181" t="s">
        <v>46</v>
      </c>
      <c r="I288" s="188" t="str">
        <f xml:space="preserve"> HYPERLINK("#'N(1)'!B6823:P6849", "N(1)")</f>
        <v>N(1)</v>
      </c>
      <c r="J288" s="188" t="str">
        <f xml:space="preserve"> HYPERLINK("#'P(2)'!B6823:P6849", "P(2)")</f>
        <v>P(2)</v>
      </c>
      <c r="K288" s="188" t="str">
        <f xml:space="preserve"> HYPERLINK("#'NP(3)'!B11672:P11719", "NP(3)")</f>
        <v>NP(3)</v>
      </c>
      <c r="L288" s="181"/>
      <c r="M288" s="181"/>
      <c r="N288" s="181" t="s">
        <v>47</v>
      </c>
    </row>
    <row r="289" spans="2:14" ht="24" x14ac:dyDescent="0.2">
      <c r="B289" s="181">
        <v>283</v>
      </c>
      <c r="C289" s="181" t="s">
        <v>421</v>
      </c>
      <c r="D289" s="181" t="s">
        <v>422</v>
      </c>
      <c r="E289" s="181" t="s">
        <v>46</v>
      </c>
      <c r="F289" s="181" t="s">
        <v>78</v>
      </c>
      <c r="G289" s="181" t="s">
        <v>79</v>
      </c>
      <c r="H289" s="181" t="s">
        <v>46</v>
      </c>
      <c r="I289" s="188" t="str">
        <f xml:space="preserve"> HYPERLINK("#'N(1)'!B6851:P6873", "N(1)")</f>
        <v>N(1)</v>
      </c>
      <c r="J289" s="188" t="str">
        <f xml:space="preserve"> HYPERLINK("#'P(2)'!B6851:P6873", "P(2)")</f>
        <v>P(2)</v>
      </c>
      <c r="K289" s="188" t="str">
        <f xml:space="preserve"> HYPERLINK("#'NP(3)'!B11721:P11760", "NP(3)")</f>
        <v>NP(3)</v>
      </c>
      <c r="L289" s="181"/>
      <c r="M289" s="181"/>
      <c r="N289" s="181" t="s">
        <v>47</v>
      </c>
    </row>
    <row r="290" spans="2:14" ht="24" x14ac:dyDescent="0.2">
      <c r="B290" s="181">
        <v>284</v>
      </c>
      <c r="C290" s="181" t="s">
        <v>421</v>
      </c>
      <c r="D290" s="181" t="s">
        <v>422</v>
      </c>
      <c r="E290" s="181" t="s">
        <v>46</v>
      </c>
      <c r="F290" s="181" t="s">
        <v>92</v>
      </c>
      <c r="G290" s="181" t="s">
        <v>93</v>
      </c>
      <c r="H290" s="181" t="s">
        <v>43</v>
      </c>
      <c r="I290" s="188" t="str">
        <f xml:space="preserve"> HYPERLINK("#'N(1)'!B6875:P6892", "N(1)")</f>
        <v>N(1)</v>
      </c>
      <c r="J290" s="188" t="str">
        <f xml:space="preserve"> HYPERLINK("#'P(2)'!B6875:P6892", "P(2)")</f>
        <v>P(2)</v>
      </c>
      <c r="K290" s="188" t="str">
        <f xml:space="preserve"> HYPERLINK("#'NP(3)'!B11762:P11791", "NP(3)")</f>
        <v>NP(3)</v>
      </c>
      <c r="L290" s="181"/>
      <c r="M290" s="181"/>
      <c r="N290" s="181" t="s">
        <v>47</v>
      </c>
    </row>
    <row r="291" spans="2:14" ht="36" x14ac:dyDescent="0.2">
      <c r="B291" s="181">
        <v>285</v>
      </c>
      <c r="C291" s="181" t="s">
        <v>433</v>
      </c>
      <c r="D291" s="181" t="s">
        <v>434</v>
      </c>
      <c r="E291" s="181" t="s">
        <v>46</v>
      </c>
      <c r="F291" s="181" t="s">
        <v>44</v>
      </c>
      <c r="G291" s="181" t="s">
        <v>45</v>
      </c>
      <c r="H291" s="181" t="s">
        <v>46</v>
      </c>
      <c r="I291" s="188" t="str">
        <f xml:space="preserve"> HYPERLINK("#'N(1)'!B6894:R6918", "N(1)")</f>
        <v>N(1)</v>
      </c>
      <c r="J291" s="188" t="str">
        <f xml:space="preserve"> HYPERLINK("#'P(2)'!B6894:R6918", "P(2)")</f>
        <v>P(2)</v>
      </c>
      <c r="K291" s="188" t="str">
        <f xml:space="preserve"> HYPERLINK("#'NP(3)'!B11793:R11836", "NP(3)")</f>
        <v>NP(3)</v>
      </c>
      <c r="L291" s="181"/>
      <c r="M291" s="181"/>
      <c r="N291" s="181" t="s">
        <v>47</v>
      </c>
    </row>
    <row r="292" spans="2:14" ht="36" x14ac:dyDescent="0.2">
      <c r="B292" s="181">
        <v>286</v>
      </c>
      <c r="C292" s="181" t="s">
        <v>433</v>
      </c>
      <c r="D292" s="181" t="s">
        <v>434</v>
      </c>
      <c r="E292" s="181" t="s">
        <v>46</v>
      </c>
      <c r="F292" s="181" t="s">
        <v>71</v>
      </c>
      <c r="G292" s="181" t="s">
        <v>72</v>
      </c>
      <c r="H292" s="181" t="s">
        <v>46</v>
      </c>
      <c r="I292" s="188" t="str">
        <f xml:space="preserve"> HYPERLINK("#'N(1)'!B6920:R6946", "N(1)")</f>
        <v>N(1)</v>
      </c>
      <c r="J292" s="188" t="str">
        <f xml:space="preserve"> HYPERLINK("#'P(2)'!B6920:R6946", "P(2)")</f>
        <v>P(2)</v>
      </c>
      <c r="K292" s="188" t="str">
        <f xml:space="preserve"> HYPERLINK("#'NP(3)'!B11838:R11885", "NP(3)")</f>
        <v>NP(3)</v>
      </c>
      <c r="L292" s="181"/>
      <c r="M292" s="181"/>
      <c r="N292" s="181" t="s">
        <v>47</v>
      </c>
    </row>
    <row r="293" spans="2:14" ht="36" x14ac:dyDescent="0.2">
      <c r="B293" s="181">
        <v>287</v>
      </c>
      <c r="C293" s="181" t="s">
        <v>433</v>
      </c>
      <c r="D293" s="181" t="s">
        <v>434</v>
      </c>
      <c r="E293" s="181" t="s">
        <v>46</v>
      </c>
      <c r="F293" s="181" t="s">
        <v>78</v>
      </c>
      <c r="G293" s="181" t="s">
        <v>79</v>
      </c>
      <c r="H293" s="181" t="s">
        <v>46</v>
      </c>
      <c r="I293" s="188" t="str">
        <f xml:space="preserve"> HYPERLINK("#'N(1)'!B6948:R6970", "N(1)")</f>
        <v>N(1)</v>
      </c>
      <c r="J293" s="188" t="str">
        <f xml:space="preserve"> HYPERLINK("#'P(2)'!B6948:R6970", "P(2)")</f>
        <v>P(2)</v>
      </c>
      <c r="K293" s="188" t="str">
        <f xml:space="preserve"> HYPERLINK("#'NP(3)'!B11887:R11926", "NP(3)")</f>
        <v>NP(3)</v>
      </c>
      <c r="L293" s="181"/>
      <c r="M293" s="181"/>
      <c r="N293" s="181" t="s">
        <v>47</v>
      </c>
    </row>
    <row r="294" spans="2:14" ht="36" x14ac:dyDescent="0.2">
      <c r="B294" s="181">
        <v>288</v>
      </c>
      <c r="C294" s="181" t="s">
        <v>433</v>
      </c>
      <c r="D294" s="181" t="s">
        <v>434</v>
      </c>
      <c r="E294" s="181" t="s">
        <v>46</v>
      </c>
      <c r="F294" s="181" t="s">
        <v>92</v>
      </c>
      <c r="G294" s="181" t="s">
        <v>93</v>
      </c>
      <c r="H294" s="181" t="s">
        <v>43</v>
      </c>
      <c r="I294" s="188" t="str">
        <f xml:space="preserve"> HYPERLINK("#'N(1)'!B6972:R6989", "N(1)")</f>
        <v>N(1)</v>
      </c>
      <c r="J294" s="188" t="str">
        <f xml:space="preserve"> HYPERLINK("#'P(2)'!B6972:R6989", "P(2)")</f>
        <v>P(2)</v>
      </c>
      <c r="K294" s="188" t="str">
        <f xml:space="preserve"> HYPERLINK("#'NP(3)'!B11928:R11957", "NP(3)")</f>
        <v>NP(3)</v>
      </c>
      <c r="L294" s="181"/>
      <c r="M294" s="181"/>
      <c r="N294" s="181" t="s">
        <v>47</v>
      </c>
    </row>
    <row r="295" spans="2:14" ht="24" x14ac:dyDescent="0.2">
      <c r="B295" s="181">
        <v>289</v>
      </c>
      <c r="C295" s="181" t="s">
        <v>441</v>
      </c>
      <c r="D295" s="181" t="s">
        <v>442</v>
      </c>
      <c r="E295" s="181" t="s">
        <v>43</v>
      </c>
      <c r="F295" s="181" t="s">
        <v>44</v>
      </c>
      <c r="G295" s="181" t="s">
        <v>45</v>
      </c>
      <c r="H295" s="181" t="s">
        <v>46</v>
      </c>
      <c r="I295" s="188" t="str">
        <f xml:space="preserve"> HYPERLINK("#'N(1)'!B6991:M7015", "N(1)")</f>
        <v>N(1)</v>
      </c>
      <c r="J295" s="188" t="str">
        <f xml:space="preserve"> HYPERLINK("#'P(2)'!B6991:M7015", "P(2)")</f>
        <v>P(2)</v>
      </c>
      <c r="K295" s="188" t="str">
        <f xml:space="preserve"> HYPERLINK("#'NP(3)'!B11959:M12002", "NP(3)")</f>
        <v>NP(3)</v>
      </c>
      <c r="L295" s="181"/>
      <c r="M295" s="181"/>
      <c r="N295" s="181" t="s">
        <v>47</v>
      </c>
    </row>
    <row r="296" spans="2:14" ht="24" x14ac:dyDescent="0.2">
      <c r="B296" s="181">
        <v>290</v>
      </c>
      <c r="C296" s="181" t="s">
        <v>441</v>
      </c>
      <c r="D296" s="181" t="s">
        <v>442</v>
      </c>
      <c r="E296" s="181" t="s">
        <v>43</v>
      </c>
      <c r="F296" s="181" t="s">
        <v>71</v>
      </c>
      <c r="G296" s="181" t="s">
        <v>72</v>
      </c>
      <c r="H296" s="181" t="s">
        <v>46</v>
      </c>
      <c r="I296" s="188" t="str">
        <f xml:space="preserve"> HYPERLINK("#'N(1)'!B7017:M7043", "N(1)")</f>
        <v>N(1)</v>
      </c>
      <c r="J296" s="188" t="str">
        <f xml:space="preserve"> HYPERLINK("#'P(2)'!B7017:M7043", "P(2)")</f>
        <v>P(2)</v>
      </c>
      <c r="K296" s="188" t="str">
        <f xml:space="preserve"> HYPERLINK("#'NP(3)'!B12004:M12051", "NP(3)")</f>
        <v>NP(3)</v>
      </c>
      <c r="L296" s="181"/>
      <c r="M296" s="181"/>
      <c r="N296" s="181" t="s">
        <v>47</v>
      </c>
    </row>
    <row r="297" spans="2:14" ht="24" x14ac:dyDescent="0.2">
      <c r="B297" s="181">
        <v>291</v>
      </c>
      <c r="C297" s="181" t="s">
        <v>441</v>
      </c>
      <c r="D297" s="181" t="s">
        <v>442</v>
      </c>
      <c r="E297" s="181" t="s">
        <v>43</v>
      </c>
      <c r="F297" s="181" t="s">
        <v>78</v>
      </c>
      <c r="G297" s="181" t="s">
        <v>79</v>
      </c>
      <c r="H297" s="181" t="s">
        <v>46</v>
      </c>
      <c r="I297" s="188" t="str">
        <f xml:space="preserve"> HYPERLINK("#'N(1)'!B7045:M7067", "N(1)")</f>
        <v>N(1)</v>
      </c>
      <c r="J297" s="188" t="str">
        <f xml:space="preserve"> HYPERLINK("#'P(2)'!B7045:M7067", "P(2)")</f>
        <v>P(2)</v>
      </c>
      <c r="K297" s="188" t="str">
        <f xml:space="preserve"> HYPERLINK("#'NP(3)'!B12053:M12092", "NP(3)")</f>
        <v>NP(3)</v>
      </c>
      <c r="L297" s="181"/>
      <c r="M297" s="181"/>
      <c r="N297" s="181" t="s">
        <v>47</v>
      </c>
    </row>
    <row r="298" spans="2:14" ht="24" x14ac:dyDescent="0.2">
      <c r="B298" s="181">
        <v>292</v>
      </c>
      <c r="C298" s="181" t="s">
        <v>441</v>
      </c>
      <c r="D298" s="181" t="s">
        <v>442</v>
      </c>
      <c r="E298" s="181" t="s">
        <v>43</v>
      </c>
      <c r="F298" s="181" t="s">
        <v>92</v>
      </c>
      <c r="G298" s="181" t="s">
        <v>93</v>
      </c>
      <c r="H298" s="181" t="s">
        <v>43</v>
      </c>
      <c r="I298" s="188" t="str">
        <f xml:space="preserve"> HYPERLINK("#'N(1)'!B7069:M7086", "N(1)")</f>
        <v>N(1)</v>
      </c>
      <c r="J298" s="188" t="str">
        <f xml:space="preserve"> HYPERLINK("#'P(2)'!B7069:M7086", "P(2)")</f>
        <v>P(2)</v>
      </c>
      <c r="K298" s="188" t="str">
        <f xml:space="preserve"> HYPERLINK("#'NP(3)'!B12094:M12123", "NP(3)")</f>
        <v>NP(3)</v>
      </c>
      <c r="L298" s="181"/>
      <c r="M298" s="181"/>
      <c r="N298" s="181" t="s">
        <v>47</v>
      </c>
    </row>
    <row r="299" spans="2:14" ht="24" x14ac:dyDescent="0.2">
      <c r="B299" s="181">
        <v>293</v>
      </c>
      <c r="C299" s="181" t="s">
        <v>444</v>
      </c>
      <c r="D299" s="181" t="s">
        <v>445</v>
      </c>
      <c r="E299" s="181" t="s">
        <v>43</v>
      </c>
      <c r="F299" s="181" t="s">
        <v>44</v>
      </c>
      <c r="G299" s="181" t="s">
        <v>45</v>
      </c>
      <c r="H299" s="181" t="s">
        <v>46</v>
      </c>
      <c r="I299" s="188" t="str">
        <f xml:space="preserve"> HYPERLINK("#'N(1)'!B7088:M7112", "N(1)")</f>
        <v>N(1)</v>
      </c>
      <c r="J299" s="188" t="str">
        <f xml:space="preserve"> HYPERLINK("#'P(2)'!B7088:M7112", "P(2)")</f>
        <v>P(2)</v>
      </c>
      <c r="K299" s="188" t="str">
        <f xml:space="preserve"> HYPERLINK("#'NP(3)'!B12125:M12168", "NP(3)")</f>
        <v>NP(3)</v>
      </c>
      <c r="L299" s="181"/>
      <c r="M299" s="181"/>
      <c r="N299" s="181" t="s">
        <v>47</v>
      </c>
    </row>
    <row r="300" spans="2:14" ht="24" x14ac:dyDescent="0.2">
      <c r="B300" s="181">
        <v>294</v>
      </c>
      <c r="C300" s="181" t="s">
        <v>444</v>
      </c>
      <c r="D300" s="181" t="s">
        <v>445</v>
      </c>
      <c r="E300" s="181" t="s">
        <v>43</v>
      </c>
      <c r="F300" s="181" t="s">
        <v>71</v>
      </c>
      <c r="G300" s="181" t="s">
        <v>72</v>
      </c>
      <c r="H300" s="181" t="s">
        <v>46</v>
      </c>
      <c r="I300" s="188" t="str">
        <f xml:space="preserve"> HYPERLINK("#'N(1)'!B7114:M7140", "N(1)")</f>
        <v>N(1)</v>
      </c>
      <c r="J300" s="188" t="str">
        <f xml:space="preserve"> HYPERLINK("#'P(2)'!B7114:M7140", "P(2)")</f>
        <v>P(2)</v>
      </c>
      <c r="K300" s="188" t="str">
        <f xml:space="preserve"> HYPERLINK("#'NP(3)'!B12170:M12217", "NP(3)")</f>
        <v>NP(3)</v>
      </c>
      <c r="L300" s="181"/>
      <c r="M300" s="181"/>
      <c r="N300" s="181" t="s">
        <v>47</v>
      </c>
    </row>
    <row r="301" spans="2:14" ht="24" x14ac:dyDescent="0.2">
      <c r="B301" s="181">
        <v>295</v>
      </c>
      <c r="C301" s="181" t="s">
        <v>444</v>
      </c>
      <c r="D301" s="181" t="s">
        <v>445</v>
      </c>
      <c r="E301" s="181" t="s">
        <v>43</v>
      </c>
      <c r="F301" s="181" t="s">
        <v>78</v>
      </c>
      <c r="G301" s="181" t="s">
        <v>79</v>
      </c>
      <c r="H301" s="181" t="s">
        <v>46</v>
      </c>
      <c r="I301" s="188" t="str">
        <f xml:space="preserve"> HYPERLINK("#'N(1)'!B7142:M7164", "N(1)")</f>
        <v>N(1)</v>
      </c>
      <c r="J301" s="188" t="str">
        <f xml:space="preserve"> HYPERLINK("#'P(2)'!B7142:M7164", "P(2)")</f>
        <v>P(2)</v>
      </c>
      <c r="K301" s="188" t="str">
        <f xml:space="preserve"> HYPERLINK("#'NP(3)'!B12219:M12258", "NP(3)")</f>
        <v>NP(3)</v>
      </c>
      <c r="L301" s="181"/>
      <c r="M301" s="181"/>
      <c r="N301" s="181" t="s">
        <v>47</v>
      </c>
    </row>
    <row r="302" spans="2:14" ht="24" x14ac:dyDescent="0.2">
      <c r="B302" s="181">
        <v>296</v>
      </c>
      <c r="C302" s="181" t="s">
        <v>444</v>
      </c>
      <c r="D302" s="181" t="s">
        <v>445</v>
      </c>
      <c r="E302" s="181" t="s">
        <v>43</v>
      </c>
      <c r="F302" s="181" t="s">
        <v>92</v>
      </c>
      <c r="G302" s="181" t="s">
        <v>93</v>
      </c>
      <c r="H302" s="181" t="s">
        <v>43</v>
      </c>
      <c r="I302" s="188" t="str">
        <f xml:space="preserve"> HYPERLINK("#'N(1)'!B7166:M7183", "N(1)")</f>
        <v>N(1)</v>
      </c>
      <c r="J302" s="188" t="str">
        <f xml:space="preserve"> HYPERLINK("#'P(2)'!B7166:M7183", "P(2)")</f>
        <v>P(2)</v>
      </c>
      <c r="K302" s="188" t="str">
        <f xml:space="preserve"> HYPERLINK("#'NP(3)'!B12260:M12289", "NP(3)")</f>
        <v>NP(3)</v>
      </c>
      <c r="L302" s="181"/>
      <c r="M302" s="181"/>
      <c r="N302" s="181" t="s">
        <v>47</v>
      </c>
    </row>
    <row r="303" spans="2:14" ht="24" x14ac:dyDescent="0.2">
      <c r="B303" s="181">
        <v>297</v>
      </c>
      <c r="C303" s="181" t="s">
        <v>447</v>
      </c>
      <c r="D303" s="181" t="s">
        <v>448</v>
      </c>
      <c r="E303" s="181" t="s">
        <v>43</v>
      </c>
      <c r="F303" s="181" t="s">
        <v>44</v>
      </c>
      <c r="G303" s="181" t="s">
        <v>45</v>
      </c>
      <c r="H303" s="181" t="s">
        <v>46</v>
      </c>
      <c r="I303" s="188" t="str">
        <f xml:space="preserve"> HYPERLINK("#'N(1)'!B7185:M7209", "N(1)")</f>
        <v>N(1)</v>
      </c>
      <c r="J303" s="188" t="str">
        <f xml:space="preserve"> HYPERLINK("#'P(2)'!B7185:M7209", "P(2)")</f>
        <v>P(2)</v>
      </c>
      <c r="K303" s="188" t="str">
        <f xml:space="preserve"> HYPERLINK("#'NP(3)'!B12291:M12334", "NP(3)")</f>
        <v>NP(3)</v>
      </c>
      <c r="L303" s="181"/>
      <c r="M303" s="181"/>
      <c r="N303" s="181" t="s">
        <v>47</v>
      </c>
    </row>
    <row r="304" spans="2:14" ht="24" x14ac:dyDescent="0.2">
      <c r="B304" s="181">
        <v>298</v>
      </c>
      <c r="C304" s="181" t="s">
        <v>447</v>
      </c>
      <c r="D304" s="181" t="s">
        <v>448</v>
      </c>
      <c r="E304" s="181" t="s">
        <v>43</v>
      </c>
      <c r="F304" s="181" t="s">
        <v>71</v>
      </c>
      <c r="G304" s="181" t="s">
        <v>72</v>
      </c>
      <c r="H304" s="181" t="s">
        <v>46</v>
      </c>
      <c r="I304" s="188" t="str">
        <f xml:space="preserve"> HYPERLINK("#'N(1)'!B7211:M7237", "N(1)")</f>
        <v>N(1)</v>
      </c>
      <c r="J304" s="188" t="str">
        <f xml:space="preserve"> HYPERLINK("#'P(2)'!B7211:M7237", "P(2)")</f>
        <v>P(2)</v>
      </c>
      <c r="K304" s="188" t="str">
        <f xml:space="preserve"> HYPERLINK("#'NP(3)'!B12336:M12383", "NP(3)")</f>
        <v>NP(3)</v>
      </c>
      <c r="L304" s="181"/>
      <c r="M304" s="181"/>
      <c r="N304" s="181" t="s">
        <v>47</v>
      </c>
    </row>
    <row r="305" spans="2:14" ht="24" x14ac:dyDescent="0.2">
      <c r="B305" s="181">
        <v>299</v>
      </c>
      <c r="C305" s="181" t="s">
        <v>447</v>
      </c>
      <c r="D305" s="181" t="s">
        <v>448</v>
      </c>
      <c r="E305" s="181" t="s">
        <v>43</v>
      </c>
      <c r="F305" s="181" t="s">
        <v>78</v>
      </c>
      <c r="G305" s="181" t="s">
        <v>79</v>
      </c>
      <c r="H305" s="181" t="s">
        <v>46</v>
      </c>
      <c r="I305" s="188" t="str">
        <f xml:space="preserve"> HYPERLINK("#'N(1)'!B7239:M7261", "N(1)")</f>
        <v>N(1)</v>
      </c>
      <c r="J305" s="188" t="str">
        <f xml:space="preserve"> HYPERLINK("#'P(2)'!B7239:M7261", "P(2)")</f>
        <v>P(2)</v>
      </c>
      <c r="K305" s="188" t="str">
        <f xml:space="preserve"> HYPERLINK("#'NP(3)'!B12385:M12424", "NP(3)")</f>
        <v>NP(3)</v>
      </c>
      <c r="L305" s="181"/>
      <c r="M305" s="181"/>
      <c r="N305" s="181" t="s">
        <v>47</v>
      </c>
    </row>
    <row r="306" spans="2:14" ht="24" x14ac:dyDescent="0.2">
      <c r="B306" s="181">
        <v>300</v>
      </c>
      <c r="C306" s="181" t="s">
        <v>447</v>
      </c>
      <c r="D306" s="181" t="s">
        <v>448</v>
      </c>
      <c r="E306" s="181" t="s">
        <v>43</v>
      </c>
      <c r="F306" s="181" t="s">
        <v>92</v>
      </c>
      <c r="G306" s="181" t="s">
        <v>93</v>
      </c>
      <c r="H306" s="181" t="s">
        <v>43</v>
      </c>
      <c r="I306" s="188" t="str">
        <f xml:space="preserve"> HYPERLINK("#'N(1)'!B7263:M7280", "N(1)")</f>
        <v>N(1)</v>
      </c>
      <c r="J306" s="188" t="str">
        <f xml:space="preserve"> HYPERLINK("#'P(2)'!B7263:M7280", "P(2)")</f>
        <v>P(2)</v>
      </c>
      <c r="K306" s="188" t="str">
        <f xml:space="preserve"> HYPERLINK("#'NP(3)'!B12426:M12455", "NP(3)")</f>
        <v>NP(3)</v>
      </c>
      <c r="L306" s="181"/>
      <c r="M306" s="181"/>
      <c r="N306" s="181" t="s">
        <v>47</v>
      </c>
    </row>
    <row r="307" spans="2:14" ht="24" x14ac:dyDescent="0.2">
      <c r="B307" s="181">
        <v>301</v>
      </c>
      <c r="C307" s="181" t="s">
        <v>450</v>
      </c>
      <c r="D307" s="181" t="s">
        <v>451</v>
      </c>
      <c r="E307" s="181" t="s">
        <v>43</v>
      </c>
      <c r="F307" s="181" t="s">
        <v>44</v>
      </c>
      <c r="G307" s="181" t="s">
        <v>45</v>
      </c>
      <c r="H307" s="181" t="s">
        <v>46</v>
      </c>
      <c r="I307" s="188" t="str">
        <f xml:space="preserve"> HYPERLINK("#'N(1)'!B7282:M7306", "N(1)")</f>
        <v>N(1)</v>
      </c>
      <c r="J307" s="188" t="str">
        <f xml:space="preserve"> HYPERLINK("#'P(2)'!B7282:M7306", "P(2)")</f>
        <v>P(2)</v>
      </c>
      <c r="K307" s="188" t="str">
        <f xml:space="preserve"> HYPERLINK("#'NP(3)'!B12457:M12500", "NP(3)")</f>
        <v>NP(3)</v>
      </c>
      <c r="L307" s="181"/>
      <c r="M307" s="181"/>
      <c r="N307" s="181" t="s">
        <v>47</v>
      </c>
    </row>
    <row r="308" spans="2:14" ht="24" x14ac:dyDescent="0.2">
      <c r="B308" s="181">
        <v>302</v>
      </c>
      <c r="C308" s="181" t="s">
        <v>450</v>
      </c>
      <c r="D308" s="181" t="s">
        <v>451</v>
      </c>
      <c r="E308" s="181" t="s">
        <v>43</v>
      </c>
      <c r="F308" s="181" t="s">
        <v>71</v>
      </c>
      <c r="G308" s="181" t="s">
        <v>72</v>
      </c>
      <c r="H308" s="181" t="s">
        <v>46</v>
      </c>
      <c r="I308" s="188" t="str">
        <f xml:space="preserve"> HYPERLINK("#'N(1)'!B7308:M7334", "N(1)")</f>
        <v>N(1)</v>
      </c>
      <c r="J308" s="188" t="str">
        <f xml:space="preserve"> HYPERLINK("#'P(2)'!B7308:M7334", "P(2)")</f>
        <v>P(2)</v>
      </c>
      <c r="K308" s="188" t="str">
        <f xml:space="preserve"> HYPERLINK("#'NP(3)'!B12502:M12549", "NP(3)")</f>
        <v>NP(3)</v>
      </c>
      <c r="L308" s="181"/>
      <c r="M308" s="181"/>
      <c r="N308" s="181" t="s">
        <v>47</v>
      </c>
    </row>
    <row r="309" spans="2:14" ht="24" x14ac:dyDescent="0.2">
      <c r="B309" s="181">
        <v>303</v>
      </c>
      <c r="C309" s="181" t="s">
        <v>450</v>
      </c>
      <c r="D309" s="181" t="s">
        <v>451</v>
      </c>
      <c r="E309" s="181" t="s">
        <v>43</v>
      </c>
      <c r="F309" s="181" t="s">
        <v>78</v>
      </c>
      <c r="G309" s="181" t="s">
        <v>79</v>
      </c>
      <c r="H309" s="181" t="s">
        <v>46</v>
      </c>
      <c r="I309" s="188" t="str">
        <f xml:space="preserve"> HYPERLINK("#'N(1)'!B7336:M7358", "N(1)")</f>
        <v>N(1)</v>
      </c>
      <c r="J309" s="188" t="str">
        <f xml:space="preserve"> HYPERLINK("#'P(2)'!B7336:M7358", "P(2)")</f>
        <v>P(2)</v>
      </c>
      <c r="K309" s="188" t="str">
        <f xml:space="preserve"> HYPERLINK("#'NP(3)'!B12551:M12590", "NP(3)")</f>
        <v>NP(3)</v>
      </c>
      <c r="L309" s="181"/>
      <c r="M309" s="181"/>
      <c r="N309" s="181" t="s">
        <v>47</v>
      </c>
    </row>
    <row r="310" spans="2:14" ht="24" x14ac:dyDescent="0.2">
      <c r="B310" s="181">
        <v>304</v>
      </c>
      <c r="C310" s="181" t="s">
        <v>450</v>
      </c>
      <c r="D310" s="181" t="s">
        <v>451</v>
      </c>
      <c r="E310" s="181" t="s">
        <v>43</v>
      </c>
      <c r="F310" s="181" t="s">
        <v>92</v>
      </c>
      <c r="G310" s="181" t="s">
        <v>93</v>
      </c>
      <c r="H310" s="181" t="s">
        <v>43</v>
      </c>
      <c r="I310" s="188" t="str">
        <f xml:space="preserve"> HYPERLINK("#'N(1)'!B7360:M7377", "N(1)")</f>
        <v>N(1)</v>
      </c>
      <c r="J310" s="188" t="str">
        <f xml:space="preserve"> HYPERLINK("#'P(2)'!B7360:M7377", "P(2)")</f>
        <v>P(2)</v>
      </c>
      <c r="K310" s="188" t="str">
        <f xml:space="preserve"> HYPERLINK("#'NP(3)'!B12592:M12621", "NP(3)")</f>
        <v>NP(3)</v>
      </c>
      <c r="L310" s="181"/>
      <c r="M310" s="181"/>
      <c r="N310" s="181" t="s">
        <v>47</v>
      </c>
    </row>
    <row r="311" spans="2:14" ht="24" x14ac:dyDescent="0.2">
      <c r="B311" s="181">
        <v>305</v>
      </c>
      <c r="C311" s="181" t="s">
        <v>453</v>
      </c>
      <c r="D311" s="181" t="s">
        <v>454</v>
      </c>
      <c r="E311" s="181" t="s">
        <v>43</v>
      </c>
      <c r="F311" s="181" t="s">
        <v>44</v>
      </c>
      <c r="G311" s="181" t="s">
        <v>45</v>
      </c>
      <c r="H311" s="181" t="s">
        <v>46</v>
      </c>
      <c r="I311" s="188" t="str">
        <f xml:space="preserve"> HYPERLINK("#'N(1)'!B7379:M7403", "N(1)")</f>
        <v>N(1)</v>
      </c>
      <c r="J311" s="188" t="str">
        <f xml:space="preserve"> HYPERLINK("#'P(2)'!B7379:M7403", "P(2)")</f>
        <v>P(2)</v>
      </c>
      <c r="K311" s="188" t="str">
        <f xml:space="preserve"> HYPERLINK("#'NP(3)'!B12623:M12666", "NP(3)")</f>
        <v>NP(3)</v>
      </c>
      <c r="L311" s="181"/>
      <c r="M311" s="181"/>
      <c r="N311" s="181" t="s">
        <v>47</v>
      </c>
    </row>
    <row r="312" spans="2:14" ht="24" x14ac:dyDescent="0.2">
      <c r="B312" s="181">
        <v>306</v>
      </c>
      <c r="C312" s="181" t="s">
        <v>453</v>
      </c>
      <c r="D312" s="181" t="s">
        <v>454</v>
      </c>
      <c r="E312" s="181" t="s">
        <v>43</v>
      </c>
      <c r="F312" s="181" t="s">
        <v>71</v>
      </c>
      <c r="G312" s="181" t="s">
        <v>72</v>
      </c>
      <c r="H312" s="181" t="s">
        <v>46</v>
      </c>
      <c r="I312" s="188" t="str">
        <f xml:space="preserve"> HYPERLINK("#'N(1)'!B7405:M7431", "N(1)")</f>
        <v>N(1)</v>
      </c>
      <c r="J312" s="188" t="str">
        <f xml:space="preserve"> HYPERLINK("#'P(2)'!B7405:M7431", "P(2)")</f>
        <v>P(2)</v>
      </c>
      <c r="K312" s="188" t="str">
        <f xml:space="preserve"> HYPERLINK("#'NP(3)'!B12668:M12715", "NP(3)")</f>
        <v>NP(3)</v>
      </c>
      <c r="L312" s="181"/>
      <c r="M312" s="181"/>
      <c r="N312" s="181" t="s">
        <v>47</v>
      </c>
    </row>
    <row r="313" spans="2:14" ht="24" x14ac:dyDescent="0.2">
      <c r="B313" s="181">
        <v>307</v>
      </c>
      <c r="C313" s="181" t="s">
        <v>453</v>
      </c>
      <c r="D313" s="181" t="s">
        <v>454</v>
      </c>
      <c r="E313" s="181" t="s">
        <v>43</v>
      </c>
      <c r="F313" s="181" t="s">
        <v>78</v>
      </c>
      <c r="G313" s="181" t="s">
        <v>79</v>
      </c>
      <c r="H313" s="181" t="s">
        <v>46</v>
      </c>
      <c r="I313" s="188" t="str">
        <f xml:space="preserve"> HYPERLINK("#'N(1)'!B7433:M7455", "N(1)")</f>
        <v>N(1)</v>
      </c>
      <c r="J313" s="188" t="str">
        <f xml:space="preserve"> HYPERLINK("#'P(2)'!B7433:M7455", "P(2)")</f>
        <v>P(2)</v>
      </c>
      <c r="K313" s="188" t="str">
        <f xml:space="preserve"> HYPERLINK("#'NP(3)'!B12717:M12756", "NP(3)")</f>
        <v>NP(3)</v>
      </c>
      <c r="L313" s="181"/>
      <c r="M313" s="181"/>
      <c r="N313" s="181" t="s">
        <v>47</v>
      </c>
    </row>
    <row r="314" spans="2:14" ht="24" x14ac:dyDescent="0.2">
      <c r="B314" s="181">
        <v>308</v>
      </c>
      <c r="C314" s="181" t="s">
        <v>453</v>
      </c>
      <c r="D314" s="181" t="s">
        <v>454</v>
      </c>
      <c r="E314" s="181" t="s">
        <v>43</v>
      </c>
      <c r="F314" s="181" t="s">
        <v>92</v>
      </c>
      <c r="G314" s="181" t="s">
        <v>93</v>
      </c>
      <c r="H314" s="181" t="s">
        <v>43</v>
      </c>
      <c r="I314" s="188" t="str">
        <f xml:space="preserve"> HYPERLINK("#'N(1)'!B7457:M7474", "N(1)")</f>
        <v>N(1)</v>
      </c>
      <c r="J314" s="188" t="str">
        <f xml:space="preserve"> HYPERLINK("#'P(2)'!B7457:M7474", "P(2)")</f>
        <v>P(2)</v>
      </c>
      <c r="K314" s="188" t="str">
        <f xml:space="preserve"> HYPERLINK("#'NP(3)'!B12758:M12787", "NP(3)")</f>
        <v>NP(3)</v>
      </c>
      <c r="L314" s="181"/>
      <c r="M314" s="181"/>
      <c r="N314" s="181" t="s">
        <v>47</v>
      </c>
    </row>
    <row r="315" spans="2:14" ht="24" x14ac:dyDescent="0.2">
      <c r="B315" s="181">
        <v>309</v>
      </c>
      <c r="C315" s="181" t="s">
        <v>456</v>
      </c>
      <c r="D315" s="181" t="s">
        <v>457</v>
      </c>
      <c r="E315" s="181" t="s">
        <v>43</v>
      </c>
      <c r="F315" s="181" t="s">
        <v>44</v>
      </c>
      <c r="G315" s="181" t="s">
        <v>45</v>
      </c>
      <c r="H315" s="181" t="s">
        <v>46</v>
      </c>
      <c r="I315" s="188" t="str">
        <f xml:space="preserve"> HYPERLINK("#'N(1)'!B7476:M7500", "N(1)")</f>
        <v>N(1)</v>
      </c>
      <c r="J315" s="188" t="str">
        <f xml:space="preserve"> HYPERLINK("#'P(2)'!B7476:M7500", "P(2)")</f>
        <v>P(2)</v>
      </c>
      <c r="K315" s="188" t="str">
        <f xml:space="preserve"> HYPERLINK("#'NP(3)'!B12789:M12832", "NP(3)")</f>
        <v>NP(3)</v>
      </c>
      <c r="L315" s="181"/>
      <c r="M315" s="181"/>
      <c r="N315" s="181" t="s">
        <v>47</v>
      </c>
    </row>
    <row r="316" spans="2:14" ht="24" x14ac:dyDescent="0.2">
      <c r="B316" s="181">
        <v>310</v>
      </c>
      <c r="C316" s="181" t="s">
        <v>456</v>
      </c>
      <c r="D316" s="181" t="s">
        <v>457</v>
      </c>
      <c r="E316" s="181" t="s">
        <v>43</v>
      </c>
      <c r="F316" s="181" t="s">
        <v>71</v>
      </c>
      <c r="G316" s="181" t="s">
        <v>72</v>
      </c>
      <c r="H316" s="181" t="s">
        <v>46</v>
      </c>
      <c r="I316" s="188" t="str">
        <f xml:space="preserve"> HYPERLINK("#'N(1)'!B7502:M7528", "N(1)")</f>
        <v>N(1)</v>
      </c>
      <c r="J316" s="188" t="str">
        <f xml:space="preserve"> HYPERLINK("#'P(2)'!B7502:M7528", "P(2)")</f>
        <v>P(2)</v>
      </c>
      <c r="K316" s="188" t="str">
        <f xml:space="preserve"> HYPERLINK("#'NP(3)'!B12834:M12881", "NP(3)")</f>
        <v>NP(3)</v>
      </c>
      <c r="L316" s="181"/>
      <c r="M316" s="181"/>
      <c r="N316" s="181" t="s">
        <v>47</v>
      </c>
    </row>
    <row r="317" spans="2:14" ht="24" x14ac:dyDescent="0.2">
      <c r="B317" s="181">
        <v>311</v>
      </c>
      <c r="C317" s="181" t="s">
        <v>456</v>
      </c>
      <c r="D317" s="181" t="s">
        <v>457</v>
      </c>
      <c r="E317" s="181" t="s">
        <v>43</v>
      </c>
      <c r="F317" s="181" t="s">
        <v>78</v>
      </c>
      <c r="G317" s="181" t="s">
        <v>79</v>
      </c>
      <c r="H317" s="181" t="s">
        <v>46</v>
      </c>
      <c r="I317" s="188" t="str">
        <f xml:space="preserve"> HYPERLINK("#'N(1)'!B7530:M7552", "N(1)")</f>
        <v>N(1)</v>
      </c>
      <c r="J317" s="188" t="str">
        <f xml:space="preserve"> HYPERLINK("#'P(2)'!B7530:M7552", "P(2)")</f>
        <v>P(2)</v>
      </c>
      <c r="K317" s="188" t="str">
        <f xml:space="preserve"> HYPERLINK("#'NP(3)'!B12883:M12922", "NP(3)")</f>
        <v>NP(3)</v>
      </c>
      <c r="L317" s="181"/>
      <c r="M317" s="181"/>
      <c r="N317" s="181" t="s">
        <v>47</v>
      </c>
    </row>
    <row r="318" spans="2:14" ht="24" x14ac:dyDescent="0.2">
      <c r="B318" s="181">
        <v>312</v>
      </c>
      <c r="C318" s="181" t="s">
        <v>456</v>
      </c>
      <c r="D318" s="181" t="s">
        <v>457</v>
      </c>
      <c r="E318" s="181" t="s">
        <v>43</v>
      </c>
      <c r="F318" s="181" t="s">
        <v>92</v>
      </c>
      <c r="G318" s="181" t="s">
        <v>93</v>
      </c>
      <c r="H318" s="181" t="s">
        <v>43</v>
      </c>
      <c r="I318" s="188" t="str">
        <f xml:space="preserve"> HYPERLINK("#'N(1)'!B7554:M7571", "N(1)")</f>
        <v>N(1)</v>
      </c>
      <c r="J318" s="188" t="str">
        <f xml:space="preserve"> HYPERLINK("#'P(2)'!B7554:M7571", "P(2)")</f>
        <v>P(2)</v>
      </c>
      <c r="K318" s="188" t="str">
        <f xml:space="preserve"> HYPERLINK("#'NP(3)'!B12924:M12953", "NP(3)")</f>
        <v>NP(3)</v>
      </c>
      <c r="L318" s="181"/>
      <c r="M318" s="181"/>
      <c r="N318" s="181" t="s">
        <v>47</v>
      </c>
    </row>
    <row r="319" spans="2:14" ht="24" x14ac:dyDescent="0.2">
      <c r="B319" s="181">
        <v>313</v>
      </c>
      <c r="C319" s="181" t="s">
        <v>459</v>
      </c>
      <c r="D319" s="181" t="s">
        <v>460</v>
      </c>
      <c r="E319" s="181" t="s">
        <v>43</v>
      </c>
      <c r="F319" s="181" t="s">
        <v>44</v>
      </c>
      <c r="G319" s="181" t="s">
        <v>45</v>
      </c>
      <c r="H319" s="181" t="s">
        <v>46</v>
      </c>
      <c r="I319" s="188" t="str">
        <f xml:space="preserve"> HYPERLINK("#'N(1)'!B7573:M7597", "N(1)")</f>
        <v>N(1)</v>
      </c>
      <c r="J319" s="188" t="str">
        <f xml:space="preserve"> HYPERLINK("#'P(2)'!B7573:M7597", "P(2)")</f>
        <v>P(2)</v>
      </c>
      <c r="K319" s="188" t="str">
        <f xml:space="preserve"> HYPERLINK("#'NP(3)'!B12955:M12998", "NP(3)")</f>
        <v>NP(3)</v>
      </c>
      <c r="L319" s="181"/>
      <c r="M319" s="181"/>
      <c r="N319" s="181" t="s">
        <v>47</v>
      </c>
    </row>
    <row r="320" spans="2:14" ht="24" x14ac:dyDescent="0.2">
      <c r="B320" s="181">
        <v>314</v>
      </c>
      <c r="C320" s="181" t="s">
        <v>459</v>
      </c>
      <c r="D320" s="181" t="s">
        <v>460</v>
      </c>
      <c r="E320" s="181" t="s">
        <v>43</v>
      </c>
      <c r="F320" s="181" t="s">
        <v>71</v>
      </c>
      <c r="G320" s="181" t="s">
        <v>72</v>
      </c>
      <c r="H320" s="181" t="s">
        <v>46</v>
      </c>
      <c r="I320" s="188" t="str">
        <f xml:space="preserve"> HYPERLINK("#'N(1)'!B7599:M7625", "N(1)")</f>
        <v>N(1)</v>
      </c>
      <c r="J320" s="188" t="str">
        <f xml:space="preserve"> HYPERLINK("#'P(2)'!B7599:M7625", "P(2)")</f>
        <v>P(2)</v>
      </c>
      <c r="K320" s="188" t="str">
        <f xml:space="preserve"> HYPERLINK("#'NP(3)'!B13000:M13047", "NP(3)")</f>
        <v>NP(3)</v>
      </c>
      <c r="L320" s="181"/>
      <c r="M320" s="181"/>
      <c r="N320" s="181" t="s">
        <v>47</v>
      </c>
    </row>
    <row r="321" spans="2:14" ht="24" x14ac:dyDescent="0.2">
      <c r="B321" s="181">
        <v>315</v>
      </c>
      <c r="C321" s="181" t="s">
        <v>459</v>
      </c>
      <c r="D321" s="181" t="s">
        <v>460</v>
      </c>
      <c r="E321" s="181" t="s">
        <v>43</v>
      </c>
      <c r="F321" s="181" t="s">
        <v>78</v>
      </c>
      <c r="G321" s="181" t="s">
        <v>79</v>
      </c>
      <c r="H321" s="181" t="s">
        <v>46</v>
      </c>
      <c r="I321" s="188" t="str">
        <f xml:space="preserve"> HYPERLINK("#'N(1)'!B7627:M7649", "N(1)")</f>
        <v>N(1)</v>
      </c>
      <c r="J321" s="188" t="str">
        <f xml:space="preserve"> HYPERLINK("#'P(2)'!B7627:M7649", "P(2)")</f>
        <v>P(2)</v>
      </c>
      <c r="K321" s="188" t="str">
        <f xml:space="preserve"> HYPERLINK("#'NP(3)'!B13049:M13088", "NP(3)")</f>
        <v>NP(3)</v>
      </c>
      <c r="L321" s="181"/>
      <c r="M321" s="181"/>
      <c r="N321" s="181" t="s">
        <v>47</v>
      </c>
    </row>
    <row r="322" spans="2:14" ht="24" x14ac:dyDescent="0.2">
      <c r="B322" s="181">
        <v>316</v>
      </c>
      <c r="C322" s="181" t="s">
        <v>459</v>
      </c>
      <c r="D322" s="181" t="s">
        <v>460</v>
      </c>
      <c r="E322" s="181" t="s">
        <v>43</v>
      </c>
      <c r="F322" s="181" t="s">
        <v>92</v>
      </c>
      <c r="G322" s="181" t="s">
        <v>93</v>
      </c>
      <c r="H322" s="181" t="s">
        <v>43</v>
      </c>
      <c r="I322" s="188" t="str">
        <f xml:space="preserve"> HYPERLINK("#'N(1)'!B7651:M7668", "N(1)")</f>
        <v>N(1)</v>
      </c>
      <c r="J322" s="188" t="str">
        <f xml:space="preserve"> HYPERLINK("#'P(2)'!B7651:M7668", "P(2)")</f>
        <v>P(2)</v>
      </c>
      <c r="K322" s="188" t="str">
        <f xml:space="preserve"> HYPERLINK("#'NP(3)'!B13090:M13119", "NP(3)")</f>
        <v>NP(3)</v>
      </c>
      <c r="L322" s="181"/>
      <c r="M322" s="181"/>
      <c r="N322" s="181" t="s">
        <v>47</v>
      </c>
    </row>
    <row r="323" spans="2:14" ht="24" x14ac:dyDescent="0.2">
      <c r="B323" s="181">
        <v>317</v>
      </c>
      <c r="C323" s="181" t="s">
        <v>462</v>
      </c>
      <c r="D323" s="181" t="s">
        <v>463</v>
      </c>
      <c r="E323" s="181" t="s">
        <v>43</v>
      </c>
      <c r="F323" s="181" t="s">
        <v>44</v>
      </c>
      <c r="G323" s="181" t="s">
        <v>45</v>
      </c>
      <c r="H323" s="181" t="s">
        <v>46</v>
      </c>
      <c r="I323" s="188" t="str">
        <f xml:space="preserve"> HYPERLINK("#'N(1)'!B7670:M7694", "N(1)")</f>
        <v>N(1)</v>
      </c>
      <c r="J323" s="188" t="str">
        <f xml:space="preserve"> HYPERLINK("#'P(2)'!B7670:M7694", "P(2)")</f>
        <v>P(2)</v>
      </c>
      <c r="K323" s="188" t="str">
        <f xml:space="preserve"> HYPERLINK("#'NP(3)'!B13121:M13164", "NP(3)")</f>
        <v>NP(3)</v>
      </c>
      <c r="L323" s="181"/>
      <c r="M323" s="181"/>
      <c r="N323" s="181" t="s">
        <v>47</v>
      </c>
    </row>
    <row r="324" spans="2:14" ht="24" x14ac:dyDescent="0.2">
      <c r="B324" s="181">
        <v>318</v>
      </c>
      <c r="C324" s="181" t="s">
        <v>462</v>
      </c>
      <c r="D324" s="181" t="s">
        <v>463</v>
      </c>
      <c r="E324" s="181" t="s">
        <v>43</v>
      </c>
      <c r="F324" s="181" t="s">
        <v>71</v>
      </c>
      <c r="G324" s="181" t="s">
        <v>72</v>
      </c>
      <c r="H324" s="181" t="s">
        <v>46</v>
      </c>
      <c r="I324" s="188" t="str">
        <f xml:space="preserve"> HYPERLINK("#'N(1)'!B7696:M7722", "N(1)")</f>
        <v>N(1)</v>
      </c>
      <c r="J324" s="188" t="str">
        <f xml:space="preserve"> HYPERLINK("#'P(2)'!B7696:M7722", "P(2)")</f>
        <v>P(2)</v>
      </c>
      <c r="K324" s="188" t="str">
        <f xml:space="preserve"> HYPERLINK("#'NP(3)'!B13166:M13213", "NP(3)")</f>
        <v>NP(3)</v>
      </c>
      <c r="L324" s="181"/>
      <c r="M324" s="181"/>
      <c r="N324" s="181" t="s">
        <v>47</v>
      </c>
    </row>
    <row r="325" spans="2:14" ht="24" x14ac:dyDescent="0.2">
      <c r="B325" s="181">
        <v>319</v>
      </c>
      <c r="C325" s="181" t="s">
        <v>462</v>
      </c>
      <c r="D325" s="181" t="s">
        <v>463</v>
      </c>
      <c r="E325" s="181" t="s">
        <v>43</v>
      </c>
      <c r="F325" s="181" t="s">
        <v>78</v>
      </c>
      <c r="G325" s="181" t="s">
        <v>79</v>
      </c>
      <c r="H325" s="181" t="s">
        <v>46</v>
      </c>
      <c r="I325" s="188" t="str">
        <f xml:space="preserve"> HYPERLINK("#'N(1)'!B7724:M7746", "N(1)")</f>
        <v>N(1)</v>
      </c>
      <c r="J325" s="188" t="str">
        <f xml:space="preserve"> HYPERLINK("#'P(2)'!B7724:M7746", "P(2)")</f>
        <v>P(2)</v>
      </c>
      <c r="K325" s="188" t="str">
        <f xml:space="preserve"> HYPERLINK("#'NP(3)'!B13215:M13254", "NP(3)")</f>
        <v>NP(3)</v>
      </c>
      <c r="L325" s="181"/>
      <c r="M325" s="181"/>
      <c r="N325" s="181" t="s">
        <v>47</v>
      </c>
    </row>
    <row r="326" spans="2:14" ht="24" x14ac:dyDescent="0.2">
      <c r="B326" s="181">
        <v>320</v>
      </c>
      <c r="C326" s="181" t="s">
        <v>462</v>
      </c>
      <c r="D326" s="181" t="s">
        <v>463</v>
      </c>
      <c r="E326" s="181" t="s">
        <v>43</v>
      </c>
      <c r="F326" s="181" t="s">
        <v>92</v>
      </c>
      <c r="G326" s="181" t="s">
        <v>93</v>
      </c>
      <c r="H326" s="181" t="s">
        <v>43</v>
      </c>
      <c r="I326" s="188" t="str">
        <f xml:space="preserve"> HYPERLINK("#'N(1)'!B7748:M7765", "N(1)")</f>
        <v>N(1)</v>
      </c>
      <c r="J326" s="188" t="str">
        <f xml:space="preserve"> HYPERLINK("#'P(2)'!B7748:M7765", "P(2)")</f>
        <v>P(2)</v>
      </c>
      <c r="K326" s="188" t="str">
        <f xml:space="preserve"> HYPERLINK("#'NP(3)'!B13256:M13285", "NP(3)")</f>
        <v>NP(3)</v>
      </c>
      <c r="L326" s="181"/>
      <c r="M326" s="181"/>
      <c r="N326" s="181" t="s">
        <v>47</v>
      </c>
    </row>
    <row r="327" spans="2:14" ht="24" x14ac:dyDescent="0.2">
      <c r="B327" s="181">
        <v>321</v>
      </c>
      <c r="C327" s="181" t="s">
        <v>465</v>
      </c>
      <c r="D327" s="181" t="s">
        <v>466</v>
      </c>
      <c r="E327" s="181" t="s">
        <v>43</v>
      </c>
      <c r="F327" s="181" t="s">
        <v>44</v>
      </c>
      <c r="G327" s="181" t="s">
        <v>45</v>
      </c>
      <c r="H327" s="181" t="s">
        <v>46</v>
      </c>
      <c r="I327" s="188" t="str">
        <f xml:space="preserve"> HYPERLINK("#'N(1)'!B7767:M7791", "N(1)")</f>
        <v>N(1)</v>
      </c>
      <c r="J327" s="188" t="str">
        <f xml:space="preserve"> HYPERLINK("#'P(2)'!B7767:M7791", "P(2)")</f>
        <v>P(2)</v>
      </c>
      <c r="K327" s="188" t="str">
        <f xml:space="preserve"> HYPERLINK("#'NP(3)'!B13287:M13330", "NP(3)")</f>
        <v>NP(3)</v>
      </c>
      <c r="L327" s="181"/>
      <c r="M327" s="181"/>
      <c r="N327" s="181" t="s">
        <v>47</v>
      </c>
    </row>
    <row r="328" spans="2:14" ht="24" x14ac:dyDescent="0.2">
      <c r="B328" s="181">
        <v>322</v>
      </c>
      <c r="C328" s="181" t="s">
        <v>465</v>
      </c>
      <c r="D328" s="181" t="s">
        <v>466</v>
      </c>
      <c r="E328" s="181" t="s">
        <v>43</v>
      </c>
      <c r="F328" s="181" t="s">
        <v>71</v>
      </c>
      <c r="G328" s="181" t="s">
        <v>72</v>
      </c>
      <c r="H328" s="181" t="s">
        <v>46</v>
      </c>
      <c r="I328" s="188" t="str">
        <f xml:space="preserve"> HYPERLINK("#'N(1)'!B7793:M7819", "N(1)")</f>
        <v>N(1)</v>
      </c>
      <c r="J328" s="188" t="str">
        <f xml:space="preserve"> HYPERLINK("#'P(2)'!B7793:M7819", "P(2)")</f>
        <v>P(2)</v>
      </c>
      <c r="K328" s="188" t="str">
        <f xml:space="preserve"> HYPERLINK("#'NP(3)'!B13332:M13379", "NP(3)")</f>
        <v>NP(3)</v>
      </c>
      <c r="L328" s="181"/>
      <c r="M328" s="181"/>
      <c r="N328" s="181" t="s">
        <v>47</v>
      </c>
    </row>
    <row r="329" spans="2:14" ht="24" x14ac:dyDescent="0.2">
      <c r="B329" s="181">
        <v>323</v>
      </c>
      <c r="C329" s="181" t="s">
        <v>465</v>
      </c>
      <c r="D329" s="181" t="s">
        <v>466</v>
      </c>
      <c r="E329" s="181" t="s">
        <v>43</v>
      </c>
      <c r="F329" s="181" t="s">
        <v>78</v>
      </c>
      <c r="G329" s="181" t="s">
        <v>79</v>
      </c>
      <c r="H329" s="181" t="s">
        <v>46</v>
      </c>
      <c r="I329" s="188" t="str">
        <f xml:space="preserve"> HYPERLINK("#'N(1)'!B7821:M7843", "N(1)")</f>
        <v>N(1)</v>
      </c>
      <c r="J329" s="188" t="str">
        <f xml:space="preserve"> HYPERLINK("#'P(2)'!B7821:M7843", "P(2)")</f>
        <v>P(2)</v>
      </c>
      <c r="K329" s="188" t="str">
        <f xml:space="preserve"> HYPERLINK("#'NP(3)'!B13381:M13420", "NP(3)")</f>
        <v>NP(3)</v>
      </c>
      <c r="L329" s="181"/>
      <c r="M329" s="181"/>
      <c r="N329" s="181" t="s">
        <v>47</v>
      </c>
    </row>
    <row r="330" spans="2:14" ht="24" x14ac:dyDescent="0.2">
      <c r="B330" s="181">
        <v>324</v>
      </c>
      <c r="C330" s="181" t="s">
        <v>465</v>
      </c>
      <c r="D330" s="181" t="s">
        <v>466</v>
      </c>
      <c r="E330" s="181" t="s">
        <v>43</v>
      </c>
      <c r="F330" s="181" t="s">
        <v>92</v>
      </c>
      <c r="G330" s="181" t="s">
        <v>93</v>
      </c>
      <c r="H330" s="181" t="s">
        <v>43</v>
      </c>
      <c r="I330" s="188" t="str">
        <f xml:space="preserve"> HYPERLINK("#'N(1)'!B7845:M7862", "N(1)")</f>
        <v>N(1)</v>
      </c>
      <c r="J330" s="188" t="str">
        <f xml:space="preserve"> HYPERLINK("#'P(2)'!B7845:M7862", "P(2)")</f>
        <v>P(2)</v>
      </c>
      <c r="K330" s="188" t="str">
        <f xml:space="preserve"> HYPERLINK("#'NP(3)'!B13422:M13451", "NP(3)")</f>
        <v>NP(3)</v>
      </c>
      <c r="L330" s="181"/>
      <c r="M330" s="181"/>
      <c r="N330" s="181" t="s">
        <v>47</v>
      </c>
    </row>
    <row r="331" spans="2:14" ht="24" x14ac:dyDescent="0.2">
      <c r="B331" s="181">
        <v>325</v>
      </c>
      <c r="C331" s="181" t="s">
        <v>468</v>
      </c>
      <c r="D331" s="181" t="s">
        <v>469</v>
      </c>
      <c r="E331" s="181" t="s">
        <v>43</v>
      </c>
      <c r="F331" s="181" t="s">
        <v>44</v>
      </c>
      <c r="G331" s="181" t="s">
        <v>45</v>
      </c>
      <c r="H331" s="181" t="s">
        <v>46</v>
      </c>
      <c r="I331" s="188" t="str">
        <f xml:space="preserve"> HYPERLINK("#'N(1)'!B7864:M7888", "N(1)")</f>
        <v>N(1)</v>
      </c>
      <c r="J331" s="188" t="str">
        <f xml:space="preserve"> HYPERLINK("#'P(2)'!B7864:M7888", "P(2)")</f>
        <v>P(2)</v>
      </c>
      <c r="K331" s="188" t="str">
        <f xml:space="preserve"> HYPERLINK("#'NP(3)'!B13453:M13496", "NP(3)")</f>
        <v>NP(3)</v>
      </c>
      <c r="L331" s="181"/>
      <c r="M331" s="181"/>
      <c r="N331" s="181" t="s">
        <v>47</v>
      </c>
    </row>
    <row r="332" spans="2:14" ht="24" x14ac:dyDescent="0.2">
      <c r="B332" s="181">
        <v>326</v>
      </c>
      <c r="C332" s="181" t="s">
        <v>468</v>
      </c>
      <c r="D332" s="181" t="s">
        <v>469</v>
      </c>
      <c r="E332" s="181" t="s">
        <v>43</v>
      </c>
      <c r="F332" s="181" t="s">
        <v>71</v>
      </c>
      <c r="G332" s="181" t="s">
        <v>72</v>
      </c>
      <c r="H332" s="181" t="s">
        <v>46</v>
      </c>
      <c r="I332" s="188" t="str">
        <f xml:space="preserve"> HYPERLINK("#'N(1)'!B7890:M7916", "N(1)")</f>
        <v>N(1)</v>
      </c>
      <c r="J332" s="188" t="str">
        <f xml:space="preserve"> HYPERLINK("#'P(2)'!B7890:M7916", "P(2)")</f>
        <v>P(2)</v>
      </c>
      <c r="K332" s="188" t="str">
        <f xml:space="preserve"> HYPERLINK("#'NP(3)'!B13498:M13545", "NP(3)")</f>
        <v>NP(3)</v>
      </c>
      <c r="L332" s="181"/>
      <c r="M332" s="181"/>
      <c r="N332" s="181" t="s">
        <v>47</v>
      </c>
    </row>
    <row r="333" spans="2:14" ht="24" x14ac:dyDescent="0.2">
      <c r="B333" s="181">
        <v>327</v>
      </c>
      <c r="C333" s="181" t="s">
        <v>468</v>
      </c>
      <c r="D333" s="181" t="s">
        <v>469</v>
      </c>
      <c r="E333" s="181" t="s">
        <v>43</v>
      </c>
      <c r="F333" s="181" t="s">
        <v>78</v>
      </c>
      <c r="G333" s="181" t="s">
        <v>79</v>
      </c>
      <c r="H333" s="181" t="s">
        <v>46</v>
      </c>
      <c r="I333" s="188" t="str">
        <f xml:space="preserve"> HYPERLINK("#'N(1)'!B7918:M7940", "N(1)")</f>
        <v>N(1)</v>
      </c>
      <c r="J333" s="188" t="str">
        <f xml:space="preserve"> HYPERLINK("#'P(2)'!B7918:M7940", "P(2)")</f>
        <v>P(2)</v>
      </c>
      <c r="K333" s="188" t="str">
        <f xml:space="preserve"> HYPERLINK("#'NP(3)'!B13547:M13586", "NP(3)")</f>
        <v>NP(3)</v>
      </c>
      <c r="L333" s="181"/>
      <c r="M333" s="181"/>
      <c r="N333" s="181" t="s">
        <v>47</v>
      </c>
    </row>
    <row r="334" spans="2:14" ht="24" x14ac:dyDescent="0.2">
      <c r="B334" s="181">
        <v>328</v>
      </c>
      <c r="C334" s="181" t="s">
        <v>468</v>
      </c>
      <c r="D334" s="181" t="s">
        <v>469</v>
      </c>
      <c r="E334" s="181" t="s">
        <v>43</v>
      </c>
      <c r="F334" s="181" t="s">
        <v>92</v>
      </c>
      <c r="G334" s="181" t="s">
        <v>93</v>
      </c>
      <c r="H334" s="181" t="s">
        <v>43</v>
      </c>
      <c r="I334" s="188" t="str">
        <f xml:space="preserve"> HYPERLINK("#'N(1)'!B7942:M7959", "N(1)")</f>
        <v>N(1)</v>
      </c>
      <c r="J334" s="188" t="str">
        <f xml:space="preserve"> HYPERLINK("#'P(2)'!B7942:M7959", "P(2)")</f>
        <v>P(2)</v>
      </c>
      <c r="K334" s="188" t="str">
        <f xml:space="preserve"> HYPERLINK("#'NP(3)'!B13588:M13617", "NP(3)")</f>
        <v>NP(3)</v>
      </c>
      <c r="L334" s="181"/>
      <c r="M334" s="181"/>
      <c r="N334" s="181" t="s">
        <v>47</v>
      </c>
    </row>
    <row r="335" spans="2:14" ht="24" x14ac:dyDescent="0.2">
      <c r="B335" s="181">
        <v>329</v>
      </c>
      <c r="C335" s="181" t="s">
        <v>474</v>
      </c>
      <c r="D335" s="181" t="s">
        <v>475</v>
      </c>
      <c r="E335" s="181" t="s">
        <v>43</v>
      </c>
      <c r="F335" s="181" t="s">
        <v>44</v>
      </c>
      <c r="G335" s="181" t="s">
        <v>45</v>
      </c>
      <c r="H335" s="181" t="s">
        <v>46</v>
      </c>
      <c r="I335" s="188" t="str">
        <f xml:space="preserve"> HYPERLINK("#'N(1)'!B7961:L7985", "N(1)")</f>
        <v>N(1)</v>
      </c>
      <c r="J335" s="188" t="str">
        <f xml:space="preserve"> HYPERLINK("#'P(2)'!B7961:L7985", "P(2)")</f>
        <v>P(2)</v>
      </c>
      <c r="K335" s="188" t="str">
        <f xml:space="preserve"> HYPERLINK("#'NP(3)'!B13619:L13662", "NP(3)")</f>
        <v>NP(3)</v>
      </c>
      <c r="L335" s="181"/>
      <c r="M335" s="181"/>
      <c r="N335" s="181" t="s">
        <v>47</v>
      </c>
    </row>
    <row r="336" spans="2:14" ht="24" x14ac:dyDescent="0.2">
      <c r="B336" s="181">
        <v>330</v>
      </c>
      <c r="C336" s="181" t="s">
        <v>474</v>
      </c>
      <c r="D336" s="181" t="s">
        <v>475</v>
      </c>
      <c r="E336" s="181" t="s">
        <v>43</v>
      </c>
      <c r="F336" s="181" t="s">
        <v>71</v>
      </c>
      <c r="G336" s="181" t="s">
        <v>72</v>
      </c>
      <c r="H336" s="181" t="s">
        <v>46</v>
      </c>
      <c r="I336" s="188" t="str">
        <f xml:space="preserve"> HYPERLINK("#'N(1)'!B7987:L8013", "N(1)")</f>
        <v>N(1)</v>
      </c>
      <c r="J336" s="188" t="str">
        <f xml:space="preserve"> HYPERLINK("#'P(2)'!B7987:L8013", "P(2)")</f>
        <v>P(2)</v>
      </c>
      <c r="K336" s="188" t="str">
        <f xml:space="preserve"> HYPERLINK("#'NP(3)'!B13664:L13711", "NP(3)")</f>
        <v>NP(3)</v>
      </c>
      <c r="L336" s="181"/>
      <c r="M336" s="181"/>
      <c r="N336" s="181" t="s">
        <v>47</v>
      </c>
    </row>
    <row r="337" spans="2:14" ht="24" x14ac:dyDescent="0.2">
      <c r="B337" s="181">
        <v>331</v>
      </c>
      <c r="C337" s="181" t="s">
        <v>474</v>
      </c>
      <c r="D337" s="181" t="s">
        <v>475</v>
      </c>
      <c r="E337" s="181" t="s">
        <v>43</v>
      </c>
      <c r="F337" s="181" t="s">
        <v>78</v>
      </c>
      <c r="G337" s="181" t="s">
        <v>79</v>
      </c>
      <c r="H337" s="181" t="s">
        <v>46</v>
      </c>
      <c r="I337" s="188" t="str">
        <f xml:space="preserve"> HYPERLINK("#'N(1)'!B8015:L8037", "N(1)")</f>
        <v>N(1)</v>
      </c>
      <c r="J337" s="188" t="str">
        <f xml:space="preserve"> HYPERLINK("#'P(2)'!B8015:L8037", "P(2)")</f>
        <v>P(2)</v>
      </c>
      <c r="K337" s="188" t="str">
        <f xml:space="preserve"> HYPERLINK("#'NP(3)'!B13713:L13752", "NP(3)")</f>
        <v>NP(3)</v>
      </c>
      <c r="L337" s="181"/>
      <c r="M337" s="181"/>
      <c r="N337" s="181" t="s">
        <v>47</v>
      </c>
    </row>
    <row r="338" spans="2:14" ht="24" x14ac:dyDescent="0.2">
      <c r="B338" s="181">
        <v>332</v>
      </c>
      <c r="C338" s="181" t="s">
        <v>474</v>
      </c>
      <c r="D338" s="181" t="s">
        <v>475</v>
      </c>
      <c r="E338" s="181" t="s">
        <v>43</v>
      </c>
      <c r="F338" s="181" t="s">
        <v>92</v>
      </c>
      <c r="G338" s="181" t="s">
        <v>93</v>
      </c>
      <c r="H338" s="181" t="s">
        <v>43</v>
      </c>
      <c r="I338" s="188" t="str">
        <f xml:space="preserve"> HYPERLINK("#'N(1)'!B8039:L8056", "N(1)")</f>
        <v>N(1)</v>
      </c>
      <c r="J338" s="188" t="str">
        <f xml:space="preserve"> HYPERLINK("#'P(2)'!B8039:L8056", "P(2)")</f>
        <v>P(2)</v>
      </c>
      <c r="K338" s="188" t="str">
        <f xml:space="preserve"> HYPERLINK("#'NP(3)'!B13754:L13783", "NP(3)")</f>
        <v>NP(3)</v>
      </c>
      <c r="L338" s="181"/>
      <c r="M338" s="181"/>
      <c r="N338" s="181" t="s">
        <v>47</v>
      </c>
    </row>
    <row r="339" spans="2:14" ht="24" x14ac:dyDescent="0.2">
      <c r="B339" s="181">
        <v>333</v>
      </c>
      <c r="C339" s="181" t="s">
        <v>477</v>
      </c>
      <c r="D339" s="181" t="s">
        <v>478</v>
      </c>
      <c r="E339" s="181" t="s">
        <v>43</v>
      </c>
      <c r="F339" s="181" t="s">
        <v>44</v>
      </c>
      <c r="G339" s="181" t="s">
        <v>45</v>
      </c>
      <c r="H339" s="181" t="s">
        <v>46</v>
      </c>
      <c r="I339" s="188" t="str">
        <f xml:space="preserve"> HYPERLINK("#'N(1)'!B8058:L8082", "N(1)")</f>
        <v>N(1)</v>
      </c>
      <c r="J339" s="188" t="str">
        <f xml:space="preserve"> HYPERLINK("#'P(2)'!B8058:L8082", "P(2)")</f>
        <v>P(2)</v>
      </c>
      <c r="K339" s="188" t="str">
        <f xml:space="preserve"> HYPERLINK("#'NP(3)'!B13785:L13828", "NP(3)")</f>
        <v>NP(3)</v>
      </c>
      <c r="L339" s="181"/>
      <c r="M339" s="181"/>
      <c r="N339" s="181" t="s">
        <v>47</v>
      </c>
    </row>
    <row r="340" spans="2:14" ht="24" x14ac:dyDescent="0.2">
      <c r="B340" s="181">
        <v>334</v>
      </c>
      <c r="C340" s="181" t="s">
        <v>477</v>
      </c>
      <c r="D340" s="181" t="s">
        <v>478</v>
      </c>
      <c r="E340" s="181" t="s">
        <v>43</v>
      </c>
      <c r="F340" s="181" t="s">
        <v>71</v>
      </c>
      <c r="G340" s="181" t="s">
        <v>72</v>
      </c>
      <c r="H340" s="181" t="s">
        <v>46</v>
      </c>
      <c r="I340" s="188" t="str">
        <f xml:space="preserve"> HYPERLINK("#'N(1)'!B8084:L8110", "N(1)")</f>
        <v>N(1)</v>
      </c>
      <c r="J340" s="188" t="str">
        <f xml:space="preserve"> HYPERLINK("#'P(2)'!B8084:L8110", "P(2)")</f>
        <v>P(2)</v>
      </c>
      <c r="K340" s="188" t="str">
        <f xml:space="preserve"> HYPERLINK("#'NP(3)'!B13830:L13877", "NP(3)")</f>
        <v>NP(3)</v>
      </c>
      <c r="L340" s="181"/>
      <c r="M340" s="181"/>
      <c r="N340" s="181" t="s">
        <v>47</v>
      </c>
    </row>
    <row r="341" spans="2:14" ht="24" x14ac:dyDescent="0.2">
      <c r="B341" s="181">
        <v>335</v>
      </c>
      <c r="C341" s="181" t="s">
        <v>477</v>
      </c>
      <c r="D341" s="181" t="s">
        <v>478</v>
      </c>
      <c r="E341" s="181" t="s">
        <v>43</v>
      </c>
      <c r="F341" s="181" t="s">
        <v>78</v>
      </c>
      <c r="G341" s="181" t="s">
        <v>79</v>
      </c>
      <c r="H341" s="181" t="s">
        <v>46</v>
      </c>
      <c r="I341" s="188" t="str">
        <f xml:space="preserve"> HYPERLINK("#'N(1)'!B8112:L8134", "N(1)")</f>
        <v>N(1)</v>
      </c>
      <c r="J341" s="188" t="str">
        <f xml:space="preserve"> HYPERLINK("#'P(2)'!B8112:L8134", "P(2)")</f>
        <v>P(2)</v>
      </c>
      <c r="K341" s="188" t="str">
        <f xml:space="preserve"> HYPERLINK("#'NP(3)'!B13879:L13918", "NP(3)")</f>
        <v>NP(3)</v>
      </c>
      <c r="L341" s="181"/>
      <c r="M341" s="181"/>
      <c r="N341" s="181" t="s">
        <v>47</v>
      </c>
    </row>
    <row r="342" spans="2:14" ht="24" x14ac:dyDescent="0.2">
      <c r="B342" s="181">
        <v>336</v>
      </c>
      <c r="C342" s="181" t="s">
        <v>477</v>
      </c>
      <c r="D342" s="181" t="s">
        <v>478</v>
      </c>
      <c r="E342" s="181" t="s">
        <v>43</v>
      </c>
      <c r="F342" s="181" t="s">
        <v>92</v>
      </c>
      <c r="G342" s="181" t="s">
        <v>93</v>
      </c>
      <c r="H342" s="181" t="s">
        <v>43</v>
      </c>
      <c r="I342" s="188" t="str">
        <f xml:space="preserve"> HYPERLINK("#'N(1)'!B8136:L8153", "N(1)")</f>
        <v>N(1)</v>
      </c>
      <c r="J342" s="188" t="str">
        <f xml:space="preserve"> HYPERLINK("#'P(2)'!B8136:L8153", "P(2)")</f>
        <v>P(2)</v>
      </c>
      <c r="K342" s="188" t="str">
        <f xml:space="preserve"> HYPERLINK("#'NP(3)'!B13920:L13949", "NP(3)")</f>
        <v>NP(3)</v>
      </c>
      <c r="L342" s="181"/>
      <c r="M342" s="181"/>
      <c r="N342" s="181" t="s">
        <v>47</v>
      </c>
    </row>
    <row r="343" spans="2:14" ht="24" x14ac:dyDescent="0.2">
      <c r="B343" s="181">
        <v>337</v>
      </c>
      <c r="C343" s="181" t="s">
        <v>480</v>
      </c>
      <c r="D343" s="181" t="s">
        <v>481</v>
      </c>
      <c r="E343" s="181" t="s">
        <v>43</v>
      </c>
      <c r="F343" s="181" t="s">
        <v>44</v>
      </c>
      <c r="G343" s="181" t="s">
        <v>45</v>
      </c>
      <c r="H343" s="181" t="s">
        <v>46</v>
      </c>
      <c r="I343" s="188" t="str">
        <f xml:space="preserve"> HYPERLINK("#'N(1)'!B8155:L8179", "N(1)")</f>
        <v>N(1)</v>
      </c>
      <c r="J343" s="188" t="str">
        <f xml:space="preserve"> HYPERLINK("#'P(2)'!B8155:L8179", "P(2)")</f>
        <v>P(2)</v>
      </c>
      <c r="K343" s="188" t="str">
        <f xml:space="preserve"> HYPERLINK("#'NP(3)'!B13951:L13994", "NP(3)")</f>
        <v>NP(3)</v>
      </c>
      <c r="L343" s="181"/>
      <c r="M343" s="181"/>
      <c r="N343" s="181" t="s">
        <v>47</v>
      </c>
    </row>
    <row r="344" spans="2:14" ht="24" x14ac:dyDescent="0.2">
      <c r="B344" s="181">
        <v>338</v>
      </c>
      <c r="C344" s="181" t="s">
        <v>480</v>
      </c>
      <c r="D344" s="181" t="s">
        <v>481</v>
      </c>
      <c r="E344" s="181" t="s">
        <v>43</v>
      </c>
      <c r="F344" s="181" t="s">
        <v>71</v>
      </c>
      <c r="G344" s="181" t="s">
        <v>72</v>
      </c>
      <c r="H344" s="181" t="s">
        <v>46</v>
      </c>
      <c r="I344" s="188" t="str">
        <f xml:space="preserve"> HYPERLINK("#'N(1)'!B8181:L8207", "N(1)")</f>
        <v>N(1)</v>
      </c>
      <c r="J344" s="188" t="str">
        <f xml:space="preserve"> HYPERLINK("#'P(2)'!B8181:L8207", "P(2)")</f>
        <v>P(2)</v>
      </c>
      <c r="K344" s="188" t="str">
        <f xml:space="preserve"> HYPERLINK("#'NP(3)'!B13996:L14043", "NP(3)")</f>
        <v>NP(3)</v>
      </c>
      <c r="L344" s="181"/>
      <c r="M344" s="181"/>
      <c r="N344" s="181" t="s">
        <v>47</v>
      </c>
    </row>
    <row r="345" spans="2:14" ht="24" x14ac:dyDescent="0.2">
      <c r="B345" s="181">
        <v>339</v>
      </c>
      <c r="C345" s="181" t="s">
        <v>480</v>
      </c>
      <c r="D345" s="181" t="s">
        <v>481</v>
      </c>
      <c r="E345" s="181" t="s">
        <v>43</v>
      </c>
      <c r="F345" s="181" t="s">
        <v>78</v>
      </c>
      <c r="G345" s="181" t="s">
        <v>79</v>
      </c>
      <c r="H345" s="181" t="s">
        <v>46</v>
      </c>
      <c r="I345" s="188" t="str">
        <f xml:space="preserve"> HYPERLINK("#'N(1)'!B8209:L8231", "N(1)")</f>
        <v>N(1)</v>
      </c>
      <c r="J345" s="188" t="str">
        <f xml:space="preserve"> HYPERLINK("#'P(2)'!B8209:L8231", "P(2)")</f>
        <v>P(2)</v>
      </c>
      <c r="K345" s="188" t="str">
        <f xml:space="preserve"> HYPERLINK("#'NP(3)'!B14045:L14084", "NP(3)")</f>
        <v>NP(3)</v>
      </c>
      <c r="L345" s="181"/>
      <c r="M345" s="181"/>
      <c r="N345" s="181" t="s">
        <v>47</v>
      </c>
    </row>
    <row r="346" spans="2:14" ht="24" x14ac:dyDescent="0.2">
      <c r="B346" s="181">
        <v>340</v>
      </c>
      <c r="C346" s="181" t="s">
        <v>480</v>
      </c>
      <c r="D346" s="181" t="s">
        <v>481</v>
      </c>
      <c r="E346" s="181" t="s">
        <v>43</v>
      </c>
      <c r="F346" s="181" t="s">
        <v>92</v>
      </c>
      <c r="G346" s="181" t="s">
        <v>93</v>
      </c>
      <c r="H346" s="181" t="s">
        <v>43</v>
      </c>
      <c r="I346" s="188" t="str">
        <f xml:space="preserve"> HYPERLINK("#'N(1)'!B8233:L8250", "N(1)")</f>
        <v>N(1)</v>
      </c>
      <c r="J346" s="188" t="str">
        <f xml:space="preserve"> HYPERLINK("#'P(2)'!B8233:L8250", "P(2)")</f>
        <v>P(2)</v>
      </c>
      <c r="K346" s="188" t="str">
        <f xml:space="preserve"> HYPERLINK("#'NP(3)'!B14086:L14115", "NP(3)")</f>
        <v>NP(3)</v>
      </c>
      <c r="L346" s="181"/>
      <c r="M346" s="181"/>
      <c r="N346" s="181" t="s">
        <v>47</v>
      </c>
    </row>
    <row r="347" spans="2:14" ht="24" x14ac:dyDescent="0.2">
      <c r="B347" s="181">
        <v>341</v>
      </c>
      <c r="C347" s="181" t="s">
        <v>483</v>
      </c>
      <c r="D347" s="181" t="s">
        <v>484</v>
      </c>
      <c r="E347" s="181" t="s">
        <v>43</v>
      </c>
      <c r="F347" s="181" t="s">
        <v>44</v>
      </c>
      <c r="G347" s="181" t="s">
        <v>45</v>
      </c>
      <c r="H347" s="181" t="s">
        <v>46</v>
      </c>
      <c r="I347" s="188" t="str">
        <f xml:space="preserve"> HYPERLINK("#'N(1)'!B8252:L8276", "N(1)")</f>
        <v>N(1)</v>
      </c>
      <c r="J347" s="188" t="str">
        <f xml:space="preserve"> HYPERLINK("#'P(2)'!B8252:L8276", "P(2)")</f>
        <v>P(2)</v>
      </c>
      <c r="K347" s="188" t="str">
        <f xml:space="preserve"> HYPERLINK("#'NP(3)'!B14117:L14160", "NP(3)")</f>
        <v>NP(3)</v>
      </c>
      <c r="L347" s="181"/>
      <c r="M347" s="181"/>
      <c r="N347" s="181" t="s">
        <v>47</v>
      </c>
    </row>
    <row r="348" spans="2:14" ht="24" x14ac:dyDescent="0.2">
      <c r="B348" s="181">
        <v>342</v>
      </c>
      <c r="C348" s="181" t="s">
        <v>483</v>
      </c>
      <c r="D348" s="181" t="s">
        <v>484</v>
      </c>
      <c r="E348" s="181" t="s">
        <v>43</v>
      </c>
      <c r="F348" s="181" t="s">
        <v>71</v>
      </c>
      <c r="G348" s="181" t="s">
        <v>72</v>
      </c>
      <c r="H348" s="181" t="s">
        <v>46</v>
      </c>
      <c r="I348" s="188" t="str">
        <f xml:space="preserve"> HYPERLINK("#'N(1)'!B8278:L8304", "N(1)")</f>
        <v>N(1)</v>
      </c>
      <c r="J348" s="188" t="str">
        <f xml:space="preserve"> HYPERLINK("#'P(2)'!B8278:L8304", "P(2)")</f>
        <v>P(2)</v>
      </c>
      <c r="K348" s="188" t="str">
        <f xml:space="preserve"> HYPERLINK("#'NP(3)'!B14162:L14209", "NP(3)")</f>
        <v>NP(3)</v>
      </c>
      <c r="L348" s="181"/>
      <c r="M348" s="181"/>
      <c r="N348" s="181" t="s">
        <v>47</v>
      </c>
    </row>
    <row r="349" spans="2:14" ht="24" x14ac:dyDescent="0.2">
      <c r="B349" s="181">
        <v>343</v>
      </c>
      <c r="C349" s="181" t="s">
        <v>483</v>
      </c>
      <c r="D349" s="181" t="s">
        <v>484</v>
      </c>
      <c r="E349" s="181" t="s">
        <v>43</v>
      </c>
      <c r="F349" s="181" t="s">
        <v>78</v>
      </c>
      <c r="G349" s="181" t="s">
        <v>79</v>
      </c>
      <c r="H349" s="181" t="s">
        <v>46</v>
      </c>
      <c r="I349" s="188" t="str">
        <f xml:space="preserve"> HYPERLINK("#'N(1)'!B8306:L8328", "N(1)")</f>
        <v>N(1)</v>
      </c>
      <c r="J349" s="188" t="str">
        <f xml:space="preserve"> HYPERLINK("#'P(2)'!B8306:L8328", "P(2)")</f>
        <v>P(2)</v>
      </c>
      <c r="K349" s="188" t="str">
        <f xml:space="preserve"> HYPERLINK("#'NP(3)'!B14211:L14250", "NP(3)")</f>
        <v>NP(3)</v>
      </c>
      <c r="L349" s="181"/>
      <c r="M349" s="181"/>
      <c r="N349" s="181" t="s">
        <v>47</v>
      </c>
    </row>
    <row r="350" spans="2:14" ht="24" x14ac:dyDescent="0.2">
      <c r="B350" s="181">
        <v>344</v>
      </c>
      <c r="C350" s="181" t="s">
        <v>483</v>
      </c>
      <c r="D350" s="181" t="s">
        <v>484</v>
      </c>
      <c r="E350" s="181" t="s">
        <v>43</v>
      </c>
      <c r="F350" s="181" t="s">
        <v>92</v>
      </c>
      <c r="G350" s="181" t="s">
        <v>93</v>
      </c>
      <c r="H350" s="181" t="s">
        <v>43</v>
      </c>
      <c r="I350" s="188" t="str">
        <f xml:space="preserve"> HYPERLINK("#'N(1)'!B8330:L8347", "N(1)")</f>
        <v>N(1)</v>
      </c>
      <c r="J350" s="188" t="str">
        <f xml:space="preserve"> HYPERLINK("#'P(2)'!B8330:L8347", "P(2)")</f>
        <v>P(2)</v>
      </c>
      <c r="K350" s="188" t="str">
        <f xml:space="preserve"> HYPERLINK("#'NP(3)'!B14252:L14281", "NP(3)")</f>
        <v>NP(3)</v>
      </c>
      <c r="L350" s="181"/>
      <c r="M350" s="181"/>
      <c r="N350" s="181" t="s">
        <v>47</v>
      </c>
    </row>
    <row r="351" spans="2:14" ht="24" x14ac:dyDescent="0.2">
      <c r="B351" s="181">
        <v>345</v>
      </c>
      <c r="C351" s="181" t="s">
        <v>486</v>
      </c>
      <c r="D351" s="181" t="s">
        <v>487</v>
      </c>
      <c r="E351" s="181" t="s">
        <v>43</v>
      </c>
      <c r="F351" s="181" t="s">
        <v>44</v>
      </c>
      <c r="G351" s="181" t="s">
        <v>45</v>
      </c>
      <c r="H351" s="181" t="s">
        <v>46</v>
      </c>
      <c r="I351" s="188" t="str">
        <f xml:space="preserve"> HYPERLINK("#'N(1)'!B8349:L8373", "N(1)")</f>
        <v>N(1)</v>
      </c>
      <c r="J351" s="188" t="str">
        <f xml:space="preserve"> HYPERLINK("#'P(2)'!B8349:L8373", "P(2)")</f>
        <v>P(2)</v>
      </c>
      <c r="K351" s="188" t="str">
        <f xml:space="preserve"> HYPERLINK("#'NP(3)'!B14283:L14326", "NP(3)")</f>
        <v>NP(3)</v>
      </c>
      <c r="L351" s="181"/>
      <c r="M351" s="181"/>
      <c r="N351" s="181" t="s">
        <v>47</v>
      </c>
    </row>
    <row r="352" spans="2:14" ht="24" x14ac:dyDescent="0.2">
      <c r="B352" s="181">
        <v>346</v>
      </c>
      <c r="C352" s="181" t="s">
        <v>486</v>
      </c>
      <c r="D352" s="181" t="s">
        <v>487</v>
      </c>
      <c r="E352" s="181" t="s">
        <v>43</v>
      </c>
      <c r="F352" s="181" t="s">
        <v>71</v>
      </c>
      <c r="G352" s="181" t="s">
        <v>72</v>
      </c>
      <c r="H352" s="181" t="s">
        <v>46</v>
      </c>
      <c r="I352" s="188" t="str">
        <f xml:space="preserve"> HYPERLINK("#'N(1)'!B8375:L8401", "N(1)")</f>
        <v>N(1)</v>
      </c>
      <c r="J352" s="188" t="str">
        <f xml:space="preserve"> HYPERLINK("#'P(2)'!B8375:L8401", "P(2)")</f>
        <v>P(2)</v>
      </c>
      <c r="K352" s="188" t="str">
        <f xml:space="preserve"> HYPERLINK("#'NP(3)'!B14328:L14375", "NP(3)")</f>
        <v>NP(3)</v>
      </c>
      <c r="L352" s="181"/>
      <c r="M352" s="181"/>
      <c r="N352" s="181" t="s">
        <v>47</v>
      </c>
    </row>
    <row r="353" spans="2:14" ht="24" x14ac:dyDescent="0.2">
      <c r="B353" s="181">
        <v>347</v>
      </c>
      <c r="C353" s="181" t="s">
        <v>486</v>
      </c>
      <c r="D353" s="181" t="s">
        <v>487</v>
      </c>
      <c r="E353" s="181" t="s">
        <v>43</v>
      </c>
      <c r="F353" s="181" t="s">
        <v>78</v>
      </c>
      <c r="G353" s="181" t="s">
        <v>79</v>
      </c>
      <c r="H353" s="181" t="s">
        <v>46</v>
      </c>
      <c r="I353" s="188" t="str">
        <f xml:space="preserve"> HYPERLINK("#'N(1)'!B8403:L8425", "N(1)")</f>
        <v>N(1)</v>
      </c>
      <c r="J353" s="188" t="str">
        <f xml:space="preserve"> HYPERLINK("#'P(2)'!B8403:L8425", "P(2)")</f>
        <v>P(2)</v>
      </c>
      <c r="K353" s="188" t="str">
        <f xml:space="preserve"> HYPERLINK("#'NP(3)'!B14377:L14416", "NP(3)")</f>
        <v>NP(3)</v>
      </c>
      <c r="L353" s="181"/>
      <c r="M353" s="181"/>
      <c r="N353" s="181" t="s">
        <v>47</v>
      </c>
    </row>
    <row r="354" spans="2:14" ht="24" x14ac:dyDescent="0.2">
      <c r="B354" s="181">
        <v>348</v>
      </c>
      <c r="C354" s="181" t="s">
        <v>486</v>
      </c>
      <c r="D354" s="181" t="s">
        <v>487</v>
      </c>
      <c r="E354" s="181" t="s">
        <v>43</v>
      </c>
      <c r="F354" s="181" t="s">
        <v>92</v>
      </c>
      <c r="G354" s="181" t="s">
        <v>93</v>
      </c>
      <c r="H354" s="181" t="s">
        <v>43</v>
      </c>
      <c r="I354" s="188" t="str">
        <f xml:space="preserve"> HYPERLINK("#'N(1)'!B8427:L8444", "N(1)")</f>
        <v>N(1)</v>
      </c>
      <c r="J354" s="188" t="str">
        <f xml:space="preserve"> HYPERLINK("#'P(2)'!B8427:L8444", "P(2)")</f>
        <v>P(2)</v>
      </c>
      <c r="K354" s="188" t="str">
        <f xml:space="preserve"> HYPERLINK("#'NP(3)'!B14418:L14447", "NP(3)")</f>
        <v>NP(3)</v>
      </c>
      <c r="L354" s="181"/>
      <c r="M354" s="181"/>
      <c r="N354" s="181" t="s">
        <v>47</v>
      </c>
    </row>
    <row r="355" spans="2:14" ht="24" x14ac:dyDescent="0.2">
      <c r="B355" s="181">
        <v>349</v>
      </c>
      <c r="C355" s="181" t="s">
        <v>489</v>
      </c>
      <c r="D355" s="181" t="s">
        <v>490</v>
      </c>
      <c r="E355" s="181" t="s">
        <v>43</v>
      </c>
      <c r="F355" s="181" t="s">
        <v>44</v>
      </c>
      <c r="G355" s="181" t="s">
        <v>45</v>
      </c>
      <c r="H355" s="181" t="s">
        <v>46</v>
      </c>
      <c r="I355" s="188" t="str">
        <f xml:space="preserve"> HYPERLINK("#'N(1)'!B8446:L8470", "N(1)")</f>
        <v>N(1)</v>
      </c>
      <c r="J355" s="188" t="str">
        <f xml:space="preserve"> HYPERLINK("#'P(2)'!B8446:L8470", "P(2)")</f>
        <v>P(2)</v>
      </c>
      <c r="K355" s="188" t="str">
        <f xml:space="preserve"> HYPERLINK("#'NP(3)'!B14449:L14492", "NP(3)")</f>
        <v>NP(3)</v>
      </c>
      <c r="L355" s="181"/>
      <c r="M355" s="181"/>
      <c r="N355" s="181" t="s">
        <v>47</v>
      </c>
    </row>
    <row r="356" spans="2:14" ht="24" x14ac:dyDescent="0.2">
      <c r="B356" s="181">
        <v>350</v>
      </c>
      <c r="C356" s="181" t="s">
        <v>489</v>
      </c>
      <c r="D356" s="181" t="s">
        <v>490</v>
      </c>
      <c r="E356" s="181" t="s">
        <v>43</v>
      </c>
      <c r="F356" s="181" t="s">
        <v>71</v>
      </c>
      <c r="G356" s="181" t="s">
        <v>72</v>
      </c>
      <c r="H356" s="181" t="s">
        <v>46</v>
      </c>
      <c r="I356" s="188" t="str">
        <f xml:space="preserve"> HYPERLINK("#'N(1)'!B8472:L8498", "N(1)")</f>
        <v>N(1)</v>
      </c>
      <c r="J356" s="188" t="str">
        <f xml:space="preserve"> HYPERLINK("#'P(2)'!B8472:L8498", "P(2)")</f>
        <v>P(2)</v>
      </c>
      <c r="K356" s="188" t="str">
        <f xml:space="preserve"> HYPERLINK("#'NP(3)'!B14494:L14541", "NP(3)")</f>
        <v>NP(3)</v>
      </c>
      <c r="L356" s="181"/>
      <c r="M356" s="181"/>
      <c r="N356" s="181" t="s">
        <v>47</v>
      </c>
    </row>
    <row r="357" spans="2:14" ht="24" x14ac:dyDescent="0.2">
      <c r="B357" s="181">
        <v>351</v>
      </c>
      <c r="C357" s="181" t="s">
        <v>489</v>
      </c>
      <c r="D357" s="181" t="s">
        <v>490</v>
      </c>
      <c r="E357" s="181" t="s">
        <v>43</v>
      </c>
      <c r="F357" s="181" t="s">
        <v>78</v>
      </c>
      <c r="G357" s="181" t="s">
        <v>79</v>
      </c>
      <c r="H357" s="181" t="s">
        <v>46</v>
      </c>
      <c r="I357" s="188" t="str">
        <f xml:space="preserve"> HYPERLINK("#'N(1)'!B8500:L8522", "N(1)")</f>
        <v>N(1)</v>
      </c>
      <c r="J357" s="188" t="str">
        <f xml:space="preserve"> HYPERLINK("#'P(2)'!B8500:L8522", "P(2)")</f>
        <v>P(2)</v>
      </c>
      <c r="K357" s="188" t="str">
        <f xml:space="preserve"> HYPERLINK("#'NP(3)'!B14543:L14582", "NP(3)")</f>
        <v>NP(3)</v>
      </c>
      <c r="L357" s="181"/>
      <c r="M357" s="181"/>
      <c r="N357" s="181" t="s">
        <v>47</v>
      </c>
    </row>
    <row r="358" spans="2:14" ht="24" x14ac:dyDescent="0.2">
      <c r="B358" s="181">
        <v>352</v>
      </c>
      <c r="C358" s="181" t="s">
        <v>489</v>
      </c>
      <c r="D358" s="181" t="s">
        <v>490</v>
      </c>
      <c r="E358" s="181" t="s">
        <v>43</v>
      </c>
      <c r="F358" s="181" t="s">
        <v>92</v>
      </c>
      <c r="G358" s="181" t="s">
        <v>93</v>
      </c>
      <c r="H358" s="181" t="s">
        <v>43</v>
      </c>
      <c r="I358" s="188" t="str">
        <f xml:space="preserve"> HYPERLINK("#'N(1)'!B8524:L8541", "N(1)")</f>
        <v>N(1)</v>
      </c>
      <c r="J358" s="188" t="str">
        <f xml:space="preserve"> HYPERLINK("#'P(2)'!B8524:L8541", "P(2)")</f>
        <v>P(2)</v>
      </c>
      <c r="K358" s="188" t="str">
        <f xml:space="preserve"> HYPERLINK("#'NP(3)'!B14584:L14613", "NP(3)")</f>
        <v>NP(3)</v>
      </c>
      <c r="L358" s="181"/>
      <c r="M358" s="181"/>
      <c r="N358" s="181" t="s">
        <v>47</v>
      </c>
    </row>
    <row r="359" spans="2:14" ht="24" x14ac:dyDescent="0.2">
      <c r="B359" s="181">
        <v>353</v>
      </c>
      <c r="C359" s="181" t="s">
        <v>492</v>
      </c>
      <c r="D359" s="181" t="s">
        <v>493</v>
      </c>
      <c r="E359" s="181" t="s">
        <v>43</v>
      </c>
      <c r="F359" s="181" t="s">
        <v>44</v>
      </c>
      <c r="G359" s="181" t="s">
        <v>45</v>
      </c>
      <c r="H359" s="181" t="s">
        <v>46</v>
      </c>
      <c r="I359" s="188" t="str">
        <f xml:space="preserve"> HYPERLINK("#'N(1)'!B8543:L8567", "N(1)")</f>
        <v>N(1)</v>
      </c>
      <c r="J359" s="188" t="str">
        <f xml:space="preserve"> HYPERLINK("#'P(2)'!B8543:L8567", "P(2)")</f>
        <v>P(2)</v>
      </c>
      <c r="K359" s="188" t="str">
        <f xml:space="preserve"> HYPERLINK("#'NP(3)'!B14615:L14658", "NP(3)")</f>
        <v>NP(3)</v>
      </c>
      <c r="L359" s="181"/>
      <c r="M359" s="181"/>
      <c r="N359" s="181" t="s">
        <v>47</v>
      </c>
    </row>
    <row r="360" spans="2:14" ht="24" x14ac:dyDescent="0.2">
      <c r="B360" s="181">
        <v>354</v>
      </c>
      <c r="C360" s="181" t="s">
        <v>492</v>
      </c>
      <c r="D360" s="181" t="s">
        <v>493</v>
      </c>
      <c r="E360" s="181" t="s">
        <v>43</v>
      </c>
      <c r="F360" s="181" t="s">
        <v>71</v>
      </c>
      <c r="G360" s="181" t="s">
        <v>72</v>
      </c>
      <c r="H360" s="181" t="s">
        <v>46</v>
      </c>
      <c r="I360" s="188" t="str">
        <f xml:space="preserve"> HYPERLINK("#'N(1)'!B8569:L8595", "N(1)")</f>
        <v>N(1)</v>
      </c>
      <c r="J360" s="188" t="str">
        <f xml:space="preserve"> HYPERLINK("#'P(2)'!B8569:L8595", "P(2)")</f>
        <v>P(2)</v>
      </c>
      <c r="K360" s="188" t="str">
        <f xml:space="preserve"> HYPERLINK("#'NP(3)'!B14660:L14707", "NP(3)")</f>
        <v>NP(3)</v>
      </c>
      <c r="L360" s="181"/>
      <c r="M360" s="181"/>
      <c r="N360" s="181" t="s">
        <v>47</v>
      </c>
    </row>
    <row r="361" spans="2:14" ht="24" x14ac:dyDescent="0.2">
      <c r="B361" s="181">
        <v>355</v>
      </c>
      <c r="C361" s="181" t="s">
        <v>492</v>
      </c>
      <c r="D361" s="181" t="s">
        <v>493</v>
      </c>
      <c r="E361" s="181" t="s">
        <v>43</v>
      </c>
      <c r="F361" s="181" t="s">
        <v>78</v>
      </c>
      <c r="G361" s="181" t="s">
        <v>79</v>
      </c>
      <c r="H361" s="181" t="s">
        <v>46</v>
      </c>
      <c r="I361" s="188" t="str">
        <f xml:space="preserve"> HYPERLINK("#'N(1)'!B8597:L8619", "N(1)")</f>
        <v>N(1)</v>
      </c>
      <c r="J361" s="188" t="str">
        <f xml:space="preserve"> HYPERLINK("#'P(2)'!B8597:L8619", "P(2)")</f>
        <v>P(2)</v>
      </c>
      <c r="K361" s="188" t="str">
        <f xml:space="preserve"> HYPERLINK("#'NP(3)'!B14709:L14748", "NP(3)")</f>
        <v>NP(3)</v>
      </c>
      <c r="L361" s="181"/>
      <c r="M361" s="181"/>
      <c r="N361" s="181" t="s">
        <v>47</v>
      </c>
    </row>
    <row r="362" spans="2:14" ht="24" x14ac:dyDescent="0.2">
      <c r="B362" s="181">
        <v>356</v>
      </c>
      <c r="C362" s="181" t="s">
        <v>492</v>
      </c>
      <c r="D362" s="181" t="s">
        <v>493</v>
      </c>
      <c r="E362" s="181" t="s">
        <v>43</v>
      </c>
      <c r="F362" s="181" t="s">
        <v>92</v>
      </c>
      <c r="G362" s="181" t="s">
        <v>93</v>
      </c>
      <c r="H362" s="181" t="s">
        <v>43</v>
      </c>
      <c r="I362" s="188" t="str">
        <f xml:space="preserve"> HYPERLINK("#'N(1)'!B8621:L8638", "N(1)")</f>
        <v>N(1)</v>
      </c>
      <c r="J362" s="188" t="str">
        <f xml:space="preserve"> HYPERLINK("#'P(2)'!B8621:L8638", "P(2)")</f>
        <v>P(2)</v>
      </c>
      <c r="K362" s="188" t="str">
        <f xml:space="preserve"> HYPERLINK("#'NP(3)'!B14750:L14779", "NP(3)")</f>
        <v>NP(3)</v>
      </c>
      <c r="L362" s="181"/>
      <c r="M362" s="181"/>
      <c r="N362" s="181" t="s">
        <v>47</v>
      </c>
    </row>
    <row r="363" spans="2:14" ht="24" x14ac:dyDescent="0.2">
      <c r="B363" s="181">
        <v>357</v>
      </c>
      <c r="C363" s="181" t="s">
        <v>495</v>
      </c>
      <c r="D363" s="181" t="s">
        <v>496</v>
      </c>
      <c r="E363" s="181" t="s">
        <v>43</v>
      </c>
      <c r="F363" s="181" t="s">
        <v>44</v>
      </c>
      <c r="G363" s="181" t="s">
        <v>45</v>
      </c>
      <c r="H363" s="181" t="s">
        <v>46</v>
      </c>
      <c r="I363" s="188" t="str">
        <f xml:space="preserve"> HYPERLINK("#'N(1)'!B8640:L8664", "N(1)")</f>
        <v>N(1)</v>
      </c>
      <c r="J363" s="188" t="str">
        <f xml:space="preserve"> HYPERLINK("#'P(2)'!B8640:L8664", "P(2)")</f>
        <v>P(2)</v>
      </c>
      <c r="K363" s="188" t="str">
        <f xml:space="preserve"> HYPERLINK("#'NP(3)'!B14781:L14824", "NP(3)")</f>
        <v>NP(3)</v>
      </c>
      <c r="L363" s="181"/>
      <c r="M363" s="181"/>
      <c r="N363" s="181" t="s">
        <v>47</v>
      </c>
    </row>
    <row r="364" spans="2:14" ht="24" x14ac:dyDescent="0.2">
      <c r="B364" s="181">
        <v>358</v>
      </c>
      <c r="C364" s="181" t="s">
        <v>495</v>
      </c>
      <c r="D364" s="181" t="s">
        <v>496</v>
      </c>
      <c r="E364" s="181" t="s">
        <v>43</v>
      </c>
      <c r="F364" s="181" t="s">
        <v>71</v>
      </c>
      <c r="G364" s="181" t="s">
        <v>72</v>
      </c>
      <c r="H364" s="181" t="s">
        <v>46</v>
      </c>
      <c r="I364" s="188" t="str">
        <f xml:space="preserve"> HYPERLINK("#'N(1)'!B8666:L8692", "N(1)")</f>
        <v>N(1)</v>
      </c>
      <c r="J364" s="188" t="str">
        <f xml:space="preserve"> HYPERLINK("#'P(2)'!B8666:L8692", "P(2)")</f>
        <v>P(2)</v>
      </c>
      <c r="K364" s="188" t="str">
        <f xml:space="preserve"> HYPERLINK("#'NP(3)'!B14826:L14873", "NP(3)")</f>
        <v>NP(3)</v>
      </c>
      <c r="L364" s="181"/>
      <c r="M364" s="181"/>
      <c r="N364" s="181" t="s">
        <v>47</v>
      </c>
    </row>
    <row r="365" spans="2:14" ht="24" x14ac:dyDescent="0.2">
      <c r="B365" s="181">
        <v>359</v>
      </c>
      <c r="C365" s="181" t="s">
        <v>495</v>
      </c>
      <c r="D365" s="181" t="s">
        <v>496</v>
      </c>
      <c r="E365" s="181" t="s">
        <v>43</v>
      </c>
      <c r="F365" s="181" t="s">
        <v>78</v>
      </c>
      <c r="G365" s="181" t="s">
        <v>79</v>
      </c>
      <c r="H365" s="181" t="s">
        <v>46</v>
      </c>
      <c r="I365" s="188" t="str">
        <f xml:space="preserve"> HYPERLINK("#'N(1)'!B8694:L8716", "N(1)")</f>
        <v>N(1)</v>
      </c>
      <c r="J365" s="188" t="str">
        <f xml:space="preserve"> HYPERLINK("#'P(2)'!B8694:L8716", "P(2)")</f>
        <v>P(2)</v>
      </c>
      <c r="K365" s="188" t="str">
        <f xml:space="preserve"> HYPERLINK("#'NP(3)'!B14875:L14914", "NP(3)")</f>
        <v>NP(3)</v>
      </c>
      <c r="L365" s="181"/>
      <c r="M365" s="181"/>
      <c r="N365" s="181" t="s">
        <v>47</v>
      </c>
    </row>
    <row r="366" spans="2:14" ht="24" x14ac:dyDescent="0.2">
      <c r="B366" s="181">
        <v>360</v>
      </c>
      <c r="C366" s="181" t="s">
        <v>495</v>
      </c>
      <c r="D366" s="181" t="s">
        <v>496</v>
      </c>
      <c r="E366" s="181" t="s">
        <v>43</v>
      </c>
      <c r="F366" s="181" t="s">
        <v>92</v>
      </c>
      <c r="G366" s="181" t="s">
        <v>93</v>
      </c>
      <c r="H366" s="181" t="s">
        <v>43</v>
      </c>
      <c r="I366" s="188" t="str">
        <f xml:space="preserve"> HYPERLINK("#'N(1)'!B8718:L8735", "N(1)")</f>
        <v>N(1)</v>
      </c>
      <c r="J366" s="188" t="str">
        <f xml:space="preserve"> HYPERLINK("#'P(2)'!B8718:L8735", "P(2)")</f>
        <v>P(2)</v>
      </c>
      <c r="K366" s="188" t="str">
        <f xml:space="preserve"> HYPERLINK("#'NP(3)'!B14916:L14945", "NP(3)")</f>
        <v>NP(3)</v>
      </c>
      <c r="L366" s="181"/>
      <c r="M366" s="181"/>
      <c r="N366" s="181" t="s">
        <v>47</v>
      </c>
    </row>
    <row r="367" spans="2:14" ht="24" x14ac:dyDescent="0.2">
      <c r="B367" s="181">
        <v>361</v>
      </c>
      <c r="C367" s="181" t="s">
        <v>498</v>
      </c>
      <c r="D367" s="181" t="s">
        <v>499</v>
      </c>
      <c r="E367" s="181" t="s">
        <v>43</v>
      </c>
      <c r="F367" s="181" t="s">
        <v>44</v>
      </c>
      <c r="G367" s="181" t="s">
        <v>45</v>
      </c>
      <c r="H367" s="181" t="s">
        <v>46</v>
      </c>
      <c r="I367" s="188" t="str">
        <f xml:space="preserve"> HYPERLINK("#'N(1)'!B8737:L8761", "N(1)")</f>
        <v>N(1)</v>
      </c>
      <c r="J367" s="188" t="str">
        <f xml:space="preserve"> HYPERLINK("#'P(2)'!B8737:L8761", "P(2)")</f>
        <v>P(2)</v>
      </c>
      <c r="K367" s="188" t="str">
        <f xml:space="preserve"> HYPERLINK("#'NP(3)'!B14947:L14990", "NP(3)")</f>
        <v>NP(3)</v>
      </c>
      <c r="L367" s="181"/>
      <c r="M367" s="181"/>
      <c r="N367" s="181" t="s">
        <v>47</v>
      </c>
    </row>
    <row r="368" spans="2:14" ht="24" x14ac:dyDescent="0.2">
      <c r="B368" s="181">
        <v>362</v>
      </c>
      <c r="C368" s="181" t="s">
        <v>498</v>
      </c>
      <c r="D368" s="181" t="s">
        <v>499</v>
      </c>
      <c r="E368" s="181" t="s">
        <v>43</v>
      </c>
      <c r="F368" s="181" t="s">
        <v>71</v>
      </c>
      <c r="G368" s="181" t="s">
        <v>72</v>
      </c>
      <c r="H368" s="181" t="s">
        <v>46</v>
      </c>
      <c r="I368" s="188" t="str">
        <f xml:space="preserve"> HYPERLINK("#'N(1)'!B8763:L8789", "N(1)")</f>
        <v>N(1)</v>
      </c>
      <c r="J368" s="188" t="str">
        <f xml:space="preserve"> HYPERLINK("#'P(2)'!B8763:L8789", "P(2)")</f>
        <v>P(2)</v>
      </c>
      <c r="K368" s="188" t="str">
        <f xml:space="preserve"> HYPERLINK("#'NP(3)'!B14992:L15039", "NP(3)")</f>
        <v>NP(3)</v>
      </c>
      <c r="L368" s="181"/>
      <c r="M368" s="181"/>
      <c r="N368" s="181" t="s">
        <v>47</v>
      </c>
    </row>
    <row r="369" spans="2:14" ht="24" x14ac:dyDescent="0.2">
      <c r="B369" s="181">
        <v>363</v>
      </c>
      <c r="C369" s="181" t="s">
        <v>498</v>
      </c>
      <c r="D369" s="181" t="s">
        <v>499</v>
      </c>
      <c r="E369" s="181" t="s">
        <v>43</v>
      </c>
      <c r="F369" s="181" t="s">
        <v>78</v>
      </c>
      <c r="G369" s="181" t="s">
        <v>79</v>
      </c>
      <c r="H369" s="181" t="s">
        <v>46</v>
      </c>
      <c r="I369" s="188" t="str">
        <f xml:space="preserve"> HYPERLINK("#'N(1)'!B8791:L8813", "N(1)")</f>
        <v>N(1)</v>
      </c>
      <c r="J369" s="188" t="str">
        <f xml:space="preserve"> HYPERLINK("#'P(2)'!B8791:L8813", "P(2)")</f>
        <v>P(2)</v>
      </c>
      <c r="K369" s="188" t="str">
        <f xml:space="preserve"> HYPERLINK("#'NP(3)'!B15041:L15080", "NP(3)")</f>
        <v>NP(3)</v>
      </c>
      <c r="L369" s="181"/>
      <c r="M369" s="181"/>
      <c r="N369" s="181" t="s">
        <v>47</v>
      </c>
    </row>
    <row r="370" spans="2:14" ht="24" x14ac:dyDescent="0.2">
      <c r="B370" s="181">
        <v>364</v>
      </c>
      <c r="C370" s="181" t="s">
        <v>498</v>
      </c>
      <c r="D370" s="181" t="s">
        <v>499</v>
      </c>
      <c r="E370" s="181" t="s">
        <v>43</v>
      </c>
      <c r="F370" s="181" t="s">
        <v>92</v>
      </c>
      <c r="G370" s="181" t="s">
        <v>93</v>
      </c>
      <c r="H370" s="181" t="s">
        <v>43</v>
      </c>
      <c r="I370" s="188" t="str">
        <f xml:space="preserve"> HYPERLINK("#'N(1)'!B8815:L8832", "N(1)")</f>
        <v>N(1)</v>
      </c>
      <c r="J370" s="188" t="str">
        <f xml:space="preserve"> HYPERLINK("#'P(2)'!B8815:L8832", "P(2)")</f>
        <v>P(2)</v>
      </c>
      <c r="K370" s="188" t="str">
        <f xml:space="preserve"> HYPERLINK("#'NP(3)'!B15082:L15111", "NP(3)")</f>
        <v>NP(3)</v>
      </c>
      <c r="L370" s="181"/>
      <c r="M370" s="181"/>
      <c r="N370" s="181" t="s">
        <v>47</v>
      </c>
    </row>
    <row r="371" spans="2:14" ht="24" x14ac:dyDescent="0.2">
      <c r="B371" s="181">
        <v>365</v>
      </c>
      <c r="C371" s="181" t="s">
        <v>501</v>
      </c>
      <c r="D371" s="181" t="s">
        <v>502</v>
      </c>
      <c r="E371" s="181" t="s">
        <v>43</v>
      </c>
      <c r="F371" s="181" t="s">
        <v>44</v>
      </c>
      <c r="G371" s="181" t="s">
        <v>45</v>
      </c>
      <c r="H371" s="181" t="s">
        <v>46</v>
      </c>
      <c r="I371" s="188" t="str">
        <f xml:space="preserve"> HYPERLINK("#'N(1)'!B8834:L8858", "N(1)")</f>
        <v>N(1)</v>
      </c>
      <c r="J371" s="188" t="str">
        <f xml:space="preserve"> HYPERLINK("#'P(2)'!B8834:L8858", "P(2)")</f>
        <v>P(2)</v>
      </c>
      <c r="K371" s="188" t="str">
        <f xml:space="preserve"> HYPERLINK("#'NP(3)'!B15113:L15156", "NP(3)")</f>
        <v>NP(3)</v>
      </c>
      <c r="L371" s="181"/>
      <c r="M371" s="181"/>
      <c r="N371" s="181" t="s">
        <v>47</v>
      </c>
    </row>
    <row r="372" spans="2:14" ht="24" x14ac:dyDescent="0.2">
      <c r="B372" s="181">
        <v>366</v>
      </c>
      <c r="C372" s="181" t="s">
        <v>501</v>
      </c>
      <c r="D372" s="181" t="s">
        <v>502</v>
      </c>
      <c r="E372" s="181" t="s">
        <v>43</v>
      </c>
      <c r="F372" s="181" t="s">
        <v>71</v>
      </c>
      <c r="G372" s="181" t="s">
        <v>72</v>
      </c>
      <c r="H372" s="181" t="s">
        <v>46</v>
      </c>
      <c r="I372" s="188" t="str">
        <f xml:space="preserve"> HYPERLINK("#'N(1)'!B8860:L8886", "N(1)")</f>
        <v>N(1)</v>
      </c>
      <c r="J372" s="188" t="str">
        <f xml:space="preserve"> HYPERLINK("#'P(2)'!B8860:L8886", "P(2)")</f>
        <v>P(2)</v>
      </c>
      <c r="K372" s="188" t="str">
        <f xml:space="preserve"> HYPERLINK("#'NP(3)'!B15158:L15205", "NP(3)")</f>
        <v>NP(3)</v>
      </c>
      <c r="L372" s="181"/>
      <c r="M372" s="181"/>
      <c r="N372" s="181" t="s">
        <v>47</v>
      </c>
    </row>
    <row r="373" spans="2:14" ht="24" x14ac:dyDescent="0.2">
      <c r="B373" s="181">
        <v>367</v>
      </c>
      <c r="C373" s="181" t="s">
        <v>501</v>
      </c>
      <c r="D373" s="181" t="s">
        <v>502</v>
      </c>
      <c r="E373" s="181" t="s">
        <v>43</v>
      </c>
      <c r="F373" s="181" t="s">
        <v>78</v>
      </c>
      <c r="G373" s="181" t="s">
        <v>79</v>
      </c>
      <c r="H373" s="181" t="s">
        <v>46</v>
      </c>
      <c r="I373" s="188" t="str">
        <f xml:space="preserve"> HYPERLINK("#'N(1)'!B8888:L8910", "N(1)")</f>
        <v>N(1)</v>
      </c>
      <c r="J373" s="188" t="str">
        <f xml:space="preserve"> HYPERLINK("#'P(2)'!B8888:L8910", "P(2)")</f>
        <v>P(2)</v>
      </c>
      <c r="K373" s="188" t="str">
        <f xml:space="preserve"> HYPERLINK("#'NP(3)'!B15207:L15246", "NP(3)")</f>
        <v>NP(3)</v>
      </c>
      <c r="L373" s="181"/>
      <c r="M373" s="181"/>
      <c r="N373" s="181" t="s">
        <v>47</v>
      </c>
    </row>
    <row r="374" spans="2:14" ht="24" x14ac:dyDescent="0.2">
      <c r="B374" s="181">
        <v>368</v>
      </c>
      <c r="C374" s="181" t="s">
        <v>501</v>
      </c>
      <c r="D374" s="181" t="s">
        <v>502</v>
      </c>
      <c r="E374" s="181" t="s">
        <v>43</v>
      </c>
      <c r="F374" s="181" t="s">
        <v>92</v>
      </c>
      <c r="G374" s="181" t="s">
        <v>93</v>
      </c>
      <c r="H374" s="181" t="s">
        <v>43</v>
      </c>
      <c r="I374" s="188" t="str">
        <f xml:space="preserve"> HYPERLINK("#'N(1)'!B8912:L8929", "N(1)")</f>
        <v>N(1)</v>
      </c>
      <c r="J374" s="188" t="str">
        <f xml:space="preserve"> HYPERLINK("#'P(2)'!B8912:L8929", "P(2)")</f>
        <v>P(2)</v>
      </c>
      <c r="K374" s="188" t="str">
        <f xml:space="preserve"> HYPERLINK("#'NP(3)'!B15248:L15277", "NP(3)")</f>
        <v>NP(3)</v>
      </c>
      <c r="L374" s="181"/>
      <c r="M374" s="181"/>
      <c r="N374" s="181" t="s">
        <v>47</v>
      </c>
    </row>
    <row r="375" spans="2:14" x14ac:dyDescent="0.2">
      <c r="B375" s="181">
        <v>369</v>
      </c>
      <c r="C375" s="181" t="s">
        <v>509</v>
      </c>
      <c r="D375" s="181" t="s">
        <v>510</v>
      </c>
      <c r="E375" s="181" t="s">
        <v>46</v>
      </c>
      <c r="F375" s="181" t="s">
        <v>44</v>
      </c>
      <c r="G375" s="181" t="s">
        <v>45</v>
      </c>
      <c r="H375" s="181" t="s">
        <v>46</v>
      </c>
      <c r="I375" s="188" t="str">
        <f xml:space="preserve"> HYPERLINK("#'N(1)'!B8931:N8955", "N(1)")</f>
        <v>N(1)</v>
      </c>
      <c r="J375" s="188" t="str">
        <f xml:space="preserve"> HYPERLINK("#'P(2)'!B8931:N8955", "P(2)")</f>
        <v>P(2)</v>
      </c>
      <c r="K375" s="188" t="str">
        <f xml:space="preserve"> HYPERLINK("#'NP(3)'!B15279:N15322", "NP(3)")</f>
        <v>NP(3)</v>
      </c>
      <c r="L375" s="181"/>
      <c r="M375" s="181"/>
      <c r="N375" s="181" t="s">
        <v>47</v>
      </c>
    </row>
    <row r="376" spans="2:14" x14ac:dyDescent="0.2">
      <c r="B376" s="181">
        <v>370</v>
      </c>
      <c r="C376" s="181" t="s">
        <v>509</v>
      </c>
      <c r="D376" s="181" t="s">
        <v>510</v>
      </c>
      <c r="E376" s="181" t="s">
        <v>46</v>
      </c>
      <c r="F376" s="181" t="s">
        <v>71</v>
      </c>
      <c r="G376" s="181" t="s">
        <v>72</v>
      </c>
      <c r="H376" s="181" t="s">
        <v>46</v>
      </c>
      <c r="I376" s="188" t="str">
        <f xml:space="preserve"> HYPERLINK("#'N(1)'!B8957:N8983", "N(1)")</f>
        <v>N(1)</v>
      </c>
      <c r="J376" s="188" t="str">
        <f xml:space="preserve"> HYPERLINK("#'P(2)'!B8957:N8983", "P(2)")</f>
        <v>P(2)</v>
      </c>
      <c r="K376" s="188" t="str">
        <f xml:space="preserve"> HYPERLINK("#'NP(3)'!B15324:N15371", "NP(3)")</f>
        <v>NP(3)</v>
      </c>
      <c r="L376" s="181"/>
      <c r="M376" s="181"/>
      <c r="N376" s="181" t="s">
        <v>47</v>
      </c>
    </row>
    <row r="377" spans="2:14" x14ac:dyDescent="0.2">
      <c r="B377" s="181">
        <v>371</v>
      </c>
      <c r="C377" s="181" t="s">
        <v>509</v>
      </c>
      <c r="D377" s="181" t="s">
        <v>510</v>
      </c>
      <c r="E377" s="181" t="s">
        <v>46</v>
      </c>
      <c r="F377" s="181" t="s">
        <v>78</v>
      </c>
      <c r="G377" s="181" t="s">
        <v>79</v>
      </c>
      <c r="H377" s="181" t="s">
        <v>46</v>
      </c>
      <c r="I377" s="188" t="str">
        <f xml:space="preserve"> HYPERLINK("#'N(1)'!B8985:N9007", "N(1)")</f>
        <v>N(1)</v>
      </c>
      <c r="J377" s="188" t="str">
        <f xml:space="preserve"> HYPERLINK("#'P(2)'!B8985:N9007", "P(2)")</f>
        <v>P(2)</v>
      </c>
      <c r="K377" s="188" t="str">
        <f xml:space="preserve"> HYPERLINK("#'NP(3)'!B15373:N15412", "NP(3)")</f>
        <v>NP(3)</v>
      </c>
      <c r="L377" s="181"/>
      <c r="M377" s="181"/>
      <c r="N377" s="181" t="s">
        <v>47</v>
      </c>
    </row>
    <row r="378" spans="2:14" x14ac:dyDescent="0.2">
      <c r="B378" s="181">
        <v>372</v>
      </c>
      <c r="C378" s="181" t="s">
        <v>509</v>
      </c>
      <c r="D378" s="181" t="s">
        <v>510</v>
      </c>
      <c r="E378" s="181" t="s">
        <v>46</v>
      </c>
      <c r="F378" s="181" t="s">
        <v>92</v>
      </c>
      <c r="G378" s="181" t="s">
        <v>93</v>
      </c>
      <c r="H378" s="181" t="s">
        <v>43</v>
      </c>
      <c r="I378" s="188" t="str">
        <f xml:space="preserve"> HYPERLINK("#'N(1)'!B9009:N9026", "N(1)")</f>
        <v>N(1)</v>
      </c>
      <c r="J378" s="188" t="str">
        <f xml:space="preserve"> HYPERLINK("#'P(2)'!B9009:N9026", "P(2)")</f>
        <v>P(2)</v>
      </c>
      <c r="K378" s="188" t="str">
        <f xml:space="preserve"> HYPERLINK("#'NP(3)'!B15414:N15443", "NP(3)")</f>
        <v>NP(3)</v>
      </c>
      <c r="L378" s="181"/>
      <c r="M378" s="181"/>
      <c r="N378" s="181" t="s">
        <v>47</v>
      </c>
    </row>
    <row r="379" spans="2:14" ht="24" x14ac:dyDescent="0.2">
      <c r="B379" s="181">
        <v>373</v>
      </c>
      <c r="C379" s="181" t="s">
        <v>515</v>
      </c>
      <c r="D379" s="181" t="s">
        <v>516</v>
      </c>
      <c r="E379" s="181" t="s">
        <v>43</v>
      </c>
      <c r="F379" s="181" t="s">
        <v>44</v>
      </c>
      <c r="G379" s="181" t="s">
        <v>45</v>
      </c>
      <c r="H379" s="181" t="s">
        <v>46</v>
      </c>
      <c r="I379" s="188" t="str">
        <f xml:space="preserve"> HYPERLINK("#'N(1)'!B9028:K9052", "N(1)")</f>
        <v>N(1)</v>
      </c>
      <c r="J379" s="188" t="str">
        <f xml:space="preserve"> HYPERLINK("#'P(2)'!B9028:K9052", "P(2)")</f>
        <v>P(2)</v>
      </c>
      <c r="K379" s="188" t="str">
        <f xml:space="preserve"> HYPERLINK("#'NP(3)'!B15445:K15488", "NP(3)")</f>
        <v>NP(3)</v>
      </c>
      <c r="L379" s="181"/>
      <c r="M379" s="181"/>
      <c r="N379" s="181" t="s">
        <v>47</v>
      </c>
    </row>
    <row r="380" spans="2:14" ht="24" x14ac:dyDescent="0.2">
      <c r="B380" s="181">
        <v>374</v>
      </c>
      <c r="C380" s="181" t="s">
        <v>515</v>
      </c>
      <c r="D380" s="181" t="s">
        <v>516</v>
      </c>
      <c r="E380" s="181" t="s">
        <v>43</v>
      </c>
      <c r="F380" s="181" t="s">
        <v>71</v>
      </c>
      <c r="G380" s="181" t="s">
        <v>72</v>
      </c>
      <c r="H380" s="181" t="s">
        <v>46</v>
      </c>
      <c r="I380" s="188" t="str">
        <f xml:space="preserve"> HYPERLINK("#'N(1)'!B9054:K9080", "N(1)")</f>
        <v>N(1)</v>
      </c>
      <c r="J380" s="188" t="str">
        <f xml:space="preserve"> HYPERLINK("#'P(2)'!B9054:K9080", "P(2)")</f>
        <v>P(2)</v>
      </c>
      <c r="K380" s="188" t="str">
        <f xml:space="preserve"> HYPERLINK("#'NP(3)'!B15490:K15537", "NP(3)")</f>
        <v>NP(3)</v>
      </c>
      <c r="L380" s="181"/>
      <c r="M380" s="181"/>
      <c r="N380" s="181" t="s">
        <v>47</v>
      </c>
    </row>
    <row r="381" spans="2:14" ht="24" x14ac:dyDescent="0.2">
      <c r="B381" s="181">
        <v>375</v>
      </c>
      <c r="C381" s="181" t="s">
        <v>515</v>
      </c>
      <c r="D381" s="181" t="s">
        <v>516</v>
      </c>
      <c r="E381" s="181" t="s">
        <v>43</v>
      </c>
      <c r="F381" s="181" t="s">
        <v>78</v>
      </c>
      <c r="G381" s="181" t="s">
        <v>79</v>
      </c>
      <c r="H381" s="181" t="s">
        <v>46</v>
      </c>
      <c r="I381" s="188" t="str">
        <f xml:space="preserve"> HYPERLINK("#'N(1)'!B9082:K9104", "N(1)")</f>
        <v>N(1)</v>
      </c>
      <c r="J381" s="188" t="str">
        <f xml:space="preserve"> HYPERLINK("#'P(2)'!B9082:K9104", "P(2)")</f>
        <v>P(2)</v>
      </c>
      <c r="K381" s="188" t="str">
        <f xml:space="preserve"> HYPERLINK("#'NP(3)'!B15539:K15578", "NP(3)")</f>
        <v>NP(3)</v>
      </c>
      <c r="L381" s="181"/>
      <c r="M381" s="181"/>
      <c r="N381" s="181" t="s">
        <v>47</v>
      </c>
    </row>
    <row r="382" spans="2:14" ht="24" x14ac:dyDescent="0.2">
      <c r="B382" s="181">
        <v>376</v>
      </c>
      <c r="C382" s="181" t="s">
        <v>515</v>
      </c>
      <c r="D382" s="181" t="s">
        <v>516</v>
      </c>
      <c r="E382" s="181" t="s">
        <v>43</v>
      </c>
      <c r="F382" s="181" t="s">
        <v>92</v>
      </c>
      <c r="G382" s="181" t="s">
        <v>93</v>
      </c>
      <c r="H382" s="181" t="s">
        <v>43</v>
      </c>
      <c r="I382" s="188" t="str">
        <f xml:space="preserve"> HYPERLINK("#'N(1)'!B9106:K9123", "N(1)")</f>
        <v>N(1)</v>
      </c>
      <c r="J382" s="188" t="str">
        <f xml:space="preserve"> HYPERLINK("#'P(2)'!B9106:K9123", "P(2)")</f>
        <v>P(2)</v>
      </c>
      <c r="K382" s="188" t="str">
        <f xml:space="preserve"> HYPERLINK("#'NP(3)'!B15580:K15609", "NP(3)")</f>
        <v>NP(3)</v>
      </c>
      <c r="L382" s="181"/>
      <c r="M382" s="181"/>
      <c r="N382" s="181" t="s">
        <v>47</v>
      </c>
    </row>
    <row r="383" spans="2:14" ht="24" x14ac:dyDescent="0.2">
      <c r="B383" s="181">
        <v>377</v>
      </c>
      <c r="C383" s="181" t="s">
        <v>518</v>
      </c>
      <c r="D383" s="181" t="s">
        <v>519</v>
      </c>
      <c r="E383" s="181" t="s">
        <v>43</v>
      </c>
      <c r="F383" s="181" t="s">
        <v>44</v>
      </c>
      <c r="G383" s="181" t="s">
        <v>45</v>
      </c>
      <c r="H383" s="181" t="s">
        <v>46</v>
      </c>
      <c r="I383" s="188" t="str">
        <f xml:space="preserve"> HYPERLINK("#'N(1)'!B9125:K9149", "N(1)")</f>
        <v>N(1)</v>
      </c>
      <c r="J383" s="188" t="str">
        <f xml:space="preserve"> HYPERLINK("#'P(2)'!B9125:K9149", "P(2)")</f>
        <v>P(2)</v>
      </c>
      <c r="K383" s="188" t="str">
        <f xml:space="preserve"> HYPERLINK("#'NP(3)'!B15611:K15654", "NP(3)")</f>
        <v>NP(3)</v>
      </c>
      <c r="L383" s="181"/>
      <c r="M383" s="181"/>
      <c r="N383" s="181" t="s">
        <v>47</v>
      </c>
    </row>
    <row r="384" spans="2:14" ht="24" x14ac:dyDescent="0.2">
      <c r="B384" s="181">
        <v>378</v>
      </c>
      <c r="C384" s="181" t="s">
        <v>518</v>
      </c>
      <c r="D384" s="181" t="s">
        <v>519</v>
      </c>
      <c r="E384" s="181" t="s">
        <v>43</v>
      </c>
      <c r="F384" s="181" t="s">
        <v>71</v>
      </c>
      <c r="G384" s="181" t="s">
        <v>72</v>
      </c>
      <c r="H384" s="181" t="s">
        <v>46</v>
      </c>
      <c r="I384" s="188" t="str">
        <f xml:space="preserve"> HYPERLINK("#'N(1)'!B9151:K9177", "N(1)")</f>
        <v>N(1)</v>
      </c>
      <c r="J384" s="188" t="str">
        <f xml:space="preserve"> HYPERLINK("#'P(2)'!B9151:K9177", "P(2)")</f>
        <v>P(2)</v>
      </c>
      <c r="K384" s="188" t="str">
        <f xml:space="preserve"> HYPERLINK("#'NP(3)'!B15656:K15703", "NP(3)")</f>
        <v>NP(3)</v>
      </c>
      <c r="L384" s="181"/>
      <c r="M384" s="181"/>
      <c r="N384" s="181" t="s">
        <v>47</v>
      </c>
    </row>
    <row r="385" spans="2:14" ht="24" x14ac:dyDescent="0.2">
      <c r="B385" s="181">
        <v>379</v>
      </c>
      <c r="C385" s="181" t="s">
        <v>518</v>
      </c>
      <c r="D385" s="181" t="s">
        <v>519</v>
      </c>
      <c r="E385" s="181" t="s">
        <v>43</v>
      </c>
      <c r="F385" s="181" t="s">
        <v>78</v>
      </c>
      <c r="G385" s="181" t="s">
        <v>79</v>
      </c>
      <c r="H385" s="181" t="s">
        <v>46</v>
      </c>
      <c r="I385" s="188" t="str">
        <f xml:space="preserve"> HYPERLINK("#'N(1)'!B9179:K9201", "N(1)")</f>
        <v>N(1)</v>
      </c>
      <c r="J385" s="188" t="str">
        <f xml:space="preserve"> HYPERLINK("#'P(2)'!B9179:K9201", "P(2)")</f>
        <v>P(2)</v>
      </c>
      <c r="K385" s="188" t="str">
        <f xml:space="preserve"> HYPERLINK("#'NP(3)'!B15705:K15744", "NP(3)")</f>
        <v>NP(3)</v>
      </c>
      <c r="L385" s="181"/>
      <c r="M385" s="181"/>
      <c r="N385" s="181" t="s">
        <v>47</v>
      </c>
    </row>
    <row r="386" spans="2:14" ht="24" x14ac:dyDescent="0.2">
      <c r="B386" s="181">
        <v>380</v>
      </c>
      <c r="C386" s="181" t="s">
        <v>518</v>
      </c>
      <c r="D386" s="181" t="s">
        <v>519</v>
      </c>
      <c r="E386" s="181" t="s">
        <v>43</v>
      </c>
      <c r="F386" s="181" t="s">
        <v>92</v>
      </c>
      <c r="G386" s="181" t="s">
        <v>93</v>
      </c>
      <c r="H386" s="181" t="s">
        <v>43</v>
      </c>
      <c r="I386" s="188" t="str">
        <f xml:space="preserve"> HYPERLINK("#'N(1)'!B9203:K9220", "N(1)")</f>
        <v>N(1)</v>
      </c>
      <c r="J386" s="188" t="str">
        <f xml:space="preserve"> HYPERLINK("#'P(2)'!B9203:K9220", "P(2)")</f>
        <v>P(2)</v>
      </c>
      <c r="K386" s="188" t="str">
        <f xml:space="preserve"> HYPERLINK("#'NP(3)'!B15746:K15775", "NP(3)")</f>
        <v>NP(3)</v>
      </c>
      <c r="L386" s="181"/>
      <c r="M386" s="181"/>
      <c r="N386" s="181" t="s">
        <v>47</v>
      </c>
    </row>
    <row r="387" spans="2:14" ht="24" x14ac:dyDescent="0.2">
      <c r="B387" s="181">
        <v>381</v>
      </c>
      <c r="C387" s="181" t="s">
        <v>521</v>
      </c>
      <c r="D387" s="181" t="s">
        <v>522</v>
      </c>
      <c r="E387" s="181" t="s">
        <v>43</v>
      </c>
      <c r="F387" s="181" t="s">
        <v>44</v>
      </c>
      <c r="G387" s="181" t="s">
        <v>45</v>
      </c>
      <c r="H387" s="181" t="s">
        <v>46</v>
      </c>
      <c r="I387" s="188" t="str">
        <f xml:space="preserve"> HYPERLINK("#'N(1)'!B9222:K9246", "N(1)")</f>
        <v>N(1)</v>
      </c>
      <c r="J387" s="188" t="str">
        <f xml:space="preserve"> HYPERLINK("#'P(2)'!B9222:K9246", "P(2)")</f>
        <v>P(2)</v>
      </c>
      <c r="K387" s="188" t="str">
        <f xml:space="preserve"> HYPERLINK("#'NP(3)'!B15777:K15820", "NP(3)")</f>
        <v>NP(3)</v>
      </c>
      <c r="L387" s="181"/>
      <c r="M387" s="181"/>
      <c r="N387" s="181" t="s">
        <v>47</v>
      </c>
    </row>
    <row r="388" spans="2:14" ht="24" x14ac:dyDescent="0.2">
      <c r="B388" s="181">
        <v>382</v>
      </c>
      <c r="C388" s="181" t="s">
        <v>521</v>
      </c>
      <c r="D388" s="181" t="s">
        <v>522</v>
      </c>
      <c r="E388" s="181" t="s">
        <v>43</v>
      </c>
      <c r="F388" s="181" t="s">
        <v>71</v>
      </c>
      <c r="G388" s="181" t="s">
        <v>72</v>
      </c>
      <c r="H388" s="181" t="s">
        <v>46</v>
      </c>
      <c r="I388" s="188" t="str">
        <f xml:space="preserve"> HYPERLINK("#'N(1)'!B9248:K9274", "N(1)")</f>
        <v>N(1)</v>
      </c>
      <c r="J388" s="188" t="str">
        <f xml:space="preserve"> HYPERLINK("#'P(2)'!B9248:K9274", "P(2)")</f>
        <v>P(2)</v>
      </c>
      <c r="K388" s="188" t="str">
        <f xml:space="preserve"> HYPERLINK("#'NP(3)'!B15822:K15869", "NP(3)")</f>
        <v>NP(3)</v>
      </c>
      <c r="L388" s="181"/>
      <c r="M388" s="181"/>
      <c r="N388" s="181" t="s">
        <v>47</v>
      </c>
    </row>
    <row r="389" spans="2:14" ht="24" x14ac:dyDescent="0.2">
      <c r="B389" s="181">
        <v>383</v>
      </c>
      <c r="C389" s="181" t="s">
        <v>521</v>
      </c>
      <c r="D389" s="181" t="s">
        <v>522</v>
      </c>
      <c r="E389" s="181" t="s">
        <v>43</v>
      </c>
      <c r="F389" s="181" t="s">
        <v>78</v>
      </c>
      <c r="G389" s="181" t="s">
        <v>79</v>
      </c>
      <c r="H389" s="181" t="s">
        <v>46</v>
      </c>
      <c r="I389" s="188" t="str">
        <f xml:space="preserve"> HYPERLINK("#'N(1)'!B9276:K9298", "N(1)")</f>
        <v>N(1)</v>
      </c>
      <c r="J389" s="188" t="str">
        <f xml:space="preserve"> HYPERLINK("#'P(2)'!B9276:K9298", "P(2)")</f>
        <v>P(2)</v>
      </c>
      <c r="K389" s="188" t="str">
        <f xml:space="preserve"> HYPERLINK("#'NP(3)'!B15871:K15910", "NP(3)")</f>
        <v>NP(3)</v>
      </c>
      <c r="L389" s="181"/>
      <c r="M389" s="181"/>
      <c r="N389" s="181" t="s">
        <v>47</v>
      </c>
    </row>
    <row r="390" spans="2:14" ht="24" x14ac:dyDescent="0.2">
      <c r="B390" s="181">
        <v>384</v>
      </c>
      <c r="C390" s="181" t="s">
        <v>521</v>
      </c>
      <c r="D390" s="181" t="s">
        <v>522</v>
      </c>
      <c r="E390" s="181" t="s">
        <v>43</v>
      </c>
      <c r="F390" s="181" t="s">
        <v>92</v>
      </c>
      <c r="G390" s="181" t="s">
        <v>93</v>
      </c>
      <c r="H390" s="181" t="s">
        <v>43</v>
      </c>
      <c r="I390" s="188" t="str">
        <f xml:space="preserve"> HYPERLINK("#'N(1)'!B9300:K9317", "N(1)")</f>
        <v>N(1)</v>
      </c>
      <c r="J390" s="188" t="str">
        <f xml:space="preserve"> HYPERLINK("#'P(2)'!B9300:K9317", "P(2)")</f>
        <v>P(2)</v>
      </c>
      <c r="K390" s="188" t="str">
        <f xml:space="preserve"> HYPERLINK("#'NP(3)'!B15912:K15941", "NP(3)")</f>
        <v>NP(3)</v>
      </c>
      <c r="L390" s="181"/>
      <c r="M390" s="181"/>
      <c r="N390" s="181" t="s">
        <v>47</v>
      </c>
    </row>
    <row r="391" spans="2:14" ht="24" x14ac:dyDescent="0.2">
      <c r="B391" s="181">
        <v>385</v>
      </c>
      <c r="C391" s="181" t="s">
        <v>524</v>
      </c>
      <c r="D391" s="181" t="s">
        <v>525</v>
      </c>
      <c r="E391" s="181" t="s">
        <v>43</v>
      </c>
      <c r="F391" s="181" t="s">
        <v>44</v>
      </c>
      <c r="G391" s="181" t="s">
        <v>45</v>
      </c>
      <c r="H391" s="181" t="s">
        <v>46</v>
      </c>
      <c r="I391" s="188" t="str">
        <f xml:space="preserve"> HYPERLINK("#'N(1)'!B9319:K9343", "N(1)")</f>
        <v>N(1)</v>
      </c>
      <c r="J391" s="188" t="str">
        <f xml:space="preserve"> HYPERLINK("#'P(2)'!B9319:K9343", "P(2)")</f>
        <v>P(2)</v>
      </c>
      <c r="K391" s="188" t="str">
        <f xml:space="preserve"> HYPERLINK("#'NP(3)'!B15943:K15986", "NP(3)")</f>
        <v>NP(3)</v>
      </c>
      <c r="L391" s="181"/>
      <c r="M391" s="181"/>
      <c r="N391" s="181" t="s">
        <v>47</v>
      </c>
    </row>
    <row r="392" spans="2:14" ht="24" x14ac:dyDescent="0.2">
      <c r="B392" s="181">
        <v>386</v>
      </c>
      <c r="C392" s="181" t="s">
        <v>524</v>
      </c>
      <c r="D392" s="181" t="s">
        <v>525</v>
      </c>
      <c r="E392" s="181" t="s">
        <v>43</v>
      </c>
      <c r="F392" s="181" t="s">
        <v>71</v>
      </c>
      <c r="G392" s="181" t="s">
        <v>72</v>
      </c>
      <c r="H392" s="181" t="s">
        <v>46</v>
      </c>
      <c r="I392" s="188" t="str">
        <f xml:space="preserve"> HYPERLINK("#'N(1)'!B9345:K9371", "N(1)")</f>
        <v>N(1)</v>
      </c>
      <c r="J392" s="188" t="str">
        <f xml:space="preserve"> HYPERLINK("#'P(2)'!B9345:K9371", "P(2)")</f>
        <v>P(2)</v>
      </c>
      <c r="K392" s="188" t="str">
        <f xml:space="preserve"> HYPERLINK("#'NP(3)'!B15988:K16035", "NP(3)")</f>
        <v>NP(3)</v>
      </c>
      <c r="L392" s="181"/>
      <c r="M392" s="181"/>
      <c r="N392" s="181" t="s">
        <v>47</v>
      </c>
    </row>
    <row r="393" spans="2:14" ht="24" x14ac:dyDescent="0.2">
      <c r="B393" s="181">
        <v>387</v>
      </c>
      <c r="C393" s="181" t="s">
        <v>524</v>
      </c>
      <c r="D393" s="181" t="s">
        <v>525</v>
      </c>
      <c r="E393" s="181" t="s">
        <v>43</v>
      </c>
      <c r="F393" s="181" t="s">
        <v>78</v>
      </c>
      <c r="G393" s="181" t="s">
        <v>79</v>
      </c>
      <c r="H393" s="181" t="s">
        <v>46</v>
      </c>
      <c r="I393" s="188" t="str">
        <f xml:space="preserve"> HYPERLINK("#'N(1)'!B9373:K9395", "N(1)")</f>
        <v>N(1)</v>
      </c>
      <c r="J393" s="188" t="str">
        <f xml:space="preserve"> HYPERLINK("#'P(2)'!B9373:K9395", "P(2)")</f>
        <v>P(2)</v>
      </c>
      <c r="K393" s="188" t="str">
        <f xml:space="preserve"> HYPERLINK("#'NP(3)'!B16037:K16076", "NP(3)")</f>
        <v>NP(3)</v>
      </c>
      <c r="L393" s="181"/>
      <c r="M393" s="181"/>
      <c r="N393" s="181" t="s">
        <v>47</v>
      </c>
    </row>
    <row r="394" spans="2:14" ht="24" x14ac:dyDescent="0.2">
      <c r="B394" s="181">
        <v>388</v>
      </c>
      <c r="C394" s="181" t="s">
        <v>524</v>
      </c>
      <c r="D394" s="181" t="s">
        <v>525</v>
      </c>
      <c r="E394" s="181" t="s">
        <v>43</v>
      </c>
      <c r="F394" s="181" t="s">
        <v>92</v>
      </c>
      <c r="G394" s="181" t="s">
        <v>93</v>
      </c>
      <c r="H394" s="181" t="s">
        <v>43</v>
      </c>
      <c r="I394" s="188" t="str">
        <f xml:space="preserve"> HYPERLINK("#'N(1)'!B9397:K9414", "N(1)")</f>
        <v>N(1)</v>
      </c>
      <c r="J394" s="188" t="str">
        <f xml:space="preserve"> HYPERLINK("#'P(2)'!B9397:K9414", "P(2)")</f>
        <v>P(2)</v>
      </c>
      <c r="K394" s="188" t="str">
        <f xml:space="preserve"> HYPERLINK("#'NP(3)'!B16078:K16107", "NP(3)")</f>
        <v>NP(3)</v>
      </c>
      <c r="L394" s="181"/>
      <c r="M394" s="181"/>
      <c r="N394" s="181" t="s">
        <v>47</v>
      </c>
    </row>
    <row r="395" spans="2:14" ht="24" x14ac:dyDescent="0.2">
      <c r="B395" s="181">
        <v>389</v>
      </c>
      <c r="C395" s="181" t="s">
        <v>527</v>
      </c>
      <c r="D395" s="181" t="s">
        <v>528</v>
      </c>
      <c r="E395" s="181" t="s">
        <v>43</v>
      </c>
      <c r="F395" s="181" t="s">
        <v>44</v>
      </c>
      <c r="G395" s="181" t="s">
        <v>45</v>
      </c>
      <c r="H395" s="181" t="s">
        <v>46</v>
      </c>
      <c r="I395" s="188" t="str">
        <f xml:space="preserve"> HYPERLINK("#'N(1)'!B9416:K9440", "N(1)")</f>
        <v>N(1)</v>
      </c>
      <c r="J395" s="188" t="str">
        <f xml:space="preserve"> HYPERLINK("#'P(2)'!B9416:K9440", "P(2)")</f>
        <v>P(2)</v>
      </c>
      <c r="K395" s="188" t="str">
        <f xml:space="preserve"> HYPERLINK("#'NP(3)'!B16109:K16152", "NP(3)")</f>
        <v>NP(3)</v>
      </c>
      <c r="L395" s="181"/>
      <c r="M395" s="181"/>
      <c r="N395" s="181" t="s">
        <v>47</v>
      </c>
    </row>
    <row r="396" spans="2:14" ht="24" x14ac:dyDescent="0.2">
      <c r="B396" s="181">
        <v>390</v>
      </c>
      <c r="C396" s="181" t="s">
        <v>527</v>
      </c>
      <c r="D396" s="181" t="s">
        <v>528</v>
      </c>
      <c r="E396" s="181" t="s">
        <v>43</v>
      </c>
      <c r="F396" s="181" t="s">
        <v>71</v>
      </c>
      <c r="G396" s="181" t="s">
        <v>72</v>
      </c>
      <c r="H396" s="181" t="s">
        <v>46</v>
      </c>
      <c r="I396" s="188" t="str">
        <f xml:space="preserve"> HYPERLINK("#'N(1)'!B9442:K9468", "N(1)")</f>
        <v>N(1)</v>
      </c>
      <c r="J396" s="188" t="str">
        <f xml:space="preserve"> HYPERLINK("#'P(2)'!B9442:K9468", "P(2)")</f>
        <v>P(2)</v>
      </c>
      <c r="K396" s="188" t="str">
        <f xml:space="preserve"> HYPERLINK("#'NP(3)'!B16154:K16201", "NP(3)")</f>
        <v>NP(3)</v>
      </c>
      <c r="L396" s="181"/>
      <c r="M396" s="181"/>
      <c r="N396" s="181" t="s">
        <v>47</v>
      </c>
    </row>
    <row r="397" spans="2:14" ht="24" x14ac:dyDescent="0.2">
      <c r="B397" s="181">
        <v>391</v>
      </c>
      <c r="C397" s="181" t="s">
        <v>527</v>
      </c>
      <c r="D397" s="181" t="s">
        <v>528</v>
      </c>
      <c r="E397" s="181" t="s">
        <v>43</v>
      </c>
      <c r="F397" s="181" t="s">
        <v>78</v>
      </c>
      <c r="G397" s="181" t="s">
        <v>79</v>
      </c>
      <c r="H397" s="181" t="s">
        <v>46</v>
      </c>
      <c r="I397" s="188" t="str">
        <f xml:space="preserve"> HYPERLINK("#'N(1)'!B9470:K9492", "N(1)")</f>
        <v>N(1)</v>
      </c>
      <c r="J397" s="188" t="str">
        <f xml:space="preserve"> HYPERLINK("#'P(2)'!B9470:K9492", "P(2)")</f>
        <v>P(2)</v>
      </c>
      <c r="K397" s="188" t="str">
        <f xml:space="preserve"> HYPERLINK("#'NP(3)'!B16203:K16242", "NP(3)")</f>
        <v>NP(3)</v>
      </c>
      <c r="L397" s="181"/>
      <c r="M397" s="181"/>
      <c r="N397" s="181" t="s">
        <v>47</v>
      </c>
    </row>
    <row r="398" spans="2:14" ht="24" x14ac:dyDescent="0.2">
      <c r="B398" s="181">
        <v>392</v>
      </c>
      <c r="C398" s="181" t="s">
        <v>527</v>
      </c>
      <c r="D398" s="181" t="s">
        <v>528</v>
      </c>
      <c r="E398" s="181" t="s">
        <v>43</v>
      </c>
      <c r="F398" s="181" t="s">
        <v>92</v>
      </c>
      <c r="G398" s="181" t="s">
        <v>93</v>
      </c>
      <c r="H398" s="181" t="s">
        <v>43</v>
      </c>
      <c r="I398" s="188" t="str">
        <f xml:space="preserve"> HYPERLINK("#'N(1)'!B9494:K9511", "N(1)")</f>
        <v>N(1)</v>
      </c>
      <c r="J398" s="188" t="str">
        <f xml:space="preserve"> HYPERLINK("#'P(2)'!B9494:K9511", "P(2)")</f>
        <v>P(2)</v>
      </c>
      <c r="K398" s="188" t="str">
        <f xml:space="preserve"> HYPERLINK("#'NP(3)'!B16244:K16273", "NP(3)")</f>
        <v>NP(3)</v>
      </c>
      <c r="L398" s="181"/>
      <c r="M398" s="181"/>
      <c r="N398" s="181" t="s">
        <v>47</v>
      </c>
    </row>
    <row r="399" spans="2:14" ht="24" x14ac:dyDescent="0.2">
      <c r="B399" s="181">
        <v>393</v>
      </c>
      <c r="C399" s="181" t="s">
        <v>530</v>
      </c>
      <c r="D399" s="181" t="s">
        <v>531</v>
      </c>
      <c r="E399" s="181" t="s">
        <v>43</v>
      </c>
      <c r="F399" s="181" t="s">
        <v>44</v>
      </c>
      <c r="G399" s="181" t="s">
        <v>45</v>
      </c>
      <c r="H399" s="181" t="s">
        <v>46</v>
      </c>
      <c r="I399" s="188" t="str">
        <f xml:space="preserve"> HYPERLINK("#'N(1)'!B9513:K9537", "N(1)")</f>
        <v>N(1)</v>
      </c>
      <c r="J399" s="188" t="str">
        <f xml:space="preserve"> HYPERLINK("#'P(2)'!B9513:K9537", "P(2)")</f>
        <v>P(2)</v>
      </c>
      <c r="K399" s="188" t="str">
        <f xml:space="preserve"> HYPERLINK("#'NP(3)'!B16275:K16318", "NP(3)")</f>
        <v>NP(3)</v>
      </c>
      <c r="L399" s="181"/>
      <c r="M399" s="181"/>
      <c r="N399" s="181" t="s">
        <v>47</v>
      </c>
    </row>
    <row r="400" spans="2:14" ht="24" x14ac:dyDescent="0.2">
      <c r="B400" s="181">
        <v>394</v>
      </c>
      <c r="C400" s="181" t="s">
        <v>530</v>
      </c>
      <c r="D400" s="181" t="s">
        <v>531</v>
      </c>
      <c r="E400" s="181" t="s">
        <v>43</v>
      </c>
      <c r="F400" s="181" t="s">
        <v>71</v>
      </c>
      <c r="G400" s="181" t="s">
        <v>72</v>
      </c>
      <c r="H400" s="181" t="s">
        <v>46</v>
      </c>
      <c r="I400" s="188" t="str">
        <f xml:space="preserve"> HYPERLINK("#'N(1)'!B9539:K9565", "N(1)")</f>
        <v>N(1)</v>
      </c>
      <c r="J400" s="188" t="str">
        <f xml:space="preserve"> HYPERLINK("#'P(2)'!B9539:K9565", "P(2)")</f>
        <v>P(2)</v>
      </c>
      <c r="K400" s="188" t="str">
        <f xml:space="preserve"> HYPERLINK("#'NP(3)'!B16320:K16367", "NP(3)")</f>
        <v>NP(3)</v>
      </c>
      <c r="L400" s="181"/>
      <c r="M400" s="181"/>
      <c r="N400" s="181" t="s">
        <v>47</v>
      </c>
    </row>
    <row r="401" spans="2:14" ht="24" x14ac:dyDescent="0.2">
      <c r="B401" s="181">
        <v>395</v>
      </c>
      <c r="C401" s="181" t="s">
        <v>530</v>
      </c>
      <c r="D401" s="181" t="s">
        <v>531</v>
      </c>
      <c r="E401" s="181" t="s">
        <v>43</v>
      </c>
      <c r="F401" s="181" t="s">
        <v>78</v>
      </c>
      <c r="G401" s="181" t="s">
        <v>79</v>
      </c>
      <c r="H401" s="181" t="s">
        <v>46</v>
      </c>
      <c r="I401" s="188" t="str">
        <f xml:space="preserve"> HYPERLINK("#'N(1)'!B9567:K9589", "N(1)")</f>
        <v>N(1)</v>
      </c>
      <c r="J401" s="188" t="str">
        <f xml:space="preserve"> HYPERLINK("#'P(2)'!B9567:K9589", "P(2)")</f>
        <v>P(2)</v>
      </c>
      <c r="K401" s="188" t="str">
        <f xml:space="preserve"> HYPERLINK("#'NP(3)'!B16369:K16408", "NP(3)")</f>
        <v>NP(3)</v>
      </c>
      <c r="L401" s="181"/>
      <c r="M401" s="181"/>
      <c r="N401" s="181" t="s">
        <v>47</v>
      </c>
    </row>
    <row r="402" spans="2:14" ht="24" x14ac:dyDescent="0.2">
      <c r="B402" s="181">
        <v>396</v>
      </c>
      <c r="C402" s="181" t="s">
        <v>530</v>
      </c>
      <c r="D402" s="181" t="s">
        <v>531</v>
      </c>
      <c r="E402" s="181" t="s">
        <v>43</v>
      </c>
      <c r="F402" s="181" t="s">
        <v>92</v>
      </c>
      <c r="G402" s="181" t="s">
        <v>93</v>
      </c>
      <c r="H402" s="181" t="s">
        <v>43</v>
      </c>
      <c r="I402" s="188" t="str">
        <f xml:space="preserve"> HYPERLINK("#'N(1)'!B9591:K9608", "N(1)")</f>
        <v>N(1)</v>
      </c>
      <c r="J402" s="188" t="str">
        <f xml:space="preserve"> HYPERLINK("#'P(2)'!B9591:K9608", "P(2)")</f>
        <v>P(2)</v>
      </c>
      <c r="K402" s="188" t="str">
        <f xml:space="preserve"> HYPERLINK("#'NP(3)'!B16410:K16439", "NP(3)")</f>
        <v>NP(3)</v>
      </c>
      <c r="L402" s="181"/>
      <c r="M402" s="181"/>
      <c r="N402" s="181" t="s">
        <v>47</v>
      </c>
    </row>
    <row r="403" spans="2:14" ht="24" x14ac:dyDescent="0.2">
      <c r="B403" s="181">
        <v>397</v>
      </c>
      <c r="C403" s="181" t="s">
        <v>533</v>
      </c>
      <c r="D403" s="181" t="s">
        <v>534</v>
      </c>
      <c r="E403" s="181" t="s">
        <v>43</v>
      </c>
      <c r="F403" s="181" t="s">
        <v>44</v>
      </c>
      <c r="G403" s="181" t="s">
        <v>45</v>
      </c>
      <c r="H403" s="181" t="s">
        <v>46</v>
      </c>
      <c r="I403" s="188" t="str">
        <f xml:space="preserve"> HYPERLINK("#'N(1)'!B9610:K9634", "N(1)")</f>
        <v>N(1)</v>
      </c>
      <c r="J403" s="188" t="str">
        <f xml:space="preserve"> HYPERLINK("#'P(2)'!B9610:K9634", "P(2)")</f>
        <v>P(2)</v>
      </c>
      <c r="K403" s="188" t="str">
        <f xml:space="preserve"> HYPERLINK("#'NP(3)'!B16441:K16484", "NP(3)")</f>
        <v>NP(3)</v>
      </c>
      <c r="L403" s="181"/>
      <c r="M403" s="181"/>
      <c r="N403" s="181" t="s">
        <v>47</v>
      </c>
    </row>
    <row r="404" spans="2:14" ht="24" x14ac:dyDescent="0.2">
      <c r="B404" s="181">
        <v>398</v>
      </c>
      <c r="C404" s="181" t="s">
        <v>533</v>
      </c>
      <c r="D404" s="181" t="s">
        <v>534</v>
      </c>
      <c r="E404" s="181" t="s">
        <v>43</v>
      </c>
      <c r="F404" s="181" t="s">
        <v>71</v>
      </c>
      <c r="G404" s="181" t="s">
        <v>72</v>
      </c>
      <c r="H404" s="181" t="s">
        <v>46</v>
      </c>
      <c r="I404" s="188" t="str">
        <f xml:space="preserve"> HYPERLINK("#'N(1)'!B9636:K9662", "N(1)")</f>
        <v>N(1)</v>
      </c>
      <c r="J404" s="188" t="str">
        <f xml:space="preserve"> HYPERLINK("#'P(2)'!B9636:K9662", "P(2)")</f>
        <v>P(2)</v>
      </c>
      <c r="K404" s="188" t="str">
        <f xml:space="preserve"> HYPERLINK("#'NP(3)'!B16486:K16533", "NP(3)")</f>
        <v>NP(3)</v>
      </c>
      <c r="L404" s="181"/>
      <c r="M404" s="181"/>
      <c r="N404" s="181" t="s">
        <v>47</v>
      </c>
    </row>
    <row r="405" spans="2:14" ht="24" x14ac:dyDescent="0.2">
      <c r="B405" s="181">
        <v>399</v>
      </c>
      <c r="C405" s="181" t="s">
        <v>533</v>
      </c>
      <c r="D405" s="181" t="s">
        <v>534</v>
      </c>
      <c r="E405" s="181" t="s">
        <v>43</v>
      </c>
      <c r="F405" s="181" t="s">
        <v>78</v>
      </c>
      <c r="G405" s="181" t="s">
        <v>79</v>
      </c>
      <c r="H405" s="181" t="s">
        <v>46</v>
      </c>
      <c r="I405" s="188" t="str">
        <f xml:space="preserve"> HYPERLINK("#'N(1)'!B9664:K9686", "N(1)")</f>
        <v>N(1)</v>
      </c>
      <c r="J405" s="188" t="str">
        <f xml:space="preserve"> HYPERLINK("#'P(2)'!B9664:K9686", "P(2)")</f>
        <v>P(2)</v>
      </c>
      <c r="K405" s="188" t="str">
        <f xml:space="preserve"> HYPERLINK("#'NP(3)'!B16535:K16574", "NP(3)")</f>
        <v>NP(3)</v>
      </c>
      <c r="L405" s="181"/>
      <c r="M405" s="181"/>
      <c r="N405" s="181" t="s">
        <v>47</v>
      </c>
    </row>
    <row r="406" spans="2:14" ht="24" x14ac:dyDescent="0.2">
      <c r="B406" s="181">
        <v>400</v>
      </c>
      <c r="C406" s="181" t="s">
        <v>533</v>
      </c>
      <c r="D406" s="181" t="s">
        <v>534</v>
      </c>
      <c r="E406" s="181" t="s">
        <v>43</v>
      </c>
      <c r="F406" s="181" t="s">
        <v>92</v>
      </c>
      <c r="G406" s="181" t="s">
        <v>93</v>
      </c>
      <c r="H406" s="181" t="s">
        <v>43</v>
      </c>
      <c r="I406" s="188" t="str">
        <f xml:space="preserve"> HYPERLINK("#'N(1)'!B9688:K9705", "N(1)")</f>
        <v>N(1)</v>
      </c>
      <c r="J406" s="188" t="str">
        <f xml:space="preserve"> HYPERLINK("#'P(2)'!B9688:K9705", "P(2)")</f>
        <v>P(2)</v>
      </c>
      <c r="K406" s="188" t="str">
        <f xml:space="preserve"> HYPERLINK("#'NP(3)'!B16576:K16605", "NP(3)")</f>
        <v>NP(3)</v>
      </c>
      <c r="L406" s="181"/>
      <c r="M406" s="181"/>
      <c r="N406" s="181" t="s">
        <v>47</v>
      </c>
    </row>
    <row r="407" spans="2:14" ht="24" x14ac:dyDescent="0.2">
      <c r="B407" s="181">
        <v>401</v>
      </c>
      <c r="C407" s="181" t="s">
        <v>536</v>
      </c>
      <c r="D407" s="181" t="s">
        <v>537</v>
      </c>
      <c r="E407" s="181" t="s">
        <v>43</v>
      </c>
      <c r="F407" s="181" t="s">
        <v>44</v>
      </c>
      <c r="G407" s="181" t="s">
        <v>45</v>
      </c>
      <c r="H407" s="181" t="s">
        <v>46</v>
      </c>
      <c r="I407" s="188" t="str">
        <f xml:space="preserve"> HYPERLINK("#'N(1)'!B9707:K9731", "N(1)")</f>
        <v>N(1)</v>
      </c>
      <c r="J407" s="188" t="str">
        <f xml:space="preserve"> HYPERLINK("#'P(2)'!B9707:K9731", "P(2)")</f>
        <v>P(2)</v>
      </c>
      <c r="K407" s="188" t="str">
        <f xml:space="preserve"> HYPERLINK("#'NP(3)'!B16607:K16650", "NP(3)")</f>
        <v>NP(3)</v>
      </c>
      <c r="L407" s="181"/>
      <c r="M407" s="181"/>
      <c r="N407" s="181" t="s">
        <v>47</v>
      </c>
    </row>
    <row r="408" spans="2:14" ht="24" x14ac:dyDescent="0.2">
      <c r="B408" s="181">
        <v>402</v>
      </c>
      <c r="C408" s="181" t="s">
        <v>536</v>
      </c>
      <c r="D408" s="181" t="s">
        <v>537</v>
      </c>
      <c r="E408" s="181" t="s">
        <v>43</v>
      </c>
      <c r="F408" s="181" t="s">
        <v>71</v>
      </c>
      <c r="G408" s="181" t="s">
        <v>72</v>
      </c>
      <c r="H408" s="181" t="s">
        <v>46</v>
      </c>
      <c r="I408" s="188" t="str">
        <f xml:space="preserve"> HYPERLINK("#'N(1)'!B9733:K9759", "N(1)")</f>
        <v>N(1)</v>
      </c>
      <c r="J408" s="188" t="str">
        <f xml:space="preserve"> HYPERLINK("#'P(2)'!B9733:K9759", "P(2)")</f>
        <v>P(2)</v>
      </c>
      <c r="K408" s="188" t="str">
        <f xml:space="preserve"> HYPERLINK("#'NP(3)'!B16652:K16699", "NP(3)")</f>
        <v>NP(3)</v>
      </c>
      <c r="L408" s="181"/>
      <c r="M408" s="181"/>
      <c r="N408" s="181" t="s">
        <v>47</v>
      </c>
    </row>
    <row r="409" spans="2:14" ht="24" x14ac:dyDescent="0.2">
      <c r="B409" s="181">
        <v>403</v>
      </c>
      <c r="C409" s="181" t="s">
        <v>536</v>
      </c>
      <c r="D409" s="181" t="s">
        <v>537</v>
      </c>
      <c r="E409" s="181" t="s">
        <v>43</v>
      </c>
      <c r="F409" s="181" t="s">
        <v>78</v>
      </c>
      <c r="G409" s="181" t="s">
        <v>79</v>
      </c>
      <c r="H409" s="181" t="s">
        <v>46</v>
      </c>
      <c r="I409" s="188" t="str">
        <f xml:space="preserve"> HYPERLINK("#'N(1)'!B9761:K9783", "N(1)")</f>
        <v>N(1)</v>
      </c>
      <c r="J409" s="188" t="str">
        <f xml:space="preserve"> HYPERLINK("#'P(2)'!B9761:K9783", "P(2)")</f>
        <v>P(2)</v>
      </c>
      <c r="K409" s="188" t="str">
        <f xml:space="preserve"> HYPERLINK("#'NP(3)'!B16701:K16740", "NP(3)")</f>
        <v>NP(3)</v>
      </c>
      <c r="L409" s="181"/>
      <c r="M409" s="181"/>
      <c r="N409" s="181" t="s">
        <v>47</v>
      </c>
    </row>
    <row r="410" spans="2:14" ht="24" x14ac:dyDescent="0.2">
      <c r="B410" s="181">
        <v>404</v>
      </c>
      <c r="C410" s="181" t="s">
        <v>536</v>
      </c>
      <c r="D410" s="181" t="s">
        <v>537</v>
      </c>
      <c r="E410" s="181" t="s">
        <v>43</v>
      </c>
      <c r="F410" s="181" t="s">
        <v>92</v>
      </c>
      <c r="G410" s="181" t="s">
        <v>93</v>
      </c>
      <c r="H410" s="181" t="s">
        <v>43</v>
      </c>
      <c r="I410" s="188" t="str">
        <f xml:space="preserve"> HYPERLINK("#'N(1)'!B9785:K9802", "N(1)")</f>
        <v>N(1)</v>
      </c>
      <c r="J410" s="188" t="str">
        <f xml:space="preserve"> HYPERLINK("#'P(2)'!B9785:K9802", "P(2)")</f>
        <v>P(2)</v>
      </c>
      <c r="K410" s="188" t="str">
        <f xml:space="preserve"> HYPERLINK("#'NP(3)'!B16742:K16771", "NP(3)")</f>
        <v>NP(3)</v>
      </c>
      <c r="L410" s="181"/>
      <c r="M410" s="181"/>
      <c r="N410" s="181" t="s">
        <v>47</v>
      </c>
    </row>
    <row r="411" spans="2:14" ht="24" x14ac:dyDescent="0.2">
      <c r="B411" s="181">
        <v>405</v>
      </c>
      <c r="C411" s="181" t="s">
        <v>539</v>
      </c>
      <c r="D411" s="181" t="s">
        <v>540</v>
      </c>
      <c r="E411" s="181" t="s">
        <v>43</v>
      </c>
      <c r="F411" s="181" t="s">
        <v>44</v>
      </c>
      <c r="G411" s="181" t="s">
        <v>45</v>
      </c>
      <c r="H411" s="181" t="s">
        <v>46</v>
      </c>
      <c r="I411" s="188" t="str">
        <f xml:space="preserve"> HYPERLINK("#'N(1)'!B9804:K9828", "N(1)")</f>
        <v>N(1)</v>
      </c>
      <c r="J411" s="188" t="str">
        <f xml:space="preserve"> HYPERLINK("#'P(2)'!B9804:K9828", "P(2)")</f>
        <v>P(2)</v>
      </c>
      <c r="K411" s="188" t="str">
        <f xml:space="preserve"> HYPERLINK("#'NP(3)'!B16773:K16816", "NP(3)")</f>
        <v>NP(3)</v>
      </c>
      <c r="L411" s="181"/>
      <c r="M411" s="181"/>
      <c r="N411" s="181" t="s">
        <v>47</v>
      </c>
    </row>
    <row r="412" spans="2:14" ht="24" x14ac:dyDescent="0.2">
      <c r="B412" s="181">
        <v>406</v>
      </c>
      <c r="C412" s="181" t="s">
        <v>539</v>
      </c>
      <c r="D412" s="181" t="s">
        <v>540</v>
      </c>
      <c r="E412" s="181" t="s">
        <v>43</v>
      </c>
      <c r="F412" s="181" t="s">
        <v>71</v>
      </c>
      <c r="G412" s="181" t="s">
        <v>72</v>
      </c>
      <c r="H412" s="181" t="s">
        <v>46</v>
      </c>
      <c r="I412" s="188" t="str">
        <f xml:space="preserve"> HYPERLINK("#'N(1)'!B9830:K9856", "N(1)")</f>
        <v>N(1)</v>
      </c>
      <c r="J412" s="188" t="str">
        <f xml:space="preserve"> HYPERLINK("#'P(2)'!B9830:K9856", "P(2)")</f>
        <v>P(2)</v>
      </c>
      <c r="K412" s="188" t="str">
        <f xml:space="preserve"> HYPERLINK("#'NP(3)'!B16818:K16865", "NP(3)")</f>
        <v>NP(3)</v>
      </c>
      <c r="L412" s="181"/>
      <c r="M412" s="181"/>
      <c r="N412" s="181" t="s">
        <v>47</v>
      </c>
    </row>
    <row r="413" spans="2:14" ht="24" x14ac:dyDescent="0.2">
      <c r="B413" s="181">
        <v>407</v>
      </c>
      <c r="C413" s="181" t="s">
        <v>539</v>
      </c>
      <c r="D413" s="181" t="s">
        <v>540</v>
      </c>
      <c r="E413" s="181" t="s">
        <v>43</v>
      </c>
      <c r="F413" s="181" t="s">
        <v>78</v>
      </c>
      <c r="G413" s="181" t="s">
        <v>79</v>
      </c>
      <c r="H413" s="181" t="s">
        <v>46</v>
      </c>
      <c r="I413" s="188" t="str">
        <f xml:space="preserve"> HYPERLINK("#'N(1)'!B9858:K9880", "N(1)")</f>
        <v>N(1)</v>
      </c>
      <c r="J413" s="188" t="str">
        <f xml:space="preserve"> HYPERLINK("#'P(2)'!B9858:K9880", "P(2)")</f>
        <v>P(2)</v>
      </c>
      <c r="K413" s="188" t="str">
        <f xml:space="preserve"> HYPERLINK("#'NP(3)'!B16867:K16906", "NP(3)")</f>
        <v>NP(3)</v>
      </c>
      <c r="L413" s="181"/>
      <c r="M413" s="181"/>
      <c r="N413" s="181" t="s">
        <v>47</v>
      </c>
    </row>
    <row r="414" spans="2:14" ht="24" x14ac:dyDescent="0.2">
      <c r="B414" s="181">
        <v>408</v>
      </c>
      <c r="C414" s="181" t="s">
        <v>539</v>
      </c>
      <c r="D414" s="181" t="s">
        <v>540</v>
      </c>
      <c r="E414" s="181" t="s">
        <v>43</v>
      </c>
      <c r="F414" s="181" t="s">
        <v>92</v>
      </c>
      <c r="G414" s="181" t="s">
        <v>93</v>
      </c>
      <c r="H414" s="181" t="s">
        <v>43</v>
      </c>
      <c r="I414" s="188" t="str">
        <f xml:space="preserve"> HYPERLINK("#'N(1)'!B9882:K9899", "N(1)")</f>
        <v>N(1)</v>
      </c>
      <c r="J414" s="188" t="str">
        <f xml:space="preserve"> HYPERLINK("#'P(2)'!B9882:K9899", "P(2)")</f>
        <v>P(2)</v>
      </c>
      <c r="K414" s="188" t="str">
        <f xml:space="preserve"> HYPERLINK("#'NP(3)'!B16908:K16937", "NP(3)")</f>
        <v>NP(3)</v>
      </c>
      <c r="L414" s="181"/>
      <c r="M414" s="181"/>
      <c r="N414" s="181" t="s">
        <v>47</v>
      </c>
    </row>
    <row r="415" spans="2:14" ht="24" x14ac:dyDescent="0.2">
      <c r="B415" s="181">
        <v>409</v>
      </c>
      <c r="C415" s="181" t="s">
        <v>542</v>
      </c>
      <c r="D415" s="181" t="s">
        <v>543</v>
      </c>
      <c r="E415" s="181" t="s">
        <v>43</v>
      </c>
      <c r="F415" s="181" t="s">
        <v>44</v>
      </c>
      <c r="G415" s="181" t="s">
        <v>45</v>
      </c>
      <c r="H415" s="181" t="s">
        <v>46</v>
      </c>
      <c r="I415" s="188" t="str">
        <f xml:space="preserve"> HYPERLINK("#'N(1)'!B9901:K9925", "N(1)")</f>
        <v>N(1)</v>
      </c>
      <c r="J415" s="188" t="str">
        <f xml:space="preserve"> HYPERLINK("#'P(2)'!B9901:K9925", "P(2)")</f>
        <v>P(2)</v>
      </c>
      <c r="K415" s="188" t="str">
        <f xml:space="preserve"> HYPERLINK("#'NP(3)'!B16939:K16982", "NP(3)")</f>
        <v>NP(3)</v>
      </c>
      <c r="L415" s="181"/>
      <c r="M415" s="181"/>
      <c r="N415" s="181" t="s">
        <v>47</v>
      </c>
    </row>
    <row r="416" spans="2:14" ht="24" x14ac:dyDescent="0.2">
      <c r="B416" s="181">
        <v>410</v>
      </c>
      <c r="C416" s="181" t="s">
        <v>542</v>
      </c>
      <c r="D416" s="181" t="s">
        <v>543</v>
      </c>
      <c r="E416" s="181" t="s">
        <v>43</v>
      </c>
      <c r="F416" s="181" t="s">
        <v>71</v>
      </c>
      <c r="G416" s="181" t="s">
        <v>72</v>
      </c>
      <c r="H416" s="181" t="s">
        <v>46</v>
      </c>
      <c r="I416" s="188" t="str">
        <f xml:space="preserve"> HYPERLINK("#'N(1)'!B9927:K9953", "N(1)")</f>
        <v>N(1)</v>
      </c>
      <c r="J416" s="188" t="str">
        <f xml:space="preserve"> HYPERLINK("#'P(2)'!B9927:K9953", "P(2)")</f>
        <v>P(2)</v>
      </c>
      <c r="K416" s="188" t="str">
        <f xml:space="preserve"> HYPERLINK("#'NP(3)'!B16984:K17031", "NP(3)")</f>
        <v>NP(3)</v>
      </c>
      <c r="L416" s="181"/>
      <c r="M416" s="181"/>
      <c r="N416" s="181" t="s">
        <v>47</v>
      </c>
    </row>
    <row r="417" spans="2:14" ht="24" x14ac:dyDescent="0.2">
      <c r="B417" s="181">
        <v>411</v>
      </c>
      <c r="C417" s="181" t="s">
        <v>542</v>
      </c>
      <c r="D417" s="181" t="s">
        <v>543</v>
      </c>
      <c r="E417" s="181" t="s">
        <v>43</v>
      </c>
      <c r="F417" s="181" t="s">
        <v>78</v>
      </c>
      <c r="G417" s="181" t="s">
        <v>79</v>
      </c>
      <c r="H417" s="181" t="s">
        <v>46</v>
      </c>
      <c r="I417" s="188" t="str">
        <f xml:space="preserve"> HYPERLINK("#'N(1)'!B9955:K9977", "N(1)")</f>
        <v>N(1)</v>
      </c>
      <c r="J417" s="188" t="str">
        <f xml:space="preserve"> HYPERLINK("#'P(2)'!B9955:K9977", "P(2)")</f>
        <v>P(2)</v>
      </c>
      <c r="K417" s="188" t="str">
        <f xml:space="preserve"> HYPERLINK("#'NP(3)'!B17033:K17072", "NP(3)")</f>
        <v>NP(3)</v>
      </c>
      <c r="L417" s="181"/>
      <c r="M417" s="181"/>
      <c r="N417" s="181" t="s">
        <v>47</v>
      </c>
    </row>
    <row r="418" spans="2:14" ht="24" x14ac:dyDescent="0.2">
      <c r="B418" s="181">
        <v>412</v>
      </c>
      <c r="C418" s="181" t="s">
        <v>542</v>
      </c>
      <c r="D418" s="181" t="s">
        <v>543</v>
      </c>
      <c r="E418" s="181" t="s">
        <v>43</v>
      </c>
      <c r="F418" s="181" t="s">
        <v>92</v>
      </c>
      <c r="G418" s="181" t="s">
        <v>93</v>
      </c>
      <c r="H418" s="181" t="s">
        <v>43</v>
      </c>
      <c r="I418" s="188" t="str">
        <f xml:space="preserve"> HYPERLINK("#'N(1)'!B9979:K9996", "N(1)")</f>
        <v>N(1)</v>
      </c>
      <c r="J418" s="188" t="str">
        <f xml:space="preserve"> HYPERLINK("#'P(2)'!B9979:K9996", "P(2)")</f>
        <v>P(2)</v>
      </c>
      <c r="K418" s="188" t="str">
        <f xml:space="preserve"> HYPERLINK("#'NP(3)'!B17074:K17103", "NP(3)")</f>
        <v>NP(3)</v>
      </c>
      <c r="L418" s="181"/>
      <c r="M418" s="181"/>
      <c r="N418" s="181" t="s">
        <v>47</v>
      </c>
    </row>
  </sheetData>
  <mergeCells count="9">
    <mergeCell ref="M5:M6"/>
    <mergeCell ref="N5:N6"/>
    <mergeCell ref="F5:H5"/>
    <mergeCell ref="C5:E5"/>
    <mergeCell ref="B5:B6"/>
    <mergeCell ref="I5:I6"/>
    <mergeCell ref="J5:J6"/>
    <mergeCell ref="K5:K6"/>
    <mergeCell ref="L5:L6"/>
  </mergeCells>
  <phoneticPr fontId="7"/>
  <pageMargins left="0.7" right="0.7" top="0.75" bottom="0.75" header="0.3" footer="0.3"/>
  <pageSetup paperSize="9" scale="63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R9996"/>
  <sheetViews>
    <sheetView tabSelected="1" workbookViewId="0"/>
  </sheetViews>
  <sheetFormatPr defaultColWidth="8.875" defaultRowHeight="12" x14ac:dyDescent="0.2"/>
  <cols>
    <col min="1" max="1" width="3.625" style="186" customWidth="1"/>
    <col min="2" max="2" width="4.625" style="186" customWidth="1"/>
    <col min="3" max="4" width="7.625" style="186" customWidth="1"/>
    <col min="5" max="5" width="16.625" style="186" customWidth="1"/>
    <col min="6" max="6" width="5.625" style="186" customWidth="1"/>
    <col min="7" max="18" width="8.625" style="186" customWidth="1"/>
    <col min="19" max="16384" width="8.875" style="186"/>
  </cols>
  <sheetData>
    <row r="7" spans="2:10" x14ac:dyDescent="0.2">
      <c r="B7" s="40" t="str">
        <f xml:space="preserve"> HYPERLINK("#'目次'!B7", "[1]")</f>
        <v>[1]</v>
      </c>
      <c r="C7" s="23" t="s">
        <v>13</v>
      </c>
    </row>
    <row r="10" spans="2:10" x14ac:dyDescent="0.2">
      <c r="C10" s="23" t="s">
        <v>14</v>
      </c>
    </row>
    <row r="11" spans="2:10" x14ac:dyDescent="0.2">
      <c r="D11" s="195"/>
      <c r="E11" s="196"/>
      <c r="F11" s="196"/>
      <c r="G11" s="37" t="s">
        <v>15</v>
      </c>
      <c r="H11" s="33" t="s">
        <v>16</v>
      </c>
      <c r="I11" s="13" t="s">
        <v>17</v>
      </c>
      <c r="J11" s="38" t="s">
        <v>18</v>
      </c>
    </row>
    <row r="12" spans="2:10" x14ac:dyDescent="0.2">
      <c r="D12" s="197"/>
      <c r="E12" s="198"/>
      <c r="F12" s="198"/>
      <c r="G12" s="35"/>
      <c r="H12" s="39"/>
      <c r="I12" s="14"/>
      <c r="J12" s="34"/>
    </row>
    <row r="13" spans="2:10" x14ac:dyDescent="0.2">
      <c r="D13" s="56"/>
      <c r="E13" s="58" t="s">
        <v>15</v>
      </c>
      <c r="F13" s="46"/>
      <c r="G13" s="36">
        <v>1200</v>
      </c>
      <c r="H13" s="17">
        <v>762</v>
      </c>
      <c r="I13" s="17">
        <v>432</v>
      </c>
      <c r="J13" s="47">
        <v>6</v>
      </c>
    </row>
    <row r="14" spans="2:10" x14ac:dyDescent="0.2">
      <c r="D14" s="199" t="s">
        <v>19</v>
      </c>
      <c r="E14" s="22" t="s">
        <v>20</v>
      </c>
      <c r="F14" s="21"/>
      <c r="G14" s="19">
        <v>132</v>
      </c>
      <c r="H14" s="27">
        <v>82</v>
      </c>
      <c r="I14" s="3">
        <v>50</v>
      </c>
      <c r="J14" s="26">
        <v>0</v>
      </c>
    </row>
    <row r="15" spans="2:10" x14ac:dyDescent="0.2">
      <c r="D15" s="200"/>
      <c r="E15" s="4" t="s">
        <v>21</v>
      </c>
      <c r="F15" s="5"/>
      <c r="G15" s="6">
        <v>444</v>
      </c>
      <c r="H15" s="8">
        <v>280</v>
      </c>
      <c r="I15" s="1">
        <v>158</v>
      </c>
      <c r="J15" s="9">
        <v>6</v>
      </c>
    </row>
    <row r="16" spans="2:10" x14ac:dyDescent="0.2">
      <c r="D16" s="200"/>
      <c r="E16" s="4" t="s">
        <v>22</v>
      </c>
      <c r="F16" s="5"/>
      <c r="G16" s="6">
        <v>192</v>
      </c>
      <c r="H16" s="8">
        <v>127</v>
      </c>
      <c r="I16" s="1">
        <v>65</v>
      </c>
      <c r="J16" s="9">
        <v>0</v>
      </c>
    </row>
    <row r="17" spans="4:10" x14ac:dyDescent="0.2">
      <c r="D17" s="200"/>
      <c r="E17" s="4" t="s">
        <v>23</v>
      </c>
      <c r="F17" s="5"/>
      <c r="G17" s="6">
        <v>192</v>
      </c>
      <c r="H17" s="8">
        <v>125</v>
      </c>
      <c r="I17" s="1">
        <v>67</v>
      </c>
      <c r="J17" s="9">
        <v>0</v>
      </c>
    </row>
    <row r="18" spans="4:10" x14ac:dyDescent="0.2">
      <c r="D18" s="200"/>
      <c r="E18" s="4" t="s">
        <v>24</v>
      </c>
      <c r="F18" s="5"/>
      <c r="G18" s="6">
        <v>240</v>
      </c>
      <c r="H18" s="8">
        <v>148</v>
      </c>
      <c r="I18" s="1">
        <v>92</v>
      </c>
      <c r="J18" s="9">
        <v>0</v>
      </c>
    </row>
    <row r="19" spans="4:10" x14ac:dyDescent="0.2">
      <c r="D19" s="199" t="s">
        <v>25</v>
      </c>
      <c r="E19" s="22" t="s">
        <v>26</v>
      </c>
      <c r="F19" s="21"/>
      <c r="G19" s="19">
        <v>348</v>
      </c>
      <c r="H19" s="27">
        <v>237</v>
      </c>
      <c r="I19" s="3">
        <v>110</v>
      </c>
      <c r="J19" s="26">
        <v>1</v>
      </c>
    </row>
    <row r="20" spans="4:10" x14ac:dyDescent="0.2">
      <c r="D20" s="200"/>
      <c r="E20" s="4" t="s">
        <v>27</v>
      </c>
      <c r="F20" s="5"/>
      <c r="G20" s="6">
        <v>378</v>
      </c>
      <c r="H20" s="8">
        <v>236</v>
      </c>
      <c r="I20" s="1">
        <v>140</v>
      </c>
      <c r="J20" s="9">
        <v>2</v>
      </c>
    </row>
    <row r="21" spans="4:10" x14ac:dyDescent="0.2">
      <c r="D21" s="200"/>
      <c r="E21" s="4" t="s">
        <v>28</v>
      </c>
      <c r="F21" s="5"/>
      <c r="G21" s="6">
        <v>372</v>
      </c>
      <c r="H21" s="8">
        <v>233</v>
      </c>
      <c r="I21" s="1">
        <v>137</v>
      </c>
      <c r="J21" s="9">
        <v>2</v>
      </c>
    </row>
    <row r="22" spans="4:10" x14ac:dyDescent="0.2">
      <c r="D22" s="200"/>
      <c r="E22" s="4" t="s">
        <v>29</v>
      </c>
      <c r="F22" s="5"/>
      <c r="G22" s="6">
        <v>102</v>
      </c>
      <c r="H22" s="8">
        <v>56</v>
      </c>
      <c r="I22" s="1">
        <v>45</v>
      </c>
      <c r="J22" s="9">
        <v>1</v>
      </c>
    </row>
    <row r="23" spans="4:10" x14ac:dyDescent="0.2">
      <c r="D23" s="199" t="s">
        <v>30</v>
      </c>
      <c r="E23" s="22" t="s">
        <v>31</v>
      </c>
      <c r="F23" s="21"/>
      <c r="G23" s="19">
        <v>592</v>
      </c>
      <c r="H23" s="27">
        <v>374</v>
      </c>
      <c r="I23" s="3">
        <v>215</v>
      </c>
      <c r="J23" s="26">
        <v>3</v>
      </c>
    </row>
    <row r="24" spans="4:10" x14ac:dyDescent="0.2">
      <c r="D24" s="200"/>
      <c r="E24" s="4" t="s">
        <v>32</v>
      </c>
      <c r="F24" s="5"/>
      <c r="G24" s="6">
        <v>608</v>
      </c>
      <c r="H24" s="8">
        <v>388</v>
      </c>
      <c r="I24" s="1">
        <v>217</v>
      </c>
      <c r="J24" s="9">
        <v>3</v>
      </c>
    </row>
    <row r="25" spans="4:10" x14ac:dyDescent="0.2">
      <c r="D25" s="199" t="s">
        <v>33</v>
      </c>
      <c r="E25" s="22" t="s">
        <v>34</v>
      </c>
      <c r="F25" s="21"/>
      <c r="G25" s="19">
        <v>74</v>
      </c>
      <c r="H25" s="27">
        <v>42</v>
      </c>
      <c r="I25" s="3">
        <v>31</v>
      </c>
      <c r="J25" s="26">
        <v>1</v>
      </c>
    </row>
    <row r="26" spans="4:10" x14ac:dyDescent="0.2">
      <c r="D26" s="200"/>
      <c r="E26" s="4" t="s">
        <v>35</v>
      </c>
      <c r="F26" s="5"/>
      <c r="G26" s="6">
        <v>148</v>
      </c>
      <c r="H26" s="8">
        <v>81</v>
      </c>
      <c r="I26" s="1">
        <v>66</v>
      </c>
      <c r="J26" s="9">
        <v>1</v>
      </c>
    </row>
    <row r="27" spans="4:10" x14ac:dyDescent="0.2">
      <c r="D27" s="200"/>
      <c r="E27" s="4" t="s">
        <v>36</v>
      </c>
      <c r="F27" s="5"/>
      <c r="G27" s="6">
        <v>187</v>
      </c>
      <c r="H27" s="8">
        <v>103</v>
      </c>
      <c r="I27" s="1">
        <v>84</v>
      </c>
      <c r="J27" s="9">
        <v>0</v>
      </c>
    </row>
    <row r="28" spans="4:10" x14ac:dyDescent="0.2">
      <c r="D28" s="200"/>
      <c r="E28" s="4" t="s">
        <v>37</v>
      </c>
      <c r="F28" s="5"/>
      <c r="G28" s="6">
        <v>221</v>
      </c>
      <c r="H28" s="8">
        <v>139</v>
      </c>
      <c r="I28" s="1">
        <v>82</v>
      </c>
      <c r="J28" s="9">
        <v>0</v>
      </c>
    </row>
    <row r="29" spans="4:10" x14ac:dyDescent="0.2">
      <c r="D29" s="200"/>
      <c r="E29" s="4" t="s">
        <v>38</v>
      </c>
      <c r="F29" s="5"/>
      <c r="G29" s="6">
        <v>186</v>
      </c>
      <c r="H29" s="8">
        <v>126</v>
      </c>
      <c r="I29" s="1">
        <v>59</v>
      </c>
      <c r="J29" s="9">
        <v>1</v>
      </c>
    </row>
    <row r="30" spans="4:10" x14ac:dyDescent="0.2">
      <c r="D30" s="200"/>
      <c r="E30" s="4" t="s">
        <v>39</v>
      </c>
      <c r="F30" s="5"/>
      <c r="G30" s="6">
        <v>223</v>
      </c>
      <c r="H30" s="8">
        <v>170</v>
      </c>
      <c r="I30" s="1">
        <v>52</v>
      </c>
      <c r="J30" s="9">
        <v>1</v>
      </c>
    </row>
    <row r="31" spans="4:10" x14ac:dyDescent="0.2">
      <c r="D31" s="201"/>
      <c r="E31" s="57" t="s">
        <v>40</v>
      </c>
      <c r="F31" s="59"/>
      <c r="G31" s="55">
        <v>161</v>
      </c>
      <c r="H31" s="77">
        <v>101</v>
      </c>
      <c r="I31" s="32">
        <v>58</v>
      </c>
      <c r="J31" s="80">
        <v>2</v>
      </c>
    </row>
    <row r="33" spans="2:10" x14ac:dyDescent="0.2">
      <c r="B33" s="40" t="str">
        <f xml:space="preserve"> HYPERLINK("#'目次'!B8", "[2]")</f>
        <v>[2]</v>
      </c>
      <c r="C33" s="23" t="s">
        <v>13</v>
      </c>
    </row>
    <row r="36" spans="2:10" x14ac:dyDescent="0.2">
      <c r="C36" s="23" t="s">
        <v>48</v>
      </c>
    </row>
    <row r="37" spans="2:10" x14ac:dyDescent="0.2">
      <c r="D37" s="195"/>
      <c r="E37" s="196"/>
      <c r="F37" s="196"/>
      <c r="G37" s="37" t="s">
        <v>15</v>
      </c>
      <c r="H37" s="33" t="s">
        <v>16</v>
      </c>
      <c r="I37" s="13" t="s">
        <v>17</v>
      </c>
      <c r="J37" s="38" t="s">
        <v>18</v>
      </c>
    </row>
    <row r="38" spans="2:10" x14ac:dyDescent="0.2">
      <c r="D38" s="197"/>
      <c r="E38" s="198"/>
      <c r="F38" s="198"/>
      <c r="G38" s="35"/>
      <c r="H38" s="39"/>
      <c r="I38" s="14"/>
      <c r="J38" s="34"/>
    </row>
    <row r="39" spans="2:10" x14ac:dyDescent="0.2">
      <c r="D39" s="56"/>
      <c r="E39" s="58" t="s">
        <v>15</v>
      </c>
      <c r="F39" s="46"/>
      <c r="G39" s="36">
        <v>1200</v>
      </c>
      <c r="H39" s="17">
        <v>762</v>
      </c>
      <c r="I39" s="17">
        <v>432</v>
      </c>
      <c r="J39" s="47">
        <v>6</v>
      </c>
    </row>
    <row r="40" spans="2:10" x14ac:dyDescent="0.2">
      <c r="D40" s="199" t="s">
        <v>49</v>
      </c>
      <c r="E40" s="22" t="s">
        <v>50</v>
      </c>
      <c r="F40" s="21"/>
      <c r="G40" s="19">
        <v>15</v>
      </c>
      <c r="H40" s="27">
        <v>9</v>
      </c>
      <c r="I40" s="3">
        <v>6</v>
      </c>
      <c r="J40" s="26">
        <v>0</v>
      </c>
    </row>
    <row r="41" spans="2:10" x14ac:dyDescent="0.2">
      <c r="D41" s="200"/>
      <c r="E41" s="4" t="s">
        <v>51</v>
      </c>
      <c r="F41" s="5"/>
      <c r="G41" s="6">
        <v>142</v>
      </c>
      <c r="H41" s="8">
        <v>93</v>
      </c>
      <c r="I41" s="1">
        <v>49</v>
      </c>
      <c r="J41" s="9">
        <v>0</v>
      </c>
    </row>
    <row r="42" spans="2:10" x14ac:dyDescent="0.2">
      <c r="D42" s="200"/>
      <c r="E42" s="4" t="s">
        <v>52</v>
      </c>
      <c r="F42" s="5"/>
      <c r="G42" s="6">
        <v>26</v>
      </c>
      <c r="H42" s="8">
        <v>15</v>
      </c>
      <c r="I42" s="1">
        <v>11</v>
      </c>
      <c r="J42" s="9">
        <v>0</v>
      </c>
    </row>
    <row r="43" spans="2:10" x14ac:dyDescent="0.2">
      <c r="D43" s="200"/>
      <c r="E43" s="4" t="s">
        <v>53</v>
      </c>
      <c r="F43" s="5"/>
      <c r="G43" s="6">
        <v>41</v>
      </c>
      <c r="H43" s="8">
        <v>25</v>
      </c>
      <c r="I43" s="1">
        <v>16</v>
      </c>
      <c r="J43" s="9">
        <v>0</v>
      </c>
    </row>
    <row r="44" spans="2:10" x14ac:dyDescent="0.2">
      <c r="D44" s="200"/>
      <c r="E44" s="4" t="s">
        <v>54</v>
      </c>
      <c r="F44" s="5"/>
      <c r="G44" s="6">
        <v>226</v>
      </c>
      <c r="H44" s="8">
        <v>153</v>
      </c>
      <c r="I44" s="1">
        <v>72</v>
      </c>
      <c r="J44" s="9">
        <v>1</v>
      </c>
    </row>
    <row r="45" spans="2:10" x14ac:dyDescent="0.2">
      <c r="D45" s="200"/>
      <c r="E45" s="4" t="s">
        <v>55</v>
      </c>
      <c r="F45" s="5"/>
      <c r="G45" s="6">
        <v>125</v>
      </c>
      <c r="H45" s="8">
        <v>72</v>
      </c>
      <c r="I45" s="1">
        <v>53</v>
      </c>
      <c r="J45" s="9">
        <v>0</v>
      </c>
    </row>
    <row r="46" spans="2:10" x14ac:dyDescent="0.2">
      <c r="D46" s="200"/>
      <c r="E46" s="4" t="s">
        <v>56</v>
      </c>
      <c r="F46" s="5"/>
      <c r="G46" s="6">
        <v>190</v>
      </c>
      <c r="H46" s="8">
        <v>111</v>
      </c>
      <c r="I46" s="1">
        <v>79</v>
      </c>
      <c r="J46" s="9">
        <v>0</v>
      </c>
    </row>
    <row r="47" spans="2:10" x14ac:dyDescent="0.2">
      <c r="D47" s="200"/>
      <c r="E47" s="4" t="s">
        <v>57</v>
      </c>
      <c r="F47" s="5"/>
      <c r="G47" s="6">
        <v>185</v>
      </c>
      <c r="H47" s="8">
        <v>135</v>
      </c>
      <c r="I47" s="1">
        <v>49</v>
      </c>
      <c r="J47" s="9">
        <v>1</v>
      </c>
    </row>
    <row r="48" spans="2:10" x14ac:dyDescent="0.2">
      <c r="D48" s="200"/>
      <c r="E48" s="4" t="s">
        <v>58</v>
      </c>
      <c r="F48" s="5"/>
      <c r="G48" s="6">
        <v>113</v>
      </c>
      <c r="H48" s="8">
        <v>62</v>
      </c>
      <c r="I48" s="1">
        <v>49</v>
      </c>
      <c r="J48" s="9">
        <v>2</v>
      </c>
    </row>
    <row r="49" spans="2:10" x14ac:dyDescent="0.2">
      <c r="D49" s="200"/>
      <c r="E49" s="4" t="s">
        <v>59</v>
      </c>
      <c r="F49" s="5"/>
      <c r="G49" s="6">
        <v>136</v>
      </c>
      <c r="H49" s="8">
        <v>87</v>
      </c>
      <c r="I49" s="1">
        <v>47</v>
      </c>
      <c r="J49" s="9">
        <v>2</v>
      </c>
    </row>
    <row r="50" spans="2:10" x14ac:dyDescent="0.2">
      <c r="D50" s="199" t="s">
        <v>60</v>
      </c>
      <c r="E50" s="22" t="s">
        <v>61</v>
      </c>
      <c r="F50" s="21"/>
      <c r="G50" s="19">
        <v>205</v>
      </c>
      <c r="H50" s="27">
        <v>127</v>
      </c>
      <c r="I50" s="3">
        <v>77</v>
      </c>
      <c r="J50" s="26">
        <v>1</v>
      </c>
    </row>
    <row r="51" spans="2:10" x14ac:dyDescent="0.2">
      <c r="D51" s="200"/>
      <c r="E51" s="4" t="s">
        <v>62</v>
      </c>
      <c r="F51" s="5"/>
      <c r="G51" s="6">
        <v>160</v>
      </c>
      <c r="H51" s="8">
        <v>105</v>
      </c>
      <c r="I51" s="1">
        <v>54</v>
      </c>
      <c r="J51" s="9">
        <v>1</v>
      </c>
    </row>
    <row r="52" spans="2:10" x14ac:dyDescent="0.2">
      <c r="D52" s="200"/>
      <c r="E52" s="4" t="s">
        <v>63</v>
      </c>
      <c r="F52" s="5"/>
      <c r="G52" s="6">
        <v>121</v>
      </c>
      <c r="H52" s="8">
        <v>72</v>
      </c>
      <c r="I52" s="1">
        <v>48</v>
      </c>
      <c r="J52" s="9">
        <v>1</v>
      </c>
    </row>
    <row r="53" spans="2:10" x14ac:dyDescent="0.2">
      <c r="D53" s="200"/>
      <c r="E53" s="4" t="s">
        <v>64</v>
      </c>
      <c r="F53" s="5"/>
      <c r="G53" s="6">
        <v>124</v>
      </c>
      <c r="H53" s="8">
        <v>73</v>
      </c>
      <c r="I53" s="1">
        <v>51</v>
      </c>
      <c r="J53" s="9">
        <v>0</v>
      </c>
    </row>
    <row r="54" spans="2:10" x14ac:dyDescent="0.2">
      <c r="D54" s="200"/>
      <c r="E54" s="4" t="s">
        <v>65</v>
      </c>
      <c r="F54" s="5"/>
      <c r="G54" s="6">
        <v>109</v>
      </c>
      <c r="H54" s="8">
        <v>62</v>
      </c>
      <c r="I54" s="1">
        <v>47</v>
      </c>
      <c r="J54" s="9">
        <v>0</v>
      </c>
    </row>
    <row r="55" spans="2:10" x14ac:dyDescent="0.2">
      <c r="D55" s="200"/>
      <c r="E55" s="4" t="s">
        <v>66</v>
      </c>
      <c r="F55" s="5"/>
      <c r="G55" s="6">
        <v>104</v>
      </c>
      <c r="H55" s="8">
        <v>64</v>
      </c>
      <c r="I55" s="1">
        <v>40</v>
      </c>
      <c r="J55" s="9">
        <v>0</v>
      </c>
    </row>
    <row r="56" spans="2:10" x14ac:dyDescent="0.2">
      <c r="D56" s="200"/>
      <c r="E56" s="4" t="s">
        <v>67</v>
      </c>
      <c r="F56" s="5"/>
      <c r="G56" s="6">
        <v>139</v>
      </c>
      <c r="H56" s="8">
        <v>95</v>
      </c>
      <c r="I56" s="1">
        <v>42</v>
      </c>
      <c r="J56" s="9">
        <v>2</v>
      </c>
    </row>
    <row r="57" spans="2:10" x14ac:dyDescent="0.2">
      <c r="D57" s="200"/>
      <c r="E57" s="4" t="s">
        <v>68</v>
      </c>
      <c r="F57" s="5"/>
      <c r="G57" s="6">
        <v>48</v>
      </c>
      <c r="H57" s="8">
        <v>38</v>
      </c>
      <c r="I57" s="1">
        <v>10</v>
      </c>
      <c r="J57" s="9">
        <v>0</v>
      </c>
    </row>
    <row r="58" spans="2:10" x14ac:dyDescent="0.2">
      <c r="D58" s="200"/>
      <c r="E58" s="4" t="s">
        <v>69</v>
      </c>
      <c r="F58" s="5"/>
      <c r="G58" s="6">
        <v>37</v>
      </c>
      <c r="H58" s="8">
        <v>30</v>
      </c>
      <c r="I58" s="1">
        <v>7</v>
      </c>
      <c r="J58" s="9">
        <v>0</v>
      </c>
    </row>
    <row r="59" spans="2:10" x14ac:dyDescent="0.2">
      <c r="D59" s="93" t="s">
        <v>70</v>
      </c>
      <c r="E59" s="89" t="s">
        <v>18</v>
      </c>
      <c r="F59" s="92"/>
      <c r="G59" s="94">
        <v>0</v>
      </c>
      <c r="H59" s="122">
        <v>0</v>
      </c>
      <c r="I59" s="63">
        <v>0</v>
      </c>
      <c r="J59" s="121">
        <v>0</v>
      </c>
    </row>
    <row r="61" spans="2:10" x14ac:dyDescent="0.2">
      <c r="B61" s="40" t="str">
        <f xml:space="preserve"> HYPERLINK("#'目次'!B9", "[3]")</f>
        <v>[3]</v>
      </c>
      <c r="C61" s="23" t="s">
        <v>13</v>
      </c>
    </row>
    <row r="64" spans="2:10" x14ac:dyDescent="0.2">
      <c r="C64" s="23" t="s">
        <v>73</v>
      </c>
    </row>
    <row r="65" spans="4:10" x14ac:dyDescent="0.2">
      <c r="D65" s="195"/>
      <c r="E65" s="196"/>
      <c r="F65" s="196"/>
      <c r="G65" s="37" t="s">
        <v>15</v>
      </c>
      <c r="H65" s="33" t="s">
        <v>16</v>
      </c>
      <c r="I65" s="13" t="s">
        <v>17</v>
      </c>
      <c r="J65" s="38" t="s">
        <v>18</v>
      </c>
    </row>
    <row r="66" spans="4:10" x14ac:dyDescent="0.2">
      <c r="D66" s="197"/>
      <c r="E66" s="198"/>
      <c r="F66" s="198"/>
      <c r="G66" s="35"/>
      <c r="H66" s="39"/>
      <c r="I66" s="14"/>
      <c r="J66" s="34"/>
    </row>
    <row r="67" spans="4:10" x14ac:dyDescent="0.2">
      <c r="D67" s="56"/>
      <c r="E67" s="58" t="s">
        <v>15</v>
      </c>
      <c r="F67" s="46"/>
      <c r="G67" s="36">
        <v>1200</v>
      </c>
      <c r="H67" s="17">
        <v>762</v>
      </c>
      <c r="I67" s="17">
        <v>432</v>
      </c>
      <c r="J67" s="47">
        <v>6</v>
      </c>
    </row>
    <row r="68" spans="4:10" x14ac:dyDescent="0.2">
      <c r="D68" s="199" t="s">
        <v>74</v>
      </c>
      <c r="E68" s="22" t="s">
        <v>75</v>
      </c>
      <c r="F68" s="21"/>
      <c r="G68" s="19">
        <v>592</v>
      </c>
      <c r="H68" s="27">
        <v>374</v>
      </c>
      <c r="I68" s="3">
        <v>215</v>
      </c>
      <c r="J68" s="26">
        <v>3</v>
      </c>
    </row>
    <row r="69" spans="4:10" x14ac:dyDescent="0.2">
      <c r="D69" s="200"/>
      <c r="E69" s="4" t="s">
        <v>34</v>
      </c>
      <c r="F69" s="5"/>
      <c r="G69" s="6">
        <v>37</v>
      </c>
      <c r="H69" s="8">
        <v>22</v>
      </c>
      <c r="I69" s="1">
        <v>15</v>
      </c>
      <c r="J69" s="9">
        <v>0</v>
      </c>
    </row>
    <row r="70" spans="4:10" x14ac:dyDescent="0.2">
      <c r="D70" s="200"/>
      <c r="E70" s="4" t="s">
        <v>35</v>
      </c>
      <c r="F70" s="5"/>
      <c r="G70" s="6">
        <v>75</v>
      </c>
      <c r="H70" s="8">
        <v>44</v>
      </c>
      <c r="I70" s="1">
        <v>30</v>
      </c>
      <c r="J70" s="9">
        <v>1</v>
      </c>
    </row>
    <row r="71" spans="4:10" x14ac:dyDescent="0.2">
      <c r="D71" s="200"/>
      <c r="E71" s="4" t="s">
        <v>36</v>
      </c>
      <c r="F71" s="5"/>
      <c r="G71" s="6">
        <v>95</v>
      </c>
      <c r="H71" s="8">
        <v>49</v>
      </c>
      <c r="I71" s="1">
        <v>46</v>
      </c>
      <c r="J71" s="9">
        <v>0</v>
      </c>
    </row>
    <row r="72" spans="4:10" x14ac:dyDescent="0.2">
      <c r="D72" s="200"/>
      <c r="E72" s="4" t="s">
        <v>37</v>
      </c>
      <c r="F72" s="5"/>
      <c r="G72" s="6">
        <v>111</v>
      </c>
      <c r="H72" s="8">
        <v>71</v>
      </c>
      <c r="I72" s="1">
        <v>40</v>
      </c>
      <c r="J72" s="9">
        <v>0</v>
      </c>
    </row>
    <row r="73" spans="4:10" x14ac:dyDescent="0.2">
      <c r="D73" s="200"/>
      <c r="E73" s="4" t="s">
        <v>38</v>
      </c>
      <c r="F73" s="5"/>
      <c r="G73" s="6">
        <v>93</v>
      </c>
      <c r="H73" s="8">
        <v>66</v>
      </c>
      <c r="I73" s="1">
        <v>26</v>
      </c>
      <c r="J73" s="9">
        <v>1</v>
      </c>
    </row>
    <row r="74" spans="4:10" x14ac:dyDescent="0.2">
      <c r="D74" s="200"/>
      <c r="E74" s="4" t="s">
        <v>39</v>
      </c>
      <c r="F74" s="5"/>
      <c r="G74" s="6">
        <v>109</v>
      </c>
      <c r="H74" s="8">
        <v>84</v>
      </c>
      <c r="I74" s="1">
        <v>25</v>
      </c>
      <c r="J74" s="9">
        <v>0</v>
      </c>
    </row>
    <row r="75" spans="4:10" x14ac:dyDescent="0.2">
      <c r="D75" s="200"/>
      <c r="E75" s="4" t="s">
        <v>40</v>
      </c>
      <c r="F75" s="5"/>
      <c r="G75" s="6">
        <v>72</v>
      </c>
      <c r="H75" s="8">
        <v>38</v>
      </c>
      <c r="I75" s="1">
        <v>33</v>
      </c>
      <c r="J75" s="9">
        <v>1</v>
      </c>
    </row>
    <row r="76" spans="4:10" x14ac:dyDescent="0.2">
      <c r="D76" s="199" t="s">
        <v>76</v>
      </c>
      <c r="E76" s="22" t="s">
        <v>77</v>
      </c>
      <c r="F76" s="21"/>
      <c r="G76" s="19">
        <v>608</v>
      </c>
      <c r="H76" s="27">
        <v>388</v>
      </c>
      <c r="I76" s="3">
        <v>217</v>
      </c>
      <c r="J76" s="26">
        <v>3</v>
      </c>
    </row>
    <row r="77" spans="4:10" x14ac:dyDescent="0.2">
      <c r="D77" s="200"/>
      <c r="E77" s="4" t="s">
        <v>34</v>
      </c>
      <c r="F77" s="5"/>
      <c r="G77" s="6">
        <v>37</v>
      </c>
      <c r="H77" s="8">
        <v>20</v>
      </c>
      <c r="I77" s="1">
        <v>16</v>
      </c>
      <c r="J77" s="9">
        <v>1</v>
      </c>
    </row>
    <row r="78" spans="4:10" x14ac:dyDescent="0.2">
      <c r="D78" s="200"/>
      <c r="E78" s="4" t="s">
        <v>35</v>
      </c>
      <c r="F78" s="5"/>
      <c r="G78" s="6">
        <v>73</v>
      </c>
      <c r="H78" s="8">
        <v>37</v>
      </c>
      <c r="I78" s="1">
        <v>36</v>
      </c>
      <c r="J78" s="9">
        <v>0</v>
      </c>
    </row>
    <row r="79" spans="4:10" x14ac:dyDescent="0.2">
      <c r="D79" s="200"/>
      <c r="E79" s="4" t="s">
        <v>36</v>
      </c>
      <c r="F79" s="5"/>
      <c r="G79" s="6">
        <v>92</v>
      </c>
      <c r="H79" s="8">
        <v>54</v>
      </c>
      <c r="I79" s="1">
        <v>38</v>
      </c>
      <c r="J79" s="9">
        <v>0</v>
      </c>
    </row>
    <row r="80" spans="4:10" x14ac:dyDescent="0.2">
      <c r="D80" s="200"/>
      <c r="E80" s="4" t="s">
        <v>37</v>
      </c>
      <c r="F80" s="5"/>
      <c r="G80" s="6">
        <v>110</v>
      </c>
      <c r="H80" s="8">
        <v>68</v>
      </c>
      <c r="I80" s="1">
        <v>42</v>
      </c>
      <c r="J80" s="9">
        <v>0</v>
      </c>
    </row>
    <row r="81" spans="2:10" x14ac:dyDescent="0.2">
      <c r="D81" s="200"/>
      <c r="E81" s="4" t="s">
        <v>38</v>
      </c>
      <c r="F81" s="5"/>
      <c r="G81" s="6">
        <v>93</v>
      </c>
      <c r="H81" s="8">
        <v>60</v>
      </c>
      <c r="I81" s="1">
        <v>33</v>
      </c>
      <c r="J81" s="9">
        <v>0</v>
      </c>
    </row>
    <row r="82" spans="2:10" x14ac:dyDescent="0.2">
      <c r="D82" s="200"/>
      <c r="E82" s="4" t="s">
        <v>39</v>
      </c>
      <c r="F82" s="5"/>
      <c r="G82" s="6">
        <v>114</v>
      </c>
      <c r="H82" s="8">
        <v>86</v>
      </c>
      <c r="I82" s="1">
        <v>27</v>
      </c>
      <c r="J82" s="9">
        <v>1</v>
      </c>
    </row>
    <row r="83" spans="2:10" x14ac:dyDescent="0.2">
      <c r="D83" s="201"/>
      <c r="E83" s="57" t="s">
        <v>40</v>
      </c>
      <c r="F83" s="59"/>
      <c r="G83" s="55">
        <v>89</v>
      </c>
      <c r="H83" s="77">
        <v>63</v>
      </c>
      <c r="I83" s="32">
        <v>25</v>
      </c>
      <c r="J83" s="80">
        <v>1</v>
      </c>
    </row>
    <row r="85" spans="2:10" x14ac:dyDescent="0.2">
      <c r="B85" s="40" t="str">
        <f xml:space="preserve"> HYPERLINK("#'目次'!B10", "[4]")</f>
        <v>[4]</v>
      </c>
      <c r="C85" s="23" t="s">
        <v>13</v>
      </c>
    </row>
    <row r="88" spans="2:10" x14ac:dyDescent="0.2">
      <c r="C88" s="23" t="s">
        <v>80</v>
      </c>
    </row>
    <row r="89" spans="2:10" x14ac:dyDescent="0.2">
      <c r="E89" s="195"/>
      <c r="F89" s="196"/>
      <c r="G89" s="37" t="s">
        <v>15</v>
      </c>
      <c r="H89" s="33" t="s">
        <v>16</v>
      </c>
      <c r="I89" s="13" t="s">
        <v>17</v>
      </c>
      <c r="J89" s="38" t="s">
        <v>18</v>
      </c>
    </row>
    <row r="90" spans="2:10" x14ac:dyDescent="0.2">
      <c r="E90" s="197"/>
      <c r="F90" s="198"/>
      <c r="G90" s="35"/>
      <c r="H90" s="39"/>
      <c r="I90" s="14"/>
      <c r="J90" s="34"/>
    </row>
    <row r="91" spans="2:10" x14ac:dyDescent="0.2">
      <c r="E91" s="91" t="s">
        <v>15</v>
      </c>
      <c r="F91" s="46"/>
      <c r="G91" s="36">
        <v>1200</v>
      </c>
      <c r="H91" s="17">
        <v>762</v>
      </c>
      <c r="I91" s="17">
        <v>432</v>
      </c>
      <c r="J91" s="47">
        <v>6</v>
      </c>
    </row>
    <row r="92" spans="2:10" x14ac:dyDescent="0.2">
      <c r="E92" s="4" t="s">
        <v>81</v>
      </c>
      <c r="F92" s="5"/>
      <c r="G92" s="19">
        <v>48</v>
      </c>
      <c r="H92" s="27">
        <v>29</v>
      </c>
      <c r="I92" s="3">
        <v>19</v>
      </c>
      <c r="J92" s="26">
        <v>0</v>
      </c>
    </row>
    <row r="93" spans="2:10" x14ac:dyDescent="0.2">
      <c r="E93" s="4" t="s">
        <v>82</v>
      </c>
      <c r="F93" s="5"/>
      <c r="G93" s="6">
        <v>84</v>
      </c>
      <c r="H93" s="8">
        <v>53</v>
      </c>
      <c r="I93" s="1">
        <v>31</v>
      </c>
      <c r="J93" s="9">
        <v>0</v>
      </c>
    </row>
    <row r="94" spans="2:10" x14ac:dyDescent="0.2">
      <c r="E94" s="4" t="s">
        <v>83</v>
      </c>
      <c r="F94" s="5"/>
      <c r="G94" s="6">
        <v>462</v>
      </c>
      <c r="H94" s="8">
        <v>289</v>
      </c>
      <c r="I94" s="1">
        <v>167</v>
      </c>
      <c r="J94" s="9">
        <v>6</v>
      </c>
    </row>
    <row r="95" spans="2:10" x14ac:dyDescent="0.2">
      <c r="E95" s="4" t="s">
        <v>84</v>
      </c>
      <c r="F95" s="5"/>
      <c r="G95" s="6">
        <v>30</v>
      </c>
      <c r="H95" s="8">
        <v>19</v>
      </c>
      <c r="I95" s="1">
        <v>11</v>
      </c>
      <c r="J95" s="9">
        <v>0</v>
      </c>
    </row>
    <row r="96" spans="2:10" x14ac:dyDescent="0.2">
      <c r="E96" s="4" t="s">
        <v>85</v>
      </c>
      <c r="F96" s="5"/>
      <c r="G96" s="6">
        <v>144</v>
      </c>
      <c r="H96" s="8">
        <v>99</v>
      </c>
      <c r="I96" s="1">
        <v>45</v>
      </c>
      <c r="J96" s="9">
        <v>0</v>
      </c>
    </row>
    <row r="97" spans="2:12" x14ac:dyDescent="0.2">
      <c r="E97" s="4" t="s">
        <v>86</v>
      </c>
      <c r="F97" s="5"/>
      <c r="G97" s="6">
        <v>192</v>
      </c>
      <c r="H97" s="8">
        <v>125</v>
      </c>
      <c r="I97" s="1">
        <v>67</v>
      </c>
      <c r="J97" s="9">
        <v>0</v>
      </c>
    </row>
    <row r="98" spans="2:12" x14ac:dyDescent="0.2">
      <c r="E98" s="4" t="s">
        <v>87</v>
      </c>
      <c r="F98" s="5"/>
      <c r="G98" s="6">
        <v>72</v>
      </c>
      <c r="H98" s="8">
        <v>53</v>
      </c>
      <c r="I98" s="1">
        <v>19</v>
      </c>
      <c r="J98" s="9">
        <v>0</v>
      </c>
    </row>
    <row r="99" spans="2:12" x14ac:dyDescent="0.2">
      <c r="E99" s="4" t="s">
        <v>88</v>
      </c>
      <c r="F99" s="5"/>
      <c r="G99" s="6">
        <v>36</v>
      </c>
      <c r="H99" s="8">
        <v>24</v>
      </c>
      <c r="I99" s="1">
        <v>12</v>
      </c>
      <c r="J99" s="9">
        <v>0</v>
      </c>
    </row>
    <row r="100" spans="2:12" x14ac:dyDescent="0.2">
      <c r="E100" s="4" t="s">
        <v>89</v>
      </c>
      <c r="F100" s="5"/>
      <c r="G100" s="6">
        <v>66</v>
      </c>
      <c r="H100" s="8">
        <v>37</v>
      </c>
      <c r="I100" s="1">
        <v>29</v>
      </c>
      <c r="J100" s="9">
        <v>0</v>
      </c>
    </row>
    <row r="101" spans="2:12" x14ac:dyDescent="0.2">
      <c r="E101" s="4" t="s">
        <v>90</v>
      </c>
      <c r="F101" s="5"/>
      <c r="G101" s="6">
        <v>54</v>
      </c>
      <c r="H101" s="8">
        <v>28</v>
      </c>
      <c r="I101" s="1">
        <v>26</v>
      </c>
      <c r="J101" s="9">
        <v>0</v>
      </c>
    </row>
    <row r="102" spans="2:12" x14ac:dyDescent="0.2">
      <c r="E102" s="57" t="s">
        <v>91</v>
      </c>
      <c r="F102" s="59"/>
      <c r="G102" s="55">
        <v>12</v>
      </c>
      <c r="H102" s="77">
        <v>6</v>
      </c>
      <c r="I102" s="32">
        <v>6</v>
      </c>
      <c r="J102" s="80">
        <v>0</v>
      </c>
    </row>
    <row r="104" spans="2:12" x14ac:dyDescent="0.2">
      <c r="B104" s="40" t="str">
        <f xml:space="preserve"> HYPERLINK("#'目次'!B11", "[5]")</f>
        <v>[5]</v>
      </c>
      <c r="C104" s="23" t="s">
        <v>94</v>
      </c>
    </row>
    <row r="105" spans="2:12" x14ac:dyDescent="0.2">
      <c r="C105" s="186" t="s">
        <v>95</v>
      </c>
    </row>
    <row r="107" spans="2:12" x14ac:dyDescent="0.2">
      <c r="C107" s="23" t="s">
        <v>14</v>
      </c>
    </row>
    <row r="108" spans="2:12" ht="36" x14ac:dyDescent="0.2">
      <c r="D108" s="195"/>
      <c r="E108" s="196"/>
      <c r="F108" s="196"/>
      <c r="G108" s="37" t="s">
        <v>15</v>
      </c>
      <c r="H108" s="33" t="s">
        <v>96</v>
      </c>
      <c r="I108" s="13" t="s">
        <v>97</v>
      </c>
      <c r="J108" s="13" t="s">
        <v>98</v>
      </c>
      <c r="K108" s="13" t="s">
        <v>99</v>
      </c>
      <c r="L108" s="38" t="s">
        <v>18</v>
      </c>
    </row>
    <row r="109" spans="2:12" x14ac:dyDescent="0.2">
      <c r="D109" s="197"/>
      <c r="E109" s="198"/>
      <c r="F109" s="198"/>
      <c r="G109" s="35"/>
      <c r="H109" s="39"/>
      <c r="I109" s="14"/>
      <c r="J109" s="14"/>
      <c r="K109" s="14"/>
      <c r="L109" s="34"/>
    </row>
    <row r="110" spans="2:12" x14ac:dyDescent="0.2">
      <c r="D110" s="56"/>
      <c r="E110" s="58" t="s">
        <v>15</v>
      </c>
      <c r="F110" s="46"/>
      <c r="G110" s="36">
        <v>762</v>
      </c>
      <c r="H110" s="17">
        <v>14</v>
      </c>
      <c r="I110" s="17">
        <v>33</v>
      </c>
      <c r="J110" s="17">
        <v>734</v>
      </c>
      <c r="K110" s="17">
        <v>11</v>
      </c>
      <c r="L110" s="47">
        <v>4</v>
      </c>
    </row>
    <row r="111" spans="2:12" x14ac:dyDescent="0.2">
      <c r="D111" s="199" t="s">
        <v>19</v>
      </c>
      <c r="E111" s="22" t="s">
        <v>20</v>
      </c>
      <c r="F111" s="21"/>
      <c r="G111" s="19">
        <v>82</v>
      </c>
      <c r="H111" s="27">
        <v>1</v>
      </c>
      <c r="I111" s="3">
        <v>6</v>
      </c>
      <c r="J111" s="3">
        <v>77</v>
      </c>
      <c r="K111" s="3">
        <v>1</v>
      </c>
      <c r="L111" s="26">
        <v>1</v>
      </c>
    </row>
    <row r="112" spans="2:12" x14ac:dyDescent="0.2">
      <c r="D112" s="200"/>
      <c r="E112" s="4" t="s">
        <v>21</v>
      </c>
      <c r="F112" s="5"/>
      <c r="G112" s="6">
        <v>280</v>
      </c>
      <c r="H112" s="8">
        <v>7</v>
      </c>
      <c r="I112" s="1">
        <v>12</v>
      </c>
      <c r="J112" s="1">
        <v>274</v>
      </c>
      <c r="K112" s="1">
        <v>4</v>
      </c>
      <c r="L112" s="9">
        <v>1</v>
      </c>
    </row>
    <row r="113" spans="4:12" x14ac:dyDescent="0.2">
      <c r="D113" s="200"/>
      <c r="E113" s="4" t="s">
        <v>22</v>
      </c>
      <c r="F113" s="5"/>
      <c r="G113" s="6">
        <v>127</v>
      </c>
      <c r="H113" s="8">
        <v>1</v>
      </c>
      <c r="I113" s="1">
        <v>5</v>
      </c>
      <c r="J113" s="1">
        <v>123</v>
      </c>
      <c r="K113" s="1">
        <v>0</v>
      </c>
      <c r="L113" s="9">
        <v>0</v>
      </c>
    </row>
    <row r="114" spans="4:12" x14ac:dyDescent="0.2">
      <c r="D114" s="200"/>
      <c r="E114" s="4" t="s">
        <v>23</v>
      </c>
      <c r="F114" s="5"/>
      <c r="G114" s="6">
        <v>125</v>
      </c>
      <c r="H114" s="8">
        <v>2</v>
      </c>
      <c r="I114" s="1">
        <v>2</v>
      </c>
      <c r="J114" s="1">
        <v>118</v>
      </c>
      <c r="K114" s="1">
        <v>3</v>
      </c>
      <c r="L114" s="9">
        <v>1</v>
      </c>
    </row>
    <row r="115" spans="4:12" x14ac:dyDescent="0.2">
      <c r="D115" s="200"/>
      <c r="E115" s="4" t="s">
        <v>24</v>
      </c>
      <c r="F115" s="5"/>
      <c r="G115" s="6">
        <v>148</v>
      </c>
      <c r="H115" s="8">
        <v>3</v>
      </c>
      <c r="I115" s="1">
        <v>8</v>
      </c>
      <c r="J115" s="1">
        <v>142</v>
      </c>
      <c r="K115" s="1">
        <v>3</v>
      </c>
      <c r="L115" s="9">
        <v>1</v>
      </c>
    </row>
    <row r="116" spans="4:12" x14ac:dyDescent="0.2">
      <c r="D116" s="199" t="s">
        <v>25</v>
      </c>
      <c r="E116" s="22" t="s">
        <v>26</v>
      </c>
      <c r="F116" s="21"/>
      <c r="G116" s="19">
        <v>237</v>
      </c>
      <c r="H116" s="27">
        <v>1</v>
      </c>
      <c r="I116" s="3">
        <v>13</v>
      </c>
      <c r="J116" s="3">
        <v>230</v>
      </c>
      <c r="K116" s="3">
        <v>1</v>
      </c>
      <c r="L116" s="26">
        <v>0</v>
      </c>
    </row>
    <row r="117" spans="4:12" x14ac:dyDescent="0.2">
      <c r="D117" s="200"/>
      <c r="E117" s="4" t="s">
        <v>27</v>
      </c>
      <c r="F117" s="5"/>
      <c r="G117" s="6">
        <v>236</v>
      </c>
      <c r="H117" s="8">
        <v>9</v>
      </c>
      <c r="I117" s="1">
        <v>10</v>
      </c>
      <c r="J117" s="1">
        <v>229</v>
      </c>
      <c r="K117" s="1">
        <v>6</v>
      </c>
      <c r="L117" s="9">
        <v>0</v>
      </c>
    </row>
    <row r="118" spans="4:12" x14ac:dyDescent="0.2">
      <c r="D118" s="200"/>
      <c r="E118" s="4" t="s">
        <v>28</v>
      </c>
      <c r="F118" s="5"/>
      <c r="G118" s="6">
        <v>233</v>
      </c>
      <c r="H118" s="8">
        <v>4</v>
      </c>
      <c r="I118" s="1">
        <v>8</v>
      </c>
      <c r="J118" s="1">
        <v>220</v>
      </c>
      <c r="K118" s="1">
        <v>3</v>
      </c>
      <c r="L118" s="9">
        <v>4</v>
      </c>
    </row>
    <row r="119" spans="4:12" x14ac:dyDescent="0.2">
      <c r="D119" s="200"/>
      <c r="E119" s="4" t="s">
        <v>29</v>
      </c>
      <c r="F119" s="5"/>
      <c r="G119" s="6">
        <v>56</v>
      </c>
      <c r="H119" s="8">
        <v>0</v>
      </c>
      <c r="I119" s="1">
        <v>2</v>
      </c>
      <c r="J119" s="1">
        <v>55</v>
      </c>
      <c r="K119" s="1">
        <v>1</v>
      </c>
      <c r="L119" s="9">
        <v>0</v>
      </c>
    </row>
    <row r="120" spans="4:12" x14ac:dyDescent="0.2">
      <c r="D120" s="199" t="s">
        <v>30</v>
      </c>
      <c r="E120" s="22" t="s">
        <v>31</v>
      </c>
      <c r="F120" s="21"/>
      <c r="G120" s="19">
        <v>374</v>
      </c>
      <c r="H120" s="27">
        <v>6</v>
      </c>
      <c r="I120" s="3">
        <v>24</v>
      </c>
      <c r="J120" s="3">
        <v>357</v>
      </c>
      <c r="K120" s="3">
        <v>5</v>
      </c>
      <c r="L120" s="26">
        <v>2</v>
      </c>
    </row>
    <row r="121" spans="4:12" x14ac:dyDescent="0.2">
      <c r="D121" s="200"/>
      <c r="E121" s="4" t="s">
        <v>32</v>
      </c>
      <c r="F121" s="5"/>
      <c r="G121" s="6">
        <v>388</v>
      </c>
      <c r="H121" s="8">
        <v>8</v>
      </c>
      <c r="I121" s="1">
        <v>9</v>
      </c>
      <c r="J121" s="1">
        <v>377</v>
      </c>
      <c r="K121" s="1">
        <v>6</v>
      </c>
      <c r="L121" s="9">
        <v>2</v>
      </c>
    </row>
    <row r="122" spans="4:12" x14ac:dyDescent="0.2">
      <c r="D122" s="199" t="s">
        <v>33</v>
      </c>
      <c r="E122" s="22" t="s">
        <v>34</v>
      </c>
      <c r="F122" s="21"/>
      <c r="G122" s="19">
        <v>42</v>
      </c>
      <c r="H122" s="27">
        <v>2</v>
      </c>
      <c r="I122" s="3">
        <v>6</v>
      </c>
      <c r="J122" s="3">
        <v>36</v>
      </c>
      <c r="K122" s="3">
        <v>2</v>
      </c>
      <c r="L122" s="26">
        <v>0</v>
      </c>
    </row>
    <row r="123" spans="4:12" x14ac:dyDescent="0.2">
      <c r="D123" s="200"/>
      <c r="E123" s="4" t="s">
        <v>35</v>
      </c>
      <c r="F123" s="5"/>
      <c r="G123" s="6">
        <v>81</v>
      </c>
      <c r="H123" s="8">
        <v>3</v>
      </c>
      <c r="I123" s="1">
        <v>15</v>
      </c>
      <c r="J123" s="1">
        <v>73</v>
      </c>
      <c r="K123" s="1">
        <v>3</v>
      </c>
      <c r="L123" s="9">
        <v>0</v>
      </c>
    </row>
    <row r="124" spans="4:12" x14ac:dyDescent="0.2">
      <c r="D124" s="200"/>
      <c r="E124" s="4" t="s">
        <v>36</v>
      </c>
      <c r="F124" s="5"/>
      <c r="G124" s="6">
        <v>103</v>
      </c>
      <c r="H124" s="8">
        <v>1</v>
      </c>
      <c r="I124" s="1">
        <v>4</v>
      </c>
      <c r="J124" s="1">
        <v>101</v>
      </c>
      <c r="K124" s="1">
        <v>1</v>
      </c>
      <c r="L124" s="9">
        <v>0</v>
      </c>
    </row>
    <row r="125" spans="4:12" x14ac:dyDescent="0.2">
      <c r="D125" s="200"/>
      <c r="E125" s="4" t="s">
        <v>37</v>
      </c>
      <c r="F125" s="5"/>
      <c r="G125" s="6">
        <v>139</v>
      </c>
      <c r="H125" s="8">
        <v>4</v>
      </c>
      <c r="I125" s="1">
        <v>5</v>
      </c>
      <c r="J125" s="1">
        <v>133</v>
      </c>
      <c r="K125" s="1">
        <v>2</v>
      </c>
      <c r="L125" s="9">
        <v>1</v>
      </c>
    </row>
    <row r="126" spans="4:12" x14ac:dyDescent="0.2">
      <c r="D126" s="200"/>
      <c r="E126" s="4" t="s">
        <v>38</v>
      </c>
      <c r="F126" s="5"/>
      <c r="G126" s="6">
        <v>126</v>
      </c>
      <c r="H126" s="8">
        <v>1</v>
      </c>
      <c r="I126" s="1">
        <v>2</v>
      </c>
      <c r="J126" s="1">
        <v>123</v>
      </c>
      <c r="K126" s="1">
        <v>1</v>
      </c>
      <c r="L126" s="9">
        <v>2</v>
      </c>
    </row>
    <row r="127" spans="4:12" x14ac:dyDescent="0.2">
      <c r="D127" s="200"/>
      <c r="E127" s="4" t="s">
        <v>39</v>
      </c>
      <c r="F127" s="5"/>
      <c r="G127" s="6">
        <v>170</v>
      </c>
      <c r="H127" s="8">
        <v>2</v>
      </c>
      <c r="I127" s="1">
        <v>1</v>
      </c>
      <c r="J127" s="1">
        <v>167</v>
      </c>
      <c r="K127" s="1">
        <v>2</v>
      </c>
      <c r="L127" s="9">
        <v>1</v>
      </c>
    </row>
    <row r="128" spans="4:12" x14ac:dyDescent="0.2">
      <c r="D128" s="201"/>
      <c r="E128" s="57" t="s">
        <v>40</v>
      </c>
      <c r="F128" s="59"/>
      <c r="G128" s="55">
        <v>101</v>
      </c>
      <c r="H128" s="77">
        <v>1</v>
      </c>
      <c r="I128" s="32">
        <v>0</v>
      </c>
      <c r="J128" s="32">
        <v>101</v>
      </c>
      <c r="K128" s="32">
        <v>0</v>
      </c>
      <c r="L128" s="80">
        <v>0</v>
      </c>
    </row>
    <row r="130" spans="2:12" x14ac:dyDescent="0.2">
      <c r="B130" s="40" t="str">
        <f xml:space="preserve"> HYPERLINK("#'目次'!B12", "[6]")</f>
        <v>[6]</v>
      </c>
      <c r="C130" s="23" t="s">
        <v>94</v>
      </c>
    </row>
    <row r="131" spans="2:12" x14ac:dyDescent="0.2">
      <c r="C131" s="186" t="s">
        <v>95</v>
      </c>
    </row>
    <row r="133" spans="2:12" x14ac:dyDescent="0.2">
      <c r="C133" s="23" t="s">
        <v>48</v>
      </c>
    </row>
    <row r="134" spans="2:12" ht="36" x14ac:dyDescent="0.2">
      <c r="D134" s="195"/>
      <c r="E134" s="196"/>
      <c r="F134" s="196"/>
      <c r="G134" s="37" t="s">
        <v>15</v>
      </c>
      <c r="H134" s="33" t="s">
        <v>96</v>
      </c>
      <c r="I134" s="13" t="s">
        <v>97</v>
      </c>
      <c r="J134" s="13" t="s">
        <v>98</v>
      </c>
      <c r="K134" s="13" t="s">
        <v>99</v>
      </c>
      <c r="L134" s="38" t="s">
        <v>18</v>
      </c>
    </row>
    <row r="135" spans="2:12" x14ac:dyDescent="0.2">
      <c r="D135" s="197"/>
      <c r="E135" s="198"/>
      <c r="F135" s="198"/>
      <c r="G135" s="35"/>
      <c r="H135" s="39"/>
      <c r="I135" s="14"/>
      <c r="J135" s="14"/>
      <c r="K135" s="14"/>
      <c r="L135" s="34"/>
    </row>
    <row r="136" spans="2:12" x14ac:dyDescent="0.2">
      <c r="D136" s="56"/>
      <c r="E136" s="58" t="s">
        <v>15</v>
      </c>
      <c r="F136" s="46"/>
      <c r="G136" s="36">
        <v>762</v>
      </c>
      <c r="H136" s="17">
        <v>14</v>
      </c>
      <c r="I136" s="17">
        <v>33</v>
      </c>
      <c r="J136" s="17">
        <v>734</v>
      </c>
      <c r="K136" s="17">
        <v>11</v>
      </c>
      <c r="L136" s="47">
        <v>4</v>
      </c>
    </row>
    <row r="137" spans="2:12" x14ac:dyDescent="0.2">
      <c r="D137" s="199" t="s">
        <v>49</v>
      </c>
      <c r="E137" s="22" t="s">
        <v>50</v>
      </c>
      <c r="F137" s="21"/>
      <c r="G137" s="19">
        <v>9</v>
      </c>
      <c r="H137" s="27">
        <v>0</v>
      </c>
      <c r="I137" s="3">
        <v>0</v>
      </c>
      <c r="J137" s="3">
        <v>9</v>
      </c>
      <c r="K137" s="3">
        <v>0</v>
      </c>
      <c r="L137" s="26">
        <v>0</v>
      </c>
    </row>
    <row r="138" spans="2:12" x14ac:dyDescent="0.2">
      <c r="D138" s="200"/>
      <c r="E138" s="4" t="s">
        <v>51</v>
      </c>
      <c r="F138" s="5"/>
      <c r="G138" s="6">
        <v>93</v>
      </c>
      <c r="H138" s="8">
        <v>0</v>
      </c>
      <c r="I138" s="1">
        <v>3</v>
      </c>
      <c r="J138" s="1">
        <v>91</v>
      </c>
      <c r="K138" s="1">
        <v>1</v>
      </c>
      <c r="L138" s="9">
        <v>1</v>
      </c>
    </row>
    <row r="139" spans="2:12" x14ac:dyDescent="0.2">
      <c r="D139" s="200"/>
      <c r="E139" s="4" t="s">
        <v>52</v>
      </c>
      <c r="F139" s="5"/>
      <c r="G139" s="6">
        <v>15</v>
      </c>
      <c r="H139" s="8">
        <v>0</v>
      </c>
      <c r="I139" s="1">
        <v>0</v>
      </c>
      <c r="J139" s="1">
        <v>14</v>
      </c>
      <c r="K139" s="1">
        <v>1</v>
      </c>
      <c r="L139" s="9">
        <v>0</v>
      </c>
    </row>
    <row r="140" spans="2:12" x14ac:dyDescent="0.2">
      <c r="D140" s="200"/>
      <c r="E140" s="4" t="s">
        <v>53</v>
      </c>
      <c r="F140" s="5"/>
      <c r="G140" s="6">
        <v>25</v>
      </c>
      <c r="H140" s="8">
        <v>1</v>
      </c>
      <c r="I140" s="1">
        <v>0</v>
      </c>
      <c r="J140" s="1">
        <v>25</v>
      </c>
      <c r="K140" s="1">
        <v>0</v>
      </c>
      <c r="L140" s="9">
        <v>0</v>
      </c>
    </row>
    <row r="141" spans="2:12" x14ac:dyDescent="0.2">
      <c r="D141" s="200"/>
      <c r="E141" s="4" t="s">
        <v>54</v>
      </c>
      <c r="F141" s="5"/>
      <c r="G141" s="6">
        <v>153</v>
      </c>
      <c r="H141" s="8">
        <v>5</v>
      </c>
      <c r="I141" s="1">
        <v>8</v>
      </c>
      <c r="J141" s="1">
        <v>150</v>
      </c>
      <c r="K141" s="1">
        <v>2</v>
      </c>
      <c r="L141" s="9">
        <v>0</v>
      </c>
    </row>
    <row r="142" spans="2:12" x14ac:dyDescent="0.2">
      <c r="D142" s="200"/>
      <c r="E142" s="4" t="s">
        <v>55</v>
      </c>
      <c r="F142" s="5"/>
      <c r="G142" s="6">
        <v>72</v>
      </c>
      <c r="H142" s="8">
        <v>0</v>
      </c>
      <c r="I142" s="1">
        <v>6</v>
      </c>
      <c r="J142" s="1">
        <v>67</v>
      </c>
      <c r="K142" s="1">
        <v>1</v>
      </c>
      <c r="L142" s="9">
        <v>1</v>
      </c>
    </row>
    <row r="143" spans="2:12" x14ac:dyDescent="0.2">
      <c r="D143" s="200"/>
      <c r="E143" s="4" t="s">
        <v>56</v>
      </c>
      <c r="F143" s="5"/>
      <c r="G143" s="6">
        <v>111</v>
      </c>
      <c r="H143" s="8">
        <v>3</v>
      </c>
      <c r="I143" s="1">
        <v>2</v>
      </c>
      <c r="J143" s="1">
        <v>107</v>
      </c>
      <c r="K143" s="1">
        <v>1</v>
      </c>
      <c r="L143" s="9">
        <v>2</v>
      </c>
    </row>
    <row r="144" spans="2:12" x14ac:dyDescent="0.2">
      <c r="D144" s="200"/>
      <c r="E144" s="4" t="s">
        <v>57</v>
      </c>
      <c r="F144" s="5"/>
      <c r="G144" s="6">
        <v>135</v>
      </c>
      <c r="H144" s="8">
        <v>1</v>
      </c>
      <c r="I144" s="1">
        <v>1</v>
      </c>
      <c r="J144" s="1">
        <v>133</v>
      </c>
      <c r="K144" s="1">
        <v>2</v>
      </c>
      <c r="L144" s="9">
        <v>0</v>
      </c>
    </row>
    <row r="145" spans="2:12" x14ac:dyDescent="0.2">
      <c r="D145" s="200"/>
      <c r="E145" s="4" t="s">
        <v>58</v>
      </c>
      <c r="F145" s="5"/>
      <c r="G145" s="6">
        <v>62</v>
      </c>
      <c r="H145" s="8">
        <v>2</v>
      </c>
      <c r="I145" s="1">
        <v>12</v>
      </c>
      <c r="J145" s="1">
        <v>52</v>
      </c>
      <c r="K145" s="1">
        <v>3</v>
      </c>
      <c r="L145" s="9">
        <v>0</v>
      </c>
    </row>
    <row r="146" spans="2:12" x14ac:dyDescent="0.2">
      <c r="D146" s="200"/>
      <c r="E146" s="4" t="s">
        <v>59</v>
      </c>
      <c r="F146" s="5"/>
      <c r="G146" s="6">
        <v>87</v>
      </c>
      <c r="H146" s="8">
        <v>2</v>
      </c>
      <c r="I146" s="1">
        <v>1</v>
      </c>
      <c r="J146" s="1">
        <v>86</v>
      </c>
      <c r="K146" s="1">
        <v>0</v>
      </c>
      <c r="L146" s="9">
        <v>0</v>
      </c>
    </row>
    <row r="147" spans="2:12" x14ac:dyDescent="0.2">
      <c r="D147" s="199" t="s">
        <v>60</v>
      </c>
      <c r="E147" s="22" t="s">
        <v>61</v>
      </c>
      <c r="F147" s="21"/>
      <c r="G147" s="19">
        <v>127</v>
      </c>
      <c r="H147" s="27">
        <v>3</v>
      </c>
      <c r="I147" s="3">
        <v>5</v>
      </c>
      <c r="J147" s="3">
        <v>120</v>
      </c>
      <c r="K147" s="3">
        <v>3</v>
      </c>
      <c r="L147" s="26">
        <v>1</v>
      </c>
    </row>
    <row r="148" spans="2:12" x14ac:dyDescent="0.2">
      <c r="D148" s="200"/>
      <c r="E148" s="4" t="s">
        <v>62</v>
      </c>
      <c r="F148" s="5"/>
      <c r="G148" s="6">
        <v>105</v>
      </c>
      <c r="H148" s="8">
        <v>2</v>
      </c>
      <c r="I148" s="1">
        <v>2</v>
      </c>
      <c r="J148" s="1">
        <v>102</v>
      </c>
      <c r="K148" s="1">
        <v>0</v>
      </c>
      <c r="L148" s="9">
        <v>1</v>
      </c>
    </row>
    <row r="149" spans="2:12" x14ac:dyDescent="0.2">
      <c r="D149" s="200"/>
      <c r="E149" s="4" t="s">
        <v>63</v>
      </c>
      <c r="F149" s="5"/>
      <c r="G149" s="6">
        <v>72</v>
      </c>
      <c r="H149" s="8">
        <v>0</v>
      </c>
      <c r="I149" s="1">
        <v>6</v>
      </c>
      <c r="J149" s="1">
        <v>71</v>
      </c>
      <c r="K149" s="1">
        <v>0</v>
      </c>
      <c r="L149" s="9">
        <v>0</v>
      </c>
    </row>
    <row r="150" spans="2:12" x14ac:dyDescent="0.2">
      <c r="D150" s="200"/>
      <c r="E150" s="4" t="s">
        <v>64</v>
      </c>
      <c r="F150" s="5"/>
      <c r="G150" s="6">
        <v>73</v>
      </c>
      <c r="H150" s="8">
        <v>1</v>
      </c>
      <c r="I150" s="1">
        <v>3</v>
      </c>
      <c r="J150" s="1">
        <v>71</v>
      </c>
      <c r="K150" s="1">
        <v>0</v>
      </c>
      <c r="L150" s="9">
        <v>0</v>
      </c>
    </row>
    <row r="151" spans="2:12" x14ac:dyDescent="0.2">
      <c r="D151" s="200"/>
      <c r="E151" s="4" t="s">
        <v>65</v>
      </c>
      <c r="F151" s="5"/>
      <c r="G151" s="6">
        <v>62</v>
      </c>
      <c r="H151" s="8">
        <v>1</v>
      </c>
      <c r="I151" s="1">
        <v>3</v>
      </c>
      <c r="J151" s="1">
        <v>60</v>
      </c>
      <c r="K151" s="1">
        <v>2</v>
      </c>
      <c r="L151" s="9">
        <v>0</v>
      </c>
    </row>
    <row r="152" spans="2:12" x14ac:dyDescent="0.2">
      <c r="D152" s="200"/>
      <c r="E152" s="4" t="s">
        <v>66</v>
      </c>
      <c r="F152" s="5"/>
      <c r="G152" s="6">
        <v>64</v>
      </c>
      <c r="H152" s="8">
        <v>2</v>
      </c>
      <c r="I152" s="1">
        <v>2</v>
      </c>
      <c r="J152" s="1">
        <v>60</v>
      </c>
      <c r="K152" s="1">
        <v>2</v>
      </c>
      <c r="L152" s="9">
        <v>1</v>
      </c>
    </row>
    <row r="153" spans="2:12" x14ac:dyDescent="0.2">
      <c r="D153" s="200"/>
      <c r="E153" s="4" t="s">
        <v>67</v>
      </c>
      <c r="F153" s="5"/>
      <c r="G153" s="6">
        <v>95</v>
      </c>
      <c r="H153" s="8">
        <v>3</v>
      </c>
      <c r="I153" s="1">
        <v>8</v>
      </c>
      <c r="J153" s="1">
        <v>92</v>
      </c>
      <c r="K153" s="1">
        <v>1</v>
      </c>
      <c r="L153" s="9">
        <v>0</v>
      </c>
    </row>
    <row r="154" spans="2:12" x14ac:dyDescent="0.2">
      <c r="D154" s="200"/>
      <c r="E154" s="4" t="s">
        <v>68</v>
      </c>
      <c r="F154" s="5"/>
      <c r="G154" s="6">
        <v>38</v>
      </c>
      <c r="H154" s="8">
        <v>1</v>
      </c>
      <c r="I154" s="1">
        <v>2</v>
      </c>
      <c r="J154" s="1">
        <v>37</v>
      </c>
      <c r="K154" s="1">
        <v>0</v>
      </c>
      <c r="L154" s="9">
        <v>0</v>
      </c>
    </row>
    <row r="155" spans="2:12" x14ac:dyDescent="0.2">
      <c r="D155" s="200"/>
      <c r="E155" s="4" t="s">
        <v>69</v>
      </c>
      <c r="F155" s="5"/>
      <c r="G155" s="6">
        <v>30</v>
      </c>
      <c r="H155" s="8">
        <v>0</v>
      </c>
      <c r="I155" s="1">
        <v>2</v>
      </c>
      <c r="J155" s="1">
        <v>29</v>
      </c>
      <c r="K155" s="1">
        <v>0</v>
      </c>
      <c r="L155" s="9">
        <v>0</v>
      </c>
    </row>
    <row r="156" spans="2:12" x14ac:dyDescent="0.2">
      <c r="D156" s="93" t="s">
        <v>70</v>
      </c>
      <c r="E156" s="89" t="s">
        <v>18</v>
      </c>
      <c r="F156" s="92"/>
      <c r="G156" s="94">
        <v>0</v>
      </c>
      <c r="H156" s="122">
        <v>0</v>
      </c>
      <c r="I156" s="63">
        <v>0</v>
      </c>
      <c r="J156" s="63">
        <v>0</v>
      </c>
      <c r="K156" s="63">
        <v>0</v>
      </c>
      <c r="L156" s="121">
        <v>0</v>
      </c>
    </row>
    <row r="158" spans="2:12" x14ac:dyDescent="0.2">
      <c r="B158" s="40" t="str">
        <f xml:space="preserve"> HYPERLINK("#'目次'!B13", "[7]")</f>
        <v>[7]</v>
      </c>
      <c r="C158" s="23" t="s">
        <v>94</v>
      </c>
    </row>
    <row r="159" spans="2:12" x14ac:dyDescent="0.2">
      <c r="C159" s="186" t="s">
        <v>95</v>
      </c>
    </row>
    <row r="161" spans="3:12" x14ac:dyDescent="0.2">
      <c r="C161" s="23" t="s">
        <v>73</v>
      </c>
    </row>
    <row r="162" spans="3:12" ht="36" x14ac:dyDescent="0.2">
      <c r="D162" s="195"/>
      <c r="E162" s="196"/>
      <c r="F162" s="196"/>
      <c r="G162" s="37" t="s">
        <v>15</v>
      </c>
      <c r="H162" s="33" t="s">
        <v>96</v>
      </c>
      <c r="I162" s="13" t="s">
        <v>97</v>
      </c>
      <c r="J162" s="13" t="s">
        <v>98</v>
      </c>
      <c r="K162" s="13" t="s">
        <v>99</v>
      </c>
      <c r="L162" s="38" t="s">
        <v>18</v>
      </c>
    </row>
    <row r="163" spans="3:12" x14ac:dyDescent="0.2">
      <c r="D163" s="197"/>
      <c r="E163" s="198"/>
      <c r="F163" s="198"/>
      <c r="G163" s="35"/>
      <c r="H163" s="39"/>
      <c r="I163" s="14"/>
      <c r="J163" s="14"/>
      <c r="K163" s="14"/>
      <c r="L163" s="34"/>
    </row>
    <row r="164" spans="3:12" x14ac:dyDescent="0.2">
      <c r="D164" s="56"/>
      <c r="E164" s="58" t="s">
        <v>15</v>
      </c>
      <c r="F164" s="46"/>
      <c r="G164" s="36">
        <v>762</v>
      </c>
      <c r="H164" s="17">
        <v>14</v>
      </c>
      <c r="I164" s="17">
        <v>33</v>
      </c>
      <c r="J164" s="17">
        <v>734</v>
      </c>
      <c r="K164" s="17">
        <v>11</v>
      </c>
      <c r="L164" s="47">
        <v>4</v>
      </c>
    </row>
    <row r="165" spans="3:12" x14ac:dyDescent="0.2">
      <c r="D165" s="199" t="s">
        <v>74</v>
      </c>
      <c r="E165" s="22" t="s">
        <v>75</v>
      </c>
      <c r="F165" s="21"/>
      <c r="G165" s="19">
        <v>374</v>
      </c>
      <c r="H165" s="27">
        <v>6</v>
      </c>
      <c r="I165" s="3">
        <v>24</v>
      </c>
      <c r="J165" s="3">
        <v>357</v>
      </c>
      <c r="K165" s="3">
        <v>5</v>
      </c>
      <c r="L165" s="26">
        <v>2</v>
      </c>
    </row>
    <row r="166" spans="3:12" x14ac:dyDescent="0.2">
      <c r="D166" s="200"/>
      <c r="E166" s="4" t="s">
        <v>34</v>
      </c>
      <c r="F166" s="5"/>
      <c r="G166" s="6">
        <v>22</v>
      </c>
      <c r="H166" s="8">
        <v>1</v>
      </c>
      <c r="I166" s="1">
        <v>5</v>
      </c>
      <c r="J166" s="1">
        <v>19</v>
      </c>
      <c r="K166" s="1">
        <v>0</v>
      </c>
      <c r="L166" s="9">
        <v>0</v>
      </c>
    </row>
    <row r="167" spans="3:12" x14ac:dyDescent="0.2">
      <c r="D167" s="200"/>
      <c r="E167" s="4" t="s">
        <v>35</v>
      </c>
      <c r="F167" s="5"/>
      <c r="G167" s="6">
        <v>44</v>
      </c>
      <c r="H167" s="8">
        <v>1</v>
      </c>
      <c r="I167" s="1">
        <v>10</v>
      </c>
      <c r="J167" s="1">
        <v>37</v>
      </c>
      <c r="K167" s="1">
        <v>2</v>
      </c>
      <c r="L167" s="9">
        <v>0</v>
      </c>
    </row>
    <row r="168" spans="3:12" x14ac:dyDescent="0.2">
      <c r="D168" s="200"/>
      <c r="E168" s="4" t="s">
        <v>36</v>
      </c>
      <c r="F168" s="5"/>
      <c r="G168" s="6">
        <v>49</v>
      </c>
      <c r="H168" s="8">
        <v>0</v>
      </c>
      <c r="I168" s="1">
        <v>3</v>
      </c>
      <c r="J168" s="1">
        <v>48</v>
      </c>
      <c r="K168" s="1">
        <v>0</v>
      </c>
      <c r="L168" s="9">
        <v>0</v>
      </c>
    </row>
    <row r="169" spans="3:12" x14ac:dyDescent="0.2">
      <c r="D169" s="200"/>
      <c r="E169" s="4" t="s">
        <v>37</v>
      </c>
      <c r="F169" s="5"/>
      <c r="G169" s="6">
        <v>71</v>
      </c>
      <c r="H169" s="8">
        <v>1</v>
      </c>
      <c r="I169" s="1">
        <v>3</v>
      </c>
      <c r="J169" s="1">
        <v>68</v>
      </c>
      <c r="K169" s="1">
        <v>1</v>
      </c>
      <c r="L169" s="9">
        <v>1</v>
      </c>
    </row>
    <row r="170" spans="3:12" x14ac:dyDescent="0.2">
      <c r="D170" s="200"/>
      <c r="E170" s="4" t="s">
        <v>38</v>
      </c>
      <c r="F170" s="5"/>
      <c r="G170" s="6">
        <v>66</v>
      </c>
      <c r="H170" s="8">
        <v>1</v>
      </c>
      <c r="I170" s="1">
        <v>2</v>
      </c>
      <c r="J170" s="1">
        <v>65</v>
      </c>
      <c r="K170" s="1">
        <v>1</v>
      </c>
      <c r="L170" s="9">
        <v>0</v>
      </c>
    </row>
    <row r="171" spans="3:12" x14ac:dyDescent="0.2">
      <c r="D171" s="200"/>
      <c r="E171" s="4" t="s">
        <v>39</v>
      </c>
      <c r="F171" s="5"/>
      <c r="G171" s="6">
        <v>84</v>
      </c>
      <c r="H171" s="8">
        <v>1</v>
      </c>
      <c r="I171" s="1">
        <v>1</v>
      </c>
      <c r="J171" s="1">
        <v>82</v>
      </c>
      <c r="K171" s="1">
        <v>1</v>
      </c>
      <c r="L171" s="9">
        <v>1</v>
      </c>
    </row>
    <row r="172" spans="3:12" x14ac:dyDescent="0.2">
      <c r="D172" s="200"/>
      <c r="E172" s="4" t="s">
        <v>40</v>
      </c>
      <c r="F172" s="5"/>
      <c r="G172" s="6">
        <v>38</v>
      </c>
      <c r="H172" s="8">
        <v>1</v>
      </c>
      <c r="I172" s="1">
        <v>0</v>
      </c>
      <c r="J172" s="1">
        <v>38</v>
      </c>
      <c r="K172" s="1">
        <v>0</v>
      </c>
      <c r="L172" s="9">
        <v>0</v>
      </c>
    </row>
    <row r="173" spans="3:12" x14ac:dyDescent="0.2">
      <c r="D173" s="199" t="s">
        <v>76</v>
      </c>
      <c r="E173" s="22" t="s">
        <v>77</v>
      </c>
      <c r="F173" s="21"/>
      <c r="G173" s="19">
        <v>388</v>
      </c>
      <c r="H173" s="27">
        <v>8</v>
      </c>
      <c r="I173" s="3">
        <v>9</v>
      </c>
      <c r="J173" s="3">
        <v>377</v>
      </c>
      <c r="K173" s="3">
        <v>6</v>
      </c>
      <c r="L173" s="26">
        <v>2</v>
      </c>
    </row>
    <row r="174" spans="3:12" x14ac:dyDescent="0.2">
      <c r="D174" s="200"/>
      <c r="E174" s="4" t="s">
        <v>34</v>
      </c>
      <c r="F174" s="5"/>
      <c r="G174" s="6">
        <v>20</v>
      </c>
      <c r="H174" s="8">
        <v>1</v>
      </c>
      <c r="I174" s="1">
        <v>1</v>
      </c>
      <c r="J174" s="1">
        <v>17</v>
      </c>
      <c r="K174" s="1">
        <v>2</v>
      </c>
      <c r="L174" s="9">
        <v>0</v>
      </c>
    </row>
    <row r="175" spans="3:12" x14ac:dyDescent="0.2">
      <c r="D175" s="200"/>
      <c r="E175" s="4" t="s">
        <v>35</v>
      </c>
      <c r="F175" s="5"/>
      <c r="G175" s="6">
        <v>37</v>
      </c>
      <c r="H175" s="8">
        <v>2</v>
      </c>
      <c r="I175" s="1">
        <v>5</v>
      </c>
      <c r="J175" s="1">
        <v>36</v>
      </c>
      <c r="K175" s="1">
        <v>1</v>
      </c>
      <c r="L175" s="9">
        <v>0</v>
      </c>
    </row>
    <row r="176" spans="3:12" x14ac:dyDescent="0.2">
      <c r="D176" s="200"/>
      <c r="E176" s="4" t="s">
        <v>36</v>
      </c>
      <c r="F176" s="5"/>
      <c r="G176" s="6">
        <v>54</v>
      </c>
      <c r="H176" s="8">
        <v>1</v>
      </c>
      <c r="I176" s="1">
        <v>1</v>
      </c>
      <c r="J176" s="1">
        <v>53</v>
      </c>
      <c r="K176" s="1">
        <v>1</v>
      </c>
      <c r="L176" s="9">
        <v>0</v>
      </c>
    </row>
    <row r="177" spans="2:12" x14ac:dyDescent="0.2">
      <c r="D177" s="200"/>
      <c r="E177" s="4" t="s">
        <v>37</v>
      </c>
      <c r="F177" s="5"/>
      <c r="G177" s="6">
        <v>68</v>
      </c>
      <c r="H177" s="8">
        <v>3</v>
      </c>
      <c r="I177" s="1">
        <v>2</v>
      </c>
      <c r="J177" s="1">
        <v>65</v>
      </c>
      <c r="K177" s="1">
        <v>1</v>
      </c>
      <c r="L177" s="9">
        <v>0</v>
      </c>
    </row>
    <row r="178" spans="2:12" x14ac:dyDescent="0.2">
      <c r="D178" s="200"/>
      <c r="E178" s="4" t="s">
        <v>38</v>
      </c>
      <c r="F178" s="5"/>
      <c r="G178" s="6">
        <v>60</v>
      </c>
      <c r="H178" s="8">
        <v>0</v>
      </c>
      <c r="I178" s="1">
        <v>0</v>
      </c>
      <c r="J178" s="1">
        <v>58</v>
      </c>
      <c r="K178" s="1">
        <v>0</v>
      </c>
      <c r="L178" s="9">
        <v>2</v>
      </c>
    </row>
    <row r="179" spans="2:12" x14ac:dyDescent="0.2">
      <c r="D179" s="200"/>
      <c r="E179" s="4" t="s">
        <v>39</v>
      </c>
      <c r="F179" s="5"/>
      <c r="G179" s="6">
        <v>86</v>
      </c>
      <c r="H179" s="8">
        <v>1</v>
      </c>
      <c r="I179" s="1">
        <v>0</v>
      </c>
      <c r="J179" s="1">
        <v>85</v>
      </c>
      <c r="K179" s="1">
        <v>1</v>
      </c>
      <c r="L179" s="9">
        <v>0</v>
      </c>
    </row>
    <row r="180" spans="2:12" x14ac:dyDescent="0.2">
      <c r="D180" s="201"/>
      <c r="E180" s="57" t="s">
        <v>40</v>
      </c>
      <c r="F180" s="59"/>
      <c r="G180" s="55">
        <v>63</v>
      </c>
      <c r="H180" s="77">
        <v>0</v>
      </c>
      <c r="I180" s="32">
        <v>0</v>
      </c>
      <c r="J180" s="32">
        <v>63</v>
      </c>
      <c r="K180" s="32">
        <v>0</v>
      </c>
      <c r="L180" s="80">
        <v>0</v>
      </c>
    </row>
    <row r="182" spans="2:12" x14ac:dyDescent="0.2">
      <c r="B182" s="40" t="str">
        <f xml:space="preserve"> HYPERLINK("#'目次'!B14", "[8]")</f>
        <v>[8]</v>
      </c>
      <c r="C182" s="23" t="s">
        <v>94</v>
      </c>
    </row>
    <row r="183" spans="2:12" x14ac:dyDescent="0.2">
      <c r="C183" s="186" t="s">
        <v>95</v>
      </c>
    </row>
    <row r="185" spans="2:12" x14ac:dyDescent="0.2">
      <c r="C185" s="23" t="s">
        <v>80</v>
      </c>
    </row>
    <row r="186" spans="2:12" ht="36" x14ac:dyDescent="0.2">
      <c r="E186" s="195"/>
      <c r="F186" s="196"/>
      <c r="G186" s="37" t="s">
        <v>15</v>
      </c>
      <c r="H186" s="33" t="s">
        <v>96</v>
      </c>
      <c r="I186" s="13" t="s">
        <v>97</v>
      </c>
      <c r="J186" s="13" t="s">
        <v>98</v>
      </c>
      <c r="K186" s="13" t="s">
        <v>99</v>
      </c>
      <c r="L186" s="38" t="s">
        <v>18</v>
      </c>
    </row>
    <row r="187" spans="2:12" x14ac:dyDescent="0.2">
      <c r="E187" s="197"/>
      <c r="F187" s="198"/>
      <c r="G187" s="35"/>
      <c r="H187" s="39"/>
      <c r="I187" s="14"/>
      <c r="J187" s="14"/>
      <c r="K187" s="14"/>
      <c r="L187" s="34"/>
    </row>
    <row r="188" spans="2:12" x14ac:dyDescent="0.2">
      <c r="E188" s="91" t="s">
        <v>15</v>
      </c>
      <c r="F188" s="46"/>
      <c r="G188" s="36">
        <v>762</v>
      </c>
      <c r="H188" s="17">
        <v>14</v>
      </c>
      <c r="I188" s="17">
        <v>33</v>
      </c>
      <c r="J188" s="17">
        <v>734</v>
      </c>
      <c r="K188" s="17">
        <v>11</v>
      </c>
      <c r="L188" s="47">
        <v>4</v>
      </c>
    </row>
    <row r="189" spans="2:12" x14ac:dyDescent="0.2">
      <c r="E189" s="4" t="s">
        <v>81</v>
      </c>
      <c r="F189" s="5"/>
      <c r="G189" s="19">
        <v>29</v>
      </c>
      <c r="H189" s="27">
        <v>1</v>
      </c>
      <c r="I189" s="3">
        <v>2</v>
      </c>
      <c r="J189" s="3">
        <v>27</v>
      </c>
      <c r="K189" s="3">
        <v>1</v>
      </c>
      <c r="L189" s="26">
        <v>0</v>
      </c>
    </row>
    <row r="190" spans="2:12" x14ac:dyDescent="0.2">
      <c r="E190" s="4" t="s">
        <v>82</v>
      </c>
      <c r="F190" s="5"/>
      <c r="G190" s="6">
        <v>53</v>
      </c>
      <c r="H190" s="8">
        <v>0</v>
      </c>
      <c r="I190" s="1">
        <v>4</v>
      </c>
      <c r="J190" s="1">
        <v>50</v>
      </c>
      <c r="K190" s="1">
        <v>0</v>
      </c>
      <c r="L190" s="9">
        <v>1</v>
      </c>
    </row>
    <row r="191" spans="2:12" x14ac:dyDescent="0.2">
      <c r="E191" s="4" t="s">
        <v>83</v>
      </c>
      <c r="F191" s="5"/>
      <c r="G191" s="6">
        <v>289</v>
      </c>
      <c r="H191" s="8">
        <v>7</v>
      </c>
      <c r="I191" s="1">
        <v>13</v>
      </c>
      <c r="J191" s="1">
        <v>283</v>
      </c>
      <c r="K191" s="1">
        <v>4</v>
      </c>
      <c r="L191" s="9">
        <v>1</v>
      </c>
    </row>
    <row r="192" spans="2:12" x14ac:dyDescent="0.2">
      <c r="E192" s="4" t="s">
        <v>84</v>
      </c>
      <c r="F192" s="5"/>
      <c r="G192" s="6">
        <v>19</v>
      </c>
      <c r="H192" s="8">
        <v>0</v>
      </c>
      <c r="I192" s="1">
        <v>1</v>
      </c>
      <c r="J192" s="1">
        <v>18</v>
      </c>
      <c r="K192" s="1">
        <v>0</v>
      </c>
      <c r="L192" s="9">
        <v>0</v>
      </c>
    </row>
    <row r="193" spans="2:12" x14ac:dyDescent="0.2">
      <c r="E193" s="4" t="s">
        <v>85</v>
      </c>
      <c r="F193" s="5"/>
      <c r="G193" s="6">
        <v>99</v>
      </c>
      <c r="H193" s="8">
        <v>1</v>
      </c>
      <c r="I193" s="1">
        <v>3</v>
      </c>
      <c r="J193" s="1">
        <v>96</v>
      </c>
      <c r="K193" s="1">
        <v>0</v>
      </c>
      <c r="L193" s="9">
        <v>0</v>
      </c>
    </row>
    <row r="194" spans="2:12" x14ac:dyDescent="0.2">
      <c r="E194" s="4" t="s">
        <v>86</v>
      </c>
      <c r="F194" s="5"/>
      <c r="G194" s="6">
        <v>125</v>
      </c>
      <c r="H194" s="8">
        <v>2</v>
      </c>
      <c r="I194" s="1">
        <v>2</v>
      </c>
      <c r="J194" s="1">
        <v>118</v>
      </c>
      <c r="K194" s="1">
        <v>3</v>
      </c>
      <c r="L194" s="9">
        <v>1</v>
      </c>
    </row>
    <row r="195" spans="2:12" x14ac:dyDescent="0.2">
      <c r="E195" s="4" t="s">
        <v>87</v>
      </c>
      <c r="F195" s="5"/>
      <c r="G195" s="6">
        <v>53</v>
      </c>
      <c r="H195" s="8">
        <v>0</v>
      </c>
      <c r="I195" s="1">
        <v>4</v>
      </c>
      <c r="J195" s="1">
        <v>51</v>
      </c>
      <c r="K195" s="1">
        <v>1</v>
      </c>
      <c r="L195" s="9">
        <v>0</v>
      </c>
    </row>
    <row r="196" spans="2:12" x14ac:dyDescent="0.2">
      <c r="E196" s="4" t="s">
        <v>88</v>
      </c>
      <c r="F196" s="5"/>
      <c r="G196" s="6">
        <v>24</v>
      </c>
      <c r="H196" s="8">
        <v>1</v>
      </c>
      <c r="I196" s="1">
        <v>1</v>
      </c>
      <c r="J196" s="1">
        <v>24</v>
      </c>
      <c r="K196" s="1">
        <v>1</v>
      </c>
      <c r="L196" s="9">
        <v>0</v>
      </c>
    </row>
    <row r="197" spans="2:12" x14ac:dyDescent="0.2">
      <c r="E197" s="4" t="s">
        <v>89</v>
      </c>
      <c r="F197" s="5"/>
      <c r="G197" s="6">
        <v>37</v>
      </c>
      <c r="H197" s="8">
        <v>0</v>
      </c>
      <c r="I197" s="1">
        <v>2</v>
      </c>
      <c r="J197" s="1">
        <v>35</v>
      </c>
      <c r="K197" s="1">
        <v>1</v>
      </c>
      <c r="L197" s="9">
        <v>0</v>
      </c>
    </row>
    <row r="198" spans="2:12" x14ac:dyDescent="0.2">
      <c r="E198" s="4" t="s">
        <v>90</v>
      </c>
      <c r="F198" s="5"/>
      <c r="G198" s="6">
        <v>28</v>
      </c>
      <c r="H198" s="8">
        <v>2</v>
      </c>
      <c r="I198" s="1">
        <v>1</v>
      </c>
      <c r="J198" s="1">
        <v>27</v>
      </c>
      <c r="K198" s="1">
        <v>0</v>
      </c>
      <c r="L198" s="9">
        <v>0</v>
      </c>
    </row>
    <row r="199" spans="2:12" x14ac:dyDescent="0.2">
      <c r="E199" s="57" t="s">
        <v>91</v>
      </c>
      <c r="F199" s="59"/>
      <c r="G199" s="55">
        <v>6</v>
      </c>
      <c r="H199" s="77">
        <v>0</v>
      </c>
      <c r="I199" s="32">
        <v>0</v>
      </c>
      <c r="J199" s="32">
        <v>5</v>
      </c>
      <c r="K199" s="32">
        <v>0</v>
      </c>
      <c r="L199" s="80">
        <v>1</v>
      </c>
    </row>
    <row r="201" spans="2:12" x14ac:dyDescent="0.2">
      <c r="B201" s="40" t="str">
        <f xml:space="preserve"> HYPERLINK("#'目次'!B15", "[9]")</f>
        <v>[9]</v>
      </c>
      <c r="C201" s="23" t="s">
        <v>103</v>
      </c>
    </row>
    <row r="204" spans="2:12" x14ac:dyDescent="0.2">
      <c r="C204" s="23" t="s">
        <v>14</v>
      </c>
    </row>
    <row r="205" spans="2:12" x14ac:dyDescent="0.2">
      <c r="D205" s="195"/>
      <c r="E205" s="196"/>
      <c r="F205" s="196"/>
      <c r="G205" s="37" t="s">
        <v>15</v>
      </c>
      <c r="H205" s="33" t="s">
        <v>16</v>
      </c>
      <c r="I205" s="13" t="s">
        <v>17</v>
      </c>
      <c r="J205" s="38" t="s">
        <v>18</v>
      </c>
    </row>
    <row r="206" spans="2:12" x14ac:dyDescent="0.2">
      <c r="D206" s="197"/>
      <c r="E206" s="198"/>
      <c r="F206" s="198"/>
      <c r="G206" s="35"/>
      <c r="H206" s="39"/>
      <c r="I206" s="14"/>
      <c r="J206" s="34"/>
    </row>
    <row r="207" spans="2:12" x14ac:dyDescent="0.2">
      <c r="D207" s="56"/>
      <c r="E207" s="58" t="s">
        <v>15</v>
      </c>
      <c r="F207" s="46"/>
      <c r="G207" s="36">
        <v>1200</v>
      </c>
      <c r="H207" s="17">
        <v>230</v>
      </c>
      <c r="I207" s="17">
        <v>969</v>
      </c>
      <c r="J207" s="47">
        <v>1</v>
      </c>
    </row>
    <row r="208" spans="2:12" x14ac:dyDescent="0.2">
      <c r="D208" s="199" t="s">
        <v>19</v>
      </c>
      <c r="E208" s="22" t="s">
        <v>20</v>
      </c>
      <c r="F208" s="21"/>
      <c r="G208" s="19">
        <v>132</v>
      </c>
      <c r="H208" s="27">
        <v>26</v>
      </c>
      <c r="I208" s="3">
        <v>106</v>
      </c>
      <c r="J208" s="26">
        <v>0</v>
      </c>
    </row>
    <row r="209" spans="4:10" x14ac:dyDescent="0.2">
      <c r="D209" s="200"/>
      <c r="E209" s="4" t="s">
        <v>21</v>
      </c>
      <c r="F209" s="5"/>
      <c r="G209" s="6">
        <v>444</v>
      </c>
      <c r="H209" s="8">
        <v>77</v>
      </c>
      <c r="I209" s="1">
        <v>366</v>
      </c>
      <c r="J209" s="9">
        <v>1</v>
      </c>
    </row>
    <row r="210" spans="4:10" x14ac:dyDescent="0.2">
      <c r="D210" s="200"/>
      <c r="E210" s="4" t="s">
        <v>22</v>
      </c>
      <c r="F210" s="5"/>
      <c r="G210" s="6">
        <v>192</v>
      </c>
      <c r="H210" s="8">
        <v>41</v>
      </c>
      <c r="I210" s="1">
        <v>151</v>
      </c>
      <c r="J210" s="9">
        <v>0</v>
      </c>
    </row>
    <row r="211" spans="4:10" x14ac:dyDescent="0.2">
      <c r="D211" s="200"/>
      <c r="E211" s="4" t="s">
        <v>23</v>
      </c>
      <c r="F211" s="5"/>
      <c r="G211" s="6">
        <v>192</v>
      </c>
      <c r="H211" s="8">
        <v>33</v>
      </c>
      <c r="I211" s="1">
        <v>159</v>
      </c>
      <c r="J211" s="9">
        <v>0</v>
      </c>
    </row>
    <row r="212" spans="4:10" x14ac:dyDescent="0.2">
      <c r="D212" s="200"/>
      <c r="E212" s="4" t="s">
        <v>24</v>
      </c>
      <c r="F212" s="5"/>
      <c r="G212" s="6">
        <v>240</v>
      </c>
      <c r="H212" s="8">
        <v>53</v>
      </c>
      <c r="I212" s="1">
        <v>187</v>
      </c>
      <c r="J212" s="9">
        <v>0</v>
      </c>
    </row>
    <row r="213" spans="4:10" x14ac:dyDescent="0.2">
      <c r="D213" s="199" t="s">
        <v>25</v>
      </c>
      <c r="E213" s="22" t="s">
        <v>26</v>
      </c>
      <c r="F213" s="21"/>
      <c r="G213" s="19">
        <v>348</v>
      </c>
      <c r="H213" s="27">
        <v>73</v>
      </c>
      <c r="I213" s="3">
        <v>275</v>
      </c>
      <c r="J213" s="26">
        <v>0</v>
      </c>
    </row>
    <row r="214" spans="4:10" x14ac:dyDescent="0.2">
      <c r="D214" s="200"/>
      <c r="E214" s="4" t="s">
        <v>27</v>
      </c>
      <c r="F214" s="5"/>
      <c r="G214" s="6">
        <v>378</v>
      </c>
      <c r="H214" s="8">
        <v>68</v>
      </c>
      <c r="I214" s="1">
        <v>309</v>
      </c>
      <c r="J214" s="9">
        <v>1</v>
      </c>
    </row>
    <row r="215" spans="4:10" x14ac:dyDescent="0.2">
      <c r="D215" s="200"/>
      <c r="E215" s="4" t="s">
        <v>28</v>
      </c>
      <c r="F215" s="5"/>
      <c r="G215" s="6">
        <v>372</v>
      </c>
      <c r="H215" s="8">
        <v>76</v>
      </c>
      <c r="I215" s="1">
        <v>296</v>
      </c>
      <c r="J215" s="9">
        <v>0</v>
      </c>
    </row>
    <row r="216" spans="4:10" x14ac:dyDescent="0.2">
      <c r="D216" s="200"/>
      <c r="E216" s="4" t="s">
        <v>29</v>
      </c>
      <c r="F216" s="5"/>
      <c r="G216" s="6">
        <v>102</v>
      </c>
      <c r="H216" s="8">
        <v>13</v>
      </c>
      <c r="I216" s="1">
        <v>89</v>
      </c>
      <c r="J216" s="9">
        <v>0</v>
      </c>
    </row>
    <row r="217" spans="4:10" x14ac:dyDescent="0.2">
      <c r="D217" s="199" t="s">
        <v>30</v>
      </c>
      <c r="E217" s="22" t="s">
        <v>31</v>
      </c>
      <c r="F217" s="21"/>
      <c r="G217" s="19">
        <v>592</v>
      </c>
      <c r="H217" s="27">
        <v>119</v>
      </c>
      <c r="I217" s="3">
        <v>472</v>
      </c>
      <c r="J217" s="26">
        <v>1</v>
      </c>
    </row>
    <row r="218" spans="4:10" x14ac:dyDescent="0.2">
      <c r="D218" s="200"/>
      <c r="E218" s="4" t="s">
        <v>32</v>
      </c>
      <c r="F218" s="5"/>
      <c r="G218" s="6">
        <v>608</v>
      </c>
      <c r="H218" s="8">
        <v>111</v>
      </c>
      <c r="I218" s="1">
        <v>497</v>
      </c>
      <c r="J218" s="9">
        <v>0</v>
      </c>
    </row>
    <row r="219" spans="4:10" x14ac:dyDescent="0.2">
      <c r="D219" s="199" t="s">
        <v>33</v>
      </c>
      <c r="E219" s="22" t="s">
        <v>34</v>
      </c>
      <c r="F219" s="21"/>
      <c r="G219" s="19">
        <v>74</v>
      </c>
      <c r="H219" s="27">
        <v>15</v>
      </c>
      <c r="I219" s="3">
        <v>59</v>
      </c>
      <c r="J219" s="26">
        <v>0</v>
      </c>
    </row>
    <row r="220" spans="4:10" x14ac:dyDescent="0.2">
      <c r="D220" s="200"/>
      <c r="E220" s="4" t="s">
        <v>35</v>
      </c>
      <c r="F220" s="5"/>
      <c r="G220" s="6">
        <v>148</v>
      </c>
      <c r="H220" s="8">
        <v>22</v>
      </c>
      <c r="I220" s="1">
        <v>125</v>
      </c>
      <c r="J220" s="9">
        <v>1</v>
      </c>
    </row>
    <row r="221" spans="4:10" x14ac:dyDescent="0.2">
      <c r="D221" s="200"/>
      <c r="E221" s="4" t="s">
        <v>36</v>
      </c>
      <c r="F221" s="5"/>
      <c r="G221" s="6">
        <v>187</v>
      </c>
      <c r="H221" s="8">
        <v>32</v>
      </c>
      <c r="I221" s="1">
        <v>155</v>
      </c>
      <c r="J221" s="9">
        <v>0</v>
      </c>
    </row>
    <row r="222" spans="4:10" x14ac:dyDescent="0.2">
      <c r="D222" s="200"/>
      <c r="E222" s="4" t="s">
        <v>37</v>
      </c>
      <c r="F222" s="5"/>
      <c r="G222" s="6">
        <v>221</v>
      </c>
      <c r="H222" s="8">
        <v>36</v>
      </c>
      <c r="I222" s="1">
        <v>185</v>
      </c>
      <c r="J222" s="9">
        <v>0</v>
      </c>
    </row>
    <row r="223" spans="4:10" x14ac:dyDescent="0.2">
      <c r="D223" s="200"/>
      <c r="E223" s="4" t="s">
        <v>38</v>
      </c>
      <c r="F223" s="5"/>
      <c r="G223" s="6">
        <v>186</v>
      </c>
      <c r="H223" s="8">
        <v>32</v>
      </c>
      <c r="I223" s="1">
        <v>154</v>
      </c>
      <c r="J223" s="9">
        <v>0</v>
      </c>
    </row>
    <row r="224" spans="4:10" x14ac:dyDescent="0.2">
      <c r="D224" s="200"/>
      <c r="E224" s="4" t="s">
        <v>39</v>
      </c>
      <c r="F224" s="5"/>
      <c r="G224" s="6">
        <v>223</v>
      </c>
      <c r="H224" s="8">
        <v>50</v>
      </c>
      <c r="I224" s="1">
        <v>173</v>
      </c>
      <c r="J224" s="9">
        <v>0</v>
      </c>
    </row>
    <row r="225" spans="2:10" x14ac:dyDescent="0.2">
      <c r="D225" s="201"/>
      <c r="E225" s="57" t="s">
        <v>40</v>
      </c>
      <c r="F225" s="59"/>
      <c r="G225" s="55">
        <v>161</v>
      </c>
      <c r="H225" s="77">
        <v>43</v>
      </c>
      <c r="I225" s="32">
        <v>118</v>
      </c>
      <c r="J225" s="80">
        <v>0</v>
      </c>
    </row>
    <row r="227" spans="2:10" x14ac:dyDescent="0.2">
      <c r="B227" s="40" t="str">
        <f xml:space="preserve"> HYPERLINK("#'目次'!B16", "[10]")</f>
        <v>[10]</v>
      </c>
      <c r="C227" s="23" t="s">
        <v>103</v>
      </c>
    </row>
    <row r="230" spans="2:10" x14ac:dyDescent="0.2">
      <c r="C230" s="23" t="s">
        <v>48</v>
      </c>
    </row>
    <row r="231" spans="2:10" x14ac:dyDescent="0.2">
      <c r="D231" s="195"/>
      <c r="E231" s="196"/>
      <c r="F231" s="196"/>
      <c r="G231" s="37" t="s">
        <v>15</v>
      </c>
      <c r="H231" s="33" t="s">
        <v>16</v>
      </c>
      <c r="I231" s="13" t="s">
        <v>17</v>
      </c>
      <c r="J231" s="38" t="s">
        <v>18</v>
      </c>
    </row>
    <row r="232" spans="2:10" x14ac:dyDescent="0.2">
      <c r="D232" s="197"/>
      <c r="E232" s="198"/>
      <c r="F232" s="198"/>
      <c r="G232" s="35"/>
      <c r="H232" s="39"/>
      <c r="I232" s="14"/>
      <c r="J232" s="34"/>
    </row>
    <row r="233" spans="2:10" x14ac:dyDescent="0.2">
      <c r="D233" s="56"/>
      <c r="E233" s="58" t="s">
        <v>15</v>
      </c>
      <c r="F233" s="46"/>
      <c r="G233" s="36">
        <v>1200</v>
      </c>
      <c r="H233" s="17">
        <v>230</v>
      </c>
      <c r="I233" s="17">
        <v>969</v>
      </c>
      <c r="J233" s="47">
        <v>1</v>
      </c>
    </row>
    <row r="234" spans="2:10" x14ac:dyDescent="0.2">
      <c r="D234" s="199" t="s">
        <v>49</v>
      </c>
      <c r="E234" s="22" t="s">
        <v>50</v>
      </c>
      <c r="F234" s="21"/>
      <c r="G234" s="19">
        <v>15</v>
      </c>
      <c r="H234" s="27">
        <v>4</v>
      </c>
      <c r="I234" s="3">
        <v>11</v>
      </c>
      <c r="J234" s="26">
        <v>0</v>
      </c>
    </row>
    <row r="235" spans="2:10" x14ac:dyDescent="0.2">
      <c r="D235" s="200"/>
      <c r="E235" s="4" t="s">
        <v>51</v>
      </c>
      <c r="F235" s="5"/>
      <c r="G235" s="6">
        <v>142</v>
      </c>
      <c r="H235" s="8">
        <v>26</v>
      </c>
      <c r="I235" s="1">
        <v>116</v>
      </c>
      <c r="J235" s="9">
        <v>0</v>
      </c>
    </row>
    <row r="236" spans="2:10" x14ac:dyDescent="0.2">
      <c r="D236" s="200"/>
      <c r="E236" s="4" t="s">
        <v>52</v>
      </c>
      <c r="F236" s="5"/>
      <c r="G236" s="6">
        <v>26</v>
      </c>
      <c r="H236" s="8">
        <v>5</v>
      </c>
      <c r="I236" s="1">
        <v>21</v>
      </c>
      <c r="J236" s="9">
        <v>0</v>
      </c>
    </row>
    <row r="237" spans="2:10" x14ac:dyDescent="0.2">
      <c r="D237" s="200"/>
      <c r="E237" s="4" t="s">
        <v>53</v>
      </c>
      <c r="F237" s="5"/>
      <c r="G237" s="6">
        <v>41</v>
      </c>
      <c r="H237" s="8">
        <v>6</v>
      </c>
      <c r="I237" s="1">
        <v>35</v>
      </c>
      <c r="J237" s="9">
        <v>0</v>
      </c>
    </row>
    <row r="238" spans="2:10" x14ac:dyDescent="0.2">
      <c r="D238" s="200"/>
      <c r="E238" s="4" t="s">
        <v>54</v>
      </c>
      <c r="F238" s="5"/>
      <c r="G238" s="6">
        <v>226</v>
      </c>
      <c r="H238" s="8">
        <v>46</v>
      </c>
      <c r="I238" s="1">
        <v>180</v>
      </c>
      <c r="J238" s="9">
        <v>0</v>
      </c>
    </row>
    <row r="239" spans="2:10" x14ac:dyDescent="0.2">
      <c r="D239" s="200"/>
      <c r="E239" s="4" t="s">
        <v>55</v>
      </c>
      <c r="F239" s="5"/>
      <c r="G239" s="6">
        <v>125</v>
      </c>
      <c r="H239" s="8">
        <v>16</v>
      </c>
      <c r="I239" s="1">
        <v>109</v>
      </c>
      <c r="J239" s="9">
        <v>0</v>
      </c>
    </row>
    <row r="240" spans="2:10" x14ac:dyDescent="0.2">
      <c r="D240" s="200"/>
      <c r="E240" s="4" t="s">
        <v>56</v>
      </c>
      <c r="F240" s="5"/>
      <c r="G240" s="6">
        <v>190</v>
      </c>
      <c r="H240" s="8">
        <v>28</v>
      </c>
      <c r="I240" s="1">
        <v>162</v>
      </c>
      <c r="J240" s="9">
        <v>0</v>
      </c>
    </row>
    <row r="241" spans="2:10" x14ac:dyDescent="0.2">
      <c r="D241" s="200"/>
      <c r="E241" s="4" t="s">
        <v>57</v>
      </c>
      <c r="F241" s="5"/>
      <c r="G241" s="6">
        <v>185</v>
      </c>
      <c r="H241" s="8">
        <v>45</v>
      </c>
      <c r="I241" s="1">
        <v>140</v>
      </c>
      <c r="J241" s="9">
        <v>0</v>
      </c>
    </row>
    <row r="242" spans="2:10" x14ac:dyDescent="0.2">
      <c r="D242" s="200"/>
      <c r="E242" s="4" t="s">
        <v>58</v>
      </c>
      <c r="F242" s="5"/>
      <c r="G242" s="6">
        <v>113</v>
      </c>
      <c r="H242" s="8">
        <v>20</v>
      </c>
      <c r="I242" s="1">
        <v>92</v>
      </c>
      <c r="J242" s="9">
        <v>1</v>
      </c>
    </row>
    <row r="243" spans="2:10" x14ac:dyDescent="0.2">
      <c r="D243" s="200"/>
      <c r="E243" s="4" t="s">
        <v>59</v>
      </c>
      <c r="F243" s="5"/>
      <c r="G243" s="6">
        <v>136</v>
      </c>
      <c r="H243" s="8">
        <v>34</v>
      </c>
      <c r="I243" s="1">
        <v>102</v>
      </c>
      <c r="J243" s="9">
        <v>0</v>
      </c>
    </row>
    <row r="244" spans="2:10" x14ac:dyDescent="0.2">
      <c r="D244" s="199" t="s">
        <v>60</v>
      </c>
      <c r="E244" s="22" t="s">
        <v>61</v>
      </c>
      <c r="F244" s="21"/>
      <c r="G244" s="19">
        <v>205</v>
      </c>
      <c r="H244" s="27">
        <v>47</v>
      </c>
      <c r="I244" s="3">
        <v>158</v>
      </c>
      <c r="J244" s="26">
        <v>0</v>
      </c>
    </row>
    <row r="245" spans="2:10" x14ac:dyDescent="0.2">
      <c r="D245" s="200"/>
      <c r="E245" s="4" t="s">
        <v>62</v>
      </c>
      <c r="F245" s="5"/>
      <c r="G245" s="6">
        <v>160</v>
      </c>
      <c r="H245" s="8">
        <v>31</v>
      </c>
      <c r="I245" s="1">
        <v>129</v>
      </c>
      <c r="J245" s="9">
        <v>0</v>
      </c>
    </row>
    <row r="246" spans="2:10" x14ac:dyDescent="0.2">
      <c r="D246" s="200"/>
      <c r="E246" s="4" t="s">
        <v>63</v>
      </c>
      <c r="F246" s="5"/>
      <c r="G246" s="6">
        <v>121</v>
      </c>
      <c r="H246" s="8">
        <v>25</v>
      </c>
      <c r="I246" s="1">
        <v>96</v>
      </c>
      <c r="J246" s="9">
        <v>0</v>
      </c>
    </row>
    <row r="247" spans="2:10" x14ac:dyDescent="0.2">
      <c r="D247" s="200"/>
      <c r="E247" s="4" t="s">
        <v>64</v>
      </c>
      <c r="F247" s="5"/>
      <c r="G247" s="6">
        <v>124</v>
      </c>
      <c r="H247" s="8">
        <v>18</v>
      </c>
      <c r="I247" s="1">
        <v>106</v>
      </c>
      <c r="J247" s="9">
        <v>0</v>
      </c>
    </row>
    <row r="248" spans="2:10" x14ac:dyDescent="0.2">
      <c r="D248" s="200"/>
      <c r="E248" s="4" t="s">
        <v>65</v>
      </c>
      <c r="F248" s="5"/>
      <c r="G248" s="6">
        <v>109</v>
      </c>
      <c r="H248" s="8">
        <v>24</v>
      </c>
      <c r="I248" s="1">
        <v>85</v>
      </c>
      <c r="J248" s="9">
        <v>0</v>
      </c>
    </row>
    <row r="249" spans="2:10" x14ac:dyDescent="0.2">
      <c r="D249" s="200"/>
      <c r="E249" s="4" t="s">
        <v>66</v>
      </c>
      <c r="F249" s="5"/>
      <c r="G249" s="6">
        <v>104</v>
      </c>
      <c r="H249" s="8">
        <v>12</v>
      </c>
      <c r="I249" s="1">
        <v>92</v>
      </c>
      <c r="J249" s="9">
        <v>0</v>
      </c>
    </row>
    <row r="250" spans="2:10" x14ac:dyDescent="0.2">
      <c r="D250" s="200"/>
      <c r="E250" s="4" t="s">
        <v>67</v>
      </c>
      <c r="F250" s="5"/>
      <c r="G250" s="6">
        <v>139</v>
      </c>
      <c r="H250" s="8">
        <v>25</v>
      </c>
      <c r="I250" s="1">
        <v>113</v>
      </c>
      <c r="J250" s="9">
        <v>1</v>
      </c>
    </row>
    <row r="251" spans="2:10" x14ac:dyDescent="0.2">
      <c r="D251" s="200"/>
      <c r="E251" s="4" t="s">
        <v>68</v>
      </c>
      <c r="F251" s="5"/>
      <c r="G251" s="6">
        <v>48</v>
      </c>
      <c r="H251" s="8">
        <v>13</v>
      </c>
      <c r="I251" s="1">
        <v>35</v>
      </c>
      <c r="J251" s="9">
        <v>0</v>
      </c>
    </row>
    <row r="252" spans="2:10" x14ac:dyDescent="0.2">
      <c r="D252" s="200"/>
      <c r="E252" s="4" t="s">
        <v>69</v>
      </c>
      <c r="F252" s="5"/>
      <c r="G252" s="6">
        <v>37</v>
      </c>
      <c r="H252" s="8">
        <v>9</v>
      </c>
      <c r="I252" s="1">
        <v>28</v>
      </c>
      <c r="J252" s="9">
        <v>0</v>
      </c>
    </row>
    <row r="253" spans="2:10" x14ac:dyDescent="0.2">
      <c r="D253" s="93" t="s">
        <v>70</v>
      </c>
      <c r="E253" s="89" t="s">
        <v>18</v>
      </c>
      <c r="F253" s="92"/>
      <c r="G253" s="94">
        <v>0</v>
      </c>
      <c r="H253" s="122">
        <v>0</v>
      </c>
      <c r="I253" s="63">
        <v>0</v>
      </c>
      <c r="J253" s="121">
        <v>0</v>
      </c>
    </row>
    <row r="255" spans="2:10" x14ac:dyDescent="0.2">
      <c r="B255" s="40" t="str">
        <f xml:space="preserve"> HYPERLINK("#'目次'!B17", "[11]")</f>
        <v>[11]</v>
      </c>
      <c r="C255" s="23" t="s">
        <v>103</v>
      </c>
    </row>
    <row r="258" spans="3:10" x14ac:dyDescent="0.2">
      <c r="C258" s="23" t="s">
        <v>73</v>
      </c>
    </row>
    <row r="259" spans="3:10" x14ac:dyDescent="0.2">
      <c r="D259" s="195"/>
      <c r="E259" s="196"/>
      <c r="F259" s="196"/>
      <c r="G259" s="37" t="s">
        <v>15</v>
      </c>
      <c r="H259" s="33" t="s">
        <v>16</v>
      </c>
      <c r="I259" s="13" t="s">
        <v>17</v>
      </c>
      <c r="J259" s="38" t="s">
        <v>18</v>
      </c>
    </row>
    <row r="260" spans="3:10" x14ac:dyDescent="0.2">
      <c r="D260" s="197"/>
      <c r="E260" s="198"/>
      <c r="F260" s="198"/>
      <c r="G260" s="35"/>
      <c r="H260" s="39"/>
      <c r="I260" s="14"/>
      <c r="J260" s="34"/>
    </row>
    <row r="261" spans="3:10" x14ac:dyDescent="0.2">
      <c r="D261" s="56"/>
      <c r="E261" s="58" t="s">
        <v>15</v>
      </c>
      <c r="F261" s="46"/>
      <c r="G261" s="36">
        <v>1200</v>
      </c>
      <c r="H261" s="17">
        <v>230</v>
      </c>
      <c r="I261" s="17">
        <v>969</v>
      </c>
      <c r="J261" s="47">
        <v>1</v>
      </c>
    </row>
    <row r="262" spans="3:10" x14ac:dyDescent="0.2">
      <c r="D262" s="199" t="s">
        <v>74</v>
      </c>
      <c r="E262" s="22" t="s">
        <v>75</v>
      </c>
      <c r="F262" s="21"/>
      <c r="G262" s="19">
        <v>592</v>
      </c>
      <c r="H262" s="27">
        <v>119</v>
      </c>
      <c r="I262" s="3">
        <v>472</v>
      </c>
      <c r="J262" s="26">
        <v>1</v>
      </c>
    </row>
    <row r="263" spans="3:10" x14ac:dyDescent="0.2">
      <c r="D263" s="200"/>
      <c r="E263" s="4" t="s">
        <v>34</v>
      </c>
      <c r="F263" s="5"/>
      <c r="G263" s="6">
        <v>37</v>
      </c>
      <c r="H263" s="8">
        <v>11</v>
      </c>
      <c r="I263" s="1">
        <v>26</v>
      </c>
      <c r="J263" s="9">
        <v>0</v>
      </c>
    </row>
    <row r="264" spans="3:10" x14ac:dyDescent="0.2">
      <c r="D264" s="200"/>
      <c r="E264" s="4" t="s">
        <v>35</v>
      </c>
      <c r="F264" s="5"/>
      <c r="G264" s="6">
        <v>75</v>
      </c>
      <c r="H264" s="8">
        <v>12</v>
      </c>
      <c r="I264" s="1">
        <v>62</v>
      </c>
      <c r="J264" s="9">
        <v>1</v>
      </c>
    </row>
    <row r="265" spans="3:10" x14ac:dyDescent="0.2">
      <c r="D265" s="200"/>
      <c r="E265" s="4" t="s">
        <v>36</v>
      </c>
      <c r="F265" s="5"/>
      <c r="G265" s="6">
        <v>95</v>
      </c>
      <c r="H265" s="8">
        <v>15</v>
      </c>
      <c r="I265" s="1">
        <v>80</v>
      </c>
      <c r="J265" s="9">
        <v>0</v>
      </c>
    </row>
    <row r="266" spans="3:10" x14ac:dyDescent="0.2">
      <c r="D266" s="200"/>
      <c r="E266" s="4" t="s">
        <v>37</v>
      </c>
      <c r="F266" s="5"/>
      <c r="G266" s="6">
        <v>111</v>
      </c>
      <c r="H266" s="8">
        <v>22</v>
      </c>
      <c r="I266" s="1">
        <v>89</v>
      </c>
      <c r="J266" s="9">
        <v>0</v>
      </c>
    </row>
    <row r="267" spans="3:10" x14ac:dyDescent="0.2">
      <c r="D267" s="200"/>
      <c r="E267" s="4" t="s">
        <v>38</v>
      </c>
      <c r="F267" s="5"/>
      <c r="G267" s="6">
        <v>93</v>
      </c>
      <c r="H267" s="8">
        <v>18</v>
      </c>
      <c r="I267" s="1">
        <v>75</v>
      </c>
      <c r="J267" s="9">
        <v>0</v>
      </c>
    </row>
    <row r="268" spans="3:10" x14ac:dyDescent="0.2">
      <c r="D268" s="200"/>
      <c r="E268" s="4" t="s">
        <v>39</v>
      </c>
      <c r="F268" s="5"/>
      <c r="G268" s="6">
        <v>109</v>
      </c>
      <c r="H268" s="8">
        <v>25</v>
      </c>
      <c r="I268" s="1">
        <v>84</v>
      </c>
      <c r="J268" s="9">
        <v>0</v>
      </c>
    </row>
    <row r="269" spans="3:10" x14ac:dyDescent="0.2">
      <c r="D269" s="200"/>
      <c r="E269" s="4" t="s">
        <v>40</v>
      </c>
      <c r="F269" s="5"/>
      <c r="G269" s="6">
        <v>72</v>
      </c>
      <c r="H269" s="8">
        <v>16</v>
      </c>
      <c r="I269" s="1">
        <v>56</v>
      </c>
      <c r="J269" s="9">
        <v>0</v>
      </c>
    </row>
    <row r="270" spans="3:10" x14ac:dyDescent="0.2">
      <c r="D270" s="199" t="s">
        <v>76</v>
      </c>
      <c r="E270" s="22" t="s">
        <v>77</v>
      </c>
      <c r="F270" s="21"/>
      <c r="G270" s="19">
        <v>608</v>
      </c>
      <c r="H270" s="27">
        <v>111</v>
      </c>
      <c r="I270" s="3">
        <v>497</v>
      </c>
      <c r="J270" s="26">
        <v>0</v>
      </c>
    </row>
    <row r="271" spans="3:10" x14ac:dyDescent="0.2">
      <c r="D271" s="200"/>
      <c r="E271" s="4" t="s">
        <v>34</v>
      </c>
      <c r="F271" s="5"/>
      <c r="G271" s="6">
        <v>37</v>
      </c>
      <c r="H271" s="8">
        <v>4</v>
      </c>
      <c r="I271" s="1">
        <v>33</v>
      </c>
      <c r="J271" s="9">
        <v>0</v>
      </c>
    </row>
    <row r="272" spans="3:10" x14ac:dyDescent="0.2">
      <c r="D272" s="200"/>
      <c r="E272" s="4" t="s">
        <v>35</v>
      </c>
      <c r="F272" s="5"/>
      <c r="G272" s="6">
        <v>73</v>
      </c>
      <c r="H272" s="8">
        <v>10</v>
      </c>
      <c r="I272" s="1">
        <v>63</v>
      </c>
      <c r="J272" s="9">
        <v>0</v>
      </c>
    </row>
    <row r="273" spans="2:10" x14ac:dyDescent="0.2">
      <c r="D273" s="200"/>
      <c r="E273" s="4" t="s">
        <v>36</v>
      </c>
      <c r="F273" s="5"/>
      <c r="G273" s="6">
        <v>92</v>
      </c>
      <c r="H273" s="8">
        <v>17</v>
      </c>
      <c r="I273" s="1">
        <v>75</v>
      </c>
      <c r="J273" s="9">
        <v>0</v>
      </c>
    </row>
    <row r="274" spans="2:10" x14ac:dyDescent="0.2">
      <c r="D274" s="200"/>
      <c r="E274" s="4" t="s">
        <v>37</v>
      </c>
      <c r="F274" s="5"/>
      <c r="G274" s="6">
        <v>110</v>
      </c>
      <c r="H274" s="8">
        <v>14</v>
      </c>
      <c r="I274" s="1">
        <v>96</v>
      </c>
      <c r="J274" s="9">
        <v>0</v>
      </c>
    </row>
    <row r="275" spans="2:10" x14ac:dyDescent="0.2">
      <c r="D275" s="200"/>
      <c r="E275" s="4" t="s">
        <v>38</v>
      </c>
      <c r="F275" s="5"/>
      <c r="G275" s="6">
        <v>93</v>
      </c>
      <c r="H275" s="8">
        <v>14</v>
      </c>
      <c r="I275" s="1">
        <v>79</v>
      </c>
      <c r="J275" s="9">
        <v>0</v>
      </c>
    </row>
    <row r="276" spans="2:10" x14ac:dyDescent="0.2">
      <c r="D276" s="200"/>
      <c r="E276" s="4" t="s">
        <v>39</v>
      </c>
      <c r="F276" s="5"/>
      <c r="G276" s="6">
        <v>114</v>
      </c>
      <c r="H276" s="8">
        <v>25</v>
      </c>
      <c r="I276" s="1">
        <v>89</v>
      </c>
      <c r="J276" s="9">
        <v>0</v>
      </c>
    </row>
    <row r="277" spans="2:10" x14ac:dyDescent="0.2">
      <c r="D277" s="201"/>
      <c r="E277" s="57" t="s">
        <v>40</v>
      </c>
      <c r="F277" s="59"/>
      <c r="G277" s="55">
        <v>89</v>
      </c>
      <c r="H277" s="77">
        <v>27</v>
      </c>
      <c r="I277" s="32">
        <v>62</v>
      </c>
      <c r="J277" s="80">
        <v>0</v>
      </c>
    </row>
    <row r="279" spans="2:10" x14ac:dyDescent="0.2">
      <c r="B279" s="40" t="str">
        <f xml:space="preserve"> HYPERLINK("#'目次'!B18", "[12]")</f>
        <v>[12]</v>
      </c>
      <c r="C279" s="23" t="s">
        <v>103</v>
      </c>
    </row>
    <row r="282" spans="2:10" x14ac:dyDescent="0.2">
      <c r="C282" s="23" t="s">
        <v>80</v>
      </c>
    </row>
    <row r="283" spans="2:10" x14ac:dyDescent="0.2">
      <c r="E283" s="195"/>
      <c r="F283" s="196"/>
      <c r="G283" s="37" t="s">
        <v>15</v>
      </c>
      <c r="H283" s="33" t="s">
        <v>16</v>
      </c>
      <c r="I283" s="13" t="s">
        <v>17</v>
      </c>
      <c r="J283" s="38" t="s">
        <v>18</v>
      </c>
    </row>
    <row r="284" spans="2:10" x14ac:dyDescent="0.2">
      <c r="E284" s="197"/>
      <c r="F284" s="198"/>
      <c r="G284" s="35"/>
      <c r="H284" s="39"/>
      <c r="I284" s="14"/>
      <c r="J284" s="34"/>
    </row>
    <row r="285" spans="2:10" x14ac:dyDescent="0.2">
      <c r="E285" s="91" t="s">
        <v>15</v>
      </c>
      <c r="F285" s="46"/>
      <c r="G285" s="36">
        <v>1200</v>
      </c>
      <c r="H285" s="17">
        <v>230</v>
      </c>
      <c r="I285" s="17">
        <v>969</v>
      </c>
      <c r="J285" s="47">
        <v>1</v>
      </c>
    </row>
    <row r="286" spans="2:10" x14ac:dyDescent="0.2">
      <c r="E286" s="4" t="s">
        <v>81</v>
      </c>
      <c r="F286" s="5"/>
      <c r="G286" s="19">
        <v>48</v>
      </c>
      <c r="H286" s="27">
        <v>12</v>
      </c>
      <c r="I286" s="3">
        <v>36</v>
      </c>
      <c r="J286" s="26">
        <v>0</v>
      </c>
    </row>
    <row r="287" spans="2:10" x14ac:dyDescent="0.2">
      <c r="E287" s="4" t="s">
        <v>82</v>
      </c>
      <c r="F287" s="5"/>
      <c r="G287" s="6">
        <v>84</v>
      </c>
      <c r="H287" s="8">
        <v>14</v>
      </c>
      <c r="I287" s="1">
        <v>70</v>
      </c>
      <c r="J287" s="9">
        <v>0</v>
      </c>
    </row>
    <row r="288" spans="2:10" x14ac:dyDescent="0.2">
      <c r="E288" s="4" t="s">
        <v>83</v>
      </c>
      <c r="F288" s="5"/>
      <c r="G288" s="6">
        <v>462</v>
      </c>
      <c r="H288" s="8">
        <v>83</v>
      </c>
      <c r="I288" s="1">
        <v>378</v>
      </c>
      <c r="J288" s="9">
        <v>1</v>
      </c>
    </row>
    <row r="289" spans="2:12" x14ac:dyDescent="0.2">
      <c r="E289" s="4" t="s">
        <v>84</v>
      </c>
      <c r="F289" s="5"/>
      <c r="G289" s="6">
        <v>30</v>
      </c>
      <c r="H289" s="8">
        <v>6</v>
      </c>
      <c r="I289" s="1">
        <v>24</v>
      </c>
      <c r="J289" s="9">
        <v>0</v>
      </c>
    </row>
    <row r="290" spans="2:12" x14ac:dyDescent="0.2">
      <c r="E290" s="4" t="s">
        <v>85</v>
      </c>
      <c r="F290" s="5"/>
      <c r="G290" s="6">
        <v>144</v>
      </c>
      <c r="H290" s="8">
        <v>29</v>
      </c>
      <c r="I290" s="1">
        <v>115</v>
      </c>
      <c r="J290" s="9">
        <v>0</v>
      </c>
    </row>
    <row r="291" spans="2:12" x14ac:dyDescent="0.2">
      <c r="E291" s="4" t="s">
        <v>86</v>
      </c>
      <c r="F291" s="5"/>
      <c r="G291" s="6">
        <v>192</v>
      </c>
      <c r="H291" s="8">
        <v>33</v>
      </c>
      <c r="I291" s="1">
        <v>159</v>
      </c>
      <c r="J291" s="9">
        <v>0</v>
      </c>
    </row>
    <row r="292" spans="2:12" x14ac:dyDescent="0.2">
      <c r="E292" s="4" t="s">
        <v>87</v>
      </c>
      <c r="F292" s="5"/>
      <c r="G292" s="6">
        <v>72</v>
      </c>
      <c r="H292" s="8">
        <v>18</v>
      </c>
      <c r="I292" s="1">
        <v>54</v>
      </c>
      <c r="J292" s="9">
        <v>0</v>
      </c>
    </row>
    <row r="293" spans="2:12" x14ac:dyDescent="0.2">
      <c r="E293" s="4" t="s">
        <v>88</v>
      </c>
      <c r="F293" s="5"/>
      <c r="G293" s="6">
        <v>36</v>
      </c>
      <c r="H293" s="8">
        <v>10</v>
      </c>
      <c r="I293" s="1">
        <v>26</v>
      </c>
      <c r="J293" s="9">
        <v>0</v>
      </c>
    </row>
    <row r="294" spans="2:12" x14ac:dyDescent="0.2">
      <c r="E294" s="4" t="s">
        <v>89</v>
      </c>
      <c r="F294" s="5"/>
      <c r="G294" s="6">
        <v>66</v>
      </c>
      <c r="H294" s="8">
        <v>13</v>
      </c>
      <c r="I294" s="1">
        <v>53</v>
      </c>
      <c r="J294" s="9">
        <v>0</v>
      </c>
    </row>
    <row r="295" spans="2:12" x14ac:dyDescent="0.2">
      <c r="E295" s="4" t="s">
        <v>90</v>
      </c>
      <c r="F295" s="5"/>
      <c r="G295" s="6">
        <v>54</v>
      </c>
      <c r="H295" s="8">
        <v>10</v>
      </c>
      <c r="I295" s="1">
        <v>44</v>
      </c>
      <c r="J295" s="9">
        <v>0</v>
      </c>
    </row>
    <row r="296" spans="2:12" x14ac:dyDescent="0.2">
      <c r="E296" s="57" t="s">
        <v>91</v>
      </c>
      <c r="F296" s="59"/>
      <c r="G296" s="55">
        <v>12</v>
      </c>
      <c r="H296" s="77">
        <v>2</v>
      </c>
      <c r="I296" s="32">
        <v>10</v>
      </c>
      <c r="J296" s="80">
        <v>0</v>
      </c>
    </row>
    <row r="298" spans="2:12" x14ac:dyDescent="0.2">
      <c r="B298" s="40" t="str">
        <f xml:space="preserve"> HYPERLINK("#'目次'!B19", "[13]")</f>
        <v>[13]</v>
      </c>
      <c r="C298" s="23" t="s">
        <v>106</v>
      </c>
    </row>
    <row r="299" spans="2:12" x14ac:dyDescent="0.2">
      <c r="C299" s="186" t="s">
        <v>107</v>
      </c>
    </row>
    <row r="301" spans="2:12" x14ac:dyDescent="0.2">
      <c r="C301" s="23" t="s">
        <v>14</v>
      </c>
    </row>
    <row r="302" spans="2:12" ht="36" x14ac:dyDescent="0.2">
      <c r="D302" s="195"/>
      <c r="E302" s="196"/>
      <c r="F302" s="196"/>
      <c r="G302" s="37" t="s">
        <v>15</v>
      </c>
      <c r="H302" s="33" t="s">
        <v>96</v>
      </c>
      <c r="I302" s="13" t="s">
        <v>97</v>
      </c>
      <c r="J302" s="13" t="s">
        <v>98</v>
      </c>
      <c r="K302" s="13" t="s">
        <v>99</v>
      </c>
      <c r="L302" s="38" t="s">
        <v>18</v>
      </c>
    </row>
    <row r="303" spans="2:12" x14ac:dyDescent="0.2">
      <c r="D303" s="197"/>
      <c r="E303" s="198"/>
      <c r="F303" s="198"/>
      <c r="G303" s="35"/>
      <c r="H303" s="39"/>
      <c r="I303" s="14"/>
      <c r="J303" s="14"/>
      <c r="K303" s="14"/>
      <c r="L303" s="34"/>
    </row>
    <row r="304" spans="2:12" x14ac:dyDescent="0.2">
      <c r="D304" s="56"/>
      <c r="E304" s="58" t="s">
        <v>15</v>
      </c>
      <c r="F304" s="46"/>
      <c r="G304" s="36">
        <v>230</v>
      </c>
      <c r="H304" s="17">
        <v>8</v>
      </c>
      <c r="I304" s="17">
        <v>15</v>
      </c>
      <c r="J304" s="17">
        <v>218</v>
      </c>
      <c r="K304" s="17">
        <v>4</v>
      </c>
      <c r="L304" s="47">
        <v>1</v>
      </c>
    </row>
    <row r="305" spans="4:12" x14ac:dyDescent="0.2">
      <c r="D305" s="199" t="s">
        <v>19</v>
      </c>
      <c r="E305" s="22" t="s">
        <v>20</v>
      </c>
      <c r="F305" s="21"/>
      <c r="G305" s="19">
        <v>26</v>
      </c>
      <c r="H305" s="27">
        <v>0</v>
      </c>
      <c r="I305" s="3">
        <v>3</v>
      </c>
      <c r="J305" s="3">
        <v>22</v>
      </c>
      <c r="K305" s="3">
        <v>2</v>
      </c>
      <c r="L305" s="26">
        <v>1</v>
      </c>
    </row>
    <row r="306" spans="4:12" x14ac:dyDescent="0.2">
      <c r="D306" s="200"/>
      <c r="E306" s="4" t="s">
        <v>21</v>
      </c>
      <c r="F306" s="5"/>
      <c r="G306" s="6">
        <v>77</v>
      </c>
      <c r="H306" s="8">
        <v>3</v>
      </c>
      <c r="I306" s="1">
        <v>4</v>
      </c>
      <c r="J306" s="1">
        <v>75</v>
      </c>
      <c r="K306" s="1">
        <v>1</v>
      </c>
      <c r="L306" s="9">
        <v>0</v>
      </c>
    </row>
    <row r="307" spans="4:12" x14ac:dyDescent="0.2">
      <c r="D307" s="200"/>
      <c r="E307" s="4" t="s">
        <v>22</v>
      </c>
      <c r="F307" s="5"/>
      <c r="G307" s="6">
        <v>41</v>
      </c>
      <c r="H307" s="8">
        <v>1</v>
      </c>
      <c r="I307" s="1">
        <v>3</v>
      </c>
      <c r="J307" s="1">
        <v>39</v>
      </c>
      <c r="K307" s="1">
        <v>0</v>
      </c>
      <c r="L307" s="9">
        <v>0</v>
      </c>
    </row>
    <row r="308" spans="4:12" x14ac:dyDescent="0.2">
      <c r="D308" s="200"/>
      <c r="E308" s="4" t="s">
        <v>23</v>
      </c>
      <c r="F308" s="5"/>
      <c r="G308" s="6">
        <v>33</v>
      </c>
      <c r="H308" s="8">
        <v>0</v>
      </c>
      <c r="I308" s="1">
        <v>1</v>
      </c>
      <c r="J308" s="1">
        <v>32</v>
      </c>
      <c r="K308" s="1">
        <v>0</v>
      </c>
      <c r="L308" s="9">
        <v>0</v>
      </c>
    </row>
    <row r="309" spans="4:12" x14ac:dyDescent="0.2">
      <c r="D309" s="200"/>
      <c r="E309" s="4" t="s">
        <v>24</v>
      </c>
      <c r="F309" s="5"/>
      <c r="G309" s="6">
        <v>53</v>
      </c>
      <c r="H309" s="8">
        <v>4</v>
      </c>
      <c r="I309" s="1">
        <v>4</v>
      </c>
      <c r="J309" s="1">
        <v>50</v>
      </c>
      <c r="K309" s="1">
        <v>1</v>
      </c>
      <c r="L309" s="9">
        <v>0</v>
      </c>
    </row>
    <row r="310" spans="4:12" x14ac:dyDescent="0.2">
      <c r="D310" s="199" t="s">
        <v>25</v>
      </c>
      <c r="E310" s="22" t="s">
        <v>26</v>
      </c>
      <c r="F310" s="21"/>
      <c r="G310" s="19">
        <v>73</v>
      </c>
      <c r="H310" s="27">
        <v>1</v>
      </c>
      <c r="I310" s="3">
        <v>6</v>
      </c>
      <c r="J310" s="3">
        <v>70</v>
      </c>
      <c r="K310" s="3">
        <v>0</v>
      </c>
      <c r="L310" s="26">
        <v>0</v>
      </c>
    </row>
    <row r="311" spans="4:12" x14ac:dyDescent="0.2">
      <c r="D311" s="200"/>
      <c r="E311" s="4" t="s">
        <v>27</v>
      </c>
      <c r="F311" s="5"/>
      <c r="G311" s="6">
        <v>68</v>
      </c>
      <c r="H311" s="8">
        <v>4</v>
      </c>
      <c r="I311" s="1">
        <v>3</v>
      </c>
      <c r="J311" s="1">
        <v>66</v>
      </c>
      <c r="K311" s="1">
        <v>2</v>
      </c>
      <c r="L311" s="9">
        <v>0</v>
      </c>
    </row>
    <row r="312" spans="4:12" x14ac:dyDescent="0.2">
      <c r="D312" s="200"/>
      <c r="E312" s="4" t="s">
        <v>28</v>
      </c>
      <c r="F312" s="5"/>
      <c r="G312" s="6">
        <v>76</v>
      </c>
      <c r="H312" s="8">
        <v>3</v>
      </c>
      <c r="I312" s="1">
        <v>5</v>
      </c>
      <c r="J312" s="1">
        <v>71</v>
      </c>
      <c r="K312" s="1">
        <v>2</v>
      </c>
      <c r="L312" s="9">
        <v>0</v>
      </c>
    </row>
    <row r="313" spans="4:12" x14ac:dyDescent="0.2">
      <c r="D313" s="200"/>
      <c r="E313" s="4" t="s">
        <v>29</v>
      </c>
      <c r="F313" s="5"/>
      <c r="G313" s="6">
        <v>13</v>
      </c>
      <c r="H313" s="8">
        <v>0</v>
      </c>
      <c r="I313" s="1">
        <v>1</v>
      </c>
      <c r="J313" s="1">
        <v>11</v>
      </c>
      <c r="K313" s="1">
        <v>0</v>
      </c>
      <c r="L313" s="9">
        <v>1</v>
      </c>
    </row>
    <row r="314" spans="4:12" x14ac:dyDescent="0.2">
      <c r="D314" s="199" t="s">
        <v>30</v>
      </c>
      <c r="E314" s="22" t="s">
        <v>31</v>
      </c>
      <c r="F314" s="21"/>
      <c r="G314" s="19">
        <v>119</v>
      </c>
      <c r="H314" s="27">
        <v>3</v>
      </c>
      <c r="I314" s="3">
        <v>11</v>
      </c>
      <c r="J314" s="3">
        <v>114</v>
      </c>
      <c r="K314" s="3">
        <v>1</v>
      </c>
      <c r="L314" s="26">
        <v>0</v>
      </c>
    </row>
    <row r="315" spans="4:12" x14ac:dyDescent="0.2">
      <c r="D315" s="200"/>
      <c r="E315" s="4" t="s">
        <v>32</v>
      </c>
      <c r="F315" s="5"/>
      <c r="G315" s="6">
        <v>111</v>
      </c>
      <c r="H315" s="8">
        <v>5</v>
      </c>
      <c r="I315" s="1">
        <v>4</v>
      </c>
      <c r="J315" s="1">
        <v>104</v>
      </c>
      <c r="K315" s="1">
        <v>3</v>
      </c>
      <c r="L315" s="9">
        <v>1</v>
      </c>
    </row>
    <row r="316" spans="4:12" x14ac:dyDescent="0.2">
      <c r="D316" s="199" t="s">
        <v>33</v>
      </c>
      <c r="E316" s="22" t="s">
        <v>34</v>
      </c>
      <c r="F316" s="21"/>
      <c r="G316" s="19">
        <v>15</v>
      </c>
      <c r="H316" s="27">
        <v>0</v>
      </c>
      <c r="I316" s="3">
        <v>5</v>
      </c>
      <c r="J316" s="3">
        <v>10</v>
      </c>
      <c r="K316" s="3">
        <v>1</v>
      </c>
      <c r="L316" s="26">
        <v>0</v>
      </c>
    </row>
    <row r="317" spans="4:12" x14ac:dyDescent="0.2">
      <c r="D317" s="200"/>
      <c r="E317" s="4" t="s">
        <v>35</v>
      </c>
      <c r="F317" s="5"/>
      <c r="G317" s="6">
        <v>22</v>
      </c>
      <c r="H317" s="8">
        <v>1</v>
      </c>
      <c r="I317" s="1">
        <v>6</v>
      </c>
      <c r="J317" s="1">
        <v>19</v>
      </c>
      <c r="K317" s="1">
        <v>1</v>
      </c>
      <c r="L317" s="9">
        <v>0</v>
      </c>
    </row>
    <row r="318" spans="4:12" x14ac:dyDescent="0.2">
      <c r="D318" s="200"/>
      <c r="E318" s="4" t="s">
        <v>36</v>
      </c>
      <c r="F318" s="5"/>
      <c r="G318" s="6">
        <v>32</v>
      </c>
      <c r="H318" s="8">
        <v>1</v>
      </c>
      <c r="I318" s="1">
        <v>1</v>
      </c>
      <c r="J318" s="1">
        <v>31</v>
      </c>
      <c r="K318" s="1">
        <v>0</v>
      </c>
      <c r="L318" s="9">
        <v>0</v>
      </c>
    </row>
    <row r="319" spans="4:12" x14ac:dyDescent="0.2">
      <c r="D319" s="200"/>
      <c r="E319" s="4" t="s">
        <v>37</v>
      </c>
      <c r="F319" s="5"/>
      <c r="G319" s="6">
        <v>36</v>
      </c>
      <c r="H319" s="8">
        <v>1</v>
      </c>
      <c r="I319" s="1">
        <v>2</v>
      </c>
      <c r="J319" s="1">
        <v>36</v>
      </c>
      <c r="K319" s="1">
        <v>0</v>
      </c>
      <c r="L319" s="9">
        <v>0</v>
      </c>
    </row>
    <row r="320" spans="4:12" x14ac:dyDescent="0.2">
      <c r="D320" s="200"/>
      <c r="E320" s="4" t="s">
        <v>38</v>
      </c>
      <c r="F320" s="5"/>
      <c r="G320" s="6">
        <v>32</v>
      </c>
      <c r="H320" s="8">
        <v>1</v>
      </c>
      <c r="I320" s="1">
        <v>1</v>
      </c>
      <c r="J320" s="1">
        <v>31</v>
      </c>
      <c r="K320" s="1">
        <v>1</v>
      </c>
      <c r="L320" s="9">
        <v>0</v>
      </c>
    </row>
    <row r="321" spans="2:12" x14ac:dyDescent="0.2">
      <c r="D321" s="200"/>
      <c r="E321" s="4" t="s">
        <v>39</v>
      </c>
      <c r="F321" s="5"/>
      <c r="G321" s="6">
        <v>50</v>
      </c>
      <c r="H321" s="8">
        <v>3</v>
      </c>
      <c r="I321" s="1">
        <v>0</v>
      </c>
      <c r="J321" s="1">
        <v>49</v>
      </c>
      <c r="K321" s="1">
        <v>1</v>
      </c>
      <c r="L321" s="9">
        <v>0</v>
      </c>
    </row>
    <row r="322" spans="2:12" x14ac:dyDescent="0.2">
      <c r="D322" s="201"/>
      <c r="E322" s="57" t="s">
        <v>40</v>
      </c>
      <c r="F322" s="59"/>
      <c r="G322" s="55">
        <v>43</v>
      </c>
      <c r="H322" s="77">
        <v>1</v>
      </c>
      <c r="I322" s="32">
        <v>0</v>
      </c>
      <c r="J322" s="32">
        <v>42</v>
      </c>
      <c r="K322" s="32">
        <v>0</v>
      </c>
      <c r="L322" s="80">
        <v>1</v>
      </c>
    </row>
    <row r="324" spans="2:12" x14ac:dyDescent="0.2">
      <c r="B324" s="40" t="str">
        <f xml:space="preserve"> HYPERLINK("#'目次'!B20", "[14]")</f>
        <v>[14]</v>
      </c>
      <c r="C324" s="23" t="s">
        <v>106</v>
      </c>
    </row>
    <row r="325" spans="2:12" x14ac:dyDescent="0.2">
      <c r="C325" s="186" t="s">
        <v>107</v>
      </c>
    </row>
    <row r="327" spans="2:12" x14ac:dyDescent="0.2">
      <c r="C327" s="23" t="s">
        <v>48</v>
      </c>
    </row>
    <row r="328" spans="2:12" ht="36" x14ac:dyDescent="0.2">
      <c r="D328" s="195"/>
      <c r="E328" s="196"/>
      <c r="F328" s="196"/>
      <c r="G328" s="37" t="s">
        <v>15</v>
      </c>
      <c r="H328" s="33" t="s">
        <v>96</v>
      </c>
      <c r="I328" s="13" t="s">
        <v>97</v>
      </c>
      <c r="J328" s="13" t="s">
        <v>98</v>
      </c>
      <c r="K328" s="13" t="s">
        <v>99</v>
      </c>
      <c r="L328" s="38" t="s">
        <v>18</v>
      </c>
    </row>
    <row r="329" spans="2:12" x14ac:dyDescent="0.2">
      <c r="D329" s="197"/>
      <c r="E329" s="198"/>
      <c r="F329" s="198"/>
      <c r="G329" s="35"/>
      <c r="H329" s="39"/>
      <c r="I329" s="14"/>
      <c r="J329" s="14"/>
      <c r="K329" s="14"/>
      <c r="L329" s="34"/>
    </row>
    <row r="330" spans="2:12" x14ac:dyDescent="0.2">
      <c r="D330" s="56"/>
      <c r="E330" s="58" t="s">
        <v>15</v>
      </c>
      <c r="F330" s="46"/>
      <c r="G330" s="36">
        <v>230</v>
      </c>
      <c r="H330" s="17">
        <v>8</v>
      </c>
      <c r="I330" s="17">
        <v>15</v>
      </c>
      <c r="J330" s="17">
        <v>218</v>
      </c>
      <c r="K330" s="17">
        <v>4</v>
      </c>
      <c r="L330" s="47">
        <v>1</v>
      </c>
    </row>
    <row r="331" spans="2:12" x14ac:dyDescent="0.2">
      <c r="D331" s="199" t="s">
        <v>49</v>
      </c>
      <c r="E331" s="22" t="s">
        <v>50</v>
      </c>
      <c r="F331" s="21"/>
      <c r="G331" s="19">
        <v>4</v>
      </c>
      <c r="H331" s="27">
        <v>0</v>
      </c>
      <c r="I331" s="3">
        <v>0</v>
      </c>
      <c r="J331" s="3">
        <v>4</v>
      </c>
      <c r="K331" s="3">
        <v>0</v>
      </c>
      <c r="L331" s="26">
        <v>0</v>
      </c>
    </row>
    <row r="332" spans="2:12" x14ac:dyDescent="0.2">
      <c r="D332" s="200"/>
      <c r="E332" s="4" t="s">
        <v>51</v>
      </c>
      <c r="F332" s="5"/>
      <c r="G332" s="6">
        <v>26</v>
      </c>
      <c r="H332" s="8">
        <v>0</v>
      </c>
      <c r="I332" s="1">
        <v>1</v>
      </c>
      <c r="J332" s="1">
        <v>26</v>
      </c>
      <c r="K332" s="1">
        <v>0</v>
      </c>
      <c r="L332" s="9">
        <v>0</v>
      </c>
    </row>
    <row r="333" spans="2:12" x14ac:dyDescent="0.2">
      <c r="D333" s="200"/>
      <c r="E333" s="4" t="s">
        <v>52</v>
      </c>
      <c r="F333" s="5"/>
      <c r="G333" s="6">
        <v>5</v>
      </c>
      <c r="H333" s="8">
        <v>0</v>
      </c>
      <c r="I333" s="1">
        <v>0</v>
      </c>
      <c r="J333" s="1">
        <v>5</v>
      </c>
      <c r="K333" s="1">
        <v>0</v>
      </c>
      <c r="L333" s="9">
        <v>0</v>
      </c>
    </row>
    <row r="334" spans="2:12" x14ac:dyDescent="0.2">
      <c r="D334" s="200"/>
      <c r="E334" s="4" t="s">
        <v>53</v>
      </c>
      <c r="F334" s="5"/>
      <c r="G334" s="6">
        <v>6</v>
      </c>
      <c r="H334" s="8">
        <v>1</v>
      </c>
      <c r="I334" s="1">
        <v>0</v>
      </c>
      <c r="J334" s="1">
        <v>6</v>
      </c>
      <c r="K334" s="1">
        <v>0</v>
      </c>
      <c r="L334" s="9">
        <v>0</v>
      </c>
    </row>
    <row r="335" spans="2:12" x14ac:dyDescent="0.2">
      <c r="D335" s="200"/>
      <c r="E335" s="4" t="s">
        <v>54</v>
      </c>
      <c r="F335" s="5"/>
      <c r="G335" s="6">
        <v>46</v>
      </c>
      <c r="H335" s="8">
        <v>2</v>
      </c>
      <c r="I335" s="1">
        <v>4</v>
      </c>
      <c r="J335" s="1">
        <v>43</v>
      </c>
      <c r="K335" s="1">
        <v>1</v>
      </c>
      <c r="L335" s="9">
        <v>0</v>
      </c>
    </row>
    <row r="336" spans="2:12" x14ac:dyDescent="0.2">
      <c r="D336" s="200"/>
      <c r="E336" s="4" t="s">
        <v>55</v>
      </c>
      <c r="F336" s="5"/>
      <c r="G336" s="6">
        <v>16</v>
      </c>
      <c r="H336" s="8">
        <v>0</v>
      </c>
      <c r="I336" s="1">
        <v>0</v>
      </c>
      <c r="J336" s="1">
        <v>16</v>
      </c>
      <c r="K336" s="1">
        <v>1</v>
      </c>
      <c r="L336" s="9">
        <v>0</v>
      </c>
    </row>
    <row r="337" spans="2:12" x14ac:dyDescent="0.2">
      <c r="D337" s="200"/>
      <c r="E337" s="4" t="s">
        <v>56</v>
      </c>
      <c r="F337" s="5"/>
      <c r="G337" s="6">
        <v>28</v>
      </c>
      <c r="H337" s="8">
        <v>2</v>
      </c>
      <c r="I337" s="1">
        <v>1</v>
      </c>
      <c r="J337" s="1">
        <v>27</v>
      </c>
      <c r="K337" s="1">
        <v>0</v>
      </c>
      <c r="L337" s="9">
        <v>0</v>
      </c>
    </row>
    <row r="338" spans="2:12" x14ac:dyDescent="0.2">
      <c r="D338" s="200"/>
      <c r="E338" s="4" t="s">
        <v>57</v>
      </c>
      <c r="F338" s="5"/>
      <c r="G338" s="6">
        <v>45</v>
      </c>
      <c r="H338" s="8">
        <v>2</v>
      </c>
      <c r="I338" s="1">
        <v>1</v>
      </c>
      <c r="J338" s="1">
        <v>42</v>
      </c>
      <c r="K338" s="1">
        <v>1</v>
      </c>
      <c r="L338" s="9">
        <v>1</v>
      </c>
    </row>
    <row r="339" spans="2:12" x14ac:dyDescent="0.2">
      <c r="D339" s="200"/>
      <c r="E339" s="4" t="s">
        <v>58</v>
      </c>
      <c r="F339" s="5"/>
      <c r="G339" s="6">
        <v>20</v>
      </c>
      <c r="H339" s="8">
        <v>0</v>
      </c>
      <c r="I339" s="1">
        <v>7</v>
      </c>
      <c r="J339" s="1">
        <v>15</v>
      </c>
      <c r="K339" s="1">
        <v>1</v>
      </c>
      <c r="L339" s="9">
        <v>0</v>
      </c>
    </row>
    <row r="340" spans="2:12" x14ac:dyDescent="0.2">
      <c r="D340" s="200"/>
      <c r="E340" s="4" t="s">
        <v>59</v>
      </c>
      <c r="F340" s="5"/>
      <c r="G340" s="6">
        <v>34</v>
      </c>
      <c r="H340" s="8">
        <v>1</v>
      </c>
      <c r="I340" s="1">
        <v>1</v>
      </c>
      <c r="J340" s="1">
        <v>34</v>
      </c>
      <c r="K340" s="1">
        <v>0</v>
      </c>
      <c r="L340" s="9">
        <v>0</v>
      </c>
    </row>
    <row r="341" spans="2:12" x14ac:dyDescent="0.2">
      <c r="D341" s="199" t="s">
        <v>60</v>
      </c>
      <c r="E341" s="22" t="s">
        <v>61</v>
      </c>
      <c r="F341" s="21"/>
      <c r="G341" s="19">
        <v>47</v>
      </c>
      <c r="H341" s="27">
        <v>2</v>
      </c>
      <c r="I341" s="3">
        <v>2</v>
      </c>
      <c r="J341" s="3">
        <v>44</v>
      </c>
      <c r="K341" s="3">
        <v>1</v>
      </c>
      <c r="L341" s="26">
        <v>1</v>
      </c>
    </row>
    <row r="342" spans="2:12" x14ac:dyDescent="0.2">
      <c r="D342" s="200"/>
      <c r="E342" s="4" t="s">
        <v>62</v>
      </c>
      <c r="F342" s="5"/>
      <c r="G342" s="6">
        <v>31</v>
      </c>
      <c r="H342" s="8">
        <v>1</v>
      </c>
      <c r="I342" s="1">
        <v>1</v>
      </c>
      <c r="J342" s="1">
        <v>30</v>
      </c>
      <c r="K342" s="1">
        <v>0</v>
      </c>
      <c r="L342" s="9">
        <v>0</v>
      </c>
    </row>
    <row r="343" spans="2:12" x14ac:dyDescent="0.2">
      <c r="D343" s="200"/>
      <c r="E343" s="4" t="s">
        <v>63</v>
      </c>
      <c r="F343" s="5"/>
      <c r="G343" s="6">
        <v>25</v>
      </c>
      <c r="H343" s="8">
        <v>0</v>
      </c>
      <c r="I343" s="1">
        <v>4</v>
      </c>
      <c r="J343" s="1">
        <v>24</v>
      </c>
      <c r="K343" s="1">
        <v>0</v>
      </c>
      <c r="L343" s="9">
        <v>0</v>
      </c>
    </row>
    <row r="344" spans="2:12" x14ac:dyDescent="0.2">
      <c r="D344" s="200"/>
      <c r="E344" s="4" t="s">
        <v>64</v>
      </c>
      <c r="F344" s="5"/>
      <c r="G344" s="6">
        <v>18</v>
      </c>
      <c r="H344" s="8">
        <v>1</v>
      </c>
      <c r="I344" s="1">
        <v>0</v>
      </c>
      <c r="J344" s="1">
        <v>17</v>
      </c>
      <c r="K344" s="1">
        <v>1</v>
      </c>
      <c r="L344" s="9">
        <v>0</v>
      </c>
    </row>
    <row r="345" spans="2:12" x14ac:dyDescent="0.2">
      <c r="D345" s="200"/>
      <c r="E345" s="4" t="s">
        <v>65</v>
      </c>
      <c r="F345" s="5"/>
      <c r="G345" s="6">
        <v>24</v>
      </c>
      <c r="H345" s="8">
        <v>0</v>
      </c>
      <c r="I345" s="1">
        <v>0</v>
      </c>
      <c r="J345" s="1">
        <v>24</v>
      </c>
      <c r="K345" s="1">
        <v>0</v>
      </c>
      <c r="L345" s="9">
        <v>0</v>
      </c>
    </row>
    <row r="346" spans="2:12" x14ac:dyDescent="0.2">
      <c r="D346" s="200"/>
      <c r="E346" s="4" t="s">
        <v>66</v>
      </c>
      <c r="F346" s="5"/>
      <c r="G346" s="6">
        <v>12</v>
      </c>
      <c r="H346" s="8">
        <v>1</v>
      </c>
      <c r="I346" s="1">
        <v>1</v>
      </c>
      <c r="J346" s="1">
        <v>12</v>
      </c>
      <c r="K346" s="1">
        <v>1</v>
      </c>
      <c r="L346" s="9">
        <v>0</v>
      </c>
    </row>
    <row r="347" spans="2:12" x14ac:dyDescent="0.2">
      <c r="D347" s="200"/>
      <c r="E347" s="4" t="s">
        <v>67</v>
      </c>
      <c r="F347" s="5"/>
      <c r="G347" s="6">
        <v>25</v>
      </c>
      <c r="H347" s="8">
        <v>2</v>
      </c>
      <c r="I347" s="1">
        <v>3</v>
      </c>
      <c r="J347" s="1">
        <v>23</v>
      </c>
      <c r="K347" s="1">
        <v>0</v>
      </c>
      <c r="L347" s="9">
        <v>0</v>
      </c>
    </row>
    <row r="348" spans="2:12" x14ac:dyDescent="0.2">
      <c r="D348" s="200"/>
      <c r="E348" s="4" t="s">
        <v>68</v>
      </c>
      <c r="F348" s="5"/>
      <c r="G348" s="6">
        <v>13</v>
      </c>
      <c r="H348" s="8">
        <v>1</v>
      </c>
      <c r="I348" s="1">
        <v>1</v>
      </c>
      <c r="J348" s="1">
        <v>12</v>
      </c>
      <c r="K348" s="1">
        <v>0</v>
      </c>
      <c r="L348" s="9">
        <v>0</v>
      </c>
    </row>
    <row r="349" spans="2:12" x14ac:dyDescent="0.2">
      <c r="D349" s="200"/>
      <c r="E349" s="4" t="s">
        <v>69</v>
      </c>
      <c r="F349" s="5"/>
      <c r="G349" s="6">
        <v>9</v>
      </c>
      <c r="H349" s="8">
        <v>0</v>
      </c>
      <c r="I349" s="1">
        <v>1</v>
      </c>
      <c r="J349" s="1">
        <v>9</v>
      </c>
      <c r="K349" s="1">
        <v>0</v>
      </c>
      <c r="L349" s="9">
        <v>0</v>
      </c>
    </row>
    <row r="350" spans="2:12" x14ac:dyDescent="0.2">
      <c r="D350" s="93" t="s">
        <v>70</v>
      </c>
      <c r="E350" s="89" t="s">
        <v>18</v>
      </c>
      <c r="F350" s="92"/>
      <c r="G350" s="94">
        <v>0</v>
      </c>
      <c r="H350" s="122">
        <v>0</v>
      </c>
      <c r="I350" s="63">
        <v>0</v>
      </c>
      <c r="J350" s="63">
        <v>0</v>
      </c>
      <c r="K350" s="63">
        <v>0</v>
      </c>
      <c r="L350" s="121">
        <v>0</v>
      </c>
    </row>
    <row r="352" spans="2:12" x14ac:dyDescent="0.2">
      <c r="B352" s="40" t="str">
        <f xml:space="preserve"> HYPERLINK("#'目次'!B21", "[15]")</f>
        <v>[15]</v>
      </c>
      <c r="C352" s="23" t="s">
        <v>106</v>
      </c>
    </row>
    <row r="353" spans="3:12" x14ac:dyDescent="0.2">
      <c r="C353" s="186" t="s">
        <v>107</v>
      </c>
    </row>
    <row r="355" spans="3:12" x14ac:dyDescent="0.2">
      <c r="C355" s="23" t="s">
        <v>73</v>
      </c>
    </row>
    <row r="356" spans="3:12" ht="36" x14ac:dyDescent="0.2">
      <c r="D356" s="195"/>
      <c r="E356" s="196"/>
      <c r="F356" s="196"/>
      <c r="G356" s="37" t="s">
        <v>15</v>
      </c>
      <c r="H356" s="33" t="s">
        <v>96</v>
      </c>
      <c r="I356" s="13" t="s">
        <v>97</v>
      </c>
      <c r="J356" s="13" t="s">
        <v>98</v>
      </c>
      <c r="K356" s="13" t="s">
        <v>99</v>
      </c>
      <c r="L356" s="38" t="s">
        <v>18</v>
      </c>
    </row>
    <row r="357" spans="3:12" x14ac:dyDescent="0.2">
      <c r="D357" s="197"/>
      <c r="E357" s="198"/>
      <c r="F357" s="198"/>
      <c r="G357" s="35"/>
      <c r="H357" s="39"/>
      <c r="I357" s="14"/>
      <c r="J357" s="14"/>
      <c r="K357" s="14"/>
      <c r="L357" s="34"/>
    </row>
    <row r="358" spans="3:12" x14ac:dyDescent="0.2">
      <c r="D358" s="56"/>
      <c r="E358" s="58" t="s">
        <v>15</v>
      </c>
      <c r="F358" s="46"/>
      <c r="G358" s="36">
        <v>230</v>
      </c>
      <c r="H358" s="17">
        <v>8</v>
      </c>
      <c r="I358" s="17">
        <v>15</v>
      </c>
      <c r="J358" s="17">
        <v>218</v>
      </c>
      <c r="K358" s="17">
        <v>4</v>
      </c>
      <c r="L358" s="47">
        <v>1</v>
      </c>
    </row>
    <row r="359" spans="3:12" x14ac:dyDescent="0.2">
      <c r="D359" s="199" t="s">
        <v>74</v>
      </c>
      <c r="E359" s="22" t="s">
        <v>75</v>
      </c>
      <c r="F359" s="21"/>
      <c r="G359" s="19">
        <v>119</v>
      </c>
      <c r="H359" s="27">
        <v>3</v>
      </c>
      <c r="I359" s="3">
        <v>11</v>
      </c>
      <c r="J359" s="3">
        <v>114</v>
      </c>
      <c r="K359" s="3">
        <v>1</v>
      </c>
      <c r="L359" s="26">
        <v>0</v>
      </c>
    </row>
    <row r="360" spans="3:12" x14ac:dyDescent="0.2">
      <c r="D360" s="200"/>
      <c r="E360" s="4" t="s">
        <v>34</v>
      </c>
      <c r="F360" s="5"/>
      <c r="G360" s="6">
        <v>11</v>
      </c>
      <c r="H360" s="8">
        <v>0</v>
      </c>
      <c r="I360" s="1">
        <v>4</v>
      </c>
      <c r="J360" s="1">
        <v>8</v>
      </c>
      <c r="K360" s="1">
        <v>0</v>
      </c>
      <c r="L360" s="9">
        <v>0</v>
      </c>
    </row>
    <row r="361" spans="3:12" x14ac:dyDescent="0.2">
      <c r="D361" s="200"/>
      <c r="E361" s="4" t="s">
        <v>35</v>
      </c>
      <c r="F361" s="5"/>
      <c r="G361" s="6">
        <v>12</v>
      </c>
      <c r="H361" s="8">
        <v>0</v>
      </c>
      <c r="I361" s="1">
        <v>3</v>
      </c>
      <c r="J361" s="1">
        <v>12</v>
      </c>
      <c r="K361" s="1">
        <v>0</v>
      </c>
      <c r="L361" s="9">
        <v>0</v>
      </c>
    </row>
    <row r="362" spans="3:12" x14ac:dyDescent="0.2">
      <c r="D362" s="200"/>
      <c r="E362" s="4" t="s">
        <v>36</v>
      </c>
      <c r="F362" s="5"/>
      <c r="G362" s="6">
        <v>15</v>
      </c>
      <c r="H362" s="8">
        <v>0</v>
      </c>
      <c r="I362" s="1">
        <v>1</v>
      </c>
      <c r="J362" s="1">
        <v>14</v>
      </c>
      <c r="K362" s="1">
        <v>0</v>
      </c>
      <c r="L362" s="9">
        <v>0</v>
      </c>
    </row>
    <row r="363" spans="3:12" x14ac:dyDescent="0.2">
      <c r="D363" s="200"/>
      <c r="E363" s="4" t="s">
        <v>37</v>
      </c>
      <c r="F363" s="5"/>
      <c r="G363" s="6">
        <v>22</v>
      </c>
      <c r="H363" s="8">
        <v>0</v>
      </c>
      <c r="I363" s="1">
        <v>2</v>
      </c>
      <c r="J363" s="1">
        <v>22</v>
      </c>
      <c r="K363" s="1">
        <v>0</v>
      </c>
      <c r="L363" s="9">
        <v>0</v>
      </c>
    </row>
    <row r="364" spans="3:12" x14ac:dyDescent="0.2">
      <c r="D364" s="200"/>
      <c r="E364" s="4" t="s">
        <v>38</v>
      </c>
      <c r="F364" s="5"/>
      <c r="G364" s="6">
        <v>18</v>
      </c>
      <c r="H364" s="8">
        <v>1</v>
      </c>
      <c r="I364" s="1">
        <v>1</v>
      </c>
      <c r="J364" s="1">
        <v>17</v>
      </c>
      <c r="K364" s="1">
        <v>1</v>
      </c>
      <c r="L364" s="9">
        <v>0</v>
      </c>
    </row>
    <row r="365" spans="3:12" x14ac:dyDescent="0.2">
      <c r="D365" s="200"/>
      <c r="E365" s="4" t="s">
        <v>39</v>
      </c>
      <c r="F365" s="5"/>
      <c r="G365" s="6">
        <v>25</v>
      </c>
      <c r="H365" s="8">
        <v>1</v>
      </c>
      <c r="I365" s="1">
        <v>0</v>
      </c>
      <c r="J365" s="1">
        <v>25</v>
      </c>
      <c r="K365" s="1">
        <v>0</v>
      </c>
      <c r="L365" s="9">
        <v>0</v>
      </c>
    </row>
    <row r="366" spans="3:12" x14ac:dyDescent="0.2">
      <c r="D366" s="200"/>
      <c r="E366" s="4" t="s">
        <v>40</v>
      </c>
      <c r="F366" s="5"/>
      <c r="G366" s="6">
        <v>16</v>
      </c>
      <c r="H366" s="8">
        <v>1</v>
      </c>
      <c r="I366" s="1">
        <v>0</v>
      </c>
      <c r="J366" s="1">
        <v>16</v>
      </c>
      <c r="K366" s="1">
        <v>0</v>
      </c>
      <c r="L366" s="9">
        <v>0</v>
      </c>
    </row>
    <row r="367" spans="3:12" x14ac:dyDescent="0.2">
      <c r="D367" s="199" t="s">
        <v>76</v>
      </c>
      <c r="E367" s="22" t="s">
        <v>77</v>
      </c>
      <c r="F367" s="21"/>
      <c r="G367" s="19">
        <v>111</v>
      </c>
      <c r="H367" s="27">
        <v>5</v>
      </c>
      <c r="I367" s="3">
        <v>4</v>
      </c>
      <c r="J367" s="3">
        <v>104</v>
      </c>
      <c r="K367" s="3">
        <v>3</v>
      </c>
      <c r="L367" s="26">
        <v>1</v>
      </c>
    </row>
    <row r="368" spans="3:12" x14ac:dyDescent="0.2">
      <c r="D368" s="200"/>
      <c r="E368" s="4" t="s">
        <v>34</v>
      </c>
      <c r="F368" s="5"/>
      <c r="G368" s="6">
        <v>4</v>
      </c>
      <c r="H368" s="8">
        <v>0</v>
      </c>
      <c r="I368" s="1">
        <v>1</v>
      </c>
      <c r="J368" s="1">
        <v>2</v>
      </c>
      <c r="K368" s="1">
        <v>1</v>
      </c>
      <c r="L368" s="9">
        <v>0</v>
      </c>
    </row>
    <row r="369" spans="2:12" x14ac:dyDescent="0.2">
      <c r="D369" s="200"/>
      <c r="E369" s="4" t="s">
        <v>35</v>
      </c>
      <c r="F369" s="5"/>
      <c r="G369" s="6">
        <v>10</v>
      </c>
      <c r="H369" s="8">
        <v>1</v>
      </c>
      <c r="I369" s="1">
        <v>3</v>
      </c>
      <c r="J369" s="1">
        <v>7</v>
      </c>
      <c r="K369" s="1">
        <v>1</v>
      </c>
      <c r="L369" s="9">
        <v>0</v>
      </c>
    </row>
    <row r="370" spans="2:12" x14ac:dyDescent="0.2">
      <c r="D370" s="200"/>
      <c r="E370" s="4" t="s">
        <v>36</v>
      </c>
      <c r="F370" s="5"/>
      <c r="G370" s="6">
        <v>17</v>
      </c>
      <c r="H370" s="8">
        <v>1</v>
      </c>
      <c r="I370" s="1">
        <v>0</v>
      </c>
      <c r="J370" s="1">
        <v>17</v>
      </c>
      <c r="K370" s="1">
        <v>0</v>
      </c>
      <c r="L370" s="9">
        <v>0</v>
      </c>
    </row>
    <row r="371" spans="2:12" x14ac:dyDescent="0.2">
      <c r="D371" s="200"/>
      <c r="E371" s="4" t="s">
        <v>37</v>
      </c>
      <c r="F371" s="5"/>
      <c r="G371" s="6">
        <v>14</v>
      </c>
      <c r="H371" s="8">
        <v>1</v>
      </c>
      <c r="I371" s="1">
        <v>0</v>
      </c>
      <c r="J371" s="1">
        <v>14</v>
      </c>
      <c r="K371" s="1">
        <v>0</v>
      </c>
      <c r="L371" s="9">
        <v>0</v>
      </c>
    </row>
    <row r="372" spans="2:12" x14ac:dyDescent="0.2">
      <c r="D372" s="200"/>
      <c r="E372" s="4" t="s">
        <v>38</v>
      </c>
      <c r="F372" s="5"/>
      <c r="G372" s="6">
        <v>14</v>
      </c>
      <c r="H372" s="8">
        <v>0</v>
      </c>
      <c r="I372" s="1">
        <v>0</v>
      </c>
      <c r="J372" s="1">
        <v>14</v>
      </c>
      <c r="K372" s="1">
        <v>0</v>
      </c>
      <c r="L372" s="9">
        <v>0</v>
      </c>
    </row>
    <row r="373" spans="2:12" x14ac:dyDescent="0.2">
      <c r="D373" s="200"/>
      <c r="E373" s="4" t="s">
        <v>39</v>
      </c>
      <c r="F373" s="5"/>
      <c r="G373" s="6">
        <v>25</v>
      </c>
      <c r="H373" s="8">
        <v>2</v>
      </c>
      <c r="I373" s="1">
        <v>0</v>
      </c>
      <c r="J373" s="1">
        <v>24</v>
      </c>
      <c r="K373" s="1">
        <v>1</v>
      </c>
      <c r="L373" s="9">
        <v>0</v>
      </c>
    </row>
    <row r="374" spans="2:12" x14ac:dyDescent="0.2">
      <c r="D374" s="201"/>
      <c r="E374" s="57" t="s">
        <v>40</v>
      </c>
      <c r="F374" s="59"/>
      <c r="G374" s="55">
        <v>27</v>
      </c>
      <c r="H374" s="77">
        <v>0</v>
      </c>
      <c r="I374" s="32">
        <v>0</v>
      </c>
      <c r="J374" s="32">
        <v>26</v>
      </c>
      <c r="K374" s="32">
        <v>0</v>
      </c>
      <c r="L374" s="80">
        <v>1</v>
      </c>
    </row>
    <row r="376" spans="2:12" x14ac:dyDescent="0.2">
      <c r="B376" s="40" t="str">
        <f xml:space="preserve"> HYPERLINK("#'目次'!B22", "[16]")</f>
        <v>[16]</v>
      </c>
      <c r="C376" s="23" t="s">
        <v>106</v>
      </c>
    </row>
    <row r="377" spans="2:12" x14ac:dyDescent="0.2">
      <c r="C377" s="186" t="s">
        <v>107</v>
      </c>
    </row>
    <row r="379" spans="2:12" x14ac:dyDescent="0.2">
      <c r="C379" s="23" t="s">
        <v>80</v>
      </c>
    </row>
    <row r="380" spans="2:12" ht="36" x14ac:dyDescent="0.2">
      <c r="E380" s="195"/>
      <c r="F380" s="196"/>
      <c r="G380" s="37" t="s">
        <v>15</v>
      </c>
      <c r="H380" s="33" t="s">
        <v>96</v>
      </c>
      <c r="I380" s="13" t="s">
        <v>97</v>
      </c>
      <c r="J380" s="13" t="s">
        <v>98</v>
      </c>
      <c r="K380" s="13" t="s">
        <v>99</v>
      </c>
      <c r="L380" s="38" t="s">
        <v>18</v>
      </c>
    </row>
    <row r="381" spans="2:12" x14ac:dyDescent="0.2">
      <c r="E381" s="197"/>
      <c r="F381" s="198"/>
      <c r="G381" s="35"/>
      <c r="H381" s="39"/>
      <c r="I381" s="14"/>
      <c r="J381" s="14"/>
      <c r="K381" s="14"/>
      <c r="L381" s="34"/>
    </row>
    <row r="382" spans="2:12" x14ac:dyDescent="0.2">
      <c r="E382" s="91" t="s">
        <v>15</v>
      </c>
      <c r="F382" s="46"/>
      <c r="G382" s="36">
        <v>230</v>
      </c>
      <c r="H382" s="17">
        <v>8</v>
      </c>
      <c r="I382" s="17">
        <v>15</v>
      </c>
      <c r="J382" s="17">
        <v>218</v>
      </c>
      <c r="K382" s="17">
        <v>4</v>
      </c>
      <c r="L382" s="47">
        <v>1</v>
      </c>
    </row>
    <row r="383" spans="2:12" x14ac:dyDescent="0.2">
      <c r="E383" s="4" t="s">
        <v>81</v>
      </c>
      <c r="F383" s="5"/>
      <c r="G383" s="19">
        <v>12</v>
      </c>
      <c r="H383" s="27">
        <v>0</v>
      </c>
      <c r="I383" s="3">
        <v>2</v>
      </c>
      <c r="J383" s="3">
        <v>10</v>
      </c>
      <c r="K383" s="3">
        <v>2</v>
      </c>
      <c r="L383" s="26">
        <v>0</v>
      </c>
    </row>
    <row r="384" spans="2:12" x14ac:dyDescent="0.2">
      <c r="E384" s="4" t="s">
        <v>82</v>
      </c>
      <c r="F384" s="5"/>
      <c r="G384" s="6">
        <v>14</v>
      </c>
      <c r="H384" s="8">
        <v>0</v>
      </c>
      <c r="I384" s="1">
        <v>1</v>
      </c>
      <c r="J384" s="1">
        <v>12</v>
      </c>
      <c r="K384" s="1">
        <v>0</v>
      </c>
      <c r="L384" s="9">
        <v>1</v>
      </c>
    </row>
    <row r="385" spans="2:17" x14ac:dyDescent="0.2">
      <c r="E385" s="4" t="s">
        <v>83</v>
      </c>
      <c r="F385" s="5"/>
      <c r="G385" s="6">
        <v>83</v>
      </c>
      <c r="H385" s="8">
        <v>4</v>
      </c>
      <c r="I385" s="1">
        <v>5</v>
      </c>
      <c r="J385" s="1">
        <v>81</v>
      </c>
      <c r="K385" s="1">
        <v>1</v>
      </c>
      <c r="L385" s="9">
        <v>0</v>
      </c>
    </row>
    <row r="386" spans="2:17" x14ac:dyDescent="0.2">
      <c r="E386" s="4" t="s">
        <v>84</v>
      </c>
      <c r="F386" s="5"/>
      <c r="G386" s="6">
        <v>6</v>
      </c>
      <c r="H386" s="8">
        <v>0</v>
      </c>
      <c r="I386" s="1">
        <v>0</v>
      </c>
      <c r="J386" s="1">
        <v>6</v>
      </c>
      <c r="K386" s="1">
        <v>0</v>
      </c>
      <c r="L386" s="9">
        <v>0</v>
      </c>
    </row>
    <row r="387" spans="2:17" x14ac:dyDescent="0.2">
      <c r="E387" s="4" t="s">
        <v>85</v>
      </c>
      <c r="F387" s="5"/>
      <c r="G387" s="6">
        <v>29</v>
      </c>
      <c r="H387" s="8">
        <v>0</v>
      </c>
      <c r="I387" s="1">
        <v>2</v>
      </c>
      <c r="J387" s="1">
        <v>27</v>
      </c>
      <c r="K387" s="1">
        <v>0</v>
      </c>
      <c r="L387" s="9">
        <v>0</v>
      </c>
    </row>
    <row r="388" spans="2:17" x14ac:dyDescent="0.2">
      <c r="E388" s="4" t="s">
        <v>86</v>
      </c>
      <c r="F388" s="5"/>
      <c r="G388" s="6">
        <v>33</v>
      </c>
      <c r="H388" s="8">
        <v>0</v>
      </c>
      <c r="I388" s="1">
        <v>1</v>
      </c>
      <c r="J388" s="1">
        <v>32</v>
      </c>
      <c r="K388" s="1">
        <v>0</v>
      </c>
      <c r="L388" s="9">
        <v>0</v>
      </c>
    </row>
    <row r="389" spans="2:17" x14ac:dyDescent="0.2">
      <c r="E389" s="4" t="s">
        <v>87</v>
      </c>
      <c r="F389" s="5"/>
      <c r="G389" s="6">
        <v>18</v>
      </c>
      <c r="H389" s="8">
        <v>0</v>
      </c>
      <c r="I389" s="1">
        <v>2</v>
      </c>
      <c r="J389" s="1">
        <v>17</v>
      </c>
      <c r="K389" s="1">
        <v>0</v>
      </c>
      <c r="L389" s="9">
        <v>0</v>
      </c>
    </row>
    <row r="390" spans="2:17" x14ac:dyDescent="0.2">
      <c r="E390" s="4" t="s">
        <v>88</v>
      </c>
      <c r="F390" s="5"/>
      <c r="G390" s="6">
        <v>10</v>
      </c>
      <c r="H390" s="8">
        <v>2</v>
      </c>
      <c r="I390" s="1">
        <v>1</v>
      </c>
      <c r="J390" s="1">
        <v>9</v>
      </c>
      <c r="K390" s="1">
        <v>1</v>
      </c>
      <c r="L390" s="9">
        <v>0</v>
      </c>
    </row>
    <row r="391" spans="2:17" x14ac:dyDescent="0.2">
      <c r="E391" s="4" t="s">
        <v>89</v>
      </c>
      <c r="F391" s="5"/>
      <c r="G391" s="6">
        <v>13</v>
      </c>
      <c r="H391" s="8">
        <v>0</v>
      </c>
      <c r="I391" s="1">
        <v>1</v>
      </c>
      <c r="J391" s="1">
        <v>12</v>
      </c>
      <c r="K391" s="1">
        <v>0</v>
      </c>
      <c r="L391" s="9">
        <v>0</v>
      </c>
    </row>
    <row r="392" spans="2:17" x14ac:dyDescent="0.2">
      <c r="E392" s="4" t="s">
        <v>90</v>
      </c>
      <c r="F392" s="5"/>
      <c r="G392" s="6">
        <v>10</v>
      </c>
      <c r="H392" s="8">
        <v>2</v>
      </c>
      <c r="I392" s="1">
        <v>0</v>
      </c>
      <c r="J392" s="1">
        <v>10</v>
      </c>
      <c r="K392" s="1">
        <v>0</v>
      </c>
      <c r="L392" s="9">
        <v>0</v>
      </c>
    </row>
    <row r="393" spans="2:17" x14ac:dyDescent="0.2">
      <c r="E393" s="57" t="s">
        <v>91</v>
      </c>
      <c r="F393" s="59"/>
      <c r="G393" s="55">
        <v>2</v>
      </c>
      <c r="H393" s="77">
        <v>0</v>
      </c>
      <c r="I393" s="32">
        <v>0</v>
      </c>
      <c r="J393" s="32">
        <v>2</v>
      </c>
      <c r="K393" s="32">
        <v>0</v>
      </c>
      <c r="L393" s="80">
        <v>0</v>
      </c>
    </row>
    <row r="395" spans="2:17" x14ac:dyDescent="0.2">
      <c r="B395" s="40" t="str">
        <f xml:space="preserve"> HYPERLINK("#'目次'!B23", "[17]")</f>
        <v>[17]</v>
      </c>
      <c r="C395" s="23" t="s">
        <v>111</v>
      </c>
    </row>
    <row r="398" spans="2:17" x14ac:dyDescent="0.2">
      <c r="C398" s="23" t="s">
        <v>14</v>
      </c>
    </row>
    <row r="399" spans="2:17" ht="24" x14ac:dyDescent="0.2">
      <c r="D399" s="195"/>
      <c r="E399" s="196"/>
      <c r="F399" s="196"/>
      <c r="G399" s="37" t="s">
        <v>15</v>
      </c>
      <c r="H399" s="33" t="s">
        <v>112</v>
      </c>
      <c r="I399" s="13" t="s">
        <v>113</v>
      </c>
      <c r="J399" s="13" t="s">
        <v>114</v>
      </c>
      <c r="K399" s="13" t="s">
        <v>115</v>
      </c>
      <c r="L399" s="13" t="s">
        <v>116</v>
      </c>
      <c r="M399" s="13" t="s">
        <v>117</v>
      </c>
      <c r="N399" s="13" t="s">
        <v>118</v>
      </c>
      <c r="O399" s="13" t="s">
        <v>119</v>
      </c>
      <c r="P399" s="13" t="s">
        <v>120</v>
      </c>
      <c r="Q399" s="38" t="s">
        <v>18</v>
      </c>
    </row>
    <row r="400" spans="2:17" x14ac:dyDescent="0.2">
      <c r="D400" s="197"/>
      <c r="E400" s="198"/>
      <c r="F400" s="198"/>
      <c r="G400" s="35"/>
      <c r="H400" s="39"/>
      <c r="I400" s="14"/>
      <c r="J400" s="14"/>
      <c r="K400" s="14"/>
      <c r="L400" s="14"/>
      <c r="M400" s="14"/>
      <c r="N400" s="14"/>
      <c r="O400" s="14"/>
      <c r="P400" s="14"/>
      <c r="Q400" s="34"/>
    </row>
    <row r="401" spans="4:17" x14ac:dyDescent="0.2">
      <c r="D401" s="56"/>
      <c r="E401" s="58" t="s">
        <v>15</v>
      </c>
      <c r="F401" s="46"/>
      <c r="G401" s="36">
        <v>1200</v>
      </c>
      <c r="H401" s="17">
        <v>807</v>
      </c>
      <c r="I401" s="17">
        <v>132</v>
      </c>
      <c r="J401" s="17">
        <v>327</v>
      </c>
      <c r="K401" s="17">
        <v>288</v>
      </c>
      <c r="L401" s="17">
        <v>200</v>
      </c>
      <c r="M401" s="17">
        <v>292</v>
      </c>
      <c r="N401" s="17">
        <v>657</v>
      </c>
      <c r="O401" s="17">
        <v>279</v>
      </c>
      <c r="P401" s="17">
        <v>255</v>
      </c>
      <c r="Q401" s="47">
        <v>4</v>
      </c>
    </row>
    <row r="402" spans="4:17" x14ac:dyDescent="0.2">
      <c r="D402" s="199" t="s">
        <v>19</v>
      </c>
      <c r="E402" s="22" t="s">
        <v>20</v>
      </c>
      <c r="F402" s="21"/>
      <c r="G402" s="19">
        <v>132</v>
      </c>
      <c r="H402" s="27">
        <v>100</v>
      </c>
      <c r="I402" s="3">
        <v>18</v>
      </c>
      <c r="J402" s="3">
        <v>40</v>
      </c>
      <c r="K402" s="3">
        <v>37</v>
      </c>
      <c r="L402" s="3">
        <v>26</v>
      </c>
      <c r="M402" s="3">
        <v>39</v>
      </c>
      <c r="N402" s="3">
        <v>73</v>
      </c>
      <c r="O402" s="3">
        <v>30</v>
      </c>
      <c r="P402" s="3">
        <v>21</v>
      </c>
      <c r="Q402" s="26">
        <v>0</v>
      </c>
    </row>
    <row r="403" spans="4:17" x14ac:dyDescent="0.2">
      <c r="D403" s="200"/>
      <c r="E403" s="4" t="s">
        <v>21</v>
      </c>
      <c r="F403" s="5"/>
      <c r="G403" s="6">
        <v>444</v>
      </c>
      <c r="H403" s="8">
        <v>286</v>
      </c>
      <c r="I403" s="1">
        <v>52</v>
      </c>
      <c r="J403" s="1">
        <v>129</v>
      </c>
      <c r="K403" s="1">
        <v>112</v>
      </c>
      <c r="L403" s="1">
        <v>73</v>
      </c>
      <c r="M403" s="1">
        <v>110</v>
      </c>
      <c r="N403" s="1">
        <v>257</v>
      </c>
      <c r="O403" s="1">
        <v>109</v>
      </c>
      <c r="P403" s="1">
        <v>103</v>
      </c>
      <c r="Q403" s="9">
        <v>3</v>
      </c>
    </row>
    <row r="404" spans="4:17" x14ac:dyDescent="0.2">
      <c r="D404" s="200"/>
      <c r="E404" s="4" t="s">
        <v>22</v>
      </c>
      <c r="F404" s="5"/>
      <c r="G404" s="6">
        <v>192</v>
      </c>
      <c r="H404" s="8">
        <v>134</v>
      </c>
      <c r="I404" s="1">
        <v>20</v>
      </c>
      <c r="J404" s="1">
        <v>52</v>
      </c>
      <c r="K404" s="1">
        <v>40</v>
      </c>
      <c r="L404" s="1">
        <v>33</v>
      </c>
      <c r="M404" s="1">
        <v>41</v>
      </c>
      <c r="N404" s="1">
        <v>108</v>
      </c>
      <c r="O404" s="1">
        <v>39</v>
      </c>
      <c r="P404" s="1">
        <v>39</v>
      </c>
      <c r="Q404" s="9">
        <v>0</v>
      </c>
    </row>
    <row r="405" spans="4:17" x14ac:dyDescent="0.2">
      <c r="D405" s="200"/>
      <c r="E405" s="4" t="s">
        <v>23</v>
      </c>
      <c r="F405" s="5"/>
      <c r="G405" s="6">
        <v>192</v>
      </c>
      <c r="H405" s="8">
        <v>136</v>
      </c>
      <c r="I405" s="1">
        <v>21</v>
      </c>
      <c r="J405" s="1">
        <v>45</v>
      </c>
      <c r="K405" s="1">
        <v>49</v>
      </c>
      <c r="L405" s="1">
        <v>31</v>
      </c>
      <c r="M405" s="1">
        <v>44</v>
      </c>
      <c r="N405" s="1">
        <v>105</v>
      </c>
      <c r="O405" s="1">
        <v>40</v>
      </c>
      <c r="P405" s="1">
        <v>39</v>
      </c>
      <c r="Q405" s="9">
        <v>0</v>
      </c>
    </row>
    <row r="406" spans="4:17" x14ac:dyDescent="0.2">
      <c r="D406" s="200"/>
      <c r="E406" s="4" t="s">
        <v>24</v>
      </c>
      <c r="F406" s="5"/>
      <c r="G406" s="6">
        <v>240</v>
      </c>
      <c r="H406" s="8">
        <v>151</v>
      </c>
      <c r="I406" s="1">
        <v>21</v>
      </c>
      <c r="J406" s="1">
        <v>61</v>
      </c>
      <c r="K406" s="1">
        <v>50</v>
      </c>
      <c r="L406" s="1">
        <v>37</v>
      </c>
      <c r="M406" s="1">
        <v>58</v>
      </c>
      <c r="N406" s="1">
        <v>114</v>
      </c>
      <c r="O406" s="1">
        <v>61</v>
      </c>
      <c r="P406" s="1">
        <v>53</v>
      </c>
      <c r="Q406" s="9">
        <v>1</v>
      </c>
    </row>
    <row r="407" spans="4:17" x14ac:dyDescent="0.2">
      <c r="D407" s="199" t="s">
        <v>25</v>
      </c>
      <c r="E407" s="22" t="s">
        <v>26</v>
      </c>
      <c r="F407" s="21"/>
      <c r="G407" s="19">
        <v>348</v>
      </c>
      <c r="H407" s="27">
        <v>237</v>
      </c>
      <c r="I407" s="3">
        <v>36</v>
      </c>
      <c r="J407" s="3">
        <v>108</v>
      </c>
      <c r="K407" s="3">
        <v>96</v>
      </c>
      <c r="L407" s="3">
        <v>74</v>
      </c>
      <c r="M407" s="3">
        <v>99</v>
      </c>
      <c r="N407" s="3">
        <v>208</v>
      </c>
      <c r="O407" s="3">
        <v>96</v>
      </c>
      <c r="P407" s="3">
        <v>63</v>
      </c>
      <c r="Q407" s="26">
        <v>1</v>
      </c>
    </row>
    <row r="408" spans="4:17" x14ac:dyDescent="0.2">
      <c r="D408" s="200"/>
      <c r="E408" s="4" t="s">
        <v>27</v>
      </c>
      <c r="F408" s="5"/>
      <c r="G408" s="6">
        <v>378</v>
      </c>
      <c r="H408" s="8">
        <v>243</v>
      </c>
      <c r="I408" s="1">
        <v>43</v>
      </c>
      <c r="J408" s="1">
        <v>93</v>
      </c>
      <c r="K408" s="1">
        <v>86</v>
      </c>
      <c r="L408" s="1">
        <v>56</v>
      </c>
      <c r="M408" s="1">
        <v>87</v>
      </c>
      <c r="N408" s="1">
        <v>210</v>
      </c>
      <c r="O408" s="1">
        <v>79</v>
      </c>
      <c r="P408" s="1">
        <v>94</v>
      </c>
      <c r="Q408" s="9">
        <v>1</v>
      </c>
    </row>
    <row r="409" spans="4:17" x14ac:dyDescent="0.2">
      <c r="D409" s="200"/>
      <c r="E409" s="4" t="s">
        <v>28</v>
      </c>
      <c r="F409" s="5"/>
      <c r="G409" s="6">
        <v>372</v>
      </c>
      <c r="H409" s="8">
        <v>263</v>
      </c>
      <c r="I409" s="1">
        <v>44</v>
      </c>
      <c r="J409" s="1">
        <v>100</v>
      </c>
      <c r="K409" s="1">
        <v>81</v>
      </c>
      <c r="L409" s="1">
        <v>59</v>
      </c>
      <c r="M409" s="1">
        <v>85</v>
      </c>
      <c r="N409" s="1">
        <v>186</v>
      </c>
      <c r="O409" s="1">
        <v>80</v>
      </c>
      <c r="P409" s="1">
        <v>74</v>
      </c>
      <c r="Q409" s="9">
        <v>2</v>
      </c>
    </row>
    <row r="410" spans="4:17" x14ac:dyDescent="0.2">
      <c r="D410" s="200"/>
      <c r="E410" s="4" t="s">
        <v>29</v>
      </c>
      <c r="F410" s="5"/>
      <c r="G410" s="6">
        <v>102</v>
      </c>
      <c r="H410" s="8">
        <v>64</v>
      </c>
      <c r="I410" s="1">
        <v>9</v>
      </c>
      <c r="J410" s="1">
        <v>26</v>
      </c>
      <c r="K410" s="1">
        <v>25</v>
      </c>
      <c r="L410" s="1">
        <v>11</v>
      </c>
      <c r="M410" s="1">
        <v>21</v>
      </c>
      <c r="N410" s="1">
        <v>53</v>
      </c>
      <c r="O410" s="1">
        <v>24</v>
      </c>
      <c r="P410" s="1">
        <v>24</v>
      </c>
      <c r="Q410" s="9">
        <v>0</v>
      </c>
    </row>
    <row r="411" spans="4:17" x14ac:dyDescent="0.2">
      <c r="D411" s="199" t="s">
        <v>30</v>
      </c>
      <c r="E411" s="22" t="s">
        <v>31</v>
      </c>
      <c r="F411" s="21"/>
      <c r="G411" s="19">
        <v>592</v>
      </c>
      <c r="H411" s="27">
        <v>396</v>
      </c>
      <c r="I411" s="3">
        <v>75</v>
      </c>
      <c r="J411" s="3">
        <v>154</v>
      </c>
      <c r="K411" s="3">
        <v>162</v>
      </c>
      <c r="L411" s="3">
        <v>114</v>
      </c>
      <c r="M411" s="3">
        <v>155</v>
      </c>
      <c r="N411" s="3">
        <v>336</v>
      </c>
      <c r="O411" s="3">
        <v>166</v>
      </c>
      <c r="P411" s="3">
        <v>117</v>
      </c>
      <c r="Q411" s="26">
        <v>1</v>
      </c>
    </row>
    <row r="412" spans="4:17" x14ac:dyDescent="0.2">
      <c r="D412" s="200"/>
      <c r="E412" s="4" t="s">
        <v>32</v>
      </c>
      <c r="F412" s="5"/>
      <c r="G412" s="6">
        <v>608</v>
      </c>
      <c r="H412" s="8">
        <v>411</v>
      </c>
      <c r="I412" s="1">
        <v>57</v>
      </c>
      <c r="J412" s="1">
        <v>173</v>
      </c>
      <c r="K412" s="1">
        <v>126</v>
      </c>
      <c r="L412" s="1">
        <v>86</v>
      </c>
      <c r="M412" s="1">
        <v>137</v>
      </c>
      <c r="N412" s="1">
        <v>321</v>
      </c>
      <c r="O412" s="1">
        <v>113</v>
      </c>
      <c r="P412" s="1">
        <v>138</v>
      </c>
      <c r="Q412" s="9">
        <v>3</v>
      </c>
    </row>
    <row r="413" spans="4:17" x14ac:dyDescent="0.2">
      <c r="D413" s="199" t="s">
        <v>33</v>
      </c>
      <c r="E413" s="22" t="s">
        <v>34</v>
      </c>
      <c r="F413" s="21"/>
      <c r="G413" s="19">
        <v>74</v>
      </c>
      <c r="H413" s="27">
        <v>47</v>
      </c>
      <c r="I413" s="3">
        <v>11</v>
      </c>
      <c r="J413" s="3">
        <v>20</v>
      </c>
      <c r="K413" s="3">
        <v>22</v>
      </c>
      <c r="L413" s="3">
        <v>14</v>
      </c>
      <c r="M413" s="3">
        <v>23</v>
      </c>
      <c r="N413" s="3">
        <v>41</v>
      </c>
      <c r="O413" s="3">
        <v>20</v>
      </c>
      <c r="P413" s="3">
        <v>21</v>
      </c>
      <c r="Q413" s="26">
        <v>0</v>
      </c>
    </row>
    <row r="414" spans="4:17" x14ac:dyDescent="0.2">
      <c r="D414" s="200"/>
      <c r="E414" s="4" t="s">
        <v>35</v>
      </c>
      <c r="F414" s="5"/>
      <c r="G414" s="6">
        <v>148</v>
      </c>
      <c r="H414" s="8">
        <v>90</v>
      </c>
      <c r="I414" s="1">
        <v>17</v>
      </c>
      <c r="J414" s="1">
        <v>46</v>
      </c>
      <c r="K414" s="1">
        <v>31</v>
      </c>
      <c r="L414" s="1">
        <v>27</v>
      </c>
      <c r="M414" s="1">
        <v>34</v>
      </c>
      <c r="N414" s="1">
        <v>70</v>
      </c>
      <c r="O414" s="1">
        <v>30</v>
      </c>
      <c r="P414" s="1">
        <v>42</v>
      </c>
      <c r="Q414" s="9">
        <v>0</v>
      </c>
    </row>
    <row r="415" spans="4:17" x14ac:dyDescent="0.2">
      <c r="D415" s="200"/>
      <c r="E415" s="4" t="s">
        <v>36</v>
      </c>
      <c r="F415" s="5"/>
      <c r="G415" s="6">
        <v>187</v>
      </c>
      <c r="H415" s="8">
        <v>127</v>
      </c>
      <c r="I415" s="1">
        <v>11</v>
      </c>
      <c r="J415" s="1">
        <v>48</v>
      </c>
      <c r="K415" s="1">
        <v>56</v>
      </c>
      <c r="L415" s="1">
        <v>27</v>
      </c>
      <c r="M415" s="1">
        <v>57</v>
      </c>
      <c r="N415" s="1">
        <v>113</v>
      </c>
      <c r="O415" s="1">
        <v>43</v>
      </c>
      <c r="P415" s="1">
        <v>38</v>
      </c>
      <c r="Q415" s="9">
        <v>0</v>
      </c>
    </row>
    <row r="416" spans="4:17" x14ac:dyDescent="0.2">
      <c r="D416" s="200"/>
      <c r="E416" s="4" t="s">
        <v>37</v>
      </c>
      <c r="F416" s="5"/>
      <c r="G416" s="6">
        <v>221</v>
      </c>
      <c r="H416" s="8">
        <v>164</v>
      </c>
      <c r="I416" s="1">
        <v>36</v>
      </c>
      <c r="J416" s="1">
        <v>79</v>
      </c>
      <c r="K416" s="1">
        <v>76</v>
      </c>
      <c r="L416" s="1">
        <v>55</v>
      </c>
      <c r="M416" s="1">
        <v>71</v>
      </c>
      <c r="N416" s="1">
        <v>148</v>
      </c>
      <c r="O416" s="1">
        <v>52</v>
      </c>
      <c r="P416" s="1">
        <v>36</v>
      </c>
      <c r="Q416" s="9">
        <v>0</v>
      </c>
    </row>
    <row r="417" spans="2:17" x14ac:dyDescent="0.2">
      <c r="D417" s="200"/>
      <c r="E417" s="4" t="s">
        <v>38</v>
      </c>
      <c r="F417" s="5"/>
      <c r="G417" s="6">
        <v>186</v>
      </c>
      <c r="H417" s="8">
        <v>136</v>
      </c>
      <c r="I417" s="1">
        <v>18</v>
      </c>
      <c r="J417" s="1">
        <v>54</v>
      </c>
      <c r="K417" s="1">
        <v>47</v>
      </c>
      <c r="L417" s="1">
        <v>28</v>
      </c>
      <c r="M417" s="1">
        <v>48</v>
      </c>
      <c r="N417" s="1">
        <v>120</v>
      </c>
      <c r="O417" s="1">
        <v>51</v>
      </c>
      <c r="P417" s="1">
        <v>27</v>
      </c>
      <c r="Q417" s="9">
        <v>0</v>
      </c>
    </row>
    <row r="418" spans="2:17" x14ac:dyDescent="0.2">
      <c r="D418" s="200"/>
      <c r="E418" s="4" t="s">
        <v>39</v>
      </c>
      <c r="F418" s="5"/>
      <c r="G418" s="6">
        <v>223</v>
      </c>
      <c r="H418" s="8">
        <v>147</v>
      </c>
      <c r="I418" s="1">
        <v>21</v>
      </c>
      <c r="J418" s="1">
        <v>48</v>
      </c>
      <c r="K418" s="1">
        <v>41</v>
      </c>
      <c r="L418" s="1">
        <v>38</v>
      </c>
      <c r="M418" s="1">
        <v>43</v>
      </c>
      <c r="N418" s="1">
        <v>112</v>
      </c>
      <c r="O418" s="1">
        <v>52</v>
      </c>
      <c r="P418" s="1">
        <v>43</v>
      </c>
      <c r="Q418" s="9">
        <v>0</v>
      </c>
    </row>
    <row r="419" spans="2:17" x14ac:dyDescent="0.2">
      <c r="D419" s="201"/>
      <c r="E419" s="57" t="s">
        <v>40</v>
      </c>
      <c r="F419" s="59"/>
      <c r="G419" s="55">
        <v>161</v>
      </c>
      <c r="H419" s="77">
        <v>96</v>
      </c>
      <c r="I419" s="32">
        <v>18</v>
      </c>
      <c r="J419" s="32">
        <v>32</v>
      </c>
      <c r="K419" s="32">
        <v>15</v>
      </c>
      <c r="L419" s="32">
        <v>11</v>
      </c>
      <c r="M419" s="32">
        <v>16</v>
      </c>
      <c r="N419" s="32">
        <v>53</v>
      </c>
      <c r="O419" s="32">
        <v>31</v>
      </c>
      <c r="P419" s="32">
        <v>48</v>
      </c>
      <c r="Q419" s="80">
        <v>4</v>
      </c>
    </row>
    <row r="421" spans="2:17" x14ac:dyDescent="0.2">
      <c r="B421" s="40" t="str">
        <f xml:space="preserve"> HYPERLINK("#'目次'!B24", "[18]")</f>
        <v>[18]</v>
      </c>
      <c r="C421" s="23" t="s">
        <v>111</v>
      </c>
    </row>
    <row r="424" spans="2:17" x14ac:dyDescent="0.2">
      <c r="C424" s="23" t="s">
        <v>48</v>
      </c>
    </row>
    <row r="425" spans="2:17" ht="24" x14ac:dyDescent="0.2">
      <c r="D425" s="195"/>
      <c r="E425" s="196"/>
      <c r="F425" s="196"/>
      <c r="G425" s="37" t="s">
        <v>15</v>
      </c>
      <c r="H425" s="33" t="s">
        <v>112</v>
      </c>
      <c r="I425" s="13" t="s">
        <v>113</v>
      </c>
      <c r="J425" s="13" t="s">
        <v>114</v>
      </c>
      <c r="K425" s="13" t="s">
        <v>115</v>
      </c>
      <c r="L425" s="13" t="s">
        <v>116</v>
      </c>
      <c r="M425" s="13" t="s">
        <v>117</v>
      </c>
      <c r="N425" s="13" t="s">
        <v>118</v>
      </c>
      <c r="O425" s="13" t="s">
        <v>119</v>
      </c>
      <c r="P425" s="13" t="s">
        <v>120</v>
      </c>
      <c r="Q425" s="38" t="s">
        <v>18</v>
      </c>
    </row>
    <row r="426" spans="2:17" x14ac:dyDescent="0.2">
      <c r="D426" s="197"/>
      <c r="E426" s="198"/>
      <c r="F426" s="198"/>
      <c r="G426" s="35"/>
      <c r="H426" s="39"/>
      <c r="I426" s="14"/>
      <c r="J426" s="14"/>
      <c r="K426" s="14"/>
      <c r="L426" s="14"/>
      <c r="M426" s="14"/>
      <c r="N426" s="14"/>
      <c r="O426" s="14"/>
      <c r="P426" s="14"/>
      <c r="Q426" s="34"/>
    </row>
    <row r="427" spans="2:17" x14ac:dyDescent="0.2">
      <c r="D427" s="56"/>
      <c r="E427" s="58" t="s">
        <v>15</v>
      </c>
      <c r="F427" s="46"/>
      <c r="G427" s="36">
        <v>1200</v>
      </c>
      <c r="H427" s="17">
        <v>807</v>
      </c>
      <c r="I427" s="17">
        <v>132</v>
      </c>
      <c r="J427" s="17">
        <v>327</v>
      </c>
      <c r="K427" s="17">
        <v>288</v>
      </c>
      <c r="L427" s="17">
        <v>200</v>
      </c>
      <c r="M427" s="17">
        <v>292</v>
      </c>
      <c r="N427" s="17">
        <v>657</v>
      </c>
      <c r="O427" s="17">
        <v>279</v>
      </c>
      <c r="P427" s="17">
        <v>255</v>
      </c>
      <c r="Q427" s="47">
        <v>4</v>
      </c>
    </row>
    <row r="428" spans="2:17" x14ac:dyDescent="0.2">
      <c r="D428" s="199" t="s">
        <v>49</v>
      </c>
      <c r="E428" s="22" t="s">
        <v>50</v>
      </c>
      <c r="F428" s="21"/>
      <c r="G428" s="19">
        <v>15</v>
      </c>
      <c r="H428" s="27">
        <v>11</v>
      </c>
      <c r="I428" s="3">
        <v>2</v>
      </c>
      <c r="J428" s="3">
        <v>5</v>
      </c>
      <c r="K428" s="3">
        <v>2</v>
      </c>
      <c r="L428" s="3">
        <v>2</v>
      </c>
      <c r="M428" s="3">
        <v>3</v>
      </c>
      <c r="N428" s="3">
        <v>7</v>
      </c>
      <c r="O428" s="3">
        <v>2</v>
      </c>
      <c r="P428" s="3">
        <v>4</v>
      </c>
      <c r="Q428" s="26">
        <v>0</v>
      </c>
    </row>
    <row r="429" spans="2:17" x14ac:dyDescent="0.2">
      <c r="D429" s="200"/>
      <c r="E429" s="4" t="s">
        <v>51</v>
      </c>
      <c r="F429" s="5"/>
      <c r="G429" s="6">
        <v>142</v>
      </c>
      <c r="H429" s="8">
        <v>81</v>
      </c>
      <c r="I429" s="1">
        <v>22</v>
      </c>
      <c r="J429" s="1">
        <v>31</v>
      </c>
      <c r="K429" s="1">
        <v>36</v>
      </c>
      <c r="L429" s="1">
        <v>25</v>
      </c>
      <c r="M429" s="1">
        <v>35</v>
      </c>
      <c r="N429" s="1">
        <v>71</v>
      </c>
      <c r="O429" s="1">
        <v>38</v>
      </c>
      <c r="P429" s="1">
        <v>39</v>
      </c>
      <c r="Q429" s="9">
        <v>0</v>
      </c>
    </row>
    <row r="430" spans="2:17" x14ac:dyDescent="0.2">
      <c r="D430" s="200"/>
      <c r="E430" s="4" t="s">
        <v>52</v>
      </c>
      <c r="F430" s="5"/>
      <c r="G430" s="6">
        <v>26</v>
      </c>
      <c r="H430" s="8">
        <v>16</v>
      </c>
      <c r="I430" s="1">
        <v>2</v>
      </c>
      <c r="J430" s="1">
        <v>9</v>
      </c>
      <c r="K430" s="1">
        <v>9</v>
      </c>
      <c r="L430" s="1">
        <v>7</v>
      </c>
      <c r="M430" s="1">
        <v>9</v>
      </c>
      <c r="N430" s="1">
        <v>15</v>
      </c>
      <c r="O430" s="1">
        <v>9</v>
      </c>
      <c r="P430" s="1">
        <v>5</v>
      </c>
      <c r="Q430" s="9">
        <v>0</v>
      </c>
    </row>
    <row r="431" spans="2:17" x14ac:dyDescent="0.2">
      <c r="D431" s="200"/>
      <c r="E431" s="4" t="s">
        <v>53</v>
      </c>
      <c r="F431" s="5"/>
      <c r="G431" s="6">
        <v>41</v>
      </c>
      <c r="H431" s="8">
        <v>31</v>
      </c>
      <c r="I431" s="1">
        <v>2</v>
      </c>
      <c r="J431" s="1">
        <v>14</v>
      </c>
      <c r="K431" s="1">
        <v>14</v>
      </c>
      <c r="L431" s="1">
        <v>10</v>
      </c>
      <c r="M431" s="1">
        <v>18</v>
      </c>
      <c r="N431" s="1">
        <v>31</v>
      </c>
      <c r="O431" s="1">
        <v>14</v>
      </c>
      <c r="P431" s="1">
        <v>4</v>
      </c>
      <c r="Q431" s="9">
        <v>0</v>
      </c>
    </row>
    <row r="432" spans="2:17" x14ac:dyDescent="0.2">
      <c r="D432" s="200"/>
      <c r="E432" s="4" t="s">
        <v>54</v>
      </c>
      <c r="F432" s="5"/>
      <c r="G432" s="6">
        <v>226</v>
      </c>
      <c r="H432" s="8">
        <v>173</v>
      </c>
      <c r="I432" s="1">
        <v>29</v>
      </c>
      <c r="J432" s="1">
        <v>76</v>
      </c>
      <c r="K432" s="1">
        <v>73</v>
      </c>
      <c r="L432" s="1">
        <v>57</v>
      </c>
      <c r="M432" s="1">
        <v>78</v>
      </c>
      <c r="N432" s="1">
        <v>148</v>
      </c>
      <c r="O432" s="1">
        <v>66</v>
      </c>
      <c r="P432" s="1">
        <v>33</v>
      </c>
      <c r="Q432" s="9">
        <v>0</v>
      </c>
    </row>
    <row r="433" spans="4:17" x14ac:dyDescent="0.2">
      <c r="D433" s="200"/>
      <c r="E433" s="4" t="s">
        <v>55</v>
      </c>
      <c r="F433" s="5"/>
      <c r="G433" s="6">
        <v>125</v>
      </c>
      <c r="H433" s="8">
        <v>74</v>
      </c>
      <c r="I433" s="1">
        <v>12</v>
      </c>
      <c r="J433" s="1">
        <v>24</v>
      </c>
      <c r="K433" s="1">
        <v>24</v>
      </c>
      <c r="L433" s="1">
        <v>15</v>
      </c>
      <c r="M433" s="1">
        <v>23</v>
      </c>
      <c r="N433" s="1">
        <v>59</v>
      </c>
      <c r="O433" s="1">
        <v>25</v>
      </c>
      <c r="P433" s="1">
        <v>32</v>
      </c>
      <c r="Q433" s="9">
        <v>0</v>
      </c>
    </row>
    <row r="434" spans="4:17" x14ac:dyDescent="0.2">
      <c r="D434" s="200"/>
      <c r="E434" s="4" t="s">
        <v>56</v>
      </c>
      <c r="F434" s="5"/>
      <c r="G434" s="6">
        <v>190</v>
      </c>
      <c r="H434" s="8">
        <v>128</v>
      </c>
      <c r="I434" s="1">
        <v>8</v>
      </c>
      <c r="J434" s="1">
        <v>55</v>
      </c>
      <c r="K434" s="1">
        <v>38</v>
      </c>
      <c r="L434" s="1">
        <v>28</v>
      </c>
      <c r="M434" s="1">
        <v>37</v>
      </c>
      <c r="N434" s="1">
        <v>100</v>
      </c>
      <c r="O434" s="1">
        <v>39</v>
      </c>
      <c r="P434" s="1">
        <v>43</v>
      </c>
      <c r="Q434" s="9">
        <v>1</v>
      </c>
    </row>
    <row r="435" spans="4:17" x14ac:dyDescent="0.2">
      <c r="D435" s="200"/>
      <c r="E435" s="4" t="s">
        <v>57</v>
      </c>
      <c r="F435" s="5"/>
      <c r="G435" s="6">
        <v>185</v>
      </c>
      <c r="H435" s="8">
        <v>137</v>
      </c>
      <c r="I435" s="1">
        <v>22</v>
      </c>
      <c r="J435" s="1">
        <v>56</v>
      </c>
      <c r="K435" s="1">
        <v>42</v>
      </c>
      <c r="L435" s="1">
        <v>26</v>
      </c>
      <c r="M435" s="1">
        <v>41</v>
      </c>
      <c r="N435" s="1">
        <v>105</v>
      </c>
      <c r="O435" s="1">
        <v>36</v>
      </c>
      <c r="P435" s="1">
        <v>30</v>
      </c>
      <c r="Q435" s="9">
        <v>1</v>
      </c>
    </row>
    <row r="436" spans="4:17" x14ac:dyDescent="0.2">
      <c r="D436" s="200"/>
      <c r="E436" s="4" t="s">
        <v>58</v>
      </c>
      <c r="F436" s="5"/>
      <c r="G436" s="6">
        <v>113</v>
      </c>
      <c r="H436" s="8">
        <v>70</v>
      </c>
      <c r="I436" s="1">
        <v>16</v>
      </c>
      <c r="J436" s="1">
        <v>34</v>
      </c>
      <c r="K436" s="1">
        <v>33</v>
      </c>
      <c r="L436" s="1">
        <v>20</v>
      </c>
      <c r="M436" s="1">
        <v>30</v>
      </c>
      <c r="N436" s="1">
        <v>61</v>
      </c>
      <c r="O436" s="1">
        <v>28</v>
      </c>
      <c r="P436" s="1">
        <v>32</v>
      </c>
      <c r="Q436" s="9">
        <v>0</v>
      </c>
    </row>
    <row r="437" spans="4:17" x14ac:dyDescent="0.2">
      <c r="D437" s="200"/>
      <c r="E437" s="4" t="s">
        <v>59</v>
      </c>
      <c r="F437" s="5"/>
      <c r="G437" s="6">
        <v>136</v>
      </c>
      <c r="H437" s="8">
        <v>86</v>
      </c>
      <c r="I437" s="1">
        <v>17</v>
      </c>
      <c r="J437" s="1">
        <v>23</v>
      </c>
      <c r="K437" s="1">
        <v>17</v>
      </c>
      <c r="L437" s="1">
        <v>10</v>
      </c>
      <c r="M437" s="1">
        <v>18</v>
      </c>
      <c r="N437" s="1">
        <v>60</v>
      </c>
      <c r="O437" s="1">
        <v>22</v>
      </c>
      <c r="P437" s="1">
        <v>32</v>
      </c>
      <c r="Q437" s="9">
        <v>2</v>
      </c>
    </row>
    <row r="438" spans="4:17" x14ac:dyDescent="0.2">
      <c r="D438" s="199" t="s">
        <v>60</v>
      </c>
      <c r="E438" s="22" t="s">
        <v>61</v>
      </c>
      <c r="F438" s="21"/>
      <c r="G438" s="19">
        <v>205</v>
      </c>
      <c r="H438" s="27">
        <v>128</v>
      </c>
      <c r="I438" s="3">
        <v>23</v>
      </c>
      <c r="J438" s="3">
        <v>41</v>
      </c>
      <c r="K438" s="3">
        <v>37</v>
      </c>
      <c r="L438" s="3">
        <v>31</v>
      </c>
      <c r="M438" s="3">
        <v>34</v>
      </c>
      <c r="N438" s="3">
        <v>89</v>
      </c>
      <c r="O438" s="3">
        <v>39</v>
      </c>
      <c r="P438" s="3">
        <v>55</v>
      </c>
      <c r="Q438" s="26">
        <v>0</v>
      </c>
    </row>
    <row r="439" spans="4:17" x14ac:dyDescent="0.2">
      <c r="D439" s="200"/>
      <c r="E439" s="4" t="s">
        <v>62</v>
      </c>
      <c r="F439" s="5"/>
      <c r="G439" s="6">
        <v>160</v>
      </c>
      <c r="H439" s="8">
        <v>101</v>
      </c>
      <c r="I439" s="1">
        <v>11</v>
      </c>
      <c r="J439" s="1">
        <v>39</v>
      </c>
      <c r="K439" s="1">
        <v>27</v>
      </c>
      <c r="L439" s="1">
        <v>25</v>
      </c>
      <c r="M439" s="1">
        <v>34</v>
      </c>
      <c r="N439" s="1">
        <v>71</v>
      </c>
      <c r="O439" s="1">
        <v>35</v>
      </c>
      <c r="P439" s="1">
        <v>41</v>
      </c>
      <c r="Q439" s="9">
        <v>1</v>
      </c>
    </row>
    <row r="440" spans="4:17" x14ac:dyDescent="0.2">
      <c r="D440" s="200"/>
      <c r="E440" s="4" t="s">
        <v>63</v>
      </c>
      <c r="F440" s="5"/>
      <c r="G440" s="6">
        <v>121</v>
      </c>
      <c r="H440" s="8">
        <v>92</v>
      </c>
      <c r="I440" s="1">
        <v>12</v>
      </c>
      <c r="J440" s="1">
        <v>33</v>
      </c>
      <c r="K440" s="1">
        <v>22</v>
      </c>
      <c r="L440" s="1">
        <v>21</v>
      </c>
      <c r="M440" s="1">
        <v>27</v>
      </c>
      <c r="N440" s="1">
        <v>70</v>
      </c>
      <c r="O440" s="1">
        <v>27</v>
      </c>
      <c r="P440" s="1">
        <v>18</v>
      </c>
      <c r="Q440" s="9">
        <v>0</v>
      </c>
    </row>
    <row r="441" spans="4:17" x14ac:dyDescent="0.2">
      <c r="D441" s="200"/>
      <c r="E441" s="4" t="s">
        <v>64</v>
      </c>
      <c r="F441" s="5"/>
      <c r="G441" s="6">
        <v>124</v>
      </c>
      <c r="H441" s="8">
        <v>83</v>
      </c>
      <c r="I441" s="1">
        <v>17</v>
      </c>
      <c r="J441" s="1">
        <v>33</v>
      </c>
      <c r="K441" s="1">
        <v>35</v>
      </c>
      <c r="L441" s="1">
        <v>21</v>
      </c>
      <c r="M441" s="1">
        <v>36</v>
      </c>
      <c r="N441" s="1">
        <v>76</v>
      </c>
      <c r="O441" s="1">
        <v>39</v>
      </c>
      <c r="P441" s="1">
        <v>27</v>
      </c>
      <c r="Q441" s="9">
        <v>0</v>
      </c>
    </row>
    <row r="442" spans="4:17" x14ac:dyDescent="0.2">
      <c r="D442" s="200"/>
      <c r="E442" s="4" t="s">
        <v>65</v>
      </c>
      <c r="F442" s="5"/>
      <c r="G442" s="6">
        <v>109</v>
      </c>
      <c r="H442" s="8">
        <v>73</v>
      </c>
      <c r="I442" s="1">
        <v>15</v>
      </c>
      <c r="J442" s="1">
        <v>33</v>
      </c>
      <c r="K442" s="1">
        <v>31</v>
      </c>
      <c r="L442" s="1">
        <v>17</v>
      </c>
      <c r="M442" s="1">
        <v>30</v>
      </c>
      <c r="N442" s="1">
        <v>63</v>
      </c>
      <c r="O442" s="1">
        <v>23</v>
      </c>
      <c r="P442" s="1">
        <v>25</v>
      </c>
      <c r="Q442" s="9">
        <v>0</v>
      </c>
    </row>
    <row r="443" spans="4:17" x14ac:dyDescent="0.2">
      <c r="D443" s="200"/>
      <c r="E443" s="4" t="s">
        <v>66</v>
      </c>
      <c r="F443" s="5"/>
      <c r="G443" s="6">
        <v>104</v>
      </c>
      <c r="H443" s="8">
        <v>72</v>
      </c>
      <c r="I443" s="1">
        <v>7</v>
      </c>
      <c r="J443" s="1">
        <v>34</v>
      </c>
      <c r="K443" s="1">
        <v>27</v>
      </c>
      <c r="L443" s="1">
        <v>20</v>
      </c>
      <c r="M443" s="1">
        <v>28</v>
      </c>
      <c r="N443" s="1">
        <v>58</v>
      </c>
      <c r="O443" s="1">
        <v>24</v>
      </c>
      <c r="P443" s="1">
        <v>21</v>
      </c>
      <c r="Q443" s="9">
        <v>1</v>
      </c>
    </row>
    <row r="444" spans="4:17" x14ac:dyDescent="0.2">
      <c r="D444" s="200"/>
      <c r="E444" s="4" t="s">
        <v>67</v>
      </c>
      <c r="F444" s="5"/>
      <c r="G444" s="6">
        <v>139</v>
      </c>
      <c r="H444" s="8">
        <v>101</v>
      </c>
      <c r="I444" s="1">
        <v>21</v>
      </c>
      <c r="J444" s="1">
        <v>46</v>
      </c>
      <c r="K444" s="1">
        <v>43</v>
      </c>
      <c r="L444" s="1">
        <v>33</v>
      </c>
      <c r="M444" s="1">
        <v>44</v>
      </c>
      <c r="N444" s="1">
        <v>94</v>
      </c>
      <c r="O444" s="1">
        <v>42</v>
      </c>
      <c r="P444" s="1">
        <v>16</v>
      </c>
      <c r="Q444" s="9">
        <v>0</v>
      </c>
    </row>
    <row r="445" spans="4:17" x14ac:dyDescent="0.2">
      <c r="D445" s="200"/>
      <c r="E445" s="4" t="s">
        <v>68</v>
      </c>
      <c r="F445" s="5"/>
      <c r="G445" s="6">
        <v>48</v>
      </c>
      <c r="H445" s="8">
        <v>35</v>
      </c>
      <c r="I445" s="1">
        <v>6</v>
      </c>
      <c r="J445" s="1">
        <v>20</v>
      </c>
      <c r="K445" s="1">
        <v>19</v>
      </c>
      <c r="L445" s="1">
        <v>9</v>
      </c>
      <c r="M445" s="1">
        <v>19</v>
      </c>
      <c r="N445" s="1">
        <v>33</v>
      </c>
      <c r="O445" s="1">
        <v>11</v>
      </c>
      <c r="P445" s="1">
        <v>9</v>
      </c>
      <c r="Q445" s="9">
        <v>0</v>
      </c>
    </row>
    <row r="446" spans="4:17" x14ac:dyDescent="0.2">
      <c r="D446" s="200"/>
      <c r="E446" s="4" t="s">
        <v>69</v>
      </c>
      <c r="F446" s="5"/>
      <c r="G446" s="6">
        <v>37</v>
      </c>
      <c r="H446" s="8">
        <v>29</v>
      </c>
      <c r="I446" s="1">
        <v>6</v>
      </c>
      <c r="J446" s="1">
        <v>16</v>
      </c>
      <c r="K446" s="1">
        <v>17</v>
      </c>
      <c r="L446" s="1">
        <v>7</v>
      </c>
      <c r="M446" s="1">
        <v>13</v>
      </c>
      <c r="N446" s="1">
        <v>24</v>
      </c>
      <c r="O446" s="1">
        <v>12</v>
      </c>
      <c r="P446" s="1">
        <v>5</v>
      </c>
      <c r="Q446" s="9">
        <v>0</v>
      </c>
    </row>
    <row r="447" spans="4:17" x14ac:dyDescent="0.2">
      <c r="D447" s="93" t="s">
        <v>70</v>
      </c>
      <c r="E447" s="89" t="s">
        <v>18</v>
      </c>
      <c r="F447" s="92"/>
      <c r="G447" s="94">
        <v>0</v>
      </c>
      <c r="H447" s="122">
        <v>0</v>
      </c>
      <c r="I447" s="63">
        <v>0</v>
      </c>
      <c r="J447" s="63">
        <v>0</v>
      </c>
      <c r="K447" s="63">
        <v>0</v>
      </c>
      <c r="L447" s="63">
        <v>0</v>
      </c>
      <c r="M447" s="63">
        <v>0</v>
      </c>
      <c r="N447" s="63">
        <v>0</v>
      </c>
      <c r="O447" s="63">
        <v>0</v>
      </c>
      <c r="P447" s="63">
        <v>0</v>
      </c>
      <c r="Q447" s="121">
        <v>0</v>
      </c>
    </row>
    <row r="449" spans="2:17" x14ac:dyDescent="0.2">
      <c r="B449" s="40" t="str">
        <f xml:space="preserve"> HYPERLINK("#'目次'!B25", "[19]")</f>
        <v>[19]</v>
      </c>
      <c r="C449" s="23" t="s">
        <v>111</v>
      </c>
    </row>
    <row r="452" spans="2:17" x14ac:dyDescent="0.2">
      <c r="C452" s="23" t="s">
        <v>73</v>
      </c>
    </row>
    <row r="453" spans="2:17" ht="24" x14ac:dyDescent="0.2">
      <c r="D453" s="195"/>
      <c r="E453" s="196"/>
      <c r="F453" s="196"/>
      <c r="G453" s="37" t="s">
        <v>15</v>
      </c>
      <c r="H453" s="33" t="s">
        <v>112</v>
      </c>
      <c r="I453" s="13" t="s">
        <v>113</v>
      </c>
      <c r="J453" s="13" t="s">
        <v>114</v>
      </c>
      <c r="K453" s="13" t="s">
        <v>115</v>
      </c>
      <c r="L453" s="13" t="s">
        <v>116</v>
      </c>
      <c r="M453" s="13" t="s">
        <v>117</v>
      </c>
      <c r="N453" s="13" t="s">
        <v>118</v>
      </c>
      <c r="O453" s="13" t="s">
        <v>119</v>
      </c>
      <c r="P453" s="13" t="s">
        <v>120</v>
      </c>
      <c r="Q453" s="38" t="s">
        <v>18</v>
      </c>
    </row>
    <row r="454" spans="2:17" x14ac:dyDescent="0.2">
      <c r="D454" s="197"/>
      <c r="E454" s="198"/>
      <c r="F454" s="198"/>
      <c r="G454" s="35"/>
      <c r="H454" s="39"/>
      <c r="I454" s="14"/>
      <c r="J454" s="14"/>
      <c r="K454" s="14"/>
      <c r="L454" s="14"/>
      <c r="M454" s="14"/>
      <c r="N454" s="14"/>
      <c r="O454" s="14"/>
      <c r="P454" s="14"/>
      <c r="Q454" s="34"/>
    </row>
    <row r="455" spans="2:17" x14ac:dyDescent="0.2">
      <c r="D455" s="56"/>
      <c r="E455" s="58" t="s">
        <v>15</v>
      </c>
      <c r="F455" s="46"/>
      <c r="G455" s="36">
        <v>1200</v>
      </c>
      <c r="H455" s="17">
        <v>807</v>
      </c>
      <c r="I455" s="17">
        <v>132</v>
      </c>
      <c r="J455" s="17">
        <v>327</v>
      </c>
      <c r="K455" s="17">
        <v>288</v>
      </c>
      <c r="L455" s="17">
        <v>200</v>
      </c>
      <c r="M455" s="17">
        <v>292</v>
      </c>
      <c r="N455" s="17">
        <v>657</v>
      </c>
      <c r="O455" s="17">
        <v>279</v>
      </c>
      <c r="P455" s="17">
        <v>255</v>
      </c>
      <c r="Q455" s="47">
        <v>4</v>
      </c>
    </row>
    <row r="456" spans="2:17" x14ac:dyDescent="0.2">
      <c r="D456" s="199" t="s">
        <v>74</v>
      </c>
      <c r="E456" s="22" t="s">
        <v>75</v>
      </c>
      <c r="F456" s="21"/>
      <c r="G456" s="19">
        <v>592</v>
      </c>
      <c r="H456" s="27">
        <v>396</v>
      </c>
      <c r="I456" s="3">
        <v>75</v>
      </c>
      <c r="J456" s="3">
        <v>154</v>
      </c>
      <c r="K456" s="3">
        <v>162</v>
      </c>
      <c r="L456" s="3">
        <v>114</v>
      </c>
      <c r="M456" s="3">
        <v>155</v>
      </c>
      <c r="N456" s="3">
        <v>336</v>
      </c>
      <c r="O456" s="3">
        <v>166</v>
      </c>
      <c r="P456" s="3">
        <v>117</v>
      </c>
      <c r="Q456" s="26">
        <v>1</v>
      </c>
    </row>
    <row r="457" spans="2:17" x14ac:dyDescent="0.2">
      <c r="D457" s="200"/>
      <c r="E457" s="4" t="s">
        <v>34</v>
      </c>
      <c r="F457" s="5"/>
      <c r="G457" s="6">
        <v>37</v>
      </c>
      <c r="H457" s="8">
        <v>26</v>
      </c>
      <c r="I457" s="1">
        <v>7</v>
      </c>
      <c r="J457" s="1">
        <v>12</v>
      </c>
      <c r="K457" s="1">
        <v>10</v>
      </c>
      <c r="L457" s="1">
        <v>8</v>
      </c>
      <c r="M457" s="1">
        <v>11</v>
      </c>
      <c r="N457" s="1">
        <v>22</v>
      </c>
      <c r="O457" s="1">
        <v>14</v>
      </c>
      <c r="P457" s="1">
        <v>7</v>
      </c>
      <c r="Q457" s="9">
        <v>0</v>
      </c>
    </row>
    <row r="458" spans="2:17" x14ac:dyDescent="0.2">
      <c r="D458" s="200"/>
      <c r="E458" s="4" t="s">
        <v>35</v>
      </c>
      <c r="F458" s="5"/>
      <c r="G458" s="6">
        <v>75</v>
      </c>
      <c r="H458" s="8">
        <v>46</v>
      </c>
      <c r="I458" s="1">
        <v>9</v>
      </c>
      <c r="J458" s="1">
        <v>24</v>
      </c>
      <c r="K458" s="1">
        <v>18</v>
      </c>
      <c r="L458" s="1">
        <v>16</v>
      </c>
      <c r="M458" s="1">
        <v>17</v>
      </c>
      <c r="N458" s="1">
        <v>34</v>
      </c>
      <c r="O458" s="1">
        <v>17</v>
      </c>
      <c r="P458" s="1">
        <v>22</v>
      </c>
      <c r="Q458" s="9">
        <v>0</v>
      </c>
    </row>
    <row r="459" spans="2:17" x14ac:dyDescent="0.2">
      <c r="D459" s="200"/>
      <c r="E459" s="4" t="s">
        <v>36</v>
      </c>
      <c r="F459" s="5"/>
      <c r="G459" s="6">
        <v>95</v>
      </c>
      <c r="H459" s="8">
        <v>66</v>
      </c>
      <c r="I459" s="1">
        <v>8</v>
      </c>
      <c r="J459" s="1">
        <v>26</v>
      </c>
      <c r="K459" s="1">
        <v>38</v>
      </c>
      <c r="L459" s="1">
        <v>15</v>
      </c>
      <c r="M459" s="1">
        <v>35</v>
      </c>
      <c r="N459" s="1">
        <v>57</v>
      </c>
      <c r="O459" s="1">
        <v>26</v>
      </c>
      <c r="P459" s="1">
        <v>17</v>
      </c>
      <c r="Q459" s="9">
        <v>0</v>
      </c>
    </row>
    <row r="460" spans="2:17" x14ac:dyDescent="0.2">
      <c r="D460" s="200"/>
      <c r="E460" s="4" t="s">
        <v>37</v>
      </c>
      <c r="F460" s="5"/>
      <c r="G460" s="6">
        <v>111</v>
      </c>
      <c r="H460" s="8">
        <v>83</v>
      </c>
      <c r="I460" s="1">
        <v>22</v>
      </c>
      <c r="J460" s="1">
        <v>36</v>
      </c>
      <c r="K460" s="1">
        <v>43</v>
      </c>
      <c r="L460" s="1">
        <v>33</v>
      </c>
      <c r="M460" s="1">
        <v>39</v>
      </c>
      <c r="N460" s="1">
        <v>75</v>
      </c>
      <c r="O460" s="1">
        <v>34</v>
      </c>
      <c r="P460" s="1">
        <v>18</v>
      </c>
      <c r="Q460" s="9">
        <v>0</v>
      </c>
    </row>
    <row r="461" spans="2:17" x14ac:dyDescent="0.2">
      <c r="D461" s="200"/>
      <c r="E461" s="4" t="s">
        <v>38</v>
      </c>
      <c r="F461" s="5"/>
      <c r="G461" s="6">
        <v>93</v>
      </c>
      <c r="H461" s="8">
        <v>66</v>
      </c>
      <c r="I461" s="1">
        <v>11</v>
      </c>
      <c r="J461" s="1">
        <v>25</v>
      </c>
      <c r="K461" s="1">
        <v>22</v>
      </c>
      <c r="L461" s="1">
        <v>15</v>
      </c>
      <c r="M461" s="1">
        <v>28</v>
      </c>
      <c r="N461" s="1">
        <v>61</v>
      </c>
      <c r="O461" s="1">
        <v>32</v>
      </c>
      <c r="P461" s="1">
        <v>12</v>
      </c>
      <c r="Q461" s="9">
        <v>0</v>
      </c>
    </row>
    <row r="462" spans="2:17" x14ac:dyDescent="0.2">
      <c r="D462" s="200"/>
      <c r="E462" s="4" t="s">
        <v>39</v>
      </c>
      <c r="F462" s="5"/>
      <c r="G462" s="6">
        <v>109</v>
      </c>
      <c r="H462" s="8">
        <v>69</v>
      </c>
      <c r="I462" s="1">
        <v>9</v>
      </c>
      <c r="J462" s="1">
        <v>21</v>
      </c>
      <c r="K462" s="1">
        <v>27</v>
      </c>
      <c r="L462" s="1">
        <v>24</v>
      </c>
      <c r="M462" s="1">
        <v>19</v>
      </c>
      <c r="N462" s="1">
        <v>63</v>
      </c>
      <c r="O462" s="1">
        <v>30</v>
      </c>
      <c r="P462" s="1">
        <v>18</v>
      </c>
      <c r="Q462" s="9">
        <v>0</v>
      </c>
    </row>
    <row r="463" spans="2:17" x14ac:dyDescent="0.2">
      <c r="D463" s="200"/>
      <c r="E463" s="4" t="s">
        <v>40</v>
      </c>
      <c r="F463" s="5"/>
      <c r="G463" s="6">
        <v>72</v>
      </c>
      <c r="H463" s="8">
        <v>40</v>
      </c>
      <c r="I463" s="1">
        <v>9</v>
      </c>
      <c r="J463" s="1">
        <v>10</v>
      </c>
      <c r="K463" s="1">
        <v>4</v>
      </c>
      <c r="L463" s="1">
        <v>3</v>
      </c>
      <c r="M463" s="1">
        <v>6</v>
      </c>
      <c r="N463" s="1">
        <v>24</v>
      </c>
      <c r="O463" s="1">
        <v>13</v>
      </c>
      <c r="P463" s="1">
        <v>23</v>
      </c>
      <c r="Q463" s="9">
        <v>1</v>
      </c>
    </row>
    <row r="464" spans="2:17" x14ac:dyDescent="0.2">
      <c r="D464" s="199" t="s">
        <v>76</v>
      </c>
      <c r="E464" s="22" t="s">
        <v>77</v>
      </c>
      <c r="F464" s="21"/>
      <c r="G464" s="19">
        <v>608</v>
      </c>
      <c r="H464" s="27">
        <v>411</v>
      </c>
      <c r="I464" s="3">
        <v>57</v>
      </c>
      <c r="J464" s="3">
        <v>173</v>
      </c>
      <c r="K464" s="3">
        <v>126</v>
      </c>
      <c r="L464" s="3">
        <v>86</v>
      </c>
      <c r="M464" s="3">
        <v>137</v>
      </c>
      <c r="N464" s="3">
        <v>321</v>
      </c>
      <c r="O464" s="3">
        <v>113</v>
      </c>
      <c r="P464" s="3">
        <v>138</v>
      </c>
      <c r="Q464" s="26">
        <v>3</v>
      </c>
    </row>
    <row r="465" spans="2:17" x14ac:dyDescent="0.2">
      <c r="D465" s="200"/>
      <c r="E465" s="4" t="s">
        <v>34</v>
      </c>
      <c r="F465" s="5"/>
      <c r="G465" s="6">
        <v>37</v>
      </c>
      <c r="H465" s="8">
        <v>21</v>
      </c>
      <c r="I465" s="1">
        <v>4</v>
      </c>
      <c r="J465" s="1">
        <v>8</v>
      </c>
      <c r="K465" s="1">
        <v>12</v>
      </c>
      <c r="L465" s="1">
        <v>6</v>
      </c>
      <c r="M465" s="1">
        <v>12</v>
      </c>
      <c r="N465" s="1">
        <v>19</v>
      </c>
      <c r="O465" s="1">
        <v>6</v>
      </c>
      <c r="P465" s="1">
        <v>14</v>
      </c>
      <c r="Q465" s="9">
        <v>0</v>
      </c>
    </row>
    <row r="466" spans="2:17" x14ac:dyDescent="0.2">
      <c r="D466" s="200"/>
      <c r="E466" s="4" t="s">
        <v>35</v>
      </c>
      <c r="F466" s="5"/>
      <c r="G466" s="6">
        <v>73</v>
      </c>
      <c r="H466" s="8">
        <v>44</v>
      </c>
      <c r="I466" s="1">
        <v>8</v>
      </c>
      <c r="J466" s="1">
        <v>22</v>
      </c>
      <c r="K466" s="1">
        <v>13</v>
      </c>
      <c r="L466" s="1">
        <v>11</v>
      </c>
      <c r="M466" s="1">
        <v>17</v>
      </c>
      <c r="N466" s="1">
        <v>36</v>
      </c>
      <c r="O466" s="1">
        <v>13</v>
      </c>
      <c r="P466" s="1">
        <v>20</v>
      </c>
      <c r="Q466" s="9">
        <v>0</v>
      </c>
    </row>
    <row r="467" spans="2:17" x14ac:dyDescent="0.2">
      <c r="D467" s="200"/>
      <c r="E467" s="4" t="s">
        <v>36</v>
      </c>
      <c r="F467" s="5"/>
      <c r="G467" s="6">
        <v>92</v>
      </c>
      <c r="H467" s="8">
        <v>61</v>
      </c>
      <c r="I467" s="1">
        <v>3</v>
      </c>
      <c r="J467" s="1">
        <v>22</v>
      </c>
      <c r="K467" s="1">
        <v>18</v>
      </c>
      <c r="L467" s="1">
        <v>12</v>
      </c>
      <c r="M467" s="1">
        <v>22</v>
      </c>
      <c r="N467" s="1">
        <v>56</v>
      </c>
      <c r="O467" s="1">
        <v>17</v>
      </c>
      <c r="P467" s="1">
        <v>21</v>
      </c>
      <c r="Q467" s="9">
        <v>0</v>
      </c>
    </row>
    <row r="468" spans="2:17" x14ac:dyDescent="0.2">
      <c r="D468" s="200"/>
      <c r="E468" s="4" t="s">
        <v>37</v>
      </c>
      <c r="F468" s="5"/>
      <c r="G468" s="6">
        <v>110</v>
      </c>
      <c r="H468" s="8">
        <v>81</v>
      </c>
      <c r="I468" s="1">
        <v>14</v>
      </c>
      <c r="J468" s="1">
        <v>43</v>
      </c>
      <c r="K468" s="1">
        <v>33</v>
      </c>
      <c r="L468" s="1">
        <v>22</v>
      </c>
      <c r="M468" s="1">
        <v>32</v>
      </c>
      <c r="N468" s="1">
        <v>73</v>
      </c>
      <c r="O468" s="1">
        <v>18</v>
      </c>
      <c r="P468" s="1">
        <v>18</v>
      </c>
      <c r="Q468" s="9">
        <v>0</v>
      </c>
    </row>
    <row r="469" spans="2:17" x14ac:dyDescent="0.2">
      <c r="D469" s="200"/>
      <c r="E469" s="4" t="s">
        <v>38</v>
      </c>
      <c r="F469" s="5"/>
      <c r="G469" s="6">
        <v>93</v>
      </c>
      <c r="H469" s="8">
        <v>70</v>
      </c>
      <c r="I469" s="1">
        <v>7</v>
      </c>
      <c r="J469" s="1">
        <v>29</v>
      </c>
      <c r="K469" s="1">
        <v>25</v>
      </c>
      <c r="L469" s="1">
        <v>13</v>
      </c>
      <c r="M469" s="1">
        <v>20</v>
      </c>
      <c r="N469" s="1">
        <v>59</v>
      </c>
      <c r="O469" s="1">
        <v>19</v>
      </c>
      <c r="P469" s="1">
        <v>15</v>
      </c>
      <c r="Q469" s="9">
        <v>0</v>
      </c>
    </row>
    <row r="470" spans="2:17" x14ac:dyDescent="0.2">
      <c r="D470" s="200"/>
      <c r="E470" s="4" t="s">
        <v>39</v>
      </c>
      <c r="F470" s="5"/>
      <c r="G470" s="6">
        <v>114</v>
      </c>
      <c r="H470" s="8">
        <v>78</v>
      </c>
      <c r="I470" s="1">
        <v>12</v>
      </c>
      <c r="J470" s="1">
        <v>27</v>
      </c>
      <c r="K470" s="1">
        <v>14</v>
      </c>
      <c r="L470" s="1">
        <v>14</v>
      </c>
      <c r="M470" s="1">
        <v>24</v>
      </c>
      <c r="N470" s="1">
        <v>49</v>
      </c>
      <c r="O470" s="1">
        <v>22</v>
      </c>
      <c r="P470" s="1">
        <v>25</v>
      </c>
      <c r="Q470" s="9">
        <v>0</v>
      </c>
    </row>
    <row r="471" spans="2:17" x14ac:dyDescent="0.2">
      <c r="D471" s="201"/>
      <c r="E471" s="57" t="s">
        <v>40</v>
      </c>
      <c r="F471" s="59"/>
      <c r="G471" s="55">
        <v>89</v>
      </c>
      <c r="H471" s="77">
        <v>56</v>
      </c>
      <c r="I471" s="32">
        <v>9</v>
      </c>
      <c r="J471" s="32">
        <v>22</v>
      </c>
      <c r="K471" s="32">
        <v>11</v>
      </c>
      <c r="L471" s="32">
        <v>8</v>
      </c>
      <c r="M471" s="32">
        <v>10</v>
      </c>
      <c r="N471" s="32">
        <v>29</v>
      </c>
      <c r="O471" s="32">
        <v>18</v>
      </c>
      <c r="P471" s="32">
        <v>25</v>
      </c>
      <c r="Q471" s="80">
        <v>3</v>
      </c>
    </row>
    <row r="473" spans="2:17" x14ac:dyDescent="0.2">
      <c r="B473" s="40" t="str">
        <f xml:space="preserve"> HYPERLINK("#'目次'!B26", "[20]")</f>
        <v>[20]</v>
      </c>
      <c r="C473" s="23" t="s">
        <v>111</v>
      </c>
    </row>
    <row r="476" spans="2:17" x14ac:dyDescent="0.2">
      <c r="C476" s="23" t="s">
        <v>80</v>
      </c>
    </row>
    <row r="477" spans="2:17" ht="24" x14ac:dyDescent="0.2">
      <c r="E477" s="195"/>
      <c r="F477" s="196"/>
      <c r="G477" s="37" t="s">
        <v>15</v>
      </c>
      <c r="H477" s="33" t="s">
        <v>112</v>
      </c>
      <c r="I477" s="13" t="s">
        <v>113</v>
      </c>
      <c r="J477" s="13" t="s">
        <v>114</v>
      </c>
      <c r="K477" s="13" t="s">
        <v>115</v>
      </c>
      <c r="L477" s="13" t="s">
        <v>116</v>
      </c>
      <c r="M477" s="13" t="s">
        <v>117</v>
      </c>
      <c r="N477" s="13" t="s">
        <v>118</v>
      </c>
      <c r="O477" s="13" t="s">
        <v>119</v>
      </c>
      <c r="P477" s="13" t="s">
        <v>120</v>
      </c>
      <c r="Q477" s="38" t="s">
        <v>18</v>
      </c>
    </row>
    <row r="478" spans="2:17" x14ac:dyDescent="0.2">
      <c r="E478" s="197"/>
      <c r="F478" s="198"/>
      <c r="G478" s="35"/>
      <c r="H478" s="39"/>
      <c r="I478" s="14"/>
      <c r="J478" s="14"/>
      <c r="K478" s="14"/>
      <c r="L478" s="14"/>
      <c r="M478" s="14"/>
      <c r="N478" s="14"/>
      <c r="O478" s="14"/>
      <c r="P478" s="14"/>
      <c r="Q478" s="34"/>
    </row>
    <row r="479" spans="2:17" x14ac:dyDescent="0.2">
      <c r="E479" s="91" t="s">
        <v>15</v>
      </c>
      <c r="F479" s="46"/>
      <c r="G479" s="36">
        <v>1200</v>
      </c>
      <c r="H479" s="17">
        <v>807</v>
      </c>
      <c r="I479" s="17">
        <v>132</v>
      </c>
      <c r="J479" s="17">
        <v>327</v>
      </c>
      <c r="K479" s="17">
        <v>288</v>
      </c>
      <c r="L479" s="17">
        <v>200</v>
      </c>
      <c r="M479" s="17">
        <v>292</v>
      </c>
      <c r="N479" s="17">
        <v>657</v>
      </c>
      <c r="O479" s="17">
        <v>279</v>
      </c>
      <c r="P479" s="17">
        <v>255</v>
      </c>
      <c r="Q479" s="47">
        <v>4</v>
      </c>
    </row>
    <row r="480" spans="2:17" x14ac:dyDescent="0.2">
      <c r="E480" s="4" t="s">
        <v>81</v>
      </c>
      <c r="F480" s="5"/>
      <c r="G480" s="19">
        <v>48</v>
      </c>
      <c r="H480" s="27">
        <v>40</v>
      </c>
      <c r="I480" s="3">
        <v>6</v>
      </c>
      <c r="J480" s="3">
        <v>14</v>
      </c>
      <c r="K480" s="3">
        <v>12</v>
      </c>
      <c r="L480" s="3">
        <v>10</v>
      </c>
      <c r="M480" s="3">
        <v>16</v>
      </c>
      <c r="N480" s="3">
        <v>33</v>
      </c>
      <c r="O480" s="3">
        <v>11</v>
      </c>
      <c r="P480" s="3">
        <v>4</v>
      </c>
      <c r="Q480" s="26">
        <v>0</v>
      </c>
    </row>
    <row r="481" spans="2:17" x14ac:dyDescent="0.2">
      <c r="E481" s="4" t="s">
        <v>82</v>
      </c>
      <c r="F481" s="5"/>
      <c r="G481" s="6">
        <v>84</v>
      </c>
      <c r="H481" s="8">
        <v>60</v>
      </c>
      <c r="I481" s="1">
        <v>12</v>
      </c>
      <c r="J481" s="1">
        <v>26</v>
      </c>
      <c r="K481" s="1">
        <v>25</v>
      </c>
      <c r="L481" s="1">
        <v>16</v>
      </c>
      <c r="M481" s="1">
        <v>23</v>
      </c>
      <c r="N481" s="1">
        <v>40</v>
      </c>
      <c r="O481" s="1">
        <v>19</v>
      </c>
      <c r="P481" s="1">
        <v>17</v>
      </c>
      <c r="Q481" s="9">
        <v>0</v>
      </c>
    </row>
    <row r="482" spans="2:17" x14ac:dyDescent="0.2">
      <c r="E482" s="4" t="s">
        <v>83</v>
      </c>
      <c r="F482" s="5"/>
      <c r="G482" s="6">
        <v>462</v>
      </c>
      <c r="H482" s="8">
        <v>297</v>
      </c>
      <c r="I482" s="1">
        <v>54</v>
      </c>
      <c r="J482" s="1">
        <v>134</v>
      </c>
      <c r="K482" s="1">
        <v>115</v>
      </c>
      <c r="L482" s="1">
        <v>75</v>
      </c>
      <c r="M482" s="1">
        <v>113</v>
      </c>
      <c r="N482" s="1">
        <v>264</v>
      </c>
      <c r="O482" s="1">
        <v>113</v>
      </c>
      <c r="P482" s="1">
        <v>109</v>
      </c>
      <c r="Q482" s="9">
        <v>3</v>
      </c>
    </row>
    <row r="483" spans="2:17" x14ac:dyDescent="0.2">
      <c r="E483" s="4" t="s">
        <v>84</v>
      </c>
      <c r="F483" s="5"/>
      <c r="G483" s="6">
        <v>30</v>
      </c>
      <c r="H483" s="8">
        <v>16</v>
      </c>
      <c r="I483" s="1">
        <v>3</v>
      </c>
      <c r="J483" s="1">
        <v>5</v>
      </c>
      <c r="K483" s="1">
        <v>1</v>
      </c>
      <c r="L483" s="1">
        <v>3</v>
      </c>
      <c r="M483" s="1">
        <v>2</v>
      </c>
      <c r="N483" s="1">
        <v>12</v>
      </c>
      <c r="O483" s="1">
        <v>3</v>
      </c>
      <c r="P483" s="1">
        <v>11</v>
      </c>
      <c r="Q483" s="9">
        <v>0</v>
      </c>
    </row>
    <row r="484" spans="2:17" x14ac:dyDescent="0.2">
      <c r="E484" s="4" t="s">
        <v>85</v>
      </c>
      <c r="F484" s="5"/>
      <c r="G484" s="6">
        <v>144</v>
      </c>
      <c r="H484" s="8">
        <v>107</v>
      </c>
      <c r="I484" s="1">
        <v>15</v>
      </c>
      <c r="J484" s="1">
        <v>42</v>
      </c>
      <c r="K484" s="1">
        <v>36</v>
      </c>
      <c r="L484" s="1">
        <v>28</v>
      </c>
      <c r="M484" s="1">
        <v>36</v>
      </c>
      <c r="N484" s="1">
        <v>89</v>
      </c>
      <c r="O484" s="1">
        <v>32</v>
      </c>
      <c r="P484" s="1">
        <v>22</v>
      </c>
      <c r="Q484" s="9">
        <v>0</v>
      </c>
    </row>
    <row r="485" spans="2:17" x14ac:dyDescent="0.2">
      <c r="E485" s="4" t="s">
        <v>86</v>
      </c>
      <c r="F485" s="5"/>
      <c r="G485" s="6">
        <v>192</v>
      </c>
      <c r="H485" s="8">
        <v>136</v>
      </c>
      <c r="I485" s="1">
        <v>21</v>
      </c>
      <c r="J485" s="1">
        <v>45</v>
      </c>
      <c r="K485" s="1">
        <v>49</v>
      </c>
      <c r="L485" s="1">
        <v>31</v>
      </c>
      <c r="M485" s="1">
        <v>44</v>
      </c>
      <c r="N485" s="1">
        <v>105</v>
      </c>
      <c r="O485" s="1">
        <v>40</v>
      </c>
      <c r="P485" s="1">
        <v>39</v>
      </c>
      <c r="Q485" s="9">
        <v>0</v>
      </c>
    </row>
    <row r="486" spans="2:17" x14ac:dyDescent="0.2">
      <c r="E486" s="4" t="s">
        <v>87</v>
      </c>
      <c r="F486" s="5"/>
      <c r="G486" s="6">
        <v>72</v>
      </c>
      <c r="H486" s="8">
        <v>51</v>
      </c>
      <c r="I486" s="1">
        <v>8</v>
      </c>
      <c r="J486" s="1">
        <v>21</v>
      </c>
      <c r="K486" s="1">
        <v>12</v>
      </c>
      <c r="L486" s="1">
        <v>17</v>
      </c>
      <c r="M486" s="1">
        <v>21</v>
      </c>
      <c r="N486" s="1">
        <v>38</v>
      </c>
      <c r="O486" s="1">
        <v>18</v>
      </c>
      <c r="P486" s="1">
        <v>14</v>
      </c>
      <c r="Q486" s="9">
        <v>1</v>
      </c>
    </row>
    <row r="487" spans="2:17" x14ac:dyDescent="0.2">
      <c r="E487" s="4" t="s">
        <v>88</v>
      </c>
      <c r="F487" s="5"/>
      <c r="G487" s="6">
        <v>36</v>
      </c>
      <c r="H487" s="8">
        <v>27</v>
      </c>
      <c r="I487" s="1">
        <v>7</v>
      </c>
      <c r="J487" s="1">
        <v>9</v>
      </c>
      <c r="K487" s="1">
        <v>9</v>
      </c>
      <c r="L487" s="1">
        <v>5</v>
      </c>
      <c r="M487" s="1">
        <v>8</v>
      </c>
      <c r="N487" s="1">
        <v>19</v>
      </c>
      <c r="O487" s="1">
        <v>11</v>
      </c>
      <c r="P487" s="1">
        <v>6</v>
      </c>
      <c r="Q487" s="9">
        <v>0</v>
      </c>
    </row>
    <row r="488" spans="2:17" x14ac:dyDescent="0.2">
      <c r="E488" s="4" t="s">
        <v>89</v>
      </c>
      <c r="F488" s="5"/>
      <c r="G488" s="6">
        <v>66</v>
      </c>
      <c r="H488" s="8">
        <v>37</v>
      </c>
      <c r="I488" s="1">
        <v>4</v>
      </c>
      <c r="J488" s="1">
        <v>16</v>
      </c>
      <c r="K488" s="1">
        <v>14</v>
      </c>
      <c r="L488" s="1">
        <v>7</v>
      </c>
      <c r="M488" s="1">
        <v>12</v>
      </c>
      <c r="N488" s="1">
        <v>31</v>
      </c>
      <c r="O488" s="1">
        <v>15</v>
      </c>
      <c r="P488" s="1">
        <v>12</v>
      </c>
      <c r="Q488" s="9">
        <v>0</v>
      </c>
    </row>
    <row r="489" spans="2:17" x14ac:dyDescent="0.2">
      <c r="E489" s="4" t="s">
        <v>90</v>
      </c>
      <c r="F489" s="5"/>
      <c r="G489" s="6">
        <v>54</v>
      </c>
      <c r="H489" s="8">
        <v>34</v>
      </c>
      <c r="I489" s="1">
        <v>2</v>
      </c>
      <c r="J489" s="1">
        <v>14</v>
      </c>
      <c r="K489" s="1">
        <v>13</v>
      </c>
      <c r="L489" s="1">
        <v>7</v>
      </c>
      <c r="M489" s="1">
        <v>17</v>
      </c>
      <c r="N489" s="1">
        <v>24</v>
      </c>
      <c r="O489" s="1">
        <v>14</v>
      </c>
      <c r="P489" s="1">
        <v>13</v>
      </c>
      <c r="Q489" s="9">
        <v>0</v>
      </c>
    </row>
    <row r="490" spans="2:17" x14ac:dyDescent="0.2">
      <c r="E490" s="57" t="s">
        <v>91</v>
      </c>
      <c r="F490" s="59"/>
      <c r="G490" s="55">
        <v>12</v>
      </c>
      <c r="H490" s="77">
        <v>2</v>
      </c>
      <c r="I490" s="32">
        <v>0</v>
      </c>
      <c r="J490" s="32">
        <v>1</v>
      </c>
      <c r="K490" s="32">
        <v>2</v>
      </c>
      <c r="L490" s="32">
        <v>1</v>
      </c>
      <c r="M490" s="32">
        <v>0</v>
      </c>
      <c r="N490" s="32">
        <v>2</v>
      </c>
      <c r="O490" s="32">
        <v>3</v>
      </c>
      <c r="P490" s="32">
        <v>8</v>
      </c>
      <c r="Q490" s="80">
        <v>0</v>
      </c>
    </row>
    <row r="492" spans="2:17" x14ac:dyDescent="0.2">
      <c r="B492" s="40" t="str">
        <f xml:space="preserve"> HYPERLINK("#'目次'!B27", "[21]")</f>
        <v>[21]</v>
      </c>
      <c r="C492" s="23" t="s">
        <v>123</v>
      </c>
    </row>
    <row r="495" spans="2:17" x14ac:dyDescent="0.2">
      <c r="C495" s="23" t="s">
        <v>14</v>
      </c>
    </row>
    <row r="496" spans="2:17" ht="24" x14ac:dyDescent="0.2">
      <c r="D496" s="195"/>
      <c r="E496" s="196"/>
      <c r="F496" s="196"/>
      <c r="G496" s="37" t="s">
        <v>15</v>
      </c>
      <c r="H496" s="33" t="s">
        <v>124</v>
      </c>
      <c r="I496" s="13" t="s">
        <v>125</v>
      </c>
      <c r="J496" s="13" t="s">
        <v>126</v>
      </c>
      <c r="K496" s="13" t="s">
        <v>127</v>
      </c>
      <c r="L496" s="13" t="s">
        <v>120</v>
      </c>
      <c r="M496" s="38" t="s">
        <v>18</v>
      </c>
    </row>
    <row r="497" spans="4:13" x14ac:dyDescent="0.2">
      <c r="D497" s="197"/>
      <c r="E497" s="198"/>
      <c r="F497" s="198"/>
      <c r="G497" s="35"/>
      <c r="H497" s="39"/>
      <c r="I497" s="14"/>
      <c r="J497" s="14"/>
      <c r="K497" s="14"/>
      <c r="L497" s="14"/>
      <c r="M497" s="34"/>
    </row>
    <row r="498" spans="4:13" x14ac:dyDescent="0.2">
      <c r="D498" s="56"/>
      <c r="E498" s="58" t="s">
        <v>15</v>
      </c>
      <c r="F498" s="46"/>
      <c r="G498" s="36">
        <v>1200</v>
      </c>
      <c r="H498" s="17">
        <v>320</v>
      </c>
      <c r="I498" s="17">
        <v>443</v>
      </c>
      <c r="J498" s="17">
        <v>107</v>
      </c>
      <c r="K498" s="17">
        <v>73</v>
      </c>
      <c r="L498" s="17">
        <v>620</v>
      </c>
      <c r="M498" s="47">
        <v>13</v>
      </c>
    </row>
    <row r="499" spans="4:13" x14ac:dyDescent="0.2">
      <c r="D499" s="199" t="s">
        <v>19</v>
      </c>
      <c r="E499" s="22" t="s">
        <v>20</v>
      </c>
      <c r="F499" s="21"/>
      <c r="G499" s="19">
        <v>132</v>
      </c>
      <c r="H499" s="27">
        <v>37</v>
      </c>
      <c r="I499" s="3">
        <v>55</v>
      </c>
      <c r="J499" s="3">
        <v>16</v>
      </c>
      <c r="K499" s="3">
        <v>14</v>
      </c>
      <c r="L499" s="3">
        <v>60</v>
      </c>
      <c r="M499" s="26">
        <v>1</v>
      </c>
    </row>
    <row r="500" spans="4:13" x14ac:dyDescent="0.2">
      <c r="D500" s="200"/>
      <c r="E500" s="4" t="s">
        <v>21</v>
      </c>
      <c r="F500" s="5"/>
      <c r="G500" s="6">
        <v>444</v>
      </c>
      <c r="H500" s="8">
        <v>109</v>
      </c>
      <c r="I500" s="1">
        <v>154</v>
      </c>
      <c r="J500" s="1">
        <v>41</v>
      </c>
      <c r="K500" s="1">
        <v>28</v>
      </c>
      <c r="L500" s="1">
        <v>237</v>
      </c>
      <c r="M500" s="9">
        <v>10</v>
      </c>
    </row>
    <row r="501" spans="4:13" x14ac:dyDescent="0.2">
      <c r="D501" s="200"/>
      <c r="E501" s="4" t="s">
        <v>22</v>
      </c>
      <c r="F501" s="5"/>
      <c r="G501" s="6">
        <v>192</v>
      </c>
      <c r="H501" s="8">
        <v>56</v>
      </c>
      <c r="I501" s="1">
        <v>73</v>
      </c>
      <c r="J501" s="1">
        <v>18</v>
      </c>
      <c r="K501" s="1">
        <v>11</v>
      </c>
      <c r="L501" s="1">
        <v>99</v>
      </c>
      <c r="M501" s="9">
        <v>2</v>
      </c>
    </row>
    <row r="502" spans="4:13" x14ac:dyDescent="0.2">
      <c r="D502" s="200"/>
      <c r="E502" s="4" t="s">
        <v>23</v>
      </c>
      <c r="F502" s="5"/>
      <c r="G502" s="6">
        <v>192</v>
      </c>
      <c r="H502" s="8">
        <v>55</v>
      </c>
      <c r="I502" s="1">
        <v>67</v>
      </c>
      <c r="J502" s="1">
        <v>13</v>
      </c>
      <c r="K502" s="1">
        <v>11</v>
      </c>
      <c r="L502" s="1">
        <v>102</v>
      </c>
      <c r="M502" s="9">
        <v>0</v>
      </c>
    </row>
    <row r="503" spans="4:13" x14ac:dyDescent="0.2">
      <c r="D503" s="200"/>
      <c r="E503" s="4" t="s">
        <v>24</v>
      </c>
      <c r="F503" s="5"/>
      <c r="G503" s="6">
        <v>240</v>
      </c>
      <c r="H503" s="8">
        <v>63</v>
      </c>
      <c r="I503" s="1">
        <v>94</v>
      </c>
      <c r="J503" s="1">
        <v>19</v>
      </c>
      <c r="K503" s="1">
        <v>9</v>
      </c>
      <c r="L503" s="1">
        <v>122</v>
      </c>
      <c r="M503" s="9">
        <v>0</v>
      </c>
    </row>
    <row r="504" spans="4:13" x14ac:dyDescent="0.2">
      <c r="D504" s="199" t="s">
        <v>25</v>
      </c>
      <c r="E504" s="22" t="s">
        <v>26</v>
      </c>
      <c r="F504" s="21"/>
      <c r="G504" s="19">
        <v>348</v>
      </c>
      <c r="H504" s="27">
        <v>100</v>
      </c>
      <c r="I504" s="3">
        <v>134</v>
      </c>
      <c r="J504" s="3">
        <v>36</v>
      </c>
      <c r="K504" s="3">
        <v>22</v>
      </c>
      <c r="L504" s="3">
        <v>170</v>
      </c>
      <c r="M504" s="26">
        <v>2</v>
      </c>
    </row>
    <row r="505" spans="4:13" x14ac:dyDescent="0.2">
      <c r="D505" s="200"/>
      <c r="E505" s="4" t="s">
        <v>27</v>
      </c>
      <c r="F505" s="5"/>
      <c r="G505" s="6">
        <v>378</v>
      </c>
      <c r="H505" s="8">
        <v>99</v>
      </c>
      <c r="I505" s="1">
        <v>131</v>
      </c>
      <c r="J505" s="1">
        <v>33</v>
      </c>
      <c r="K505" s="1">
        <v>23</v>
      </c>
      <c r="L505" s="1">
        <v>204</v>
      </c>
      <c r="M505" s="9">
        <v>5</v>
      </c>
    </row>
    <row r="506" spans="4:13" x14ac:dyDescent="0.2">
      <c r="D506" s="200"/>
      <c r="E506" s="4" t="s">
        <v>28</v>
      </c>
      <c r="F506" s="5"/>
      <c r="G506" s="6">
        <v>372</v>
      </c>
      <c r="H506" s="8">
        <v>102</v>
      </c>
      <c r="I506" s="1">
        <v>144</v>
      </c>
      <c r="J506" s="1">
        <v>32</v>
      </c>
      <c r="K506" s="1">
        <v>25</v>
      </c>
      <c r="L506" s="1">
        <v>185</v>
      </c>
      <c r="M506" s="9">
        <v>5</v>
      </c>
    </row>
    <row r="507" spans="4:13" x14ac:dyDescent="0.2">
      <c r="D507" s="200"/>
      <c r="E507" s="4" t="s">
        <v>29</v>
      </c>
      <c r="F507" s="5"/>
      <c r="G507" s="6">
        <v>102</v>
      </c>
      <c r="H507" s="8">
        <v>19</v>
      </c>
      <c r="I507" s="1">
        <v>34</v>
      </c>
      <c r="J507" s="1">
        <v>6</v>
      </c>
      <c r="K507" s="1">
        <v>3</v>
      </c>
      <c r="L507" s="1">
        <v>61</v>
      </c>
      <c r="M507" s="9">
        <v>1</v>
      </c>
    </row>
    <row r="508" spans="4:13" x14ac:dyDescent="0.2">
      <c r="D508" s="199" t="s">
        <v>30</v>
      </c>
      <c r="E508" s="22" t="s">
        <v>31</v>
      </c>
      <c r="F508" s="21"/>
      <c r="G508" s="19">
        <v>592</v>
      </c>
      <c r="H508" s="27">
        <v>172</v>
      </c>
      <c r="I508" s="3">
        <v>227</v>
      </c>
      <c r="J508" s="3">
        <v>59</v>
      </c>
      <c r="K508" s="3">
        <v>43</v>
      </c>
      <c r="L508" s="3">
        <v>294</v>
      </c>
      <c r="M508" s="26">
        <v>5</v>
      </c>
    </row>
    <row r="509" spans="4:13" x14ac:dyDescent="0.2">
      <c r="D509" s="200"/>
      <c r="E509" s="4" t="s">
        <v>32</v>
      </c>
      <c r="F509" s="5"/>
      <c r="G509" s="6">
        <v>608</v>
      </c>
      <c r="H509" s="8">
        <v>148</v>
      </c>
      <c r="I509" s="1">
        <v>216</v>
      </c>
      <c r="J509" s="1">
        <v>48</v>
      </c>
      <c r="K509" s="1">
        <v>30</v>
      </c>
      <c r="L509" s="1">
        <v>326</v>
      </c>
      <c r="M509" s="9">
        <v>8</v>
      </c>
    </row>
    <row r="510" spans="4:13" x14ac:dyDescent="0.2">
      <c r="D510" s="199" t="s">
        <v>33</v>
      </c>
      <c r="E510" s="22" t="s">
        <v>34</v>
      </c>
      <c r="F510" s="21"/>
      <c r="G510" s="19">
        <v>74</v>
      </c>
      <c r="H510" s="27">
        <v>26</v>
      </c>
      <c r="I510" s="3">
        <v>34</v>
      </c>
      <c r="J510" s="3">
        <v>9</v>
      </c>
      <c r="K510" s="3">
        <v>8</v>
      </c>
      <c r="L510" s="3">
        <v>34</v>
      </c>
      <c r="M510" s="26">
        <v>1</v>
      </c>
    </row>
    <row r="511" spans="4:13" x14ac:dyDescent="0.2">
      <c r="D511" s="200"/>
      <c r="E511" s="4" t="s">
        <v>35</v>
      </c>
      <c r="F511" s="5"/>
      <c r="G511" s="6">
        <v>148</v>
      </c>
      <c r="H511" s="8">
        <v>44</v>
      </c>
      <c r="I511" s="1">
        <v>63</v>
      </c>
      <c r="J511" s="1">
        <v>15</v>
      </c>
      <c r="K511" s="1">
        <v>13</v>
      </c>
      <c r="L511" s="1">
        <v>70</v>
      </c>
      <c r="M511" s="9">
        <v>2</v>
      </c>
    </row>
    <row r="512" spans="4:13" x14ac:dyDescent="0.2">
      <c r="D512" s="200"/>
      <c r="E512" s="4" t="s">
        <v>36</v>
      </c>
      <c r="F512" s="5"/>
      <c r="G512" s="6">
        <v>187</v>
      </c>
      <c r="H512" s="8">
        <v>70</v>
      </c>
      <c r="I512" s="1">
        <v>82</v>
      </c>
      <c r="J512" s="1">
        <v>11</v>
      </c>
      <c r="K512" s="1">
        <v>6</v>
      </c>
      <c r="L512" s="1">
        <v>77</v>
      </c>
      <c r="M512" s="9">
        <v>1</v>
      </c>
    </row>
    <row r="513" spans="2:13" x14ac:dyDescent="0.2">
      <c r="D513" s="200"/>
      <c r="E513" s="4" t="s">
        <v>37</v>
      </c>
      <c r="F513" s="5"/>
      <c r="G513" s="6">
        <v>221</v>
      </c>
      <c r="H513" s="8">
        <v>73</v>
      </c>
      <c r="I513" s="1">
        <v>86</v>
      </c>
      <c r="J513" s="1">
        <v>21</v>
      </c>
      <c r="K513" s="1">
        <v>13</v>
      </c>
      <c r="L513" s="1">
        <v>107</v>
      </c>
      <c r="M513" s="9">
        <v>1</v>
      </c>
    </row>
    <row r="514" spans="2:13" x14ac:dyDescent="0.2">
      <c r="D514" s="200"/>
      <c r="E514" s="4" t="s">
        <v>38</v>
      </c>
      <c r="F514" s="5"/>
      <c r="G514" s="6">
        <v>186</v>
      </c>
      <c r="H514" s="8">
        <v>49</v>
      </c>
      <c r="I514" s="1">
        <v>64</v>
      </c>
      <c r="J514" s="1">
        <v>16</v>
      </c>
      <c r="K514" s="1">
        <v>11</v>
      </c>
      <c r="L514" s="1">
        <v>99</v>
      </c>
      <c r="M514" s="9">
        <v>2</v>
      </c>
    </row>
    <row r="515" spans="2:13" x14ac:dyDescent="0.2">
      <c r="D515" s="200"/>
      <c r="E515" s="4" t="s">
        <v>39</v>
      </c>
      <c r="F515" s="5"/>
      <c r="G515" s="6">
        <v>223</v>
      </c>
      <c r="H515" s="8">
        <v>39</v>
      </c>
      <c r="I515" s="1">
        <v>73</v>
      </c>
      <c r="J515" s="1">
        <v>24</v>
      </c>
      <c r="K515" s="1">
        <v>15</v>
      </c>
      <c r="L515" s="1">
        <v>126</v>
      </c>
      <c r="M515" s="9">
        <v>1</v>
      </c>
    </row>
    <row r="516" spans="2:13" x14ac:dyDescent="0.2">
      <c r="D516" s="201"/>
      <c r="E516" s="57" t="s">
        <v>40</v>
      </c>
      <c r="F516" s="59"/>
      <c r="G516" s="55">
        <v>161</v>
      </c>
      <c r="H516" s="77">
        <v>19</v>
      </c>
      <c r="I516" s="32">
        <v>41</v>
      </c>
      <c r="J516" s="32">
        <v>11</v>
      </c>
      <c r="K516" s="32">
        <v>7</v>
      </c>
      <c r="L516" s="32">
        <v>107</v>
      </c>
      <c r="M516" s="80">
        <v>5</v>
      </c>
    </row>
    <row r="518" spans="2:13" x14ac:dyDescent="0.2">
      <c r="B518" s="40" t="str">
        <f xml:space="preserve"> HYPERLINK("#'目次'!B28", "[22]")</f>
        <v>[22]</v>
      </c>
      <c r="C518" s="23" t="s">
        <v>123</v>
      </c>
    </row>
    <row r="521" spans="2:13" x14ac:dyDescent="0.2">
      <c r="C521" s="23" t="s">
        <v>48</v>
      </c>
    </row>
    <row r="522" spans="2:13" ht="24" x14ac:dyDescent="0.2">
      <c r="D522" s="195"/>
      <c r="E522" s="196"/>
      <c r="F522" s="196"/>
      <c r="G522" s="37" t="s">
        <v>15</v>
      </c>
      <c r="H522" s="33" t="s">
        <v>124</v>
      </c>
      <c r="I522" s="13" t="s">
        <v>125</v>
      </c>
      <c r="J522" s="13" t="s">
        <v>126</v>
      </c>
      <c r="K522" s="13" t="s">
        <v>127</v>
      </c>
      <c r="L522" s="13" t="s">
        <v>120</v>
      </c>
      <c r="M522" s="38" t="s">
        <v>18</v>
      </c>
    </row>
    <row r="523" spans="2:13" x14ac:dyDescent="0.2">
      <c r="D523" s="197"/>
      <c r="E523" s="198"/>
      <c r="F523" s="198"/>
      <c r="G523" s="35"/>
      <c r="H523" s="39"/>
      <c r="I523" s="14"/>
      <c r="J523" s="14"/>
      <c r="K523" s="14"/>
      <c r="L523" s="14"/>
      <c r="M523" s="34"/>
    </row>
    <row r="524" spans="2:13" x14ac:dyDescent="0.2">
      <c r="D524" s="56"/>
      <c r="E524" s="58" t="s">
        <v>15</v>
      </c>
      <c r="F524" s="46"/>
      <c r="G524" s="36">
        <v>1200</v>
      </c>
      <c r="H524" s="17">
        <v>320</v>
      </c>
      <c r="I524" s="17">
        <v>443</v>
      </c>
      <c r="J524" s="17">
        <v>107</v>
      </c>
      <c r="K524" s="17">
        <v>73</v>
      </c>
      <c r="L524" s="17">
        <v>620</v>
      </c>
      <c r="M524" s="47">
        <v>13</v>
      </c>
    </row>
    <row r="525" spans="2:13" x14ac:dyDescent="0.2">
      <c r="D525" s="199" t="s">
        <v>49</v>
      </c>
      <c r="E525" s="22" t="s">
        <v>50</v>
      </c>
      <c r="F525" s="21"/>
      <c r="G525" s="19">
        <v>15</v>
      </c>
      <c r="H525" s="27">
        <v>4</v>
      </c>
      <c r="I525" s="3">
        <v>6</v>
      </c>
      <c r="J525" s="3">
        <v>1</v>
      </c>
      <c r="K525" s="3">
        <v>0</v>
      </c>
      <c r="L525" s="3">
        <v>9</v>
      </c>
      <c r="M525" s="26">
        <v>0</v>
      </c>
    </row>
    <row r="526" spans="2:13" x14ac:dyDescent="0.2">
      <c r="D526" s="200"/>
      <c r="E526" s="4" t="s">
        <v>51</v>
      </c>
      <c r="F526" s="5"/>
      <c r="G526" s="6">
        <v>142</v>
      </c>
      <c r="H526" s="8">
        <v>25</v>
      </c>
      <c r="I526" s="1">
        <v>41</v>
      </c>
      <c r="J526" s="1">
        <v>12</v>
      </c>
      <c r="K526" s="1">
        <v>6</v>
      </c>
      <c r="L526" s="1">
        <v>88</v>
      </c>
      <c r="M526" s="9">
        <v>1</v>
      </c>
    </row>
    <row r="527" spans="2:13" x14ac:dyDescent="0.2">
      <c r="D527" s="200"/>
      <c r="E527" s="4" t="s">
        <v>52</v>
      </c>
      <c r="F527" s="5"/>
      <c r="G527" s="6">
        <v>26</v>
      </c>
      <c r="H527" s="8">
        <v>8</v>
      </c>
      <c r="I527" s="1">
        <v>12</v>
      </c>
      <c r="J527" s="1">
        <v>2</v>
      </c>
      <c r="K527" s="1">
        <v>1</v>
      </c>
      <c r="L527" s="1">
        <v>11</v>
      </c>
      <c r="M527" s="9">
        <v>0</v>
      </c>
    </row>
    <row r="528" spans="2:13" x14ac:dyDescent="0.2">
      <c r="D528" s="200"/>
      <c r="E528" s="4" t="s">
        <v>53</v>
      </c>
      <c r="F528" s="5"/>
      <c r="G528" s="6">
        <v>41</v>
      </c>
      <c r="H528" s="8">
        <v>16</v>
      </c>
      <c r="I528" s="1">
        <v>16</v>
      </c>
      <c r="J528" s="1">
        <v>4</v>
      </c>
      <c r="K528" s="1">
        <v>3</v>
      </c>
      <c r="L528" s="1">
        <v>17</v>
      </c>
      <c r="M528" s="9">
        <v>0</v>
      </c>
    </row>
    <row r="529" spans="4:13" x14ac:dyDescent="0.2">
      <c r="D529" s="200"/>
      <c r="E529" s="4" t="s">
        <v>54</v>
      </c>
      <c r="F529" s="5"/>
      <c r="G529" s="6">
        <v>226</v>
      </c>
      <c r="H529" s="8">
        <v>85</v>
      </c>
      <c r="I529" s="1">
        <v>104</v>
      </c>
      <c r="J529" s="1">
        <v>24</v>
      </c>
      <c r="K529" s="1">
        <v>18</v>
      </c>
      <c r="L529" s="1">
        <v>91</v>
      </c>
      <c r="M529" s="9">
        <v>1</v>
      </c>
    </row>
    <row r="530" spans="4:13" x14ac:dyDescent="0.2">
      <c r="D530" s="200"/>
      <c r="E530" s="4" t="s">
        <v>55</v>
      </c>
      <c r="F530" s="5"/>
      <c r="G530" s="6">
        <v>125</v>
      </c>
      <c r="H530" s="8">
        <v>33</v>
      </c>
      <c r="I530" s="1">
        <v>49</v>
      </c>
      <c r="J530" s="1">
        <v>10</v>
      </c>
      <c r="K530" s="1">
        <v>8</v>
      </c>
      <c r="L530" s="1">
        <v>61</v>
      </c>
      <c r="M530" s="9">
        <v>1</v>
      </c>
    </row>
    <row r="531" spans="4:13" x14ac:dyDescent="0.2">
      <c r="D531" s="200"/>
      <c r="E531" s="4" t="s">
        <v>56</v>
      </c>
      <c r="F531" s="5"/>
      <c r="G531" s="6">
        <v>190</v>
      </c>
      <c r="H531" s="8">
        <v>46</v>
      </c>
      <c r="I531" s="1">
        <v>63</v>
      </c>
      <c r="J531" s="1">
        <v>9</v>
      </c>
      <c r="K531" s="1">
        <v>4</v>
      </c>
      <c r="L531" s="1">
        <v>106</v>
      </c>
      <c r="M531" s="9">
        <v>2</v>
      </c>
    </row>
    <row r="532" spans="4:13" x14ac:dyDescent="0.2">
      <c r="D532" s="200"/>
      <c r="E532" s="4" t="s">
        <v>57</v>
      </c>
      <c r="F532" s="5"/>
      <c r="G532" s="6">
        <v>185</v>
      </c>
      <c r="H532" s="8">
        <v>42</v>
      </c>
      <c r="I532" s="1">
        <v>64</v>
      </c>
      <c r="J532" s="1">
        <v>19</v>
      </c>
      <c r="K532" s="1">
        <v>12</v>
      </c>
      <c r="L532" s="1">
        <v>98</v>
      </c>
      <c r="M532" s="9">
        <v>3</v>
      </c>
    </row>
    <row r="533" spans="4:13" x14ac:dyDescent="0.2">
      <c r="D533" s="200"/>
      <c r="E533" s="4" t="s">
        <v>58</v>
      </c>
      <c r="F533" s="5"/>
      <c r="G533" s="6">
        <v>113</v>
      </c>
      <c r="H533" s="8">
        <v>38</v>
      </c>
      <c r="I533" s="1">
        <v>50</v>
      </c>
      <c r="J533" s="1">
        <v>15</v>
      </c>
      <c r="K533" s="1">
        <v>14</v>
      </c>
      <c r="L533" s="1">
        <v>54</v>
      </c>
      <c r="M533" s="9">
        <v>2</v>
      </c>
    </row>
    <row r="534" spans="4:13" x14ac:dyDescent="0.2">
      <c r="D534" s="200"/>
      <c r="E534" s="4" t="s">
        <v>59</v>
      </c>
      <c r="F534" s="5"/>
      <c r="G534" s="6">
        <v>136</v>
      </c>
      <c r="H534" s="8">
        <v>23</v>
      </c>
      <c r="I534" s="1">
        <v>38</v>
      </c>
      <c r="J534" s="1">
        <v>11</v>
      </c>
      <c r="K534" s="1">
        <v>7</v>
      </c>
      <c r="L534" s="1">
        <v>84</v>
      </c>
      <c r="M534" s="9">
        <v>3</v>
      </c>
    </row>
    <row r="535" spans="4:13" x14ac:dyDescent="0.2">
      <c r="D535" s="199" t="s">
        <v>60</v>
      </c>
      <c r="E535" s="22" t="s">
        <v>61</v>
      </c>
      <c r="F535" s="21"/>
      <c r="G535" s="19">
        <v>205</v>
      </c>
      <c r="H535" s="27">
        <v>42</v>
      </c>
      <c r="I535" s="3">
        <v>69</v>
      </c>
      <c r="J535" s="3">
        <v>16</v>
      </c>
      <c r="K535" s="3">
        <v>11</v>
      </c>
      <c r="L535" s="3">
        <v>113</v>
      </c>
      <c r="M535" s="26">
        <v>4</v>
      </c>
    </row>
    <row r="536" spans="4:13" x14ac:dyDescent="0.2">
      <c r="D536" s="200"/>
      <c r="E536" s="4" t="s">
        <v>62</v>
      </c>
      <c r="F536" s="5"/>
      <c r="G536" s="6">
        <v>160</v>
      </c>
      <c r="H536" s="8">
        <v>34</v>
      </c>
      <c r="I536" s="1">
        <v>50</v>
      </c>
      <c r="J536" s="1">
        <v>15</v>
      </c>
      <c r="K536" s="1">
        <v>12</v>
      </c>
      <c r="L536" s="1">
        <v>94</v>
      </c>
      <c r="M536" s="9">
        <v>2</v>
      </c>
    </row>
    <row r="537" spans="4:13" x14ac:dyDescent="0.2">
      <c r="D537" s="200"/>
      <c r="E537" s="4" t="s">
        <v>63</v>
      </c>
      <c r="F537" s="5"/>
      <c r="G537" s="6">
        <v>121</v>
      </c>
      <c r="H537" s="8">
        <v>32</v>
      </c>
      <c r="I537" s="1">
        <v>46</v>
      </c>
      <c r="J537" s="1">
        <v>11</v>
      </c>
      <c r="K537" s="1">
        <v>5</v>
      </c>
      <c r="L537" s="1">
        <v>61</v>
      </c>
      <c r="M537" s="9">
        <v>0</v>
      </c>
    </row>
    <row r="538" spans="4:13" x14ac:dyDescent="0.2">
      <c r="D538" s="200"/>
      <c r="E538" s="4" t="s">
        <v>64</v>
      </c>
      <c r="F538" s="5"/>
      <c r="G538" s="6">
        <v>124</v>
      </c>
      <c r="H538" s="8">
        <v>36</v>
      </c>
      <c r="I538" s="1">
        <v>49</v>
      </c>
      <c r="J538" s="1">
        <v>8</v>
      </c>
      <c r="K538" s="1">
        <v>8</v>
      </c>
      <c r="L538" s="1">
        <v>61</v>
      </c>
      <c r="M538" s="9">
        <v>1</v>
      </c>
    </row>
    <row r="539" spans="4:13" x14ac:dyDescent="0.2">
      <c r="D539" s="200"/>
      <c r="E539" s="4" t="s">
        <v>65</v>
      </c>
      <c r="F539" s="5"/>
      <c r="G539" s="6">
        <v>109</v>
      </c>
      <c r="H539" s="8">
        <v>31</v>
      </c>
      <c r="I539" s="1">
        <v>42</v>
      </c>
      <c r="J539" s="1">
        <v>9</v>
      </c>
      <c r="K539" s="1">
        <v>3</v>
      </c>
      <c r="L539" s="1">
        <v>57</v>
      </c>
      <c r="M539" s="9">
        <v>1</v>
      </c>
    </row>
    <row r="540" spans="4:13" x14ac:dyDescent="0.2">
      <c r="D540" s="200"/>
      <c r="E540" s="4" t="s">
        <v>66</v>
      </c>
      <c r="F540" s="5"/>
      <c r="G540" s="6">
        <v>104</v>
      </c>
      <c r="H540" s="8">
        <v>36</v>
      </c>
      <c r="I540" s="1">
        <v>43</v>
      </c>
      <c r="J540" s="1">
        <v>11</v>
      </c>
      <c r="K540" s="1">
        <v>6</v>
      </c>
      <c r="L540" s="1">
        <v>45</v>
      </c>
      <c r="M540" s="9">
        <v>2</v>
      </c>
    </row>
    <row r="541" spans="4:13" x14ac:dyDescent="0.2">
      <c r="D541" s="200"/>
      <c r="E541" s="4" t="s">
        <v>67</v>
      </c>
      <c r="F541" s="5"/>
      <c r="G541" s="6">
        <v>139</v>
      </c>
      <c r="H541" s="8">
        <v>42</v>
      </c>
      <c r="I541" s="1">
        <v>55</v>
      </c>
      <c r="J541" s="1">
        <v>15</v>
      </c>
      <c r="K541" s="1">
        <v>12</v>
      </c>
      <c r="L541" s="1">
        <v>64</v>
      </c>
      <c r="M541" s="9">
        <v>1</v>
      </c>
    </row>
    <row r="542" spans="4:13" x14ac:dyDescent="0.2">
      <c r="D542" s="200"/>
      <c r="E542" s="4" t="s">
        <v>68</v>
      </c>
      <c r="F542" s="5"/>
      <c r="G542" s="6">
        <v>48</v>
      </c>
      <c r="H542" s="8">
        <v>20</v>
      </c>
      <c r="I542" s="1">
        <v>21</v>
      </c>
      <c r="J542" s="1">
        <v>6</v>
      </c>
      <c r="K542" s="1">
        <v>5</v>
      </c>
      <c r="L542" s="1">
        <v>19</v>
      </c>
      <c r="M542" s="9">
        <v>0</v>
      </c>
    </row>
    <row r="543" spans="4:13" x14ac:dyDescent="0.2">
      <c r="D543" s="200"/>
      <c r="E543" s="4" t="s">
        <v>69</v>
      </c>
      <c r="F543" s="5"/>
      <c r="G543" s="6">
        <v>37</v>
      </c>
      <c r="H543" s="8">
        <v>16</v>
      </c>
      <c r="I543" s="1">
        <v>18</v>
      </c>
      <c r="J543" s="1">
        <v>8</v>
      </c>
      <c r="K543" s="1">
        <v>5</v>
      </c>
      <c r="L543" s="1">
        <v>14</v>
      </c>
      <c r="M543" s="9">
        <v>0</v>
      </c>
    </row>
    <row r="544" spans="4:13" x14ac:dyDescent="0.2">
      <c r="D544" s="93" t="s">
        <v>70</v>
      </c>
      <c r="E544" s="89" t="s">
        <v>18</v>
      </c>
      <c r="F544" s="92"/>
      <c r="G544" s="94">
        <v>0</v>
      </c>
      <c r="H544" s="122">
        <v>0</v>
      </c>
      <c r="I544" s="63">
        <v>0</v>
      </c>
      <c r="J544" s="63">
        <v>0</v>
      </c>
      <c r="K544" s="63">
        <v>0</v>
      </c>
      <c r="L544" s="63">
        <v>0</v>
      </c>
      <c r="M544" s="121">
        <v>0</v>
      </c>
    </row>
    <row r="546" spans="2:13" x14ac:dyDescent="0.2">
      <c r="B546" s="40" t="str">
        <f xml:space="preserve"> HYPERLINK("#'目次'!B29", "[23]")</f>
        <v>[23]</v>
      </c>
      <c r="C546" s="23" t="s">
        <v>123</v>
      </c>
    </row>
    <row r="549" spans="2:13" x14ac:dyDescent="0.2">
      <c r="C549" s="23" t="s">
        <v>73</v>
      </c>
    </row>
    <row r="550" spans="2:13" ht="24" x14ac:dyDescent="0.2">
      <c r="D550" s="195"/>
      <c r="E550" s="196"/>
      <c r="F550" s="196"/>
      <c r="G550" s="37" t="s">
        <v>15</v>
      </c>
      <c r="H550" s="33" t="s">
        <v>124</v>
      </c>
      <c r="I550" s="13" t="s">
        <v>125</v>
      </c>
      <c r="J550" s="13" t="s">
        <v>126</v>
      </c>
      <c r="K550" s="13" t="s">
        <v>127</v>
      </c>
      <c r="L550" s="13" t="s">
        <v>120</v>
      </c>
      <c r="M550" s="38" t="s">
        <v>18</v>
      </c>
    </row>
    <row r="551" spans="2:13" x14ac:dyDescent="0.2">
      <c r="D551" s="197"/>
      <c r="E551" s="198"/>
      <c r="F551" s="198"/>
      <c r="G551" s="35"/>
      <c r="H551" s="39"/>
      <c r="I551" s="14"/>
      <c r="J551" s="14"/>
      <c r="K551" s="14"/>
      <c r="L551" s="14"/>
      <c r="M551" s="34"/>
    </row>
    <row r="552" spans="2:13" x14ac:dyDescent="0.2">
      <c r="D552" s="56"/>
      <c r="E552" s="58" t="s">
        <v>15</v>
      </c>
      <c r="F552" s="46"/>
      <c r="G552" s="36">
        <v>1200</v>
      </c>
      <c r="H552" s="17">
        <v>320</v>
      </c>
      <c r="I552" s="17">
        <v>443</v>
      </c>
      <c r="J552" s="17">
        <v>107</v>
      </c>
      <c r="K552" s="17">
        <v>73</v>
      </c>
      <c r="L552" s="17">
        <v>620</v>
      </c>
      <c r="M552" s="47">
        <v>13</v>
      </c>
    </row>
    <row r="553" spans="2:13" x14ac:dyDescent="0.2">
      <c r="D553" s="199" t="s">
        <v>74</v>
      </c>
      <c r="E553" s="22" t="s">
        <v>75</v>
      </c>
      <c r="F553" s="21"/>
      <c r="G553" s="19">
        <v>592</v>
      </c>
      <c r="H553" s="27">
        <v>172</v>
      </c>
      <c r="I553" s="3">
        <v>227</v>
      </c>
      <c r="J553" s="3">
        <v>59</v>
      </c>
      <c r="K553" s="3">
        <v>43</v>
      </c>
      <c r="L553" s="3">
        <v>294</v>
      </c>
      <c r="M553" s="26">
        <v>5</v>
      </c>
    </row>
    <row r="554" spans="2:13" x14ac:dyDescent="0.2">
      <c r="D554" s="200"/>
      <c r="E554" s="4" t="s">
        <v>34</v>
      </c>
      <c r="F554" s="5"/>
      <c r="G554" s="6">
        <v>37</v>
      </c>
      <c r="H554" s="8">
        <v>16</v>
      </c>
      <c r="I554" s="1">
        <v>17</v>
      </c>
      <c r="J554" s="1">
        <v>6</v>
      </c>
      <c r="K554" s="1">
        <v>5</v>
      </c>
      <c r="L554" s="1">
        <v>16</v>
      </c>
      <c r="M554" s="9">
        <v>0</v>
      </c>
    </row>
    <row r="555" spans="2:13" x14ac:dyDescent="0.2">
      <c r="D555" s="200"/>
      <c r="E555" s="4" t="s">
        <v>35</v>
      </c>
      <c r="F555" s="5"/>
      <c r="G555" s="6">
        <v>75</v>
      </c>
      <c r="H555" s="8">
        <v>25</v>
      </c>
      <c r="I555" s="1">
        <v>32</v>
      </c>
      <c r="J555" s="1">
        <v>8</v>
      </c>
      <c r="K555" s="1">
        <v>7</v>
      </c>
      <c r="L555" s="1">
        <v>35</v>
      </c>
      <c r="M555" s="9">
        <v>0</v>
      </c>
    </row>
    <row r="556" spans="2:13" x14ac:dyDescent="0.2">
      <c r="D556" s="200"/>
      <c r="E556" s="4" t="s">
        <v>36</v>
      </c>
      <c r="F556" s="5"/>
      <c r="G556" s="6">
        <v>95</v>
      </c>
      <c r="H556" s="8">
        <v>39</v>
      </c>
      <c r="I556" s="1">
        <v>42</v>
      </c>
      <c r="J556" s="1">
        <v>9</v>
      </c>
      <c r="K556" s="1">
        <v>5</v>
      </c>
      <c r="L556" s="1">
        <v>39</v>
      </c>
      <c r="M556" s="9">
        <v>1</v>
      </c>
    </row>
    <row r="557" spans="2:13" x14ac:dyDescent="0.2">
      <c r="D557" s="200"/>
      <c r="E557" s="4" t="s">
        <v>37</v>
      </c>
      <c r="F557" s="5"/>
      <c r="G557" s="6">
        <v>111</v>
      </c>
      <c r="H557" s="8">
        <v>42</v>
      </c>
      <c r="I557" s="1">
        <v>41</v>
      </c>
      <c r="J557" s="1">
        <v>13</v>
      </c>
      <c r="K557" s="1">
        <v>11</v>
      </c>
      <c r="L557" s="1">
        <v>53</v>
      </c>
      <c r="M557" s="9">
        <v>0</v>
      </c>
    </row>
    <row r="558" spans="2:13" x14ac:dyDescent="0.2">
      <c r="D558" s="200"/>
      <c r="E558" s="4" t="s">
        <v>38</v>
      </c>
      <c r="F558" s="5"/>
      <c r="G558" s="6">
        <v>93</v>
      </c>
      <c r="H558" s="8">
        <v>23</v>
      </c>
      <c r="I558" s="1">
        <v>39</v>
      </c>
      <c r="J558" s="1">
        <v>11</v>
      </c>
      <c r="K558" s="1">
        <v>9</v>
      </c>
      <c r="L558" s="1">
        <v>42</v>
      </c>
      <c r="M558" s="9">
        <v>1</v>
      </c>
    </row>
    <row r="559" spans="2:13" x14ac:dyDescent="0.2">
      <c r="D559" s="200"/>
      <c r="E559" s="4" t="s">
        <v>39</v>
      </c>
      <c r="F559" s="5"/>
      <c r="G559" s="6">
        <v>109</v>
      </c>
      <c r="H559" s="8">
        <v>19</v>
      </c>
      <c r="I559" s="1">
        <v>40</v>
      </c>
      <c r="J559" s="1">
        <v>10</v>
      </c>
      <c r="K559" s="1">
        <v>5</v>
      </c>
      <c r="L559" s="1">
        <v>58</v>
      </c>
      <c r="M559" s="9">
        <v>0</v>
      </c>
    </row>
    <row r="560" spans="2:13" x14ac:dyDescent="0.2">
      <c r="D560" s="200"/>
      <c r="E560" s="4" t="s">
        <v>40</v>
      </c>
      <c r="F560" s="5"/>
      <c r="G560" s="6">
        <v>72</v>
      </c>
      <c r="H560" s="8">
        <v>8</v>
      </c>
      <c r="I560" s="1">
        <v>16</v>
      </c>
      <c r="J560" s="1">
        <v>2</v>
      </c>
      <c r="K560" s="1">
        <v>1</v>
      </c>
      <c r="L560" s="1">
        <v>51</v>
      </c>
      <c r="M560" s="9">
        <v>3</v>
      </c>
    </row>
    <row r="561" spans="2:13" x14ac:dyDescent="0.2">
      <c r="D561" s="199" t="s">
        <v>76</v>
      </c>
      <c r="E561" s="22" t="s">
        <v>77</v>
      </c>
      <c r="F561" s="21"/>
      <c r="G561" s="19">
        <v>608</v>
      </c>
      <c r="H561" s="27">
        <v>148</v>
      </c>
      <c r="I561" s="3">
        <v>216</v>
      </c>
      <c r="J561" s="3">
        <v>48</v>
      </c>
      <c r="K561" s="3">
        <v>30</v>
      </c>
      <c r="L561" s="3">
        <v>326</v>
      </c>
      <c r="M561" s="26">
        <v>8</v>
      </c>
    </row>
    <row r="562" spans="2:13" x14ac:dyDescent="0.2">
      <c r="D562" s="200"/>
      <c r="E562" s="4" t="s">
        <v>34</v>
      </c>
      <c r="F562" s="5"/>
      <c r="G562" s="6">
        <v>37</v>
      </c>
      <c r="H562" s="8">
        <v>10</v>
      </c>
      <c r="I562" s="1">
        <v>17</v>
      </c>
      <c r="J562" s="1">
        <v>3</v>
      </c>
      <c r="K562" s="1">
        <v>3</v>
      </c>
      <c r="L562" s="1">
        <v>18</v>
      </c>
      <c r="M562" s="9">
        <v>1</v>
      </c>
    </row>
    <row r="563" spans="2:13" x14ac:dyDescent="0.2">
      <c r="D563" s="200"/>
      <c r="E563" s="4" t="s">
        <v>35</v>
      </c>
      <c r="F563" s="5"/>
      <c r="G563" s="6">
        <v>73</v>
      </c>
      <c r="H563" s="8">
        <v>19</v>
      </c>
      <c r="I563" s="1">
        <v>31</v>
      </c>
      <c r="J563" s="1">
        <v>7</v>
      </c>
      <c r="K563" s="1">
        <v>6</v>
      </c>
      <c r="L563" s="1">
        <v>35</v>
      </c>
      <c r="M563" s="9">
        <v>2</v>
      </c>
    </row>
    <row r="564" spans="2:13" x14ac:dyDescent="0.2">
      <c r="D564" s="200"/>
      <c r="E564" s="4" t="s">
        <v>36</v>
      </c>
      <c r="F564" s="5"/>
      <c r="G564" s="6">
        <v>92</v>
      </c>
      <c r="H564" s="8">
        <v>31</v>
      </c>
      <c r="I564" s="1">
        <v>40</v>
      </c>
      <c r="J564" s="1">
        <v>2</v>
      </c>
      <c r="K564" s="1">
        <v>1</v>
      </c>
      <c r="L564" s="1">
        <v>38</v>
      </c>
      <c r="M564" s="9">
        <v>0</v>
      </c>
    </row>
    <row r="565" spans="2:13" x14ac:dyDescent="0.2">
      <c r="D565" s="200"/>
      <c r="E565" s="4" t="s">
        <v>37</v>
      </c>
      <c r="F565" s="5"/>
      <c r="G565" s="6">
        <v>110</v>
      </c>
      <c r="H565" s="8">
        <v>31</v>
      </c>
      <c r="I565" s="1">
        <v>45</v>
      </c>
      <c r="J565" s="1">
        <v>8</v>
      </c>
      <c r="K565" s="1">
        <v>2</v>
      </c>
      <c r="L565" s="1">
        <v>54</v>
      </c>
      <c r="M565" s="9">
        <v>1</v>
      </c>
    </row>
    <row r="566" spans="2:13" x14ac:dyDescent="0.2">
      <c r="D566" s="200"/>
      <c r="E566" s="4" t="s">
        <v>38</v>
      </c>
      <c r="F566" s="5"/>
      <c r="G566" s="6">
        <v>93</v>
      </c>
      <c r="H566" s="8">
        <v>26</v>
      </c>
      <c r="I566" s="1">
        <v>25</v>
      </c>
      <c r="J566" s="1">
        <v>5</v>
      </c>
      <c r="K566" s="1">
        <v>2</v>
      </c>
      <c r="L566" s="1">
        <v>57</v>
      </c>
      <c r="M566" s="9">
        <v>1</v>
      </c>
    </row>
    <row r="567" spans="2:13" x14ac:dyDescent="0.2">
      <c r="D567" s="200"/>
      <c r="E567" s="4" t="s">
        <v>39</v>
      </c>
      <c r="F567" s="5"/>
      <c r="G567" s="6">
        <v>114</v>
      </c>
      <c r="H567" s="8">
        <v>20</v>
      </c>
      <c r="I567" s="1">
        <v>33</v>
      </c>
      <c r="J567" s="1">
        <v>14</v>
      </c>
      <c r="K567" s="1">
        <v>10</v>
      </c>
      <c r="L567" s="1">
        <v>68</v>
      </c>
      <c r="M567" s="9">
        <v>1</v>
      </c>
    </row>
    <row r="568" spans="2:13" x14ac:dyDescent="0.2">
      <c r="D568" s="201"/>
      <c r="E568" s="57" t="s">
        <v>40</v>
      </c>
      <c r="F568" s="59"/>
      <c r="G568" s="55">
        <v>89</v>
      </c>
      <c r="H568" s="77">
        <v>11</v>
      </c>
      <c r="I568" s="32">
        <v>25</v>
      </c>
      <c r="J568" s="32">
        <v>9</v>
      </c>
      <c r="K568" s="32">
        <v>6</v>
      </c>
      <c r="L568" s="32">
        <v>56</v>
      </c>
      <c r="M568" s="80">
        <v>2</v>
      </c>
    </row>
    <row r="570" spans="2:13" x14ac:dyDescent="0.2">
      <c r="B570" s="40" t="str">
        <f xml:space="preserve"> HYPERLINK("#'目次'!B30", "[24]")</f>
        <v>[24]</v>
      </c>
      <c r="C570" s="23" t="s">
        <v>123</v>
      </c>
    </row>
    <row r="573" spans="2:13" x14ac:dyDescent="0.2">
      <c r="C573" s="23" t="s">
        <v>80</v>
      </c>
    </row>
    <row r="574" spans="2:13" ht="24" x14ac:dyDescent="0.2">
      <c r="E574" s="195"/>
      <c r="F574" s="196"/>
      <c r="G574" s="37" t="s">
        <v>15</v>
      </c>
      <c r="H574" s="33" t="s">
        <v>124</v>
      </c>
      <c r="I574" s="13" t="s">
        <v>125</v>
      </c>
      <c r="J574" s="13" t="s">
        <v>126</v>
      </c>
      <c r="K574" s="13" t="s">
        <v>127</v>
      </c>
      <c r="L574" s="13" t="s">
        <v>120</v>
      </c>
      <c r="M574" s="38" t="s">
        <v>18</v>
      </c>
    </row>
    <row r="575" spans="2:13" x14ac:dyDescent="0.2">
      <c r="E575" s="197"/>
      <c r="F575" s="198"/>
      <c r="G575" s="35"/>
      <c r="H575" s="39"/>
      <c r="I575" s="14"/>
      <c r="J575" s="14"/>
      <c r="K575" s="14"/>
      <c r="L575" s="14"/>
      <c r="M575" s="34"/>
    </row>
    <row r="576" spans="2:13" x14ac:dyDescent="0.2">
      <c r="E576" s="91" t="s">
        <v>15</v>
      </c>
      <c r="F576" s="46"/>
      <c r="G576" s="36">
        <v>1200</v>
      </c>
      <c r="H576" s="17">
        <v>320</v>
      </c>
      <c r="I576" s="17">
        <v>443</v>
      </c>
      <c r="J576" s="17">
        <v>107</v>
      </c>
      <c r="K576" s="17">
        <v>73</v>
      </c>
      <c r="L576" s="17">
        <v>620</v>
      </c>
      <c r="M576" s="47">
        <v>13</v>
      </c>
    </row>
    <row r="577" spans="2:13" x14ac:dyDescent="0.2">
      <c r="E577" s="4" t="s">
        <v>81</v>
      </c>
      <c r="F577" s="5"/>
      <c r="G577" s="19">
        <v>48</v>
      </c>
      <c r="H577" s="27">
        <v>13</v>
      </c>
      <c r="I577" s="3">
        <v>19</v>
      </c>
      <c r="J577" s="3">
        <v>5</v>
      </c>
      <c r="K577" s="3">
        <v>7</v>
      </c>
      <c r="L577" s="3">
        <v>25</v>
      </c>
      <c r="M577" s="26">
        <v>0</v>
      </c>
    </row>
    <row r="578" spans="2:13" x14ac:dyDescent="0.2">
      <c r="E578" s="4" t="s">
        <v>82</v>
      </c>
      <c r="F578" s="5"/>
      <c r="G578" s="6">
        <v>84</v>
      </c>
      <c r="H578" s="8">
        <v>24</v>
      </c>
      <c r="I578" s="1">
        <v>36</v>
      </c>
      <c r="J578" s="1">
        <v>11</v>
      </c>
      <c r="K578" s="1">
        <v>7</v>
      </c>
      <c r="L578" s="1">
        <v>35</v>
      </c>
      <c r="M578" s="9">
        <v>1</v>
      </c>
    </row>
    <row r="579" spans="2:13" x14ac:dyDescent="0.2">
      <c r="E579" s="4" t="s">
        <v>83</v>
      </c>
      <c r="F579" s="5"/>
      <c r="G579" s="6">
        <v>462</v>
      </c>
      <c r="H579" s="8">
        <v>113</v>
      </c>
      <c r="I579" s="1">
        <v>164</v>
      </c>
      <c r="J579" s="1">
        <v>43</v>
      </c>
      <c r="K579" s="1">
        <v>30</v>
      </c>
      <c r="L579" s="1">
        <v>244</v>
      </c>
      <c r="M579" s="9">
        <v>10</v>
      </c>
    </row>
    <row r="580" spans="2:13" x14ac:dyDescent="0.2">
      <c r="E580" s="4" t="s">
        <v>84</v>
      </c>
      <c r="F580" s="5"/>
      <c r="G580" s="6">
        <v>30</v>
      </c>
      <c r="H580" s="8">
        <v>3</v>
      </c>
      <c r="I580" s="1">
        <v>6</v>
      </c>
      <c r="J580" s="1">
        <v>2</v>
      </c>
      <c r="K580" s="1">
        <v>1</v>
      </c>
      <c r="L580" s="1">
        <v>21</v>
      </c>
      <c r="M580" s="9">
        <v>2</v>
      </c>
    </row>
    <row r="581" spans="2:13" x14ac:dyDescent="0.2">
      <c r="E581" s="4" t="s">
        <v>85</v>
      </c>
      <c r="F581" s="5"/>
      <c r="G581" s="6">
        <v>144</v>
      </c>
      <c r="H581" s="8">
        <v>49</v>
      </c>
      <c r="I581" s="1">
        <v>57</v>
      </c>
      <c r="J581" s="1">
        <v>14</v>
      </c>
      <c r="K581" s="1">
        <v>8</v>
      </c>
      <c r="L581" s="1">
        <v>71</v>
      </c>
      <c r="M581" s="9">
        <v>0</v>
      </c>
    </row>
    <row r="582" spans="2:13" x14ac:dyDescent="0.2">
      <c r="E582" s="4" t="s">
        <v>86</v>
      </c>
      <c r="F582" s="5"/>
      <c r="G582" s="6">
        <v>192</v>
      </c>
      <c r="H582" s="8">
        <v>55</v>
      </c>
      <c r="I582" s="1">
        <v>67</v>
      </c>
      <c r="J582" s="1">
        <v>13</v>
      </c>
      <c r="K582" s="1">
        <v>11</v>
      </c>
      <c r="L582" s="1">
        <v>102</v>
      </c>
      <c r="M582" s="9">
        <v>0</v>
      </c>
    </row>
    <row r="583" spans="2:13" x14ac:dyDescent="0.2">
      <c r="E583" s="4" t="s">
        <v>87</v>
      </c>
      <c r="F583" s="5"/>
      <c r="G583" s="6">
        <v>72</v>
      </c>
      <c r="H583" s="8">
        <v>25</v>
      </c>
      <c r="I583" s="1">
        <v>26</v>
      </c>
      <c r="J583" s="1">
        <v>5</v>
      </c>
      <c r="K583" s="1">
        <v>2</v>
      </c>
      <c r="L583" s="1">
        <v>37</v>
      </c>
      <c r="M583" s="9">
        <v>0</v>
      </c>
    </row>
    <row r="584" spans="2:13" x14ac:dyDescent="0.2">
      <c r="E584" s="4" t="s">
        <v>88</v>
      </c>
      <c r="F584" s="5"/>
      <c r="G584" s="6">
        <v>36</v>
      </c>
      <c r="H584" s="8">
        <v>11</v>
      </c>
      <c r="I584" s="1">
        <v>21</v>
      </c>
      <c r="J584" s="1">
        <v>6</v>
      </c>
      <c r="K584" s="1">
        <v>4</v>
      </c>
      <c r="L584" s="1">
        <v>12</v>
      </c>
      <c r="M584" s="9">
        <v>0</v>
      </c>
    </row>
    <row r="585" spans="2:13" x14ac:dyDescent="0.2">
      <c r="E585" s="4" t="s">
        <v>89</v>
      </c>
      <c r="F585" s="5"/>
      <c r="G585" s="6">
        <v>66</v>
      </c>
      <c r="H585" s="8">
        <v>15</v>
      </c>
      <c r="I585" s="1">
        <v>22</v>
      </c>
      <c r="J585" s="1">
        <v>4</v>
      </c>
      <c r="K585" s="1">
        <v>1</v>
      </c>
      <c r="L585" s="1">
        <v>36</v>
      </c>
      <c r="M585" s="9">
        <v>0</v>
      </c>
    </row>
    <row r="586" spans="2:13" x14ac:dyDescent="0.2">
      <c r="E586" s="4" t="s">
        <v>90</v>
      </c>
      <c r="F586" s="5"/>
      <c r="G586" s="6">
        <v>54</v>
      </c>
      <c r="H586" s="8">
        <v>11</v>
      </c>
      <c r="I586" s="1">
        <v>22</v>
      </c>
      <c r="J586" s="1">
        <v>4</v>
      </c>
      <c r="K586" s="1">
        <v>2</v>
      </c>
      <c r="L586" s="1">
        <v>28</v>
      </c>
      <c r="M586" s="9">
        <v>0</v>
      </c>
    </row>
    <row r="587" spans="2:13" x14ac:dyDescent="0.2">
      <c r="E587" s="57" t="s">
        <v>91</v>
      </c>
      <c r="F587" s="59"/>
      <c r="G587" s="55">
        <v>12</v>
      </c>
      <c r="H587" s="77">
        <v>1</v>
      </c>
      <c r="I587" s="32">
        <v>3</v>
      </c>
      <c r="J587" s="32">
        <v>0</v>
      </c>
      <c r="K587" s="32">
        <v>0</v>
      </c>
      <c r="L587" s="32">
        <v>9</v>
      </c>
      <c r="M587" s="80">
        <v>0</v>
      </c>
    </row>
    <row r="589" spans="2:13" x14ac:dyDescent="0.2">
      <c r="B589" s="40" t="str">
        <f xml:space="preserve"> HYPERLINK("#'目次'!B31", "[25]")</f>
        <v>[25]</v>
      </c>
      <c r="C589" s="23" t="s">
        <v>130</v>
      </c>
    </row>
    <row r="592" spans="2:13" x14ac:dyDescent="0.2">
      <c r="C592" s="23" t="s">
        <v>14</v>
      </c>
    </row>
    <row r="593" spans="4:13" ht="36" x14ac:dyDescent="0.2">
      <c r="D593" s="195"/>
      <c r="E593" s="196"/>
      <c r="F593" s="196"/>
      <c r="G593" s="37" t="s">
        <v>15</v>
      </c>
      <c r="H593" s="33" t="s">
        <v>131</v>
      </c>
      <c r="I593" s="13" t="s">
        <v>132</v>
      </c>
      <c r="J593" s="13" t="s">
        <v>133</v>
      </c>
      <c r="K593" s="13" t="s">
        <v>134</v>
      </c>
      <c r="L593" s="13" t="s">
        <v>135</v>
      </c>
      <c r="M593" s="38" t="s">
        <v>18</v>
      </c>
    </row>
    <row r="594" spans="4:13" x14ac:dyDescent="0.2">
      <c r="D594" s="197"/>
      <c r="E594" s="198"/>
      <c r="F594" s="198"/>
      <c r="G594" s="35"/>
      <c r="H594" s="39"/>
      <c r="I594" s="14"/>
      <c r="J594" s="14"/>
      <c r="K594" s="14"/>
      <c r="L594" s="14"/>
      <c r="M594" s="34"/>
    </row>
    <row r="595" spans="4:13" x14ac:dyDescent="0.2">
      <c r="D595" s="56"/>
      <c r="E595" s="58" t="s">
        <v>15</v>
      </c>
      <c r="F595" s="46"/>
      <c r="G595" s="36">
        <v>1200</v>
      </c>
      <c r="H595" s="17">
        <v>294</v>
      </c>
      <c r="I595" s="17">
        <v>338</v>
      </c>
      <c r="J595" s="17">
        <v>469</v>
      </c>
      <c r="K595" s="17">
        <v>57</v>
      </c>
      <c r="L595" s="17">
        <v>7</v>
      </c>
      <c r="M595" s="47">
        <v>35</v>
      </c>
    </row>
    <row r="596" spans="4:13" x14ac:dyDescent="0.2">
      <c r="D596" s="199" t="s">
        <v>19</v>
      </c>
      <c r="E596" s="22" t="s">
        <v>20</v>
      </c>
      <c r="F596" s="21"/>
      <c r="G596" s="19">
        <v>132</v>
      </c>
      <c r="H596" s="27">
        <v>25</v>
      </c>
      <c r="I596" s="3">
        <v>45</v>
      </c>
      <c r="J596" s="3">
        <v>49</v>
      </c>
      <c r="K596" s="3">
        <v>6</v>
      </c>
      <c r="L596" s="3">
        <v>0</v>
      </c>
      <c r="M596" s="26">
        <v>7</v>
      </c>
    </row>
    <row r="597" spans="4:13" x14ac:dyDescent="0.2">
      <c r="D597" s="200"/>
      <c r="E597" s="4" t="s">
        <v>21</v>
      </c>
      <c r="F597" s="5"/>
      <c r="G597" s="6">
        <v>444</v>
      </c>
      <c r="H597" s="8">
        <v>119</v>
      </c>
      <c r="I597" s="1">
        <v>137</v>
      </c>
      <c r="J597" s="1">
        <v>144</v>
      </c>
      <c r="K597" s="1">
        <v>24</v>
      </c>
      <c r="L597" s="1">
        <v>2</v>
      </c>
      <c r="M597" s="9">
        <v>18</v>
      </c>
    </row>
    <row r="598" spans="4:13" x14ac:dyDescent="0.2">
      <c r="D598" s="200"/>
      <c r="E598" s="4" t="s">
        <v>22</v>
      </c>
      <c r="F598" s="5"/>
      <c r="G598" s="6">
        <v>192</v>
      </c>
      <c r="H598" s="8">
        <v>47</v>
      </c>
      <c r="I598" s="1">
        <v>48</v>
      </c>
      <c r="J598" s="1">
        <v>81</v>
      </c>
      <c r="K598" s="1">
        <v>7</v>
      </c>
      <c r="L598" s="1">
        <v>2</v>
      </c>
      <c r="M598" s="9">
        <v>7</v>
      </c>
    </row>
    <row r="599" spans="4:13" x14ac:dyDescent="0.2">
      <c r="D599" s="200"/>
      <c r="E599" s="4" t="s">
        <v>23</v>
      </c>
      <c r="F599" s="5"/>
      <c r="G599" s="6">
        <v>192</v>
      </c>
      <c r="H599" s="8">
        <v>52</v>
      </c>
      <c r="I599" s="1">
        <v>57</v>
      </c>
      <c r="J599" s="1">
        <v>74</v>
      </c>
      <c r="K599" s="1">
        <v>9</v>
      </c>
      <c r="L599" s="1">
        <v>0</v>
      </c>
      <c r="M599" s="9">
        <v>0</v>
      </c>
    </row>
    <row r="600" spans="4:13" x14ac:dyDescent="0.2">
      <c r="D600" s="200"/>
      <c r="E600" s="4" t="s">
        <v>24</v>
      </c>
      <c r="F600" s="5"/>
      <c r="G600" s="6">
        <v>240</v>
      </c>
      <c r="H600" s="8">
        <v>51</v>
      </c>
      <c r="I600" s="1">
        <v>51</v>
      </c>
      <c r="J600" s="1">
        <v>121</v>
      </c>
      <c r="K600" s="1">
        <v>11</v>
      </c>
      <c r="L600" s="1">
        <v>3</v>
      </c>
      <c r="M600" s="9">
        <v>3</v>
      </c>
    </row>
    <row r="601" spans="4:13" x14ac:dyDescent="0.2">
      <c r="D601" s="199" t="s">
        <v>25</v>
      </c>
      <c r="E601" s="22" t="s">
        <v>26</v>
      </c>
      <c r="F601" s="21"/>
      <c r="G601" s="19">
        <v>348</v>
      </c>
      <c r="H601" s="27">
        <v>93</v>
      </c>
      <c r="I601" s="3">
        <v>106</v>
      </c>
      <c r="J601" s="3">
        <v>125</v>
      </c>
      <c r="K601" s="3">
        <v>15</v>
      </c>
      <c r="L601" s="3">
        <v>1</v>
      </c>
      <c r="M601" s="26">
        <v>8</v>
      </c>
    </row>
    <row r="602" spans="4:13" x14ac:dyDescent="0.2">
      <c r="D602" s="200"/>
      <c r="E602" s="4" t="s">
        <v>27</v>
      </c>
      <c r="F602" s="5"/>
      <c r="G602" s="6">
        <v>378</v>
      </c>
      <c r="H602" s="8">
        <v>90</v>
      </c>
      <c r="I602" s="1">
        <v>106</v>
      </c>
      <c r="J602" s="1">
        <v>149</v>
      </c>
      <c r="K602" s="1">
        <v>19</v>
      </c>
      <c r="L602" s="1">
        <v>3</v>
      </c>
      <c r="M602" s="9">
        <v>11</v>
      </c>
    </row>
    <row r="603" spans="4:13" x14ac:dyDescent="0.2">
      <c r="D603" s="200"/>
      <c r="E603" s="4" t="s">
        <v>28</v>
      </c>
      <c r="F603" s="5"/>
      <c r="G603" s="6">
        <v>372</v>
      </c>
      <c r="H603" s="8">
        <v>88</v>
      </c>
      <c r="I603" s="1">
        <v>103</v>
      </c>
      <c r="J603" s="1">
        <v>146</v>
      </c>
      <c r="K603" s="1">
        <v>19</v>
      </c>
      <c r="L603" s="1">
        <v>3</v>
      </c>
      <c r="M603" s="9">
        <v>13</v>
      </c>
    </row>
    <row r="604" spans="4:13" x14ac:dyDescent="0.2">
      <c r="D604" s="200"/>
      <c r="E604" s="4" t="s">
        <v>29</v>
      </c>
      <c r="F604" s="5"/>
      <c r="G604" s="6">
        <v>102</v>
      </c>
      <c r="H604" s="8">
        <v>23</v>
      </c>
      <c r="I604" s="1">
        <v>23</v>
      </c>
      <c r="J604" s="1">
        <v>49</v>
      </c>
      <c r="K604" s="1">
        <v>4</v>
      </c>
      <c r="L604" s="1">
        <v>0</v>
      </c>
      <c r="M604" s="9">
        <v>3</v>
      </c>
    </row>
    <row r="605" spans="4:13" x14ac:dyDescent="0.2">
      <c r="D605" s="199" t="s">
        <v>30</v>
      </c>
      <c r="E605" s="22" t="s">
        <v>31</v>
      </c>
      <c r="F605" s="21"/>
      <c r="G605" s="19">
        <v>592</v>
      </c>
      <c r="H605" s="27">
        <v>150</v>
      </c>
      <c r="I605" s="3">
        <v>138</v>
      </c>
      <c r="J605" s="3">
        <v>267</v>
      </c>
      <c r="K605" s="3">
        <v>17</v>
      </c>
      <c r="L605" s="3">
        <v>3</v>
      </c>
      <c r="M605" s="26">
        <v>17</v>
      </c>
    </row>
    <row r="606" spans="4:13" x14ac:dyDescent="0.2">
      <c r="D606" s="200"/>
      <c r="E606" s="4" t="s">
        <v>32</v>
      </c>
      <c r="F606" s="5"/>
      <c r="G606" s="6">
        <v>608</v>
      </c>
      <c r="H606" s="8">
        <v>144</v>
      </c>
      <c r="I606" s="1">
        <v>200</v>
      </c>
      <c r="J606" s="1">
        <v>202</v>
      </c>
      <c r="K606" s="1">
        <v>40</v>
      </c>
      <c r="L606" s="1">
        <v>4</v>
      </c>
      <c r="M606" s="9">
        <v>18</v>
      </c>
    </row>
    <row r="607" spans="4:13" x14ac:dyDescent="0.2">
      <c r="D607" s="199" t="s">
        <v>33</v>
      </c>
      <c r="E607" s="22" t="s">
        <v>34</v>
      </c>
      <c r="F607" s="21"/>
      <c r="G607" s="19">
        <v>74</v>
      </c>
      <c r="H607" s="27">
        <v>14</v>
      </c>
      <c r="I607" s="3">
        <v>16</v>
      </c>
      <c r="J607" s="3">
        <v>38</v>
      </c>
      <c r="K607" s="3">
        <v>0</v>
      </c>
      <c r="L607" s="3">
        <v>2</v>
      </c>
      <c r="M607" s="26">
        <v>4</v>
      </c>
    </row>
    <row r="608" spans="4:13" x14ac:dyDescent="0.2">
      <c r="D608" s="200"/>
      <c r="E608" s="4" t="s">
        <v>35</v>
      </c>
      <c r="F608" s="5"/>
      <c r="G608" s="6">
        <v>148</v>
      </c>
      <c r="H608" s="8">
        <v>36</v>
      </c>
      <c r="I608" s="1">
        <v>34</v>
      </c>
      <c r="J608" s="1">
        <v>70</v>
      </c>
      <c r="K608" s="1">
        <v>2</v>
      </c>
      <c r="L608" s="1">
        <v>0</v>
      </c>
      <c r="M608" s="9">
        <v>6</v>
      </c>
    </row>
    <row r="609" spans="2:13" x14ac:dyDescent="0.2">
      <c r="D609" s="200"/>
      <c r="E609" s="4" t="s">
        <v>36</v>
      </c>
      <c r="F609" s="5"/>
      <c r="G609" s="6">
        <v>187</v>
      </c>
      <c r="H609" s="8">
        <v>35</v>
      </c>
      <c r="I609" s="1">
        <v>56</v>
      </c>
      <c r="J609" s="1">
        <v>85</v>
      </c>
      <c r="K609" s="1">
        <v>8</v>
      </c>
      <c r="L609" s="1">
        <v>1</v>
      </c>
      <c r="M609" s="9">
        <v>2</v>
      </c>
    </row>
    <row r="610" spans="2:13" x14ac:dyDescent="0.2">
      <c r="D610" s="200"/>
      <c r="E610" s="4" t="s">
        <v>37</v>
      </c>
      <c r="F610" s="5"/>
      <c r="G610" s="6">
        <v>221</v>
      </c>
      <c r="H610" s="8">
        <v>56</v>
      </c>
      <c r="I610" s="1">
        <v>72</v>
      </c>
      <c r="J610" s="1">
        <v>69</v>
      </c>
      <c r="K610" s="1">
        <v>18</v>
      </c>
      <c r="L610" s="1">
        <v>0</v>
      </c>
      <c r="M610" s="9">
        <v>6</v>
      </c>
    </row>
    <row r="611" spans="2:13" x14ac:dyDescent="0.2">
      <c r="D611" s="200"/>
      <c r="E611" s="4" t="s">
        <v>38</v>
      </c>
      <c r="F611" s="5"/>
      <c r="G611" s="6">
        <v>186</v>
      </c>
      <c r="H611" s="8">
        <v>52</v>
      </c>
      <c r="I611" s="1">
        <v>54</v>
      </c>
      <c r="J611" s="1">
        <v>69</v>
      </c>
      <c r="K611" s="1">
        <v>8</v>
      </c>
      <c r="L611" s="1">
        <v>1</v>
      </c>
      <c r="M611" s="9">
        <v>2</v>
      </c>
    </row>
    <row r="612" spans="2:13" x14ac:dyDescent="0.2">
      <c r="D612" s="200"/>
      <c r="E612" s="4" t="s">
        <v>39</v>
      </c>
      <c r="F612" s="5"/>
      <c r="G612" s="6">
        <v>223</v>
      </c>
      <c r="H612" s="8">
        <v>57</v>
      </c>
      <c r="I612" s="1">
        <v>55</v>
      </c>
      <c r="J612" s="1">
        <v>89</v>
      </c>
      <c r="K612" s="1">
        <v>13</v>
      </c>
      <c r="L612" s="1">
        <v>2</v>
      </c>
      <c r="M612" s="9">
        <v>7</v>
      </c>
    </row>
    <row r="613" spans="2:13" x14ac:dyDescent="0.2">
      <c r="D613" s="201"/>
      <c r="E613" s="57" t="s">
        <v>40</v>
      </c>
      <c r="F613" s="59"/>
      <c r="G613" s="55">
        <v>161</v>
      </c>
      <c r="H613" s="77">
        <v>44</v>
      </c>
      <c r="I613" s="32">
        <v>51</v>
      </c>
      <c r="J613" s="32">
        <v>49</v>
      </c>
      <c r="K613" s="32">
        <v>8</v>
      </c>
      <c r="L613" s="32">
        <v>1</v>
      </c>
      <c r="M613" s="80">
        <v>8</v>
      </c>
    </row>
    <row r="615" spans="2:13" x14ac:dyDescent="0.2">
      <c r="B615" s="40" t="str">
        <f xml:space="preserve"> HYPERLINK("#'目次'!B32", "[26]")</f>
        <v>[26]</v>
      </c>
      <c r="C615" s="23" t="s">
        <v>130</v>
      </c>
    </row>
    <row r="618" spans="2:13" x14ac:dyDescent="0.2">
      <c r="C618" s="23" t="s">
        <v>48</v>
      </c>
    </row>
    <row r="619" spans="2:13" ht="36" x14ac:dyDescent="0.2">
      <c r="D619" s="195"/>
      <c r="E619" s="196"/>
      <c r="F619" s="196"/>
      <c r="G619" s="37" t="s">
        <v>15</v>
      </c>
      <c r="H619" s="33" t="s">
        <v>131</v>
      </c>
      <c r="I619" s="13" t="s">
        <v>132</v>
      </c>
      <c r="J619" s="13" t="s">
        <v>133</v>
      </c>
      <c r="K619" s="13" t="s">
        <v>134</v>
      </c>
      <c r="L619" s="13" t="s">
        <v>135</v>
      </c>
      <c r="M619" s="38" t="s">
        <v>18</v>
      </c>
    </row>
    <row r="620" spans="2:13" x14ac:dyDescent="0.2">
      <c r="D620" s="197"/>
      <c r="E620" s="198"/>
      <c r="F620" s="198"/>
      <c r="G620" s="35"/>
      <c r="H620" s="39"/>
      <c r="I620" s="14"/>
      <c r="J620" s="14"/>
      <c r="K620" s="14"/>
      <c r="L620" s="14"/>
      <c r="M620" s="34"/>
    </row>
    <row r="621" spans="2:13" x14ac:dyDescent="0.2">
      <c r="D621" s="56"/>
      <c r="E621" s="58" t="s">
        <v>15</v>
      </c>
      <c r="F621" s="46"/>
      <c r="G621" s="36">
        <v>1200</v>
      </c>
      <c r="H621" s="17">
        <v>294</v>
      </c>
      <c r="I621" s="17">
        <v>338</v>
      </c>
      <c r="J621" s="17">
        <v>469</v>
      </c>
      <c r="K621" s="17">
        <v>57</v>
      </c>
      <c r="L621" s="17">
        <v>7</v>
      </c>
      <c r="M621" s="47">
        <v>35</v>
      </c>
    </row>
    <row r="622" spans="2:13" x14ac:dyDescent="0.2">
      <c r="D622" s="199" t="s">
        <v>49</v>
      </c>
      <c r="E622" s="22" t="s">
        <v>50</v>
      </c>
      <c r="F622" s="21"/>
      <c r="G622" s="19">
        <v>15</v>
      </c>
      <c r="H622" s="27">
        <v>2</v>
      </c>
      <c r="I622" s="3">
        <v>4</v>
      </c>
      <c r="J622" s="3">
        <v>9</v>
      </c>
      <c r="K622" s="3">
        <v>0</v>
      </c>
      <c r="L622" s="3">
        <v>0</v>
      </c>
      <c r="M622" s="26">
        <v>0</v>
      </c>
    </row>
    <row r="623" spans="2:13" x14ac:dyDescent="0.2">
      <c r="D623" s="200"/>
      <c r="E623" s="4" t="s">
        <v>51</v>
      </c>
      <c r="F623" s="5"/>
      <c r="G623" s="6">
        <v>142</v>
      </c>
      <c r="H623" s="8">
        <v>33</v>
      </c>
      <c r="I623" s="1">
        <v>34</v>
      </c>
      <c r="J623" s="1">
        <v>67</v>
      </c>
      <c r="K623" s="1">
        <v>5</v>
      </c>
      <c r="L623" s="1">
        <v>0</v>
      </c>
      <c r="M623" s="9">
        <v>3</v>
      </c>
    </row>
    <row r="624" spans="2:13" x14ac:dyDescent="0.2">
      <c r="D624" s="200"/>
      <c r="E624" s="4" t="s">
        <v>52</v>
      </c>
      <c r="F624" s="5"/>
      <c r="G624" s="6">
        <v>26</v>
      </c>
      <c r="H624" s="8">
        <v>5</v>
      </c>
      <c r="I624" s="1">
        <v>9</v>
      </c>
      <c r="J624" s="1">
        <v>9</v>
      </c>
      <c r="K624" s="1">
        <v>1</v>
      </c>
      <c r="L624" s="1">
        <v>0</v>
      </c>
      <c r="M624" s="9">
        <v>2</v>
      </c>
    </row>
    <row r="625" spans="4:13" x14ac:dyDescent="0.2">
      <c r="D625" s="200"/>
      <c r="E625" s="4" t="s">
        <v>53</v>
      </c>
      <c r="F625" s="5"/>
      <c r="G625" s="6">
        <v>41</v>
      </c>
      <c r="H625" s="8">
        <v>15</v>
      </c>
      <c r="I625" s="1">
        <v>11</v>
      </c>
      <c r="J625" s="1">
        <v>13</v>
      </c>
      <c r="K625" s="1">
        <v>1</v>
      </c>
      <c r="L625" s="1">
        <v>0</v>
      </c>
      <c r="M625" s="9">
        <v>1</v>
      </c>
    </row>
    <row r="626" spans="4:13" x14ac:dyDescent="0.2">
      <c r="D626" s="200"/>
      <c r="E626" s="4" t="s">
        <v>54</v>
      </c>
      <c r="F626" s="5"/>
      <c r="G626" s="6">
        <v>226</v>
      </c>
      <c r="H626" s="8">
        <v>50</v>
      </c>
      <c r="I626" s="1">
        <v>71</v>
      </c>
      <c r="J626" s="1">
        <v>95</v>
      </c>
      <c r="K626" s="1">
        <v>5</v>
      </c>
      <c r="L626" s="1">
        <v>0</v>
      </c>
      <c r="M626" s="9">
        <v>5</v>
      </c>
    </row>
    <row r="627" spans="4:13" x14ac:dyDescent="0.2">
      <c r="D627" s="200"/>
      <c r="E627" s="4" t="s">
        <v>55</v>
      </c>
      <c r="F627" s="5"/>
      <c r="G627" s="6">
        <v>125</v>
      </c>
      <c r="H627" s="8">
        <v>28</v>
      </c>
      <c r="I627" s="1">
        <v>29</v>
      </c>
      <c r="J627" s="1">
        <v>57</v>
      </c>
      <c r="K627" s="1">
        <v>8</v>
      </c>
      <c r="L627" s="1">
        <v>1</v>
      </c>
      <c r="M627" s="9">
        <v>2</v>
      </c>
    </row>
    <row r="628" spans="4:13" x14ac:dyDescent="0.2">
      <c r="D628" s="200"/>
      <c r="E628" s="4" t="s">
        <v>56</v>
      </c>
      <c r="F628" s="5"/>
      <c r="G628" s="6">
        <v>190</v>
      </c>
      <c r="H628" s="8">
        <v>48</v>
      </c>
      <c r="I628" s="1">
        <v>51</v>
      </c>
      <c r="J628" s="1">
        <v>69</v>
      </c>
      <c r="K628" s="1">
        <v>16</v>
      </c>
      <c r="L628" s="1">
        <v>2</v>
      </c>
      <c r="M628" s="9">
        <v>4</v>
      </c>
    </row>
    <row r="629" spans="4:13" x14ac:dyDescent="0.2">
      <c r="D629" s="200"/>
      <c r="E629" s="4" t="s">
        <v>57</v>
      </c>
      <c r="F629" s="5"/>
      <c r="G629" s="6">
        <v>185</v>
      </c>
      <c r="H629" s="8">
        <v>44</v>
      </c>
      <c r="I629" s="1">
        <v>74</v>
      </c>
      <c r="J629" s="1">
        <v>45</v>
      </c>
      <c r="K629" s="1">
        <v>16</v>
      </c>
      <c r="L629" s="1">
        <v>1</v>
      </c>
      <c r="M629" s="9">
        <v>5</v>
      </c>
    </row>
    <row r="630" spans="4:13" x14ac:dyDescent="0.2">
      <c r="D630" s="200"/>
      <c r="E630" s="4" t="s">
        <v>58</v>
      </c>
      <c r="F630" s="5"/>
      <c r="G630" s="6">
        <v>113</v>
      </c>
      <c r="H630" s="8">
        <v>28</v>
      </c>
      <c r="I630" s="1">
        <v>25</v>
      </c>
      <c r="J630" s="1">
        <v>52</v>
      </c>
      <c r="K630" s="1">
        <v>1</v>
      </c>
      <c r="L630" s="1">
        <v>2</v>
      </c>
      <c r="M630" s="9">
        <v>5</v>
      </c>
    </row>
    <row r="631" spans="4:13" x14ac:dyDescent="0.2">
      <c r="D631" s="200"/>
      <c r="E631" s="4" t="s">
        <v>59</v>
      </c>
      <c r="F631" s="5"/>
      <c r="G631" s="6">
        <v>136</v>
      </c>
      <c r="H631" s="8">
        <v>41</v>
      </c>
      <c r="I631" s="1">
        <v>30</v>
      </c>
      <c r="J631" s="1">
        <v>52</v>
      </c>
      <c r="K631" s="1">
        <v>4</v>
      </c>
      <c r="L631" s="1">
        <v>1</v>
      </c>
      <c r="M631" s="9">
        <v>8</v>
      </c>
    </row>
    <row r="632" spans="4:13" x14ac:dyDescent="0.2">
      <c r="D632" s="199" t="s">
        <v>60</v>
      </c>
      <c r="E632" s="22" t="s">
        <v>61</v>
      </c>
      <c r="F632" s="21"/>
      <c r="G632" s="19">
        <v>205</v>
      </c>
      <c r="H632" s="27">
        <v>44</v>
      </c>
      <c r="I632" s="3">
        <v>56</v>
      </c>
      <c r="J632" s="3">
        <v>80</v>
      </c>
      <c r="K632" s="3">
        <v>13</v>
      </c>
      <c r="L632" s="3">
        <v>3</v>
      </c>
      <c r="M632" s="26">
        <v>9</v>
      </c>
    </row>
    <row r="633" spans="4:13" x14ac:dyDescent="0.2">
      <c r="D633" s="200"/>
      <c r="E633" s="4" t="s">
        <v>62</v>
      </c>
      <c r="F633" s="5"/>
      <c r="G633" s="6">
        <v>160</v>
      </c>
      <c r="H633" s="8">
        <v>42</v>
      </c>
      <c r="I633" s="1">
        <v>38</v>
      </c>
      <c r="J633" s="1">
        <v>61</v>
      </c>
      <c r="K633" s="1">
        <v>12</v>
      </c>
      <c r="L633" s="1">
        <v>0</v>
      </c>
      <c r="M633" s="9">
        <v>7</v>
      </c>
    </row>
    <row r="634" spans="4:13" x14ac:dyDescent="0.2">
      <c r="D634" s="200"/>
      <c r="E634" s="4" t="s">
        <v>63</v>
      </c>
      <c r="F634" s="5"/>
      <c r="G634" s="6">
        <v>121</v>
      </c>
      <c r="H634" s="8">
        <v>33</v>
      </c>
      <c r="I634" s="1">
        <v>37</v>
      </c>
      <c r="J634" s="1">
        <v>42</v>
      </c>
      <c r="K634" s="1">
        <v>5</v>
      </c>
      <c r="L634" s="1">
        <v>1</v>
      </c>
      <c r="M634" s="9">
        <v>3</v>
      </c>
    </row>
    <row r="635" spans="4:13" x14ac:dyDescent="0.2">
      <c r="D635" s="200"/>
      <c r="E635" s="4" t="s">
        <v>64</v>
      </c>
      <c r="F635" s="5"/>
      <c r="G635" s="6">
        <v>124</v>
      </c>
      <c r="H635" s="8">
        <v>29</v>
      </c>
      <c r="I635" s="1">
        <v>38</v>
      </c>
      <c r="J635" s="1">
        <v>46</v>
      </c>
      <c r="K635" s="1">
        <v>7</v>
      </c>
      <c r="L635" s="1">
        <v>0</v>
      </c>
      <c r="M635" s="9">
        <v>4</v>
      </c>
    </row>
    <row r="636" spans="4:13" x14ac:dyDescent="0.2">
      <c r="D636" s="200"/>
      <c r="E636" s="4" t="s">
        <v>65</v>
      </c>
      <c r="F636" s="5"/>
      <c r="G636" s="6">
        <v>109</v>
      </c>
      <c r="H636" s="8">
        <v>30</v>
      </c>
      <c r="I636" s="1">
        <v>27</v>
      </c>
      <c r="J636" s="1">
        <v>49</v>
      </c>
      <c r="K636" s="1">
        <v>2</v>
      </c>
      <c r="L636" s="1">
        <v>0</v>
      </c>
      <c r="M636" s="9">
        <v>1</v>
      </c>
    </row>
    <row r="637" spans="4:13" x14ac:dyDescent="0.2">
      <c r="D637" s="200"/>
      <c r="E637" s="4" t="s">
        <v>66</v>
      </c>
      <c r="F637" s="5"/>
      <c r="G637" s="6">
        <v>104</v>
      </c>
      <c r="H637" s="8">
        <v>26</v>
      </c>
      <c r="I637" s="1">
        <v>32</v>
      </c>
      <c r="J637" s="1">
        <v>40</v>
      </c>
      <c r="K637" s="1">
        <v>4</v>
      </c>
      <c r="L637" s="1">
        <v>0</v>
      </c>
      <c r="M637" s="9">
        <v>2</v>
      </c>
    </row>
    <row r="638" spans="4:13" x14ac:dyDescent="0.2">
      <c r="D638" s="200"/>
      <c r="E638" s="4" t="s">
        <v>67</v>
      </c>
      <c r="F638" s="5"/>
      <c r="G638" s="6">
        <v>139</v>
      </c>
      <c r="H638" s="8">
        <v>42</v>
      </c>
      <c r="I638" s="1">
        <v>37</v>
      </c>
      <c r="J638" s="1">
        <v>52</v>
      </c>
      <c r="K638" s="1">
        <v>4</v>
      </c>
      <c r="L638" s="1">
        <v>2</v>
      </c>
      <c r="M638" s="9">
        <v>2</v>
      </c>
    </row>
    <row r="639" spans="4:13" x14ac:dyDescent="0.2">
      <c r="D639" s="200"/>
      <c r="E639" s="4" t="s">
        <v>68</v>
      </c>
      <c r="F639" s="5"/>
      <c r="G639" s="6">
        <v>48</v>
      </c>
      <c r="H639" s="8">
        <v>13</v>
      </c>
      <c r="I639" s="1">
        <v>15</v>
      </c>
      <c r="J639" s="1">
        <v>14</v>
      </c>
      <c r="K639" s="1">
        <v>5</v>
      </c>
      <c r="L639" s="1">
        <v>0</v>
      </c>
      <c r="M639" s="9">
        <v>1</v>
      </c>
    </row>
    <row r="640" spans="4:13" x14ac:dyDescent="0.2">
      <c r="D640" s="200"/>
      <c r="E640" s="4" t="s">
        <v>69</v>
      </c>
      <c r="F640" s="5"/>
      <c r="G640" s="6">
        <v>37</v>
      </c>
      <c r="H640" s="8">
        <v>11</v>
      </c>
      <c r="I640" s="1">
        <v>14</v>
      </c>
      <c r="J640" s="1">
        <v>11</v>
      </c>
      <c r="K640" s="1">
        <v>1</v>
      </c>
      <c r="L640" s="1">
        <v>0</v>
      </c>
      <c r="M640" s="9">
        <v>0</v>
      </c>
    </row>
    <row r="641" spans="2:13" x14ac:dyDescent="0.2">
      <c r="D641" s="93" t="s">
        <v>70</v>
      </c>
      <c r="E641" s="89" t="s">
        <v>18</v>
      </c>
      <c r="F641" s="92"/>
      <c r="G641" s="94">
        <v>0</v>
      </c>
      <c r="H641" s="122">
        <v>0</v>
      </c>
      <c r="I641" s="63">
        <v>0</v>
      </c>
      <c r="J641" s="63">
        <v>0</v>
      </c>
      <c r="K641" s="63">
        <v>0</v>
      </c>
      <c r="L641" s="63">
        <v>0</v>
      </c>
      <c r="M641" s="121">
        <v>0</v>
      </c>
    </row>
    <row r="643" spans="2:13" x14ac:dyDescent="0.2">
      <c r="B643" s="40" t="str">
        <f xml:space="preserve"> HYPERLINK("#'目次'!B33", "[27]")</f>
        <v>[27]</v>
      </c>
      <c r="C643" s="23" t="s">
        <v>130</v>
      </c>
    </row>
    <row r="646" spans="2:13" x14ac:dyDescent="0.2">
      <c r="C646" s="23" t="s">
        <v>73</v>
      </c>
    </row>
    <row r="647" spans="2:13" ht="36" x14ac:dyDescent="0.2">
      <c r="D647" s="195"/>
      <c r="E647" s="196"/>
      <c r="F647" s="196"/>
      <c r="G647" s="37" t="s">
        <v>15</v>
      </c>
      <c r="H647" s="33" t="s">
        <v>131</v>
      </c>
      <c r="I647" s="13" t="s">
        <v>132</v>
      </c>
      <c r="J647" s="13" t="s">
        <v>133</v>
      </c>
      <c r="K647" s="13" t="s">
        <v>134</v>
      </c>
      <c r="L647" s="13" t="s">
        <v>135</v>
      </c>
      <c r="M647" s="38" t="s">
        <v>18</v>
      </c>
    </row>
    <row r="648" spans="2:13" x14ac:dyDescent="0.2">
      <c r="D648" s="197"/>
      <c r="E648" s="198"/>
      <c r="F648" s="198"/>
      <c r="G648" s="35"/>
      <c r="H648" s="39"/>
      <c r="I648" s="14"/>
      <c r="J648" s="14"/>
      <c r="K648" s="14"/>
      <c r="L648" s="14"/>
      <c r="M648" s="34"/>
    </row>
    <row r="649" spans="2:13" x14ac:dyDescent="0.2">
      <c r="D649" s="56"/>
      <c r="E649" s="58" t="s">
        <v>15</v>
      </c>
      <c r="F649" s="46"/>
      <c r="G649" s="36">
        <v>1200</v>
      </c>
      <c r="H649" s="17">
        <v>294</v>
      </c>
      <c r="I649" s="17">
        <v>338</v>
      </c>
      <c r="J649" s="17">
        <v>469</v>
      </c>
      <c r="K649" s="17">
        <v>57</v>
      </c>
      <c r="L649" s="17">
        <v>7</v>
      </c>
      <c r="M649" s="47">
        <v>35</v>
      </c>
    </row>
    <row r="650" spans="2:13" x14ac:dyDescent="0.2">
      <c r="D650" s="199" t="s">
        <v>74</v>
      </c>
      <c r="E650" s="22" t="s">
        <v>75</v>
      </c>
      <c r="F650" s="21"/>
      <c r="G650" s="19">
        <v>592</v>
      </c>
      <c r="H650" s="27">
        <v>150</v>
      </c>
      <c r="I650" s="3">
        <v>138</v>
      </c>
      <c r="J650" s="3">
        <v>267</v>
      </c>
      <c r="K650" s="3">
        <v>17</v>
      </c>
      <c r="L650" s="3">
        <v>3</v>
      </c>
      <c r="M650" s="26">
        <v>17</v>
      </c>
    </row>
    <row r="651" spans="2:13" x14ac:dyDescent="0.2">
      <c r="D651" s="200"/>
      <c r="E651" s="4" t="s">
        <v>34</v>
      </c>
      <c r="F651" s="5"/>
      <c r="G651" s="6">
        <v>37</v>
      </c>
      <c r="H651" s="8">
        <v>7</v>
      </c>
      <c r="I651" s="1">
        <v>5</v>
      </c>
      <c r="J651" s="1">
        <v>22</v>
      </c>
      <c r="K651" s="1">
        <v>0</v>
      </c>
      <c r="L651" s="1">
        <v>1</v>
      </c>
      <c r="M651" s="9">
        <v>2</v>
      </c>
    </row>
    <row r="652" spans="2:13" x14ac:dyDescent="0.2">
      <c r="D652" s="200"/>
      <c r="E652" s="4" t="s">
        <v>35</v>
      </c>
      <c r="F652" s="5"/>
      <c r="G652" s="6">
        <v>75</v>
      </c>
      <c r="H652" s="8">
        <v>17</v>
      </c>
      <c r="I652" s="1">
        <v>14</v>
      </c>
      <c r="J652" s="1">
        <v>39</v>
      </c>
      <c r="K652" s="1">
        <v>2</v>
      </c>
      <c r="L652" s="1">
        <v>0</v>
      </c>
      <c r="M652" s="9">
        <v>3</v>
      </c>
    </row>
    <row r="653" spans="2:13" x14ac:dyDescent="0.2">
      <c r="D653" s="200"/>
      <c r="E653" s="4" t="s">
        <v>36</v>
      </c>
      <c r="F653" s="5"/>
      <c r="G653" s="6">
        <v>95</v>
      </c>
      <c r="H653" s="8">
        <v>15</v>
      </c>
      <c r="I653" s="1">
        <v>24</v>
      </c>
      <c r="J653" s="1">
        <v>52</v>
      </c>
      <c r="K653" s="1">
        <v>4</v>
      </c>
      <c r="L653" s="1">
        <v>0</v>
      </c>
      <c r="M653" s="9">
        <v>0</v>
      </c>
    </row>
    <row r="654" spans="2:13" x14ac:dyDescent="0.2">
      <c r="D654" s="200"/>
      <c r="E654" s="4" t="s">
        <v>37</v>
      </c>
      <c r="F654" s="5"/>
      <c r="G654" s="6">
        <v>111</v>
      </c>
      <c r="H654" s="8">
        <v>34</v>
      </c>
      <c r="I654" s="1">
        <v>32</v>
      </c>
      <c r="J654" s="1">
        <v>37</v>
      </c>
      <c r="K654" s="1">
        <v>5</v>
      </c>
      <c r="L654" s="1">
        <v>0</v>
      </c>
      <c r="M654" s="9">
        <v>3</v>
      </c>
    </row>
    <row r="655" spans="2:13" x14ac:dyDescent="0.2">
      <c r="D655" s="200"/>
      <c r="E655" s="4" t="s">
        <v>38</v>
      </c>
      <c r="F655" s="5"/>
      <c r="G655" s="6">
        <v>93</v>
      </c>
      <c r="H655" s="8">
        <v>25</v>
      </c>
      <c r="I655" s="1">
        <v>27</v>
      </c>
      <c r="J655" s="1">
        <v>38</v>
      </c>
      <c r="K655" s="1">
        <v>1</v>
      </c>
      <c r="L655" s="1">
        <v>1</v>
      </c>
      <c r="M655" s="9">
        <v>1</v>
      </c>
    </row>
    <row r="656" spans="2:13" x14ac:dyDescent="0.2">
      <c r="D656" s="200"/>
      <c r="E656" s="4" t="s">
        <v>39</v>
      </c>
      <c r="F656" s="5"/>
      <c r="G656" s="6">
        <v>109</v>
      </c>
      <c r="H656" s="8">
        <v>32</v>
      </c>
      <c r="I656" s="1">
        <v>18</v>
      </c>
      <c r="J656" s="1">
        <v>52</v>
      </c>
      <c r="K656" s="1">
        <v>1</v>
      </c>
      <c r="L656" s="1">
        <v>1</v>
      </c>
      <c r="M656" s="9">
        <v>5</v>
      </c>
    </row>
    <row r="657" spans="2:13" x14ac:dyDescent="0.2">
      <c r="D657" s="200"/>
      <c r="E657" s="4" t="s">
        <v>40</v>
      </c>
      <c r="F657" s="5"/>
      <c r="G657" s="6">
        <v>72</v>
      </c>
      <c r="H657" s="8">
        <v>20</v>
      </c>
      <c r="I657" s="1">
        <v>18</v>
      </c>
      <c r="J657" s="1">
        <v>27</v>
      </c>
      <c r="K657" s="1">
        <v>4</v>
      </c>
      <c r="L657" s="1">
        <v>0</v>
      </c>
      <c r="M657" s="9">
        <v>3</v>
      </c>
    </row>
    <row r="658" spans="2:13" x14ac:dyDescent="0.2">
      <c r="D658" s="199" t="s">
        <v>76</v>
      </c>
      <c r="E658" s="22" t="s">
        <v>77</v>
      </c>
      <c r="F658" s="21"/>
      <c r="G658" s="19">
        <v>608</v>
      </c>
      <c r="H658" s="27">
        <v>144</v>
      </c>
      <c r="I658" s="3">
        <v>200</v>
      </c>
      <c r="J658" s="3">
        <v>202</v>
      </c>
      <c r="K658" s="3">
        <v>40</v>
      </c>
      <c r="L658" s="3">
        <v>4</v>
      </c>
      <c r="M658" s="26">
        <v>18</v>
      </c>
    </row>
    <row r="659" spans="2:13" x14ac:dyDescent="0.2">
      <c r="D659" s="200"/>
      <c r="E659" s="4" t="s">
        <v>34</v>
      </c>
      <c r="F659" s="5"/>
      <c r="G659" s="6">
        <v>37</v>
      </c>
      <c r="H659" s="8">
        <v>7</v>
      </c>
      <c r="I659" s="1">
        <v>11</v>
      </c>
      <c r="J659" s="1">
        <v>16</v>
      </c>
      <c r="K659" s="1">
        <v>0</v>
      </c>
      <c r="L659" s="1">
        <v>1</v>
      </c>
      <c r="M659" s="9">
        <v>2</v>
      </c>
    </row>
    <row r="660" spans="2:13" x14ac:dyDescent="0.2">
      <c r="D660" s="200"/>
      <c r="E660" s="4" t="s">
        <v>35</v>
      </c>
      <c r="F660" s="5"/>
      <c r="G660" s="6">
        <v>73</v>
      </c>
      <c r="H660" s="8">
        <v>19</v>
      </c>
      <c r="I660" s="1">
        <v>20</v>
      </c>
      <c r="J660" s="1">
        <v>31</v>
      </c>
      <c r="K660" s="1">
        <v>0</v>
      </c>
      <c r="L660" s="1">
        <v>0</v>
      </c>
      <c r="M660" s="9">
        <v>3</v>
      </c>
    </row>
    <row r="661" spans="2:13" x14ac:dyDescent="0.2">
      <c r="D661" s="200"/>
      <c r="E661" s="4" t="s">
        <v>36</v>
      </c>
      <c r="F661" s="5"/>
      <c r="G661" s="6">
        <v>92</v>
      </c>
      <c r="H661" s="8">
        <v>20</v>
      </c>
      <c r="I661" s="1">
        <v>32</v>
      </c>
      <c r="J661" s="1">
        <v>33</v>
      </c>
      <c r="K661" s="1">
        <v>4</v>
      </c>
      <c r="L661" s="1">
        <v>1</v>
      </c>
      <c r="M661" s="9">
        <v>2</v>
      </c>
    </row>
    <row r="662" spans="2:13" x14ac:dyDescent="0.2">
      <c r="D662" s="200"/>
      <c r="E662" s="4" t="s">
        <v>37</v>
      </c>
      <c r="F662" s="5"/>
      <c r="G662" s="6">
        <v>110</v>
      </c>
      <c r="H662" s="8">
        <v>22</v>
      </c>
      <c r="I662" s="1">
        <v>40</v>
      </c>
      <c r="J662" s="1">
        <v>32</v>
      </c>
      <c r="K662" s="1">
        <v>13</v>
      </c>
      <c r="L662" s="1">
        <v>0</v>
      </c>
      <c r="M662" s="9">
        <v>3</v>
      </c>
    </row>
    <row r="663" spans="2:13" x14ac:dyDescent="0.2">
      <c r="D663" s="200"/>
      <c r="E663" s="4" t="s">
        <v>38</v>
      </c>
      <c r="F663" s="5"/>
      <c r="G663" s="6">
        <v>93</v>
      </c>
      <c r="H663" s="8">
        <v>27</v>
      </c>
      <c r="I663" s="1">
        <v>27</v>
      </c>
      <c r="J663" s="1">
        <v>31</v>
      </c>
      <c r="K663" s="1">
        <v>7</v>
      </c>
      <c r="L663" s="1">
        <v>0</v>
      </c>
      <c r="M663" s="9">
        <v>1</v>
      </c>
    </row>
    <row r="664" spans="2:13" x14ac:dyDescent="0.2">
      <c r="D664" s="200"/>
      <c r="E664" s="4" t="s">
        <v>39</v>
      </c>
      <c r="F664" s="5"/>
      <c r="G664" s="6">
        <v>114</v>
      </c>
      <c r="H664" s="8">
        <v>25</v>
      </c>
      <c r="I664" s="1">
        <v>37</v>
      </c>
      <c r="J664" s="1">
        <v>37</v>
      </c>
      <c r="K664" s="1">
        <v>12</v>
      </c>
      <c r="L664" s="1">
        <v>1</v>
      </c>
      <c r="M664" s="9">
        <v>2</v>
      </c>
    </row>
    <row r="665" spans="2:13" x14ac:dyDescent="0.2">
      <c r="D665" s="201"/>
      <c r="E665" s="57" t="s">
        <v>40</v>
      </c>
      <c r="F665" s="59"/>
      <c r="G665" s="55">
        <v>89</v>
      </c>
      <c r="H665" s="77">
        <v>24</v>
      </c>
      <c r="I665" s="32">
        <v>33</v>
      </c>
      <c r="J665" s="32">
        <v>22</v>
      </c>
      <c r="K665" s="32">
        <v>4</v>
      </c>
      <c r="L665" s="32">
        <v>1</v>
      </c>
      <c r="M665" s="80">
        <v>5</v>
      </c>
    </row>
    <row r="667" spans="2:13" x14ac:dyDescent="0.2">
      <c r="B667" s="40" t="str">
        <f xml:space="preserve"> HYPERLINK("#'目次'!B34", "[28]")</f>
        <v>[28]</v>
      </c>
      <c r="C667" s="23" t="s">
        <v>130</v>
      </c>
    </row>
    <row r="670" spans="2:13" x14ac:dyDescent="0.2">
      <c r="C670" s="23" t="s">
        <v>80</v>
      </c>
    </row>
    <row r="671" spans="2:13" ht="36" x14ac:dyDescent="0.2">
      <c r="E671" s="195"/>
      <c r="F671" s="196"/>
      <c r="G671" s="37" t="s">
        <v>15</v>
      </c>
      <c r="H671" s="33" t="s">
        <v>131</v>
      </c>
      <c r="I671" s="13" t="s">
        <v>132</v>
      </c>
      <c r="J671" s="13" t="s">
        <v>133</v>
      </c>
      <c r="K671" s="13" t="s">
        <v>134</v>
      </c>
      <c r="L671" s="13" t="s">
        <v>135</v>
      </c>
      <c r="M671" s="38" t="s">
        <v>18</v>
      </c>
    </row>
    <row r="672" spans="2:13" x14ac:dyDescent="0.2">
      <c r="E672" s="197"/>
      <c r="F672" s="198"/>
      <c r="G672" s="35"/>
      <c r="H672" s="39"/>
      <c r="I672" s="14"/>
      <c r="J672" s="14"/>
      <c r="K672" s="14"/>
      <c r="L672" s="14"/>
      <c r="M672" s="34"/>
    </row>
    <row r="673" spans="2:13" x14ac:dyDescent="0.2">
      <c r="E673" s="91" t="s">
        <v>15</v>
      </c>
      <c r="F673" s="46"/>
      <c r="G673" s="36">
        <v>1200</v>
      </c>
      <c r="H673" s="17">
        <v>294</v>
      </c>
      <c r="I673" s="17">
        <v>338</v>
      </c>
      <c r="J673" s="17">
        <v>469</v>
      </c>
      <c r="K673" s="17">
        <v>57</v>
      </c>
      <c r="L673" s="17">
        <v>7</v>
      </c>
      <c r="M673" s="47">
        <v>35</v>
      </c>
    </row>
    <row r="674" spans="2:13" x14ac:dyDescent="0.2">
      <c r="E674" s="4" t="s">
        <v>81</v>
      </c>
      <c r="F674" s="5"/>
      <c r="G674" s="19">
        <v>48</v>
      </c>
      <c r="H674" s="27">
        <v>11</v>
      </c>
      <c r="I674" s="3">
        <v>15</v>
      </c>
      <c r="J674" s="3">
        <v>19</v>
      </c>
      <c r="K674" s="3">
        <v>1</v>
      </c>
      <c r="L674" s="3">
        <v>0</v>
      </c>
      <c r="M674" s="26">
        <v>2</v>
      </c>
    </row>
    <row r="675" spans="2:13" x14ac:dyDescent="0.2">
      <c r="E675" s="4" t="s">
        <v>82</v>
      </c>
      <c r="F675" s="5"/>
      <c r="G675" s="6">
        <v>84</v>
      </c>
      <c r="H675" s="8">
        <v>14</v>
      </c>
      <c r="I675" s="1">
        <v>30</v>
      </c>
      <c r="J675" s="1">
        <v>30</v>
      </c>
      <c r="K675" s="1">
        <v>5</v>
      </c>
      <c r="L675" s="1">
        <v>0</v>
      </c>
      <c r="M675" s="9">
        <v>5</v>
      </c>
    </row>
    <row r="676" spans="2:13" x14ac:dyDescent="0.2">
      <c r="E676" s="4" t="s">
        <v>83</v>
      </c>
      <c r="F676" s="5"/>
      <c r="G676" s="6">
        <v>462</v>
      </c>
      <c r="H676" s="8">
        <v>125</v>
      </c>
      <c r="I676" s="1">
        <v>138</v>
      </c>
      <c r="J676" s="1">
        <v>154</v>
      </c>
      <c r="K676" s="1">
        <v>25</v>
      </c>
      <c r="L676" s="1">
        <v>2</v>
      </c>
      <c r="M676" s="9">
        <v>18</v>
      </c>
    </row>
    <row r="677" spans="2:13" x14ac:dyDescent="0.2">
      <c r="E677" s="4" t="s">
        <v>84</v>
      </c>
      <c r="F677" s="5"/>
      <c r="G677" s="6">
        <v>30</v>
      </c>
      <c r="H677" s="8">
        <v>7</v>
      </c>
      <c r="I677" s="1">
        <v>5</v>
      </c>
      <c r="J677" s="1">
        <v>15</v>
      </c>
      <c r="K677" s="1">
        <v>0</v>
      </c>
      <c r="L677" s="1">
        <v>1</v>
      </c>
      <c r="M677" s="9">
        <v>2</v>
      </c>
    </row>
    <row r="678" spans="2:13" x14ac:dyDescent="0.2">
      <c r="E678" s="4" t="s">
        <v>85</v>
      </c>
      <c r="F678" s="5"/>
      <c r="G678" s="6">
        <v>144</v>
      </c>
      <c r="H678" s="8">
        <v>34</v>
      </c>
      <c r="I678" s="1">
        <v>42</v>
      </c>
      <c r="J678" s="1">
        <v>56</v>
      </c>
      <c r="K678" s="1">
        <v>6</v>
      </c>
      <c r="L678" s="1">
        <v>1</v>
      </c>
      <c r="M678" s="9">
        <v>5</v>
      </c>
    </row>
    <row r="679" spans="2:13" x14ac:dyDescent="0.2">
      <c r="E679" s="4" t="s">
        <v>86</v>
      </c>
      <c r="F679" s="5"/>
      <c r="G679" s="6">
        <v>192</v>
      </c>
      <c r="H679" s="8">
        <v>52</v>
      </c>
      <c r="I679" s="1">
        <v>57</v>
      </c>
      <c r="J679" s="1">
        <v>74</v>
      </c>
      <c r="K679" s="1">
        <v>9</v>
      </c>
      <c r="L679" s="1">
        <v>0</v>
      </c>
      <c r="M679" s="9">
        <v>0</v>
      </c>
    </row>
    <row r="680" spans="2:13" x14ac:dyDescent="0.2">
      <c r="E680" s="4" t="s">
        <v>87</v>
      </c>
      <c r="F680" s="5"/>
      <c r="G680" s="6">
        <v>72</v>
      </c>
      <c r="H680" s="8">
        <v>20</v>
      </c>
      <c r="I680" s="1">
        <v>15</v>
      </c>
      <c r="J680" s="1">
        <v>31</v>
      </c>
      <c r="K680" s="1">
        <v>4</v>
      </c>
      <c r="L680" s="1">
        <v>1</v>
      </c>
      <c r="M680" s="9">
        <v>1</v>
      </c>
    </row>
    <row r="681" spans="2:13" x14ac:dyDescent="0.2">
      <c r="E681" s="4" t="s">
        <v>88</v>
      </c>
      <c r="F681" s="5"/>
      <c r="G681" s="6">
        <v>36</v>
      </c>
      <c r="H681" s="8">
        <v>8</v>
      </c>
      <c r="I681" s="1">
        <v>8</v>
      </c>
      <c r="J681" s="1">
        <v>17</v>
      </c>
      <c r="K681" s="1">
        <v>1</v>
      </c>
      <c r="L681" s="1">
        <v>1</v>
      </c>
      <c r="M681" s="9">
        <v>1</v>
      </c>
    </row>
    <row r="682" spans="2:13" x14ac:dyDescent="0.2">
      <c r="E682" s="4" t="s">
        <v>89</v>
      </c>
      <c r="F682" s="5"/>
      <c r="G682" s="6">
        <v>66</v>
      </c>
      <c r="H682" s="8">
        <v>12</v>
      </c>
      <c r="I682" s="1">
        <v>17</v>
      </c>
      <c r="J682" s="1">
        <v>33</v>
      </c>
      <c r="K682" s="1">
        <v>2</v>
      </c>
      <c r="L682" s="1">
        <v>1</v>
      </c>
      <c r="M682" s="9">
        <v>1</v>
      </c>
    </row>
    <row r="683" spans="2:13" x14ac:dyDescent="0.2">
      <c r="E683" s="4" t="s">
        <v>90</v>
      </c>
      <c r="F683" s="5"/>
      <c r="G683" s="6">
        <v>54</v>
      </c>
      <c r="H683" s="8">
        <v>10</v>
      </c>
      <c r="I683" s="1">
        <v>11</v>
      </c>
      <c r="J683" s="1">
        <v>30</v>
      </c>
      <c r="K683" s="1">
        <v>3</v>
      </c>
      <c r="L683" s="1">
        <v>0</v>
      </c>
      <c r="M683" s="9">
        <v>0</v>
      </c>
    </row>
    <row r="684" spans="2:13" x14ac:dyDescent="0.2">
      <c r="E684" s="57" t="s">
        <v>91</v>
      </c>
      <c r="F684" s="59"/>
      <c r="G684" s="55">
        <v>12</v>
      </c>
      <c r="H684" s="77">
        <v>1</v>
      </c>
      <c r="I684" s="32">
        <v>0</v>
      </c>
      <c r="J684" s="32">
        <v>10</v>
      </c>
      <c r="K684" s="32">
        <v>1</v>
      </c>
      <c r="L684" s="32">
        <v>0</v>
      </c>
      <c r="M684" s="80">
        <v>0</v>
      </c>
    </row>
    <row r="686" spans="2:13" x14ac:dyDescent="0.2">
      <c r="B686" s="40" t="str">
        <f xml:space="preserve"> HYPERLINK("#'目次'!B35", "[29]")</f>
        <v>[29]</v>
      </c>
      <c r="C686" s="23" t="s">
        <v>138</v>
      </c>
    </row>
    <row r="689" spans="3:13" x14ac:dyDescent="0.2">
      <c r="C689" s="23" t="s">
        <v>14</v>
      </c>
    </row>
    <row r="690" spans="3:13" ht="36" x14ac:dyDescent="0.2">
      <c r="D690" s="195"/>
      <c r="E690" s="196"/>
      <c r="F690" s="196"/>
      <c r="G690" s="37" t="s">
        <v>15</v>
      </c>
      <c r="H690" s="33" t="s">
        <v>131</v>
      </c>
      <c r="I690" s="13" t="s">
        <v>132</v>
      </c>
      <c r="J690" s="13" t="s">
        <v>133</v>
      </c>
      <c r="K690" s="13" t="s">
        <v>134</v>
      </c>
      <c r="L690" s="13" t="s">
        <v>135</v>
      </c>
      <c r="M690" s="38" t="s">
        <v>18</v>
      </c>
    </row>
    <row r="691" spans="3:13" x14ac:dyDescent="0.2">
      <c r="D691" s="197"/>
      <c r="E691" s="198"/>
      <c r="F691" s="198"/>
      <c r="G691" s="35"/>
      <c r="H691" s="39"/>
      <c r="I691" s="14"/>
      <c r="J691" s="14"/>
      <c r="K691" s="14"/>
      <c r="L691" s="14"/>
      <c r="M691" s="34"/>
    </row>
    <row r="692" spans="3:13" x14ac:dyDescent="0.2">
      <c r="D692" s="56"/>
      <c r="E692" s="58" t="s">
        <v>15</v>
      </c>
      <c r="F692" s="46"/>
      <c r="G692" s="36">
        <v>1200</v>
      </c>
      <c r="H692" s="17">
        <v>201</v>
      </c>
      <c r="I692" s="17">
        <v>344</v>
      </c>
      <c r="J692" s="17">
        <v>511</v>
      </c>
      <c r="K692" s="17">
        <v>88</v>
      </c>
      <c r="L692" s="17">
        <v>17</v>
      </c>
      <c r="M692" s="47">
        <v>39</v>
      </c>
    </row>
    <row r="693" spans="3:13" x14ac:dyDescent="0.2">
      <c r="D693" s="199" t="s">
        <v>19</v>
      </c>
      <c r="E693" s="22" t="s">
        <v>20</v>
      </c>
      <c r="F693" s="21"/>
      <c r="G693" s="19">
        <v>132</v>
      </c>
      <c r="H693" s="27">
        <v>18</v>
      </c>
      <c r="I693" s="3">
        <v>37</v>
      </c>
      <c r="J693" s="3">
        <v>55</v>
      </c>
      <c r="K693" s="3">
        <v>14</v>
      </c>
      <c r="L693" s="3">
        <v>1</v>
      </c>
      <c r="M693" s="26">
        <v>7</v>
      </c>
    </row>
    <row r="694" spans="3:13" x14ac:dyDescent="0.2">
      <c r="D694" s="200"/>
      <c r="E694" s="4" t="s">
        <v>21</v>
      </c>
      <c r="F694" s="5"/>
      <c r="G694" s="6">
        <v>444</v>
      </c>
      <c r="H694" s="8">
        <v>85</v>
      </c>
      <c r="I694" s="1">
        <v>135</v>
      </c>
      <c r="J694" s="1">
        <v>166</v>
      </c>
      <c r="K694" s="1">
        <v>34</v>
      </c>
      <c r="L694" s="1">
        <v>5</v>
      </c>
      <c r="M694" s="9">
        <v>19</v>
      </c>
    </row>
    <row r="695" spans="3:13" x14ac:dyDescent="0.2">
      <c r="D695" s="200"/>
      <c r="E695" s="4" t="s">
        <v>22</v>
      </c>
      <c r="F695" s="5"/>
      <c r="G695" s="6">
        <v>192</v>
      </c>
      <c r="H695" s="8">
        <v>33</v>
      </c>
      <c r="I695" s="1">
        <v>51</v>
      </c>
      <c r="J695" s="1">
        <v>83</v>
      </c>
      <c r="K695" s="1">
        <v>14</v>
      </c>
      <c r="L695" s="1">
        <v>3</v>
      </c>
      <c r="M695" s="9">
        <v>8</v>
      </c>
    </row>
    <row r="696" spans="3:13" x14ac:dyDescent="0.2">
      <c r="D696" s="200"/>
      <c r="E696" s="4" t="s">
        <v>23</v>
      </c>
      <c r="F696" s="5"/>
      <c r="G696" s="6">
        <v>192</v>
      </c>
      <c r="H696" s="8">
        <v>30</v>
      </c>
      <c r="I696" s="1">
        <v>66</v>
      </c>
      <c r="J696" s="1">
        <v>79</v>
      </c>
      <c r="K696" s="1">
        <v>15</v>
      </c>
      <c r="L696" s="1">
        <v>2</v>
      </c>
      <c r="M696" s="9">
        <v>0</v>
      </c>
    </row>
    <row r="697" spans="3:13" x14ac:dyDescent="0.2">
      <c r="D697" s="200"/>
      <c r="E697" s="4" t="s">
        <v>24</v>
      </c>
      <c r="F697" s="5"/>
      <c r="G697" s="6">
        <v>240</v>
      </c>
      <c r="H697" s="8">
        <v>35</v>
      </c>
      <c r="I697" s="1">
        <v>55</v>
      </c>
      <c r="J697" s="1">
        <v>128</v>
      </c>
      <c r="K697" s="1">
        <v>11</v>
      </c>
      <c r="L697" s="1">
        <v>6</v>
      </c>
      <c r="M697" s="9">
        <v>5</v>
      </c>
    </row>
    <row r="698" spans="3:13" x14ac:dyDescent="0.2">
      <c r="D698" s="199" t="s">
        <v>25</v>
      </c>
      <c r="E698" s="22" t="s">
        <v>26</v>
      </c>
      <c r="F698" s="21"/>
      <c r="G698" s="19">
        <v>348</v>
      </c>
      <c r="H698" s="27">
        <v>71</v>
      </c>
      <c r="I698" s="3">
        <v>98</v>
      </c>
      <c r="J698" s="3">
        <v>136</v>
      </c>
      <c r="K698" s="3">
        <v>29</v>
      </c>
      <c r="L698" s="3">
        <v>4</v>
      </c>
      <c r="M698" s="26">
        <v>10</v>
      </c>
    </row>
    <row r="699" spans="3:13" x14ac:dyDescent="0.2">
      <c r="D699" s="200"/>
      <c r="E699" s="4" t="s">
        <v>27</v>
      </c>
      <c r="F699" s="5"/>
      <c r="G699" s="6">
        <v>378</v>
      </c>
      <c r="H699" s="8">
        <v>60</v>
      </c>
      <c r="I699" s="1">
        <v>109</v>
      </c>
      <c r="J699" s="1">
        <v>162</v>
      </c>
      <c r="K699" s="1">
        <v>29</v>
      </c>
      <c r="L699" s="1">
        <v>6</v>
      </c>
      <c r="M699" s="9">
        <v>12</v>
      </c>
    </row>
    <row r="700" spans="3:13" x14ac:dyDescent="0.2">
      <c r="D700" s="200"/>
      <c r="E700" s="4" t="s">
        <v>28</v>
      </c>
      <c r="F700" s="5"/>
      <c r="G700" s="6">
        <v>372</v>
      </c>
      <c r="H700" s="8">
        <v>57</v>
      </c>
      <c r="I700" s="1">
        <v>110</v>
      </c>
      <c r="J700" s="1">
        <v>162</v>
      </c>
      <c r="K700" s="1">
        <v>23</v>
      </c>
      <c r="L700" s="1">
        <v>6</v>
      </c>
      <c r="M700" s="9">
        <v>14</v>
      </c>
    </row>
    <row r="701" spans="3:13" x14ac:dyDescent="0.2">
      <c r="D701" s="200"/>
      <c r="E701" s="4" t="s">
        <v>29</v>
      </c>
      <c r="F701" s="5"/>
      <c r="G701" s="6">
        <v>102</v>
      </c>
      <c r="H701" s="8">
        <v>13</v>
      </c>
      <c r="I701" s="1">
        <v>27</v>
      </c>
      <c r="J701" s="1">
        <v>51</v>
      </c>
      <c r="K701" s="1">
        <v>7</v>
      </c>
      <c r="L701" s="1">
        <v>1</v>
      </c>
      <c r="M701" s="9">
        <v>3</v>
      </c>
    </row>
    <row r="702" spans="3:13" x14ac:dyDescent="0.2">
      <c r="D702" s="199" t="s">
        <v>30</v>
      </c>
      <c r="E702" s="22" t="s">
        <v>31</v>
      </c>
      <c r="F702" s="21"/>
      <c r="G702" s="19">
        <v>592</v>
      </c>
      <c r="H702" s="27">
        <v>105</v>
      </c>
      <c r="I702" s="3">
        <v>141</v>
      </c>
      <c r="J702" s="3">
        <v>286</v>
      </c>
      <c r="K702" s="3">
        <v>32</v>
      </c>
      <c r="L702" s="3">
        <v>8</v>
      </c>
      <c r="M702" s="26">
        <v>20</v>
      </c>
    </row>
    <row r="703" spans="3:13" x14ac:dyDescent="0.2">
      <c r="D703" s="200"/>
      <c r="E703" s="4" t="s">
        <v>32</v>
      </c>
      <c r="F703" s="5"/>
      <c r="G703" s="6">
        <v>608</v>
      </c>
      <c r="H703" s="8">
        <v>96</v>
      </c>
      <c r="I703" s="1">
        <v>203</v>
      </c>
      <c r="J703" s="1">
        <v>225</v>
      </c>
      <c r="K703" s="1">
        <v>56</v>
      </c>
      <c r="L703" s="1">
        <v>9</v>
      </c>
      <c r="M703" s="9">
        <v>19</v>
      </c>
    </row>
    <row r="704" spans="3:13" x14ac:dyDescent="0.2">
      <c r="D704" s="199" t="s">
        <v>33</v>
      </c>
      <c r="E704" s="22" t="s">
        <v>34</v>
      </c>
      <c r="F704" s="21"/>
      <c r="G704" s="19">
        <v>74</v>
      </c>
      <c r="H704" s="27">
        <v>10</v>
      </c>
      <c r="I704" s="3">
        <v>15</v>
      </c>
      <c r="J704" s="3">
        <v>41</v>
      </c>
      <c r="K704" s="3">
        <v>3</v>
      </c>
      <c r="L704" s="3">
        <v>1</v>
      </c>
      <c r="M704" s="26">
        <v>4</v>
      </c>
    </row>
    <row r="705" spans="2:13" x14ac:dyDescent="0.2">
      <c r="D705" s="200"/>
      <c r="E705" s="4" t="s">
        <v>35</v>
      </c>
      <c r="F705" s="5"/>
      <c r="G705" s="6">
        <v>148</v>
      </c>
      <c r="H705" s="8">
        <v>24</v>
      </c>
      <c r="I705" s="1">
        <v>36</v>
      </c>
      <c r="J705" s="1">
        <v>72</v>
      </c>
      <c r="K705" s="1">
        <v>9</v>
      </c>
      <c r="L705" s="1">
        <v>1</v>
      </c>
      <c r="M705" s="9">
        <v>6</v>
      </c>
    </row>
    <row r="706" spans="2:13" x14ac:dyDescent="0.2">
      <c r="D706" s="200"/>
      <c r="E706" s="4" t="s">
        <v>36</v>
      </c>
      <c r="F706" s="5"/>
      <c r="G706" s="6">
        <v>187</v>
      </c>
      <c r="H706" s="8">
        <v>24</v>
      </c>
      <c r="I706" s="1">
        <v>51</v>
      </c>
      <c r="J706" s="1">
        <v>90</v>
      </c>
      <c r="K706" s="1">
        <v>14</v>
      </c>
      <c r="L706" s="1">
        <v>6</v>
      </c>
      <c r="M706" s="9">
        <v>2</v>
      </c>
    </row>
    <row r="707" spans="2:13" x14ac:dyDescent="0.2">
      <c r="D707" s="200"/>
      <c r="E707" s="4" t="s">
        <v>37</v>
      </c>
      <c r="F707" s="5"/>
      <c r="G707" s="6">
        <v>221</v>
      </c>
      <c r="H707" s="8">
        <v>35</v>
      </c>
      <c r="I707" s="1">
        <v>81</v>
      </c>
      <c r="J707" s="1">
        <v>80</v>
      </c>
      <c r="K707" s="1">
        <v>18</v>
      </c>
      <c r="L707" s="1">
        <v>1</v>
      </c>
      <c r="M707" s="9">
        <v>6</v>
      </c>
    </row>
    <row r="708" spans="2:13" x14ac:dyDescent="0.2">
      <c r="D708" s="200"/>
      <c r="E708" s="4" t="s">
        <v>38</v>
      </c>
      <c r="F708" s="5"/>
      <c r="G708" s="6">
        <v>186</v>
      </c>
      <c r="H708" s="8">
        <v>41</v>
      </c>
      <c r="I708" s="1">
        <v>54</v>
      </c>
      <c r="J708" s="1">
        <v>76</v>
      </c>
      <c r="K708" s="1">
        <v>12</v>
      </c>
      <c r="L708" s="1">
        <v>1</v>
      </c>
      <c r="M708" s="9">
        <v>2</v>
      </c>
    </row>
    <row r="709" spans="2:13" x14ac:dyDescent="0.2">
      <c r="D709" s="200"/>
      <c r="E709" s="4" t="s">
        <v>39</v>
      </c>
      <c r="F709" s="5"/>
      <c r="G709" s="6">
        <v>223</v>
      </c>
      <c r="H709" s="8">
        <v>35</v>
      </c>
      <c r="I709" s="1">
        <v>62</v>
      </c>
      <c r="J709" s="1">
        <v>93</v>
      </c>
      <c r="K709" s="1">
        <v>20</v>
      </c>
      <c r="L709" s="1">
        <v>3</v>
      </c>
      <c r="M709" s="9">
        <v>10</v>
      </c>
    </row>
    <row r="710" spans="2:13" x14ac:dyDescent="0.2">
      <c r="D710" s="201"/>
      <c r="E710" s="57" t="s">
        <v>40</v>
      </c>
      <c r="F710" s="59"/>
      <c r="G710" s="55">
        <v>161</v>
      </c>
      <c r="H710" s="77">
        <v>32</v>
      </c>
      <c r="I710" s="32">
        <v>45</v>
      </c>
      <c r="J710" s="32">
        <v>59</v>
      </c>
      <c r="K710" s="32">
        <v>12</v>
      </c>
      <c r="L710" s="32">
        <v>4</v>
      </c>
      <c r="M710" s="80">
        <v>9</v>
      </c>
    </row>
    <row r="712" spans="2:13" x14ac:dyDescent="0.2">
      <c r="B712" s="40" t="str">
        <f xml:space="preserve"> HYPERLINK("#'目次'!B36", "[30]")</f>
        <v>[30]</v>
      </c>
      <c r="C712" s="23" t="s">
        <v>138</v>
      </c>
    </row>
    <row r="715" spans="2:13" x14ac:dyDescent="0.2">
      <c r="C715" s="23" t="s">
        <v>48</v>
      </c>
    </row>
    <row r="716" spans="2:13" ht="36" x14ac:dyDescent="0.2">
      <c r="D716" s="195"/>
      <c r="E716" s="196"/>
      <c r="F716" s="196"/>
      <c r="G716" s="37" t="s">
        <v>15</v>
      </c>
      <c r="H716" s="33" t="s">
        <v>131</v>
      </c>
      <c r="I716" s="13" t="s">
        <v>132</v>
      </c>
      <c r="J716" s="13" t="s">
        <v>133</v>
      </c>
      <c r="K716" s="13" t="s">
        <v>134</v>
      </c>
      <c r="L716" s="13" t="s">
        <v>135</v>
      </c>
      <c r="M716" s="38" t="s">
        <v>18</v>
      </c>
    </row>
    <row r="717" spans="2:13" x14ac:dyDescent="0.2">
      <c r="D717" s="197"/>
      <c r="E717" s="198"/>
      <c r="F717" s="198"/>
      <c r="G717" s="35"/>
      <c r="H717" s="39"/>
      <c r="I717" s="14"/>
      <c r="J717" s="14"/>
      <c r="K717" s="14"/>
      <c r="L717" s="14"/>
      <c r="M717" s="34"/>
    </row>
    <row r="718" spans="2:13" x14ac:dyDescent="0.2">
      <c r="D718" s="56"/>
      <c r="E718" s="58" t="s">
        <v>15</v>
      </c>
      <c r="F718" s="46"/>
      <c r="G718" s="36">
        <v>1200</v>
      </c>
      <c r="H718" s="17">
        <v>201</v>
      </c>
      <c r="I718" s="17">
        <v>344</v>
      </c>
      <c r="J718" s="17">
        <v>511</v>
      </c>
      <c r="K718" s="17">
        <v>88</v>
      </c>
      <c r="L718" s="17">
        <v>17</v>
      </c>
      <c r="M718" s="47">
        <v>39</v>
      </c>
    </row>
    <row r="719" spans="2:13" x14ac:dyDescent="0.2">
      <c r="D719" s="199" t="s">
        <v>49</v>
      </c>
      <c r="E719" s="22" t="s">
        <v>50</v>
      </c>
      <c r="F719" s="21"/>
      <c r="G719" s="19">
        <v>15</v>
      </c>
      <c r="H719" s="27">
        <v>2</v>
      </c>
      <c r="I719" s="3">
        <v>4</v>
      </c>
      <c r="J719" s="3">
        <v>9</v>
      </c>
      <c r="K719" s="3">
        <v>0</v>
      </c>
      <c r="L719" s="3">
        <v>0</v>
      </c>
      <c r="M719" s="26">
        <v>0</v>
      </c>
    </row>
    <row r="720" spans="2:13" x14ac:dyDescent="0.2">
      <c r="D720" s="200"/>
      <c r="E720" s="4" t="s">
        <v>51</v>
      </c>
      <c r="F720" s="5"/>
      <c r="G720" s="6">
        <v>142</v>
      </c>
      <c r="H720" s="8">
        <v>21</v>
      </c>
      <c r="I720" s="1">
        <v>41</v>
      </c>
      <c r="J720" s="1">
        <v>67</v>
      </c>
      <c r="K720" s="1">
        <v>5</v>
      </c>
      <c r="L720" s="1">
        <v>3</v>
      </c>
      <c r="M720" s="9">
        <v>5</v>
      </c>
    </row>
    <row r="721" spans="4:13" x14ac:dyDescent="0.2">
      <c r="D721" s="200"/>
      <c r="E721" s="4" t="s">
        <v>52</v>
      </c>
      <c r="F721" s="5"/>
      <c r="G721" s="6">
        <v>26</v>
      </c>
      <c r="H721" s="8">
        <v>5</v>
      </c>
      <c r="I721" s="1">
        <v>5</v>
      </c>
      <c r="J721" s="1">
        <v>12</v>
      </c>
      <c r="K721" s="1">
        <v>1</v>
      </c>
      <c r="L721" s="1">
        <v>1</v>
      </c>
      <c r="M721" s="9">
        <v>2</v>
      </c>
    </row>
    <row r="722" spans="4:13" x14ac:dyDescent="0.2">
      <c r="D722" s="200"/>
      <c r="E722" s="4" t="s">
        <v>53</v>
      </c>
      <c r="F722" s="5"/>
      <c r="G722" s="6">
        <v>41</v>
      </c>
      <c r="H722" s="8">
        <v>14</v>
      </c>
      <c r="I722" s="1">
        <v>10</v>
      </c>
      <c r="J722" s="1">
        <v>14</v>
      </c>
      <c r="K722" s="1">
        <v>2</v>
      </c>
      <c r="L722" s="1">
        <v>0</v>
      </c>
      <c r="M722" s="9">
        <v>1</v>
      </c>
    </row>
    <row r="723" spans="4:13" x14ac:dyDescent="0.2">
      <c r="D723" s="200"/>
      <c r="E723" s="4" t="s">
        <v>54</v>
      </c>
      <c r="F723" s="5"/>
      <c r="G723" s="6">
        <v>226</v>
      </c>
      <c r="H723" s="8">
        <v>38</v>
      </c>
      <c r="I723" s="1">
        <v>66</v>
      </c>
      <c r="J723" s="1">
        <v>101</v>
      </c>
      <c r="K723" s="1">
        <v>12</v>
      </c>
      <c r="L723" s="1">
        <v>3</v>
      </c>
      <c r="M723" s="9">
        <v>6</v>
      </c>
    </row>
    <row r="724" spans="4:13" x14ac:dyDescent="0.2">
      <c r="D724" s="200"/>
      <c r="E724" s="4" t="s">
        <v>55</v>
      </c>
      <c r="F724" s="5"/>
      <c r="G724" s="6">
        <v>125</v>
      </c>
      <c r="H724" s="8">
        <v>16</v>
      </c>
      <c r="I724" s="1">
        <v>34</v>
      </c>
      <c r="J724" s="1">
        <v>59</v>
      </c>
      <c r="K724" s="1">
        <v>11</v>
      </c>
      <c r="L724" s="1">
        <v>3</v>
      </c>
      <c r="M724" s="9">
        <v>2</v>
      </c>
    </row>
    <row r="725" spans="4:13" x14ac:dyDescent="0.2">
      <c r="D725" s="200"/>
      <c r="E725" s="4" t="s">
        <v>56</v>
      </c>
      <c r="F725" s="5"/>
      <c r="G725" s="6">
        <v>190</v>
      </c>
      <c r="H725" s="8">
        <v>28</v>
      </c>
      <c r="I725" s="1">
        <v>64</v>
      </c>
      <c r="J725" s="1">
        <v>76</v>
      </c>
      <c r="K725" s="1">
        <v>14</v>
      </c>
      <c r="L725" s="1">
        <v>4</v>
      </c>
      <c r="M725" s="9">
        <v>4</v>
      </c>
    </row>
    <row r="726" spans="4:13" x14ac:dyDescent="0.2">
      <c r="D726" s="200"/>
      <c r="E726" s="4" t="s">
        <v>57</v>
      </c>
      <c r="F726" s="5"/>
      <c r="G726" s="6">
        <v>185</v>
      </c>
      <c r="H726" s="8">
        <v>28</v>
      </c>
      <c r="I726" s="1">
        <v>64</v>
      </c>
      <c r="J726" s="1">
        <v>56</v>
      </c>
      <c r="K726" s="1">
        <v>31</v>
      </c>
      <c r="L726" s="1">
        <v>1</v>
      </c>
      <c r="M726" s="9">
        <v>5</v>
      </c>
    </row>
    <row r="727" spans="4:13" x14ac:dyDescent="0.2">
      <c r="D727" s="200"/>
      <c r="E727" s="4" t="s">
        <v>58</v>
      </c>
      <c r="F727" s="5"/>
      <c r="G727" s="6">
        <v>113</v>
      </c>
      <c r="H727" s="8">
        <v>21</v>
      </c>
      <c r="I727" s="1">
        <v>23</v>
      </c>
      <c r="J727" s="1">
        <v>56</v>
      </c>
      <c r="K727" s="1">
        <v>7</v>
      </c>
      <c r="L727" s="1">
        <v>1</v>
      </c>
      <c r="M727" s="9">
        <v>5</v>
      </c>
    </row>
    <row r="728" spans="4:13" x14ac:dyDescent="0.2">
      <c r="D728" s="200"/>
      <c r="E728" s="4" t="s">
        <v>59</v>
      </c>
      <c r="F728" s="5"/>
      <c r="G728" s="6">
        <v>136</v>
      </c>
      <c r="H728" s="8">
        <v>28</v>
      </c>
      <c r="I728" s="1">
        <v>33</v>
      </c>
      <c r="J728" s="1">
        <v>60</v>
      </c>
      <c r="K728" s="1">
        <v>5</v>
      </c>
      <c r="L728" s="1">
        <v>1</v>
      </c>
      <c r="M728" s="9">
        <v>9</v>
      </c>
    </row>
    <row r="729" spans="4:13" x14ac:dyDescent="0.2">
      <c r="D729" s="199" t="s">
        <v>60</v>
      </c>
      <c r="E729" s="22" t="s">
        <v>61</v>
      </c>
      <c r="F729" s="21"/>
      <c r="G729" s="19">
        <v>205</v>
      </c>
      <c r="H729" s="27">
        <v>27</v>
      </c>
      <c r="I729" s="3">
        <v>56</v>
      </c>
      <c r="J729" s="3">
        <v>87</v>
      </c>
      <c r="K729" s="3">
        <v>17</v>
      </c>
      <c r="L729" s="3">
        <v>8</v>
      </c>
      <c r="M729" s="26">
        <v>10</v>
      </c>
    </row>
    <row r="730" spans="4:13" x14ac:dyDescent="0.2">
      <c r="D730" s="200"/>
      <c r="E730" s="4" t="s">
        <v>62</v>
      </c>
      <c r="F730" s="5"/>
      <c r="G730" s="6">
        <v>160</v>
      </c>
      <c r="H730" s="8">
        <v>30</v>
      </c>
      <c r="I730" s="1">
        <v>38</v>
      </c>
      <c r="J730" s="1">
        <v>64</v>
      </c>
      <c r="K730" s="1">
        <v>18</v>
      </c>
      <c r="L730" s="1">
        <v>3</v>
      </c>
      <c r="M730" s="9">
        <v>7</v>
      </c>
    </row>
    <row r="731" spans="4:13" x14ac:dyDescent="0.2">
      <c r="D731" s="200"/>
      <c r="E731" s="4" t="s">
        <v>63</v>
      </c>
      <c r="F731" s="5"/>
      <c r="G731" s="6">
        <v>121</v>
      </c>
      <c r="H731" s="8">
        <v>23</v>
      </c>
      <c r="I731" s="1">
        <v>44</v>
      </c>
      <c r="J731" s="1">
        <v>40</v>
      </c>
      <c r="K731" s="1">
        <v>9</v>
      </c>
      <c r="L731" s="1">
        <v>1</v>
      </c>
      <c r="M731" s="9">
        <v>4</v>
      </c>
    </row>
    <row r="732" spans="4:13" x14ac:dyDescent="0.2">
      <c r="D732" s="200"/>
      <c r="E732" s="4" t="s">
        <v>64</v>
      </c>
      <c r="F732" s="5"/>
      <c r="G732" s="6">
        <v>124</v>
      </c>
      <c r="H732" s="8">
        <v>13</v>
      </c>
      <c r="I732" s="1">
        <v>41</v>
      </c>
      <c r="J732" s="1">
        <v>58</v>
      </c>
      <c r="K732" s="1">
        <v>7</v>
      </c>
      <c r="L732" s="1">
        <v>1</v>
      </c>
      <c r="M732" s="9">
        <v>4</v>
      </c>
    </row>
    <row r="733" spans="4:13" x14ac:dyDescent="0.2">
      <c r="D733" s="200"/>
      <c r="E733" s="4" t="s">
        <v>65</v>
      </c>
      <c r="F733" s="5"/>
      <c r="G733" s="6">
        <v>109</v>
      </c>
      <c r="H733" s="8">
        <v>22</v>
      </c>
      <c r="I733" s="1">
        <v>23</v>
      </c>
      <c r="J733" s="1">
        <v>57</v>
      </c>
      <c r="K733" s="1">
        <v>5</v>
      </c>
      <c r="L733" s="1">
        <v>0</v>
      </c>
      <c r="M733" s="9">
        <v>2</v>
      </c>
    </row>
    <row r="734" spans="4:13" x14ac:dyDescent="0.2">
      <c r="D734" s="200"/>
      <c r="E734" s="4" t="s">
        <v>66</v>
      </c>
      <c r="F734" s="5"/>
      <c r="G734" s="6">
        <v>104</v>
      </c>
      <c r="H734" s="8">
        <v>17</v>
      </c>
      <c r="I734" s="1">
        <v>33</v>
      </c>
      <c r="J734" s="1">
        <v>44</v>
      </c>
      <c r="K734" s="1">
        <v>8</v>
      </c>
      <c r="L734" s="1">
        <v>0</v>
      </c>
      <c r="M734" s="9">
        <v>2</v>
      </c>
    </row>
    <row r="735" spans="4:13" x14ac:dyDescent="0.2">
      <c r="D735" s="200"/>
      <c r="E735" s="4" t="s">
        <v>67</v>
      </c>
      <c r="F735" s="5"/>
      <c r="G735" s="6">
        <v>139</v>
      </c>
      <c r="H735" s="8">
        <v>29</v>
      </c>
      <c r="I735" s="1">
        <v>40</v>
      </c>
      <c r="J735" s="1">
        <v>58</v>
      </c>
      <c r="K735" s="1">
        <v>8</v>
      </c>
      <c r="L735" s="1">
        <v>2</v>
      </c>
      <c r="M735" s="9">
        <v>2</v>
      </c>
    </row>
    <row r="736" spans="4:13" x14ac:dyDescent="0.2">
      <c r="D736" s="200"/>
      <c r="E736" s="4" t="s">
        <v>68</v>
      </c>
      <c r="F736" s="5"/>
      <c r="G736" s="6">
        <v>48</v>
      </c>
      <c r="H736" s="8">
        <v>9</v>
      </c>
      <c r="I736" s="1">
        <v>20</v>
      </c>
      <c r="J736" s="1">
        <v>12</v>
      </c>
      <c r="K736" s="1">
        <v>6</v>
      </c>
      <c r="L736" s="1">
        <v>0</v>
      </c>
      <c r="M736" s="9">
        <v>1</v>
      </c>
    </row>
    <row r="737" spans="2:13" x14ac:dyDescent="0.2">
      <c r="D737" s="200"/>
      <c r="E737" s="4" t="s">
        <v>69</v>
      </c>
      <c r="F737" s="5"/>
      <c r="G737" s="6">
        <v>37</v>
      </c>
      <c r="H737" s="8">
        <v>11</v>
      </c>
      <c r="I737" s="1">
        <v>12</v>
      </c>
      <c r="J737" s="1">
        <v>12</v>
      </c>
      <c r="K737" s="1">
        <v>2</v>
      </c>
      <c r="L737" s="1">
        <v>0</v>
      </c>
      <c r="M737" s="9">
        <v>0</v>
      </c>
    </row>
    <row r="738" spans="2:13" x14ac:dyDescent="0.2">
      <c r="D738" s="93" t="s">
        <v>70</v>
      </c>
      <c r="E738" s="89" t="s">
        <v>18</v>
      </c>
      <c r="F738" s="92"/>
      <c r="G738" s="94">
        <v>0</v>
      </c>
      <c r="H738" s="122">
        <v>0</v>
      </c>
      <c r="I738" s="63">
        <v>0</v>
      </c>
      <c r="J738" s="63">
        <v>0</v>
      </c>
      <c r="K738" s="63">
        <v>0</v>
      </c>
      <c r="L738" s="63">
        <v>0</v>
      </c>
      <c r="M738" s="121">
        <v>0</v>
      </c>
    </row>
    <row r="740" spans="2:13" x14ac:dyDescent="0.2">
      <c r="B740" s="40" t="str">
        <f xml:space="preserve"> HYPERLINK("#'目次'!B37", "[31]")</f>
        <v>[31]</v>
      </c>
      <c r="C740" s="23" t="s">
        <v>138</v>
      </c>
    </row>
    <row r="743" spans="2:13" x14ac:dyDescent="0.2">
      <c r="C743" s="23" t="s">
        <v>73</v>
      </c>
    </row>
    <row r="744" spans="2:13" ht="36" x14ac:dyDescent="0.2">
      <c r="D744" s="195"/>
      <c r="E744" s="196"/>
      <c r="F744" s="196"/>
      <c r="G744" s="37" t="s">
        <v>15</v>
      </c>
      <c r="H744" s="33" t="s">
        <v>131</v>
      </c>
      <c r="I744" s="13" t="s">
        <v>132</v>
      </c>
      <c r="J744" s="13" t="s">
        <v>133</v>
      </c>
      <c r="K744" s="13" t="s">
        <v>134</v>
      </c>
      <c r="L744" s="13" t="s">
        <v>135</v>
      </c>
      <c r="M744" s="38" t="s">
        <v>18</v>
      </c>
    </row>
    <row r="745" spans="2:13" x14ac:dyDescent="0.2">
      <c r="D745" s="197"/>
      <c r="E745" s="198"/>
      <c r="F745" s="198"/>
      <c r="G745" s="35"/>
      <c r="H745" s="39"/>
      <c r="I745" s="14"/>
      <c r="J745" s="14"/>
      <c r="K745" s="14"/>
      <c r="L745" s="14"/>
      <c r="M745" s="34"/>
    </row>
    <row r="746" spans="2:13" x14ac:dyDescent="0.2">
      <c r="D746" s="56"/>
      <c r="E746" s="58" t="s">
        <v>15</v>
      </c>
      <c r="F746" s="46"/>
      <c r="G746" s="36">
        <v>1200</v>
      </c>
      <c r="H746" s="17">
        <v>201</v>
      </c>
      <c r="I746" s="17">
        <v>344</v>
      </c>
      <c r="J746" s="17">
        <v>511</v>
      </c>
      <c r="K746" s="17">
        <v>88</v>
      </c>
      <c r="L746" s="17">
        <v>17</v>
      </c>
      <c r="M746" s="47">
        <v>39</v>
      </c>
    </row>
    <row r="747" spans="2:13" x14ac:dyDescent="0.2">
      <c r="D747" s="199" t="s">
        <v>74</v>
      </c>
      <c r="E747" s="22" t="s">
        <v>75</v>
      </c>
      <c r="F747" s="21"/>
      <c r="G747" s="19">
        <v>592</v>
      </c>
      <c r="H747" s="27">
        <v>105</v>
      </c>
      <c r="I747" s="3">
        <v>141</v>
      </c>
      <c r="J747" s="3">
        <v>286</v>
      </c>
      <c r="K747" s="3">
        <v>32</v>
      </c>
      <c r="L747" s="3">
        <v>8</v>
      </c>
      <c r="M747" s="26">
        <v>20</v>
      </c>
    </row>
    <row r="748" spans="2:13" x14ac:dyDescent="0.2">
      <c r="D748" s="200"/>
      <c r="E748" s="4" t="s">
        <v>34</v>
      </c>
      <c r="F748" s="5"/>
      <c r="G748" s="6">
        <v>37</v>
      </c>
      <c r="H748" s="8">
        <v>6</v>
      </c>
      <c r="I748" s="1">
        <v>3</v>
      </c>
      <c r="J748" s="1">
        <v>23</v>
      </c>
      <c r="K748" s="1">
        <v>3</v>
      </c>
      <c r="L748" s="1">
        <v>0</v>
      </c>
      <c r="M748" s="9">
        <v>2</v>
      </c>
    </row>
    <row r="749" spans="2:13" x14ac:dyDescent="0.2">
      <c r="D749" s="200"/>
      <c r="E749" s="4" t="s">
        <v>35</v>
      </c>
      <c r="F749" s="5"/>
      <c r="G749" s="6">
        <v>75</v>
      </c>
      <c r="H749" s="8">
        <v>10</v>
      </c>
      <c r="I749" s="1">
        <v>17</v>
      </c>
      <c r="J749" s="1">
        <v>40</v>
      </c>
      <c r="K749" s="1">
        <v>4</v>
      </c>
      <c r="L749" s="1">
        <v>1</v>
      </c>
      <c r="M749" s="9">
        <v>3</v>
      </c>
    </row>
    <row r="750" spans="2:13" x14ac:dyDescent="0.2">
      <c r="D750" s="200"/>
      <c r="E750" s="4" t="s">
        <v>36</v>
      </c>
      <c r="F750" s="5"/>
      <c r="G750" s="6">
        <v>95</v>
      </c>
      <c r="H750" s="8">
        <v>11</v>
      </c>
      <c r="I750" s="1">
        <v>21</v>
      </c>
      <c r="J750" s="1">
        <v>54</v>
      </c>
      <c r="K750" s="1">
        <v>6</v>
      </c>
      <c r="L750" s="1">
        <v>3</v>
      </c>
      <c r="M750" s="9">
        <v>0</v>
      </c>
    </row>
    <row r="751" spans="2:13" x14ac:dyDescent="0.2">
      <c r="D751" s="200"/>
      <c r="E751" s="4" t="s">
        <v>37</v>
      </c>
      <c r="F751" s="5"/>
      <c r="G751" s="6">
        <v>111</v>
      </c>
      <c r="H751" s="8">
        <v>22</v>
      </c>
      <c r="I751" s="1">
        <v>37</v>
      </c>
      <c r="J751" s="1">
        <v>43</v>
      </c>
      <c r="K751" s="1">
        <v>6</v>
      </c>
      <c r="L751" s="1">
        <v>0</v>
      </c>
      <c r="M751" s="9">
        <v>3</v>
      </c>
    </row>
    <row r="752" spans="2:13" x14ac:dyDescent="0.2">
      <c r="D752" s="200"/>
      <c r="E752" s="4" t="s">
        <v>38</v>
      </c>
      <c r="F752" s="5"/>
      <c r="G752" s="6">
        <v>93</v>
      </c>
      <c r="H752" s="8">
        <v>23</v>
      </c>
      <c r="I752" s="1">
        <v>23</v>
      </c>
      <c r="J752" s="1">
        <v>41</v>
      </c>
      <c r="K752" s="1">
        <v>4</v>
      </c>
      <c r="L752" s="1">
        <v>1</v>
      </c>
      <c r="M752" s="9">
        <v>1</v>
      </c>
    </row>
    <row r="753" spans="2:13" x14ac:dyDescent="0.2">
      <c r="D753" s="200"/>
      <c r="E753" s="4" t="s">
        <v>39</v>
      </c>
      <c r="F753" s="5"/>
      <c r="G753" s="6">
        <v>109</v>
      </c>
      <c r="H753" s="8">
        <v>20</v>
      </c>
      <c r="I753" s="1">
        <v>23</v>
      </c>
      <c r="J753" s="1">
        <v>55</v>
      </c>
      <c r="K753" s="1">
        <v>3</v>
      </c>
      <c r="L753" s="1">
        <v>1</v>
      </c>
      <c r="M753" s="9">
        <v>7</v>
      </c>
    </row>
    <row r="754" spans="2:13" x14ac:dyDescent="0.2">
      <c r="D754" s="200"/>
      <c r="E754" s="4" t="s">
        <v>40</v>
      </c>
      <c r="F754" s="5"/>
      <c r="G754" s="6">
        <v>72</v>
      </c>
      <c r="H754" s="8">
        <v>13</v>
      </c>
      <c r="I754" s="1">
        <v>17</v>
      </c>
      <c r="J754" s="1">
        <v>30</v>
      </c>
      <c r="K754" s="1">
        <v>6</v>
      </c>
      <c r="L754" s="1">
        <v>2</v>
      </c>
      <c r="M754" s="9">
        <v>4</v>
      </c>
    </row>
    <row r="755" spans="2:13" x14ac:dyDescent="0.2">
      <c r="D755" s="199" t="s">
        <v>76</v>
      </c>
      <c r="E755" s="22" t="s">
        <v>77</v>
      </c>
      <c r="F755" s="21"/>
      <c r="G755" s="19">
        <v>608</v>
      </c>
      <c r="H755" s="27">
        <v>96</v>
      </c>
      <c r="I755" s="3">
        <v>203</v>
      </c>
      <c r="J755" s="3">
        <v>225</v>
      </c>
      <c r="K755" s="3">
        <v>56</v>
      </c>
      <c r="L755" s="3">
        <v>9</v>
      </c>
      <c r="M755" s="26">
        <v>19</v>
      </c>
    </row>
    <row r="756" spans="2:13" x14ac:dyDescent="0.2">
      <c r="D756" s="200"/>
      <c r="E756" s="4" t="s">
        <v>34</v>
      </c>
      <c r="F756" s="5"/>
      <c r="G756" s="6">
        <v>37</v>
      </c>
      <c r="H756" s="8">
        <v>4</v>
      </c>
      <c r="I756" s="1">
        <v>12</v>
      </c>
      <c r="J756" s="1">
        <v>18</v>
      </c>
      <c r="K756" s="1">
        <v>0</v>
      </c>
      <c r="L756" s="1">
        <v>1</v>
      </c>
      <c r="M756" s="9">
        <v>2</v>
      </c>
    </row>
    <row r="757" spans="2:13" x14ac:dyDescent="0.2">
      <c r="D757" s="200"/>
      <c r="E757" s="4" t="s">
        <v>35</v>
      </c>
      <c r="F757" s="5"/>
      <c r="G757" s="6">
        <v>73</v>
      </c>
      <c r="H757" s="8">
        <v>14</v>
      </c>
      <c r="I757" s="1">
        <v>19</v>
      </c>
      <c r="J757" s="1">
        <v>32</v>
      </c>
      <c r="K757" s="1">
        <v>5</v>
      </c>
      <c r="L757" s="1">
        <v>0</v>
      </c>
      <c r="M757" s="9">
        <v>3</v>
      </c>
    </row>
    <row r="758" spans="2:13" x14ac:dyDescent="0.2">
      <c r="D758" s="200"/>
      <c r="E758" s="4" t="s">
        <v>36</v>
      </c>
      <c r="F758" s="5"/>
      <c r="G758" s="6">
        <v>92</v>
      </c>
      <c r="H758" s="8">
        <v>13</v>
      </c>
      <c r="I758" s="1">
        <v>30</v>
      </c>
      <c r="J758" s="1">
        <v>36</v>
      </c>
      <c r="K758" s="1">
        <v>8</v>
      </c>
      <c r="L758" s="1">
        <v>3</v>
      </c>
      <c r="M758" s="9">
        <v>2</v>
      </c>
    </row>
    <row r="759" spans="2:13" x14ac:dyDescent="0.2">
      <c r="D759" s="200"/>
      <c r="E759" s="4" t="s">
        <v>37</v>
      </c>
      <c r="F759" s="5"/>
      <c r="G759" s="6">
        <v>110</v>
      </c>
      <c r="H759" s="8">
        <v>13</v>
      </c>
      <c r="I759" s="1">
        <v>44</v>
      </c>
      <c r="J759" s="1">
        <v>37</v>
      </c>
      <c r="K759" s="1">
        <v>12</v>
      </c>
      <c r="L759" s="1">
        <v>1</v>
      </c>
      <c r="M759" s="9">
        <v>3</v>
      </c>
    </row>
    <row r="760" spans="2:13" x14ac:dyDescent="0.2">
      <c r="D760" s="200"/>
      <c r="E760" s="4" t="s">
        <v>38</v>
      </c>
      <c r="F760" s="5"/>
      <c r="G760" s="6">
        <v>93</v>
      </c>
      <c r="H760" s="8">
        <v>18</v>
      </c>
      <c r="I760" s="1">
        <v>31</v>
      </c>
      <c r="J760" s="1">
        <v>35</v>
      </c>
      <c r="K760" s="1">
        <v>8</v>
      </c>
      <c r="L760" s="1">
        <v>0</v>
      </c>
      <c r="M760" s="9">
        <v>1</v>
      </c>
    </row>
    <row r="761" spans="2:13" x14ac:dyDescent="0.2">
      <c r="D761" s="200"/>
      <c r="E761" s="4" t="s">
        <v>39</v>
      </c>
      <c r="F761" s="5"/>
      <c r="G761" s="6">
        <v>114</v>
      </c>
      <c r="H761" s="8">
        <v>15</v>
      </c>
      <c r="I761" s="1">
        <v>39</v>
      </c>
      <c r="J761" s="1">
        <v>38</v>
      </c>
      <c r="K761" s="1">
        <v>17</v>
      </c>
      <c r="L761" s="1">
        <v>2</v>
      </c>
      <c r="M761" s="9">
        <v>3</v>
      </c>
    </row>
    <row r="762" spans="2:13" x14ac:dyDescent="0.2">
      <c r="D762" s="201"/>
      <c r="E762" s="57" t="s">
        <v>40</v>
      </c>
      <c r="F762" s="59"/>
      <c r="G762" s="55">
        <v>89</v>
      </c>
      <c r="H762" s="77">
        <v>19</v>
      </c>
      <c r="I762" s="32">
        <v>28</v>
      </c>
      <c r="J762" s="32">
        <v>29</v>
      </c>
      <c r="K762" s="32">
        <v>6</v>
      </c>
      <c r="L762" s="32">
        <v>2</v>
      </c>
      <c r="M762" s="80">
        <v>5</v>
      </c>
    </row>
    <row r="764" spans="2:13" x14ac:dyDescent="0.2">
      <c r="B764" s="40" t="str">
        <f xml:space="preserve"> HYPERLINK("#'目次'!B38", "[32]")</f>
        <v>[32]</v>
      </c>
      <c r="C764" s="23" t="s">
        <v>138</v>
      </c>
    </row>
    <row r="767" spans="2:13" x14ac:dyDescent="0.2">
      <c r="C767" s="23" t="s">
        <v>80</v>
      </c>
    </row>
    <row r="768" spans="2:13" ht="36" x14ac:dyDescent="0.2">
      <c r="E768" s="195"/>
      <c r="F768" s="196"/>
      <c r="G768" s="37" t="s">
        <v>15</v>
      </c>
      <c r="H768" s="33" t="s">
        <v>131</v>
      </c>
      <c r="I768" s="13" t="s">
        <v>132</v>
      </c>
      <c r="J768" s="13" t="s">
        <v>133</v>
      </c>
      <c r="K768" s="13" t="s">
        <v>134</v>
      </c>
      <c r="L768" s="13" t="s">
        <v>135</v>
      </c>
      <c r="M768" s="38" t="s">
        <v>18</v>
      </c>
    </row>
    <row r="769" spans="2:13" x14ac:dyDescent="0.2">
      <c r="E769" s="197"/>
      <c r="F769" s="198"/>
      <c r="G769" s="35"/>
      <c r="H769" s="39"/>
      <c r="I769" s="14"/>
      <c r="J769" s="14"/>
      <c r="K769" s="14"/>
      <c r="L769" s="14"/>
      <c r="M769" s="34"/>
    </row>
    <row r="770" spans="2:13" x14ac:dyDescent="0.2">
      <c r="E770" s="91" t="s">
        <v>15</v>
      </c>
      <c r="F770" s="46"/>
      <c r="G770" s="36">
        <v>1200</v>
      </c>
      <c r="H770" s="17">
        <v>201</v>
      </c>
      <c r="I770" s="17">
        <v>344</v>
      </c>
      <c r="J770" s="17">
        <v>511</v>
      </c>
      <c r="K770" s="17">
        <v>88</v>
      </c>
      <c r="L770" s="17">
        <v>17</v>
      </c>
      <c r="M770" s="47">
        <v>39</v>
      </c>
    </row>
    <row r="771" spans="2:13" x14ac:dyDescent="0.2">
      <c r="E771" s="4" t="s">
        <v>81</v>
      </c>
      <c r="F771" s="5"/>
      <c r="G771" s="19">
        <v>48</v>
      </c>
      <c r="H771" s="27">
        <v>9</v>
      </c>
      <c r="I771" s="3">
        <v>15</v>
      </c>
      <c r="J771" s="3">
        <v>19</v>
      </c>
      <c r="K771" s="3">
        <v>3</v>
      </c>
      <c r="L771" s="3">
        <v>0</v>
      </c>
      <c r="M771" s="26">
        <v>2</v>
      </c>
    </row>
    <row r="772" spans="2:13" x14ac:dyDescent="0.2">
      <c r="E772" s="4" t="s">
        <v>82</v>
      </c>
      <c r="F772" s="5"/>
      <c r="G772" s="6">
        <v>84</v>
      </c>
      <c r="H772" s="8">
        <v>9</v>
      </c>
      <c r="I772" s="1">
        <v>22</v>
      </c>
      <c r="J772" s="1">
        <v>36</v>
      </c>
      <c r="K772" s="1">
        <v>11</v>
      </c>
      <c r="L772" s="1">
        <v>1</v>
      </c>
      <c r="M772" s="9">
        <v>5</v>
      </c>
    </row>
    <row r="773" spans="2:13" x14ac:dyDescent="0.2">
      <c r="E773" s="4" t="s">
        <v>83</v>
      </c>
      <c r="F773" s="5"/>
      <c r="G773" s="6">
        <v>462</v>
      </c>
      <c r="H773" s="8">
        <v>88</v>
      </c>
      <c r="I773" s="1">
        <v>138</v>
      </c>
      <c r="J773" s="1">
        <v>177</v>
      </c>
      <c r="K773" s="1">
        <v>35</v>
      </c>
      <c r="L773" s="1">
        <v>5</v>
      </c>
      <c r="M773" s="9">
        <v>19</v>
      </c>
    </row>
    <row r="774" spans="2:13" x14ac:dyDescent="0.2">
      <c r="E774" s="4" t="s">
        <v>84</v>
      </c>
      <c r="F774" s="5"/>
      <c r="G774" s="6">
        <v>30</v>
      </c>
      <c r="H774" s="8">
        <v>5</v>
      </c>
      <c r="I774" s="1">
        <v>8</v>
      </c>
      <c r="J774" s="1">
        <v>14</v>
      </c>
      <c r="K774" s="1">
        <v>0</v>
      </c>
      <c r="L774" s="1">
        <v>1</v>
      </c>
      <c r="M774" s="9">
        <v>2</v>
      </c>
    </row>
    <row r="775" spans="2:13" x14ac:dyDescent="0.2">
      <c r="E775" s="4" t="s">
        <v>85</v>
      </c>
      <c r="F775" s="5"/>
      <c r="G775" s="6">
        <v>144</v>
      </c>
      <c r="H775" s="8">
        <v>25</v>
      </c>
      <c r="I775" s="1">
        <v>40</v>
      </c>
      <c r="J775" s="1">
        <v>58</v>
      </c>
      <c r="K775" s="1">
        <v>13</v>
      </c>
      <c r="L775" s="1">
        <v>2</v>
      </c>
      <c r="M775" s="9">
        <v>6</v>
      </c>
    </row>
    <row r="776" spans="2:13" x14ac:dyDescent="0.2">
      <c r="E776" s="4" t="s">
        <v>86</v>
      </c>
      <c r="F776" s="5"/>
      <c r="G776" s="6">
        <v>192</v>
      </c>
      <c r="H776" s="8">
        <v>30</v>
      </c>
      <c r="I776" s="1">
        <v>66</v>
      </c>
      <c r="J776" s="1">
        <v>79</v>
      </c>
      <c r="K776" s="1">
        <v>15</v>
      </c>
      <c r="L776" s="1">
        <v>2</v>
      </c>
      <c r="M776" s="9">
        <v>0</v>
      </c>
    </row>
    <row r="777" spans="2:13" x14ac:dyDescent="0.2">
      <c r="E777" s="4" t="s">
        <v>87</v>
      </c>
      <c r="F777" s="5"/>
      <c r="G777" s="6">
        <v>72</v>
      </c>
      <c r="H777" s="8">
        <v>16</v>
      </c>
      <c r="I777" s="1">
        <v>16</v>
      </c>
      <c r="J777" s="1">
        <v>35</v>
      </c>
      <c r="K777" s="1">
        <v>1</v>
      </c>
      <c r="L777" s="1">
        <v>3</v>
      </c>
      <c r="M777" s="9">
        <v>1</v>
      </c>
    </row>
    <row r="778" spans="2:13" x14ac:dyDescent="0.2">
      <c r="E778" s="4" t="s">
        <v>88</v>
      </c>
      <c r="F778" s="5"/>
      <c r="G778" s="6">
        <v>36</v>
      </c>
      <c r="H778" s="8">
        <v>3</v>
      </c>
      <c r="I778" s="1">
        <v>10</v>
      </c>
      <c r="J778" s="1">
        <v>16</v>
      </c>
      <c r="K778" s="1">
        <v>5</v>
      </c>
      <c r="L778" s="1">
        <v>1</v>
      </c>
      <c r="M778" s="9">
        <v>1</v>
      </c>
    </row>
    <row r="779" spans="2:13" x14ac:dyDescent="0.2">
      <c r="E779" s="4" t="s">
        <v>89</v>
      </c>
      <c r="F779" s="5"/>
      <c r="G779" s="6">
        <v>66</v>
      </c>
      <c r="H779" s="8">
        <v>7</v>
      </c>
      <c r="I779" s="1">
        <v>16</v>
      </c>
      <c r="J779" s="1">
        <v>37</v>
      </c>
      <c r="K779" s="1">
        <v>3</v>
      </c>
      <c r="L779" s="1">
        <v>1</v>
      </c>
      <c r="M779" s="9">
        <v>2</v>
      </c>
    </row>
    <row r="780" spans="2:13" x14ac:dyDescent="0.2">
      <c r="E780" s="4" t="s">
        <v>90</v>
      </c>
      <c r="F780" s="5"/>
      <c r="G780" s="6">
        <v>54</v>
      </c>
      <c r="H780" s="8">
        <v>8</v>
      </c>
      <c r="I780" s="1">
        <v>12</v>
      </c>
      <c r="J780" s="1">
        <v>31</v>
      </c>
      <c r="K780" s="1">
        <v>2</v>
      </c>
      <c r="L780" s="1">
        <v>1</v>
      </c>
      <c r="M780" s="9">
        <v>0</v>
      </c>
    </row>
    <row r="781" spans="2:13" x14ac:dyDescent="0.2">
      <c r="E781" s="57" t="s">
        <v>91</v>
      </c>
      <c r="F781" s="59"/>
      <c r="G781" s="55">
        <v>12</v>
      </c>
      <c r="H781" s="77">
        <v>1</v>
      </c>
      <c r="I781" s="32">
        <v>1</v>
      </c>
      <c r="J781" s="32">
        <v>9</v>
      </c>
      <c r="K781" s="32">
        <v>0</v>
      </c>
      <c r="L781" s="32">
        <v>0</v>
      </c>
      <c r="M781" s="80">
        <v>1</v>
      </c>
    </row>
    <row r="783" spans="2:13" x14ac:dyDescent="0.2">
      <c r="B783" s="40" t="str">
        <f xml:space="preserve"> HYPERLINK("#'目次'!B39", "[33]")</f>
        <v>[33]</v>
      </c>
      <c r="C783" s="23" t="s">
        <v>141</v>
      </c>
    </row>
    <row r="786" spans="3:13" x14ac:dyDescent="0.2">
      <c r="C786" s="23" t="s">
        <v>14</v>
      </c>
    </row>
    <row r="787" spans="3:13" ht="36" x14ac:dyDescent="0.2">
      <c r="D787" s="195"/>
      <c r="E787" s="196"/>
      <c r="F787" s="196"/>
      <c r="G787" s="37" t="s">
        <v>15</v>
      </c>
      <c r="H787" s="33" t="s">
        <v>131</v>
      </c>
      <c r="I787" s="13" t="s">
        <v>132</v>
      </c>
      <c r="J787" s="13" t="s">
        <v>133</v>
      </c>
      <c r="K787" s="13" t="s">
        <v>134</v>
      </c>
      <c r="L787" s="13" t="s">
        <v>135</v>
      </c>
      <c r="M787" s="38" t="s">
        <v>18</v>
      </c>
    </row>
    <row r="788" spans="3:13" x14ac:dyDescent="0.2">
      <c r="D788" s="197"/>
      <c r="E788" s="198"/>
      <c r="F788" s="198"/>
      <c r="G788" s="35"/>
      <c r="H788" s="39"/>
      <c r="I788" s="14"/>
      <c r="J788" s="14"/>
      <c r="K788" s="14"/>
      <c r="L788" s="14"/>
      <c r="M788" s="34"/>
    </row>
    <row r="789" spans="3:13" x14ac:dyDescent="0.2">
      <c r="D789" s="56"/>
      <c r="E789" s="58" t="s">
        <v>15</v>
      </c>
      <c r="F789" s="46"/>
      <c r="G789" s="36">
        <v>1200</v>
      </c>
      <c r="H789" s="17">
        <v>311</v>
      </c>
      <c r="I789" s="17">
        <v>73</v>
      </c>
      <c r="J789" s="17">
        <v>693</v>
      </c>
      <c r="K789" s="17">
        <v>19</v>
      </c>
      <c r="L789" s="17">
        <v>5</v>
      </c>
      <c r="M789" s="47">
        <v>99</v>
      </c>
    </row>
    <row r="790" spans="3:13" x14ac:dyDescent="0.2">
      <c r="D790" s="199" t="s">
        <v>19</v>
      </c>
      <c r="E790" s="22" t="s">
        <v>20</v>
      </c>
      <c r="F790" s="21"/>
      <c r="G790" s="19">
        <v>132</v>
      </c>
      <c r="H790" s="27">
        <v>32</v>
      </c>
      <c r="I790" s="3">
        <v>7</v>
      </c>
      <c r="J790" s="3">
        <v>75</v>
      </c>
      <c r="K790" s="3">
        <v>1</v>
      </c>
      <c r="L790" s="3">
        <v>0</v>
      </c>
      <c r="M790" s="26">
        <v>17</v>
      </c>
    </row>
    <row r="791" spans="3:13" x14ac:dyDescent="0.2">
      <c r="D791" s="200"/>
      <c r="E791" s="4" t="s">
        <v>21</v>
      </c>
      <c r="F791" s="5"/>
      <c r="G791" s="6">
        <v>444</v>
      </c>
      <c r="H791" s="8">
        <v>129</v>
      </c>
      <c r="I791" s="1">
        <v>32</v>
      </c>
      <c r="J791" s="1">
        <v>230</v>
      </c>
      <c r="K791" s="1">
        <v>7</v>
      </c>
      <c r="L791" s="1">
        <v>2</v>
      </c>
      <c r="M791" s="9">
        <v>44</v>
      </c>
    </row>
    <row r="792" spans="3:13" x14ac:dyDescent="0.2">
      <c r="D792" s="200"/>
      <c r="E792" s="4" t="s">
        <v>22</v>
      </c>
      <c r="F792" s="5"/>
      <c r="G792" s="6">
        <v>192</v>
      </c>
      <c r="H792" s="8">
        <v>43</v>
      </c>
      <c r="I792" s="1">
        <v>14</v>
      </c>
      <c r="J792" s="1">
        <v>114</v>
      </c>
      <c r="K792" s="1">
        <v>3</v>
      </c>
      <c r="L792" s="1">
        <v>1</v>
      </c>
      <c r="M792" s="9">
        <v>17</v>
      </c>
    </row>
    <row r="793" spans="3:13" x14ac:dyDescent="0.2">
      <c r="D793" s="200"/>
      <c r="E793" s="4" t="s">
        <v>23</v>
      </c>
      <c r="F793" s="5"/>
      <c r="G793" s="6">
        <v>192</v>
      </c>
      <c r="H793" s="8">
        <v>48</v>
      </c>
      <c r="I793" s="1">
        <v>8</v>
      </c>
      <c r="J793" s="1">
        <v>124</v>
      </c>
      <c r="K793" s="1">
        <v>4</v>
      </c>
      <c r="L793" s="1">
        <v>0</v>
      </c>
      <c r="M793" s="9">
        <v>8</v>
      </c>
    </row>
    <row r="794" spans="3:13" x14ac:dyDescent="0.2">
      <c r="D794" s="200"/>
      <c r="E794" s="4" t="s">
        <v>24</v>
      </c>
      <c r="F794" s="5"/>
      <c r="G794" s="6">
        <v>240</v>
      </c>
      <c r="H794" s="8">
        <v>59</v>
      </c>
      <c r="I794" s="1">
        <v>12</v>
      </c>
      <c r="J794" s="1">
        <v>150</v>
      </c>
      <c r="K794" s="1">
        <v>4</v>
      </c>
      <c r="L794" s="1">
        <v>2</v>
      </c>
      <c r="M794" s="9">
        <v>13</v>
      </c>
    </row>
    <row r="795" spans="3:13" x14ac:dyDescent="0.2">
      <c r="D795" s="199" t="s">
        <v>25</v>
      </c>
      <c r="E795" s="22" t="s">
        <v>26</v>
      </c>
      <c r="F795" s="21"/>
      <c r="G795" s="19">
        <v>348</v>
      </c>
      <c r="H795" s="27">
        <v>108</v>
      </c>
      <c r="I795" s="3">
        <v>20</v>
      </c>
      <c r="J795" s="3">
        <v>197</v>
      </c>
      <c r="K795" s="3">
        <v>4</v>
      </c>
      <c r="L795" s="3">
        <v>0</v>
      </c>
      <c r="M795" s="26">
        <v>19</v>
      </c>
    </row>
    <row r="796" spans="3:13" x14ac:dyDescent="0.2">
      <c r="D796" s="200"/>
      <c r="E796" s="4" t="s">
        <v>27</v>
      </c>
      <c r="F796" s="5"/>
      <c r="G796" s="6">
        <v>378</v>
      </c>
      <c r="H796" s="8">
        <v>111</v>
      </c>
      <c r="I796" s="1">
        <v>26</v>
      </c>
      <c r="J796" s="1">
        <v>202</v>
      </c>
      <c r="K796" s="1">
        <v>7</v>
      </c>
      <c r="L796" s="1">
        <v>2</v>
      </c>
      <c r="M796" s="9">
        <v>30</v>
      </c>
    </row>
    <row r="797" spans="3:13" x14ac:dyDescent="0.2">
      <c r="D797" s="200"/>
      <c r="E797" s="4" t="s">
        <v>28</v>
      </c>
      <c r="F797" s="5"/>
      <c r="G797" s="6">
        <v>372</v>
      </c>
      <c r="H797" s="8">
        <v>79</v>
      </c>
      <c r="I797" s="1">
        <v>24</v>
      </c>
      <c r="J797" s="1">
        <v>219</v>
      </c>
      <c r="K797" s="1">
        <v>6</v>
      </c>
      <c r="L797" s="1">
        <v>3</v>
      </c>
      <c r="M797" s="9">
        <v>41</v>
      </c>
    </row>
    <row r="798" spans="3:13" x14ac:dyDescent="0.2">
      <c r="D798" s="200"/>
      <c r="E798" s="4" t="s">
        <v>29</v>
      </c>
      <c r="F798" s="5"/>
      <c r="G798" s="6">
        <v>102</v>
      </c>
      <c r="H798" s="8">
        <v>13</v>
      </c>
      <c r="I798" s="1">
        <v>3</v>
      </c>
      <c r="J798" s="1">
        <v>75</v>
      </c>
      <c r="K798" s="1">
        <v>2</v>
      </c>
      <c r="L798" s="1">
        <v>0</v>
      </c>
      <c r="M798" s="9">
        <v>9</v>
      </c>
    </row>
    <row r="799" spans="3:13" x14ac:dyDescent="0.2">
      <c r="D799" s="199" t="s">
        <v>30</v>
      </c>
      <c r="E799" s="22" t="s">
        <v>31</v>
      </c>
      <c r="F799" s="21"/>
      <c r="G799" s="19">
        <v>592</v>
      </c>
      <c r="H799" s="27">
        <v>145</v>
      </c>
      <c r="I799" s="3">
        <v>36</v>
      </c>
      <c r="J799" s="3">
        <v>359</v>
      </c>
      <c r="K799" s="3">
        <v>11</v>
      </c>
      <c r="L799" s="3">
        <v>2</v>
      </c>
      <c r="M799" s="26">
        <v>39</v>
      </c>
    </row>
    <row r="800" spans="3:13" x14ac:dyDescent="0.2">
      <c r="D800" s="200"/>
      <c r="E800" s="4" t="s">
        <v>32</v>
      </c>
      <c r="F800" s="5"/>
      <c r="G800" s="6">
        <v>608</v>
      </c>
      <c r="H800" s="8">
        <v>166</v>
      </c>
      <c r="I800" s="1">
        <v>37</v>
      </c>
      <c r="J800" s="1">
        <v>334</v>
      </c>
      <c r="K800" s="1">
        <v>8</v>
      </c>
      <c r="L800" s="1">
        <v>3</v>
      </c>
      <c r="M800" s="9">
        <v>60</v>
      </c>
    </row>
    <row r="801" spans="2:13" x14ac:dyDescent="0.2">
      <c r="D801" s="199" t="s">
        <v>33</v>
      </c>
      <c r="E801" s="22" t="s">
        <v>34</v>
      </c>
      <c r="F801" s="21"/>
      <c r="G801" s="19">
        <v>74</v>
      </c>
      <c r="H801" s="27">
        <v>11</v>
      </c>
      <c r="I801" s="3">
        <v>5</v>
      </c>
      <c r="J801" s="3">
        <v>46</v>
      </c>
      <c r="K801" s="3">
        <v>2</v>
      </c>
      <c r="L801" s="3">
        <v>2</v>
      </c>
      <c r="M801" s="26">
        <v>8</v>
      </c>
    </row>
    <row r="802" spans="2:13" x14ac:dyDescent="0.2">
      <c r="D802" s="200"/>
      <c r="E802" s="4" t="s">
        <v>35</v>
      </c>
      <c r="F802" s="5"/>
      <c r="G802" s="6">
        <v>148</v>
      </c>
      <c r="H802" s="8">
        <v>24</v>
      </c>
      <c r="I802" s="1">
        <v>11</v>
      </c>
      <c r="J802" s="1">
        <v>102</v>
      </c>
      <c r="K802" s="1">
        <v>3</v>
      </c>
      <c r="L802" s="1">
        <v>0</v>
      </c>
      <c r="M802" s="9">
        <v>8</v>
      </c>
    </row>
    <row r="803" spans="2:13" x14ac:dyDescent="0.2">
      <c r="D803" s="200"/>
      <c r="E803" s="4" t="s">
        <v>36</v>
      </c>
      <c r="F803" s="5"/>
      <c r="G803" s="6">
        <v>187</v>
      </c>
      <c r="H803" s="8">
        <v>56</v>
      </c>
      <c r="I803" s="1">
        <v>13</v>
      </c>
      <c r="J803" s="1">
        <v>109</v>
      </c>
      <c r="K803" s="1">
        <v>2</v>
      </c>
      <c r="L803" s="1">
        <v>0</v>
      </c>
      <c r="M803" s="9">
        <v>7</v>
      </c>
    </row>
    <row r="804" spans="2:13" x14ac:dyDescent="0.2">
      <c r="D804" s="200"/>
      <c r="E804" s="4" t="s">
        <v>37</v>
      </c>
      <c r="F804" s="5"/>
      <c r="G804" s="6">
        <v>221</v>
      </c>
      <c r="H804" s="8">
        <v>67</v>
      </c>
      <c r="I804" s="1">
        <v>23</v>
      </c>
      <c r="J804" s="1">
        <v>119</v>
      </c>
      <c r="K804" s="1">
        <v>2</v>
      </c>
      <c r="L804" s="1">
        <v>0</v>
      </c>
      <c r="M804" s="9">
        <v>10</v>
      </c>
    </row>
    <row r="805" spans="2:13" x14ac:dyDescent="0.2">
      <c r="D805" s="200"/>
      <c r="E805" s="4" t="s">
        <v>38</v>
      </c>
      <c r="F805" s="5"/>
      <c r="G805" s="6">
        <v>186</v>
      </c>
      <c r="H805" s="8">
        <v>52</v>
      </c>
      <c r="I805" s="1">
        <v>12</v>
      </c>
      <c r="J805" s="1">
        <v>107</v>
      </c>
      <c r="K805" s="1">
        <v>4</v>
      </c>
      <c r="L805" s="1">
        <v>0</v>
      </c>
      <c r="M805" s="9">
        <v>11</v>
      </c>
    </row>
    <row r="806" spans="2:13" x14ac:dyDescent="0.2">
      <c r="D806" s="200"/>
      <c r="E806" s="4" t="s">
        <v>39</v>
      </c>
      <c r="F806" s="5"/>
      <c r="G806" s="6">
        <v>223</v>
      </c>
      <c r="H806" s="8">
        <v>63</v>
      </c>
      <c r="I806" s="1">
        <v>5</v>
      </c>
      <c r="J806" s="1">
        <v>128</v>
      </c>
      <c r="K806" s="1">
        <v>4</v>
      </c>
      <c r="L806" s="1">
        <v>1</v>
      </c>
      <c r="M806" s="9">
        <v>22</v>
      </c>
    </row>
    <row r="807" spans="2:13" x14ac:dyDescent="0.2">
      <c r="D807" s="201"/>
      <c r="E807" s="57" t="s">
        <v>40</v>
      </c>
      <c r="F807" s="59"/>
      <c r="G807" s="55">
        <v>161</v>
      </c>
      <c r="H807" s="77">
        <v>38</v>
      </c>
      <c r="I807" s="32">
        <v>4</v>
      </c>
      <c r="J807" s="32">
        <v>82</v>
      </c>
      <c r="K807" s="32">
        <v>2</v>
      </c>
      <c r="L807" s="32">
        <v>2</v>
      </c>
      <c r="M807" s="80">
        <v>33</v>
      </c>
    </row>
    <row r="809" spans="2:13" x14ac:dyDescent="0.2">
      <c r="B809" s="40" t="str">
        <f xml:space="preserve"> HYPERLINK("#'目次'!B40", "[34]")</f>
        <v>[34]</v>
      </c>
      <c r="C809" s="23" t="s">
        <v>141</v>
      </c>
    </row>
    <row r="812" spans="2:13" x14ac:dyDescent="0.2">
      <c r="C812" s="23" t="s">
        <v>48</v>
      </c>
    </row>
    <row r="813" spans="2:13" ht="36" x14ac:dyDescent="0.2">
      <c r="D813" s="195"/>
      <c r="E813" s="196"/>
      <c r="F813" s="196"/>
      <c r="G813" s="37" t="s">
        <v>15</v>
      </c>
      <c r="H813" s="33" t="s">
        <v>131</v>
      </c>
      <c r="I813" s="13" t="s">
        <v>132</v>
      </c>
      <c r="J813" s="13" t="s">
        <v>133</v>
      </c>
      <c r="K813" s="13" t="s">
        <v>134</v>
      </c>
      <c r="L813" s="13" t="s">
        <v>135</v>
      </c>
      <c r="M813" s="38" t="s">
        <v>18</v>
      </c>
    </row>
    <row r="814" spans="2:13" x14ac:dyDescent="0.2">
      <c r="D814" s="197"/>
      <c r="E814" s="198"/>
      <c r="F814" s="198"/>
      <c r="G814" s="35"/>
      <c r="H814" s="39"/>
      <c r="I814" s="14"/>
      <c r="J814" s="14"/>
      <c r="K814" s="14"/>
      <c r="L814" s="14"/>
      <c r="M814" s="34"/>
    </row>
    <row r="815" spans="2:13" x14ac:dyDescent="0.2">
      <c r="D815" s="56"/>
      <c r="E815" s="58" t="s">
        <v>15</v>
      </c>
      <c r="F815" s="46"/>
      <c r="G815" s="36">
        <v>1200</v>
      </c>
      <c r="H815" s="17">
        <v>311</v>
      </c>
      <c r="I815" s="17">
        <v>73</v>
      </c>
      <c r="J815" s="17">
        <v>693</v>
      </c>
      <c r="K815" s="17">
        <v>19</v>
      </c>
      <c r="L815" s="17">
        <v>5</v>
      </c>
      <c r="M815" s="47">
        <v>99</v>
      </c>
    </row>
    <row r="816" spans="2:13" x14ac:dyDescent="0.2">
      <c r="D816" s="199" t="s">
        <v>49</v>
      </c>
      <c r="E816" s="22" t="s">
        <v>50</v>
      </c>
      <c r="F816" s="21"/>
      <c r="G816" s="19">
        <v>15</v>
      </c>
      <c r="H816" s="27">
        <v>3</v>
      </c>
      <c r="I816" s="3">
        <v>2</v>
      </c>
      <c r="J816" s="3">
        <v>8</v>
      </c>
      <c r="K816" s="3">
        <v>0</v>
      </c>
      <c r="L816" s="3">
        <v>0</v>
      </c>
      <c r="M816" s="26">
        <v>2</v>
      </c>
    </row>
    <row r="817" spans="4:13" x14ac:dyDescent="0.2">
      <c r="D817" s="200"/>
      <c r="E817" s="4" t="s">
        <v>51</v>
      </c>
      <c r="F817" s="5"/>
      <c r="G817" s="6">
        <v>142</v>
      </c>
      <c r="H817" s="8">
        <v>30</v>
      </c>
      <c r="I817" s="1">
        <v>7</v>
      </c>
      <c r="J817" s="1">
        <v>95</v>
      </c>
      <c r="K817" s="1">
        <v>0</v>
      </c>
      <c r="L817" s="1">
        <v>0</v>
      </c>
      <c r="M817" s="9">
        <v>10</v>
      </c>
    </row>
    <row r="818" spans="4:13" x14ac:dyDescent="0.2">
      <c r="D818" s="200"/>
      <c r="E818" s="4" t="s">
        <v>52</v>
      </c>
      <c r="F818" s="5"/>
      <c r="G818" s="6">
        <v>26</v>
      </c>
      <c r="H818" s="8">
        <v>11</v>
      </c>
      <c r="I818" s="1">
        <v>2</v>
      </c>
      <c r="J818" s="1">
        <v>10</v>
      </c>
      <c r="K818" s="1">
        <v>1</v>
      </c>
      <c r="L818" s="1">
        <v>0</v>
      </c>
      <c r="M818" s="9">
        <v>2</v>
      </c>
    </row>
    <row r="819" spans="4:13" x14ac:dyDescent="0.2">
      <c r="D819" s="200"/>
      <c r="E819" s="4" t="s">
        <v>53</v>
      </c>
      <c r="F819" s="5"/>
      <c r="G819" s="6">
        <v>41</v>
      </c>
      <c r="H819" s="8">
        <v>12</v>
      </c>
      <c r="I819" s="1">
        <v>3</v>
      </c>
      <c r="J819" s="1">
        <v>23</v>
      </c>
      <c r="K819" s="1">
        <v>1</v>
      </c>
      <c r="L819" s="1">
        <v>0</v>
      </c>
      <c r="M819" s="9">
        <v>2</v>
      </c>
    </row>
    <row r="820" spans="4:13" x14ac:dyDescent="0.2">
      <c r="D820" s="200"/>
      <c r="E820" s="4" t="s">
        <v>54</v>
      </c>
      <c r="F820" s="5"/>
      <c r="G820" s="6">
        <v>226</v>
      </c>
      <c r="H820" s="8">
        <v>62</v>
      </c>
      <c r="I820" s="1">
        <v>9</v>
      </c>
      <c r="J820" s="1">
        <v>139</v>
      </c>
      <c r="K820" s="1">
        <v>3</v>
      </c>
      <c r="L820" s="1">
        <v>0</v>
      </c>
      <c r="M820" s="9">
        <v>13</v>
      </c>
    </row>
    <row r="821" spans="4:13" x14ac:dyDescent="0.2">
      <c r="D821" s="200"/>
      <c r="E821" s="4" t="s">
        <v>55</v>
      </c>
      <c r="F821" s="5"/>
      <c r="G821" s="6">
        <v>125</v>
      </c>
      <c r="H821" s="8">
        <v>37</v>
      </c>
      <c r="I821" s="1">
        <v>12</v>
      </c>
      <c r="J821" s="1">
        <v>65</v>
      </c>
      <c r="K821" s="1">
        <v>3</v>
      </c>
      <c r="L821" s="1">
        <v>0</v>
      </c>
      <c r="M821" s="9">
        <v>8</v>
      </c>
    </row>
    <row r="822" spans="4:13" x14ac:dyDescent="0.2">
      <c r="D822" s="200"/>
      <c r="E822" s="4" t="s">
        <v>56</v>
      </c>
      <c r="F822" s="5"/>
      <c r="G822" s="6">
        <v>190</v>
      </c>
      <c r="H822" s="8">
        <v>57</v>
      </c>
      <c r="I822" s="1">
        <v>16</v>
      </c>
      <c r="J822" s="1">
        <v>104</v>
      </c>
      <c r="K822" s="1">
        <v>2</v>
      </c>
      <c r="L822" s="1">
        <v>0</v>
      </c>
      <c r="M822" s="9">
        <v>11</v>
      </c>
    </row>
    <row r="823" spans="4:13" x14ac:dyDescent="0.2">
      <c r="D823" s="200"/>
      <c r="E823" s="4" t="s">
        <v>57</v>
      </c>
      <c r="F823" s="5"/>
      <c r="G823" s="6">
        <v>185</v>
      </c>
      <c r="H823" s="8">
        <v>54</v>
      </c>
      <c r="I823" s="1">
        <v>10</v>
      </c>
      <c r="J823" s="1">
        <v>96</v>
      </c>
      <c r="K823" s="1">
        <v>3</v>
      </c>
      <c r="L823" s="1">
        <v>1</v>
      </c>
      <c r="M823" s="9">
        <v>21</v>
      </c>
    </row>
    <row r="824" spans="4:13" x14ac:dyDescent="0.2">
      <c r="D824" s="200"/>
      <c r="E824" s="4" t="s">
        <v>58</v>
      </c>
      <c r="F824" s="5"/>
      <c r="G824" s="6">
        <v>113</v>
      </c>
      <c r="H824" s="8">
        <v>18</v>
      </c>
      <c r="I824" s="1">
        <v>9</v>
      </c>
      <c r="J824" s="1">
        <v>72</v>
      </c>
      <c r="K824" s="1">
        <v>3</v>
      </c>
      <c r="L824" s="1">
        <v>2</v>
      </c>
      <c r="M824" s="9">
        <v>9</v>
      </c>
    </row>
    <row r="825" spans="4:13" x14ac:dyDescent="0.2">
      <c r="D825" s="200"/>
      <c r="E825" s="4" t="s">
        <v>59</v>
      </c>
      <c r="F825" s="5"/>
      <c r="G825" s="6">
        <v>136</v>
      </c>
      <c r="H825" s="8">
        <v>27</v>
      </c>
      <c r="I825" s="1">
        <v>3</v>
      </c>
      <c r="J825" s="1">
        <v>80</v>
      </c>
      <c r="K825" s="1">
        <v>3</v>
      </c>
      <c r="L825" s="1">
        <v>2</v>
      </c>
      <c r="M825" s="9">
        <v>21</v>
      </c>
    </row>
    <row r="826" spans="4:13" x14ac:dyDescent="0.2">
      <c r="D826" s="199" t="s">
        <v>60</v>
      </c>
      <c r="E826" s="22" t="s">
        <v>61</v>
      </c>
      <c r="F826" s="21"/>
      <c r="G826" s="19">
        <v>205</v>
      </c>
      <c r="H826" s="27">
        <v>55</v>
      </c>
      <c r="I826" s="3">
        <v>10</v>
      </c>
      <c r="J826" s="3">
        <v>109</v>
      </c>
      <c r="K826" s="3">
        <v>4</v>
      </c>
      <c r="L826" s="3">
        <v>2</v>
      </c>
      <c r="M826" s="26">
        <v>25</v>
      </c>
    </row>
    <row r="827" spans="4:13" x14ac:dyDescent="0.2">
      <c r="D827" s="200"/>
      <c r="E827" s="4" t="s">
        <v>62</v>
      </c>
      <c r="F827" s="5"/>
      <c r="G827" s="6">
        <v>160</v>
      </c>
      <c r="H827" s="8">
        <v>44</v>
      </c>
      <c r="I827" s="1">
        <v>4</v>
      </c>
      <c r="J827" s="1">
        <v>90</v>
      </c>
      <c r="K827" s="1">
        <v>6</v>
      </c>
      <c r="L827" s="1">
        <v>0</v>
      </c>
      <c r="M827" s="9">
        <v>16</v>
      </c>
    </row>
    <row r="828" spans="4:13" x14ac:dyDescent="0.2">
      <c r="D828" s="200"/>
      <c r="E828" s="4" t="s">
        <v>63</v>
      </c>
      <c r="F828" s="5"/>
      <c r="G828" s="6">
        <v>121</v>
      </c>
      <c r="H828" s="8">
        <v>35</v>
      </c>
      <c r="I828" s="1">
        <v>8</v>
      </c>
      <c r="J828" s="1">
        <v>69</v>
      </c>
      <c r="K828" s="1">
        <v>1</v>
      </c>
      <c r="L828" s="1">
        <v>0</v>
      </c>
      <c r="M828" s="9">
        <v>8</v>
      </c>
    </row>
    <row r="829" spans="4:13" x14ac:dyDescent="0.2">
      <c r="D829" s="200"/>
      <c r="E829" s="4" t="s">
        <v>64</v>
      </c>
      <c r="F829" s="5"/>
      <c r="G829" s="6">
        <v>124</v>
      </c>
      <c r="H829" s="8">
        <v>31</v>
      </c>
      <c r="I829" s="1">
        <v>11</v>
      </c>
      <c r="J829" s="1">
        <v>71</v>
      </c>
      <c r="K829" s="1">
        <v>1</v>
      </c>
      <c r="L829" s="1">
        <v>0</v>
      </c>
      <c r="M829" s="9">
        <v>10</v>
      </c>
    </row>
    <row r="830" spans="4:13" x14ac:dyDescent="0.2">
      <c r="D830" s="200"/>
      <c r="E830" s="4" t="s">
        <v>65</v>
      </c>
      <c r="F830" s="5"/>
      <c r="G830" s="6">
        <v>109</v>
      </c>
      <c r="H830" s="8">
        <v>23</v>
      </c>
      <c r="I830" s="1">
        <v>9</v>
      </c>
      <c r="J830" s="1">
        <v>70</v>
      </c>
      <c r="K830" s="1">
        <v>0</v>
      </c>
      <c r="L830" s="1">
        <v>1</v>
      </c>
      <c r="M830" s="9">
        <v>6</v>
      </c>
    </row>
    <row r="831" spans="4:13" x14ac:dyDescent="0.2">
      <c r="D831" s="200"/>
      <c r="E831" s="4" t="s">
        <v>66</v>
      </c>
      <c r="F831" s="5"/>
      <c r="G831" s="6">
        <v>104</v>
      </c>
      <c r="H831" s="8">
        <v>32</v>
      </c>
      <c r="I831" s="1">
        <v>7</v>
      </c>
      <c r="J831" s="1">
        <v>57</v>
      </c>
      <c r="K831" s="1">
        <v>2</v>
      </c>
      <c r="L831" s="1">
        <v>0</v>
      </c>
      <c r="M831" s="9">
        <v>6</v>
      </c>
    </row>
    <row r="832" spans="4:13" x14ac:dyDescent="0.2">
      <c r="D832" s="200"/>
      <c r="E832" s="4" t="s">
        <v>67</v>
      </c>
      <c r="F832" s="5"/>
      <c r="G832" s="6">
        <v>139</v>
      </c>
      <c r="H832" s="8">
        <v>36</v>
      </c>
      <c r="I832" s="1">
        <v>10</v>
      </c>
      <c r="J832" s="1">
        <v>86</v>
      </c>
      <c r="K832" s="1">
        <v>1</v>
      </c>
      <c r="L832" s="1">
        <v>1</v>
      </c>
      <c r="M832" s="9">
        <v>5</v>
      </c>
    </row>
    <row r="833" spans="2:13" x14ac:dyDescent="0.2">
      <c r="D833" s="200"/>
      <c r="E833" s="4" t="s">
        <v>68</v>
      </c>
      <c r="F833" s="5"/>
      <c r="G833" s="6">
        <v>48</v>
      </c>
      <c r="H833" s="8">
        <v>14</v>
      </c>
      <c r="I833" s="1">
        <v>4</v>
      </c>
      <c r="J833" s="1">
        <v>23</v>
      </c>
      <c r="K833" s="1">
        <v>2</v>
      </c>
      <c r="L833" s="1">
        <v>0</v>
      </c>
      <c r="M833" s="9">
        <v>5</v>
      </c>
    </row>
    <row r="834" spans="2:13" x14ac:dyDescent="0.2">
      <c r="D834" s="200"/>
      <c r="E834" s="4" t="s">
        <v>69</v>
      </c>
      <c r="F834" s="5"/>
      <c r="G834" s="6">
        <v>37</v>
      </c>
      <c r="H834" s="8">
        <v>11</v>
      </c>
      <c r="I834" s="1">
        <v>3</v>
      </c>
      <c r="J834" s="1">
        <v>18</v>
      </c>
      <c r="K834" s="1">
        <v>1</v>
      </c>
      <c r="L834" s="1">
        <v>0</v>
      </c>
      <c r="M834" s="9">
        <v>4</v>
      </c>
    </row>
    <row r="835" spans="2:13" x14ac:dyDescent="0.2">
      <c r="D835" s="93" t="s">
        <v>70</v>
      </c>
      <c r="E835" s="89" t="s">
        <v>18</v>
      </c>
      <c r="F835" s="92"/>
      <c r="G835" s="94">
        <v>0</v>
      </c>
      <c r="H835" s="122">
        <v>0</v>
      </c>
      <c r="I835" s="63">
        <v>0</v>
      </c>
      <c r="J835" s="63">
        <v>0</v>
      </c>
      <c r="K835" s="63">
        <v>0</v>
      </c>
      <c r="L835" s="63">
        <v>0</v>
      </c>
      <c r="M835" s="121">
        <v>0</v>
      </c>
    </row>
    <row r="837" spans="2:13" x14ac:dyDescent="0.2">
      <c r="B837" s="40" t="str">
        <f xml:space="preserve"> HYPERLINK("#'目次'!B41", "[35]")</f>
        <v>[35]</v>
      </c>
      <c r="C837" s="23" t="s">
        <v>141</v>
      </c>
    </row>
    <row r="840" spans="2:13" x14ac:dyDescent="0.2">
      <c r="C840" s="23" t="s">
        <v>73</v>
      </c>
    </row>
    <row r="841" spans="2:13" ht="36" x14ac:dyDescent="0.2">
      <c r="D841" s="195"/>
      <c r="E841" s="196"/>
      <c r="F841" s="196"/>
      <c r="G841" s="37" t="s">
        <v>15</v>
      </c>
      <c r="H841" s="33" t="s">
        <v>131</v>
      </c>
      <c r="I841" s="13" t="s">
        <v>132</v>
      </c>
      <c r="J841" s="13" t="s">
        <v>133</v>
      </c>
      <c r="K841" s="13" t="s">
        <v>134</v>
      </c>
      <c r="L841" s="13" t="s">
        <v>135</v>
      </c>
      <c r="M841" s="38" t="s">
        <v>18</v>
      </c>
    </row>
    <row r="842" spans="2:13" x14ac:dyDescent="0.2">
      <c r="D842" s="197"/>
      <c r="E842" s="198"/>
      <c r="F842" s="198"/>
      <c r="G842" s="35"/>
      <c r="H842" s="39"/>
      <c r="I842" s="14"/>
      <c r="J842" s="14"/>
      <c r="K842" s="14"/>
      <c r="L842" s="14"/>
      <c r="M842" s="34"/>
    </row>
    <row r="843" spans="2:13" x14ac:dyDescent="0.2">
      <c r="D843" s="56"/>
      <c r="E843" s="58" t="s">
        <v>15</v>
      </c>
      <c r="F843" s="46"/>
      <c r="G843" s="36">
        <v>1200</v>
      </c>
      <c r="H843" s="17">
        <v>311</v>
      </c>
      <c r="I843" s="17">
        <v>73</v>
      </c>
      <c r="J843" s="17">
        <v>693</v>
      </c>
      <c r="K843" s="17">
        <v>19</v>
      </c>
      <c r="L843" s="17">
        <v>5</v>
      </c>
      <c r="M843" s="47">
        <v>99</v>
      </c>
    </row>
    <row r="844" spans="2:13" x14ac:dyDescent="0.2">
      <c r="D844" s="199" t="s">
        <v>74</v>
      </c>
      <c r="E844" s="22" t="s">
        <v>75</v>
      </c>
      <c r="F844" s="21"/>
      <c r="G844" s="19">
        <v>592</v>
      </c>
      <c r="H844" s="27">
        <v>145</v>
      </c>
      <c r="I844" s="3">
        <v>36</v>
      </c>
      <c r="J844" s="3">
        <v>359</v>
      </c>
      <c r="K844" s="3">
        <v>11</v>
      </c>
      <c r="L844" s="3">
        <v>2</v>
      </c>
      <c r="M844" s="26">
        <v>39</v>
      </c>
    </row>
    <row r="845" spans="2:13" x14ac:dyDescent="0.2">
      <c r="D845" s="200"/>
      <c r="E845" s="4" t="s">
        <v>34</v>
      </c>
      <c r="F845" s="5"/>
      <c r="G845" s="6">
        <v>37</v>
      </c>
      <c r="H845" s="8">
        <v>6</v>
      </c>
      <c r="I845" s="1">
        <v>1</v>
      </c>
      <c r="J845" s="1">
        <v>26</v>
      </c>
      <c r="K845" s="1">
        <v>1</v>
      </c>
      <c r="L845" s="1">
        <v>1</v>
      </c>
      <c r="M845" s="9">
        <v>2</v>
      </c>
    </row>
    <row r="846" spans="2:13" x14ac:dyDescent="0.2">
      <c r="D846" s="200"/>
      <c r="E846" s="4" t="s">
        <v>35</v>
      </c>
      <c r="F846" s="5"/>
      <c r="G846" s="6">
        <v>75</v>
      </c>
      <c r="H846" s="8">
        <v>12</v>
      </c>
      <c r="I846" s="1">
        <v>7</v>
      </c>
      <c r="J846" s="1">
        <v>50</v>
      </c>
      <c r="K846" s="1">
        <v>2</v>
      </c>
      <c r="L846" s="1">
        <v>0</v>
      </c>
      <c r="M846" s="9">
        <v>4</v>
      </c>
    </row>
    <row r="847" spans="2:13" x14ac:dyDescent="0.2">
      <c r="D847" s="200"/>
      <c r="E847" s="4" t="s">
        <v>36</v>
      </c>
      <c r="F847" s="5"/>
      <c r="G847" s="6">
        <v>95</v>
      </c>
      <c r="H847" s="8">
        <v>28</v>
      </c>
      <c r="I847" s="1">
        <v>8</v>
      </c>
      <c r="J847" s="1">
        <v>58</v>
      </c>
      <c r="K847" s="1">
        <v>1</v>
      </c>
      <c r="L847" s="1">
        <v>0</v>
      </c>
      <c r="M847" s="9">
        <v>0</v>
      </c>
    </row>
    <row r="848" spans="2:13" x14ac:dyDescent="0.2">
      <c r="D848" s="200"/>
      <c r="E848" s="4" t="s">
        <v>37</v>
      </c>
      <c r="F848" s="5"/>
      <c r="G848" s="6">
        <v>111</v>
      </c>
      <c r="H848" s="8">
        <v>32</v>
      </c>
      <c r="I848" s="1">
        <v>10</v>
      </c>
      <c r="J848" s="1">
        <v>62</v>
      </c>
      <c r="K848" s="1">
        <v>2</v>
      </c>
      <c r="L848" s="1">
        <v>0</v>
      </c>
      <c r="M848" s="9">
        <v>5</v>
      </c>
    </row>
    <row r="849" spans="2:13" x14ac:dyDescent="0.2">
      <c r="D849" s="200"/>
      <c r="E849" s="4" t="s">
        <v>38</v>
      </c>
      <c r="F849" s="5"/>
      <c r="G849" s="6">
        <v>93</v>
      </c>
      <c r="H849" s="8">
        <v>25</v>
      </c>
      <c r="I849" s="1">
        <v>5</v>
      </c>
      <c r="J849" s="1">
        <v>56</v>
      </c>
      <c r="K849" s="1">
        <v>2</v>
      </c>
      <c r="L849" s="1">
        <v>0</v>
      </c>
      <c r="M849" s="9">
        <v>5</v>
      </c>
    </row>
    <row r="850" spans="2:13" x14ac:dyDescent="0.2">
      <c r="D850" s="200"/>
      <c r="E850" s="4" t="s">
        <v>39</v>
      </c>
      <c r="F850" s="5"/>
      <c r="G850" s="6">
        <v>109</v>
      </c>
      <c r="H850" s="8">
        <v>28</v>
      </c>
      <c r="I850" s="1">
        <v>4</v>
      </c>
      <c r="J850" s="1">
        <v>66</v>
      </c>
      <c r="K850" s="1">
        <v>1</v>
      </c>
      <c r="L850" s="1">
        <v>1</v>
      </c>
      <c r="M850" s="9">
        <v>9</v>
      </c>
    </row>
    <row r="851" spans="2:13" x14ac:dyDescent="0.2">
      <c r="D851" s="200"/>
      <c r="E851" s="4" t="s">
        <v>40</v>
      </c>
      <c r="F851" s="5"/>
      <c r="G851" s="6">
        <v>72</v>
      </c>
      <c r="H851" s="8">
        <v>14</v>
      </c>
      <c r="I851" s="1">
        <v>1</v>
      </c>
      <c r="J851" s="1">
        <v>41</v>
      </c>
      <c r="K851" s="1">
        <v>2</v>
      </c>
      <c r="L851" s="1">
        <v>0</v>
      </c>
      <c r="M851" s="9">
        <v>14</v>
      </c>
    </row>
    <row r="852" spans="2:13" x14ac:dyDescent="0.2">
      <c r="D852" s="199" t="s">
        <v>76</v>
      </c>
      <c r="E852" s="22" t="s">
        <v>77</v>
      </c>
      <c r="F852" s="21"/>
      <c r="G852" s="19">
        <v>608</v>
      </c>
      <c r="H852" s="27">
        <v>166</v>
      </c>
      <c r="I852" s="3">
        <v>37</v>
      </c>
      <c r="J852" s="3">
        <v>334</v>
      </c>
      <c r="K852" s="3">
        <v>8</v>
      </c>
      <c r="L852" s="3">
        <v>3</v>
      </c>
      <c r="M852" s="26">
        <v>60</v>
      </c>
    </row>
    <row r="853" spans="2:13" x14ac:dyDescent="0.2">
      <c r="D853" s="200"/>
      <c r="E853" s="4" t="s">
        <v>34</v>
      </c>
      <c r="F853" s="5"/>
      <c r="G853" s="6">
        <v>37</v>
      </c>
      <c r="H853" s="8">
        <v>5</v>
      </c>
      <c r="I853" s="1">
        <v>4</v>
      </c>
      <c r="J853" s="1">
        <v>20</v>
      </c>
      <c r="K853" s="1">
        <v>1</v>
      </c>
      <c r="L853" s="1">
        <v>1</v>
      </c>
      <c r="M853" s="9">
        <v>6</v>
      </c>
    </row>
    <row r="854" spans="2:13" x14ac:dyDescent="0.2">
      <c r="D854" s="200"/>
      <c r="E854" s="4" t="s">
        <v>35</v>
      </c>
      <c r="F854" s="5"/>
      <c r="G854" s="6">
        <v>73</v>
      </c>
      <c r="H854" s="8">
        <v>12</v>
      </c>
      <c r="I854" s="1">
        <v>4</v>
      </c>
      <c r="J854" s="1">
        <v>52</v>
      </c>
      <c r="K854" s="1">
        <v>1</v>
      </c>
      <c r="L854" s="1">
        <v>0</v>
      </c>
      <c r="M854" s="9">
        <v>4</v>
      </c>
    </row>
    <row r="855" spans="2:13" x14ac:dyDescent="0.2">
      <c r="D855" s="200"/>
      <c r="E855" s="4" t="s">
        <v>36</v>
      </c>
      <c r="F855" s="5"/>
      <c r="G855" s="6">
        <v>92</v>
      </c>
      <c r="H855" s="8">
        <v>28</v>
      </c>
      <c r="I855" s="1">
        <v>5</v>
      </c>
      <c r="J855" s="1">
        <v>51</v>
      </c>
      <c r="K855" s="1">
        <v>1</v>
      </c>
      <c r="L855" s="1">
        <v>0</v>
      </c>
      <c r="M855" s="9">
        <v>7</v>
      </c>
    </row>
    <row r="856" spans="2:13" x14ac:dyDescent="0.2">
      <c r="D856" s="200"/>
      <c r="E856" s="4" t="s">
        <v>37</v>
      </c>
      <c r="F856" s="5"/>
      <c r="G856" s="6">
        <v>110</v>
      </c>
      <c r="H856" s="8">
        <v>35</v>
      </c>
      <c r="I856" s="1">
        <v>13</v>
      </c>
      <c r="J856" s="1">
        <v>57</v>
      </c>
      <c r="K856" s="1">
        <v>0</v>
      </c>
      <c r="L856" s="1">
        <v>0</v>
      </c>
      <c r="M856" s="9">
        <v>5</v>
      </c>
    </row>
    <row r="857" spans="2:13" x14ac:dyDescent="0.2">
      <c r="D857" s="200"/>
      <c r="E857" s="4" t="s">
        <v>38</v>
      </c>
      <c r="F857" s="5"/>
      <c r="G857" s="6">
        <v>93</v>
      </c>
      <c r="H857" s="8">
        <v>27</v>
      </c>
      <c r="I857" s="1">
        <v>7</v>
      </c>
      <c r="J857" s="1">
        <v>51</v>
      </c>
      <c r="K857" s="1">
        <v>2</v>
      </c>
      <c r="L857" s="1">
        <v>0</v>
      </c>
      <c r="M857" s="9">
        <v>6</v>
      </c>
    </row>
    <row r="858" spans="2:13" x14ac:dyDescent="0.2">
      <c r="D858" s="200"/>
      <c r="E858" s="4" t="s">
        <v>39</v>
      </c>
      <c r="F858" s="5"/>
      <c r="G858" s="6">
        <v>114</v>
      </c>
      <c r="H858" s="8">
        <v>35</v>
      </c>
      <c r="I858" s="1">
        <v>1</v>
      </c>
      <c r="J858" s="1">
        <v>62</v>
      </c>
      <c r="K858" s="1">
        <v>3</v>
      </c>
      <c r="L858" s="1">
        <v>0</v>
      </c>
      <c r="M858" s="9">
        <v>13</v>
      </c>
    </row>
    <row r="859" spans="2:13" x14ac:dyDescent="0.2">
      <c r="D859" s="201"/>
      <c r="E859" s="57" t="s">
        <v>40</v>
      </c>
      <c r="F859" s="59"/>
      <c r="G859" s="55">
        <v>89</v>
      </c>
      <c r="H859" s="77">
        <v>24</v>
      </c>
      <c r="I859" s="32">
        <v>3</v>
      </c>
      <c r="J859" s="32">
        <v>41</v>
      </c>
      <c r="K859" s="32">
        <v>0</v>
      </c>
      <c r="L859" s="32">
        <v>2</v>
      </c>
      <c r="M859" s="80">
        <v>19</v>
      </c>
    </row>
    <row r="861" spans="2:13" x14ac:dyDescent="0.2">
      <c r="B861" s="40" t="str">
        <f xml:space="preserve"> HYPERLINK("#'目次'!B42", "[36]")</f>
        <v>[36]</v>
      </c>
      <c r="C861" s="23" t="s">
        <v>141</v>
      </c>
    </row>
    <row r="864" spans="2:13" x14ac:dyDescent="0.2">
      <c r="C864" s="23" t="s">
        <v>80</v>
      </c>
    </row>
    <row r="865" spans="2:13" ht="36" x14ac:dyDescent="0.2">
      <c r="E865" s="195"/>
      <c r="F865" s="196"/>
      <c r="G865" s="37" t="s">
        <v>15</v>
      </c>
      <c r="H865" s="33" t="s">
        <v>131</v>
      </c>
      <c r="I865" s="13" t="s">
        <v>132</v>
      </c>
      <c r="J865" s="13" t="s">
        <v>133</v>
      </c>
      <c r="K865" s="13" t="s">
        <v>134</v>
      </c>
      <c r="L865" s="13" t="s">
        <v>135</v>
      </c>
      <c r="M865" s="38" t="s">
        <v>18</v>
      </c>
    </row>
    <row r="866" spans="2:13" x14ac:dyDescent="0.2">
      <c r="E866" s="197"/>
      <c r="F866" s="198"/>
      <c r="G866" s="35"/>
      <c r="H866" s="39"/>
      <c r="I866" s="14"/>
      <c r="J866" s="14"/>
      <c r="K866" s="14"/>
      <c r="L866" s="14"/>
      <c r="M866" s="34"/>
    </row>
    <row r="867" spans="2:13" x14ac:dyDescent="0.2">
      <c r="E867" s="91" t="s">
        <v>15</v>
      </c>
      <c r="F867" s="46"/>
      <c r="G867" s="36">
        <v>1200</v>
      </c>
      <c r="H867" s="17">
        <v>311</v>
      </c>
      <c r="I867" s="17">
        <v>73</v>
      </c>
      <c r="J867" s="17">
        <v>693</v>
      </c>
      <c r="K867" s="17">
        <v>19</v>
      </c>
      <c r="L867" s="17">
        <v>5</v>
      </c>
      <c r="M867" s="47">
        <v>99</v>
      </c>
    </row>
    <row r="868" spans="2:13" x14ac:dyDescent="0.2">
      <c r="E868" s="4" t="s">
        <v>81</v>
      </c>
      <c r="F868" s="5"/>
      <c r="G868" s="19">
        <v>48</v>
      </c>
      <c r="H868" s="27">
        <v>16</v>
      </c>
      <c r="I868" s="3">
        <v>1</v>
      </c>
      <c r="J868" s="3">
        <v>25</v>
      </c>
      <c r="K868" s="3">
        <v>0</v>
      </c>
      <c r="L868" s="3">
        <v>0</v>
      </c>
      <c r="M868" s="26">
        <v>6</v>
      </c>
    </row>
    <row r="869" spans="2:13" x14ac:dyDescent="0.2">
      <c r="E869" s="4" t="s">
        <v>82</v>
      </c>
      <c r="F869" s="5"/>
      <c r="G869" s="6">
        <v>84</v>
      </c>
      <c r="H869" s="8">
        <v>16</v>
      </c>
      <c r="I869" s="1">
        <v>6</v>
      </c>
      <c r="J869" s="1">
        <v>50</v>
      </c>
      <c r="K869" s="1">
        <v>1</v>
      </c>
      <c r="L869" s="1">
        <v>0</v>
      </c>
      <c r="M869" s="9">
        <v>11</v>
      </c>
    </row>
    <row r="870" spans="2:13" x14ac:dyDescent="0.2">
      <c r="E870" s="4" t="s">
        <v>83</v>
      </c>
      <c r="F870" s="5"/>
      <c r="G870" s="6">
        <v>462</v>
      </c>
      <c r="H870" s="8">
        <v>133</v>
      </c>
      <c r="I870" s="1">
        <v>33</v>
      </c>
      <c r="J870" s="1">
        <v>241</v>
      </c>
      <c r="K870" s="1">
        <v>8</v>
      </c>
      <c r="L870" s="1">
        <v>2</v>
      </c>
      <c r="M870" s="9">
        <v>45</v>
      </c>
    </row>
    <row r="871" spans="2:13" x14ac:dyDescent="0.2">
      <c r="E871" s="4" t="s">
        <v>84</v>
      </c>
      <c r="F871" s="5"/>
      <c r="G871" s="6">
        <v>30</v>
      </c>
      <c r="H871" s="8">
        <v>8</v>
      </c>
      <c r="I871" s="1">
        <v>1</v>
      </c>
      <c r="J871" s="1">
        <v>18</v>
      </c>
      <c r="K871" s="1">
        <v>0</v>
      </c>
      <c r="L871" s="1">
        <v>0</v>
      </c>
      <c r="M871" s="9">
        <v>3</v>
      </c>
    </row>
    <row r="872" spans="2:13" x14ac:dyDescent="0.2">
      <c r="E872" s="4" t="s">
        <v>85</v>
      </c>
      <c r="F872" s="5"/>
      <c r="G872" s="6">
        <v>144</v>
      </c>
      <c r="H872" s="8">
        <v>31</v>
      </c>
      <c r="I872" s="1">
        <v>12</v>
      </c>
      <c r="J872" s="1">
        <v>85</v>
      </c>
      <c r="K872" s="1">
        <v>2</v>
      </c>
      <c r="L872" s="1">
        <v>1</v>
      </c>
      <c r="M872" s="9">
        <v>13</v>
      </c>
    </row>
    <row r="873" spans="2:13" x14ac:dyDescent="0.2">
      <c r="E873" s="4" t="s">
        <v>86</v>
      </c>
      <c r="F873" s="5"/>
      <c r="G873" s="6">
        <v>192</v>
      </c>
      <c r="H873" s="8">
        <v>48</v>
      </c>
      <c r="I873" s="1">
        <v>8</v>
      </c>
      <c r="J873" s="1">
        <v>124</v>
      </c>
      <c r="K873" s="1">
        <v>4</v>
      </c>
      <c r="L873" s="1">
        <v>0</v>
      </c>
      <c r="M873" s="9">
        <v>8</v>
      </c>
    </row>
    <row r="874" spans="2:13" x14ac:dyDescent="0.2">
      <c r="E874" s="4" t="s">
        <v>87</v>
      </c>
      <c r="F874" s="5"/>
      <c r="G874" s="6">
        <v>72</v>
      </c>
      <c r="H874" s="8">
        <v>19</v>
      </c>
      <c r="I874" s="1">
        <v>3</v>
      </c>
      <c r="J874" s="1">
        <v>44</v>
      </c>
      <c r="K874" s="1">
        <v>3</v>
      </c>
      <c r="L874" s="1">
        <v>1</v>
      </c>
      <c r="M874" s="9">
        <v>2</v>
      </c>
    </row>
    <row r="875" spans="2:13" x14ac:dyDescent="0.2">
      <c r="E875" s="4" t="s">
        <v>88</v>
      </c>
      <c r="F875" s="5"/>
      <c r="G875" s="6">
        <v>36</v>
      </c>
      <c r="H875" s="8">
        <v>9</v>
      </c>
      <c r="I875" s="1">
        <v>1</v>
      </c>
      <c r="J875" s="1">
        <v>20</v>
      </c>
      <c r="K875" s="1">
        <v>0</v>
      </c>
      <c r="L875" s="1">
        <v>1</v>
      </c>
      <c r="M875" s="9">
        <v>5</v>
      </c>
    </row>
    <row r="876" spans="2:13" x14ac:dyDescent="0.2">
      <c r="E876" s="4" t="s">
        <v>89</v>
      </c>
      <c r="F876" s="5"/>
      <c r="G876" s="6">
        <v>66</v>
      </c>
      <c r="H876" s="8">
        <v>14</v>
      </c>
      <c r="I876" s="1">
        <v>2</v>
      </c>
      <c r="J876" s="1">
        <v>48</v>
      </c>
      <c r="K876" s="1">
        <v>0</v>
      </c>
      <c r="L876" s="1">
        <v>0</v>
      </c>
      <c r="M876" s="9">
        <v>2</v>
      </c>
    </row>
    <row r="877" spans="2:13" x14ac:dyDescent="0.2">
      <c r="E877" s="4" t="s">
        <v>90</v>
      </c>
      <c r="F877" s="5"/>
      <c r="G877" s="6">
        <v>54</v>
      </c>
      <c r="H877" s="8">
        <v>12</v>
      </c>
      <c r="I877" s="1">
        <v>6</v>
      </c>
      <c r="J877" s="1">
        <v>31</v>
      </c>
      <c r="K877" s="1">
        <v>1</v>
      </c>
      <c r="L877" s="1">
        <v>0</v>
      </c>
      <c r="M877" s="9">
        <v>4</v>
      </c>
    </row>
    <row r="878" spans="2:13" x14ac:dyDescent="0.2">
      <c r="E878" s="57" t="s">
        <v>91</v>
      </c>
      <c r="F878" s="59"/>
      <c r="G878" s="55">
        <v>12</v>
      </c>
      <c r="H878" s="77">
        <v>5</v>
      </c>
      <c r="I878" s="32">
        <v>0</v>
      </c>
      <c r="J878" s="32">
        <v>7</v>
      </c>
      <c r="K878" s="32">
        <v>0</v>
      </c>
      <c r="L878" s="32">
        <v>0</v>
      </c>
      <c r="M878" s="80">
        <v>0</v>
      </c>
    </row>
    <row r="880" spans="2:13" x14ac:dyDescent="0.2">
      <c r="B880" s="40" t="str">
        <f xml:space="preserve"> HYPERLINK("#'目次'!B43", "[37]")</f>
        <v>[37]</v>
      </c>
      <c r="C880" s="23" t="s">
        <v>144</v>
      </c>
    </row>
    <row r="883" spans="3:13" x14ac:dyDescent="0.2">
      <c r="C883" s="23" t="s">
        <v>14</v>
      </c>
    </row>
    <row r="884" spans="3:13" ht="36" x14ac:dyDescent="0.2">
      <c r="D884" s="195"/>
      <c r="E884" s="196"/>
      <c r="F884" s="196"/>
      <c r="G884" s="37" t="s">
        <v>15</v>
      </c>
      <c r="H884" s="33" t="s">
        <v>131</v>
      </c>
      <c r="I884" s="13" t="s">
        <v>132</v>
      </c>
      <c r="J884" s="13" t="s">
        <v>133</v>
      </c>
      <c r="K884" s="13" t="s">
        <v>134</v>
      </c>
      <c r="L884" s="13" t="s">
        <v>135</v>
      </c>
      <c r="M884" s="38" t="s">
        <v>18</v>
      </c>
    </row>
    <row r="885" spans="3:13" x14ac:dyDescent="0.2">
      <c r="D885" s="197"/>
      <c r="E885" s="198"/>
      <c r="F885" s="198"/>
      <c r="G885" s="35"/>
      <c r="H885" s="39"/>
      <c r="I885" s="14"/>
      <c r="J885" s="14"/>
      <c r="K885" s="14"/>
      <c r="L885" s="14"/>
      <c r="M885" s="34"/>
    </row>
    <row r="886" spans="3:13" x14ac:dyDescent="0.2">
      <c r="D886" s="56"/>
      <c r="E886" s="58" t="s">
        <v>15</v>
      </c>
      <c r="F886" s="46"/>
      <c r="G886" s="36">
        <v>1200</v>
      </c>
      <c r="H886" s="17">
        <v>71</v>
      </c>
      <c r="I886" s="17">
        <v>309</v>
      </c>
      <c r="J886" s="17">
        <v>431</v>
      </c>
      <c r="K886" s="17">
        <v>276</v>
      </c>
      <c r="L886" s="17">
        <v>77</v>
      </c>
      <c r="M886" s="47">
        <v>36</v>
      </c>
    </row>
    <row r="887" spans="3:13" x14ac:dyDescent="0.2">
      <c r="D887" s="199" t="s">
        <v>19</v>
      </c>
      <c r="E887" s="22" t="s">
        <v>20</v>
      </c>
      <c r="F887" s="21"/>
      <c r="G887" s="19">
        <v>132</v>
      </c>
      <c r="H887" s="27">
        <v>8</v>
      </c>
      <c r="I887" s="3">
        <v>30</v>
      </c>
      <c r="J887" s="3">
        <v>48</v>
      </c>
      <c r="K887" s="3">
        <v>31</v>
      </c>
      <c r="L887" s="3">
        <v>8</v>
      </c>
      <c r="M887" s="26">
        <v>7</v>
      </c>
    </row>
    <row r="888" spans="3:13" x14ac:dyDescent="0.2">
      <c r="D888" s="200"/>
      <c r="E888" s="4" t="s">
        <v>21</v>
      </c>
      <c r="F888" s="5"/>
      <c r="G888" s="6">
        <v>444</v>
      </c>
      <c r="H888" s="8">
        <v>29</v>
      </c>
      <c r="I888" s="1">
        <v>134</v>
      </c>
      <c r="J888" s="1">
        <v>134</v>
      </c>
      <c r="K888" s="1">
        <v>101</v>
      </c>
      <c r="L888" s="1">
        <v>27</v>
      </c>
      <c r="M888" s="9">
        <v>19</v>
      </c>
    </row>
    <row r="889" spans="3:13" x14ac:dyDescent="0.2">
      <c r="D889" s="200"/>
      <c r="E889" s="4" t="s">
        <v>22</v>
      </c>
      <c r="F889" s="5"/>
      <c r="G889" s="6">
        <v>192</v>
      </c>
      <c r="H889" s="8">
        <v>8</v>
      </c>
      <c r="I889" s="1">
        <v>50</v>
      </c>
      <c r="J889" s="1">
        <v>80</v>
      </c>
      <c r="K889" s="1">
        <v>37</v>
      </c>
      <c r="L889" s="1">
        <v>10</v>
      </c>
      <c r="M889" s="9">
        <v>7</v>
      </c>
    </row>
    <row r="890" spans="3:13" x14ac:dyDescent="0.2">
      <c r="D890" s="200"/>
      <c r="E890" s="4" t="s">
        <v>23</v>
      </c>
      <c r="F890" s="5"/>
      <c r="G890" s="6">
        <v>192</v>
      </c>
      <c r="H890" s="8">
        <v>11</v>
      </c>
      <c r="I890" s="1">
        <v>43</v>
      </c>
      <c r="J890" s="1">
        <v>63</v>
      </c>
      <c r="K890" s="1">
        <v>56</v>
      </c>
      <c r="L890" s="1">
        <v>19</v>
      </c>
      <c r="M890" s="9">
        <v>0</v>
      </c>
    </row>
    <row r="891" spans="3:13" x14ac:dyDescent="0.2">
      <c r="D891" s="200"/>
      <c r="E891" s="4" t="s">
        <v>24</v>
      </c>
      <c r="F891" s="5"/>
      <c r="G891" s="6">
        <v>240</v>
      </c>
      <c r="H891" s="8">
        <v>15</v>
      </c>
      <c r="I891" s="1">
        <v>52</v>
      </c>
      <c r="J891" s="1">
        <v>106</v>
      </c>
      <c r="K891" s="1">
        <v>51</v>
      </c>
      <c r="L891" s="1">
        <v>13</v>
      </c>
      <c r="M891" s="9">
        <v>3</v>
      </c>
    </row>
    <row r="892" spans="3:13" x14ac:dyDescent="0.2">
      <c r="D892" s="199" t="s">
        <v>25</v>
      </c>
      <c r="E892" s="22" t="s">
        <v>26</v>
      </c>
      <c r="F892" s="21"/>
      <c r="G892" s="19">
        <v>348</v>
      </c>
      <c r="H892" s="27">
        <v>19</v>
      </c>
      <c r="I892" s="3">
        <v>92</v>
      </c>
      <c r="J892" s="3">
        <v>109</v>
      </c>
      <c r="K892" s="3">
        <v>92</v>
      </c>
      <c r="L892" s="3">
        <v>27</v>
      </c>
      <c r="M892" s="26">
        <v>9</v>
      </c>
    </row>
    <row r="893" spans="3:13" x14ac:dyDescent="0.2">
      <c r="D893" s="200"/>
      <c r="E893" s="4" t="s">
        <v>27</v>
      </c>
      <c r="F893" s="5"/>
      <c r="G893" s="6">
        <v>378</v>
      </c>
      <c r="H893" s="8">
        <v>24</v>
      </c>
      <c r="I893" s="1">
        <v>99</v>
      </c>
      <c r="J893" s="1">
        <v>136</v>
      </c>
      <c r="K893" s="1">
        <v>85</v>
      </c>
      <c r="L893" s="1">
        <v>23</v>
      </c>
      <c r="M893" s="9">
        <v>11</v>
      </c>
    </row>
    <row r="894" spans="3:13" x14ac:dyDescent="0.2">
      <c r="D894" s="200"/>
      <c r="E894" s="4" t="s">
        <v>28</v>
      </c>
      <c r="F894" s="5"/>
      <c r="G894" s="6">
        <v>372</v>
      </c>
      <c r="H894" s="8">
        <v>23</v>
      </c>
      <c r="I894" s="1">
        <v>98</v>
      </c>
      <c r="J894" s="1">
        <v>144</v>
      </c>
      <c r="K894" s="1">
        <v>70</v>
      </c>
      <c r="L894" s="1">
        <v>24</v>
      </c>
      <c r="M894" s="9">
        <v>13</v>
      </c>
    </row>
    <row r="895" spans="3:13" x14ac:dyDescent="0.2">
      <c r="D895" s="200"/>
      <c r="E895" s="4" t="s">
        <v>29</v>
      </c>
      <c r="F895" s="5"/>
      <c r="G895" s="6">
        <v>102</v>
      </c>
      <c r="H895" s="8">
        <v>5</v>
      </c>
      <c r="I895" s="1">
        <v>20</v>
      </c>
      <c r="J895" s="1">
        <v>42</v>
      </c>
      <c r="K895" s="1">
        <v>29</v>
      </c>
      <c r="L895" s="1">
        <v>3</v>
      </c>
      <c r="M895" s="9">
        <v>3</v>
      </c>
    </row>
    <row r="896" spans="3:13" x14ac:dyDescent="0.2">
      <c r="D896" s="199" t="s">
        <v>30</v>
      </c>
      <c r="E896" s="22" t="s">
        <v>31</v>
      </c>
      <c r="F896" s="21"/>
      <c r="G896" s="19">
        <v>592</v>
      </c>
      <c r="H896" s="27">
        <v>39</v>
      </c>
      <c r="I896" s="3">
        <v>137</v>
      </c>
      <c r="J896" s="3">
        <v>241</v>
      </c>
      <c r="K896" s="3">
        <v>121</v>
      </c>
      <c r="L896" s="3">
        <v>36</v>
      </c>
      <c r="M896" s="26">
        <v>18</v>
      </c>
    </row>
    <row r="897" spans="2:13" x14ac:dyDescent="0.2">
      <c r="D897" s="200"/>
      <c r="E897" s="4" t="s">
        <v>32</v>
      </c>
      <c r="F897" s="5"/>
      <c r="G897" s="6">
        <v>608</v>
      </c>
      <c r="H897" s="8">
        <v>32</v>
      </c>
      <c r="I897" s="1">
        <v>172</v>
      </c>
      <c r="J897" s="1">
        <v>190</v>
      </c>
      <c r="K897" s="1">
        <v>155</v>
      </c>
      <c r="L897" s="1">
        <v>41</v>
      </c>
      <c r="M897" s="9">
        <v>18</v>
      </c>
    </row>
    <row r="898" spans="2:13" x14ac:dyDescent="0.2">
      <c r="D898" s="199" t="s">
        <v>33</v>
      </c>
      <c r="E898" s="22" t="s">
        <v>34</v>
      </c>
      <c r="F898" s="21"/>
      <c r="G898" s="19">
        <v>74</v>
      </c>
      <c r="H898" s="27">
        <v>3</v>
      </c>
      <c r="I898" s="3">
        <v>12</v>
      </c>
      <c r="J898" s="3">
        <v>42</v>
      </c>
      <c r="K898" s="3">
        <v>11</v>
      </c>
      <c r="L898" s="3">
        <v>2</v>
      </c>
      <c r="M898" s="26">
        <v>4</v>
      </c>
    </row>
    <row r="899" spans="2:13" x14ac:dyDescent="0.2">
      <c r="D899" s="200"/>
      <c r="E899" s="4" t="s">
        <v>35</v>
      </c>
      <c r="F899" s="5"/>
      <c r="G899" s="6">
        <v>148</v>
      </c>
      <c r="H899" s="8">
        <v>9</v>
      </c>
      <c r="I899" s="1">
        <v>28</v>
      </c>
      <c r="J899" s="1">
        <v>69</v>
      </c>
      <c r="K899" s="1">
        <v>31</v>
      </c>
      <c r="L899" s="1">
        <v>5</v>
      </c>
      <c r="M899" s="9">
        <v>6</v>
      </c>
    </row>
    <row r="900" spans="2:13" x14ac:dyDescent="0.2">
      <c r="D900" s="200"/>
      <c r="E900" s="4" t="s">
        <v>36</v>
      </c>
      <c r="F900" s="5"/>
      <c r="G900" s="6">
        <v>187</v>
      </c>
      <c r="H900" s="8">
        <v>8</v>
      </c>
      <c r="I900" s="1">
        <v>42</v>
      </c>
      <c r="J900" s="1">
        <v>74</v>
      </c>
      <c r="K900" s="1">
        <v>46</v>
      </c>
      <c r="L900" s="1">
        <v>14</v>
      </c>
      <c r="M900" s="9">
        <v>3</v>
      </c>
    </row>
    <row r="901" spans="2:13" x14ac:dyDescent="0.2">
      <c r="D901" s="200"/>
      <c r="E901" s="4" t="s">
        <v>37</v>
      </c>
      <c r="F901" s="5"/>
      <c r="G901" s="6">
        <v>221</v>
      </c>
      <c r="H901" s="8">
        <v>13</v>
      </c>
      <c r="I901" s="1">
        <v>64</v>
      </c>
      <c r="J901" s="1">
        <v>60</v>
      </c>
      <c r="K901" s="1">
        <v>60</v>
      </c>
      <c r="L901" s="1">
        <v>18</v>
      </c>
      <c r="M901" s="9">
        <v>6</v>
      </c>
    </row>
    <row r="902" spans="2:13" x14ac:dyDescent="0.2">
      <c r="D902" s="200"/>
      <c r="E902" s="4" t="s">
        <v>38</v>
      </c>
      <c r="F902" s="5"/>
      <c r="G902" s="6">
        <v>186</v>
      </c>
      <c r="H902" s="8">
        <v>13</v>
      </c>
      <c r="I902" s="1">
        <v>55</v>
      </c>
      <c r="J902" s="1">
        <v>61</v>
      </c>
      <c r="K902" s="1">
        <v>45</v>
      </c>
      <c r="L902" s="1">
        <v>10</v>
      </c>
      <c r="M902" s="9">
        <v>2</v>
      </c>
    </row>
    <row r="903" spans="2:13" x14ac:dyDescent="0.2">
      <c r="D903" s="200"/>
      <c r="E903" s="4" t="s">
        <v>39</v>
      </c>
      <c r="F903" s="5"/>
      <c r="G903" s="6">
        <v>223</v>
      </c>
      <c r="H903" s="8">
        <v>14</v>
      </c>
      <c r="I903" s="1">
        <v>57</v>
      </c>
      <c r="J903" s="1">
        <v>81</v>
      </c>
      <c r="K903" s="1">
        <v>51</v>
      </c>
      <c r="L903" s="1">
        <v>13</v>
      </c>
      <c r="M903" s="9">
        <v>7</v>
      </c>
    </row>
    <row r="904" spans="2:13" x14ac:dyDescent="0.2">
      <c r="D904" s="201"/>
      <c r="E904" s="57" t="s">
        <v>40</v>
      </c>
      <c r="F904" s="59"/>
      <c r="G904" s="55">
        <v>161</v>
      </c>
      <c r="H904" s="77">
        <v>11</v>
      </c>
      <c r="I904" s="32">
        <v>51</v>
      </c>
      <c r="J904" s="32">
        <v>44</v>
      </c>
      <c r="K904" s="32">
        <v>32</v>
      </c>
      <c r="L904" s="32">
        <v>15</v>
      </c>
      <c r="M904" s="80">
        <v>8</v>
      </c>
    </row>
    <row r="906" spans="2:13" x14ac:dyDescent="0.2">
      <c r="B906" s="40" t="str">
        <f xml:space="preserve"> HYPERLINK("#'目次'!B44", "[38]")</f>
        <v>[38]</v>
      </c>
      <c r="C906" s="23" t="s">
        <v>144</v>
      </c>
    </row>
    <row r="909" spans="2:13" x14ac:dyDescent="0.2">
      <c r="C909" s="23" t="s">
        <v>48</v>
      </c>
    </row>
    <row r="910" spans="2:13" ht="36" x14ac:dyDescent="0.2">
      <c r="D910" s="195"/>
      <c r="E910" s="196"/>
      <c r="F910" s="196"/>
      <c r="G910" s="37" t="s">
        <v>15</v>
      </c>
      <c r="H910" s="33" t="s">
        <v>131</v>
      </c>
      <c r="I910" s="13" t="s">
        <v>132</v>
      </c>
      <c r="J910" s="13" t="s">
        <v>133</v>
      </c>
      <c r="K910" s="13" t="s">
        <v>134</v>
      </c>
      <c r="L910" s="13" t="s">
        <v>135</v>
      </c>
      <c r="M910" s="38" t="s">
        <v>18</v>
      </c>
    </row>
    <row r="911" spans="2:13" x14ac:dyDescent="0.2">
      <c r="D911" s="197"/>
      <c r="E911" s="198"/>
      <c r="F911" s="198"/>
      <c r="G911" s="35"/>
      <c r="H911" s="39"/>
      <c r="I911" s="14"/>
      <c r="J911" s="14"/>
      <c r="K911" s="14"/>
      <c r="L911" s="14"/>
      <c r="M911" s="34"/>
    </row>
    <row r="912" spans="2:13" x14ac:dyDescent="0.2">
      <c r="D912" s="56"/>
      <c r="E912" s="58" t="s">
        <v>15</v>
      </c>
      <c r="F912" s="46"/>
      <c r="G912" s="36">
        <v>1200</v>
      </c>
      <c r="H912" s="17">
        <v>71</v>
      </c>
      <c r="I912" s="17">
        <v>309</v>
      </c>
      <c r="J912" s="17">
        <v>431</v>
      </c>
      <c r="K912" s="17">
        <v>276</v>
      </c>
      <c r="L912" s="17">
        <v>77</v>
      </c>
      <c r="M912" s="47">
        <v>36</v>
      </c>
    </row>
    <row r="913" spans="4:13" x14ac:dyDescent="0.2">
      <c r="D913" s="199" t="s">
        <v>49</v>
      </c>
      <c r="E913" s="22" t="s">
        <v>50</v>
      </c>
      <c r="F913" s="21"/>
      <c r="G913" s="19">
        <v>15</v>
      </c>
      <c r="H913" s="27">
        <v>0</v>
      </c>
      <c r="I913" s="3">
        <v>9</v>
      </c>
      <c r="J913" s="3">
        <v>6</v>
      </c>
      <c r="K913" s="3">
        <v>0</v>
      </c>
      <c r="L913" s="3">
        <v>0</v>
      </c>
      <c r="M913" s="26">
        <v>0</v>
      </c>
    </row>
    <row r="914" spans="4:13" x14ac:dyDescent="0.2">
      <c r="D914" s="200"/>
      <c r="E914" s="4" t="s">
        <v>51</v>
      </c>
      <c r="F914" s="5"/>
      <c r="G914" s="6">
        <v>142</v>
      </c>
      <c r="H914" s="8">
        <v>7</v>
      </c>
      <c r="I914" s="1">
        <v>32</v>
      </c>
      <c r="J914" s="1">
        <v>58</v>
      </c>
      <c r="K914" s="1">
        <v>31</v>
      </c>
      <c r="L914" s="1">
        <v>11</v>
      </c>
      <c r="M914" s="9">
        <v>3</v>
      </c>
    </row>
    <row r="915" spans="4:13" x14ac:dyDescent="0.2">
      <c r="D915" s="200"/>
      <c r="E915" s="4" t="s">
        <v>52</v>
      </c>
      <c r="F915" s="5"/>
      <c r="G915" s="6">
        <v>26</v>
      </c>
      <c r="H915" s="8">
        <v>3</v>
      </c>
      <c r="I915" s="1">
        <v>5</v>
      </c>
      <c r="J915" s="1">
        <v>10</v>
      </c>
      <c r="K915" s="1">
        <v>5</v>
      </c>
      <c r="L915" s="1">
        <v>1</v>
      </c>
      <c r="M915" s="9">
        <v>2</v>
      </c>
    </row>
    <row r="916" spans="4:13" x14ac:dyDescent="0.2">
      <c r="D916" s="200"/>
      <c r="E916" s="4" t="s">
        <v>53</v>
      </c>
      <c r="F916" s="5"/>
      <c r="G916" s="6">
        <v>41</v>
      </c>
      <c r="H916" s="8">
        <v>4</v>
      </c>
      <c r="I916" s="1">
        <v>17</v>
      </c>
      <c r="J916" s="1">
        <v>9</v>
      </c>
      <c r="K916" s="1">
        <v>7</v>
      </c>
      <c r="L916" s="1">
        <v>3</v>
      </c>
      <c r="M916" s="9">
        <v>1</v>
      </c>
    </row>
    <row r="917" spans="4:13" x14ac:dyDescent="0.2">
      <c r="D917" s="200"/>
      <c r="E917" s="4" t="s">
        <v>54</v>
      </c>
      <c r="F917" s="5"/>
      <c r="G917" s="6">
        <v>226</v>
      </c>
      <c r="H917" s="8">
        <v>11</v>
      </c>
      <c r="I917" s="1">
        <v>61</v>
      </c>
      <c r="J917" s="1">
        <v>87</v>
      </c>
      <c r="K917" s="1">
        <v>52</v>
      </c>
      <c r="L917" s="1">
        <v>9</v>
      </c>
      <c r="M917" s="9">
        <v>6</v>
      </c>
    </row>
    <row r="918" spans="4:13" x14ac:dyDescent="0.2">
      <c r="D918" s="200"/>
      <c r="E918" s="4" t="s">
        <v>55</v>
      </c>
      <c r="F918" s="5"/>
      <c r="G918" s="6">
        <v>125</v>
      </c>
      <c r="H918" s="8">
        <v>10</v>
      </c>
      <c r="I918" s="1">
        <v>23</v>
      </c>
      <c r="J918" s="1">
        <v>45</v>
      </c>
      <c r="K918" s="1">
        <v>31</v>
      </c>
      <c r="L918" s="1">
        <v>14</v>
      </c>
      <c r="M918" s="9">
        <v>2</v>
      </c>
    </row>
    <row r="919" spans="4:13" x14ac:dyDescent="0.2">
      <c r="D919" s="200"/>
      <c r="E919" s="4" t="s">
        <v>56</v>
      </c>
      <c r="F919" s="5"/>
      <c r="G919" s="6">
        <v>190</v>
      </c>
      <c r="H919" s="8">
        <v>11</v>
      </c>
      <c r="I919" s="1">
        <v>50</v>
      </c>
      <c r="J919" s="1">
        <v>64</v>
      </c>
      <c r="K919" s="1">
        <v>49</v>
      </c>
      <c r="L919" s="1">
        <v>12</v>
      </c>
      <c r="M919" s="9">
        <v>4</v>
      </c>
    </row>
    <row r="920" spans="4:13" x14ac:dyDescent="0.2">
      <c r="D920" s="200"/>
      <c r="E920" s="4" t="s">
        <v>57</v>
      </c>
      <c r="F920" s="5"/>
      <c r="G920" s="6">
        <v>185</v>
      </c>
      <c r="H920" s="8">
        <v>6</v>
      </c>
      <c r="I920" s="1">
        <v>60</v>
      </c>
      <c r="J920" s="1">
        <v>43</v>
      </c>
      <c r="K920" s="1">
        <v>58</v>
      </c>
      <c r="L920" s="1">
        <v>13</v>
      </c>
      <c r="M920" s="9">
        <v>5</v>
      </c>
    </row>
    <row r="921" spans="4:13" x14ac:dyDescent="0.2">
      <c r="D921" s="200"/>
      <c r="E921" s="4" t="s">
        <v>58</v>
      </c>
      <c r="F921" s="5"/>
      <c r="G921" s="6">
        <v>113</v>
      </c>
      <c r="H921" s="8">
        <v>7</v>
      </c>
      <c r="I921" s="1">
        <v>21</v>
      </c>
      <c r="J921" s="1">
        <v>56</v>
      </c>
      <c r="K921" s="1">
        <v>20</v>
      </c>
      <c r="L921" s="1">
        <v>4</v>
      </c>
      <c r="M921" s="9">
        <v>5</v>
      </c>
    </row>
    <row r="922" spans="4:13" x14ac:dyDescent="0.2">
      <c r="D922" s="200"/>
      <c r="E922" s="4" t="s">
        <v>59</v>
      </c>
      <c r="F922" s="5"/>
      <c r="G922" s="6">
        <v>136</v>
      </c>
      <c r="H922" s="8">
        <v>12</v>
      </c>
      <c r="I922" s="1">
        <v>31</v>
      </c>
      <c r="J922" s="1">
        <v>52</v>
      </c>
      <c r="K922" s="1">
        <v>23</v>
      </c>
      <c r="L922" s="1">
        <v>10</v>
      </c>
      <c r="M922" s="9">
        <v>8</v>
      </c>
    </row>
    <row r="923" spans="4:13" x14ac:dyDescent="0.2">
      <c r="D923" s="199" t="s">
        <v>60</v>
      </c>
      <c r="E923" s="22" t="s">
        <v>61</v>
      </c>
      <c r="F923" s="21"/>
      <c r="G923" s="19">
        <v>205</v>
      </c>
      <c r="H923" s="27">
        <v>11</v>
      </c>
      <c r="I923" s="3">
        <v>46</v>
      </c>
      <c r="J923" s="3">
        <v>70</v>
      </c>
      <c r="K923" s="3">
        <v>51</v>
      </c>
      <c r="L923" s="3">
        <v>18</v>
      </c>
      <c r="M923" s="26">
        <v>9</v>
      </c>
    </row>
    <row r="924" spans="4:13" x14ac:dyDescent="0.2">
      <c r="D924" s="200"/>
      <c r="E924" s="4" t="s">
        <v>62</v>
      </c>
      <c r="F924" s="5"/>
      <c r="G924" s="6">
        <v>160</v>
      </c>
      <c r="H924" s="8">
        <v>9</v>
      </c>
      <c r="I924" s="1">
        <v>43</v>
      </c>
      <c r="J924" s="1">
        <v>53</v>
      </c>
      <c r="K924" s="1">
        <v>39</v>
      </c>
      <c r="L924" s="1">
        <v>8</v>
      </c>
      <c r="M924" s="9">
        <v>8</v>
      </c>
    </row>
    <row r="925" spans="4:13" x14ac:dyDescent="0.2">
      <c r="D925" s="200"/>
      <c r="E925" s="4" t="s">
        <v>63</v>
      </c>
      <c r="F925" s="5"/>
      <c r="G925" s="6">
        <v>121</v>
      </c>
      <c r="H925" s="8">
        <v>7</v>
      </c>
      <c r="I925" s="1">
        <v>33</v>
      </c>
      <c r="J925" s="1">
        <v>36</v>
      </c>
      <c r="K925" s="1">
        <v>34</v>
      </c>
      <c r="L925" s="1">
        <v>8</v>
      </c>
      <c r="M925" s="9">
        <v>3</v>
      </c>
    </row>
    <row r="926" spans="4:13" x14ac:dyDescent="0.2">
      <c r="D926" s="200"/>
      <c r="E926" s="4" t="s">
        <v>64</v>
      </c>
      <c r="F926" s="5"/>
      <c r="G926" s="6">
        <v>124</v>
      </c>
      <c r="H926" s="8">
        <v>7</v>
      </c>
      <c r="I926" s="1">
        <v>28</v>
      </c>
      <c r="J926" s="1">
        <v>48</v>
      </c>
      <c r="K926" s="1">
        <v>29</v>
      </c>
      <c r="L926" s="1">
        <v>8</v>
      </c>
      <c r="M926" s="9">
        <v>4</v>
      </c>
    </row>
    <row r="927" spans="4:13" x14ac:dyDescent="0.2">
      <c r="D927" s="200"/>
      <c r="E927" s="4" t="s">
        <v>65</v>
      </c>
      <c r="F927" s="5"/>
      <c r="G927" s="6">
        <v>109</v>
      </c>
      <c r="H927" s="8">
        <v>8</v>
      </c>
      <c r="I927" s="1">
        <v>27</v>
      </c>
      <c r="J927" s="1">
        <v>41</v>
      </c>
      <c r="K927" s="1">
        <v>25</v>
      </c>
      <c r="L927" s="1">
        <v>7</v>
      </c>
      <c r="M927" s="9">
        <v>1</v>
      </c>
    </row>
    <row r="928" spans="4:13" x14ac:dyDescent="0.2">
      <c r="D928" s="200"/>
      <c r="E928" s="4" t="s">
        <v>66</v>
      </c>
      <c r="F928" s="5"/>
      <c r="G928" s="6">
        <v>104</v>
      </c>
      <c r="H928" s="8">
        <v>7</v>
      </c>
      <c r="I928" s="1">
        <v>29</v>
      </c>
      <c r="J928" s="1">
        <v>38</v>
      </c>
      <c r="K928" s="1">
        <v>23</v>
      </c>
      <c r="L928" s="1">
        <v>5</v>
      </c>
      <c r="M928" s="9">
        <v>2</v>
      </c>
    </row>
    <row r="929" spans="2:13" x14ac:dyDescent="0.2">
      <c r="D929" s="200"/>
      <c r="E929" s="4" t="s">
        <v>67</v>
      </c>
      <c r="F929" s="5"/>
      <c r="G929" s="6">
        <v>139</v>
      </c>
      <c r="H929" s="8">
        <v>9</v>
      </c>
      <c r="I929" s="1">
        <v>44</v>
      </c>
      <c r="J929" s="1">
        <v>51</v>
      </c>
      <c r="K929" s="1">
        <v>23</v>
      </c>
      <c r="L929" s="1">
        <v>10</v>
      </c>
      <c r="M929" s="9">
        <v>2</v>
      </c>
    </row>
    <row r="930" spans="2:13" x14ac:dyDescent="0.2">
      <c r="D930" s="200"/>
      <c r="E930" s="4" t="s">
        <v>68</v>
      </c>
      <c r="F930" s="5"/>
      <c r="G930" s="6">
        <v>48</v>
      </c>
      <c r="H930" s="8">
        <v>4</v>
      </c>
      <c r="I930" s="1">
        <v>19</v>
      </c>
      <c r="J930" s="1">
        <v>8</v>
      </c>
      <c r="K930" s="1">
        <v>14</v>
      </c>
      <c r="L930" s="1">
        <v>2</v>
      </c>
      <c r="M930" s="9">
        <v>1</v>
      </c>
    </row>
    <row r="931" spans="2:13" x14ac:dyDescent="0.2">
      <c r="D931" s="200"/>
      <c r="E931" s="4" t="s">
        <v>69</v>
      </c>
      <c r="F931" s="5"/>
      <c r="G931" s="6">
        <v>37</v>
      </c>
      <c r="H931" s="8">
        <v>2</v>
      </c>
      <c r="I931" s="1">
        <v>12</v>
      </c>
      <c r="J931" s="1">
        <v>12</v>
      </c>
      <c r="K931" s="1">
        <v>11</v>
      </c>
      <c r="L931" s="1">
        <v>0</v>
      </c>
      <c r="M931" s="9">
        <v>0</v>
      </c>
    </row>
    <row r="932" spans="2:13" x14ac:dyDescent="0.2">
      <c r="D932" s="93" t="s">
        <v>70</v>
      </c>
      <c r="E932" s="89" t="s">
        <v>18</v>
      </c>
      <c r="F932" s="92"/>
      <c r="G932" s="94">
        <v>0</v>
      </c>
      <c r="H932" s="122">
        <v>0</v>
      </c>
      <c r="I932" s="63">
        <v>0</v>
      </c>
      <c r="J932" s="63">
        <v>0</v>
      </c>
      <c r="K932" s="63">
        <v>0</v>
      </c>
      <c r="L932" s="63">
        <v>0</v>
      </c>
      <c r="M932" s="121">
        <v>0</v>
      </c>
    </row>
    <row r="934" spans="2:13" x14ac:dyDescent="0.2">
      <c r="B934" s="40" t="str">
        <f xml:space="preserve"> HYPERLINK("#'目次'!B45", "[39]")</f>
        <v>[39]</v>
      </c>
      <c r="C934" s="23" t="s">
        <v>144</v>
      </c>
    </row>
    <row r="937" spans="2:13" x14ac:dyDescent="0.2">
      <c r="C937" s="23" t="s">
        <v>73</v>
      </c>
    </row>
    <row r="938" spans="2:13" ht="36" x14ac:dyDescent="0.2">
      <c r="D938" s="195"/>
      <c r="E938" s="196"/>
      <c r="F938" s="196"/>
      <c r="G938" s="37" t="s">
        <v>15</v>
      </c>
      <c r="H938" s="33" t="s">
        <v>131</v>
      </c>
      <c r="I938" s="13" t="s">
        <v>132</v>
      </c>
      <c r="J938" s="13" t="s">
        <v>133</v>
      </c>
      <c r="K938" s="13" t="s">
        <v>134</v>
      </c>
      <c r="L938" s="13" t="s">
        <v>135</v>
      </c>
      <c r="M938" s="38" t="s">
        <v>18</v>
      </c>
    </row>
    <row r="939" spans="2:13" x14ac:dyDescent="0.2">
      <c r="D939" s="197"/>
      <c r="E939" s="198"/>
      <c r="F939" s="198"/>
      <c r="G939" s="35"/>
      <c r="H939" s="39"/>
      <c r="I939" s="14"/>
      <c r="J939" s="14"/>
      <c r="K939" s="14"/>
      <c r="L939" s="14"/>
      <c r="M939" s="34"/>
    </row>
    <row r="940" spans="2:13" x14ac:dyDescent="0.2">
      <c r="D940" s="56"/>
      <c r="E940" s="58" t="s">
        <v>15</v>
      </c>
      <c r="F940" s="46"/>
      <c r="G940" s="36">
        <v>1200</v>
      </c>
      <c r="H940" s="17">
        <v>71</v>
      </c>
      <c r="I940" s="17">
        <v>309</v>
      </c>
      <c r="J940" s="17">
        <v>431</v>
      </c>
      <c r="K940" s="17">
        <v>276</v>
      </c>
      <c r="L940" s="17">
        <v>77</v>
      </c>
      <c r="M940" s="47">
        <v>36</v>
      </c>
    </row>
    <row r="941" spans="2:13" x14ac:dyDescent="0.2">
      <c r="D941" s="199" t="s">
        <v>74</v>
      </c>
      <c r="E941" s="22" t="s">
        <v>75</v>
      </c>
      <c r="F941" s="21"/>
      <c r="G941" s="19">
        <v>592</v>
      </c>
      <c r="H941" s="27">
        <v>39</v>
      </c>
      <c r="I941" s="3">
        <v>137</v>
      </c>
      <c r="J941" s="3">
        <v>241</v>
      </c>
      <c r="K941" s="3">
        <v>121</v>
      </c>
      <c r="L941" s="3">
        <v>36</v>
      </c>
      <c r="M941" s="26">
        <v>18</v>
      </c>
    </row>
    <row r="942" spans="2:13" x14ac:dyDescent="0.2">
      <c r="D942" s="200"/>
      <c r="E942" s="4" t="s">
        <v>34</v>
      </c>
      <c r="F942" s="5"/>
      <c r="G942" s="6">
        <v>37</v>
      </c>
      <c r="H942" s="8">
        <v>3</v>
      </c>
      <c r="I942" s="1">
        <v>4</v>
      </c>
      <c r="J942" s="1">
        <v>23</v>
      </c>
      <c r="K942" s="1">
        <v>5</v>
      </c>
      <c r="L942" s="1">
        <v>0</v>
      </c>
      <c r="M942" s="9">
        <v>2</v>
      </c>
    </row>
    <row r="943" spans="2:13" x14ac:dyDescent="0.2">
      <c r="D943" s="200"/>
      <c r="E943" s="4" t="s">
        <v>35</v>
      </c>
      <c r="F943" s="5"/>
      <c r="G943" s="6">
        <v>75</v>
      </c>
      <c r="H943" s="8">
        <v>6</v>
      </c>
      <c r="I943" s="1">
        <v>10</v>
      </c>
      <c r="J943" s="1">
        <v>37</v>
      </c>
      <c r="K943" s="1">
        <v>16</v>
      </c>
      <c r="L943" s="1">
        <v>3</v>
      </c>
      <c r="M943" s="9">
        <v>3</v>
      </c>
    </row>
    <row r="944" spans="2:13" x14ac:dyDescent="0.2">
      <c r="D944" s="200"/>
      <c r="E944" s="4" t="s">
        <v>36</v>
      </c>
      <c r="F944" s="5"/>
      <c r="G944" s="6">
        <v>95</v>
      </c>
      <c r="H944" s="8">
        <v>3</v>
      </c>
      <c r="I944" s="1">
        <v>21</v>
      </c>
      <c r="J944" s="1">
        <v>46</v>
      </c>
      <c r="K944" s="1">
        <v>18</v>
      </c>
      <c r="L944" s="1">
        <v>6</v>
      </c>
      <c r="M944" s="9">
        <v>1</v>
      </c>
    </row>
    <row r="945" spans="2:13" x14ac:dyDescent="0.2">
      <c r="D945" s="200"/>
      <c r="E945" s="4" t="s">
        <v>37</v>
      </c>
      <c r="F945" s="5"/>
      <c r="G945" s="6">
        <v>111</v>
      </c>
      <c r="H945" s="8">
        <v>8</v>
      </c>
      <c r="I945" s="1">
        <v>31</v>
      </c>
      <c r="J945" s="1">
        <v>35</v>
      </c>
      <c r="K945" s="1">
        <v>28</v>
      </c>
      <c r="L945" s="1">
        <v>6</v>
      </c>
      <c r="M945" s="9">
        <v>3</v>
      </c>
    </row>
    <row r="946" spans="2:13" x14ac:dyDescent="0.2">
      <c r="D946" s="200"/>
      <c r="E946" s="4" t="s">
        <v>38</v>
      </c>
      <c r="F946" s="5"/>
      <c r="G946" s="6">
        <v>93</v>
      </c>
      <c r="H946" s="8">
        <v>4</v>
      </c>
      <c r="I946" s="1">
        <v>27</v>
      </c>
      <c r="J946" s="1">
        <v>31</v>
      </c>
      <c r="K946" s="1">
        <v>22</v>
      </c>
      <c r="L946" s="1">
        <v>8</v>
      </c>
      <c r="M946" s="9">
        <v>1</v>
      </c>
    </row>
    <row r="947" spans="2:13" x14ac:dyDescent="0.2">
      <c r="D947" s="200"/>
      <c r="E947" s="4" t="s">
        <v>39</v>
      </c>
      <c r="F947" s="5"/>
      <c r="G947" s="6">
        <v>109</v>
      </c>
      <c r="H947" s="8">
        <v>10</v>
      </c>
      <c r="I947" s="1">
        <v>22</v>
      </c>
      <c r="J947" s="1">
        <v>48</v>
      </c>
      <c r="K947" s="1">
        <v>19</v>
      </c>
      <c r="L947" s="1">
        <v>5</v>
      </c>
      <c r="M947" s="9">
        <v>5</v>
      </c>
    </row>
    <row r="948" spans="2:13" x14ac:dyDescent="0.2">
      <c r="D948" s="200"/>
      <c r="E948" s="4" t="s">
        <v>40</v>
      </c>
      <c r="F948" s="5"/>
      <c r="G948" s="6">
        <v>72</v>
      </c>
      <c r="H948" s="8">
        <v>5</v>
      </c>
      <c r="I948" s="1">
        <v>22</v>
      </c>
      <c r="J948" s="1">
        <v>21</v>
      </c>
      <c r="K948" s="1">
        <v>13</v>
      </c>
      <c r="L948" s="1">
        <v>8</v>
      </c>
      <c r="M948" s="9">
        <v>3</v>
      </c>
    </row>
    <row r="949" spans="2:13" x14ac:dyDescent="0.2">
      <c r="D949" s="199" t="s">
        <v>76</v>
      </c>
      <c r="E949" s="22" t="s">
        <v>77</v>
      </c>
      <c r="F949" s="21"/>
      <c r="G949" s="19">
        <v>608</v>
      </c>
      <c r="H949" s="27">
        <v>32</v>
      </c>
      <c r="I949" s="3">
        <v>172</v>
      </c>
      <c r="J949" s="3">
        <v>190</v>
      </c>
      <c r="K949" s="3">
        <v>155</v>
      </c>
      <c r="L949" s="3">
        <v>41</v>
      </c>
      <c r="M949" s="26">
        <v>18</v>
      </c>
    </row>
    <row r="950" spans="2:13" x14ac:dyDescent="0.2">
      <c r="D950" s="200"/>
      <c r="E950" s="4" t="s">
        <v>34</v>
      </c>
      <c r="F950" s="5"/>
      <c r="G950" s="6">
        <v>37</v>
      </c>
      <c r="H950" s="8">
        <v>0</v>
      </c>
      <c r="I950" s="1">
        <v>8</v>
      </c>
      <c r="J950" s="1">
        <v>19</v>
      </c>
      <c r="K950" s="1">
        <v>6</v>
      </c>
      <c r="L950" s="1">
        <v>2</v>
      </c>
      <c r="M950" s="9">
        <v>2</v>
      </c>
    </row>
    <row r="951" spans="2:13" x14ac:dyDescent="0.2">
      <c r="D951" s="200"/>
      <c r="E951" s="4" t="s">
        <v>35</v>
      </c>
      <c r="F951" s="5"/>
      <c r="G951" s="6">
        <v>73</v>
      </c>
      <c r="H951" s="8">
        <v>3</v>
      </c>
      <c r="I951" s="1">
        <v>18</v>
      </c>
      <c r="J951" s="1">
        <v>32</v>
      </c>
      <c r="K951" s="1">
        <v>15</v>
      </c>
      <c r="L951" s="1">
        <v>2</v>
      </c>
      <c r="M951" s="9">
        <v>3</v>
      </c>
    </row>
    <row r="952" spans="2:13" x14ac:dyDescent="0.2">
      <c r="D952" s="200"/>
      <c r="E952" s="4" t="s">
        <v>36</v>
      </c>
      <c r="F952" s="5"/>
      <c r="G952" s="6">
        <v>92</v>
      </c>
      <c r="H952" s="8">
        <v>5</v>
      </c>
      <c r="I952" s="1">
        <v>21</v>
      </c>
      <c r="J952" s="1">
        <v>28</v>
      </c>
      <c r="K952" s="1">
        <v>28</v>
      </c>
      <c r="L952" s="1">
        <v>8</v>
      </c>
      <c r="M952" s="9">
        <v>2</v>
      </c>
    </row>
    <row r="953" spans="2:13" x14ac:dyDescent="0.2">
      <c r="D953" s="200"/>
      <c r="E953" s="4" t="s">
        <v>37</v>
      </c>
      <c r="F953" s="5"/>
      <c r="G953" s="6">
        <v>110</v>
      </c>
      <c r="H953" s="8">
        <v>5</v>
      </c>
      <c r="I953" s="1">
        <v>33</v>
      </c>
      <c r="J953" s="1">
        <v>25</v>
      </c>
      <c r="K953" s="1">
        <v>32</v>
      </c>
      <c r="L953" s="1">
        <v>12</v>
      </c>
      <c r="M953" s="9">
        <v>3</v>
      </c>
    </row>
    <row r="954" spans="2:13" x14ac:dyDescent="0.2">
      <c r="D954" s="200"/>
      <c r="E954" s="4" t="s">
        <v>38</v>
      </c>
      <c r="F954" s="5"/>
      <c r="G954" s="6">
        <v>93</v>
      </c>
      <c r="H954" s="8">
        <v>9</v>
      </c>
      <c r="I954" s="1">
        <v>28</v>
      </c>
      <c r="J954" s="1">
        <v>30</v>
      </c>
      <c r="K954" s="1">
        <v>23</v>
      </c>
      <c r="L954" s="1">
        <v>2</v>
      </c>
      <c r="M954" s="9">
        <v>1</v>
      </c>
    </row>
    <row r="955" spans="2:13" x14ac:dyDescent="0.2">
      <c r="D955" s="200"/>
      <c r="E955" s="4" t="s">
        <v>39</v>
      </c>
      <c r="F955" s="5"/>
      <c r="G955" s="6">
        <v>114</v>
      </c>
      <c r="H955" s="8">
        <v>4</v>
      </c>
      <c r="I955" s="1">
        <v>35</v>
      </c>
      <c r="J955" s="1">
        <v>33</v>
      </c>
      <c r="K955" s="1">
        <v>32</v>
      </c>
      <c r="L955" s="1">
        <v>8</v>
      </c>
      <c r="M955" s="9">
        <v>2</v>
      </c>
    </row>
    <row r="956" spans="2:13" x14ac:dyDescent="0.2">
      <c r="D956" s="201"/>
      <c r="E956" s="57" t="s">
        <v>40</v>
      </c>
      <c r="F956" s="59"/>
      <c r="G956" s="55">
        <v>89</v>
      </c>
      <c r="H956" s="77">
        <v>6</v>
      </c>
      <c r="I956" s="32">
        <v>29</v>
      </c>
      <c r="J956" s="32">
        <v>23</v>
      </c>
      <c r="K956" s="32">
        <v>19</v>
      </c>
      <c r="L956" s="32">
        <v>7</v>
      </c>
      <c r="M956" s="80">
        <v>5</v>
      </c>
    </row>
    <row r="958" spans="2:13" x14ac:dyDescent="0.2">
      <c r="B958" s="40" t="str">
        <f xml:space="preserve"> HYPERLINK("#'目次'!B46", "[40]")</f>
        <v>[40]</v>
      </c>
      <c r="C958" s="23" t="s">
        <v>144</v>
      </c>
    </row>
    <row r="961" spans="3:13" x14ac:dyDescent="0.2">
      <c r="C961" s="23" t="s">
        <v>80</v>
      </c>
    </row>
    <row r="962" spans="3:13" ht="36" x14ac:dyDescent="0.2">
      <c r="E962" s="195"/>
      <c r="F962" s="196"/>
      <c r="G962" s="37" t="s">
        <v>15</v>
      </c>
      <c r="H962" s="33" t="s">
        <v>131</v>
      </c>
      <c r="I962" s="13" t="s">
        <v>132</v>
      </c>
      <c r="J962" s="13" t="s">
        <v>133</v>
      </c>
      <c r="K962" s="13" t="s">
        <v>134</v>
      </c>
      <c r="L962" s="13" t="s">
        <v>135</v>
      </c>
      <c r="M962" s="38" t="s">
        <v>18</v>
      </c>
    </row>
    <row r="963" spans="3:13" x14ac:dyDescent="0.2">
      <c r="E963" s="197"/>
      <c r="F963" s="198"/>
      <c r="G963" s="35"/>
      <c r="H963" s="39"/>
      <c r="I963" s="14"/>
      <c r="J963" s="14"/>
      <c r="K963" s="14"/>
      <c r="L963" s="14"/>
      <c r="M963" s="34"/>
    </row>
    <row r="964" spans="3:13" x14ac:dyDescent="0.2">
      <c r="E964" s="91" t="s">
        <v>15</v>
      </c>
      <c r="F964" s="46"/>
      <c r="G964" s="36">
        <v>1200</v>
      </c>
      <c r="H964" s="17">
        <v>71</v>
      </c>
      <c r="I964" s="17">
        <v>309</v>
      </c>
      <c r="J964" s="17">
        <v>431</v>
      </c>
      <c r="K964" s="17">
        <v>276</v>
      </c>
      <c r="L964" s="17">
        <v>77</v>
      </c>
      <c r="M964" s="47">
        <v>36</v>
      </c>
    </row>
    <row r="965" spans="3:13" x14ac:dyDescent="0.2">
      <c r="E965" s="4" t="s">
        <v>81</v>
      </c>
      <c r="F965" s="5"/>
      <c r="G965" s="19">
        <v>48</v>
      </c>
      <c r="H965" s="27">
        <v>5</v>
      </c>
      <c r="I965" s="3">
        <v>10</v>
      </c>
      <c r="J965" s="3">
        <v>19</v>
      </c>
      <c r="K965" s="3">
        <v>8</v>
      </c>
      <c r="L965" s="3">
        <v>4</v>
      </c>
      <c r="M965" s="26">
        <v>2</v>
      </c>
    </row>
    <row r="966" spans="3:13" x14ac:dyDescent="0.2">
      <c r="E966" s="4" t="s">
        <v>82</v>
      </c>
      <c r="F966" s="5"/>
      <c r="G966" s="6">
        <v>84</v>
      </c>
      <c r="H966" s="8">
        <v>3</v>
      </c>
      <c r="I966" s="1">
        <v>20</v>
      </c>
      <c r="J966" s="1">
        <v>29</v>
      </c>
      <c r="K966" s="1">
        <v>23</v>
      </c>
      <c r="L966" s="1">
        <v>4</v>
      </c>
      <c r="M966" s="9">
        <v>5</v>
      </c>
    </row>
    <row r="967" spans="3:13" x14ac:dyDescent="0.2">
      <c r="E967" s="4" t="s">
        <v>83</v>
      </c>
      <c r="F967" s="5"/>
      <c r="G967" s="6">
        <v>462</v>
      </c>
      <c r="H967" s="8">
        <v>30</v>
      </c>
      <c r="I967" s="1">
        <v>138</v>
      </c>
      <c r="J967" s="1">
        <v>146</v>
      </c>
      <c r="K967" s="1">
        <v>102</v>
      </c>
      <c r="L967" s="1">
        <v>27</v>
      </c>
      <c r="M967" s="9">
        <v>19</v>
      </c>
    </row>
    <row r="968" spans="3:13" x14ac:dyDescent="0.2">
      <c r="E968" s="4" t="s">
        <v>84</v>
      </c>
      <c r="F968" s="5"/>
      <c r="G968" s="6">
        <v>30</v>
      </c>
      <c r="H968" s="8">
        <v>2</v>
      </c>
      <c r="I968" s="1">
        <v>3</v>
      </c>
      <c r="J968" s="1">
        <v>13</v>
      </c>
      <c r="K968" s="1">
        <v>7</v>
      </c>
      <c r="L968" s="1">
        <v>3</v>
      </c>
      <c r="M968" s="9">
        <v>2</v>
      </c>
    </row>
    <row r="969" spans="3:13" x14ac:dyDescent="0.2">
      <c r="E969" s="4" t="s">
        <v>85</v>
      </c>
      <c r="F969" s="5"/>
      <c r="G969" s="6">
        <v>144</v>
      </c>
      <c r="H969" s="8">
        <v>5</v>
      </c>
      <c r="I969" s="1">
        <v>43</v>
      </c>
      <c r="J969" s="1">
        <v>55</v>
      </c>
      <c r="K969" s="1">
        <v>29</v>
      </c>
      <c r="L969" s="1">
        <v>7</v>
      </c>
      <c r="M969" s="9">
        <v>5</v>
      </c>
    </row>
    <row r="970" spans="3:13" x14ac:dyDescent="0.2">
      <c r="E970" s="4" t="s">
        <v>86</v>
      </c>
      <c r="F970" s="5"/>
      <c r="G970" s="6">
        <v>192</v>
      </c>
      <c r="H970" s="8">
        <v>11</v>
      </c>
      <c r="I970" s="1">
        <v>43</v>
      </c>
      <c r="J970" s="1">
        <v>63</v>
      </c>
      <c r="K970" s="1">
        <v>56</v>
      </c>
      <c r="L970" s="1">
        <v>19</v>
      </c>
      <c r="M970" s="9">
        <v>0</v>
      </c>
    </row>
    <row r="971" spans="3:13" x14ac:dyDescent="0.2">
      <c r="E971" s="4" t="s">
        <v>87</v>
      </c>
      <c r="F971" s="5"/>
      <c r="G971" s="6">
        <v>72</v>
      </c>
      <c r="H971" s="8">
        <v>5</v>
      </c>
      <c r="I971" s="1">
        <v>15</v>
      </c>
      <c r="J971" s="1">
        <v>26</v>
      </c>
      <c r="K971" s="1">
        <v>20</v>
      </c>
      <c r="L971" s="1">
        <v>5</v>
      </c>
      <c r="M971" s="9">
        <v>1</v>
      </c>
    </row>
    <row r="972" spans="3:13" x14ac:dyDescent="0.2">
      <c r="E972" s="4" t="s">
        <v>88</v>
      </c>
      <c r="F972" s="5"/>
      <c r="G972" s="6">
        <v>36</v>
      </c>
      <c r="H972" s="8">
        <v>2</v>
      </c>
      <c r="I972" s="1">
        <v>7</v>
      </c>
      <c r="J972" s="1">
        <v>16</v>
      </c>
      <c r="K972" s="1">
        <v>9</v>
      </c>
      <c r="L972" s="1">
        <v>1</v>
      </c>
      <c r="M972" s="9">
        <v>1</v>
      </c>
    </row>
    <row r="973" spans="3:13" x14ac:dyDescent="0.2">
      <c r="E973" s="4" t="s">
        <v>89</v>
      </c>
      <c r="F973" s="5"/>
      <c r="G973" s="6">
        <v>66</v>
      </c>
      <c r="H973" s="8">
        <v>1</v>
      </c>
      <c r="I973" s="1">
        <v>17</v>
      </c>
      <c r="J973" s="1">
        <v>31</v>
      </c>
      <c r="K973" s="1">
        <v>13</v>
      </c>
      <c r="L973" s="1">
        <v>3</v>
      </c>
      <c r="M973" s="9">
        <v>1</v>
      </c>
    </row>
    <row r="974" spans="3:13" x14ac:dyDescent="0.2">
      <c r="E974" s="4" t="s">
        <v>90</v>
      </c>
      <c r="F974" s="5"/>
      <c r="G974" s="6">
        <v>54</v>
      </c>
      <c r="H974" s="8">
        <v>6</v>
      </c>
      <c r="I974" s="1">
        <v>10</v>
      </c>
      <c r="J974" s="1">
        <v>26</v>
      </c>
      <c r="K974" s="1">
        <v>9</v>
      </c>
      <c r="L974" s="1">
        <v>3</v>
      </c>
      <c r="M974" s="9">
        <v>0</v>
      </c>
    </row>
    <row r="975" spans="3:13" x14ac:dyDescent="0.2">
      <c r="E975" s="57" t="s">
        <v>91</v>
      </c>
      <c r="F975" s="59"/>
      <c r="G975" s="55">
        <v>12</v>
      </c>
      <c r="H975" s="77">
        <v>1</v>
      </c>
      <c r="I975" s="32">
        <v>3</v>
      </c>
      <c r="J975" s="32">
        <v>7</v>
      </c>
      <c r="K975" s="32">
        <v>0</v>
      </c>
      <c r="L975" s="32">
        <v>1</v>
      </c>
      <c r="M975" s="80">
        <v>0</v>
      </c>
    </row>
    <row r="977" spans="2:13" x14ac:dyDescent="0.2">
      <c r="B977" s="40" t="str">
        <f xml:space="preserve"> HYPERLINK("#'目次'!B47", "[41]")</f>
        <v>[41]</v>
      </c>
      <c r="C977" s="23" t="s">
        <v>147</v>
      </c>
    </row>
    <row r="980" spans="2:13" x14ac:dyDescent="0.2">
      <c r="C980" s="23" t="s">
        <v>14</v>
      </c>
    </row>
    <row r="981" spans="2:13" ht="36" x14ac:dyDescent="0.2">
      <c r="D981" s="195"/>
      <c r="E981" s="196"/>
      <c r="F981" s="196"/>
      <c r="G981" s="37" t="s">
        <v>15</v>
      </c>
      <c r="H981" s="33" t="s">
        <v>131</v>
      </c>
      <c r="I981" s="13" t="s">
        <v>132</v>
      </c>
      <c r="J981" s="13" t="s">
        <v>133</v>
      </c>
      <c r="K981" s="13" t="s">
        <v>134</v>
      </c>
      <c r="L981" s="13" t="s">
        <v>135</v>
      </c>
      <c r="M981" s="38" t="s">
        <v>18</v>
      </c>
    </row>
    <row r="982" spans="2:13" x14ac:dyDescent="0.2">
      <c r="D982" s="197"/>
      <c r="E982" s="198"/>
      <c r="F982" s="198"/>
      <c r="G982" s="35"/>
      <c r="H982" s="39"/>
      <c r="I982" s="14"/>
      <c r="J982" s="14"/>
      <c r="K982" s="14"/>
      <c r="L982" s="14"/>
      <c r="M982" s="34"/>
    </row>
    <row r="983" spans="2:13" x14ac:dyDescent="0.2">
      <c r="D983" s="56"/>
      <c r="E983" s="58" t="s">
        <v>15</v>
      </c>
      <c r="F983" s="46"/>
      <c r="G983" s="36">
        <v>1200</v>
      </c>
      <c r="H983" s="17">
        <v>184</v>
      </c>
      <c r="I983" s="17">
        <v>234</v>
      </c>
      <c r="J983" s="17">
        <v>646</v>
      </c>
      <c r="K983" s="17">
        <v>84</v>
      </c>
      <c r="L983" s="17">
        <v>10</v>
      </c>
      <c r="M983" s="47">
        <v>42</v>
      </c>
    </row>
    <row r="984" spans="2:13" x14ac:dyDescent="0.2">
      <c r="D984" s="199" t="s">
        <v>19</v>
      </c>
      <c r="E984" s="22" t="s">
        <v>20</v>
      </c>
      <c r="F984" s="21"/>
      <c r="G984" s="19">
        <v>132</v>
      </c>
      <c r="H984" s="27">
        <v>22</v>
      </c>
      <c r="I984" s="3">
        <v>21</v>
      </c>
      <c r="J984" s="3">
        <v>66</v>
      </c>
      <c r="K984" s="3">
        <v>16</v>
      </c>
      <c r="L984" s="3">
        <v>0</v>
      </c>
      <c r="M984" s="26">
        <v>7</v>
      </c>
    </row>
    <row r="985" spans="2:13" x14ac:dyDescent="0.2">
      <c r="D985" s="200"/>
      <c r="E985" s="4" t="s">
        <v>21</v>
      </c>
      <c r="F985" s="5"/>
      <c r="G985" s="6">
        <v>444</v>
      </c>
      <c r="H985" s="8">
        <v>70</v>
      </c>
      <c r="I985" s="1">
        <v>94</v>
      </c>
      <c r="J985" s="1">
        <v>229</v>
      </c>
      <c r="K985" s="1">
        <v>26</v>
      </c>
      <c r="L985" s="1">
        <v>3</v>
      </c>
      <c r="M985" s="9">
        <v>22</v>
      </c>
    </row>
    <row r="986" spans="2:13" x14ac:dyDescent="0.2">
      <c r="D986" s="200"/>
      <c r="E986" s="4" t="s">
        <v>22</v>
      </c>
      <c r="F986" s="5"/>
      <c r="G986" s="6">
        <v>192</v>
      </c>
      <c r="H986" s="8">
        <v>29</v>
      </c>
      <c r="I986" s="1">
        <v>37</v>
      </c>
      <c r="J986" s="1">
        <v>105</v>
      </c>
      <c r="K986" s="1">
        <v>12</v>
      </c>
      <c r="L986" s="1">
        <v>1</v>
      </c>
      <c r="M986" s="9">
        <v>8</v>
      </c>
    </row>
    <row r="987" spans="2:13" x14ac:dyDescent="0.2">
      <c r="D987" s="200"/>
      <c r="E987" s="4" t="s">
        <v>23</v>
      </c>
      <c r="F987" s="5"/>
      <c r="G987" s="6">
        <v>192</v>
      </c>
      <c r="H987" s="8">
        <v>32</v>
      </c>
      <c r="I987" s="1">
        <v>38</v>
      </c>
      <c r="J987" s="1">
        <v>102</v>
      </c>
      <c r="K987" s="1">
        <v>17</v>
      </c>
      <c r="L987" s="1">
        <v>3</v>
      </c>
      <c r="M987" s="9">
        <v>0</v>
      </c>
    </row>
    <row r="988" spans="2:13" x14ac:dyDescent="0.2">
      <c r="D988" s="200"/>
      <c r="E988" s="4" t="s">
        <v>24</v>
      </c>
      <c r="F988" s="5"/>
      <c r="G988" s="6">
        <v>240</v>
      </c>
      <c r="H988" s="8">
        <v>31</v>
      </c>
      <c r="I988" s="1">
        <v>44</v>
      </c>
      <c r="J988" s="1">
        <v>144</v>
      </c>
      <c r="K988" s="1">
        <v>13</v>
      </c>
      <c r="L988" s="1">
        <v>3</v>
      </c>
      <c r="M988" s="9">
        <v>5</v>
      </c>
    </row>
    <row r="989" spans="2:13" x14ac:dyDescent="0.2">
      <c r="D989" s="199" t="s">
        <v>25</v>
      </c>
      <c r="E989" s="22" t="s">
        <v>26</v>
      </c>
      <c r="F989" s="21"/>
      <c r="G989" s="19">
        <v>348</v>
      </c>
      <c r="H989" s="27">
        <v>56</v>
      </c>
      <c r="I989" s="3">
        <v>71</v>
      </c>
      <c r="J989" s="3">
        <v>189</v>
      </c>
      <c r="K989" s="3">
        <v>22</v>
      </c>
      <c r="L989" s="3">
        <v>0</v>
      </c>
      <c r="M989" s="26">
        <v>10</v>
      </c>
    </row>
    <row r="990" spans="2:13" x14ac:dyDescent="0.2">
      <c r="D990" s="200"/>
      <c r="E990" s="4" t="s">
        <v>27</v>
      </c>
      <c r="F990" s="5"/>
      <c r="G990" s="6">
        <v>378</v>
      </c>
      <c r="H990" s="8">
        <v>57</v>
      </c>
      <c r="I990" s="1">
        <v>73</v>
      </c>
      <c r="J990" s="1">
        <v>206</v>
      </c>
      <c r="K990" s="1">
        <v>24</v>
      </c>
      <c r="L990" s="1">
        <v>4</v>
      </c>
      <c r="M990" s="9">
        <v>14</v>
      </c>
    </row>
    <row r="991" spans="2:13" x14ac:dyDescent="0.2">
      <c r="D991" s="200"/>
      <c r="E991" s="4" t="s">
        <v>28</v>
      </c>
      <c r="F991" s="5"/>
      <c r="G991" s="6">
        <v>372</v>
      </c>
      <c r="H991" s="8">
        <v>60</v>
      </c>
      <c r="I991" s="1">
        <v>71</v>
      </c>
      <c r="J991" s="1">
        <v>192</v>
      </c>
      <c r="K991" s="1">
        <v>30</v>
      </c>
      <c r="L991" s="1">
        <v>5</v>
      </c>
      <c r="M991" s="9">
        <v>14</v>
      </c>
    </row>
    <row r="992" spans="2:13" x14ac:dyDescent="0.2">
      <c r="D992" s="200"/>
      <c r="E992" s="4" t="s">
        <v>29</v>
      </c>
      <c r="F992" s="5"/>
      <c r="G992" s="6">
        <v>102</v>
      </c>
      <c r="H992" s="8">
        <v>11</v>
      </c>
      <c r="I992" s="1">
        <v>19</v>
      </c>
      <c r="J992" s="1">
        <v>59</v>
      </c>
      <c r="K992" s="1">
        <v>8</v>
      </c>
      <c r="L992" s="1">
        <v>1</v>
      </c>
      <c r="M992" s="9">
        <v>4</v>
      </c>
    </row>
    <row r="993" spans="2:13" x14ac:dyDescent="0.2">
      <c r="D993" s="199" t="s">
        <v>30</v>
      </c>
      <c r="E993" s="22" t="s">
        <v>31</v>
      </c>
      <c r="F993" s="21"/>
      <c r="G993" s="19">
        <v>592</v>
      </c>
      <c r="H993" s="27">
        <v>73</v>
      </c>
      <c r="I993" s="3">
        <v>120</v>
      </c>
      <c r="J993" s="3">
        <v>333</v>
      </c>
      <c r="K993" s="3">
        <v>43</v>
      </c>
      <c r="L993" s="3">
        <v>4</v>
      </c>
      <c r="M993" s="26">
        <v>19</v>
      </c>
    </row>
    <row r="994" spans="2:13" x14ac:dyDescent="0.2">
      <c r="D994" s="200"/>
      <c r="E994" s="4" t="s">
        <v>32</v>
      </c>
      <c r="F994" s="5"/>
      <c r="G994" s="6">
        <v>608</v>
      </c>
      <c r="H994" s="8">
        <v>111</v>
      </c>
      <c r="I994" s="1">
        <v>114</v>
      </c>
      <c r="J994" s="1">
        <v>313</v>
      </c>
      <c r="K994" s="1">
        <v>41</v>
      </c>
      <c r="L994" s="1">
        <v>6</v>
      </c>
      <c r="M994" s="9">
        <v>23</v>
      </c>
    </row>
    <row r="995" spans="2:13" x14ac:dyDescent="0.2">
      <c r="D995" s="199" t="s">
        <v>33</v>
      </c>
      <c r="E995" s="22" t="s">
        <v>34</v>
      </c>
      <c r="F995" s="21"/>
      <c r="G995" s="19">
        <v>74</v>
      </c>
      <c r="H995" s="27">
        <v>5</v>
      </c>
      <c r="I995" s="3">
        <v>16</v>
      </c>
      <c r="J995" s="3">
        <v>42</v>
      </c>
      <c r="K995" s="3">
        <v>6</v>
      </c>
      <c r="L995" s="3">
        <v>1</v>
      </c>
      <c r="M995" s="26">
        <v>4</v>
      </c>
    </row>
    <row r="996" spans="2:13" x14ac:dyDescent="0.2">
      <c r="D996" s="200"/>
      <c r="E996" s="4" t="s">
        <v>35</v>
      </c>
      <c r="F996" s="5"/>
      <c r="G996" s="6">
        <v>148</v>
      </c>
      <c r="H996" s="8">
        <v>24</v>
      </c>
      <c r="I996" s="1">
        <v>25</v>
      </c>
      <c r="J996" s="1">
        <v>84</v>
      </c>
      <c r="K996" s="1">
        <v>8</v>
      </c>
      <c r="L996" s="1">
        <v>1</v>
      </c>
      <c r="M996" s="9">
        <v>6</v>
      </c>
    </row>
    <row r="997" spans="2:13" x14ac:dyDescent="0.2">
      <c r="D997" s="200"/>
      <c r="E997" s="4" t="s">
        <v>36</v>
      </c>
      <c r="F997" s="5"/>
      <c r="G997" s="6">
        <v>187</v>
      </c>
      <c r="H997" s="8">
        <v>24</v>
      </c>
      <c r="I997" s="1">
        <v>43</v>
      </c>
      <c r="J997" s="1">
        <v>102</v>
      </c>
      <c r="K997" s="1">
        <v>13</v>
      </c>
      <c r="L997" s="1">
        <v>1</v>
      </c>
      <c r="M997" s="9">
        <v>4</v>
      </c>
    </row>
    <row r="998" spans="2:13" x14ac:dyDescent="0.2">
      <c r="D998" s="200"/>
      <c r="E998" s="4" t="s">
        <v>37</v>
      </c>
      <c r="F998" s="5"/>
      <c r="G998" s="6">
        <v>221</v>
      </c>
      <c r="H998" s="8">
        <v>28</v>
      </c>
      <c r="I998" s="1">
        <v>56</v>
      </c>
      <c r="J998" s="1">
        <v>106</v>
      </c>
      <c r="K998" s="1">
        <v>22</v>
      </c>
      <c r="L998" s="1">
        <v>3</v>
      </c>
      <c r="M998" s="9">
        <v>6</v>
      </c>
    </row>
    <row r="999" spans="2:13" x14ac:dyDescent="0.2">
      <c r="D999" s="200"/>
      <c r="E999" s="4" t="s">
        <v>38</v>
      </c>
      <c r="F999" s="5"/>
      <c r="G999" s="6">
        <v>186</v>
      </c>
      <c r="H999" s="8">
        <v>30</v>
      </c>
      <c r="I999" s="1">
        <v>33</v>
      </c>
      <c r="J999" s="1">
        <v>106</v>
      </c>
      <c r="K999" s="1">
        <v>14</v>
      </c>
      <c r="L999" s="1">
        <v>0</v>
      </c>
      <c r="M999" s="9">
        <v>3</v>
      </c>
    </row>
    <row r="1000" spans="2:13" x14ac:dyDescent="0.2">
      <c r="D1000" s="200"/>
      <c r="E1000" s="4" t="s">
        <v>39</v>
      </c>
      <c r="F1000" s="5"/>
      <c r="G1000" s="6">
        <v>223</v>
      </c>
      <c r="H1000" s="8">
        <v>36</v>
      </c>
      <c r="I1000" s="1">
        <v>37</v>
      </c>
      <c r="J1000" s="1">
        <v>127</v>
      </c>
      <c r="K1000" s="1">
        <v>12</v>
      </c>
      <c r="L1000" s="1">
        <v>2</v>
      </c>
      <c r="M1000" s="9">
        <v>9</v>
      </c>
    </row>
    <row r="1001" spans="2:13" x14ac:dyDescent="0.2">
      <c r="D1001" s="201"/>
      <c r="E1001" s="57" t="s">
        <v>40</v>
      </c>
      <c r="F1001" s="59"/>
      <c r="G1001" s="55">
        <v>161</v>
      </c>
      <c r="H1001" s="77">
        <v>37</v>
      </c>
      <c r="I1001" s="32">
        <v>24</v>
      </c>
      <c r="J1001" s="32">
        <v>79</v>
      </c>
      <c r="K1001" s="32">
        <v>9</v>
      </c>
      <c r="L1001" s="32">
        <v>2</v>
      </c>
      <c r="M1001" s="80">
        <v>10</v>
      </c>
    </row>
    <row r="1003" spans="2:13" x14ac:dyDescent="0.2">
      <c r="B1003" s="40" t="str">
        <f xml:space="preserve"> HYPERLINK("#'目次'!B48", "[42]")</f>
        <v>[42]</v>
      </c>
      <c r="C1003" s="23" t="s">
        <v>147</v>
      </c>
    </row>
    <row r="1006" spans="2:13" x14ac:dyDescent="0.2">
      <c r="C1006" s="23" t="s">
        <v>48</v>
      </c>
    </row>
    <row r="1007" spans="2:13" ht="36" x14ac:dyDescent="0.2">
      <c r="D1007" s="195"/>
      <c r="E1007" s="196"/>
      <c r="F1007" s="196"/>
      <c r="G1007" s="37" t="s">
        <v>15</v>
      </c>
      <c r="H1007" s="33" t="s">
        <v>131</v>
      </c>
      <c r="I1007" s="13" t="s">
        <v>132</v>
      </c>
      <c r="J1007" s="13" t="s">
        <v>133</v>
      </c>
      <c r="K1007" s="13" t="s">
        <v>134</v>
      </c>
      <c r="L1007" s="13" t="s">
        <v>135</v>
      </c>
      <c r="M1007" s="38" t="s">
        <v>18</v>
      </c>
    </row>
    <row r="1008" spans="2:13" x14ac:dyDescent="0.2">
      <c r="D1008" s="197"/>
      <c r="E1008" s="198"/>
      <c r="F1008" s="198"/>
      <c r="G1008" s="35"/>
      <c r="H1008" s="39"/>
      <c r="I1008" s="14"/>
      <c r="J1008" s="14"/>
      <c r="K1008" s="14"/>
      <c r="L1008" s="14"/>
      <c r="M1008" s="34"/>
    </row>
    <row r="1009" spans="4:13" x14ac:dyDescent="0.2">
      <c r="D1009" s="56"/>
      <c r="E1009" s="58" t="s">
        <v>15</v>
      </c>
      <c r="F1009" s="46"/>
      <c r="G1009" s="36">
        <v>1200</v>
      </c>
      <c r="H1009" s="17">
        <v>184</v>
      </c>
      <c r="I1009" s="17">
        <v>234</v>
      </c>
      <c r="J1009" s="17">
        <v>646</v>
      </c>
      <c r="K1009" s="17">
        <v>84</v>
      </c>
      <c r="L1009" s="17">
        <v>10</v>
      </c>
      <c r="M1009" s="47">
        <v>42</v>
      </c>
    </row>
    <row r="1010" spans="4:13" x14ac:dyDescent="0.2">
      <c r="D1010" s="199" t="s">
        <v>49</v>
      </c>
      <c r="E1010" s="22" t="s">
        <v>50</v>
      </c>
      <c r="F1010" s="21"/>
      <c r="G1010" s="19">
        <v>15</v>
      </c>
      <c r="H1010" s="27">
        <v>2</v>
      </c>
      <c r="I1010" s="3">
        <v>4</v>
      </c>
      <c r="J1010" s="3">
        <v>9</v>
      </c>
      <c r="K1010" s="3">
        <v>0</v>
      </c>
      <c r="L1010" s="3">
        <v>0</v>
      </c>
      <c r="M1010" s="26">
        <v>0</v>
      </c>
    </row>
    <row r="1011" spans="4:13" x14ac:dyDescent="0.2">
      <c r="D1011" s="200"/>
      <c r="E1011" s="4" t="s">
        <v>51</v>
      </c>
      <c r="F1011" s="5"/>
      <c r="G1011" s="6">
        <v>142</v>
      </c>
      <c r="H1011" s="8">
        <v>15</v>
      </c>
      <c r="I1011" s="1">
        <v>22</v>
      </c>
      <c r="J1011" s="1">
        <v>91</v>
      </c>
      <c r="K1011" s="1">
        <v>9</v>
      </c>
      <c r="L1011" s="1">
        <v>1</v>
      </c>
      <c r="M1011" s="9">
        <v>4</v>
      </c>
    </row>
    <row r="1012" spans="4:13" x14ac:dyDescent="0.2">
      <c r="D1012" s="200"/>
      <c r="E1012" s="4" t="s">
        <v>52</v>
      </c>
      <c r="F1012" s="5"/>
      <c r="G1012" s="6">
        <v>26</v>
      </c>
      <c r="H1012" s="8">
        <v>3</v>
      </c>
      <c r="I1012" s="1">
        <v>5</v>
      </c>
      <c r="J1012" s="1">
        <v>15</v>
      </c>
      <c r="K1012" s="1">
        <v>1</v>
      </c>
      <c r="L1012" s="1">
        <v>0</v>
      </c>
      <c r="M1012" s="9">
        <v>2</v>
      </c>
    </row>
    <row r="1013" spans="4:13" x14ac:dyDescent="0.2">
      <c r="D1013" s="200"/>
      <c r="E1013" s="4" t="s">
        <v>53</v>
      </c>
      <c r="F1013" s="5"/>
      <c r="G1013" s="6">
        <v>41</v>
      </c>
      <c r="H1013" s="8">
        <v>11</v>
      </c>
      <c r="I1013" s="1">
        <v>7</v>
      </c>
      <c r="J1013" s="1">
        <v>17</v>
      </c>
      <c r="K1013" s="1">
        <v>5</v>
      </c>
      <c r="L1013" s="1">
        <v>0</v>
      </c>
      <c r="M1013" s="9">
        <v>1</v>
      </c>
    </row>
    <row r="1014" spans="4:13" x14ac:dyDescent="0.2">
      <c r="D1014" s="200"/>
      <c r="E1014" s="4" t="s">
        <v>54</v>
      </c>
      <c r="F1014" s="5"/>
      <c r="G1014" s="6">
        <v>226</v>
      </c>
      <c r="H1014" s="8">
        <v>26</v>
      </c>
      <c r="I1014" s="1">
        <v>62</v>
      </c>
      <c r="J1014" s="1">
        <v>116</v>
      </c>
      <c r="K1014" s="1">
        <v>15</v>
      </c>
      <c r="L1014" s="1">
        <v>1</v>
      </c>
      <c r="M1014" s="9">
        <v>6</v>
      </c>
    </row>
    <row r="1015" spans="4:13" x14ac:dyDescent="0.2">
      <c r="D1015" s="200"/>
      <c r="E1015" s="4" t="s">
        <v>55</v>
      </c>
      <c r="F1015" s="5"/>
      <c r="G1015" s="6">
        <v>125</v>
      </c>
      <c r="H1015" s="8">
        <v>18</v>
      </c>
      <c r="I1015" s="1">
        <v>25</v>
      </c>
      <c r="J1015" s="1">
        <v>69</v>
      </c>
      <c r="K1015" s="1">
        <v>9</v>
      </c>
      <c r="L1015" s="1">
        <v>2</v>
      </c>
      <c r="M1015" s="9">
        <v>2</v>
      </c>
    </row>
    <row r="1016" spans="4:13" x14ac:dyDescent="0.2">
      <c r="D1016" s="200"/>
      <c r="E1016" s="4" t="s">
        <v>56</v>
      </c>
      <c r="F1016" s="5"/>
      <c r="G1016" s="6">
        <v>190</v>
      </c>
      <c r="H1016" s="8">
        <v>29</v>
      </c>
      <c r="I1016" s="1">
        <v>38</v>
      </c>
      <c r="J1016" s="1">
        <v>102</v>
      </c>
      <c r="K1016" s="1">
        <v>13</v>
      </c>
      <c r="L1016" s="1">
        <v>1</v>
      </c>
      <c r="M1016" s="9">
        <v>7</v>
      </c>
    </row>
    <row r="1017" spans="4:13" x14ac:dyDescent="0.2">
      <c r="D1017" s="200"/>
      <c r="E1017" s="4" t="s">
        <v>57</v>
      </c>
      <c r="F1017" s="5"/>
      <c r="G1017" s="6">
        <v>185</v>
      </c>
      <c r="H1017" s="8">
        <v>38</v>
      </c>
      <c r="I1017" s="1">
        <v>30</v>
      </c>
      <c r="J1017" s="1">
        <v>92</v>
      </c>
      <c r="K1017" s="1">
        <v>16</v>
      </c>
      <c r="L1017" s="1">
        <v>3</v>
      </c>
      <c r="M1017" s="9">
        <v>6</v>
      </c>
    </row>
    <row r="1018" spans="4:13" x14ac:dyDescent="0.2">
      <c r="D1018" s="200"/>
      <c r="E1018" s="4" t="s">
        <v>58</v>
      </c>
      <c r="F1018" s="5"/>
      <c r="G1018" s="6">
        <v>113</v>
      </c>
      <c r="H1018" s="8">
        <v>13</v>
      </c>
      <c r="I1018" s="1">
        <v>22</v>
      </c>
      <c r="J1018" s="1">
        <v>62</v>
      </c>
      <c r="K1018" s="1">
        <v>10</v>
      </c>
      <c r="L1018" s="1">
        <v>1</v>
      </c>
      <c r="M1018" s="9">
        <v>5</v>
      </c>
    </row>
    <row r="1019" spans="4:13" x14ac:dyDescent="0.2">
      <c r="D1019" s="200"/>
      <c r="E1019" s="4" t="s">
        <v>59</v>
      </c>
      <c r="F1019" s="5"/>
      <c r="G1019" s="6">
        <v>136</v>
      </c>
      <c r="H1019" s="8">
        <v>29</v>
      </c>
      <c r="I1019" s="1">
        <v>19</v>
      </c>
      <c r="J1019" s="1">
        <v>72</v>
      </c>
      <c r="K1019" s="1">
        <v>6</v>
      </c>
      <c r="L1019" s="1">
        <v>1</v>
      </c>
      <c r="M1019" s="9">
        <v>9</v>
      </c>
    </row>
    <row r="1020" spans="4:13" x14ac:dyDescent="0.2">
      <c r="D1020" s="199" t="s">
        <v>60</v>
      </c>
      <c r="E1020" s="22" t="s">
        <v>61</v>
      </c>
      <c r="F1020" s="21"/>
      <c r="G1020" s="19">
        <v>205</v>
      </c>
      <c r="H1020" s="27">
        <v>36</v>
      </c>
      <c r="I1020" s="3">
        <v>35</v>
      </c>
      <c r="J1020" s="3">
        <v>108</v>
      </c>
      <c r="K1020" s="3">
        <v>9</v>
      </c>
      <c r="L1020" s="3">
        <v>6</v>
      </c>
      <c r="M1020" s="26">
        <v>11</v>
      </c>
    </row>
    <row r="1021" spans="4:13" x14ac:dyDescent="0.2">
      <c r="D1021" s="200"/>
      <c r="E1021" s="4" t="s">
        <v>62</v>
      </c>
      <c r="F1021" s="5"/>
      <c r="G1021" s="6">
        <v>160</v>
      </c>
      <c r="H1021" s="8">
        <v>24</v>
      </c>
      <c r="I1021" s="1">
        <v>21</v>
      </c>
      <c r="J1021" s="1">
        <v>88</v>
      </c>
      <c r="K1021" s="1">
        <v>18</v>
      </c>
      <c r="L1021" s="1">
        <v>1</v>
      </c>
      <c r="M1021" s="9">
        <v>8</v>
      </c>
    </row>
    <row r="1022" spans="4:13" x14ac:dyDescent="0.2">
      <c r="D1022" s="200"/>
      <c r="E1022" s="4" t="s">
        <v>63</v>
      </c>
      <c r="F1022" s="5"/>
      <c r="G1022" s="6">
        <v>121</v>
      </c>
      <c r="H1022" s="8">
        <v>21</v>
      </c>
      <c r="I1022" s="1">
        <v>25</v>
      </c>
      <c r="J1022" s="1">
        <v>62</v>
      </c>
      <c r="K1022" s="1">
        <v>6</v>
      </c>
      <c r="L1022" s="1">
        <v>2</v>
      </c>
      <c r="M1022" s="9">
        <v>5</v>
      </c>
    </row>
    <row r="1023" spans="4:13" x14ac:dyDescent="0.2">
      <c r="D1023" s="200"/>
      <c r="E1023" s="4" t="s">
        <v>64</v>
      </c>
      <c r="F1023" s="5"/>
      <c r="G1023" s="6">
        <v>124</v>
      </c>
      <c r="H1023" s="8">
        <v>11</v>
      </c>
      <c r="I1023" s="1">
        <v>31</v>
      </c>
      <c r="J1023" s="1">
        <v>69</v>
      </c>
      <c r="K1023" s="1">
        <v>9</v>
      </c>
      <c r="L1023" s="1">
        <v>0</v>
      </c>
      <c r="M1023" s="9">
        <v>4</v>
      </c>
    </row>
    <row r="1024" spans="4:13" x14ac:dyDescent="0.2">
      <c r="D1024" s="200"/>
      <c r="E1024" s="4" t="s">
        <v>65</v>
      </c>
      <c r="F1024" s="5"/>
      <c r="G1024" s="6">
        <v>109</v>
      </c>
      <c r="H1024" s="8">
        <v>17</v>
      </c>
      <c r="I1024" s="1">
        <v>22</v>
      </c>
      <c r="J1024" s="1">
        <v>61</v>
      </c>
      <c r="K1024" s="1">
        <v>7</v>
      </c>
      <c r="L1024" s="1">
        <v>0</v>
      </c>
      <c r="M1024" s="9">
        <v>2</v>
      </c>
    </row>
    <row r="1025" spans="2:13" x14ac:dyDescent="0.2">
      <c r="D1025" s="200"/>
      <c r="E1025" s="4" t="s">
        <v>66</v>
      </c>
      <c r="F1025" s="5"/>
      <c r="G1025" s="6">
        <v>104</v>
      </c>
      <c r="H1025" s="8">
        <v>14</v>
      </c>
      <c r="I1025" s="1">
        <v>24</v>
      </c>
      <c r="J1025" s="1">
        <v>54</v>
      </c>
      <c r="K1025" s="1">
        <v>10</v>
      </c>
      <c r="L1025" s="1">
        <v>0</v>
      </c>
      <c r="M1025" s="9">
        <v>2</v>
      </c>
    </row>
    <row r="1026" spans="2:13" x14ac:dyDescent="0.2">
      <c r="D1026" s="200"/>
      <c r="E1026" s="4" t="s">
        <v>67</v>
      </c>
      <c r="F1026" s="5"/>
      <c r="G1026" s="6">
        <v>139</v>
      </c>
      <c r="H1026" s="8">
        <v>24</v>
      </c>
      <c r="I1026" s="1">
        <v>25</v>
      </c>
      <c r="J1026" s="1">
        <v>76</v>
      </c>
      <c r="K1026" s="1">
        <v>12</v>
      </c>
      <c r="L1026" s="1">
        <v>0</v>
      </c>
      <c r="M1026" s="9">
        <v>2</v>
      </c>
    </row>
    <row r="1027" spans="2:13" x14ac:dyDescent="0.2">
      <c r="D1027" s="200"/>
      <c r="E1027" s="4" t="s">
        <v>68</v>
      </c>
      <c r="F1027" s="5"/>
      <c r="G1027" s="6">
        <v>48</v>
      </c>
      <c r="H1027" s="8">
        <v>14</v>
      </c>
      <c r="I1027" s="1">
        <v>14</v>
      </c>
      <c r="J1027" s="1">
        <v>17</v>
      </c>
      <c r="K1027" s="1">
        <v>2</v>
      </c>
      <c r="L1027" s="1">
        <v>0</v>
      </c>
      <c r="M1027" s="9">
        <v>1</v>
      </c>
    </row>
    <row r="1028" spans="2:13" x14ac:dyDescent="0.2">
      <c r="D1028" s="200"/>
      <c r="E1028" s="4" t="s">
        <v>69</v>
      </c>
      <c r="F1028" s="5"/>
      <c r="G1028" s="6">
        <v>37</v>
      </c>
      <c r="H1028" s="8">
        <v>5</v>
      </c>
      <c r="I1028" s="1">
        <v>9</v>
      </c>
      <c r="J1028" s="1">
        <v>20</v>
      </c>
      <c r="K1028" s="1">
        <v>3</v>
      </c>
      <c r="L1028" s="1">
        <v>0</v>
      </c>
      <c r="M1028" s="9">
        <v>0</v>
      </c>
    </row>
    <row r="1029" spans="2:13" x14ac:dyDescent="0.2">
      <c r="D1029" s="93" t="s">
        <v>70</v>
      </c>
      <c r="E1029" s="89" t="s">
        <v>18</v>
      </c>
      <c r="F1029" s="92"/>
      <c r="G1029" s="94">
        <v>0</v>
      </c>
      <c r="H1029" s="122">
        <v>0</v>
      </c>
      <c r="I1029" s="63">
        <v>0</v>
      </c>
      <c r="J1029" s="63">
        <v>0</v>
      </c>
      <c r="K1029" s="63">
        <v>0</v>
      </c>
      <c r="L1029" s="63">
        <v>0</v>
      </c>
      <c r="M1029" s="121">
        <v>0</v>
      </c>
    </row>
    <row r="1031" spans="2:13" x14ac:dyDescent="0.2">
      <c r="B1031" s="40" t="str">
        <f xml:space="preserve"> HYPERLINK("#'目次'!B49", "[43]")</f>
        <v>[43]</v>
      </c>
      <c r="C1031" s="23" t="s">
        <v>147</v>
      </c>
    </row>
    <row r="1034" spans="2:13" x14ac:dyDescent="0.2">
      <c r="C1034" s="23" t="s">
        <v>73</v>
      </c>
    </row>
    <row r="1035" spans="2:13" ht="36" x14ac:dyDescent="0.2">
      <c r="D1035" s="195"/>
      <c r="E1035" s="196"/>
      <c r="F1035" s="196"/>
      <c r="G1035" s="37" t="s">
        <v>15</v>
      </c>
      <c r="H1035" s="33" t="s">
        <v>131</v>
      </c>
      <c r="I1035" s="13" t="s">
        <v>132</v>
      </c>
      <c r="J1035" s="13" t="s">
        <v>133</v>
      </c>
      <c r="K1035" s="13" t="s">
        <v>134</v>
      </c>
      <c r="L1035" s="13" t="s">
        <v>135</v>
      </c>
      <c r="M1035" s="38" t="s">
        <v>18</v>
      </c>
    </row>
    <row r="1036" spans="2:13" x14ac:dyDescent="0.2">
      <c r="D1036" s="197"/>
      <c r="E1036" s="198"/>
      <c r="F1036" s="198"/>
      <c r="G1036" s="35"/>
      <c r="H1036" s="39"/>
      <c r="I1036" s="14"/>
      <c r="J1036" s="14"/>
      <c r="K1036" s="14"/>
      <c r="L1036" s="14"/>
      <c r="M1036" s="34"/>
    </row>
    <row r="1037" spans="2:13" x14ac:dyDescent="0.2">
      <c r="D1037" s="56"/>
      <c r="E1037" s="58" t="s">
        <v>15</v>
      </c>
      <c r="F1037" s="46"/>
      <c r="G1037" s="36">
        <v>1200</v>
      </c>
      <c r="H1037" s="17">
        <v>184</v>
      </c>
      <c r="I1037" s="17">
        <v>234</v>
      </c>
      <c r="J1037" s="17">
        <v>646</v>
      </c>
      <c r="K1037" s="17">
        <v>84</v>
      </c>
      <c r="L1037" s="17">
        <v>10</v>
      </c>
      <c r="M1037" s="47">
        <v>42</v>
      </c>
    </row>
    <row r="1038" spans="2:13" x14ac:dyDescent="0.2">
      <c r="D1038" s="199" t="s">
        <v>74</v>
      </c>
      <c r="E1038" s="22" t="s">
        <v>75</v>
      </c>
      <c r="F1038" s="21"/>
      <c r="G1038" s="19">
        <v>592</v>
      </c>
      <c r="H1038" s="27">
        <v>73</v>
      </c>
      <c r="I1038" s="3">
        <v>120</v>
      </c>
      <c r="J1038" s="3">
        <v>333</v>
      </c>
      <c r="K1038" s="3">
        <v>43</v>
      </c>
      <c r="L1038" s="3">
        <v>4</v>
      </c>
      <c r="M1038" s="26">
        <v>19</v>
      </c>
    </row>
    <row r="1039" spans="2:13" x14ac:dyDescent="0.2">
      <c r="D1039" s="200"/>
      <c r="E1039" s="4" t="s">
        <v>34</v>
      </c>
      <c r="F1039" s="5"/>
      <c r="G1039" s="6">
        <v>37</v>
      </c>
      <c r="H1039" s="8">
        <v>2</v>
      </c>
      <c r="I1039" s="1">
        <v>7</v>
      </c>
      <c r="J1039" s="1">
        <v>23</v>
      </c>
      <c r="K1039" s="1">
        <v>3</v>
      </c>
      <c r="L1039" s="1">
        <v>0</v>
      </c>
      <c r="M1039" s="9">
        <v>2</v>
      </c>
    </row>
    <row r="1040" spans="2:13" x14ac:dyDescent="0.2">
      <c r="D1040" s="200"/>
      <c r="E1040" s="4" t="s">
        <v>35</v>
      </c>
      <c r="F1040" s="5"/>
      <c r="G1040" s="6">
        <v>75</v>
      </c>
      <c r="H1040" s="8">
        <v>9</v>
      </c>
      <c r="I1040" s="1">
        <v>15</v>
      </c>
      <c r="J1040" s="1">
        <v>45</v>
      </c>
      <c r="K1040" s="1">
        <v>3</v>
      </c>
      <c r="L1040" s="1">
        <v>0</v>
      </c>
      <c r="M1040" s="9">
        <v>3</v>
      </c>
    </row>
    <row r="1041" spans="2:13" x14ac:dyDescent="0.2">
      <c r="D1041" s="200"/>
      <c r="E1041" s="4" t="s">
        <v>36</v>
      </c>
      <c r="F1041" s="5"/>
      <c r="G1041" s="6">
        <v>95</v>
      </c>
      <c r="H1041" s="8">
        <v>8</v>
      </c>
      <c r="I1041" s="1">
        <v>23</v>
      </c>
      <c r="J1041" s="1">
        <v>56</v>
      </c>
      <c r="K1041" s="1">
        <v>6</v>
      </c>
      <c r="L1041" s="1">
        <v>1</v>
      </c>
      <c r="M1041" s="9">
        <v>1</v>
      </c>
    </row>
    <row r="1042" spans="2:13" x14ac:dyDescent="0.2">
      <c r="D1042" s="200"/>
      <c r="E1042" s="4" t="s">
        <v>37</v>
      </c>
      <c r="F1042" s="5"/>
      <c r="G1042" s="6">
        <v>111</v>
      </c>
      <c r="H1042" s="8">
        <v>13</v>
      </c>
      <c r="I1042" s="1">
        <v>27</v>
      </c>
      <c r="J1042" s="1">
        <v>55</v>
      </c>
      <c r="K1042" s="1">
        <v>11</v>
      </c>
      <c r="L1042" s="1">
        <v>2</v>
      </c>
      <c r="M1042" s="9">
        <v>3</v>
      </c>
    </row>
    <row r="1043" spans="2:13" x14ac:dyDescent="0.2">
      <c r="D1043" s="200"/>
      <c r="E1043" s="4" t="s">
        <v>38</v>
      </c>
      <c r="F1043" s="5"/>
      <c r="G1043" s="6">
        <v>93</v>
      </c>
      <c r="H1043" s="8">
        <v>12</v>
      </c>
      <c r="I1043" s="1">
        <v>18</v>
      </c>
      <c r="J1043" s="1">
        <v>54</v>
      </c>
      <c r="K1043" s="1">
        <v>7</v>
      </c>
      <c r="L1043" s="1">
        <v>0</v>
      </c>
      <c r="M1043" s="9">
        <v>2</v>
      </c>
    </row>
    <row r="1044" spans="2:13" x14ac:dyDescent="0.2">
      <c r="D1044" s="200"/>
      <c r="E1044" s="4" t="s">
        <v>39</v>
      </c>
      <c r="F1044" s="5"/>
      <c r="G1044" s="6">
        <v>109</v>
      </c>
      <c r="H1044" s="8">
        <v>15</v>
      </c>
      <c r="I1044" s="1">
        <v>20</v>
      </c>
      <c r="J1044" s="1">
        <v>61</v>
      </c>
      <c r="K1044" s="1">
        <v>7</v>
      </c>
      <c r="L1044" s="1">
        <v>1</v>
      </c>
      <c r="M1044" s="9">
        <v>5</v>
      </c>
    </row>
    <row r="1045" spans="2:13" x14ac:dyDescent="0.2">
      <c r="D1045" s="200"/>
      <c r="E1045" s="4" t="s">
        <v>40</v>
      </c>
      <c r="F1045" s="5"/>
      <c r="G1045" s="6">
        <v>72</v>
      </c>
      <c r="H1045" s="8">
        <v>14</v>
      </c>
      <c r="I1045" s="1">
        <v>10</v>
      </c>
      <c r="J1045" s="1">
        <v>39</v>
      </c>
      <c r="K1045" s="1">
        <v>6</v>
      </c>
      <c r="L1045" s="1">
        <v>0</v>
      </c>
      <c r="M1045" s="9">
        <v>3</v>
      </c>
    </row>
    <row r="1046" spans="2:13" x14ac:dyDescent="0.2">
      <c r="D1046" s="199" t="s">
        <v>76</v>
      </c>
      <c r="E1046" s="22" t="s">
        <v>77</v>
      </c>
      <c r="F1046" s="21"/>
      <c r="G1046" s="19">
        <v>608</v>
      </c>
      <c r="H1046" s="27">
        <v>111</v>
      </c>
      <c r="I1046" s="3">
        <v>114</v>
      </c>
      <c r="J1046" s="3">
        <v>313</v>
      </c>
      <c r="K1046" s="3">
        <v>41</v>
      </c>
      <c r="L1046" s="3">
        <v>6</v>
      </c>
      <c r="M1046" s="26">
        <v>23</v>
      </c>
    </row>
    <row r="1047" spans="2:13" x14ac:dyDescent="0.2">
      <c r="D1047" s="200"/>
      <c r="E1047" s="4" t="s">
        <v>34</v>
      </c>
      <c r="F1047" s="5"/>
      <c r="G1047" s="6">
        <v>37</v>
      </c>
      <c r="H1047" s="8">
        <v>3</v>
      </c>
      <c r="I1047" s="1">
        <v>9</v>
      </c>
      <c r="J1047" s="1">
        <v>19</v>
      </c>
      <c r="K1047" s="1">
        <v>3</v>
      </c>
      <c r="L1047" s="1">
        <v>1</v>
      </c>
      <c r="M1047" s="9">
        <v>2</v>
      </c>
    </row>
    <row r="1048" spans="2:13" x14ac:dyDescent="0.2">
      <c r="D1048" s="200"/>
      <c r="E1048" s="4" t="s">
        <v>35</v>
      </c>
      <c r="F1048" s="5"/>
      <c r="G1048" s="6">
        <v>73</v>
      </c>
      <c r="H1048" s="8">
        <v>15</v>
      </c>
      <c r="I1048" s="1">
        <v>10</v>
      </c>
      <c r="J1048" s="1">
        <v>39</v>
      </c>
      <c r="K1048" s="1">
        <v>5</v>
      </c>
      <c r="L1048" s="1">
        <v>1</v>
      </c>
      <c r="M1048" s="9">
        <v>3</v>
      </c>
    </row>
    <row r="1049" spans="2:13" x14ac:dyDescent="0.2">
      <c r="D1049" s="200"/>
      <c r="E1049" s="4" t="s">
        <v>36</v>
      </c>
      <c r="F1049" s="5"/>
      <c r="G1049" s="6">
        <v>92</v>
      </c>
      <c r="H1049" s="8">
        <v>16</v>
      </c>
      <c r="I1049" s="1">
        <v>20</v>
      </c>
      <c r="J1049" s="1">
        <v>46</v>
      </c>
      <c r="K1049" s="1">
        <v>7</v>
      </c>
      <c r="L1049" s="1">
        <v>0</v>
      </c>
      <c r="M1049" s="9">
        <v>3</v>
      </c>
    </row>
    <row r="1050" spans="2:13" x14ac:dyDescent="0.2">
      <c r="D1050" s="200"/>
      <c r="E1050" s="4" t="s">
        <v>37</v>
      </c>
      <c r="F1050" s="5"/>
      <c r="G1050" s="6">
        <v>110</v>
      </c>
      <c r="H1050" s="8">
        <v>15</v>
      </c>
      <c r="I1050" s="1">
        <v>29</v>
      </c>
      <c r="J1050" s="1">
        <v>51</v>
      </c>
      <c r="K1050" s="1">
        <v>11</v>
      </c>
      <c r="L1050" s="1">
        <v>1</v>
      </c>
      <c r="M1050" s="9">
        <v>3</v>
      </c>
    </row>
    <row r="1051" spans="2:13" x14ac:dyDescent="0.2">
      <c r="D1051" s="200"/>
      <c r="E1051" s="4" t="s">
        <v>38</v>
      </c>
      <c r="F1051" s="5"/>
      <c r="G1051" s="6">
        <v>93</v>
      </c>
      <c r="H1051" s="8">
        <v>18</v>
      </c>
      <c r="I1051" s="1">
        <v>15</v>
      </c>
      <c r="J1051" s="1">
        <v>52</v>
      </c>
      <c r="K1051" s="1">
        <v>7</v>
      </c>
      <c r="L1051" s="1">
        <v>0</v>
      </c>
      <c r="M1051" s="9">
        <v>1</v>
      </c>
    </row>
    <row r="1052" spans="2:13" x14ac:dyDescent="0.2">
      <c r="D1052" s="200"/>
      <c r="E1052" s="4" t="s">
        <v>39</v>
      </c>
      <c r="F1052" s="5"/>
      <c r="G1052" s="6">
        <v>114</v>
      </c>
      <c r="H1052" s="8">
        <v>21</v>
      </c>
      <c r="I1052" s="1">
        <v>17</v>
      </c>
      <c r="J1052" s="1">
        <v>66</v>
      </c>
      <c r="K1052" s="1">
        <v>5</v>
      </c>
      <c r="L1052" s="1">
        <v>1</v>
      </c>
      <c r="M1052" s="9">
        <v>4</v>
      </c>
    </row>
    <row r="1053" spans="2:13" x14ac:dyDescent="0.2">
      <c r="D1053" s="201"/>
      <c r="E1053" s="57" t="s">
        <v>40</v>
      </c>
      <c r="F1053" s="59"/>
      <c r="G1053" s="55">
        <v>89</v>
      </c>
      <c r="H1053" s="77">
        <v>23</v>
      </c>
      <c r="I1053" s="32">
        <v>14</v>
      </c>
      <c r="J1053" s="32">
        <v>40</v>
      </c>
      <c r="K1053" s="32">
        <v>3</v>
      </c>
      <c r="L1053" s="32">
        <v>2</v>
      </c>
      <c r="M1053" s="80">
        <v>7</v>
      </c>
    </row>
    <row r="1055" spans="2:13" x14ac:dyDescent="0.2">
      <c r="B1055" s="40" t="str">
        <f xml:space="preserve"> HYPERLINK("#'目次'!B50", "[44]")</f>
        <v>[44]</v>
      </c>
      <c r="C1055" s="23" t="s">
        <v>147</v>
      </c>
    </row>
    <row r="1058" spans="3:13" x14ac:dyDescent="0.2">
      <c r="C1058" s="23" t="s">
        <v>80</v>
      </c>
    </row>
    <row r="1059" spans="3:13" ht="36" x14ac:dyDescent="0.2">
      <c r="E1059" s="195"/>
      <c r="F1059" s="196"/>
      <c r="G1059" s="37" t="s">
        <v>15</v>
      </c>
      <c r="H1059" s="33" t="s">
        <v>131</v>
      </c>
      <c r="I1059" s="13" t="s">
        <v>132</v>
      </c>
      <c r="J1059" s="13" t="s">
        <v>133</v>
      </c>
      <c r="K1059" s="13" t="s">
        <v>134</v>
      </c>
      <c r="L1059" s="13" t="s">
        <v>135</v>
      </c>
      <c r="M1059" s="38" t="s">
        <v>18</v>
      </c>
    </row>
    <row r="1060" spans="3:13" x14ac:dyDescent="0.2">
      <c r="E1060" s="197"/>
      <c r="F1060" s="198"/>
      <c r="G1060" s="35"/>
      <c r="H1060" s="39"/>
      <c r="I1060" s="14"/>
      <c r="J1060" s="14"/>
      <c r="K1060" s="14"/>
      <c r="L1060" s="14"/>
      <c r="M1060" s="34"/>
    </row>
    <row r="1061" spans="3:13" x14ac:dyDescent="0.2">
      <c r="E1061" s="91" t="s">
        <v>15</v>
      </c>
      <c r="F1061" s="46"/>
      <c r="G1061" s="36">
        <v>1200</v>
      </c>
      <c r="H1061" s="17">
        <v>184</v>
      </c>
      <c r="I1061" s="17">
        <v>234</v>
      </c>
      <c r="J1061" s="17">
        <v>646</v>
      </c>
      <c r="K1061" s="17">
        <v>84</v>
      </c>
      <c r="L1061" s="17">
        <v>10</v>
      </c>
      <c r="M1061" s="47">
        <v>42</v>
      </c>
    </row>
    <row r="1062" spans="3:13" x14ac:dyDescent="0.2">
      <c r="E1062" s="4" t="s">
        <v>81</v>
      </c>
      <c r="F1062" s="5"/>
      <c r="G1062" s="19">
        <v>48</v>
      </c>
      <c r="H1062" s="27">
        <v>6</v>
      </c>
      <c r="I1062" s="3">
        <v>11</v>
      </c>
      <c r="J1062" s="3">
        <v>25</v>
      </c>
      <c r="K1062" s="3">
        <v>4</v>
      </c>
      <c r="L1062" s="3">
        <v>0</v>
      </c>
      <c r="M1062" s="26">
        <v>2</v>
      </c>
    </row>
    <row r="1063" spans="3:13" x14ac:dyDescent="0.2">
      <c r="E1063" s="4" t="s">
        <v>82</v>
      </c>
      <c r="F1063" s="5"/>
      <c r="G1063" s="6">
        <v>84</v>
      </c>
      <c r="H1063" s="8">
        <v>16</v>
      </c>
      <c r="I1063" s="1">
        <v>10</v>
      </c>
      <c r="J1063" s="1">
        <v>41</v>
      </c>
      <c r="K1063" s="1">
        <v>12</v>
      </c>
      <c r="L1063" s="1">
        <v>0</v>
      </c>
      <c r="M1063" s="9">
        <v>5</v>
      </c>
    </row>
    <row r="1064" spans="3:13" x14ac:dyDescent="0.2">
      <c r="E1064" s="4" t="s">
        <v>83</v>
      </c>
      <c r="F1064" s="5"/>
      <c r="G1064" s="6">
        <v>462</v>
      </c>
      <c r="H1064" s="8">
        <v>71</v>
      </c>
      <c r="I1064" s="1">
        <v>97</v>
      </c>
      <c r="J1064" s="1">
        <v>242</v>
      </c>
      <c r="K1064" s="1">
        <v>27</v>
      </c>
      <c r="L1064" s="1">
        <v>3</v>
      </c>
      <c r="M1064" s="9">
        <v>22</v>
      </c>
    </row>
    <row r="1065" spans="3:13" x14ac:dyDescent="0.2">
      <c r="E1065" s="4" t="s">
        <v>84</v>
      </c>
      <c r="F1065" s="5"/>
      <c r="G1065" s="6">
        <v>30</v>
      </c>
      <c r="H1065" s="8">
        <v>4</v>
      </c>
      <c r="I1065" s="1">
        <v>5</v>
      </c>
      <c r="J1065" s="1">
        <v>16</v>
      </c>
      <c r="K1065" s="1">
        <v>2</v>
      </c>
      <c r="L1065" s="1">
        <v>1</v>
      </c>
      <c r="M1065" s="9">
        <v>2</v>
      </c>
    </row>
    <row r="1066" spans="3:13" x14ac:dyDescent="0.2">
      <c r="E1066" s="4" t="s">
        <v>85</v>
      </c>
      <c r="F1066" s="5"/>
      <c r="G1066" s="6">
        <v>144</v>
      </c>
      <c r="H1066" s="8">
        <v>24</v>
      </c>
      <c r="I1066" s="1">
        <v>29</v>
      </c>
      <c r="J1066" s="1">
        <v>76</v>
      </c>
      <c r="K1066" s="1">
        <v>9</v>
      </c>
      <c r="L1066" s="1">
        <v>0</v>
      </c>
      <c r="M1066" s="9">
        <v>6</v>
      </c>
    </row>
    <row r="1067" spans="3:13" x14ac:dyDescent="0.2">
      <c r="E1067" s="4" t="s">
        <v>86</v>
      </c>
      <c r="F1067" s="5"/>
      <c r="G1067" s="6">
        <v>192</v>
      </c>
      <c r="H1067" s="8">
        <v>32</v>
      </c>
      <c r="I1067" s="1">
        <v>38</v>
      </c>
      <c r="J1067" s="1">
        <v>102</v>
      </c>
      <c r="K1067" s="1">
        <v>17</v>
      </c>
      <c r="L1067" s="1">
        <v>3</v>
      </c>
      <c r="M1067" s="9">
        <v>0</v>
      </c>
    </row>
    <row r="1068" spans="3:13" x14ac:dyDescent="0.2">
      <c r="E1068" s="4" t="s">
        <v>87</v>
      </c>
      <c r="F1068" s="5"/>
      <c r="G1068" s="6">
        <v>72</v>
      </c>
      <c r="H1068" s="8">
        <v>11</v>
      </c>
      <c r="I1068" s="1">
        <v>17</v>
      </c>
      <c r="J1068" s="1">
        <v>37</v>
      </c>
      <c r="K1068" s="1">
        <v>4</v>
      </c>
      <c r="L1068" s="1">
        <v>2</v>
      </c>
      <c r="M1068" s="9">
        <v>1</v>
      </c>
    </row>
    <row r="1069" spans="3:13" x14ac:dyDescent="0.2">
      <c r="E1069" s="4" t="s">
        <v>88</v>
      </c>
      <c r="F1069" s="5"/>
      <c r="G1069" s="6">
        <v>36</v>
      </c>
      <c r="H1069" s="8">
        <v>7</v>
      </c>
      <c r="I1069" s="1">
        <v>5</v>
      </c>
      <c r="J1069" s="1">
        <v>19</v>
      </c>
      <c r="K1069" s="1">
        <v>3</v>
      </c>
      <c r="L1069" s="1">
        <v>1</v>
      </c>
      <c r="M1069" s="9">
        <v>1</v>
      </c>
    </row>
    <row r="1070" spans="3:13" x14ac:dyDescent="0.2">
      <c r="E1070" s="4" t="s">
        <v>89</v>
      </c>
      <c r="F1070" s="5"/>
      <c r="G1070" s="6">
        <v>66</v>
      </c>
      <c r="H1070" s="8">
        <v>5</v>
      </c>
      <c r="I1070" s="1">
        <v>8</v>
      </c>
      <c r="J1070" s="1">
        <v>47</v>
      </c>
      <c r="K1070" s="1">
        <v>4</v>
      </c>
      <c r="L1070" s="1">
        <v>0</v>
      </c>
      <c r="M1070" s="9">
        <v>2</v>
      </c>
    </row>
    <row r="1071" spans="3:13" x14ac:dyDescent="0.2">
      <c r="E1071" s="4" t="s">
        <v>90</v>
      </c>
      <c r="F1071" s="5"/>
      <c r="G1071" s="6">
        <v>54</v>
      </c>
      <c r="H1071" s="8">
        <v>7</v>
      </c>
      <c r="I1071" s="1">
        <v>14</v>
      </c>
      <c r="J1071" s="1">
        <v>30</v>
      </c>
      <c r="K1071" s="1">
        <v>2</v>
      </c>
      <c r="L1071" s="1">
        <v>0</v>
      </c>
      <c r="M1071" s="9">
        <v>1</v>
      </c>
    </row>
    <row r="1072" spans="3:13" x14ac:dyDescent="0.2">
      <c r="E1072" s="57" t="s">
        <v>91</v>
      </c>
      <c r="F1072" s="59"/>
      <c r="G1072" s="55">
        <v>12</v>
      </c>
      <c r="H1072" s="77">
        <v>1</v>
      </c>
      <c r="I1072" s="32">
        <v>0</v>
      </c>
      <c r="J1072" s="32">
        <v>11</v>
      </c>
      <c r="K1072" s="32">
        <v>0</v>
      </c>
      <c r="L1072" s="32">
        <v>0</v>
      </c>
      <c r="M1072" s="80">
        <v>0</v>
      </c>
    </row>
    <row r="1074" spans="2:13" x14ac:dyDescent="0.2">
      <c r="B1074" s="40" t="str">
        <f xml:space="preserve"> HYPERLINK("#'目次'!B51", "[45]")</f>
        <v>[45]</v>
      </c>
      <c r="C1074" s="23" t="s">
        <v>150</v>
      </c>
    </row>
    <row r="1077" spans="2:13" x14ac:dyDescent="0.2">
      <c r="C1077" s="23" t="s">
        <v>14</v>
      </c>
    </row>
    <row r="1078" spans="2:13" ht="36" x14ac:dyDescent="0.2">
      <c r="D1078" s="195"/>
      <c r="E1078" s="196"/>
      <c r="F1078" s="196"/>
      <c r="G1078" s="37" t="s">
        <v>15</v>
      </c>
      <c r="H1078" s="33" t="s">
        <v>131</v>
      </c>
      <c r="I1078" s="13" t="s">
        <v>132</v>
      </c>
      <c r="J1078" s="13" t="s">
        <v>133</v>
      </c>
      <c r="K1078" s="13" t="s">
        <v>134</v>
      </c>
      <c r="L1078" s="13" t="s">
        <v>135</v>
      </c>
      <c r="M1078" s="38" t="s">
        <v>18</v>
      </c>
    </row>
    <row r="1079" spans="2:13" x14ac:dyDescent="0.2">
      <c r="D1079" s="197"/>
      <c r="E1079" s="198"/>
      <c r="F1079" s="198"/>
      <c r="G1079" s="35"/>
      <c r="H1079" s="39"/>
      <c r="I1079" s="14"/>
      <c r="J1079" s="14"/>
      <c r="K1079" s="14"/>
      <c r="L1079" s="14"/>
      <c r="M1079" s="34"/>
    </row>
    <row r="1080" spans="2:13" x14ac:dyDescent="0.2">
      <c r="D1080" s="56"/>
      <c r="E1080" s="58" t="s">
        <v>15</v>
      </c>
      <c r="F1080" s="46"/>
      <c r="G1080" s="36">
        <v>1200</v>
      </c>
      <c r="H1080" s="17">
        <v>118</v>
      </c>
      <c r="I1080" s="17">
        <v>231</v>
      </c>
      <c r="J1080" s="17">
        <v>634</v>
      </c>
      <c r="K1080" s="17">
        <v>144</v>
      </c>
      <c r="L1080" s="17">
        <v>33</v>
      </c>
      <c r="M1080" s="47">
        <v>40</v>
      </c>
    </row>
    <row r="1081" spans="2:13" x14ac:dyDescent="0.2">
      <c r="D1081" s="199" t="s">
        <v>19</v>
      </c>
      <c r="E1081" s="22" t="s">
        <v>20</v>
      </c>
      <c r="F1081" s="21"/>
      <c r="G1081" s="19">
        <v>132</v>
      </c>
      <c r="H1081" s="27">
        <v>14</v>
      </c>
      <c r="I1081" s="3">
        <v>21</v>
      </c>
      <c r="J1081" s="3">
        <v>65</v>
      </c>
      <c r="K1081" s="3">
        <v>24</v>
      </c>
      <c r="L1081" s="3">
        <v>1</v>
      </c>
      <c r="M1081" s="26">
        <v>7</v>
      </c>
    </row>
    <row r="1082" spans="2:13" x14ac:dyDescent="0.2">
      <c r="D1082" s="200"/>
      <c r="E1082" s="4" t="s">
        <v>21</v>
      </c>
      <c r="F1082" s="5"/>
      <c r="G1082" s="6">
        <v>444</v>
      </c>
      <c r="H1082" s="8">
        <v>42</v>
      </c>
      <c r="I1082" s="1">
        <v>93</v>
      </c>
      <c r="J1082" s="1">
        <v>223</v>
      </c>
      <c r="K1082" s="1">
        <v>51</v>
      </c>
      <c r="L1082" s="1">
        <v>13</v>
      </c>
      <c r="M1082" s="9">
        <v>22</v>
      </c>
    </row>
    <row r="1083" spans="2:13" x14ac:dyDescent="0.2">
      <c r="D1083" s="200"/>
      <c r="E1083" s="4" t="s">
        <v>22</v>
      </c>
      <c r="F1083" s="5"/>
      <c r="G1083" s="6">
        <v>192</v>
      </c>
      <c r="H1083" s="8">
        <v>16</v>
      </c>
      <c r="I1083" s="1">
        <v>43</v>
      </c>
      <c r="J1083" s="1">
        <v>106</v>
      </c>
      <c r="K1083" s="1">
        <v>17</v>
      </c>
      <c r="L1083" s="1">
        <v>3</v>
      </c>
      <c r="M1083" s="9">
        <v>7</v>
      </c>
    </row>
    <row r="1084" spans="2:13" x14ac:dyDescent="0.2">
      <c r="D1084" s="200"/>
      <c r="E1084" s="4" t="s">
        <v>23</v>
      </c>
      <c r="F1084" s="5"/>
      <c r="G1084" s="6">
        <v>192</v>
      </c>
      <c r="H1084" s="8">
        <v>23</v>
      </c>
      <c r="I1084" s="1">
        <v>38</v>
      </c>
      <c r="J1084" s="1">
        <v>95</v>
      </c>
      <c r="K1084" s="1">
        <v>25</v>
      </c>
      <c r="L1084" s="1">
        <v>11</v>
      </c>
      <c r="M1084" s="9">
        <v>0</v>
      </c>
    </row>
    <row r="1085" spans="2:13" x14ac:dyDescent="0.2">
      <c r="D1085" s="200"/>
      <c r="E1085" s="4" t="s">
        <v>24</v>
      </c>
      <c r="F1085" s="5"/>
      <c r="G1085" s="6">
        <v>240</v>
      </c>
      <c r="H1085" s="8">
        <v>23</v>
      </c>
      <c r="I1085" s="1">
        <v>36</v>
      </c>
      <c r="J1085" s="1">
        <v>145</v>
      </c>
      <c r="K1085" s="1">
        <v>27</v>
      </c>
      <c r="L1085" s="1">
        <v>5</v>
      </c>
      <c r="M1085" s="9">
        <v>4</v>
      </c>
    </row>
    <row r="1086" spans="2:13" x14ac:dyDescent="0.2">
      <c r="D1086" s="199" t="s">
        <v>25</v>
      </c>
      <c r="E1086" s="22" t="s">
        <v>26</v>
      </c>
      <c r="F1086" s="21"/>
      <c r="G1086" s="19">
        <v>348</v>
      </c>
      <c r="H1086" s="27">
        <v>33</v>
      </c>
      <c r="I1086" s="3">
        <v>74</v>
      </c>
      <c r="J1086" s="3">
        <v>175</v>
      </c>
      <c r="K1086" s="3">
        <v>50</v>
      </c>
      <c r="L1086" s="3">
        <v>7</v>
      </c>
      <c r="M1086" s="26">
        <v>9</v>
      </c>
    </row>
    <row r="1087" spans="2:13" x14ac:dyDescent="0.2">
      <c r="D1087" s="200"/>
      <c r="E1087" s="4" t="s">
        <v>27</v>
      </c>
      <c r="F1087" s="5"/>
      <c r="G1087" s="6">
        <v>378</v>
      </c>
      <c r="H1087" s="8">
        <v>34</v>
      </c>
      <c r="I1087" s="1">
        <v>74</v>
      </c>
      <c r="J1087" s="1">
        <v>205</v>
      </c>
      <c r="K1087" s="1">
        <v>37</v>
      </c>
      <c r="L1087" s="1">
        <v>14</v>
      </c>
      <c r="M1087" s="9">
        <v>14</v>
      </c>
    </row>
    <row r="1088" spans="2:13" x14ac:dyDescent="0.2">
      <c r="D1088" s="200"/>
      <c r="E1088" s="4" t="s">
        <v>28</v>
      </c>
      <c r="F1088" s="5"/>
      <c r="G1088" s="6">
        <v>372</v>
      </c>
      <c r="H1088" s="8">
        <v>45</v>
      </c>
      <c r="I1088" s="1">
        <v>63</v>
      </c>
      <c r="J1088" s="1">
        <v>199</v>
      </c>
      <c r="K1088" s="1">
        <v>42</v>
      </c>
      <c r="L1088" s="1">
        <v>9</v>
      </c>
      <c r="M1088" s="9">
        <v>14</v>
      </c>
    </row>
    <row r="1089" spans="2:13" x14ac:dyDescent="0.2">
      <c r="D1089" s="200"/>
      <c r="E1089" s="4" t="s">
        <v>29</v>
      </c>
      <c r="F1089" s="5"/>
      <c r="G1089" s="6">
        <v>102</v>
      </c>
      <c r="H1089" s="8">
        <v>6</v>
      </c>
      <c r="I1089" s="1">
        <v>20</v>
      </c>
      <c r="J1089" s="1">
        <v>55</v>
      </c>
      <c r="K1089" s="1">
        <v>15</v>
      </c>
      <c r="L1089" s="1">
        <v>3</v>
      </c>
      <c r="M1089" s="9">
        <v>3</v>
      </c>
    </row>
    <row r="1090" spans="2:13" x14ac:dyDescent="0.2">
      <c r="D1090" s="199" t="s">
        <v>30</v>
      </c>
      <c r="E1090" s="22" t="s">
        <v>31</v>
      </c>
      <c r="F1090" s="21"/>
      <c r="G1090" s="19">
        <v>592</v>
      </c>
      <c r="H1090" s="27">
        <v>46</v>
      </c>
      <c r="I1090" s="3">
        <v>116</v>
      </c>
      <c r="J1090" s="3">
        <v>322</v>
      </c>
      <c r="K1090" s="3">
        <v>73</v>
      </c>
      <c r="L1090" s="3">
        <v>16</v>
      </c>
      <c r="M1090" s="26">
        <v>19</v>
      </c>
    </row>
    <row r="1091" spans="2:13" x14ac:dyDescent="0.2">
      <c r="D1091" s="200"/>
      <c r="E1091" s="4" t="s">
        <v>32</v>
      </c>
      <c r="F1091" s="5"/>
      <c r="G1091" s="6">
        <v>608</v>
      </c>
      <c r="H1091" s="8">
        <v>72</v>
      </c>
      <c r="I1091" s="1">
        <v>115</v>
      </c>
      <c r="J1091" s="1">
        <v>312</v>
      </c>
      <c r="K1091" s="1">
        <v>71</v>
      </c>
      <c r="L1091" s="1">
        <v>17</v>
      </c>
      <c r="M1091" s="9">
        <v>21</v>
      </c>
    </row>
    <row r="1092" spans="2:13" x14ac:dyDescent="0.2">
      <c r="D1092" s="199" t="s">
        <v>33</v>
      </c>
      <c r="E1092" s="22" t="s">
        <v>34</v>
      </c>
      <c r="F1092" s="21"/>
      <c r="G1092" s="19">
        <v>74</v>
      </c>
      <c r="H1092" s="27">
        <v>4</v>
      </c>
      <c r="I1092" s="3">
        <v>13</v>
      </c>
      <c r="J1092" s="3">
        <v>42</v>
      </c>
      <c r="K1092" s="3">
        <v>8</v>
      </c>
      <c r="L1092" s="3">
        <v>2</v>
      </c>
      <c r="M1092" s="26">
        <v>5</v>
      </c>
    </row>
    <row r="1093" spans="2:13" x14ac:dyDescent="0.2">
      <c r="D1093" s="200"/>
      <c r="E1093" s="4" t="s">
        <v>35</v>
      </c>
      <c r="F1093" s="5"/>
      <c r="G1093" s="6">
        <v>148</v>
      </c>
      <c r="H1093" s="8">
        <v>17</v>
      </c>
      <c r="I1093" s="1">
        <v>25</v>
      </c>
      <c r="J1093" s="1">
        <v>77</v>
      </c>
      <c r="K1093" s="1">
        <v>18</v>
      </c>
      <c r="L1093" s="1">
        <v>5</v>
      </c>
      <c r="M1093" s="9">
        <v>6</v>
      </c>
    </row>
    <row r="1094" spans="2:13" x14ac:dyDescent="0.2">
      <c r="D1094" s="200"/>
      <c r="E1094" s="4" t="s">
        <v>36</v>
      </c>
      <c r="F1094" s="5"/>
      <c r="G1094" s="6">
        <v>187</v>
      </c>
      <c r="H1094" s="8">
        <v>10</v>
      </c>
      <c r="I1094" s="1">
        <v>40</v>
      </c>
      <c r="J1094" s="1">
        <v>107</v>
      </c>
      <c r="K1094" s="1">
        <v>23</v>
      </c>
      <c r="L1094" s="1">
        <v>4</v>
      </c>
      <c r="M1094" s="9">
        <v>3</v>
      </c>
    </row>
    <row r="1095" spans="2:13" x14ac:dyDescent="0.2">
      <c r="D1095" s="200"/>
      <c r="E1095" s="4" t="s">
        <v>37</v>
      </c>
      <c r="F1095" s="5"/>
      <c r="G1095" s="6">
        <v>221</v>
      </c>
      <c r="H1095" s="8">
        <v>17</v>
      </c>
      <c r="I1095" s="1">
        <v>51</v>
      </c>
      <c r="J1095" s="1">
        <v>102</v>
      </c>
      <c r="K1095" s="1">
        <v>39</v>
      </c>
      <c r="L1095" s="1">
        <v>6</v>
      </c>
      <c r="M1095" s="9">
        <v>6</v>
      </c>
    </row>
    <row r="1096" spans="2:13" x14ac:dyDescent="0.2">
      <c r="D1096" s="200"/>
      <c r="E1096" s="4" t="s">
        <v>38</v>
      </c>
      <c r="F1096" s="5"/>
      <c r="G1096" s="6">
        <v>186</v>
      </c>
      <c r="H1096" s="8">
        <v>23</v>
      </c>
      <c r="I1096" s="1">
        <v>34</v>
      </c>
      <c r="J1096" s="1">
        <v>102</v>
      </c>
      <c r="K1096" s="1">
        <v>19</v>
      </c>
      <c r="L1096" s="1">
        <v>5</v>
      </c>
      <c r="M1096" s="9">
        <v>3</v>
      </c>
    </row>
    <row r="1097" spans="2:13" x14ac:dyDescent="0.2">
      <c r="D1097" s="200"/>
      <c r="E1097" s="4" t="s">
        <v>39</v>
      </c>
      <c r="F1097" s="5"/>
      <c r="G1097" s="6">
        <v>223</v>
      </c>
      <c r="H1097" s="8">
        <v>20</v>
      </c>
      <c r="I1097" s="1">
        <v>42</v>
      </c>
      <c r="J1097" s="1">
        <v>126</v>
      </c>
      <c r="K1097" s="1">
        <v>23</v>
      </c>
      <c r="L1097" s="1">
        <v>4</v>
      </c>
      <c r="M1097" s="9">
        <v>8</v>
      </c>
    </row>
    <row r="1098" spans="2:13" x14ac:dyDescent="0.2">
      <c r="D1098" s="201"/>
      <c r="E1098" s="57" t="s">
        <v>40</v>
      </c>
      <c r="F1098" s="59"/>
      <c r="G1098" s="55">
        <v>161</v>
      </c>
      <c r="H1098" s="77">
        <v>27</v>
      </c>
      <c r="I1098" s="32">
        <v>26</v>
      </c>
      <c r="J1098" s="32">
        <v>78</v>
      </c>
      <c r="K1098" s="32">
        <v>14</v>
      </c>
      <c r="L1098" s="32">
        <v>7</v>
      </c>
      <c r="M1098" s="80">
        <v>9</v>
      </c>
    </row>
    <row r="1100" spans="2:13" x14ac:dyDescent="0.2">
      <c r="B1100" s="40" t="str">
        <f xml:space="preserve"> HYPERLINK("#'目次'!B52", "[46]")</f>
        <v>[46]</v>
      </c>
      <c r="C1100" s="23" t="s">
        <v>150</v>
      </c>
    </row>
    <row r="1103" spans="2:13" x14ac:dyDescent="0.2">
      <c r="C1103" s="23" t="s">
        <v>48</v>
      </c>
    </row>
    <row r="1104" spans="2:13" ht="36" x14ac:dyDescent="0.2">
      <c r="D1104" s="195"/>
      <c r="E1104" s="196"/>
      <c r="F1104" s="196"/>
      <c r="G1104" s="37" t="s">
        <v>15</v>
      </c>
      <c r="H1104" s="33" t="s">
        <v>131</v>
      </c>
      <c r="I1104" s="13" t="s">
        <v>132</v>
      </c>
      <c r="J1104" s="13" t="s">
        <v>133</v>
      </c>
      <c r="K1104" s="13" t="s">
        <v>134</v>
      </c>
      <c r="L1104" s="13" t="s">
        <v>135</v>
      </c>
      <c r="M1104" s="38" t="s">
        <v>18</v>
      </c>
    </row>
    <row r="1105" spans="4:13" x14ac:dyDescent="0.2">
      <c r="D1105" s="197"/>
      <c r="E1105" s="198"/>
      <c r="F1105" s="198"/>
      <c r="G1105" s="35"/>
      <c r="H1105" s="39"/>
      <c r="I1105" s="14"/>
      <c r="J1105" s="14"/>
      <c r="K1105" s="14"/>
      <c r="L1105" s="14"/>
      <c r="M1105" s="34"/>
    </row>
    <row r="1106" spans="4:13" x14ac:dyDescent="0.2">
      <c r="D1106" s="56"/>
      <c r="E1106" s="58" t="s">
        <v>15</v>
      </c>
      <c r="F1106" s="46"/>
      <c r="G1106" s="36">
        <v>1200</v>
      </c>
      <c r="H1106" s="17">
        <v>118</v>
      </c>
      <c r="I1106" s="17">
        <v>231</v>
      </c>
      <c r="J1106" s="17">
        <v>634</v>
      </c>
      <c r="K1106" s="17">
        <v>144</v>
      </c>
      <c r="L1106" s="17">
        <v>33</v>
      </c>
      <c r="M1106" s="47">
        <v>40</v>
      </c>
    </row>
    <row r="1107" spans="4:13" x14ac:dyDescent="0.2">
      <c r="D1107" s="199" t="s">
        <v>49</v>
      </c>
      <c r="E1107" s="22" t="s">
        <v>50</v>
      </c>
      <c r="F1107" s="21"/>
      <c r="G1107" s="19">
        <v>15</v>
      </c>
      <c r="H1107" s="27">
        <v>2</v>
      </c>
      <c r="I1107" s="3">
        <v>4</v>
      </c>
      <c r="J1107" s="3">
        <v>9</v>
      </c>
      <c r="K1107" s="3">
        <v>0</v>
      </c>
      <c r="L1107" s="3">
        <v>0</v>
      </c>
      <c r="M1107" s="26">
        <v>0</v>
      </c>
    </row>
    <row r="1108" spans="4:13" x14ac:dyDescent="0.2">
      <c r="D1108" s="200"/>
      <c r="E1108" s="4" t="s">
        <v>51</v>
      </c>
      <c r="F1108" s="5"/>
      <c r="G1108" s="6">
        <v>142</v>
      </c>
      <c r="H1108" s="8">
        <v>10</v>
      </c>
      <c r="I1108" s="1">
        <v>22</v>
      </c>
      <c r="J1108" s="1">
        <v>86</v>
      </c>
      <c r="K1108" s="1">
        <v>18</v>
      </c>
      <c r="L1108" s="1">
        <v>3</v>
      </c>
      <c r="M1108" s="9">
        <v>3</v>
      </c>
    </row>
    <row r="1109" spans="4:13" x14ac:dyDescent="0.2">
      <c r="D1109" s="200"/>
      <c r="E1109" s="4" t="s">
        <v>52</v>
      </c>
      <c r="F1109" s="5"/>
      <c r="G1109" s="6">
        <v>26</v>
      </c>
      <c r="H1109" s="8">
        <v>3</v>
      </c>
      <c r="I1109" s="1">
        <v>4</v>
      </c>
      <c r="J1109" s="1">
        <v>15</v>
      </c>
      <c r="K1109" s="1">
        <v>2</v>
      </c>
      <c r="L1109" s="1">
        <v>0</v>
      </c>
      <c r="M1109" s="9">
        <v>2</v>
      </c>
    </row>
    <row r="1110" spans="4:13" x14ac:dyDescent="0.2">
      <c r="D1110" s="200"/>
      <c r="E1110" s="4" t="s">
        <v>53</v>
      </c>
      <c r="F1110" s="5"/>
      <c r="G1110" s="6">
        <v>41</v>
      </c>
      <c r="H1110" s="8">
        <v>9</v>
      </c>
      <c r="I1110" s="1">
        <v>8</v>
      </c>
      <c r="J1110" s="1">
        <v>16</v>
      </c>
      <c r="K1110" s="1">
        <v>7</v>
      </c>
      <c r="L1110" s="1">
        <v>0</v>
      </c>
      <c r="M1110" s="9">
        <v>1</v>
      </c>
    </row>
    <row r="1111" spans="4:13" x14ac:dyDescent="0.2">
      <c r="D1111" s="200"/>
      <c r="E1111" s="4" t="s">
        <v>54</v>
      </c>
      <c r="F1111" s="5"/>
      <c r="G1111" s="6">
        <v>226</v>
      </c>
      <c r="H1111" s="8">
        <v>20</v>
      </c>
      <c r="I1111" s="1">
        <v>49</v>
      </c>
      <c r="J1111" s="1">
        <v>113</v>
      </c>
      <c r="K1111" s="1">
        <v>33</v>
      </c>
      <c r="L1111" s="1">
        <v>5</v>
      </c>
      <c r="M1111" s="9">
        <v>6</v>
      </c>
    </row>
    <row r="1112" spans="4:13" x14ac:dyDescent="0.2">
      <c r="D1112" s="200"/>
      <c r="E1112" s="4" t="s">
        <v>55</v>
      </c>
      <c r="F1112" s="5"/>
      <c r="G1112" s="6">
        <v>125</v>
      </c>
      <c r="H1112" s="8">
        <v>6</v>
      </c>
      <c r="I1112" s="1">
        <v>31</v>
      </c>
      <c r="J1112" s="1">
        <v>64</v>
      </c>
      <c r="K1112" s="1">
        <v>19</v>
      </c>
      <c r="L1112" s="1">
        <v>3</v>
      </c>
      <c r="M1112" s="9">
        <v>2</v>
      </c>
    </row>
    <row r="1113" spans="4:13" x14ac:dyDescent="0.2">
      <c r="D1113" s="200"/>
      <c r="E1113" s="4" t="s">
        <v>56</v>
      </c>
      <c r="F1113" s="5"/>
      <c r="G1113" s="6">
        <v>190</v>
      </c>
      <c r="H1113" s="8">
        <v>15</v>
      </c>
      <c r="I1113" s="1">
        <v>39</v>
      </c>
      <c r="J1113" s="1">
        <v>104</v>
      </c>
      <c r="K1113" s="1">
        <v>20</v>
      </c>
      <c r="L1113" s="1">
        <v>7</v>
      </c>
      <c r="M1113" s="9">
        <v>5</v>
      </c>
    </row>
    <row r="1114" spans="4:13" x14ac:dyDescent="0.2">
      <c r="D1114" s="200"/>
      <c r="E1114" s="4" t="s">
        <v>57</v>
      </c>
      <c r="F1114" s="5"/>
      <c r="G1114" s="6">
        <v>185</v>
      </c>
      <c r="H1114" s="8">
        <v>23</v>
      </c>
      <c r="I1114" s="1">
        <v>31</v>
      </c>
      <c r="J1114" s="1">
        <v>94</v>
      </c>
      <c r="K1114" s="1">
        <v>24</v>
      </c>
      <c r="L1114" s="1">
        <v>7</v>
      </c>
      <c r="M1114" s="9">
        <v>6</v>
      </c>
    </row>
    <row r="1115" spans="4:13" x14ac:dyDescent="0.2">
      <c r="D1115" s="200"/>
      <c r="E1115" s="4" t="s">
        <v>58</v>
      </c>
      <c r="F1115" s="5"/>
      <c r="G1115" s="6">
        <v>113</v>
      </c>
      <c r="H1115" s="8">
        <v>11</v>
      </c>
      <c r="I1115" s="1">
        <v>20</v>
      </c>
      <c r="J1115" s="1">
        <v>59</v>
      </c>
      <c r="K1115" s="1">
        <v>12</v>
      </c>
      <c r="L1115" s="1">
        <v>5</v>
      </c>
      <c r="M1115" s="9">
        <v>6</v>
      </c>
    </row>
    <row r="1116" spans="4:13" x14ac:dyDescent="0.2">
      <c r="D1116" s="200"/>
      <c r="E1116" s="4" t="s">
        <v>59</v>
      </c>
      <c r="F1116" s="5"/>
      <c r="G1116" s="6">
        <v>136</v>
      </c>
      <c r="H1116" s="8">
        <v>19</v>
      </c>
      <c r="I1116" s="1">
        <v>23</v>
      </c>
      <c r="J1116" s="1">
        <v>73</v>
      </c>
      <c r="K1116" s="1">
        <v>9</v>
      </c>
      <c r="L1116" s="1">
        <v>3</v>
      </c>
      <c r="M1116" s="9">
        <v>9</v>
      </c>
    </row>
    <row r="1117" spans="4:13" x14ac:dyDescent="0.2">
      <c r="D1117" s="199" t="s">
        <v>60</v>
      </c>
      <c r="E1117" s="22" t="s">
        <v>61</v>
      </c>
      <c r="F1117" s="21"/>
      <c r="G1117" s="19">
        <v>205</v>
      </c>
      <c r="H1117" s="27">
        <v>22</v>
      </c>
      <c r="I1117" s="3">
        <v>36</v>
      </c>
      <c r="J1117" s="3">
        <v>106</v>
      </c>
      <c r="K1117" s="3">
        <v>24</v>
      </c>
      <c r="L1117" s="3">
        <v>8</v>
      </c>
      <c r="M1117" s="26">
        <v>9</v>
      </c>
    </row>
    <row r="1118" spans="4:13" x14ac:dyDescent="0.2">
      <c r="D1118" s="200"/>
      <c r="E1118" s="4" t="s">
        <v>62</v>
      </c>
      <c r="F1118" s="5"/>
      <c r="G1118" s="6">
        <v>160</v>
      </c>
      <c r="H1118" s="8">
        <v>15</v>
      </c>
      <c r="I1118" s="1">
        <v>27</v>
      </c>
      <c r="J1118" s="1">
        <v>82</v>
      </c>
      <c r="K1118" s="1">
        <v>24</v>
      </c>
      <c r="L1118" s="1">
        <v>4</v>
      </c>
      <c r="M1118" s="9">
        <v>8</v>
      </c>
    </row>
    <row r="1119" spans="4:13" x14ac:dyDescent="0.2">
      <c r="D1119" s="200"/>
      <c r="E1119" s="4" t="s">
        <v>63</v>
      </c>
      <c r="F1119" s="5"/>
      <c r="G1119" s="6">
        <v>121</v>
      </c>
      <c r="H1119" s="8">
        <v>10</v>
      </c>
      <c r="I1119" s="1">
        <v>23</v>
      </c>
      <c r="J1119" s="1">
        <v>66</v>
      </c>
      <c r="K1119" s="1">
        <v>16</v>
      </c>
      <c r="L1119" s="1">
        <v>3</v>
      </c>
      <c r="M1119" s="9">
        <v>3</v>
      </c>
    </row>
    <row r="1120" spans="4:13" x14ac:dyDescent="0.2">
      <c r="D1120" s="200"/>
      <c r="E1120" s="4" t="s">
        <v>64</v>
      </c>
      <c r="F1120" s="5"/>
      <c r="G1120" s="6">
        <v>124</v>
      </c>
      <c r="H1120" s="8">
        <v>10</v>
      </c>
      <c r="I1120" s="1">
        <v>27</v>
      </c>
      <c r="J1120" s="1">
        <v>67</v>
      </c>
      <c r="K1120" s="1">
        <v>13</v>
      </c>
      <c r="L1120" s="1">
        <v>3</v>
      </c>
      <c r="M1120" s="9">
        <v>4</v>
      </c>
    </row>
    <row r="1121" spans="2:13" x14ac:dyDescent="0.2">
      <c r="D1121" s="200"/>
      <c r="E1121" s="4" t="s">
        <v>65</v>
      </c>
      <c r="F1121" s="5"/>
      <c r="G1121" s="6">
        <v>109</v>
      </c>
      <c r="H1121" s="8">
        <v>14</v>
      </c>
      <c r="I1121" s="1">
        <v>19</v>
      </c>
      <c r="J1121" s="1">
        <v>59</v>
      </c>
      <c r="K1121" s="1">
        <v>11</v>
      </c>
      <c r="L1121" s="1">
        <v>4</v>
      </c>
      <c r="M1121" s="9">
        <v>2</v>
      </c>
    </row>
    <row r="1122" spans="2:13" x14ac:dyDescent="0.2">
      <c r="D1122" s="200"/>
      <c r="E1122" s="4" t="s">
        <v>66</v>
      </c>
      <c r="F1122" s="5"/>
      <c r="G1122" s="6">
        <v>104</v>
      </c>
      <c r="H1122" s="8">
        <v>10</v>
      </c>
      <c r="I1122" s="1">
        <v>23</v>
      </c>
      <c r="J1122" s="1">
        <v>50</v>
      </c>
      <c r="K1122" s="1">
        <v>15</v>
      </c>
      <c r="L1122" s="1">
        <v>3</v>
      </c>
      <c r="M1122" s="9">
        <v>3</v>
      </c>
    </row>
    <row r="1123" spans="2:13" x14ac:dyDescent="0.2">
      <c r="D1123" s="200"/>
      <c r="E1123" s="4" t="s">
        <v>67</v>
      </c>
      <c r="F1123" s="5"/>
      <c r="G1123" s="6">
        <v>139</v>
      </c>
      <c r="H1123" s="8">
        <v>17</v>
      </c>
      <c r="I1123" s="1">
        <v>26</v>
      </c>
      <c r="J1123" s="1">
        <v>75</v>
      </c>
      <c r="K1123" s="1">
        <v>16</v>
      </c>
      <c r="L1123" s="1">
        <v>2</v>
      </c>
      <c r="M1123" s="9">
        <v>3</v>
      </c>
    </row>
    <row r="1124" spans="2:13" x14ac:dyDescent="0.2">
      <c r="D1124" s="200"/>
      <c r="E1124" s="4" t="s">
        <v>68</v>
      </c>
      <c r="F1124" s="5"/>
      <c r="G1124" s="6">
        <v>48</v>
      </c>
      <c r="H1124" s="8">
        <v>6</v>
      </c>
      <c r="I1124" s="1">
        <v>13</v>
      </c>
      <c r="J1124" s="1">
        <v>21</v>
      </c>
      <c r="K1124" s="1">
        <v>7</v>
      </c>
      <c r="L1124" s="1">
        <v>0</v>
      </c>
      <c r="M1124" s="9">
        <v>1</v>
      </c>
    </row>
    <row r="1125" spans="2:13" x14ac:dyDescent="0.2">
      <c r="D1125" s="200"/>
      <c r="E1125" s="4" t="s">
        <v>69</v>
      </c>
      <c r="F1125" s="5"/>
      <c r="G1125" s="6">
        <v>37</v>
      </c>
      <c r="H1125" s="8">
        <v>4</v>
      </c>
      <c r="I1125" s="1">
        <v>8</v>
      </c>
      <c r="J1125" s="1">
        <v>20</v>
      </c>
      <c r="K1125" s="1">
        <v>3</v>
      </c>
      <c r="L1125" s="1">
        <v>2</v>
      </c>
      <c r="M1125" s="9">
        <v>0</v>
      </c>
    </row>
    <row r="1126" spans="2:13" x14ac:dyDescent="0.2">
      <c r="D1126" s="93" t="s">
        <v>70</v>
      </c>
      <c r="E1126" s="89" t="s">
        <v>18</v>
      </c>
      <c r="F1126" s="92"/>
      <c r="G1126" s="94">
        <v>0</v>
      </c>
      <c r="H1126" s="122">
        <v>0</v>
      </c>
      <c r="I1126" s="63">
        <v>0</v>
      </c>
      <c r="J1126" s="63">
        <v>0</v>
      </c>
      <c r="K1126" s="63">
        <v>0</v>
      </c>
      <c r="L1126" s="63">
        <v>0</v>
      </c>
      <c r="M1126" s="121">
        <v>0</v>
      </c>
    </row>
    <row r="1128" spans="2:13" x14ac:dyDescent="0.2">
      <c r="B1128" s="40" t="str">
        <f xml:space="preserve"> HYPERLINK("#'目次'!B53", "[47]")</f>
        <v>[47]</v>
      </c>
      <c r="C1128" s="23" t="s">
        <v>150</v>
      </c>
    </row>
    <row r="1131" spans="2:13" x14ac:dyDescent="0.2">
      <c r="C1131" s="23" t="s">
        <v>73</v>
      </c>
    </row>
    <row r="1132" spans="2:13" ht="36" x14ac:dyDescent="0.2">
      <c r="D1132" s="195"/>
      <c r="E1132" s="196"/>
      <c r="F1132" s="196"/>
      <c r="G1132" s="37" t="s">
        <v>15</v>
      </c>
      <c r="H1132" s="33" t="s">
        <v>131</v>
      </c>
      <c r="I1132" s="13" t="s">
        <v>132</v>
      </c>
      <c r="J1132" s="13" t="s">
        <v>133</v>
      </c>
      <c r="K1132" s="13" t="s">
        <v>134</v>
      </c>
      <c r="L1132" s="13" t="s">
        <v>135</v>
      </c>
      <c r="M1132" s="38" t="s">
        <v>18</v>
      </c>
    </row>
    <row r="1133" spans="2:13" x14ac:dyDescent="0.2">
      <c r="D1133" s="197"/>
      <c r="E1133" s="198"/>
      <c r="F1133" s="198"/>
      <c r="G1133" s="35"/>
      <c r="H1133" s="39"/>
      <c r="I1133" s="14"/>
      <c r="J1133" s="14"/>
      <c r="K1133" s="14"/>
      <c r="L1133" s="14"/>
      <c r="M1133" s="34"/>
    </row>
    <row r="1134" spans="2:13" x14ac:dyDescent="0.2">
      <c r="D1134" s="56"/>
      <c r="E1134" s="58" t="s">
        <v>15</v>
      </c>
      <c r="F1134" s="46"/>
      <c r="G1134" s="36">
        <v>1200</v>
      </c>
      <c r="H1134" s="17">
        <v>118</v>
      </c>
      <c r="I1134" s="17">
        <v>231</v>
      </c>
      <c r="J1134" s="17">
        <v>634</v>
      </c>
      <c r="K1134" s="17">
        <v>144</v>
      </c>
      <c r="L1134" s="17">
        <v>33</v>
      </c>
      <c r="M1134" s="47">
        <v>40</v>
      </c>
    </row>
    <row r="1135" spans="2:13" x14ac:dyDescent="0.2">
      <c r="D1135" s="199" t="s">
        <v>74</v>
      </c>
      <c r="E1135" s="22" t="s">
        <v>75</v>
      </c>
      <c r="F1135" s="21"/>
      <c r="G1135" s="19">
        <v>592</v>
      </c>
      <c r="H1135" s="27">
        <v>46</v>
      </c>
      <c r="I1135" s="3">
        <v>116</v>
      </c>
      <c r="J1135" s="3">
        <v>322</v>
      </c>
      <c r="K1135" s="3">
        <v>73</v>
      </c>
      <c r="L1135" s="3">
        <v>16</v>
      </c>
      <c r="M1135" s="26">
        <v>19</v>
      </c>
    </row>
    <row r="1136" spans="2:13" x14ac:dyDescent="0.2">
      <c r="D1136" s="200"/>
      <c r="E1136" s="4" t="s">
        <v>34</v>
      </c>
      <c r="F1136" s="5"/>
      <c r="G1136" s="6">
        <v>37</v>
      </c>
      <c r="H1136" s="8">
        <v>2</v>
      </c>
      <c r="I1136" s="1">
        <v>5</v>
      </c>
      <c r="J1136" s="1">
        <v>22</v>
      </c>
      <c r="K1136" s="1">
        <v>4</v>
      </c>
      <c r="L1136" s="1">
        <v>1</v>
      </c>
      <c r="M1136" s="9">
        <v>3</v>
      </c>
    </row>
    <row r="1137" spans="2:13" x14ac:dyDescent="0.2">
      <c r="D1137" s="200"/>
      <c r="E1137" s="4" t="s">
        <v>35</v>
      </c>
      <c r="F1137" s="5"/>
      <c r="G1137" s="6">
        <v>75</v>
      </c>
      <c r="H1137" s="8">
        <v>6</v>
      </c>
      <c r="I1137" s="1">
        <v>15</v>
      </c>
      <c r="J1137" s="1">
        <v>41</v>
      </c>
      <c r="K1137" s="1">
        <v>8</v>
      </c>
      <c r="L1137" s="1">
        <v>2</v>
      </c>
      <c r="M1137" s="9">
        <v>3</v>
      </c>
    </row>
    <row r="1138" spans="2:13" x14ac:dyDescent="0.2">
      <c r="D1138" s="200"/>
      <c r="E1138" s="4" t="s">
        <v>36</v>
      </c>
      <c r="F1138" s="5"/>
      <c r="G1138" s="6">
        <v>95</v>
      </c>
      <c r="H1138" s="8">
        <v>3</v>
      </c>
      <c r="I1138" s="1">
        <v>19</v>
      </c>
      <c r="J1138" s="1">
        <v>57</v>
      </c>
      <c r="K1138" s="1">
        <v>15</v>
      </c>
      <c r="L1138" s="1">
        <v>0</v>
      </c>
      <c r="M1138" s="9">
        <v>1</v>
      </c>
    </row>
    <row r="1139" spans="2:13" x14ac:dyDescent="0.2">
      <c r="D1139" s="200"/>
      <c r="E1139" s="4" t="s">
        <v>37</v>
      </c>
      <c r="F1139" s="5"/>
      <c r="G1139" s="6">
        <v>111</v>
      </c>
      <c r="H1139" s="8">
        <v>7</v>
      </c>
      <c r="I1139" s="1">
        <v>24</v>
      </c>
      <c r="J1139" s="1">
        <v>50</v>
      </c>
      <c r="K1139" s="1">
        <v>23</v>
      </c>
      <c r="L1139" s="1">
        <v>4</v>
      </c>
      <c r="M1139" s="9">
        <v>3</v>
      </c>
    </row>
    <row r="1140" spans="2:13" x14ac:dyDescent="0.2">
      <c r="D1140" s="200"/>
      <c r="E1140" s="4" t="s">
        <v>38</v>
      </c>
      <c r="F1140" s="5"/>
      <c r="G1140" s="6">
        <v>93</v>
      </c>
      <c r="H1140" s="8">
        <v>8</v>
      </c>
      <c r="I1140" s="1">
        <v>20</v>
      </c>
      <c r="J1140" s="1">
        <v>51</v>
      </c>
      <c r="K1140" s="1">
        <v>8</v>
      </c>
      <c r="L1140" s="1">
        <v>5</v>
      </c>
      <c r="M1140" s="9">
        <v>1</v>
      </c>
    </row>
    <row r="1141" spans="2:13" x14ac:dyDescent="0.2">
      <c r="D1141" s="200"/>
      <c r="E1141" s="4" t="s">
        <v>39</v>
      </c>
      <c r="F1141" s="5"/>
      <c r="G1141" s="6">
        <v>109</v>
      </c>
      <c r="H1141" s="8">
        <v>7</v>
      </c>
      <c r="I1141" s="1">
        <v>22</v>
      </c>
      <c r="J1141" s="1">
        <v>64</v>
      </c>
      <c r="K1141" s="1">
        <v>9</v>
      </c>
      <c r="L1141" s="1">
        <v>2</v>
      </c>
      <c r="M1141" s="9">
        <v>5</v>
      </c>
    </row>
    <row r="1142" spans="2:13" x14ac:dyDescent="0.2">
      <c r="D1142" s="200"/>
      <c r="E1142" s="4" t="s">
        <v>40</v>
      </c>
      <c r="F1142" s="5"/>
      <c r="G1142" s="6">
        <v>72</v>
      </c>
      <c r="H1142" s="8">
        <v>13</v>
      </c>
      <c r="I1142" s="1">
        <v>11</v>
      </c>
      <c r="J1142" s="1">
        <v>37</v>
      </c>
      <c r="K1142" s="1">
        <v>6</v>
      </c>
      <c r="L1142" s="1">
        <v>2</v>
      </c>
      <c r="M1142" s="9">
        <v>3</v>
      </c>
    </row>
    <row r="1143" spans="2:13" x14ac:dyDescent="0.2">
      <c r="D1143" s="199" t="s">
        <v>76</v>
      </c>
      <c r="E1143" s="22" t="s">
        <v>77</v>
      </c>
      <c r="F1143" s="21"/>
      <c r="G1143" s="19">
        <v>608</v>
      </c>
      <c r="H1143" s="27">
        <v>72</v>
      </c>
      <c r="I1143" s="3">
        <v>115</v>
      </c>
      <c r="J1143" s="3">
        <v>312</v>
      </c>
      <c r="K1143" s="3">
        <v>71</v>
      </c>
      <c r="L1143" s="3">
        <v>17</v>
      </c>
      <c r="M1143" s="26">
        <v>21</v>
      </c>
    </row>
    <row r="1144" spans="2:13" x14ac:dyDescent="0.2">
      <c r="D1144" s="200"/>
      <c r="E1144" s="4" t="s">
        <v>34</v>
      </c>
      <c r="F1144" s="5"/>
      <c r="G1144" s="6">
        <v>37</v>
      </c>
      <c r="H1144" s="8">
        <v>2</v>
      </c>
      <c r="I1144" s="1">
        <v>8</v>
      </c>
      <c r="J1144" s="1">
        <v>20</v>
      </c>
      <c r="K1144" s="1">
        <v>4</v>
      </c>
      <c r="L1144" s="1">
        <v>1</v>
      </c>
      <c r="M1144" s="9">
        <v>2</v>
      </c>
    </row>
    <row r="1145" spans="2:13" x14ac:dyDescent="0.2">
      <c r="D1145" s="200"/>
      <c r="E1145" s="4" t="s">
        <v>35</v>
      </c>
      <c r="F1145" s="5"/>
      <c r="G1145" s="6">
        <v>73</v>
      </c>
      <c r="H1145" s="8">
        <v>11</v>
      </c>
      <c r="I1145" s="1">
        <v>10</v>
      </c>
      <c r="J1145" s="1">
        <v>36</v>
      </c>
      <c r="K1145" s="1">
        <v>10</v>
      </c>
      <c r="L1145" s="1">
        <v>3</v>
      </c>
      <c r="M1145" s="9">
        <v>3</v>
      </c>
    </row>
    <row r="1146" spans="2:13" x14ac:dyDescent="0.2">
      <c r="D1146" s="200"/>
      <c r="E1146" s="4" t="s">
        <v>36</v>
      </c>
      <c r="F1146" s="5"/>
      <c r="G1146" s="6">
        <v>92</v>
      </c>
      <c r="H1146" s="8">
        <v>7</v>
      </c>
      <c r="I1146" s="1">
        <v>21</v>
      </c>
      <c r="J1146" s="1">
        <v>50</v>
      </c>
      <c r="K1146" s="1">
        <v>8</v>
      </c>
      <c r="L1146" s="1">
        <v>4</v>
      </c>
      <c r="M1146" s="9">
        <v>2</v>
      </c>
    </row>
    <row r="1147" spans="2:13" x14ac:dyDescent="0.2">
      <c r="D1147" s="200"/>
      <c r="E1147" s="4" t="s">
        <v>37</v>
      </c>
      <c r="F1147" s="5"/>
      <c r="G1147" s="6">
        <v>110</v>
      </c>
      <c r="H1147" s="8">
        <v>10</v>
      </c>
      <c r="I1147" s="1">
        <v>27</v>
      </c>
      <c r="J1147" s="1">
        <v>52</v>
      </c>
      <c r="K1147" s="1">
        <v>16</v>
      </c>
      <c r="L1147" s="1">
        <v>2</v>
      </c>
      <c r="M1147" s="9">
        <v>3</v>
      </c>
    </row>
    <row r="1148" spans="2:13" x14ac:dyDescent="0.2">
      <c r="D1148" s="200"/>
      <c r="E1148" s="4" t="s">
        <v>38</v>
      </c>
      <c r="F1148" s="5"/>
      <c r="G1148" s="6">
        <v>93</v>
      </c>
      <c r="H1148" s="8">
        <v>15</v>
      </c>
      <c r="I1148" s="1">
        <v>14</v>
      </c>
      <c r="J1148" s="1">
        <v>51</v>
      </c>
      <c r="K1148" s="1">
        <v>11</v>
      </c>
      <c r="L1148" s="1">
        <v>0</v>
      </c>
      <c r="M1148" s="9">
        <v>2</v>
      </c>
    </row>
    <row r="1149" spans="2:13" x14ac:dyDescent="0.2">
      <c r="D1149" s="200"/>
      <c r="E1149" s="4" t="s">
        <v>39</v>
      </c>
      <c r="F1149" s="5"/>
      <c r="G1149" s="6">
        <v>114</v>
      </c>
      <c r="H1149" s="8">
        <v>13</v>
      </c>
      <c r="I1149" s="1">
        <v>20</v>
      </c>
      <c r="J1149" s="1">
        <v>62</v>
      </c>
      <c r="K1149" s="1">
        <v>14</v>
      </c>
      <c r="L1149" s="1">
        <v>2</v>
      </c>
      <c r="M1149" s="9">
        <v>3</v>
      </c>
    </row>
    <row r="1150" spans="2:13" x14ac:dyDescent="0.2">
      <c r="D1150" s="201"/>
      <c r="E1150" s="57" t="s">
        <v>40</v>
      </c>
      <c r="F1150" s="59"/>
      <c r="G1150" s="55">
        <v>89</v>
      </c>
      <c r="H1150" s="77">
        <v>14</v>
      </c>
      <c r="I1150" s="32">
        <v>15</v>
      </c>
      <c r="J1150" s="32">
        <v>41</v>
      </c>
      <c r="K1150" s="32">
        <v>8</v>
      </c>
      <c r="L1150" s="32">
        <v>5</v>
      </c>
      <c r="M1150" s="80">
        <v>6</v>
      </c>
    </row>
    <row r="1152" spans="2:13" x14ac:dyDescent="0.2">
      <c r="B1152" s="40" t="str">
        <f xml:space="preserve"> HYPERLINK("#'目次'!B54", "[48]")</f>
        <v>[48]</v>
      </c>
      <c r="C1152" s="23" t="s">
        <v>150</v>
      </c>
    </row>
    <row r="1155" spans="3:13" x14ac:dyDescent="0.2">
      <c r="C1155" s="23" t="s">
        <v>80</v>
      </c>
    </row>
    <row r="1156" spans="3:13" ht="36" x14ac:dyDescent="0.2">
      <c r="E1156" s="195"/>
      <c r="F1156" s="196"/>
      <c r="G1156" s="37" t="s">
        <v>15</v>
      </c>
      <c r="H1156" s="33" t="s">
        <v>131</v>
      </c>
      <c r="I1156" s="13" t="s">
        <v>132</v>
      </c>
      <c r="J1156" s="13" t="s">
        <v>133</v>
      </c>
      <c r="K1156" s="13" t="s">
        <v>134</v>
      </c>
      <c r="L1156" s="13" t="s">
        <v>135</v>
      </c>
      <c r="M1156" s="38" t="s">
        <v>18</v>
      </c>
    </row>
    <row r="1157" spans="3:13" x14ac:dyDescent="0.2">
      <c r="E1157" s="197"/>
      <c r="F1157" s="198"/>
      <c r="G1157" s="35"/>
      <c r="H1157" s="39"/>
      <c r="I1157" s="14"/>
      <c r="J1157" s="14"/>
      <c r="K1157" s="14"/>
      <c r="L1157" s="14"/>
      <c r="M1157" s="34"/>
    </row>
    <row r="1158" spans="3:13" x14ac:dyDescent="0.2">
      <c r="E1158" s="91" t="s">
        <v>15</v>
      </c>
      <c r="F1158" s="46"/>
      <c r="G1158" s="36">
        <v>1200</v>
      </c>
      <c r="H1158" s="17">
        <v>118</v>
      </c>
      <c r="I1158" s="17">
        <v>231</v>
      </c>
      <c r="J1158" s="17">
        <v>634</v>
      </c>
      <c r="K1158" s="17">
        <v>144</v>
      </c>
      <c r="L1158" s="17">
        <v>33</v>
      </c>
      <c r="M1158" s="47">
        <v>40</v>
      </c>
    </row>
    <row r="1159" spans="3:13" x14ac:dyDescent="0.2">
      <c r="E1159" s="4" t="s">
        <v>81</v>
      </c>
      <c r="F1159" s="5"/>
      <c r="G1159" s="19">
        <v>48</v>
      </c>
      <c r="H1159" s="27">
        <v>4</v>
      </c>
      <c r="I1159" s="3">
        <v>9</v>
      </c>
      <c r="J1159" s="3">
        <v>27</v>
      </c>
      <c r="K1159" s="3">
        <v>6</v>
      </c>
      <c r="L1159" s="3">
        <v>0</v>
      </c>
      <c r="M1159" s="26">
        <v>2</v>
      </c>
    </row>
    <row r="1160" spans="3:13" x14ac:dyDescent="0.2">
      <c r="E1160" s="4" t="s">
        <v>82</v>
      </c>
      <c r="F1160" s="5"/>
      <c r="G1160" s="6">
        <v>84</v>
      </c>
      <c r="H1160" s="8">
        <v>10</v>
      </c>
      <c r="I1160" s="1">
        <v>12</v>
      </c>
      <c r="J1160" s="1">
        <v>38</v>
      </c>
      <c r="K1160" s="1">
        <v>18</v>
      </c>
      <c r="L1160" s="1">
        <v>1</v>
      </c>
      <c r="M1160" s="9">
        <v>5</v>
      </c>
    </row>
    <row r="1161" spans="3:13" x14ac:dyDescent="0.2">
      <c r="E1161" s="4" t="s">
        <v>83</v>
      </c>
      <c r="F1161" s="5"/>
      <c r="G1161" s="6">
        <v>462</v>
      </c>
      <c r="H1161" s="8">
        <v>42</v>
      </c>
      <c r="I1161" s="1">
        <v>98</v>
      </c>
      <c r="J1161" s="1">
        <v>234</v>
      </c>
      <c r="K1161" s="1">
        <v>53</v>
      </c>
      <c r="L1161" s="1">
        <v>13</v>
      </c>
      <c r="M1161" s="9">
        <v>22</v>
      </c>
    </row>
    <row r="1162" spans="3:13" x14ac:dyDescent="0.2">
      <c r="E1162" s="4" t="s">
        <v>84</v>
      </c>
      <c r="F1162" s="5"/>
      <c r="G1162" s="6">
        <v>30</v>
      </c>
      <c r="H1162" s="8">
        <v>4</v>
      </c>
      <c r="I1162" s="1">
        <v>3</v>
      </c>
      <c r="J1162" s="1">
        <v>19</v>
      </c>
      <c r="K1162" s="1">
        <v>1</v>
      </c>
      <c r="L1162" s="1">
        <v>1</v>
      </c>
      <c r="M1162" s="9">
        <v>2</v>
      </c>
    </row>
    <row r="1163" spans="3:13" x14ac:dyDescent="0.2">
      <c r="E1163" s="4" t="s">
        <v>85</v>
      </c>
      <c r="F1163" s="5"/>
      <c r="G1163" s="6">
        <v>144</v>
      </c>
      <c r="H1163" s="8">
        <v>12</v>
      </c>
      <c r="I1163" s="1">
        <v>35</v>
      </c>
      <c r="J1163" s="1">
        <v>76</v>
      </c>
      <c r="K1163" s="1">
        <v>14</v>
      </c>
      <c r="L1163" s="1">
        <v>2</v>
      </c>
      <c r="M1163" s="9">
        <v>5</v>
      </c>
    </row>
    <row r="1164" spans="3:13" x14ac:dyDescent="0.2">
      <c r="E1164" s="4" t="s">
        <v>86</v>
      </c>
      <c r="F1164" s="5"/>
      <c r="G1164" s="6">
        <v>192</v>
      </c>
      <c r="H1164" s="8">
        <v>23</v>
      </c>
      <c r="I1164" s="1">
        <v>38</v>
      </c>
      <c r="J1164" s="1">
        <v>95</v>
      </c>
      <c r="K1164" s="1">
        <v>25</v>
      </c>
      <c r="L1164" s="1">
        <v>11</v>
      </c>
      <c r="M1164" s="9">
        <v>0</v>
      </c>
    </row>
    <row r="1165" spans="3:13" x14ac:dyDescent="0.2">
      <c r="E1165" s="4" t="s">
        <v>87</v>
      </c>
      <c r="F1165" s="5"/>
      <c r="G1165" s="6">
        <v>72</v>
      </c>
      <c r="H1165" s="8">
        <v>7</v>
      </c>
      <c r="I1165" s="1">
        <v>11</v>
      </c>
      <c r="J1165" s="1">
        <v>37</v>
      </c>
      <c r="K1165" s="1">
        <v>13</v>
      </c>
      <c r="L1165" s="1">
        <v>3</v>
      </c>
      <c r="M1165" s="9">
        <v>1</v>
      </c>
    </row>
    <row r="1166" spans="3:13" x14ac:dyDescent="0.2">
      <c r="E1166" s="4" t="s">
        <v>88</v>
      </c>
      <c r="F1166" s="5"/>
      <c r="G1166" s="6">
        <v>36</v>
      </c>
      <c r="H1166" s="8">
        <v>5</v>
      </c>
      <c r="I1166" s="1">
        <v>7</v>
      </c>
      <c r="J1166" s="1">
        <v>19</v>
      </c>
      <c r="K1166" s="1">
        <v>3</v>
      </c>
      <c r="L1166" s="1">
        <v>1</v>
      </c>
      <c r="M1166" s="9">
        <v>1</v>
      </c>
    </row>
    <row r="1167" spans="3:13" x14ac:dyDescent="0.2">
      <c r="E1167" s="4" t="s">
        <v>89</v>
      </c>
      <c r="F1167" s="5"/>
      <c r="G1167" s="6">
        <v>66</v>
      </c>
      <c r="H1167" s="8">
        <v>3</v>
      </c>
      <c r="I1167" s="1">
        <v>6</v>
      </c>
      <c r="J1167" s="1">
        <v>50</v>
      </c>
      <c r="K1167" s="1">
        <v>5</v>
      </c>
      <c r="L1167" s="1">
        <v>1</v>
      </c>
      <c r="M1167" s="9">
        <v>1</v>
      </c>
    </row>
    <row r="1168" spans="3:13" x14ac:dyDescent="0.2">
      <c r="E1168" s="4" t="s">
        <v>90</v>
      </c>
      <c r="F1168" s="5"/>
      <c r="G1168" s="6">
        <v>54</v>
      </c>
      <c r="H1168" s="8">
        <v>7</v>
      </c>
      <c r="I1168" s="1">
        <v>12</v>
      </c>
      <c r="J1168" s="1">
        <v>28</v>
      </c>
      <c r="K1168" s="1">
        <v>6</v>
      </c>
      <c r="L1168" s="1">
        <v>0</v>
      </c>
      <c r="M1168" s="9">
        <v>1</v>
      </c>
    </row>
    <row r="1169" spans="2:13" x14ac:dyDescent="0.2">
      <c r="E1169" s="57" t="s">
        <v>91</v>
      </c>
      <c r="F1169" s="59"/>
      <c r="G1169" s="55">
        <v>12</v>
      </c>
      <c r="H1169" s="77">
        <v>1</v>
      </c>
      <c r="I1169" s="32">
        <v>0</v>
      </c>
      <c r="J1169" s="32">
        <v>11</v>
      </c>
      <c r="K1169" s="32">
        <v>0</v>
      </c>
      <c r="L1169" s="32">
        <v>0</v>
      </c>
      <c r="M1169" s="80">
        <v>0</v>
      </c>
    </row>
    <row r="1171" spans="2:13" x14ac:dyDescent="0.2">
      <c r="B1171" s="40" t="str">
        <f xml:space="preserve"> HYPERLINK("#'目次'!B55", "[49]")</f>
        <v>[49]</v>
      </c>
      <c r="C1171" s="23" t="s">
        <v>153</v>
      </c>
    </row>
    <row r="1174" spans="2:13" x14ac:dyDescent="0.2">
      <c r="C1174" s="23" t="s">
        <v>14</v>
      </c>
    </row>
    <row r="1175" spans="2:13" ht="36" x14ac:dyDescent="0.2">
      <c r="D1175" s="195"/>
      <c r="E1175" s="196"/>
      <c r="F1175" s="196"/>
      <c r="G1175" s="37" t="s">
        <v>15</v>
      </c>
      <c r="H1175" s="33" t="s">
        <v>131</v>
      </c>
      <c r="I1175" s="13" t="s">
        <v>132</v>
      </c>
      <c r="J1175" s="13" t="s">
        <v>133</v>
      </c>
      <c r="K1175" s="13" t="s">
        <v>134</v>
      </c>
      <c r="L1175" s="13" t="s">
        <v>135</v>
      </c>
      <c r="M1175" s="38" t="s">
        <v>18</v>
      </c>
    </row>
    <row r="1176" spans="2:13" x14ac:dyDescent="0.2">
      <c r="D1176" s="197"/>
      <c r="E1176" s="198"/>
      <c r="F1176" s="198"/>
      <c r="G1176" s="35"/>
      <c r="H1176" s="39"/>
      <c r="I1176" s="14"/>
      <c r="J1176" s="14"/>
      <c r="K1176" s="14"/>
      <c r="L1176" s="14"/>
      <c r="M1176" s="34"/>
    </row>
    <row r="1177" spans="2:13" x14ac:dyDescent="0.2">
      <c r="D1177" s="56"/>
      <c r="E1177" s="58" t="s">
        <v>15</v>
      </c>
      <c r="F1177" s="46"/>
      <c r="G1177" s="36">
        <v>1200</v>
      </c>
      <c r="H1177" s="17">
        <v>123</v>
      </c>
      <c r="I1177" s="17">
        <v>209</v>
      </c>
      <c r="J1177" s="17">
        <v>667</v>
      </c>
      <c r="K1177" s="17">
        <v>125</v>
      </c>
      <c r="L1177" s="17">
        <v>32</v>
      </c>
      <c r="M1177" s="47">
        <v>44</v>
      </c>
    </row>
    <row r="1178" spans="2:13" x14ac:dyDescent="0.2">
      <c r="D1178" s="199" t="s">
        <v>19</v>
      </c>
      <c r="E1178" s="22" t="s">
        <v>20</v>
      </c>
      <c r="F1178" s="21"/>
      <c r="G1178" s="19">
        <v>132</v>
      </c>
      <c r="H1178" s="27">
        <v>16</v>
      </c>
      <c r="I1178" s="3">
        <v>20</v>
      </c>
      <c r="J1178" s="3">
        <v>66</v>
      </c>
      <c r="K1178" s="3">
        <v>19</v>
      </c>
      <c r="L1178" s="3">
        <v>3</v>
      </c>
      <c r="M1178" s="26">
        <v>8</v>
      </c>
    </row>
    <row r="1179" spans="2:13" x14ac:dyDescent="0.2">
      <c r="D1179" s="200"/>
      <c r="E1179" s="4" t="s">
        <v>21</v>
      </c>
      <c r="F1179" s="5"/>
      <c r="G1179" s="6">
        <v>444</v>
      </c>
      <c r="H1179" s="8">
        <v>45</v>
      </c>
      <c r="I1179" s="1">
        <v>84</v>
      </c>
      <c r="J1179" s="1">
        <v>241</v>
      </c>
      <c r="K1179" s="1">
        <v>40</v>
      </c>
      <c r="L1179" s="1">
        <v>13</v>
      </c>
      <c r="M1179" s="9">
        <v>21</v>
      </c>
    </row>
    <row r="1180" spans="2:13" x14ac:dyDescent="0.2">
      <c r="D1180" s="200"/>
      <c r="E1180" s="4" t="s">
        <v>22</v>
      </c>
      <c r="F1180" s="5"/>
      <c r="G1180" s="6">
        <v>192</v>
      </c>
      <c r="H1180" s="8">
        <v>19</v>
      </c>
      <c r="I1180" s="1">
        <v>38</v>
      </c>
      <c r="J1180" s="1">
        <v>108</v>
      </c>
      <c r="K1180" s="1">
        <v>18</v>
      </c>
      <c r="L1180" s="1">
        <v>2</v>
      </c>
      <c r="M1180" s="9">
        <v>7</v>
      </c>
    </row>
    <row r="1181" spans="2:13" x14ac:dyDescent="0.2">
      <c r="D1181" s="200"/>
      <c r="E1181" s="4" t="s">
        <v>23</v>
      </c>
      <c r="F1181" s="5"/>
      <c r="G1181" s="6">
        <v>192</v>
      </c>
      <c r="H1181" s="8">
        <v>21</v>
      </c>
      <c r="I1181" s="1">
        <v>33</v>
      </c>
      <c r="J1181" s="1">
        <v>104</v>
      </c>
      <c r="K1181" s="1">
        <v>25</v>
      </c>
      <c r="L1181" s="1">
        <v>7</v>
      </c>
      <c r="M1181" s="9">
        <v>2</v>
      </c>
    </row>
    <row r="1182" spans="2:13" x14ac:dyDescent="0.2">
      <c r="D1182" s="200"/>
      <c r="E1182" s="4" t="s">
        <v>24</v>
      </c>
      <c r="F1182" s="5"/>
      <c r="G1182" s="6">
        <v>240</v>
      </c>
      <c r="H1182" s="8">
        <v>22</v>
      </c>
      <c r="I1182" s="1">
        <v>34</v>
      </c>
      <c r="J1182" s="1">
        <v>148</v>
      </c>
      <c r="K1182" s="1">
        <v>23</v>
      </c>
      <c r="L1182" s="1">
        <v>7</v>
      </c>
      <c r="M1182" s="9">
        <v>6</v>
      </c>
    </row>
    <row r="1183" spans="2:13" x14ac:dyDescent="0.2">
      <c r="D1183" s="199" t="s">
        <v>25</v>
      </c>
      <c r="E1183" s="22" t="s">
        <v>26</v>
      </c>
      <c r="F1183" s="21"/>
      <c r="G1183" s="19">
        <v>348</v>
      </c>
      <c r="H1183" s="27">
        <v>36</v>
      </c>
      <c r="I1183" s="3">
        <v>61</v>
      </c>
      <c r="J1183" s="3">
        <v>188</v>
      </c>
      <c r="K1183" s="3">
        <v>41</v>
      </c>
      <c r="L1183" s="3">
        <v>10</v>
      </c>
      <c r="M1183" s="26">
        <v>12</v>
      </c>
    </row>
    <row r="1184" spans="2:13" x14ac:dyDescent="0.2">
      <c r="D1184" s="200"/>
      <c r="E1184" s="4" t="s">
        <v>27</v>
      </c>
      <c r="F1184" s="5"/>
      <c r="G1184" s="6">
        <v>378</v>
      </c>
      <c r="H1184" s="8">
        <v>38</v>
      </c>
      <c r="I1184" s="1">
        <v>68</v>
      </c>
      <c r="J1184" s="1">
        <v>222</v>
      </c>
      <c r="K1184" s="1">
        <v>30</v>
      </c>
      <c r="L1184" s="1">
        <v>9</v>
      </c>
      <c r="M1184" s="9">
        <v>11</v>
      </c>
    </row>
    <row r="1185" spans="2:13" x14ac:dyDescent="0.2">
      <c r="D1185" s="200"/>
      <c r="E1185" s="4" t="s">
        <v>28</v>
      </c>
      <c r="F1185" s="5"/>
      <c r="G1185" s="6">
        <v>372</v>
      </c>
      <c r="H1185" s="8">
        <v>41</v>
      </c>
      <c r="I1185" s="1">
        <v>65</v>
      </c>
      <c r="J1185" s="1">
        <v>196</v>
      </c>
      <c r="K1185" s="1">
        <v>42</v>
      </c>
      <c r="L1185" s="1">
        <v>11</v>
      </c>
      <c r="M1185" s="9">
        <v>17</v>
      </c>
    </row>
    <row r="1186" spans="2:13" x14ac:dyDescent="0.2">
      <c r="D1186" s="200"/>
      <c r="E1186" s="4" t="s">
        <v>29</v>
      </c>
      <c r="F1186" s="5"/>
      <c r="G1186" s="6">
        <v>102</v>
      </c>
      <c r="H1186" s="8">
        <v>8</v>
      </c>
      <c r="I1186" s="1">
        <v>15</v>
      </c>
      <c r="J1186" s="1">
        <v>61</v>
      </c>
      <c r="K1186" s="1">
        <v>12</v>
      </c>
      <c r="L1186" s="1">
        <v>2</v>
      </c>
      <c r="M1186" s="9">
        <v>4</v>
      </c>
    </row>
    <row r="1187" spans="2:13" x14ac:dyDescent="0.2">
      <c r="D1187" s="199" t="s">
        <v>30</v>
      </c>
      <c r="E1187" s="22" t="s">
        <v>31</v>
      </c>
      <c r="F1187" s="21"/>
      <c r="G1187" s="19">
        <v>592</v>
      </c>
      <c r="H1187" s="27">
        <v>54</v>
      </c>
      <c r="I1187" s="3">
        <v>97</v>
      </c>
      <c r="J1187" s="3">
        <v>337</v>
      </c>
      <c r="K1187" s="3">
        <v>66</v>
      </c>
      <c r="L1187" s="3">
        <v>15</v>
      </c>
      <c r="M1187" s="26">
        <v>23</v>
      </c>
    </row>
    <row r="1188" spans="2:13" x14ac:dyDescent="0.2">
      <c r="D1188" s="200"/>
      <c r="E1188" s="4" t="s">
        <v>32</v>
      </c>
      <c r="F1188" s="5"/>
      <c r="G1188" s="6">
        <v>608</v>
      </c>
      <c r="H1188" s="8">
        <v>69</v>
      </c>
      <c r="I1188" s="1">
        <v>112</v>
      </c>
      <c r="J1188" s="1">
        <v>330</v>
      </c>
      <c r="K1188" s="1">
        <v>59</v>
      </c>
      <c r="L1188" s="1">
        <v>17</v>
      </c>
      <c r="M1188" s="9">
        <v>21</v>
      </c>
    </row>
    <row r="1189" spans="2:13" x14ac:dyDescent="0.2">
      <c r="D1189" s="199" t="s">
        <v>33</v>
      </c>
      <c r="E1189" s="22" t="s">
        <v>34</v>
      </c>
      <c r="F1189" s="21"/>
      <c r="G1189" s="19">
        <v>74</v>
      </c>
      <c r="H1189" s="27">
        <v>4</v>
      </c>
      <c r="I1189" s="3">
        <v>11</v>
      </c>
      <c r="J1189" s="3">
        <v>43</v>
      </c>
      <c r="K1189" s="3">
        <v>10</v>
      </c>
      <c r="L1189" s="3">
        <v>2</v>
      </c>
      <c r="M1189" s="26">
        <v>4</v>
      </c>
    </row>
    <row r="1190" spans="2:13" x14ac:dyDescent="0.2">
      <c r="D1190" s="200"/>
      <c r="E1190" s="4" t="s">
        <v>35</v>
      </c>
      <c r="F1190" s="5"/>
      <c r="G1190" s="6">
        <v>148</v>
      </c>
      <c r="H1190" s="8">
        <v>18</v>
      </c>
      <c r="I1190" s="1">
        <v>17</v>
      </c>
      <c r="J1190" s="1">
        <v>84</v>
      </c>
      <c r="K1190" s="1">
        <v>17</v>
      </c>
      <c r="L1190" s="1">
        <v>4</v>
      </c>
      <c r="M1190" s="9">
        <v>8</v>
      </c>
    </row>
    <row r="1191" spans="2:13" x14ac:dyDescent="0.2">
      <c r="D1191" s="200"/>
      <c r="E1191" s="4" t="s">
        <v>36</v>
      </c>
      <c r="F1191" s="5"/>
      <c r="G1191" s="6">
        <v>187</v>
      </c>
      <c r="H1191" s="8">
        <v>11</v>
      </c>
      <c r="I1191" s="1">
        <v>36</v>
      </c>
      <c r="J1191" s="1">
        <v>110</v>
      </c>
      <c r="K1191" s="1">
        <v>20</v>
      </c>
      <c r="L1191" s="1">
        <v>6</v>
      </c>
      <c r="M1191" s="9">
        <v>4</v>
      </c>
    </row>
    <row r="1192" spans="2:13" x14ac:dyDescent="0.2">
      <c r="D1192" s="200"/>
      <c r="E1192" s="4" t="s">
        <v>37</v>
      </c>
      <c r="F1192" s="5"/>
      <c r="G1192" s="6">
        <v>221</v>
      </c>
      <c r="H1192" s="8">
        <v>17</v>
      </c>
      <c r="I1192" s="1">
        <v>50</v>
      </c>
      <c r="J1192" s="1">
        <v>105</v>
      </c>
      <c r="K1192" s="1">
        <v>34</v>
      </c>
      <c r="L1192" s="1">
        <v>9</v>
      </c>
      <c r="M1192" s="9">
        <v>6</v>
      </c>
    </row>
    <row r="1193" spans="2:13" x14ac:dyDescent="0.2">
      <c r="D1193" s="200"/>
      <c r="E1193" s="4" t="s">
        <v>38</v>
      </c>
      <c r="F1193" s="5"/>
      <c r="G1193" s="6">
        <v>186</v>
      </c>
      <c r="H1193" s="8">
        <v>18</v>
      </c>
      <c r="I1193" s="1">
        <v>35</v>
      </c>
      <c r="J1193" s="1">
        <v>112</v>
      </c>
      <c r="K1193" s="1">
        <v>15</v>
      </c>
      <c r="L1193" s="1">
        <v>3</v>
      </c>
      <c r="M1193" s="9">
        <v>3</v>
      </c>
    </row>
    <row r="1194" spans="2:13" x14ac:dyDescent="0.2">
      <c r="D1194" s="200"/>
      <c r="E1194" s="4" t="s">
        <v>39</v>
      </c>
      <c r="F1194" s="5"/>
      <c r="G1194" s="6">
        <v>223</v>
      </c>
      <c r="H1194" s="8">
        <v>26</v>
      </c>
      <c r="I1194" s="1">
        <v>28</v>
      </c>
      <c r="J1194" s="1">
        <v>138</v>
      </c>
      <c r="K1194" s="1">
        <v>17</v>
      </c>
      <c r="L1194" s="1">
        <v>5</v>
      </c>
      <c r="M1194" s="9">
        <v>9</v>
      </c>
    </row>
    <row r="1195" spans="2:13" x14ac:dyDescent="0.2">
      <c r="D1195" s="201"/>
      <c r="E1195" s="57" t="s">
        <v>40</v>
      </c>
      <c r="F1195" s="59"/>
      <c r="G1195" s="55">
        <v>161</v>
      </c>
      <c r="H1195" s="77">
        <v>29</v>
      </c>
      <c r="I1195" s="32">
        <v>32</v>
      </c>
      <c r="J1195" s="32">
        <v>75</v>
      </c>
      <c r="K1195" s="32">
        <v>12</v>
      </c>
      <c r="L1195" s="32">
        <v>3</v>
      </c>
      <c r="M1195" s="80">
        <v>10</v>
      </c>
    </row>
    <row r="1197" spans="2:13" x14ac:dyDescent="0.2">
      <c r="B1197" s="40" t="str">
        <f xml:space="preserve"> HYPERLINK("#'目次'!B56", "[50]")</f>
        <v>[50]</v>
      </c>
      <c r="C1197" s="23" t="s">
        <v>153</v>
      </c>
    </row>
    <row r="1200" spans="2:13" x14ac:dyDescent="0.2">
      <c r="C1200" s="23" t="s">
        <v>48</v>
      </c>
    </row>
    <row r="1201" spans="4:13" ht="36" x14ac:dyDescent="0.2">
      <c r="D1201" s="195"/>
      <c r="E1201" s="196"/>
      <c r="F1201" s="196"/>
      <c r="G1201" s="37" t="s">
        <v>15</v>
      </c>
      <c r="H1201" s="33" t="s">
        <v>131</v>
      </c>
      <c r="I1201" s="13" t="s">
        <v>132</v>
      </c>
      <c r="J1201" s="13" t="s">
        <v>133</v>
      </c>
      <c r="K1201" s="13" t="s">
        <v>134</v>
      </c>
      <c r="L1201" s="13" t="s">
        <v>135</v>
      </c>
      <c r="M1201" s="38" t="s">
        <v>18</v>
      </c>
    </row>
    <row r="1202" spans="4:13" x14ac:dyDescent="0.2">
      <c r="D1202" s="197"/>
      <c r="E1202" s="198"/>
      <c r="F1202" s="198"/>
      <c r="G1202" s="35"/>
      <c r="H1202" s="39"/>
      <c r="I1202" s="14"/>
      <c r="J1202" s="14"/>
      <c r="K1202" s="14"/>
      <c r="L1202" s="14"/>
      <c r="M1202" s="34"/>
    </row>
    <row r="1203" spans="4:13" x14ac:dyDescent="0.2">
      <c r="D1203" s="56"/>
      <c r="E1203" s="58" t="s">
        <v>15</v>
      </c>
      <c r="F1203" s="46"/>
      <c r="G1203" s="36">
        <v>1200</v>
      </c>
      <c r="H1203" s="17">
        <v>123</v>
      </c>
      <c r="I1203" s="17">
        <v>209</v>
      </c>
      <c r="J1203" s="17">
        <v>667</v>
      </c>
      <c r="K1203" s="17">
        <v>125</v>
      </c>
      <c r="L1203" s="17">
        <v>32</v>
      </c>
      <c r="M1203" s="47">
        <v>44</v>
      </c>
    </row>
    <row r="1204" spans="4:13" x14ac:dyDescent="0.2">
      <c r="D1204" s="199" t="s">
        <v>49</v>
      </c>
      <c r="E1204" s="22" t="s">
        <v>50</v>
      </c>
      <c r="F1204" s="21"/>
      <c r="G1204" s="19">
        <v>15</v>
      </c>
      <c r="H1204" s="27">
        <v>1</v>
      </c>
      <c r="I1204" s="3">
        <v>5</v>
      </c>
      <c r="J1204" s="3">
        <v>9</v>
      </c>
      <c r="K1204" s="3">
        <v>0</v>
      </c>
      <c r="L1204" s="3">
        <v>0</v>
      </c>
      <c r="M1204" s="26">
        <v>0</v>
      </c>
    </row>
    <row r="1205" spans="4:13" x14ac:dyDescent="0.2">
      <c r="D1205" s="200"/>
      <c r="E1205" s="4" t="s">
        <v>51</v>
      </c>
      <c r="F1205" s="5"/>
      <c r="G1205" s="6">
        <v>142</v>
      </c>
      <c r="H1205" s="8">
        <v>11</v>
      </c>
      <c r="I1205" s="1">
        <v>17</v>
      </c>
      <c r="J1205" s="1">
        <v>92</v>
      </c>
      <c r="K1205" s="1">
        <v>14</v>
      </c>
      <c r="L1205" s="1">
        <v>4</v>
      </c>
      <c r="M1205" s="9">
        <v>4</v>
      </c>
    </row>
    <row r="1206" spans="4:13" x14ac:dyDescent="0.2">
      <c r="D1206" s="200"/>
      <c r="E1206" s="4" t="s">
        <v>52</v>
      </c>
      <c r="F1206" s="5"/>
      <c r="G1206" s="6">
        <v>26</v>
      </c>
      <c r="H1206" s="8">
        <v>3</v>
      </c>
      <c r="I1206" s="1">
        <v>6</v>
      </c>
      <c r="J1206" s="1">
        <v>14</v>
      </c>
      <c r="K1206" s="1">
        <v>1</v>
      </c>
      <c r="L1206" s="1">
        <v>0</v>
      </c>
      <c r="M1206" s="9">
        <v>2</v>
      </c>
    </row>
    <row r="1207" spans="4:13" x14ac:dyDescent="0.2">
      <c r="D1207" s="200"/>
      <c r="E1207" s="4" t="s">
        <v>53</v>
      </c>
      <c r="F1207" s="5"/>
      <c r="G1207" s="6">
        <v>41</v>
      </c>
      <c r="H1207" s="8">
        <v>9</v>
      </c>
      <c r="I1207" s="1">
        <v>8</v>
      </c>
      <c r="J1207" s="1">
        <v>15</v>
      </c>
      <c r="K1207" s="1">
        <v>8</v>
      </c>
      <c r="L1207" s="1">
        <v>0</v>
      </c>
      <c r="M1207" s="9">
        <v>1</v>
      </c>
    </row>
    <row r="1208" spans="4:13" x14ac:dyDescent="0.2">
      <c r="D1208" s="200"/>
      <c r="E1208" s="4" t="s">
        <v>54</v>
      </c>
      <c r="F1208" s="5"/>
      <c r="G1208" s="6">
        <v>226</v>
      </c>
      <c r="H1208" s="8">
        <v>17</v>
      </c>
      <c r="I1208" s="1">
        <v>42</v>
      </c>
      <c r="J1208" s="1">
        <v>124</v>
      </c>
      <c r="K1208" s="1">
        <v>27</v>
      </c>
      <c r="L1208" s="1">
        <v>7</v>
      </c>
      <c r="M1208" s="9">
        <v>9</v>
      </c>
    </row>
    <row r="1209" spans="4:13" x14ac:dyDescent="0.2">
      <c r="D1209" s="200"/>
      <c r="E1209" s="4" t="s">
        <v>55</v>
      </c>
      <c r="F1209" s="5"/>
      <c r="G1209" s="6">
        <v>125</v>
      </c>
      <c r="H1209" s="8">
        <v>9</v>
      </c>
      <c r="I1209" s="1">
        <v>27</v>
      </c>
      <c r="J1209" s="1">
        <v>68</v>
      </c>
      <c r="K1209" s="1">
        <v>15</v>
      </c>
      <c r="L1209" s="1">
        <v>4</v>
      </c>
      <c r="M1209" s="9">
        <v>2</v>
      </c>
    </row>
    <row r="1210" spans="4:13" x14ac:dyDescent="0.2">
      <c r="D1210" s="200"/>
      <c r="E1210" s="4" t="s">
        <v>56</v>
      </c>
      <c r="F1210" s="5"/>
      <c r="G1210" s="6">
        <v>190</v>
      </c>
      <c r="H1210" s="8">
        <v>16</v>
      </c>
      <c r="I1210" s="1">
        <v>38</v>
      </c>
      <c r="J1210" s="1">
        <v>108</v>
      </c>
      <c r="K1210" s="1">
        <v>21</v>
      </c>
      <c r="L1210" s="1">
        <v>2</v>
      </c>
      <c r="M1210" s="9">
        <v>5</v>
      </c>
    </row>
    <row r="1211" spans="4:13" x14ac:dyDescent="0.2">
      <c r="D1211" s="200"/>
      <c r="E1211" s="4" t="s">
        <v>57</v>
      </c>
      <c r="F1211" s="5"/>
      <c r="G1211" s="6">
        <v>185</v>
      </c>
      <c r="H1211" s="8">
        <v>24</v>
      </c>
      <c r="I1211" s="1">
        <v>32</v>
      </c>
      <c r="J1211" s="1">
        <v>100</v>
      </c>
      <c r="K1211" s="1">
        <v>16</v>
      </c>
      <c r="L1211" s="1">
        <v>8</v>
      </c>
      <c r="M1211" s="9">
        <v>5</v>
      </c>
    </row>
    <row r="1212" spans="4:13" x14ac:dyDescent="0.2">
      <c r="D1212" s="200"/>
      <c r="E1212" s="4" t="s">
        <v>58</v>
      </c>
      <c r="F1212" s="5"/>
      <c r="G1212" s="6">
        <v>113</v>
      </c>
      <c r="H1212" s="8">
        <v>11</v>
      </c>
      <c r="I1212" s="1">
        <v>16</v>
      </c>
      <c r="J1212" s="1">
        <v>61</v>
      </c>
      <c r="K1212" s="1">
        <v>14</v>
      </c>
      <c r="L1212" s="1">
        <v>5</v>
      </c>
      <c r="M1212" s="9">
        <v>6</v>
      </c>
    </row>
    <row r="1213" spans="4:13" x14ac:dyDescent="0.2">
      <c r="D1213" s="200"/>
      <c r="E1213" s="4" t="s">
        <v>59</v>
      </c>
      <c r="F1213" s="5"/>
      <c r="G1213" s="6">
        <v>136</v>
      </c>
      <c r="H1213" s="8">
        <v>22</v>
      </c>
      <c r="I1213" s="1">
        <v>18</v>
      </c>
      <c r="J1213" s="1">
        <v>75</v>
      </c>
      <c r="K1213" s="1">
        <v>9</v>
      </c>
      <c r="L1213" s="1">
        <v>2</v>
      </c>
      <c r="M1213" s="9">
        <v>10</v>
      </c>
    </row>
    <row r="1214" spans="4:13" x14ac:dyDescent="0.2">
      <c r="D1214" s="199" t="s">
        <v>60</v>
      </c>
      <c r="E1214" s="22" t="s">
        <v>61</v>
      </c>
      <c r="F1214" s="21"/>
      <c r="G1214" s="19">
        <v>205</v>
      </c>
      <c r="H1214" s="27">
        <v>26</v>
      </c>
      <c r="I1214" s="3">
        <v>30</v>
      </c>
      <c r="J1214" s="3">
        <v>110</v>
      </c>
      <c r="K1214" s="3">
        <v>19</v>
      </c>
      <c r="L1214" s="3">
        <v>10</v>
      </c>
      <c r="M1214" s="26">
        <v>10</v>
      </c>
    </row>
    <row r="1215" spans="4:13" x14ac:dyDescent="0.2">
      <c r="D1215" s="200"/>
      <c r="E1215" s="4" t="s">
        <v>62</v>
      </c>
      <c r="F1215" s="5"/>
      <c r="G1215" s="6">
        <v>160</v>
      </c>
      <c r="H1215" s="8">
        <v>15</v>
      </c>
      <c r="I1215" s="1">
        <v>27</v>
      </c>
      <c r="J1215" s="1">
        <v>86</v>
      </c>
      <c r="K1215" s="1">
        <v>21</v>
      </c>
      <c r="L1215" s="1">
        <v>2</v>
      </c>
      <c r="M1215" s="9">
        <v>9</v>
      </c>
    </row>
    <row r="1216" spans="4:13" x14ac:dyDescent="0.2">
      <c r="D1216" s="200"/>
      <c r="E1216" s="4" t="s">
        <v>63</v>
      </c>
      <c r="F1216" s="5"/>
      <c r="G1216" s="6">
        <v>121</v>
      </c>
      <c r="H1216" s="8">
        <v>13</v>
      </c>
      <c r="I1216" s="1">
        <v>16</v>
      </c>
      <c r="J1216" s="1">
        <v>71</v>
      </c>
      <c r="K1216" s="1">
        <v>13</v>
      </c>
      <c r="L1216" s="1">
        <v>5</v>
      </c>
      <c r="M1216" s="9">
        <v>3</v>
      </c>
    </row>
    <row r="1217" spans="2:13" x14ac:dyDescent="0.2">
      <c r="D1217" s="200"/>
      <c r="E1217" s="4" t="s">
        <v>64</v>
      </c>
      <c r="F1217" s="5"/>
      <c r="G1217" s="6">
        <v>124</v>
      </c>
      <c r="H1217" s="8">
        <v>11</v>
      </c>
      <c r="I1217" s="1">
        <v>24</v>
      </c>
      <c r="J1217" s="1">
        <v>71</v>
      </c>
      <c r="K1217" s="1">
        <v>13</v>
      </c>
      <c r="L1217" s="1">
        <v>0</v>
      </c>
      <c r="M1217" s="9">
        <v>5</v>
      </c>
    </row>
    <row r="1218" spans="2:13" x14ac:dyDescent="0.2">
      <c r="D1218" s="200"/>
      <c r="E1218" s="4" t="s">
        <v>65</v>
      </c>
      <c r="F1218" s="5"/>
      <c r="G1218" s="6">
        <v>109</v>
      </c>
      <c r="H1218" s="8">
        <v>12</v>
      </c>
      <c r="I1218" s="1">
        <v>19</v>
      </c>
      <c r="J1218" s="1">
        <v>62</v>
      </c>
      <c r="K1218" s="1">
        <v>12</v>
      </c>
      <c r="L1218" s="1">
        <v>3</v>
      </c>
      <c r="M1218" s="9">
        <v>1</v>
      </c>
    </row>
    <row r="1219" spans="2:13" x14ac:dyDescent="0.2">
      <c r="D1219" s="200"/>
      <c r="E1219" s="4" t="s">
        <v>66</v>
      </c>
      <c r="F1219" s="5"/>
      <c r="G1219" s="6">
        <v>104</v>
      </c>
      <c r="H1219" s="8">
        <v>11</v>
      </c>
      <c r="I1219" s="1">
        <v>22</v>
      </c>
      <c r="J1219" s="1">
        <v>54</v>
      </c>
      <c r="K1219" s="1">
        <v>12</v>
      </c>
      <c r="L1219" s="1">
        <v>2</v>
      </c>
      <c r="M1219" s="9">
        <v>3</v>
      </c>
    </row>
    <row r="1220" spans="2:13" x14ac:dyDescent="0.2">
      <c r="D1220" s="200"/>
      <c r="E1220" s="4" t="s">
        <v>67</v>
      </c>
      <c r="F1220" s="5"/>
      <c r="G1220" s="6">
        <v>139</v>
      </c>
      <c r="H1220" s="8">
        <v>16</v>
      </c>
      <c r="I1220" s="1">
        <v>21</v>
      </c>
      <c r="J1220" s="1">
        <v>83</v>
      </c>
      <c r="K1220" s="1">
        <v>14</v>
      </c>
      <c r="L1220" s="1">
        <v>2</v>
      </c>
      <c r="M1220" s="9">
        <v>3</v>
      </c>
    </row>
    <row r="1221" spans="2:13" x14ac:dyDescent="0.2">
      <c r="D1221" s="200"/>
      <c r="E1221" s="4" t="s">
        <v>68</v>
      </c>
      <c r="F1221" s="5"/>
      <c r="G1221" s="6">
        <v>48</v>
      </c>
      <c r="H1221" s="8">
        <v>4</v>
      </c>
      <c r="I1221" s="1">
        <v>15</v>
      </c>
      <c r="J1221" s="1">
        <v>22</v>
      </c>
      <c r="K1221" s="1">
        <v>6</v>
      </c>
      <c r="L1221" s="1">
        <v>0</v>
      </c>
      <c r="M1221" s="9">
        <v>1</v>
      </c>
    </row>
    <row r="1222" spans="2:13" x14ac:dyDescent="0.2">
      <c r="D1222" s="200"/>
      <c r="E1222" s="4" t="s">
        <v>69</v>
      </c>
      <c r="F1222" s="5"/>
      <c r="G1222" s="6">
        <v>37</v>
      </c>
      <c r="H1222" s="8">
        <v>4</v>
      </c>
      <c r="I1222" s="1">
        <v>9</v>
      </c>
      <c r="J1222" s="1">
        <v>19</v>
      </c>
      <c r="K1222" s="1">
        <v>3</v>
      </c>
      <c r="L1222" s="1">
        <v>2</v>
      </c>
      <c r="M1222" s="9">
        <v>0</v>
      </c>
    </row>
    <row r="1223" spans="2:13" x14ac:dyDescent="0.2">
      <c r="D1223" s="93" t="s">
        <v>70</v>
      </c>
      <c r="E1223" s="89" t="s">
        <v>18</v>
      </c>
      <c r="F1223" s="92"/>
      <c r="G1223" s="94">
        <v>0</v>
      </c>
      <c r="H1223" s="122">
        <v>0</v>
      </c>
      <c r="I1223" s="63">
        <v>0</v>
      </c>
      <c r="J1223" s="63">
        <v>0</v>
      </c>
      <c r="K1223" s="63">
        <v>0</v>
      </c>
      <c r="L1223" s="63">
        <v>0</v>
      </c>
      <c r="M1223" s="121">
        <v>0</v>
      </c>
    </row>
    <row r="1225" spans="2:13" x14ac:dyDescent="0.2">
      <c r="B1225" s="40" t="str">
        <f xml:space="preserve"> HYPERLINK("#'目次'!B57", "[51]")</f>
        <v>[51]</v>
      </c>
      <c r="C1225" s="23" t="s">
        <v>153</v>
      </c>
    </row>
    <row r="1228" spans="2:13" x14ac:dyDescent="0.2">
      <c r="C1228" s="23" t="s">
        <v>73</v>
      </c>
    </row>
    <row r="1229" spans="2:13" ht="36" x14ac:dyDescent="0.2">
      <c r="D1229" s="195"/>
      <c r="E1229" s="196"/>
      <c r="F1229" s="196"/>
      <c r="G1229" s="37" t="s">
        <v>15</v>
      </c>
      <c r="H1229" s="33" t="s">
        <v>131</v>
      </c>
      <c r="I1229" s="13" t="s">
        <v>132</v>
      </c>
      <c r="J1229" s="13" t="s">
        <v>133</v>
      </c>
      <c r="K1229" s="13" t="s">
        <v>134</v>
      </c>
      <c r="L1229" s="13" t="s">
        <v>135</v>
      </c>
      <c r="M1229" s="38" t="s">
        <v>18</v>
      </c>
    </row>
    <row r="1230" spans="2:13" x14ac:dyDescent="0.2">
      <c r="D1230" s="197"/>
      <c r="E1230" s="198"/>
      <c r="F1230" s="198"/>
      <c r="G1230" s="35"/>
      <c r="H1230" s="39"/>
      <c r="I1230" s="14"/>
      <c r="J1230" s="14"/>
      <c r="K1230" s="14"/>
      <c r="L1230" s="14"/>
      <c r="M1230" s="34"/>
    </row>
    <row r="1231" spans="2:13" x14ac:dyDescent="0.2">
      <c r="D1231" s="56"/>
      <c r="E1231" s="58" t="s">
        <v>15</v>
      </c>
      <c r="F1231" s="46"/>
      <c r="G1231" s="36">
        <v>1200</v>
      </c>
      <c r="H1231" s="17">
        <v>123</v>
      </c>
      <c r="I1231" s="17">
        <v>209</v>
      </c>
      <c r="J1231" s="17">
        <v>667</v>
      </c>
      <c r="K1231" s="17">
        <v>125</v>
      </c>
      <c r="L1231" s="17">
        <v>32</v>
      </c>
      <c r="M1231" s="47">
        <v>44</v>
      </c>
    </row>
    <row r="1232" spans="2:13" x14ac:dyDescent="0.2">
      <c r="D1232" s="199" t="s">
        <v>74</v>
      </c>
      <c r="E1232" s="22" t="s">
        <v>75</v>
      </c>
      <c r="F1232" s="21"/>
      <c r="G1232" s="19">
        <v>592</v>
      </c>
      <c r="H1232" s="27">
        <v>54</v>
      </c>
      <c r="I1232" s="3">
        <v>97</v>
      </c>
      <c r="J1232" s="3">
        <v>337</v>
      </c>
      <c r="K1232" s="3">
        <v>66</v>
      </c>
      <c r="L1232" s="3">
        <v>15</v>
      </c>
      <c r="M1232" s="26">
        <v>23</v>
      </c>
    </row>
    <row r="1233" spans="4:13" x14ac:dyDescent="0.2">
      <c r="D1233" s="200"/>
      <c r="E1233" s="4" t="s">
        <v>34</v>
      </c>
      <c r="F1233" s="5"/>
      <c r="G1233" s="6">
        <v>37</v>
      </c>
      <c r="H1233" s="8">
        <v>2</v>
      </c>
      <c r="I1233" s="1">
        <v>5</v>
      </c>
      <c r="J1233" s="1">
        <v>22</v>
      </c>
      <c r="K1233" s="1">
        <v>5</v>
      </c>
      <c r="L1233" s="1">
        <v>1</v>
      </c>
      <c r="M1233" s="9">
        <v>2</v>
      </c>
    </row>
    <row r="1234" spans="4:13" x14ac:dyDescent="0.2">
      <c r="D1234" s="200"/>
      <c r="E1234" s="4" t="s">
        <v>35</v>
      </c>
      <c r="F1234" s="5"/>
      <c r="G1234" s="6">
        <v>75</v>
      </c>
      <c r="H1234" s="8">
        <v>7</v>
      </c>
      <c r="I1234" s="1">
        <v>7</v>
      </c>
      <c r="J1234" s="1">
        <v>44</v>
      </c>
      <c r="K1234" s="1">
        <v>12</v>
      </c>
      <c r="L1234" s="1">
        <v>1</v>
      </c>
      <c r="M1234" s="9">
        <v>4</v>
      </c>
    </row>
    <row r="1235" spans="4:13" x14ac:dyDescent="0.2">
      <c r="D1235" s="200"/>
      <c r="E1235" s="4" t="s">
        <v>36</v>
      </c>
      <c r="F1235" s="5"/>
      <c r="G1235" s="6">
        <v>95</v>
      </c>
      <c r="H1235" s="8">
        <v>4</v>
      </c>
      <c r="I1235" s="1">
        <v>17</v>
      </c>
      <c r="J1235" s="1">
        <v>61</v>
      </c>
      <c r="K1235" s="1">
        <v>9</v>
      </c>
      <c r="L1235" s="1">
        <v>2</v>
      </c>
      <c r="M1235" s="9">
        <v>2</v>
      </c>
    </row>
    <row r="1236" spans="4:13" x14ac:dyDescent="0.2">
      <c r="D1236" s="200"/>
      <c r="E1236" s="4" t="s">
        <v>37</v>
      </c>
      <c r="F1236" s="5"/>
      <c r="G1236" s="6">
        <v>111</v>
      </c>
      <c r="H1236" s="8">
        <v>9</v>
      </c>
      <c r="I1236" s="1">
        <v>23</v>
      </c>
      <c r="J1236" s="1">
        <v>51</v>
      </c>
      <c r="K1236" s="1">
        <v>19</v>
      </c>
      <c r="L1236" s="1">
        <v>6</v>
      </c>
      <c r="M1236" s="9">
        <v>3</v>
      </c>
    </row>
    <row r="1237" spans="4:13" x14ac:dyDescent="0.2">
      <c r="D1237" s="200"/>
      <c r="E1237" s="4" t="s">
        <v>38</v>
      </c>
      <c r="F1237" s="5"/>
      <c r="G1237" s="6">
        <v>93</v>
      </c>
      <c r="H1237" s="8">
        <v>7</v>
      </c>
      <c r="I1237" s="1">
        <v>18</v>
      </c>
      <c r="J1237" s="1">
        <v>57</v>
      </c>
      <c r="K1237" s="1">
        <v>7</v>
      </c>
      <c r="L1237" s="1">
        <v>2</v>
      </c>
      <c r="M1237" s="9">
        <v>2</v>
      </c>
    </row>
    <row r="1238" spans="4:13" x14ac:dyDescent="0.2">
      <c r="D1238" s="200"/>
      <c r="E1238" s="4" t="s">
        <v>39</v>
      </c>
      <c r="F1238" s="5"/>
      <c r="G1238" s="6">
        <v>109</v>
      </c>
      <c r="H1238" s="8">
        <v>13</v>
      </c>
      <c r="I1238" s="1">
        <v>15</v>
      </c>
      <c r="J1238" s="1">
        <v>66</v>
      </c>
      <c r="K1238" s="1">
        <v>7</v>
      </c>
      <c r="L1238" s="1">
        <v>2</v>
      </c>
      <c r="M1238" s="9">
        <v>6</v>
      </c>
    </row>
    <row r="1239" spans="4:13" x14ac:dyDescent="0.2">
      <c r="D1239" s="200"/>
      <c r="E1239" s="4" t="s">
        <v>40</v>
      </c>
      <c r="F1239" s="5"/>
      <c r="G1239" s="6">
        <v>72</v>
      </c>
      <c r="H1239" s="8">
        <v>12</v>
      </c>
      <c r="I1239" s="1">
        <v>12</v>
      </c>
      <c r="J1239" s="1">
        <v>36</v>
      </c>
      <c r="K1239" s="1">
        <v>7</v>
      </c>
      <c r="L1239" s="1">
        <v>1</v>
      </c>
      <c r="M1239" s="9">
        <v>4</v>
      </c>
    </row>
    <row r="1240" spans="4:13" x14ac:dyDescent="0.2">
      <c r="D1240" s="199" t="s">
        <v>76</v>
      </c>
      <c r="E1240" s="22" t="s">
        <v>77</v>
      </c>
      <c r="F1240" s="21"/>
      <c r="G1240" s="19">
        <v>608</v>
      </c>
      <c r="H1240" s="27">
        <v>69</v>
      </c>
      <c r="I1240" s="3">
        <v>112</v>
      </c>
      <c r="J1240" s="3">
        <v>330</v>
      </c>
      <c r="K1240" s="3">
        <v>59</v>
      </c>
      <c r="L1240" s="3">
        <v>17</v>
      </c>
      <c r="M1240" s="26">
        <v>21</v>
      </c>
    </row>
    <row r="1241" spans="4:13" x14ac:dyDescent="0.2">
      <c r="D1241" s="200"/>
      <c r="E1241" s="4" t="s">
        <v>34</v>
      </c>
      <c r="F1241" s="5"/>
      <c r="G1241" s="6">
        <v>37</v>
      </c>
      <c r="H1241" s="8">
        <v>2</v>
      </c>
      <c r="I1241" s="1">
        <v>6</v>
      </c>
      <c r="J1241" s="1">
        <v>21</v>
      </c>
      <c r="K1241" s="1">
        <v>5</v>
      </c>
      <c r="L1241" s="1">
        <v>1</v>
      </c>
      <c r="M1241" s="9">
        <v>2</v>
      </c>
    </row>
    <row r="1242" spans="4:13" x14ac:dyDescent="0.2">
      <c r="D1242" s="200"/>
      <c r="E1242" s="4" t="s">
        <v>35</v>
      </c>
      <c r="F1242" s="5"/>
      <c r="G1242" s="6">
        <v>73</v>
      </c>
      <c r="H1242" s="8">
        <v>11</v>
      </c>
      <c r="I1242" s="1">
        <v>10</v>
      </c>
      <c r="J1242" s="1">
        <v>40</v>
      </c>
      <c r="K1242" s="1">
        <v>5</v>
      </c>
      <c r="L1242" s="1">
        <v>3</v>
      </c>
      <c r="M1242" s="9">
        <v>4</v>
      </c>
    </row>
    <row r="1243" spans="4:13" x14ac:dyDescent="0.2">
      <c r="D1243" s="200"/>
      <c r="E1243" s="4" t="s">
        <v>36</v>
      </c>
      <c r="F1243" s="5"/>
      <c r="G1243" s="6">
        <v>92</v>
      </c>
      <c r="H1243" s="8">
        <v>7</v>
      </c>
      <c r="I1243" s="1">
        <v>19</v>
      </c>
      <c r="J1243" s="1">
        <v>49</v>
      </c>
      <c r="K1243" s="1">
        <v>11</v>
      </c>
      <c r="L1243" s="1">
        <v>4</v>
      </c>
      <c r="M1243" s="9">
        <v>2</v>
      </c>
    </row>
    <row r="1244" spans="4:13" x14ac:dyDescent="0.2">
      <c r="D1244" s="200"/>
      <c r="E1244" s="4" t="s">
        <v>37</v>
      </c>
      <c r="F1244" s="5"/>
      <c r="G1244" s="6">
        <v>110</v>
      </c>
      <c r="H1244" s="8">
        <v>8</v>
      </c>
      <c r="I1244" s="1">
        <v>27</v>
      </c>
      <c r="J1244" s="1">
        <v>54</v>
      </c>
      <c r="K1244" s="1">
        <v>15</v>
      </c>
      <c r="L1244" s="1">
        <v>3</v>
      </c>
      <c r="M1244" s="9">
        <v>3</v>
      </c>
    </row>
    <row r="1245" spans="4:13" x14ac:dyDescent="0.2">
      <c r="D1245" s="200"/>
      <c r="E1245" s="4" t="s">
        <v>38</v>
      </c>
      <c r="F1245" s="5"/>
      <c r="G1245" s="6">
        <v>93</v>
      </c>
      <c r="H1245" s="8">
        <v>11</v>
      </c>
      <c r="I1245" s="1">
        <v>17</v>
      </c>
      <c r="J1245" s="1">
        <v>55</v>
      </c>
      <c r="K1245" s="1">
        <v>8</v>
      </c>
      <c r="L1245" s="1">
        <v>1</v>
      </c>
      <c r="M1245" s="9">
        <v>1</v>
      </c>
    </row>
    <row r="1246" spans="4:13" x14ac:dyDescent="0.2">
      <c r="D1246" s="200"/>
      <c r="E1246" s="4" t="s">
        <v>39</v>
      </c>
      <c r="F1246" s="5"/>
      <c r="G1246" s="6">
        <v>114</v>
      </c>
      <c r="H1246" s="8">
        <v>13</v>
      </c>
      <c r="I1246" s="1">
        <v>13</v>
      </c>
      <c r="J1246" s="1">
        <v>72</v>
      </c>
      <c r="K1246" s="1">
        <v>10</v>
      </c>
      <c r="L1246" s="1">
        <v>3</v>
      </c>
      <c r="M1246" s="9">
        <v>3</v>
      </c>
    </row>
    <row r="1247" spans="4:13" x14ac:dyDescent="0.2">
      <c r="D1247" s="201"/>
      <c r="E1247" s="57" t="s">
        <v>40</v>
      </c>
      <c r="F1247" s="59"/>
      <c r="G1247" s="55">
        <v>89</v>
      </c>
      <c r="H1247" s="77">
        <v>17</v>
      </c>
      <c r="I1247" s="32">
        <v>20</v>
      </c>
      <c r="J1247" s="32">
        <v>39</v>
      </c>
      <c r="K1247" s="32">
        <v>5</v>
      </c>
      <c r="L1247" s="32">
        <v>2</v>
      </c>
      <c r="M1247" s="80">
        <v>6</v>
      </c>
    </row>
    <row r="1249" spans="2:13" x14ac:dyDescent="0.2">
      <c r="B1249" s="40" t="str">
        <f xml:space="preserve"> HYPERLINK("#'目次'!B58", "[52]")</f>
        <v>[52]</v>
      </c>
      <c r="C1249" s="23" t="s">
        <v>153</v>
      </c>
    </row>
    <row r="1252" spans="2:13" x14ac:dyDescent="0.2">
      <c r="C1252" s="23" t="s">
        <v>80</v>
      </c>
    </row>
    <row r="1253" spans="2:13" ht="36" x14ac:dyDescent="0.2">
      <c r="E1253" s="195"/>
      <c r="F1253" s="196"/>
      <c r="G1253" s="37" t="s">
        <v>15</v>
      </c>
      <c r="H1253" s="33" t="s">
        <v>131</v>
      </c>
      <c r="I1253" s="13" t="s">
        <v>132</v>
      </c>
      <c r="J1253" s="13" t="s">
        <v>133</v>
      </c>
      <c r="K1253" s="13" t="s">
        <v>134</v>
      </c>
      <c r="L1253" s="13" t="s">
        <v>135</v>
      </c>
      <c r="M1253" s="38" t="s">
        <v>18</v>
      </c>
    </row>
    <row r="1254" spans="2:13" x14ac:dyDescent="0.2">
      <c r="E1254" s="197"/>
      <c r="F1254" s="198"/>
      <c r="G1254" s="35"/>
      <c r="H1254" s="39"/>
      <c r="I1254" s="14"/>
      <c r="J1254" s="14"/>
      <c r="K1254" s="14"/>
      <c r="L1254" s="14"/>
      <c r="M1254" s="34"/>
    </row>
    <row r="1255" spans="2:13" x14ac:dyDescent="0.2">
      <c r="E1255" s="91" t="s">
        <v>15</v>
      </c>
      <c r="F1255" s="46"/>
      <c r="G1255" s="36">
        <v>1200</v>
      </c>
      <c r="H1255" s="17">
        <v>123</v>
      </c>
      <c r="I1255" s="17">
        <v>209</v>
      </c>
      <c r="J1255" s="17">
        <v>667</v>
      </c>
      <c r="K1255" s="17">
        <v>125</v>
      </c>
      <c r="L1255" s="17">
        <v>32</v>
      </c>
      <c r="M1255" s="47">
        <v>44</v>
      </c>
    </row>
    <row r="1256" spans="2:13" x14ac:dyDescent="0.2">
      <c r="E1256" s="4" t="s">
        <v>81</v>
      </c>
      <c r="F1256" s="5"/>
      <c r="G1256" s="19">
        <v>48</v>
      </c>
      <c r="H1256" s="27">
        <v>6</v>
      </c>
      <c r="I1256" s="3">
        <v>10</v>
      </c>
      <c r="J1256" s="3">
        <v>24</v>
      </c>
      <c r="K1256" s="3">
        <v>4</v>
      </c>
      <c r="L1256" s="3">
        <v>2</v>
      </c>
      <c r="M1256" s="26">
        <v>2</v>
      </c>
    </row>
    <row r="1257" spans="2:13" x14ac:dyDescent="0.2">
      <c r="E1257" s="4" t="s">
        <v>82</v>
      </c>
      <c r="F1257" s="5"/>
      <c r="G1257" s="6">
        <v>84</v>
      </c>
      <c r="H1257" s="8">
        <v>10</v>
      </c>
      <c r="I1257" s="1">
        <v>10</v>
      </c>
      <c r="J1257" s="1">
        <v>42</v>
      </c>
      <c r="K1257" s="1">
        <v>15</v>
      </c>
      <c r="L1257" s="1">
        <v>1</v>
      </c>
      <c r="M1257" s="9">
        <v>6</v>
      </c>
    </row>
    <row r="1258" spans="2:13" x14ac:dyDescent="0.2">
      <c r="E1258" s="4" t="s">
        <v>83</v>
      </c>
      <c r="F1258" s="5"/>
      <c r="G1258" s="6">
        <v>462</v>
      </c>
      <c r="H1258" s="8">
        <v>46</v>
      </c>
      <c r="I1258" s="1">
        <v>88</v>
      </c>
      <c r="J1258" s="1">
        <v>252</v>
      </c>
      <c r="K1258" s="1">
        <v>42</v>
      </c>
      <c r="L1258" s="1">
        <v>13</v>
      </c>
      <c r="M1258" s="9">
        <v>21</v>
      </c>
    </row>
    <row r="1259" spans="2:13" x14ac:dyDescent="0.2">
      <c r="E1259" s="4" t="s">
        <v>84</v>
      </c>
      <c r="F1259" s="5"/>
      <c r="G1259" s="6">
        <v>30</v>
      </c>
      <c r="H1259" s="8">
        <v>4</v>
      </c>
      <c r="I1259" s="1">
        <v>4</v>
      </c>
      <c r="J1259" s="1">
        <v>17</v>
      </c>
      <c r="K1259" s="1">
        <v>2</v>
      </c>
      <c r="L1259" s="1">
        <v>1</v>
      </c>
      <c r="M1259" s="9">
        <v>2</v>
      </c>
    </row>
    <row r="1260" spans="2:13" x14ac:dyDescent="0.2">
      <c r="E1260" s="4" t="s">
        <v>85</v>
      </c>
      <c r="F1260" s="5"/>
      <c r="G1260" s="6">
        <v>144</v>
      </c>
      <c r="H1260" s="8">
        <v>14</v>
      </c>
      <c r="I1260" s="1">
        <v>30</v>
      </c>
      <c r="J1260" s="1">
        <v>80</v>
      </c>
      <c r="K1260" s="1">
        <v>14</v>
      </c>
      <c r="L1260" s="1">
        <v>1</v>
      </c>
      <c r="M1260" s="9">
        <v>5</v>
      </c>
    </row>
    <row r="1261" spans="2:13" x14ac:dyDescent="0.2">
      <c r="E1261" s="4" t="s">
        <v>86</v>
      </c>
      <c r="F1261" s="5"/>
      <c r="G1261" s="6">
        <v>192</v>
      </c>
      <c r="H1261" s="8">
        <v>21</v>
      </c>
      <c r="I1261" s="1">
        <v>33</v>
      </c>
      <c r="J1261" s="1">
        <v>104</v>
      </c>
      <c r="K1261" s="1">
        <v>25</v>
      </c>
      <c r="L1261" s="1">
        <v>7</v>
      </c>
      <c r="M1261" s="9">
        <v>2</v>
      </c>
    </row>
    <row r="1262" spans="2:13" x14ac:dyDescent="0.2">
      <c r="E1262" s="4" t="s">
        <v>87</v>
      </c>
      <c r="F1262" s="5"/>
      <c r="G1262" s="6">
        <v>72</v>
      </c>
      <c r="H1262" s="8">
        <v>7</v>
      </c>
      <c r="I1262" s="1">
        <v>11</v>
      </c>
      <c r="J1262" s="1">
        <v>40</v>
      </c>
      <c r="K1262" s="1">
        <v>9</v>
      </c>
      <c r="L1262" s="1">
        <v>4</v>
      </c>
      <c r="M1262" s="9">
        <v>1</v>
      </c>
    </row>
    <row r="1263" spans="2:13" x14ac:dyDescent="0.2">
      <c r="E1263" s="4" t="s">
        <v>88</v>
      </c>
      <c r="F1263" s="5"/>
      <c r="G1263" s="6">
        <v>36</v>
      </c>
      <c r="H1263" s="8">
        <v>4</v>
      </c>
      <c r="I1263" s="1">
        <v>6</v>
      </c>
      <c r="J1263" s="1">
        <v>19</v>
      </c>
      <c r="K1263" s="1">
        <v>4</v>
      </c>
      <c r="L1263" s="1">
        <v>1</v>
      </c>
      <c r="M1263" s="9">
        <v>2</v>
      </c>
    </row>
    <row r="1264" spans="2:13" x14ac:dyDescent="0.2">
      <c r="E1264" s="4" t="s">
        <v>89</v>
      </c>
      <c r="F1264" s="5"/>
      <c r="G1264" s="6">
        <v>66</v>
      </c>
      <c r="H1264" s="8">
        <v>2</v>
      </c>
      <c r="I1264" s="1">
        <v>6</v>
      </c>
      <c r="J1264" s="1">
        <v>51</v>
      </c>
      <c r="K1264" s="1">
        <v>5</v>
      </c>
      <c r="L1264" s="1">
        <v>1</v>
      </c>
      <c r="M1264" s="9">
        <v>1</v>
      </c>
    </row>
    <row r="1265" spans="2:13" x14ac:dyDescent="0.2">
      <c r="E1265" s="4" t="s">
        <v>90</v>
      </c>
      <c r="F1265" s="5"/>
      <c r="G1265" s="6">
        <v>54</v>
      </c>
      <c r="H1265" s="8">
        <v>8</v>
      </c>
      <c r="I1265" s="1">
        <v>11</v>
      </c>
      <c r="J1265" s="1">
        <v>27</v>
      </c>
      <c r="K1265" s="1">
        <v>5</v>
      </c>
      <c r="L1265" s="1">
        <v>1</v>
      </c>
      <c r="M1265" s="9">
        <v>2</v>
      </c>
    </row>
    <row r="1266" spans="2:13" x14ac:dyDescent="0.2">
      <c r="E1266" s="57" t="s">
        <v>91</v>
      </c>
      <c r="F1266" s="59"/>
      <c r="G1266" s="55">
        <v>12</v>
      </c>
      <c r="H1266" s="77">
        <v>1</v>
      </c>
      <c r="I1266" s="32">
        <v>0</v>
      </c>
      <c r="J1266" s="32">
        <v>11</v>
      </c>
      <c r="K1266" s="32">
        <v>0</v>
      </c>
      <c r="L1266" s="32">
        <v>0</v>
      </c>
      <c r="M1266" s="80">
        <v>0</v>
      </c>
    </row>
    <row r="1268" spans="2:13" x14ac:dyDescent="0.2">
      <c r="B1268" s="40" t="str">
        <f xml:space="preserve"> HYPERLINK("#'目次'!B59", "[53]")</f>
        <v>[53]</v>
      </c>
      <c r="C1268" s="23" t="s">
        <v>156</v>
      </c>
    </row>
    <row r="1271" spans="2:13" x14ac:dyDescent="0.2">
      <c r="C1271" s="23" t="s">
        <v>14</v>
      </c>
    </row>
    <row r="1272" spans="2:13" ht="36" x14ac:dyDescent="0.2">
      <c r="D1272" s="195"/>
      <c r="E1272" s="196"/>
      <c r="F1272" s="196"/>
      <c r="G1272" s="37" t="s">
        <v>15</v>
      </c>
      <c r="H1272" s="33" t="s">
        <v>131</v>
      </c>
      <c r="I1272" s="13" t="s">
        <v>132</v>
      </c>
      <c r="J1272" s="13" t="s">
        <v>133</v>
      </c>
      <c r="K1272" s="13" t="s">
        <v>134</v>
      </c>
      <c r="L1272" s="13" t="s">
        <v>135</v>
      </c>
      <c r="M1272" s="38" t="s">
        <v>18</v>
      </c>
    </row>
    <row r="1273" spans="2:13" x14ac:dyDescent="0.2">
      <c r="D1273" s="197"/>
      <c r="E1273" s="198"/>
      <c r="F1273" s="198"/>
      <c r="G1273" s="35"/>
      <c r="H1273" s="39"/>
      <c r="I1273" s="14"/>
      <c r="J1273" s="14"/>
      <c r="K1273" s="14"/>
      <c r="L1273" s="14"/>
      <c r="M1273" s="34"/>
    </row>
    <row r="1274" spans="2:13" x14ac:dyDescent="0.2">
      <c r="D1274" s="56"/>
      <c r="E1274" s="58" t="s">
        <v>15</v>
      </c>
      <c r="F1274" s="46"/>
      <c r="G1274" s="36">
        <v>1200</v>
      </c>
      <c r="H1274" s="17">
        <v>46</v>
      </c>
      <c r="I1274" s="17">
        <v>192</v>
      </c>
      <c r="J1274" s="17">
        <v>518</v>
      </c>
      <c r="K1274" s="17">
        <v>293</v>
      </c>
      <c r="L1274" s="17">
        <v>112</v>
      </c>
      <c r="M1274" s="47">
        <v>39</v>
      </c>
    </row>
    <row r="1275" spans="2:13" x14ac:dyDescent="0.2">
      <c r="D1275" s="199" t="s">
        <v>19</v>
      </c>
      <c r="E1275" s="22" t="s">
        <v>20</v>
      </c>
      <c r="F1275" s="21"/>
      <c r="G1275" s="19">
        <v>132</v>
      </c>
      <c r="H1275" s="27">
        <v>5</v>
      </c>
      <c r="I1275" s="3">
        <v>20</v>
      </c>
      <c r="J1275" s="3">
        <v>50</v>
      </c>
      <c r="K1275" s="3">
        <v>33</v>
      </c>
      <c r="L1275" s="3">
        <v>17</v>
      </c>
      <c r="M1275" s="26">
        <v>7</v>
      </c>
    </row>
    <row r="1276" spans="2:13" x14ac:dyDescent="0.2">
      <c r="D1276" s="200"/>
      <c r="E1276" s="4" t="s">
        <v>21</v>
      </c>
      <c r="F1276" s="5"/>
      <c r="G1276" s="6">
        <v>444</v>
      </c>
      <c r="H1276" s="8">
        <v>17</v>
      </c>
      <c r="I1276" s="1">
        <v>80</v>
      </c>
      <c r="J1276" s="1">
        <v>177</v>
      </c>
      <c r="K1276" s="1">
        <v>110</v>
      </c>
      <c r="L1276" s="1">
        <v>40</v>
      </c>
      <c r="M1276" s="9">
        <v>20</v>
      </c>
    </row>
    <row r="1277" spans="2:13" x14ac:dyDescent="0.2">
      <c r="D1277" s="200"/>
      <c r="E1277" s="4" t="s">
        <v>22</v>
      </c>
      <c r="F1277" s="5"/>
      <c r="G1277" s="6">
        <v>192</v>
      </c>
      <c r="H1277" s="8">
        <v>5</v>
      </c>
      <c r="I1277" s="1">
        <v>36</v>
      </c>
      <c r="J1277" s="1">
        <v>82</v>
      </c>
      <c r="K1277" s="1">
        <v>49</v>
      </c>
      <c r="L1277" s="1">
        <v>13</v>
      </c>
      <c r="M1277" s="9">
        <v>7</v>
      </c>
    </row>
    <row r="1278" spans="2:13" x14ac:dyDescent="0.2">
      <c r="D1278" s="200"/>
      <c r="E1278" s="4" t="s">
        <v>23</v>
      </c>
      <c r="F1278" s="5"/>
      <c r="G1278" s="6">
        <v>192</v>
      </c>
      <c r="H1278" s="8">
        <v>10</v>
      </c>
      <c r="I1278" s="1">
        <v>29</v>
      </c>
      <c r="J1278" s="1">
        <v>85</v>
      </c>
      <c r="K1278" s="1">
        <v>47</v>
      </c>
      <c r="L1278" s="1">
        <v>21</v>
      </c>
      <c r="M1278" s="9">
        <v>0</v>
      </c>
    </row>
    <row r="1279" spans="2:13" x14ac:dyDescent="0.2">
      <c r="D1279" s="200"/>
      <c r="E1279" s="4" t="s">
        <v>24</v>
      </c>
      <c r="F1279" s="5"/>
      <c r="G1279" s="6">
        <v>240</v>
      </c>
      <c r="H1279" s="8">
        <v>9</v>
      </c>
      <c r="I1279" s="1">
        <v>27</v>
      </c>
      <c r="J1279" s="1">
        <v>124</v>
      </c>
      <c r="K1279" s="1">
        <v>54</v>
      </c>
      <c r="L1279" s="1">
        <v>21</v>
      </c>
      <c r="M1279" s="9">
        <v>5</v>
      </c>
    </row>
    <row r="1280" spans="2:13" x14ac:dyDescent="0.2">
      <c r="D1280" s="199" t="s">
        <v>25</v>
      </c>
      <c r="E1280" s="22" t="s">
        <v>26</v>
      </c>
      <c r="F1280" s="21"/>
      <c r="G1280" s="19">
        <v>348</v>
      </c>
      <c r="H1280" s="27">
        <v>14</v>
      </c>
      <c r="I1280" s="3">
        <v>52</v>
      </c>
      <c r="J1280" s="3">
        <v>147</v>
      </c>
      <c r="K1280" s="3">
        <v>88</v>
      </c>
      <c r="L1280" s="3">
        <v>38</v>
      </c>
      <c r="M1280" s="26">
        <v>9</v>
      </c>
    </row>
    <row r="1281" spans="2:13" x14ac:dyDescent="0.2">
      <c r="D1281" s="200"/>
      <c r="E1281" s="4" t="s">
        <v>27</v>
      </c>
      <c r="F1281" s="5"/>
      <c r="G1281" s="6">
        <v>378</v>
      </c>
      <c r="H1281" s="8">
        <v>15</v>
      </c>
      <c r="I1281" s="1">
        <v>60</v>
      </c>
      <c r="J1281" s="1">
        <v>166</v>
      </c>
      <c r="K1281" s="1">
        <v>96</v>
      </c>
      <c r="L1281" s="1">
        <v>30</v>
      </c>
      <c r="M1281" s="9">
        <v>11</v>
      </c>
    </row>
    <row r="1282" spans="2:13" x14ac:dyDescent="0.2">
      <c r="D1282" s="200"/>
      <c r="E1282" s="4" t="s">
        <v>28</v>
      </c>
      <c r="F1282" s="5"/>
      <c r="G1282" s="6">
        <v>372</v>
      </c>
      <c r="H1282" s="8">
        <v>13</v>
      </c>
      <c r="I1282" s="1">
        <v>64</v>
      </c>
      <c r="J1282" s="1">
        <v>152</v>
      </c>
      <c r="K1282" s="1">
        <v>93</v>
      </c>
      <c r="L1282" s="1">
        <v>34</v>
      </c>
      <c r="M1282" s="9">
        <v>16</v>
      </c>
    </row>
    <row r="1283" spans="2:13" x14ac:dyDescent="0.2">
      <c r="D1283" s="200"/>
      <c r="E1283" s="4" t="s">
        <v>29</v>
      </c>
      <c r="F1283" s="5"/>
      <c r="G1283" s="6">
        <v>102</v>
      </c>
      <c r="H1283" s="8">
        <v>4</v>
      </c>
      <c r="I1283" s="1">
        <v>16</v>
      </c>
      <c r="J1283" s="1">
        <v>53</v>
      </c>
      <c r="K1283" s="1">
        <v>16</v>
      </c>
      <c r="L1283" s="1">
        <v>10</v>
      </c>
      <c r="M1283" s="9">
        <v>3</v>
      </c>
    </row>
    <row r="1284" spans="2:13" x14ac:dyDescent="0.2">
      <c r="D1284" s="199" t="s">
        <v>30</v>
      </c>
      <c r="E1284" s="22" t="s">
        <v>31</v>
      </c>
      <c r="F1284" s="21"/>
      <c r="G1284" s="19">
        <v>592</v>
      </c>
      <c r="H1284" s="27">
        <v>21</v>
      </c>
      <c r="I1284" s="3">
        <v>87</v>
      </c>
      <c r="J1284" s="3">
        <v>277</v>
      </c>
      <c r="K1284" s="3">
        <v>131</v>
      </c>
      <c r="L1284" s="3">
        <v>58</v>
      </c>
      <c r="M1284" s="26">
        <v>18</v>
      </c>
    </row>
    <row r="1285" spans="2:13" x14ac:dyDescent="0.2">
      <c r="D1285" s="200"/>
      <c r="E1285" s="4" t="s">
        <v>32</v>
      </c>
      <c r="F1285" s="5"/>
      <c r="G1285" s="6">
        <v>608</v>
      </c>
      <c r="H1285" s="8">
        <v>25</v>
      </c>
      <c r="I1285" s="1">
        <v>105</v>
      </c>
      <c r="J1285" s="1">
        <v>241</v>
      </c>
      <c r="K1285" s="1">
        <v>162</v>
      </c>
      <c r="L1285" s="1">
        <v>54</v>
      </c>
      <c r="M1285" s="9">
        <v>21</v>
      </c>
    </row>
    <row r="1286" spans="2:13" x14ac:dyDescent="0.2">
      <c r="D1286" s="199" t="s">
        <v>33</v>
      </c>
      <c r="E1286" s="22" t="s">
        <v>34</v>
      </c>
      <c r="F1286" s="21"/>
      <c r="G1286" s="19">
        <v>74</v>
      </c>
      <c r="H1286" s="27">
        <v>0</v>
      </c>
      <c r="I1286" s="3">
        <v>6</v>
      </c>
      <c r="J1286" s="3">
        <v>33</v>
      </c>
      <c r="K1286" s="3">
        <v>21</v>
      </c>
      <c r="L1286" s="3">
        <v>10</v>
      </c>
      <c r="M1286" s="26">
        <v>4</v>
      </c>
    </row>
    <row r="1287" spans="2:13" x14ac:dyDescent="0.2">
      <c r="D1287" s="200"/>
      <c r="E1287" s="4" t="s">
        <v>35</v>
      </c>
      <c r="F1287" s="5"/>
      <c r="G1287" s="6">
        <v>148</v>
      </c>
      <c r="H1287" s="8">
        <v>6</v>
      </c>
      <c r="I1287" s="1">
        <v>20</v>
      </c>
      <c r="J1287" s="1">
        <v>70</v>
      </c>
      <c r="K1287" s="1">
        <v>22</v>
      </c>
      <c r="L1287" s="1">
        <v>24</v>
      </c>
      <c r="M1287" s="9">
        <v>6</v>
      </c>
    </row>
    <row r="1288" spans="2:13" x14ac:dyDescent="0.2">
      <c r="D1288" s="200"/>
      <c r="E1288" s="4" t="s">
        <v>36</v>
      </c>
      <c r="F1288" s="5"/>
      <c r="G1288" s="6">
        <v>187</v>
      </c>
      <c r="H1288" s="8">
        <v>5</v>
      </c>
      <c r="I1288" s="1">
        <v>24</v>
      </c>
      <c r="J1288" s="1">
        <v>84</v>
      </c>
      <c r="K1288" s="1">
        <v>53</v>
      </c>
      <c r="L1288" s="1">
        <v>18</v>
      </c>
      <c r="M1288" s="9">
        <v>3</v>
      </c>
    </row>
    <row r="1289" spans="2:13" x14ac:dyDescent="0.2">
      <c r="D1289" s="200"/>
      <c r="E1289" s="4" t="s">
        <v>37</v>
      </c>
      <c r="F1289" s="5"/>
      <c r="G1289" s="6">
        <v>221</v>
      </c>
      <c r="H1289" s="8">
        <v>7</v>
      </c>
      <c r="I1289" s="1">
        <v>42</v>
      </c>
      <c r="J1289" s="1">
        <v>88</v>
      </c>
      <c r="K1289" s="1">
        <v>54</v>
      </c>
      <c r="L1289" s="1">
        <v>24</v>
      </c>
      <c r="M1289" s="9">
        <v>6</v>
      </c>
    </row>
    <row r="1290" spans="2:13" x14ac:dyDescent="0.2">
      <c r="D1290" s="200"/>
      <c r="E1290" s="4" t="s">
        <v>38</v>
      </c>
      <c r="F1290" s="5"/>
      <c r="G1290" s="6">
        <v>186</v>
      </c>
      <c r="H1290" s="8">
        <v>10</v>
      </c>
      <c r="I1290" s="1">
        <v>34</v>
      </c>
      <c r="J1290" s="1">
        <v>78</v>
      </c>
      <c r="K1290" s="1">
        <v>50</v>
      </c>
      <c r="L1290" s="1">
        <v>12</v>
      </c>
      <c r="M1290" s="9">
        <v>2</v>
      </c>
    </row>
    <row r="1291" spans="2:13" x14ac:dyDescent="0.2">
      <c r="D1291" s="200"/>
      <c r="E1291" s="4" t="s">
        <v>39</v>
      </c>
      <c r="F1291" s="5"/>
      <c r="G1291" s="6">
        <v>223</v>
      </c>
      <c r="H1291" s="8">
        <v>7</v>
      </c>
      <c r="I1291" s="1">
        <v>39</v>
      </c>
      <c r="J1291" s="1">
        <v>104</v>
      </c>
      <c r="K1291" s="1">
        <v>53</v>
      </c>
      <c r="L1291" s="1">
        <v>12</v>
      </c>
      <c r="M1291" s="9">
        <v>8</v>
      </c>
    </row>
    <row r="1292" spans="2:13" x14ac:dyDescent="0.2">
      <c r="D1292" s="201"/>
      <c r="E1292" s="57" t="s">
        <v>40</v>
      </c>
      <c r="F1292" s="59"/>
      <c r="G1292" s="55">
        <v>161</v>
      </c>
      <c r="H1292" s="77">
        <v>11</v>
      </c>
      <c r="I1292" s="32">
        <v>27</v>
      </c>
      <c r="J1292" s="32">
        <v>61</v>
      </c>
      <c r="K1292" s="32">
        <v>40</v>
      </c>
      <c r="L1292" s="32">
        <v>12</v>
      </c>
      <c r="M1292" s="80">
        <v>10</v>
      </c>
    </row>
    <row r="1294" spans="2:13" x14ac:dyDescent="0.2">
      <c r="B1294" s="40" t="str">
        <f xml:space="preserve"> HYPERLINK("#'目次'!B60", "[54]")</f>
        <v>[54]</v>
      </c>
      <c r="C1294" s="23" t="s">
        <v>156</v>
      </c>
    </row>
    <row r="1297" spans="3:13" x14ac:dyDescent="0.2">
      <c r="C1297" s="23" t="s">
        <v>48</v>
      </c>
    </row>
    <row r="1298" spans="3:13" ht="36" x14ac:dyDescent="0.2">
      <c r="D1298" s="195"/>
      <c r="E1298" s="196"/>
      <c r="F1298" s="196"/>
      <c r="G1298" s="37" t="s">
        <v>15</v>
      </c>
      <c r="H1298" s="33" t="s">
        <v>131</v>
      </c>
      <c r="I1298" s="13" t="s">
        <v>132</v>
      </c>
      <c r="J1298" s="13" t="s">
        <v>133</v>
      </c>
      <c r="K1298" s="13" t="s">
        <v>134</v>
      </c>
      <c r="L1298" s="13" t="s">
        <v>135</v>
      </c>
      <c r="M1298" s="38" t="s">
        <v>18</v>
      </c>
    </row>
    <row r="1299" spans="3:13" x14ac:dyDescent="0.2">
      <c r="D1299" s="197"/>
      <c r="E1299" s="198"/>
      <c r="F1299" s="198"/>
      <c r="G1299" s="35"/>
      <c r="H1299" s="39"/>
      <c r="I1299" s="14"/>
      <c r="J1299" s="14"/>
      <c r="K1299" s="14"/>
      <c r="L1299" s="14"/>
      <c r="M1299" s="34"/>
    </row>
    <row r="1300" spans="3:13" x14ac:dyDescent="0.2">
      <c r="D1300" s="56"/>
      <c r="E1300" s="58" t="s">
        <v>15</v>
      </c>
      <c r="F1300" s="46"/>
      <c r="G1300" s="36">
        <v>1200</v>
      </c>
      <c r="H1300" s="17">
        <v>46</v>
      </c>
      <c r="I1300" s="17">
        <v>192</v>
      </c>
      <c r="J1300" s="17">
        <v>518</v>
      </c>
      <c r="K1300" s="17">
        <v>293</v>
      </c>
      <c r="L1300" s="17">
        <v>112</v>
      </c>
      <c r="M1300" s="47">
        <v>39</v>
      </c>
    </row>
    <row r="1301" spans="3:13" x14ac:dyDescent="0.2">
      <c r="D1301" s="199" t="s">
        <v>49</v>
      </c>
      <c r="E1301" s="22" t="s">
        <v>50</v>
      </c>
      <c r="F1301" s="21"/>
      <c r="G1301" s="19">
        <v>15</v>
      </c>
      <c r="H1301" s="27">
        <v>0</v>
      </c>
      <c r="I1301" s="3">
        <v>4</v>
      </c>
      <c r="J1301" s="3">
        <v>8</v>
      </c>
      <c r="K1301" s="3">
        <v>3</v>
      </c>
      <c r="L1301" s="3">
        <v>0</v>
      </c>
      <c r="M1301" s="26">
        <v>0</v>
      </c>
    </row>
    <row r="1302" spans="3:13" x14ac:dyDescent="0.2">
      <c r="D1302" s="200"/>
      <c r="E1302" s="4" t="s">
        <v>51</v>
      </c>
      <c r="F1302" s="5"/>
      <c r="G1302" s="6">
        <v>142</v>
      </c>
      <c r="H1302" s="8">
        <v>4</v>
      </c>
      <c r="I1302" s="1">
        <v>22</v>
      </c>
      <c r="J1302" s="1">
        <v>75</v>
      </c>
      <c r="K1302" s="1">
        <v>32</v>
      </c>
      <c r="L1302" s="1">
        <v>6</v>
      </c>
      <c r="M1302" s="9">
        <v>3</v>
      </c>
    </row>
    <row r="1303" spans="3:13" x14ac:dyDescent="0.2">
      <c r="D1303" s="200"/>
      <c r="E1303" s="4" t="s">
        <v>52</v>
      </c>
      <c r="F1303" s="5"/>
      <c r="G1303" s="6">
        <v>26</v>
      </c>
      <c r="H1303" s="8">
        <v>3</v>
      </c>
      <c r="I1303" s="1">
        <v>2</v>
      </c>
      <c r="J1303" s="1">
        <v>12</v>
      </c>
      <c r="K1303" s="1">
        <v>5</v>
      </c>
      <c r="L1303" s="1">
        <v>2</v>
      </c>
      <c r="M1303" s="9">
        <v>2</v>
      </c>
    </row>
    <row r="1304" spans="3:13" x14ac:dyDescent="0.2">
      <c r="D1304" s="200"/>
      <c r="E1304" s="4" t="s">
        <v>53</v>
      </c>
      <c r="F1304" s="5"/>
      <c r="G1304" s="6">
        <v>41</v>
      </c>
      <c r="H1304" s="8">
        <v>5</v>
      </c>
      <c r="I1304" s="1">
        <v>11</v>
      </c>
      <c r="J1304" s="1">
        <v>11</v>
      </c>
      <c r="K1304" s="1">
        <v>10</v>
      </c>
      <c r="L1304" s="1">
        <v>3</v>
      </c>
      <c r="M1304" s="9">
        <v>1</v>
      </c>
    </row>
    <row r="1305" spans="3:13" x14ac:dyDescent="0.2">
      <c r="D1305" s="200"/>
      <c r="E1305" s="4" t="s">
        <v>54</v>
      </c>
      <c r="F1305" s="5"/>
      <c r="G1305" s="6">
        <v>226</v>
      </c>
      <c r="H1305" s="8">
        <v>6</v>
      </c>
      <c r="I1305" s="1">
        <v>38</v>
      </c>
      <c r="J1305" s="1">
        <v>96</v>
      </c>
      <c r="K1305" s="1">
        <v>59</v>
      </c>
      <c r="L1305" s="1">
        <v>20</v>
      </c>
      <c r="M1305" s="9">
        <v>7</v>
      </c>
    </row>
    <row r="1306" spans="3:13" x14ac:dyDescent="0.2">
      <c r="D1306" s="200"/>
      <c r="E1306" s="4" t="s">
        <v>55</v>
      </c>
      <c r="F1306" s="5"/>
      <c r="G1306" s="6">
        <v>125</v>
      </c>
      <c r="H1306" s="8">
        <v>3</v>
      </c>
      <c r="I1306" s="1">
        <v>26</v>
      </c>
      <c r="J1306" s="1">
        <v>53</v>
      </c>
      <c r="K1306" s="1">
        <v>24</v>
      </c>
      <c r="L1306" s="1">
        <v>17</v>
      </c>
      <c r="M1306" s="9">
        <v>2</v>
      </c>
    </row>
    <row r="1307" spans="3:13" x14ac:dyDescent="0.2">
      <c r="D1307" s="200"/>
      <c r="E1307" s="4" t="s">
        <v>56</v>
      </c>
      <c r="F1307" s="5"/>
      <c r="G1307" s="6">
        <v>190</v>
      </c>
      <c r="H1307" s="8">
        <v>9</v>
      </c>
      <c r="I1307" s="1">
        <v>27</v>
      </c>
      <c r="J1307" s="1">
        <v>85</v>
      </c>
      <c r="K1307" s="1">
        <v>47</v>
      </c>
      <c r="L1307" s="1">
        <v>18</v>
      </c>
      <c r="M1307" s="9">
        <v>4</v>
      </c>
    </row>
    <row r="1308" spans="3:13" x14ac:dyDescent="0.2">
      <c r="D1308" s="200"/>
      <c r="E1308" s="4" t="s">
        <v>57</v>
      </c>
      <c r="F1308" s="5"/>
      <c r="G1308" s="6">
        <v>185</v>
      </c>
      <c r="H1308" s="8">
        <v>6</v>
      </c>
      <c r="I1308" s="1">
        <v>36</v>
      </c>
      <c r="J1308" s="1">
        <v>63</v>
      </c>
      <c r="K1308" s="1">
        <v>56</v>
      </c>
      <c r="L1308" s="1">
        <v>19</v>
      </c>
      <c r="M1308" s="9">
        <v>5</v>
      </c>
    </row>
    <row r="1309" spans="3:13" x14ac:dyDescent="0.2">
      <c r="D1309" s="200"/>
      <c r="E1309" s="4" t="s">
        <v>58</v>
      </c>
      <c r="F1309" s="5"/>
      <c r="G1309" s="6">
        <v>113</v>
      </c>
      <c r="H1309" s="8">
        <v>3</v>
      </c>
      <c r="I1309" s="1">
        <v>11</v>
      </c>
      <c r="J1309" s="1">
        <v>49</v>
      </c>
      <c r="K1309" s="1">
        <v>29</v>
      </c>
      <c r="L1309" s="1">
        <v>16</v>
      </c>
      <c r="M1309" s="9">
        <v>5</v>
      </c>
    </row>
    <row r="1310" spans="3:13" x14ac:dyDescent="0.2">
      <c r="D1310" s="200"/>
      <c r="E1310" s="4" t="s">
        <v>59</v>
      </c>
      <c r="F1310" s="5"/>
      <c r="G1310" s="6">
        <v>136</v>
      </c>
      <c r="H1310" s="8">
        <v>7</v>
      </c>
      <c r="I1310" s="1">
        <v>15</v>
      </c>
      <c r="J1310" s="1">
        <v>65</v>
      </c>
      <c r="K1310" s="1">
        <v>28</v>
      </c>
      <c r="L1310" s="1">
        <v>11</v>
      </c>
      <c r="M1310" s="9">
        <v>10</v>
      </c>
    </row>
    <row r="1311" spans="3:13" x14ac:dyDescent="0.2">
      <c r="D1311" s="199" t="s">
        <v>60</v>
      </c>
      <c r="E1311" s="22" t="s">
        <v>61</v>
      </c>
      <c r="F1311" s="21"/>
      <c r="G1311" s="19">
        <v>205</v>
      </c>
      <c r="H1311" s="27">
        <v>5</v>
      </c>
      <c r="I1311" s="3">
        <v>33</v>
      </c>
      <c r="J1311" s="3">
        <v>91</v>
      </c>
      <c r="K1311" s="3">
        <v>50</v>
      </c>
      <c r="L1311" s="3">
        <v>17</v>
      </c>
      <c r="M1311" s="26">
        <v>9</v>
      </c>
    </row>
    <row r="1312" spans="3:13" x14ac:dyDescent="0.2">
      <c r="D1312" s="200"/>
      <c r="E1312" s="4" t="s">
        <v>62</v>
      </c>
      <c r="F1312" s="5"/>
      <c r="G1312" s="6">
        <v>160</v>
      </c>
      <c r="H1312" s="8">
        <v>7</v>
      </c>
      <c r="I1312" s="1">
        <v>22</v>
      </c>
      <c r="J1312" s="1">
        <v>66</v>
      </c>
      <c r="K1312" s="1">
        <v>39</v>
      </c>
      <c r="L1312" s="1">
        <v>18</v>
      </c>
      <c r="M1312" s="9">
        <v>8</v>
      </c>
    </row>
    <row r="1313" spans="2:13" x14ac:dyDescent="0.2">
      <c r="D1313" s="200"/>
      <c r="E1313" s="4" t="s">
        <v>63</v>
      </c>
      <c r="F1313" s="5"/>
      <c r="G1313" s="6">
        <v>121</v>
      </c>
      <c r="H1313" s="8">
        <v>5</v>
      </c>
      <c r="I1313" s="1">
        <v>18</v>
      </c>
      <c r="J1313" s="1">
        <v>53</v>
      </c>
      <c r="K1313" s="1">
        <v>31</v>
      </c>
      <c r="L1313" s="1">
        <v>11</v>
      </c>
      <c r="M1313" s="9">
        <v>3</v>
      </c>
    </row>
    <row r="1314" spans="2:13" x14ac:dyDescent="0.2">
      <c r="D1314" s="200"/>
      <c r="E1314" s="4" t="s">
        <v>64</v>
      </c>
      <c r="F1314" s="5"/>
      <c r="G1314" s="6">
        <v>124</v>
      </c>
      <c r="H1314" s="8">
        <v>5</v>
      </c>
      <c r="I1314" s="1">
        <v>22</v>
      </c>
      <c r="J1314" s="1">
        <v>54</v>
      </c>
      <c r="K1314" s="1">
        <v>27</v>
      </c>
      <c r="L1314" s="1">
        <v>12</v>
      </c>
      <c r="M1314" s="9">
        <v>4</v>
      </c>
    </row>
    <row r="1315" spans="2:13" x14ac:dyDescent="0.2">
      <c r="D1315" s="200"/>
      <c r="E1315" s="4" t="s">
        <v>65</v>
      </c>
      <c r="F1315" s="5"/>
      <c r="G1315" s="6">
        <v>109</v>
      </c>
      <c r="H1315" s="8">
        <v>5</v>
      </c>
      <c r="I1315" s="1">
        <v>16</v>
      </c>
      <c r="J1315" s="1">
        <v>48</v>
      </c>
      <c r="K1315" s="1">
        <v>30</v>
      </c>
      <c r="L1315" s="1">
        <v>8</v>
      </c>
      <c r="M1315" s="9">
        <v>2</v>
      </c>
    </row>
    <row r="1316" spans="2:13" x14ac:dyDescent="0.2">
      <c r="D1316" s="200"/>
      <c r="E1316" s="4" t="s">
        <v>66</v>
      </c>
      <c r="F1316" s="5"/>
      <c r="G1316" s="6">
        <v>104</v>
      </c>
      <c r="H1316" s="8">
        <v>4</v>
      </c>
      <c r="I1316" s="1">
        <v>16</v>
      </c>
      <c r="J1316" s="1">
        <v>44</v>
      </c>
      <c r="K1316" s="1">
        <v>26</v>
      </c>
      <c r="L1316" s="1">
        <v>12</v>
      </c>
      <c r="M1316" s="9">
        <v>2</v>
      </c>
    </row>
    <row r="1317" spans="2:13" x14ac:dyDescent="0.2">
      <c r="D1317" s="200"/>
      <c r="E1317" s="4" t="s">
        <v>67</v>
      </c>
      <c r="F1317" s="5"/>
      <c r="G1317" s="6">
        <v>139</v>
      </c>
      <c r="H1317" s="8">
        <v>8</v>
      </c>
      <c r="I1317" s="1">
        <v>24</v>
      </c>
      <c r="J1317" s="1">
        <v>62</v>
      </c>
      <c r="K1317" s="1">
        <v>31</v>
      </c>
      <c r="L1317" s="1">
        <v>12</v>
      </c>
      <c r="M1317" s="9">
        <v>2</v>
      </c>
    </row>
    <row r="1318" spans="2:13" x14ac:dyDescent="0.2">
      <c r="D1318" s="200"/>
      <c r="E1318" s="4" t="s">
        <v>68</v>
      </c>
      <c r="F1318" s="5"/>
      <c r="G1318" s="6">
        <v>48</v>
      </c>
      <c r="H1318" s="8">
        <v>2</v>
      </c>
      <c r="I1318" s="1">
        <v>11</v>
      </c>
      <c r="J1318" s="1">
        <v>15</v>
      </c>
      <c r="K1318" s="1">
        <v>16</v>
      </c>
      <c r="L1318" s="1">
        <v>3</v>
      </c>
      <c r="M1318" s="9">
        <v>1</v>
      </c>
    </row>
    <row r="1319" spans="2:13" x14ac:dyDescent="0.2">
      <c r="D1319" s="200"/>
      <c r="E1319" s="4" t="s">
        <v>69</v>
      </c>
      <c r="F1319" s="5"/>
      <c r="G1319" s="6">
        <v>37</v>
      </c>
      <c r="H1319" s="8">
        <v>1</v>
      </c>
      <c r="I1319" s="1">
        <v>8</v>
      </c>
      <c r="J1319" s="1">
        <v>11</v>
      </c>
      <c r="K1319" s="1">
        <v>14</v>
      </c>
      <c r="L1319" s="1">
        <v>3</v>
      </c>
      <c r="M1319" s="9">
        <v>0</v>
      </c>
    </row>
    <row r="1320" spans="2:13" x14ac:dyDescent="0.2">
      <c r="D1320" s="93" t="s">
        <v>70</v>
      </c>
      <c r="E1320" s="89" t="s">
        <v>18</v>
      </c>
      <c r="F1320" s="92"/>
      <c r="G1320" s="94">
        <v>0</v>
      </c>
      <c r="H1320" s="122">
        <v>0</v>
      </c>
      <c r="I1320" s="63">
        <v>0</v>
      </c>
      <c r="J1320" s="63">
        <v>0</v>
      </c>
      <c r="K1320" s="63">
        <v>0</v>
      </c>
      <c r="L1320" s="63">
        <v>0</v>
      </c>
      <c r="M1320" s="121">
        <v>0</v>
      </c>
    </row>
    <row r="1322" spans="2:13" x14ac:dyDescent="0.2">
      <c r="B1322" s="40" t="str">
        <f xml:space="preserve"> HYPERLINK("#'目次'!B61", "[55]")</f>
        <v>[55]</v>
      </c>
      <c r="C1322" s="23" t="s">
        <v>156</v>
      </c>
    </row>
    <row r="1325" spans="2:13" x14ac:dyDescent="0.2">
      <c r="C1325" s="23" t="s">
        <v>73</v>
      </c>
    </row>
    <row r="1326" spans="2:13" ht="36" x14ac:dyDescent="0.2">
      <c r="D1326" s="195"/>
      <c r="E1326" s="196"/>
      <c r="F1326" s="196"/>
      <c r="G1326" s="37" t="s">
        <v>15</v>
      </c>
      <c r="H1326" s="33" t="s">
        <v>131</v>
      </c>
      <c r="I1326" s="13" t="s">
        <v>132</v>
      </c>
      <c r="J1326" s="13" t="s">
        <v>133</v>
      </c>
      <c r="K1326" s="13" t="s">
        <v>134</v>
      </c>
      <c r="L1326" s="13" t="s">
        <v>135</v>
      </c>
      <c r="M1326" s="38" t="s">
        <v>18</v>
      </c>
    </row>
    <row r="1327" spans="2:13" x14ac:dyDescent="0.2">
      <c r="D1327" s="197"/>
      <c r="E1327" s="198"/>
      <c r="F1327" s="198"/>
      <c r="G1327" s="35"/>
      <c r="H1327" s="39"/>
      <c r="I1327" s="14"/>
      <c r="J1327" s="14"/>
      <c r="K1327" s="14"/>
      <c r="L1327" s="14"/>
      <c r="M1327" s="34"/>
    </row>
    <row r="1328" spans="2:13" x14ac:dyDescent="0.2">
      <c r="D1328" s="56"/>
      <c r="E1328" s="58" t="s">
        <v>15</v>
      </c>
      <c r="F1328" s="46"/>
      <c r="G1328" s="36">
        <v>1200</v>
      </c>
      <c r="H1328" s="17">
        <v>46</v>
      </c>
      <c r="I1328" s="17">
        <v>192</v>
      </c>
      <c r="J1328" s="17">
        <v>518</v>
      </c>
      <c r="K1328" s="17">
        <v>293</v>
      </c>
      <c r="L1328" s="17">
        <v>112</v>
      </c>
      <c r="M1328" s="47">
        <v>39</v>
      </c>
    </row>
    <row r="1329" spans="4:13" x14ac:dyDescent="0.2">
      <c r="D1329" s="199" t="s">
        <v>74</v>
      </c>
      <c r="E1329" s="22" t="s">
        <v>75</v>
      </c>
      <c r="F1329" s="21"/>
      <c r="G1329" s="19">
        <v>592</v>
      </c>
      <c r="H1329" s="27">
        <v>21</v>
      </c>
      <c r="I1329" s="3">
        <v>87</v>
      </c>
      <c r="J1329" s="3">
        <v>277</v>
      </c>
      <c r="K1329" s="3">
        <v>131</v>
      </c>
      <c r="L1329" s="3">
        <v>58</v>
      </c>
      <c r="M1329" s="26">
        <v>18</v>
      </c>
    </row>
    <row r="1330" spans="4:13" x14ac:dyDescent="0.2">
      <c r="D1330" s="200"/>
      <c r="E1330" s="4" t="s">
        <v>34</v>
      </c>
      <c r="F1330" s="5"/>
      <c r="G1330" s="6">
        <v>37</v>
      </c>
      <c r="H1330" s="8">
        <v>0</v>
      </c>
      <c r="I1330" s="1">
        <v>3</v>
      </c>
      <c r="J1330" s="1">
        <v>15</v>
      </c>
      <c r="K1330" s="1">
        <v>10</v>
      </c>
      <c r="L1330" s="1">
        <v>7</v>
      </c>
      <c r="M1330" s="9">
        <v>2</v>
      </c>
    </row>
    <row r="1331" spans="4:13" x14ac:dyDescent="0.2">
      <c r="D1331" s="200"/>
      <c r="E1331" s="4" t="s">
        <v>35</v>
      </c>
      <c r="F1331" s="5"/>
      <c r="G1331" s="6">
        <v>75</v>
      </c>
      <c r="H1331" s="8">
        <v>3</v>
      </c>
      <c r="I1331" s="1">
        <v>8</v>
      </c>
      <c r="J1331" s="1">
        <v>37</v>
      </c>
      <c r="K1331" s="1">
        <v>12</v>
      </c>
      <c r="L1331" s="1">
        <v>12</v>
      </c>
      <c r="M1331" s="9">
        <v>3</v>
      </c>
    </row>
    <row r="1332" spans="4:13" x14ac:dyDescent="0.2">
      <c r="D1332" s="200"/>
      <c r="E1332" s="4" t="s">
        <v>36</v>
      </c>
      <c r="F1332" s="5"/>
      <c r="G1332" s="6">
        <v>95</v>
      </c>
      <c r="H1332" s="8">
        <v>1</v>
      </c>
      <c r="I1332" s="1">
        <v>13</v>
      </c>
      <c r="J1332" s="1">
        <v>49</v>
      </c>
      <c r="K1332" s="1">
        <v>24</v>
      </c>
      <c r="L1332" s="1">
        <v>7</v>
      </c>
      <c r="M1332" s="9">
        <v>1</v>
      </c>
    </row>
    <row r="1333" spans="4:13" x14ac:dyDescent="0.2">
      <c r="D1333" s="200"/>
      <c r="E1333" s="4" t="s">
        <v>37</v>
      </c>
      <c r="F1333" s="5"/>
      <c r="G1333" s="6">
        <v>111</v>
      </c>
      <c r="H1333" s="8">
        <v>5</v>
      </c>
      <c r="I1333" s="1">
        <v>17</v>
      </c>
      <c r="J1333" s="1">
        <v>44</v>
      </c>
      <c r="K1333" s="1">
        <v>29</v>
      </c>
      <c r="L1333" s="1">
        <v>13</v>
      </c>
      <c r="M1333" s="9">
        <v>3</v>
      </c>
    </row>
    <row r="1334" spans="4:13" x14ac:dyDescent="0.2">
      <c r="D1334" s="200"/>
      <c r="E1334" s="4" t="s">
        <v>38</v>
      </c>
      <c r="F1334" s="5"/>
      <c r="G1334" s="6">
        <v>93</v>
      </c>
      <c r="H1334" s="8">
        <v>4</v>
      </c>
      <c r="I1334" s="1">
        <v>15</v>
      </c>
      <c r="J1334" s="1">
        <v>42</v>
      </c>
      <c r="K1334" s="1">
        <v>22</v>
      </c>
      <c r="L1334" s="1">
        <v>9</v>
      </c>
      <c r="M1334" s="9">
        <v>1</v>
      </c>
    </row>
    <row r="1335" spans="4:13" x14ac:dyDescent="0.2">
      <c r="D1335" s="200"/>
      <c r="E1335" s="4" t="s">
        <v>39</v>
      </c>
      <c r="F1335" s="5"/>
      <c r="G1335" s="6">
        <v>109</v>
      </c>
      <c r="H1335" s="8">
        <v>3</v>
      </c>
      <c r="I1335" s="1">
        <v>18</v>
      </c>
      <c r="J1335" s="1">
        <v>56</v>
      </c>
      <c r="K1335" s="1">
        <v>22</v>
      </c>
      <c r="L1335" s="1">
        <v>5</v>
      </c>
      <c r="M1335" s="9">
        <v>5</v>
      </c>
    </row>
    <row r="1336" spans="4:13" x14ac:dyDescent="0.2">
      <c r="D1336" s="200"/>
      <c r="E1336" s="4" t="s">
        <v>40</v>
      </c>
      <c r="F1336" s="5"/>
      <c r="G1336" s="6">
        <v>72</v>
      </c>
      <c r="H1336" s="8">
        <v>5</v>
      </c>
      <c r="I1336" s="1">
        <v>13</v>
      </c>
      <c r="J1336" s="1">
        <v>34</v>
      </c>
      <c r="K1336" s="1">
        <v>12</v>
      </c>
      <c r="L1336" s="1">
        <v>5</v>
      </c>
      <c r="M1336" s="9">
        <v>3</v>
      </c>
    </row>
    <row r="1337" spans="4:13" x14ac:dyDescent="0.2">
      <c r="D1337" s="199" t="s">
        <v>76</v>
      </c>
      <c r="E1337" s="22" t="s">
        <v>77</v>
      </c>
      <c r="F1337" s="21"/>
      <c r="G1337" s="19">
        <v>608</v>
      </c>
      <c r="H1337" s="27">
        <v>25</v>
      </c>
      <c r="I1337" s="3">
        <v>105</v>
      </c>
      <c r="J1337" s="3">
        <v>241</v>
      </c>
      <c r="K1337" s="3">
        <v>162</v>
      </c>
      <c r="L1337" s="3">
        <v>54</v>
      </c>
      <c r="M1337" s="26">
        <v>21</v>
      </c>
    </row>
    <row r="1338" spans="4:13" x14ac:dyDescent="0.2">
      <c r="D1338" s="200"/>
      <c r="E1338" s="4" t="s">
        <v>34</v>
      </c>
      <c r="F1338" s="5"/>
      <c r="G1338" s="6">
        <v>37</v>
      </c>
      <c r="H1338" s="8">
        <v>0</v>
      </c>
      <c r="I1338" s="1">
        <v>3</v>
      </c>
      <c r="J1338" s="1">
        <v>18</v>
      </c>
      <c r="K1338" s="1">
        <v>11</v>
      </c>
      <c r="L1338" s="1">
        <v>3</v>
      </c>
      <c r="M1338" s="9">
        <v>2</v>
      </c>
    </row>
    <row r="1339" spans="4:13" x14ac:dyDescent="0.2">
      <c r="D1339" s="200"/>
      <c r="E1339" s="4" t="s">
        <v>35</v>
      </c>
      <c r="F1339" s="5"/>
      <c r="G1339" s="6">
        <v>73</v>
      </c>
      <c r="H1339" s="8">
        <v>3</v>
      </c>
      <c r="I1339" s="1">
        <v>12</v>
      </c>
      <c r="J1339" s="1">
        <v>33</v>
      </c>
      <c r="K1339" s="1">
        <v>10</v>
      </c>
      <c r="L1339" s="1">
        <v>12</v>
      </c>
      <c r="M1339" s="9">
        <v>3</v>
      </c>
    </row>
    <row r="1340" spans="4:13" x14ac:dyDescent="0.2">
      <c r="D1340" s="200"/>
      <c r="E1340" s="4" t="s">
        <v>36</v>
      </c>
      <c r="F1340" s="5"/>
      <c r="G1340" s="6">
        <v>92</v>
      </c>
      <c r="H1340" s="8">
        <v>4</v>
      </c>
      <c r="I1340" s="1">
        <v>11</v>
      </c>
      <c r="J1340" s="1">
        <v>35</v>
      </c>
      <c r="K1340" s="1">
        <v>29</v>
      </c>
      <c r="L1340" s="1">
        <v>11</v>
      </c>
      <c r="M1340" s="9">
        <v>2</v>
      </c>
    </row>
    <row r="1341" spans="4:13" x14ac:dyDescent="0.2">
      <c r="D1341" s="200"/>
      <c r="E1341" s="4" t="s">
        <v>37</v>
      </c>
      <c r="F1341" s="5"/>
      <c r="G1341" s="6">
        <v>110</v>
      </c>
      <c r="H1341" s="8">
        <v>2</v>
      </c>
      <c r="I1341" s="1">
        <v>25</v>
      </c>
      <c r="J1341" s="1">
        <v>44</v>
      </c>
      <c r="K1341" s="1">
        <v>25</v>
      </c>
      <c r="L1341" s="1">
        <v>11</v>
      </c>
      <c r="M1341" s="9">
        <v>3</v>
      </c>
    </row>
    <row r="1342" spans="4:13" x14ac:dyDescent="0.2">
      <c r="D1342" s="200"/>
      <c r="E1342" s="4" t="s">
        <v>38</v>
      </c>
      <c r="F1342" s="5"/>
      <c r="G1342" s="6">
        <v>93</v>
      </c>
      <c r="H1342" s="8">
        <v>6</v>
      </c>
      <c r="I1342" s="1">
        <v>19</v>
      </c>
      <c r="J1342" s="1">
        <v>36</v>
      </c>
      <c r="K1342" s="1">
        <v>28</v>
      </c>
      <c r="L1342" s="1">
        <v>3</v>
      </c>
      <c r="M1342" s="9">
        <v>1</v>
      </c>
    </row>
    <row r="1343" spans="4:13" x14ac:dyDescent="0.2">
      <c r="D1343" s="200"/>
      <c r="E1343" s="4" t="s">
        <v>39</v>
      </c>
      <c r="F1343" s="5"/>
      <c r="G1343" s="6">
        <v>114</v>
      </c>
      <c r="H1343" s="8">
        <v>4</v>
      </c>
      <c r="I1343" s="1">
        <v>21</v>
      </c>
      <c r="J1343" s="1">
        <v>48</v>
      </c>
      <c r="K1343" s="1">
        <v>31</v>
      </c>
      <c r="L1343" s="1">
        <v>7</v>
      </c>
      <c r="M1343" s="9">
        <v>3</v>
      </c>
    </row>
    <row r="1344" spans="4:13" x14ac:dyDescent="0.2">
      <c r="D1344" s="201"/>
      <c r="E1344" s="57" t="s">
        <v>40</v>
      </c>
      <c r="F1344" s="59"/>
      <c r="G1344" s="55">
        <v>89</v>
      </c>
      <c r="H1344" s="77">
        <v>6</v>
      </c>
      <c r="I1344" s="32">
        <v>14</v>
      </c>
      <c r="J1344" s="32">
        <v>27</v>
      </c>
      <c r="K1344" s="32">
        <v>28</v>
      </c>
      <c r="L1344" s="32">
        <v>7</v>
      </c>
      <c r="M1344" s="80">
        <v>7</v>
      </c>
    </row>
    <row r="1346" spans="2:13" x14ac:dyDescent="0.2">
      <c r="B1346" s="40" t="str">
        <f xml:space="preserve"> HYPERLINK("#'目次'!B62", "[56]")</f>
        <v>[56]</v>
      </c>
      <c r="C1346" s="23" t="s">
        <v>156</v>
      </c>
    </row>
    <row r="1349" spans="2:13" x14ac:dyDescent="0.2">
      <c r="C1349" s="23" t="s">
        <v>80</v>
      </c>
    </row>
    <row r="1350" spans="2:13" ht="36" x14ac:dyDescent="0.2">
      <c r="E1350" s="195"/>
      <c r="F1350" s="196"/>
      <c r="G1350" s="37" t="s">
        <v>15</v>
      </c>
      <c r="H1350" s="33" t="s">
        <v>131</v>
      </c>
      <c r="I1350" s="13" t="s">
        <v>132</v>
      </c>
      <c r="J1350" s="13" t="s">
        <v>133</v>
      </c>
      <c r="K1350" s="13" t="s">
        <v>134</v>
      </c>
      <c r="L1350" s="13" t="s">
        <v>135</v>
      </c>
      <c r="M1350" s="38" t="s">
        <v>18</v>
      </c>
    </row>
    <row r="1351" spans="2:13" x14ac:dyDescent="0.2">
      <c r="E1351" s="197"/>
      <c r="F1351" s="198"/>
      <c r="G1351" s="35"/>
      <c r="H1351" s="39"/>
      <c r="I1351" s="14"/>
      <c r="J1351" s="14"/>
      <c r="K1351" s="14"/>
      <c r="L1351" s="14"/>
      <c r="M1351" s="34"/>
    </row>
    <row r="1352" spans="2:13" x14ac:dyDescent="0.2">
      <c r="E1352" s="91" t="s">
        <v>15</v>
      </c>
      <c r="F1352" s="46"/>
      <c r="G1352" s="36">
        <v>1200</v>
      </c>
      <c r="H1352" s="17">
        <v>46</v>
      </c>
      <c r="I1352" s="17">
        <v>192</v>
      </c>
      <c r="J1352" s="17">
        <v>518</v>
      </c>
      <c r="K1352" s="17">
        <v>293</v>
      </c>
      <c r="L1352" s="17">
        <v>112</v>
      </c>
      <c r="M1352" s="47">
        <v>39</v>
      </c>
    </row>
    <row r="1353" spans="2:13" x14ac:dyDescent="0.2">
      <c r="E1353" s="4" t="s">
        <v>81</v>
      </c>
      <c r="F1353" s="5"/>
      <c r="G1353" s="19">
        <v>48</v>
      </c>
      <c r="H1353" s="27">
        <v>2</v>
      </c>
      <c r="I1353" s="3">
        <v>8</v>
      </c>
      <c r="J1353" s="3">
        <v>19</v>
      </c>
      <c r="K1353" s="3">
        <v>8</v>
      </c>
      <c r="L1353" s="3">
        <v>9</v>
      </c>
      <c r="M1353" s="26">
        <v>2</v>
      </c>
    </row>
    <row r="1354" spans="2:13" x14ac:dyDescent="0.2">
      <c r="E1354" s="4" t="s">
        <v>82</v>
      </c>
      <c r="F1354" s="5"/>
      <c r="G1354" s="6">
        <v>84</v>
      </c>
      <c r="H1354" s="8">
        <v>3</v>
      </c>
      <c r="I1354" s="1">
        <v>12</v>
      </c>
      <c r="J1354" s="1">
        <v>31</v>
      </c>
      <c r="K1354" s="1">
        <v>25</v>
      </c>
      <c r="L1354" s="1">
        <v>8</v>
      </c>
      <c r="M1354" s="9">
        <v>5</v>
      </c>
    </row>
    <row r="1355" spans="2:13" x14ac:dyDescent="0.2">
      <c r="E1355" s="4" t="s">
        <v>83</v>
      </c>
      <c r="F1355" s="5"/>
      <c r="G1355" s="6">
        <v>462</v>
      </c>
      <c r="H1355" s="8">
        <v>17</v>
      </c>
      <c r="I1355" s="1">
        <v>85</v>
      </c>
      <c r="J1355" s="1">
        <v>187</v>
      </c>
      <c r="K1355" s="1">
        <v>113</v>
      </c>
      <c r="L1355" s="1">
        <v>40</v>
      </c>
      <c r="M1355" s="9">
        <v>20</v>
      </c>
    </row>
    <row r="1356" spans="2:13" x14ac:dyDescent="0.2">
      <c r="E1356" s="4" t="s">
        <v>84</v>
      </c>
      <c r="F1356" s="5"/>
      <c r="G1356" s="6">
        <v>30</v>
      </c>
      <c r="H1356" s="8">
        <v>0</v>
      </c>
      <c r="I1356" s="1">
        <v>6</v>
      </c>
      <c r="J1356" s="1">
        <v>13</v>
      </c>
      <c r="K1356" s="1">
        <v>6</v>
      </c>
      <c r="L1356" s="1">
        <v>3</v>
      </c>
      <c r="M1356" s="9">
        <v>2</v>
      </c>
    </row>
    <row r="1357" spans="2:13" x14ac:dyDescent="0.2">
      <c r="E1357" s="4" t="s">
        <v>85</v>
      </c>
      <c r="F1357" s="5"/>
      <c r="G1357" s="6">
        <v>144</v>
      </c>
      <c r="H1357" s="8">
        <v>5</v>
      </c>
      <c r="I1357" s="1">
        <v>25</v>
      </c>
      <c r="J1357" s="1">
        <v>59</v>
      </c>
      <c r="K1357" s="1">
        <v>40</v>
      </c>
      <c r="L1357" s="1">
        <v>10</v>
      </c>
      <c r="M1357" s="9">
        <v>5</v>
      </c>
    </row>
    <row r="1358" spans="2:13" x14ac:dyDescent="0.2">
      <c r="E1358" s="4" t="s">
        <v>86</v>
      </c>
      <c r="F1358" s="5"/>
      <c r="G1358" s="6">
        <v>192</v>
      </c>
      <c r="H1358" s="8">
        <v>10</v>
      </c>
      <c r="I1358" s="1">
        <v>29</v>
      </c>
      <c r="J1358" s="1">
        <v>85</v>
      </c>
      <c r="K1358" s="1">
        <v>47</v>
      </c>
      <c r="L1358" s="1">
        <v>21</v>
      </c>
      <c r="M1358" s="9">
        <v>0</v>
      </c>
    </row>
    <row r="1359" spans="2:13" x14ac:dyDescent="0.2">
      <c r="E1359" s="4" t="s">
        <v>87</v>
      </c>
      <c r="F1359" s="5"/>
      <c r="G1359" s="6">
        <v>72</v>
      </c>
      <c r="H1359" s="8">
        <v>4</v>
      </c>
      <c r="I1359" s="1">
        <v>6</v>
      </c>
      <c r="J1359" s="1">
        <v>28</v>
      </c>
      <c r="K1359" s="1">
        <v>19</v>
      </c>
      <c r="L1359" s="1">
        <v>13</v>
      </c>
      <c r="M1359" s="9">
        <v>2</v>
      </c>
    </row>
    <row r="1360" spans="2:13" x14ac:dyDescent="0.2">
      <c r="E1360" s="4" t="s">
        <v>88</v>
      </c>
      <c r="F1360" s="5"/>
      <c r="G1360" s="6">
        <v>36</v>
      </c>
      <c r="H1360" s="8">
        <v>2</v>
      </c>
      <c r="I1360" s="1">
        <v>4</v>
      </c>
      <c r="J1360" s="1">
        <v>15</v>
      </c>
      <c r="K1360" s="1">
        <v>13</v>
      </c>
      <c r="L1360" s="1">
        <v>1</v>
      </c>
      <c r="M1360" s="9">
        <v>1</v>
      </c>
    </row>
    <row r="1361" spans="2:13" x14ac:dyDescent="0.2">
      <c r="E1361" s="4" t="s">
        <v>89</v>
      </c>
      <c r="F1361" s="5"/>
      <c r="G1361" s="6">
        <v>66</v>
      </c>
      <c r="H1361" s="8">
        <v>0</v>
      </c>
      <c r="I1361" s="1">
        <v>5</v>
      </c>
      <c r="J1361" s="1">
        <v>43</v>
      </c>
      <c r="K1361" s="1">
        <v>14</v>
      </c>
      <c r="L1361" s="1">
        <v>3</v>
      </c>
      <c r="M1361" s="9">
        <v>1</v>
      </c>
    </row>
    <row r="1362" spans="2:13" x14ac:dyDescent="0.2">
      <c r="E1362" s="4" t="s">
        <v>90</v>
      </c>
      <c r="F1362" s="5"/>
      <c r="G1362" s="6">
        <v>54</v>
      </c>
      <c r="H1362" s="8">
        <v>3</v>
      </c>
      <c r="I1362" s="1">
        <v>9</v>
      </c>
      <c r="J1362" s="1">
        <v>29</v>
      </c>
      <c r="K1362" s="1">
        <v>8</v>
      </c>
      <c r="L1362" s="1">
        <v>4</v>
      </c>
      <c r="M1362" s="9">
        <v>1</v>
      </c>
    </row>
    <row r="1363" spans="2:13" x14ac:dyDescent="0.2">
      <c r="E1363" s="57" t="s">
        <v>91</v>
      </c>
      <c r="F1363" s="59"/>
      <c r="G1363" s="55">
        <v>12</v>
      </c>
      <c r="H1363" s="77">
        <v>0</v>
      </c>
      <c r="I1363" s="32">
        <v>3</v>
      </c>
      <c r="J1363" s="32">
        <v>9</v>
      </c>
      <c r="K1363" s="32">
        <v>0</v>
      </c>
      <c r="L1363" s="32">
        <v>0</v>
      </c>
      <c r="M1363" s="80">
        <v>0</v>
      </c>
    </row>
    <row r="1365" spans="2:13" x14ac:dyDescent="0.2">
      <c r="B1365" s="40" t="str">
        <f xml:space="preserve"> HYPERLINK("#'目次'!B63", "[57]")</f>
        <v>[57]</v>
      </c>
      <c r="C1365" s="23" t="s">
        <v>159</v>
      </c>
    </row>
    <row r="1368" spans="2:13" x14ac:dyDescent="0.2">
      <c r="C1368" s="23" t="s">
        <v>14</v>
      </c>
    </row>
    <row r="1369" spans="2:13" ht="36" x14ac:dyDescent="0.2">
      <c r="D1369" s="195"/>
      <c r="E1369" s="196"/>
      <c r="F1369" s="196"/>
      <c r="G1369" s="37" t="s">
        <v>15</v>
      </c>
      <c r="H1369" s="33" t="s">
        <v>131</v>
      </c>
      <c r="I1369" s="13" t="s">
        <v>132</v>
      </c>
      <c r="J1369" s="13" t="s">
        <v>133</v>
      </c>
      <c r="K1369" s="13" t="s">
        <v>134</v>
      </c>
      <c r="L1369" s="13" t="s">
        <v>135</v>
      </c>
      <c r="M1369" s="38" t="s">
        <v>18</v>
      </c>
    </row>
    <row r="1370" spans="2:13" x14ac:dyDescent="0.2">
      <c r="D1370" s="197"/>
      <c r="E1370" s="198"/>
      <c r="F1370" s="198"/>
      <c r="G1370" s="35"/>
      <c r="H1370" s="39"/>
      <c r="I1370" s="14"/>
      <c r="J1370" s="14"/>
      <c r="K1370" s="14"/>
      <c r="L1370" s="14"/>
      <c r="M1370" s="34"/>
    </row>
    <row r="1371" spans="2:13" x14ac:dyDescent="0.2">
      <c r="D1371" s="56"/>
      <c r="E1371" s="58" t="s">
        <v>15</v>
      </c>
      <c r="F1371" s="46"/>
      <c r="G1371" s="36">
        <v>1200</v>
      </c>
      <c r="H1371" s="17">
        <v>57</v>
      </c>
      <c r="I1371" s="17">
        <v>184</v>
      </c>
      <c r="J1371" s="17">
        <v>598</v>
      </c>
      <c r="K1371" s="17">
        <v>235</v>
      </c>
      <c r="L1371" s="17">
        <v>88</v>
      </c>
      <c r="M1371" s="47">
        <v>38</v>
      </c>
    </row>
    <row r="1372" spans="2:13" x14ac:dyDescent="0.2">
      <c r="D1372" s="199" t="s">
        <v>19</v>
      </c>
      <c r="E1372" s="22" t="s">
        <v>20</v>
      </c>
      <c r="F1372" s="21"/>
      <c r="G1372" s="19">
        <v>132</v>
      </c>
      <c r="H1372" s="27">
        <v>7</v>
      </c>
      <c r="I1372" s="3">
        <v>20</v>
      </c>
      <c r="J1372" s="3">
        <v>62</v>
      </c>
      <c r="K1372" s="3">
        <v>26</v>
      </c>
      <c r="L1372" s="3">
        <v>10</v>
      </c>
      <c r="M1372" s="26">
        <v>7</v>
      </c>
    </row>
    <row r="1373" spans="2:13" x14ac:dyDescent="0.2">
      <c r="D1373" s="200"/>
      <c r="E1373" s="4" t="s">
        <v>21</v>
      </c>
      <c r="F1373" s="5"/>
      <c r="G1373" s="6">
        <v>444</v>
      </c>
      <c r="H1373" s="8">
        <v>24</v>
      </c>
      <c r="I1373" s="1">
        <v>75</v>
      </c>
      <c r="J1373" s="1">
        <v>202</v>
      </c>
      <c r="K1373" s="1">
        <v>92</v>
      </c>
      <c r="L1373" s="1">
        <v>32</v>
      </c>
      <c r="M1373" s="9">
        <v>19</v>
      </c>
    </row>
    <row r="1374" spans="2:13" x14ac:dyDescent="0.2">
      <c r="D1374" s="200"/>
      <c r="E1374" s="4" t="s">
        <v>22</v>
      </c>
      <c r="F1374" s="5"/>
      <c r="G1374" s="6">
        <v>192</v>
      </c>
      <c r="H1374" s="8">
        <v>6</v>
      </c>
      <c r="I1374" s="1">
        <v>29</v>
      </c>
      <c r="J1374" s="1">
        <v>99</v>
      </c>
      <c r="K1374" s="1">
        <v>41</v>
      </c>
      <c r="L1374" s="1">
        <v>10</v>
      </c>
      <c r="M1374" s="9">
        <v>7</v>
      </c>
    </row>
    <row r="1375" spans="2:13" x14ac:dyDescent="0.2">
      <c r="D1375" s="200"/>
      <c r="E1375" s="4" t="s">
        <v>23</v>
      </c>
      <c r="F1375" s="5"/>
      <c r="G1375" s="6">
        <v>192</v>
      </c>
      <c r="H1375" s="8">
        <v>11</v>
      </c>
      <c r="I1375" s="1">
        <v>30</v>
      </c>
      <c r="J1375" s="1">
        <v>93</v>
      </c>
      <c r="K1375" s="1">
        <v>39</v>
      </c>
      <c r="L1375" s="1">
        <v>19</v>
      </c>
      <c r="M1375" s="9">
        <v>0</v>
      </c>
    </row>
    <row r="1376" spans="2:13" x14ac:dyDescent="0.2">
      <c r="D1376" s="200"/>
      <c r="E1376" s="4" t="s">
        <v>24</v>
      </c>
      <c r="F1376" s="5"/>
      <c r="G1376" s="6">
        <v>240</v>
      </c>
      <c r="H1376" s="8">
        <v>9</v>
      </c>
      <c r="I1376" s="1">
        <v>30</v>
      </c>
      <c r="J1376" s="1">
        <v>142</v>
      </c>
      <c r="K1376" s="1">
        <v>37</v>
      </c>
      <c r="L1376" s="1">
        <v>17</v>
      </c>
      <c r="M1376" s="9">
        <v>5</v>
      </c>
    </row>
    <row r="1377" spans="2:13" x14ac:dyDescent="0.2">
      <c r="D1377" s="199" t="s">
        <v>25</v>
      </c>
      <c r="E1377" s="22" t="s">
        <v>26</v>
      </c>
      <c r="F1377" s="21"/>
      <c r="G1377" s="19">
        <v>348</v>
      </c>
      <c r="H1377" s="27">
        <v>17</v>
      </c>
      <c r="I1377" s="3">
        <v>52</v>
      </c>
      <c r="J1377" s="3">
        <v>168</v>
      </c>
      <c r="K1377" s="3">
        <v>72</v>
      </c>
      <c r="L1377" s="3">
        <v>30</v>
      </c>
      <c r="M1377" s="26">
        <v>9</v>
      </c>
    </row>
    <row r="1378" spans="2:13" x14ac:dyDescent="0.2">
      <c r="D1378" s="200"/>
      <c r="E1378" s="4" t="s">
        <v>27</v>
      </c>
      <c r="F1378" s="5"/>
      <c r="G1378" s="6">
        <v>378</v>
      </c>
      <c r="H1378" s="8">
        <v>18</v>
      </c>
      <c r="I1378" s="1">
        <v>60</v>
      </c>
      <c r="J1378" s="1">
        <v>190</v>
      </c>
      <c r="K1378" s="1">
        <v>72</v>
      </c>
      <c r="L1378" s="1">
        <v>27</v>
      </c>
      <c r="M1378" s="9">
        <v>11</v>
      </c>
    </row>
    <row r="1379" spans="2:13" x14ac:dyDescent="0.2">
      <c r="D1379" s="200"/>
      <c r="E1379" s="4" t="s">
        <v>28</v>
      </c>
      <c r="F1379" s="5"/>
      <c r="G1379" s="6">
        <v>372</v>
      </c>
      <c r="H1379" s="8">
        <v>17</v>
      </c>
      <c r="I1379" s="1">
        <v>60</v>
      </c>
      <c r="J1379" s="1">
        <v>180</v>
      </c>
      <c r="K1379" s="1">
        <v>75</v>
      </c>
      <c r="L1379" s="1">
        <v>25</v>
      </c>
      <c r="M1379" s="9">
        <v>15</v>
      </c>
    </row>
    <row r="1380" spans="2:13" x14ac:dyDescent="0.2">
      <c r="D1380" s="200"/>
      <c r="E1380" s="4" t="s">
        <v>29</v>
      </c>
      <c r="F1380" s="5"/>
      <c r="G1380" s="6">
        <v>102</v>
      </c>
      <c r="H1380" s="8">
        <v>5</v>
      </c>
      <c r="I1380" s="1">
        <v>12</v>
      </c>
      <c r="J1380" s="1">
        <v>60</v>
      </c>
      <c r="K1380" s="1">
        <v>16</v>
      </c>
      <c r="L1380" s="1">
        <v>6</v>
      </c>
      <c r="M1380" s="9">
        <v>3</v>
      </c>
    </row>
    <row r="1381" spans="2:13" x14ac:dyDescent="0.2">
      <c r="D1381" s="199" t="s">
        <v>30</v>
      </c>
      <c r="E1381" s="22" t="s">
        <v>31</v>
      </c>
      <c r="F1381" s="21"/>
      <c r="G1381" s="19">
        <v>592</v>
      </c>
      <c r="H1381" s="27">
        <v>27</v>
      </c>
      <c r="I1381" s="3">
        <v>82</v>
      </c>
      <c r="J1381" s="3">
        <v>315</v>
      </c>
      <c r="K1381" s="3">
        <v>106</v>
      </c>
      <c r="L1381" s="3">
        <v>44</v>
      </c>
      <c r="M1381" s="26">
        <v>18</v>
      </c>
    </row>
    <row r="1382" spans="2:13" x14ac:dyDescent="0.2">
      <c r="D1382" s="200"/>
      <c r="E1382" s="4" t="s">
        <v>32</v>
      </c>
      <c r="F1382" s="5"/>
      <c r="G1382" s="6">
        <v>608</v>
      </c>
      <c r="H1382" s="8">
        <v>30</v>
      </c>
      <c r="I1382" s="1">
        <v>102</v>
      </c>
      <c r="J1382" s="1">
        <v>283</v>
      </c>
      <c r="K1382" s="1">
        <v>129</v>
      </c>
      <c r="L1382" s="1">
        <v>44</v>
      </c>
      <c r="M1382" s="9">
        <v>20</v>
      </c>
    </row>
    <row r="1383" spans="2:13" x14ac:dyDescent="0.2">
      <c r="D1383" s="199" t="s">
        <v>33</v>
      </c>
      <c r="E1383" s="22" t="s">
        <v>34</v>
      </c>
      <c r="F1383" s="21"/>
      <c r="G1383" s="19">
        <v>74</v>
      </c>
      <c r="H1383" s="27">
        <v>0</v>
      </c>
      <c r="I1383" s="3">
        <v>8</v>
      </c>
      <c r="J1383" s="3">
        <v>40</v>
      </c>
      <c r="K1383" s="3">
        <v>16</v>
      </c>
      <c r="L1383" s="3">
        <v>6</v>
      </c>
      <c r="M1383" s="26">
        <v>4</v>
      </c>
    </row>
    <row r="1384" spans="2:13" x14ac:dyDescent="0.2">
      <c r="D1384" s="200"/>
      <c r="E1384" s="4" t="s">
        <v>35</v>
      </c>
      <c r="F1384" s="5"/>
      <c r="G1384" s="6">
        <v>148</v>
      </c>
      <c r="H1384" s="8">
        <v>8</v>
      </c>
      <c r="I1384" s="1">
        <v>17</v>
      </c>
      <c r="J1384" s="1">
        <v>81</v>
      </c>
      <c r="K1384" s="1">
        <v>21</v>
      </c>
      <c r="L1384" s="1">
        <v>15</v>
      </c>
      <c r="M1384" s="9">
        <v>6</v>
      </c>
    </row>
    <row r="1385" spans="2:13" x14ac:dyDescent="0.2">
      <c r="D1385" s="200"/>
      <c r="E1385" s="4" t="s">
        <v>36</v>
      </c>
      <c r="F1385" s="5"/>
      <c r="G1385" s="6">
        <v>187</v>
      </c>
      <c r="H1385" s="8">
        <v>8</v>
      </c>
      <c r="I1385" s="1">
        <v>31</v>
      </c>
      <c r="J1385" s="1">
        <v>96</v>
      </c>
      <c r="K1385" s="1">
        <v>32</v>
      </c>
      <c r="L1385" s="1">
        <v>17</v>
      </c>
      <c r="M1385" s="9">
        <v>3</v>
      </c>
    </row>
    <row r="1386" spans="2:13" x14ac:dyDescent="0.2">
      <c r="D1386" s="200"/>
      <c r="E1386" s="4" t="s">
        <v>37</v>
      </c>
      <c r="F1386" s="5"/>
      <c r="G1386" s="6">
        <v>221</v>
      </c>
      <c r="H1386" s="8">
        <v>7</v>
      </c>
      <c r="I1386" s="1">
        <v>43</v>
      </c>
      <c r="J1386" s="1">
        <v>101</v>
      </c>
      <c r="K1386" s="1">
        <v>46</v>
      </c>
      <c r="L1386" s="1">
        <v>18</v>
      </c>
      <c r="M1386" s="9">
        <v>6</v>
      </c>
    </row>
    <row r="1387" spans="2:13" x14ac:dyDescent="0.2">
      <c r="D1387" s="200"/>
      <c r="E1387" s="4" t="s">
        <v>38</v>
      </c>
      <c r="F1387" s="5"/>
      <c r="G1387" s="6">
        <v>186</v>
      </c>
      <c r="H1387" s="8">
        <v>12</v>
      </c>
      <c r="I1387" s="1">
        <v>36</v>
      </c>
      <c r="J1387" s="1">
        <v>95</v>
      </c>
      <c r="K1387" s="1">
        <v>34</v>
      </c>
      <c r="L1387" s="1">
        <v>7</v>
      </c>
      <c r="M1387" s="9">
        <v>2</v>
      </c>
    </row>
    <row r="1388" spans="2:13" x14ac:dyDescent="0.2">
      <c r="D1388" s="200"/>
      <c r="E1388" s="4" t="s">
        <v>39</v>
      </c>
      <c r="F1388" s="5"/>
      <c r="G1388" s="6">
        <v>223</v>
      </c>
      <c r="H1388" s="8">
        <v>11</v>
      </c>
      <c r="I1388" s="1">
        <v>24</v>
      </c>
      <c r="J1388" s="1">
        <v>119</v>
      </c>
      <c r="K1388" s="1">
        <v>49</v>
      </c>
      <c r="L1388" s="1">
        <v>13</v>
      </c>
      <c r="M1388" s="9">
        <v>7</v>
      </c>
    </row>
    <row r="1389" spans="2:13" x14ac:dyDescent="0.2">
      <c r="D1389" s="201"/>
      <c r="E1389" s="57" t="s">
        <v>40</v>
      </c>
      <c r="F1389" s="59"/>
      <c r="G1389" s="55">
        <v>161</v>
      </c>
      <c r="H1389" s="77">
        <v>11</v>
      </c>
      <c r="I1389" s="32">
        <v>25</v>
      </c>
      <c r="J1389" s="32">
        <v>66</v>
      </c>
      <c r="K1389" s="32">
        <v>37</v>
      </c>
      <c r="L1389" s="32">
        <v>12</v>
      </c>
      <c r="M1389" s="80">
        <v>10</v>
      </c>
    </row>
    <row r="1391" spans="2:13" x14ac:dyDescent="0.2">
      <c r="B1391" s="40" t="str">
        <f xml:space="preserve"> HYPERLINK("#'目次'!B64", "[58]")</f>
        <v>[58]</v>
      </c>
      <c r="C1391" s="23" t="s">
        <v>159</v>
      </c>
    </row>
    <row r="1394" spans="3:13" x14ac:dyDescent="0.2">
      <c r="C1394" s="23" t="s">
        <v>48</v>
      </c>
    </row>
    <row r="1395" spans="3:13" ht="36" x14ac:dyDescent="0.2">
      <c r="D1395" s="195"/>
      <c r="E1395" s="196"/>
      <c r="F1395" s="196"/>
      <c r="G1395" s="37" t="s">
        <v>15</v>
      </c>
      <c r="H1395" s="33" t="s">
        <v>131</v>
      </c>
      <c r="I1395" s="13" t="s">
        <v>132</v>
      </c>
      <c r="J1395" s="13" t="s">
        <v>133</v>
      </c>
      <c r="K1395" s="13" t="s">
        <v>134</v>
      </c>
      <c r="L1395" s="13" t="s">
        <v>135</v>
      </c>
      <c r="M1395" s="38" t="s">
        <v>18</v>
      </c>
    </row>
    <row r="1396" spans="3:13" x14ac:dyDescent="0.2">
      <c r="D1396" s="197"/>
      <c r="E1396" s="198"/>
      <c r="F1396" s="198"/>
      <c r="G1396" s="35"/>
      <c r="H1396" s="39"/>
      <c r="I1396" s="14"/>
      <c r="J1396" s="14"/>
      <c r="K1396" s="14"/>
      <c r="L1396" s="14"/>
      <c r="M1396" s="34"/>
    </row>
    <row r="1397" spans="3:13" x14ac:dyDescent="0.2">
      <c r="D1397" s="56"/>
      <c r="E1397" s="58" t="s">
        <v>15</v>
      </c>
      <c r="F1397" s="46"/>
      <c r="G1397" s="36">
        <v>1200</v>
      </c>
      <c r="H1397" s="17">
        <v>57</v>
      </c>
      <c r="I1397" s="17">
        <v>184</v>
      </c>
      <c r="J1397" s="17">
        <v>598</v>
      </c>
      <c r="K1397" s="17">
        <v>235</v>
      </c>
      <c r="L1397" s="17">
        <v>88</v>
      </c>
      <c r="M1397" s="47">
        <v>38</v>
      </c>
    </row>
    <row r="1398" spans="3:13" x14ac:dyDescent="0.2">
      <c r="D1398" s="199" t="s">
        <v>49</v>
      </c>
      <c r="E1398" s="22" t="s">
        <v>50</v>
      </c>
      <c r="F1398" s="21"/>
      <c r="G1398" s="19">
        <v>15</v>
      </c>
      <c r="H1398" s="27">
        <v>1</v>
      </c>
      <c r="I1398" s="3">
        <v>3</v>
      </c>
      <c r="J1398" s="3">
        <v>10</v>
      </c>
      <c r="K1398" s="3">
        <v>1</v>
      </c>
      <c r="L1398" s="3">
        <v>0</v>
      </c>
      <c r="M1398" s="26">
        <v>0</v>
      </c>
    </row>
    <row r="1399" spans="3:13" x14ac:dyDescent="0.2">
      <c r="D1399" s="200"/>
      <c r="E1399" s="4" t="s">
        <v>51</v>
      </c>
      <c r="F1399" s="5"/>
      <c r="G1399" s="6">
        <v>142</v>
      </c>
      <c r="H1399" s="8">
        <v>7</v>
      </c>
      <c r="I1399" s="1">
        <v>16</v>
      </c>
      <c r="J1399" s="1">
        <v>84</v>
      </c>
      <c r="K1399" s="1">
        <v>24</v>
      </c>
      <c r="L1399" s="1">
        <v>8</v>
      </c>
      <c r="M1399" s="9">
        <v>3</v>
      </c>
    </row>
    <row r="1400" spans="3:13" x14ac:dyDescent="0.2">
      <c r="D1400" s="200"/>
      <c r="E1400" s="4" t="s">
        <v>52</v>
      </c>
      <c r="F1400" s="5"/>
      <c r="G1400" s="6">
        <v>26</v>
      </c>
      <c r="H1400" s="8">
        <v>3</v>
      </c>
      <c r="I1400" s="1">
        <v>2</v>
      </c>
      <c r="J1400" s="1">
        <v>14</v>
      </c>
      <c r="K1400" s="1">
        <v>5</v>
      </c>
      <c r="L1400" s="1">
        <v>0</v>
      </c>
      <c r="M1400" s="9">
        <v>2</v>
      </c>
    </row>
    <row r="1401" spans="3:13" x14ac:dyDescent="0.2">
      <c r="D1401" s="200"/>
      <c r="E1401" s="4" t="s">
        <v>53</v>
      </c>
      <c r="F1401" s="5"/>
      <c r="G1401" s="6">
        <v>41</v>
      </c>
      <c r="H1401" s="8">
        <v>7</v>
      </c>
      <c r="I1401" s="1">
        <v>9</v>
      </c>
      <c r="J1401" s="1">
        <v>14</v>
      </c>
      <c r="K1401" s="1">
        <v>8</v>
      </c>
      <c r="L1401" s="1">
        <v>2</v>
      </c>
      <c r="M1401" s="9">
        <v>1</v>
      </c>
    </row>
    <row r="1402" spans="3:13" x14ac:dyDescent="0.2">
      <c r="D1402" s="200"/>
      <c r="E1402" s="4" t="s">
        <v>54</v>
      </c>
      <c r="F1402" s="5"/>
      <c r="G1402" s="6">
        <v>226</v>
      </c>
      <c r="H1402" s="8">
        <v>5</v>
      </c>
      <c r="I1402" s="1">
        <v>37</v>
      </c>
      <c r="J1402" s="1">
        <v>113</v>
      </c>
      <c r="K1402" s="1">
        <v>49</v>
      </c>
      <c r="L1402" s="1">
        <v>16</v>
      </c>
      <c r="M1402" s="9">
        <v>6</v>
      </c>
    </row>
    <row r="1403" spans="3:13" x14ac:dyDescent="0.2">
      <c r="D1403" s="200"/>
      <c r="E1403" s="4" t="s">
        <v>55</v>
      </c>
      <c r="F1403" s="5"/>
      <c r="G1403" s="6">
        <v>125</v>
      </c>
      <c r="H1403" s="8">
        <v>4</v>
      </c>
      <c r="I1403" s="1">
        <v>25</v>
      </c>
      <c r="J1403" s="1">
        <v>61</v>
      </c>
      <c r="K1403" s="1">
        <v>21</v>
      </c>
      <c r="L1403" s="1">
        <v>12</v>
      </c>
      <c r="M1403" s="9">
        <v>2</v>
      </c>
    </row>
    <row r="1404" spans="3:13" x14ac:dyDescent="0.2">
      <c r="D1404" s="200"/>
      <c r="E1404" s="4" t="s">
        <v>56</v>
      </c>
      <c r="F1404" s="5"/>
      <c r="G1404" s="6">
        <v>190</v>
      </c>
      <c r="H1404" s="8">
        <v>11</v>
      </c>
      <c r="I1404" s="1">
        <v>30</v>
      </c>
      <c r="J1404" s="1">
        <v>98</v>
      </c>
      <c r="K1404" s="1">
        <v>35</v>
      </c>
      <c r="L1404" s="1">
        <v>12</v>
      </c>
      <c r="M1404" s="9">
        <v>4</v>
      </c>
    </row>
    <row r="1405" spans="3:13" x14ac:dyDescent="0.2">
      <c r="D1405" s="200"/>
      <c r="E1405" s="4" t="s">
        <v>57</v>
      </c>
      <c r="F1405" s="5"/>
      <c r="G1405" s="6">
        <v>185</v>
      </c>
      <c r="H1405" s="8">
        <v>7</v>
      </c>
      <c r="I1405" s="1">
        <v>32</v>
      </c>
      <c r="J1405" s="1">
        <v>75</v>
      </c>
      <c r="K1405" s="1">
        <v>50</v>
      </c>
      <c r="L1405" s="1">
        <v>16</v>
      </c>
      <c r="M1405" s="9">
        <v>5</v>
      </c>
    </row>
    <row r="1406" spans="3:13" x14ac:dyDescent="0.2">
      <c r="D1406" s="200"/>
      <c r="E1406" s="4" t="s">
        <v>58</v>
      </c>
      <c r="F1406" s="5"/>
      <c r="G1406" s="6">
        <v>113</v>
      </c>
      <c r="H1406" s="8">
        <v>3</v>
      </c>
      <c r="I1406" s="1">
        <v>12</v>
      </c>
      <c r="J1406" s="1">
        <v>60</v>
      </c>
      <c r="K1406" s="1">
        <v>22</v>
      </c>
      <c r="L1406" s="1">
        <v>11</v>
      </c>
      <c r="M1406" s="9">
        <v>5</v>
      </c>
    </row>
    <row r="1407" spans="3:13" x14ac:dyDescent="0.2">
      <c r="D1407" s="200"/>
      <c r="E1407" s="4" t="s">
        <v>59</v>
      </c>
      <c r="F1407" s="5"/>
      <c r="G1407" s="6">
        <v>136</v>
      </c>
      <c r="H1407" s="8">
        <v>9</v>
      </c>
      <c r="I1407" s="1">
        <v>18</v>
      </c>
      <c r="J1407" s="1">
        <v>68</v>
      </c>
      <c r="K1407" s="1">
        <v>20</v>
      </c>
      <c r="L1407" s="1">
        <v>11</v>
      </c>
      <c r="M1407" s="9">
        <v>10</v>
      </c>
    </row>
    <row r="1408" spans="3:13" x14ac:dyDescent="0.2">
      <c r="D1408" s="199" t="s">
        <v>60</v>
      </c>
      <c r="E1408" s="22" t="s">
        <v>61</v>
      </c>
      <c r="F1408" s="21"/>
      <c r="G1408" s="19">
        <v>205</v>
      </c>
      <c r="H1408" s="27">
        <v>8</v>
      </c>
      <c r="I1408" s="3">
        <v>28</v>
      </c>
      <c r="J1408" s="3">
        <v>102</v>
      </c>
      <c r="K1408" s="3">
        <v>43</v>
      </c>
      <c r="L1408" s="3">
        <v>15</v>
      </c>
      <c r="M1408" s="26">
        <v>9</v>
      </c>
    </row>
    <row r="1409" spans="2:13" x14ac:dyDescent="0.2">
      <c r="D1409" s="200"/>
      <c r="E1409" s="4" t="s">
        <v>62</v>
      </c>
      <c r="F1409" s="5"/>
      <c r="G1409" s="6">
        <v>160</v>
      </c>
      <c r="H1409" s="8">
        <v>8</v>
      </c>
      <c r="I1409" s="1">
        <v>18</v>
      </c>
      <c r="J1409" s="1">
        <v>75</v>
      </c>
      <c r="K1409" s="1">
        <v>36</v>
      </c>
      <c r="L1409" s="1">
        <v>15</v>
      </c>
      <c r="M1409" s="9">
        <v>8</v>
      </c>
    </row>
    <row r="1410" spans="2:13" x14ac:dyDescent="0.2">
      <c r="D1410" s="200"/>
      <c r="E1410" s="4" t="s">
        <v>63</v>
      </c>
      <c r="F1410" s="5"/>
      <c r="G1410" s="6">
        <v>121</v>
      </c>
      <c r="H1410" s="8">
        <v>6</v>
      </c>
      <c r="I1410" s="1">
        <v>20</v>
      </c>
      <c r="J1410" s="1">
        <v>56</v>
      </c>
      <c r="K1410" s="1">
        <v>29</v>
      </c>
      <c r="L1410" s="1">
        <v>7</v>
      </c>
      <c r="M1410" s="9">
        <v>3</v>
      </c>
    </row>
    <row r="1411" spans="2:13" x14ac:dyDescent="0.2">
      <c r="D1411" s="200"/>
      <c r="E1411" s="4" t="s">
        <v>64</v>
      </c>
      <c r="F1411" s="5"/>
      <c r="G1411" s="6">
        <v>124</v>
      </c>
      <c r="H1411" s="8">
        <v>4</v>
      </c>
      <c r="I1411" s="1">
        <v>23</v>
      </c>
      <c r="J1411" s="1">
        <v>67</v>
      </c>
      <c r="K1411" s="1">
        <v>22</v>
      </c>
      <c r="L1411" s="1">
        <v>4</v>
      </c>
      <c r="M1411" s="9">
        <v>4</v>
      </c>
    </row>
    <row r="1412" spans="2:13" x14ac:dyDescent="0.2">
      <c r="D1412" s="200"/>
      <c r="E1412" s="4" t="s">
        <v>65</v>
      </c>
      <c r="F1412" s="5"/>
      <c r="G1412" s="6">
        <v>109</v>
      </c>
      <c r="H1412" s="8">
        <v>7</v>
      </c>
      <c r="I1412" s="1">
        <v>16</v>
      </c>
      <c r="J1412" s="1">
        <v>51</v>
      </c>
      <c r="K1412" s="1">
        <v>28</v>
      </c>
      <c r="L1412" s="1">
        <v>6</v>
      </c>
      <c r="M1412" s="9">
        <v>1</v>
      </c>
    </row>
    <row r="1413" spans="2:13" x14ac:dyDescent="0.2">
      <c r="D1413" s="200"/>
      <c r="E1413" s="4" t="s">
        <v>66</v>
      </c>
      <c r="F1413" s="5"/>
      <c r="G1413" s="6">
        <v>104</v>
      </c>
      <c r="H1413" s="8">
        <v>6</v>
      </c>
      <c r="I1413" s="1">
        <v>16</v>
      </c>
      <c r="J1413" s="1">
        <v>52</v>
      </c>
      <c r="K1413" s="1">
        <v>17</v>
      </c>
      <c r="L1413" s="1">
        <v>11</v>
      </c>
      <c r="M1413" s="9">
        <v>2</v>
      </c>
    </row>
    <row r="1414" spans="2:13" x14ac:dyDescent="0.2">
      <c r="D1414" s="200"/>
      <c r="E1414" s="4" t="s">
        <v>67</v>
      </c>
      <c r="F1414" s="5"/>
      <c r="G1414" s="6">
        <v>139</v>
      </c>
      <c r="H1414" s="8">
        <v>10</v>
      </c>
      <c r="I1414" s="1">
        <v>23</v>
      </c>
      <c r="J1414" s="1">
        <v>73</v>
      </c>
      <c r="K1414" s="1">
        <v>24</v>
      </c>
      <c r="L1414" s="1">
        <v>7</v>
      </c>
      <c r="M1414" s="9">
        <v>2</v>
      </c>
    </row>
    <row r="1415" spans="2:13" x14ac:dyDescent="0.2">
      <c r="D1415" s="200"/>
      <c r="E1415" s="4" t="s">
        <v>68</v>
      </c>
      <c r="F1415" s="5"/>
      <c r="G1415" s="6">
        <v>48</v>
      </c>
      <c r="H1415" s="8">
        <v>2</v>
      </c>
      <c r="I1415" s="1">
        <v>13</v>
      </c>
      <c r="J1415" s="1">
        <v>20</v>
      </c>
      <c r="K1415" s="1">
        <v>8</v>
      </c>
      <c r="L1415" s="1">
        <v>4</v>
      </c>
      <c r="M1415" s="9">
        <v>1</v>
      </c>
    </row>
    <row r="1416" spans="2:13" x14ac:dyDescent="0.2">
      <c r="D1416" s="200"/>
      <c r="E1416" s="4" t="s">
        <v>69</v>
      </c>
      <c r="F1416" s="5"/>
      <c r="G1416" s="6">
        <v>37</v>
      </c>
      <c r="H1416" s="8">
        <v>1</v>
      </c>
      <c r="I1416" s="1">
        <v>8</v>
      </c>
      <c r="J1416" s="1">
        <v>17</v>
      </c>
      <c r="K1416" s="1">
        <v>8</v>
      </c>
      <c r="L1416" s="1">
        <v>3</v>
      </c>
      <c r="M1416" s="9">
        <v>0</v>
      </c>
    </row>
    <row r="1417" spans="2:13" x14ac:dyDescent="0.2">
      <c r="D1417" s="93" t="s">
        <v>70</v>
      </c>
      <c r="E1417" s="89" t="s">
        <v>18</v>
      </c>
      <c r="F1417" s="92"/>
      <c r="G1417" s="94">
        <v>0</v>
      </c>
      <c r="H1417" s="122">
        <v>0</v>
      </c>
      <c r="I1417" s="63">
        <v>0</v>
      </c>
      <c r="J1417" s="63">
        <v>0</v>
      </c>
      <c r="K1417" s="63">
        <v>0</v>
      </c>
      <c r="L1417" s="63">
        <v>0</v>
      </c>
      <c r="M1417" s="121">
        <v>0</v>
      </c>
    </row>
    <row r="1419" spans="2:13" x14ac:dyDescent="0.2">
      <c r="B1419" s="40" t="str">
        <f xml:space="preserve"> HYPERLINK("#'目次'!B65", "[59]")</f>
        <v>[59]</v>
      </c>
      <c r="C1419" s="23" t="s">
        <v>159</v>
      </c>
    </row>
    <row r="1422" spans="2:13" x14ac:dyDescent="0.2">
      <c r="C1422" s="23" t="s">
        <v>73</v>
      </c>
    </row>
    <row r="1423" spans="2:13" ht="36" x14ac:dyDescent="0.2">
      <c r="D1423" s="195"/>
      <c r="E1423" s="196"/>
      <c r="F1423" s="196"/>
      <c r="G1423" s="37" t="s">
        <v>15</v>
      </c>
      <c r="H1423" s="33" t="s">
        <v>131</v>
      </c>
      <c r="I1423" s="13" t="s">
        <v>132</v>
      </c>
      <c r="J1423" s="13" t="s">
        <v>133</v>
      </c>
      <c r="K1423" s="13" t="s">
        <v>134</v>
      </c>
      <c r="L1423" s="13" t="s">
        <v>135</v>
      </c>
      <c r="M1423" s="38" t="s">
        <v>18</v>
      </c>
    </row>
    <row r="1424" spans="2:13" x14ac:dyDescent="0.2">
      <c r="D1424" s="197"/>
      <c r="E1424" s="198"/>
      <c r="F1424" s="198"/>
      <c r="G1424" s="35"/>
      <c r="H1424" s="39"/>
      <c r="I1424" s="14"/>
      <c r="J1424" s="14"/>
      <c r="K1424" s="14"/>
      <c r="L1424" s="14"/>
      <c r="M1424" s="34"/>
    </row>
    <row r="1425" spans="4:13" x14ac:dyDescent="0.2">
      <c r="D1425" s="56"/>
      <c r="E1425" s="58" t="s">
        <v>15</v>
      </c>
      <c r="F1425" s="46"/>
      <c r="G1425" s="36">
        <v>1200</v>
      </c>
      <c r="H1425" s="17">
        <v>57</v>
      </c>
      <c r="I1425" s="17">
        <v>184</v>
      </c>
      <c r="J1425" s="17">
        <v>598</v>
      </c>
      <c r="K1425" s="17">
        <v>235</v>
      </c>
      <c r="L1425" s="17">
        <v>88</v>
      </c>
      <c r="M1425" s="47">
        <v>38</v>
      </c>
    </row>
    <row r="1426" spans="4:13" x14ac:dyDescent="0.2">
      <c r="D1426" s="199" t="s">
        <v>74</v>
      </c>
      <c r="E1426" s="22" t="s">
        <v>75</v>
      </c>
      <c r="F1426" s="21"/>
      <c r="G1426" s="19">
        <v>592</v>
      </c>
      <c r="H1426" s="27">
        <v>27</v>
      </c>
      <c r="I1426" s="3">
        <v>82</v>
      </c>
      <c r="J1426" s="3">
        <v>315</v>
      </c>
      <c r="K1426" s="3">
        <v>106</v>
      </c>
      <c r="L1426" s="3">
        <v>44</v>
      </c>
      <c r="M1426" s="26">
        <v>18</v>
      </c>
    </row>
    <row r="1427" spans="4:13" x14ac:dyDescent="0.2">
      <c r="D1427" s="200"/>
      <c r="E1427" s="4" t="s">
        <v>34</v>
      </c>
      <c r="F1427" s="5"/>
      <c r="G1427" s="6">
        <v>37</v>
      </c>
      <c r="H1427" s="8">
        <v>0</v>
      </c>
      <c r="I1427" s="1">
        <v>3</v>
      </c>
      <c r="J1427" s="1">
        <v>20</v>
      </c>
      <c r="K1427" s="1">
        <v>7</v>
      </c>
      <c r="L1427" s="1">
        <v>5</v>
      </c>
      <c r="M1427" s="9">
        <v>2</v>
      </c>
    </row>
    <row r="1428" spans="4:13" x14ac:dyDescent="0.2">
      <c r="D1428" s="200"/>
      <c r="E1428" s="4" t="s">
        <v>35</v>
      </c>
      <c r="F1428" s="5"/>
      <c r="G1428" s="6">
        <v>75</v>
      </c>
      <c r="H1428" s="8">
        <v>3</v>
      </c>
      <c r="I1428" s="1">
        <v>8</v>
      </c>
      <c r="J1428" s="1">
        <v>42</v>
      </c>
      <c r="K1428" s="1">
        <v>10</v>
      </c>
      <c r="L1428" s="1">
        <v>9</v>
      </c>
      <c r="M1428" s="9">
        <v>3</v>
      </c>
    </row>
    <row r="1429" spans="4:13" x14ac:dyDescent="0.2">
      <c r="D1429" s="200"/>
      <c r="E1429" s="4" t="s">
        <v>36</v>
      </c>
      <c r="F1429" s="5"/>
      <c r="G1429" s="6">
        <v>95</v>
      </c>
      <c r="H1429" s="8">
        <v>4</v>
      </c>
      <c r="I1429" s="1">
        <v>15</v>
      </c>
      <c r="J1429" s="1">
        <v>53</v>
      </c>
      <c r="K1429" s="1">
        <v>17</v>
      </c>
      <c r="L1429" s="1">
        <v>5</v>
      </c>
      <c r="M1429" s="9">
        <v>1</v>
      </c>
    </row>
    <row r="1430" spans="4:13" x14ac:dyDescent="0.2">
      <c r="D1430" s="200"/>
      <c r="E1430" s="4" t="s">
        <v>37</v>
      </c>
      <c r="F1430" s="5"/>
      <c r="G1430" s="6">
        <v>111</v>
      </c>
      <c r="H1430" s="8">
        <v>5</v>
      </c>
      <c r="I1430" s="1">
        <v>17</v>
      </c>
      <c r="J1430" s="1">
        <v>52</v>
      </c>
      <c r="K1430" s="1">
        <v>25</v>
      </c>
      <c r="L1430" s="1">
        <v>9</v>
      </c>
      <c r="M1430" s="9">
        <v>3</v>
      </c>
    </row>
    <row r="1431" spans="4:13" x14ac:dyDescent="0.2">
      <c r="D1431" s="200"/>
      <c r="E1431" s="4" t="s">
        <v>38</v>
      </c>
      <c r="F1431" s="5"/>
      <c r="G1431" s="6">
        <v>93</v>
      </c>
      <c r="H1431" s="8">
        <v>5</v>
      </c>
      <c r="I1431" s="1">
        <v>17</v>
      </c>
      <c r="J1431" s="1">
        <v>52</v>
      </c>
      <c r="K1431" s="1">
        <v>13</v>
      </c>
      <c r="L1431" s="1">
        <v>5</v>
      </c>
      <c r="M1431" s="9">
        <v>1</v>
      </c>
    </row>
    <row r="1432" spans="4:13" x14ac:dyDescent="0.2">
      <c r="D1432" s="200"/>
      <c r="E1432" s="4" t="s">
        <v>39</v>
      </c>
      <c r="F1432" s="5"/>
      <c r="G1432" s="6">
        <v>109</v>
      </c>
      <c r="H1432" s="8">
        <v>4</v>
      </c>
      <c r="I1432" s="1">
        <v>12</v>
      </c>
      <c r="J1432" s="1">
        <v>62</v>
      </c>
      <c r="K1432" s="1">
        <v>20</v>
      </c>
      <c r="L1432" s="1">
        <v>6</v>
      </c>
      <c r="M1432" s="9">
        <v>5</v>
      </c>
    </row>
    <row r="1433" spans="4:13" x14ac:dyDescent="0.2">
      <c r="D1433" s="200"/>
      <c r="E1433" s="4" t="s">
        <v>40</v>
      </c>
      <c r="F1433" s="5"/>
      <c r="G1433" s="6">
        <v>72</v>
      </c>
      <c r="H1433" s="8">
        <v>6</v>
      </c>
      <c r="I1433" s="1">
        <v>10</v>
      </c>
      <c r="J1433" s="1">
        <v>34</v>
      </c>
      <c r="K1433" s="1">
        <v>14</v>
      </c>
      <c r="L1433" s="1">
        <v>5</v>
      </c>
      <c r="M1433" s="9">
        <v>3</v>
      </c>
    </row>
    <row r="1434" spans="4:13" x14ac:dyDescent="0.2">
      <c r="D1434" s="199" t="s">
        <v>76</v>
      </c>
      <c r="E1434" s="22" t="s">
        <v>77</v>
      </c>
      <c r="F1434" s="21"/>
      <c r="G1434" s="19">
        <v>608</v>
      </c>
      <c r="H1434" s="27">
        <v>30</v>
      </c>
      <c r="I1434" s="3">
        <v>102</v>
      </c>
      <c r="J1434" s="3">
        <v>283</v>
      </c>
      <c r="K1434" s="3">
        <v>129</v>
      </c>
      <c r="L1434" s="3">
        <v>44</v>
      </c>
      <c r="M1434" s="26">
        <v>20</v>
      </c>
    </row>
    <row r="1435" spans="4:13" x14ac:dyDescent="0.2">
      <c r="D1435" s="200"/>
      <c r="E1435" s="4" t="s">
        <v>34</v>
      </c>
      <c r="F1435" s="5"/>
      <c r="G1435" s="6">
        <v>37</v>
      </c>
      <c r="H1435" s="8">
        <v>0</v>
      </c>
      <c r="I1435" s="1">
        <v>5</v>
      </c>
      <c r="J1435" s="1">
        <v>20</v>
      </c>
      <c r="K1435" s="1">
        <v>9</v>
      </c>
      <c r="L1435" s="1">
        <v>1</v>
      </c>
      <c r="M1435" s="9">
        <v>2</v>
      </c>
    </row>
    <row r="1436" spans="4:13" x14ac:dyDescent="0.2">
      <c r="D1436" s="200"/>
      <c r="E1436" s="4" t="s">
        <v>35</v>
      </c>
      <c r="F1436" s="5"/>
      <c r="G1436" s="6">
        <v>73</v>
      </c>
      <c r="H1436" s="8">
        <v>5</v>
      </c>
      <c r="I1436" s="1">
        <v>9</v>
      </c>
      <c r="J1436" s="1">
        <v>39</v>
      </c>
      <c r="K1436" s="1">
        <v>11</v>
      </c>
      <c r="L1436" s="1">
        <v>6</v>
      </c>
      <c r="M1436" s="9">
        <v>3</v>
      </c>
    </row>
    <row r="1437" spans="4:13" x14ac:dyDescent="0.2">
      <c r="D1437" s="200"/>
      <c r="E1437" s="4" t="s">
        <v>36</v>
      </c>
      <c r="F1437" s="5"/>
      <c r="G1437" s="6">
        <v>92</v>
      </c>
      <c r="H1437" s="8">
        <v>4</v>
      </c>
      <c r="I1437" s="1">
        <v>16</v>
      </c>
      <c r="J1437" s="1">
        <v>43</v>
      </c>
      <c r="K1437" s="1">
        <v>15</v>
      </c>
      <c r="L1437" s="1">
        <v>12</v>
      </c>
      <c r="M1437" s="9">
        <v>2</v>
      </c>
    </row>
    <row r="1438" spans="4:13" x14ac:dyDescent="0.2">
      <c r="D1438" s="200"/>
      <c r="E1438" s="4" t="s">
        <v>37</v>
      </c>
      <c r="F1438" s="5"/>
      <c r="G1438" s="6">
        <v>110</v>
      </c>
      <c r="H1438" s="8">
        <v>2</v>
      </c>
      <c r="I1438" s="1">
        <v>26</v>
      </c>
      <c r="J1438" s="1">
        <v>49</v>
      </c>
      <c r="K1438" s="1">
        <v>21</v>
      </c>
      <c r="L1438" s="1">
        <v>9</v>
      </c>
      <c r="M1438" s="9">
        <v>3</v>
      </c>
    </row>
    <row r="1439" spans="4:13" x14ac:dyDescent="0.2">
      <c r="D1439" s="200"/>
      <c r="E1439" s="4" t="s">
        <v>38</v>
      </c>
      <c r="F1439" s="5"/>
      <c r="G1439" s="6">
        <v>93</v>
      </c>
      <c r="H1439" s="8">
        <v>7</v>
      </c>
      <c r="I1439" s="1">
        <v>19</v>
      </c>
      <c r="J1439" s="1">
        <v>43</v>
      </c>
      <c r="K1439" s="1">
        <v>21</v>
      </c>
      <c r="L1439" s="1">
        <v>2</v>
      </c>
      <c r="M1439" s="9">
        <v>1</v>
      </c>
    </row>
    <row r="1440" spans="4:13" x14ac:dyDescent="0.2">
      <c r="D1440" s="200"/>
      <c r="E1440" s="4" t="s">
        <v>39</v>
      </c>
      <c r="F1440" s="5"/>
      <c r="G1440" s="6">
        <v>114</v>
      </c>
      <c r="H1440" s="8">
        <v>7</v>
      </c>
      <c r="I1440" s="1">
        <v>12</v>
      </c>
      <c r="J1440" s="1">
        <v>57</v>
      </c>
      <c r="K1440" s="1">
        <v>29</v>
      </c>
      <c r="L1440" s="1">
        <v>7</v>
      </c>
      <c r="M1440" s="9">
        <v>2</v>
      </c>
    </row>
    <row r="1441" spans="2:13" x14ac:dyDescent="0.2">
      <c r="D1441" s="201"/>
      <c r="E1441" s="57" t="s">
        <v>40</v>
      </c>
      <c r="F1441" s="59"/>
      <c r="G1441" s="55">
        <v>89</v>
      </c>
      <c r="H1441" s="77">
        <v>5</v>
      </c>
      <c r="I1441" s="32">
        <v>15</v>
      </c>
      <c r="J1441" s="32">
        <v>32</v>
      </c>
      <c r="K1441" s="32">
        <v>23</v>
      </c>
      <c r="L1441" s="32">
        <v>7</v>
      </c>
      <c r="M1441" s="80">
        <v>7</v>
      </c>
    </row>
    <row r="1443" spans="2:13" x14ac:dyDescent="0.2">
      <c r="B1443" s="40" t="str">
        <f xml:space="preserve"> HYPERLINK("#'目次'!B66", "[60]")</f>
        <v>[60]</v>
      </c>
      <c r="C1443" s="23" t="s">
        <v>159</v>
      </c>
    </row>
    <row r="1446" spans="2:13" x14ac:dyDescent="0.2">
      <c r="C1446" s="23" t="s">
        <v>80</v>
      </c>
    </row>
    <row r="1447" spans="2:13" ht="36" x14ac:dyDescent="0.2">
      <c r="E1447" s="195"/>
      <c r="F1447" s="196"/>
      <c r="G1447" s="37" t="s">
        <v>15</v>
      </c>
      <c r="H1447" s="33" t="s">
        <v>131</v>
      </c>
      <c r="I1447" s="13" t="s">
        <v>132</v>
      </c>
      <c r="J1447" s="13" t="s">
        <v>133</v>
      </c>
      <c r="K1447" s="13" t="s">
        <v>134</v>
      </c>
      <c r="L1447" s="13" t="s">
        <v>135</v>
      </c>
      <c r="M1447" s="38" t="s">
        <v>18</v>
      </c>
    </row>
    <row r="1448" spans="2:13" x14ac:dyDescent="0.2">
      <c r="E1448" s="197"/>
      <c r="F1448" s="198"/>
      <c r="G1448" s="35"/>
      <c r="H1448" s="39"/>
      <c r="I1448" s="14"/>
      <c r="J1448" s="14"/>
      <c r="K1448" s="14"/>
      <c r="L1448" s="14"/>
      <c r="M1448" s="34"/>
    </row>
    <row r="1449" spans="2:13" x14ac:dyDescent="0.2">
      <c r="E1449" s="91" t="s">
        <v>15</v>
      </c>
      <c r="F1449" s="46"/>
      <c r="G1449" s="36">
        <v>1200</v>
      </c>
      <c r="H1449" s="17">
        <v>57</v>
      </c>
      <c r="I1449" s="17">
        <v>184</v>
      </c>
      <c r="J1449" s="17">
        <v>598</v>
      </c>
      <c r="K1449" s="17">
        <v>235</v>
      </c>
      <c r="L1449" s="17">
        <v>88</v>
      </c>
      <c r="M1449" s="47">
        <v>38</v>
      </c>
    </row>
    <row r="1450" spans="2:13" x14ac:dyDescent="0.2">
      <c r="E1450" s="4" t="s">
        <v>81</v>
      </c>
      <c r="F1450" s="5"/>
      <c r="G1450" s="19">
        <v>48</v>
      </c>
      <c r="H1450" s="27">
        <v>2</v>
      </c>
      <c r="I1450" s="3">
        <v>9</v>
      </c>
      <c r="J1450" s="3">
        <v>23</v>
      </c>
      <c r="K1450" s="3">
        <v>7</v>
      </c>
      <c r="L1450" s="3">
        <v>5</v>
      </c>
      <c r="M1450" s="26">
        <v>2</v>
      </c>
    </row>
    <row r="1451" spans="2:13" x14ac:dyDescent="0.2">
      <c r="E1451" s="4" t="s">
        <v>82</v>
      </c>
      <c r="F1451" s="5"/>
      <c r="G1451" s="6">
        <v>84</v>
      </c>
      <c r="H1451" s="8">
        <v>5</v>
      </c>
      <c r="I1451" s="1">
        <v>11</v>
      </c>
      <c r="J1451" s="1">
        <v>39</v>
      </c>
      <c r="K1451" s="1">
        <v>19</v>
      </c>
      <c r="L1451" s="1">
        <v>5</v>
      </c>
      <c r="M1451" s="9">
        <v>5</v>
      </c>
    </row>
    <row r="1452" spans="2:13" x14ac:dyDescent="0.2">
      <c r="E1452" s="4" t="s">
        <v>83</v>
      </c>
      <c r="F1452" s="5"/>
      <c r="G1452" s="6">
        <v>462</v>
      </c>
      <c r="H1452" s="8">
        <v>24</v>
      </c>
      <c r="I1452" s="1">
        <v>79</v>
      </c>
      <c r="J1452" s="1">
        <v>213</v>
      </c>
      <c r="K1452" s="1">
        <v>95</v>
      </c>
      <c r="L1452" s="1">
        <v>32</v>
      </c>
      <c r="M1452" s="9">
        <v>19</v>
      </c>
    </row>
    <row r="1453" spans="2:13" x14ac:dyDescent="0.2">
      <c r="E1453" s="4" t="s">
        <v>84</v>
      </c>
      <c r="F1453" s="5"/>
      <c r="G1453" s="6">
        <v>30</v>
      </c>
      <c r="H1453" s="8">
        <v>0</v>
      </c>
      <c r="I1453" s="1">
        <v>5</v>
      </c>
      <c r="J1453" s="1">
        <v>15</v>
      </c>
      <c r="K1453" s="1">
        <v>6</v>
      </c>
      <c r="L1453" s="1">
        <v>2</v>
      </c>
      <c r="M1453" s="9">
        <v>2</v>
      </c>
    </row>
    <row r="1454" spans="2:13" x14ac:dyDescent="0.2">
      <c r="E1454" s="4" t="s">
        <v>85</v>
      </c>
      <c r="F1454" s="5"/>
      <c r="G1454" s="6">
        <v>144</v>
      </c>
      <c r="H1454" s="8">
        <v>6</v>
      </c>
      <c r="I1454" s="1">
        <v>20</v>
      </c>
      <c r="J1454" s="1">
        <v>73</v>
      </c>
      <c r="K1454" s="1">
        <v>32</v>
      </c>
      <c r="L1454" s="1">
        <v>8</v>
      </c>
      <c r="M1454" s="9">
        <v>5</v>
      </c>
    </row>
    <row r="1455" spans="2:13" x14ac:dyDescent="0.2">
      <c r="E1455" s="4" t="s">
        <v>86</v>
      </c>
      <c r="F1455" s="5"/>
      <c r="G1455" s="6">
        <v>192</v>
      </c>
      <c r="H1455" s="8">
        <v>11</v>
      </c>
      <c r="I1455" s="1">
        <v>30</v>
      </c>
      <c r="J1455" s="1">
        <v>93</v>
      </c>
      <c r="K1455" s="1">
        <v>39</v>
      </c>
      <c r="L1455" s="1">
        <v>19</v>
      </c>
      <c r="M1455" s="9">
        <v>0</v>
      </c>
    </row>
    <row r="1456" spans="2:13" x14ac:dyDescent="0.2">
      <c r="E1456" s="4" t="s">
        <v>87</v>
      </c>
      <c r="F1456" s="5"/>
      <c r="G1456" s="6">
        <v>72</v>
      </c>
      <c r="H1456" s="8">
        <v>4</v>
      </c>
      <c r="I1456" s="1">
        <v>8</v>
      </c>
      <c r="J1456" s="1">
        <v>34</v>
      </c>
      <c r="K1456" s="1">
        <v>16</v>
      </c>
      <c r="L1456" s="1">
        <v>8</v>
      </c>
      <c r="M1456" s="9">
        <v>2</v>
      </c>
    </row>
    <row r="1457" spans="2:13" x14ac:dyDescent="0.2">
      <c r="E1457" s="4" t="s">
        <v>88</v>
      </c>
      <c r="F1457" s="5"/>
      <c r="G1457" s="6">
        <v>36</v>
      </c>
      <c r="H1457" s="8">
        <v>1</v>
      </c>
      <c r="I1457" s="1">
        <v>3</v>
      </c>
      <c r="J1457" s="1">
        <v>18</v>
      </c>
      <c r="K1457" s="1">
        <v>12</v>
      </c>
      <c r="L1457" s="1">
        <v>1</v>
      </c>
      <c r="M1457" s="9">
        <v>1</v>
      </c>
    </row>
    <row r="1458" spans="2:13" x14ac:dyDescent="0.2">
      <c r="E1458" s="4" t="s">
        <v>89</v>
      </c>
      <c r="F1458" s="5"/>
      <c r="G1458" s="6">
        <v>66</v>
      </c>
      <c r="H1458" s="8">
        <v>1</v>
      </c>
      <c r="I1458" s="1">
        <v>6</v>
      </c>
      <c r="J1458" s="1">
        <v>48</v>
      </c>
      <c r="K1458" s="1">
        <v>7</v>
      </c>
      <c r="L1458" s="1">
        <v>3</v>
      </c>
      <c r="M1458" s="9">
        <v>1</v>
      </c>
    </row>
    <row r="1459" spans="2:13" x14ac:dyDescent="0.2">
      <c r="E1459" s="4" t="s">
        <v>90</v>
      </c>
      <c r="F1459" s="5"/>
      <c r="G1459" s="6">
        <v>54</v>
      </c>
      <c r="H1459" s="8">
        <v>3</v>
      </c>
      <c r="I1459" s="1">
        <v>11</v>
      </c>
      <c r="J1459" s="1">
        <v>32</v>
      </c>
      <c r="K1459" s="1">
        <v>2</v>
      </c>
      <c r="L1459" s="1">
        <v>5</v>
      </c>
      <c r="M1459" s="9">
        <v>1</v>
      </c>
    </row>
    <row r="1460" spans="2:13" x14ac:dyDescent="0.2">
      <c r="E1460" s="57" t="s">
        <v>91</v>
      </c>
      <c r="F1460" s="59"/>
      <c r="G1460" s="55">
        <v>12</v>
      </c>
      <c r="H1460" s="77">
        <v>0</v>
      </c>
      <c r="I1460" s="32">
        <v>2</v>
      </c>
      <c r="J1460" s="32">
        <v>10</v>
      </c>
      <c r="K1460" s="32">
        <v>0</v>
      </c>
      <c r="L1460" s="32">
        <v>0</v>
      </c>
      <c r="M1460" s="80">
        <v>0</v>
      </c>
    </row>
    <row r="1462" spans="2:13" x14ac:dyDescent="0.2">
      <c r="B1462" s="40" t="str">
        <f xml:space="preserve"> HYPERLINK("#'目次'!B67", "[61]")</f>
        <v>[61]</v>
      </c>
      <c r="C1462" s="23" t="s">
        <v>162</v>
      </c>
    </row>
    <row r="1465" spans="2:13" x14ac:dyDescent="0.2">
      <c r="C1465" s="23" t="s">
        <v>14</v>
      </c>
    </row>
    <row r="1466" spans="2:13" ht="36" x14ac:dyDescent="0.2">
      <c r="D1466" s="195"/>
      <c r="E1466" s="196"/>
      <c r="F1466" s="196"/>
      <c r="G1466" s="37" t="s">
        <v>15</v>
      </c>
      <c r="H1466" s="33" t="s">
        <v>131</v>
      </c>
      <c r="I1466" s="13" t="s">
        <v>132</v>
      </c>
      <c r="J1466" s="13" t="s">
        <v>133</v>
      </c>
      <c r="K1466" s="13" t="s">
        <v>134</v>
      </c>
      <c r="L1466" s="13" t="s">
        <v>135</v>
      </c>
      <c r="M1466" s="38" t="s">
        <v>18</v>
      </c>
    </row>
    <row r="1467" spans="2:13" x14ac:dyDescent="0.2">
      <c r="D1467" s="197"/>
      <c r="E1467" s="198"/>
      <c r="F1467" s="198"/>
      <c r="G1467" s="35"/>
      <c r="H1467" s="39"/>
      <c r="I1467" s="14"/>
      <c r="J1467" s="14"/>
      <c r="K1467" s="14"/>
      <c r="L1467" s="14"/>
      <c r="M1467" s="34"/>
    </row>
    <row r="1468" spans="2:13" x14ac:dyDescent="0.2">
      <c r="D1468" s="56"/>
      <c r="E1468" s="58" t="s">
        <v>15</v>
      </c>
      <c r="F1468" s="46"/>
      <c r="G1468" s="36">
        <v>1200</v>
      </c>
      <c r="H1468" s="17">
        <v>73</v>
      </c>
      <c r="I1468" s="17">
        <v>182</v>
      </c>
      <c r="J1468" s="17">
        <v>613</v>
      </c>
      <c r="K1468" s="17">
        <v>182</v>
      </c>
      <c r="L1468" s="17">
        <v>112</v>
      </c>
      <c r="M1468" s="47">
        <v>38</v>
      </c>
    </row>
    <row r="1469" spans="2:13" x14ac:dyDescent="0.2">
      <c r="D1469" s="199" t="s">
        <v>19</v>
      </c>
      <c r="E1469" s="22" t="s">
        <v>20</v>
      </c>
      <c r="F1469" s="21"/>
      <c r="G1469" s="19">
        <v>132</v>
      </c>
      <c r="H1469" s="27">
        <v>10</v>
      </c>
      <c r="I1469" s="3">
        <v>23</v>
      </c>
      <c r="J1469" s="3">
        <v>58</v>
      </c>
      <c r="K1469" s="3">
        <v>20</v>
      </c>
      <c r="L1469" s="3">
        <v>14</v>
      </c>
      <c r="M1469" s="26">
        <v>7</v>
      </c>
    </row>
    <row r="1470" spans="2:13" x14ac:dyDescent="0.2">
      <c r="D1470" s="200"/>
      <c r="E1470" s="4" t="s">
        <v>21</v>
      </c>
      <c r="F1470" s="5"/>
      <c r="G1470" s="6">
        <v>444</v>
      </c>
      <c r="H1470" s="8">
        <v>29</v>
      </c>
      <c r="I1470" s="1">
        <v>72</v>
      </c>
      <c r="J1470" s="1">
        <v>216</v>
      </c>
      <c r="K1470" s="1">
        <v>70</v>
      </c>
      <c r="L1470" s="1">
        <v>38</v>
      </c>
      <c r="M1470" s="9">
        <v>19</v>
      </c>
    </row>
    <row r="1471" spans="2:13" x14ac:dyDescent="0.2">
      <c r="D1471" s="200"/>
      <c r="E1471" s="4" t="s">
        <v>22</v>
      </c>
      <c r="F1471" s="5"/>
      <c r="G1471" s="6">
        <v>192</v>
      </c>
      <c r="H1471" s="8">
        <v>7</v>
      </c>
      <c r="I1471" s="1">
        <v>31</v>
      </c>
      <c r="J1471" s="1">
        <v>102</v>
      </c>
      <c r="K1471" s="1">
        <v>32</v>
      </c>
      <c r="L1471" s="1">
        <v>13</v>
      </c>
      <c r="M1471" s="9">
        <v>7</v>
      </c>
    </row>
    <row r="1472" spans="2:13" x14ac:dyDescent="0.2">
      <c r="D1472" s="200"/>
      <c r="E1472" s="4" t="s">
        <v>23</v>
      </c>
      <c r="F1472" s="5"/>
      <c r="G1472" s="6">
        <v>192</v>
      </c>
      <c r="H1472" s="8">
        <v>10</v>
      </c>
      <c r="I1472" s="1">
        <v>28</v>
      </c>
      <c r="J1472" s="1">
        <v>102</v>
      </c>
      <c r="K1472" s="1">
        <v>29</v>
      </c>
      <c r="L1472" s="1">
        <v>23</v>
      </c>
      <c r="M1472" s="9">
        <v>0</v>
      </c>
    </row>
    <row r="1473" spans="2:13" x14ac:dyDescent="0.2">
      <c r="D1473" s="200"/>
      <c r="E1473" s="4" t="s">
        <v>24</v>
      </c>
      <c r="F1473" s="5"/>
      <c r="G1473" s="6">
        <v>240</v>
      </c>
      <c r="H1473" s="8">
        <v>17</v>
      </c>
      <c r="I1473" s="1">
        <v>28</v>
      </c>
      <c r="J1473" s="1">
        <v>135</v>
      </c>
      <c r="K1473" s="1">
        <v>31</v>
      </c>
      <c r="L1473" s="1">
        <v>24</v>
      </c>
      <c r="M1473" s="9">
        <v>5</v>
      </c>
    </row>
    <row r="1474" spans="2:13" x14ac:dyDescent="0.2">
      <c r="D1474" s="199" t="s">
        <v>25</v>
      </c>
      <c r="E1474" s="22" t="s">
        <v>26</v>
      </c>
      <c r="F1474" s="21"/>
      <c r="G1474" s="19">
        <v>348</v>
      </c>
      <c r="H1474" s="27">
        <v>19</v>
      </c>
      <c r="I1474" s="3">
        <v>58</v>
      </c>
      <c r="J1474" s="3">
        <v>170</v>
      </c>
      <c r="K1474" s="3">
        <v>58</v>
      </c>
      <c r="L1474" s="3">
        <v>34</v>
      </c>
      <c r="M1474" s="26">
        <v>9</v>
      </c>
    </row>
    <row r="1475" spans="2:13" x14ac:dyDescent="0.2">
      <c r="D1475" s="200"/>
      <c r="E1475" s="4" t="s">
        <v>27</v>
      </c>
      <c r="F1475" s="5"/>
      <c r="G1475" s="6">
        <v>378</v>
      </c>
      <c r="H1475" s="8">
        <v>24</v>
      </c>
      <c r="I1475" s="1">
        <v>53</v>
      </c>
      <c r="J1475" s="1">
        <v>206</v>
      </c>
      <c r="K1475" s="1">
        <v>50</v>
      </c>
      <c r="L1475" s="1">
        <v>34</v>
      </c>
      <c r="M1475" s="9">
        <v>11</v>
      </c>
    </row>
    <row r="1476" spans="2:13" x14ac:dyDescent="0.2">
      <c r="D1476" s="200"/>
      <c r="E1476" s="4" t="s">
        <v>28</v>
      </c>
      <c r="F1476" s="5"/>
      <c r="G1476" s="6">
        <v>372</v>
      </c>
      <c r="H1476" s="8">
        <v>24</v>
      </c>
      <c r="I1476" s="1">
        <v>56</v>
      </c>
      <c r="J1476" s="1">
        <v>182</v>
      </c>
      <c r="K1476" s="1">
        <v>58</v>
      </c>
      <c r="L1476" s="1">
        <v>37</v>
      </c>
      <c r="M1476" s="9">
        <v>15</v>
      </c>
    </row>
    <row r="1477" spans="2:13" x14ac:dyDescent="0.2">
      <c r="D1477" s="200"/>
      <c r="E1477" s="4" t="s">
        <v>29</v>
      </c>
      <c r="F1477" s="5"/>
      <c r="G1477" s="6">
        <v>102</v>
      </c>
      <c r="H1477" s="8">
        <v>6</v>
      </c>
      <c r="I1477" s="1">
        <v>15</v>
      </c>
      <c r="J1477" s="1">
        <v>55</v>
      </c>
      <c r="K1477" s="1">
        <v>16</v>
      </c>
      <c r="L1477" s="1">
        <v>7</v>
      </c>
      <c r="M1477" s="9">
        <v>3</v>
      </c>
    </row>
    <row r="1478" spans="2:13" x14ac:dyDescent="0.2">
      <c r="D1478" s="199" t="s">
        <v>30</v>
      </c>
      <c r="E1478" s="22" t="s">
        <v>31</v>
      </c>
      <c r="F1478" s="21"/>
      <c r="G1478" s="19">
        <v>592</v>
      </c>
      <c r="H1478" s="27">
        <v>32</v>
      </c>
      <c r="I1478" s="3">
        <v>84</v>
      </c>
      <c r="J1478" s="3">
        <v>312</v>
      </c>
      <c r="K1478" s="3">
        <v>83</v>
      </c>
      <c r="L1478" s="3">
        <v>63</v>
      </c>
      <c r="M1478" s="26">
        <v>18</v>
      </c>
    </row>
    <row r="1479" spans="2:13" x14ac:dyDescent="0.2">
      <c r="D1479" s="200"/>
      <c r="E1479" s="4" t="s">
        <v>32</v>
      </c>
      <c r="F1479" s="5"/>
      <c r="G1479" s="6">
        <v>608</v>
      </c>
      <c r="H1479" s="8">
        <v>41</v>
      </c>
      <c r="I1479" s="1">
        <v>98</v>
      </c>
      <c r="J1479" s="1">
        <v>301</v>
      </c>
      <c r="K1479" s="1">
        <v>99</v>
      </c>
      <c r="L1479" s="1">
        <v>49</v>
      </c>
      <c r="M1479" s="9">
        <v>20</v>
      </c>
    </row>
    <row r="1480" spans="2:13" x14ac:dyDescent="0.2">
      <c r="D1480" s="199" t="s">
        <v>33</v>
      </c>
      <c r="E1480" s="22" t="s">
        <v>34</v>
      </c>
      <c r="F1480" s="21"/>
      <c r="G1480" s="19">
        <v>74</v>
      </c>
      <c r="H1480" s="27">
        <v>3</v>
      </c>
      <c r="I1480" s="3">
        <v>6</v>
      </c>
      <c r="J1480" s="3">
        <v>44</v>
      </c>
      <c r="K1480" s="3">
        <v>10</v>
      </c>
      <c r="L1480" s="3">
        <v>7</v>
      </c>
      <c r="M1480" s="26">
        <v>4</v>
      </c>
    </row>
    <row r="1481" spans="2:13" x14ac:dyDescent="0.2">
      <c r="D1481" s="200"/>
      <c r="E1481" s="4" t="s">
        <v>35</v>
      </c>
      <c r="F1481" s="5"/>
      <c r="G1481" s="6">
        <v>148</v>
      </c>
      <c r="H1481" s="8">
        <v>10</v>
      </c>
      <c r="I1481" s="1">
        <v>18</v>
      </c>
      <c r="J1481" s="1">
        <v>85</v>
      </c>
      <c r="K1481" s="1">
        <v>12</v>
      </c>
      <c r="L1481" s="1">
        <v>17</v>
      </c>
      <c r="M1481" s="9">
        <v>6</v>
      </c>
    </row>
    <row r="1482" spans="2:13" x14ac:dyDescent="0.2">
      <c r="D1482" s="200"/>
      <c r="E1482" s="4" t="s">
        <v>36</v>
      </c>
      <c r="F1482" s="5"/>
      <c r="G1482" s="6">
        <v>187</v>
      </c>
      <c r="H1482" s="8">
        <v>6</v>
      </c>
      <c r="I1482" s="1">
        <v>28</v>
      </c>
      <c r="J1482" s="1">
        <v>102</v>
      </c>
      <c r="K1482" s="1">
        <v>31</v>
      </c>
      <c r="L1482" s="1">
        <v>17</v>
      </c>
      <c r="M1482" s="9">
        <v>3</v>
      </c>
    </row>
    <row r="1483" spans="2:13" x14ac:dyDescent="0.2">
      <c r="D1483" s="200"/>
      <c r="E1483" s="4" t="s">
        <v>37</v>
      </c>
      <c r="F1483" s="5"/>
      <c r="G1483" s="6">
        <v>221</v>
      </c>
      <c r="H1483" s="8">
        <v>8</v>
      </c>
      <c r="I1483" s="1">
        <v>39</v>
      </c>
      <c r="J1483" s="1">
        <v>98</v>
      </c>
      <c r="K1483" s="1">
        <v>46</v>
      </c>
      <c r="L1483" s="1">
        <v>24</v>
      </c>
      <c r="M1483" s="9">
        <v>6</v>
      </c>
    </row>
    <row r="1484" spans="2:13" x14ac:dyDescent="0.2">
      <c r="D1484" s="200"/>
      <c r="E1484" s="4" t="s">
        <v>38</v>
      </c>
      <c r="F1484" s="5"/>
      <c r="G1484" s="6">
        <v>186</v>
      </c>
      <c r="H1484" s="8">
        <v>16</v>
      </c>
      <c r="I1484" s="1">
        <v>32</v>
      </c>
      <c r="J1484" s="1">
        <v>91</v>
      </c>
      <c r="K1484" s="1">
        <v>31</v>
      </c>
      <c r="L1484" s="1">
        <v>14</v>
      </c>
      <c r="M1484" s="9">
        <v>2</v>
      </c>
    </row>
    <row r="1485" spans="2:13" x14ac:dyDescent="0.2">
      <c r="D1485" s="200"/>
      <c r="E1485" s="4" t="s">
        <v>39</v>
      </c>
      <c r="F1485" s="5"/>
      <c r="G1485" s="6">
        <v>223</v>
      </c>
      <c r="H1485" s="8">
        <v>12</v>
      </c>
      <c r="I1485" s="1">
        <v>33</v>
      </c>
      <c r="J1485" s="1">
        <v>124</v>
      </c>
      <c r="K1485" s="1">
        <v>29</v>
      </c>
      <c r="L1485" s="1">
        <v>18</v>
      </c>
      <c r="M1485" s="9">
        <v>7</v>
      </c>
    </row>
    <row r="1486" spans="2:13" x14ac:dyDescent="0.2">
      <c r="D1486" s="201"/>
      <c r="E1486" s="57" t="s">
        <v>40</v>
      </c>
      <c r="F1486" s="59"/>
      <c r="G1486" s="55">
        <v>161</v>
      </c>
      <c r="H1486" s="77">
        <v>18</v>
      </c>
      <c r="I1486" s="32">
        <v>26</v>
      </c>
      <c r="J1486" s="32">
        <v>69</v>
      </c>
      <c r="K1486" s="32">
        <v>23</v>
      </c>
      <c r="L1486" s="32">
        <v>15</v>
      </c>
      <c r="M1486" s="80">
        <v>10</v>
      </c>
    </row>
    <row r="1488" spans="2:13" x14ac:dyDescent="0.2">
      <c r="B1488" s="40" t="str">
        <f xml:space="preserve"> HYPERLINK("#'目次'!B68", "[62]")</f>
        <v>[62]</v>
      </c>
      <c r="C1488" s="23" t="s">
        <v>162</v>
      </c>
    </row>
    <row r="1491" spans="3:13" x14ac:dyDescent="0.2">
      <c r="C1491" s="23" t="s">
        <v>48</v>
      </c>
    </row>
    <row r="1492" spans="3:13" ht="36" x14ac:dyDescent="0.2">
      <c r="D1492" s="195"/>
      <c r="E1492" s="196"/>
      <c r="F1492" s="196"/>
      <c r="G1492" s="37" t="s">
        <v>15</v>
      </c>
      <c r="H1492" s="33" t="s">
        <v>131</v>
      </c>
      <c r="I1492" s="13" t="s">
        <v>132</v>
      </c>
      <c r="J1492" s="13" t="s">
        <v>133</v>
      </c>
      <c r="K1492" s="13" t="s">
        <v>134</v>
      </c>
      <c r="L1492" s="13" t="s">
        <v>135</v>
      </c>
      <c r="M1492" s="38" t="s">
        <v>18</v>
      </c>
    </row>
    <row r="1493" spans="3:13" x14ac:dyDescent="0.2">
      <c r="D1493" s="197"/>
      <c r="E1493" s="198"/>
      <c r="F1493" s="198"/>
      <c r="G1493" s="35"/>
      <c r="H1493" s="39"/>
      <c r="I1493" s="14"/>
      <c r="J1493" s="14"/>
      <c r="K1493" s="14"/>
      <c r="L1493" s="14"/>
      <c r="M1493" s="34"/>
    </row>
    <row r="1494" spans="3:13" x14ac:dyDescent="0.2">
      <c r="D1494" s="56"/>
      <c r="E1494" s="58" t="s">
        <v>15</v>
      </c>
      <c r="F1494" s="46"/>
      <c r="G1494" s="36">
        <v>1200</v>
      </c>
      <c r="H1494" s="17">
        <v>73</v>
      </c>
      <c r="I1494" s="17">
        <v>182</v>
      </c>
      <c r="J1494" s="17">
        <v>613</v>
      </c>
      <c r="K1494" s="17">
        <v>182</v>
      </c>
      <c r="L1494" s="17">
        <v>112</v>
      </c>
      <c r="M1494" s="47">
        <v>38</v>
      </c>
    </row>
    <row r="1495" spans="3:13" x14ac:dyDescent="0.2">
      <c r="D1495" s="199" t="s">
        <v>49</v>
      </c>
      <c r="E1495" s="22" t="s">
        <v>50</v>
      </c>
      <c r="F1495" s="21"/>
      <c r="G1495" s="19">
        <v>15</v>
      </c>
      <c r="H1495" s="27">
        <v>1</v>
      </c>
      <c r="I1495" s="3">
        <v>4</v>
      </c>
      <c r="J1495" s="3">
        <v>8</v>
      </c>
      <c r="K1495" s="3">
        <v>1</v>
      </c>
      <c r="L1495" s="3">
        <v>1</v>
      </c>
      <c r="M1495" s="26">
        <v>0</v>
      </c>
    </row>
    <row r="1496" spans="3:13" x14ac:dyDescent="0.2">
      <c r="D1496" s="200"/>
      <c r="E1496" s="4" t="s">
        <v>51</v>
      </c>
      <c r="F1496" s="5"/>
      <c r="G1496" s="6">
        <v>142</v>
      </c>
      <c r="H1496" s="8">
        <v>6</v>
      </c>
      <c r="I1496" s="1">
        <v>18</v>
      </c>
      <c r="J1496" s="1">
        <v>80</v>
      </c>
      <c r="K1496" s="1">
        <v>26</v>
      </c>
      <c r="L1496" s="1">
        <v>9</v>
      </c>
      <c r="M1496" s="9">
        <v>3</v>
      </c>
    </row>
    <row r="1497" spans="3:13" x14ac:dyDescent="0.2">
      <c r="D1497" s="200"/>
      <c r="E1497" s="4" t="s">
        <v>52</v>
      </c>
      <c r="F1497" s="5"/>
      <c r="G1497" s="6">
        <v>26</v>
      </c>
      <c r="H1497" s="8">
        <v>3</v>
      </c>
      <c r="I1497" s="1">
        <v>1</v>
      </c>
      <c r="J1497" s="1">
        <v>14</v>
      </c>
      <c r="K1497" s="1">
        <v>5</v>
      </c>
      <c r="L1497" s="1">
        <v>1</v>
      </c>
      <c r="M1497" s="9">
        <v>2</v>
      </c>
    </row>
    <row r="1498" spans="3:13" x14ac:dyDescent="0.2">
      <c r="D1498" s="200"/>
      <c r="E1498" s="4" t="s">
        <v>53</v>
      </c>
      <c r="F1498" s="5"/>
      <c r="G1498" s="6">
        <v>41</v>
      </c>
      <c r="H1498" s="8">
        <v>7</v>
      </c>
      <c r="I1498" s="1">
        <v>11</v>
      </c>
      <c r="J1498" s="1">
        <v>13</v>
      </c>
      <c r="K1498" s="1">
        <v>5</v>
      </c>
      <c r="L1498" s="1">
        <v>4</v>
      </c>
      <c r="M1498" s="9">
        <v>1</v>
      </c>
    </row>
    <row r="1499" spans="3:13" x14ac:dyDescent="0.2">
      <c r="D1499" s="200"/>
      <c r="E1499" s="4" t="s">
        <v>54</v>
      </c>
      <c r="F1499" s="5"/>
      <c r="G1499" s="6">
        <v>226</v>
      </c>
      <c r="H1499" s="8">
        <v>8</v>
      </c>
      <c r="I1499" s="1">
        <v>35</v>
      </c>
      <c r="J1499" s="1">
        <v>120</v>
      </c>
      <c r="K1499" s="1">
        <v>36</v>
      </c>
      <c r="L1499" s="1">
        <v>21</v>
      </c>
      <c r="M1499" s="9">
        <v>6</v>
      </c>
    </row>
    <row r="1500" spans="3:13" x14ac:dyDescent="0.2">
      <c r="D1500" s="200"/>
      <c r="E1500" s="4" t="s">
        <v>55</v>
      </c>
      <c r="F1500" s="5"/>
      <c r="G1500" s="6">
        <v>125</v>
      </c>
      <c r="H1500" s="8">
        <v>8</v>
      </c>
      <c r="I1500" s="1">
        <v>23</v>
      </c>
      <c r="J1500" s="1">
        <v>60</v>
      </c>
      <c r="K1500" s="1">
        <v>18</v>
      </c>
      <c r="L1500" s="1">
        <v>14</v>
      </c>
      <c r="M1500" s="9">
        <v>2</v>
      </c>
    </row>
    <row r="1501" spans="3:13" x14ac:dyDescent="0.2">
      <c r="D1501" s="200"/>
      <c r="E1501" s="4" t="s">
        <v>56</v>
      </c>
      <c r="F1501" s="5"/>
      <c r="G1501" s="6">
        <v>190</v>
      </c>
      <c r="H1501" s="8">
        <v>14</v>
      </c>
      <c r="I1501" s="1">
        <v>26</v>
      </c>
      <c r="J1501" s="1">
        <v>94</v>
      </c>
      <c r="K1501" s="1">
        <v>33</v>
      </c>
      <c r="L1501" s="1">
        <v>19</v>
      </c>
      <c r="M1501" s="9">
        <v>4</v>
      </c>
    </row>
    <row r="1502" spans="3:13" x14ac:dyDescent="0.2">
      <c r="D1502" s="200"/>
      <c r="E1502" s="4" t="s">
        <v>57</v>
      </c>
      <c r="F1502" s="5"/>
      <c r="G1502" s="6">
        <v>185</v>
      </c>
      <c r="H1502" s="8">
        <v>10</v>
      </c>
      <c r="I1502" s="1">
        <v>33</v>
      </c>
      <c r="J1502" s="1">
        <v>88</v>
      </c>
      <c r="K1502" s="1">
        <v>31</v>
      </c>
      <c r="L1502" s="1">
        <v>18</v>
      </c>
      <c r="M1502" s="9">
        <v>5</v>
      </c>
    </row>
    <row r="1503" spans="3:13" x14ac:dyDescent="0.2">
      <c r="D1503" s="200"/>
      <c r="E1503" s="4" t="s">
        <v>58</v>
      </c>
      <c r="F1503" s="5"/>
      <c r="G1503" s="6">
        <v>113</v>
      </c>
      <c r="H1503" s="8">
        <v>7</v>
      </c>
      <c r="I1503" s="1">
        <v>12</v>
      </c>
      <c r="J1503" s="1">
        <v>66</v>
      </c>
      <c r="K1503" s="1">
        <v>11</v>
      </c>
      <c r="L1503" s="1">
        <v>12</v>
      </c>
      <c r="M1503" s="9">
        <v>5</v>
      </c>
    </row>
    <row r="1504" spans="3:13" x14ac:dyDescent="0.2">
      <c r="D1504" s="200"/>
      <c r="E1504" s="4" t="s">
        <v>59</v>
      </c>
      <c r="F1504" s="5"/>
      <c r="G1504" s="6">
        <v>136</v>
      </c>
      <c r="H1504" s="8">
        <v>9</v>
      </c>
      <c r="I1504" s="1">
        <v>19</v>
      </c>
      <c r="J1504" s="1">
        <v>69</v>
      </c>
      <c r="K1504" s="1">
        <v>16</v>
      </c>
      <c r="L1504" s="1">
        <v>13</v>
      </c>
      <c r="M1504" s="9">
        <v>10</v>
      </c>
    </row>
    <row r="1505" spans="2:13" x14ac:dyDescent="0.2">
      <c r="D1505" s="199" t="s">
        <v>60</v>
      </c>
      <c r="E1505" s="22" t="s">
        <v>61</v>
      </c>
      <c r="F1505" s="21"/>
      <c r="G1505" s="19">
        <v>205</v>
      </c>
      <c r="H1505" s="27">
        <v>11</v>
      </c>
      <c r="I1505" s="3">
        <v>30</v>
      </c>
      <c r="J1505" s="3">
        <v>107</v>
      </c>
      <c r="K1505" s="3">
        <v>27</v>
      </c>
      <c r="L1505" s="3">
        <v>21</v>
      </c>
      <c r="M1505" s="26">
        <v>9</v>
      </c>
    </row>
    <row r="1506" spans="2:13" x14ac:dyDescent="0.2">
      <c r="D1506" s="200"/>
      <c r="E1506" s="4" t="s">
        <v>62</v>
      </c>
      <c r="F1506" s="5"/>
      <c r="G1506" s="6">
        <v>160</v>
      </c>
      <c r="H1506" s="8">
        <v>11</v>
      </c>
      <c r="I1506" s="1">
        <v>19</v>
      </c>
      <c r="J1506" s="1">
        <v>78</v>
      </c>
      <c r="K1506" s="1">
        <v>25</v>
      </c>
      <c r="L1506" s="1">
        <v>19</v>
      </c>
      <c r="M1506" s="9">
        <v>8</v>
      </c>
    </row>
    <row r="1507" spans="2:13" x14ac:dyDescent="0.2">
      <c r="D1507" s="200"/>
      <c r="E1507" s="4" t="s">
        <v>63</v>
      </c>
      <c r="F1507" s="5"/>
      <c r="G1507" s="6">
        <v>121</v>
      </c>
      <c r="H1507" s="8">
        <v>6</v>
      </c>
      <c r="I1507" s="1">
        <v>21</v>
      </c>
      <c r="J1507" s="1">
        <v>58</v>
      </c>
      <c r="K1507" s="1">
        <v>24</v>
      </c>
      <c r="L1507" s="1">
        <v>9</v>
      </c>
      <c r="M1507" s="9">
        <v>3</v>
      </c>
    </row>
    <row r="1508" spans="2:13" x14ac:dyDescent="0.2">
      <c r="D1508" s="200"/>
      <c r="E1508" s="4" t="s">
        <v>64</v>
      </c>
      <c r="F1508" s="5"/>
      <c r="G1508" s="6">
        <v>124</v>
      </c>
      <c r="H1508" s="8">
        <v>8</v>
      </c>
      <c r="I1508" s="1">
        <v>20</v>
      </c>
      <c r="J1508" s="1">
        <v>65</v>
      </c>
      <c r="K1508" s="1">
        <v>19</v>
      </c>
      <c r="L1508" s="1">
        <v>8</v>
      </c>
      <c r="M1508" s="9">
        <v>4</v>
      </c>
    </row>
    <row r="1509" spans="2:13" x14ac:dyDescent="0.2">
      <c r="D1509" s="200"/>
      <c r="E1509" s="4" t="s">
        <v>65</v>
      </c>
      <c r="F1509" s="5"/>
      <c r="G1509" s="6">
        <v>109</v>
      </c>
      <c r="H1509" s="8">
        <v>7</v>
      </c>
      <c r="I1509" s="1">
        <v>12</v>
      </c>
      <c r="J1509" s="1">
        <v>53</v>
      </c>
      <c r="K1509" s="1">
        <v>27</v>
      </c>
      <c r="L1509" s="1">
        <v>9</v>
      </c>
      <c r="M1509" s="9">
        <v>1</v>
      </c>
    </row>
    <row r="1510" spans="2:13" x14ac:dyDescent="0.2">
      <c r="D1510" s="200"/>
      <c r="E1510" s="4" t="s">
        <v>66</v>
      </c>
      <c r="F1510" s="5"/>
      <c r="G1510" s="6">
        <v>104</v>
      </c>
      <c r="H1510" s="8">
        <v>8</v>
      </c>
      <c r="I1510" s="1">
        <v>17</v>
      </c>
      <c r="J1510" s="1">
        <v>47</v>
      </c>
      <c r="K1510" s="1">
        <v>17</v>
      </c>
      <c r="L1510" s="1">
        <v>13</v>
      </c>
      <c r="M1510" s="9">
        <v>2</v>
      </c>
    </row>
    <row r="1511" spans="2:13" x14ac:dyDescent="0.2">
      <c r="D1511" s="200"/>
      <c r="E1511" s="4" t="s">
        <v>67</v>
      </c>
      <c r="F1511" s="5"/>
      <c r="G1511" s="6">
        <v>139</v>
      </c>
      <c r="H1511" s="8">
        <v>11</v>
      </c>
      <c r="I1511" s="1">
        <v>23</v>
      </c>
      <c r="J1511" s="1">
        <v>77</v>
      </c>
      <c r="K1511" s="1">
        <v>16</v>
      </c>
      <c r="L1511" s="1">
        <v>10</v>
      </c>
      <c r="M1511" s="9">
        <v>2</v>
      </c>
    </row>
    <row r="1512" spans="2:13" x14ac:dyDescent="0.2">
      <c r="D1512" s="200"/>
      <c r="E1512" s="4" t="s">
        <v>68</v>
      </c>
      <c r="F1512" s="5"/>
      <c r="G1512" s="6">
        <v>48</v>
      </c>
      <c r="H1512" s="8">
        <v>4</v>
      </c>
      <c r="I1512" s="1">
        <v>12</v>
      </c>
      <c r="J1512" s="1">
        <v>21</v>
      </c>
      <c r="K1512" s="1">
        <v>7</v>
      </c>
      <c r="L1512" s="1">
        <v>3</v>
      </c>
      <c r="M1512" s="9">
        <v>1</v>
      </c>
    </row>
    <row r="1513" spans="2:13" x14ac:dyDescent="0.2">
      <c r="D1513" s="200"/>
      <c r="E1513" s="4" t="s">
        <v>69</v>
      </c>
      <c r="F1513" s="5"/>
      <c r="G1513" s="6">
        <v>37</v>
      </c>
      <c r="H1513" s="8">
        <v>1</v>
      </c>
      <c r="I1513" s="1">
        <v>7</v>
      </c>
      <c r="J1513" s="1">
        <v>20</v>
      </c>
      <c r="K1513" s="1">
        <v>5</v>
      </c>
      <c r="L1513" s="1">
        <v>4</v>
      </c>
      <c r="M1513" s="9">
        <v>0</v>
      </c>
    </row>
    <row r="1514" spans="2:13" x14ac:dyDescent="0.2">
      <c r="D1514" s="93" t="s">
        <v>70</v>
      </c>
      <c r="E1514" s="89" t="s">
        <v>18</v>
      </c>
      <c r="F1514" s="92"/>
      <c r="G1514" s="94">
        <v>0</v>
      </c>
      <c r="H1514" s="122">
        <v>0</v>
      </c>
      <c r="I1514" s="63">
        <v>0</v>
      </c>
      <c r="J1514" s="63">
        <v>0</v>
      </c>
      <c r="K1514" s="63">
        <v>0</v>
      </c>
      <c r="L1514" s="63">
        <v>0</v>
      </c>
      <c r="M1514" s="121">
        <v>0</v>
      </c>
    </row>
    <row r="1516" spans="2:13" x14ac:dyDescent="0.2">
      <c r="B1516" s="40" t="str">
        <f xml:space="preserve"> HYPERLINK("#'目次'!B69", "[63]")</f>
        <v>[63]</v>
      </c>
      <c r="C1516" s="23" t="s">
        <v>162</v>
      </c>
    </row>
    <row r="1519" spans="2:13" x14ac:dyDescent="0.2">
      <c r="C1519" s="23" t="s">
        <v>73</v>
      </c>
    </row>
    <row r="1520" spans="2:13" ht="36" x14ac:dyDescent="0.2">
      <c r="D1520" s="195"/>
      <c r="E1520" s="196"/>
      <c r="F1520" s="196"/>
      <c r="G1520" s="37" t="s">
        <v>15</v>
      </c>
      <c r="H1520" s="33" t="s">
        <v>131</v>
      </c>
      <c r="I1520" s="13" t="s">
        <v>132</v>
      </c>
      <c r="J1520" s="13" t="s">
        <v>133</v>
      </c>
      <c r="K1520" s="13" t="s">
        <v>134</v>
      </c>
      <c r="L1520" s="13" t="s">
        <v>135</v>
      </c>
      <c r="M1520" s="38" t="s">
        <v>18</v>
      </c>
    </row>
    <row r="1521" spans="4:13" x14ac:dyDescent="0.2">
      <c r="D1521" s="197"/>
      <c r="E1521" s="198"/>
      <c r="F1521" s="198"/>
      <c r="G1521" s="35"/>
      <c r="H1521" s="39"/>
      <c r="I1521" s="14"/>
      <c r="J1521" s="14"/>
      <c r="K1521" s="14"/>
      <c r="L1521" s="14"/>
      <c r="M1521" s="34"/>
    </row>
    <row r="1522" spans="4:13" x14ac:dyDescent="0.2">
      <c r="D1522" s="56"/>
      <c r="E1522" s="58" t="s">
        <v>15</v>
      </c>
      <c r="F1522" s="46"/>
      <c r="G1522" s="36">
        <v>1200</v>
      </c>
      <c r="H1522" s="17">
        <v>73</v>
      </c>
      <c r="I1522" s="17">
        <v>182</v>
      </c>
      <c r="J1522" s="17">
        <v>613</v>
      </c>
      <c r="K1522" s="17">
        <v>182</v>
      </c>
      <c r="L1522" s="17">
        <v>112</v>
      </c>
      <c r="M1522" s="47">
        <v>38</v>
      </c>
    </row>
    <row r="1523" spans="4:13" x14ac:dyDescent="0.2">
      <c r="D1523" s="199" t="s">
        <v>74</v>
      </c>
      <c r="E1523" s="22" t="s">
        <v>75</v>
      </c>
      <c r="F1523" s="21"/>
      <c r="G1523" s="19">
        <v>592</v>
      </c>
      <c r="H1523" s="27">
        <v>32</v>
      </c>
      <c r="I1523" s="3">
        <v>84</v>
      </c>
      <c r="J1523" s="3">
        <v>312</v>
      </c>
      <c r="K1523" s="3">
        <v>83</v>
      </c>
      <c r="L1523" s="3">
        <v>63</v>
      </c>
      <c r="M1523" s="26">
        <v>18</v>
      </c>
    </row>
    <row r="1524" spans="4:13" x14ac:dyDescent="0.2">
      <c r="D1524" s="200"/>
      <c r="E1524" s="4" t="s">
        <v>34</v>
      </c>
      <c r="F1524" s="5"/>
      <c r="G1524" s="6">
        <v>37</v>
      </c>
      <c r="H1524" s="8">
        <v>1</v>
      </c>
      <c r="I1524" s="1">
        <v>4</v>
      </c>
      <c r="J1524" s="1">
        <v>22</v>
      </c>
      <c r="K1524" s="1">
        <v>3</v>
      </c>
      <c r="L1524" s="1">
        <v>5</v>
      </c>
      <c r="M1524" s="9">
        <v>2</v>
      </c>
    </row>
    <row r="1525" spans="4:13" x14ac:dyDescent="0.2">
      <c r="D1525" s="200"/>
      <c r="E1525" s="4" t="s">
        <v>35</v>
      </c>
      <c r="F1525" s="5"/>
      <c r="G1525" s="6">
        <v>75</v>
      </c>
      <c r="H1525" s="8">
        <v>4</v>
      </c>
      <c r="I1525" s="1">
        <v>8</v>
      </c>
      <c r="J1525" s="1">
        <v>44</v>
      </c>
      <c r="K1525" s="1">
        <v>5</v>
      </c>
      <c r="L1525" s="1">
        <v>11</v>
      </c>
      <c r="M1525" s="9">
        <v>3</v>
      </c>
    </row>
    <row r="1526" spans="4:13" x14ac:dyDescent="0.2">
      <c r="D1526" s="200"/>
      <c r="E1526" s="4" t="s">
        <v>36</v>
      </c>
      <c r="F1526" s="5"/>
      <c r="G1526" s="6">
        <v>95</v>
      </c>
      <c r="H1526" s="8">
        <v>2</v>
      </c>
      <c r="I1526" s="1">
        <v>12</v>
      </c>
      <c r="J1526" s="1">
        <v>57</v>
      </c>
      <c r="K1526" s="1">
        <v>16</v>
      </c>
      <c r="L1526" s="1">
        <v>7</v>
      </c>
      <c r="M1526" s="9">
        <v>1</v>
      </c>
    </row>
    <row r="1527" spans="4:13" x14ac:dyDescent="0.2">
      <c r="D1527" s="200"/>
      <c r="E1527" s="4" t="s">
        <v>37</v>
      </c>
      <c r="F1527" s="5"/>
      <c r="G1527" s="6">
        <v>111</v>
      </c>
      <c r="H1527" s="8">
        <v>5</v>
      </c>
      <c r="I1527" s="1">
        <v>18</v>
      </c>
      <c r="J1527" s="1">
        <v>47</v>
      </c>
      <c r="K1527" s="1">
        <v>24</v>
      </c>
      <c r="L1527" s="1">
        <v>14</v>
      </c>
      <c r="M1527" s="9">
        <v>3</v>
      </c>
    </row>
    <row r="1528" spans="4:13" x14ac:dyDescent="0.2">
      <c r="D1528" s="200"/>
      <c r="E1528" s="4" t="s">
        <v>38</v>
      </c>
      <c r="F1528" s="5"/>
      <c r="G1528" s="6">
        <v>93</v>
      </c>
      <c r="H1528" s="8">
        <v>8</v>
      </c>
      <c r="I1528" s="1">
        <v>14</v>
      </c>
      <c r="J1528" s="1">
        <v>48</v>
      </c>
      <c r="K1528" s="1">
        <v>14</v>
      </c>
      <c r="L1528" s="1">
        <v>8</v>
      </c>
      <c r="M1528" s="9">
        <v>1</v>
      </c>
    </row>
    <row r="1529" spans="4:13" x14ac:dyDescent="0.2">
      <c r="D1529" s="200"/>
      <c r="E1529" s="4" t="s">
        <v>39</v>
      </c>
      <c r="F1529" s="5"/>
      <c r="G1529" s="6">
        <v>109</v>
      </c>
      <c r="H1529" s="8">
        <v>5</v>
      </c>
      <c r="I1529" s="1">
        <v>17</v>
      </c>
      <c r="J1529" s="1">
        <v>62</v>
      </c>
      <c r="K1529" s="1">
        <v>11</v>
      </c>
      <c r="L1529" s="1">
        <v>9</v>
      </c>
      <c r="M1529" s="9">
        <v>5</v>
      </c>
    </row>
    <row r="1530" spans="4:13" x14ac:dyDescent="0.2">
      <c r="D1530" s="200"/>
      <c r="E1530" s="4" t="s">
        <v>40</v>
      </c>
      <c r="F1530" s="5"/>
      <c r="G1530" s="6">
        <v>72</v>
      </c>
      <c r="H1530" s="8">
        <v>7</v>
      </c>
      <c r="I1530" s="1">
        <v>11</v>
      </c>
      <c r="J1530" s="1">
        <v>32</v>
      </c>
      <c r="K1530" s="1">
        <v>10</v>
      </c>
      <c r="L1530" s="1">
        <v>9</v>
      </c>
      <c r="M1530" s="9">
        <v>3</v>
      </c>
    </row>
    <row r="1531" spans="4:13" x14ac:dyDescent="0.2">
      <c r="D1531" s="199" t="s">
        <v>76</v>
      </c>
      <c r="E1531" s="22" t="s">
        <v>77</v>
      </c>
      <c r="F1531" s="21"/>
      <c r="G1531" s="19">
        <v>608</v>
      </c>
      <c r="H1531" s="27">
        <v>41</v>
      </c>
      <c r="I1531" s="3">
        <v>98</v>
      </c>
      <c r="J1531" s="3">
        <v>301</v>
      </c>
      <c r="K1531" s="3">
        <v>99</v>
      </c>
      <c r="L1531" s="3">
        <v>49</v>
      </c>
      <c r="M1531" s="26">
        <v>20</v>
      </c>
    </row>
    <row r="1532" spans="4:13" x14ac:dyDescent="0.2">
      <c r="D1532" s="200"/>
      <c r="E1532" s="4" t="s">
        <v>34</v>
      </c>
      <c r="F1532" s="5"/>
      <c r="G1532" s="6">
        <v>37</v>
      </c>
      <c r="H1532" s="8">
        <v>2</v>
      </c>
      <c r="I1532" s="1">
        <v>2</v>
      </c>
      <c r="J1532" s="1">
        <v>22</v>
      </c>
      <c r="K1532" s="1">
        <v>7</v>
      </c>
      <c r="L1532" s="1">
        <v>2</v>
      </c>
      <c r="M1532" s="9">
        <v>2</v>
      </c>
    </row>
    <row r="1533" spans="4:13" x14ac:dyDescent="0.2">
      <c r="D1533" s="200"/>
      <c r="E1533" s="4" t="s">
        <v>35</v>
      </c>
      <c r="F1533" s="5"/>
      <c r="G1533" s="6">
        <v>73</v>
      </c>
      <c r="H1533" s="8">
        <v>6</v>
      </c>
      <c r="I1533" s="1">
        <v>10</v>
      </c>
      <c r="J1533" s="1">
        <v>41</v>
      </c>
      <c r="K1533" s="1">
        <v>7</v>
      </c>
      <c r="L1533" s="1">
        <v>6</v>
      </c>
      <c r="M1533" s="9">
        <v>3</v>
      </c>
    </row>
    <row r="1534" spans="4:13" x14ac:dyDescent="0.2">
      <c r="D1534" s="200"/>
      <c r="E1534" s="4" t="s">
        <v>36</v>
      </c>
      <c r="F1534" s="5"/>
      <c r="G1534" s="6">
        <v>92</v>
      </c>
      <c r="H1534" s="8">
        <v>4</v>
      </c>
      <c r="I1534" s="1">
        <v>16</v>
      </c>
      <c r="J1534" s="1">
        <v>45</v>
      </c>
      <c r="K1534" s="1">
        <v>15</v>
      </c>
      <c r="L1534" s="1">
        <v>10</v>
      </c>
      <c r="M1534" s="9">
        <v>2</v>
      </c>
    </row>
    <row r="1535" spans="4:13" x14ac:dyDescent="0.2">
      <c r="D1535" s="200"/>
      <c r="E1535" s="4" t="s">
        <v>37</v>
      </c>
      <c r="F1535" s="5"/>
      <c r="G1535" s="6">
        <v>110</v>
      </c>
      <c r="H1535" s="8">
        <v>3</v>
      </c>
      <c r="I1535" s="1">
        <v>21</v>
      </c>
      <c r="J1535" s="1">
        <v>51</v>
      </c>
      <c r="K1535" s="1">
        <v>22</v>
      </c>
      <c r="L1535" s="1">
        <v>10</v>
      </c>
      <c r="M1535" s="9">
        <v>3</v>
      </c>
    </row>
    <row r="1536" spans="4:13" x14ac:dyDescent="0.2">
      <c r="D1536" s="200"/>
      <c r="E1536" s="4" t="s">
        <v>38</v>
      </c>
      <c r="F1536" s="5"/>
      <c r="G1536" s="6">
        <v>93</v>
      </c>
      <c r="H1536" s="8">
        <v>8</v>
      </c>
      <c r="I1536" s="1">
        <v>18</v>
      </c>
      <c r="J1536" s="1">
        <v>43</v>
      </c>
      <c r="K1536" s="1">
        <v>17</v>
      </c>
      <c r="L1536" s="1">
        <v>6</v>
      </c>
      <c r="M1536" s="9">
        <v>1</v>
      </c>
    </row>
    <row r="1537" spans="2:13" x14ac:dyDescent="0.2">
      <c r="D1537" s="200"/>
      <c r="E1537" s="4" t="s">
        <v>39</v>
      </c>
      <c r="F1537" s="5"/>
      <c r="G1537" s="6">
        <v>114</v>
      </c>
      <c r="H1537" s="8">
        <v>7</v>
      </c>
      <c r="I1537" s="1">
        <v>16</v>
      </c>
      <c r="J1537" s="1">
        <v>62</v>
      </c>
      <c r="K1537" s="1">
        <v>18</v>
      </c>
      <c r="L1537" s="1">
        <v>9</v>
      </c>
      <c r="M1537" s="9">
        <v>2</v>
      </c>
    </row>
    <row r="1538" spans="2:13" x14ac:dyDescent="0.2">
      <c r="D1538" s="201"/>
      <c r="E1538" s="57" t="s">
        <v>40</v>
      </c>
      <c r="F1538" s="59"/>
      <c r="G1538" s="55">
        <v>89</v>
      </c>
      <c r="H1538" s="77">
        <v>11</v>
      </c>
      <c r="I1538" s="32">
        <v>15</v>
      </c>
      <c r="J1538" s="32">
        <v>37</v>
      </c>
      <c r="K1538" s="32">
        <v>13</v>
      </c>
      <c r="L1538" s="32">
        <v>6</v>
      </c>
      <c r="M1538" s="80">
        <v>7</v>
      </c>
    </row>
    <row r="1540" spans="2:13" x14ac:dyDescent="0.2">
      <c r="B1540" s="40" t="str">
        <f xml:space="preserve"> HYPERLINK("#'目次'!B70", "[64]")</f>
        <v>[64]</v>
      </c>
      <c r="C1540" s="23" t="s">
        <v>162</v>
      </c>
    </row>
    <row r="1543" spans="2:13" x14ac:dyDescent="0.2">
      <c r="C1543" s="23" t="s">
        <v>80</v>
      </c>
    </row>
    <row r="1544" spans="2:13" ht="36" x14ac:dyDescent="0.2">
      <c r="E1544" s="195"/>
      <c r="F1544" s="196"/>
      <c r="G1544" s="37" t="s">
        <v>15</v>
      </c>
      <c r="H1544" s="33" t="s">
        <v>131</v>
      </c>
      <c r="I1544" s="13" t="s">
        <v>132</v>
      </c>
      <c r="J1544" s="13" t="s">
        <v>133</v>
      </c>
      <c r="K1544" s="13" t="s">
        <v>134</v>
      </c>
      <c r="L1544" s="13" t="s">
        <v>135</v>
      </c>
      <c r="M1544" s="38" t="s">
        <v>18</v>
      </c>
    </row>
    <row r="1545" spans="2:13" x14ac:dyDescent="0.2">
      <c r="E1545" s="197"/>
      <c r="F1545" s="198"/>
      <c r="G1545" s="35"/>
      <c r="H1545" s="39"/>
      <c r="I1545" s="14"/>
      <c r="J1545" s="14"/>
      <c r="K1545" s="14"/>
      <c r="L1545" s="14"/>
      <c r="M1545" s="34"/>
    </row>
    <row r="1546" spans="2:13" x14ac:dyDescent="0.2">
      <c r="E1546" s="91" t="s">
        <v>15</v>
      </c>
      <c r="F1546" s="46"/>
      <c r="G1546" s="36">
        <v>1200</v>
      </c>
      <c r="H1546" s="17">
        <v>73</v>
      </c>
      <c r="I1546" s="17">
        <v>182</v>
      </c>
      <c r="J1546" s="17">
        <v>613</v>
      </c>
      <c r="K1546" s="17">
        <v>182</v>
      </c>
      <c r="L1546" s="17">
        <v>112</v>
      </c>
      <c r="M1546" s="47">
        <v>38</v>
      </c>
    </row>
    <row r="1547" spans="2:13" x14ac:dyDescent="0.2">
      <c r="E1547" s="4" t="s">
        <v>81</v>
      </c>
      <c r="F1547" s="5"/>
      <c r="G1547" s="19">
        <v>48</v>
      </c>
      <c r="H1547" s="27">
        <v>5</v>
      </c>
      <c r="I1547" s="3">
        <v>10</v>
      </c>
      <c r="J1547" s="3">
        <v>21</v>
      </c>
      <c r="K1547" s="3">
        <v>5</v>
      </c>
      <c r="L1547" s="3">
        <v>5</v>
      </c>
      <c r="M1547" s="26">
        <v>2</v>
      </c>
    </row>
    <row r="1548" spans="2:13" x14ac:dyDescent="0.2">
      <c r="E1548" s="4" t="s">
        <v>82</v>
      </c>
      <c r="F1548" s="5"/>
      <c r="G1548" s="6">
        <v>84</v>
      </c>
      <c r="H1548" s="8">
        <v>5</v>
      </c>
      <c r="I1548" s="1">
        <v>13</v>
      </c>
      <c r="J1548" s="1">
        <v>37</v>
      </c>
      <c r="K1548" s="1">
        <v>15</v>
      </c>
      <c r="L1548" s="1">
        <v>9</v>
      </c>
      <c r="M1548" s="9">
        <v>5</v>
      </c>
    </row>
    <row r="1549" spans="2:13" x14ac:dyDescent="0.2">
      <c r="E1549" s="4" t="s">
        <v>83</v>
      </c>
      <c r="F1549" s="5"/>
      <c r="G1549" s="6">
        <v>462</v>
      </c>
      <c r="H1549" s="8">
        <v>29</v>
      </c>
      <c r="I1549" s="1">
        <v>76</v>
      </c>
      <c r="J1549" s="1">
        <v>228</v>
      </c>
      <c r="K1549" s="1">
        <v>72</v>
      </c>
      <c r="L1549" s="1">
        <v>38</v>
      </c>
      <c r="M1549" s="9">
        <v>19</v>
      </c>
    </row>
    <row r="1550" spans="2:13" x14ac:dyDescent="0.2">
      <c r="E1550" s="4" t="s">
        <v>84</v>
      </c>
      <c r="F1550" s="5"/>
      <c r="G1550" s="6">
        <v>30</v>
      </c>
      <c r="H1550" s="8">
        <v>1</v>
      </c>
      <c r="I1550" s="1">
        <v>5</v>
      </c>
      <c r="J1550" s="1">
        <v>15</v>
      </c>
      <c r="K1550" s="1">
        <v>5</v>
      </c>
      <c r="L1550" s="1">
        <v>2</v>
      </c>
      <c r="M1550" s="9">
        <v>2</v>
      </c>
    </row>
    <row r="1551" spans="2:13" x14ac:dyDescent="0.2">
      <c r="E1551" s="4" t="s">
        <v>85</v>
      </c>
      <c r="F1551" s="5"/>
      <c r="G1551" s="6">
        <v>144</v>
      </c>
      <c r="H1551" s="8">
        <v>6</v>
      </c>
      <c r="I1551" s="1">
        <v>22</v>
      </c>
      <c r="J1551" s="1">
        <v>75</v>
      </c>
      <c r="K1551" s="1">
        <v>25</v>
      </c>
      <c r="L1551" s="1">
        <v>11</v>
      </c>
      <c r="M1551" s="9">
        <v>5</v>
      </c>
    </row>
    <row r="1552" spans="2:13" x14ac:dyDescent="0.2">
      <c r="E1552" s="4" t="s">
        <v>86</v>
      </c>
      <c r="F1552" s="5"/>
      <c r="G1552" s="6">
        <v>192</v>
      </c>
      <c r="H1552" s="8">
        <v>10</v>
      </c>
      <c r="I1552" s="1">
        <v>28</v>
      </c>
      <c r="J1552" s="1">
        <v>102</v>
      </c>
      <c r="K1552" s="1">
        <v>29</v>
      </c>
      <c r="L1552" s="1">
        <v>23</v>
      </c>
      <c r="M1552" s="9">
        <v>0</v>
      </c>
    </row>
    <row r="1553" spans="2:17" x14ac:dyDescent="0.2">
      <c r="E1553" s="4" t="s">
        <v>87</v>
      </c>
      <c r="F1553" s="5"/>
      <c r="G1553" s="6">
        <v>72</v>
      </c>
      <c r="H1553" s="8">
        <v>7</v>
      </c>
      <c r="I1553" s="1">
        <v>6</v>
      </c>
      <c r="J1553" s="1">
        <v>34</v>
      </c>
      <c r="K1553" s="1">
        <v>11</v>
      </c>
      <c r="L1553" s="1">
        <v>12</v>
      </c>
      <c r="M1553" s="9">
        <v>2</v>
      </c>
    </row>
    <row r="1554" spans="2:17" x14ac:dyDescent="0.2">
      <c r="E1554" s="4" t="s">
        <v>88</v>
      </c>
      <c r="F1554" s="5"/>
      <c r="G1554" s="6">
        <v>36</v>
      </c>
      <c r="H1554" s="8">
        <v>2</v>
      </c>
      <c r="I1554" s="1">
        <v>3</v>
      </c>
      <c r="J1554" s="1">
        <v>17</v>
      </c>
      <c r="K1554" s="1">
        <v>10</v>
      </c>
      <c r="L1554" s="1">
        <v>3</v>
      </c>
      <c r="M1554" s="9">
        <v>1</v>
      </c>
    </row>
    <row r="1555" spans="2:17" x14ac:dyDescent="0.2">
      <c r="E1555" s="4" t="s">
        <v>89</v>
      </c>
      <c r="F1555" s="5"/>
      <c r="G1555" s="6">
        <v>66</v>
      </c>
      <c r="H1555" s="8">
        <v>2</v>
      </c>
      <c r="I1555" s="1">
        <v>7</v>
      </c>
      <c r="J1555" s="1">
        <v>45</v>
      </c>
      <c r="K1555" s="1">
        <v>7</v>
      </c>
      <c r="L1555" s="1">
        <v>4</v>
      </c>
      <c r="M1555" s="9">
        <v>1</v>
      </c>
    </row>
    <row r="1556" spans="2:17" x14ac:dyDescent="0.2">
      <c r="E1556" s="4" t="s">
        <v>90</v>
      </c>
      <c r="F1556" s="5"/>
      <c r="G1556" s="6">
        <v>54</v>
      </c>
      <c r="H1556" s="8">
        <v>6</v>
      </c>
      <c r="I1556" s="1">
        <v>8</v>
      </c>
      <c r="J1556" s="1">
        <v>31</v>
      </c>
      <c r="K1556" s="1">
        <v>3</v>
      </c>
      <c r="L1556" s="1">
        <v>5</v>
      </c>
      <c r="M1556" s="9">
        <v>1</v>
      </c>
    </row>
    <row r="1557" spans="2:17" x14ac:dyDescent="0.2">
      <c r="E1557" s="57" t="s">
        <v>91</v>
      </c>
      <c r="F1557" s="59"/>
      <c r="G1557" s="55">
        <v>12</v>
      </c>
      <c r="H1557" s="77">
        <v>0</v>
      </c>
      <c r="I1557" s="32">
        <v>4</v>
      </c>
      <c r="J1557" s="32">
        <v>8</v>
      </c>
      <c r="K1557" s="32">
        <v>0</v>
      </c>
      <c r="L1557" s="32">
        <v>0</v>
      </c>
      <c r="M1557" s="80">
        <v>0</v>
      </c>
    </row>
    <row r="1559" spans="2:17" x14ac:dyDescent="0.2">
      <c r="B1559" s="40" t="str">
        <f xml:space="preserve"> HYPERLINK("#'目次'!B71", "[65]")</f>
        <v>[65]</v>
      </c>
      <c r="C1559" s="23" t="s">
        <v>165</v>
      </c>
    </row>
    <row r="1562" spans="2:17" x14ac:dyDescent="0.2">
      <c r="C1562" s="23" t="s">
        <v>14</v>
      </c>
    </row>
    <row r="1563" spans="2:17" x14ac:dyDescent="0.2">
      <c r="D1563" s="195"/>
      <c r="E1563" s="196"/>
      <c r="F1563" s="196"/>
      <c r="G1563" s="37" t="s">
        <v>15</v>
      </c>
      <c r="H1563" s="33" t="s">
        <v>166</v>
      </c>
      <c r="I1563" s="13" t="s">
        <v>167</v>
      </c>
      <c r="J1563" s="13" t="s">
        <v>168</v>
      </c>
      <c r="K1563" s="13" t="s">
        <v>169</v>
      </c>
      <c r="L1563" s="13" t="s">
        <v>170</v>
      </c>
      <c r="M1563" s="13" t="s">
        <v>171</v>
      </c>
      <c r="N1563" s="13" t="s">
        <v>172</v>
      </c>
      <c r="O1563" s="13" t="s">
        <v>173</v>
      </c>
      <c r="P1563" s="13" t="s">
        <v>174</v>
      </c>
      <c r="Q1563" s="38" t="s">
        <v>18</v>
      </c>
    </row>
    <row r="1564" spans="2:17" x14ac:dyDescent="0.2">
      <c r="D1564" s="197"/>
      <c r="E1564" s="198"/>
      <c r="F1564" s="198"/>
      <c r="G1564" s="35"/>
      <c r="H1564" s="39"/>
      <c r="I1564" s="14"/>
      <c r="J1564" s="14"/>
      <c r="K1564" s="14"/>
      <c r="L1564" s="14"/>
      <c r="M1564" s="14"/>
      <c r="N1564" s="14"/>
      <c r="O1564" s="14"/>
      <c r="P1564" s="14"/>
      <c r="Q1564" s="34"/>
    </row>
    <row r="1565" spans="2:17" x14ac:dyDescent="0.2">
      <c r="D1565" s="56"/>
      <c r="E1565" s="58" t="s">
        <v>15</v>
      </c>
      <c r="F1565" s="46"/>
      <c r="G1565" s="36">
        <v>1200</v>
      </c>
      <c r="H1565" s="17">
        <v>37</v>
      </c>
      <c r="I1565" s="17">
        <v>11</v>
      </c>
      <c r="J1565" s="17">
        <v>0</v>
      </c>
      <c r="K1565" s="17">
        <v>593</v>
      </c>
      <c r="L1565" s="17">
        <v>409</v>
      </c>
      <c r="M1565" s="17">
        <v>1060</v>
      </c>
      <c r="N1565" s="17">
        <v>294</v>
      </c>
      <c r="O1565" s="17">
        <v>695</v>
      </c>
      <c r="P1565" s="17">
        <v>144</v>
      </c>
      <c r="Q1565" s="47">
        <v>10</v>
      </c>
    </row>
    <row r="1566" spans="2:17" x14ac:dyDescent="0.2">
      <c r="D1566" s="199" t="s">
        <v>19</v>
      </c>
      <c r="E1566" s="22" t="s">
        <v>20</v>
      </c>
      <c r="F1566" s="21"/>
      <c r="G1566" s="19">
        <v>132</v>
      </c>
      <c r="H1566" s="27">
        <v>7</v>
      </c>
      <c r="I1566" s="3">
        <v>3</v>
      </c>
      <c r="J1566" s="3">
        <v>0</v>
      </c>
      <c r="K1566" s="3">
        <v>63</v>
      </c>
      <c r="L1566" s="3">
        <v>42</v>
      </c>
      <c r="M1566" s="3">
        <v>122</v>
      </c>
      <c r="N1566" s="3">
        <v>27</v>
      </c>
      <c r="O1566" s="3">
        <v>81</v>
      </c>
      <c r="P1566" s="3">
        <v>12</v>
      </c>
      <c r="Q1566" s="26">
        <v>3</v>
      </c>
    </row>
    <row r="1567" spans="2:17" x14ac:dyDescent="0.2">
      <c r="D1567" s="200"/>
      <c r="E1567" s="4" t="s">
        <v>21</v>
      </c>
      <c r="F1567" s="5"/>
      <c r="G1567" s="6">
        <v>444</v>
      </c>
      <c r="H1567" s="8">
        <v>7</v>
      </c>
      <c r="I1567" s="1">
        <v>2</v>
      </c>
      <c r="J1567" s="1">
        <v>0</v>
      </c>
      <c r="K1567" s="1">
        <v>218</v>
      </c>
      <c r="L1567" s="1">
        <v>145</v>
      </c>
      <c r="M1567" s="1">
        <v>381</v>
      </c>
      <c r="N1567" s="1">
        <v>112</v>
      </c>
      <c r="O1567" s="1">
        <v>247</v>
      </c>
      <c r="P1567" s="1">
        <v>93</v>
      </c>
      <c r="Q1567" s="9">
        <v>4</v>
      </c>
    </row>
    <row r="1568" spans="2:17" x14ac:dyDescent="0.2">
      <c r="D1568" s="200"/>
      <c r="E1568" s="4" t="s">
        <v>22</v>
      </c>
      <c r="F1568" s="5"/>
      <c r="G1568" s="6">
        <v>192</v>
      </c>
      <c r="H1568" s="8">
        <v>10</v>
      </c>
      <c r="I1568" s="1">
        <v>0</v>
      </c>
      <c r="J1568" s="1">
        <v>0</v>
      </c>
      <c r="K1568" s="1">
        <v>92</v>
      </c>
      <c r="L1568" s="1">
        <v>72</v>
      </c>
      <c r="M1568" s="1">
        <v>172</v>
      </c>
      <c r="N1568" s="1">
        <v>51</v>
      </c>
      <c r="O1568" s="1">
        <v>117</v>
      </c>
      <c r="P1568" s="1">
        <v>12</v>
      </c>
      <c r="Q1568" s="9">
        <v>0</v>
      </c>
    </row>
    <row r="1569" spans="4:17" x14ac:dyDescent="0.2">
      <c r="D1569" s="200"/>
      <c r="E1569" s="4" t="s">
        <v>23</v>
      </c>
      <c r="F1569" s="5"/>
      <c r="G1569" s="6">
        <v>192</v>
      </c>
      <c r="H1569" s="8">
        <v>6</v>
      </c>
      <c r="I1569" s="1">
        <v>3</v>
      </c>
      <c r="J1569" s="1">
        <v>0</v>
      </c>
      <c r="K1569" s="1">
        <v>89</v>
      </c>
      <c r="L1569" s="1">
        <v>63</v>
      </c>
      <c r="M1569" s="1">
        <v>175</v>
      </c>
      <c r="N1569" s="1">
        <v>39</v>
      </c>
      <c r="O1569" s="1">
        <v>109</v>
      </c>
      <c r="P1569" s="1">
        <v>11</v>
      </c>
      <c r="Q1569" s="9">
        <v>0</v>
      </c>
    </row>
    <row r="1570" spans="4:17" x14ac:dyDescent="0.2">
      <c r="D1570" s="200"/>
      <c r="E1570" s="4" t="s">
        <v>24</v>
      </c>
      <c r="F1570" s="5"/>
      <c r="G1570" s="6">
        <v>240</v>
      </c>
      <c r="H1570" s="8">
        <v>7</v>
      </c>
      <c r="I1570" s="1">
        <v>3</v>
      </c>
      <c r="J1570" s="1">
        <v>0</v>
      </c>
      <c r="K1570" s="1">
        <v>131</v>
      </c>
      <c r="L1570" s="1">
        <v>87</v>
      </c>
      <c r="M1570" s="1">
        <v>210</v>
      </c>
      <c r="N1570" s="1">
        <v>65</v>
      </c>
      <c r="O1570" s="1">
        <v>141</v>
      </c>
      <c r="P1570" s="1">
        <v>16</v>
      </c>
      <c r="Q1570" s="9">
        <v>3</v>
      </c>
    </row>
    <row r="1571" spans="4:17" x14ac:dyDescent="0.2">
      <c r="D1571" s="199" t="s">
        <v>25</v>
      </c>
      <c r="E1571" s="22" t="s">
        <v>26</v>
      </c>
      <c r="F1571" s="21"/>
      <c r="G1571" s="19">
        <v>348</v>
      </c>
      <c r="H1571" s="27">
        <v>12</v>
      </c>
      <c r="I1571" s="3">
        <v>4</v>
      </c>
      <c r="J1571" s="3">
        <v>0</v>
      </c>
      <c r="K1571" s="3">
        <v>183</v>
      </c>
      <c r="L1571" s="3">
        <v>103</v>
      </c>
      <c r="M1571" s="3">
        <v>302</v>
      </c>
      <c r="N1571" s="3">
        <v>97</v>
      </c>
      <c r="O1571" s="3">
        <v>201</v>
      </c>
      <c r="P1571" s="3">
        <v>56</v>
      </c>
      <c r="Q1571" s="26">
        <v>2</v>
      </c>
    </row>
    <row r="1572" spans="4:17" x14ac:dyDescent="0.2">
      <c r="D1572" s="200"/>
      <c r="E1572" s="4" t="s">
        <v>27</v>
      </c>
      <c r="F1572" s="5"/>
      <c r="G1572" s="6">
        <v>378</v>
      </c>
      <c r="H1572" s="8">
        <v>13</v>
      </c>
      <c r="I1572" s="1">
        <v>4</v>
      </c>
      <c r="J1572" s="1">
        <v>0</v>
      </c>
      <c r="K1572" s="1">
        <v>180</v>
      </c>
      <c r="L1572" s="1">
        <v>133</v>
      </c>
      <c r="M1572" s="1">
        <v>337</v>
      </c>
      <c r="N1572" s="1">
        <v>83</v>
      </c>
      <c r="O1572" s="1">
        <v>214</v>
      </c>
      <c r="P1572" s="1">
        <v>36</v>
      </c>
      <c r="Q1572" s="9">
        <v>2</v>
      </c>
    </row>
    <row r="1573" spans="4:17" x14ac:dyDescent="0.2">
      <c r="D1573" s="200"/>
      <c r="E1573" s="4" t="s">
        <v>28</v>
      </c>
      <c r="F1573" s="5"/>
      <c r="G1573" s="6">
        <v>372</v>
      </c>
      <c r="H1573" s="8">
        <v>8</v>
      </c>
      <c r="I1573" s="1">
        <v>2</v>
      </c>
      <c r="J1573" s="1">
        <v>0</v>
      </c>
      <c r="K1573" s="1">
        <v>182</v>
      </c>
      <c r="L1573" s="1">
        <v>134</v>
      </c>
      <c r="M1573" s="1">
        <v>331</v>
      </c>
      <c r="N1573" s="1">
        <v>89</v>
      </c>
      <c r="O1573" s="1">
        <v>223</v>
      </c>
      <c r="P1573" s="1">
        <v>42</v>
      </c>
      <c r="Q1573" s="9">
        <v>5</v>
      </c>
    </row>
    <row r="1574" spans="4:17" x14ac:dyDescent="0.2">
      <c r="D1574" s="200"/>
      <c r="E1574" s="4" t="s">
        <v>29</v>
      </c>
      <c r="F1574" s="5"/>
      <c r="G1574" s="6">
        <v>102</v>
      </c>
      <c r="H1574" s="8">
        <v>4</v>
      </c>
      <c r="I1574" s="1">
        <v>1</v>
      </c>
      <c r="J1574" s="1">
        <v>0</v>
      </c>
      <c r="K1574" s="1">
        <v>48</v>
      </c>
      <c r="L1574" s="1">
        <v>39</v>
      </c>
      <c r="M1574" s="1">
        <v>90</v>
      </c>
      <c r="N1574" s="1">
        <v>25</v>
      </c>
      <c r="O1574" s="1">
        <v>57</v>
      </c>
      <c r="P1574" s="1">
        <v>10</v>
      </c>
      <c r="Q1574" s="9">
        <v>1</v>
      </c>
    </row>
    <row r="1575" spans="4:17" x14ac:dyDescent="0.2">
      <c r="D1575" s="199" t="s">
        <v>30</v>
      </c>
      <c r="E1575" s="22" t="s">
        <v>31</v>
      </c>
      <c r="F1575" s="21"/>
      <c r="G1575" s="19">
        <v>592</v>
      </c>
      <c r="H1575" s="27">
        <v>19</v>
      </c>
      <c r="I1575" s="3">
        <v>6</v>
      </c>
      <c r="J1575" s="3">
        <v>0</v>
      </c>
      <c r="K1575" s="3">
        <v>306</v>
      </c>
      <c r="L1575" s="3">
        <v>216</v>
      </c>
      <c r="M1575" s="3">
        <v>524</v>
      </c>
      <c r="N1575" s="3">
        <v>165</v>
      </c>
      <c r="O1575" s="3">
        <v>355</v>
      </c>
      <c r="P1575" s="3">
        <v>75</v>
      </c>
      <c r="Q1575" s="26">
        <v>5</v>
      </c>
    </row>
    <row r="1576" spans="4:17" x14ac:dyDescent="0.2">
      <c r="D1576" s="200"/>
      <c r="E1576" s="4" t="s">
        <v>32</v>
      </c>
      <c r="F1576" s="5"/>
      <c r="G1576" s="6">
        <v>608</v>
      </c>
      <c r="H1576" s="8">
        <v>18</v>
      </c>
      <c r="I1576" s="1">
        <v>5</v>
      </c>
      <c r="J1576" s="1">
        <v>0</v>
      </c>
      <c r="K1576" s="1">
        <v>287</v>
      </c>
      <c r="L1576" s="1">
        <v>193</v>
      </c>
      <c r="M1576" s="1">
        <v>536</v>
      </c>
      <c r="N1576" s="1">
        <v>129</v>
      </c>
      <c r="O1576" s="1">
        <v>340</v>
      </c>
      <c r="P1576" s="1">
        <v>69</v>
      </c>
      <c r="Q1576" s="9">
        <v>5</v>
      </c>
    </row>
    <row r="1577" spans="4:17" x14ac:dyDescent="0.2">
      <c r="D1577" s="199" t="s">
        <v>33</v>
      </c>
      <c r="E1577" s="22" t="s">
        <v>34</v>
      </c>
      <c r="F1577" s="21"/>
      <c r="G1577" s="19">
        <v>74</v>
      </c>
      <c r="H1577" s="27">
        <v>0</v>
      </c>
      <c r="I1577" s="3">
        <v>0</v>
      </c>
      <c r="J1577" s="3">
        <v>0</v>
      </c>
      <c r="K1577" s="3">
        <v>21</v>
      </c>
      <c r="L1577" s="3">
        <v>26</v>
      </c>
      <c r="M1577" s="3">
        <v>67</v>
      </c>
      <c r="N1577" s="3">
        <v>24</v>
      </c>
      <c r="O1577" s="3">
        <v>45</v>
      </c>
      <c r="P1577" s="3">
        <v>11</v>
      </c>
      <c r="Q1577" s="26">
        <v>0</v>
      </c>
    </row>
    <row r="1578" spans="4:17" x14ac:dyDescent="0.2">
      <c r="D1578" s="200"/>
      <c r="E1578" s="4" t="s">
        <v>35</v>
      </c>
      <c r="F1578" s="5"/>
      <c r="G1578" s="6">
        <v>148</v>
      </c>
      <c r="H1578" s="8">
        <v>1</v>
      </c>
      <c r="I1578" s="1">
        <v>1</v>
      </c>
      <c r="J1578" s="1">
        <v>0</v>
      </c>
      <c r="K1578" s="1">
        <v>62</v>
      </c>
      <c r="L1578" s="1">
        <v>49</v>
      </c>
      <c r="M1578" s="1">
        <v>128</v>
      </c>
      <c r="N1578" s="1">
        <v>51</v>
      </c>
      <c r="O1578" s="1">
        <v>85</v>
      </c>
      <c r="P1578" s="1">
        <v>29</v>
      </c>
      <c r="Q1578" s="9">
        <v>0</v>
      </c>
    </row>
    <row r="1579" spans="4:17" x14ac:dyDescent="0.2">
      <c r="D1579" s="200"/>
      <c r="E1579" s="4" t="s">
        <v>36</v>
      </c>
      <c r="F1579" s="5"/>
      <c r="G1579" s="6">
        <v>187</v>
      </c>
      <c r="H1579" s="8">
        <v>6</v>
      </c>
      <c r="I1579" s="1">
        <v>2</v>
      </c>
      <c r="J1579" s="1">
        <v>0</v>
      </c>
      <c r="K1579" s="1">
        <v>85</v>
      </c>
      <c r="L1579" s="1">
        <v>61</v>
      </c>
      <c r="M1579" s="1">
        <v>163</v>
      </c>
      <c r="N1579" s="1">
        <v>51</v>
      </c>
      <c r="O1579" s="1">
        <v>124</v>
      </c>
      <c r="P1579" s="1">
        <v>40</v>
      </c>
      <c r="Q1579" s="9">
        <v>0</v>
      </c>
    </row>
    <row r="1580" spans="4:17" x14ac:dyDescent="0.2">
      <c r="D1580" s="200"/>
      <c r="E1580" s="4" t="s">
        <v>37</v>
      </c>
      <c r="F1580" s="5"/>
      <c r="G1580" s="6">
        <v>221</v>
      </c>
      <c r="H1580" s="8">
        <v>5</v>
      </c>
      <c r="I1580" s="1">
        <v>2</v>
      </c>
      <c r="J1580" s="1">
        <v>0</v>
      </c>
      <c r="K1580" s="1">
        <v>99</v>
      </c>
      <c r="L1580" s="1">
        <v>68</v>
      </c>
      <c r="M1580" s="1">
        <v>200</v>
      </c>
      <c r="N1580" s="1">
        <v>46</v>
      </c>
      <c r="O1580" s="1">
        <v>130</v>
      </c>
      <c r="P1580" s="1">
        <v>34</v>
      </c>
      <c r="Q1580" s="9">
        <v>1</v>
      </c>
    </row>
    <row r="1581" spans="4:17" x14ac:dyDescent="0.2">
      <c r="D1581" s="200"/>
      <c r="E1581" s="4" t="s">
        <v>38</v>
      </c>
      <c r="F1581" s="5"/>
      <c r="G1581" s="6">
        <v>186</v>
      </c>
      <c r="H1581" s="8">
        <v>3</v>
      </c>
      <c r="I1581" s="1">
        <v>1</v>
      </c>
      <c r="J1581" s="1">
        <v>0</v>
      </c>
      <c r="K1581" s="1">
        <v>102</v>
      </c>
      <c r="L1581" s="1">
        <v>72</v>
      </c>
      <c r="M1581" s="1">
        <v>166</v>
      </c>
      <c r="N1581" s="1">
        <v>43</v>
      </c>
      <c r="O1581" s="1">
        <v>113</v>
      </c>
      <c r="P1581" s="1">
        <v>18</v>
      </c>
      <c r="Q1581" s="9">
        <v>1</v>
      </c>
    </row>
    <row r="1582" spans="4:17" x14ac:dyDescent="0.2">
      <c r="D1582" s="200"/>
      <c r="E1582" s="4" t="s">
        <v>39</v>
      </c>
      <c r="F1582" s="5"/>
      <c r="G1582" s="6">
        <v>223</v>
      </c>
      <c r="H1582" s="8">
        <v>13</v>
      </c>
      <c r="I1582" s="1">
        <v>3</v>
      </c>
      <c r="J1582" s="1">
        <v>0</v>
      </c>
      <c r="K1582" s="1">
        <v>130</v>
      </c>
      <c r="L1582" s="1">
        <v>75</v>
      </c>
      <c r="M1582" s="1">
        <v>193</v>
      </c>
      <c r="N1582" s="1">
        <v>41</v>
      </c>
      <c r="O1582" s="1">
        <v>106</v>
      </c>
      <c r="P1582" s="1">
        <v>9</v>
      </c>
      <c r="Q1582" s="9">
        <v>3</v>
      </c>
    </row>
    <row r="1583" spans="4:17" x14ac:dyDescent="0.2">
      <c r="D1583" s="201"/>
      <c r="E1583" s="57" t="s">
        <v>40</v>
      </c>
      <c r="F1583" s="59"/>
      <c r="G1583" s="55">
        <v>161</v>
      </c>
      <c r="H1583" s="77">
        <v>9</v>
      </c>
      <c r="I1583" s="32">
        <v>2</v>
      </c>
      <c r="J1583" s="32">
        <v>0</v>
      </c>
      <c r="K1583" s="32">
        <v>94</v>
      </c>
      <c r="L1583" s="32">
        <v>58</v>
      </c>
      <c r="M1583" s="32">
        <v>143</v>
      </c>
      <c r="N1583" s="32">
        <v>38</v>
      </c>
      <c r="O1583" s="32">
        <v>92</v>
      </c>
      <c r="P1583" s="32">
        <v>3</v>
      </c>
      <c r="Q1583" s="80">
        <v>5</v>
      </c>
    </row>
    <row r="1585" spans="2:17" x14ac:dyDescent="0.2">
      <c r="B1585" s="40" t="str">
        <f xml:space="preserve"> HYPERLINK("#'目次'!B72", "[66]")</f>
        <v>[66]</v>
      </c>
      <c r="C1585" s="23" t="s">
        <v>165</v>
      </c>
    </row>
    <row r="1588" spans="2:17" x14ac:dyDescent="0.2">
      <c r="C1588" s="23" t="s">
        <v>48</v>
      </c>
    </row>
    <row r="1589" spans="2:17" x14ac:dyDescent="0.2">
      <c r="D1589" s="195"/>
      <c r="E1589" s="196"/>
      <c r="F1589" s="196"/>
      <c r="G1589" s="37" t="s">
        <v>15</v>
      </c>
      <c r="H1589" s="33" t="s">
        <v>166</v>
      </c>
      <c r="I1589" s="13" t="s">
        <v>167</v>
      </c>
      <c r="J1589" s="13" t="s">
        <v>168</v>
      </c>
      <c r="K1589" s="13" t="s">
        <v>169</v>
      </c>
      <c r="L1589" s="13" t="s">
        <v>170</v>
      </c>
      <c r="M1589" s="13" t="s">
        <v>171</v>
      </c>
      <c r="N1589" s="13" t="s">
        <v>172</v>
      </c>
      <c r="O1589" s="13" t="s">
        <v>173</v>
      </c>
      <c r="P1589" s="13" t="s">
        <v>174</v>
      </c>
      <c r="Q1589" s="38" t="s">
        <v>18</v>
      </c>
    </row>
    <row r="1590" spans="2:17" x14ac:dyDescent="0.2">
      <c r="D1590" s="197"/>
      <c r="E1590" s="198"/>
      <c r="F1590" s="198"/>
      <c r="G1590" s="35"/>
      <c r="H1590" s="39"/>
      <c r="I1590" s="14"/>
      <c r="J1590" s="14"/>
      <c r="K1590" s="14"/>
      <c r="L1590" s="14"/>
      <c r="M1590" s="14"/>
      <c r="N1590" s="14"/>
      <c r="O1590" s="14"/>
      <c r="P1590" s="14"/>
      <c r="Q1590" s="34"/>
    </row>
    <row r="1591" spans="2:17" x14ac:dyDescent="0.2">
      <c r="D1591" s="56"/>
      <c r="E1591" s="58" t="s">
        <v>15</v>
      </c>
      <c r="F1591" s="46"/>
      <c r="G1591" s="36">
        <v>1200</v>
      </c>
      <c r="H1591" s="17">
        <v>37</v>
      </c>
      <c r="I1591" s="17">
        <v>11</v>
      </c>
      <c r="J1591" s="17">
        <v>0</v>
      </c>
      <c r="K1591" s="17">
        <v>593</v>
      </c>
      <c r="L1591" s="17">
        <v>409</v>
      </c>
      <c r="M1591" s="17">
        <v>1060</v>
      </c>
      <c r="N1591" s="17">
        <v>294</v>
      </c>
      <c r="O1591" s="17">
        <v>695</v>
      </c>
      <c r="P1591" s="17">
        <v>144</v>
      </c>
      <c r="Q1591" s="47">
        <v>10</v>
      </c>
    </row>
    <row r="1592" spans="2:17" x14ac:dyDescent="0.2">
      <c r="D1592" s="199" t="s">
        <v>49</v>
      </c>
      <c r="E1592" s="22" t="s">
        <v>50</v>
      </c>
      <c r="F1592" s="21"/>
      <c r="G1592" s="19">
        <v>15</v>
      </c>
      <c r="H1592" s="27">
        <v>0</v>
      </c>
      <c r="I1592" s="3">
        <v>0</v>
      </c>
      <c r="J1592" s="3">
        <v>0</v>
      </c>
      <c r="K1592" s="3">
        <v>13</v>
      </c>
      <c r="L1592" s="3">
        <v>7</v>
      </c>
      <c r="M1592" s="3">
        <v>14</v>
      </c>
      <c r="N1592" s="3">
        <v>6</v>
      </c>
      <c r="O1592" s="3">
        <v>8</v>
      </c>
      <c r="P1592" s="3">
        <v>0</v>
      </c>
      <c r="Q1592" s="26">
        <v>0</v>
      </c>
    </row>
    <row r="1593" spans="2:17" x14ac:dyDescent="0.2">
      <c r="D1593" s="200"/>
      <c r="E1593" s="4" t="s">
        <v>51</v>
      </c>
      <c r="F1593" s="5"/>
      <c r="G1593" s="6">
        <v>142</v>
      </c>
      <c r="H1593" s="8">
        <v>7</v>
      </c>
      <c r="I1593" s="1">
        <v>1</v>
      </c>
      <c r="J1593" s="1">
        <v>0</v>
      </c>
      <c r="K1593" s="1">
        <v>65</v>
      </c>
      <c r="L1593" s="1">
        <v>52</v>
      </c>
      <c r="M1593" s="1">
        <v>129</v>
      </c>
      <c r="N1593" s="1">
        <v>37</v>
      </c>
      <c r="O1593" s="1">
        <v>82</v>
      </c>
      <c r="P1593" s="1">
        <v>12</v>
      </c>
      <c r="Q1593" s="9">
        <v>1</v>
      </c>
    </row>
    <row r="1594" spans="2:17" x14ac:dyDescent="0.2">
      <c r="D1594" s="200"/>
      <c r="E1594" s="4" t="s">
        <v>52</v>
      </c>
      <c r="F1594" s="5"/>
      <c r="G1594" s="6">
        <v>26</v>
      </c>
      <c r="H1594" s="8">
        <v>0</v>
      </c>
      <c r="I1594" s="1">
        <v>0</v>
      </c>
      <c r="J1594" s="1">
        <v>0</v>
      </c>
      <c r="K1594" s="1">
        <v>16</v>
      </c>
      <c r="L1594" s="1">
        <v>8</v>
      </c>
      <c r="M1594" s="1">
        <v>21</v>
      </c>
      <c r="N1594" s="1">
        <v>3</v>
      </c>
      <c r="O1594" s="1">
        <v>14</v>
      </c>
      <c r="P1594" s="1">
        <v>3</v>
      </c>
      <c r="Q1594" s="9">
        <v>0</v>
      </c>
    </row>
    <row r="1595" spans="2:17" x14ac:dyDescent="0.2">
      <c r="D1595" s="200"/>
      <c r="E1595" s="4" t="s">
        <v>53</v>
      </c>
      <c r="F1595" s="5"/>
      <c r="G1595" s="6">
        <v>41</v>
      </c>
      <c r="H1595" s="8">
        <v>0</v>
      </c>
      <c r="I1595" s="1">
        <v>0</v>
      </c>
      <c r="J1595" s="1">
        <v>0</v>
      </c>
      <c r="K1595" s="1">
        <v>21</v>
      </c>
      <c r="L1595" s="1">
        <v>15</v>
      </c>
      <c r="M1595" s="1">
        <v>37</v>
      </c>
      <c r="N1595" s="1">
        <v>9</v>
      </c>
      <c r="O1595" s="1">
        <v>20</v>
      </c>
      <c r="P1595" s="1">
        <v>6</v>
      </c>
      <c r="Q1595" s="9">
        <v>0</v>
      </c>
    </row>
    <row r="1596" spans="2:17" x14ac:dyDescent="0.2">
      <c r="D1596" s="200"/>
      <c r="E1596" s="4" t="s">
        <v>54</v>
      </c>
      <c r="F1596" s="5"/>
      <c r="G1596" s="6">
        <v>226</v>
      </c>
      <c r="H1596" s="8">
        <v>8</v>
      </c>
      <c r="I1596" s="1">
        <v>3</v>
      </c>
      <c r="J1596" s="1">
        <v>0</v>
      </c>
      <c r="K1596" s="1">
        <v>116</v>
      </c>
      <c r="L1596" s="1">
        <v>79</v>
      </c>
      <c r="M1596" s="1">
        <v>198</v>
      </c>
      <c r="N1596" s="1">
        <v>60</v>
      </c>
      <c r="O1596" s="1">
        <v>145</v>
      </c>
      <c r="P1596" s="1">
        <v>45</v>
      </c>
      <c r="Q1596" s="9">
        <v>0</v>
      </c>
    </row>
    <row r="1597" spans="2:17" x14ac:dyDescent="0.2">
      <c r="D1597" s="200"/>
      <c r="E1597" s="4" t="s">
        <v>55</v>
      </c>
      <c r="F1597" s="5"/>
      <c r="G1597" s="6">
        <v>125</v>
      </c>
      <c r="H1597" s="8">
        <v>3</v>
      </c>
      <c r="I1597" s="1">
        <v>0</v>
      </c>
      <c r="J1597" s="1">
        <v>0</v>
      </c>
      <c r="K1597" s="1">
        <v>57</v>
      </c>
      <c r="L1597" s="1">
        <v>42</v>
      </c>
      <c r="M1597" s="1">
        <v>103</v>
      </c>
      <c r="N1597" s="1">
        <v>34</v>
      </c>
      <c r="O1597" s="1">
        <v>73</v>
      </c>
      <c r="P1597" s="1">
        <v>18</v>
      </c>
      <c r="Q1597" s="9">
        <v>1</v>
      </c>
    </row>
    <row r="1598" spans="2:17" x14ac:dyDescent="0.2">
      <c r="D1598" s="200"/>
      <c r="E1598" s="4" t="s">
        <v>56</v>
      </c>
      <c r="F1598" s="5"/>
      <c r="G1598" s="6">
        <v>190</v>
      </c>
      <c r="H1598" s="8">
        <v>3</v>
      </c>
      <c r="I1598" s="1">
        <v>4</v>
      </c>
      <c r="J1598" s="1">
        <v>0</v>
      </c>
      <c r="K1598" s="1">
        <v>87</v>
      </c>
      <c r="L1598" s="1">
        <v>66</v>
      </c>
      <c r="M1598" s="1">
        <v>172</v>
      </c>
      <c r="N1598" s="1">
        <v>46</v>
      </c>
      <c r="O1598" s="1">
        <v>104</v>
      </c>
      <c r="P1598" s="1">
        <v>18</v>
      </c>
      <c r="Q1598" s="9">
        <v>1</v>
      </c>
    </row>
    <row r="1599" spans="2:17" x14ac:dyDescent="0.2">
      <c r="D1599" s="200"/>
      <c r="E1599" s="4" t="s">
        <v>57</v>
      </c>
      <c r="F1599" s="5"/>
      <c r="G1599" s="6">
        <v>185</v>
      </c>
      <c r="H1599" s="8">
        <v>10</v>
      </c>
      <c r="I1599" s="1">
        <v>1</v>
      </c>
      <c r="J1599" s="1">
        <v>0</v>
      </c>
      <c r="K1599" s="1">
        <v>102</v>
      </c>
      <c r="L1599" s="1">
        <v>59</v>
      </c>
      <c r="M1599" s="1">
        <v>170</v>
      </c>
      <c r="N1599" s="1">
        <v>34</v>
      </c>
      <c r="O1599" s="1">
        <v>110</v>
      </c>
      <c r="P1599" s="1">
        <v>18</v>
      </c>
      <c r="Q1599" s="9">
        <v>2</v>
      </c>
    </row>
    <row r="1600" spans="2:17" x14ac:dyDescent="0.2">
      <c r="D1600" s="200"/>
      <c r="E1600" s="4" t="s">
        <v>58</v>
      </c>
      <c r="F1600" s="5"/>
      <c r="G1600" s="6">
        <v>113</v>
      </c>
      <c r="H1600" s="8">
        <v>0</v>
      </c>
      <c r="I1600" s="1">
        <v>0</v>
      </c>
      <c r="J1600" s="1">
        <v>0</v>
      </c>
      <c r="K1600" s="1">
        <v>36</v>
      </c>
      <c r="L1600" s="1">
        <v>40</v>
      </c>
      <c r="M1600" s="1">
        <v>101</v>
      </c>
      <c r="N1600" s="1">
        <v>38</v>
      </c>
      <c r="O1600" s="1">
        <v>67</v>
      </c>
      <c r="P1600" s="1">
        <v>21</v>
      </c>
      <c r="Q1600" s="9">
        <v>0</v>
      </c>
    </row>
    <row r="1601" spans="2:17" x14ac:dyDescent="0.2">
      <c r="D1601" s="200"/>
      <c r="E1601" s="4" t="s">
        <v>59</v>
      </c>
      <c r="F1601" s="5"/>
      <c r="G1601" s="6">
        <v>136</v>
      </c>
      <c r="H1601" s="8">
        <v>6</v>
      </c>
      <c r="I1601" s="1">
        <v>2</v>
      </c>
      <c r="J1601" s="1">
        <v>0</v>
      </c>
      <c r="K1601" s="1">
        <v>80</v>
      </c>
      <c r="L1601" s="1">
        <v>41</v>
      </c>
      <c r="M1601" s="1">
        <v>114</v>
      </c>
      <c r="N1601" s="1">
        <v>27</v>
      </c>
      <c r="O1601" s="1">
        <v>72</v>
      </c>
      <c r="P1601" s="1">
        <v>3</v>
      </c>
      <c r="Q1601" s="9">
        <v>5</v>
      </c>
    </row>
    <row r="1602" spans="2:17" x14ac:dyDescent="0.2">
      <c r="D1602" s="199" t="s">
        <v>60</v>
      </c>
      <c r="E1602" s="22" t="s">
        <v>61</v>
      </c>
      <c r="F1602" s="21"/>
      <c r="G1602" s="19">
        <v>205</v>
      </c>
      <c r="H1602" s="27">
        <v>7</v>
      </c>
      <c r="I1602" s="3">
        <v>3</v>
      </c>
      <c r="J1602" s="3">
        <v>0</v>
      </c>
      <c r="K1602" s="3">
        <v>107</v>
      </c>
      <c r="L1602" s="3">
        <v>70</v>
      </c>
      <c r="M1602" s="3">
        <v>177</v>
      </c>
      <c r="N1602" s="3">
        <v>55</v>
      </c>
      <c r="O1602" s="3">
        <v>112</v>
      </c>
      <c r="P1602" s="3">
        <v>11</v>
      </c>
      <c r="Q1602" s="26">
        <v>6</v>
      </c>
    </row>
    <row r="1603" spans="2:17" x14ac:dyDescent="0.2">
      <c r="D1603" s="200"/>
      <c r="E1603" s="4" t="s">
        <v>62</v>
      </c>
      <c r="F1603" s="5"/>
      <c r="G1603" s="6">
        <v>160</v>
      </c>
      <c r="H1603" s="8">
        <v>8</v>
      </c>
      <c r="I1603" s="1">
        <v>2</v>
      </c>
      <c r="J1603" s="1">
        <v>0</v>
      </c>
      <c r="K1603" s="1">
        <v>79</v>
      </c>
      <c r="L1603" s="1">
        <v>55</v>
      </c>
      <c r="M1603" s="1">
        <v>142</v>
      </c>
      <c r="N1603" s="1">
        <v>40</v>
      </c>
      <c r="O1603" s="1">
        <v>102</v>
      </c>
      <c r="P1603" s="1">
        <v>9</v>
      </c>
      <c r="Q1603" s="9">
        <v>1</v>
      </c>
    </row>
    <row r="1604" spans="2:17" x14ac:dyDescent="0.2">
      <c r="D1604" s="200"/>
      <c r="E1604" s="4" t="s">
        <v>63</v>
      </c>
      <c r="F1604" s="5"/>
      <c r="G1604" s="6">
        <v>121</v>
      </c>
      <c r="H1604" s="8">
        <v>3</v>
      </c>
      <c r="I1604" s="1">
        <v>0</v>
      </c>
      <c r="J1604" s="1">
        <v>0</v>
      </c>
      <c r="K1604" s="1">
        <v>56</v>
      </c>
      <c r="L1604" s="1">
        <v>40</v>
      </c>
      <c r="M1604" s="1">
        <v>114</v>
      </c>
      <c r="N1604" s="1">
        <v>36</v>
      </c>
      <c r="O1604" s="1">
        <v>78</v>
      </c>
      <c r="P1604" s="1">
        <v>8</v>
      </c>
      <c r="Q1604" s="9">
        <v>0</v>
      </c>
    </row>
    <row r="1605" spans="2:17" x14ac:dyDescent="0.2">
      <c r="D1605" s="200"/>
      <c r="E1605" s="4" t="s">
        <v>64</v>
      </c>
      <c r="F1605" s="5"/>
      <c r="G1605" s="6">
        <v>124</v>
      </c>
      <c r="H1605" s="8">
        <v>4</v>
      </c>
      <c r="I1605" s="1">
        <v>0</v>
      </c>
      <c r="J1605" s="1">
        <v>0</v>
      </c>
      <c r="K1605" s="1">
        <v>62</v>
      </c>
      <c r="L1605" s="1">
        <v>32</v>
      </c>
      <c r="M1605" s="1">
        <v>109</v>
      </c>
      <c r="N1605" s="1">
        <v>22</v>
      </c>
      <c r="O1605" s="1">
        <v>70</v>
      </c>
      <c r="P1605" s="1">
        <v>13</v>
      </c>
      <c r="Q1605" s="9">
        <v>1</v>
      </c>
    </row>
    <row r="1606" spans="2:17" x14ac:dyDescent="0.2">
      <c r="D1606" s="200"/>
      <c r="E1606" s="4" t="s">
        <v>65</v>
      </c>
      <c r="F1606" s="5"/>
      <c r="G1606" s="6">
        <v>109</v>
      </c>
      <c r="H1606" s="8">
        <v>2</v>
      </c>
      <c r="I1606" s="1">
        <v>1</v>
      </c>
      <c r="J1606" s="1">
        <v>0</v>
      </c>
      <c r="K1606" s="1">
        <v>49</v>
      </c>
      <c r="L1606" s="1">
        <v>33</v>
      </c>
      <c r="M1606" s="1">
        <v>96</v>
      </c>
      <c r="N1606" s="1">
        <v>19</v>
      </c>
      <c r="O1606" s="1">
        <v>70</v>
      </c>
      <c r="P1606" s="1">
        <v>19</v>
      </c>
      <c r="Q1606" s="9">
        <v>0</v>
      </c>
    </row>
    <row r="1607" spans="2:17" x14ac:dyDescent="0.2">
      <c r="D1607" s="200"/>
      <c r="E1607" s="4" t="s">
        <v>66</v>
      </c>
      <c r="F1607" s="5"/>
      <c r="G1607" s="6">
        <v>104</v>
      </c>
      <c r="H1607" s="8">
        <v>3</v>
      </c>
      <c r="I1607" s="1">
        <v>3</v>
      </c>
      <c r="J1607" s="1">
        <v>0</v>
      </c>
      <c r="K1607" s="1">
        <v>57</v>
      </c>
      <c r="L1607" s="1">
        <v>45</v>
      </c>
      <c r="M1607" s="1">
        <v>92</v>
      </c>
      <c r="N1607" s="1">
        <v>27</v>
      </c>
      <c r="O1607" s="1">
        <v>65</v>
      </c>
      <c r="P1607" s="1">
        <v>16</v>
      </c>
      <c r="Q1607" s="9">
        <v>0</v>
      </c>
    </row>
    <row r="1608" spans="2:17" x14ac:dyDescent="0.2">
      <c r="D1608" s="200"/>
      <c r="E1608" s="4" t="s">
        <v>67</v>
      </c>
      <c r="F1608" s="5"/>
      <c r="G1608" s="6">
        <v>139</v>
      </c>
      <c r="H1608" s="8">
        <v>4</v>
      </c>
      <c r="I1608" s="1">
        <v>0</v>
      </c>
      <c r="J1608" s="1">
        <v>0</v>
      </c>
      <c r="K1608" s="1">
        <v>62</v>
      </c>
      <c r="L1608" s="1">
        <v>47</v>
      </c>
      <c r="M1608" s="1">
        <v>124</v>
      </c>
      <c r="N1608" s="1">
        <v>40</v>
      </c>
      <c r="O1608" s="1">
        <v>78</v>
      </c>
      <c r="P1608" s="1">
        <v>38</v>
      </c>
      <c r="Q1608" s="9">
        <v>0</v>
      </c>
    </row>
    <row r="1609" spans="2:17" x14ac:dyDescent="0.2">
      <c r="D1609" s="200"/>
      <c r="E1609" s="4" t="s">
        <v>68</v>
      </c>
      <c r="F1609" s="5"/>
      <c r="G1609" s="6">
        <v>48</v>
      </c>
      <c r="H1609" s="8">
        <v>1</v>
      </c>
      <c r="I1609" s="1">
        <v>0</v>
      </c>
      <c r="J1609" s="1">
        <v>0</v>
      </c>
      <c r="K1609" s="1">
        <v>27</v>
      </c>
      <c r="L1609" s="1">
        <v>22</v>
      </c>
      <c r="M1609" s="1">
        <v>43</v>
      </c>
      <c r="N1609" s="1">
        <v>11</v>
      </c>
      <c r="O1609" s="1">
        <v>23</v>
      </c>
      <c r="P1609" s="1">
        <v>8</v>
      </c>
      <c r="Q1609" s="9">
        <v>0</v>
      </c>
    </row>
    <row r="1610" spans="2:17" x14ac:dyDescent="0.2">
      <c r="D1610" s="200"/>
      <c r="E1610" s="4" t="s">
        <v>69</v>
      </c>
      <c r="F1610" s="5"/>
      <c r="G1610" s="6">
        <v>37</v>
      </c>
      <c r="H1610" s="8">
        <v>1</v>
      </c>
      <c r="I1610" s="1">
        <v>0</v>
      </c>
      <c r="J1610" s="1">
        <v>0</v>
      </c>
      <c r="K1610" s="1">
        <v>22</v>
      </c>
      <c r="L1610" s="1">
        <v>8</v>
      </c>
      <c r="M1610" s="1">
        <v>32</v>
      </c>
      <c r="N1610" s="1">
        <v>10</v>
      </c>
      <c r="O1610" s="1">
        <v>16</v>
      </c>
      <c r="P1610" s="1">
        <v>4</v>
      </c>
      <c r="Q1610" s="9">
        <v>0</v>
      </c>
    </row>
    <row r="1611" spans="2:17" x14ac:dyDescent="0.2">
      <c r="D1611" s="93" t="s">
        <v>70</v>
      </c>
      <c r="E1611" s="89" t="s">
        <v>18</v>
      </c>
      <c r="F1611" s="92"/>
      <c r="G1611" s="94">
        <v>0</v>
      </c>
      <c r="H1611" s="122">
        <v>0</v>
      </c>
      <c r="I1611" s="63">
        <v>0</v>
      </c>
      <c r="J1611" s="63">
        <v>0</v>
      </c>
      <c r="K1611" s="63">
        <v>0</v>
      </c>
      <c r="L1611" s="63">
        <v>0</v>
      </c>
      <c r="M1611" s="63">
        <v>0</v>
      </c>
      <c r="N1611" s="63">
        <v>0</v>
      </c>
      <c r="O1611" s="63">
        <v>0</v>
      </c>
      <c r="P1611" s="63">
        <v>0</v>
      </c>
      <c r="Q1611" s="121">
        <v>0</v>
      </c>
    </row>
    <row r="1613" spans="2:17" x14ac:dyDescent="0.2">
      <c r="B1613" s="40" t="str">
        <f xml:space="preserve"> HYPERLINK("#'目次'!B73", "[67]")</f>
        <v>[67]</v>
      </c>
      <c r="C1613" s="23" t="s">
        <v>165</v>
      </c>
    </row>
    <row r="1616" spans="2:17" x14ac:dyDescent="0.2">
      <c r="C1616" s="23" t="s">
        <v>73</v>
      </c>
    </row>
    <row r="1617" spans="4:17" x14ac:dyDescent="0.2">
      <c r="D1617" s="195"/>
      <c r="E1617" s="196"/>
      <c r="F1617" s="196"/>
      <c r="G1617" s="37" t="s">
        <v>15</v>
      </c>
      <c r="H1617" s="33" t="s">
        <v>166</v>
      </c>
      <c r="I1617" s="13" t="s">
        <v>167</v>
      </c>
      <c r="J1617" s="13" t="s">
        <v>168</v>
      </c>
      <c r="K1617" s="13" t="s">
        <v>169</v>
      </c>
      <c r="L1617" s="13" t="s">
        <v>170</v>
      </c>
      <c r="M1617" s="13" t="s">
        <v>171</v>
      </c>
      <c r="N1617" s="13" t="s">
        <v>172</v>
      </c>
      <c r="O1617" s="13" t="s">
        <v>173</v>
      </c>
      <c r="P1617" s="13" t="s">
        <v>174</v>
      </c>
      <c r="Q1617" s="38" t="s">
        <v>18</v>
      </c>
    </row>
    <row r="1618" spans="4:17" x14ac:dyDescent="0.2">
      <c r="D1618" s="197"/>
      <c r="E1618" s="198"/>
      <c r="F1618" s="198"/>
      <c r="G1618" s="35"/>
      <c r="H1618" s="39"/>
      <c r="I1618" s="14"/>
      <c r="J1618" s="14"/>
      <c r="K1618" s="14"/>
      <c r="L1618" s="14"/>
      <c r="M1618" s="14"/>
      <c r="N1618" s="14"/>
      <c r="O1618" s="14"/>
      <c r="P1618" s="14"/>
      <c r="Q1618" s="34"/>
    </row>
    <row r="1619" spans="4:17" x14ac:dyDescent="0.2">
      <c r="D1619" s="56"/>
      <c r="E1619" s="58" t="s">
        <v>15</v>
      </c>
      <c r="F1619" s="46"/>
      <c r="G1619" s="36">
        <v>1200</v>
      </c>
      <c r="H1619" s="17">
        <v>37</v>
      </c>
      <c r="I1619" s="17">
        <v>11</v>
      </c>
      <c r="J1619" s="17">
        <v>0</v>
      </c>
      <c r="K1619" s="17">
        <v>593</v>
      </c>
      <c r="L1619" s="17">
        <v>409</v>
      </c>
      <c r="M1619" s="17">
        <v>1060</v>
      </c>
      <c r="N1619" s="17">
        <v>294</v>
      </c>
      <c r="O1619" s="17">
        <v>695</v>
      </c>
      <c r="P1619" s="17">
        <v>144</v>
      </c>
      <c r="Q1619" s="47">
        <v>10</v>
      </c>
    </row>
    <row r="1620" spans="4:17" x14ac:dyDescent="0.2">
      <c r="D1620" s="199" t="s">
        <v>74</v>
      </c>
      <c r="E1620" s="22" t="s">
        <v>75</v>
      </c>
      <c r="F1620" s="21"/>
      <c r="G1620" s="19">
        <v>592</v>
      </c>
      <c r="H1620" s="27">
        <v>19</v>
      </c>
      <c r="I1620" s="3">
        <v>6</v>
      </c>
      <c r="J1620" s="3">
        <v>0</v>
      </c>
      <c r="K1620" s="3">
        <v>306</v>
      </c>
      <c r="L1620" s="3">
        <v>216</v>
      </c>
      <c r="M1620" s="3">
        <v>524</v>
      </c>
      <c r="N1620" s="3">
        <v>165</v>
      </c>
      <c r="O1620" s="3">
        <v>355</v>
      </c>
      <c r="P1620" s="3">
        <v>75</v>
      </c>
      <c r="Q1620" s="26">
        <v>5</v>
      </c>
    </row>
    <row r="1621" spans="4:17" x14ac:dyDescent="0.2">
      <c r="D1621" s="200"/>
      <c r="E1621" s="4" t="s">
        <v>34</v>
      </c>
      <c r="F1621" s="5"/>
      <c r="G1621" s="6">
        <v>37</v>
      </c>
      <c r="H1621" s="8">
        <v>0</v>
      </c>
      <c r="I1621" s="1">
        <v>0</v>
      </c>
      <c r="J1621" s="1">
        <v>0</v>
      </c>
      <c r="K1621" s="1">
        <v>10</v>
      </c>
      <c r="L1621" s="1">
        <v>14</v>
      </c>
      <c r="M1621" s="1">
        <v>34</v>
      </c>
      <c r="N1621" s="1">
        <v>11</v>
      </c>
      <c r="O1621" s="1">
        <v>22</v>
      </c>
      <c r="P1621" s="1">
        <v>6</v>
      </c>
      <c r="Q1621" s="9">
        <v>0</v>
      </c>
    </row>
    <row r="1622" spans="4:17" x14ac:dyDescent="0.2">
      <c r="D1622" s="200"/>
      <c r="E1622" s="4" t="s">
        <v>35</v>
      </c>
      <c r="F1622" s="5"/>
      <c r="G1622" s="6">
        <v>75</v>
      </c>
      <c r="H1622" s="8">
        <v>0</v>
      </c>
      <c r="I1622" s="1">
        <v>0</v>
      </c>
      <c r="J1622" s="1">
        <v>0</v>
      </c>
      <c r="K1622" s="1">
        <v>33</v>
      </c>
      <c r="L1622" s="1">
        <v>25</v>
      </c>
      <c r="M1622" s="1">
        <v>63</v>
      </c>
      <c r="N1622" s="1">
        <v>25</v>
      </c>
      <c r="O1622" s="1">
        <v>42</v>
      </c>
      <c r="P1622" s="1">
        <v>15</v>
      </c>
      <c r="Q1622" s="9">
        <v>0</v>
      </c>
    </row>
    <row r="1623" spans="4:17" x14ac:dyDescent="0.2">
      <c r="D1623" s="200"/>
      <c r="E1623" s="4" t="s">
        <v>36</v>
      </c>
      <c r="F1623" s="5"/>
      <c r="G1623" s="6">
        <v>95</v>
      </c>
      <c r="H1623" s="8">
        <v>4</v>
      </c>
      <c r="I1623" s="1">
        <v>1</v>
      </c>
      <c r="J1623" s="1">
        <v>0</v>
      </c>
      <c r="K1623" s="1">
        <v>46</v>
      </c>
      <c r="L1623" s="1">
        <v>33</v>
      </c>
      <c r="M1623" s="1">
        <v>85</v>
      </c>
      <c r="N1623" s="1">
        <v>31</v>
      </c>
      <c r="O1623" s="1">
        <v>65</v>
      </c>
      <c r="P1623" s="1">
        <v>20</v>
      </c>
      <c r="Q1623" s="9">
        <v>0</v>
      </c>
    </row>
    <row r="1624" spans="4:17" x14ac:dyDescent="0.2">
      <c r="D1624" s="200"/>
      <c r="E1624" s="4" t="s">
        <v>37</v>
      </c>
      <c r="F1624" s="5"/>
      <c r="G1624" s="6">
        <v>111</v>
      </c>
      <c r="H1624" s="8">
        <v>4</v>
      </c>
      <c r="I1624" s="1">
        <v>1</v>
      </c>
      <c r="J1624" s="1">
        <v>0</v>
      </c>
      <c r="K1624" s="1">
        <v>53</v>
      </c>
      <c r="L1624" s="1">
        <v>35</v>
      </c>
      <c r="M1624" s="1">
        <v>98</v>
      </c>
      <c r="N1624" s="1">
        <v>25</v>
      </c>
      <c r="O1624" s="1">
        <v>62</v>
      </c>
      <c r="P1624" s="1">
        <v>17</v>
      </c>
      <c r="Q1624" s="9">
        <v>0</v>
      </c>
    </row>
    <row r="1625" spans="4:17" x14ac:dyDescent="0.2">
      <c r="D1625" s="200"/>
      <c r="E1625" s="4" t="s">
        <v>38</v>
      </c>
      <c r="F1625" s="5"/>
      <c r="G1625" s="6">
        <v>93</v>
      </c>
      <c r="H1625" s="8">
        <v>0</v>
      </c>
      <c r="I1625" s="1">
        <v>0</v>
      </c>
      <c r="J1625" s="1">
        <v>0</v>
      </c>
      <c r="K1625" s="1">
        <v>56</v>
      </c>
      <c r="L1625" s="1">
        <v>40</v>
      </c>
      <c r="M1625" s="1">
        <v>85</v>
      </c>
      <c r="N1625" s="1">
        <v>27</v>
      </c>
      <c r="O1625" s="1">
        <v>63</v>
      </c>
      <c r="P1625" s="1">
        <v>11</v>
      </c>
      <c r="Q1625" s="9">
        <v>0</v>
      </c>
    </row>
    <row r="1626" spans="4:17" x14ac:dyDescent="0.2">
      <c r="D1626" s="200"/>
      <c r="E1626" s="4" t="s">
        <v>39</v>
      </c>
      <c r="F1626" s="5"/>
      <c r="G1626" s="6">
        <v>109</v>
      </c>
      <c r="H1626" s="8">
        <v>8</v>
      </c>
      <c r="I1626" s="1">
        <v>2</v>
      </c>
      <c r="J1626" s="1">
        <v>0</v>
      </c>
      <c r="K1626" s="1">
        <v>69</v>
      </c>
      <c r="L1626" s="1">
        <v>41</v>
      </c>
      <c r="M1626" s="1">
        <v>93</v>
      </c>
      <c r="N1626" s="1">
        <v>24</v>
      </c>
      <c r="O1626" s="1">
        <v>58</v>
      </c>
      <c r="P1626" s="1">
        <v>5</v>
      </c>
      <c r="Q1626" s="9">
        <v>2</v>
      </c>
    </row>
    <row r="1627" spans="4:17" x14ac:dyDescent="0.2">
      <c r="D1627" s="200"/>
      <c r="E1627" s="4" t="s">
        <v>40</v>
      </c>
      <c r="F1627" s="5"/>
      <c r="G1627" s="6">
        <v>72</v>
      </c>
      <c r="H1627" s="8">
        <v>3</v>
      </c>
      <c r="I1627" s="1">
        <v>2</v>
      </c>
      <c r="J1627" s="1">
        <v>0</v>
      </c>
      <c r="K1627" s="1">
        <v>39</v>
      </c>
      <c r="L1627" s="1">
        <v>28</v>
      </c>
      <c r="M1627" s="1">
        <v>66</v>
      </c>
      <c r="N1627" s="1">
        <v>22</v>
      </c>
      <c r="O1627" s="1">
        <v>43</v>
      </c>
      <c r="P1627" s="1">
        <v>1</v>
      </c>
      <c r="Q1627" s="9">
        <v>3</v>
      </c>
    </row>
    <row r="1628" spans="4:17" x14ac:dyDescent="0.2">
      <c r="D1628" s="199" t="s">
        <v>76</v>
      </c>
      <c r="E1628" s="22" t="s">
        <v>77</v>
      </c>
      <c r="F1628" s="21"/>
      <c r="G1628" s="19">
        <v>608</v>
      </c>
      <c r="H1628" s="27">
        <v>18</v>
      </c>
      <c r="I1628" s="3">
        <v>5</v>
      </c>
      <c r="J1628" s="3">
        <v>0</v>
      </c>
      <c r="K1628" s="3">
        <v>287</v>
      </c>
      <c r="L1628" s="3">
        <v>193</v>
      </c>
      <c r="M1628" s="3">
        <v>536</v>
      </c>
      <c r="N1628" s="3">
        <v>129</v>
      </c>
      <c r="O1628" s="3">
        <v>340</v>
      </c>
      <c r="P1628" s="3">
        <v>69</v>
      </c>
      <c r="Q1628" s="26">
        <v>5</v>
      </c>
    </row>
    <row r="1629" spans="4:17" x14ac:dyDescent="0.2">
      <c r="D1629" s="200"/>
      <c r="E1629" s="4" t="s">
        <v>34</v>
      </c>
      <c r="F1629" s="5"/>
      <c r="G1629" s="6">
        <v>37</v>
      </c>
      <c r="H1629" s="8">
        <v>0</v>
      </c>
      <c r="I1629" s="1">
        <v>0</v>
      </c>
      <c r="J1629" s="1">
        <v>0</v>
      </c>
      <c r="K1629" s="1">
        <v>11</v>
      </c>
      <c r="L1629" s="1">
        <v>12</v>
      </c>
      <c r="M1629" s="1">
        <v>33</v>
      </c>
      <c r="N1629" s="1">
        <v>13</v>
      </c>
      <c r="O1629" s="1">
        <v>23</v>
      </c>
      <c r="P1629" s="1">
        <v>5</v>
      </c>
      <c r="Q1629" s="9">
        <v>0</v>
      </c>
    </row>
    <row r="1630" spans="4:17" x14ac:dyDescent="0.2">
      <c r="D1630" s="200"/>
      <c r="E1630" s="4" t="s">
        <v>35</v>
      </c>
      <c r="F1630" s="5"/>
      <c r="G1630" s="6">
        <v>73</v>
      </c>
      <c r="H1630" s="8">
        <v>1</v>
      </c>
      <c r="I1630" s="1">
        <v>1</v>
      </c>
      <c r="J1630" s="1">
        <v>0</v>
      </c>
      <c r="K1630" s="1">
        <v>29</v>
      </c>
      <c r="L1630" s="1">
        <v>24</v>
      </c>
      <c r="M1630" s="1">
        <v>65</v>
      </c>
      <c r="N1630" s="1">
        <v>26</v>
      </c>
      <c r="O1630" s="1">
        <v>43</v>
      </c>
      <c r="P1630" s="1">
        <v>14</v>
      </c>
      <c r="Q1630" s="9">
        <v>0</v>
      </c>
    </row>
    <row r="1631" spans="4:17" x14ac:dyDescent="0.2">
      <c r="D1631" s="200"/>
      <c r="E1631" s="4" t="s">
        <v>36</v>
      </c>
      <c r="F1631" s="5"/>
      <c r="G1631" s="6">
        <v>92</v>
      </c>
      <c r="H1631" s="8">
        <v>2</v>
      </c>
      <c r="I1631" s="1">
        <v>1</v>
      </c>
      <c r="J1631" s="1">
        <v>0</v>
      </c>
      <c r="K1631" s="1">
        <v>39</v>
      </c>
      <c r="L1631" s="1">
        <v>28</v>
      </c>
      <c r="M1631" s="1">
        <v>78</v>
      </c>
      <c r="N1631" s="1">
        <v>20</v>
      </c>
      <c r="O1631" s="1">
        <v>59</v>
      </c>
      <c r="P1631" s="1">
        <v>20</v>
      </c>
      <c r="Q1631" s="9">
        <v>0</v>
      </c>
    </row>
    <row r="1632" spans="4:17" x14ac:dyDescent="0.2">
      <c r="D1632" s="200"/>
      <c r="E1632" s="4" t="s">
        <v>37</v>
      </c>
      <c r="F1632" s="5"/>
      <c r="G1632" s="6">
        <v>110</v>
      </c>
      <c r="H1632" s="8">
        <v>1</v>
      </c>
      <c r="I1632" s="1">
        <v>1</v>
      </c>
      <c r="J1632" s="1">
        <v>0</v>
      </c>
      <c r="K1632" s="1">
        <v>46</v>
      </c>
      <c r="L1632" s="1">
        <v>33</v>
      </c>
      <c r="M1632" s="1">
        <v>102</v>
      </c>
      <c r="N1632" s="1">
        <v>21</v>
      </c>
      <c r="O1632" s="1">
        <v>68</v>
      </c>
      <c r="P1632" s="1">
        <v>17</v>
      </c>
      <c r="Q1632" s="9">
        <v>1</v>
      </c>
    </row>
    <row r="1633" spans="2:17" x14ac:dyDescent="0.2">
      <c r="D1633" s="200"/>
      <c r="E1633" s="4" t="s">
        <v>38</v>
      </c>
      <c r="F1633" s="5"/>
      <c r="G1633" s="6">
        <v>93</v>
      </c>
      <c r="H1633" s="8">
        <v>3</v>
      </c>
      <c r="I1633" s="1">
        <v>1</v>
      </c>
      <c r="J1633" s="1">
        <v>0</v>
      </c>
      <c r="K1633" s="1">
        <v>46</v>
      </c>
      <c r="L1633" s="1">
        <v>32</v>
      </c>
      <c r="M1633" s="1">
        <v>81</v>
      </c>
      <c r="N1633" s="1">
        <v>16</v>
      </c>
      <c r="O1633" s="1">
        <v>50</v>
      </c>
      <c r="P1633" s="1">
        <v>7</v>
      </c>
      <c r="Q1633" s="9">
        <v>1</v>
      </c>
    </row>
    <row r="1634" spans="2:17" x14ac:dyDescent="0.2">
      <c r="D1634" s="200"/>
      <c r="E1634" s="4" t="s">
        <v>39</v>
      </c>
      <c r="F1634" s="5"/>
      <c r="G1634" s="6">
        <v>114</v>
      </c>
      <c r="H1634" s="8">
        <v>5</v>
      </c>
      <c r="I1634" s="1">
        <v>1</v>
      </c>
      <c r="J1634" s="1">
        <v>0</v>
      </c>
      <c r="K1634" s="1">
        <v>61</v>
      </c>
      <c r="L1634" s="1">
        <v>34</v>
      </c>
      <c r="M1634" s="1">
        <v>100</v>
      </c>
      <c r="N1634" s="1">
        <v>17</v>
      </c>
      <c r="O1634" s="1">
        <v>48</v>
      </c>
      <c r="P1634" s="1">
        <v>4</v>
      </c>
      <c r="Q1634" s="9">
        <v>1</v>
      </c>
    </row>
    <row r="1635" spans="2:17" x14ac:dyDescent="0.2">
      <c r="D1635" s="201"/>
      <c r="E1635" s="57" t="s">
        <v>40</v>
      </c>
      <c r="F1635" s="59"/>
      <c r="G1635" s="55">
        <v>89</v>
      </c>
      <c r="H1635" s="77">
        <v>6</v>
      </c>
      <c r="I1635" s="32">
        <v>0</v>
      </c>
      <c r="J1635" s="32">
        <v>0</v>
      </c>
      <c r="K1635" s="32">
        <v>55</v>
      </c>
      <c r="L1635" s="32">
        <v>30</v>
      </c>
      <c r="M1635" s="32">
        <v>77</v>
      </c>
      <c r="N1635" s="32">
        <v>16</v>
      </c>
      <c r="O1635" s="32">
        <v>49</v>
      </c>
      <c r="P1635" s="32">
        <v>2</v>
      </c>
      <c r="Q1635" s="80">
        <v>2</v>
      </c>
    </row>
    <row r="1637" spans="2:17" x14ac:dyDescent="0.2">
      <c r="B1637" s="40" t="str">
        <f xml:space="preserve"> HYPERLINK("#'目次'!B74", "[68]")</f>
        <v>[68]</v>
      </c>
      <c r="C1637" s="23" t="s">
        <v>165</v>
      </c>
    </row>
    <row r="1640" spans="2:17" x14ac:dyDescent="0.2">
      <c r="C1640" s="23" t="s">
        <v>80</v>
      </c>
    </row>
    <row r="1641" spans="2:17" x14ac:dyDescent="0.2">
      <c r="E1641" s="195"/>
      <c r="F1641" s="196"/>
      <c r="G1641" s="37" t="s">
        <v>15</v>
      </c>
      <c r="H1641" s="33" t="s">
        <v>166</v>
      </c>
      <c r="I1641" s="13" t="s">
        <v>167</v>
      </c>
      <c r="J1641" s="13" t="s">
        <v>168</v>
      </c>
      <c r="K1641" s="13" t="s">
        <v>169</v>
      </c>
      <c r="L1641" s="13" t="s">
        <v>170</v>
      </c>
      <c r="M1641" s="13" t="s">
        <v>171</v>
      </c>
      <c r="N1641" s="13" t="s">
        <v>172</v>
      </c>
      <c r="O1641" s="13" t="s">
        <v>173</v>
      </c>
      <c r="P1641" s="13" t="s">
        <v>174</v>
      </c>
      <c r="Q1641" s="38" t="s">
        <v>18</v>
      </c>
    </row>
    <row r="1642" spans="2:17" x14ac:dyDescent="0.2">
      <c r="E1642" s="197"/>
      <c r="F1642" s="198"/>
      <c r="G1642" s="35"/>
      <c r="H1642" s="39"/>
      <c r="I1642" s="14"/>
      <c r="J1642" s="14"/>
      <c r="K1642" s="14"/>
      <c r="L1642" s="14"/>
      <c r="M1642" s="14"/>
      <c r="N1642" s="14"/>
      <c r="O1642" s="14"/>
      <c r="P1642" s="14"/>
      <c r="Q1642" s="34"/>
    </row>
    <row r="1643" spans="2:17" x14ac:dyDescent="0.2">
      <c r="E1643" s="91" t="s">
        <v>15</v>
      </c>
      <c r="F1643" s="46"/>
      <c r="G1643" s="36">
        <v>1200</v>
      </c>
      <c r="H1643" s="17">
        <v>37</v>
      </c>
      <c r="I1643" s="17">
        <v>11</v>
      </c>
      <c r="J1643" s="17">
        <v>0</v>
      </c>
      <c r="K1643" s="17">
        <v>593</v>
      </c>
      <c r="L1643" s="17">
        <v>409</v>
      </c>
      <c r="M1643" s="17">
        <v>1060</v>
      </c>
      <c r="N1643" s="17">
        <v>294</v>
      </c>
      <c r="O1643" s="17">
        <v>695</v>
      </c>
      <c r="P1643" s="17">
        <v>144</v>
      </c>
      <c r="Q1643" s="47">
        <v>10</v>
      </c>
    </row>
    <row r="1644" spans="2:17" x14ac:dyDescent="0.2">
      <c r="E1644" s="4" t="s">
        <v>81</v>
      </c>
      <c r="F1644" s="5"/>
      <c r="G1644" s="19">
        <v>48</v>
      </c>
      <c r="H1644" s="27">
        <v>5</v>
      </c>
      <c r="I1644" s="3">
        <v>2</v>
      </c>
      <c r="J1644" s="3">
        <v>0</v>
      </c>
      <c r="K1644" s="3">
        <v>31</v>
      </c>
      <c r="L1644" s="3">
        <v>25</v>
      </c>
      <c r="M1644" s="3">
        <v>44</v>
      </c>
      <c r="N1644" s="3">
        <v>13</v>
      </c>
      <c r="O1644" s="3">
        <v>32</v>
      </c>
      <c r="P1644" s="3">
        <v>1</v>
      </c>
      <c r="Q1644" s="26">
        <v>2</v>
      </c>
    </row>
    <row r="1645" spans="2:17" x14ac:dyDescent="0.2">
      <c r="E1645" s="4" t="s">
        <v>82</v>
      </c>
      <c r="F1645" s="5"/>
      <c r="G1645" s="6">
        <v>84</v>
      </c>
      <c r="H1645" s="8">
        <v>2</v>
      </c>
      <c r="I1645" s="1">
        <v>1</v>
      </c>
      <c r="J1645" s="1">
        <v>0</v>
      </c>
      <c r="K1645" s="1">
        <v>32</v>
      </c>
      <c r="L1645" s="1">
        <v>17</v>
      </c>
      <c r="M1645" s="1">
        <v>78</v>
      </c>
      <c r="N1645" s="1">
        <v>14</v>
      </c>
      <c r="O1645" s="1">
        <v>49</v>
      </c>
      <c r="P1645" s="1">
        <v>11</v>
      </c>
      <c r="Q1645" s="9">
        <v>1</v>
      </c>
    </row>
    <row r="1646" spans="2:17" x14ac:dyDescent="0.2">
      <c r="E1646" s="4" t="s">
        <v>83</v>
      </c>
      <c r="F1646" s="5"/>
      <c r="G1646" s="6">
        <v>462</v>
      </c>
      <c r="H1646" s="8">
        <v>8</v>
      </c>
      <c r="I1646" s="1">
        <v>2</v>
      </c>
      <c r="J1646" s="1">
        <v>0</v>
      </c>
      <c r="K1646" s="1">
        <v>225</v>
      </c>
      <c r="L1646" s="1">
        <v>150</v>
      </c>
      <c r="M1646" s="1">
        <v>396</v>
      </c>
      <c r="N1646" s="1">
        <v>116</v>
      </c>
      <c r="O1646" s="1">
        <v>257</v>
      </c>
      <c r="P1646" s="1">
        <v>93</v>
      </c>
      <c r="Q1646" s="9">
        <v>4</v>
      </c>
    </row>
    <row r="1647" spans="2:17" x14ac:dyDescent="0.2">
      <c r="E1647" s="4" t="s">
        <v>84</v>
      </c>
      <c r="F1647" s="5"/>
      <c r="G1647" s="6">
        <v>30</v>
      </c>
      <c r="H1647" s="8">
        <v>1</v>
      </c>
      <c r="I1647" s="1">
        <v>0</v>
      </c>
      <c r="J1647" s="1">
        <v>0</v>
      </c>
      <c r="K1647" s="1">
        <v>12</v>
      </c>
      <c r="L1647" s="1">
        <v>10</v>
      </c>
      <c r="M1647" s="1">
        <v>26</v>
      </c>
      <c r="N1647" s="1">
        <v>9</v>
      </c>
      <c r="O1647" s="1">
        <v>21</v>
      </c>
      <c r="P1647" s="1">
        <v>2</v>
      </c>
      <c r="Q1647" s="9">
        <v>0</v>
      </c>
    </row>
    <row r="1648" spans="2:17" x14ac:dyDescent="0.2">
      <c r="E1648" s="4" t="s">
        <v>85</v>
      </c>
      <c r="F1648" s="5"/>
      <c r="G1648" s="6">
        <v>144</v>
      </c>
      <c r="H1648" s="8">
        <v>8</v>
      </c>
      <c r="I1648" s="1">
        <v>0</v>
      </c>
      <c r="J1648" s="1">
        <v>0</v>
      </c>
      <c r="K1648" s="1">
        <v>73</v>
      </c>
      <c r="L1648" s="1">
        <v>57</v>
      </c>
      <c r="M1648" s="1">
        <v>131</v>
      </c>
      <c r="N1648" s="1">
        <v>38</v>
      </c>
      <c r="O1648" s="1">
        <v>86</v>
      </c>
      <c r="P1648" s="1">
        <v>10</v>
      </c>
      <c r="Q1648" s="9">
        <v>0</v>
      </c>
    </row>
    <row r="1649" spans="2:17" x14ac:dyDescent="0.2">
      <c r="E1649" s="4" t="s">
        <v>86</v>
      </c>
      <c r="F1649" s="5"/>
      <c r="G1649" s="6">
        <v>192</v>
      </c>
      <c r="H1649" s="8">
        <v>6</v>
      </c>
      <c r="I1649" s="1">
        <v>3</v>
      </c>
      <c r="J1649" s="1">
        <v>0</v>
      </c>
      <c r="K1649" s="1">
        <v>89</v>
      </c>
      <c r="L1649" s="1">
        <v>63</v>
      </c>
      <c r="M1649" s="1">
        <v>175</v>
      </c>
      <c r="N1649" s="1">
        <v>39</v>
      </c>
      <c r="O1649" s="1">
        <v>109</v>
      </c>
      <c r="P1649" s="1">
        <v>11</v>
      </c>
      <c r="Q1649" s="9">
        <v>0</v>
      </c>
    </row>
    <row r="1650" spans="2:17" x14ac:dyDescent="0.2">
      <c r="E1650" s="4" t="s">
        <v>87</v>
      </c>
      <c r="F1650" s="5"/>
      <c r="G1650" s="6">
        <v>72</v>
      </c>
      <c r="H1650" s="8">
        <v>2</v>
      </c>
      <c r="I1650" s="1">
        <v>1</v>
      </c>
      <c r="J1650" s="1">
        <v>0</v>
      </c>
      <c r="K1650" s="1">
        <v>39</v>
      </c>
      <c r="L1650" s="1">
        <v>25</v>
      </c>
      <c r="M1650" s="1">
        <v>68</v>
      </c>
      <c r="N1650" s="1">
        <v>18</v>
      </c>
      <c r="O1650" s="1">
        <v>44</v>
      </c>
      <c r="P1650" s="1">
        <v>5</v>
      </c>
      <c r="Q1650" s="9">
        <v>0</v>
      </c>
    </row>
    <row r="1651" spans="2:17" x14ac:dyDescent="0.2">
      <c r="E1651" s="4" t="s">
        <v>88</v>
      </c>
      <c r="F1651" s="5"/>
      <c r="G1651" s="6">
        <v>36</v>
      </c>
      <c r="H1651" s="8">
        <v>0</v>
      </c>
      <c r="I1651" s="1">
        <v>0</v>
      </c>
      <c r="J1651" s="1">
        <v>0</v>
      </c>
      <c r="K1651" s="1">
        <v>19</v>
      </c>
      <c r="L1651" s="1">
        <v>19</v>
      </c>
      <c r="M1651" s="1">
        <v>33</v>
      </c>
      <c r="N1651" s="1">
        <v>13</v>
      </c>
      <c r="O1651" s="1">
        <v>23</v>
      </c>
      <c r="P1651" s="1">
        <v>1</v>
      </c>
      <c r="Q1651" s="9">
        <v>0</v>
      </c>
    </row>
    <row r="1652" spans="2:17" x14ac:dyDescent="0.2">
      <c r="E1652" s="4" t="s">
        <v>89</v>
      </c>
      <c r="F1652" s="5"/>
      <c r="G1652" s="6">
        <v>66</v>
      </c>
      <c r="H1652" s="8">
        <v>2</v>
      </c>
      <c r="I1652" s="1">
        <v>0</v>
      </c>
      <c r="J1652" s="1">
        <v>0</v>
      </c>
      <c r="K1652" s="1">
        <v>33</v>
      </c>
      <c r="L1652" s="1">
        <v>19</v>
      </c>
      <c r="M1652" s="1">
        <v>54</v>
      </c>
      <c r="N1652" s="1">
        <v>16</v>
      </c>
      <c r="O1652" s="1">
        <v>35</v>
      </c>
      <c r="P1652" s="1">
        <v>6</v>
      </c>
      <c r="Q1652" s="9">
        <v>3</v>
      </c>
    </row>
    <row r="1653" spans="2:17" x14ac:dyDescent="0.2">
      <c r="E1653" s="4" t="s">
        <v>90</v>
      </c>
      <c r="F1653" s="5"/>
      <c r="G1653" s="6">
        <v>54</v>
      </c>
      <c r="H1653" s="8">
        <v>3</v>
      </c>
      <c r="I1653" s="1">
        <v>2</v>
      </c>
      <c r="J1653" s="1">
        <v>0</v>
      </c>
      <c r="K1653" s="1">
        <v>33</v>
      </c>
      <c r="L1653" s="1">
        <v>20</v>
      </c>
      <c r="M1653" s="1">
        <v>46</v>
      </c>
      <c r="N1653" s="1">
        <v>16</v>
      </c>
      <c r="O1653" s="1">
        <v>33</v>
      </c>
      <c r="P1653" s="1">
        <v>4</v>
      </c>
      <c r="Q1653" s="9">
        <v>0</v>
      </c>
    </row>
    <row r="1654" spans="2:17" x14ac:dyDescent="0.2">
      <c r="E1654" s="57" t="s">
        <v>91</v>
      </c>
      <c r="F1654" s="59"/>
      <c r="G1654" s="55">
        <v>12</v>
      </c>
      <c r="H1654" s="77">
        <v>0</v>
      </c>
      <c r="I1654" s="32">
        <v>0</v>
      </c>
      <c r="J1654" s="32">
        <v>0</v>
      </c>
      <c r="K1654" s="32">
        <v>7</v>
      </c>
      <c r="L1654" s="32">
        <v>4</v>
      </c>
      <c r="M1654" s="32">
        <v>9</v>
      </c>
      <c r="N1654" s="32">
        <v>2</v>
      </c>
      <c r="O1654" s="32">
        <v>6</v>
      </c>
      <c r="P1654" s="32">
        <v>0</v>
      </c>
      <c r="Q1654" s="80">
        <v>0</v>
      </c>
    </row>
    <row r="1656" spans="2:17" x14ac:dyDescent="0.2">
      <c r="B1656" s="40" t="str">
        <f xml:space="preserve"> HYPERLINK("#'目次'!B75", "[69]")</f>
        <v>[69]</v>
      </c>
      <c r="C1656" s="23" t="s">
        <v>177</v>
      </c>
    </row>
    <row r="1659" spans="2:17" x14ac:dyDescent="0.2">
      <c r="C1659" s="23" t="s">
        <v>14</v>
      </c>
    </row>
    <row r="1660" spans="2:17" ht="36" x14ac:dyDescent="0.2">
      <c r="D1660" s="195"/>
      <c r="E1660" s="196"/>
      <c r="F1660" s="196"/>
      <c r="G1660" s="37" t="s">
        <v>15</v>
      </c>
      <c r="H1660" s="33" t="s">
        <v>178</v>
      </c>
      <c r="I1660" s="13" t="s">
        <v>179</v>
      </c>
      <c r="J1660" s="13" t="s">
        <v>180</v>
      </c>
      <c r="K1660" s="13" t="s">
        <v>181</v>
      </c>
      <c r="L1660" s="38" t="s">
        <v>18</v>
      </c>
    </row>
    <row r="1661" spans="2:17" x14ac:dyDescent="0.2">
      <c r="D1661" s="197"/>
      <c r="E1661" s="198"/>
      <c r="F1661" s="198"/>
      <c r="G1661" s="35"/>
      <c r="H1661" s="39"/>
      <c r="I1661" s="14"/>
      <c r="J1661" s="14"/>
      <c r="K1661" s="14"/>
      <c r="L1661" s="34"/>
    </row>
    <row r="1662" spans="2:17" x14ac:dyDescent="0.2">
      <c r="D1662" s="56"/>
      <c r="E1662" s="58" t="s">
        <v>15</v>
      </c>
      <c r="F1662" s="46"/>
      <c r="G1662" s="36">
        <v>1200</v>
      </c>
      <c r="H1662" s="17">
        <v>47</v>
      </c>
      <c r="I1662" s="17">
        <v>134</v>
      </c>
      <c r="J1662" s="17">
        <v>242</v>
      </c>
      <c r="K1662" s="17">
        <v>689</v>
      </c>
      <c r="L1662" s="47">
        <v>88</v>
      </c>
    </row>
    <row r="1663" spans="2:17" x14ac:dyDescent="0.2">
      <c r="D1663" s="199" t="s">
        <v>19</v>
      </c>
      <c r="E1663" s="22" t="s">
        <v>20</v>
      </c>
      <c r="F1663" s="21"/>
      <c r="G1663" s="19">
        <v>132</v>
      </c>
      <c r="H1663" s="27">
        <v>3</v>
      </c>
      <c r="I1663" s="3">
        <v>8</v>
      </c>
      <c r="J1663" s="3">
        <v>30</v>
      </c>
      <c r="K1663" s="3">
        <v>72</v>
      </c>
      <c r="L1663" s="26">
        <v>19</v>
      </c>
    </row>
    <row r="1664" spans="2:17" x14ac:dyDescent="0.2">
      <c r="D1664" s="200"/>
      <c r="E1664" s="4" t="s">
        <v>21</v>
      </c>
      <c r="F1664" s="5"/>
      <c r="G1664" s="6">
        <v>444</v>
      </c>
      <c r="H1664" s="8">
        <v>20</v>
      </c>
      <c r="I1664" s="1">
        <v>59</v>
      </c>
      <c r="J1664" s="1">
        <v>93</v>
      </c>
      <c r="K1664" s="1">
        <v>237</v>
      </c>
      <c r="L1664" s="9">
        <v>35</v>
      </c>
    </row>
    <row r="1665" spans="4:12" x14ac:dyDescent="0.2">
      <c r="D1665" s="200"/>
      <c r="E1665" s="4" t="s">
        <v>22</v>
      </c>
      <c r="F1665" s="5"/>
      <c r="G1665" s="6">
        <v>192</v>
      </c>
      <c r="H1665" s="8">
        <v>12</v>
      </c>
      <c r="I1665" s="1">
        <v>23</v>
      </c>
      <c r="J1665" s="1">
        <v>35</v>
      </c>
      <c r="K1665" s="1">
        <v>115</v>
      </c>
      <c r="L1665" s="9">
        <v>7</v>
      </c>
    </row>
    <row r="1666" spans="4:12" x14ac:dyDescent="0.2">
      <c r="D1666" s="200"/>
      <c r="E1666" s="4" t="s">
        <v>23</v>
      </c>
      <c r="F1666" s="5"/>
      <c r="G1666" s="6">
        <v>192</v>
      </c>
      <c r="H1666" s="8">
        <v>8</v>
      </c>
      <c r="I1666" s="1">
        <v>25</v>
      </c>
      <c r="J1666" s="1">
        <v>44</v>
      </c>
      <c r="K1666" s="1">
        <v>107</v>
      </c>
      <c r="L1666" s="9">
        <v>8</v>
      </c>
    </row>
    <row r="1667" spans="4:12" x14ac:dyDescent="0.2">
      <c r="D1667" s="200"/>
      <c r="E1667" s="4" t="s">
        <v>24</v>
      </c>
      <c r="F1667" s="5"/>
      <c r="G1667" s="6">
        <v>240</v>
      </c>
      <c r="H1667" s="8">
        <v>4</v>
      </c>
      <c r="I1667" s="1">
        <v>19</v>
      </c>
      <c r="J1667" s="1">
        <v>40</v>
      </c>
      <c r="K1667" s="1">
        <v>158</v>
      </c>
      <c r="L1667" s="9">
        <v>19</v>
      </c>
    </row>
    <row r="1668" spans="4:12" x14ac:dyDescent="0.2">
      <c r="D1668" s="199" t="s">
        <v>25</v>
      </c>
      <c r="E1668" s="22" t="s">
        <v>26</v>
      </c>
      <c r="F1668" s="21"/>
      <c r="G1668" s="19">
        <v>348</v>
      </c>
      <c r="H1668" s="27">
        <v>15</v>
      </c>
      <c r="I1668" s="3">
        <v>48</v>
      </c>
      <c r="J1668" s="3">
        <v>74</v>
      </c>
      <c r="K1668" s="3">
        <v>188</v>
      </c>
      <c r="L1668" s="26">
        <v>23</v>
      </c>
    </row>
    <row r="1669" spans="4:12" x14ac:dyDescent="0.2">
      <c r="D1669" s="200"/>
      <c r="E1669" s="4" t="s">
        <v>27</v>
      </c>
      <c r="F1669" s="5"/>
      <c r="G1669" s="6">
        <v>378</v>
      </c>
      <c r="H1669" s="8">
        <v>12</v>
      </c>
      <c r="I1669" s="1">
        <v>41</v>
      </c>
      <c r="J1669" s="1">
        <v>83</v>
      </c>
      <c r="K1669" s="1">
        <v>218</v>
      </c>
      <c r="L1669" s="9">
        <v>24</v>
      </c>
    </row>
    <row r="1670" spans="4:12" x14ac:dyDescent="0.2">
      <c r="D1670" s="200"/>
      <c r="E1670" s="4" t="s">
        <v>28</v>
      </c>
      <c r="F1670" s="5"/>
      <c r="G1670" s="6">
        <v>372</v>
      </c>
      <c r="H1670" s="8">
        <v>18</v>
      </c>
      <c r="I1670" s="1">
        <v>37</v>
      </c>
      <c r="J1670" s="1">
        <v>62</v>
      </c>
      <c r="K1670" s="1">
        <v>214</v>
      </c>
      <c r="L1670" s="9">
        <v>41</v>
      </c>
    </row>
    <row r="1671" spans="4:12" x14ac:dyDescent="0.2">
      <c r="D1671" s="200"/>
      <c r="E1671" s="4" t="s">
        <v>29</v>
      </c>
      <c r="F1671" s="5"/>
      <c r="G1671" s="6">
        <v>102</v>
      </c>
      <c r="H1671" s="8">
        <v>2</v>
      </c>
      <c r="I1671" s="1">
        <v>8</v>
      </c>
      <c r="J1671" s="1">
        <v>23</v>
      </c>
      <c r="K1671" s="1">
        <v>69</v>
      </c>
      <c r="L1671" s="9">
        <v>0</v>
      </c>
    </row>
    <row r="1672" spans="4:12" x14ac:dyDescent="0.2">
      <c r="D1672" s="199" t="s">
        <v>30</v>
      </c>
      <c r="E1672" s="22" t="s">
        <v>31</v>
      </c>
      <c r="F1672" s="21"/>
      <c r="G1672" s="19">
        <v>592</v>
      </c>
      <c r="H1672" s="27">
        <v>22</v>
      </c>
      <c r="I1672" s="3">
        <v>62</v>
      </c>
      <c r="J1672" s="3">
        <v>132</v>
      </c>
      <c r="K1672" s="3">
        <v>335</v>
      </c>
      <c r="L1672" s="26">
        <v>41</v>
      </c>
    </row>
    <row r="1673" spans="4:12" x14ac:dyDescent="0.2">
      <c r="D1673" s="200"/>
      <c r="E1673" s="4" t="s">
        <v>32</v>
      </c>
      <c r="F1673" s="5"/>
      <c r="G1673" s="6">
        <v>608</v>
      </c>
      <c r="H1673" s="8">
        <v>25</v>
      </c>
      <c r="I1673" s="1">
        <v>72</v>
      </c>
      <c r="J1673" s="1">
        <v>110</v>
      </c>
      <c r="K1673" s="1">
        <v>354</v>
      </c>
      <c r="L1673" s="9">
        <v>47</v>
      </c>
    </row>
    <row r="1674" spans="4:12" x14ac:dyDescent="0.2">
      <c r="D1674" s="199" t="s">
        <v>33</v>
      </c>
      <c r="E1674" s="22" t="s">
        <v>34</v>
      </c>
      <c r="F1674" s="21"/>
      <c r="G1674" s="19">
        <v>74</v>
      </c>
      <c r="H1674" s="27">
        <v>2</v>
      </c>
      <c r="I1674" s="3">
        <v>6</v>
      </c>
      <c r="J1674" s="3">
        <v>11</v>
      </c>
      <c r="K1674" s="3">
        <v>51</v>
      </c>
      <c r="L1674" s="26">
        <v>4</v>
      </c>
    </row>
    <row r="1675" spans="4:12" x14ac:dyDescent="0.2">
      <c r="D1675" s="200"/>
      <c r="E1675" s="4" t="s">
        <v>35</v>
      </c>
      <c r="F1675" s="5"/>
      <c r="G1675" s="6">
        <v>148</v>
      </c>
      <c r="H1675" s="8">
        <v>14</v>
      </c>
      <c r="I1675" s="1">
        <v>20</v>
      </c>
      <c r="J1675" s="1">
        <v>23</v>
      </c>
      <c r="K1675" s="1">
        <v>82</v>
      </c>
      <c r="L1675" s="9">
        <v>9</v>
      </c>
    </row>
    <row r="1676" spans="4:12" x14ac:dyDescent="0.2">
      <c r="D1676" s="200"/>
      <c r="E1676" s="4" t="s">
        <v>36</v>
      </c>
      <c r="F1676" s="5"/>
      <c r="G1676" s="6">
        <v>187</v>
      </c>
      <c r="H1676" s="8">
        <v>10</v>
      </c>
      <c r="I1676" s="1">
        <v>29</v>
      </c>
      <c r="J1676" s="1">
        <v>51</v>
      </c>
      <c r="K1676" s="1">
        <v>91</v>
      </c>
      <c r="L1676" s="9">
        <v>6</v>
      </c>
    </row>
    <row r="1677" spans="4:12" x14ac:dyDescent="0.2">
      <c r="D1677" s="200"/>
      <c r="E1677" s="4" t="s">
        <v>37</v>
      </c>
      <c r="F1677" s="5"/>
      <c r="G1677" s="6">
        <v>221</v>
      </c>
      <c r="H1677" s="8">
        <v>13</v>
      </c>
      <c r="I1677" s="1">
        <v>26</v>
      </c>
      <c r="J1677" s="1">
        <v>54</v>
      </c>
      <c r="K1677" s="1">
        <v>117</v>
      </c>
      <c r="L1677" s="9">
        <v>11</v>
      </c>
    </row>
    <row r="1678" spans="4:12" x14ac:dyDescent="0.2">
      <c r="D1678" s="200"/>
      <c r="E1678" s="4" t="s">
        <v>38</v>
      </c>
      <c r="F1678" s="5"/>
      <c r="G1678" s="6">
        <v>186</v>
      </c>
      <c r="H1678" s="8">
        <v>4</v>
      </c>
      <c r="I1678" s="1">
        <v>14</v>
      </c>
      <c r="J1678" s="1">
        <v>37</v>
      </c>
      <c r="K1678" s="1">
        <v>119</v>
      </c>
      <c r="L1678" s="9">
        <v>12</v>
      </c>
    </row>
    <row r="1679" spans="4:12" x14ac:dyDescent="0.2">
      <c r="D1679" s="200"/>
      <c r="E1679" s="4" t="s">
        <v>39</v>
      </c>
      <c r="F1679" s="5"/>
      <c r="G1679" s="6">
        <v>223</v>
      </c>
      <c r="H1679" s="8">
        <v>2</v>
      </c>
      <c r="I1679" s="1">
        <v>27</v>
      </c>
      <c r="J1679" s="1">
        <v>41</v>
      </c>
      <c r="K1679" s="1">
        <v>133</v>
      </c>
      <c r="L1679" s="9">
        <v>20</v>
      </c>
    </row>
    <row r="1680" spans="4:12" x14ac:dyDescent="0.2">
      <c r="D1680" s="201"/>
      <c r="E1680" s="57" t="s">
        <v>40</v>
      </c>
      <c r="F1680" s="59"/>
      <c r="G1680" s="55">
        <v>161</v>
      </c>
      <c r="H1680" s="77">
        <v>2</v>
      </c>
      <c r="I1680" s="32">
        <v>12</v>
      </c>
      <c r="J1680" s="32">
        <v>25</v>
      </c>
      <c r="K1680" s="32">
        <v>96</v>
      </c>
      <c r="L1680" s="80">
        <v>26</v>
      </c>
    </row>
    <row r="1682" spans="2:12" x14ac:dyDescent="0.2">
      <c r="B1682" s="40" t="str">
        <f xml:space="preserve"> HYPERLINK("#'目次'!B76", "[70]")</f>
        <v>[70]</v>
      </c>
      <c r="C1682" s="23" t="s">
        <v>177</v>
      </c>
    </row>
    <row r="1685" spans="2:12" x14ac:dyDescent="0.2">
      <c r="C1685" s="23" t="s">
        <v>48</v>
      </c>
    </row>
    <row r="1686" spans="2:12" ht="36" x14ac:dyDescent="0.2">
      <c r="D1686" s="195"/>
      <c r="E1686" s="196"/>
      <c r="F1686" s="196"/>
      <c r="G1686" s="37" t="s">
        <v>15</v>
      </c>
      <c r="H1686" s="33" t="s">
        <v>178</v>
      </c>
      <c r="I1686" s="13" t="s">
        <v>179</v>
      </c>
      <c r="J1686" s="13" t="s">
        <v>180</v>
      </c>
      <c r="K1686" s="13" t="s">
        <v>181</v>
      </c>
      <c r="L1686" s="38" t="s">
        <v>18</v>
      </c>
    </row>
    <row r="1687" spans="2:12" x14ac:dyDescent="0.2">
      <c r="D1687" s="197"/>
      <c r="E1687" s="198"/>
      <c r="F1687" s="198"/>
      <c r="G1687" s="35"/>
      <c r="H1687" s="39"/>
      <c r="I1687" s="14"/>
      <c r="J1687" s="14"/>
      <c r="K1687" s="14"/>
      <c r="L1687" s="34"/>
    </row>
    <row r="1688" spans="2:12" x14ac:dyDescent="0.2">
      <c r="D1688" s="56"/>
      <c r="E1688" s="58" t="s">
        <v>15</v>
      </c>
      <c r="F1688" s="46"/>
      <c r="G1688" s="36">
        <v>1200</v>
      </c>
      <c r="H1688" s="17">
        <v>47</v>
      </c>
      <c r="I1688" s="17">
        <v>134</v>
      </c>
      <c r="J1688" s="17">
        <v>242</v>
      </c>
      <c r="K1688" s="17">
        <v>689</v>
      </c>
      <c r="L1688" s="47">
        <v>88</v>
      </c>
    </row>
    <row r="1689" spans="2:12" x14ac:dyDescent="0.2">
      <c r="D1689" s="199" t="s">
        <v>49</v>
      </c>
      <c r="E1689" s="22" t="s">
        <v>50</v>
      </c>
      <c r="F1689" s="21"/>
      <c r="G1689" s="19">
        <v>15</v>
      </c>
      <c r="H1689" s="27">
        <v>0</v>
      </c>
      <c r="I1689" s="3">
        <v>0</v>
      </c>
      <c r="J1689" s="3">
        <v>2</v>
      </c>
      <c r="K1689" s="3">
        <v>13</v>
      </c>
      <c r="L1689" s="26">
        <v>0</v>
      </c>
    </row>
    <row r="1690" spans="2:12" x14ac:dyDescent="0.2">
      <c r="D1690" s="200"/>
      <c r="E1690" s="4" t="s">
        <v>51</v>
      </c>
      <c r="F1690" s="5"/>
      <c r="G1690" s="6">
        <v>142</v>
      </c>
      <c r="H1690" s="8">
        <v>9</v>
      </c>
      <c r="I1690" s="1">
        <v>12</v>
      </c>
      <c r="J1690" s="1">
        <v>38</v>
      </c>
      <c r="K1690" s="1">
        <v>78</v>
      </c>
      <c r="L1690" s="9">
        <v>5</v>
      </c>
    </row>
    <row r="1691" spans="2:12" x14ac:dyDescent="0.2">
      <c r="D1691" s="200"/>
      <c r="E1691" s="4" t="s">
        <v>52</v>
      </c>
      <c r="F1691" s="5"/>
      <c r="G1691" s="6">
        <v>26</v>
      </c>
      <c r="H1691" s="8">
        <v>2</v>
      </c>
      <c r="I1691" s="1">
        <v>8</v>
      </c>
      <c r="J1691" s="1">
        <v>5</v>
      </c>
      <c r="K1691" s="1">
        <v>10</v>
      </c>
      <c r="L1691" s="9">
        <v>1</v>
      </c>
    </row>
    <row r="1692" spans="2:12" x14ac:dyDescent="0.2">
      <c r="D1692" s="200"/>
      <c r="E1692" s="4" t="s">
        <v>53</v>
      </c>
      <c r="F1692" s="5"/>
      <c r="G1692" s="6">
        <v>41</v>
      </c>
      <c r="H1692" s="8">
        <v>1</v>
      </c>
      <c r="I1692" s="1">
        <v>3</v>
      </c>
      <c r="J1692" s="1">
        <v>13</v>
      </c>
      <c r="K1692" s="1">
        <v>23</v>
      </c>
      <c r="L1692" s="9">
        <v>1</v>
      </c>
    </row>
    <row r="1693" spans="2:12" x14ac:dyDescent="0.2">
      <c r="D1693" s="200"/>
      <c r="E1693" s="4" t="s">
        <v>54</v>
      </c>
      <c r="F1693" s="5"/>
      <c r="G1693" s="6">
        <v>226</v>
      </c>
      <c r="H1693" s="8">
        <v>10</v>
      </c>
      <c r="I1693" s="1">
        <v>25</v>
      </c>
      <c r="J1693" s="1">
        <v>51</v>
      </c>
      <c r="K1693" s="1">
        <v>125</v>
      </c>
      <c r="L1693" s="9">
        <v>15</v>
      </c>
    </row>
    <row r="1694" spans="2:12" x14ac:dyDescent="0.2">
      <c r="D1694" s="200"/>
      <c r="E1694" s="4" t="s">
        <v>55</v>
      </c>
      <c r="F1694" s="5"/>
      <c r="G1694" s="6">
        <v>125</v>
      </c>
      <c r="H1694" s="8">
        <v>5</v>
      </c>
      <c r="I1694" s="1">
        <v>15</v>
      </c>
      <c r="J1694" s="1">
        <v>26</v>
      </c>
      <c r="K1694" s="1">
        <v>72</v>
      </c>
      <c r="L1694" s="9">
        <v>7</v>
      </c>
    </row>
    <row r="1695" spans="2:12" x14ac:dyDescent="0.2">
      <c r="D1695" s="200"/>
      <c r="E1695" s="4" t="s">
        <v>56</v>
      </c>
      <c r="F1695" s="5"/>
      <c r="G1695" s="6">
        <v>190</v>
      </c>
      <c r="H1695" s="8">
        <v>8</v>
      </c>
      <c r="I1695" s="1">
        <v>20</v>
      </c>
      <c r="J1695" s="1">
        <v>33</v>
      </c>
      <c r="K1695" s="1">
        <v>114</v>
      </c>
      <c r="L1695" s="9">
        <v>15</v>
      </c>
    </row>
    <row r="1696" spans="2:12" x14ac:dyDescent="0.2">
      <c r="D1696" s="200"/>
      <c r="E1696" s="4" t="s">
        <v>57</v>
      </c>
      <c r="F1696" s="5"/>
      <c r="G1696" s="6">
        <v>185</v>
      </c>
      <c r="H1696" s="8">
        <v>8</v>
      </c>
      <c r="I1696" s="1">
        <v>26</v>
      </c>
      <c r="J1696" s="1">
        <v>36</v>
      </c>
      <c r="K1696" s="1">
        <v>101</v>
      </c>
      <c r="L1696" s="9">
        <v>14</v>
      </c>
    </row>
    <row r="1697" spans="2:12" x14ac:dyDescent="0.2">
      <c r="D1697" s="200"/>
      <c r="E1697" s="4" t="s">
        <v>58</v>
      </c>
      <c r="F1697" s="5"/>
      <c r="G1697" s="6">
        <v>113</v>
      </c>
      <c r="H1697" s="8">
        <v>4</v>
      </c>
      <c r="I1697" s="1">
        <v>11</v>
      </c>
      <c r="J1697" s="1">
        <v>14</v>
      </c>
      <c r="K1697" s="1">
        <v>77</v>
      </c>
      <c r="L1697" s="9">
        <v>7</v>
      </c>
    </row>
    <row r="1698" spans="2:12" x14ac:dyDescent="0.2">
      <c r="D1698" s="200"/>
      <c r="E1698" s="4" t="s">
        <v>59</v>
      </c>
      <c r="F1698" s="5"/>
      <c r="G1698" s="6">
        <v>136</v>
      </c>
      <c r="H1698" s="8">
        <v>0</v>
      </c>
      <c r="I1698" s="1">
        <v>14</v>
      </c>
      <c r="J1698" s="1">
        <v>23</v>
      </c>
      <c r="K1698" s="1">
        <v>76</v>
      </c>
      <c r="L1698" s="9">
        <v>23</v>
      </c>
    </row>
    <row r="1699" spans="2:12" x14ac:dyDescent="0.2">
      <c r="D1699" s="199" t="s">
        <v>60</v>
      </c>
      <c r="E1699" s="22" t="s">
        <v>61</v>
      </c>
      <c r="F1699" s="21"/>
      <c r="G1699" s="19">
        <v>205</v>
      </c>
      <c r="H1699" s="27">
        <v>8</v>
      </c>
      <c r="I1699" s="3">
        <v>25</v>
      </c>
      <c r="J1699" s="3">
        <v>34</v>
      </c>
      <c r="K1699" s="3">
        <v>114</v>
      </c>
      <c r="L1699" s="26">
        <v>24</v>
      </c>
    </row>
    <row r="1700" spans="2:12" x14ac:dyDescent="0.2">
      <c r="D1700" s="200"/>
      <c r="E1700" s="4" t="s">
        <v>62</v>
      </c>
      <c r="F1700" s="5"/>
      <c r="G1700" s="6">
        <v>160</v>
      </c>
      <c r="H1700" s="8">
        <v>4</v>
      </c>
      <c r="I1700" s="1">
        <v>15</v>
      </c>
      <c r="J1700" s="1">
        <v>29</v>
      </c>
      <c r="K1700" s="1">
        <v>104</v>
      </c>
      <c r="L1700" s="9">
        <v>8</v>
      </c>
    </row>
    <row r="1701" spans="2:12" x14ac:dyDescent="0.2">
      <c r="D1701" s="200"/>
      <c r="E1701" s="4" t="s">
        <v>63</v>
      </c>
      <c r="F1701" s="5"/>
      <c r="G1701" s="6">
        <v>121</v>
      </c>
      <c r="H1701" s="8">
        <v>5</v>
      </c>
      <c r="I1701" s="1">
        <v>10</v>
      </c>
      <c r="J1701" s="1">
        <v>21</v>
      </c>
      <c r="K1701" s="1">
        <v>77</v>
      </c>
      <c r="L1701" s="9">
        <v>8</v>
      </c>
    </row>
    <row r="1702" spans="2:12" x14ac:dyDescent="0.2">
      <c r="D1702" s="200"/>
      <c r="E1702" s="4" t="s">
        <v>64</v>
      </c>
      <c r="F1702" s="5"/>
      <c r="G1702" s="6">
        <v>124</v>
      </c>
      <c r="H1702" s="8">
        <v>6</v>
      </c>
      <c r="I1702" s="1">
        <v>15</v>
      </c>
      <c r="J1702" s="1">
        <v>32</v>
      </c>
      <c r="K1702" s="1">
        <v>64</v>
      </c>
      <c r="L1702" s="9">
        <v>7</v>
      </c>
    </row>
    <row r="1703" spans="2:12" x14ac:dyDescent="0.2">
      <c r="D1703" s="200"/>
      <c r="E1703" s="4" t="s">
        <v>65</v>
      </c>
      <c r="F1703" s="5"/>
      <c r="G1703" s="6">
        <v>109</v>
      </c>
      <c r="H1703" s="8">
        <v>4</v>
      </c>
      <c r="I1703" s="1">
        <v>15</v>
      </c>
      <c r="J1703" s="1">
        <v>24</v>
      </c>
      <c r="K1703" s="1">
        <v>59</v>
      </c>
      <c r="L1703" s="9">
        <v>7</v>
      </c>
    </row>
    <row r="1704" spans="2:12" x14ac:dyDescent="0.2">
      <c r="D1704" s="200"/>
      <c r="E1704" s="4" t="s">
        <v>66</v>
      </c>
      <c r="F1704" s="5"/>
      <c r="G1704" s="6">
        <v>104</v>
      </c>
      <c r="H1704" s="8">
        <v>3</v>
      </c>
      <c r="I1704" s="1">
        <v>17</v>
      </c>
      <c r="J1704" s="1">
        <v>17</v>
      </c>
      <c r="K1704" s="1">
        <v>59</v>
      </c>
      <c r="L1704" s="9">
        <v>8</v>
      </c>
    </row>
    <row r="1705" spans="2:12" x14ac:dyDescent="0.2">
      <c r="D1705" s="200"/>
      <c r="E1705" s="4" t="s">
        <v>67</v>
      </c>
      <c r="F1705" s="5"/>
      <c r="G1705" s="6">
        <v>139</v>
      </c>
      <c r="H1705" s="8">
        <v>4</v>
      </c>
      <c r="I1705" s="1">
        <v>17</v>
      </c>
      <c r="J1705" s="1">
        <v>41</v>
      </c>
      <c r="K1705" s="1">
        <v>71</v>
      </c>
      <c r="L1705" s="9">
        <v>6</v>
      </c>
    </row>
    <row r="1706" spans="2:12" x14ac:dyDescent="0.2">
      <c r="D1706" s="200"/>
      <c r="E1706" s="4" t="s">
        <v>68</v>
      </c>
      <c r="F1706" s="5"/>
      <c r="G1706" s="6">
        <v>48</v>
      </c>
      <c r="H1706" s="8">
        <v>3</v>
      </c>
      <c r="I1706" s="1">
        <v>5</v>
      </c>
      <c r="J1706" s="1">
        <v>9</v>
      </c>
      <c r="K1706" s="1">
        <v>30</v>
      </c>
      <c r="L1706" s="9">
        <v>1</v>
      </c>
    </row>
    <row r="1707" spans="2:12" x14ac:dyDescent="0.2">
      <c r="D1707" s="200"/>
      <c r="E1707" s="4" t="s">
        <v>69</v>
      </c>
      <c r="F1707" s="5"/>
      <c r="G1707" s="6">
        <v>37</v>
      </c>
      <c r="H1707" s="8">
        <v>1</v>
      </c>
      <c r="I1707" s="1">
        <v>3</v>
      </c>
      <c r="J1707" s="1">
        <v>8</v>
      </c>
      <c r="K1707" s="1">
        <v>24</v>
      </c>
      <c r="L1707" s="9">
        <v>1</v>
      </c>
    </row>
    <row r="1708" spans="2:12" x14ac:dyDescent="0.2">
      <c r="D1708" s="93" t="s">
        <v>70</v>
      </c>
      <c r="E1708" s="89" t="s">
        <v>18</v>
      </c>
      <c r="F1708" s="92"/>
      <c r="G1708" s="94">
        <v>0</v>
      </c>
      <c r="H1708" s="122">
        <v>0</v>
      </c>
      <c r="I1708" s="63">
        <v>0</v>
      </c>
      <c r="J1708" s="63">
        <v>0</v>
      </c>
      <c r="K1708" s="63">
        <v>0</v>
      </c>
      <c r="L1708" s="121">
        <v>0</v>
      </c>
    </row>
    <row r="1710" spans="2:12" x14ac:dyDescent="0.2">
      <c r="B1710" s="40" t="str">
        <f xml:space="preserve"> HYPERLINK("#'目次'!B77", "[71]")</f>
        <v>[71]</v>
      </c>
      <c r="C1710" s="23" t="s">
        <v>177</v>
      </c>
    </row>
    <row r="1713" spans="3:12" x14ac:dyDescent="0.2">
      <c r="C1713" s="23" t="s">
        <v>73</v>
      </c>
    </row>
    <row r="1714" spans="3:12" ht="36" x14ac:dyDescent="0.2">
      <c r="D1714" s="195"/>
      <c r="E1714" s="196"/>
      <c r="F1714" s="196"/>
      <c r="G1714" s="37" t="s">
        <v>15</v>
      </c>
      <c r="H1714" s="33" t="s">
        <v>178</v>
      </c>
      <c r="I1714" s="13" t="s">
        <v>179</v>
      </c>
      <c r="J1714" s="13" t="s">
        <v>180</v>
      </c>
      <c r="K1714" s="13" t="s">
        <v>181</v>
      </c>
      <c r="L1714" s="38" t="s">
        <v>18</v>
      </c>
    </row>
    <row r="1715" spans="3:12" x14ac:dyDescent="0.2">
      <c r="D1715" s="197"/>
      <c r="E1715" s="198"/>
      <c r="F1715" s="198"/>
      <c r="G1715" s="35"/>
      <c r="H1715" s="39"/>
      <c r="I1715" s="14"/>
      <c r="J1715" s="14"/>
      <c r="K1715" s="14"/>
      <c r="L1715" s="34"/>
    </row>
    <row r="1716" spans="3:12" x14ac:dyDescent="0.2">
      <c r="D1716" s="56"/>
      <c r="E1716" s="58" t="s">
        <v>15</v>
      </c>
      <c r="F1716" s="46"/>
      <c r="G1716" s="36">
        <v>1200</v>
      </c>
      <c r="H1716" s="17">
        <v>47</v>
      </c>
      <c r="I1716" s="17">
        <v>134</v>
      </c>
      <c r="J1716" s="17">
        <v>242</v>
      </c>
      <c r="K1716" s="17">
        <v>689</v>
      </c>
      <c r="L1716" s="47">
        <v>88</v>
      </c>
    </row>
    <row r="1717" spans="3:12" x14ac:dyDescent="0.2">
      <c r="D1717" s="199" t="s">
        <v>74</v>
      </c>
      <c r="E1717" s="22" t="s">
        <v>75</v>
      </c>
      <c r="F1717" s="21"/>
      <c r="G1717" s="19">
        <v>592</v>
      </c>
      <c r="H1717" s="27">
        <v>22</v>
      </c>
      <c r="I1717" s="3">
        <v>62</v>
      </c>
      <c r="J1717" s="3">
        <v>132</v>
      </c>
      <c r="K1717" s="3">
        <v>335</v>
      </c>
      <c r="L1717" s="26">
        <v>41</v>
      </c>
    </row>
    <row r="1718" spans="3:12" x14ac:dyDescent="0.2">
      <c r="D1718" s="200"/>
      <c r="E1718" s="4" t="s">
        <v>34</v>
      </c>
      <c r="F1718" s="5"/>
      <c r="G1718" s="6">
        <v>37</v>
      </c>
      <c r="H1718" s="8">
        <v>1</v>
      </c>
      <c r="I1718" s="1">
        <v>3</v>
      </c>
      <c r="J1718" s="1">
        <v>7</v>
      </c>
      <c r="K1718" s="1">
        <v>24</v>
      </c>
      <c r="L1718" s="9">
        <v>2</v>
      </c>
    </row>
    <row r="1719" spans="3:12" x14ac:dyDescent="0.2">
      <c r="D1719" s="200"/>
      <c r="E1719" s="4" t="s">
        <v>35</v>
      </c>
      <c r="F1719" s="5"/>
      <c r="G1719" s="6">
        <v>75</v>
      </c>
      <c r="H1719" s="8">
        <v>7</v>
      </c>
      <c r="I1719" s="1">
        <v>10</v>
      </c>
      <c r="J1719" s="1">
        <v>8</v>
      </c>
      <c r="K1719" s="1">
        <v>46</v>
      </c>
      <c r="L1719" s="9">
        <v>4</v>
      </c>
    </row>
    <row r="1720" spans="3:12" x14ac:dyDescent="0.2">
      <c r="D1720" s="200"/>
      <c r="E1720" s="4" t="s">
        <v>36</v>
      </c>
      <c r="F1720" s="5"/>
      <c r="G1720" s="6">
        <v>95</v>
      </c>
      <c r="H1720" s="8">
        <v>3</v>
      </c>
      <c r="I1720" s="1">
        <v>16</v>
      </c>
      <c r="J1720" s="1">
        <v>31</v>
      </c>
      <c r="K1720" s="1">
        <v>43</v>
      </c>
      <c r="L1720" s="9">
        <v>2</v>
      </c>
    </row>
    <row r="1721" spans="3:12" x14ac:dyDescent="0.2">
      <c r="D1721" s="200"/>
      <c r="E1721" s="4" t="s">
        <v>37</v>
      </c>
      <c r="F1721" s="5"/>
      <c r="G1721" s="6">
        <v>111</v>
      </c>
      <c r="H1721" s="8">
        <v>8</v>
      </c>
      <c r="I1721" s="1">
        <v>10</v>
      </c>
      <c r="J1721" s="1">
        <v>32</v>
      </c>
      <c r="K1721" s="1">
        <v>56</v>
      </c>
      <c r="L1721" s="9">
        <v>5</v>
      </c>
    </row>
    <row r="1722" spans="3:12" x14ac:dyDescent="0.2">
      <c r="D1722" s="200"/>
      <c r="E1722" s="4" t="s">
        <v>38</v>
      </c>
      <c r="F1722" s="5"/>
      <c r="G1722" s="6">
        <v>93</v>
      </c>
      <c r="H1722" s="8">
        <v>1</v>
      </c>
      <c r="I1722" s="1">
        <v>8</v>
      </c>
      <c r="J1722" s="1">
        <v>20</v>
      </c>
      <c r="K1722" s="1">
        <v>57</v>
      </c>
      <c r="L1722" s="9">
        <v>7</v>
      </c>
    </row>
    <row r="1723" spans="3:12" x14ac:dyDescent="0.2">
      <c r="D1723" s="200"/>
      <c r="E1723" s="4" t="s">
        <v>39</v>
      </c>
      <c r="F1723" s="5"/>
      <c r="G1723" s="6">
        <v>109</v>
      </c>
      <c r="H1723" s="8">
        <v>2</v>
      </c>
      <c r="I1723" s="1">
        <v>11</v>
      </c>
      <c r="J1723" s="1">
        <v>26</v>
      </c>
      <c r="K1723" s="1">
        <v>60</v>
      </c>
      <c r="L1723" s="9">
        <v>10</v>
      </c>
    </row>
    <row r="1724" spans="3:12" x14ac:dyDescent="0.2">
      <c r="D1724" s="200"/>
      <c r="E1724" s="4" t="s">
        <v>40</v>
      </c>
      <c r="F1724" s="5"/>
      <c r="G1724" s="6">
        <v>72</v>
      </c>
      <c r="H1724" s="8">
        <v>0</v>
      </c>
      <c r="I1724" s="1">
        <v>4</v>
      </c>
      <c r="J1724" s="1">
        <v>8</v>
      </c>
      <c r="K1724" s="1">
        <v>49</v>
      </c>
      <c r="L1724" s="9">
        <v>11</v>
      </c>
    </row>
    <row r="1725" spans="3:12" x14ac:dyDescent="0.2">
      <c r="D1725" s="199" t="s">
        <v>76</v>
      </c>
      <c r="E1725" s="22" t="s">
        <v>77</v>
      </c>
      <c r="F1725" s="21"/>
      <c r="G1725" s="19">
        <v>608</v>
      </c>
      <c r="H1725" s="27">
        <v>25</v>
      </c>
      <c r="I1725" s="3">
        <v>72</v>
      </c>
      <c r="J1725" s="3">
        <v>110</v>
      </c>
      <c r="K1725" s="3">
        <v>354</v>
      </c>
      <c r="L1725" s="26">
        <v>47</v>
      </c>
    </row>
    <row r="1726" spans="3:12" x14ac:dyDescent="0.2">
      <c r="D1726" s="200"/>
      <c r="E1726" s="4" t="s">
        <v>34</v>
      </c>
      <c r="F1726" s="5"/>
      <c r="G1726" s="6">
        <v>37</v>
      </c>
      <c r="H1726" s="8">
        <v>1</v>
      </c>
      <c r="I1726" s="1">
        <v>3</v>
      </c>
      <c r="J1726" s="1">
        <v>4</v>
      </c>
      <c r="K1726" s="1">
        <v>27</v>
      </c>
      <c r="L1726" s="9">
        <v>2</v>
      </c>
    </row>
    <row r="1727" spans="3:12" x14ac:dyDescent="0.2">
      <c r="D1727" s="200"/>
      <c r="E1727" s="4" t="s">
        <v>35</v>
      </c>
      <c r="F1727" s="5"/>
      <c r="G1727" s="6">
        <v>73</v>
      </c>
      <c r="H1727" s="8">
        <v>7</v>
      </c>
      <c r="I1727" s="1">
        <v>10</v>
      </c>
      <c r="J1727" s="1">
        <v>15</v>
      </c>
      <c r="K1727" s="1">
        <v>36</v>
      </c>
      <c r="L1727" s="9">
        <v>5</v>
      </c>
    </row>
    <row r="1728" spans="3:12" x14ac:dyDescent="0.2">
      <c r="D1728" s="200"/>
      <c r="E1728" s="4" t="s">
        <v>36</v>
      </c>
      <c r="F1728" s="5"/>
      <c r="G1728" s="6">
        <v>92</v>
      </c>
      <c r="H1728" s="8">
        <v>7</v>
      </c>
      <c r="I1728" s="1">
        <v>13</v>
      </c>
      <c r="J1728" s="1">
        <v>20</v>
      </c>
      <c r="K1728" s="1">
        <v>48</v>
      </c>
      <c r="L1728" s="9">
        <v>4</v>
      </c>
    </row>
    <row r="1729" spans="2:12" x14ac:dyDescent="0.2">
      <c r="D1729" s="200"/>
      <c r="E1729" s="4" t="s">
        <v>37</v>
      </c>
      <c r="F1729" s="5"/>
      <c r="G1729" s="6">
        <v>110</v>
      </c>
      <c r="H1729" s="8">
        <v>5</v>
      </c>
      <c r="I1729" s="1">
        <v>16</v>
      </c>
      <c r="J1729" s="1">
        <v>22</v>
      </c>
      <c r="K1729" s="1">
        <v>61</v>
      </c>
      <c r="L1729" s="9">
        <v>6</v>
      </c>
    </row>
    <row r="1730" spans="2:12" x14ac:dyDescent="0.2">
      <c r="D1730" s="200"/>
      <c r="E1730" s="4" t="s">
        <v>38</v>
      </c>
      <c r="F1730" s="5"/>
      <c r="G1730" s="6">
        <v>93</v>
      </c>
      <c r="H1730" s="8">
        <v>3</v>
      </c>
      <c r="I1730" s="1">
        <v>6</v>
      </c>
      <c r="J1730" s="1">
        <v>17</v>
      </c>
      <c r="K1730" s="1">
        <v>62</v>
      </c>
      <c r="L1730" s="9">
        <v>5</v>
      </c>
    </row>
    <row r="1731" spans="2:12" x14ac:dyDescent="0.2">
      <c r="D1731" s="200"/>
      <c r="E1731" s="4" t="s">
        <v>39</v>
      </c>
      <c r="F1731" s="5"/>
      <c r="G1731" s="6">
        <v>114</v>
      </c>
      <c r="H1731" s="8">
        <v>0</v>
      </c>
      <c r="I1731" s="1">
        <v>16</v>
      </c>
      <c r="J1731" s="1">
        <v>15</v>
      </c>
      <c r="K1731" s="1">
        <v>73</v>
      </c>
      <c r="L1731" s="9">
        <v>10</v>
      </c>
    </row>
    <row r="1732" spans="2:12" x14ac:dyDescent="0.2">
      <c r="D1732" s="201"/>
      <c r="E1732" s="57" t="s">
        <v>40</v>
      </c>
      <c r="F1732" s="59"/>
      <c r="G1732" s="55">
        <v>89</v>
      </c>
      <c r="H1732" s="77">
        <v>2</v>
      </c>
      <c r="I1732" s="32">
        <v>8</v>
      </c>
      <c r="J1732" s="32">
        <v>17</v>
      </c>
      <c r="K1732" s="32">
        <v>47</v>
      </c>
      <c r="L1732" s="80">
        <v>15</v>
      </c>
    </row>
    <row r="1734" spans="2:12" x14ac:dyDescent="0.2">
      <c r="B1734" s="40" t="str">
        <f xml:space="preserve"> HYPERLINK("#'目次'!B78", "[72]")</f>
        <v>[72]</v>
      </c>
      <c r="C1734" s="23" t="s">
        <v>177</v>
      </c>
    </row>
    <row r="1737" spans="2:12" x14ac:dyDescent="0.2">
      <c r="C1737" s="23" t="s">
        <v>80</v>
      </c>
    </row>
    <row r="1738" spans="2:12" ht="36" x14ac:dyDescent="0.2">
      <c r="E1738" s="195"/>
      <c r="F1738" s="196"/>
      <c r="G1738" s="37" t="s">
        <v>15</v>
      </c>
      <c r="H1738" s="33" t="s">
        <v>178</v>
      </c>
      <c r="I1738" s="13" t="s">
        <v>179</v>
      </c>
      <c r="J1738" s="13" t="s">
        <v>180</v>
      </c>
      <c r="K1738" s="13" t="s">
        <v>181</v>
      </c>
      <c r="L1738" s="38" t="s">
        <v>18</v>
      </c>
    </row>
    <row r="1739" spans="2:12" x14ac:dyDescent="0.2">
      <c r="E1739" s="197"/>
      <c r="F1739" s="198"/>
      <c r="G1739" s="35"/>
      <c r="H1739" s="39"/>
      <c r="I1739" s="14"/>
      <c r="J1739" s="14"/>
      <c r="K1739" s="14"/>
      <c r="L1739" s="34"/>
    </row>
    <row r="1740" spans="2:12" x14ac:dyDescent="0.2">
      <c r="E1740" s="91" t="s">
        <v>15</v>
      </c>
      <c r="F1740" s="46"/>
      <c r="G1740" s="36">
        <v>1200</v>
      </c>
      <c r="H1740" s="17">
        <v>47</v>
      </c>
      <c r="I1740" s="17">
        <v>134</v>
      </c>
      <c r="J1740" s="17">
        <v>242</v>
      </c>
      <c r="K1740" s="17">
        <v>689</v>
      </c>
      <c r="L1740" s="47">
        <v>88</v>
      </c>
    </row>
    <row r="1741" spans="2:12" x14ac:dyDescent="0.2">
      <c r="E1741" s="4" t="s">
        <v>81</v>
      </c>
      <c r="F1741" s="5"/>
      <c r="G1741" s="19">
        <v>48</v>
      </c>
      <c r="H1741" s="27">
        <v>2</v>
      </c>
      <c r="I1741" s="3">
        <v>7</v>
      </c>
      <c r="J1741" s="3">
        <v>12</v>
      </c>
      <c r="K1741" s="3">
        <v>23</v>
      </c>
      <c r="L1741" s="26">
        <v>4</v>
      </c>
    </row>
    <row r="1742" spans="2:12" x14ac:dyDescent="0.2">
      <c r="E1742" s="4" t="s">
        <v>82</v>
      </c>
      <c r="F1742" s="5"/>
      <c r="G1742" s="6">
        <v>84</v>
      </c>
      <c r="H1742" s="8">
        <v>1</v>
      </c>
      <c r="I1742" s="1">
        <v>1</v>
      </c>
      <c r="J1742" s="1">
        <v>18</v>
      </c>
      <c r="K1742" s="1">
        <v>49</v>
      </c>
      <c r="L1742" s="9">
        <v>15</v>
      </c>
    </row>
    <row r="1743" spans="2:12" x14ac:dyDescent="0.2">
      <c r="E1743" s="4" t="s">
        <v>83</v>
      </c>
      <c r="F1743" s="5"/>
      <c r="G1743" s="6">
        <v>462</v>
      </c>
      <c r="H1743" s="8">
        <v>21</v>
      </c>
      <c r="I1743" s="1">
        <v>61</v>
      </c>
      <c r="J1743" s="1">
        <v>97</v>
      </c>
      <c r="K1743" s="1">
        <v>246</v>
      </c>
      <c r="L1743" s="9">
        <v>37</v>
      </c>
    </row>
    <row r="1744" spans="2:12" x14ac:dyDescent="0.2">
      <c r="E1744" s="4" t="s">
        <v>84</v>
      </c>
      <c r="F1744" s="5"/>
      <c r="G1744" s="6">
        <v>30</v>
      </c>
      <c r="H1744" s="8">
        <v>1</v>
      </c>
      <c r="I1744" s="1">
        <v>2</v>
      </c>
      <c r="J1744" s="1">
        <v>7</v>
      </c>
      <c r="K1744" s="1">
        <v>20</v>
      </c>
      <c r="L1744" s="9">
        <v>0</v>
      </c>
    </row>
    <row r="1745" spans="2:12" x14ac:dyDescent="0.2">
      <c r="E1745" s="4" t="s">
        <v>85</v>
      </c>
      <c r="F1745" s="5"/>
      <c r="G1745" s="6">
        <v>144</v>
      </c>
      <c r="H1745" s="8">
        <v>10</v>
      </c>
      <c r="I1745" s="1">
        <v>19</v>
      </c>
      <c r="J1745" s="1">
        <v>24</v>
      </c>
      <c r="K1745" s="1">
        <v>86</v>
      </c>
      <c r="L1745" s="9">
        <v>5</v>
      </c>
    </row>
    <row r="1746" spans="2:12" x14ac:dyDescent="0.2">
      <c r="E1746" s="4" t="s">
        <v>86</v>
      </c>
      <c r="F1746" s="5"/>
      <c r="G1746" s="6">
        <v>192</v>
      </c>
      <c r="H1746" s="8">
        <v>8</v>
      </c>
      <c r="I1746" s="1">
        <v>25</v>
      </c>
      <c r="J1746" s="1">
        <v>44</v>
      </c>
      <c r="K1746" s="1">
        <v>107</v>
      </c>
      <c r="L1746" s="9">
        <v>8</v>
      </c>
    </row>
    <row r="1747" spans="2:12" x14ac:dyDescent="0.2">
      <c r="E1747" s="4" t="s">
        <v>87</v>
      </c>
      <c r="F1747" s="5"/>
      <c r="G1747" s="6">
        <v>72</v>
      </c>
      <c r="H1747" s="8">
        <v>4</v>
      </c>
      <c r="I1747" s="1">
        <v>9</v>
      </c>
      <c r="J1747" s="1">
        <v>13</v>
      </c>
      <c r="K1747" s="1">
        <v>43</v>
      </c>
      <c r="L1747" s="9">
        <v>3</v>
      </c>
    </row>
    <row r="1748" spans="2:12" x14ac:dyDescent="0.2">
      <c r="E1748" s="4" t="s">
        <v>88</v>
      </c>
      <c r="F1748" s="5"/>
      <c r="G1748" s="6">
        <v>36</v>
      </c>
      <c r="H1748" s="8">
        <v>0</v>
      </c>
      <c r="I1748" s="1">
        <v>4</v>
      </c>
      <c r="J1748" s="1">
        <v>8</v>
      </c>
      <c r="K1748" s="1">
        <v>20</v>
      </c>
      <c r="L1748" s="9">
        <v>4</v>
      </c>
    </row>
    <row r="1749" spans="2:12" x14ac:dyDescent="0.2">
      <c r="E1749" s="4" t="s">
        <v>89</v>
      </c>
      <c r="F1749" s="5"/>
      <c r="G1749" s="6">
        <v>66</v>
      </c>
      <c r="H1749" s="8">
        <v>0</v>
      </c>
      <c r="I1749" s="1">
        <v>3</v>
      </c>
      <c r="J1749" s="1">
        <v>9</v>
      </c>
      <c r="K1749" s="1">
        <v>47</v>
      </c>
      <c r="L1749" s="9">
        <v>7</v>
      </c>
    </row>
    <row r="1750" spans="2:12" x14ac:dyDescent="0.2">
      <c r="E1750" s="4" t="s">
        <v>90</v>
      </c>
      <c r="F1750" s="5"/>
      <c r="G1750" s="6">
        <v>54</v>
      </c>
      <c r="H1750" s="8">
        <v>0</v>
      </c>
      <c r="I1750" s="1">
        <v>3</v>
      </c>
      <c r="J1750" s="1">
        <v>8</v>
      </c>
      <c r="K1750" s="1">
        <v>39</v>
      </c>
      <c r="L1750" s="9">
        <v>4</v>
      </c>
    </row>
    <row r="1751" spans="2:12" x14ac:dyDescent="0.2">
      <c r="E1751" s="57" t="s">
        <v>91</v>
      </c>
      <c r="F1751" s="59"/>
      <c r="G1751" s="55">
        <v>12</v>
      </c>
      <c r="H1751" s="77">
        <v>0</v>
      </c>
      <c r="I1751" s="32">
        <v>0</v>
      </c>
      <c r="J1751" s="32">
        <v>2</v>
      </c>
      <c r="K1751" s="32">
        <v>9</v>
      </c>
      <c r="L1751" s="80">
        <v>1</v>
      </c>
    </row>
    <row r="1753" spans="2:12" x14ac:dyDescent="0.2">
      <c r="B1753" s="40" t="str">
        <f xml:space="preserve"> HYPERLINK("#'目次'!B79", "[73]")</f>
        <v>[73]</v>
      </c>
      <c r="C1753" s="23" t="s">
        <v>184</v>
      </c>
    </row>
    <row r="1756" spans="2:12" x14ac:dyDescent="0.2">
      <c r="C1756" s="23" t="s">
        <v>14</v>
      </c>
    </row>
    <row r="1757" spans="2:12" ht="36" x14ac:dyDescent="0.2">
      <c r="D1757" s="195"/>
      <c r="E1757" s="196"/>
      <c r="F1757" s="196"/>
      <c r="G1757" s="37" t="s">
        <v>15</v>
      </c>
      <c r="H1757" s="33" t="s">
        <v>178</v>
      </c>
      <c r="I1757" s="13" t="s">
        <v>179</v>
      </c>
      <c r="J1757" s="13" t="s">
        <v>180</v>
      </c>
      <c r="K1757" s="13" t="s">
        <v>181</v>
      </c>
      <c r="L1757" s="38" t="s">
        <v>18</v>
      </c>
    </row>
    <row r="1758" spans="2:12" x14ac:dyDescent="0.2">
      <c r="D1758" s="197"/>
      <c r="E1758" s="198"/>
      <c r="F1758" s="198"/>
      <c r="G1758" s="35"/>
      <c r="H1758" s="39"/>
      <c r="I1758" s="14"/>
      <c r="J1758" s="14"/>
      <c r="K1758" s="14"/>
      <c r="L1758" s="34"/>
    </row>
    <row r="1759" spans="2:12" x14ac:dyDescent="0.2">
      <c r="D1759" s="56"/>
      <c r="E1759" s="58" t="s">
        <v>15</v>
      </c>
      <c r="F1759" s="46"/>
      <c r="G1759" s="36">
        <v>1200</v>
      </c>
      <c r="H1759" s="17">
        <v>38</v>
      </c>
      <c r="I1759" s="17">
        <v>111</v>
      </c>
      <c r="J1759" s="17">
        <v>265</v>
      </c>
      <c r="K1759" s="17">
        <v>697</v>
      </c>
      <c r="L1759" s="47">
        <v>89</v>
      </c>
    </row>
    <row r="1760" spans="2:12" x14ac:dyDescent="0.2">
      <c r="D1760" s="199" t="s">
        <v>19</v>
      </c>
      <c r="E1760" s="22" t="s">
        <v>20</v>
      </c>
      <c r="F1760" s="21"/>
      <c r="G1760" s="19">
        <v>132</v>
      </c>
      <c r="H1760" s="27">
        <v>3</v>
      </c>
      <c r="I1760" s="3">
        <v>7</v>
      </c>
      <c r="J1760" s="3">
        <v>30</v>
      </c>
      <c r="K1760" s="3">
        <v>72</v>
      </c>
      <c r="L1760" s="26">
        <v>20</v>
      </c>
    </row>
    <row r="1761" spans="4:12" x14ac:dyDescent="0.2">
      <c r="D1761" s="200"/>
      <c r="E1761" s="4" t="s">
        <v>21</v>
      </c>
      <c r="F1761" s="5"/>
      <c r="G1761" s="6">
        <v>444</v>
      </c>
      <c r="H1761" s="8">
        <v>18</v>
      </c>
      <c r="I1761" s="1">
        <v>51</v>
      </c>
      <c r="J1761" s="1">
        <v>102</v>
      </c>
      <c r="K1761" s="1">
        <v>239</v>
      </c>
      <c r="L1761" s="9">
        <v>34</v>
      </c>
    </row>
    <row r="1762" spans="4:12" x14ac:dyDescent="0.2">
      <c r="D1762" s="200"/>
      <c r="E1762" s="4" t="s">
        <v>22</v>
      </c>
      <c r="F1762" s="5"/>
      <c r="G1762" s="6">
        <v>192</v>
      </c>
      <c r="H1762" s="8">
        <v>9</v>
      </c>
      <c r="I1762" s="1">
        <v>17</v>
      </c>
      <c r="J1762" s="1">
        <v>40</v>
      </c>
      <c r="K1762" s="1">
        <v>118</v>
      </c>
      <c r="L1762" s="9">
        <v>8</v>
      </c>
    </row>
    <row r="1763" spans="4:12" x14ac:dyDescent="0.2">
      <c r="D1763" s="200"/>
      <c r="E1763" s="4" t="s">
        <v>23</v>
      </c>
      <c r="F1763" s="5"/>
      <c r="G1763" s="6">
        <v>192</v>
      </c>
      <c r="H1763" s="8">
        <v>5</v>
      </c>
      <c r="I1763" s="1">
        <v>20</v>
      </c>
      <c r="J1763" s="1">
        <v>49</v>
      </c>
      <c r="K1763" s="1">
        <v>109</v>
      </c>
      <c r="L1763" s="9">
        <v>9</v>
      </c>
    </row>
    <row r="1764" spans="4:12" x14ac:dyDescent="0.2">
      <c r="D1764" s="200"/>
      <c r="E1764" s="4" t="s">
        <v>24</v>
      </c>
      <c r="F1764" s="5"/>
      <c r="G1764" s="6">
        <v>240</v>
      </c>
      <c r="H1764" s="8">
        <v>3</v>
      </c>
      <c r="I1764" s="1">
        <v>16</v>
      </c>
      <c r="J1764" s="1">
        <v>44</v>
      </c>
      <c r="K1764" s="1">
        <v>159</v>
      </c>
      <c r="L1764" s="9">
        <v>18</v>
      </c>
    </row>
    <row r="1765" spans="4:12" x14ac:dyDescent="0.2">
      <c r="D1765" s="199" t="s">
        <v>25</v>
      </c>
      <c r="E1765" s="22" t="s">
        <v>26</v>
      </c>
      <c r="F1765" s="21"/>
      <c r="G1765" s="19">
        <v>348</v>
      </c>
      <c r="H1765" s="27">
        <v>12</v>
      </c>
      <c r="I1765" s="3">
        <v>39</v>
      </c>
      <c r="J1765" s="3">
        <v>84</v>
      </c>
      <c r="K1765" s="3">
        <v>191</v>
      </c>
      <c r="L1765" s="26">
        <v>22</v>
      </c>
    </row>
    <row r="1766" spans="4:12" x14ac:dyDescent="0.2">
      <c r="D1766" s="200"/>
      <c r="E1766" s="4" t="s">
        <v>27</v>
      </c>
      <c r="F1766" s="5"/>
      <c r="G1766" s="6">
        <v>378</v>
      </c>
      <c r="H1766" s="8">
        <v>9</v>
      </c>
      <c r="I1766" s="1">
        <v>35</v>
      </c>
      <c r="J1766" s="1">
        <v>92</v>
      </c>
      <c r="K1766" s="1">
        <v>218</v>
      </c>
      <c r="L1766" s="9">
        <v>24</v>
      </c>
    </row>
    <row r="1767" spans="4:12" x14ac:dyDescent="0.2">
      <c r="D1767" s="200"/>
      <c r="E1767" s="4" t="s">
        <v>28</v>
      </c>
      <c r="F1767" s="5"/>
      <c r="G1767" s="6">
        <v>372</v>
      </c>
      <c r="H1767" s="8">
        <v>15</v>
      </c>
      <c r="I1767" s="1">
        <v>31</v>
      </c>
      <c r="J1767" s="1">
        <v>66</v>
      </c>
      <c r="K1767" s="1">
        <v>217</v>
      </c>
      <c r="L1767" s="9">
        <v>43</v>
      </c>
    </row>
    <row r="1768" spans="4:12" x14ac:dyDescent="0.2">
      <c r="D1768" s="200"/>
      <c r="E1768" s="4" t="s">
        <v>29</v>
      </c>
      <c r="F1768" s="5"/>
      <c r="G1768" s="6">
        <v>102</v>
      </c>
      <c r="H1768" s="8">
        <v>2</v>
      </c>
      <c r="I1768" s="1">
        <v>6</v>
      </c>
      <c r="J1768" s="1">
        <v>23</v>
      </c>
      <c r="K1768" s="1">
        <v>71</v>
      </c>
      <c r="L1768" s="9">
        <v>0</v>
      </c>
    </row>
    <row r="1769" spans="4:12" x14ac:dyDescent="0.2">
      <c r="D1769" s="199" t="s">
        <v>30</v>
      </c>
      <c r="E1769" s="22" t="s">
        <v>31</v>
      </c>
      <c r="F1769" s="21"/>
      <c r="G1769" s="19">
        <v>592</v>
      </c>
      <c r="H1769" s="27">
        <v>19</v>
      </c>
      <c r="I1769" s="3">
        <v>57</v>
      </c>
      <c r="J1769" s="3">
        <v>142</v>
      </c>
      <c r="K1769" s="3">
        <v>333</v>
      </c>
      <c r="L1769" s="26">
        <v>41</v>
      </c>
    </row>
    <row r="1770" spans="4:12" x14ac:dyDescent="0.2">
      <c r="D1770" s="200"/>
      <c r="E1770" s="4" t="s">
        <v>32</v>
      </c>
      <c r="F1770" s="5"/>
      <c r="G1770" s="6">
        <v>608</v>
      </c>
      <c r="H1770" s="8">
        <v>19</v>
      </c>
      <c r="I1770" s="1">
        <v>54</v>
      </c>
      <c r="J1770" s="1">
        <v>123</v>
      </c>
      <c r="K1770" s="1">
        <v>364</v>
      </c>
      <c r="L1770" s="9">
        <v>48</v>
      </c>
    </row>
    <row r="1771" spans="4:12" x14ac:dyDescent="0.2">
      <c r="D1771" s="199" t="s">
        <v>33</v>
      </c>
      <c r="E1771" s="22" t="s">
        <v>34</v>
      </c>
      <c r="F1771" s="21"/>
      <c r="G1771" s="19">
        <v>74</v>
      </c>
      <c r="H1771" s="27">
        <v>2</v>
      </c>
      <c r="I1771" s="3">
        <v>5</v>
      </c>
      <c r="J1771" s="3">
        <v>11</v>
      </c>
      <c r="K1771" s="3">
        <v>52</v>
      </c>
      <c r="L1771" s="26">
        <v>4</v>
      </c>
    </row>
    <row r="1772" spans="4:12" x14ac:dyDescent="0.2">
      <c r="D1772" s="200"/>
      <c r="E1772" s="4" t="s">
        <v>35</v>
      </c>
      <c r="F1772" s="5"/>
      <c r="G1772" s="6">
        <v>148</v>
      </c>
      <c r="H1772" s="8">
        <v>12</v>
      </c>
      <c r="I1772" s="1">
        <v>16</v>
      </c>
      <c r="J1772" s="1">
        <v>27</v>
      </c>
      <c r="K1772" s="1">
        <v>84</v>
      </c>
      <c r="L1772" s="9">
        <v>9</v>
      </c>
    </row>
    <row r="1773" spans="4:12" x14ac:dyDescent="0.2">
      <c r="D1773" s="200"/>
      <c r="E1773" s="4" t="s">
        <v>36</v>
      </c>
      <c r="F1773" s="5"/>
      <c r="G1773" s="6">
        <v>187</v>
      </c>
      <c r="H1773" s="8">
        <v>10</v>
      </c>
      <c r="I1773" s="1">
        <v>24</v>
      </c>
      <c r="J1773" s="1">
        <v>56</v>
      </c>
      <c r="K1773" s="1">
        <v>92</v>
      </c>
      <c r="L1773" s="9">
        <v>5</v>
      </c>
    </row>
    <row r="1774" spans="4:12" x14ac:dyDescent="0.2">
      <c r="D1774" s="200"/>
      <c r="E1774" s="4" t="s">
        <v>37</v>
      </c>
      <c r="F1774" s="5"/>
      <c r="G1774" s="6">
        <v>221</v>
      </c>
      <c r="H1774" s="8">
        <v>9</v>
      </c>
      <c r="I1774" s="1">
        <v>28</v>
      </c>
      <c r="J1774" s="1">
        <v>56</v>
      </c>
      <c r="K1774" s="1">
        <v>117</v>
      </c>
      <c r="L1774" s="9">
        <v>11</v>
      </c>
    </row>
    <row r="1775" spans="4:12" x14ac:dyDescent="0.2">
      <c r="D1775" s="200"/>
      <c r="E1775" s="4" t="s">
        <v>38</v>
      </c>
      <c r="F1775" s="5"/>
      <c r="G1775" s="6">
        <v>186</v>
      </c>
      <c r="H1775" s="8">
        <v>1</v>
      </c>
      <c r="I1775" s="1">
        <v>14</v>
      </c>
      <c r="J1775" s="1">
        <v>40</v>
      </c>
      <c r="K1775" s="1">
        <v>119</v>
      </c>
      <c r="L1775" s="9">
        <v>12</v>
      </c>
    </row>
    <row r="1776" spans="4:12" x14ac:dyDescent="0.2">
      <c r="D1776" s="200"/>
      <c r="E1776" s="4" t="s">
        <v>39</v>
      </c>
      <c r="F1776" s="5"/>
      <c r="G1776" s="6">
        <v>223</v>
      </c>
      <c r="H1776" s="8">
        <v>2</v>
      </c>
      <c r="I1776" s="1">
        <v>16</v>
      </c>
      <c r="J1776" s="1">
        <v>48</v>
      </c>
      <c r="K1776" s="1">
        <v>137</v>
      </c>
      <c r="L1776" s="9">
        <v>20</v>
      </c>
    </row>
    <row r="1777" spans="2:12" x14ac:dyDescent="0.2">
      <c r="D1777" s="201"/>
      <c r="E1777" s="57" t="s">
        <v>40</v>
      </c>
      <c r="F1777" s="59"/>
      <c r="G1777" s="55">
        <v>161</v>
      </c>
      <c r="H1777" s="77">
        <v>2</v>
      </c>
      <c r="I1777" s="32">
        <v>8</v>
      </c>
      <c r="J1777" s="32">
        <v>27</v>
      </c>
      <c r="K1777" s="32">
        <v>96</v>
      </c>
      <c r="L1777" s="80">
        <v>28</v>
      </c>
    </row>
    <row r="1779" spans="2:12" x14ac:dyDescent="0.2">
      <c r="B1779" s="40" t="str">
        <f xml:space="preserve"> HYPERLINK("#'目次'!B80", "[74]")</f>
        <v>[74]</v>
      </c>
      <c r="C1779" s="23" t="s">
        <v>184</v>
      </c>
    </row>
    <row r="1782" spans="2:12" x14ac:dyDescent="0.2">
      <c r="C1782" s="23" t="s">
        <v>48</v>
      </c>
    </row>
    <row r="1783" spans="2:12" ht="36" x14ac:dyDescent="0.2">
      <c r="D1783" s="195"/>
      <c r="E1783" s="196"/>
      <c r="F1783" s="196"/>
      <c r="G1783" s="37" t="s">
        <v>15</v>
      </c>
      <c r="H1783" s="33" t="s">
        <v>178</v>
      </c>
      <c r="I1783" s="13" t="s">
        <v>179</v>
      </c>
      <c r="J1783" s="13" t="s">
        <v>180</v>
      </c>
      <c r="K1783" s="13" t="s">
        <v>181</v>
      </c>
      <c r="L1783" s="38" t="s">
        <v>18</v>
      </c>
    </row>
    <row r="1784" spans="2:12" x14ac:dyDescent="0.2">
      <c r="D1784" s="197"/>
      <c r="E1784" s="198"/>
      <c r="F1784" s="198"/>
      <c r="G1784" s="35"/>
      <c r="H1784" s="39"/>
      <c r="I1784" s="14"/>
      <c r="J1784" s="14"/>
      <c r="K1784" s="14"/>
      <c r="L1784" s="34"/>
    </row>
    <row r="1785" spans="2:12" x14ac:dyDescent="0.2">
      <c r="D1785" s="56"/>
      <c r="E1785" s="58" t="s">
        <v>15</v>
      </c>
      <c r="F1785" s="46"/>
      <c r="G1785" s="36">
        <v>1200</v>
      </c>
      <c r="H1785" s="17">
        <v>38</v>
      </c>
      <c r="I1785" s="17">
        <v>111</v>
      </c>
      <c r="J1785" s="17">
        <v>265</v>
      </c>
      <c r="K1785" s="17">
        <v>697</v>
      </c>
      <c r="L1785" s="47">
        <v>89</v>
      </c>
    </row>
    <row r="1786" spans="2:12" x14ac:dyDescent="0.2">
      <c r="D1786" s="199" t="s">
        <v>49</v>
      </c>
      <c r="E1786" s="22" t="s">
        <v>50</v>
      </c>
      <c r="F1786" s="21"/>
      <c r="G1786" s="19">
        <v>15</v>
      </c>
      <c r="H1786" s="27">
        <v>0</v>
      </c>
      <c r="I1786" s="3">
        <v>0</v>
      </c>
      <c r="J1786" s="3">
        <v>2</v>
      </c>
      <c r="K1786" s="3">
        <v>13</v>
      </c>
      <c r="L1786" s="26">
        <v>0</v>
      </c>
    </row>
    <row r="1787" spans="2:12" x14ac:dyDescent="0.2">
      <c r="D1787" s="200"/>
      <c r="E1787" s="4" t="s">
        <v>51</v>
      </c>
      <c r="F1787" s="5"/>
      <c r="G1787" s="6">
        <v>142</v>
      </c>
      <c r="H1787" s="8">
        <v>8</v>
      </c>
      <c r="I1787" s="1">
        <v>12</v>
      </c>
      <c r="J1787" s="1">
        <v>35</v>
      </c>
      <c r="K1787" s="1">
        <v>81</v>
      </c>
      <c r="L1787" s="9">
        <v>6</v>
      </c>
    </row>
    <row r="1788" spans="2:12" x14ac:dyDescent="0.2">
      <c r="D1788" s="200"/>
      <c r="E1788" s="4" t="s">
        <v>52</v>
      </c>
      <c r="F1788" s="5"/>
      <c r="G1788" s="6">
        <v>26</v>
      </c>
      <c r="H1788" s="8">
        <v>1</v>
      </c>
      <c r="I1788" s="1">
        <v>8</v>
      </c>
      <c r="J1788" s="1">
        <v>7</v>
      </c>
      <c r="K1788" s="1">
        <v>9</v>
      </c>
      <c r="L1788" s="9">
        <v>1</v>
      </c>
    </row>
    <row r="1789" spans="2:12" x14ac:dyDescent="0.2">
      <c r="D1789" s="200"/>
      <c r="E1789" s="4" t="s">
        <v>53</v>
      </c>
      <c r="F1789" s="5"/>
      <c r="G1789" s="6">
        <v>41</v>
      </c>
      <c r="H1789" s="8">
        <v>0</v>
      </c>
      <c r="I1789" s="1">
        <v>3</v>
      </c>
      <c r="J1789" s="1">
        <v>16</v>
      </c>
      <c r="K1789" s="1">
        <v>21</v>
      </c>
      <c r="L1789" s="9">
        <v>1</v>
      </c>
    </row>
    <row r="1790" spans="2:12" x14ac:dyDescent="0.2">
      <c r="D1790" s="200"/>
      <c r="E1790" s="4" t="s">
        <v>54</v>
      </c>
      <c r="F1790" s="5"/>
      <c r="G1790" s="6">
        <v>226</v>
      </c>
      <c r="H1790" s="8">
        <v>9</v>
      </c>
      <c r="I1790" s="1">
        <v>24</v>
      </c>
      <c r="J1790" s="1">
        <v>54</v>
      </c>
      <c r="K1790" s="1">
        <v>124</v>
      </c>
      <c r="L1790" s="9">
        <v>15</v>
      </c>
    </row>
    <row r="1791" spans="2:12" x14ac:dyDescent="0.2">
      <c r="D1791" s="200"/>
      <c r="E1791" s="4" t="s">
        <v>55</v>
      </c>
      <c r="F1791" s="5"/>
      <c r="G1791" s="6">
        <v>125</v>
      </c>
      <c r="H1791" s="8">
        <v>5</v>
      </c>
      <c r="I1791" s="1">
        <v>13</v>
      </c>
      <c r="J1791" s="1">
        <v>30</v>
      </c>
      <c r="K1791" s="1">
        <v>71</v>
      </c>
      <c r="L1791" s="9">
        <v>6</v>
      </c>
    </row>
    <row r="1792" spans="2:12" x14ac:dyDescent="0.2">
      <c r="D1792" s="200"/>
      <c r="E1792" s="4" t="s">
        <v>56</v>
      </c>
      <c r="F1792" s="5"/>
      <c r="G1792" s="6">
        <v>190</v>
      </c>
      <c r="H1792" s="8">
        <v>7</v>
      </c>
      <c r="I1792" s="1">
        <v>17</v>
      </c>
      <c r="J1792" s="1">
        <v>37</v>
      </c>
      <c r="K1792" s="1">
        <v>114</v>
      </c>
      <c r="L1792" s="9">
        <v>15</v>
      </c>
    </row>
    <row r="1793" spans="2:12" x14ac:dyDescent="0.2">
      <c r="D1793" s="200"/>
      <c r="E1793" s="4" t="s">
        <v>57</v>
      </c>
      <c r="F1793" s="5"/>
      <c r="G1793" s="6">
        <v>185</v>
      </c>
      <c r="H1793" s="8">
        <v>4</v>
      </c>
      <c r="I1793" s="1">
        <v>17</v>
      </c>
      <c r="J1793" s="1">
        <v>40</v>
      </c>
      <c r="K1793" s="1">
        <v>109</v>
      </c>
      <c r="L1793" s="9">
        <v>15</v>
      </c>
    </row>
    <row r="1794" spans="2:12" x14ac:dyDescent="0.2">
      <c r="D1794" s="200"/>
      <c r="E1794" s="4" t="s">
        <v>58</v>
      </c>
      <c r="F1794" s="5"/>
      <c r="G1794" s="6">
        <v>113</v>
      </c>
      <c r="H1794" s="8">
        <v>4</v>
      </c>
      <c r="I1794" s="1">
        <v>9</v>
      </c>
      <c r="J1794" s="1">
        <v>16</v>
      </c>
      <c r="K1794" s="1">
        <v>77</v>
      </c>
      <c r="L1794" s="9">
        <v>7</v>
      </c>
    </row>
    <row r="1795" spans="2:12" x14ac:dyDescent="0.2">
      <c r="D1795" s="200"/>
      <c r="E1795" s="4" t="s">
        <v>59</v>
      </c>
      <c r="F1795" s="5"/>
      <c r="G1795" s="6">
        <v>136</v>
      </c>
      <c r="H1795" s="8">
        <v>0</v>
      </c>
      <c r="I1795" s="1">
        <v>8</v>
      </c>
      <c r="J1795" s="1">
        <v>27</v>
      </c>
      <c r="K1795" s="1">
        <v>78</v>
      </c>
      <c r="L1795" s="9">
        <v>23</v>
      </c>
    </row>
    <row r="1796" spans="2:12" x14ac:dyDescent="0.2">
      <c r="D1796" s="199" t="s">
        <v>60</v>
      </c>
      <c r="E1796" s="22" t="s">
        <v>61</v>
      </c>
      <c r="F1796" s="21"/>
      <c r="G1796" s="19">
        <v>205</v>
      </c>
      <c r="H1796" s="27">
        <v>7</v>
      </c>
      <c r="I1796" s="3">
        <v>17</v>
      </c>
      <c r="J1796" s="3">
        <v>38</v>
      </c>
      <c r="K1796" s="3">
        <v>118</v>
      </c>
      <c r="L1796" s="26">
        <v>25</v>
      </c>
    </row>
    <row r="1797" spans="2:12" x14ac:dyDescent="0.2">
      <c r="D1797" s="200"/>
      <c r="E1797" s="4" t="s">
        <v>62</v>
      </c>
      <c r="F1797" s="5"/>
      <c r="G1797" s="6">
        <v>160</v>
      </c>
      <c r="H1797" s="8">
        <v>4</v>
      </c>
      <c r="I1797" s="1">
        <v>10</v>
      </c>
      <c r="J1797" s="1">
        <v>33</v>
      </c>
      <c r="K1797" s="1">
        <v>105</v>
      </c>
      <c r="L1797" s="9">
        <v>8</v>
      </c>
    </row>
    <row r="1798" spans="2:12" x14ac:dyDescent="0.2">
      <c r="D1798" s="200"/>
      <c r="E1798" s="4" t="s">
        <v>63</v>
      </c>
      <c r="F1798" s="5"/>
      <c r="G1798" s="6">
        <v>121</v>
      </c>
      <c r="H1798" s="8">
        <v>4</v>
      </c>
      <c r="I1798" s="1">
        <v>13</v>
      </c>
      <c r="J1798" s="1">
        <v>21</v>
      </c>
      <c r="K1798" s="1">
        <v>75</v>
      </c>
      <c r="L1798" s="9">
        <v>8</v>
      </c>
    </row>
    <row r="1799" spans="2:12" x14ac:dyDescent="0.2">
      <c r="D1799" s="200"/>
      <c r="E1799" s="4" t="s">
        <v>64</v>
      </c>
      <c r="F1799" s="5"/>
      <c r="G1799" s="6">
        <v>124</v>
      </c>
      <c r="H1799" s="8">
        <v>5</v>
      </c>
      <c r="I1799" s="1">
        <v>14</v>
      </c>
      <c r="J1799" s="1">
        <v>36</v>
      </c>
      <c r="K1799" s="1">
        <v>63</v>
      </c>
      <c r="L1799" s="9">
        <v>6</v>
      </c>
    </row>
    <row r="1800" spans="2:12" x14ac:dyDescent="0.2">
      <c r="D1800" s="200"/>
      <c r="E1800" s="4" t="s">
        <v>65</v>
      </c>
      <c r="F1800" s="5"/>
      <c r="G1800" s="6">
        <v>109</v>
      </c>
      <c r="H1800" s="8">
        <v>2</v>
      </c>
      <c r="I1800" s="1">
        <v>13</v>
      </c>
      <c r="J1800" s="1">
        <v>26</v>
      </c>
      <c r="K1800" s="1">
        <v>61</v>
      </c>
      <c r="L1800" s="9">
        <v>7</v>
      </c>
    </row>
    <row r="1801" spans="2:12" x14ac:dyDescent="0.2">
      <c r="D1801" s="200"/>
      <c r="E1801" s="4" t="s">
        <v>66</v>
      </c>
      <c r="F1801" s="5"/>
      <c r="G1801" s="6">
        <v>104</v>
      </c>
      <c r="H1801" s="8">
        <v>3</v>
      </c>
      <c r="I1801" s="1">
        <v>15</v>
      </c>
      <c r="J1801" s="1">
        <v>20</v>
      </c>
      <c r="K1801" s="1">
        <v>58</v>
      </c>
      <c r="L1801" s="9">
        <v>8</v>
      </c>
    </row>
    <row r="1802" spans="2:12" x14ac:dyDescent="0.2">
      <c r="D1802" s="200"/>
      <c r="E1802" s="4" t="s">
        <v>67</v>
      </c>
      <c r="F1802" s="5"/>
      <c r="G1802" s="6">
        <v>139</v>
      </c>
      <c r="H1802" s="8">
        <v>3</v>
      </c>
      <c r="I1802" s="1">
        <v>15</v>
      </c>
      <c r="J1802" s="1">
        <v>42</v>
      </c>
      <c r="K1802" s="1">
        <v>73</v>
      </c>
      <c r="L1802" s="9">
        <v>6</v>
      </c>
    </row>
    <row r="1803" spans="2:12" x14ac:dyDescent="0.2">
      <c r="D1803" s="200"/>
      <c r="E1803" s="4" t="s">
        <v>68</v>
      </c>
      <c r="F1803" s="5"/>
      <c r="G1803" s="6">
        <v>48</v>
      </c>
      <c r="H1803" s="8">
        <v>3</v>
      </c>
      <c r="I1803" s="1">
        <v>3</v>
      </c>
      <c r="J1803" s="1">
        <v>11</v>
      </c>
      <c r="K1803" s="1">
        <v>30</v>
      </c>
      <c r="L1803" s="9">
        <v>1</v>
      </c>
    </row>
    <row r="1804" spans="2:12" x14ac:dyDescent="0.2">
      <c r="D1804" s="200"/>
      <c r="E1804" s="4" t="s">
        <v>69</v>
      </c>
      <c r="F1804" s="5"/>
      <c r="G1804" s="6">
        <v>37</v>
      </c>
      <c r="H1804" s="8">
        <v>1</v>
      </c>
      <c r="I1804" s="1">
        <v>2</v>
      </c>
      <c r="J1804" s="1">
        <v>9</v>
      </c>
      <c r="K1804" s="1">
        <v>24</v>
      </c>
      <c r="L1804" s="9">
        <v>1</v>
      </c>
    </row>
    <row r="1805" spans="2:12" x14ac:dyDescent="0.2">
      <c r="D1805" s="93" t="s">
        <v>70</v>
      </c>
      <c r="E1805" s="89" t="s">
        <v>18</v>
      </c>
      <c r="F1805" s="92"/>
      <c r="G1805" s="94">
        <v>0</v>
      </c>
      <c r="H1805" s="122">
        <v>0</v>
      </c>
      <c r="I1805" s="63">
        <v>0</v>
      </c>
      <c r="J1805" s="63">
        <v>0</v>
      </c>
      <c r="K1805" s="63">
        <v>0</v>
      </c>
      <c r="L1805" s="121">
        <v>0</v>
      </c>
    </row>
    <row r="1807" spans="2:12" x14ac:dyDescent="0.2">
      <c r="B1807" s="40" t="str">
        <f xml:space="preserve"> HYPERLINK("#'目次'!B81", "[75]")</f>
        <v>[75]</v>
      </c>
      <c r="C1807" s="23" t="s">
        <v>184</v>
      </c>
    </row>
    <row r="1810" spans="3:12" x14ac:dyDescent="0.2">
      <c r="C1810" s="23" t="s">
        <v>73</v>
      </c>
    </row>
    <row r="1811" spans="3:12" ht="36" x14ac:dyDescent="0.2">
      <c r="D1811" s="195"/>
      <c r="E1811" s="196"/>
      <c r="F1811" s="196"/>
      <c r="G1811" s="37" t="s">
        <v>15</v>
      </c>
      <c r="H1811" s="33" t="s">
        <v>178</v>
      </c>
      <c r="I1811" s="13" t="s">
        <v>179</v>
      </c>
      <c r="J1811" s="13" t="s">
        <v>180</v>
      </c>
      <c r="K1811" s="13" t="s">
        <v>181</v>
      </c>
      <c r="L1811" s="38" t="s">
        <v>18</v>
      </c>
    </row>
    <row r="1812" spans="3:12" x14ac:dyDescent="0.2">
      <c r="D1812" s="197"/>
      <c r="E1812" s="198"/>
      <c r="F1812" s="198"/>
      <c r="G1812" s="35"/>
      <c r="H1812" s="39"/>
      <c r="I1812" s="14"/>
      <c r="J1812" s="14"/>
      <c r="K1812" s="14"/>
      <c r="L1812" s="34"/>
    </row>
    <row r="1813" spans="3:12" x14ac:dyDescent="0.2">
      <c r="D1813" s="56"/>
      <c r="E1813" s="58" t="s">
        <v>15</v>
      </c>
      <c r="F1813" s="46"/>
      <c r="G1813" s="36">
        <v>1200</v>
      </c>
      <c r="H1813" s="17">
        <v>38</v>
      </c>
      <c r="I1813" s="17">
        <v>111</v>
      </c>
      <c r="J1813" s="17">
        <v>265</v>
      </c>
      <c r="K1813" s="17">
        <v>697</v>
      </c>
      <c r="L1813" s="47">
        <v>89</v>
      </c>
    </row>
    <row r="1814" spans="3:12" x14ac:dyDescent="0.2">
      <c r="D1814" s="199" t="s">
        <v>74</v>
      </c>
      <c r="E1814" s="22" t="s">
        <v>75</v>
      </c>
      <c r="F1814" s="21"/>
      <c r="G1814" s="19">
        <v>592</v>
      </c>
      <c r="H1814" s="27">
        <v>19</v>
      </c>
      <c r="I1814" s="3">
        <v>57</v>
      </c>
      <c r="J1814" s="3">
        <v>142</v>
      </c>
      <c r="K1814" s="3">
        <v>333</v>
      </c>
      <c r="L1814" s="26">
        <v>41</v>
      </c>
    </row>
    <row r="1815" spans="3:12" x14ac:dyDescent="0.2">
      <c r="D1815" s="200"/>
      <c r="E1815" s="4" t="s">
        <v>34</v>
      </c>
      <c r="F1815" s="5"/>
      <c r="G1815" s="6">
        <v>37</v>
      </c>
      <c r="H1815" s="8">
        <v>1</v>
      </c>
      <c r="I1815" s="1">
        <v>3</v>
      </c>
      <c r="J1815" s="1">
        <v>6</v>
      </c>
      <c r="K1815" s="1">
        <v>25</v>
      </c>
      <c r="L1815" s="9">
        <v>2</v>
      </c>
    </row>
    <row r="1816" spans="3:12" x14ac:dyDescent="0.2">
      <c r="D1816" s="200"/>
      <c r="E1816" s="4" t="s">
        <v>35</v>
      </c>
      <c r="F1816" s="5"/>
      <c r="G1816" s="6">
        <v>75</v>
      </c>
      <c r="H1816" s="8">
        <v>6</v>
      </c>
      <c r="I1816" s="1">
        <v>9</v>
      </c>
      <c r="J1816" s="1">
        <v>8</v>
      </c>
      <c r="K1816" s="1">
        <v>48</v>
      </c>
      <c r="L1816" s="9">
        <v>4</v>
      </c>
    </row>
    <row r="1817" spans="3:12" x14ac:dyDescent="0.2">
      <c r="D1817" s="200"/>
      <c r="E1817" s="4" t="s">
        <v>36</v>
      </c>
      <c r="F1817" s="5"/>
      <c r="G1817" s="6">
        <v>95</v>
      </c>
      <c r="H1817" s="8">
        <v>3</v>
      </c>
      <c r="I1817" s="1">
        <v>12</v>
      </c>
      <c r="J1817" s="1">
        <v>36</v>
      </c>
      <c r="K1817" s="1">
        <v>43</v>
      </c>
      <c r="L1817" s="9">
        <v>1</v>
      </c>
    </row>
    <row r="1818" spans="3:12" x14ac:dyDescent="0.2">
      <c r="D1818" s="200"/>
      <c r="E1818" s="4" t="s">
        <v>37</v>
      </c>
      <c r="F1818" s="5"/>
      <c r="G1818" s="6">
        <v>111</v>
      </c>
      <c r="H1818" s="8">
        <v>7</v>
      </c>
      <c r="I1818" s="1">
        <v>12</v>
      </c>
      <c r="J1818" s="1">
        <v>33</v>
      </c>
      <c r="K1818" s="1">
        <v>54</v>
      </c>
      <c r="L1818" s="9">
        <v>5</v>
      </c>
    </row>
    <row r="1819" spans="3:12" x14ac:dyDescent="0.2">
      <c r="D1819" s="200"/>
      <c r="E1819" s="4" t="s">
        <v>38</v>
      </c>
      <c r="F1819" s="5"/>
      <c r="G1819" s="6">
        <v>93</v>
      </c>
      <c r="H1819" s="8">
        <v>0</v>
      </c>
      <c r="I1819" s="1">
        <v>10</v>
      </c>
      <c r="J1819" s="1">
        <v>21</v>
      </c>
      <c r="K1819" s="1">
        <v>55</v>
      </c>
      <c r="L1819" s="9">
        <v>7</v>
      </c>
    </row>
    <row r="1820" spans="3:12" x14ac:dyDescent="0.2">
      <c r="D1820" s="200"/>
      <c r="E1820" s="4" t="s">
        <v>39</v>
      </c>
      <c r="F1820" s="5"/>
      <c r="G1820" s="6">
        <v>109</v>
      </c>
      <c r="H1820" s="8">
        <v>1</v>
      </c>
      <c r="I1820" s="1">
        <v>9</v>
      </c>
      <c r="J1820" s="1">
        <v>29</v>
      </c>
      <c r="K1820" s="1">
        <v>60</v>
      </c>
      <c r="L1820" s="9">
        <v>10</v>
      </c>
    </row>
    <row r="1821" spans="3:12" x14ac:dyDescent="0.2">
      <c r="D1821" s="200"/>
      <c r="E1821" s="4" t="s">
        <v>40</v>
      </c>
      <c r="F1821" s="5"/>
      <c r="G1821" s="6">
        <v>72</v>
      </c>
      <c r="H1821" s="8">
        <v>1</v>
      </c>
      <c r="I1821" s="1">
        <v>2</v>
      </c>
      <c r="J1821" s="1">
        <v>9</v>
      </c>
      <c r="K1821" s="1">
        <v>48</v>
      </c>
      <c r="L1821" s="9">
        <v>12</v>
      </c>
    </row>
    <row r="1822" spans="3:12" x14ac:dyDescent="0.2">
      <c r="D1822" s="199" t="s">
        <v>76</v>
      </c>
      <c r="E1822" s="22" t="s">
        <v>77</v>
      </c>
      <c r="F1822" s="21"/>
      <c r="G1822" s="19">
        <v>608</v>
      </c>
      <c r="H1822" s="27">
        <v>19</v>
      </c>
      <c r="I1822" s="3">
        <v>54</v>
      </c>
      <c r="J1822" s="3">
        <v>123</v>
      </c>
      <c r="K1822" s="3">
        <v>364</v>
      </c>
      <c r="L1822" s="26">
        <v>48</v>
      </c>
    </row>
    <row r="1823" spans="3:12" x14ac:dyDescent="0.2">
      <c r="D1823" s="200"/>
      <c r="E1823" s="4" t="s">
        <v>34</v>
      </c>
      <c r="F1823" s="5"/>
      <c r="G1823" s="6">
        <v>37</v>
      </c>
      <c r="H1823" s="8">
        <v>1</v>
      </c>
      <c r="I1823" s="1">
        <v>2</v>
      </c>
      <c r="J1823" s="1">
        <v>5</v>
      </c>
      <c r="K1823" s="1">
        <v>27</v>
      </c>
      <c r="L1823" s="9">
        <v>2</v>
      </c>
    </row>
    <row r="1824" spans="3:12" x14ac:dyDescent="0.2">
      <c r="D1824" s="200"/>
      <c r="E1824" s="4" t="s">
        <v>35</v>
      </c>
      <c r="F1824" s="5"/>
      <c r="G1824" s="6">
        <v>73</v>
      </c>
      <c r="H1824" s="8">
        <v>6</v>
      </c>
      <c r="I1824" s="1">
        <v>7</v>
      </c>
      <c r="J1824" s="1">
        <v>19</v>
      </c>
      <c r="K1824" s="1">
        <v>36</v>
      </c>
      <c r="L1824" s="9">
        <v>5</v>
      </c>
    </row>
    <row r="1825" spans="2:12" x14ac:dyDescent="0.2">
      <c r="D1825" s="200"/>
      <c r="E1825" s="4" t="s">
        <v>36</v>
      </c>
      <c r="F1825" s="5"/>
      <c r="G1825" s="6">
        <v>92</v>
      </c>
      <c r="H1825" s="8">
        <v>7</v>
      </c>
      <c r="I1825" s="1">
        <v>12</v>
      </c>
      <c r="J1825" s="1">
        <v>20</v>
      </c>
      <c r="K1825" s="1">
        <v>49</v>
      </c>
      <c r="L1825" s="9">
        <v>4</v>
      </c>
    </row>
    <row r="1826" spans="2:12" x14ac:dyDescent="0.2">
      <c r="D1826" s="200"/>
      <c r="E1826" s="4" t="s">
        <v>37</v>
      </c>
      <c r="F1826" s="5"/>
      <c r="G1826" s="6">
        <v>110</v>
      </c>
      <c r="H1826" s="8">
        <v>2</v>
      </c>
      <c r="I1826" s="1">
        <v>16</v>
      </c>
      <c r="J1826" s="1">
        <v>23</v>
      </c>
      <c r="K1826" s="1">
        <v>63</v>
      </c>
      <c r="L1826" s="9">
        <v>6</v>
      </c>
    </row>
    <row r="1827" spans="2:12" x14ac:dyDescent="0.2">
      <c r="D1827" s="200"/>
      <c r="E1827" s="4" t="s">
        <v>38</v>
      </c>
      <c r="F1827" s="5"/>
      <c r="G1827" s="6">
        <v>93</v>
      </c>
      <c r="H1827" s="8">
        <v>1</v>
      </c>
      <c r="I1827" s="1">
        <v>4</v>
      </c>
      <c r="J1827" s="1">
        <v>19</v>
      </c>
      <c r="K1827" s="1">
        <v>64</v>
      </c>
      <c r="L1827" s="9">
        <v>5</v>
      </c>
    </row>
    <row r="1828" spans="2:12" x14ac:dyDescent="0.2">
      <c r="D1828" s="200"/>
      <c r="E1828" s="4" t="s">
        <v>39</v>
      </c>
      <c r="F1828" s="5"/>
      <c r="G1828" s="6">
        <v>114</v>
      </c>
      <c r="H1828" s="8">
        <v>1</v>
      </c>
      <c r="I1828" s="1">
        <v>7</v>
      </c>
      <c r="J1828" s="1">
        <v>19</v>
      </c>
      <c r="K1828" s="1">
        <v>77</v>
      </c>
      <c r="L1828" s="9">
        <v>10</v>
      </c>
    </row>
    <row r="1829" spans="2:12" x14ac:dyDescent="0.2">
      <c r="D1829" s="201"/>
      <c r="E1829" s="57" t="s">
        <v>40</v>
      </c>
      <c r="F1829" s="59"/>
      <c r="G1829" s="55">
        <v>89</v>
      </c>
      <c r="H1829" s="77">
        <v>1</v>
      </c>
      <c r="I1829" s="32">
        <v>6</v>
      </c>
      <c r="J1829" s="32">
        <v>18</v>
      </c>
      <c r="K1829" s="32">
        <v>48</v>
      </c>
      <c r="L1829" s="80">
        <v>16</v>
      </c>
    </row>
    <row r="1831" spans="2:12" x14ac:dyDescent="0.2">
      <c r="B1831" s="40" t="str">
        <f xml:space="preserve"> HYPERLINK("#'目次'!B82", "[76]")</f>
        <v>[76]</v>
      </c>
      <c r="C1831" s="23" t="s">
        <v>184</v>
      </c>
    </row>
    <row r="1834" spans="2:12" x14ac:dyDescent="0.2">
      <c r="C1834" s="23" t="s">
        <v>80</v>
      </c>
    </row>
    <row r="1835" spans="2:12" ht="36" x14ac:dyDescent="0.2">
      <c r="E1835" s="195"/>
      <c r="F1835" s="196"/>
      <c r="G1835" s="37" t="s">
        <v>15</v>
      </c>
      <c r="H1835" s="33" t="s">
        <v>178</v>
      </c>
      <c r="I1835" s="13" t="s">
        <v>179</v>
      </c>
      <c r="J1835" s="13" t="s">
        <v>180</v>
      </c>
      <c r="K1835" s="13" t="s">
        <v>181</v>
      </c>
      <c r="L1835" s="38" t="s">
        <v>18</v>
      </c>
    </row>
    <row r="1836" spans="2:12" x14ac:dyDescent="0.2">
      <c r="E1836" s="197"/>
      <c r="F1836" s="198"/>
      <c r="G1836" s="35"/>
      <c r="H1836" s="39"/>
      <c r="I1836" s="14"/>
      <c r="J1836" s="14"/>
      <c r="K1836" s="14"/>
      <c r="L1836" s="34"/>
    </row>
    <row r="1837" spans="2:12" x14ac:dyDescent="0.2">
      <c r="E1837" s="91" t="s">
        <v>15</v>
      </c>
      <c r="F1837" s="46"/>
      <c r="G1837" s="36">
        <v>1200</v>
      </c>
      <c r="H1837" s="17">
        <v>38</v>
      </c>
      <c r="I1837" s="17">
        <v>111</v>
      </c>
      <c r="J1837" s="17">
        <v>265</v>
      </c>
      <c r="K1837" s="17">
        <v>697</v>
      </c>
      <c r="L1837" s="47">
        <v>89</v>
      </c>
    </row>
    <row r="1838" spans="2:12" x14ac:dyDescent="0.2">
      <c r="E1838" s="4" t="s">
        <v>81</v>
      </c>
      <c r="F1838" s="5"/>
      <c r="G1838" s="19">
        <v>48</v>
      </c>
      <c r="H1838" s="27">
        <v>2</v>
      </c>
      <c r="I1838" s="3">
        <v>5</v>
      </c>
      <c r="J1838" s="3">
        <v>13</v>
      </c>
      <c r="K1838" s="3">
        <v>24</v>
      </c>
      <c r="L1838" s="26">
        <v>4</v>
      </c>
    </row>
    <row r="1839" spans="2:12" x14ac:dyDescent="0.2">
      <c r="E1839" s="4" t="s">
        <v>82</v>
      </c>
      <c r="F1839" s="5"/>
      <c r="G1839" s="6">
        <v>84</v>
      </c>
      <c r="H1839" s="8">
        <v>1</v>
      </c>
      <c r="I1839" s="1">
        <v>2</v>
      </c>
      <c r="J1839" s="1">
        <v>17</v>
      </c>
      <c r="K1839" s="1">
        <v>48</v>
      </c>
      <c r="L1839" s="9">
        <v>16</v>
      </c>
    </row>
    <row r="1840" spans="2:12" x14ac:dyDescent="0.2">
      <c r="E1840" s="4" t="s">
        <v>83</v>
      </c>
      <c r="F1840" s="5"/>
      <c r="G1840" s="6">
        <v>462</v>
      </c>
      <c r="H1840" s="8">
        <v>19</v>
      </c>
      <c r="I1840" s="1">
        <v>52</v>
      </c>
      <c r="J1840" s="1">
        <v>106</v>
      </c>
      <c r="K1840" s="1">
        <v>249</v>
      </c>
      <c r="L1840" s="9">
        <v>36</v>
      </c>
    </row>
    <row r="1841" spans="2:12" x14ac:dyDescent="0.2">
      <c r="E1841" s="4" t="s">
        <v>84</v>
      </c>
      <c r="F1841" s="5"/>
      <c r="G1841" s="6">
        <v>30</v>
      </c>
      <c r="H1841" s="8">
        <v>0</v>
      </c>
      <c r="I1841" s="1">
        <v>1</v>
      </c>
      <c r="J1841" s="1">
        <v>8</v>
      </c>
      <c r="K1841" s="1">
        <v>21</v>
      </c>
      <c r="L1841" s="9">
        <v>0</v>
      </c>
    </row>
    <row r="1842" spans="2:12" x14ac:dyDescent="0.2">
      <c r="E1842" s="4" t="s">
        <v>85</v>
      </c>
      <c r="F1842" s="5"/>
      <c r="G1842" s="6">
        <v>144</v>
      </c>
      <c r="H1842" s="8">
        <v>8</v>
      </c>
      <c r="I1842" s="1">
        <v>15</v>
      </c>
      <c r="J1842" s="1">
        <v>28</v>
      </c>
      <c r="K1842" s="1">
        <v>87</v>
      </c>
      <c r="L1842" s="9">
        <v>6</v>
      </c>
    </row>
    <row r="1843" spans="2:12" x14ac:dyDescent="0.2">
      <c r="E1843" s="4" t="s">
        <v>86</v>
      </c>
      <c r="F1843" s="5"/>
      <c r="G1843" s="6">
        <v>192</v>
      </c>
      <c r="H1843" s="8">
        <v>5</v>
      </c>
      <c r="I1843" s="1">
        <v>20</v>
      </c>
      <c r="J1843" s="1">
        <v>49</v>
      </c>
      <c r="K1843" s="1">
        <v>109</v>
      </c>
      <c r="L1843" s="9">
        <v>9</v>
      </c>
    </row>
    <row r="1844" spans="2:12" x14ac:dyDescent="0.2">
      <c r="E1844" s="4" t="s">
        <v>87</v>
      </c>
      <c r="F1844" s="5"/>
      <c r="G1844" s="6">
        <v>72</v>
      </c>
      <c r="H1844" s="8">
        <v>2</v>
      </c>
      <c r="I1844" s="1">
        <v>7</v>
      </c>
      <c r="J1844" s="1">
        <v>15</v>
      </c>
      <c r="K1844" s="1">
        <v>45</v>
      </c>
      <c r="L1844" s="9">
        <v>3</v>
      </c>
    </row>
    <row r="1845" spans="2:12" x14ac:dyDescent="0.2">
      <c r="E1845" s="4" t="s">
        <v>88</v>
      </c>
      <c r="F1845" s="5"/>
      <c r="G1845" s="6">
        <v>36</v>
      </c>
      <c r="H1845" s="8">
        <v>0</v>
      </c>
      <c r="I1845" s="1">
        <v>5</v>
      </c>
      <c r="J1845" s="1">
        <v>10</v>
      </c>
      <c r="K1845" s="1">
        <v>18</v>
      </c>
      <c r="L1845" s="9">
        <v>3</v>
      </c>
    </row>
    <row r="1846" spans="2:12" x14ac:dyDescent="0.2">
      <c r="E1846" s="4" t="s">
        <v>89</v>
      </c>
      <c r="F1846" s="5"/>
      <c r="G1846" s="6">
        <v>66</v>
      </c>
      <c r="H1846" s="8">
        <v>1</v>
      </c>
      <c r="I1846" s="1">
        <v>1</v>
      </c>
      <c r="J1846" s="1">
        <v>10</v>
      </c>
      <c r="K1846" s="1">
        <v>47</v>
      </c>
      <c r="L1846" s="9">
        <v>7</v>
      </c>
    </row>
    <row r="1847" spans="2:12" x14ac:dyDescent="0.2">
      <c r="E1847" s="4" t="s">
        <v>90</v>
      </c>
      <c r="F1847" s="5"/>
      <c r="G1847" s="6">
        <v>54</v>
      </c>
      <c r="H1847" s="8">
        <v>0</v>
      </c>
      <c r="I1847" s="1">
        <v>3</v>
      </c>
      <c r="J1847" s="1">
        <v>7</v>
      </c>
      <c r="K1847" s="1">
        <v>40</v>
      </c>
      <c r="L1847" s="9">
        <v>4</v>
      </c>
    </row>
    <row r="1848" spans="2:12" x14ac:dyDescent="0.2">
      <c r="E1848" s="57" t="s">
        <v>91</v>
      </c>
      <c r="F1848" s="59"/>
      <c r="G1848" s="55">
        <v>12</v>
      </c>
      <c r="H1848" s="77">
        <v>0</v>
      </c>
      <c r="I1848" s="32">
        <v>0</v>
      </c>
      <c r="J1848" s="32">
        <v>2</v>
      </c>
      <c r="K1848" s="32">
        <v>9</v>
      </c>
      <c r="L1848" s="80">
        <v>1</v>
      </c>
    </row>
    <row r="1850" spans="2:12" x14ac:dyDescent="0.2">
      <c r="B1850" s="40" t="str">
        <f xml:space="preserve"> HYPERLINK("#'目次'!B83", "[77]")</f>
        <v>[77]</v>
      </c>
      <c r="C1850" s="23" t="s">
        <v>187</v>
      </c>
    </row>
    <row r="1853" spans="2:12" x14ac:dyDescent="0.2">
      <c r="C1853" s="23" t="s">
        <v>14</v>
      </c>
    </row>
    <row r="1854" spans="2:12" ht="36" x14ac:dyDescent="0.2">
      <c r="D1854" s="195"/>
      <c r="E1854" s="196"/>
      <c r="F1854" s="196"/>
      <c r="G1854" s="37" t="s">
        <v>15</v>
      </c>
      <c r="H1854" s="33" t="s">
        <v>178</v>
      </c>
      <c r="I1854" s="13" t="s">
        <v>179</v>
      </c>
      <c r="J1854" s="13" t="s">
        <v>180</v>
      </c>
      <c r="K1854" s="13" t="s">
        <v>181</v>
      </c>
      <c r="L1854" s="38" t="s">
        <v>18</v>
      </c>
    </row>
    <row r="1855" spans="2:12" x14ac:dyDescent="0.2">
      <c r="D1855" s="197"/>
      <c r="E1855" s="198"/>
      <c r="F1855" s="198"/>
      <c r="G1855" s="35"/>
      <c r="H1855" s="39"/>
      <c r="I1855" s="14"/>
      <c r="J1855" s="14"/>
      <c r="K1855" s="14"/>
      <c r="L1855" s="34"/>
    </row>
    <row r="1856" spans="2:12" x14ac:dyDescent="0.2">
      <c r="D1856" s="56"/>
      <c r="E1856" s="58" t="s">
        <v>15</v>
      </c>
      <c r="F1856" s="46"/>
      <c r="G1856" s="36">
        <v>1200</v>
      </c>
      <c r="H1856" s="17">
        <v>47</v>
      </c>
      <c r="I1856" s="17">
        <v>57</v>
      </c>
      <c r="J1856" s="17">
        <v>163</v>
      </c>
      <c r="K1856" s="17">
        <v>784</v>
      </c>
      <c r="L1856" s="47">
        <v>149</v>
      </c>
    </row>
    <row r="1857" spans="4:12" x14ac:dyDescent="0.2">
      <c r="D1857" s="199" t="s">
        <v>19</v>
      </c>
      <c r="E1857" s="22" t="s">
        <v>20</v>
      </c>
      <c r="F1857" s="21"/>
      <c r="G1857" s="19">
        <v>132</v>
      </c>
      <c r="H1857" s="27">
        <v>4</v>
      </c>
      <c r="I1857" s="3">
        <v>3</v>
      </c>
      <c r="J1857" s="3">
        <v>20</v>
      </c>
      <c r="K1857" s="3">
        <v>77</v>
      </c>
      <c r="L1857" s="26">
        <v>28</v>
      </c>
    </row>
    <row r="1858" spans="4:12" x14ac:dyDescent="0.2">
      <c r="D1858" s="200"/>
      <c r="E1858" s="4" t="s">
        <v>21</v>
      </c>
      <c r="F1858" s="5"/>
      <c r="G1858" s="6">
        <v>444</v>
      </c>
      <c r="H1858" s="8">
        <v>23</v>
      </c>
      <c r="I1858" s="1">
        <v>26</v>
      </c>
      <c r="J1858" s="1">
        <v>66</v>
      </c>
      <c r="K1858" s="1">
        <v>270</v>
      </c>
      <c r="L1858" s="9">
        <v>59</v>
      </c>
    </row>
    <row r="1859" spans="4:12" x14ac:dyDescent="0.2">
      <c r="D1859" s="200"/>
      <c r="E1859" s="4" t="s">
        <v>22</v>
      </c>
      <c r="F1859" s="5"/>
      <c r="G1859" s="6">
        <v>192</v>
      </c>
      <c r="H1859" s="8">
        <v>8</v>
      </c>
      <c r="I1859" s="1">
        <v>9</v>
      </c>
      <c r="J1859" s="1">
        <v>24</v>
      </c>
      <c r="K1859" s="1">
        <v>132</v>
      </c>
      <c r="L1859" s="9">
        <v>19</v>
      </c>
    </row>
    <row r="1860" spans="4:12" x14ac:dyDescent="0.2">
      <c r="D1860" s="200"/>
      <c r="E1860" s="4" t="s">
        <v>23</v>
      </c>
      <c r="F1860" s="5"/>
      <c r="G1860" s="6">
        <v>192</v>
      </c>
      <c r="H1860" s="8">
        <v>7</v>
      </c>
      <c r="I1860" s="1">
        <v>8</v>
      </c>
      <c r="J1860" s="1">
        <v>24</v>
      </c>
      <c r="K1860" s="1">
        <v>136</v>
      </c>
      <c r="L1860" s="9">
        <v>17</v>
      </c>
    </row>
    <row r="1861" spans="4:12" x14ac:dyDescent="0.2">
      <c r="D1861" s="200"/>
      <c r="E1861" s="4" t="s">
        <v>24</v>
      </c>
      <c r="F1861" s="5"/>
      <c r="G1861" s="6">
        <v>240</v>
      </c>
      <c r="H1861" s="8">
        <v>5</v>
      </c>
      <c r="I1861" s="1">
        <v>11</v>
      </c>
      <c r="J1861" s="1">
        <v>29</v>
      </c>
      <c r="K1861" s="1">
        <v>169</v>
      </c>
      <c r="L1861" s="9">
        <v>26</v>
      </c>
    </row>
    <row r="1862" spans="4:12" x14ac:dyDescent="0.2">
      <c r="D1862" s="199" t="s">
        <v>25</v>
      </c>
      <c r="E1862" s="22" t="s">
        <v>26</v>
      </c>
      <c r="F1862" s="21"/>
      <c r="G1862" s="19">
        <v>348</v>
      </c>
      <c r="H1862" s="27">
        <v>15</v>
      </c>
      <c r="I1862" s="3">
        <v>19</v>
      </c>
      <c r="J1862" s="3">
        <v>50</v>
      </c>
      <c r="K1862" s="3">
        <v>228</v>
      </c>
      <c r="L1862" s="26">
        <v>36</v>
      </c>
    </row>
    <row r="1863" spans="4:12" x14ac:dyDescent="0.2">
      <c r="D1863" s="200"/>
      <c r="E1863" s="4" t="s">
        <v>27</v>
      </c>
      <c r="F1863" s="5"/>
      <c r="G1863" s="6">
        <v>378</v>
      </c>
      <c r="H1863" s="8">
        <v>17</v>
      </c>
      <c r="I1863" s="1">
        <v>21</v>
      </c>
      <c r="J1863" s="1">
        <v>59</v>
      </c>
      <c r="K1863" s="1">
        <v>231</v>
      </c>
      <c r="L1863" s="9">
        <v>50</v>
      </c>
    </row>
    <row r="1864" spans="4:12" x14ac:dyDescent="0.2">
      <c r="D1864" s="200"/>
      <c r="E1864" s="4" t="s">
        <v>28</v>
      </c>
      <c r="F1864" s="5"/>
      <c r="G1864" s="6">
        <v>372</v>
      </c>
      <c r="H1864" s="8">
        <v>12</v>
      </c>
      <c r="I1864" s="1">
        <v>15</v>
      </c>
      <c r="J1864" s="1">
        <v>41</v>
      </c>
      <c r="K1864" s="1">
        <v>246</v>
      </c>
      <c r="L1864" s="9">
        <v>58</v>
      </c>
    </row>
    <row r="1865" spans="4:12" x14ac:dyDescent="0.2">
      <c r="D1865" s="200"/>
      <c r="E1865" s="4" t="s">
        <v>29</v>
      </c>
      <c r="F1865" s="5"/>
      <c r="G1865" s="6">
        <v>102</v>
      </c>
      <c r="H1865" s="8">
        <v>3</v>
      </c>
      <c r="I1865" s="1">
        <v>2</v>
      </c>
      <c r="J1865" s="1">
        <v>13</v>
      </c>
      <c r="K1865" s="1">
        <v>79</v>
      </c>
      <c r="L1865" s="9">
        <v>5</v>
      </c>
    </row>
    <row r="1866" spans="4:12" x14ac:dyDescent="0.2">
      <c r="D1866" s="199" t="s">
        <v>30</v>
      </c>
      <c r="E1866" s="22" t="s">
        <v>31</v>
      </c>
      <c r="F1866" s="21"/>
      <c r="G1866" s="19">
        <v>592</v>
      </c>
      <c r="H1866" s="27">
        <v>24</v>
      </c>
      <c r="I1866" s="3">
        <v>30</v>
      </c>
      <c r="J1866" s="3">
        <v>86</v>
      </c>
      <c r="K1866" s="3">
        <v>389</v>
      </c>
      <c r="L1866" s="26">
        <v>63</v>
      </c>
    </row>
    <row r="1867" spans="4:12" x14ac:dyDescent="0.2">
      <c r="D1867" s="200"/>
      <c r="E1867" s="4" t="s">
        <v>32</v>
      </c>
      <c r="F1867" s="5"/>
      <c r="G1867" s="6">
        <v>608</v>
      </c>
      <c r="H1867" s="8">
        <v>23</v>
      </c>
      <c r="I1867" s="1">
        <v>27</v>
      </c>
      <c r="J1867" s="1">
        <v>77</v>
      </c>
      <c r="K1867" s="1">
        <v>395</v>
      </c>
      <c r="L1867" s="9">
        <v>86</v>
      </c>
    </row>
    <row r="1868" spans="4:12" x14ac:dyDescent="0.2">
      <c r="D1868" s="199" t="s">
        <v>33</v>
      </c>
      <c r="E1868" s="22" t="s">
        <v>34</v>
      </c>
      <c r="F1868" s="21"/>
      <c r="G1868" s="19">
        <v>74</v>
      </c>
      <c r="H1868" s="27">
        <v>1</v>
      </c>
      <c r="I1868" s="3">
        <v>1</v>
      </c>
      <c r="J1868" s="3">
        <v>9</v>
      </c>
      <c r="K1868" s="3">
        <v>53</v>
      </c>
      <c r="L1868" s="26">
        <v>10</v>
      </c>
    </row>
    <row r="1869" spans="4:12" x14ac:dyDescent="0.2">
      <c r="D1869" s="200"/>
      <c r="E1869" s="4" t="s">
        <v>35</v>
      </c>
      <c r="F1869" s="5"/>
      <c r="G1869" s="6">
        <v>148</v>
      </c>
      <c r="H1869" s="8">
        <v>11</v>
      </c>
      <c r="I1869" s="1">
        <v>11</v>
      </c>
      <c r="J1869" s="1">
        <v>19</v>
      </c>
      <c r="K1869" s="1">
        <v>94</v>
      </c>
      <c r="L1869" s="9">
        <v>13</v>
      </c>
    </row>
    <row r="1870" spans="4:12" x14ac:dyDescent="0.2">
      <c r="D1870" s="200"/>
      <c r="E1870" s="4" t="s">
        <v>36</v>
      </c>
      <c r="F1870" s="5"/>
      <c r="G1870" s="6">
        <v>187</v>
      </c>
      <c r="H1870" s="8">
        <v>12</v>
      </c>
      <c r="I1870" s="1">
        <v>16</v>
      </c>
      <c r="J1870" s="1">
        <v>36</v>
      </c>
      <c r="K1870" s="1">
        <v>112</v>
      </c>
      <c r="L1870" s="9">
        <v>11</v>
      </c>
    </row>
    <row r="1871" spans="4:12" x14ac:dyDescent="0.2">
      <c r="D1871" s="200"/>
      <c r="E1871" s="4" t="s">
        <v>37</v>
      </c>
      <c r="F1871" s="5"/>
      <c r="G1871" s="6">
        <v>221</v>
      </c>
      <c r="H1871" s="8">
        <v>12</v>
      </c>
      <c r="I1871" s="1">
        <v>12</v>
      </c>
      <c r="J1871" s="1">
        <v>33</v>
      </c>
      <c r="K1871" s="1">
        <v>145</v>
      </c>
      <c r="L1871" s="9">
        <v>19</v>
      </c>
    </row>
    <row r="1872" spans="4:12" x14ac:dyDescent="0.2">
      <c r="D1872" s="200"/>
      <c r="E1872" s="4" t="s">
        <v>38</v>
      </c>
      <c r="F1872" s="5"/>
      <c r="G1872" s="6">
        <v>186</v>
      </c>
      <c r="H1872" s="8">
        <v>5</v>
      </c>
      <c r="I1872" s="1">
        <v>3</v>
      </c>
      <c r="J1872" s="1">
        <v>20</v>
      </c>
      <c r="K1872" s="1">
        <v>137</v>
      </c>
      <c r="L1872" s="9">
        <v>21</v>
      </c>
    </row>
    <row r="1873" spans="2:12" x14ac:dyDescent="0.2">
      <c r="D1873" s="200"/>
      <c r="E1873" s="4" t="s">
        <v>39</v>
      </c>
      <c r="F1873" s="5"/>
      <c r="G1873" s="6">
        <v>223</v>
      </c>
      <c r="H1873" s="8">
        <v>4</v>
      </c>
      <c r="I1873" s="1">
        <v>10</v>
      </c>
      <c r="J1873" s="1">
        <v>31</v>
      </c>
      <c r="K1873" s="1">
        <v>146</v>
      </c>
      <c r="L1873" s="9">
        <v>32</v>
      </c>
    </row>
    <row r="1874" spans="2:12" x14ac:dyDescent="0.2">
      <c r="D1874" s="201"/>
      <c r="E1874" s="57" t="s">
        <v>40</v>
      </c>
      <c r="F1874" s="59"/>
      <c r="G1874" s="55">
        <v>161</v>
      </c>
      <c r="H1874" s="77">
        <v>2</v>
      </c>
      <c r="I1874" s="32">
        <v>4</v>
      </c>
      <c r="J1874" s="32">
        <v>15</v>
      </c>
      <c r="K1874" s="32">
        <v>97</v>
      </c>
      <c r="L1874" s="80">
        <v>43</v>
      </c>
    </row>
    <row r="1876" spans="2:12" x14ac:dyDescent="0.2">
      <c r="B1876" s="40" t="str">
        <f xml:space="preserve"> HYPERLINK("#'目次'!B84", "[78]")</f>
        <v>[78]</v>
      </c>
      <c r="C1876" s="23" t="s">
        <v>187</v>
      </c>
    </row>
    <row r="1879" spans="2:12" x14ac:dyDescent="0.2">
      <c r="C1879" s="23" t="s">
        <v>48</v>
      </c>
    </row>
    <row r="1880" spans="2:12" ht="36" x14ac:dyDescent="0.2">
      <c r="D1880" s="195"/>
      <c r="E1880" s="196"/>
      <c r="F1880" s="196"/>
      <c r="G1880" s="37" t="s">
        <v>15</v>
      </c>
      <c r="H1880" s="33" t="s">
        <v>178</v>
      </c>
      <c r="I1880" s="13" t="s">
        <v>179</v>
      </c>
      <c r="J1880" s="13" t="s">
        <v>180</v>
      </c>
      <c r="K1880" s="13" t="s">
        <v>181</v>
      </c>
      <c r="L1880" s="38" t="s">
        <v>18</v>
      </c>
    </row>
    <row r="1881" spans="2:12" x14ac:dyDescent="0.2">
      <c r="D1881" s="197"/>
      <c r="E1881" s="198"/>
      <c r="F1881" s="198"/>
      <c r="G1881" s="35"/>
      <c r="H1881" s="39"/>
      <c r="I1881" s="14"/>
      <c r="J1881" s="14"/>
      <c r="K1881" s="14"/>
      <c r="L1881" s="34"/>
    </row>
    <row r="1882" spans="2:12" x14ac:dyDescent="0.2">
      <c r="D1882" s="56"/>
      <c r="E1882" s="58" t="s">
        <v>15</v>
      </c>
      <c r="F1882" s="46"/>
      <c r="G1882" s="36">
        <v>1200</v>
      </c>
      <c r="H1882" s="17">
        <v>47</v>
      </c>
      <c r="I1882" s="17">
        <v>57</v>
      </c>
      <c r="J1882" s="17">
        <v>163</v>
      </c>
      <c r="K1882" s="17">
        <v>784</v>
      </c>
      <c r="L1882" s="47">
        <v>149</v>
      </c>
    </row>
    <row r="1883" spans="2:12" x14ac:dyDescent="0.2">
      <c r="D1883" s="199" t="s">
        <v>49</v>
      </c>
      <c r="E1883" s="22" t="s">
        <v>50</v>
      </c>
      <c r="F1883" s="21"/>
      <c r="G1883" s="19">
        <v>15</v>
      </c>
      <c r="H1883" s="27">
        <v>0</v>
      </c>
      <c r="I1883" s="3">
        <v>1</v>
      </c>
      <c r="J1883" s="3">
        <v>2</v>
      </c>
      <c r="K1883" s="3">
        <v>11</v>
      </c>
      <c r="L1883" s="26">
        <v>1</v>
      </c>
    </row>
    <row r="1884" spans="2:12" x14ac:dyDescent="0.2">
      <c r="D1884" s="200"/>
      <c r="E1884" s="4" t="s">
        <v>51</v>
      </c>
      <c r="F1884" s="5"/>
      <c r="G1884" s="6">
        <v>142</v>
      </c>
      <c r="H1884" s="8">
        <v>8</v>
      </c>
      <c r="I1884" s="1">
        <v>5</v>
      </c>
      <c r="J1884" s="1">
        <v>27</v>
      </c>
      <c r="K1884" s="1">
        <v>89</v>
      </c>
      <c r="L1884" s="9">
        <v>13</v>
      </c>
    </row>
    <row r="1885" spans="2:12" x14ac:dyDescent="0.2">
      <c r="D1885" s="200"/>
      <c r="E1885" s="4" t="s">
        <v>52</v>
      </c>
      <c r="F1885" s="5"/>
      <c r="G1885" s="6">
        <v>26</v>
      </c>
      <c r="H1885" s="8">
        <v>3</v>
      </c>
      <c r="I1885" s="1">
        <v>4</v>
      </c>
      <c r="J1885" s="1">
        <v>6</v>
      </c>
      <c r="K1885" s="1">
        <v>12</v>
      </c>
      <c r="L1885" s="9">
        <v>1</v>
      </c>
    </row>
    <row r="1886" spans="2:12" x14ac:dyDescent="0.2">
      <c r="D1886" s="200"/>
      <c r="E1886" s="4" t="s">
        <v>53</v>
      </c>
      <c r="F1886" s="5"/>
      <c r="G1886" s="6">
        <v>41</v>
      </c>
      <c r="H1886" s="8">
        <v>1</v>
      </c>
      <c r="I1886" s="1">
        <v>0</v>
      </c>
      <c r="J1886" s="1">
        <v>4</v>
      </c>
      <c r="K1886" s="1">
        <v>32</v>
      </c>
      <c r="L1886" s="9">
        <v>4</v>
      </c>
    </row>
    <row r="1887" spans="2:12" x14ac:dyDescent="0.2">
      <c r="D1887" s="200"/>
      <c r="E1887" s="4" t="s">
        <v>54</v>
      </c>
      <c r="F1887" s="5"/>
      <c r="G1887" s="6">
        <v>226</v>
      </c>
      <c r="H1887" s="8">
        <v>9</v>
      </c>
      <c r="I1887" s="1">
        <v>10</v>
      </c>
      <c r="J1887" s="1">
        <v>37</v>
      </c>
      <c r="K1887" s="1">
        <v>149</v>
      </c>
      <c r="L1887" s="9">
        <v>21</v>
      </c>
    </row>
    <row r="1888" spans="2:12" x14ac:dyDescent="0.2">
      <c r="D1888" s="200"/>
      <c r="E1888" s="4" t="s">
        <v>55</v>
      </c>
      <c r="F1888" s="5"/>
      <c r="G1888" s="6">
        <v>125</v>
      </c>
      <c r="H1888" s="8">
        <v>6</v>
      </c>
      <c r="I1888" s="1">
        <v>12</v>
      </c>
      <c r="J1888" s="1">
        <v>17</v>
      </c>
      <c r="K1888" s="1">
        <v>80</v>
      </c>
      <c r="L1888" s="9">
        <v>10</v>
      </c>
    </row>
    <row r="1889" spans="2:12" x14ac:dyDescent="0.2">
      <c r="D1889" s="200"/>
      <c r="E1889" s="4" t="s">
        <v>56</v>
      </c>
      <c r="F1889" s="5"/>
      <c r="G1889" s="6">
        <v>190</v>
      </c>
      <c r="H1889" s="8">
        <v>8</v>
      </c>
      <c r="I1889" s="1">
        <v>8</v>
      </c>
      <c r="J1889" s="1">
        <v>22</v>
      </c>
      <c r="K1889" s="1">
        <v>129</v>
      </c>
      <c r="L1889" s="9">
        <v>23</v>
      </c>
    </row>
    <row r="1890" spans="2:12" x14ac:dyDescent="0.2">
      <c r="D1890" s="200"/>
      <c r="E1890" s="4" t="s">
        <v>57</v>
      </c>
      <c r="F1890" s="5"/>
      <c r="G1890" s="6">
        <v>185</v>
      </c>
      <c r="H1890" s="8">
        <v>9</v>
      </c>
      <c r="I1890" s="1">
        <v>10</v>
      </c>
      <c r="J1890" s="1">
        <v>20</v>
      </c>
      <c r="K1890" s="1">
        <v>114</v>
      </c>
      <c r="L1890" s="9">
        <v>32</v>
      </c>
    </row>
    <row r="1891" spans="2:12" x14ac:dyDescent="0.2">
      <c r="D1891" s="200"/>
      <c r="E1891" s="4" t="s">
        <v>58</v>
      </c>
      <c r="F1891" s="5"/>
      <c r="G1891" s="6">
        <v>113</v>
      </c>
      <c r="H1891" s="8">
        <v>2</v>
      </c>
      <c r="I1891" s="1">
        <v>3</v>
      </c>
      <c r="J1891" s="1">
        <v>9</v>
      </c>
      <c r="K1891" s="1">
        <v>85</v>
      </c>
      <c r="L1891" s="9">
        <v>14</v>
      </c>
    </row>
    <row r="1892" spans="2:12" x14ac:dyDescent="0.2">
      <c r="D1892" s="200"/>
      <c r="E1892" s="4" t="s">
        <v>59</v>
      </c>
      <c r="F1892" s="5"/>
      <c r="G1892" s="6">
        <v>136</v>
      </c>
      <c r="H1892" s="8">
        <v>1</v>
      </c>
      <c r="I1892" s="1">
        <v>4</v>
      </c>
      <c r="J1892" s="1">
        <v>18</v>
      </c>
      <c r="K1892" s="1">
        <v>83</v>
      </c>
      <c r="L1892" s="9">
        <v>30</v>
      </c>
    </row>
    <row r="1893" spans="2:12" x14ac:dyDescent="0.2">
      <c r="D1893" s="199" t="s">
        <v>60</v>
      </c>
      <c r="E1893" s="22" t="s">
        <v>61</v>
      </c>
      <c r="F1893" s="21"/>
      <c r="G1893" s="19">
        <v>205</v>
      </c>
      <c r="H1893" s="27">
        <v>9</v>
      </c>
      <c r="I1893" s="3">
        <v>11</v>
      </c>
      <c r="J1893" s="3">
        <v>27</v>
      </c>
      <c r="K1893" s="3">
        <v>124</v>
      </c>
      <c r="L1893" s="26">
        <v>34</v>
      </c>
    </row>
    <row r="1894" spans="2:12" x14ac:dyDescent="0.2">
      <c r="D1894" s="200"/>
      <c r="E1894" s="4" t="s">
        <v>62</v>
      </c>
      <c r="F1894" s="5"/>
      <c r="G1894" s="6">
        <v>160</v>
      </c>
      <c r="H1894" s="8">
        <v>7</v>
      </c>
      <c r="I1894" s="1">
        <v>4</v>
      </c>
      <c r="J1894" s="1">
        <v>19</v>
      </c>
      <c r="K1894" s="1">
        <v>115</v>
      </c>
      <c r="L1894" s="9">
        <v>15</v>
      </c>
    </row>
    <row r="1895" spans="2:12" x14ac:dyDescent="0.2">
      <c r="D1895" s="200"/>
      <c r="E1895" s="4" t="s">
        <v>63</v>
      </c>
      <c r="F1895" s="5"/>
      <c r="G1895" s="6">
        <v>121</v>
      </c>
      <c r="H1895" s="8">
        <v>6</v>
      </c>
      <c r="I1895" s="1">
        <v>7</v>
      </c>
      <c r="J1895" s="1">
        <v>13</v>
      </c>
      <c r="K1895" s="1">
        <v>83</v>
      </c>
      <c r="L1895" s="9">
        <v>12</v>
      </c>
    </row>
    <row r="1896" spans="2:12" x14ac:dyDescent="0.2">
      <c r="D1896" s="200"/>
      <c r="E1896" s="4" t="s">
        <v>64</v>
      </c>
      <c r="F1896" s="5"/>
      <c r="G1896" s="6">
        <v>124</v>
      </c>
      <c r="H1896" s="8">
        <v>7</v>
      </c>
      <c r="I1896" s="1">
        <v>6</v>
      </c>
      <c r="J1896" s="1">
        <v>23</v>
      </c>
      <c r="K1896" s="1">
        <v>74</v>
      </c>
      <c r="L1896" s="9">
        <v>14</v>
      </c>
    </row>
    <row r="1897" spans="2:12" x14ac:dyDescent="0.2">
      <c r="D1897" s="200"/>
      <c r="E1897" s="4" t="s">
        <v>65</v>
      </c>
      <c r="F1897" s="5"/>
      <c r="G1897" s="6">
        <v>109</v>
      </c>
      <c r="H1897" s="8">
        <v>4</v>
      </c>
      <c r="I1897" s="1">
        <v>8</v>
      </c>
      <c r="J1897" s="1">
        <v>15</v>
      </c>
      <c r="K1897" s="1">
        <v>72</v>
      </c>
      <c r="L1897" s="9">
        <v>10</v>
      </c>
    </row>
    <row r="1898" spans="2:12" x14ac:dyDescent="0.2">
      <c r="D1898" s="200"/>
      <c r="E1898" s="4" t="s">
        <v>66</v>
      </c>
      <c r="F1898" s="5"/>
      <c r="G1898" s="6">
        <v>104</v>
      </c>
      <c r="H1898" s="8">
        <v>3</v>
      </c>
      <c r="I1898" s="1">
        <v>7</v>
      </c>
      <c r="J1898" s="1">
        <v>13</v>
      </c>
      <c r="K1898" s="1">
        <v>69</v>
      </c>
      <c r="L1898" s="9">
        <v>12</v>
      </c>
    </row>
    <row r="1899" spans="2:12" x14ac:dyDescent="0.2">
      <c r="D1899" s="200"/>
      <c r="E1899" s="4" t="s">
        <v>67</v>
      </c>
      <c r="F1899" s="5"/>
      <c r="G1899" s="6">
        <v>139</v>
      </c>
      <c r="H1899" s="8">
        <v>5</v>
      </c>
      <c r="I1899" s="1">
        <v>8</v>
      </c>
      <c r="J1899" s="1">
        <v>24</v>
      </c>
      <c r="K1899" s="1">
        <v>90</v>
      </c>
      <c r="L1899" s="9">
        <v>12</v>
      </c>
    </row>
    <row r="1900" spans="2:12" x14ac:dyDescent="0.2">
      <c r="D1900" s="200"/>
      <c r="E1900" s="4" t="s">
        <v>68</v>
      </c>
      <c r="F1900" s="5"/>
      <c r="G1900" s="6">
        <v>48</v>
      </c>
      <c r="H1900" s="8">
        <v>1</v>
      </c>
      <c r="I1900" s="1">
        <v>1</v>
      </c>
      <c r="J1900" s="1">
        <v>8</v>
      </c>
      <c r="K1900" s="1">
        <v>31</v>
      </c>
      <c r="L1900" s="9">
        <v>7</v>
      </c>
    </row>
    <row r="1901" spans="2:12" x14ac:dyDescent="0.2">
      <c r="D1901" s="200"/>
      <c r="E1901" s="4" t="s">
        <v>69</v>
      </c>
      <c r="F1901" s="5"/>
      <c r="G1901" s="6">
        <v>37</v>
      </c>
      <c r="H1901" s="8">
        <v>1</v>
      </c>
      <c r="I1901" s="1">
        <v>1</v>
      </c>
      <c r="J1901" s="1">
        <v>7</v>
      </c>
      <c r="K1901" s="1">
        <v>24</v>
      </c>
      <c r="L1901" s="9">
        <v>4</v>
      </c>
    </row>
    <row r="1902" spans="2:12" x14ac:dyDescent="0.2">
      <c r="D1902" s="93" t="s">
        <v>70</v>
      </c>
      <c r="E1902" s="89" t="s">
        <v>18</v>
      </c>
      <c r="F1902" s="92"/>
      <c r="G1902" s="94">
        <v>0</v>
      </c>
      <c r="H1902" s="122">
        <v>0</v>
      </c>
      <c r="I1902" s="63">
        <v>0</v>
      </c>
      <c r="J1902" s="63">
        <v>0</v>
      </c>
      <c r="K1902" s="63">
        <v>0</v>
      </c>
      <c r="L1902" s="121">
        <v>0</v>
      </c>
    </row>
    <row r="1904" spans="2:12" x14ac:dyDescent="0.2">
      <c r="B1904" s="40" t="str">
        <f xml:space="preserve"> HYPERLINK("#'目次'!B85", "[79]")</f>
        <v>[79]</v>
      </c>
      <c r="C1904" s="23" t="s">
        <v>187</v>
      </c>
    </row>
    <row r="1907" spans="3:12" x14ac:dyDescent="0.2">
      <c r="C1907" s="23" t="s">
        <v>73</v>
      </c>
    </row>
    <row r="1908" spans="3:12" ht="36" x14ac:dyDescent="0.2">
      <c r="D1908" s="195"/>
      <c r="E1908" s="196"/>
      <c r="F1908" s="196"/>
      <c r="G1908" s="37" t="s">
        <v>15</v>
      </c>
      <c r="H1908" s="33" t="s">
        <v>178</v>
      </c>
      <c r="I1908" s="13" t="s">
        <v>179</v>
      </c>
      <c r="J1908" s="13" t="s">
        <v>180</v>
      </c>
      <c r="K1908" s="13" t="s">
        <v>181</v>
      </c>
      <c r="L1908" s="38" t="s">
        <v>18</v>
      </c>
    </row>
    <row r="1909" spans="3:12" x14ac:dyDescent="0.2">
      <c r="D1909" s="197"/>
      <c r="E1909" s="198"/>
      <c r="F1909" s="198"/>
      <c r="G1909" s="35"/>
      <c r="H1909" s="39"/>
      <c r="I1909" s="14"/>
      <c r="J1909" s="14"/>
      <c r="K1909" s="14"/>
      <c r="L1909" s="34"/>
    </row>
    <row r="1910" spans="3:12" x14ac:dyDescent="0.2">
      <c r="D1910" s="56"/>
      <c r="E1910" s="58" t="s">
        <v>15</v>
      </c>
      <c r="F1910" s="46"/>
      <c r="G1910" s="36">
        <v>1200</v>
      </c>
      <c r="H1910" s="17">
        <v>47</v>
      </c>
      <c r="I1910" s="17">
        <v>57</v>
      </c>
      <c r="J1910" s="17">
        <v>163</v>
      </c>
      <c r="K1910" s="17">
        <v>784</v>
      </c>
      <c r="L1910" s="47">
        <v>149</v>
      </c>
    </row>
    <row r="1911" spans="3:12" x14ac:dyDescent="0.2">
      <c r="D1911" s="199" t="s">
        <v>74</v>
      </c>
      <c r="E1911" s="22" t="s">
        <v>75</v>
      </c>
      <c r="F1911" s="21"/>
      <c r="G1911" s="19">
        <v>592</v>
      </c>
      <c r="H1911" s="27">
        <v>24</v>
      </c>
      <c r="I1911" s="3">
        <v>30</v>
      </c>
      <c r="J1911" s="3">
        <v>86</v>
      </c>
      <c r="K1911" s="3">
        <v>389</v>
      </c>
      <c r="L1911" s="26">
        <v>63</v>
      </c>
    </row>
    <row r="1912" spans="3:12" x14ac:dyDescent="0.2">
      <c r="D1912" s="200"/>
      <c r="E1912" s="4" t="s">
        <v>34</v>
      </c>
      <c r="F1912" s="5"/>
      <c r="G1912" s="6">
        <v>37</v>
      </c>
      <c r="H1912" s="8">
        <v>1</v>
      </c>
      <c r="I1912" s="1">
        <v>1</v>
      </c>
      <c r="J1912" s="1">
        <v>5</v>
      </c>
      <c r="K1912" s="1">
        <v>27</v>
      </c>
      <c r="L1912" s="9">
        <v>3</v>
      </c>
    </row>
    <row r="1913" spans="3:12" x14ac:dyDescent="0.2">
      <c r="D1913" s="200"/>
      <c r="E1913" s="4" t="s">
        <v>35</v>
      </c>
      <c r="F1913" s="5"/>
      <c r="G1913" s="6">
        <v>75</v>
      </c>
      <c r="H1913" s="8">
        <v>5</v>
      </c>
      <c r="I1913" s="1">
        <v>6</v>
      </c>
      <c r="J1913" s="1">
        <v>5</v>
      </c>
      <c r="K1913" s="1">
        <v>53</v>
      </c>
      <c r="L1913" s="9">
        <v>6</v>
      </c>
    </row>
    <row r="1914" spans="3:12" x14ac:dyDescent="0.2">
      <c r="D1914" s="200"/>
      <c r="E1914" s="4" t="s">
        <v>36</v>
      </c>
      <c r="F1914" s="5"/>
      <c r="G1914" s="6">
        <v>95</v>
      </c>
      <c r="H1914" s="8">
        <v>3</v>
      </c>
      <c r="I1914" s="1">
        <v>10</v>
      </c>
      <c r="J1914" s="1">
        <v>24</v>
      </c>
      <c r="K1914" s="1">
        <v>56</v>
      </c>
      <c r="L1914" s="9">
        <v>2</v>
      </c>
    </row>
    <row r="1915" spans="3:12" x14ac:dyDescent="0.2">
      <c r="D1915" s="200"/>
      <c r="E1915" s="4" t="s">
        <v>37</v>
      </c>
      <c r="F1915" s="5"/>
      <c r="G1915" s="6">
        <v>111</v>
      </c>
      <c r="H1915" s="8">
        <v>7</v>
      </c>
      <c r="I1915" s="1">
        <v>4</v>
      </c>
      <c r="J1915" s="1">
        <v>19</v>
      </c>
      <c r="K1915" s="1">
        <v>74</v>
      </c>
      <c r="L1915" s="9">
        <v>7</v>
      </c>
    </row>
    <row r="1916" spans="3:12" x14ac:dyDescent="0.2">
      <c r="D1916" s="200"/>
      <c r="E1916" s="4" t="s">
        <v>38</v>
      </c>
      <c r="F1916" s="5"/>
      <c r="G1916" s="6">
        <v>93</v>
      </c>
      <c r="H1916" s="8">
        <v>4</v>
      </c>
      <c r="I1916" s="1">
        <v>1</v>
      </c>
      <c r="J1916" s="1">
        <v>10</v>
      </c>
      <c r="K1916" s="1">
        <v>67</v>
      </c>
      <c r="L1916" s="9">
        <v>11</v>
      </c>
    </row>
    <row r="1917" spans="3:12" x14ac:dyDescent="0.2">
      <c r="D1917" s="200"/>
      <c r="E1917" s="4" t="s">
        <v>39</v>
      </c>
      <c r="F1917" s="5"/>
      <c r="G1917" s="6">
        <v>109</v>
      </c>
      <c r="H1917" s="8">
        <v>3</v>
      </c>
      <c r="I1917" s="1">
        <v>8</v>
      </c>
      <c r="J1917" s="1">
        <v>18</v>
      </c>
      <c r="K1917" s="1">
        <v>65</v>
      </c>
      <c r="L1917" s="9">
        <v>15</v>
      </c>
    </row>
    <row r="1918" spans="3:12" x14ac:dyDescent="0.2">
      <c r="D1918" s="200"/>
      <c r="E1918" s="4" t="s">
        <v>40</v>
      </c>
      <c r="F1918" s="5"/>
      <c r="G1918" s="6">
        <v>72</v>
      </c>
      <c r="H1918" s="8">
        <v>1</v>
      </c>
      <c r="I1918" s="1">
        <v>0</v>
      </c>
      <c r="J1918" s="1">
        <v>5</v>
      </c>
      <c r="K1918" s="1">
        <v>47</v>
      </c>
      <c r="L1918" s="9">
        <v>19</v>
      </c>
    </row>
    <row r="1919" spans="3:12" x14ac:dyDescent="0.2">
      <c r="D1919" s="199" t="s">
        <v>76</v>
      </c>
      <c r="E1919" s="22" t="s">
        <v>77</v>
      </c>
      <c r="F1919" s="21"/>
      <c r="G1919" s="19">
        <v>608</v>
      </c>
      <c r="H1919" s="27">
        <v>23</v>
      </c>
      <c r="I1919" s="3">
        <v>27</v>
      </c>
      <c r="J1919" s="3">
        <v>77</v>
      </c>
      <c r="K1919" s="3">
        <v>395</v>
      </c>
      <c r="L1919" s="26">
        <v>86</v>
      </c>
    </row>
    <row r="1920" spans="3:12" x14ac:dyDescent="0.2">
      <c r="D1920" s="200"/>
      <c r="E1920" s="4" t="s">
        <v>34</v>
      </c>
      <c r="F1920" s="5"/>
      <c r="G1920" s="6">
        <v>37</v>
      </c>
      <c r="H1920" s="8">
        <v>0</v>
      </c>
      <c r="I1920" s="1">
        <v>0</v>
      </c>
      <c r="J1920" s="1">
        <v>4</v>
      </c>
      <c r="K1920" s="1">
        <v>26</v>
      </c>
      <c r="L1920" s="9">
        <v>7</v>
      </c>
    </row>
    <row r="1921" spans="2:12" x14ac:dyDescent="0.2">
      <c r="D1921" s="200"/>
      <c r="E1921" s="4" t="s">
        <v>35</v>
      </c>
      <c r="F1921" s="5"/>
      <c r="G1921" s="6">
        <v>73</v>
      </c>
      <c r="H1921" s="8">
        <v>6</v>
      </c>
      <c r="I1921" s="1">
        <v>5</v>
      </c>
      <c r="J1921" s="1">
        <v>14</v>
      </c>
      <c r="K1921" s="1">
        <v>41</v>
      </c>
      <c r="L1921" s="9">
        <v>7</v>
      </c>
    </row>
    <row r="1922" spans="2:12" x14ac:dyDescent="0.2">
      <c r="D1922" s="200"/>
      <c r="E1922" s="4" t="s">
        <v>36</v>
      </c>
      <c r="F1922" s="5"/>
      <c r="G1922" s="6">
        <v>92</v>
      </c>
      <c r="H1922" s="8">
        <v>9</v>
      </c>
      <c r="I1922" s="1">
        <v>6</v>
      </c>
      <c r="J1922" s="1">
        <v>12</v>
      </c>
      <c r="K1922" s="1">
        <v>56</v>
      </c>
      <c r="L1922" s="9">
        <v>9</v>
      </c>
    </row>
    <row r="1923" spans="2:12" x14ac:dyDescent="0.2">
      <c r="D1923" s="200"/>
      <c r="E1923" s="4" t="s">
        <v>37</v>
      </c>
      <c r="F1923" s="5"/>
      <c r="G1923" s="6">
        <v>110</v>
      </c>
      <c r="H1923" s="8">
        <v>5</v>
      </c>
      <c r="I1923" s="1">
        <v>8</v>
      </c>
      <c r="J1923" s="1">
        <v>14</v>
      </c>
      <c r="K1923" s="1">
        <v>71</v>
      </c>
      <c r="L1923" s="9">
        <v>12</v>
      </c>
    </row>
    <row r="1924" spans="2:12" x14ac:dyDescent="0.2">
      <c r="D1924" s="200"/>
      <c r="E1924" s="4" t="s">
        <v>38</v>
      </c>
      <c r="F1924" s="5"/>
      <c r="G1924" s="6">
        <v>93</v>
      </c>
      <c r="H1924" s="8">
        <v>1</v>
      </c>
      <c r="I1924" s="1">
        <v>2</v>
      </c>
      <c r="J1924" s="1">
        <v>10</v>
      </c>
      <c r="K1924" s="1">
        <v>70</v>
      </c>
      <c r="L1924" s="9">
        <v>10</v>
      </c>
    </row>
    <row r="1925" spans="2:12" x14ac:dyDescent="0.2">
      <c r="D1925" s="200"/>
      <c r="E1925" s="4" t="s">
        <v>39</v>
      </c>
      <c r="F1925" s="5"/>
      <c r="G1925" s="6">
        <v>114</v>
      </c>
      <c r="H1925" s="8">
        <v>1</v>
      </c>
      <c r="I1925" s="1">
        <v>2</v>
      </c>
      <c r="J1925" s="1">
        <v>13</v>
      </c>
      <c r="K1925" s="1">
        <v>81</v>
      </c>
      <c r="L1925" s="9">
        <v>17</v>
      </c>
    </row>
    <row r="1926" spans="2:12" x14ac:dyDescent="0.2">
      <c r="D1926" s="201"/>
      <c r="E1926" s="57" t="s">
        <v>40</v>
      </c>
      <c r="F1926" s="59"/>
      <c r="G1926" s="55">
        <v>89</v>
      </c>
      <c r="H1926" s="77">
        <v>1</v>
      </c>
      <c r="I1926" s="32">
        <v>4</v>
      </c>
      <c r="J1926" s="32">
        <v>10</v>
      </c>
      <c r="K1926" s="32">
        <v>50</v>
      </c>
      <c r="L1926" s="80">
        <v>24</v>
      </c>
    </row>
    <row r="1928" spans="2:12" x14ac:dyDescent="0.2">
      <c r="B1928" s="40" t="str">
        <f xml:space="preserve"> HYPERLINK("#'目次'!B86", "[80]")</f>
        <v>[80]</v>
      </c>
      <c r="C1928" s="23" t="s">
        <v>187</v>
      </c>
    </row>
    <row r="1931" spans="2:12" x14ac:dyDescent="0.2">
      <c r="C1931" s="23" t="s">
        <v>80</v>
      </c>
    </row>
    <row r="1932" spans="2:12" ht="36" x14ac:dyDescent="0.2">
      <c r="E1932" s="195"/>
      <c r="F1932" s="196"/>
      <c r="G1932" s="37" t="s">
        <v>15</v>
      </c>
      <c r="H1932" s="33" t="s">
        <v>178</v>
      </c>
      <c r="I1932" s="13" t="s">
        <v>179</v>
      </c>
      <c r="J1932" s="13" t="s">
        <v>180</v>
      </c>
      <c r="K1932" s="13" t="s">
        <v>181</v>
      </c>
      <c r="L1932" s="38" t="s">
        <v>18</v>
      </c>
    </row>
    <row r="1933" spans="2:12" x14ac:dyDescent="0.2">
      <c r="E1933" s="197"/>
      <c r="F1933" s="198"/>
      <c r="G1933" s="35"/>
      <c r="H1933" s="39"/>
      <c r="I1933" s="14"/>
      <c r="J1933" s="14"/>
      <c r="K1933" s="14"/>
      <c r="L1933" s="34"/>
    </row>
    <row r="1934" spans="2:12" x14ac:dyDescent="0.2">
      <c r="E1934" s="91" t="s">
        <v>15</v>
      </c>
      <c r="F1934" s="46"/>
      <c r="G1934" s="36">
        <v>1200</v>
      </c>
      <c r="H1934" s="17">
        <v>47</v>
      </c>
      <c r="I1934" s="17">
        <v>57</v>
      </c>
      <c r="J1934" s="17">
        <v>163</v>
      </c>
      <c r="K1934" s="17">
        <v>784</v>
      </c>
      <c r="L1934" s="47">
        <v>149</v>
      </c>
    </row>
    <row r="1935" spans="2:12" x14ac:dyDescent="0.2">
      <c r="E1935" s="4" t="s">
        <v>81</v>
      </c>
      <c r="F1935" s="5"/>
      <c r="G1935" s="19">
        <v>48</v>
      </c>
      <c r="H1935" s="27">
        <v>3</v>
      </c>
      <c r="I1935" s="3">
        <v>3</v>
      </c>
      <c r="J1935" s="3">
        <v>7</v>
      </c>
      <c r="K1935" s="3">
        <v>28</v>
      </c>
      <c r="L1935" s="26">
        <v>7</v>
      </c>
    </row>
    <row r="1936" spans="2:12" x14ac:dyDescent="0.2">
      <c r="E1936" s="4" t="s">
        <v>82</v>
      </c>
      <c r="F1936" s="5"/>
      <c r="G1936" s="6">
        <v>84</v>
      </c>
      <c r="H1936" s="8">
        <v>1</v>
      </c>
      <c r="I1936" s="1">
        <v>0</v>
      </c>
      <c r="J1936" s="1">
        <v>13</v>
      </c>
      <c r="K1936" s="1">
        <v>49</v>
      </c>
      <c r="L1936" s="9">
        <v>21</v>
      </c>
    </row>
    <row r="1937" spans="2:12" x14ac:dyDescent="0.2">
      <c r="E1937" s="4" t="s">
        <v>83</v>
      </c>
      <c r="F1937" s="5"/>
      <c r="G1937" s="6">
        <v>462</v>
      </c>
      <c r="H1937" s="8">
        <v>25</v>
      </c>
      <c r="I1937" s="1">
        <v>27</v>
      </c>
      <c r="J1937" s="1">
        <v>69</v>
      </c>
      <c r="K1937" s="1">
        <v>279</v>
      </c>
      <c r="L1937" s="9">
        <v>62</v>
      </c>
    </row>
    <row r="1938" spans="2:12" x14ac:dyDescent="0.2">
      <c r="E1938" s="4" t="s">
        <v>84</v>
      </c>
      <c r="F1938" s="5"/>
      <c r="G1938" s="6">
        <v>30</v>
      </c>
      <c r="H1938" s="8">
        <v>1</v>
      </c>
      <c r="I1938" s="1">
        <v>1</v>
      </c>
      <c r="J1938" s="1">
        <v>6</v>
      </c>
      <c r="K1938" s="1">
        <v>22</v>
      </c>
      <c r="L1938" s="9">
        <v>0</v>
      </c>
    </row>
    <row r="1939" spans="2:12" x14ac:dyDescent="0.2">
      <c r="E1939" s="4" t="s">
        <v>85</v>
      </c>
      <c r="F1939" s="5"/>
      <c r="G1939" s="6">
        <v>144</v>
      </c>
      <c r="H1939" s="8">
        <v>5</v>
      </c>
      <c r="I1939" s="1">
        <v>7</v>
      </c>
      <c r="J1939" s="1">
        <v>15</v>
      </c>
      <c r="K1939" s="1">
        <v>101</v>
      </c>
      <c r="L1939" s="9">
        <v>16</v>
      </c>
    </row>
    <row r="1940" spans="2:12" x14ac:dyDescent="0.2">
      <c r="E1940" s="4" t="s">
        <v>86</v>
      </c>
      <c r="F1940" s="5"/>
      <c r="G1940" s="6">
        <v>192</v>
      </c>
      <c r="H1940" s="8">
        <v>7</v>
      </c>
      <c r="I1940" s="1">
        <v>8</v>
      </c>
      <c r="J1940" s="1">
        <v>24</v>
      </c>
      <c r="K1940" s="1">
        <v>136</v>
      </c>
      <c r="L1940" s="9">
        <v>17</v>
      </c>
    </row>
    <row r="1941" spans="2:12" x14ac:dyDescent="0.2">
      <c r="E1941" s="4" t="s">
        <v>87</v>
      </c>
      <c r="F1941" s="5"/>
      <c r="G1941" s="6">
        <v>72</v>
      </c>
      <c r="H1941" s="8">
        <v>4</v>
      </c>
      <c r="I1941" s="1">
        <v>3</v>
      </c>
      <c r="J1941" s="1">
        <v>11</v>
      </c>
      <c r="K1941" s="1">
        <v>49</v>
      </c>
      <c r="L1941" s="9">
        <v>5</v>
      </c>
    </row>
    <row r="1942" spans="2:12" x14ac:dyDescent="0.2">
      <c r="E1942" s="4" t="s">
        <v>88</v>
      </c>
      <c r="F1942" s="5"/>
      <c r="G1942" s="6">
        <v>36</v>
      </c>
      <c r="H1942" s="8">
        <v>0</v>
      </c>
      <c r="I1942" s="1">
        <v>3</v>
      </c>
      <c r="J1942" s="1">
        <v>6</v>
      </c>
      <c r="K1942" s="1">
        <v>21</v>
      </c>
      <c r="L1942" s="9">
        <v>6</v>
      </c>
    </row>
    <row r="1943" spans="2:12" x14ac:dyDescent="0.2">
      <c r="E1943" s="4" t="s">
        <v>89</v>
      </c>
      <c r="F1943" s="5"/>
      <c r="G1943" s="6">
        <v>66</v>
      </c>
      <c r="H1943" s="8">
        <v>1</v>
      </c>
      <c r="I1943" s="1">
        <v>1</v>
      </c>
      <c r="J1943" s="1">
        <v>6</v>
      </c>
      <c r="K1943" s="1">
        <v>50</v>
      </c>
      <c r="L1943" s="9">
        <v>8</v>
      </c>
    </row>
    <row r="1944" spans="2:12" x14ac:dyDescent="0.2">
      <c r="E1944" s="4" t="s">
        <v>90</v>
      </c>
      <c r="F1944" s="5"/>
      <c r="G1944" s="6">
        <v>54</v>
      </c>
      <c r="H1944" s="8">
        <v>0</v>
      </c>
      <c r="I1944" s="1">
        <v>4</v>
      </c>
      <c r="J1944" s="1">
        <v>4</v>
      </c>
      <c r="K1944" s="1">
        <v>40</v>
      </c>
      <c r="L1944" s="9">
        <v>6</v>
      </c>
    </row>
    <row r="1945" spans="2:12" x14ac:dyDescent="0.2">
      <c r="E1945" s="57" t="s">
        <v>91</v>
      </c>
      <c r="F1945" s="59"/>
      <c r="G1945" s="55">
        <v>12</v>
      </c>
      <c r="H1945" s="77">
        <v>0</v>
      </c>
      <c r="I1945" s="32">
        <v>0</v>
      </c>
      <c r="J1945" s="32">
        <v>2</v>
      </c>
      <c r="K1945" s="32">
        <v>9</v>
      </c>
      <c r="L1945" s="80">
        <v>1</v>
      </c>
    </row>
    <row r="1947" spans="2:12" x14ac:dyDescent="0.2">
      <c r="B1947" s="40" t="str">
        <f xml:space="preserve"> HYPERLINK("#'目次'!B87", "[81]")</f>
        <v>[81]</v>
      </c>
      <c r="C1947" s="23" t="s">
        <v>190</v>
      </c>
    </row>
    <row r="1950" spans="2:12" x14ac:dyDescent="0.2">
      <c r="C1950" s="23" t="s">
        <v>14</v>
      </c>
    </row>
    <row r="1951" spans="2:12" ht="36" x14ac:dyDescent="0.2">
      <c r="D1951" s="195"/>
      <c r="E1951" s="196"/>
      <c r="F1951" s="196"/>
      <c r="G1951" s="37" t="s">
        <v>15</v>
      </c>
      <c r="H1951" s="33" t="s">
        <v>178</v>
      </c>
      <c r="I1951" s="13" t="s">
        <v>179</v>
      </c>
      <c r="J1951" s="13" t="s">
        <v>180</v>
      </c>
      <c r="K1951" s="13" t="s">
        <v>181</v>
      </c>
      <c r="L1951" s="38" t="s">
        <v>18</v>
      </c>
    </row>
    <row r="1952" spans="2:12" x14ac:dyDescent="0.2">
      <c r="D1952" s="197"/>
      <c r="E1952" s="198"/>
      <c r="F1952" s="198"/>
      <c r="G1952" s="35"/>
      <c r="H1952" s="39"/>
      <c r="I1952" s="14"/>
      <c r="J1952" s="14"/>
      <c r="K1952" s="14"/>
      <c r="L1952" s="34"/>
    </row>
    <row r="1953" spans="4:12" x14ac:dyDescent="0.2">
      <c r="D1953" s="56"/>
      <c r="E1953" s="58" t="s">
        <v>15</v>
      </c>
      <c r="F1953" s="46"/>
      <c r="G1953" s="36">
        <v>1200</v>
      </c>
      <c r="H1953" s="17">
        <v>111</v>
      </c>
      <c r="I1953" s="17">
        <v>565</v>
      </c>
      <c r="J1953" s="17">
        <v>242</v>
      </c>
      <c r="K1953" s="17">
        <v>257</v>
      </c>
      <c r="L1953" s="47">
        <v>25</v>
      </c>
    </row>
    <row r="1954" spans="4:12" x14ac:dyDescent="0.2">
      <c r="D1954" s="199" t="s">
        <v>19</v>
      </c>
      <c r="E1954" s="22" t="s">
        <v>20</v>
      </c>
      <c r="F1954" s="21"/>
      <c r="G1954" s="19">
        <v>132</v>
      </c>
      <c r="H1954" s="27">
        <v>14</v>
      </c>
      <c r="I1954" s="3">
        <v>49</v>
      </c>
      <c r="J1954" s="3">
        <v>28</v>
      </c>
      <c r="K1954" s="3">
        <v>34</v>
      </c>
      <c r="L1954" s="26">
        <v>7</v>
      </c>
    </row>
    <row r="1955" spans="4:12" x14ac:dyDescent="0.2">
      <c r="D1955" s="200"/>
      <c r="E1955" s="4" t="s">
        <v>21</v>
      </c>
      <c r="F1955" s="5"/>
      <c r="G1955" s="6">
        <v>444</v>
      </c>
      <c r="H1955" s="8">
        <v>32</v>
      </c>
      <c r="I1955" s="1">
        <v>219</v>
      </c>
      <c r="J1955" s="1">
        <v>94</v>
      </c>
      <c r="K1955" s="1">
        <v>88</v>
      </c>
      <c r="L1955" s="9">
        <v>11</v>
      </c>
    </row>
    <row r="1956" spans="4:12" x14ac:dyDescent="0.2">
      <c r="D1956" s="200"/>
      <c r="E1956" s="4" t="s">
        <v>22</v>
      </c>
      <c r="F1956" s="5"/>
      <c r="G1956" s="6">
        <v>192</v>
      </c>
      <c r="H1956" s="8">
        <v>17</v>
      </c>
      <c r="I1956" s="1">
        <v>94</v>
      </c>
      <c r="J1956" s="1">
        <v>35</v>
      </c>
      <c r="K1956" s="1">
        <v>43</v>
      </c>
      <c r="L1956" s="9">
        <v>3</v>
      </c>
    </row>
    <row r="1957" spans="4:12" x14ac:dyDescent="0.2">
      <c r="D1957" s="200"/>
      <c r="E1957" s="4" t="s">
        <v>23</v>
      </c>
      <c r="F1957" s="5"/>
      <c r="G1957" s="6">
        <v>192</v>
      </c>
      <c r="H1957" s="8">
        <v>22</v>
      </c>
      <c r="I1957" s="1">
        <v>97</v>
      </c>
      <c r="J1957" s="1">
        <v>44</v>
      </c>
      <c r="K1957" s="1">
        <v>29</v>
      </c>
      <c r="L1957" s="9">
        <v>0</v>
      </c>
    </row>
    <row r="1958" spans="4:12" x14ac:dyDescent="0.2">
      <c r="D1958" s="200"/>
      <c r="E1958" s="4" t="s">
        <v>24</v>
      </c>
      <c r="F1958" s="5"/>
      <c r="G1958" s="6">
        <v>240</v>
      </c>
      <c r="H1958" s="8">
        <v>26</v>
      </c>
      <c r="I1958" s="1">
        <v>106</v>
      </c>
      <c r="J1958" s="1">
        <v>41</v>
      </c>
      <c r="K1958" s="1">
        <v>63</v>
      </c>
      <c r="L1958" s="9">
        <v>4</v>
      </c>
    </row>
    <row r="1959" spans="4:12" x14ac:dyDescent="0.2">
      <c r="D1959" s="199" t="s">
        <v>25</v>
      </c>
      <c r="E1959" s="22" t="s">
        <v>26</v>
      </c>
      <c r="F1959" s="21"/>
      <c r="G1959" s="19">
        <v>348</v>
      </c>
      <c r="H1959" s="27">
        <v>33</v>
      </c>
      <c r="I1959" s="3">
        <v>187</v>
      </c>
      <c r="J1959" s="3">
        <v>65</v>
      </c>
      <c r="K1959" s="3">
        <v>57</v>
      </c>
      <c r="L1959" s="26">
        <v>6</v>
      </c>
    </row>
    <row r="1960" spans="4:12" x14ac:dyDescent="0.2">
      <c r="D1960" s="200"/>
      <c r="E1960" s="4" t="s">
        <v>27</v>
      </c>
      <c r="F1960" s="5"/>
      <c r="G1960" s="6">
        <v>378</v>
      </c>
      <c r="H1960" s="8">
        <v>31</v>
      </c>
      <c r="I1960" s="1">
        <v>161</v>
      </c>
      <c r="J1960" s="1">
        <v>92</v>
      </c>
      <c r="K1960" s="1">
        <v>86</v>
      </c>
      <c r="L1960" s="9">
        <v>8</v>
      </c>
    </row>
    <row r="1961" spans="4:12" x14ac:dyDescent="0.2">
      <c r="D1961" s="200"/>
      <c r="E1961" s="4" t="s">
        <v>28</v>
      </c>
      <c r="F1961" s="5"/>
      <c r="G1961" s="6">
        <v>372</v>
      </c>
      <c r="H1961" s="8">
        <v>39</v>
      </c>
      <c r="I1961" s="1">
        <v>167</v>
      </c>
      <c r="J1961" s="1">
        <v>65</v>
      </c>
      <c r="K1961" s="1">
        <v>90</v>
      </c>
      <c r="L1961" s="9">
        <v>11</v>
      </c>
    </row>
    <row r="1962" spans="4:12" x14ac:dyDescent="0.2">
      <c r="D1962" s="200"/>
      <c r="E1962" s="4" t="s">
        <v>29</v>
      </c>
      <c r="F1962" s="5"/>
      <c r="G1962" s="6">
        <v>102</v>
      </c>
      <c r="H1962" s="8">
        <v>8</v>
      </c>
      <c r="I1962" s="1">
        <v>50</v>
      </c>
      <c r="J1962" s="1">
        <v>20</v>
      </c>
      <c r="K1962" s="1">
        <v>24</v>
      </c>
      <c r="L1962" s="9">
        <v>0</v>
      </c>
    </row>
    <row r="1963" spans="4:12" x14ac:dyDescent="0.2">
      <c r="D1963" s="199" t="s">
        <v>30</v>
      </c>
      <c r="E1963" s="22" t="s">
        <v>31</v>
      </c>
      <c r="F1963" s="21"/>
      <c r="G1963" s="19">
        <v>592</v>
      </c>
      <c r="H1963" s="27">
        <v>60</v>
      </c>
      <c r="I1963" s="3">
        <v>288</v>
      </c>
      <c r="J1963" s="3">
        <v>114</v>
      </c>
      <c r="K1963" s="3">
        <v>120</v>
      </c>
      <c r="L1963" s="26">
        <v>10</v>
      </c>
    </row>
    <row r="1964" spans="4:12" x14ac:dyDescent="0.2">
      <c r="D1964" s="200"/>
      <c r="E1964" s="4" t="s">
        <v>32</v>
      </c>
      <c r="F1964" s="5"/>
      <c r="G1964" s="6">
        <v>608</v>
      </c>
      <c r="H1964" s="8">
        <v>51</v>
      </c>
      <c r="I1964" s="1">
        <v>277</v>
      </c>
      <c r="J1964" s="1">
        <v>128</v>
      </c>
      <c r="K1964" s="1">
        <v>137</v>
      </c>
      <c r="L1964" s="9">
        <v>15</v>
      </c>
    </row>
    <row r="1965" spans="4:12" x14ac:dyDescent="0.2">
      <c r="D1965" s="199" t="s">
        <v>33</v>
      </c>
      <c r="E1965" s="22" t="s">
        <v>34</v>
      </c>
      <c r="F1965" s="21"/>
      <c r="G1965" s="19">
        <v>74</v>
      </c>
      <c r="H1965" s="27">
        <v>4</v>
      </c>
      <c r="I1965" s="3">
        <v>28</v>
      </c>
      <c r="J1965" s="3">
        <v>13</v>
      </c>
      <c r="K1965" s="3">
        <v>28</v>
      </c>
      <c r="L1965" s="26">
        <v>1</v>
      </c>
    </row>
    <row r="1966" spans="4:12" x14ac:dyDescent="0.2">
      <c r="D1966" s="200"/>
      <c r="E1966" s="4" t="s">
        <v>35</v>
      </c>
      <c r="F1966" s="5"/>
      <c r="G1966" s="6">
        <v>148</v>
      </c>
      <c r="H1966" s="8">
        <v>13</v>
      </c>
      <c r="I1966" s="1">
        <v>76</v>
      </c>
      <c r="J1966" s="1">
        <v>32</v>
      </c>
      <c r="K1966" s="1">
        <v>24</v>
      </c>
      <c r="L1966" s="9">
        <v>3</v>
      </c>
    </row>
    <row r="1967" spans="4:12" x14ac:dyDescent="0.2">
      <c r="D1967" s="200"/>
      <c r="E1967" s="4" t="s">
        <v>36</v>
      </c>
      <c r="F1967" s="5"/>
      <c r="G1967" s="6">
        <v>187</v>
      </c>
      <c r="H1967" s="8">
        <v>17</v>
      </c>
      <c r="I1967" s="1">
        <v>105</v>
      </c>
      <c r="J1967" s="1">
        <v>40</v>
      </c>
      <c r="K1967" s="1">
        <v>23</v>
      </c>
      <c r="L1967" s="9">
        <v>2</v>
      </c>
    </row>
    <row r="1968" spans="4:12" x14ac:dyDescent="0.2">
      <c r="D1968" s="200"/>
      <c r="E1968" s="4" t="s">
        <v>37</v>
      </c>
      <c r="F1968" s="5"/>
      <c r="G1968" s="6">
        <v>221</v>
      </c>
      <c r="H1968" s="8">
        <v>36</v>
      </c>
      <c r="I1968" s="1">
        <v>113</v>
      </c>
      <c r="J1968" s="1">
        <v>44</v>
      </c>
      <c r="K1968" s="1">
        <v>25</v>
      </c>
      <c r="L1968" s="9">
        <v>3</v>
      </c>
    </row>
    <row r="1969" spans="2:12" x14ac:dyDescent="0.2">
      <c r="D1969" s="200"/>
      <c r="E1969" s="4" t="s">
        <v>38</v>
      </c>
      <c r="F1969" s="5"/>
      <c r="G1969" s="6">
        <v>186</v>
      </c>
      <c r="H1969" s="8">
        <v>17</v>
      </c>
      <c r="I1969" s="1">
        <v>95</v>
      </c>
      <c r="J1969" s="1">
        <v>35</v>
      </c>
      <c r="K1969" s="1">
        <v>36</v>
      </c>
      <c r="L1969" s="9">
        <v>3</v>
      </c>
    </row>
    <row r="1970" spans="2:12" x14ac:dyDescent="0.2">
      <c r="D1970" s="200"/>
      <c r="E1970" s="4" t="s">
        <v>39</v>
      </c>
      <c r="F1970" s="5"/>
      <c r="G1970" s="6">
        <v>223</v>
      </c>
      <c r="H1970" s="8">
        <v>12</v>
      </c>
      <c r="I1970" s="1">
        <v>95</v>
      </c>
      <c r="J1970" s="1">
        <v>48</v>
      </c>
      <c r="K1970" s="1">
        <v>65</v>
      </c>
      <c r="L1970" s="9">
        <v>3</v>
      </c>
    </row>
    <row r="1971" spans="2:12" x14ac:dyDescent="0.2">
      <c r="D1971" s="201"/>
      <c r="E1971" s="57" t="s">
        <v>40</v>
      </c>
      <c r="F1971" s="59"/>
      <c r="G1971" s="55">
        <v>161</v>
      </c>
      <c r="H1971" s="77">
        <v>12</v>
      </c>
      <c r="I1971" s="32">
        <v>53</v>
      </c>
      <c r="J1971" s="32">
        <v>30</v>
      </c>
      <c r="K1971" s="32">
        <v>56</v>
      </c>
      <c r="L1971" s="80">
        <v>10</v>
      </c>
    </row>
    <row r="1973" spans="2:12" x14ac:dyDescent="0.2">
      <c r="B1973" s="40" t="str">
        <f xml:space="preserve"> HYPERLINK("#'目次'!B88", "[82]")</f>
        <v>[82]</v>
      </c>
      <c r="C1973" s="23" t="s">
        <v>190</v>
      </c>
    </row>
    <row r="1976" spans="2:12" x14ac:dyDescent="0.2">
      <c r="C1976" s="23" t="s">
        <v>48</v>
      </c>
    </row>
    <row r="1977" spans="2:12" ht="36" x14ac:dyDescent="0.2">
      <c r="D1977" s="195"/>
      <c r="E1977" s="196"/>
      <c r="F1977" s="196"/>
      <c r="G1977" s="37" t="s">
        <v>15</v>
      </c>
      <c r="H1977" s="33" t="s">
        <v>178</v>
      </c>
      <c r="I1977" s="13" t="s">
        <v>179</v>
      </c>
      <c r="J1977" s="13" t="s">
        <v>180</v>
      </c>
      <c r="K1977" s="13" t="s">
        <v>181</v>
      </c>
      <c r="L1977" s="38" t="s">
        <v>18</v>
      </c>
    </row>
    <row r="1978" spans="2:12" x14ac:dyDescent="0.2">
      <c r="D1978" s="197"/>
      <c r="E1978" s="198"/>
      <c r="F1978" s="198"/>
      <c r="G1978" s="35"/>
      <c r="H1978" s="39"/>
      <c r="I1978" s="14"/>
      <c r="J1978" s="14"/>
      <c r="K1978" s="14"/>
      <c r="L1978" s="34"/>
    </row>
    <row r="1979" spans="2:12" x14ac:dyDescent="0.2">
      <c r="D1979" s="56"/>
      <c r="E1979" s="58" t="s">
        <v>15</v>
      </c>
      <c r="F1979" s="46"/>
      <c r="G1979" s="36">
        <v>1200</v>
      </c>
      <c r="H1979" s="17">
        <v>111</v>
      </c>
      <c r="I1979" s="17">
        <v>565</v>
      </c>
      <c r="J1979" s="17">
        <v>242</v>
      </c>
      <c r="K1979" s="17">
        <v>257</v>
      </c>
      <c r="L1979" s="47">
        <v>25</v>
      </c>
    </row>
    <row r="1980" spans="2:12" x14ac:dyDescent="0.2">
      <c r="D1980" s="199" t="s">
        <v>49</v>
      </c>
      <c r="E1980" s="22" t="s">
        <v>50</v>
      </c>
      <c r="F1980" s="21"/>
      <c r="G1980" s="19">
        <v>15</v>
      </c>
      <c r="H1980" s="27">
        <v>3</v>
      </c>
      <c r="I1980" s="3">
        <v>5</v>
      </c>
      <c r="J1980" s="3">
        <v>2</v>
      </c>
      <c r="K1980" s="3">
        <v>5</v>
      </c>
      <c r="L1980" s="26">
        <v>0</v>
      </c>
    </row>
    <row r="1981" spans="2:12" x14ac:dyDescent="0.2">
      <c r="D1981" s="200"/>
      <c r="E1981" s="4" t="s">
        <v>51</v>
      </c>
      <c r="F1981" s="5"/>
      <c r="G1981" s="6">
        <v>142</v>
      </c>
      <c r="H1981" s="8">
        <v>21</v>
      </c>
      <c r="I1981" s="1">
        <v>54</v>
      </c>
      <c r="J1981" s="1">
        <v>32</v>
      </c>
      <c r="K1981" s="1">
        <v>35</v>
      </c>
      <c r="L1981" s="9">
        <v>0</v>
      </c>
    </row>
    <row r="1982" spans="2:12" x14ac:dyDescent="0.2">
      <c r="D1982" s="200"/>
      <c r="E1982" s="4" t="s">
        <v>52</v>
      </c>
      <c r="F1982" s="5"/>
      <c r="G1982" s="6">
        <v>26</v>
      </c>
      <c r="H1982" s="8">
        <v>6</v>
      </c>
      <c r="I1982" s="1">
        <v>13</v>
      </c>
      <c r="J1982" s="1">
        <v>5</v>
      </c>
      <c r="K1982" s="1">
        <v>2</v>
      </c>
      <c r="L1982" s="9">
        <v>0</v>
      </c>
    </row>
    <row r="1983" spans="2:12" x14ac:dyDescent="0.2">
      <c r="D1983" s="200"/>
      <c r="E1983" s="4" t="s">
        <v>53</v>
      </c>
      <c r="F1983" s="5"/>
      <c r="G1983" s="6">
        <v>41</v>
      </c>
      <c r="H1983" s="8">
        <v>4</v>
      </c>
      <c r="I1983" s="1">
        <v>21</v>
      </c>
      <c r="J1983" s="1">
        <v>9</v>
      </c>
      <c r="K1983" s="1">
        <v>6</v>
      </c>
      <c r="L1983" s="9">
        <v>1</v>
      </c>
    </row>
    <row r="1984" spans="2:12" x14ac:dyDescent="0.2">
      <c r="D1984" s="200"/>
      <c r="E1984" s="4" t="s">
        <v>54</v>
      </c>
      <c r="F1984" s="5"/>
      <c r="G1984" s="6">
        <v>226</v>
      </c>
      <c r="H1984" s="8">
        <v>19</v>
      </c>
      <c r="I1984" s="1">
        <v>123</v>
      </c>
      <c r="J1984" s="1">
        <v>45</v>
      </c>
      <c r="K1984" s="1">
        <v>36</v>
      </c>
      <c r="L1984" s="9">
        <v>3</v>
      </c>
    </row>
    <row r="1985" spans="4:12" x14ac:dyDescent="0.2">
      <c r="D1985" s="200"/>
      <c r="E1985" s="4" t="s">
        <v>55</v>
      </c>
      <c r="F1985" s="5"/>
      <c r="G1985" s="6">
        <v>125</v>
      </c>
      <c r="H1985" s="8">
        <v>12</v>
      </c>
      <c r="I1985" s="1">
        <v>67</v>
      </c>
      <c r="J1985" s="1">
        <v>18</v>
      </c>
      <c r="K1985" s="1">
        <v>26</v>
      </c>
      <c r="L1985" s="9">
        <v>2</v>
      </c>
    </row>
    <row r="1986" spans="4:12" x14ac:dyDescent="0.2">
      <c r="D1986" s="200"/>
      <c r="E1986" s="4" t="s">
        <v>56</v>
      </c>
      <c r="F1986" s="5"/>
      <c r="G1986" s="6">
        <v>190</v>
      </c>
      <c r="H1986" s="8">
        <v>20</v>
      </c>
      <c r="I1986" s="1">
        <v>86</v>
      </c>
      <c r="J1986" s="1">
        <v>41</v>
      </c>
      <c r="K1986" s="1">
        <v>39</v>
      </c>
      <c r="L1986" s="9">
        <v>4</v>
      </c>
    </row>
    <row r="1987" spans="4:12" x14ac:dyDescent="0.2">
      <c r="D1987" s="200"/>
      <c r="E1987" s="4" t="s">
        <v>57</v>
      </c>
      <c r="F1987" s="5"/>
      <c r="G1987" s="6">
        <v>185</v>
      </c>
      <c r="H1987" s="8">
        <v>15</v>
      </c>
      <c r="I1987" s="1">
        <v>92</v>
      </c>
      <c r="J1987" s="1">
        <v>34</v>
      </c>
      <c r="K1987" s="1">
        <v>40</v>
      </c>
      <c r="L1987" s="9">
        <v>4</v>
      </c>
    </row>
    <row r="1988" spans="4:12" x14ac:dyDescent="0.2">
      <c r="D1988" s="200"/>
      <c r="E1988" s="4" t="s">
        <v>58</v>
      </c>
      <c r="F1988" s="5"/>
      <c r="G1988" s="6">
        <v>113</v>
      </c>
      <c r="H1988" s="8">
        <v>4</v>
      </c>
      <c r="I1988" s="1">
        <v>50</v>
      </c>
      <c r="J1988" s="1">
        <v>23</v>
      </c>
      <c r="K1988" s="1">
        <v>33</v>
      </c>
      <c r="L1988" s="9">
        <v>3</v>
      </c>
    </row>
    <row r="1989" spans="4:12" x14ac:dyDescent="0.2">
      <c r="D1989" s="200"/>
      <c r="E1989" s="4" t="s">
        <v>59</v>
      </c>
      <c r="F1989" s="5"/>
      <c r="G1989" s="6">
        <v>136</v>
      </c>
      <c r="H1989" s="8">
        <v>7</v>
      </c>
      <c r="I1989" s="1">
        <v>54</v>
      </c>
      <c r="J1989" s="1">
        <v>32</v>
      </c>
      <c r="K1989" s="1">
        <v>35</v>
      </c>
      <c r="L1989" s="9">
        <v>8</v>
      </c>
    </row>
    <row r="1990" spans="4:12" x14ac:dyDescent="0.2">
      <c r="D1990" s="199" t="s">
        <v>60</v>
      </c>
      <c r="E1990" s="22" t="s">
        <v>61</v>
      </c>
      <c r="F1990" s="21"/>
      <c r="G1990" s="19">
        <v>205</v>
      </c>
      <c r="H1990" s="27">
        <v>21</v>
      </c>
      <c r="I1990" s="3">
        <v>88</v>
      </c>
      <c r="J1990" s="3">
        <v>38</v>
      </c>
      <c r="K1990" s="3">
        <v>50</v>
      </c>
      <c r="L1990" s="26">
        <v>8</v>
      </c>
    </row>
    <row r="1991" spans="4:12" x14ac:dyDescent="0.2">
      <c r="D1991" s="200"/>
      <c r="E1991" s="4" t="s">
        <v>62</v>
      </c>
      <c r="F1991" s="5"/>
      <c r="G1991" s="6">
        <v>160</v>
      </c>
      <c r="H1991" s="8">
        <v>13</v>
      </c>
      <c r="I1991" s="1">
        <v>74</v>
      </c>
      <c r="J1991" s="1">
        <v>32</v>
      </c>
      <c r="K1991" s="1">
        <v>41</v>
      </c>
      <c r="L1991" s="9">
        <v>0</v>
      </c>
    </row>
    <row r="1992" spans="4:12" x14ac:dyDescent="0.2">
      <c r="D1992" s="200"/>
      <c r="E1992" s="4" t="s">
        <v>63</v>
      </c>
      <c r="F1992" s="5"/>
      <c r="G1992" s="6">
        <v>121</v>
      </c>
      <c r="H1992" s="8">
        <v>10</v>
      </c>
      <c r="I1992" s="1">
        <v>64</v>
      </c>
      <c r="J1992" s="1">
        <v>22</v>
      </c>
      <c r="K1992" s="1">
        <v>23</v>
      </c>
      <c r="L1992" s="9">
        <v>2</v>
      </c>
    </row>
    <row r="1993" spans="4:12" x14ac:dyDescent="0.2">
      <c r="D1993" s="200"/>
      <c r="E1993" s="4" t="s">
        <v>64</v>
      </c>
      <c r="F1993" s="5"/>
      <c r="G1993" s="6">
        <v>124</v>
      </c>
      <c r="H1993" s="8">
        <v>13</v>
      </c>
      <c r="I1993" s="1">
        <v>63</v>
      </c>
      <c r="J1993" s="1">
        <v>29</v>
      </c>
      <c r="K1993" s="1">
        <v>18</v>
      </c>
      <c r="L1993" s="9">
        <v>1</v>
      </c>
    </row>
    <row r="1994" spans="4:12" x14ac:dyDescent="0.2">
      <c r="D1994" s="200"/>
      <c r="E1994" s="4" t="s">
        <v>65</v>
      </c>
      <c r="F1994" s="5"/>
      <c r="G1994" s="6">
        <v>109</v>
      </c>
      <c r="H1994" s="8">
        <v>10</v>
      </c>
      <c r="I1994" s="1">
        <v>46</v>
      </c>
      <c r="J1994" s="1">
        <v>25</v>
      </c>
      <c r="K1994" s="1">
        <v>26</v>
      </c>
      <c r="L1994" s="9">
        <v>2</v>
      </c>
    </row>
    <row r="1995" spans="4:12" x14ac:dyDescent="0.2">
      <c r="D1995" s="200"/>
      <c r="E1995" s="4" t="s">
        <v>66</v>
      </c>
      <c r="F1995" s="5"/>
      <c r="G1995" s="6">
        <v>104</v>
      </c>
      <c r="H1995" s="8">
        <v>10</v>
      </c>
      <c r="I1995" s="1">
        <v>58</v>
      </c>
      <c r="J1995" s="1">
        <v>19</v>
      </c>
      <c r="K1995" s="1">
        <v>16</v>
      </c>
      <c r="L1995" s="9">
        <v>1</v>
      </c>
    </row>
    <row r="1996" spans="4:12" x14ac:dyDescent="0.2">
      <c r="D1996" s="200"/>
      <c r="E1996" s="4" t="s">
        <v>67</v>
      </c>
      <c r="F1996" s="5"/>
      <c r="G1996" s="6">
        <v>139</v>
      </c>
      <c r="H1996" s="8">
        <v>12</v>
      </c>
      <c r="I1996" s="1">
        <v>70</v>
      </c>
      <c r="J1996" s="1">
        <v>25</v>
      </c>
      <c r="K1996" s="1">
        <v>30</v>
      </c>
      <c r="L1996" s="9">
        <v>2</v>
      </c>
    </row>
    <row r="1997" spans="4:12" x14ac:dyDescent="0.2">
      <c r="D1997" s="200"/>
      <c r="E1997" s="4" t="s">
        <v>68</v>
      </c>
      <c r="F1997" s="5"/>
      <c r="G1997" s="6">
        <v>48</v>
      </c>
      <c r="H1997" s="8">
        <v>5</v>
      </c>
      <c r="I1997" s="1">
        <v>21</v>
      </c>
      <c r="J1997" s="1">
        <v>13</v>
      </c>
      <c r="K1997" s="1">
        <v>9</v>
      </c>
      <c r="L1997" s="9">
        <v>0</v>
      </c>
    </row>
    <row r="1998" spans="4:12" x14ac:dyDescent="0.2">
      <c r="D1998" s="200"/>
      <c r="E1998" s="4" t="s">
        <v>69</v>
      </c>
      <c r="F1998" s="5"/>
      <c r="G1998" s="6">
        <v>37</v>
      </c>
      <c r="H1998" s="8">
        <v>4</v>
      </c>
      <c r="I1998" s="1">
        <v>18</v>
      </c>
      <c r="J1998" s="1">
        <v>9</v>
      </c>
      <c r="K1998" s="1">
        <v>6</v>
      </c>
      <c r="L1998" s="9">
        <v>0</v>
      </c>
    </row>
    <row r="1999" spans="4:12" x14ac:dyDescent="0.2">
      <c r="D1999" s="93" t="s">
        <v>70</v>
      </c>
      <c r="E1999" s="89" t="s">
        <v>18</v>
      </c>
      <c r="F1999" s="92"/>
      <c r="G1999" s="94">
        <v>0</v>
      </c>
      <c r="H1999" s="122">
        <v>0</v>
      </c>
      <c r="I1999" s="63">
        <v>0</v>
      </c>
      <c r="J1999" s="63">
        <v>0</v>
      </c>
      <c r="K1999" s="63">
        <v>0</v>
      </c>
      <c r="L1999" s="121">
        <v>0</v>
      </c>
    </row>
    <row r="2001" spans="2:12" x14ac:dyDescent="0.2">
      <c r="B2001" s="40" t="str">
        <f xml:space="preserve"> HYPERLINK("#'目次'!B89", "[83]")</f>
        <v>[83]</v>
      </c>
      <c r="C2001" s="23" t="s">
        <v>190</v>
      </c>
    </row>
    <row r="2004" spans="2:12" x14ac:dyDescent="0.2">
      <c r="C2004" s="23" t="s">
        <v>73</v>
      </c>
    </row>
    <row r="2005" spans="2:12" ht="36" x14ac:dyDescent="0.2">
      <c r="D2005" s="195"/>
      <c r="E2005" s="196"/>
      <c r="F2005" s="196"/>
      <c r="G2005" s="37" t="s">
        <v>15</v>
      </c>
      <c r="H2005" s="33" t="s">
        <v>178</v>
      </c>
      <c r="I2005" s="13" t="s">
        <v>179</v>
      </c>
      <c r="J2005" s="13" t="s">
        <v>180</v>
      </c>
      <c r="K2005" s="13" t="s">
        <v>181</v>
      </c>
      <c r="L2005" s="38" t="s">
        <v>18</v>
      </c>
    </row>
    <row r="2006" spans="2:12" x14ac:dyDescent="0.2">
      <c r="D2006" s="197"/>
      <c r="E2006" s="198"/>
      <c r="F2006" s="198"/>
      <c r="G2006" s="35"/>
      <c r="H2006" s="39"/>
      <c r="I2006" s="14"/>
      <c r="J2006" s="14"/>
      <c r="K2006" s="14"/>
      <c r="L2006" s="34"/>
    </row>
    <row r="2007" spans="2:12" x14ac:dyDescent="0.2">
      <c r="D2007" s="56"/>
      <c r="E2007" s="58" t="s">
        <v>15</v>
      </c>
      <c r="F2007" s="46"/>
      <c r="G2007" s="36">
        <v>1200</v>
      </c>
      <c r="H2007" s="17">
        <v>111</v>
      </c>
      <c r="I2007" s="17">
        <v>565</v>
      </c>
      <c r="J2007" s="17">
        <v>242</v>
      </c>
      <c r="K2007" s="17">
        <v>257</v>
      </c>
      <c r="L2007" s="47">
        <v>25</v>
      </c>
    </row>
    <row r="2008" spans="2:12" x14ac:dyDescent="0.2">
      <c r="D2008" s="199" t="s">
        <v>74</v>
      </c>
      <c r="E2008" s="22" t="s">
        <v>75</v>
      </c>
      <c r="F2008" s="21"/>
      <c r="G2008" s="19">
        <v>592</v>
      </c>
      <c r="H2008" s="27">
        <v>60</v>
      </c>
      <c r="I2008" s="3">
        <v>288</v>
      </c>
      <c r="J2008" s="3">
        <v>114</v>
      </c>
      <c r="K2008" s="3">
        <v>120</v>
      </c>
      <c r="L2008" s="26">
        <v>10</v>
      </c>
    </row>
    <row r="2009" spans="2:12" x14ac:dyDescent="0.2">
      <c r="D2009" s="200"/>
      <c r="E2009" s="4" t="s">
        <v>34</v>
      </c>
      <c r="F2009" s="5"/>
      <c r="G2009" s="6">
        <v>37</v>
      </c>
      <c r="H2009" s="8">
        <v>3</v>
      </c>
      <c r="I2009" s="1">
        <v>15</v>
      </c>
      <c r="J2009" s="1">
        <v>5</v>
      </c>
      <c r="K2009" s="1">
        <v>13</v>
      </c>
      <c r="L2009" s="9">
        <v>1</v>
      </c>
    </row>
    <row r="2010" spans="2:12" x14ac:dyDescent="0.2">
      <c r="D2010" s="200"/>
      <c r="E2010" s="4" t="s">
        <v>35</v>
      </c>
      <c r="F2010" s="5"/>
      <c r="G2010" s="6">
        <v>75</v>
      </c>
      <c r="H2010" s="8">
        <v>6</v>
      </c>
      <c r="I2010" s="1">
        <v>40</v>
      </c>
      <c r="J2010" s="1">
        <v>18</v>
      </c>
      <c r="K2010" s="1">
        <v>10</v>
      </c>
      <c r="L2010" s="9">
        <v>1</v>
      </c>
    </row>
    <row r="2011" spans="2:12" x14ac:dyDescent="0.2">
      <c r="D2011" s="200"/>
      <c r="E2011" s="4" t="s">
        <v>36</v>
      </c>
      <c r="F2011" s="5"/>
      <c r="G2011" s="6">
        <v>95</v>
      </c>
      <c r="H2011" s="8">
        <v>7</v>
      </c>
      <c r="I2011" s="1">
        <v>54</v>
      </c>
      <c r="J2011" s="1">
        <v>20</v>
      </c>
      <c r="K2011" s="1">
        <v>13</v>
      </c>
      <c r="L2011" s="9">
        <v>1</v>
      </c>
    </row>
    <row r="2012" spans="2:12" x14ac:dyDescent="0.2">
      <c r="D2012" s="200"/>
      <c r="E2012" s="4" t="s">
        <v>37</v>
      </c>
      <c r="F2012" s="5"/>
      <c r="G2012" s="6">
        <v>111</v>
      </c>
      <c r="H2012" s="8">
        <v>23</v>
      </c>
      <c r="I2012" s="1">
        <v>49</v>
      </c>
      <c r="J2012" s="1">
        <v>24</v>
      </c>
      <c r="K2012" s="1">
        <v>14</v>
      </c>
      <c r="L2012" s="9">
        <v>1</v>
      </c>
    </row>
    <row r="2013" spans="2:12" x14ac:dyDescent="0.2">
      <c r="D2013" s="200"/>
      <c r="E2013" s="4" t="s">
        <v>38</v>
      </c>
      <c r="F2013" s="5"/>
      <c r="G2013" s="6">
        <v>93</v>
      </c>
      <c r="H2013" s="8">
        <v>9</v>
      </c>
      <c r="I2013" s="1">
        <v>56</v>
      </c>
      <c r="J2013" s="1">
        <v>12</v>
      </c>
      <c r="K2013" s="1">
        <v>15</v>
      </c>
      <c r="L2013" s="9">
        <v>1</v>
      </c>
    </row>
    <row r="2014" spans="2:12" x14ac:dyDescent="0.2">
      <c r="D2014" s="200"/>
      <c r="E2014" s="4" t="s">
        <v>39</v>
      </c>
      <c r="F2014" s="5"/>
      <c r="G2014" s="6">
        <v>109</v>
      </c>
      <c r="H2014" s="8">
        <v>6</v>
      </c>
      <c r="I2014" s="1">
        <v>52</v>
      </c>
      <c r="J2014" s="1">
        <v>26</v>
      </c>
      <c r="K2014" s="1">
        <v>24</v>
      </c>
      <c r="L2014" s="9">
        <v>1</v>
      </c>
    </row>
    <row r="2015" spans="2:12" x14ac:dyDescent="0.2">
      <c r="D2015" s="200"/>
      <c r="E2015" s="4" t="s">
        <v>40</v>
      </c>
      <c r="F2015" s="5"/>
      <c r="G2015" s="6">
        <v>72</v>
      </c>
      <c r="H2015" s="8">
        <v>6</v>
      </c>
      <c r="I2015" s="1">
        <v>22</v>
      </c>
      <c r="J2015" s="1">
        <v>9</v>
      </c>
      <c r="K2015" s="1">
        <v>31</v>
      </c>
      <c r="L2015" s="9">
        <v>4</v>
      </c>
    </row>
    <row r="2016" spans="2:12" x14ac:dyDescent="0.2">
      <c r="D2016" s="199" t="s">
        <v>76</v>
      </c>
      <c r="E2016" s="22" t="s">
        <v>77</v>
      </c>
      <c r="F2016" s="21"/>
      <c r="G2016" s="19">
        <v>608</v>
      </c>
      <c r="H2016" s="27">
        <v>51</v>
      </c>
      <c r="I2016" s="3">
        <v>277</v>
      </c>
      <c r="J2016" s="3">
        <v>128</v>
      </c>
      <c r="K2016" s="3">
        <v>137</v>
      </c>
      <c r="L2016" s="26">
        <v>15</v>
      </c>
    </row>
    <row r="2017" spans="2:12" x14ac:dyDescent="0.2">
      <c r="D2017" s="200"/>
      <c r="E2017" s="4" t="s">
        <v>34</v>
      </c>
      <c r="F2017" s="5"/>
      <c r="G2017" s="6">
        <v>37</v>
      </c>
      <c r="H2017" s="8">
        <v>1</v>
      </c>
      <c r="I2017" s="1">
        <v>13</v>
      </c>
      <c r="J2017" s="1">
        <v>8</v>
      </c>
      <c r="K2017" s="1">
        <v>15</v>
      </c>
      <c r="L2017" s="9">
        <v>0</v>
      </c>
    </row>
    <row r="2018" spans="2:12" x14ac:dyDescent="0.2">
      <c r="D2018" s="200"/>
      <c r="E2018" s="4" t="s">
        <v>35</v>
      </c>
      <c r="F2018" s="5"/>
      <c r="G2018" s="6">
        <v>73</v>
      </c>
      <c r="H2018" s="8">
        <v>7</v>
      </c>
      <c r="I2018" s="1">
        <v>36</v>
      </c>
      <c r="J2018" s="1">
        <v>14</v>
      </c>
      <c r="K2018" s="1">
        <v>14</v>
      </c>
      <c r="L2018" s="9">
        <v>2</v>
      </c>
    </row>
    <row r="2019" spans="2:12" x14ac:dyDescent="0.2">
      <c r="D2019" s="200"/>
      <c r="E2019" s="4" t="s">
        <v>36</v>
      </c>
      <c r="F2019" s="5"/>
      <c r="G2019" s="6">
        <v>92</v>
      </c>
      <c r="H2019" s="8">
        <v>10</v>
      </c>
      <c r="I2019" s="1">
        <v>51</v>
      </c>
      <c r="J2019" s="1">
        <v>20</v>
      </c>
      <c r="K2019" s="1">
        <v>10</v>
      </c>
      <c r="L2019" s="9">
        <v>1</v>
      </c>
    </row>
    <row r="2020" spans="2:12" x14ac:dyDescent="0.2">
      <c r="D2020" s="200"/>
      <c r="E2020" s="4" t="s">
        <v>37</v>
      </c>
      <c r="F2020" s="5"/>
      <c r="G2020" s="6">
        <v>110</v>
      </c>
      <c r="H2020" s="8">
        <v>13</v>
      </c>
      <c r="I2020" s="1">
        <v>64</v>
      </c>
      <c r="J2020" s="1">
        <v>20</v>
      </c>
      <c r="K2020" s="1">
        <v>11</v>
      </c>
      <c r="L2020" s="9">
        <v>2</v>
      </c>
    </row>
    <row r="2021" spans="2:12" x14ac:dyDescent="0.2">
      <c r="D2021" s="200"/>
      <c r="E2021" s="4" t="s">
        <v>38</v>
      </c>
      <c r="F2021" s="5"/>
      <c r="G2021" s="6">
        <v>93</v>
      </c>
      <c r="H2021" s="8">
        <v>8</v>
      </c>
      <c r="I2021" s="1">
        <v>39</v>
      </c>
      <c r="J2021" s="1">
        <v>23</v>
      </c>
      <c r="K2021" s="1">
        <v>21</v>
      </c>
      <c r="L2021" s="9">
        <v>2</v>
      </c>
    </row>
    <row r="2022" spans="2:12" x14ac:dyDescent="0.2">
      <c r="D2022" s="200"/>
      <c r="E2022" s="4" t="s">
        <v>39</v>
      </c>
      <c r="F2022" s="5"/>
      <c r="G2022" s="6">
        <v>114</v>
      </c>
      <c r="H2022" s="8">
        <v>6</v>
      </c>
      <c r="I2022" s="1">
        <v>43</v>
      </c>
      <c r="J2022" s="1">
        <v>22</v>
      </c>
      <c r="K2022" s="1">
        <v>41</v>
      </c>
      <c r="L2022" s="9">
        <v>2</v>
      </c>
    </row>
    <row r="2023" spans="2:12" x14ac:dyDescent="0.2">
      <c r="D2023" s="201"/>
      <c r="E2023" s="57" t="s">
        <v>40</v>
      </c>
      <c r="F2023" s="59"/>
      <c r="G2023" s="55">
        <v>89</v>
      </c>
      <c r="H2023" s="77">
        <v>6</v>
      </c>
      <c r="I2023" s="32">
        <v>31</v>
      </c>
      <c r="J2023" s="32">
        <v>21</v>
      </c>
      <c r="K2023" s="32">
        <v>25</v>
      </c>
      <c r="L2023" s="80">
        <v>6</v>
      </c>
    </row>
    <row r="2025" spans="2:12" x14ac:dyDescent="0.2">
      <c r="B2025" s="40" t="str">
        <f xml:space="preserve"> HYPERLINK("#'目次'!B90", "[84]")</f>
        <v>[84]</v>
      </c>
      <c r="C2025" s="23" t="s">
        <v>190</v>
      </c>
    </row>
    <row r="2028" spans="2:12" x14ac:dyDescent="0.2">
      <c r="C2028" s="23" t="s">
        <v>80</v>
      </c>
    </row>
    <row r="2029" spans="2:12" ht="36" x14ac:dyDescent="0.2">
      <c r="E2029" s="195"/>
      <c r="F2029" s="196"/>
      <c r="G2029" s="37" t="s">
        <v>15</v>
      </c>
      <c r="H2029" s="33" t="s">
        <v>178</v>
      </c>
      <c r="I2029" s="13" t="s">
        <v>179</v>
      </c>
      <c r="J2029" s="13" t="s">
        <v>180</v>
      </c>
      <c r="K2029" s="13" t="s">
        <v>181</v>
      </c>
      <c r="L2029" s="38" t="s">
        <v>18</v>
      </c>
    </row>
    <row r="2030" spans="2:12" x14ac:dyDescent="0.2">
      <c r="E2030" s="197"/>
      <c r="F2030" s="198"/>
      <c r="G2030" s="35"/>
      <c r="H2030" s="39"/>
      <c r="I2030" s="14"/>
      <c r="J2030" s="14"/>
      <c r="K2030" s="14"/>
      <c r="L2030" s="34"/>
    </row>
    <row r="2031" spans="2:12" x14ac:dyDescent="0.2">
      <c r="E2031" s="91" t="s">
        <v>15</v>
      </c>
      <c r="F2031" s="46"/>
      <c r="G2031" s="36">
        <v>1200</v>
      </c>
      <c r="H2031" s="17">
        <v>111</v>
      </c>
      <c r="I2031" s="17">
        <v>565</v>
      </c>
      <c r="J2031" s="17">
        <v>242</v>
      </c>
      <c r="K2031" s="17">
        <v>257</v>
      </c>
      <c r="L2031" s="47">
        <v>25</v>
      </c>
    </row>
    <row r="2032" spans="2:12" x14ac:dyDescent="0.2">
      <c r="E2032" s="4" t="s">
        <v>81</v>
      </c>
      <c r="F2032" s="5"/>
      <c r="G2032" s="19">
        <v>48</v>
      </c>
      <c r="H2032" s="27">
        <v>6</v>
      </c>
      <c r="I2032" s="3">
        <v>19</v>
      </c>
      <c r="J2032" s="3">
        <v>9</v>
      </c>
      <c r="K2032" s="3">
        <v>11</v>
      </c>
      <c r="L2032" s="26">
        <v>3</v>
      </c>
    </row>
    <row r="2033" spans="2:12" x14ac:dyDescent="0.2">
      <c r="E2033" s="4" t="s">
        <v>82</v>
      </c>
      <c r="F2033" s="5"/>
      <c r="G2033" s="6">
        <v>84</v>
      </c>
      <c r="H2033" s="8">
        <v>8</v>
      </c>
      <c r="I2033" s="1">
        <v>30</v>
      </c>
      <c r="J2033" s="1">
        <v>19</v>
      </c>
      <c r="K2033" s="1">
        <v>23</v>
      </c>
      <c r="L2033" s="9">
        <v>4</v>
      </c>
    </row>
    <row r="2034" spans="2:12" x14ac:dyDescent="0.2">
      <c r="E2034" s="4" t="s">
        <v>83</v>
      </c>
      <c r="F2034" s="5"/>
      <c r="G2034" s="6">
        <v>462</v>
      </c>
      <c r="H2034" s="8">
        <v>35</v>
      </c>
      <c r="I2034" s="1">
        <v>226</v>
      </c>
      <c r="J2034" s="1">
        <v>98</v>
      </c>
      <c r="K2034" s="1">
        <v>91</v>
      </c>
      <c r="L2034" s="9">
        <v>12</v>
      </c>
    </row>
    <row r="2035" spans="2:12" x14ac:dyDescent="0.2">
      <c r="E2035" s="4" t="s">
        <v>84</v>
      </c>
      <c r="F2035" s="5"/>
      <c r="G2035" s="6">
        <v>30</v>
      </c>
      <c r="H2035" s="8">
        <v>3</v>
      </c>
      <c r="I2035" s="1">
        <v>12</v>
      </c>
      <c r="J2035" s="1">
        <v>6</v>
      </c>
      <c r="K2035" s="1">
        <v>9</v>
      </c>
      <c r="L2035" s="9">
        <v>0</v>
      </c>
    </row>
    <row r="2036" spans="2:12" x14ac:dyDescent="0.2">
      <c r="E2036" s="4" t="s">
        <v>85</v>
      </c>
      <c r="F2036" s="5"/>
      <c r="G2036" s="6">
        <v>144</v>
      </c>
      <c r="H2036" s="8">
        <v>11</v>
      </c>
      <c r="I2036" s="1">
        <v>75</v>
      </c>
      <c r="J2036" s="1">
        <v>25</v>
      </c>
      <c r="K2036" s="1">
        <v>31</v>
      </c>
      <c r="L2036" s="9">
        <v>2</v>
      </c>
    </row>
    <row r="2037" spans="2:12" x14ac:dyDescent="0.2">
      <c r="E2037" s="4" t="s">
        <v>86</v>
      </c>
      <c r="F2037" s="5"/>
      <c r="G2037" s="6">
        <v>192</v>
      </c>
      <c r="H2037" s="8">
        <v>22</v>
      </c>
      <c r="I2037" s="1">
        <v>97</v>
      </c>
      <c r="J2037" s="1">
        <v>44</v>
      </c>
      <c r="K2037" s="1">
        <v>29</v>
      </c>
      <c r="L2037" s="9">
        <v>0</v>
      </c>
    </row>
    <row r="2038" spans="2:12" x14ac:dyDescent="0.2">
      <c r="E2038" s="4" t="s">
        <v>87</v>
      </c>
      <c r="F2038" s="5"/>
      <c r="G2038" s="6">
        <v>72</v>
      </c>
      <c r="H2038" s="8">
        <v>10</v>
      </c>
      <c r="I2038" s="1">
        <v>36</v>
      </c>
      <c r="J2038" s="1">
        <v>14</v>
      </c>
      <c r="K2038" s="1">
        <v>12</v>
      </c>
      <c r="L2038" s="9">
        <v>0</v>
      </c>
    </row>
    <row r="2039" spans="2:12" x14ac:dyDescent="0.2">
      <c r="E2039" s="4" t="s">
        <v>88</v>
      </c>
      <c r="F2039" s="5"/>
      <c r="G2039" s="6">
        <v>36</v>
      </c>
      <c r="H2039" s="8">
        <v>6</v>
      </c>
      <c r="I2039" s="1">
        <v>15</v>
      </c>
      <c r="J2039" s="1">
        <v>7</v>
      </c>
      <c r="K2039" s="1">
        <v>7</v>
      </c>
      <c r="L2039" s="9">
        <v>1</v>
      </c>
    </row>
    <row r="2040" spans="2:12" x14ac:dyDescent="0.2">
      <c r="E2040" s="4" t="s">
        <v>89</v>
      </c>
      <c r="F2040" s="5"/>
      <c r="G2040" s="6">
        <v>66</v>
      </c>
      <c r="H2040" s="8">
        <v>4</v>
      </c>
      <c r="I2040" s="1">
        <v>25</v>
      </c>
      <c r="J2040" s="1">
        <v>9</v>
      </c>
      <c r="K2040" s="1">
        <v>27</v>
      </c>
      <c r="L2040" s="9">
        <v>1</v>
      </c>
    </row>
    <row r="2041" spans="2:12" x14ac:dyDescent="0.2">
      <c r="E2041" s="4" t="s">
        <v>90</v>
      </c>
      <c r="F2041" s="5"/>
      <c r="G2041" s="6">
        <v>54</v>
      </c>
      <c r="H2041" s="8">
        <v>5</v>
      </c>
      <c r="I2041" s="1">
        <v>24</v>
      </c>
      <c r="J2041" s="1">
        <v>8</v>
      </c>
      <c r="K2041" s="1">
        <v>15</v>
      </c>
      <c r="L2041" s="9">
        <v>2</v>
      </c>
    </row>
    <row r="2042" spans="2:12" x14ac:dyDescent="0.2">
      <c r="E2042" s="57" t="s">
        <v>91</v>
      </c>
      <c r="F2042" s="59"/>
      <c r="G2042" s="55">
        <v>12</v>
      </c>
      <c r="H2042" s="77">
        <v>1</v>
      </c>
      <c r="I2042" s="32">
        <v>6</v>
      </c>
      <c r="J2042" s="32">
        <v>3</v>
      </c>
      <c r="K2042" s="32">
        <v>2</v>
      </c>
      <c r="L2042" s="80">
        <v>0</v>
      </c>
    </row>
    <row r="2044" spans="2:12" x14ac:dyDescent="0.2">
      <c r="B2044" s="40" t="str">
        <f xml:space="preserve"> HYPERLINK("#'目次'!B91", "[85]")</f>
        <v>[85]</v>
      </c>
      <c r="C2044" s="23" t="s">
        <v>193</v>
      </c>
    </row>
    <row r="2047" spans="2:12" x14ac:dyDescent="0.2">
      <c r="C2047" s="23" t="s">
        <v>14</v>
      </c>
    </row>
    <row r="2048" spans="2:12" ht="36" x14ac:dyDescent="0.2">
      <c r="D2048" s="195"/>
      <c r="E2048" s="196"/>
      <c r="F2048" s="196"/>
      <c r="G2048" s="37" t="s">
        <v>15</v>
      </c>
      <c r="H2048" s="33" t="s">
        <v>178</v>
      </c>
      <c r="I2048" s="13" t="s">
        <v>179</v>
      </c>
      <c r="J2048" s="13" t="s">
        <v>180</v>
      </c>
      <c r="K2048" s="13" t="s">
        <v>181</v>
      </c>
      <c r="L2048" s="38" t="s">
        <v>18</v>
      </c>
    </row>
    <row r="2049" spans="4:12" x14ac:dyDescent="0.2">
      <c r="D2049" s="197"/>
      <c r="E2049" s="198"/>
      <c r="F2049" s="198"/>
      <c r="G2049" s="35"/>
      <c r="H2049" s="39"/>
      <c r="I2049" s="14"/>
      <c r="J2049" s="14"/>
      <c r="K2049" s="14"/>
      <c r="L2049" s="34"/>
    </row>
    <row r="2050" spans="4:12" x14ac:dyDescent="0.2">
      <c r="D2050" s="56"/>
      <c r="E2050" s="58" t="s">
        <v>15</v>
      </c>
      <c r="F2050" s="46"/>
      <c r="G2050" s="36">
        <v>1200</v>
      </c>
      <c r="H2050" s="17">
        <v>24</v>
      </c>
      <c r="I2050" s="17">
        <v>216</v>
      </c>
      <c r="J2050" s="17">
        <v>378</v>
      </c>
      <c r="K2050" s="17">
        <v>532</v>
      </c>
      <c r="L2050" s="47">
        <v>50</v>
      </c>
    </row>
    <row r="2051" spans="4:12" x14ac:dyDescent="0.2">
      <c r="D2051" s="199" t="s">
        <v>19</v>
      </c>
      <c r="E2051" s="22" t="s">
        <v>20</v>
      </c>
      <c r="F2051" s="21"/>
      <c r="G2051" s="19">
        <v>132</v>
      </c>
      <c r="H2051" s="27">
        <v>3</v>
      </c>
      <c r="I2051" s="3">
        <v>16</v>
      </c>
      <c r="J2051" s="3">
        <v>42</v>
      </c>
      <c r="K2051" s="3">
        <v>60</v>
      </c>
      <c r="L2051" s="26">
        <v>11</v>
      </c>
    </row>
    <row r="2052" spans="4:12" x14ac:dyDescent="0.2">
      <c r="D2052" s="200"/>
      <c r="E2052" s="4" t="s">
        <v>21</v>
      </c>
      <c r="F2052" s="5"/>
      <c r="G2052" s="6">
        <v>444</v>
      </c>
      <c r="H2052" s="8">
        <v>8</v>
      </c>
      <c r="I2052" s="1">
        <v>100</v>
      </c>
      <c r="J2052" s="1">
        <v>147</v>
      </c>
      <c r="K2052" s="1">
        <v>169</v>
      </c>
      <c r="L2052" s="9">
        <v>20</v>
      </c>
    </row>
    <row r="2053" spans="4:12" x14ac:dyDescent="0.2">
      <c r="D2053" s="200"/>
      <c r="E2053" s="4" t="s">
        <v>22</v>
      </c>
      <c r="F2053" s="5"/>
      <c r="G2053" s="6">
        <v>192</v>
      </c>
      <c r="H2053" s="8">
        <v>5</v>
      </c>
      <c r="I2053" s="1">
        <v>29</v>
      </c>
      <c r="J2053" s="1">
        <v>54</v>
      </c>
      <c r="K2053" s="1">
        <v>96</v>
      </c>
      <c r="L2053" s="9">
        <v>8</v>
      </c>
    </row>
    <row r="2054" spans="4:12" x14ac:dyDescent="0.2">
      <c r="D2054" s="200"/>
      <c r="E2054" s="4" t="s">
        <v>23</v>
      </c>
      <c r="F2054" s="5"/>
      <c r="G2054" s="6">
        <v>192</v>
      </c>
      <c r="H2054" s="8">
        <v>3</v>
      </c>
      <c r="I2054" s="1">
        <v>32</v>
      </c>
      <c r="J2054" s="1">
        <v>70</v>
      </c>
      <c r="K2054" s="1">
        <v>83</v>
      </c>
      <c r="L2054" s="9">
        <v>4</v>
      </c>
    </row>
    <row r="2055" spans="4:12" x14ac:dyDescent="0.2">
      <c r="D2055" s="200"/>
      <c r="E2055" s="4" t="s">
        <v>24</v>
      </c>
      <c r="F2055" s="5"/>
      <c r="G2055" s="6">
        <v>240</v>
      </c>
      <c r="H2055" s="8">
        <v>5</v>
      </c>
      <c r="I2055" s="1">
        <v>39</v>
      </c>
      <c r="J2055" s="1">
        <v>65</v>
      </c>
      <c r="K2055" s="1">
        <v>124</v>
      </c>
      <c r="L2055" s="9">
        <v>7</v>
      </c>
    </row>
    <row r="2056" spans="4:12" x14ac:dyDescent="0.2">
      <c r="D2056" s="199" t="s">
        <v>25</v>
      </c>
      <c r="E2056" s="22" t="s">
        <v>26</v>
      </c>
      <c r="F2056" s="21"/>
      <c r="G2056" s="19">
        <v>348</v>
      </c>
      <c r="H2056" s="27">
        <v>8</v>
      </c>
      <c r="I2056" s="3">
        <v>70</v>
      </c>
      <c r="J2056" s="3">
        <v>109</v>
      </c>
      <c r="K2056" s="3">
        <v>146</v>
      </c>
      <c r="L2056" s="26">
        <v>15</v>
      </c>
    </row>
    <row r="2057" spans="4:12" x14ac:dyDescent="0.2">
      <c r="D2057" s="200"/>
      <c r="E2057" s="4" t="s">
        <v>27</v>
      </c>
      <c r="F2057" s="5"/>
      <c r="G2057" s="6">
        <v>378</v>
      </c>
      <c r="H2057" s="8">
        <v>9</v>
      </c>
      <c r="I2057" s="1">
        <v>69</v>
      </c>
      <c r="J2057" s="1">
        <v>131</v>
      </c>
      <c r="K2057" s="1">
        <v>155</v>
      </c>
      <c r="L2057" s="9">
        <v>14</v>
      </c>
    </row>
    <row r="2058" spans="4:12" x14ac:dyDescent="0.2">
      <c r="D2058" s="200"/>
      <c r="E2058" s="4" t="s">
        <v>28</v>
      </c>
      <c r="F2058" s="5"/>
      <c r="G2058" s="6">
        <v>372</v>
      </c>
      <c r="H2058" s="8">
        <v>7</v>
      </c>
      <c r="I2058" s="1">
        <v>56</v>
      </c>
      <c r="J2058" s="1">
        <v>107</v>
      </c>
      <c r="K2058" s="1">
        <v>183</v>
      </c>
      <c r="L2058" s="9">
        <v>19</v>
      </c>
    </row>
    <row r="2059" spans="4:12" x14ac:dyDescent="0.2">
      <c r="D2059" s="200"/>
      <c r="E2059" s="4" t="s">
        <v>29</v>
      </c>
      <c r="F2059" s="5"/>
      <c r="G2059" s="6">
        <v>102</v>
      </c>
      <c r="H2059" s="8">
        <v>0</v>
      </c>
      <c r="I2059" s="1">
        <v>21</v>
      </c>
      <c r="J2059" s="1">
        <v>31</v>
      </c>
      <c r="K2059" s="1">
        <v>48</v>
      </c>
      <c r="L2059" s="9">
        <v>2</v>
      </c>
    </row>
    <row r="2060" spans="4:12" x14ac:dyDescent="0.2">
      <c r="D2060" s="199" t="s">
        <v>30</v>
      </c>
      <c r="E2060" s="22" t="s">
        <v>31</v>
      </c>
      <c r="F2060" s="21"/>
      <c r="G2060" s="19">
        <v>592</v>
      </c>
      <c r="H2060" s="27">
        <v>17</v>
      </c>
      <c r="I2060" s="3">
        <v>118</v>
      </c>
      <c r="J2060" s="3">
        <v>184</v>
      </c>
      <c r="K2060" s="3">
        <v>249</v>
      </c>
      <c r="L2060" s="26">
        <v>24</v>
      </c>
    </row>
    <row r="2061" spans="4:12" x14ac:dyDescent="0.2">
      <c r="D2061" s="200"/>
      <c r="E2061" s="4" t="s">
        <v>32</v>
      </c>
      <c r="F2061" s="5"/>
      <c r="G2061" s="6">
        <v>608</v>
      </c>
      <c r="H2061" s="8">
        <v>7</v>
      </c>
      <c r="I2061" s="1">
        <v>98</v>
      </c>
      <c r="J2061" s="1">
        <v>194</v>
      </c>
      <c r="K2061" s="1">
        <v>283</v>
      </c>
      <c r="L2061" s="9">
        <v>26</v>
      </c>
    </row>
    <row r="2062" spans="4:12" x14ac:dyDescent="0.2">
      <c r="D2062" s="199" t="s">
        <v>33</v>
      </c>
      <c r="E2062" s="22" t="s">
        <v>34</v>
      </c>
      <c r="F2062" s="21"/>
      <c r="G2062" s="19">
        <v>74</v>
      </c>
      <c r="H2062" s="27">
        <v>1</v>
      </c>
      <c r="I2062" s="3">
        <v>10</v>
      </c>
      <c r="J2062" s="3">
        <v>23</v>
      </c>
      <c r="K2062" s="3">
        <v>36</v>
      </c>
      <c r="L2062" s="26">
        <v>4</v>
      </c>
    </row>
    <row r="2063" spans="4:12" x14ac:dyDescent="0.2">
      <c r="D2063" s="200"/>
      <c r="E2063" s="4" t="s">
        <v>35</v>
      </c>
      <c r="F2063" s="5"/>
      <c r="G2063" s="6">
        <v>148</v>
      </c>
      <c r="H2063" s="8">
        <v>5</v>
      </c>
      <c r="I2063" s="1">
        <v>31</v>
      </c>
      <c r="J2063" s="1">
        <v>52</v>
      </c>
      <c r="K2063" s="1">
        <v>54</v>
      </c>
      <c r="L2063" s="9">
        <v>6</v>
      </c>
    </row>
    <row r="2064" spans="4:12" x14ac:dyDescent="0.2">
      <c r="D2064" s="200"/>
      <c r="E2064" s="4" t="s">
        <v>36</v>
      </c>
      <c r="F2064" s="5"/>
      <c r="G2064" s="6">
        <v>187</v>
      </c>
      <c r="H2064" s="8">
        <v>5</v>
      </c>
      <c r="I2064" s="1">
        <v>42</v>
      </c>
      <c r="J2064" s="1">
        <v>74</v>
      </c>
      <c r="K2064" s="1">
        <v>64</v>
      </c>
      <c r="L2064" s="9">
        <v>2</v>
      </c>
    </row>
    <row r="2065" spans="2:12" x14ac:dyDescent="0.2">
      <c r="D2065" s="200"/>
      <c r="E2065" s="4" t="s">
        <v>37</v>
      </c>
      <c r="F2065" s="5"/>
      <c r="G2065" s="6">
        <v>221</v>
      </c>
      <c r="H2065" s="8">
        <v>6</v>
      </c>
      <c r="I2065" s="1">
        <v>52</v>
      </c>
      <c r="J2065" s="1">
        <v>77</v>
      </c>
      <c r="K2065" s="1">
        <v>81</v>
      </c>
      <c r="L2065" s="9">
        <v>5</v>
      </c>
    </row>
    <row r="2066" spans="2:12" x14ac:dyDescent="0.2">
      <c r="D2066" s="200"/>
      <c r="E2066" s="4" t="s">
        <v>38</v>
      </c>
      <c r="F2066" s="5"/>
      <c r="G2066" s="6">
        <v>186</v>
      </c>
      <c r="H2066" s="8">
        <v>7</v>
      </c>
      <c r="I2066" s="1">
        <v>30</v>
      </c>
      <c r="J2066" s="1">
        <v>55</v>
      </c>
      <c r="K2066" s="1">
        <v>87</v>
      </c>
      <c r="L2066" s="9">
        <v>7</v>
      </c>
    </row>
    <row r="2067" spans="2:12" x14ac:dyDescent="0.2">
      <c r="D2067" s="200"/>
      <c r="E2067" s="4" t="s">
        <v>39</v>
      </c>
      <c r="F2067" s="5"/>
      <c r="G2067" s="6">
        <v>223</v>
      </c>
      <c r="H2067" s="8">
        <v>0</v>
      </c>
      <c r="I2067" s="1">
        <v>35</v>
      </c>
      <c r="J2067" s="1">
        <v>60</v>
      </c>
      <c r="K2067" s="1">
        <v>117</v>
      </c>
      <c r="L2067" s="9">
        <v>11</v>
      </c>
    </row>
    <row r="2068" spans="2:12" x14ac:dyDescent="0.2">
      <c r="D2068" s="201"/>
      <c r="E2068" s="57" t="s">
        <v>40</v>
      </c>
      <c r="F2068" s="59"/>
      <c r="G2068" s="55">
        <v>161</v>
      </c>
      <c r="H2068" s="77">
        <v>0</v>
      </c>
      <c r="I2068" s="32">
        <v>16</v>
      </c>
      <c r="J2068" s="32">
        <v>37</v>
      </c>
      <c r="K2068" s="32">
        <v>93</v>
      </c>
      <c r="L2068" s="80">
        <v>15</v>
      </c>
    </row>
    <row r="2070" spans="2:12" x14ac:dyDescent="0.2">
      <c r="B2070" s="40" t="str">
        <f xml:space="preserve"> HYPERLINK("#'目次'!B92", "[86]")</f>
        <v>[86]</v>
      </c>
      <c r="C2070" s="23" t="s">
        <v>193</v>
      </c>
    </row>
    <row r="2073" spans="2:12" x14ac:dyDescent="0.2">
      <c r="C2073" s="23" t="s">
        <v>48</v>
      </c>
    </row>
    <row r="2074" spans="2:12" ht="36" x14ac:dyDescent="0.2">
      <c r="D2074" s="195"/>
      <c r="E2074" s="196"/>
      <c r="F2074" s="196"/>
      <c r="G2074" s="37" t="s">
        <v>15</v>
      </c>
      <c r="H2074" s="33" t="s">
        <v>178</v>
      </c>
      <c r="I2074" s="13" t="s">
        <v>179</v>
      </c>
      <c r="J2074" s="13" t="s">
        <v>180</v>
      </c>
      <c r="K2074" s="13" t="s">
        <v>181</v>
      </c>
      <c r="L2074" s="38" t="s">
        <v>18</v>
      </c>
    </row>
    <row r="2075" spans="2:12" x14ac:dyDescent="0.2">
      <c r="D2075" s="197"/>
      <c r="E2075" s="198"/>
      <c r="F2075" s="198"/>
      <c r="G2075" s="35"/>
      <c r="H2075" s="39"/>
      <c r="I2075" s="14"/>
      <c r="J2075" s="14"/>
      <c r="K2075" s="14"/>
      <c r="L2075" s="34"/>
    </row>
    <row r="2076" spans="2:12" x14ac:dyDescent="0.2">
      <c r="D2076" s="56"/>
      <c r="E2076" s="58" t="s">
        <v>15</v>
      </c>
      <c r="F2076" s="46"/>
      <c r="G2076" s="36">
        <v>1200</v>
      </c>
      <c r="H2076" s="17">
        <v>24</v>
      </c>
      <c r="I2076" s="17">
        <v>216</v>
      </c>
      <c r="J2076" s="17">
        <v>378</v>
      </c>
      <c r="K2076" s="17">
        <v>532</v>
      </c>
      <c r="L2076" s="47">
        <v>50</v>
      </c>
    </row>
    <row r="2077" spans="2:12" x14ac:dyDescent="0.2">
      <c r="D2077" s="199" t="s">
        <v>49</v>
      </c>
      <c r="E2077" s="22" t="s">
        <v>50</v>
      </c>
      <c r="F2077" s="21"/>
      <c r="G2077" s="19">
        <v>15</v>
      </c>
      <c r="H2077" s="27">
        <v>0</v>
      </c>
      <c r="I2077" s="3">
        <v>1</v>
      </c>
      <c r="J2077" s="3">
        <v>4</v>
      </c>
      <c r="K2077" s="3">
        <v>10</v>
      </c>
      <c r="L2077" s="26">
        <v>0</v>
      </c>
    </row>
    <row r="2078" spans="2:12" x14ac:dyDescent="0.2">
      <c r="D2078" s="200"/>
      <c r="E2078" s="4" t="s">
        <v>51</v>
      </c>
      <c r="F2078" s="5"/>
      <c r="G2078" s="6">
        <v>142</v>
      </c>
      <c r="H2078" s="8">
        <v>6</v>
      </c>
      <c r="I2078" s="1">
        <v>27</v>
      </c>
      <c r="J2078" s="1">
        <v>42</v>
      </c>
      <c r="K2078" s="1">
        <v>64</v>
      </c>
      <c r="L2078" s="9">
        <v>3</v>
      </c>
    </row>
    <row r="2079" spans="2:12" x14ac:dyDescent="0.2">
      <c r="D2079" s="200"/>
      <c r="E2079" s="4" t="s">
        <v>52</v>
      </c>
      <c r="F2079" s="5"/>
      <c r="G2079" s="6">
        <v>26</v>
      </c>
      <c r="H2079" s="8">
        <v>2</v>
      </c>
      <c r="I2079" s="1">
        <v>8</v>
      </c>
      <c r="J2079" s="1">
        <v>10</v>
      </c>
      <c r="K2079" s="1">
        <v>6</v>
      </c>
      <c r="L2079" s="9">
        <v>0</v>
      </c>
    </row>
    <row r="2080" spans="2:12" x14ac:dyDescent="0.2">
      <c r="D2080" s="200"/>
      <c r="E2080" s="4" t="s">
        <v>53</v>
      </c>
      <c r="F2080" s="5"/>
      <c r="G2080" s="6">
        <v>41</v>
      </c>
      <c r="H2080" s="8">
        <v>1</v>
      </c>
      <c r="I2080" s="1">
        <v>5</v>
      </c>
      <c r="J2080" s="1">
        <v>13</v>
      </c>
      <c r="K2080" s="1">
        <v>21</v>
      </c>
      <c r="L2080" s="9">
        <v>1</v>
      </c>
    </row>
    <row r="2081" spans="4:12" x14ac:dyDescent="0.2">
      <c r="D2081" s="200"/>
      <c r="E2081" s="4" t="s">
        <v>54</v>
      </c>
      <c r="F2081" s="5"/>
      <c r="G2081" s="6">
        <v>226</v>
      </c>
      <c r="H2081" s="8">
        <v>5</v>
      </c>
      <c r="I2081" s="1">
        <v>54</v>
      </c>
      <c r="J2081" s="1">
        <v>83</v>
      </c>
      <c r="K2081" s="1">
        <v>78</v>
      </c>
      <c r="L2081" s="9">
        <v>6</v>
      </c>
    </row>
    <row r="2082" spans="4:12" x14ac:dyDescent="0.2">
      <c r="D2082" s="200"/>
      <c r="E2082" s="4" t="s">
        <v>55</v>
      </c>
      <c r="F2082" s="5"/>
      <c r="G2082" s="6">
        <v>125</v>
      </c>
      <c r="H2082" s="8">
        <v>5</v>
      </c>
      <c r="I2082" s="1">
        <v>22</v>
      </c>
      <c r="J2082" s="1">
        <v>43</v>
      </c>
      <c r="K2082" s="1">
        <v>51</v>
      </c>
      <c r="L2082" s="9">
        <v>4</v>
      </c>
    </row>
    <row r="2083" spans="4:12" x14ac:dyDescent="0.2">
      <c r="D2083" s="200"/>
      <c r="E2083" s="4" t="s">
        <v>56</v>
      </c>
      <c r="F2083" s="5"/>
      <c r="G2083" s="6">
        <v>190</v>
      </c>
      <c r="H2083" s="8">
        <v>4</v>
      </c>
      <c r="I2083" s="1">
        <v>36</v>
      </c>
      <c r="J2083" s="1">
        <v>51</v>
      </c>
      <c r="K2083" s="1">
        <v>92</v>
      </c>
      <c r="L2083" s="9">
        <v>7</v>
      </c>
    </row>
    <row r="2084" spans="4:12" x14ac:dyDescent="0.2">
      <c r="D2084" s="200"/>
      <c r="E2084" s="4" t="s">
        <v>57</v>
      </c>
      <c r="F2084" s="5"/>
      <c r="G2084" s="6">
        <v>185</v>
      </c>
      <c r="H2084" s="8">
        <v>0</v>
      </c>
      <c r="I2084" s="1">
        <v>28</v>
      </c>
      <c r="J2084" s="1">
        <v>59</v>
      </c>
      <c r="K2084" s="1">
        <v>91</v>
      </c>
      <c r="L2084" s="9">
        <v>7</v>
      </c>
    </row>
    <row r="2085" spans="4:12" x14ac:dyDescent="0.2">
      <c r="D2085" s="200"/>
      <c r="E2085" s="4" t="s">
        <v>58</v>
      </c>
      <c r="F2085" s="5"/>
      <c r="G2085" s="6">
        <v>113</v>
      </c>
      <c r="H2085" s="8">
        <v>1</v>
      </c>
      <c r="I2085" s="1">
        <v>18</v>
      </c>
      <c r="J2085" s="1">
        <v>36</v>
      </c>
      <c r="K2085" s="1">
        <v>52</v>
      </c>
      <c r="L2085" s="9">
        <v>6</v>
      </c>
    </row>
    <row r="2086" spans="4:12" x14ac:dyDescent="0.2">
      <c r="D2086" s="200"/>
      <c r="E2086" s="4" t="s">
        <v>59</v>
      </c>
      <c r="F2086" s="5"/>
      <c r="G2086" s="6">
        <v>136</v>
      </c>
      <c r="H2086" s="8">
        <v>0</v>
      </c>
      <c r="I2086" s="1">
        <v>17</v>
      </c>
      <c r="J2086" s="1">
        <v>36</v>
      </c>
      <c r="K2086" s="1">
        <v>67</v>
      </c>
      <c r="L2086" s="9">
        <v>16</v>
      </c>
    </row>
    <row r="2087" spans="4:12" x14ac:dyDescent="0.2">
      <c r="D2087" s="199" t="s">
        <v>60</v>
      </c>
      <c r="E2087" s="22" t="s">
        <v>61</v>
      </c>
      <c r="F2087" s="21"/>
      <c r="G2087" s="19">
        <v>205</v>
      </c>
      <c r="H2087" s="27">
        <v>5</v>
      </c>
      <c r="I2087" s="3">
        <v>31</v>
      </c>
      <c r="J2087" s="3">
        <v>56</v>
      </c>
      <c r="K2087" s="3">
        <v>98</v>
      </c>
      <c r="L2087" s="26">
        <v>15</v>
      </c>
    </row>
    <row r="2088" spans="4:12" x14ac:dyDescent="0.2">
      <c r="D2088" s="200"/>
      <c r="E2088" s="4" t="s">
        <v>62</v>
      </c>
      <c r="F2088" s="5"/>
      <c r="G2088" s="6">
        <v>160</v>
      </c>
      <c r="H2088" s="8">
        <v>1</v>
      </c>
      <c r="I2088" s="1">
        <v>26</v>
      </c>
      <c r="J2088" s="1">
        <v>44</v>
      </c>
      <c r="K2088" s="1">
        <v>86</v>
      </c>
      <c r="L2088" s="9">
        <v>3</v>
      </c>
    </row>
    <row r="2089" spans="4:12" x14ac:dyDescent="0.2">
      <c r="D2089" s="200"/>
      <c r="E2089" s="4" t="s">
        <v>63</v>
      </c>
      <c r="F2089" s="5"/>
      <c r="G2089" s="6">
        <v>121</v>
      </c>
      <c r="H2089" s="8">
        <v>2</v>
      </c>
      <c r="I2089" s="1">
        <v>29</v>
      </c>
      <c r="J2089" s="1">
        <v>37</v>
      </c>
      <c r="K2089" s="1">
        <v>47</v>
      </c>
      <c r="L2089" s="9">
        <v>6</v>
      </c>
    </row>
    <row r="2090" spans="4:12" x14ac:dyDescent="0.2">
      <c r="D2090" s="200"/>
      <c r="E2090" s="4" t="s">
        <v>64</v>
      </c>
      <c r="F2090" s="5"/>
      <c r="G2090" s="6">
        <v>124</v>
      </c>
      <c r="H2090" s="8">
        <v>2</v>
      </c>
      <c r="I2090" s="1">
        <v>29</v>
      </c>
      <c r="J2090" s="1">
        <v>46</v>
      </c>
      <c r="K2090" s="1">
        <v>43</v>
      </c>
      <c r="L2090" s="9">
        <v>4</v>
      </c>
    </row>
    <row r="2091" spans="4:12" x14ac:dyDescent="0.2">
      <c r="D2091" s="200"/>
      <c r="E2091" s="4" t="s">
        <v>65</v>
      </c>
      <c r="F2091" s="5"/>
      <c r="G2091" s="6">
        <v>109</v>
      </c>
      <c r="H2091" s="8">
        <v>1</v>
      </c>
      <c r="I2091" s="1">
        <v>24</v>
      </c>
      <c r="J2091" s="1">
        <v>36</v>
      </c>
      <c r="K2091" s="1">
        <v>44</v>
      </c>
      <c r="L2091" s="9">
        <v>4</v>
      </c>
    </row>
    <row r="2092" spans="4:12" x14ac:dyDescent="0.2">
      <c r="D2092" s="200"/>
      <c r="E2092" s="4" t="s">
        <v>66</v>
      </c>
      <c r="F2092" s="5"/>
      <c r="G2092" s="6">
        <v>104</v>
      </c>
      <c r="H2092" s="8">
        <v>7</v>
      </c>
      <c r="I2092" s="1">
        <v>19</v>
      </c>
      <c r="J2092" s="1">
        <v>37</v>
      </c>
      <c r="K2092" s="1">
        <v>39</v>
      </c>
      <c r="L2092" s="9">
        <v>2</v>
      </c>
    </row>
    <row r="2093" spans="4:12" x14ac:dyDescent="0.2">
      <c r="D2093" s="200"/>
      <c r="E2093" s="4" t="s">
        <v>67</v>
      </c>
      <c r="F2093" s="5"/>
      <c r="G2093" s="6">
        <v>139</v>
      </c>
      <c r="H2093" s="8">
        <v>0</v>
      </c>
      <c r="I2093" s="1">
        <v>21</v>
      </c>
      <c r="J2093" s="1">
        <v>49</v>
      </c>
      <c r="K2093" s="1">
        <v>65</v>
      </c>
      <c r="L2093" s="9">
        <v>4</v>
      </c>
    </row>
    <row r="2094" spans="4:12" x14ac:dyDescent="0.2">
      <c r="D2094" s="200"/>
      <c r="E2094" s="4" t="s">
        <v>68</v>
      </c>
      <c r="F2094" s="5"/>
      <c r="G2094" s="6">
        <v>48</v>
      </c>
      <c r="H2094" s="8">
        <v>2</v>
      </c>
      <c r="I2094" s="1">
        <v>6</v>
      </c>
      <c r="J2094" s="1">
        <v>22</v>
      </c>
      <c r="K2094" s="1">
        <v>18</v>
      </c>
      <c r="L2094" s="9">
        <v>0</v>
      </c>
    </row>
    <row r="2095" spans="4:12" x14ac:dyDescent="0.2">
      <c r="D2095" s="200"/>
      <c r="E2095" s="4" t="s">
        <v>69</v>
      </c>
      <c r="F2095" s="5"/>
      <c r="G2095" s="6">
        <v>37</v>
      </c>
      <c r="H2095" s="8">
        <v>2</v>
      </c>
      <c r="I2095" s="1">
        <v>7</v>
      </c>
      <c r="J2095" s="1">
        <v>11</v>
      </c>
      <c r="K2095" s="1">
        <v>16</v>
      </c>
      <c r="L2095" s="9">
        <v>1</v>
      </c>
    </row>
    <row r="2096" spans="4:12" x14ac:dyDescent="0.2">
      <c r="D2096" s="93" t="s">
        <v>70</v>
      </c>
      <c r="E2096" s="89" t="s">
        <v>18</v>
      </c>
      <c r="F2096" s="92"/>
      <c r="G2096" s="94">
        <v>0</v>
      </c>
      <c r="H2096" s="122">
        <v>0</v>
      </c>
      <c r="I2096" s="63">
        <v>0</v>
      </c>
      <c r="J2096" s="63">
        <v>0</v>
      </c>
      <c r="K2096" s="63">
        <v>0</v>
      </c>
      <c r="L2096" s="121">
        <v>0</v>
      </c>
    </row>
    <row r="2098" spans="2:12" x14ac:dyDescent="0.2">
      <c r="B2098" s="40" t="str">
        <f xml:space="preserve"> HYPERLINK("#'目次'!B93", "[87]")</f>
        <v>[87]</v>
      </c>
      <c r="C2098" s="23" t="s">
        <v>193</v>
      </c>
    </row>
    <row r="2101" spans="2:12" x14ac:dyDescent="0.2">
      <c r="C2101" s="23" t="s">
        <v>73</v>
      </c>
    </row>
    <row r="2102" spans="2:12" ht="36" x14ac:dyDescent="0.2">
      <c r="D2102" s="195"/>
      <c r="E2102" s="196"/>
      <c r="F2102" s="196"/>
      <c r="G2102" s="37" t="s">
        <v>15</v>
      </c>
      <c r="H2102" s="33" t="s">
        <v>178</v>
      </c>
      <c r="I2102" s="13" t="s">
        <v>179</v>
      </c>
      <c r="J2102" s="13" t="s">
        <v>180</v>
      </c>
      <c r="K2102" s="13" t="s">
        <v>181</v>
      </c>
      <c r="L2102" s="38" t="s">
        <v>18</v>
      </c>
    </row>
    <row r="2103" spans="2:12" x14ac:dyDescent="0.2">
      <c r="D2103" s="197"/>
      <c r="E2103" s="198"/>
      <c r="F2103" s="198"/>
      <c r="G2103" s="35"/>
      <c r="H2103" s="39"/>
      <c r="I2103" s="14"/>
      <c r="J2103" s="14"/>
      <c r="K2103" s="14"/>
      <c r="L2103" s="34"/>
    </row>
    <row r="2104" spans="2:12" x14ac:dyDescent="0.2">
      <c r="D2104" s="56"/>
      <c r="E2104" s="58" t="s">
        <v>15</v>
      </c>
      <c r="F2104" s="46"/>
      <c r="G2104" s="36">
        <v>1200</v>
      </c>
      <c r="H2104" s="17">
        <v>24</v>
      </c>
      <c r="I2104" s="17">
        <v>216</v>
      </c>
      <c r="J2104" s="17">
        <v>378</v>
      </c>
      <c r="K2104" s="17">
        <v>532</v>
      </c>
      <c r="L2104" s="47">
        <v>50</v>
      </c>
    </row>
    <row r="2105" spans="2:12" x14ac:dyDescent="0.2">
      <c r="D2105" s="199" t="s">
        <v>74</v>
      </c>
      <c r="E2105" s="22" t="s">
        <v>75</v>
      </c>
      <c r="F2105" s="21"/>
      <c r="G2105" s="19">
        <v>592</v>
      </c>
      <c r="H2105" s="27">
        <v>17</v>
      </c>
      <c r="I2105" s="3">
        <v>118</v>
      </c>
      <c r="J2105" s="3">
        <v>184</v>
      </c>
      <c r="K2105" s="3">
        <v>249</v>
      </c>
      <c r="L2105" s="26">
        <v>24</v>
      </c>
    </row>
    <row r="2106" spans="2:12" x14ac:dyDescent="0.2">
      <c r="D2106" s="200"/>
      <c r="E2106" s="4" t="s">
        <v>34</v>
      </c>
      <c r="F2106" s="5"/>
      <c r="G2106" s="6">
        <v>37</v>
      </c>
      <c r="H2106" s="8">
        <v>1</v>
      </c>
      <c r="I2106" s="1">
        <v>6</v>
      </c>
      <c r="J2106" s="1">
        <v>12</v>
      </c>
      <c r="K2106" s="1">
        <v>17</v>
      </c>
      <c r="L2106" s="9">
        <v>1</v>
      </c>
    </row>
    <row r="2107" spans="2:12" x14ac:dyDescent="0.2">
      <c r="D2107" s="200"/>
      <c r="E2107" s="4" t="s">
        <v>35</v>
      </c>
      <c r="F2107" s="5"/>
      <c r="G2107" s="6">
        <v>75</v>
      </c>
      <c r="H2107" s="8">
        <v>4</v>
      </c>
      <c r="I2107" s="1">
        <v>17</v>
      </c>
      <c r="J2107" s="1">
        <v>20</v>
      </c>
      <c r="K2107" s="1">
        <v>31</v>
      </c>
      <c r="L2107" s="9">
        <v>3</v>
      </c>
    </row>
    <row r="2108" spans="2:12" x14ac:dyDescent="0.2">
      <c r="D2108" s="200"/>
      <c r="E2108" s="4" t="s">
        <v>36</v>
      </c>
      <c r="F2108" s="5"/>
      <c r="G2108" s="6">
        <v>95</v>
      </c>
      <c r="H2108" s="8">
        <v>3</v>
      </c>
      <c r="I2108" s="1">
        <v>23</v>
      </c>
      <c r="J2108" s="1">
        <v>33</v>
      </c>
      <c r="K2108" s="1">
        <v>35</v>
      </c>
      <c r="L2108" s="9">
        <v>1</v>
      </c>
    </row>
    <row r="2109" spans="2:12" x14ac:dyDescent="0.2">
      <c r="D2109" s="200"/>
      <c r="E2109" s="4" t="s">
        <v>37</v>
      </c>
      <c r="F2109" s="5"/>
      <c r="G2109" s="6">
        <v>111</v>
      </c>
      <c r="H2109" s="8">
        <v>5</v>
      </c>
      <c r="I2109" s="1">
        <v>22</v>
      </c>
      <c r="J2109" s="1">
        <v>46</v>
      </c>
      <c r="K2109" s="1">
        <v>36</v>
      </c>
      <c r="L2109" s="9">
        <v>2</v>
      </c>
    </row>
    <row r="2110" spans="2:12" x14ac:dyDescent="0.2">
      <c r="D2110" s="200"/>
      <c r="E2110" s="4" t="s">
        <v>38</v>
      </c>
      <c r="F2110" s="5"/>
      <c r="G2110" s="6">
        <v>93</v>
      </c>
      <c r="H2110" s="8">
        <v>4</v>
      </c>
      <c r="I2110" s="1">
        <v>23</v>
      </c>
      <c r="J2110" s="1">
        <v>25</v>
      </c>
      <c r="K2110" s="1">
        <v>36</v>
      </c>
      <c r="L2110" s="9">
        <v>5</v>
      </c>
    </row>
    <row r="2111" spans="2:12" x14ac:dyDescent="0.2">
      <c r="D2111" s="200"/>
      <c r="E2111" s="4" t="s">
        <v>39</v>
      </c>
      <c r="F2111" s="5"/>
      <c r="G2111" s="6">
        <v>109</v>
      </c>
      <c r="H2111" s="8">
        <v>0</v>
      </c>
      <c r="I2111" s="1">
        <v>20</v>
      </c>
      <c r="J2111" s="1">
        <v>34</v>
      </c>
      <c r="K2111" s="1">
        <v>48</v>
      </c>
      <c r="L2111" s="9">
        <v>7</v>
      </c>
    </row>
    <row r="2112" spans="2:12" x14ac:dyDescent="0.2">
      <c r="D2112" s="200"/>
      <c r="E2112" s="4" t="s">
        <v>40</v>
      </c>
      <c r="F2112" s="5"/>
      <c r="G2112" s="6">
        <v>72</v>
      </c>
      <c r="H2112" s="8">
        <v>0</v>
      </c>
      <c r="I2112" s="1">
        <v>7</v>
      </c>
      <c r="J2112" s="1">
        <v>14</v>
      </c>
      <c r="K2112" s="1">
        <v>46</v>
      </c>
      <c r="L2112" s="9">
        <v>5</v>
      </c>
    </row>
    <row r="2113" spans="2:12" x14ac:dyDescent="0.2">
      <c r="D2113" s="199" t="s">
        <v>76</v>
      </c>
      <c r="E2113" s="22" t="s">
        <v>77</v>
      </c>
      <c r="F2113" s="21"/>
      <c r="G2113" s="19">
        <v>608</v>
      </c>
      <c r="H2113" s="27">
        <v>7</v>
      </c>
      <c r="I2113" s="3">
        <v>98</v>
      </c>
      <c r="J2113" s="3">
        <v>194</v>
      </c>
      <c r="K2113" s="3">
        <v>283</v>
      </c>
      <c r="L2113" s="26">
        <v>26</v>
      </c>
    </row>
    <row r="2114" spans="2:12" x14ac:dyDescent="0.2">
      <c r="D2114" s="200"/>
      <c r="E2114" s="4" t="s">
        <v>34</v>
      </c>
      <c r="F2114" s="5"/>
      <c r="G2114" s="6">
        <v>37</v>
      </c>
      <c r="H2114" s="8">
        <v>0</v>
      </c>
      <c r="I2114" s="1">
        <v>4</v>
      </c>
      <c r="J2114" s="1">
        <v>11</v>
      </c>
      <c r="K2114" s="1">
        <v>19</v>
      </c>
      <c r="L2114" s="9">
        <v>3</v>
      </c>
    </row>
    <row r="2115" spans="2:12" x14ac:dyDescent="0.2">
      <c r="D2115" s="200"/>
      <c r="E2115" s="4" t="s">
        <v>35</v>
      </c>
      <c r="F2115" s="5"/>
      <c r="G2115" s="6">
        <v>73</v>
      </c>
      <c r="H2115" s="8">
        <v>1</v>
      </c>
      <c r="I2115" s="1">
        <v>14</v>
      </c>
      <c r="J2115" s="1">
        <v>32</v>
      </c>
      <c r="K2115" s="1">
        <v>23</v>
      </c>
      <c r="L2115" s="9">
        <v>3</v>
      </c>
    </row>
    <row r="2116" spans="2:12" x14ac:dyDescent="0.2">
      <c r="D2116" s="200"/>
      <c r="E2116" s="4" t="s">
        <v>36</v>
      </c>
      <c r="F2116" s="5"/>
      <c r="G2116" s="6">
        <v>92</v>
      </c>
      <c r="H2116" s="8">
        <v>2</v>
      </c>
      <c r="I2116" s="1">
        <v>19</v>
      </c>
      <c r="J2116" s="1">
        <v>41</v>
      </c>
      <c r="K2116" s="1">
        <v>29</v>
      </c>
      <c r="L2116" s="9">
        <v>1</v>
      </c>
    </row>
    <row r="2117" spans="2:12" x14ac:dyDescent="0.2">
      <c r="D2117" s="200"/>
      <c r="E2117" s="4" t="s">
        <v>37</v>
      </c>
      <c r="F2117" s="5"/>
      <c r="G2117" s="6">
        <v>110</v>
      </c>
      <c r="H2117" s="8">
        <v>1</v>
      </c>
      <c r="I2117" s="1">
        <v>30</v>
      </c>
      <c r="J2117" s="1">
        <v>31</v>
      </c>
      <c r="K2117" s="1">
        <v>45</v>
      </c>
      <c r="L2117" s="9">
        <v>3</v>
      </c>
    </row>
    <row r="2118" spans="2:12" x14ac:dyDescent="0.2">
      <c r="D2118" s="200"/>
      <c r="E2118" s="4" t="s">
        <v>38</v>
      </c>
      <c r="F2118" s="5"/>
      <c r="G2118" s="6">
        <v>93</v>
      </c>
      <c r="H2118" s="8">
        <v>3</v>
      </c>
      <c r="I2118" s="1">
        <v>7</v>
      </c>
      <c r="J2118" s="1">
        <v>30</v>
      </c>
      <c r="K2118" s="1">
        <v>51</v>
      </c>
      <c r="L2118" s="9">
        <v>2</v>
      </c>
    </row>
    <row r="2119" spans="2:12" x14ac:dyDescent="0.2">
      <c r="D2119" s="200"/>
      <c r="E2119" s="4" t="s">
        <v>39</v>
      </c>
      <c r="F2119" s="5"/>
      <c r="G2119" s="6">
        <v>114</v>
      </c>
      <c r="H2119" s="8">
        <v>0</v>
      </c>
      <c r="I2119" s="1">
        <v>15</v>
      </c>
      <c r="J2119" s="1">
        <v>26</v>
      </c>
      <c r="K2119" s="1">
        <v>69</v>
      </c>
      <c r="L2119" s="9">
        <v>4</v>
      </c>
    </row>
    <row r="2120" spans="2:12" x14ac:dyDescent="0.2">
      <c r="D2120" s="201"/>
      <c r="E2120" s="57" t="s">
        <v>40</v>
      </c>
      <c r="F2120" s="59"/>
      <c r="G2120" s="55">
        <v>89</v>
      </c>
      <c r="H2120" s="77">
        <v>0</v>
      </c>
      <c r="I2120" s="32">
        <v>9</v>
      </c>
      <c r="J2120" s="32">
        <v>23</v>
      </c>
      <c r="K2120" s="32">
        <v>47</v>
      </c>
      <c r="L2120" s="80">
        <v>10</v>
      </c>
    </row>
    <row r="2122" spans="2:12" x14ac:dyDescent="0.2">
      <c r="B2122" s="40" t="str">
        <f xml:space="preserve"> HYPERLINK("#'目次'!B94", "[88]")</f>
        <v>[88]</v>
      </c>
      <c r="C2122" s="23" t="s">
        <v>193</v>
      </c>
    </row>
    <row r="2125" spans="2:12" x14ac:dyDescent="0.2">
      <c r="C2125" s="23" t="s">
        <v>80</v>
      </c>
    </row>
    <row r="2126" spans="2:12" ht="36" x14ac:dyDescent="0.2">
      <c r="E2126" s="195"/>
      <c r="F2126" s="196"/>
      <c r="G2126" s="37" t="s">
        <v>15</v>
      </c>
      <c r="H2126" s="33" t="s">
        <v>178</v>
      </c>
      <c r="I2126" s="13" t="s">
        <v>179</v>
      </c>
      <c r="J2126" s="13" t="s">
        <v>180</v>
      </c>
      <c r="K2126" s="13" t="s">
        <v>181</v>
      </c>
      <c r="L2126" s="38" t="s">
        <v>18</v>
      </c>
    </row>
    <row r="2127" spans="2:12" x14ac:dyDescent="0.2">
      <c r="E2127" s="197"/>
      <c r="F2127" s="198"/>
      <c r="G2127" s="35"/>
      <c r="H2127" s="39"/>
      <c r="I2127" s="14"/>
      <c r="J2127" s="14"/>
      <c r="K2127" s="14"/>
      <c r="L2127" s="34"/>
    </row>
    <row r="2128" spans="2:12" x14ac:dyDescent="0.2">
      <c r="E2128" s="91" t="s">
        <v>15</v>
      </c>
      <c r="F2128" s="46"/>
      <c r="G2128" s="36">
        <v>1200</v>
      </c>
      <c r="H2128" s="17">
        <v>24</v>
      </c>
      <c r="I2128" s="17">
        <v>216</v>
      </c>
      <c r="J2128" s="17">
        <v>378</v>
      </c>
      <c r="K2128" s="17">
        <v>532</v>
      </c>
      <c r="L2128" s="47">
        <v>50</v>
      </c>
    </row>
    <row r="2129" spans="2:12" x14ac:dyDescent="0.2">
      <c r="E2129" s="4" t="s">
        <v>81</v>
      </c>
      <c r="F2129" s="5"/>
      <c r="G2129" s="19">
        <v>48</v>
      </c>
      <c r="H2129" s="27">
        <v>1</v>
      </c>
      <c r="I2129" s="3">
        <v>7</v>
      </c>
      <c r="J2129" s="3">
        <v>13</v>
      </c>
      <c r="K2129" s="3">
        <v>23</v>
      </c>
      <c r="L2129" s="26">
        <v>4</v>
      </c>
    </row>
    <row r="2130" spans="2:12" x14ac:dyDescent="0.2">
      <c r="E2130" s="4" t="s">
        <v>82</v>
      </c>
      <c r="F2130" s="5"/>
      <c r="G2130" s="6">
        <v>84</v>
      </c>
      <c r="H2130" s="8">
        <v>2</v>
      </c>
      <c r="I2130" s="1">
        <v>9</v>
      </c>
      <c r="J2130" s="1">
        <v>29</v>
      </c>
      <c r="K2130" s="1">
        <v>37</v>
      </c>
      <c r="L2130" s="9">
        <v>7</v>
      </c>
    </row>
    <row r="2131" spans="2:12" x14ac:dyDescent="0.2">
      <c r="E2131" s="4" t="s">
        <v>83</v>
      </c>
      <c r="F2131" s="5"/>
      <c r="G2131" s="6">
        <v>462</v>
      </c>
      <c r="H2131" s="8">
        <v>9</v>
      </c>
      <c r="I2131" s="1">
        <v>103</v>
      </c>
      <c r="J2131" s="1">
        <v>154</v>
      </c>
      <c r="K2131" s="1">
        <v>175</v>
      </c>
      <c r="L2131" s="9">
        <v>21</v>
      </c>
    </row>
    <row r="2132" spans="2:12" x14ac:dyDescent="0.2">
      <c r="E2132" s="4" t="s">
        <v>84</v>
      </c>
      <c r="F2132" s="5"/>
      <c r="G2132" s="6">
        <v>30</v>
      </c>
      <c r="H2132" s="8">
        <v>2</v>
      </c>
      <c r="I2132" s="1">
        <v>5</v>
      </c>
      <c r="J2132" s="1">
        <v>9</v>
      </c>
      <c r="K2132" s="1">
        <v>14</v>
      </c>
      <c r="L2132" s="9">
        <v>0</v>
      </c>
    </row>
    <row r="2133" spans="2:12" x14ac:dyDescent="0.2">
      <c r="E2133" s="4" t="s">
        <v>85</v>
      </c>
      <c r="F2133" s="5"/>
      <c r="G2133" s="6">
        <v>144</v>
      </c>
      <c r="H2133" s="8">
        <v>2</v>
      </c>
      <c r="I2133" s="1">
        <v>21</v>
      </c>
      <c r="J2133" s="1">
        <v>38</v>
      </c>
      <c r="K2133" s="1">
        <v>76</v>
      </c>
      <c r="L2133" s="9">
        <v>7</v>
      </c>
    </row>
    <row r="2134" spans="2:12" x14ac:dyDescent="0.2">
      <c r="E2134" s="4" t="s">
        <v>86</v>
      </c>
      <c r="F2134" s="5"/>
      <c r="G2134" s="6">
        <v>192</v>
      </c>
      <c r="H2134" s="8">
        <v>3</v>
      </c>
      <c r="I2134" s="1">
        <v>32</v>
      </c>
      <c r="J2134" s="1">
        <v>70</v>
      </c>
      <c r="K2134" s="1">
        <v>83</v>
      </c>
      <c r="L2134" s="9">
        <v>4</v>
      </c>
    </row>
    <row r="2135" spans="2:12" x14ac:dyDescent="0.2">
      <c r="E2135" s="4" t="s">
        <v>87</v>
      </c>
      <c r="F2135" s="5"/>
      <c r="G2135" s="6">
        <v>72</v>
      </c>
      <c r="H2135" s="8">
        <v>3</v>
      </c>
      <c r="I2135" s="1">
        <v>12</v>
      </c>
      <c r="J2135" s="1">
        <v>20</v>
      </c>
      <c r="K2135" s="1">
        <v>35</v>
      </c>
      <c r="L2135" s="9">
        <v>2</v>
      </c>
    </row>
    <row r="2136" spans="2:12" x14ac:dyDescent="0.2">
      <c r="E2136" s="4" t="s">
        <v>88</v>
      </c>
      <c r="F2136" s="5"/>
      <c r="G2136" s="6">
        <v>36</v>
      </c>
      <c r="H2136" s="8">
        <v>0</v>
      </c>
      <c r="I2136" s="1">
        <v>11</v>
      </c>
      <c r="J2136" s="1">
        <v>10</v>
      </c>
      <c r="K2136" s="1">
        <v>14</v>
      </c>
      <c r="L2136" s="9">
        <v>1</v>
      </c>
    </row>
    <row r="2137" spans="2:12" x14ac:dyDescent="0.2">
      <c r="E2137" s="4" t="s">
        <v>89</v>
      </c>
      <c r="F2137" s="5"/>
      <c r="G2137" s="6">
        <v>66</v>
      </c>
      <c r="H2137" s="8">
        <v>0</v>
      </c>
      <c r="I2137" s="1">
        <v>8</v>
      </c>
      <c r="J2137" s="1">
        <v>17</v>
      </c>
      <c r="K2137" s="1">
        <v>38</v>
      </c>
      <c r="L2137" s="9">
        <v>3</v>
      </c>
    </row>
    <row r="2138" spans="2:12" x14ac:dyDescent="0.2">
      <c r="E2138" s="4" t="s">
        <v>90</v>
      </c>
      <c r="F2138" s="5"/>
      <c r="G2138" s="6">
        <v>54</v>
      </c>
      <c r="H2138" s="8">
        <v>2</v>
      </c>
      <c r="I2138" s="1">
        <v>7</v>
      </c>
      <c r="J2138" s="1">
        <v>14</v>
      </c>
      <c r="K2138" s="1">
        <v>30</v>
      </c>
      <c r="L2138" s="9">
        <v>1</v>
      </c>
    </row>
    <row r="2139" spans="2:12" x14ac:dyDescent="0.2">
      <c r="E2139" s="57" t="s">
        <v>91</v>
      </c>
      <c r="F2139" s="59"/>
      <c r="G2139" s="55">
        <v>12</v>
      </c>
      <c r="H2139" s="77">
        <v>0</v>
      </c>
      <c r="I2139" s="32">
        <v>1</v>
      </c>
      <c r="J2139" s="32">
        <v>4</v>
      </c>
      <c r="K2139" s="32">
        <v>7</v>
      </c>
      <c r="L2139" s="80">
        <v>0</v>
      </c>
    </row>
    <row r="2141" spans="2:12" x14ac:dyDescent="0.2">
      <c r="B2141" s="40" t="str">
        <f xml:space="preserve"> HYPERLINK("#'目次'!B95", "[89]")</f>
        <v>[89]</v>
      </c>
      <c r="C2141" s="23" t="s">
        <v>196</v>
      </c>
    </row>
    <row r="2144" spans="2:12" x14ac:dyDescent="0.2">
      <c r="C2144" s="23" t="s">
        <v>14</v>
      </c>
    </row>
    <row r="2145" spans="4:12" ht="36" x14ac:dyDescent="0.2">
      <c r="D2145" s="195"/>
      <c r="E2145" s="196"/>
      <c r="F2145" s="196"/>
      <c r="G2145" s="37" t="s">
        <v>15</v>
      </c>
      <c r="H2145" s="33" t="s">
        <v>178</v>
      </c>
      <c r="I2145" s="13" t="s">
        <v>179</v>
      </c>
      <c r="J2145" s="13" t="s">
        <v>180</v>
      </c>
      <c r="K2145" s="13" t="s">
        <v>181</v>
      </c>
      <c r="L2145" s="38" t="s">
        <v>18</v>
      </c>
    </row>
    <row r="2146" spans="4:12" x14ac:dyDescent="0.2">
      <c r="D2146" s="197"/>
      <c r="E2146" s="198"/>
      <c r="F2146" s="198"/>
      <c r="G2146" s="35"/>
      <c r="H2146" s="39"/>
      <c r="I2146" s="14"/>
      <c r="J2146" s="14"/>
      <c r="K2146" s="14"/>
      <c r="L2146" s="34"/>
    </row>
    <row r="2147" spans="4:12" x14ac:dyDescent="0.2">
      <c r="D2147" s="56"/>
      <c r="E2147" s="58" t="s">
        <v>15</v>
      </c>
      <c r="F2147" s="46"/>
      <c r="G2147" s="36">
        <v>1200</v>
      </c>
      <c r="H2147" s="17">
        <v>82</v>
      </c>
      <c r="I2147" s="17">
        <v>462</v>
      </c>
      <c r="J2147" s="17">
        <v>299</v>
      </c>
      <c r="K2147" s="17">
        <v>327</v>
      </c>
      <c r="L2147" s="47">
        <v>30</v>
      </c>
    </row>
    <row r="2148" spans="4:12" x14ac:dyDescent="0.2">
      <c r="D2148" s="199" t="s">
        <v>19</v>
      </c>
      <c r="E2148" s="22" t="s">
        <v>20</v>
      </c>
      <c r="F2148" s="21"/>
      <c r="G2148" s="19">
        <v>132</v>
      </c>
      <c r="H2148" s="27">
        <v>15</v>
      </c>
      <c r="I2148" s="3">
        <v>49</v>
      </c>
      <c r="J2148" s="3">
        <v>34</v>
      </c>
      <c r="K2148" s="3">
        <v>30</v>
      </c>
      <c r="L2148" s="26">
        <v>4</v>
      </c>
    </row>
    <row r="2149" spans="4:12" x14ac:dyDescent="0.2">
      <c r="D2149" s="200"/>
      <c r="E2149" s="4" t="s">
        <v>21</v>
      </c>
      <c r="F2149" s="5"/>
      <c r="G2149" s="6">
        <v>444</v>
      </c>
      <c r="H2149" s="8">
        <v>27</v>
      </c>
      <c r="I2149" s="1">
        <v>165</v>
      </c>
      <c r="J2149" s="1">
        <v>121</v>
      </c>
      <c r="K2149" s="1">
        <v>114</v>
      </c>
      <c r="L2149" s="9">
        <v>17</v>
      </c>
    </row>
    <row r="2150" spans="4:12" x14ac:dyDescent="0.2">
      <c r="D2150" s="200"/>
      <c r="E2150" s="4" t="s">
        <v>22</v>
      </c>
      <c r="F2150" s="5"/>
      <c r="G2150" s="6">
        <v>192</v>
      </c>
      <c r="H2150" s="8">
        <v>10</v>
      </c>
      <c r="I2150" s="1">
        <v>79</v>
      </c>
      <c r="J2150" s="1">
        <v>41</v>
      </c>
      <c r="K2150" s="1">
        <v>58</v>
      </c>
      <c r="L2150" s="9">
        <v>4</v>
      </c>
    </row>
    <row r="2151" spans="4:12" x14ac:dyDescent="0.2">
      <c r="D2151" s="200"/>
      <c r="E2151" s="4" t="s">
        <v>23</v>
      </c>
      <c r="F2151" s="5"/>
      <c r="G2151" s="6">
        <v>192</v>
      </c>
      <c r="H2151" s="8">
        <v>12</v>
      </c>
      <c r="I2151" s="1">
        <v>82</v>
      </c>
      <c r="J2151" s="1">
        <v>47</v>
      </c>
      <c r="K2151" s="1">
        <v>50</v>
      </c>
      <c r="L2151" s="9">
        <v>1</v>
      </c>
    </row>
    <row r="2152" spans="4:12" x14ac:dyDescent="0.2">
      <c r="D2152" s="200"/>
      <c r="E2152" s="4" t="s">
        <v>24</v>
      </c>
      <c r="F2152" s="5"/>
      <c r="G2152" s="6">
        <v>240</v>
      </c>
      <c r="H2152" s="8">
        <v>18</v>
      </c>
      <c r="I2152" s="1">
        <v>87</v>
      </c>
      <c r="J2152" s="1">
        <v>56</v>
      </c>
      <c r="K2152" s="1">
        <v>75</v>
      </c>
      <c r="L2152" s="9">
        <v>4</v>
      </c>
    </row>
    <row r="2153" spans="4:12" x14ac:dyDescent="0.2">
      <c r="D2153" s="199" t="s">
        <v>25</v>
      </c>
      <c r="E2153" s="22" t="s">
        <v>26</v>
      </c>
      <c r="F2153" s="21"/>
      <c r="G2153" s="19">
        <v>348</v>
      </c>
      <c r="H2153" s="27">
        <v>25</v>
      </c>
      <c r="I2153" s="3">
        <v>133</v>
      </c>
      <c r="J2153" s="3">
        <v>92</v>
      </c>
      <c r="K2153" s="3">
        <v>89</v>
      </c>
      <c r="L2153" s="26">
        <v>9</v>
      </c>
    </row>
    <row r="2154" spans="4:12" x14ac:dyDescent="0.2">
      <c r="D2154" s="200"/>
      <c r="E2154" s="4" t="s">
        <v>27</v>
      </c>
      <c r="F2154" s="5"/>
      <c r="G2154" s="6">
        <v>378</v>
      </c>
      <c r="H2154" s="8">
        <v>31</v>
      </c>
      <c r="I2154" s="1">
        <v>132</v>
      </c>
      <c r="J2154" s="1">
        <v>109</v>
      </c>
      <c r="K2154" s="1">
        <v>97</v>
      </c>
      <c r="L2154" s="9">
        <v>9</v>
      </c>
    </row>
    <row r="2155" spans="4:12" x14ac:dyDescent="0.2">
      <c r="D2155" s="200"/>
      <c r="E2155" s="4" t="s">
        <v>28</v>
      </c>
      <c r="F2155" s="5"/>
      <c r="G2155" s="6">
        <v>372</v>
      </c>
      <c r="H2155" s="8">
        <v>24</v>
      </c>
      <c r="I2155" s="1">
        <v>157</v>
      </c>
      <c r="J2155" s="1">
        <v>70</v>
      </c>
      <c r="K2155" s="1">
        <v>110</v>
      </c>
      <c r="L2155" s="9">
        <v>11</v>
      </c>
    </row>
    <row r="2156" spans="4:12" x14ac:dyDescent="0.2">
      <c r="D2156" s="200"/>
      <c r="E2156" s="4" t="s">
        <v>29</v>
      </c>
      <c r="F2156" s="5"/>
      <c r="G2156" s="6">
        <v>102</v>
      </c>
      <c r="H2156" s="8">
        <v>2</v>
      </c>
      <c r="I2156" s="1">
        <v>40</v>
      </c>
      <c r="J2156" s="1">
        <v>28</v>
      </c>
      <c r="K2156" s="1">
        <v>31</v>
      </c>
      <c r="L2156" s="9">
        <v>1</v>
      </c>
    </row>
    <row r="2157" spans="4:12" x14ac:dyDescent="0.2">
      <c r="D2157" s="199" t="s">
        <v>30</v>
      </c>
      <c r="E2157" s="22" t="s">
        <v>31</v>
      </c>
      <c r="F2157" s="21"/>
      <c r="G2157" s="19">
        <v>592</v>
      </c>
      <c r="H2157" s="27">
        <v>53</v>
      </c>
      <c r="I2157" s="3">
        <v>235</v>
      </c>
      <c r="J2157" s="3">
        <v>145</v>
      </c>
      <c r="K2157" s="3">
        <v>145</v>
      </c>
      <c r="L2157" s="26">
        <v>14</v>
      </c>
    </row>
    <row r="2158" spans="4:12" x14ac:dyDescent="0.2">
      <c r="D2158" s="200"/>
      <c r="E2158" s="4" t="s">
        <v>32</v>
      </c>
      <c r="F2158" s="5"/>
      <c r="G2158" s="6">
        <v>608</v>
      </c>
      <c r="H2158" s="8">
        <v>29</v>
      </c>
      <c r="I2158" s="1">
        <v>227</v>
      </c>
      <c r="J2158" s="1">
        <v>154</v>
      </c>
      <c r="K2158" s="1">
        <v>182</v>
      </c>
      <c r="L2158" s="9">
        <v>16</v>
      </c>
    </row>
    <row r="2159" spans="4:12" x14ac:dyDescent="0.2">
      <c r="D2159" s="199" t="s">
        <v>33</v>
      </c>
      <c r="E2159" s="22" t="s">
        <v>34</v>
      </c>
      <c r="F2159" s="21"/>
      <c r="G2159" s="19">
        <v>74</v>
      </c>
      <c r="H2159" s="27">
        <v>7</v>
      </c>
      <c r="I2159" s="3">
        <v>26</v>
      </c>
      <c r="J2159" s="3">
        <v>19</v>
      </c>
      <c r="K2159" s="3">
        <v>20</v>
      </c>
      <c r="L2159" s="26">
        <v>2</v>
      </c>
    </row>
    <row r="2160" spans="4:12" x14ac:dyDescent="0.2">
      <c r="D2160" s="200"/>
      <c r="E2160" s="4" t="s">
        <v>35</v>
      </c>
      <c r="F2160" s="5"/>
      <c r="G2160" s="6">
        <v>148</v>
      </c>
      <c r="H2160" s="8">
        <v>13</v>
      </c>
      <c r="I2160" s="1">
        <v>52</v>
      </c>
      <c r="J2160" s="1">
        <v>42</v>
      </c>
      <c r="K2160" s="1">
        <v>36</v>
      </c>
      <c r="L2160" s="9">
        <v>5</v>
      </c>
    </row>
    <row r="2161" spans="2:12" x14ac:dyDescent="0.2">
      <c r="D2161" s="200"/>
      <c r="E2161" s="4" t="s">
        <v>36</v>
      </c>
      <c r="F2161" s="5"/>
      <c r="G2161" s="6">
        <v>187</v>
      </c>
      <c r="H2161" s="8">
        <v>16</v>
      </c>
      <c r="I2161" s="1">
        <v>86</v>
      </c>
      <c r="J2161" s="1">
        <v>53</v>
      </c>
      <c r="K2161" s="1">
        <v>30</v>
      </c>
      <c r="L2161" s="9">
        <v>2</v>
      </c>
    </row>
    <row r="2162" spans="2:12" x14ac:dyDescent="0.2">
      <c r="D2162" s="200"/>
      <c r="E2162" s="4" t="s">
        <v>37</v>
      </c>
      <c r="F2162" s="5"/>
      <c r="G2162" s="6">
        <v>221</v>
      </c>
      <c r="H2162" s="8">
        <v>23</v>
      </c>
      <c r="I2162" s="1">
        <v>96</v>
      </c>
      <c r="J2162" s="1">
        <v>56</v>
      </c>
      <c r="K2162" s="1">
        <v>43</v>
      </c>
      <c r="L2162" s="9">
        <v>3</v>
      </c>
    </row>
    <row r="2163" spans="2:12" x14ac:dyDescent="0.2">
      <c r="D2163" s="200"/>
      <c r="E2163" s="4" t="s">
        <v>38</v>
      </c>
      <c r="F2163" s="5"/>
      <c r="G2163" s="6">
        <v>186</v>
      </c>
      <c r="H2163" s="8">
        <v>12</v>
      </c>
      <c r="I2163" s="1">
        <v>71</v>
      </c>
      <c r="J2163" s="1">
        <v>48</v>
      </c>
      <c r="K2163" s="1">
        <v>51</v>
      </c>
      <c r="L2163" s="9">
        <v>4</v>
      </c>
    </row>
    <row r="2164" spans="2:12" x14ac:dyDescent="0.2">
      <c r="D2164" s="200"/>
      <c r="E2164" s="4" t="s">
        <v>39</v>
      </c>
      <c r="F2164" s="5"/>
      <c r="G2164" s="6">
        <v>223</v>
      </c>
      <c r="H2164" s="8">
        <v>9</v>
      </c>
      <c r="I2164" s="1">
        <v>85</v>
      </c>
      <c r="J2164" s="1">
        <v>49</v>
      </c>
      <c r="K2164" s="1">
        <v>77</v>
      </c>
      <c r="L2164" s="9">
        <v>3</v>
      </c>
    </row>
    <row r="2165" spans="2:12" x14ac:dyDescent="0.2">
      <c r="D2165" s="201"/>
      <c r="E2165" s="57" t="s">
        <v>40</v>
      </c>
      <c r="F2165" s="59"/>
      <c r="G2165" s="55">
        <v>161</v>
      </c>
      <c r="H2165" s="77">
        <v>2</v>
      </c>
      <c r="I2165" s="32">
        <v>46</v>
      </c>
      <c r="J2165" s="32">
        <v>32</v>
      </c>
      <c r="K2165" s="32">
        <v>70</v>
      </c>
      <c r="L2165" s="80">
        <v>11</v>
      </c>
    </row>
    <row r="2167" spans="2:12" x14ac:dyDescent="0.2">
      <c r="B2167" s="40" t="str">
        <f xml:space="preserve"> HYPERLINK("#'目次'!B96", "[90]")</f>
        <v>[90]</v>
      </c>
      <c r="C2167" s="23" t="s">
        <v>196</v>
      </c>
    </row>
    <row r="2170" spans="2:12" x14ac:dyDescent="0.2">
      <c r="C2170" s="23" t="s">
        <v>48</v>
      </c>
    </row>
    <row r="2171" spans="2:12" ht="36" x14ac:dyDescent="0.2">
      <c r="D2171" s="195"/>
      <c r="E2171" s="196"/>
      <c r="F2171" s="196"/>
      <c r="G2171" s="37" t="s">
        <v>15</v>
      </c>
      <c r="H2171" s="33" t="s">
        <v>178</v>
      </c>
      <c r="I2171" s="13" t="s">
        <v>179</v>
      </c>
      <c r="J2171" s="13" t="s">
        <v>180</v>
      </c>
      <c r="K2171" s="13" t="s">
        <v>181</v>
      </c>
      <c r="L2171" s="38" t="s">
        <v>18</v>
      </c>
    </row>
    <row r="2172" spans="2:12" x14ac:dyDescent="0.2">
      <c r="D2172" s="197"/>
      <c r="E2172" s="198"/>
      <c r="F2172" s="198"/>
      <c r="G2172" s="35"/>
      <c r="H2172" s="39"/>
      <c r="I2172" s="14"/>
      <c r="J2172" s="14"/>
      <c r="K2172" s="14"/>
      <c r="L2172" s="34"/>
    </row>
    <row r="2173" spans="2:12" x14ac:dyDescent="0.2">
      <c r="D2173" s="56"/>
      <c r="E2173" s="58" t="s">
        <v>15</v>
      </c>
      <c r="F2173" s="46"/>
      <c r="G2173" s="36">
        <v>1200</v>
      </c>
      <c r="H2173" s="17">
        <v>82</v>
      </c>
      <c r="I2173" s="17">
        <v>462</v>
      </c>
      <c r="J2173" s="17">
        <v>299</v>
      </c>
      <c r="K2173" s="17">
        <v>327</v>
      </c>
      <c r="L2173" s="47">
        <v>30</v>
      </c>
    </row>
    <row r="2174" spans="2:12" x14ac:dyDescent="0.2">
      <c r="D2174" s="199" t="s">
        <v>49</v>
      </c>
      <c r="E2174" s="22" t="s">
        <v>50</v>
      </c>
      <c r="F2174" s="21"/>
      <c r="G2174" s="19">
        <v>15</v>
      </c>
      <c r="H2174" s="27">
        <v>1</v>
      </c>
      <c r="I2174" s="3">
        <v>6</v>
      </c>
      <c r="J2174" s="3">
        <v>3</v>
      </c>
      <c r="K2174" s="3">
        <v>5</v>
      </c>
      <c r="L2174" s="26">
        <v>0</v>
      </c>
    </row>
    <row r="2175" spans="2:12" x14ac:dyDescent="0.2">
      <c r="D2175" s="200"/>
      <c r="E2175" s="4" t="s">
        <v>51</v>
      </c>
      <c r="F2175" s="5"/>
      <c r="G2175" s="6">
        <v>142</v>
      </c>
      <c r="H2175" s="8">
        <v>13</v>
      </c>
      <c r="I2175" s="1">
        <v>49</v>
      </c>
      <c r="J2175" s="1">
        <v>36</v>
      </c>
      <c r="K2175" s="1">
        <v>42</v>
      </c>
      <c r="L2175" s="9">
        <v>2</v>
      </c>
    </row>
    <row r="2176" spans="2:12" x14ac:dyDescent="0.2">
      <c r="D2176" s="200"/>
      <c r="E2176" s="4" t="s">
        <v>52</v>
      </c>
      <c r="F2176" s="5"/>
      <c r="G2176" s="6">
        <v>26</v>
      </c>
      <c r="H2176" s="8">
        <v>2</v>
      </c>
      <c r="I2176" s="1">
        <v>10</v>
      </c>
      <c r="J2176" s="1">
        <v>8</v>
      </c>
      <c r="K2176" s="1">
        <v>6</v>
      </c>
      <c r="L2176" s="9">
        <v>0</v>
      </c>
    </row>
    <row r="2177" spans="4:12" x14ac:dyDescent="0.2">
      <c r="D2177" s="200"/>
      <c r="E2177" s="4" t="s">
        <v>53</v>
      </c>
      <c r="F2177" s="5"/>
      <c r="G2177" s="6">
        <v>41</v>
      </c>
      <c r="H2177" s="8">
        <v>2</v>
      </c>
      <c r="I2177" s="1">
        <v>11</v>
      </c>
      <c r="J2177" s="1">
        <v>18</v>
      </c>
      <c r="K2177" s="1">
        <v>10</v>
      </c>
      <c r="L2177" s="9">
        <v>0</v>
      </c>
    </row>
    <row r="2178" spans="4:12" x14ac:dyDescent="0.2">
      <c r="D2178" s="200"/>
      <c r="E2178" s="4" t="s">
        <v>54</v>
      </c>
      <c r="F2178" s="5"/>
      <c r="G2178" s="6">
        <v>226</v>
      </c>
      <c r="H2178" s="8">
        <v>20</v>
      </c>
      <c r="I2178" s="1">
        <v>107</v>
      </c>
      <c r="J2178" s="1">
        <v>53</v>
      </c>
      <c r="K2178" s="1">
        <v>42</v>
      </c>
      <c r="L2178" s="9">
        <v>4</v>
      </c>
    </row>
    <row r="2179" spans="4:12" x14ac:dyDescent="0.2">
      <c r="D2179" s="200"/>
      <c r="E2179" s="4" t="s">
        <v>55</v>
      </c>
      <c r="F2179" s="5"/>
      <c r="G2179" s="6">
        <v>125</v>
      </c>
      <c r="H2179" s="8">
        <v>13</v>
      </c>
      <c r="I2179" s="1">
        <v>49</v>
      </c>
      <c r="J2179" s="1">
        <v>28</v>
      </c>
      <c r="K2179" s="1">
        <v>33</v>
      </c>
      <c r="L2179" s="9">
        <v>2</v>
      </c>
    </row>
    <row r="2180" spans="4:12" x14ac:dyDescent="0.2">
      <c r="D2180" s="200"/>
      <c r="E2180" s="4" t="s">
        <v>56</v>
      </c>
      <c r="F2180" s="5"/>
      <c r="G2180" s="6">
        <v>190</v>
      </c>
      <c r="H2180" s="8">
        <v>10</v>
      </c>
      <c r="I2180" s="1">
        <v>75</v>
      </c>
      <c r="J2180" s="1">
        <v>51</v>
      </c>
      <c r="K2180" s="1">
        <v>50</v>
      </c>
      <c r="L2180" s="9">
        <v>4</v>
      </c>
    </row>
    <row r="2181" spans="4:12" x14ac:dyDescent="0.2">
      <c r="D2181" s="200"/>
      <c r="E2181" s="4" t="s">
        <v>57</v>
      </c>
      <c r="F2181" s="5"/>
      <c r="G2181" s="6">
        <v>185</v>
      </c>
      <c r="H2181" s="8">
        <v>7</v>
      </c>
      <c r="I2181" s="1">
        <v>61</v>
      </c>
      <c r="J2181" s="1">
        <v>47</v>
      </c>
      <c r="K2181" s="1">
        <v>65</v>
      </c>
      <c r="L2181" s="9">
        <v>5</v>
      </c>
    </row>
    <row r="2182" spans="4:12" x14ac:dyDescent="0.2">
      <c r="D2182" s="200"/>
      <c r="E2182" s="4" t="s">
        <v>58</v>
      </c>
      <c r="F2182" s="5"/>
      <c r="G2182" s="6">
        <v>113</v>
      </c>
      <c r="H2182" s="8">
        <v>10</v>
      </c>
      <c r="I2182" s="1">
        <v>42</v>
      </c>
      <c r="J2182" s="1">
        <v>28</v>
      </c>
      <c r="K2182" s="1">
        <v>29</v>
      </c>
      <c r="L2182" s="9">
        <v>4</v>
      </c>
    </row>
    <row r="2183" spans="4:12" x14ac:dyDescent="0.2">
      <c r="D2183" s="200"/>
      <c r="E2183" s="4" t="s">
        <v>59</v>
      </c>
      <c r="F2183" s="5"/>
      <c r="G2183" s="6">
        <v>136</v>
      </c>
      <c r="H2183" s="8">
        <v>4</v>
      </c>
      <c r="I2183" s="1">
        <v>52</v>
      </c>
      <c r="J2183" s="1">
        <v>26</v>
      </c>
      <c r="K2183" s="1">
        <v>45</v>
      </c>
      <c r="L2183" s="9">
        <v>9</v>
      </c>
    </row>
    <row r="2184" spans="4:12" x14ac:dyDescent="0.2">
      <c r="D2184" s="199" t="s">
        <v>60</v>
      </c>
      <c r="E2184" s="22" t="s">
        <v>61</v>
      </c>
      <c r="F2184" s="21"/>
      <c r="G2184" s="19">
        <v>205</v>
      </c>
      <c r="H2184" s="27">
        <v>12</v>
      </c>
      <c r="I2184" s="3">
        <v>71</v>
      </c>
      <c r="J2184" s="3">
        <v>48</v>
      </c>
      <c r="K2184" s="3">
        <v>64</v>
      </c>
      <c r="L2184" s="26">
        <v>10</v>
      </c>
    </row>
    <row r="2185" spans="4:12" x14ac:dyDescent="0.2">
      <c r="D2185" s="200"/>
      <c r="E2185" s="4" t="s">
        <v>62</v>
      </c>
      <c r="F2185" s="5"/>
      <c r="G2185" s="6">
        <v>160</v>
      </c>
      <c r="H2185" s="8">
        <v>9</v>
      </c>
      <c r="I2185" s="1">
        <v>60</v>
      </c>
      <c r="J2185" s="1">
        <v>32</v>
      </c>
      <c r="K2185" s="1">
        <v>57</v>
      </c>
      <c r="L2185" s="9">
        <v>2</v>
      </c>
    </row>
    <row r="2186" spans="4:12" x14ac:dyDescent="0.2">
      <c r="D2186" s="200"/>
      <c r="E2186" s="4" t="s">
        <v>63</v>
      </c>
      <c r="F2186" s="5"/>
      <c r="G2186" s="6">
        <v>121</v>
      </c>
      <c r="H2186" s="8">
        <v>10</v>
      </c>
      <c r="I2186" s="1">
        <v>53</v>
      </c>
      <c r="J2186" s="1">
        <v>26</v>
      </c>
      <c r="K2186" s="1">
        <v>29</v>
      </c>
      <c r="L2186" s="9">
        <v>3</v>
      </c>
    </row>
    <row r="2187" spans="4:12" x14ac:dyDescent="0.2">
      <c r="D2187" s="200"/>
      <c r="E2187" s="4" t="s">
        <v>64</v>
      </c>
      <c r="F2187" s="5"/>
      <c r="G2187" s="6">
        <v>124</v>
      </c>
      <c r="H2187" s="8">
        <v>6</v>
      </c>
      <c r="I2187" s="1">
        <v>56</v>
      </c>
      <c r="J2187" s="1">
        <v>33</v>
      </c>
      <c r="K2187" s="1">
        <v>28</v>
      </c>
      <c r="L2187" s="9">
        <v>1</v>
      </c>
    </row>
    <row r="2188" spans="4:12" x14ac:dyDescent="0.2">
      <c r="D2188" s="200"/>
      <c r="E2188" s="4" t="s">
        <v>65</v>
      </c>
      <c r="F2188" s="5"/>
      <c r="G2188" s="6">
        <v>109</v>
      </c>
      <c r="H2188" s="8">
        <v>11</v>
      </c>
      <c r="I2188" s="1">
        <v>33</v>
      </c>
      <c r="J2188" s="1">
        <v>36</v>
      </c>
      <c r="K2188" s="1">
        <v>28</v>
      </c>
      <c r="L2188" s="9">
        <v>1</v>
      </c>
    </row>
    <row r="2189" spans="4:12" x14ac:dyDescent="0.2">
      <c r="D2189" s="200"/>
      <c r="E2189" s="4" t="s">
        <v>66</v>
      </c>
      <c r="F2189" s="5"/>
      <c r="G2189" s="6">
        <v>104</v>
      </c>
      <c r="H2189" s="8">
        <v>9</v>
      </c>
      <c r="I2189" s="1">
        <v>46</v>
      </c>
      <c r="J2189" s="1">
        <v>26</v>
      </c>
      <c r="K2189" s="1">
        <v>22</v>
      </c>
      <c r="L2189" s="9">
        <v>1</v>
      </c>
    </row>
    <row r="2190" spans="4:12" x14ac:dyDescent="0.2">
      <c r="D2190" s="200"/>
      <c r="E2190" s="4" t="s">
        <v>67</v>
      </c>
      <c r="F2190" s="5"/>
      <c r="G2190" s="6">
        <v>139</v>
      </c>
      <c r="H2190" s="8">
        <v>12</v>
      </c>
      <c r="I2190" s="1">
        <v>53</v>
      </c>
      <c r="J2190" s="1">
        <v>36</v>
      </c>
      <c r="K2190" s="1">
        <v>34</v>
      </c>
      <c r="L2190" s="9">
        <v>4</v>
      </c>
    </row>
    <row r="2191" spans="4:12" x14ac:dyDescent="0.2">
      <c r="D2191" s="200"/>
      <c r="E2191" s="4" t="s">
        <v>68</v>
      </c>
      <c r="F2191" s="5"/>
      <c r="G2191" s="6">
        <v>48</v>
      </c>
      <c r="H2191" s="8">
        <v>5</v>
      </c>
      <c r="I2191" s="1">
        <v>17</v>
      </c>
      <c r="J2191" s="1">
        <v>17</v>
      </c>
      <c r="K2191" s="1">
        <v>9</v>
      </c>
      <c r="L2191" s="9">
        <v>0</v>
      </c>
    </row>
    <row r="2192" spans="4:12" x14ac:dyDescent="0.2">
      <c r="D2192" s="200"/>
      <c r="E2192" s="4" t="s">
        <v>69</v>
      </c>
      <c r="F2192" s="5"/>
      <c r="G2192" s="6">
        <v>37</v>
      </c>
      <c r="H2192" s="8">
        <v>3</v>
      </c>
      <c r="I2192" s="1">
        <v>15</v>
      </c>
      <c r="J2192" s="1">
        <v>11</v>
      </c>
      <c r="K2192" s="1">
        <v>8</v>
      </c>
      <c r="L2192" s="9">
        <v>0</v>
      </c>
    </row>
    <row r="2193" spans="2:12" x14ac:dyDescent="0.2">
      <c r="D2193" s="93" t="s">
        <v>70</v>
      </c>
      <c r="E2193" s="89" t="s">
        <v>18</v>
      </c>
      <c r="F2193" s="92"/>
      <c r="G2193" s="94">
        <v>0</v>
      </c>
      <c r="H2193" s="122">
        <v>0</v>
      </c>
      <c r="I2193" s="63">
        <v>0</v>
      </c>
      <c r="J2193" s="63">
        <v>0</v>
      </c>
      <c r="K2193" s="63">
        <v>0</v>
      </c>
      <c r="L2193" s="121">
        <v>0</v>
      </c>
    </row>
    <row r="2195" spans="2:12" x14ac:dyDescent="0.2">
      <c r="B2195" s="40" t="str">
        <f xml:space="preserve"> HYPERLINK("#'目次'!B97", "[91]")</f>
        <v>[91]</v>
      </c>
      <c r="C2195" s="23" t="s">
        <v>196</v>
      </c>
    </row>
    <row r="2198" spans="2:12" x14ac:dyDescent="0.2">
      <c r="C2198" s="23" t="s">
        <v>73</v>
      </c>
    </row>
    <row r="2199" spans="2:12" ht="36" x14ac:dyDescent="0.2">
      <c r="D2199" s="195"/>
      <c r="E2199" s="196"/>
      <c r="F2199" s="196"/>
      <c r="G2199" s="37" t="s">
        <v>15</v>
      </c>
      <c r="H2199" s="33" t="s">
        <v>178</v>
      </c>
      <c r="I2199" s="13" t="s">
        <v>179</v>
      </c>
      <c r="J2199" s="13" t="s">
        <v>180</v>
      </c>
      <c r="K2199" s="13" t="s">
        <v>181</v>
      </c>
      <c r="L2199" s="38" t="s">
        <v>18</v>
      </c>
    </row>
    <row r="2200" spans="2:12" x14ac:dyDescent="0.2">
      <c r="D2200" s="197"/>
      <c r="E2200" s="198"/>
      <c r="F2200" s="198"/>
      <c r="G2200" s="35"/>
      <c r="H2200" s="39"/>
      <c r="I2200" s="14"/>
      <c r="J2200" s="14"/>
      <c r="K2200" s="14"/>
      <c r="L2200" s="34"/>
    </row>
    <row r="2201" spans="2:12" x14ac:dyDescent="0.2">
      <c r="D2201" s="56"/>
      <c r="E2201" s="58" t="s">
        <v>15</v>
      </c>
      <c r="F2201" s="46"/>
      <c r="G2201" s="36">
        <v>1200</v>
      </c>
      <c r="H2201" s="17">
        <v>82</v>
      </c>
      <c r="I2201" s="17">
        <v>462</v>
      </c>
      <c r="J2201" s="17">
        <v>299</v>
      </c>
      <c r="K2201" s="17">
        <v>327</v>
      </c>
      <c r="L2201" s="47">
        <v>30</v>
      </c>
    </row>
    <row r="2202" spans="2:12" x14ac:dyDescent="0.2">
      <c r="D2202" s="199" t="s">
        <v>74</v>
      </c>
      <c r="E2202" s="22" t="s">
        <v>75</v>
      </c>
      <c r="F2202" s="21"/>
      <c r="G2202" s="19">
        <v>592</v>
      </c>
      <c r="H2202" s="27">
        <v>53</v>
      </c>
      <c r="I2202" s="3">
        <v>235</v>
      </c>
      <c r="J2202" s="3">
        <v>145</v>
      </c>
      <c r="K2202" s="3">
        <v>145</v>
      </c>
      <c r="L2202" s="26">
        <v>14</v>
      </c>
    </row>
    <row r="2203" spans="2:12" x14ac:dyDescent="0.2">
      <c r="D2203" s="200"/>
      <c r="E2203" s="4" t="s">
        <v>34</v>
      </c>
      <c r="F2203" s="5"/>
      <c r="G2203" s="6">
        <v>37</v>
      </c>
      <c r="H2203" s="8">
        <v>6</v>
      </c>
      <c r="I2203" s="1">
        <v>7</v>
      </c>
      <c r="J2203" s="1">
        <v>11</v>
      </c>
      <c r="K2203" s="1">
        <v>12</v>
      </c>
      <c r="L2203" s="9">
        <v>1</v>
      </c>
    </row>
    <row r="2204" spans="2:12" x14ac:dyDescent="0.2">
      <c r="D2204" s="200"/>
      <c r="E2204" s="4" t="s">
        <v>35</v>
      </c>
      <c r="F2204" s="5"/>
      <c r="G2204" s="6">
        <v>75</v>
      </c>
      <c r="H2204" s="8">
        <v>10</v>
      </c>
      <c r="I2204" s="1">
        <v>30</v>
      </c>
      <c r="J2204" s="1">
        <v>18</v>
      </c>
      <c r="K2204" s="1">
        <v>14</v>
      </c>
      <c r="L2204" s="9">
        <v>3</v>
      </c>
    </row>
    <row r="2205" spans="2:12" x14ac:dyDescent="0.2">
      <c r="D2205" s="200"/>
      <c r="E2205" s="4" t="s">
        <v>36</v>
      </c>
      <c r="F2205" s="5"/>
      <c r="G2205" s="6">
        <v>95</v>
      </c>
      <c r="H2205" s="8">
        <v>11</v>
      </c>
      <c r="I2205" s="1">
        <v>45</v>
      </c>
      <c r="J2205" s="1">
        <v>24</v>
      </c>
      <c r="K2205" s="1">
        <v>14</v>
      </c>
      <c r="L2205" s="9">
        <v>1</v>
      </c>
    </row>
    <row r="2206" spans="2:12" x14ac:dyDescent="0.2">
      <c r="D2206" s="200"/>
      <c r="E2206" s="4" t="s">
        <v>37</v>
      </c>
      <c r="F2206" s="5"/>
      <c r="G2206" s="6">
        <v>111</v>
      </c>
      <c r="H2206" s="8">
        <v>15</v>
      </c>
      <c r="I2206" s="1">
        <v>43</v>
      </c>
      <c r="J2206" s="1">
        <v>33</v>
      </c>
      <c r="K2206" s="1">
        <v>19</v>
      </c>
      <c r="L2206" s="9">
        <v>1</v>
      </c>
    </row>
    <row r="2207" spans="2:12" x14ac:dyDescent="0.2">
      <c r="D2207" s="200"/>
      <c r="E2207" s="4" t="s">
        <v>38</v>
      </c>
      <c r="F2207" s="5"/>
      <c r="G2207" s="6">
        <v>93</v>
      </c>
      <c r="H2207" s="8">
        <v>7</v>
      </c>
      <c r="I2207" s="1">
        <v>37</v>
      </c>
      <c r="J2207" s="1">
        <v>22</v>
      </c>
      <c r="K2207" s="1">
        <v>24</v>
      </c>
      <c r="L2207" s="9">
        <v>3</v>
      </c>
    </row>
    <row r="2208" spans="2:12" x14ac:dyDescent="0.2">
      <c r="D2208" s="200"/>
      <c r="E2208" s="4" t="s">
        <v>39</v>
      </c>
      <c r="F2208" s="5"/>
      <c r="G2208" s="6">
        <v>109</v>
      </c>
      <c r="H2208" s="8">
        <v>4</v>
      </c>
      <c r="I2208" s="1">
        <v>49</v>
      </c>
      <c r="J2208" s="1">
        <v>26</v>
      </c>
      <c r="K2208" s="1">
        <v>28</v>
      </c>
      <c r="L2208" s="9">
        <v>2</v>
      </c>
    </row>
    <row r="2209" spans="2:12" x14ac:dyDescent="0.2">
      <c r="D2209" s="200"/>
      <c r="E2209" s="4" t="s">
        <v>40</v>
      </c>
      <c r="F2209" s="5"/>
      <c r="G2209" s="6">
        <v>72</v>
      </c>
      <c r="H2209" s="8">
        <v>0</v>
      </c>
      <c r="I2209" s="1">
        <v>24</v>
      </c>
      <c r="J2209" s="1">
        <v>11</v>
      </c>
      <c r="K2209" s="1">
        <v>34</v>
      </c>
      <c r="L2209" s="9">
        <v>3</v>
      </c>
    </row>
    <row r="2210" spans="2:12" x14ac:dyDescent="0.2">
      <c r="D2210" s="199" t="s">
        <v>76</v>
      </c>
      <c r="E2210" s="22" t="s">
        <v>77</v>
      </c>
      <c r="F2210" s="21"/>
      <c r="G2210" s="19">
        <v>608</v>
      </c>
      <c r="H2210" s="27">
        <v>29</v>
      </c>
      <c r="I2210" s="3">
        <v>227</v>
      </c>
      <c r="J2210" s="3">
        <v>154</v>
      </c>
      <c r="K2210" s="3">
        <v>182</v>
      </c>
      <c r="L2210" s="26">
        <v>16</v>
      </c>
    </row>
    <row r="2211" spans="2:12" x14ac:dyDescent="0.2">
      <c r="D2211" s="200"/>
      <c r="E2211" s="4" t="s">
        <v>34</v>
      </c>
      <c r="F2211" s="5"/>
      <c r="G2211" s="6">
        <v>37</v>
      </c>
      <c r="H2211" s="8">
        <v>1</v>
      </c>
      <c r="I2211" s="1">
        <v>19</v>
      </c>
      <c r="J2211" s="1">
        <v>8</v>
      </c>
      <c r="K2211" s="1">
        <v>8</v>
      </c>
      <c r="L2211" s="9">
        <v>1</v>
      </c>
    </row>
    <row r="2212" spans="2:12" x14ac:dyDescent="0.2">
      <c r="D2212" s="200"/>
      <c r="E2212" s="4" t="s">
        <v>35</v>
      </c>
      <c r="F2212" s="5"/>
      <c r="G2212" s="6">
        <v>73</v>
      </c>
      <c r="H2212" s="8">
        <v>3</v>
      </c>
      <c r="I2212" s="1">
        <v>22</v>
      </c>
      <c r="J2212" s="1">
        <v>24</v>
      </c>
      <c r="K2212" s="1">
        <v>22</v>
      </c>
      <c r="L2212" s="9">
        <v>2</v>
      </c>
    </row>
    <row r="2213" spans="2:12" x14ac:dyDescent="0.2">
      <c r="D2213" s="200"/>
      <c r="E2213" s="4" t="s">
        <v>36</v>
      </c>
      <c r="F2213" s="5"/>
      <c r="G2213" s="6">
        <v>92</v>
      </c>
      <c r="H2213" s="8">
        <v>5</v>
      </c>
      <c r="I2213" s="1">
        <v>41</v>
      </c>
      <c r="J2213" s="1">
        <v>29</v>
      </c>
      <c r="K2213" s="1">
        <v>16</v>
      </c>
      <c r="L2213" s="9">
        <v>1</v>
      </c>
    </row>
    <row r="2214" spans="2:12" x14ac:dyDescent="0.2">
      <c r="D2214" s="200"/>
      <c r="E2214" s="4" t="s">
        <v>37</v>
      </c>
      <c r="F2214" s="5"/>
      <c r="G2214" s="6">
        <v>110</v>
      </c>
      <c r="H2214" s="8">
        <v>8</v>
      </c>
      <c r="I2214" s="1">
        <v>53</v>
      </c>
      <c r="J2214" s="1">
        <v>23</v>
      </c>
      <c r="K2214" s="1">
        <v>24</v>
      </c>
      <c r="L2214" s="9">
        <v>2</v>
      </c>
    </row>
    <row r="2215" spans="2:12" x14ac:dyDescent="0.2">
      <c r="D2215" s="200"/>
      <c r="E2215" s="4" t="s">
        <v>38</v>
      </c>
      <c r="F2215" s="5"/>
      <c r="G2215" s="6">
        <v>93</v>
      </c>
      <c r="H2215" s="8">
        <v>5</v>
      </c>
      <c r="I2215" s="1">
        <v>34</v>
      </c>
      <c r="J2215" s="1">
        <v>26</v>
      </c>
      <c r="K2215" s="1">
        <v>27</v>
      </c>
      <c r="L2215" s="9">
        <v>1</v>
      </c>
    </row>
    <row r="2216" spans="2:12" x14ac:dyDescent="0.2">
      <c r="D2216" s="200"/>
      <c r="E2216" s="4" t="s">
        <v>39</v>
      </c>
      <c r="F2216" s="5"/>
      <c r="G2216" s="6">
        <v>114</v>
      </c>
      <c r="H2216" s="8">
        <v>5</v>
      </c>
      <c r="I2216" s="1">
        <v>36</v>
      </c>
      <c r="J2216" s="1">
        <v>23</v>
      </c>
      <c r="K2216" s="1">
        <v>49</v>
      </c>
      <c r="L2216" s="9">
        <v>1</v>
      </c>
    </row>
    <row r="2217" spans="2:12" x14ac:dyDescent="0.2">
      <c r="D2217" s="201"/>
      <c r="E2217" s="57" t="s">
        <v>40</v>
      </c>
      <c r="F2217" s="59"/>
      <c r="G2217" s="55">
        <v>89</v>
      </c>
      <c r="H2217" s="77">
        <v>2</v>
      </c>
      <c r="I2217" s="32">
        <v>22</v>
      </c>
      <c r="J2217" s="32">
        <v>21</v>
      </c>
      <c r="K2217" s="32">
        <v>36</v>
      </c>
      <c r="L2217" s="80">
        <v>8</v>
      </c>
    </row>
    <row r="2219" spans="2:12" x14ac:dyDescent="0.2">
      <c r="B2219" s="40" t="str">
        <f xml:space="preserve"> HYPERLINK("#'目次'!B98", "[92]")</f>
        <v>[92]</v>
      </c>
      <c r="C2219" s="23" t="s">
        <v>196</v>
      </c>
    </row>
    <row r="2222" spans="2:12" x14ac:dyDescent="0.2">
      <c r="C2222" s="23" t="s">
        <v>80</v>
      </c>
    </row>
    <row r="2223" spans="2:12" ht="36" x14ac:dyDescent="0.2">
      <c r="E2223" s="195"/>
      <c r="F2223" s="196"/>
      <c r="G2223" s="37" t="s">
        <v>15</v>
      </c>
      <c r="H2223" s="33" t="s">
        <v>178</v>
      </c>
      <c r="I2223" s="13" t="s">
        <v>179</v>
      </c>
      <c r="J2223" s="13" t="s">
        <v>180</v>
      </c>
      <c r="K2223" s="13" t="s">
        <v>181</v>
      </c>
      <c r="L2223" s="38" t="s">
        <v>18</v>
      </c>
    </row>
    <row r="2224" spans="2:12" x14ac:dyDescent="0.2">
      <c r="E2224" s="197"/>
      <c r="F2224" s="198"/>
      <c r="G2224" s="35"/>
      <c r="H2224" s="39"/>
      <c r="I2224" s="14"/>
      <c r="J2224" s="14"/>
      <c r="K2224" s="14"/>
      <c r="L2224" s="34"/>
    </row>
    <row r="2225" spans="2:12" x14ac:dyDescent="0.2">
      <c r="E2225" s="91" t="s">
        <v>15</v>
      </c>
      <c r="F2225" s="46"/>
      <c r="G2225" s="36">
        <v>1200</v>
      </c>
      <c r="H2225" s="17">
        <v>82</v>
      </c>
      <c r="I2225" s="17">
        <v>462</v>
      </c>
      <c r="J2225" s="17">
        <v>299</v>
      </c>
      <c r="K2225" s="17">
        <v>327</v>
      </c>
      <c r="L2225" s="47">
        <v>30</v>
      </c>
    </row>
    <row r="2226" spans="2:12" x14ac:dyDescent="0.2">
      <c r="E2226" s="4" t="s">
        <v>81</v>
      </c>
      <c r="F2226" s="5"/>
      <c r="G2226" s="19">
        <v>48</v>
      </c>
      <c r="H2226" s="27">
        <v>7</v>
      </c>
      <c r="I2226" s="3">
        <v>17</v>
      </c>
      <c r="J2226" s="3">
        <v>11</v>
      </c>
      <c r="K2226" s="3">
        <v>11</v>
      </c>
      <c r="L2226" s="26">
        <v>2</v>
      </c>
    </row>
    <row r="2227" spans="2:12" x14ac:dyDescent="0.2">
      <c r="E2227" s="4" t="s">
        <v>82</v>
      </c>
      <c r="F2227" s="5"/>
      <c r="G2227" s="6">
        <v>84</v>
      </c>
      <c r="H2227" s="8">
        <v>8</v>
      </c>
      <c r="I2227" s="1">
        <v>32</v>
      </c>
      <c r="J2227" s="1">
        <v>23</v>
      </c>
      <c r="K2227" s="1">
        <v>19</v>
      </c>
      <c r="L2227" s="9">
        <v>2</v>
      </c>
    </row>
    <row r="2228" spans="2:12" x14ac:dyDescent="0.2">
      <c r="E2228" s="4" t="s">
        <v>83</v>
      </c>
      <c r="F2228" s="5"/>
      <c r="G2228" s="6">
        <v>462</v>
      </c>
      <c r="H2228" s="8">
        <v>28</v>
      </c>
      <c r="I2228" s="1">
        <v>173</v>
      </c>
      <c r="J2228" s="1">
        <v>124</v>
      </c>
      <c r="K2228" s="1">
        <v>119</v>
      </c>
      <c r="L2228" s="9">
        <v>18</v>
      </c>
    </row>
    <row r="2229" spans="2:12" x14ac:dyDescent="0.2">
      <c r="E2229" s="4" t="s">
        <v>84</v>
      </c>
      <c r="F2229" s="5"/>
      <c r="G2229" s="6">
        <v>30</v>
      </c>
      <c r="H2229" s="8">
        <v>2</v>
      </c>
      <c r="I2229" s="1">
        <v>12</v>
      </c>
      <c r="J2229" s="1">
        <v>7</v>
      </c>
      <c r="K2229" s="1">
        <v>9</v>
      </c>
      <c r="L2229" s="9">
        <v>0</v>
      </c>
    </row>
    <row r="2230" spans="2:12" x14ac:dyDescent="0.2">
      <c r="E2230" s="4" t="s">
        <v>85</v>
      </c>
      <c r="F2230" s="5"/>
      <c r="G2230" s="6">
        <v>144</v>
      </c>
      <c r="H2230" s="8">
        <v>7</v>
      </c>
      <c r="I2230" s="1">
        <v>59</v>
      </c>
      <c r="J2230" s="1">
        <v>31</v>
      </c>
      <c r="K2230" s="1">
        <v>44</v>
      </c>
      <c r="L2230" s="9">
        <v>3</v>
      </c>
    </row>
    <row r="2231" spans="2:12" x14ac:dyDescent="0.2">
      <c r="E2231" s="4" t="s">
        <v>86</v>
      </c>
      <c r="F2231" s="5"/>
      <c r="G2231" s="6">
        <v>192</v>
      </c>
      <c r="H2231" s="8">
        <v>12</v>
      </c>
      <c r="I2231" s="1">
        <v>82</v>
      </c>
      <c r="J2231" s="1">
        <v>47</v>
      </c>
      <c r="K2231" s="1">
        <v>50</v>
      </c>
      <c r="L2231" s="9">
        <v>1</v>
      </c>
    </row>
    <row r="2232" spans="2:12" x14ac:dyDescent="0.2">
      <c r="E2232" s="4" t="s">
        <v>87</v>
      </c>
      <c r="F2232" s="5"/>
      <c r="G2232" s="6">
        <v>72</v>
      </c>
      <c r="H2232" s="8">
        <v>9</v>
      </c>
      <c r="I2232" s="1">
        <v>30</v>
      </c>
      <c r="J2232" s="1">
        <v>18</v>
      </c>
      <c r="K2232" s="1">
        <v>12</v>
      </c>
      <c r="L2232" s="9">
        <v>3</v>
      </c>
    </row>
    <row r="2233" spans="2:12" x14ac:dyDescent="0.2">
      <c r="E2233" s="4" t="s">
        <v>88</v>
      </c>
      <c r="F2233" s="5"/>
      <c r="G2233" s="6">
        <v>36</v>
      </c>
      <c r="H2233" s="8">
        <v>2</v>
      </c>
      <c r="I2233" s="1">
        <v>16</v>
      </c>
      <c r="J2233" s="1">
        <v>10</v>
      </c>
      <c r="K2233" s="1">
        <v>8</v>
      </c>
      <c r="L2233" s="9">
        <v>0</v>
      </c>
    </row>
    <row r="2234" spans="2:12" x14ac:dyDescent="0.2">
      <c r="E2234" s="4" t="s">
        <v>89</v>
      </c>
      <c r="F2234" s="5"/>
      <c r="G2234" s="6">
        <v>66</v>
      </c>
      <c r="H2234" s="8">
        <v>3</v>
      </c>
      <c r="I2234" s="1">
        <v>20</v>
      </c>
      <c r="J2234" s="1">
        <v>13</v>
      </c>
      <c r="K2234" s="1">
        <v>29</v>
      </c>
      <c r="L2234" s="9">
        <v>1</v>
      </c>
    </row>
    <row r="2235" spans="2:12" x14ac:dyDescent="0.2">
      <c r="E2235" s="4" t="s">
        <v>90</v>
      </c>
      <c r="F2235" s="5"/>
      <c r="G2235" s="6">
        <v>54</v>
      </c>
      <c r="H2235" s="8">
        <v>2</v>
      </c>
      <c r="I2235" s="1">
        <v>21</v>
      </c>
      <c r="J2235" s="1">
        <v>11</v>
      </c>
      <c r="K2235" s="1">
        <v>20</v>
      </c>
      <c r="L2235" s="9">
        <v>0</v>
      </c>
    </row>
    <row r="2236" spans="2:12" x14ac:dyDescent="0.2">
      <c r="E2236" s="57" t="s">
        <v>91</v>
      </c>
      <c r="F2236" s="59"/>
      <c r="G2236" s="55">
        <v>12</v>
      </c>
      <c r="H2236" s="77">
        <v>2</v>
      </c>
      <c r="I2236" s="32">
        <v>0</v>
      </c>
      <c r="J2236" s="32">
        <v>4</v>
      </c>
      <c r="K2236" s="32">
        <v>6</v>
      </c>
      <c r="L2236" s="80">
        <v>0</v>
      </c>
    </row>
    <row r="2238" spans="2:12" x14ac:dyDescent="0.2">
      <c r="B2238" s="40" t="str">
        <f xml:space="preserve"> HYPERLINK("#'目次'!B99", "[93]")</f>
        <v>[93]</v>
      </c>
      <c r="C2238" s="23" t="s">
        <v>199</v>
      </c>
    </row>
    <row r="2241" spans="3:12" x14ac:dyDescent="0.2">
      <c r="C2241" s="23" t="s">
        <v>14</v>
      </c>
    </row>
    <row r="2242" spans="3:12" ht="36" x14ac:dyDescent="0.2">
      <c r="D2242" s="195"/>
      <c r="E2242" s="196"/>
      <c r="F2242" s="196"/>
      <c r="G2242" s="37" t="s">
        <v>15</v>
      </c>
      <c r="H2242" s="33" t="s">
        <v>178</v>
      </c>
      <c r="I2242" s="13" t="s">
        <v>179</v>
      </c>
      <c r="J2242" s="13" t="s">
        <v>180</v>
      </c>
      <c r="K2242" s="13" t="s">
        <v>181</v>
      </c>
      <c r="L2242" s="38" t="s">
        <v>18</v>
      </c>
    </row>
    <row r="2243" spans="3:12" x14ac:dyDescent="0.2">
      <c r="D2243" s="197"/>
      <c r="E2243" s="198"/>
      <c r="F2243" s="198"/>
      <c r="G2243" s="35"/>
      <c r="H2243" s="39"/>
      <c r="I2243" s="14"/>
      <c r="J2243" s="14"/>
      <c r="K2243" s="14"/>
      <c r="L2243" s="34"/>
    </row>
    <row r="2244" spans="3:12" x14ac:dyDescent="0.2">
      <c r="D2244" s="56"/>
      <c r="E2244" s="58" t="s">
        <v>15</v>
      </c>
      <c r="F2244" s="46"/>
      <c r="G2244" s="36">
        <v>1200</v>
      </c>
      <c r="H2244" s="17">
        <v>18</v>
      </c>
      <c r="I2244" s="17">
        <v>174</v>
      </c>
      <c r="J2244" s="17">
        <v>431</v>
      </c>
      <c r="K2244" s="17">
        <v>529</v>
      </c>
      <c r="L2244" s="47">
        <v>48</v>
      </c>
    </row>
    <row r="2245" spans="3:12" x14ac:dyDescent="0.2">
      <c r="D2245" s="199" t="s">
        <v>19</v>
      </c>
      <c r="E2245" s="22" t="s">
        <v>20</v>
      </c>
      <c r="F2245" s="21"/>
      <c r="G2245" s="19">
        <v>132</v>
      </c>
      <c r="H2245" s="27">
        <v>1</v>
      </c>
      <c r="I2245" s="3">
        <v>17</v>
      </c>
      <c r="J2245" s="3">
        <v>43</v>
      </c>
      <c r="K2245" s="3">
        <v>62</v>
      </c>
      <c r="L2245" s="26">
        <v>9</v>
      </c>
    </row>
    <row r="2246" spans="3:12" x14ac:dyDescent="0.2">
      <c r="D2246" s="200"/>
      <c r="E2246" s="4" t="s">
        <v>21</v>
      </c>
      <c r="F2246" s="5"/>
      <c r="G2246" s="6">
        <v>444</v>
      </c>
      <c r="H2246" s="8">
        <v>7</v>
      </c>
      <c r="I2246" s="1">
        <v>65</v>
      </c>
      <c r="J2246" s="1">
        <v>167</v>
      </c>
      <c r="K2246" s="1">
        <v>183</v>
      </c>
      <c r="L2246" s="9">
        <v>22</v>
      </c>
    </row>
    <row r="2247" spans="3:12" x14ac:dyDescent="0.2">
      <c r="D2247" s="200"/>
      <c r="E2247" s="4" t="s">
        <v>22</v>
      </c>
      <c r="F2247" s="5"/>
      <c r="G2247" s="6">
        <v>192</v>
      </c>
      <c r="H2247" s="8">
        <v>3</v>
      </c>
      <c r="I2247" s="1">
        <v>30</v>
      </c>
      <c r="J2247" s="1">
        <v>66</v>
      </c>
      <c r="K2247" s="1">
        <v>86</v>
      </c>
      <c r="L2247" s="9">
        <v>7</v>
      </c>
    </row>
    <row r="2248" spans="3:12" x14ac:dyDescent="0.2">
      <c r="D2248" s="200"/>
      <c r="E2248" s="4" t="s">
        <v>23</v>
      </c>
      <c r="F2248" s="5"/>
      <c r="G2248" s="6">
        <v>192</v>
      </c>
      <c r="H2248" s="8">
        <v>2</v>
      </c>
      <c r="I2248" s="1">
        <v>31</v>
      </c>
      <c r="J2248" s="1">
        <v>78</v>
      </c>
      <c r="K2248" s="1">
        <v>77</v>
      </c>
      <c r="L2248" s="9">
        <v>4</v>
      </c>
    </row>
    <row r="2249" spans="3:12" x14ac:dyDescent="0.2">
      <c r="D2249" s="200"/>
      <c r="E2249" s="4" t="s">
        <v>24</v>
      </c>
      <c r="F2249" s="5"/>
      <c r="G2249" s="6">
        <v>240</v>
      </c>
      <c r="H2249" s="8">
        <v>5</v>
      </c>
      <c r="I2249" s="1">
        <v>31</v>
      </c>
      <c r="J2249" s="1">
        <v>77</v>
      </c>
      <c r="K2249" s="1">
        <v>121</v>
      </c>
      <c r="L2249" s="9">
        <v>6</v>
      </c>
    </row>
    <row r="2250" spans="3:12" x14ac:dyDescent="0.2">
      <c r="D2250" s="199" t="s">
        <v>25</v>
      </c>
      <c r="E2250" s="22" t="s">
        <v>26</v>
      </c>
      <c r="F2250" s="21"/>
      <c r="G2250" s="19">
        <v>348</v>
      </c>
      <c r="H2250" s="27">
        <v>5</v>
      </c>
      <c r="I2250" s="3">
        <v>43</v>
      </c>
      <c r="J2250" s="3">
        <v>131</v>
      </c>
      <c r="K2250" s="3">
        <v>152</v>
      </c>
      <c r="L2250" s="26">
        <v>17</v>
      </c>
    </row>
    <row r="2251" spans="3:12" x14ac:dyDescent="0.2">
      <c r="D2251" s="200"/>
      <c r="E2251" s="4" t="s">
        <v>27</v>
      </c>
      <c r="F2251" s="5"/>
      <c r="G2251" s="6">
        <v>378</v>
      </c>
      <c r="H2251" s="8">
        <v>6</v>
      </c>
      <c r="I2251" s="1">
        <v>63</v>
      </c>
      <c r="J2251" s="1">
        <v>141</v>
      </c>
      <c r="K2251" s="1">
        <v>157</v>
      </c>
      <c r="L2251" s="9">
        <v>11</v>
      </c>
    </row>
    <row r="2252" spans="3:12" x14ac:dyDescent="0.2">
      <c r="D2252" s="200"/>
      <c r="E2252" s="4" t="s">
        <v>28</v>
      </c>
      <c r="F2252" s="5"/>
      <c r="G2252" s="6">
        <v>372</v>
      </c>
      <c r="H2252" s="8">
        <v>7</v>
      </c>
      <c r="I2252" s="1">
        <v>50</v>
      </c>
      <c r="J2252" s="1">
        <v>125</v>
      </c>
      <c r="K2252" s="1">
        <v>170</v>
      </c>
      <c r="L2252" s="9">
        <v>20</v>
      </c>
    </row>
    <row r="2253" spans="3:12" x14ac:dyDescent="0.2">
      <c r="D2253" s="200"/>
      <c r="E2253" s="4" t="s">
        <v>29</v>
      </c>
      <c r="F2253" s="5"/>
      <c r="G2253" s="6">
        <v>102</v>
      </c>
      <c r="H2253" s="8">
        <v>0</v>
      </c>
      <c r="I2253" s="1">
        <v>18</v>
      </c>
      <c r="J2253" s="1">
        <v>34</v>
      </c>
      <c r="K2253" s="1">
        <v>50</v>
      </c>
      <c r="L2253" s="9">
        <v>0</v>
      </c>
    </row>
    <row r="2254" spans="3:12" x14ac:dyDescent="0.2">
      <c r="D2254" s="199" t="s">
        <v>30</v>
      </c>
      <c r="E2254" s="22" t="s">
        <v>31</v>
      </c>
      <c r="F2254" s="21"/>
      <c r="G2254" s="19">
        <v>592</v>
      </c>
      <c r="H2254" s="27">
        <v>13</v>
      </c>
      <c r="I2254" s="3">
        <v>104</v>
      </c>
      <c r="J2254" s="3">
        <v>200</v>
      </c>
      <c r="K2254" s="3">
        <v>253</v>
      </c>
      <c r="L2254" s="26">
        <v>22</v>
      </c>
    </row>
    <row r="2255" spans="3:12" x14ac:dyDescent="0.2">
      <c r="D2255" s="200"/>
      <c r="E2255" s="4" t="s">
        <v>32</v>
      </c>
      <c r="F2255" s="5"/>
      <c r="G2255" s="6">
        <v>608</v>
      </c>
      <c r="H2255" s="8">
        <v>5</v>
      </c>
      <c r="I2255" s="1">
        <v>70</v>
      </c>
      <c r="J2255" s="1">
        <v>231</v>
      </c>
      <c r="K2255" s="1">
        <v>276</v>
      </c>
      <c r="L2255" s="9">
        <v>26</v>
      </c>
    </row>
    <row r="2256" spans="3:12" x14ac:dyDescent="0.2">
      <c r="D2256" s="199" t="s">
        <v>33</v>
      </c>
      <c r="E2256" s="22" t="s">
        <v>34</v>
      </c>
      <c r="F2256" s="21"/>
      <c r="G2256" s="19">
        <v>74</v>
      </c>
      <c r="H2256" s="27">
        <v>1</v>
      </c>
      <c r="I2256" s="3">
        <v>8</v>
      </c>
      <c r="J2256" s="3">
        <v>28</v>
      </c>
      <c r="K2256" s="3">
        <v>35</v>
      </c>
      <c r="L2256" s="26">
        <v>2</v>
      </c>
    </row>
    <row r="2257" spans="2:12" x14ac:dyDescent="0.2">
      <c r="D2257" s="200"/>
      <c r="E2257" s="4" t="s">
        <v>35</v>
      </c>
      <c r="F2257" s="5"/>
      <c r="G2257" s="6">
        <v>148</v>
      </c>
      <c r="H2257" s="8">
        <v>5</v>
      </c>
      <c r="I2257" s="1">
        <v>25</v>
      </c>
      <c r="J2257" s="1">
        <v>51</v>
      </c>
      <c r="K2257" s="1">
        <v>62</v>
      </c>
      <c r="L2257" s="9">
        <v>5</v>
      </c>
    </row>
    <row r="2258" spans="2:12" x14ac:dyDescent="0.2">
      <c r="D2258" s="200"/>
      <c r="E2258" s="4" t="s">
        <v>36</v>
      </c>
      <c r="F2258" s="5"/>
      <c r="G2258" s="6">
        <v>187</v>
      </c>
      <c r="H2258" s="8">
        <v>5</v>
      </c>
      <c r="I2258" s="1">
        <v>34</v>
      </c>
      <c r="J2258" s="1">
        <v>88</v>
      </c>
      <c r="K2258" s="1">
        <v>58</v>
      </c>
      <c r="L2258" s="9">
        <v>2</v>
      </c>
    </row>
    <row r="2259" spans="2:12" x14ac:dyDescent="0.2">
      <c r="D2259" s="200"/>
      <c r="E2259" s="4" t="s">
        <v>37</v>
      </c>
      <c r="F2259" s="5"/>
      <c r="G2259" s="6">
        <v>221</v>
      </c>
      <c r="H2259" s="8">
        <v>6</v>
      </c>
      <c r="I2259" s="1">
        <v>32</v>
      </c>
      <c r="J2259" s="1">
        <v>96</v>
      </c>
      <c r="K2259" s="1">
        <v>82</v>
      </c>
      <c r="L2259" s="9">
        <v>5</v>
      </c>
    </row>
    <row r="2260" spans="2:12" x14ac:dyDescent="0.2">
      <c r="D2260" s="200"/>
      <c r="E2260" s="4" t="s">
        <v>38</v>
      </c>
      <c r="F2260" s="5"/>
      <c r="G2260" s="6">
        <v>186</v>
      </c>
      <c r="H2260" s="8">
        <v>0</v>
      </c>
      <c r="I2260" s="1">
        <v>27</v>
      </c>
      <c r="J2260" s="1">
        <v>62</v>
      </c>
      <c r="K2260" s="1">
        <v>90</v>
      </c>
      <c r="L2260" s="9">
        <v>7</v>
      </c>
    </row>
    <row r="2261" spans="2:12" x14ac:dyDescent="0.2">
      <c r="D2261" s="200"/>
      <c r="E2261" s="4" t="s">
        <v>39</v>
      </c>
      <c r="F2261" s="5"/>
      <c r="G2261" s="6">
        <v>223</v>
      </c>
      <c r="H2261" s="8">
        <v>1</v>
      </c>
      <c r="I2261" s="1">
        <v>32</v>
      </c>
      <c r="J2261" s="1">
        <v>64</v>
      </c>
      <c r="K2261" s="1">
        <v>116</v>
      </c>
      <c r="L2261" s="9">
        <v>10</v>
      </c>
    </row>
    <row r="2262" spans="2:12" x14ac:dyDescent="0.2">
      <c r="D2262" s="201"/>
      <c r="E2262" s="57" t="s">
        <v>40</v>
      </c>
      <c r="F2262" s="59"/>
      <c r="G2262" s="55">
        <v>161</v>
      </c>
      <c r="H2262" s="77">
        <v>0</v>
      </c>
      <c r="I2262" s="32">
        <v>16</v>
      </c>
      <c r="J2262" s="32">
        <v>42</v>
      </c>
      <c r="K2262" s="32">
        <v>86</v>
      </c>
      <c r="L2262" s="80">
        <v>17</v>
      </c>
    </row>
    <row r="2264" spans="2:12" x14ac:dyDescent="0.2">
      <c r="B2264" s="40" t="str">
        <f xml:space="preserve"> HYPERLINK("#'目次'!B100", "[94]")</f>
        <v>[94]</v>
      </c>
      <c r="C2264" s="23" t="s">
        <v>199</v>
      </c>
    </row>
    <row r="2267" spans="2:12" x14ac:dyDescent="0.2">
      <c r="C2267" s="23" t="s">
        <v>48</v>
      </c>
    </row>
    <row r="2268" spans="2:12" ht="36" x14ac:dyDescent="0.2">
      <c r="D2268" s="195"/>
      <c r="E2268" s="196"/>
      <c r="F2268" s="196"/>
      <c r="G2268" s="37" t="s">
        <v>15</v>
      </c>
      <c r="H2268" s="33" t="s">
        <v>178</v>
      </c>
      <c r="I2268" s="13" t="s">
        <v>179</v>
      </c>
      <c r="J2268" s="13" t="s">
        <v>180</v>
      </c>
      <c r="K2268" s="13" t="s">
        <v>181</v>
      </c>
      <c r="L2268" s="38" t="s">
        <v>18</v>
      </c>
    </row>
    <row r="2269" spans="2:12" x14ac:dyDescent="0.2">
      <c r="D2269" s="197"/>
      <c r="E2269" s="198"/>
      <c r="F2269" s="198"/>
      <c r="G2269" s="35"/>
      <c r="H2269" s="39"/>
      <c r="I2269" s="14"/>
      <c r="J2269" s="14"/>
      <c r="K2269" s="14"/>
      <c r="L2269" s="34"/>
    </row>
    <row r="2270" spans="2:12" x14ac:dyDescent="0.2">
      <c r="D2270" s="56"/>
      <c r="E2270" s="58" t="s">
        <v>15</v>
      </c>
      <c r="F2270" s="46"/>
      <c r="G2270" s="36">
        <v>1200</v>
      </c>
      <c r="H2270" s="17">
        <v>18</v>
      </c>
      <c r="I2270" s="17">
        <v>174</v>
      </c>
      <c r="J2270" s="17">
        <v>431</v>
      </c>
      <c r="K2270" s="17">
        <v>529</v>
      </c>
      <c r="L2270" s="47">
        <v>48</v>
      </c>
    </row>
    <row r="2271" spans="2:12" x14ac:dyDescent="0.2">
      <c r="D2271" s="199" t="s">
        <v>49</v>
      </c>
      <c r="E2271" s="22" t="s">
        <v>50</v>
      </c>
      <c r="F2271" s="21"/>
      <c r="G2271" s="19">
        <v>15</v>
      </c>
      <c r="H2271" s="27">
        <v>0</v>
      </c>
      <c r="I2271" s="3">
        <v>0</v>
      </c>
      <c r="J2271" s="3">
        <v>5</v>
      </c>
      <c r="K2271" s="3">
        <v>10</v>
      </c>
      <c r="L2271" s="26">
        <v>0</v>
      </c>
    </row>
    <row r="2272" spans="2:12" x14ac:dyDescent="0.2">
      <c r="D2272" s="200"/>
      <c r="E2272" s="4" t="s">
        <v>51</v>
      </c>
      <c r="F2272" s="5"/>
      <c r="G2272" s="6">
        <v>142</v>
      </c>
      <c r="H2272" s="8">
        <v>5</v>
      </c>
      <c r="I2272" s="1">
        <v>19</v>
      </c>
      <c r="J2272" s="1">
        <v>50</v>
      </c>
      <c r="K2272" s="1">
        <v>65</v>
      </c>
      <c r="L2272" s="9">
        <v>3</v>
      </c>
    </row>
    <row r="2273" spans="4:12" x14ac:dyDescent="0.2">
      <c r="D2273" s="200"/>
      <c r="E2273" s="4" t="s">
        <v>52</v>
      </c>
      <c r="F2273" s="5"/>
      <c r="G2273" s="6">
        <v>26</v>
      </c>
      <c r="H2273" s="8">
        <v>0</v>
      </c>
      <c r="I2273" s="1">
        <v>8</v>
      </c>
      <c r="J2273" s="1">
        <v>8</v>
      </c>
      <c r="K2273" s="1">
        <v>10</v>
      </c>
      <c r="L2273" s="9">
        <v>0</v>
      </c>
    </row>
    <row r="2274" spans="4:12" x14ac:dyDescent="0.2">
      <c r="D2274" s="200"/>
      <c r="E2274" s="4" t="s">
        <v>53</v>
      </c>
      <c r="F2274" s="5"/>
      <c r="G2274" s="6">
        <v>41</v>
      </c>
      <c r="H2274" s="8">
        <v>0</v>
      </c>
      <c r="I2274" s="1">
        <v>2</v>
      </c>
      <c r="J2274" s="1">
        <v>17</v>
      </c>
      <c r="K2274" s="1">
        <v>22</v>
      </c>
      <c r="L2274" s="9">
        <v>0</v>
      </c>
    </row>
    <row r="2275" spans="4:12" x14ac:dyDescent="0.2">
      <c r="D2275" s="200"/>
      <c r="E2275" s="4" t="s">
        <v>54</v>
      </c>
      <c r="F2275" s="5"/>
      <c r="G2275" s="6">
        <v>226</v>
      </c>
      <c r="H2275" s="8">
        <v>5</v>
      </c>
      <c r="I2275" s="1">
        <v>46</v>
      </c>
      <c r="J2275" s="1">
        <v>89</v>
      </c>
      <c r="K2275" s="1">
        <v>79</v>
      </c>
      <c r="L2275" s="9">
        <v>7</v>
      </c>
    </row>
    <row r="2276" spans="4:12" x14ac:dyDescent="0.2">
      <c r="D2276" s="200"/>
      <c r="E2276" s="4" t="s">
        <v>55</v>
      </c>
      <c r="F2276" s="5"/>
      <c r="G2276" s="6">
        <v>125</v>
      </c>
      <c r="H2276" s="8">
        <v>3</v>
      </c>
      <c r="I2276" s="1">
        <v>23</v>
      </c>
      <c r="J2276" s="1">
        <v>42</v>
      </c>
      <c r="K2276" s="1">
        <v>54</v>
      </c>
      <c r="L2276" s="9">
        <v>3</v>
      </c>
    </row>
    <row r="2277" spans="4:12" x14ac:dyDescent="0.2">
      <c r="D2277" s="200"/>
      <c r="E2277" s="4" t="s">
        <v>56</v>
      </c>
      <c r="F2277" s="5"/>
      <c r="G2277" s="6">
        <v>190</v>
      </c>
      <c r="H2277" s="8">
        <v>2</v>
      </c>
      <c r="I2277" s="1">
        <v>23</v>
      </c>
      <c r="J2277" s="1">
        <v>76</v>
      </c>
      <c r="K2277" s="1">
        <v>82</v>
      </c>
      <c r="L2277" s="9">
        <v>7</v>
      </c>
    </row>
    <row r="2278" spans="4:12" x14ac:dyDescent="0.2">
      <c r="D2278" s="200"/>
      <c r="E2278" s="4" t="s">
        <v>57</v>
      </c>
      <c r="F2278" s="5"/>
      <c r="G2278" s="6">
        <v>185</v>
      </c>
      <c r="H2278" s="8">
        <v>2</v>
      </c>
      <c r="I2278" s="1">
        <v>19</v>
      </c>
      <c r="J2278" s="1">
        <v>69</v>
      </c>
      <c r="K2278" s="1">
        <v>88</v>
      </c>
      <c r="L2278" s="9">
        <v>7</v>
      </c>
    </row>
    <row r="2279" spans="4:12" x14ac:dyDescent="0.2">
      <c r="D2279" s="200"/>
      <c r="E2279" s="4" t="s">
        <v>58</v>
      </c>
      <c r="F2279" s="5"/>
      <c r="G2279" s="6">
        <v>113</v>
      </c>
      <c r="H2279" s="8">
        <v>1</v>
      </c>
      <c r="I2279" s="1">
        <v>14</v>
      </c>
      <c r="J2279" s="1">
        <v>41</v>
      </c>
      <c r="K2279" s="1">
        <v>53</v>
      </c>
      <c r="L2279" s="9">
        <v>4</v>
      </c>
    </row>
    <row r="2280" spans="4:12" x14ac:dyDescent="0.2">
      <c r="D2280" s="200"/>
      <c r="E2280" s="4" t="s">
        <v>59</v>
      </c>
      <c r="F2280" s="5"/>
      <c r="G2280" s="6">
        <v>136</v>
      </c>
      <c r="H2280" s="8">
        <v>0</v>
      </c>
      <c r="I2280" s="1">
        <v>20</v>
      </c>
      <c r="J2280" s="1">
        <v>33</v>
      </c>
      <c r="K2280" s="1">
        <v>66</v>
      </c>
      <c r="L2280" s="9">
        <v>17</v>
      </c>
    </row>
    <row r="2281" spans="4:12" x14ac:dyDescent="0.2">
      <c r="D2281" s="199" t="s">
        <v>60</v>
      </c>
      <c r="E2281" s="22" t="s">
        <v>61</v>
      </c>
      <c r="F2281" s="21"/>
      <c r="G2281" s="19">
        <v>205</v>
      </c>
      <c r="H2281" s="27">
        <v>4</v>
      </c>
      <c r="I2281" s="3">
        <v>30</v>
      </c>
      <c r="J2281" s="3">
        <v>60</v>
      </c>
      <c r="K2281" s="3">
        <v>98</v>
      </c>
      <c r="L2281" s="26">
        <v>13</v>
      </c>
    </row>
    <row r="2282" spans="4:12" x14ac:dyDescent="0.2">
      <c r="D2282" s="200"/>
      <c r="E2282" s="4" t="s">
        <v>62</v>
      </c>
      <c r="F2282" s="5"/>
      <c r="G2282" s="6">
        <v>160</v>
      </c>
      <c r="H2282" s="8">
        <v>1</v>
      </c>
      <c r="I2282" s="1">
        <v>24</v>
      </c>
      <c r="J2282" s="1">
        <v>50</v>
      </c>
      <c r="K2282" s="1">
        <v>81</v>
      </c>
      <c r="L2282" s="9">
        <v>4</v>
      </c>
    </row>
    <row r="2283" spans="4:12" x14ac:dyDescent="0.2">
      <c r="D2283" s="200"/>
      <c r="E2283" s="4" t="s">
        <v>63</v>
      </c>
      <c r="F2283" s="5"/>
      <c r="G2283" s="6">
        <v>121</v>
      </c>
      <c r="H2283" s="8">
        <v>2</v>
      </c>
      <c r="I2283" s="1">
        <v>22</v>
      </c>
      <c r="J2283" s="1">
        <v>47</v>
      </c>
      <c r="K2283" s="1">
        <v>46</v>
      </c>
      <c r="L2283" s="9">
        <v>4</v>
      </c>
    </row>
    <row r="2284" spans="4:12" x14ac:dyDescent="0.2">
      <c r="D2284" s="200"/>
      <c r="E2284" s="4" t="s">
        <v>64</v>
      </c>
      <c r="F2284" s="5"/>
      <c r="G2284" s="6">
        <v>124</v>
      </c>
      <c r="H2284" s="8">
        <v>1</v>
      </c>
      <c r="I2284" s="1">
        <v>24</v>
      </c>
      <c r="J2284" s="1">
        <v>49</v>
      </c>
      <c r="K2284" s="1">
        <v>47</v>
      </c>
      <c r="L2284" s="9">
        <v>3</v>
      </c>
    </row>
    <row r="2285" spans="4:12" x14ac:dyDescent="0.2">
      <c r="D2285" s="200"/>
      <c r="E2285" s="4" t="s">
        <v>65</v>
      </c>
      <c r="F2285" s="5"/>
      <c r="G2285" s="6">
        <v>109</v>
      </c>
      <c r="H2285" s="8">
        <v>2</v>
      </c>
      <c r="I2285" s="1">
        <v>13</v>
      </c>
      <c r="J2285" s="1">
        <v>47</v>
      </c>
      <c r="K2285" s="1">
        <v>44</v>
      </c>
      <c r="L2285" s="9">
        <v>3</v>
      </c>
    </row>
    <row r="2286" spans="4:12" x14ac:dyDescent="0.2">
      <c r="D2286" s="200"/>
      <c r="E2286" s="4" t="s">
        <v>66</v>
      </c>
      <c r="F2286" s="5"/>
      <c r="G2286" s="6">
        <v>104</v>
      </c>
      <c r="H2286" s="8">
        <v>4</v>
      </c>
      <c r="I2286" s="1">
        <v>20</v>
      </c>
      <c r="J2286" s="1">
        <v>35</v>
      </c>
      <c r="K2286" s="1">
        <v>43</v>
      </c>
      <c r="L2286" s="9">
        <v>2</v>
      </c>
    </row>
    <row r="2287" spans="4:12" x14ac:dyDescent="0.2">
      <c r="D2287" s="200"/>
      <c r="E2287" s="4" t="s">
        <v>67</v>
      </c>
      <c r="F2287" s="5"/>
      <c r="G2287" s="6">
        <v>139</v>
      </c>
      <c r="H2287" s="8">
        <v>1</v>
      </c>
      <c r="I2287" s="1">
        <v>15</v>
      </c>
      <c r="J2287" s="1">
        <v>53</v>
      </c>
      <c r="K2287" s="1">
        <v>66</v>
      </c>
      <c r="L2287" s="9">
        <v>4</v>
      </c>
    </row>
    <row r="2288" spans="4:12" x14ac:dyDescent="0.2">
      <c r="D2288" s="200"/>
      <c r="E2288" s="4" t="s">
        <v>68</v>
      </c>
      <c r="F2288" s="5"/>
      <c r="G2288" s="6">
        <v>48</v>
      </c>
      <c r="H2288" s="8">
        <v>2</v>
      </c>
      <c r="I2288" s="1">
        <v>6</v>
      </c>
      <c r="J2288" s="1">
        <v>23</v>
      </c>
      <c r="K2288" s="1">
        <v>17</v>
      </c>
      <c r="L2288" s="9">
        <v>0</v>
      </c>
    </row>
    <row r="2289" spans="2:12" x14ac:dyDescent="0.2">
      <c r="D2289" s="200"/>
      <c r="E2289" s="4" t="s">
        <v>69</v>
      </c>
      <c r="F2289" s="5"/>
      <c r="G2289" s="6">
        <v>37</v>
      </c>
      <c r="H2289" s="8">
        <v>0</v>
      </c>
      <c r="I2289" s="1">
        <v>6</v>
      </c>
      <c r="J2289" s="1">
        <v>14</v>
      </c>
      <c r="K2289" s="1">
        <v>16</v>
      </c>
      <c r="L2289" s="9">
        <v>1</v>
      </c>
    </row>
    <row r="2290" spans="2:12" x14ac:dyDescent="0.2">
      <c r="D2290" s="93" t="s">
        <v>70</v>
      </c>
      <c r="E2290" s="89" t="s">
        <v>18</v>
      </c>
      <c r="F2290" s="92"/>
      <c r="G2290" s="94">
        <v>0</v>
      </c>
      <c r="H2290" s="122">
        <v>0</v>
      </c>
      <c r="I2290" s="63">
        <v>0</v>
      </c>
      <c r="J2290" s="63">
        <v>0</v>
      </c>
      <c r="K2290" s="63">
        <v>0</v>
      </c>
      <c r="L2290" s="121">
        <v>0</v>
      </c>
    </row>
    <row r="2292" spans="2:12" x14ac:dyDescent="0.2">
      <c r="B2292" s="40" t="str">
        <f xml:space="preserve"> HYPERLINK("#'目次'!B101", "[95]")</f>
        <v>[95]</v>
      </c>
      <c r="C2292" s="23" t="s">
        <v>199</v>
      </c>
    </row>
    <row r="2295" spans="2:12" x14ac:dyDescent="0.2">
      <c r="C2295" s="23" t="s">
        <v>73</v>
      </c>
    </row>
    <row r="2296" spans="2:12" ht="36" x14ac:dyDescent="0.2">
      <c r="D2296" s="195"/>
      <c r="E2296" s="196"/>
      <c r="F2296" s="196"/>
      <c r="G2296" s="37" t="s">
        <v>15</v>
      </c>
      <c r="H2296" s="33" t="s">
        <v>178</v>
      </c>
      <c r="I2296" s="13" t="s">
        <v>179</v>
      </c>
      <c r="J2296" s="13" t="s">
        <v>180</v>
      </c>
      <c r="K2296" s="13" t="s">
        <v>181</v>
      </c>
      <c r="L2296" s="38" t="s">
        <v>18</v>
      </c>
    </row>
    <row r="2297" spans="2:12" x14ac:dyDescent="0.2">
      <c r="D2297" s="197"/>
      <c r="E2297" s="198"/>
      <c r="F2297" s="198"/>
      <c r="G2297" s="35"/>
      <c r="H2297" s="39"/>
      <c r="I2297" s="14"/>
      <c r="J2297" s="14"/>
      <c r="K2297" s="14"/>
      <c r="L2297" s="34"/>
    </row>
    <row r="2298" spans="2:12" x14ac:dyDescent="0.2">
      <c r="D2298" s="56"/>
      <c r="E2298" s="58" t="s">
        <v>15</v>
      </c>
      <c r="F2298" s="46"/>
      <c r="G2298" s="36">
        <v>1200</v>
      </c>
      <c r="H2298" s="17">
        <v>18</v>
      </c>
      <c r="I2298" s="17">
        <v>174</v>
      </c>
      <c r="J2298" s="17">
        <v>431</v>
      </c>
      <c r="K2298" s="17">
        <v>529</v>
      </c>
      <c r="L2298" s="47">
        <v>48</v>
      </c>
    </row>
    <row r="2299" spans="2:12" x14ac:dyDescent="0.2">
      <c r="D2299" s="199" t="s">
        <v>74</v>
      </c>
      <c r="E2299" s="22" t="s">
        <v>75</v>
      </c>
      <c r="F2299" s="21"/>
      <c r="G2299" s="19">
        <v>592</v>
      </c>
      <c r="H2299" s="27">
        <v>13</v>
      </c>
      <c r="I2299" s="3">
        <v>104</v>
      </c>
      <c r="J2299" s="3">
        <v>200</v>
      </c>
      <c r="K2299" s="3">
        <v>253</v>
      </c>
      <c r="L2299" s="26">
        <v>22</v>
      </c>
    </row>
    <row r="2300" spans="2:12" x14ac:dyDescent="0.2">
      <c r="D2300" s="200"/>
      <c r="E2300" s="4" t="s">
        <v>34</v>
      </c>
      <c r="F2300" s="5"/>
      <c r="G2300" s="6">
        <v>37</v>
      </c>
      <c r="H2300" s="8">
        <v>1</v>
      </c>
      <c r="I2300" s="1">
        <v>5</v>
      </c>
      <c r="J2300" s="1">
        <v>14</v>
      </c>
      <c r="K2300" s="1">
        <v>16</v>
      </c>
      <c r="L2300" s="9">
        <v>1</v>
      </c>
    </row>
    <row r="2301" spans="2:12" x14ac:dyDescent="0.2">
      <c r="D2301" s="200"/>
      <c r="E2301" s="4" t="s">
        <v>35</v>
      </c>
      <c r="F2301" s="5"/>
      <c r="G2301" s="6">
        <v>75</v>
      </c>
      <c r="H2301" s="8">
        <v>5</v>
      </c>
      <c r="I2301" s="1">
        <v>16</v>
      </c>
      <c r="J2301" s="1">
        <v>24</v>
      </c>
      <c r="K2301" s="1">
        <v>27</v>
      </c>
      <c r="L2301" s="9">
        <v>3</v>
      </c>
    </row>
    <row r="2302" spans="2:12" x14ac:dyDescent="0.2">
      <c r="D2302" s="200"/>
      <c r="E2302" s="4" t="s">
        <v>36</v>
      </c>
      <c r="F2302" s="5"/>
      <c r="G2302" s="6">
        <v>95</v>
      </c>
      <c r="H2302" s="8">
        <v>2</v>
      </c>
      <c r="I2302" s="1">
        <v>21</v>
      </c>
      <c r="J2302" s="1">
        <v>42</v>
      </c>
      <c r="K2302" s="1">
        <v>29</v>
      </c>
      <c r="L2302" s="9">
        <v>1</v>
      </c>
    </row>
    <row r="2303" spans="2:12" x14ac:dyDescent="0.2">
      <c r="D2303" s="200"/>
      <c r="E2303" s="4" t="s">
        <v>37</v>
      </c>
      <c r="F2303" s="5"/>
      <c r="G2303" s="6">
        <v>111</v>
      </c>
      <c r="H2303" s="8">
        <v>5</v>
      </c>
      <c r="I2303" s="1">
        <v>15</v>
      </c>
      <c r="J2303" s="1">
        <v>51</v>
      </c>
      <c r="K2303" s="1">
        <v>39</v>
      </c>
      <c r="L2303" s="9">
        <v>1</v>
      </c>
    </row>
    <row r="2304" spans="2:12" x14ac:dyDescent="0.2">
      <c r="D2304" s="200"/>
      <c r="E2304" s="4" t="s">
        <v>38</v>
      </c>
      <c r="F2304" s="5"/>
      <c r="G2304" s="6">
        <v>93</v>
      </c>
      <c r="H2304" s="8">
        <v>0</v>
      </c>
      <c r="I2304" s="1">
        <v>18</v>
      </c>
      <c r="J2304" s="1">
        <v>25</v>
      </c>
      <c r="K2304" s="1">
        <v>47</v>
      </c>
      <c r="L2304" s="9">
        <v>3</v>
      </c>
    </row>
    <row r="2305" spans="2:12" x14ac:dyDescent="0.2">
      <c r="D2305" s="200"/>
      <c r="E2305" s="4" t="s">
        <v>39</v>
      </c>
      <c r="F2305" s="5"/>
      <c r="G2305" s="6">
        <v>109</v>
      </c>
      <c r="H2305" s="8">
        <v>0</v>
      </c>
      <c r="I2305" s="1">
        <v>21</v>
      </c>
      <c r="J2305" s="1">
        <v>29</v>
      </c>
      <c r="K2305" s="1">
        <v>52</v>
      </c>
      <c r="L2305" s="9">
        <v>7</v>
      </c>
    </row>
    <row r="2306" spans="2:12" x14ac:dyDescent="0.2">
      <c r="D2306" s="200"/>
      <c r="E2306" s="4" t="s">
        <v>40</v>
      </c>
      <c r="F2306" s="5"/>
      <c r="G2306" s="6">
        <v>72</v>
      </c>
      <c r="H2306" s="8">
        <v>0</v>
      </c>
      <c r="I2306" s="1">
        <v>8</v>
      </c>
      <c r="J2306" s="1">
        <v>15</v>
      </c>
      <c r="K2306" s="1">
        <v>43</v>
      </c>
      <c r="L2306" s="9">
        <v>6</v>
      </c>
    </row>
    <row r="2307" spans="2:12" x14ac:dyDescent="0.2">
      <c r="D2307" s="199" t="s">
        <v>76</v>
      </c>
      <c r="E2307" s="22" t="s">
        <v>77</v>
      </c>
      <c r="F2307" s="21"/>
      <c r="G2307" s="19">
        <v>608</v>
      </c>
      <c r="H2307" s="27">
        <v>5</v>
      </c>
      <c r="I2307" s="3">
        <v>70</v>
      </c>
      <c r="J2307" s="3">
        <v>231</v>
      </c>
      <c r="K2307" s="3">
        <v>276</v>
      </c>
      <c r="L2307" s="26">
        <v>26</v>
      </c>
    </row>
    <row r="2308" spans="2:12" x14ac:dyDescent="0.2">
      <c r="D2308" s="200"/>
      <c r="E2308" s="4" t="s">
        <v>34</v>
      </c>
      <c r="F2308" s="5"/>
      <c r="G2308" s="6">
        <v>37</v>
      </c>
      <c r="H2308" s="8">
        <v>0</v>
      </c>
      <c r="I2308" s="1">
        <v>3</v>
      </c>
      <c r="J2308" s="1">
        <v>14</v>
      </c>
      <c r="K2308" s="1">
        <v>19</v>
      </c>
      <c r="L2308" s="9">
        <v>1</v>
      </c>
    </row>
    <row r="2309" spans="2:12" x14ac:dyDescent="0.2">
      <c r="D2309" s="200"/>
      <c r="E2309" s="4" t="s">
        <v>35</v>
      </c>
      <c r="F2309" s="5"/>
      <c r="G2309" s="6">
        <v>73</v>
      </c>
      <c r="H2309" s="8">
        <v>0</v>
      </c>
      <c r="I2309" s="1">
        <v>9</v>
      </c>
      <c r="J2309" s="1">
        <v>27</v>
      </c>
      <c r="K2309" s="1">
        <v>35</v>
      </c>
      <c r="L2309" s="9">
        <v>2</v>
      </c>
    </row>
    <row r="2310" spans="2:12" x14ac:dyDescent="0.2">
      <c r="D2310" s="200"/>
      <c r="E2310" s="4" t="s">
        <v>36</v>
      </c>
      <c r="F2310" s="5"/>
      <c r="G2310" s="6">
        <v>92</v>
      </c>
      <c r="H2310" s="8">
        <v>3</v>
      </c>
      <c r="I2310" s="1">
        <v>13</v>
      </c>
      <c r="J2310" s="1">
        <v>46</v>
      </c>
      <c r="K2310" s="1">
        <v>29</v>
      </c>
      <c r="L2310" s="9">
        <v>1</v>
      </c>
    </row>
    <row r="2311" spans="2:12" x14ac:dyDescent="0.2">
      <c r="D2311" s="200"/>
      <c r="E2311" s="4" t="s">
        <v>37</v>
      </c>
      <c r="F2311" s="5"/>
      <c r="G2311" s="6">
        <v>110</v>
      </c>
      <c r="H2311" s="8">
        <v>1</v>
      </c>
      <c r="I2311" s="1">
        <v>17</v>
      </c>
      <c r="J2311" s="1">
        <v>45</v>
      </c>
      <c r="K2311" s="1">
        <v>43</v>
      </c>
      <c r="L2311" s="9">
        <v>4</v>
      </c>
    </row>
    <row r="2312" spans="2:12" x14ac:dyDescent="0.2">
      <c r="D2312" s="200"/>
      <c r="E2312" s="4" t="s">
        <v>38</v>
      </c>
      <c r="F2312" s="5"/>
      <c r="G2312" s="6">
        <v>93</v>
      </c>
      <c r="H2312" s="8">
        <v>0</v>
      </c>
      <c r="I2312" s="1">
        <v>9</v>
      </c>
      <c r="J2312" s="1">
        <v>37</v>
      </c>
      <c r="K2312" s="1">
        <v>43</v>
      </c>
      <c r="L2312" s="9">
        <v>4</v>
      </c>
    </row>
    <row r="2313" spans="2:12" x14ac:dyDescent="0.2">
      <c r="D2313" s="200"/>
      <c r="E2313" s="4" t="s">
        <v>39</v>
      </c>
      <c r="F2313" s="5"/>
      <c r="G2313" s="6">
        <v>114</v>
      </c>
      <c r="H2313" s="8">
        <v>1</v>
      </c>
      <c r="I2313" s="1">
        <v>11</v>
      </c>
      <c r="J2313" s="1">
        <v>35</v>
      </c>
      <c r="K2313" s="1">
        <v>64</v>
      </c>
      <c r="L2313" s="9">
        <v>3</v>
      </c>
    </row>
    <row r="2314" spans="2:12" x14ac:dyDescent="0.2">
      <c r="D2314" s="201"/>
      <c r="E2314" s="57" t="s">
        <v>40</v>
      </c>
      <c r="F2314" s="59"/>
      <c r="G2314" s="55">
        <v>89</v>
      </c>
      <c r="H2314" s="77">
        <v>0</v>
      </c>
      <c r="I2314" s="32">
        <v>8</v>
      </c>
      <c r="J2314" s="32">
        <v>27</v>
      </c>
      <c r="K2314" s="32">
        <v>43</v>
      </c>
      <c r="L2314" s="80">
        <v>11</v>
      </c>
    </row>
    <row r="2316" spans="2:12" x14ac:dyDescent="0.2">
      <c r="B2316" s="40" t="str">
        <f xml:space="preserve"> HYPERLINK("#'目次'!B102", "[96]")</f>
        <v>[96]</v>
      </c>
      <c r="C2316" s="23" t="s">
        <v>199</v>
      </c>
    </row>
    <row r="2319" spans="2:12" x14ac:dyDescent="0.2">
      <c r="C2319" s="23" t="s">
        <v>80</v>
      </c>
    </row>
    <row r="2320" spans="2:12" ht="36" x14ac:dyDescent="0.2">
      <c r="E2320" s="195"/>
      <c r="F2320" s="196"/>
      <c r="G2320" s="37" t="s">
        <v>15</v>
      </c>
      <c r="H2320" s="33" t="s">
        <v>178</v>
      </c>
      <c r="I2320" s="13" t="s">
        <v>179</v>
      </c>
      <c r="J2320" s="13" t="s">
        <v>180</v>
      </c>
      <c r="K2320" s="13" t="s">
        <v>181</v>
      </c>
      <c r="L2320" s="38" t="s">
        <v>18</v>
      </c>
    </row>
    <row r="2321" spans="2:12" x14ac:dyDescent="0.2">
      <c r="E2321" s="197"/>
      <c r="F2321" s="198"/>
      <c r="G2321" s="35"/>
      <c r="H2321" s="39"/>
      <c r="I2321" s="14"/>
      <c r="J2321" s="14"/>
      <c r="K2321" s="14"/>
      <c r="L2321" s="34"/>
    </row>
    <row r="2322" spans="2:12" x14ac:dyDescent="0.2">
      <c r="E2322" s="91" t="s">
        <v>15</v>
      </c>
      <c r="F2322" s="46"/>
      <c r="G2322" s="36">
        <v>1200</v>
      </c>
      <c r="H2322" s="17">
        <v>18</v>
      </c>
      <c r="I2322" s="17">
        <v>174</v>
      </c>
      <c r="J2322" s="17">
        <v>431</v>
      </c>
      <c r="K2322" s="17">
        <v>529</v>
      </c>
      <c r="L2322" s="47">
        <v>48</v>
      </c>
    </row>
    <row r="2323" spans="2:12" x14ac:dyDescent="0.2">
      <c r="E2323" s="4" t="s">
        <v>81</v>
      </c>
      <c r="F2323" s="5"/>
      <c r="G2323" s="19">
        <v>48</v>
      </c>
      <c r="H2323" s="27">
        <v>0</v>
      </c>
      <c r="I2323" s="3">
        <v>7</v>
      </c>
      <c r="J2323" s="3">
        <v>12</v>
      </c>
      <c r="K2323" s="3">
        <v>26</v>
      </c>
      <c r="L2323" s="26">
        <v>3</v>
      </c>
    </row>
    <row r="2324" spans="2:12" x14ac:dyDescent="0.2">
      <c r="E2324" s="4" t="s">
        <v>82</v>
      </c>
      <c r="F2324" s="5"/>
      <c r="G2324" s="6">
        <v>84</v>
      </c>
      <c r="H2324" s="8">
        <v>1</v>
      </c>
      <c r="I2324" s="1">
        <v>10</v>
      </c>
      <c r="J2324" s="1">
        <v>31</v>
      </c>
      <c r="K2324" s="1">
        <v>36</v>
      </c>
      <c r="L2324" s="9">
        <v>6</v>
      </c>
    </row>
    <row r="2325" spans="2:12" x14ac:dyDescent="0.2">
      <c r="E2325" s="4" t="s">
        <v>83</v>
      </c>
      <c r="F2325" s="5"/>
      <c r="G2325" s="6">
        <v>462</v>
      </c>
      <c r="H2325" s="8">
        <v>8</v>
      </c>
      <c r="I2325" s="1">
        <v>69</v>
      </c>
      <c r="J2325" s="1">
        <v>174</v>
      </c>
      <c r="K2325" s="1">
        <v>188</v>
      </c>
      <c r="L2325" s="9">
        <v>23</v>
      </c>
    </row>
    <row r="2326" spans="2:12" x14ac:dyDescent="0.2">
      <c r="E2326" s="4" t="s">
        <v>84</v>
      </c>
      <c r="F2326" s="5"/>
      <c r="G2326" s="6">
        <v>30</v>
      </c>
      <c r="H2326" s="8">
        <v>0</v>
      </c>
      <c r="I2326" s="1">
        <v>5</v>
      </c>
      <c r="J2326" s="1">
        <v>14</v>
      </c>
      <c r="K2326" s="1">
        <v>11</v>
      </c>
      <c r="L2326" s="9">
        <v>0</v>
      </c>
    </row>
    <row r="2327" spans="2:12" x14ac:dyDescent="0.2">
      <c r="E2327" s="4" t="s">
        <v>85</v>
      </c>
      <c r="F2327" s="5"/>
      <c r="G2327" s="6">
        <v>144</v>
      </c>
      <c r="H2327" s="8">
        <v>2</v>
      </c>
      <c r="I2327" s="1">
        <v>21</v>
      </c>
      <c r="J2327" s="1">
        <v>45</v>
      </c>
      <c r="K2327" s="1">
        <v>70</v>
      </c>
      <c r="L2327" s="9">
        <v>6</v>
      </c>
    </row>
    <row r="2328" spans="2:12" x14ac:dyDescent="0.2">
      <c r="E2328" s="4" t="s">
        <v>86</v>
      </c>
      <c r="F2328" s="5"/>
      <c r="G2328" s="6">
        <v>192</v>
      </c>
      <c r="H2328" s="8">
        <v>2</v>
      </c>
      <c r="I2328" s="1">
        <v>31</v>
      </c>
      <c r="J2328" s="1">
        <v>78</v>
      </c>
      <c r="K2328" s="1">
        <v>77</v>
      </c>
      <c r="L2328" s="9">
        <v>4</v>
      </c>
    </row>
    <row r="2329" spans="2:12" x14ac:dyDescent="0.2">
      <c r="E2329" s="4" t="s">
        <v>87</v>
      </c>
      <c r="F2329" s="5"/>
      <c r="G2329" s="6">
        <v>72</v>
      </c>
      <c r="H2329" s="8">
        <v>3</v>
      </c>
      <c r="I2329" s="1">
        <v>11</v>
      </c>
      <c r="J2329" s="1">
        <v>24</v>
      </c>
      <c r="K2329" s="1">
        <v>31</v>
      </c>
      <c r="L2329" s="9">
        <v>3</v>
      </c>
    </row>
    <row r="2330" spans="2:12" x14ac:dyDescent="0.2">
      <c r="E2330" s="4" t="s">
        <v>88</v>
      </c>
      <c r="F2330" s="5"/>
      <c r="G2330" s="6">
        <v>36</v>
      </c>
      <c r="H2330" s="8">
        <v>1</v>
      </c>
      <c r="I2330" s="1">
        <v>9</v>
      </c>
      <c r="J2330" s="1">
        <v>13</v>
      </c>
      <c r="K2330" s="1">
        <v>12</v>
      </c>
      <c r="L2330" s="9">
        <v>1</v>
      </c>
    </row>
    <row r="2331" spans="2:12" x14ac:dyDescent="0.2">
      <c r="E2331" s="4" t="s">
        <v>89</v>
      </c>
      <c r="F2331" s="5"/>
      <c r="G2331" s="6">
        <v>66</v>
      </c>
      <c r="H2331" s="8">
        <v>0</v>
      </c>
      <c r="I2331" s="1">
        <v>5</v>
      </c>
      <c r="J2331" s="1">
        <v>19</v>
      </c>
      <c r="K2331" s="1">
        <v>41</v>
      </c>
      <c r="L2331" s="9">
        <v>1</v>
      </c>
    </row>
    <row r="2332" spans="2:12" x14ac:dyDescent="0.2">
      <c r="E2332" s="4" t="s">
        <v>90</v>
      </c>
      <c r="F2332" s="5"/>
      <c r="G2332" s="6">
        <v>54</v>
      </c>
      <c r="H2332" s="8">
        <v>1</v>
      </c>
      <c r="I2332" s="1">
        <v>5</v>
      </c>
      <c r="J2332" s="1">
        <v>17</v>
      </c>
      <c r="K2332" s="1">
        <v>30</v>
      </c>
      <c r="L2332" s="9">
        <v>1</v>
      </c>
    </row>
    <row r="2333" spans="2:12" x14ac:dyDescent="0.2">
      <c r="E2333" s="57" t="s">
        <v>91</v>
      </c>
      <c r="F2333" s="59"/>
      <c r="G2333" s="55">
        <v>12</v>
      </c>
      <c r="H2333" s="77">
        <v>0</v>
      </c>
      <c r="I2333" s="32">
        <v>1</v>
      </c>
      <c r="J2333" s="32">
        <v>4</v>
      </c>
      <c r="K2333" s="32">
        <v>7</v>
      </c>
      <c r="L2333" s="80">
        <v>0</v>
      </c>
    </row>
    <row r="2335" spans="2:12" x14ac:dyDescent="0.2">
      <c r="B2335" s="40" t="str">
        <f xml:space="preserve"> HYPERLINK("#'目次'!B103", "[97]")</f>
        <v>[97]</v>
      </c>
      <c r="C2335" s="23" t="s">
        <v>202</v>
      </c>
    </row>
    <row r="2338" spans="3:12" x14ac:dyDescent="0.2">
      <c r="C2338" s="23" t="s">
        <v>14</v>
      </c>
    </row>
    <row r="2339" spans="3:12" ht="36" x14ac:dyDescent="0.2">
      <c r="D2339" s="195"/>
      <c r="E2339" s="196"/>
      <c r="F2339" s="196"/>
      <c r="G2339" s="37" t="s">
        <v>15</v>
      </c>
      <c r="H2339" s="33" t="s">
        <v>178</v>
      </c>
      <c r="I2339" s="13" t="s">
        <v>179</v>
      </c>
      <c r="J2339" s="13" t="s">
        <v>180</v>
      </c>
      <c r="K2339" s="13" t="s">
        <v>181</v>
      </c>
      <c r="L2339" s="38" t="s">
        <v>18</v>
      </c>
    </row>
    <row r="2340" spans="3:12" x14ac:dyDescent="0.2">
      <c r="D2340" s="197"/>
      <c r="E2340" s="198"/>
      <c r="F2340" s="198"/>
      <c r="G2340" s="35"/>
      <c r="H2340" s="39"/>
      <c r="I2340" s="14"/>
      <c r="J2340" s="14"/>
      <c r="K2340" s="14"/>
      <c r="L2340" s="34"/>
    </row>
    <row r="2341" spans="3:12" x14ac:dyDescent="0.2">
      <c r="D2341" s="56"/>
      <c r="E2341" s="58" t="s">
        <v>15</v>
      </c>
      <c r="F2341" s="46"/>
      <c r="G2341" s="36">
        <v>1200</v>
      </c>
      <c r="H2341" s="17">
        <v>66</v>
      </c>
      <c r="I2341" s="17">
        <v>339</v>
      </c>
      <c r="J2341" s="17">
        <v>342</v>
      </c>
      <c r="K2341" s="17">
        <v>413</v>
      </c>
      <c r="L2341" s="47">
        <v>40</v>
      </c>
    </row>
    <row r="2342" spans="3:12" x14ac:dyDescent="0.2">
      <c r="D2342" s="199" t="s">
        <v>19</v>
      </c>
      <c r="E2342" s="22" t="s">
        <v>20</v>
      </c>
      <c r="F2342" s="21"/>
      <c r="G2342" s="19">
        <v>132</v>
      </c>
      <c r="H2342" s="27">
        <v>8</v>
      </c>
      <c r="I2342" s="3">
        <v>31</v>
      </c>
      <c r="J2342" s="3">
        <v>38</v>
      </c>
      <c r="K2342" s="3">
        <v>49</v>
      </c>
      <c r="L2342" s="26">
        <v>6</v>
      </c>
    </row>
    <row r="2343" spans="3:12" x14ac:dyDescent="0.2">
      <c r="D2343" s="200"/>
      <c r="E2343" s="4" t="s">
        <v>21</v>
      </c>
      <c r="F2343" s="5"/>
      <c r="G2343" s="6">
        <v>444</v>
      </c>
      <c r="H2343" s="8">
        <v>21</v>
      </c>
      <c r="I2343" s="1">
        <v>120</v>
      </c>
      <c r="J2343" s="1">
        <v>144</v>
      </c>
      <c r="K2343" s="1">
        <v>139</v>
      </c>
      <c r="L2343" s="9">
        <v>20</v>
      </c>
    </row>
    <row r="2344" spans="3:12" x14ac:dyDescent="0.2">
      <c r="D2344" s="200"/>
      <c r="E2344" s="4" t="s">
        <v>22</v>
      </c>
      <c r="F2344" s="5"/>
      <c r="G2344" s="6">
        <v>192</v>
      </c>
      <c r="H2344" s="8">
        <v>11</v>
      </c>
      <c r="I2344" s="1">
        <v>60</v>
      </c>
      <c r="J2344" s="1">
        <v>52</v>
      </c>
      <c r="K2344" s="1">
        <v>63</v>
      </c>
      <c r="L2344" s="9">
        <v>6</v>
      </c>
    </row>
    <row r="2345" spans="3:12" x14ac:dyDescent="0.2">
      <c r="D2345" s="200"/>
      <c r="E2345" s="4" t="s">
        <v>23</v>
      </c>
      <c r="F2345" s="5"/>
      <c r="G2345" s="6">
        <v>192</v>
      </c>
      <c r="H2345" s="8">
        <v>17</v>
      </c>
      <c r="I2345" s="1">
        <v>65</v>
      </c>
      <c r="J2345" s="1">
        <v>48</v>
      </c>
      <c r="K2345" s="1">
        <v>59</v>
      </c>
      <c r="L2345" s="9">
        <v>3</v>
      </c>
    </row>
    <row r="2346" spans="3:12" x14ac:dyDescent="0.2">
      <c r="D2346" s="200"/>
      <c r="E2346" s="4" t="s">
        <v>24</v>
      </c>
      <c r="F2346" s="5"/>
      <c r="G2346" s="6">
        <v>240</v>
      </c>
      <c r="H2346" s="8">
        <v>9</v>
      </c>
      <c r="I2346" s="1">
        <v>63</v>
      </c>
      <c r="J2346" s="1">
        <v>60</v>
      </c>
      <c r="K2346" s="1">
        <v>103</v>
      </c>
      <c r="L2346" s="9">
        <v>5</v>
      </c>
    </row>
    <row r="2347" spans="3:12" x14ac:dyDescent="0.2">
      <c r="D2347" s="199" t="s">
        <v>25</v>
      </c>
      <c r="E2347" s="22" t="s">
        <v>26</v>
      </c>
      <c r="F2347" s="21"/>
      <c r="G2347" s="19">
        <v>348</v>
      </c>
      <c r="H2347" s="27">
        <v>20</v>
      </c>
      <c r="I2347" s="3">
        <v>91</v>
      </c>
      <c r="J2347" s="3">
        <v>111</v>
      </c>
      <c r="K2347" s="3">
        <v>113</v>
      </c>
      <c r="L2347" s="26">
        <v>13</v>
      </c>
    </row>
    <row r="2348" spans="3:12" x14ac:dyDescent="0.2">
      <c r="D2348" s="200"/>
      <c r="E2348" s="4" t="s">
        <v>27</v>
      </c>
      <c r="F2348" s="5"/>
      <c r="G2348" s="6">
        <v>378</v>
      </c>
      <c r="H2348" s="8">
        <v>20</v>
      </c>
      <c r="I2348" s="1">
        <v>119</v>
      </c>
      <c r="J2348" s="1">
        <v>106</v>
      </c>
      <c r="K2348" s="1">
        <v>122</v>
      </c>
      <c r="L2348" s="9">
        <v>11</v>
      </c>
    </row>
    <row r="2349" spans="3:12" x14ac:dyDescent="0.2">
      <c r="D2349" s="200"/>
      <c r="E2349" s="4" t="s">
        <v>28</v>
      </c>
      <c r="F2349" s="5"/>
      <c r="G2349" s="6">
        <v>372</v>
      </c>
      <c r="H2349" s="8">
        <v>23</v>
      </c>
      <c r="I2349" s="1">
        <v>105</v>
      </c>
      <c r="J2349" s="1">
        <v>93</v>
      </c>
      <c r="K2349" s="1">
        <v>136</v>
      </c>
      <c r="L2349" s="9">
        <v>15</v>
      </c>
    </row>
    <row r="2350" spans="3:12" x14ac:dyDescent="0.2">
      <c r="D2350" s="200"/>
      <c r="E2350" s="4" t="s">
        <v>29</v>
      </c>
      <c r="F2350" s="5"/>
      <c r="G2350" s="6">
        <v>102</v>
      </c>
      <c r="H2350" s="8">
        <v>3</v>
      </c>
      <c r="I2350" s="1">
        <v>24</v>
      </c>
      <c r="J2350" s="1">
        <v>32</v>
      </c>
      <c r="K2350" s="1">
        <v>42</v>
      </c>
      <c r="L2350" s="9">
        <v>1</v>
      </c>
    </row>
    <row r="2351" spans="3:12" x14ac:dyDescent="0.2">
      <c r="D2351" s="199" t="s">
        <v>30</v>
      </c>
      <c r="E2351" s="22" t="s">
        <v>31</v>
      </c>
      <c r="F2351" s="21"/>
      <c r="G2351" s="19">
        <v>592</v>
      </c>
      <c r="H2351" s="27">
        <v>32</v>
      </c>
      <c r="I2351" s="3">
        <v>182</v>
      </c>
      <c r="J2351" s="3">
        <v>164</v>
      </c>
      <c r="K2351" s="3">
        <v>195</v>
      </c>
      <c r="L2351" s="26">
        <v>19</v>
      </c>
    </row>
    <row r="2352" spans="3:12" x14ac:dyDescent="0.2">
      <c r="D2352" s="200"/>
      <c r="E2352" s="4" t="s">
        <v>32</v>
      </c>
      <c r="F2352" s="5"/>
      <c r="G2352" s="6">
        <v>608</v>
      </c>
      <c r="H2352" s="8">
        <v>34</v>
      </c>
      <c r="I2352" s="1">
        <v>157</v>
      </c>
      <c r="J2352" s="1">
        <v>178</v>
      </c>
      <c r="K2352" s="1">
        <v>218</v>
      </c>
      <c r="L2352" s="9">
        <v>21</v>
      </c>
    </row>
    <row r="2353" spans="2:12" x14ac:dyDescent="0.2">
      <c r="D2353" s="199" t="s">
        <v>33</v>
      </c>
      <c r="E2353" s="22" t="s">
        <v>34</v>
      </c>
      <c r="F2353" s="21"/>
      <c r="G2353" s="19">
        <v>74</v>
      </c>
      <c r="H2353" s="27">
        <v>2</v>
      </c>
      <c r="I2353" s="3">
        <v>22</v>
      </c>
      <c r="J2353" s="3">
        <v>20</v>
      </c>
      <c r="K2353" s="3">
        <v>28</v>
      </c>
      <c r="L2353" s="26">
        <v>2</v>
      </c>
    </row>
    <row r="2354" spans="2:12" x14ac:dyDescent="0.2">
      <c r="D2354" s="200"/>
      <c r="E2354" s="4" t="s">
        <v>35</v>
      </c>
      <c r="F2354" s="5"/>
      <c r="G2354" s="6">
        <v>148</v>
      </c>
      <c r="H2354" s="8">
        <v>16</v>
      </c>
      <c r="I2354" s="1">
        <v>47</v>
      </c>
      <c r="J2354" s="1">
        <v>37</v>
      </c>
      <c r="K2354" s="1">
        <v>43</v>
      </c>
      <c r="L2354" s="9">
        <v>5</v>
      </c>
    </row>
    <row r="2355" spans="2:12" x14ac:dyDescent="0.2">
      <c r="D2355" s="200"/>
      <c r="E2355" s="4" t="s">
        <v>36</v>
      </c>
      <c r="F2355" s="5"/>
      <c r="G2355" s="6">
        <v>187</v>
      </c>
      <c r="H2355" s="8">
        <v>14</v>
      </c>
      <c r="I2355" s="1">
        <v>69</v>
      </c>
      <c r="J2355" s="1">
        <v>66</v>
      </c>
      <c r="K2355" s="1">
        <v>37</v>
      </c>
      <c r="L2355" s="9">
        <v>1</v>
      </c>
    </row>
    <row r="2356" spans="2:12" x14ac:dyDescent="0.2">
      <c r="D2356" s="200"/>
      <c r="E2356" s="4" t="s">
        <v>37</v>
      </c>
      <c r="F2356" s="5"/>
      <c r="G2356" s="6">
        <v>221</v>
      </c>
      <c r="H2356" s="8">
        <v>16</v>
      </c>
      <c r="I2356" s="1">
        <v>65</v>
      </c>
      <c r="J2356" s="1">
        <v>75</v>
      </c>
      <c r="K2356" s="1">
        <v>60</v>
      </c>
      <c r="L2356" s="9">
        <v>5</v>
      </c>
    </row>
    <row r="2357" spans="2:12" x14ac:dyDescent="0.2">
      <c r="D2357" s="200"/>
      <c r="E2357" s="4" t="s">
        <v>38</v>
      </c>
      <c r="F2357" s="5"/>
      <c r="G2357" s="6">
        <v>186</v>
      </c>
      <c r="H2357" s="8">
        <v>7</v>
      </c>
      <c r="I2357" s="1">
        <v>52</v>
      </c>
      <c r="J2357" s="1">
        <v>51</v>
      </c>
      <c r="K2357" s="1">
        <v>69</v>
      </c>
      <c r="L2357" s="9">
        <v>7</v>
      </c>
    </row>
    <row r="2358" spans="2:12" x14ac:dyDescent="0.2">
      <c r="D2358" s="200"/>
      <c r="E2358" s="4" t="s">
        <v>39</v>
      </c>
      <c r="F2358" s="5"/>
      <c r="G2358" s="6">
        <v>223</v>
      </c>
      <c r="H2358" s="8">
        <v>7</v>
      </c>
      <c r="I2358" s="1">
        <v>50</v>
      </c>
      <c r="J2358" s="1">
        <v>62</v>
      </c>
      <c r="K2358" s="1">
        <v>99</v>
      </c>
      <c r="L2358" s="9">
        <v>5</v>
      </c>
    </row>
    <row r="2359" spans="2:12" x14ac:dyDescent="0.2">
      <c r="D2359" s="201"/>
      <c r="E2359" s="57" t="s">
        <v>40</v>
      </c>
      <c r="F2359" s="59"/>
      <c r="G2359" s="55">
        <v>161</v>
      </c>
      <c r="H2359" s="77">
        <v>4</v>
      </c>
      <c r="I2359" s="32">
        <v>34</v>
      </c>
      <c r="J2359" s="32">
        <v>31</v>
      </c>
      <c r="K2359" s="32">
        <v>77</v>
      </c>
      <c r="L2359" s="80">
        <v>15</v>
      </c>
    </row>
    <row r="2361" spans="2:12" x14ac:dyDescent="0.2">
      <c r="B2361" s="40" t="str">
        <f xml:space="preserve"> HYPERLINK("#'目次'!B104", "[98]")</f>
        <v>[98]</v>
      </c>
      <c r="C2361" s="23" t="s">
        <v>202</v>
      </c>
    </row>
    <row r="2364" spans="2:12" x14ac:dyDescent="0.2">
      <c r="C2364" s="23" t="s">
        <v>48</v>
      </c>
    </row>
    <row r="2365" spans="2:12" ht="36" x14ac:dyDescent="0.2">
      <c r="D2365" s="195"/>
      <c r="E2365" s="196"/>
      <c r="F2365" s="196"/>
      <c r="G2365" s="37" t="s">
        <v>15</v>
      </c>
      <c r="H2365" s="33" t="s">
        <v>178</v>
      </c>
      <c r="I2365" s="13" t="s">
        <v>179</v>
      </c>
      <c r="J2365" s="13" t="s">
        <v>180</v>
      </c>
      <c r="K2365" s="13" t="s">
        <v>181</v>
      </c>
      <c r="L2365" s="38" t="s">
        <v>18</v>
      </c>
    </row>
    <row r="2366" spans="2:12" x14ac:dyDescent="0.2">
      <c r="D2366" s="197"/>
      <c r="E2366" s="198"/>
      <c r="F2366" s="198"/>
      <c r="G2366" s="35"/>
      <c r="H2366" s="39"/>
      <c r="I2366" s="14"/>
      <c r="J2366" s="14"/>
      <c r="K2366" s="14"/>
      <c r="L2366" s="34"/>
    </row>
    <row r="2367" spans="2:12" x14ac:dyDescent="0.2">
      <c r="D2367" s="56"/>
      <c r="E2367" s="58" t="s">
        <v>15</v>
      </c>
      <c r="F2367" s="46"/>
      <c r="G2367" s="36">
        <v>1200</v>
      </c>
      <c r="H2367" s="17">
        <v>66</v>
      </c>
      <c r="I2367" s="17">
        <v>339</v>
      </c>
      <c r="J2367" s="17">
        <v>342</v>
      </c>
      <c r="K2367" s="17">
        <v>413</v>
      </c>
      <c r="L2367" s="47">
        <v>40</v>
      </c>
    </row>
    <row r="2368" spans="2:12" x14ac:dyDescent="0.2">
      <c r="D2368" s="199" t="s">
        <v>49</v>
      </c>
      <c r="E2368" s="22" t="s">
        <v>50</v>
      </c>
      <c r="F2368" s="21"/>
      <c r="G2368" s="19">
        <v>15</v>
      </c>
      <c r="H2368" s="27">
        <v>0</v>
      </c>
      <c r="I2368" s="3">
        <v>1</v>
      </c>
      <c r="J2368" s="3">
        <v>5</v>
      </c>
      <c r="K2368" s="3">
        <v>9</v>
      </c>
      <c r="L2368" s="26">
        <v>0</v>
      </c>
    </row>
    <row r="2369" spans="4:12" x14ac:dyDescent="0.2">
      <c r="D2369" s="200"/>
      <c r="E2369" s="4" t="s">
        <v>51</v>
      </c>
      <c r="F2369" s="5"/>
      <c r="G2369" s="6">
        <v>142</v>
      </c>
      <c r="H2369" s="8">
        <v>10</v>
      </c>
      <c r="I2369" s="1">
        <v>28</v>
      </c>
      <c r="J2369" s="1">
        <v>45</v>
      </c>
      <c r="K2369" s="1">
        <v>56</v>
      </c>
      <c r="L2369" s="9">
        <v>3</v>
      </c>
    </row>
    <row r="2370" spans="4:12" x14ac:dyDescent="0.2">
      <c r="D2370" s="200"/>
      <c r="E2370" s="4" t="s">
        <v>52</v>
      </c>
      <c r="F2370" s="5"/>
      <c r="G2370" s="6">
        <v>26</v>
      </c>
      <c r="H2370" s="8">
        <v>2</v>
      </c>
      <c r="I2370" s="1">
        <v>10</v>
      </c>
      <c r="J2370" s="1">
        <v>7</v>
      </c>
      <c r="K2370" s="1">
        <v>7</v>
      </c>
      <c r="L2370" s="9">
        <v>0</v>
      </c>
    </row>
    <row r="2371" spans="4:12" x14ac:dyDescent="0.2">
      <c r="D2371" s="200"/>
      <c r="E2371" s="4" t="s">
        <v>53</v>
      </c>
      <c r="F2371" s="5"/>
      <c r="G2371" s="6">
        <v>41</v>
      </c>
      <c r="H2371" s="8">
        <v>0</v>
      </c>
      <c r="I2371" s="1">
        <v>9</v>
      </c>
      <c r="J2371" s="1">
        <v>13</v>
      </c>
      <c r="K2371" s="1">
        <v>18</v>
      </c>
      <c r="L2371" s="9">
        <v>1</v>
      </c>
    </row>
    <row r="2372" spans="4:12" x14ac:dyDescent="0.2">
      <c r="D2372" s="200"/>
      <c r="E2372" s="4" t="s">
        <v>54</v>
      </c>
      <c r="F2372" s="5"/>
      <c r="G2372" s="6">
        <v>226</v>
      </c>
      <c r="H2372" s="8">
        <v>17</v>
      </c>
      <c r="I2372" s="1">
        <v>80</v>
      </c>
      <c r="J2372" s="1">
        <v>73</v>
      </c>
      <c r="K2372" s="1">
        <v>50</v>
      </c>
      <c r="L2372" s="9">
        <v>6</v>
      </c>
    </row>
    <row r="2373" spans="4:12" x14ac:dyDescent="0.2">
      <c r="D2373" s="200"/>
      <c r="E2373" s="4" t="s">
        <v>55</v>
      </c>
      <c r="F2373" s="5"/>
      <c r="G2373" s="6">
        <v>125</v>
      </c>
      <c r="H2373" s="8">
        <v>10</v>
      </c>
      <c r="I2373" s="1">
        <v>37</v>
      </c>
      <c r="J2373" s="1">
        <v>30</v>
      </c>
      <c r="K2373" s="1">
        <v>45</v>
      </c>
      <c r="L2373" s="9">
        <v>3</v>
      </c>
    </row>
    <row r="2374" spans="4:12" x14ac:dyDescent="0.2">
      <c r="D2374" s="200"/>
      <c r="E2374" s="4" t="s">
        <v>56</v>
      </c>
      <c r="F2374" s="5"/>
      <c r="G2374" s="6">
        <v>190</v>
      </c>
      <c r="H2374" s="8">
        <v>9</v>
      </c>
      <c r="I2374" s="1">
        <v>57</v>
      </c>
      <c r="J2374" s="1">
        <v>53</v>
      </c>
      <c r="K2374" s="1">
        <v>65</v>
      </c>
      <c r="L2374" s="9">
        <v>6</v>
      </c>
    </row>
    <row r="2375" spans="4:12" x14ac:dyDescent="0.2">
      <c r="D2375" s="200"/>
      <c r="E2375" s="4" t="s">
        <v>57</v>
      </c>
      <c r="F2375" s="5"/>
      <c r="G2375" s="6">
        <v>185</v>
      </c>
      <c r="H2375" s="8">
        <v>11</v>
      </c>
      <c r="I2375" s="1">
        <v>42</v>
      </c>
      <c r="J2375" s="1">
        <v>56</v>
      </c>
      <c r="K2375" s="1">
        <v>71</v>
      </c>
      <c r="L2375" s="9">
        <v>5</v>
      </c>
    </row>
    <row r="2376" spans="4:12" x14ac:dyDescent="0.2">
      <c r="D2376" s="200"/>
      <c r="E2376" s="4" t="s">
        <v>58</v>
      </c>
      <c r="F2376" s="5"/>
      <c r="G2376" s="6">
        <v>113</v>
      </c>
      <c r="H2376" s="8">
        <v>4</v>
      </c>
      <c r="I2376" s="1">
        <v>36</v>
      </c>
      <c r="J2376" s="1">
        <v>31</v>
      </c>
      <c r="K2376" s="1">
        <v>38</v>
      </c>
      <c r="L2376" s="9">
        <v>4</v>
      </c>
    </row>
    <row r="2377" spans="4:12" x14ac:dyDescent="0.2">
      <c r="D2377" s="200"/>
      <c r="E2377" s="4" t="s">
        <v>59</v>
      </c>
      <c r="F2377" s="5"/>
      <c r="G2377" s="6">
        <v>136</v>
      </c>
      <c r="H2377" s="8">
        <v>3</v>
      </c>
      <c r="I2377" s="1">
        <v>39</v>
      </c>
      <c r="J2377" s="1">
        <v>28</v>
      </c>
      <c r="K2377" s="1">
        <v>54</v>
      </c>
      <c r="L2377" s="9">
        <v>12</v>
      </c>
    </row>
    <row r="2378" spans="4:12" x14ac:dyDescent="0.2">
      <c r="D2378" s="199" t="s">
        <v>60</v>
      </c>
      <c r="E2378" s="22" t="s">
        <v>61</v>
      </c>
      <c r="F2378" s="21"/>
      <c r="G2378" s="19">
        <v>205</v>
      </c>
      <c r="H2378" s="27">
        <v>11</v>
      </c>
      <c r="I2378" s="3">
        <v>55</v>
      </c>
      <c r="J2378" s="3">
        <v>54</v>
      </c>
      <c r="K2378" s="3">
        <v>74</v>
      </c>
      <c r="L2378" s="26">
        <v>11</v>
      </c>
    </row>
    <row r="2379" spans="4:12" x14ac:dyDescent="0.2">
      <c r="D2379" s="200"/>
      <c r="E2379" s="4" t="s">
        <v>62</v>
      </c>
      <c r="F2379" s="5"/>
      <c r="G2379" s="6">
        <v>160</v>
      </c>
      <c r="H2379" s="8">
        <v>10</v>
      </c>
      <c r="I2379" s="1">
        <v>42</v>
      </c>
      <c r="J2379" s="1">
        <v>37</v>
      </c>
      <c r="K2379" s="1">
        <v>68</v>
      </c>
      <c r="L2379" s="9">
        <v>3</v>
      </c>
    </row>
    <row r="2380" spans="4:12" x14ac:dyDescent="0.2">
      <c r="D2380" s="200"/>
      <c r="E2380" s="4" t="s">
        <v>63</v>
      </c>
      <c r="F2380" s="5"/>
      <c r="G2380" s="6">
        <v>121</v>
      </c>
      <c r="H2380" s="8">
        <v>6</v>
      </c>
      <c r="I2380" s="1">
        <v>36</v>
      </c>
      <c r="J2380" s="1">
        <v>35</v>
      </c>
      <c r="K2380" s="1">
        <v>40</v>
      </c>
      <c r="L2380" s="9">
        <v>4</v>
      </c>
    </row>
    <row r="2381" spans="4:12" x14ac:dyDescent="0.2">
      <c r="D2381" s="200"/>
      <c r="E2381" s="4" t="s">
        <v>64</v>
      </c>
      <c r="F2381" s="5"/>
      <c r="G2381" s="6">
        <v>124</v>
      </c>
      <c r="H2381" s="8">
        <v>6</v>
      </c>
      <c r="I2381" s="1">
        <v>44</v>
      </c>
      <c r="J2381" s="1">
        <v>38</v>
      </c>
      <c r="K2381" s="1">
        <v>34</v>
      </c>
      <c r="L2381" s="9">
        <v>2</v>
      </c>
    </row>
    <row r="2382" spans="4:12" x14ac:dyDescent="0.2">
      <c r="D2382" s="200"/>
      <c r="E2382" s="4" t="s">
        <v>65</v>
      </c>
      <c r="F2382" s="5"/>
      <c r="G2382" s="6">
        <v>109</v>
      </c>
      <c r="H2382" s="8">
        <v>9</v>
      </c>
      <c r="I2382" s="1">
        <v>25</v>
      </c>
      <c r="J2382" s="1">
        <v>41</v>
      </c>
      <c r="K2382" s="1">
        <v>31</v>
      </c>
      <c r="L2382" s="9">
        <v>3</v>
      </c>
    </row>
    <row r="2383" spans="4:12" x14ac:dyDescent="0.2">
      <c r="D2383" s="200"/>
      <c r="E2383" s="4" t="s">
        <v>66</v>
      </c>
      <c r="F2383" s="5"/>
      <c r="G2383" s="6">
        <v>104</v>
      </c>
      <c r="H2383" s="8">
        <v>6</v>
      </c>
      <c r="I2383" s="1">
        <v>40</v>
      </c>
      <c r="J2383" s="1">
        <v>23</v>
      </c>
      <c r="K2383" s="1">
        <v>33</v>
      </c>
      <c r="L2383" s="9">
        <v>2</v>
      </c>
    </row>
    <row r="2384" spans="4:12" x14ac:dyDescent="0.2">
      <c r="D2384" s="200"/>
      <c r="E2384" s="4" t="s">
        <v>67</v>
      </c>
      <c r="F2384" s="5"/>
      <c r="G2384" s="6">
        <v>139</v>
      </c>
      <c r="H2384" s="8">
        <v>10</v>
      </c>
      <c r="I2384" s="1">
        <v>39</v>
      </c>
      <c r="J2384" s="1">
        <v>39</v>
      </c>
      <c r="K2384" s="1">
        <v>47</v>
      </c>
      <c r="L2384" s="9">
        <v>4</v>
      </c>
    </row>
    <row r="2385" spans="2:12" x14ac:dyDescent="0.2">
      <c r="D2385" s="200"/>
      <c r="E2385" s="4" t="s">
        <v>68</v>
      </c>
      <c r="F2385" s="5"/>
      <c r="G2385" s="6">
        <v>48</v>
      </c>
      <c r="H2385" s="8">
        <v>2</v>
      </c>
      <c r="I2385" s="1">
        <v>12</v>
      </c>
      <c r="J2385" s="1">
        <v>22</v>
      </c>
      <c r="K2385" s="1">
        <v>12</v>
      </c>
      <c r="L2385" s="9">
        <v>0</v>
      </c>
    </row>
    <row r="2386" spans="2:12" x14ac:dyDescent="0.2">
      <c r="D2386" s="200"/>
      <c r="E2386" s="4" t="s">
        <v>69</v>
      </c>
      <c r="F2386" s="5"/>
      <c r="G2386" s="6">
        <v>37</v>
      </c>
      <c r="H2386" s="8">
        <v>1</v>
      </c>
      <c r="I2386" s="1">
        <v>11</v>
      </c>
      <c r="J2386" s="1">
        <v>12</v>
      </c>
      <c r="K2386" s="1">
        <v>13</v>
      </c>
      <c r="L2386" s="9">
        <v>0</v>
      </c>
    </row>
    <row r="2387" spans="2:12" x14ac:dyDescent="0.2">
      <c r="D2387" s="93" t="s">
        <v>70</v>
      </c>
      <c r="E2387" s="89" t="s">
        <v>18</v>
      </c>
      <c r="F2387" s="92"/>
      <c r="G2387" s="94">
        <v>0</v>
      </c>
      <c r="H2387" s="122">
        <v>0</v>
      </c>
      <c r="I2387" s="63">
        <v>0</v>
      </c>
      <c r="J2387" s="63">
        <v>0</v>
      </c>
      <c r="K2387" s="63">
        <v>0</v>
      </c>
      <c r="L2387" s="121">
        <v>0</v>
      </c>
    </row>
    <row r="2389" spans="2:12" x14ac:dyDescent="0.2">
      <c r="B2389" s="40" t="str">
        <f xml:space="preserve"> HYPERLINK("#'目次'!B105", "[99]")</f>
        <v>[99]</v>
      </c>
      <c r="C2389" s="23" t="s">
        <v>202</v>
      </c>
    </row>
    <row r="2392" spans="2:12" x14ac:dyDescent="0.2">
      <c r="C2392" s="23" t="s">
        <v>73</v>
      </c>
    </row>
    <row r="2393" spans="2:12" ht="36" x14ac:dyDescent="0.2">
      <c r="D2393" s="195"/>
      <c r="E2393" s="196"/>
      <c r="F2393" s="196"/>
      <c r="G2393" s="37" t="s">
        <v>15</v>
      </c>
      <c r="H2393" s="33" t="s">
        <v>178</v>
      </c>
      <c r="I2393" s="13" t="s">
        <v>179</v>
      </c>
      <c r="J2393" s="13" t="s">
        <v>180</v>
      </c>
      <c r="K2393" s="13" t="s">
        <v>181</v>
      </c>
      <c r="L2393" s="38" t="s">
        <v>18</v>
      </c>
    </row>
    <row r="2394" spans="2:12" x14ac:dyDescent="0.2">
      <c r="D2394" s="197"/>
      <c r="E2394" s="198"/>
      <c r="F2394" s="198"/>
      <c r="G2394" s="35"/>
      <c r="H2394" s="39"/>
      <c r="I2394" s="14"/>
      <c r="J2394" s="14"/>
      <c r="K2394" s="14"/>
      <c r="L2394" s="34"/>
    </row>
    <row r="2395" spans="2:12" x14ac:dyDescent="0.2">
      <c r="D2395" s="56"/>
      <c r="E2395" s="58" t="s">
        <v>15</v>
      </c>
      <c r="F2395" s="46"/>
      <c r="G2395" s="36">
        <v>1200</v>
      </c>
      <c r="H2395" s="17">
        <v>66</v>
      </c>
      <c r="I2395" s="17">
        <v>339</v>
      </c>
      <c r="J2395" s="17">
        <v>342</v>
      </c>
      <c r="K2395" s="17">
        <v>413</v>
      </c>
      <c r="L2395" s="47">
        <v>40</v>
      </c>
    </row>
    <row r="2396" spans="2:12" x14ac:dyDescent="0.2">
      <c r="D2396" s="199" t="s">
        <v>74</v>
      </c>
      <c r="E2396" s="22" t="s">
        <v>75</v>
      </c>
      <c r="F2396" s="21"/>
      <c r="G2396" s="19">
        <v>592</v>
      </c>
      <c r="H2396" s="27">
        <v>32</v>
      </c>
      <c r="I2396" s="3">
        <v>182</v>
      </c>
      <c r="J2396" s="3">
        <v>164</v>
      </c>
      <c r="K2396" s="3">
        <v>195</v>
      </c>
      <c r="L2396" s="26">
        <v>19</v>
      </c>
    </row>
    <row r="2397" spans="2:12" x14ac:dyDescent="0.2">
      <c r="D2397" s="200"/>
      <c r="E2397" s="4" t="s">
        <v>34</v>
      </c>
      <c r="F2397" s="5"/>
      <c r="G2397" s="6">
        <v>37</v>
      </c>
      <c r="H2397" s="8">
        <v>1</v>
      </c>
      <c r="I2397" s="1">
        <v>11</v>
      </c>
      <c r="J2397" s="1">
        <v>10</v>
      </c>
      <c r="K2397" s="1">
        <v>14</v>
      </c>
      <c r="L2397" s="9">
        <v>1</v>
      </c>
    </row>
    <row r="2398" spans="2:12" x14ac:dyDescent="0.2">
      <c r="D2398" s="200"/>
      <c r="E2398" s="4" t="s">
        <v>35</v>
      </c>
      <c r="F2398" s="5"/>
      <c r="G2398" s="6">
        <v>75</v>
      </c>
      <c r="H2398" s="8">
        <v>10</v>
      </c>
      <c r="I2398" s="1">
        <v>25</v>
      </c>
      <c r="J2398" s="1">
        <v>19</v>
      </c>
      <c r="K2398" s="1">
        <v>18</v>
      </c>
      <c r="L2398" s="9">
        <v>3</v>
      </c>
    </row>
    <row r="2399" spans="2:12" x14ac:dyDescent="0.2">
      <c r="D2399" s="200"/>
      <c r="E2399" s="4" t="s">
        <v>36</v>
      </c>
      <c r="F2399" s="5"/>
      <c r="G2399" s="6">
        <v>95</v>
      </c>
      <c r="H2399" s="8">
        <v>7</v>
      </c>
      <c r="I2399" s="1">
        <v>39</v>
      </c>
      <c r="J2399" s="1">
        <v>30</v>
      </c>
      <c r="K2399" s="1">
        <v>18</v>
      </c>
      <c r="L2399" s="9">
        <v>1</v>
      </c>
    </row>
    <row r="2400" spans="2:12" x14ac:dyDescent="0.2">
      <c r="D2400" s="200"/>
      <c r="E2400" s="4" t="s">
        <v>37</v>
      </c>
      <c r="F2400" s="5"/>
      <c r="G2400" s="6">
        <v>111</v>
      </c>
      <c r="H2400" s="8">
        <v>9</v>
      </c>
      <c r="I2400" s="1">
        <v>30</v>
      </c>
      <c r="J2400" s="1">
        <v>42</v>
      </c>
      <c r="K2400" s="1">
        <v>28</v>
      </c>
      <c r="L2400" s="9">
        <v>2</v>
      </c>
    </row>
    <row r="2401" spans="2:12" x14ac:dyDescent="0.2">
      <c r="D2401" s="200"/>
      <c r="E2401" s="4" t="s">
        <v>38</v>
      </c>
      <c r="F2401" s="5"/>
      <c r="G2401" s="6">
        <v>93</v>
      </c>
      <c r="H2401" s="8">
        <v>2</v>
      </c>
      <c r="I2401" s="1">
        <v>28</v>
      </c>
      <c r="J2401" s="1">
        <v>23</v>
      </c>
      <c r="K2401" s="1">
        <v>36</v>
      </c>
      <c r="L2401" s="9">
        <v>4</v>
      </c>
    </row>
    <row r="2402" spans="2:12" x14ac:dyDescent="0.2">
      <c r="D2402" s="200"/>
      <c r="E2402" s="4" t="s">
        <v>39</v>
      </c>
      <c r="F2402" s="5"/>
      <c r="G2402" s="6">
        <v>109</v>
      </c>
      <c r="H2402" s="8">
        <v>1</v>
      </c>
      <c r="I2402" s="1">
        <v>32</v>
      </c>
      <c r="J2402" s="1">
        <v>29</v>
      </c>
      <c r="K2402" s="1">
        <v>44</v>
      </c>
      <c r="L2402" s="9">
        <v>3</v>
      </c>
    </row>
    <row r="2403" spans="2:12" x14ac:dyDescent="0.2">
      <c r="D2403" s="200"/>
      <c r="E2403" s="4" t="s">
        <v>40</v>
      </c>
      <c r="F2403" s="5"/>
      <c r="G2403" s="6">
        <v>72</v>
      </c>
      <c r="H2403" s="8">
        <v>2</v>
      </c>
      <c r="I2403" s="1">
        <v>17</v>
      </c>
      <c r="J2403" s="1">
        <v>11</v>
      </c>
      <c r="K2403" s="1">
        <v>37</v>
      </c>
      <c r="L2403" s="9">
        <v>5</v>
      </c>
    </row>
    <row r="2404" spans="2:12" x14ac:dyDescent="0.2">
      <c r="D2404" s="199" t="s">
        <v>76</v>
      </c>
      <c r="E2404" s="22" t="s">
        <v>77</v>
      </c>
      <c r="F2404" s="21"/>
      <c r="G2404" s="19">
        <v>608</v>
      </c>
      <c r="H2404" s="27">
        <v>34</v>
      </c>
      <c r="I2404" s="3">
        <v>157</v>
      </c>
      <c r="J2404" s="3">
        <v>178</v>
      </c>
      <c r="K2404" s="3">
        <v>218</v>
      </c>
      <c r="L2404" s="26">
        <v>21</v>
      </c>
    </row>
    <row r="2405" spans="2:12" x14ac:dyDescent="0.2">
      <c r="D2405" s="200"/>
      <c r="E2405" s="4" t="s">
        <v>34</v>
      </c>
      <c r="F2405" s="5"/>
      <c r="G2405" s="6">
        <v>37</v>
      </c>
      <c r="H2405" s="8">
        <v>1</v>
      </c>
      <c r="I2405" s="1">
        <v>11</v>
      </c>
      <c r="J2405" s="1">
        <v>10</v>
      </c>
      <c r="K2405" s="1">
        <v>14</v>
      </c>
      <c r="L2405" s="9">
        <v>1</v>
      </c>
    </row>
    <row r="2406" spans="2:12" x14ac:dyDescent="0.2">
      <c r="D2406" s="200"/>
      <c r="E2406" s="4" t="s">
        <v>35</v>
      </c>
      <c r="F2406" s="5"/>
      <c r="G2406" s="6">
        <v>73</v>
      </c>
      <c r="H2406" s="8">
        <v>6</v>
      </c>
      <c r="I2406" s="1">
        <v>22</v>
      </c>
      <c r="J2406" s="1">
        <v>18</v>
      </c>
      <c r="K2406" s="1">
        <v>25</v>
      </c>
      <c r="L2406" s="9">
        <v>2</v>
      </c>
    </row>
    <row r="2407" spans="2:12" x14ac:dyDescent="0.2">
      <c r="D2407" s="200"/>
      <c r="E2407" s="4" t="s">
        <v>36</v>
      </c>
      <c r="F2407" s="5"/>
      <c r="G2407" s="6">
        <v>92</v>
      </c>
      <c r="H2407" s="8">
        <v>7</v>
      </c>
      <c r="I2407" s="1">
        <v>30</v>
      </c>
      <c r="J2407" s="1">
        <v>36</v>
      </c>
      <c r="K2407" s="1">
        <v>19</v>
      </c>
      <c r="L2407" s="9">
        <v>0</v>
      </c>
    </row>
    <row r="2408" spans="2:12" x14ac:dyDescent="0.2">
      <c r="D2408" s="200"/>
      <c r="E2408" s="4" t="s">
        <v>37</v>
      </c>
      <c r="F2408" s="5"/>
      <c r="G2408" s="6">
        <v>110</v>
      </c>
      <c r="H2408" s="8">
        <v>7</v>
      </c>
      <c r="I2408" s="1">
        <v>35</v>
      </c>
      <c r="J2408" s="1">
        <v>33</v>
      </c>
      <c r="K2408" s="1">
        <v>32</v>
      </c>
      <c r="L2408" s="9">
        <v>3</v>
      </c>
    </row>
    <row r="2409" spans="2:12" x14ac:dyDescent="0.2">
      <c r="D2409" s="200"/>
      <c r="E2409" s="4" t="s">
        <v>38</v>
      </c>
      <c r="F2409" s="5"/>
      <c r="G2409" s="6">
        <v>93</v>
      </c>
      <c r="H2409" s="8">
        <v>5</v>
      </c>
      <c r="I2409" s="1">
        <v>24</v>
      </c>
      <c r="J2409" s="1">
        <v>28</v>
      </c>
      <c r="K2409" s="1">
        <v>33</v>
      </c>
      <c r="L2409" s="9">
        <v>3</v>
      </c>
    </row>
    <row r="2410" spans="2:12" x14ac:dyDescent="0.2">
      <c r="D2410" s="200"/>
      <c r="E2410" s="4" t="s">
        <v>39</v>
      </c>
      <c r="F2410" s="5"/>
      <c r="G2410" s="6">
        <v>114</v>
      </c>
      <c r="H2410" s="8">
        <v>6</v>
      </c>
      <c r="I2410" s="1">
        <v>18</v>
      </c>
      <c r="J2410" s="1">
        <v>33</v>
      </c>
      <c r="K2410" s="1">
        <v>55</v>
      </c>
      <c r="L2410" s="9">
        <v>2</v>
      </c>
    </row>
    <row r="2411" spans="2:12" x14ac:dyDescent="0.2">
      <c r="D2411" s="201"/>
      <c r="E2411" s="57" t="s">
        <v>40</v>
      </c>
      <c r="F2411" s="59"/>
      <c r="G2411" s="55">
        <v>89</v>
      </c>
      <c r="H2411" s="77">
        <v>2</v>
      </c>
      <c r="I2411" s="32">
        <v>17</v>
      </c>
      <c r="J2411" s="32">
        <v>20</v>
      </c>
      <c r="K2411" s="32">
        <v>40</v>
      </c>
      <c r="L2411" s="80">
        <v>10</v>
      </c>
    </row>
    <row r="2413" spans="2:12" x14ac:dyDescent="0.2">
      <c r="B2413" s="40" t="str">
        <f xml:space="preserve"> HYPERLINK("#'目次'!B106", "[100]")</f>
        <v>[100]</v>
      </c>
      <c r="C2413" s="23" t="s">
        <v>202</v>
      </c>
    </row>
    <row r="2416" spans="2:12" x14ac:dyDescent="0.2">
      <c r="C2416" s="23" t="s">
        <v>80</v>
      </c>
    </row>
    <row r="2417" spans="2:12" ht="36" x14ac:dyDescent="0.2">
      <c r="E2417" s="195"/>
      <c r="F2417" s="196"/>
      <c r="G2417" s="37" t="s">
        <v>15</v>
      </c>
      <c r="H2417" s="33" t="s">
        <v>178</v>
      </c>
      <c r="I2417" s="13" t="s">
        <v>179</v>
      </c>
      <c r="J2417" s="13" t="s">
        <v>180</v>
      </c>
      <c r="K2417" s="13" t="s">
        <v>181</v>
      </c>
      <c r="L2417" s="38" t="s">
        <v>18</v>
      </c>
    </row>
    <row r="2418" spans="2:12" x14ac:dyDescent="0.2">
      <c r="E2418" s="197"/>
      <c r="F2418" s="198"/>
      <c r="G2418" s="35"/>
      <c r="H2418" s="39"/>
      <c r="I2418" s="14"/>
      <c r="J2418" s="14"/>
      <c r="K2418" s="14"/>
      <c r="L2418" s="34"/>
    </row>
    <row r="2419" spans="2:12" x14ac:dyDescent="0.2">
      <c r="E2419" s="91" t="s">
        <v>15</v>
      </c>
      <c r="F2419" s="46"/>
      <c r="G2419" s="36">
        <v>1200</v>
      </c>
      <c r="H2419" s="17">
        <v>66</v>
      </c>
      <c r="I2419" s="17">
        <v>339</v>
      </c>
      <c r="J2419" s="17">
        <v>342</v>
      </c>
      <c r="K2419" s="17">
        <v>413</v>
      </c>
      <c r="L2419" s="47">
        <v>40</v>
      </c>
    </row>
    <row r="2420" spans="2:12" x14ac:dyDescent="0.2">
      <c r="E2420" s="4" t="s">
        <v>81</v>
      </c>
      <c r="F2420" s="5"/>
      <c r="G2420" s="19">
        <v>48</v>
      </c>
      <c r="H2420" s="27">
        <v>4</v>
      </c>
      <c r="I2420" s="3">
        <v>11</v>
      </c>
      <c r="J2420" s="3">
        <v>10</v>
      </c>
      <c r="K2420" s="3">
        <v>21</v>
      </c>
      <c r="L2420" s="26">
        <v>2</v>
      </c>
    </row>
    <row r="2421" spans="2:12" x14ac:dyDescent="0.2">
      <c r="E2421" s="4" t="s">
        <v>82</v>
      </c>
      <c r="F2421" s="5"/>
      <c r="G2421" s="6">
        <v>84</v>
      </c>
      <c r="H2421" s="8">
        <v>4</v>
      </c>
      <c r="I2421" s="1">
        <v>20</v>
      </c>
      <c r="J2421" s="1">
        <v>28</v>
      </c>
      <c r="K2421" s="1">
        <v>28</v>
      </c>
      <c r="L2421" s="9">
        <v>4</v>
      </c>
    </row>
    <row r="2422" spans="2:12" x14ac:dyDescent="0.2">
      <c r="E2422" s="4" t="s">
        <v>83</v>
      </c>
      <c r="F2422" s="5"/>
      <c r="G2422" s="6">
        <v>462</v>
      </c>
      <c r="H2422" s="8">
        <v>23</v>
      </c>
      <c r="I2422" s="1">
        <v>126</v>
      </c>
      <c r="J2422" s="1">
        <v>149</v>
      </c>
      <c r="K2422" s="1">
        <v>143</v>
      </c>
      <c r="L2422" s="9">
        <v>21</v>
      </c>
    </row>
    <row r="2423" spans="2:12" x14ac:dyDescent="0.2">
      <c r="E2423" s="4" t="s">
        <v>84</v>
      </c>
      <c r="F2423" s="5"/>
      <c r="G2423" s="6">
        <v>30</v>
      </c>
      <c r="H2423" s="8">
        <v>3</v>
      </c>
      <c r="I2423" s="1">
        <v>8</v>
      </c>
      <c r="J2423" s="1">
        <v>10</v>
      </c>
      <c r="K2423" s="1">
        <v>9</v>
      </c>
      <c r="L2423" s="9">
        <v>0</v>
      </c>
    </row>
    <row r="2424" spans="2:12" x14ac:dyDescent="0.2">
      <c r="E2424" s="4" t="s">
        <v>85</v>
      </c>
      <c r="F2424" s="5"/>
      <c r="G2424" s="6">
        <v>144</v>
      </c>
      <c r="H2424" s="8">
        <v>6</v>
      </c>
      <c r="I2424" s="1">
        <v>46</v>
      </c>
      <c r="J2424" s="1">
        <v>37</v>
      </c>
      <c r="K2424" s="1">
        <v>50</v>
      </c>
      <c r="L2424" s="9">
        <v>5</v>
      </c>
    </row>
    <row r="2425" spans="2:12" x14ac:dyDescent="0.2">
      <c r="E2425" s="4" t="s">
        <v>86</v>
      </c>
      <c r="F2425" s="5"/>
      <c r="G2425" s="6">
        <v>192</v>
      </c>
      <c r="H2425" s="8">
        <v>17</v>
      </c>
      <c r="I2425" s="1">
        <v>65</v>
      </c>
      <c r="J2425" s="1">
        <v>48</v>
      </c>
      <c r="K2425" s="1">
        <v>59</v>
      </c>
      <c r="L2425" s="9">
        <v>3</v>
      </c>
    </row>
    <row r="2426" spans="2:12" x14ac:dyDescent="0.2">
      <c r="E2426" s="4" t="s">
        <v>87</v>
      </c>
      <c r="F2426" s="5"/>
      <c r="G2426" s="6">
        <v>72</v>
      </c>
      <c r="H2426" s="8">
        <v>6</v>
      </c>
      <c r="I2426" s="1">
        <v>21</v>
      </c>
      <c r="J2426" s="1">
        <v>18</v>
      </c>
      <c r="K2426" s="1">
        <v>24</v>
      </c>
      <c r="L2426" s="9">
        <v>3</v>
      </c>
    </row>
    <row r="2427" spans="2:12" x14ac:dyDescent="0.2">
      <c r="E2427" s="4" t="s">
        <v>88</v>
      </c>
      <c r="F2427" s="5"/>
      <c r="G2427" s="6">
        <v>36</v>
      </c>
      <c r="H2427" s="8">
        <v>2</v>
      </c>
      <c r="I2427" s="1">
        <v>14</v>
      </c>
      <c r="J2427" s="1">
        <v>9</v>
      </c>
      <c r="K2427" s="1">
        <v>10</v>
      </c>
      <c r="L2427" s="9">
        <v>1</v>
      </c>
    </row>
    <row r="2428" spans="2:12" x14ac:dyDescent="0.2">
      <c r="E2428" s="4" t="s">
        <v>89</v>
      </c>
      <c r="F2428" s="5"/>
      <c r="G2428" s="6">
        <v>66</v>
      </c>
      <c r="H2428" s="8">
        <v>1</v>
      </c>
      <c r="I2428" s="1">
        <v>13</v>
      </c>
      <c r="J2428" s="1">
        <v>16</v>
      </c>
      <c r="K2428" s="1">
        <v>35</v>
      </c>
      <c r="L2428" s="9">
        <v>1</v>
      </c>
    </row>
    <row r="2429" spans="2:12" x14ac:dyDescent="0.2">
      <c r="E2429" s="4" t="s">
        <v>90</v>
      </c>
      <c r="F2429" s="5"/>
      <c r="G2429" s="6">
        <v>54</v>
      </c>
      <c r="H2429" s="8">
        <v>0</v>
      </c>
      <c r="I2429" s="1">
        <v>14</v>
      </c>
      <c r="J2429" s="1">
        <v>14</v>
      </c>
      <c r="K2429" s="1">
        <v>26</v>
      </c>
      <c r="L2429" s="9">
        <v>0</v>
      </c>
    </row>
    <row r="2430" spans="2:12" x14ac:dyDescent="0.2">
      <c r="E2430" s="57" t="s">
        <v>91</v>
      </c>
      <c r="F2430" s="59"/>
      <c r="G2430" s="55">
        <v>12</v>
      </c>
      <c r="H2430" s="77">
        <v>0</v>
      </c>
      <c r="I2430" s="32">
        <v>1</v>
      </c>
      <c r="J2430" s="32">
        <v>3</v>
      </c>
      <c r="K2430" s="32">
        <v>8</v>
      </c>
      <c r="L2430" s="80">
        <v>0</v>
      </c>
    </row>
    <row r="2432" spans="2:12" x14ac:dyDescent="0.2">
      <c r="B2432" s="40" t="str">
        <f xml:space="preserve"> HYPERLINK("#'目次'!B107", "[101]")</f>
        <v>[101]</v>
      </c>
      <c r="C2432" s="23" t="s">
        <v>205</v>
      </c>
    </row>
    <row r="2435" spans="3:12" x14ac:dyDescent="0.2">
      <c r="C2435" s="23" t="s">
        <v>14</v>
      </c>
    </row>
    <row r="2436" spans="3:12" x14ac:dyDescent="0.2">
      <c r="D2436" s="195"/>
      <c r="E2436" s="196"/>
      <c r="F2436" s="196"/>
      <c r="G2436" s="37" t="s">
        <v>15</v>
      </c>
      <c r="H2436" s="33" t="s">
        <v>206</v>
      </c>
      <c r="I2436" s="13" t="s">
        <v>207</v>
      </c>
      <c r="J2436" s="13" t="s">
        <v>208</v>
      </c>
      <c r="K2436" s="13" t="s">
        <v>209</v>
      </c>
      <c r="L2436" s="38" t="s">
        <v>18</v>
      </c>
    </row>
    <row r="2437" spans="3:12" x14ac:dyDescent="0.2">
      <c r="D2437" s="197"/>
      <c r="E2437" s="198"/>
      <c r="F2437" s="198"/>
      <c r="G2437" s="35"/>
      <c r="H2437" s="39"/>
      <c r="I2437" s="14"/>
      <c r="J2437" s="14"/>
      <c r="K2437" s="14"/>
      <c r="L2437" s="34"/>
    </row>
    <row r="2438" spans="3:12" x14ac:dyDescent="0.2">
      <c r="D2438" s="56"/>
      <c r="E2438" s="58" t="s">
        <v>15</v>
      </c>
      <c r="F2438" s="46"/>
      <c r="G2438" s="36">
        <v>1200</v>
      </c>
      <c r="H2438" s="17">
        <v>13</v>
      </c>
      <c r="I2438" s="17">
        <v>87</v>
      </c>
      <c r="J2438" s="17">
        <v>384</v>
      </c>
      <c r="K2438" s="17">
        <v>710</v>
      </c>
      <c r="L2438" s="47">
        <v>6</v>
      </c>
    </row>
    <row r="2439" spans="3:12" x14ac:dyDescent="0.2">
      <c r="D2439" s="199" t="s">
        <v>19</v>
      </c>
      <c r="E2439" s="22" t="s">
        <v>20</v>
      </c>
      <c r="F2439" s="21"/>
      <c r="G2439" s="19">
        <v>132</v>
      </c>
      <c r="H2439" s="27">
        <v>0</v>
      </c>
      <c r="I2439" s="3">
        <v>11</v>
      </c>
      <c r="J2439" s="3">
        <v>41</v>
      </c>
      <c r="K2439" s="3">
        <v>79</v>
      </c>
      <c r="L2439" s="26">
        <v>1</v>
      </c>
    </row>
    <row r="2440" spans="3:12" x14ac:dyDescent="0.2">
      <c r="D2440" s="200"/>
      <c r="E2440" s="4" t="s">
        <v>21</v>
      </c>
      <c r="F2440" s="5"/>
      <c r="G2440" s="6">
        <v>444</v>
      </c>
      <c r="H2440" s="8">
        <v>7</v>
      </c>
      <c r="I2440" s="1">
        <v>40</v>
      </c>
      <c r="J2440" s="1">
        <v>155</v>
      </c>
      <c r="K2440" s="1">
        <v>238</v>
      </c>
      <c r="L2440" s="9">
        <v>4</v>
      </c>
    </row>
    <row r="2441" spans="3:12" x14ac:dyDescent="0.2">
      <c r="D2441" s="200"/>
      <c r="E2441" s="4" t="s">
        <v>22</v>
      </c>
      <c r="F2441" s="5"/>
      <c r="G2441" s="6">
        <v>192</v>
      </c>
      <c r="H2441" s="8">
        <v>3</v>
      </c>
      <c r="I2441" s="1">
        <v>8</v>
      </c>
      <c r="J2441" s="1">
        <v>60</v>
      </c>
      <c r="K2441" s="1">
        <v>120</v>
      </c>
      <c r="L2441" s="9">
        <v>1</v>
      </c>
    </row>
    <row r="2442" spans="3:12" x14ac:dyDescent="0.2">
      <c r="D2442" s="200"/>
      <c r="E2442" s="4" t="s">
        <v>23</v>
      </c>
      <c r="F2442" s="5"/>
      <c r="G2442" s="6">
        <v>192</v>
      </c>
      <c r="H2442" s="8">
        <v>1</v>
      </c>
      <c r="I2442" s="1">
        <v>12</v>
      </c>
      <c r="J2442" s="1">
        <v>69</v>
      </c>
      <c r="K2442" s="1">
        <v>110</v>
      </c>
      <c r="L2442" s="9">
        <v>0</v>
      </c>
    </row>
    <row r="2443" spans="3:12" x14ac:dyDescent="0.2">
      <c r="D2443" s="200"/>
      <c r="E2443" s="4" t="s">
        <v>24</v>
      </c>
      <c r="F2443" s="5"/>
      <c r="G2443" s="6">
        <v>240</v>
      </c>
      <c r="H2443" s="8">
        <v>2</v>
      </c>
      <c r="I2443" s="1">
        <v>16</v>
      </c>
      <c r="J2443" s="1">
        <v>59</v>
      </c>
      <c r="K2443" s="1">
        <v>163</v>
      </c>
      <c r="L2443" s="9">
        <v>0</v>
      </c>
    </row>
    <row r="2444" spans="3:12" x14ac:dyDescent="0.2">
      <c r="D2444" s="199" t="s">
        <v>25</v>
      </c>
      <c r="E2444" s="22" t="s">
        <v>26</v>
      </c>
      <c r="F2444" s="21"/>
      <c r="G2444" s="19">
        <v>348</v>
      </c>
      <c r="H2444" s="27">
        <v>5</v>
      </c>
      <c r="I2444" s="3">
        <v>30</v>
      </c>
      <c r="J2444" s="3">
        <v>127</v>
      </c>
      <c r="K2444" s="3">
        <v>184</v>
      </c>
      <c r="L2444" s="26">
        <v>2</v>
      </c>
    </row>
    <row r="2445" spans="3:12" x14ac:dyDescent="0.2">
      <c r="D2445" s="200"/>
      <c r="E2445" s="4" t="s">
        <v>27</v>
      </c>
      <c r="F2445" s="5"/>
      <c r="G2445" s="6">
        <v>378</v>
      </c>
      <c r="H2445" s="8">
        <v>6</v>
      </c>
      <c r="I2445" s="1">
        <v>22</v>
      </c>
      <c r="J2445" s="1">
        <v>123</v>
      </c>
      <c r="K2445" s="1">
        <v>225</v>
      </c>
      <c r="L2445" s="9">
        <v>2</v>
      </c>
    </row>
    <row r="2446" spans="3:12" x14ac:dyDescent="0.2">
      <c r="D2446" s="200"/>
      <c r="E2446" s="4" t="s">
        <v>28</v>
      </c>
      <c r="F2446" s="5"/>
      <c r="G2446" s="6">
        <v>372</v>
      </c>
      <c r="H2446" s="8">
        <v>1</v>
      </c>
      <c r="I2446" s="1">
        <v>28</v>
      </c>
      <c r="J2446" s="1">
        <v>109</v>
      </c>
      <c r="K2446" s="1">
        <v>232</v>
      </c>
      <c r="L2446" s="9">
        <v>2</v>
      </c>
    </row>
    <row r="2447" spans="3:12" x14ac:dyDescent="0.2">
      <c r="D2447" s="200"/>
      <c r="E2447" s="4" t="s">
        <v>29</v>
      </c>
      <c r="F2447" s="5"/>
      <c r="G2447" s="6">
        <v>102</v>
      </c>
      <c r="H2447" s="8">
        <v>1</v>
      </c>
      <c r="I2447" s="1">
        <v>7</v>
      </c>
      <c r="J2447" s="1">
        <v>25</v>
      </c>
      <c r="K2447" s="1">
        <v>69</v>
      </c>
      <c r="L2447" s="9">
        <v>0</v>
      </c>
    </row>
    <row r="2448" spans="3:12" x14ac:dyDescent="0.2">
      <c r="D2448" s="199" t="s">
        <v>30</v>
      </c>
      <c r="E2448" s="22" t="s">
        <v>31</v>
      </c>
      <c r="F2448" s="21"/>
      <c r="G2448" s="19">
        <v>592</v>
      </c>
      <c r="H2448" s="27">
        <v>7</v>
      </c>
      <c r="I2448" s="3">
        <v>36</v>
      </c>
      <c r="J2448" s="3">
        <v>183</v>
      </c>
      <c r="K2448" s="3">
        <v>364</v>
      </c>
      <c r="L2448" s="26">
        <v>2</v>
      </c>
    </row>
    <row r="2449" spans="2:12" x14ac:dyDescent="0.2">
      <c r="D2449" s="200"/>
      <c r="E2449" s="4" t="s">
        <v>32</v>
      </c>
      <c r="F2449" s="5"/>
      <c r="G2449" s="6">
        <v>608</v>
      </c>
      <c r="H2449" s="8">
        <v>6</v>
      </c>
      <c r="I2449" s="1">
        <v>51</v>
      </c>
      <c r="J2449" s="1">
        <v>201</v>
      </c>
      <c r="K2449" s="1">
        <v>346</v>
      </c>
      <c r="L2449" s="9">
        <v>4</v>
      </c>
    </row>
    <row r="2450" spans="2:12" x14ac:dyDescent="0.2">
      <c r="D2450" s="199" t="s">
        <v>33</v>
      </c>
      <c r="E2450" s="22" t="s">
        <v>34</v>
      </c>
      <c r="F2450" s="21"/>
      <c r="G2450" s="19">
        <v>74</v>
      </c>
      <c r="H2450" s="27">
        <v>1</v>
      </c>
      <c r="I2450" s="3">
        <v>1</v>
      </c>
      <c r="J2450" s="3">
        <v>9</v>
      </c>
      <c r="K2450" s="3">
        <v>62</v>
      </c>
      <c r="L2450" s="26">
        <v>1</v>
      </c>
    </row>
    <row r="2451" spans="2:12" x14ac:dyDescent="0.2">
      <c r="D2451" s="200"/>
      <c r="E2451" s="4" t="s">
        <v>35</v>
      </c>
      <c r="F2451" s="5"/>
      <c r="G2451" s="6">
        <v>148</v>
      </c>
      <c r="H2451" s="8">
        <v>2</v>
      </c>
      <c r="I2451" s="1">
        <v>15</v>
      </c>
      <c r="J2451" s="1">
        <v>47</v>
      </c>
      <c r="K2451" s="1">
        <v>83</v>
      </c>
      <c r="L2451" s="9">
        <v>1</v>
      </c>
    </row>
    <row r="2452" spans="2:12" x14ac:dyDescent="0.2">
      <c r="D2452" s="200"/>
      <c r="E2452" s="4" t="s">
        <v>36</v>
      </c>
      <c r="F2452" s="5"/>
      <c r="G2452" s="6">
        <v>187</v>
      </c>
      <c r="H2452" s="8">
        <v>1</v>
      </c>
      <c r="I2452" s="1">
        <v>22</v>
      </c>
      <c r="J2452" s="1">
        <v>68</v>
      </c>
      <c r="K2452" s="1">
        <v>96</v>
      </c>
      <c r="L2452" s="9">
        <v>0</v>
      </c>
    </row>
    <row r="2453" spans="2:12" x14ac:dyDescent="0.2">
      <c r="D2453" s="200"/>
      <c r="E2453" s="4" t="s">
        <v>37</v>
      </c>
      <c r="F2453" s="5"/>
      <c r="G2453" s="6">
        <v>221</v>
      </c>
      <c r="H2453" s="8">
        <v>3</v>
      </c>
      <c r="I2453" s="1">
        <v>19</v>
      </c>
      <c r="J2453" s="1">
        <v>78</v>
      </c>
      <c r="K2453" s="1">
        <v>120</v>
      </c>
      <c r="L2453" s="9">
        <v>1</v>
      </c>
    </row>
    <row r="2454" spans="2:12" x14ac:dyDescent="0.2">
      <c r="D2454" s="200"/>
      <c r="E2454" s="4" t="s">
        <v>38</v>
      </c>
      <c r="F2454" s="5"/>
      <c r="G2454" s="6">
        <v>186</v>
      </c>
      <c r="H2454" s="8">
        <v>4</v>
      </c>
      <c r="I2454" s="1">
        <v>14</v>
      </c>
      <c r="J2454" s="1">
        <v>56</v>
      </c>
      <c r="K2454" s="1">
        <v>112</v>
      </c>
      <c r="L2454" s="9">
        <v>0</v>
      </c>
    </row>
    <row r="2455" spans="2:12" x14ac:dyDescent="0.2">
      <c r="D2455" s="200"/>
      <c r="E2455" s="4" t="s">
        <v>39</v>
      </c>
      <c r="F2455" s="5"/>
      <c r="G2455" s="6">
        <v>223</v>
      </c>
      <c r="H2455" s="8">
        <v>1</v>
      </c>
      <c r="I2455" s="1">
        <v>9</v>
      </c>
      <c r="J2455" s="1">
        <v>76</v>
      </c>
      <c r="K2455" s="1">
        <v>137</v>
      </c>
      <c r="L2455" s="9">
        <v>0</v>
      </c>
    </row>
    <row r="2456" spans="2:12" x14ac:dyDescent="0.2">
      <c r="D2456" s="201"/>
      <c r="E2456" s="57" t="s">
        <v>40</v>
      </c>
      <c r="F2456" s="59"/>
      <c r="G2456" s="55">
        <v>161</v>
      </c>
      <c r="H2456" s="77">
        <v>1</v>
      </c>
      <c r="I2456" s="32">
        <v>7</v>
      </c>
      <c r="J2456" s="32">
        <v>50</v>
      </c>
      <c r="K2456" s="32">
        <v>100</v>
      </c>
      <c r="L2456" s="80">
        <v>3</v>
      </c>
    </row>
    <row r="2458" spans="2:12" x14ac:dyDescent="0.2">
      <c r="B2458" s="40" t="str">
        <f xml:space="preserve"> HYPERLINK("#'目次'!B108", "[102]")</f>
        <v>[102]</v>
      </c>
      <c r="C2458" s="23" t="s">
        <v>205</v>
      </c>
    </row>
    <row r="2461" spans="2:12" x14ac:dyDescent="0.2">
      <c r="C2461" s="23" t="s">
        <v>48</v>
      </c>
    </row>
    <row r="2462" spans="2:12" x14ac:dyDescent="0.2">
      <c r="D2462" s="195"/>
      <c r="E2462" s="196"/>
      <c r="F2462" s="196"/>
      <c r="G2462" s="37" t="s">
        <v>15</v>
      </c>
      <c r="H2462" s="33" t="s">
        <v>206</v>
      </c>
      <c r="I2462" s="13" t="s">
        <v>207</v>
      </c>
      <c r="J2462" s="13" t="s">
        <v>208</v>
      </c>
      <c r="K2462" s="13" t="s">
        <v>209</v>
      </c>
      <c r="L2462" s="38" t="s">
        <v>18</v>
      </c>
    </row>
    <row r="2463" spans="2:12" x14ac:dyDescent="0.2">
      <c r="D2463" s="197"/>
      <c r="E2463" s="198"/>
      <c r="F2463" s="198"/>
      <c r="G2463" s="35"/>
      <c r="H2463" s="39"/>
      <c r="I2463" s="14"/>
      <c r="J2463" s="14"/>
      <c r="K2463" s="14"/>
      <c r="L2463" s="34"/>
    </row>
    <row r="2464" spans="2:12" x14ac:dyDescent="0.2">
      <c r="D2464" s="56"/>
      <c r="E2464" s="58" t="s">
        <v>15</v>
      </c>
      <c r="F2464" s="46"/>
      <c r="G2464" s="36">
        <v>1200</v>
      </c>
      <c r="H2464" s="17">
        <v>13</v>
      </c>
      <c r="I2464" s="17">
        <v>87</v>
      </c>
      <c r="J2464" s="17">
        <v>384</v>
      </c>
      <c r="K2464" s="17">
        <v>710</v>
      </c>
      <c r="L2464" s="47">
        <v>6</v>
      </c>
    </row>
    <row r="2465" spans="4:12" x14ac:dyDescent="0.2">
      <c r="D2465" s="199" t="s">
        <v>49</v>
      </c>
      <c r="E2465" s="22" t="s">
        <v>50</v>
      </c>
      <c r="F2465" s="21"/>
      <c r="G2465" s="19">
        <v>15</v>
      </c>
      <c r="H2465" s="27">
        <v>0</v>
      </c>
      <c r="I2465" s="3">
        <v>1</v>
      </c>
      <c r="J2465" s="3">
        <v>6</v>
      </c>
      <c r="K2465" s="3">
        <v>8</v>
      </c>
      <c r="L2465" s="26">
        <v>0</v>
      </c>
    </row>
    <row r="2466" spans="4:12" x14ac:dyDescent="0.2">
      <c r="D2466" s="200"/>
      <c r="E2466" s="4" t="s">
        <v>51</v>
      </c>
      <c r="F2466" s="5"/>
      <c r="G2466" s="6">
        <v>142</v>
      </c>
      <c r="H2466" s="8">
        <v>2</v>
      </c>
      <c r="I2466" s="1">
        <v>12</v>
      </c>
      <c r="J2466" s="1">
        <v>49</v>
      </c>
      <c r="K2466" s="1">
        <v>79</v>
      </c>
      <c r="L2466" s="9">
        <v>0</v>
      </c>
    </row>
    <row r="2467" spans="4:12" x14ac:dyDescent="0.2">
      <c r="D2467" s="200"/>
      <c r="E2467" s="4" t="s">
        <v>52</v>
      </c>
      <c r="F2467" s="5"/>
      <c r="G2467" s="6">
        <v>26</v>
      </c>
      <c r="H2467" s="8">
        <v>1</v>
      </c>
      <c r="I2467" s="1">
        <v>0</v>
      </c>
      <c r="J2467" s="1">
        <v>14</v>
      </c>
      <c r="K2467" s="1">
        <v>11</v>
      </c>
      <c r="L2467" s="9">
        <v>0</v>
      </c>
    </row>
    <row r="2468" spans="4:12" x14ac:dyDescent="0.2">
      <c r="D2468" s="200"/>
      <c r="E2468" s="4" t="s">
        <v>53</v>
      </c>
      <c r="F2468" s="5"/>
      <c r="G2468" s="6">
        <v>41</v>
      </c>
      <c r="H2468" s="8">
        <v>0</v>
      </c>
      <c r="I2468" s="1">
        <v>3</v>
      </c>
      <c r="J2468" s="1">
        <v>10</v>
      </c>
      <c r="K2468" s="1">
        <v>28</v>
      </c>
      <c r="L2468" s="9">
        <v>0</v>
      </c>
    </row>
    <row r="2469" spans="4:12" x14ac:dyDescent="0.2">
      <c r="D2469" s="200"/>
      <c r="E2469" s="4" t="s">
        <v>54</v>
      </c>
      <c r="F2469" s="5"/>
      <c r="G2469" s="6">
        <v>226</v>
      </c>
      <c r="H2469" s="8">
        <v>6</v>
      </c>
      <c r="I2469" s="1">
        <v>15</v>
      </c>
      <c r="J2469" s="1">
        <v>74</v>
      </c>
      <c r="K2469" s="1">
        <v>130</v>
      </c>
      <c r="L2469" s="9">
        <v>1</v>
      </c>
    </row>
    <row r="2470" spans="4:12" x14ac:dyDescent="0.2">
      <c r="D2470" s="200"/>
      <c r="E2470" s="4" t="s">
        <v>55</v>
      </c>
      <c r="F2470" s="5"/>
      <c r="G2470" s="6">
        <v>125</v>
      </c>
      <c r="H2470" s="8">
        <v>0</v>
      </c>
      <c r="I2470" s="1">
        <v>12</v>
      </c>
      <c r="J2470" s="1">
        <v>37</v>
      </c>
      <c r="K2470" s="1">
        <v>75</v>
      </c>
      <c r="L2470" s="9">
        <v>1</v>
      </c>
    </row>
    <row r="2471" spans="4:12" x14ac:dyDescent="0.2">
      <c r="D2471" s="200"/>
      <c r="E2471" s="4" t="s">
        <v>56</v>
      </c>
      <c r="F2471" s="5"/>
      <c r="G2471" s="6">
        <v>190</v>
      </c>
      <c r="H2471" s="8">
        <v>1</v>
      </c>
      <c r="I2471" s="1">
        <v>19</v>
      </c>
      <c r="J2471" s="1">
        <v>64</v>
      </c>
      <c r="K2471" s="1">
        <v>105</v>
      </c>
      <c r="L2471" s="9">
        <v>1</v>
      </c>
    </row>
    <row r="2472" spans="4:12" x14ac:dyDescent="0.2">
      <c r="D2472" s="200"/>
      <c r="E2472" s="4" t="s">
        <v>57</v>
      </c>
      <c r="F2472" s="5"/>
      <c r="G2472" s="6">
        <v>185</v>
      </c>
      <c r="H2472" s="8">
        <v>1</v>
      </c>
      <c r="I2472" s="1">
        <v>15</v>
      </c>
      <c r="J2472" s="1">
        <v>64</v>
      </c>
      <c r="K2472" s="1">
        <v>104</v>
      </c>
      <c r="L2472" s="9">
        <v>1</v>
      </c>
    </row>
    <row r="2473" spans="4:12" x14ac:dyDescent="0.2">
      <c r="D2473" s="200"/>
      <c r="E2473" s="4" t="s">
        <v>58</v>
      </c>
      <c r="F2473" s="5"/>
      <c r="G2473" s="6">
        <v>113</v>
      </c>
      <c r="H2473" s="8">
        <v>1</v>
      </c>
      <c r="I2473" s="1">
        <v>5</v>
      </c>
      <c r="J2473" s="1">
        <v>20</v>
      </c>
      <c r="K2473" s="1">
        <v>86</v>
      </c>
      <c r="L2473" s="9">
        <v>1</v>
      </c>
    </row>
    <row r="2474" spans="4:12" x14ac:dyDescent="0.2">
      <c r="D2474" s="200"/>
      <c r="E2474" s="4" t="s">
        <v>59</v>
      </c>
      <c r="F2474" s="5"/>
      <c r="G2474" s="6">
        <v>136</v>
      </c>
      <c r="H2474" s="8">
        <v>1</v>
      </c>
      <c r="I2474" s="1">
        <v>5</v>
      </c>
      <c r="J2474" s="1">
        <v>46</v>
      </c>
      <c r="K2474" s="1">
        <v>83</v>
      </c>
      <c r="L2474" s="9">
        <v>1</v>
      </c>
    </row>
    <row r="2475" spans="4:12" x14ac:dyDescent="0.2">
      <c r="D2475" s="199" t="s">
        <v>60</v>
      </c>
      <c r="E2475" s="22" t="s">
        <v>61</v>
      </c>
      <c r="F2475" s="21"/>
      <c r="G2475" s="19">
        <v>205</v>
      </c>
      <c r="H2475" s="27">
        <v>1</v>
      </c>
      <c r="I2475" s="3">
        <v>12</v>
      </c>
      <c r="J2475" s="3">
        <v>56</v>
      </c>
      <c r="K2475" s="3">
        <v>132</v>
      </c>
      <c r="L2475" s="26">
        <v>4</v>
      </c>
    </row>
    <row r="2476" spans="4:12" x14ac:dyDescent="0.2">
      <c r="D2476" s="200"/>
      <c r="E2476" s="4" t="s">
        <v>62</v>
      </c>
      <c r="F2476" s="5"/>
      <c r="G2476" s="6">
        <v>160</v>
      </c>
      <c r="H2476" s="8">
        <v>2</v>
      </c>
      <c r="I2476" s="1">
        <v>6</v>
      </c>
      <c r="J2476" s="1">
        <v>49</v>
      </c>
      <c r="K2476" s="1">
        <v>103</v>
      </c>
      <c r="L2476" s="9">
        <v>0</v>
      </c>
    </row>
    <row r="2477" spans="4:12" x14ac:dyDescent="0.2">
      <c r="D2477" s="200"/>
      <c r="E2477" s="4" t="s">
        <v>63</v>
      </c>
      <c r="F2477" s="5"/>
      <c r="G2477" s="6">
        <v>121</v>
      </c>
      <c r="H2477" s="8">
        <v>0</v>
      </c>
      <c r="I2477" s="1">
        <v>9</v>
      </c>
      <c r="J2477" s="1">
        <v>48</v>
      </c>
      <c r="K2477" s="1">
        <v>63</v>
      </c>
      <c r="L2477" s="9">
        <v>1</v>
      </c>
    </row>
    <row r="2478" spans="4:12" x14ac:dyDescent="0.2">
      <c r="D2478" s="200"/>
      <c r="E2478" s="4" t="s">
        <v>64</v>
      </c>
      <c r="F2478" s="5"/>
      <c r="G2478" s="6">
        <v>124</v>
      </c>
      <c r="H2478" s="8">
        <v>1</v>
      </c>
      <c r="I2478" s="1">
        <v>12</v>
      </c>
      <c r="J2478" s="1">
        <v>50</v>
      </c>
      <c r="K2478" s="1">
        <v>61</v>
      </c>
      <c r="L2478" s="9">
        <v>0</v>
      </c>
    </row>
    <row r="2479" spans="4:12" x14ac:dyDescent="0.2">
      <c r="D2479" s="200"/>
      <c r="E2479" s="4" t="s">
        <v>65</v>
      </c>
      <c r="F2479" s="5"/>
      <c r="G2479" s="6">
        <v>109</v>
      </c>
      <c r="H2479" s="8">
        <v>1</v>
      </c>
      <c r="I2479" s="1">
        <v>12</v>
      </c>
      <c r="J2479" s="1">
        <v>31</v>
      </c>
      <c r="K2479" s="1">
        <v>65</v>
      </c>
      <c r="L2479" s="9">
        <v>0</v>
      </c>
    </row>
    <row r="2480" spans="4:12" x14ac:dyDescent="0.2">
      <c r="D2480" s="200"/>
      <c r="E2480" s="4" t="s">
        <v>66</v>
      </c>
      <c r="F2480" s="5"/>
      <c r="G2480" s="6">
        <v>104</v>
      </c>
      <c r="H2480" s="8">
        <v>1</v>
      </c>
      <c r="I2480" s="1">
        <v>11</v>
      </c>
      <c r="J2480" s="1">
        <v>32</v>
      </c>
      <c r="K2480" s="1">
        <v>60</v>
      </c>
      <c r="L2480" s="9">
        <v>0</v>
      </c>
    </row>
    <row r="2481" spans="2:12" x14ac:dyDescent="0.2">
      <c r="D2481" s="200"/>
      <c r="E2481" s="4" t="s">
        <v>67</v>
      </c>
      <c r="F2481" s="5"/>
      <c r="G2481" s="6">
        <v>139</v>
      </c>
      <c r="H2481" s="8">
        <v>2</v>
      </c>
      <c r="I2481" s="1">
        <v>16</v>
      </c>
      <c r="J2481" s="1">
        <v>39</v>
      </c>
      <c r="K2481" s="1">
        <v>82</v>
      </c>
      <c r="L2481" s="9">
        <v>0</v>
      </c>
    </row>
    <row r="2482" spans="2:12" x14ac:dyDescent="0.2">
      <c r="D2482" s="200"/>
      <c r="E2482" s="4" t="s">
        <v>68</v>
      </c>
      <c r="F2482" s="5"/>
      <c r="G2482" s="6">
        <v>48</v>
      </c>
      <c r="H2482" s="8">
        <v>2</v>
      </c>
      <c r="I2482" s="1">
        <v>4</v>
      </c>
      <c r="J2482" s="1">
        <v>19</v>
      </c>
      <c r="K2482" s="1">
        <v>23</v>
      </c>
      <c r="L2482" s="9">
        <v>0</v>
      </c>
    </row>
    <row r="2483" spans="2:12" x14ac:dyDescent="0.2">
      <c r="D2483" s="200"/>
      <c r="E2483" s="4" t="s">
        <v>69</v>
      </c>
      <c r="F2483" s="5"/>
      <c r="G2483" s="6">
        <v>37</v>
      </c>
      <c r="H2483" s="8">
        <v>3</v>
      </c>
      <c r="I2483" s="1">
        <v>1</v>
      </c>
      <c r="J2483" s="1">
        <v>12</v>
      </c>
      <c r="K2483" s="1">
        <v>21</v>
      </c>
      <c r="L2483" s="9">
        <v>0</v>
      </c>
    </row>
    <row r="2484" spans="2:12" x14ac:dyDescent="0.2">
      <c r="D2484" s="93" t="s">
        <v>70</v>
      </c>
      <c r="E2484" s="89" t="s">
        <v>18</v>
      </c>
      <c r="F2484" s="92"/>
      <c r="G2484" s="94">
        <v>0</v>
      </c>
      <c r="H2484" s="122">
        <v>0</v>
      </c>
      <c r="I2484" s="63">
        <v>0</v>
      </c>
      <c r="J2484" s="63">
        <v>0</v>
      </c>
      <c r="K2484" s="63">
        <v>0</v>
      </c>
      <c r="L2484" s="121">
        <v>0</v>
      </c>
    </row>
    <row r="2486" spans="2:12" x14ac:dyDescent="0.2">
      <c r="B2486" s="40" t="str">
        <f xml:space="preserve"> HYPERLINK("#'目次'!B109", "[103]")</f>
        <v>[103]</v>
      </c>
      <c r="C2486" s="23" t="s">
        <v>205</v>
      </c>
    </row>
    <row r="2489" spans="2:12" x14ac:dyDescent="0.2">
      <c r="C2489" s="23" t="s">
        <v>73</v>
      </c>
    </row>
    <row r="2490" spans="2:12" x14ac:dyDescent="0.2">
      <c r="D2490" s="195"/>
      <c r="E2490" s="196"/>
      <c r="F2490" s="196"/>
      <c r="G2490" s="37" t="s">
        <v>15</v>
      </c>
      <c r="H2490" s="33" t="s">
        <v>206</v>
      </c>
      <c r="I2490" s="13" t="s">
        <v>207</v>
      </c>
      <c r="J2490" s="13" t="s">
        <v>208</v>
      </c>
      <c r="K2490" s="13" t="s">
        <v>209</v>
      </c>
      <c r="L2490" s="38" t="s">
        <v>18</v>
      </c>
    </row>
    <row r="2491" spans="2:12" x14ac:dyDescent="0.2">
      <c r="D2491" s="197"/>
      <c r="E2491" s="198"/>
      <c r="F2491" s="198"/>
      <c r="G2491" s="35"/>
      <c r="H2491" s="39"/>
      <c r="I2491" s="14"/>
      <c r="J2491" s="14"/>
      <c r="K2491" s="14"/>
      <c r="L2491" s="34"/>
    </row>
    <row r="2492" spans="2:12" x14ac:dyDescent="0.2">
      <c r="D2492" s="56"/>
      <c r="E2492" s="58" t="s">
        <v>15</v>
      </c>
      <c r="F2492" s="46"/>
      <c r="G2492" s="36">
        <v>1200</v>
      </c>
      <c r="H2492" s="17">
        <v>13</v>
      </c>
      <c r="I2492" s="17">
        <v>87</v>
      </c>
      <c r="J2492" s="17">
        <v>384</v>
      </c>
      <c r="K2492" s="17">
        <v>710</v>
      </c>
      <c r="L2492" s="47">
        <v>6</v>
      </c>
    </row>
    <row r="2493" spans="2:12" x14ac:dyDescent="0.2">
      <c r="D2493" s="199" t="s">
        <v>74</v>
      </c>
      <c r="E2493" s="22" t="s">
        <v>75</v>
      </c>
      <c r="F2493" s="21"/>
      <c r="G2493" s="19">
        <v>592</v>
      </c>
      <c r="H2493" s="27">
        <v>7</v>
      </c>
      <c r="I2493" s="3">
        <v>36</v>
      </c>
      <c r="J2493" s="3">
        <v>183</v>
      </c>
      <c r="K2493" s="3">
        <v>364</v>
      </c>
      <c r="L2493" s="26">
        <v>2</v>
      </c>
    </row>
    <row r="2494" spans="2:12" x14ac:dyDescent="0.2">
      <c r="D2494" s="200"/>
      <c r="E2494" s="4" t="s">
        <v>34</v>
      </c>
      <c r="F2494" s="5"/>
      <c r="G2494" s="6">
        <v>37</v>
      </c>
      <c r="H2494" s="8">
        <v>1</v>
      </c>
      <c r="I2494" s="1">
        <v>0</v>
      </c>
      <c r="J2494" s="1">
        <v>6</v>
      </c>
      <c r="K2494" s="1">
        <v>30</v>
      </c>
      <c r="L2494" s="9">
        <v>0</v>
      </c>
    </row>
    <row r="2495" spans="2:12" x14ac:dyDescent="0.2">
      <c r="D2495" s="200"/>
      <c r="E2495" s="4" t="s">
        <v>35</v>
      </c>
      <c r="F2495" s="5"/>
      <c r="G2495" s="6">
        <v>75</v>
      </c>
      <c r="H2495" s="8">
        <v>0</v>
      </c>
      <c r="I2495" s="1">
        <v>8</v>
      </c>
      <c r="J2495" s="1">
        <v>23</v>
      </c>
      <c r="K2495" s="1">
        <v>43</v>
      </c>
      <c r="L2495" s="9">
        <v>1</v>
      </c>
    </row>
    <row r="2496" spans="2:12" x14ac:dyDescent="0.2">
      <c r="D2496" s="200"/>
      <c r="E2496" s="4" t="s">
        <v>36</v>
      </c>
      <c r="F2496" s="5"/>
      <c r="G2496" s="6">
        <v>95</v>
      </c>
      <c r="H2496" s="8">
        <v>1</v>
      </c>
      <c r="I2496" s="1">
        <v>8</v>
      </c>
      <c r="J2496" s="1">
        <v>34</v>
      </c>
      <c r="K2496" s="1">
        <v>52</v>
      </c>
      <c r="L2496" s="9">
        <v>0</v>
      </c>
    </row>
    <row r="2497" spans="2:12" x14ac:dyDescent="0.2">
      <c r="D2497" s="200"/>
      <c r="E2497" s="4" t="s">
        <v>37</v>
      </c>
      <c r="F2497" s="5"/>
      <c r="G2497" s="6">
        <v>111</v>
      </c>
      <c r="H2497" s="8">
        <v>3</v>
      </c>
      <c r="I2497" s="1">
        <v>6</v>
      </c>
      <c r="J2497" s="1">
        <v>37</v>
      </c>
      <c r="K2497" s="1">
        <v>65</v>
      </c>
      <c r="L2497" s="9">
        <v>0</v>
      </c>
    </row>
    <row r="2498" spans="2:12" x14ac:dyDescent="0.2">
      <c r="D2498" s="200"/>
      <c r="E2498" s="4" t="s">
        <v>38</v>
      </c>
      <c r="F2498" s="5"/>
      <c r="G2498" s="6">
        <v>93</v>
      </c>
      <c r="H2498" s="8">
        <v>1</v>
      </c>
      <c r="I2498" s="1">
        <v>6</v>
      </c>
      <c r="J2498" s="1">
        <v>25</v>
      </c>
      <c r="K2498" s="1">
        <v>61</v>
      </c>
      <c r="L2498" s="9">
        <v>0</v>
      </c>
    </row>
    <row r="2499" spans="2:12" x14ac:dyDescent="0.2">
      <c r="D2499" s="200"/>
      <c r="E2499" s="4" t="s">
        <v>39</v>
      </c>
      <c r="F2499" s="5"/>
      <c r="G2499" s="6">
        <v>109</v>
      </c>
      <c r="H2499" s="8">
        <v>0</v>
      </c>
      <c r="I2499" s="1">
        <v>5</v>
      </c>
      <c r="J2499" s="1">
        <v>38</v>
      </c>
      <c r="K2499" s="1">
        <v>66</v>
      </c>
      <c r="L2499" s="9">
        <v>0</v>
      </c>
    </row>
    <row r="2500" spans="2:12" x14ac:dyDescent="0.2">
      <c r="D2500" s="200"/>
      <c r="E2500" s="4" t="s">
        <v>40</v>
      </c>
      <c r="F2500" s="5"/>
      <c r="G2500" s="6">
        <v>72</v>
      </c>
      <c r="H2500" s="8">
        <v>1</v>
      </c>
      <c r="I2500" s="1">
        <v>3</v>
      </c>
      <c r="J2500" s="1">
        <v>20</v>
      </c>
      <c r="K2500" s="1">
        <v>47</v>
      </c>
      <c r="L2500" s="9">
        <v>1</v>
      </c>
    </row>
    <row r="2501" spans="2:12" x14ac:dyDescent="0.2">
      <c r="D2501" s="199" t="s">
        <v>76</v>
      </c>
      <c r="E2501" s="22" t="s">
        <v>77</v>
      </c>
      <c r="F2501" s="21"/>
      <c r="G2501" s="19">
        <v>608</v>
      </c>
      <c r="H2501" s="27">
        <v>6</v>
      </c>
      <c r="I2501" s="3">
        <v>51</v>
      </c>
      <c r="J2501" s="3">
        <v>201</v>
      </c>
      <c r="K2501" s="3">
        <v>346</v>
      </c>
      <c r="L2501" s="26">
        <v>4</v>
      </c>
    </row>
    <row r="2502" spans="2:12" x14ac:dyDescent="0.2">
      <c r="D2502" s="200"/>
      <c r="E2502" s="4" t="s">
        <v>34</v>
      </c>
      <c r="F2502" s="5"/>
      <c r="G2502" s="6">
        <v>37</v>
      </c>
      <c r="H2502" s="8">
        <v>0</v>
      </c>
      <c r="I2502" s="1">
        <v>1</v>
      </c>
      <c r="J2502" s="1">
        <v>3</v>
      </c>
      <c r="K2502" s="1">
        <v>32</v>
      </c>
      <c r="L2502" s="9">
        <v>1</v>
      </c>
    </row>
    <row r="2503" spans="2:12" x14ac:dyDescent="0.2">
      <c r="D2503" s="200"/>
      <c r="E2503" s="4" t="s">
        <v>35</v>
      </c>
      <c r="F2503" s="5"/>
      <c r="G2503" s="6">
        <v>73</v>
      </c>
      <c r="H2503" s="8">
        <v>2</v>
      </c>
      <c r="I2503" s="1">
        <v>7</v>
      </c>
      <c r="J2503" s="1">
        <v>24</v>
      </c>
      <c r="K2503" s="1">
        <v>40</v>
      </c>
      <c r="L2503" s="9">
        <v>0</v>
      </c>
    </row>
    <row r="2504" spans="2:12" x14ac:dyDescent="0.2">
      <c r="D2504" s="200"/>
      <c r="E2504" s="4" t="s">
        <v>36</v>
      </c>
      <c r="F2504" s="5"/>
      <c r="G2504" s="6">
        <v>92</v>
      </c>
      <c r="H2504" s="8">
        <v>0</v>
      </c>
      <c r="I2504" s="1">
        <v>14</v>
      </c>
      <c r="J2504" s="1">
        <v>34</v>
      </c>
      <c r="K2504" s="1">
        <v>44</v>
      </c>
      <c r="L2504" s="9">
        <v>0</v>
      </c>
    </row>
    <row r="2505" spans="2:12" x14ac:dyDescent="0.2">
      <c r="D2505" s="200"/>
      <c r="E2505" s="4" t="s">
        <v>37</v>
      </c>
      <c r="F2505" s="5"/>
      <c r="G2505" s="6">
        <v>110</v>
      </c>
      <c r="H2505" s="8">
        <v>0</v>
      </c>
      <c r="I2505" s="1">
        <v>13</v>
      </c>
      <c r="J2505" s="1">
        <v>41</v>
      </c>
      <c r="K2505" s="1">
        <v>55</v>
      </c>
      <c r="L2505" s="9">
        <v>1</v>
      </c>
    </row>
    <row r="2506" spans="2:12" x14ac:dyDescent="0.2">
      <c r="D2506" s="200"/>
      <c r="E2506" s="4" t="s">
        <v>38</v>
      </c>
      <c r="F2506" s="5"/>
      <c r="G2506" s="6">
        <v>93</v>
      </c>
      <c r="H2506" s="8">
        <v>3</v>
      </c>
      <c r="I2506" s="1">
        <v>8</v>
      </c>
      <c r="J2506" s="1">
        <v>31</v>
      </c>
      <c r="K2506" s="1">
        <v>51</v>
      </c>
      <c r="L2506" s="9">
        <v>0</v>
      </c>
    </row>
    <row r="2507" spans="2:12" x14ac:dyDescent="0.2">
      <c r="D2507" s="200"/>
      <c r="E2507" s="4" t="s">
        <v>39</v>
      </c>
      <c r="F2507" s="5"/>
      <c r="G2507" s="6">
        <v>114</v>
      </c>
      <c r="H2507" s="8">
        <v>1</v>
      </c>
      <c r="I2507" s="1">
        <v>4</v>
      </c>
      <c r="J2507" s="1">
        <v>38</v>
      </c>
      <c r="K2507" s="1">
        <v>71</v>
      </c>
      <c r="L2507" s="9">
        <v>0</v>
      </c>
    </row>
    <row r="2508" spans="2:12" x14ac:dyDescent="0.2">
      <c r="D2508" s="201"/>
      <c r="E2508" s="57" t="s">
        <v>40</v>
      </c>
      <c r="F2508" s="59"/>
      <c r="G2508" s="55">
        <v>89</v>
      </c>
      <c r="H2508" s="77">
        <v>0</v>
      </c>
      <c r="I2508" s="32">
        <v>4</v>
      </c>
      <c r="J2508" s="32">
        <v>30</v>
      </c>
      <c r="K2508" s="32">
        <v>53</v>
      </c>
      <c r="L2508" s="80">
        <v>2</v>
      </c>
    </row>
    <row r="2510" spans="2:12" x14ac:dyDescent="0.2">
      <c r="B2510" s="40" t="str">
        <f xml:space="preserve"> HYPERLINK("#'目次'!B110", "[104]")</f>
        <v>[104]</v>
      </c>
      <c r="C2510" s="23" t="s">
        <v>205</v>
      </c>
    </row>
    <row r="2513" spans="3:12" x14ac:dyDescent="0.2">
      <c r="C2513" s="23" t="s">
        <v>80</v>
      </c>
    </row>
    <row r="2514" spans="3:12" x14ac:dyDescent="0.2">
      <c r="E2514" s="195"/>
      <c r="F2514" s="196"/>
      <c r="G2514" s="37" t="s">
        <v>15</v>
      </c>
      <c r="H2514" s="33" t="s">
        <v>206</v>
      </c>
      <c r="I2514" s="13" t="s">
        <v>207</v>
      </c>
      <c r="J2514" s="13" t="s">
        <v>208</v>
      </c>
      <c r="K2514" s="13" t="s">
        <v>209</v>
      </c>
      <c r="L2514" s="38" t="s">
        <v>18</v>
      </c>
    </row>
    <row r="2515" spans="3:12" x14ac:dyDescent="0.2">
      <c r="E2515" s="197"/>
      <c r="F2515" s="198"/>
      <c r="G2515" s="35"/>
      <c r="H2515" s="39"/>
      <c r="I2515" s="14"/>
      <c r="J2515" s="14"/>
      <c r="K2515" s="14"/>
      <c r="L2515" s="34"/>
    </row>
    <row r="2516" spans="3:12" x14ac:dyDescent="0.2">
      <c r="E2516" s="91" t="s">
        <v>15</v>
      </c>
      <c r="F2516" s="46"/>
      <c r="G2516" s="36">
        <v>1200</v>
      </c>
      <c r="H2516" s="17">
        <v>13</v>
      </c>
      <c r="I2516" s="17">
        <v>87</v>
      </c>
      <c r="J2516" s="17">
        <v>384</v>
      </c>
      <c r="K2516" s="17">
        <v>710</v>
      </c>
      <c r="L2516" s="47">
        <v>6</v>
      </c>
    </row>
    <row r="2517" spans="3:12" x14ac:dyDescent="0.2">
      <c r="E2517" s="4" t="s">
        <v>81</v>
      </c>
      <c r="F2517" s="5"/>
      <c r="G2517" s="19">
        <v>48</v>
      </c>
      <c r="H2517" s="27">
        <v>0</v>
      </c>
      <c r="I2517" s="3">
        <v>4</v>
      </c>
      <c r="J2517" s="3">
        <v>11</v>
      </c>
      <c r="K2517" s="3">
        <v>32</v>
      </c>
      <c r="L2517" s="26">
        <v>1</v>
      </c>
    </row>
    <row r="2518" spans="3:12" x14ac:dyDescent="0.2">
      <c r="E2518" s="4" t="s">
        <v>82</v>
      </c>
      <c r="F2518" s="5"/>
      <c r="G2518" s="6">
        <v>84</v>
      </c>
      <c r="H2518" s="8">
        <v>0</v>
      </c>
      <c r="I2518" s="1">
        <v>7</v>
      </c>
      <c r="J2518" s="1">
        <v>30</v>
      </c>
      <c r="K2518" s="1">
        <v>47</v>
      </c>
      <c r="L2518" s="9">
        <v>0</v>
      </c>
    </row>
    <row r="2519" spans="3:12" x14ac:dyDescent="0.2">
      <c r="E2519" s="4" t="s">
        <v>83</v>
      </c>
      <c r="F2519" s="5"/>
      <c r="G2519" s="6">
        <v>462</v>
      </c>
      <c r="H2519" s="8">
        <v>7</v>
      </c>
      <c r="I2519" s="1">
        <v>40</v>
      </c>
      <c r="J2519" s="1">
        <v>163</v>
      </c>
      <c r="K2519" s="1">
        <v>247</v>
      </c>
      <c r="L2519" s="9">
        <v>5</v>
      </c>
    </row>
    <row r="2520" spans="3:12" x14ac:dyDescent="0.2">
      <c r="E2520" s="4" t="s">
        <v>84</v>
      </c>
      <c r="F2520" s="5"/>
      <c r="G2520" s="6">
        <v>30</v>
      </c>
      <c r="H2520" s="8">
        <v>0</v>
      </c>
      <c r="I2520" s="1">
        <v>3</v>
      </c>
      <c r="J2520" s="1">
        <v>8</v>
      </c>
      <c r="K2520" s="1">
        <v>19</v>
      </c>
      <c r="L2520" s="9">
        <v>0</v>
      </c>
    </row>
    <row r="2521" spans="3:12" x14ac:dyDescent="0.2">
      <c r="E2521" s="4" t="s">
        <v>85</v>
      </c>
      <c r="F2521" s="5"/>
      <c r="G2521" s="6">
        <v>144</v>
      </c>
      <c r="H2521" s="8">
        <v>3</v>
      </c>
      <c r="I2521" s="1">
        <v>5</v>
      </c>
      <c r="J2521" s="1">
        <v>44</v>
      </c>
      <c r="K2521" s="1">
        <v>92</v>
      </c>
      <c r="L2521" s="9">
        <v>0</v>
      </c>
    </row>
    <row r="2522" spans="3:12" x14ac:dyDescent="0.2">
      <c r="E2522" s="4" t="s">
        <v>86</v>
      </c>
      <c r="F2522" s="5"/>
      <c r="G2522" s="6">
        <v>192</v>
      </c>
      <c r="H2522" s="8">
        <v>1</v>
      </c>
      <c r="I2522" s="1">
        <v>12</v>
      </c>
      <c r="J2522" s="1">
        <v>69</v>
      </c>
      <c r="K2522" s="1">
        <v>110</v>
      </c>
      <c r="L2522" s="9">
        <v>0</v>
      </c>
    </row>
    <row r="2523" spans="3:12" x14ac:dyDescent="0.2">
      <c r="E2523" s="4" t="s">
        <v>87</v>
      </c>
      <c r="F2523" s="5"/>
      <c r="G2523" s="6">
        <v>72</v>
      </c>
      <c r="H2523" s="8">
        <v>1</v>
      </c>
      <c r="I2523" s="1">
        <v>6</v>
      </c>
      <c r="J2523" s="1">
        <v>20</v>
      </c>
      <c r="K2523" s="1">
        <v>45</v>
      </c>
      <c r="L2523" s="9">
        <v>0</v>
      </c>
    </row>
    <row r="2524" spans="3:12" x14ac:dyDescent="0.2">
      <c r="E2524" s="4" t="s">
        <v>88</v>
      </c>
      <c r="F2524" s="5"/>
      <c r="G2524" s="6">
        <v>36</v>
      </c>
      <c r="H2524" s="8">
        <v>0</v>
      </c>
      <c r="I2524" s="1">
        <v>4</v>
      </c>
      <c r="J2524" s="1">
        <v>9</v>
      </c>
      <c r="K2524" s="1">
        <v>23</v>
      </c>
      <c r="L2524" s="9">
        <v>0</v>
      </c>
    </row>
    <row r="2525" spans="3:12" x14ac:dyDescent="0.2">
      <c r="E2525" s="4" t="s">
        <v>89</v>
      </c>
      <c r="F2525" s="5"/>
      <c r="G2525" s="6">
        <v>66</v>
      </c>
      <c r="H2525" s="8">
        <v>0</v>
      </c>
      <c r="I2525" s="1">
        <v>4</v>
      </c>
      <c r="J2525" s="1">
        <v>10</v>
      </c>
      <c r="K2525" s="1">
        <v>52</v>
      </c>
      <c r="L2525" s="9">
        <v>0</v>
      </c>
    </row>
    <row r="2526" spans="3:12" x14ac:dyDescent="0.2">
      <c r="E2526" s="4" t="s">
        <v>90</v>
      </c>
      <c r="F2526" s="5"/>
      <c r="G2526" s="6">
        <v>54</v>
      </c>
      <c r="H2526" s="8">
        <v>0</v>
      </c>
      <c r="I2526" s="1">
        <v>2</v>
      </c>
      <c r="J2526" s="1">
        <v>19</v>
      </c>
      <c r="K2526" s="1">
        <v>33</v>
      </c>
      <c r="L2526" s="9">
        <v>0</v>
      </c>
    </row>
    <row r="2527" spans="3:12" x14ac:dyDescent="0.2">
      <c r="E2527" s="57" t="s">
        <v>91</v>
      </c>
      <c r="F2527" s="59"/>
      <c r="G2527" s="55">
        <v>12</v>
      </c>
      <c r="H2527" s="77">
        <v>1</v>
      </c>
      <c r="I2527" s="32">
        <v>0</v>
      </c>
      <c r="J2527" s="32">
        <v>1</v>
      </c>
      <c r="K2527" s="32">
        <v>10</v>
      </c>
      <c r="L2527" s="80">
        <v>0</v>
      </c>
    </row>
    <row r="2529" spans="2:18" x14ac:dyDescent="0.2">
      <c r="B2529" s="40" t="str">
        <f xml:space="preserve"> HYPERLINK("#'目次'!B111", "[105]")</f>
        <v>[105]</v>
      </c>
      <c r="C2529" s="23" t="s">
        <v>212</v>
      </c>
    </row>
    <row r="2530" spans="2:18" x14ac:dyDescent="0.2">
      <c r="C2530" s="186" t="s">
        <v>213</v>
      </c>
    </row>
    <row r="2532" spans="2:18" x14ac:dyDescent="0.2">
      <c r="C2532" s="23" t="s">
        <v>14</v>
      </c>
    </row>
    <row r="2533" spans="2:18" x14ac:dyDescent="0.2">
      <c r="D2533" s="195"/>
      <c r="E2533" s="196"/>
      <c r="F2533" s="196"/>
      <c r="G2533" s="37" t="s">
        <v>15</v>
      </c>
      <c r="H2533" s="33" t="s">
        <v>166</v>
      </c>
      <c r="I2533" s="13" t="s">
        <v>167</v>
      </c>
      <c r="J2533" s="13" t="s">
        <v>168</v>
      </c>
      <c r="K2533" s="13" t="s">
        <v>169</v>
      </c>
      <c r="L2533" s="13" t="s">
        <v>170</v>
      </c>
      <c r="M2533" s="13" t="s">
        <v>171</v>
      </c>
      <c r="N2533" s="13" t="s">
        <v>172</v>
      </c>
      <c r="O2533" s="13" t="s">
        <v>173</v>
      </c>
      <c r="P2533" s="13" t="s">
        <v>214</v>
      </c>
      <c r="Q2533" s="13" t="s">
        <v>215</v>
      </c>
      <c r="R2533" s="38" t="s">
        <v>18</v>
      </c>
    </row>
    <row r="2534" spans="2:18" x14ac:dyDescent="0.2">
      <c r="D2534" s="197"/>
      <c r="E2534" s="198"/>
      <c r="F2534" s="198"/>
      <c r="G2534" s="35"/>
      <c r="H2534" s="39"/>
      <c r="I2534" s="14"/>
      <c r="J2534" s="14"/>
      <c r="K2534" s="14"/>
      <c r="L2534" s="14"/>
      <c r="M2534" s="14"/>
      <c r="N2534" s="14"/>
      <c r="O2534" s="14"/>
      <c r="P2534" s="14"/>
      <c r="Q2534" s="14"/>
      <c r="R2534" s="34"/>
    </row>
    <row r="2535" spans="2:18" x14ac:dyDescent="0.2">
      <c r="D2535" s="56"/>
      <c r="E2535" s="58" t="s">
        <v>15</v>
      </c>
      <c r="F2535" s="46"/>
      <c r="G2535" s="36">
        <v>100</v>
      </c>
      <c r="H2535" s="17">
        <v>34</v>
      </c>
      <c r="I2535" s="17">
        <v>39</v>
      </c>
      <c r="J2535" s="17">
        <v>7</v>
      </c>
      <c r="K2535" s="17">
        <v>44</v>
      </c>
      <c r="L2535" s="17">
        <v>10</v>
      </c>
      <c r="M2535" s="17">
        <v>6</v>
      </c>
      <c r="N2535" s="17">
        <v>7</v>
      </c>
      <c r="O2535" s="17">
        <v>5</v>
      </c>
      <c r="P2535" s="17">
        <v>3</v>
      </c>
      <c r="Q2535" s="17">
        <v>3</v>
      </c>
      <c r="R2535" s="47">
        <v>6</v>
      </c>
    </row>
    <row r="2536" spans="2:18" x14ac:dyDescent="0.2">
      <c r="D2536" s="199" t="s">
        <v>19</v>
      </c>
      <c r="E2536" s="22" t="s">
        <v>20</v>
      </c>
      <c r="F2536" s="21"/>
      <c r="G2536" s="19">
        <v>11</v>
      </c>
      <c r="H2536" s="27">
        <v>3</v>
      </c>
      <c r="I2536" s="3">
        <v>7</v>
      </c>
      <c r="J2536" s="3">
        <v>0</v>
      </c>
      <c r="K2536" s="3">
        <v>6</v>
      </c>
      <c r="L2536" s="3">
        <v>1</v>
      </c>
      <c r="M2536" s="3">
        <v>0</v>
      </c>
      <c r="N2536" s="3">
        <v>1</v>
      </c>
      <c r="O2536" s="3">
        <v>0</v>
      </c>
      <c r="P2536" s="3">
        <v>0</v>
      </c>
      <c r="Q2536" s="3">
        <v>0</v>
      </c>
      <c r="R2536" s="26">
        <v>0</v>
      </c>
    </row>
    <row r="2537" spans="2:18" x14ac:dyDescent="0.2">
      <c r="D2537" s="200"/>
      <c r="E2537" s="4" t="s">
        <v>21</v>
      </c>
      <c r="F2537" s="5"/>
      <c r="G2537" s="6">
        <v>47</v>
      </c>
      <c r="H2537" s="8">
        <v>14</v>
      </c>
      <c r="I2537" s="1">
        <v>12</v>
      </c>
      <c r="J2537" s="1">
        <v>6</v>
      </c>
      <c r="K2537" s="1">
        <v>18</v>
      </c>
      <c r="L2537" s="1">
        <v>8</v>
      </c>
      <c r="M2537" s="1">
        <v>4</v>
      </c>
      <c r="N2537" s="1">
        <v>4</v>
      </c>
      <c r="O2537" s="1">
        <v>4</v>
      </c>
      <c r="P2537" s="1">
        <v>3</v>
      </c>
      <c r="Q2537" s="1">
        <v>3</v>
      </c>
      <c r="R2537" s="9">
        <v>5</v>
      </c>
    </row>
    <row r="2538" spans="2:18" x14ac:dyDescent="0.2">
      <c r="D2538" s="200"/>
      <c r="E2538" s="4" t="s">
        <v>22</v>
      </c>
      <c r="F2538" s="5"/>
      <c r="G2538" s="6">
        <v>11</v>
      </c>
      <c r="H2538" s="8">
        <v>6</v>
      </c>
      <c r="I2538" s="1">
        <v>6</v>
      </c>
      <c r="J2538" s="1">
        <v>0</v>
      </c>
      <c r="K2538" s="1">
        <v>4</v>
      </c>
      <c r="L2538" s="1">
        <v>0</v>
      </c>
      <c r="M2538" s="1">
        <v>0</v>
      </c>
      <c r="N2538" s="1">
        <v>0</v>
      </c>
      <c r="O2538" s="1">
        <v>0</v>
      </c>
      <c r="P2538" s="1">
        <v>0</v>
      </c>
      <c r="Q2538" s="1">
        <v>0</v>
      </c>
      <c r="R2538" s="9">
        <v>0</v>
      </c>
    </row>
    <row r="2539" spans="2:18" x14ac:dyDescent="0.2">
      <c r="D2539" s="200"/>
      <c r="E2539" s="4" t="s">
        <v>23</v>
      </c>
      <c r="F2539" s="5"/>
      <c r="G2539" s="6">
        <v>13</v>
      </c>
      <c r="H2539" s="8">
        <v>3</v>
      </c>
      <c r="I2539" s="1">
        <v>6</v>
      </c>
      <c r="J2539" s="1">
        <v>0</v>
      </c>
      <c r="K2539" s="1">
        <v>5</v>
      </c>
      <c r="L2539" s="1">
        <v>0</v>
      </c>
      <c r="M2539" s="1">
        <v>1</v>
      </c>
      <c r="N2539" s="1">
        <v>2</v>
      </c>
      <c r="O2539" s="1">
        <v>1</v>
      </c>
      <c r="P2539" s="1">
        <v>0</v>
      </c>
      <c r="Q2539" s="1">
        <v>0</v>
      </c>
      <c r="R2539" s="9">
        <v>1</v>
      </c>
    </row>
    <row r="2540" spans="2:18" x14ac:dyDescent="0.2">
      <c r="D2540" s="200"/>
      <c r="E2540" s="4" t="s">
        <v>24</v>
      </c>
      <c r="F2540" s="5"/>
      <c r="G2540" s="6">
        <v>18</v>
      </c>
      <c r="H2540" s="8">
        <v>8</v>
      </c>
      <c r="I2540" s="1">
        <v>8</v>
      </c>
      <c r="J2540" s="1">
        <v>1</v>
      </c>
      <c r="K2540" s="1">
        <v>11</v>
      </c>
      <c r="L2540" s="1">
        <v>1</v>
      </c>
      <c r="M2540" s="1">
        <v>1</v>
      </c>
      <c r="N2540" s="1">
        <v>0</v>
      </c>
      <c r="O2540" s="1">
        <v>0</v>
      </c>
      <c r="P2540" s="1">
        <v>0</v>
      </c>
      <c r="Q2540" s="1">
        <v>0</v>
      </c>
      <c r="R2540" s="9">
        <v>0</v>
      </c>
    </row>
    <row r="2541" spans="2:18" x14ac:dyDescent="0.2">
      <c r="D2541" s="199" t="s">
        <v>25</v>
      </c>
      <c r="E2541" s="22" t="s">
        <v>26</v>
      </c>
      <c r="F2541" s="21"/>
      <c r="G2541" s="19">
        <v>35</v>
      </c>
      <c r="H2541" s="27">
        <v>12</v>
      </c>
      <c r="I2541" s="3">
        <v>10</v>
      </c>
      <c r="J2541" s="3">
        <v>3</v>
      </c>
      <c r="K2541" s="3">
        <v>15</v>
      </c>
      <c r="L2541" s="3">
        <v>4</v>
      </c>
      <c r="M2541" s="3">
        <v>3</v>
      </c>
      <c r="N2541" s="3">
        <v>3</v>
      </c>
      <c r="O2541" s="3">
        <v>1</v>
      </c>
      <c r="P2541" s="3">
        <v>1</v>
      </c>
      <c r="Q2541" s="3">
        <v>1</v>
      </c>
      <c r="R2541" s="26">
        <v>3</v>
      </c>
    </row>
    <row r="2542" spans="2:18" x14ac:dyDescent="0.2">
      <c r="D2542" s="200"/>
      <c r="E2542" s="4" t="s">
        <v>27</v>
      </c>
      <c r="F2542" s="5"/>
      <c r="G2542" s="6">
        <v>28</v>
      </c>
      <c r="H2542" s="8">
        <v>8</v>
      </c>
      <c r="I2542" s="1">
        <v>11</v>
      </c>
      <c r="J2542" s="1">
        <v>3</v>
      </c>
      <c r="K2542" s="1">
        <v>13</v>
      </c>
      <c r="L2542" s="1">
        <v>5</v>
      </c>
      <c r="M2542" s="1">
        <v>2</v>
      </c>
      <c r="N2542" s="1">
        <v>3</v>
      </c>
      <c r="O2542" s="1">
        <v>2</v>
      </c>
      <c r="P2542" s="1">
        <v>1</v>
      </c>
      <c r="Q2542" s="1">
        <v>1</v>
      </c>
      <c r="R2542" s="9">
        <v>0</v>
      </c>
    </row>
    <row r="2543" spans="2:18" x14ac:dyDescent="0.2">
      <c r="D2543" s="200"/>
      <c r="E2543" s="4" t="s">
        <v>28</v>
      </c>
      <c r="F2543" s="5"/>
      <c r="G2543" s="6">
        <v>29</v>
      </c>
      <c r="H2543" s="8">
        <v>11</v>
      </c>
      <c r="I2543" s="1">
        <v>11</v>
      </c>
      <c r="J2543" s="1">
        <v>1</v>
      </c>
      <c r="K2543" s="1">
        <v>14</v>
      </c>
      <c r="L2543" s="1">
        <v>1</v>
      </c>
      <c r="M2543" s="1">
        <v>1</v>
      </c>
      <c r="N2543" s="1">
        <v>1</v>
      </c>
      <c r="O2543" s="1">
        <v>2</v>
      </c>
      <c r="P2543" s="1">
        <v>1</v>
      </c>
      <c r="Q2543" s="1">
        <v>1</v>
      </c>
      <c r="R2543" s="9">
        <v>2</v>
      </c>
    </row>
    <row r="2544" spans="2:18" x14ac:dyDescent="0.2">
      <c r="D2544" s="200"/>
      <c r="E2544" s="4" t="s">
        <v>29</v>
      </c>
      <c r="F2544" s="5"/>
      <c r="G2544" s="6">
        <v>8</v>
      </c>
      <c r="H2544" s="8">
        <v>3</v>
      </c>
      <c r="I2544" s="1">
        <v>7</v>
      </c>
      <c r="J2544" s="1">
        <v>0</v>
      </c>
      <c r="K2544" s="1">
        <v>2</v>
      </c>
      <c r="L2544" s="1">
        <v>0</v>
      </c>
      <c r="M2544" s="1">
        <v>0</v>
      </c>
      <c r="N2544" s="1">
        <v>0</v>
      </c>
      <c r="O2544" s="1">
        <v>0</v>
      </c>
      <c r="P2544" s="1">
        <v>0</v>
      </c>
      <c r="Q2544" s="1">
        <v>0</v>
      </c>
      <c r="R2544" s="9">
        <v>1</v>
      </c>
    </row>
    <row r="2545" spans="2:18" x14ac:dyDescent="0.2">
      <c r="D2545" s="199" t="s">
        <v>30</v>
      </c>
      <c r="E2545" s="22" t="s">
        <v>31</v>
      </c>
      <c r="F2545" s="21"/>
      <c r="G2545" s="19">
        <v>43</v>
      </c>
      <c r="H2545" s="27">
        <v>13</v>
      </c>
      <c r="I2545" s="3">
        <v>16</v>
      </c>
      <c r="J2545" s="3">
        <v>5</v>
      </c>
      <c r="K2545" s="3">
        <v>20</v>
      </c>
      <c r="L2545" s="3">
        <v>4</v>
      </c>
      <c r="M2545" s="3">
        <v>4</v>
      </c>
      <c r="N2545" s="3">
        <v>4</v>
      </c>
      <c r="O2545" s="3">
        <v>3</v>
      </c>
      <c r="P2545" s="3">
        <v>2</v>
      </c>
      <c r="Q2545" s="3">
        <v>2</v>
      </c>
      <c r="R2545" s="26">
        <v>1</v>
      </c>
    </row>
    <row r="2546" spans="2:18" x14ac:dyDescent="0.2">
      <c r="D2546" s="200"/>
      <c r="E2546" s="4" t="s">
        <v>32</v>
      </c>
      <c r="F2546" s="5"/>
      <c r="G2546" s="6">
        <v>57</v>
      </c>
      <c r="H2546" s="8">
        <v>21</v>
      </c>
      <c r="I2546" s="1">
        <v>23</v>
      </c>
      <c r="J2546" s="1">
        <v>2</v>
      </c>
      <c r="K2546" s="1">
        <v>24</v>
      </c>
      <c r="L2546" s="1">
        <v>6</v>
      </c>
      <c r="M2546" s="1">
        <v>2</v>
      </c>
      <c r="N2546" s="1">
        <v>3</v>
      </c>
      <c r="O2546" s="1">
        <v>2</v>
      </c>
      <c r="P2546" s="1">
        <v>1</v>
      </c>
      <c r="Q2546" s="1">
        <v>1</v>
      </c>
      <c r="R2546" s="9">
        <v>5</v>
      </c>
    </row>
    <row r="2547" spans="2:18" x14ac:dyDescent="0.2">
      <c r="D2547" s="199" t="s">
        <v>33</v>
      </c>
      <c r="E2547" s="22" t="s">
        <v>34</v>
      </c>
      <c r="F2547" s="21"/>
      <c r="G2547" s="19">
        <v>2</v>
      </c>
      <c r="H2547" s="27">
        <v>0</v>
      </c>
      <c r="I2547" s="3">
        <v>2</v>
      </c>
      <c r="J2547" s="3">
        <v>0</v>
      </c>
      <c r="K2547" s="3">
        <v>0</v>
      </c>
      <c r="L2547" s="3">
        <v>2</v>
      </c>
      <c r="M2547" s="3">
        <v>1</v>
      </c>
      <c r="N2547" s="3">
        <v>2</v>
      </c>
      <c r="O2547" s="3">
        <v>2</v>
      </c>
      <c r="P2547" s="3">
        <v>2</v>
      </c>
      <c r="Q2547" s="3">
        <v>2</v>
      </c>
      <c r="R2547" s="26">
        <v>0</v>
      </c>
    </row>
    <row r="2548" spans="2:18" x14ac:dyDescent="0.2">
      <c r="D2548" s="200"/>
      <c r="E2548" s="4" t="s">
        <v>35</v>
      </c>
      <c r="F2548" s="5"/>
      <c r="G2548" s="6">
        <v>17</v>
      </c>
      <c r="H2548" s="8">
        <v>7</v>
      </c>
      <c r="I2548" s="1">
        <v>5</v>
      </c>
      <c r="J2548" s="1">
        <v>1</v>
      </c>
      <c r="K2548" s="1">
        <v>5</v>
      </c>
      <c r="L2548" s="1">
        <v>2</v>
      </c>
      <c r="M2548" s="1">
        <v>0</v>
      </c>
      <c r="N2548" s="1">
        <v>0</v>
      </c>
      <c r="O2548" s="1">
        <v>0</v>
      </c>
      <c r="P2548" s="1">
        <v>0</v>
      </c>
      <c r="Q2548" s="1">
        <v>0</v>
      </c>
      <c r="R2548" s="9">
        <v>2</v>
      </c>
    </row>
    <row r="2549" spans="2:18" x14ac:dyDescent="0.2">
      <c r="D2549" s="200"/>
      <c r="E2549" s="4" t="s">
        <v>36</v>
      </c>
      <c r="F2549" s="5"/>
      <c r="G2549" s="6">
        <v>23</v>
      </c>
      <c r="H2549" s="8">
        <v>5</v>
      </c>
      <c r="I2549" s="1">
        <v>11</v>
      </c>
      <c r="J2549" s="1">
        <v>3</v>
      </c>
      <c r="K2549" s="1">
        <v>10</v>
      </c>
      <c r="L2549" s="1">
        <v>2</v>
      </c>
      <c r="M2549" s="1">
        <v>3</v>
      </c>
      <c r="N2549" s="1">
        <v>2</v>
      </c>
      <c r="O2549" s="1">
        <v>1</v>
      </c>
      <c r="P2549" s="1">
        <v>1</v>
      </c>
      <c r="Q2549" s="1">
        <v>1</v>
      </c>
      <c r="R2549" s="9">
        <v>2</v>
      </c>
    </row>
    <row r="2550" spans="2:18" x14ac:dyDescent="0.2">
      <c r="D2550" s="200"/>
      <c r="E2550" s="4" t="s">
        <v>37</v>
      </c>
      <c r="F2550" s="5"/>
      <c r="G2550" s="6">
        <v>22</v>
      </c>
      <c r="H2550" s="8">
        <v>9</v>
      </c>
      <c r="I2550" s="1">
        <v>9</v>
      </c>
      <c r="J2550" s="1">
        <v>0</v>
      </c>
      <c r="K2550" s="1">
        <v>10</v>
      </c>
      <c r="L2550" s="1">
        <v>2</v>
      </c>
      <c r="M2550" s="1">
        <v>0</v>
      </c>
      <c r="N2550" s="1">
        <v>3</v>
      </c>
      <c r="O2550" s="1">
        <v>0</v>
      </c>
      <c r="P2550" s="1">
        <v>0</v>
      </c>
      <c r="Q2550" s="1">
        <v>0</v>
      </c>
      <c r="R2550" s="9">
        <v>1</v>
      </c>
    </row>
    <row r="2551" spans="2:18" x14ac:dyDescent="0.2">
      <c r="D2551" s="200"/>
      <c r="E2551" s="4" t="s">
        <v>38</v>
      </c>
      <c r="F2551" s="5"/>
      <c r="G2551" s="6">
        <v>18</v>
      </c>
      <c r="H2551" s="8">
        <v>7</v>
      </c>
      <c r="I2551" s="1">
        <v>5</v>
      </c>
      <c r="J2551" s="1">
        <v>2</v>
      </c>
      <c r="K2551" s="1">
        <v>8</v>
      </c>
      <c r="L2551" s="1">
        <v>0</v>
      </c>
      <c r="M2551" s="1">
        <v>1</v>
      </c>
      <c r="N2551" s="1">
        <v>0</v>
      </c>
      <c r="O2551" s="1">
        <v>1</v>
      </c>
      <c r="P2551" s="1">
        <v>0</v>
      </c>
      <c r="Q2551" s="1">
        <v>0</v>
      </c>
      <c r="R2551" s="9">
        <v>1</v>
      </c>
    </row>
    <row r="2552" spans="2:18" x14ac:dyDescent="0.2">
      <c r="D2552" s="200"/>
      <c r="E2552" s="4" t="s">
        <v>39</v>
      </c>
      <c r="F2552" s="5"/>
      <c r="G2552" s="6">
        <v>10</v>
      </c>
      <c r="H2552" s="8">
        <v>4</v>
      </c>
      <c r="I2552" s="1">
        <v>5</v>
      </c>
      <c r="J2552" s="1">
        <v>1</v>
      </c>
      <c r="K2552" s="1">
        <v>7</v>
      </c>
      <c r="L2552" s="1">
        <v>1</v>
      </c>
      <c r="M2552" s="1">
        <v>0</v>
      </c>
      <c r="N2552" s="1">
        <v>0</v>
      </c>
      <c r="O2552" s="1">
        <v>0</v>
      </c>
      <c r="P2552" s="1">
        <v>0</v>
      </c>
      <c r="Q2552" s="1">
        <v>0</v>
      </c>
      <c r="R2552" s="9">
        <v>0</v>
      </c>
    </row>
    <row r="2553" spans="2:18" x14ac:dyDescent="0.2">
      <c r="D2553" s="201"/>
      <c r="E2553" s="57" t="s">
        <v>40</v>
      </c>
      <c r="F2553" s="59"/>
      <c r="G2553" s="55">
        <v>8</v>
      </c>
      <c r="H2553" s="77">
        <v>2</v>
      </c>
      <c r="I2553" s="32">
        <v>2</v>
      </c>
      <c r="J2553" s="32">
        <v>0</v>
      </c>
      <c r="K2553" s="32">
        <v>4</v>
      </c>
      <c r="L2553" s="32">
        <v>1</v>
      </c>
      <c r="M2553" s="32">
        <v>1</v>
      </c>
      <c r="N2553" s="32">
        <v>0</v>
      </c>
      <c r="O2553" s="32">
        <v>1</v>
      </c>
      <c r="P2553" s="32">
        <v>0</v>
      </c>
      <c r="Q2553" s="32">
        <v>0</v>
      </c>
      <c r="R2553" s="80">
        <v>0</v>
      </c>
    </row>
    <row r="2555" spans="2:18" x14ac:dyDescent="0.2">
      <c r="B2555" s="40" t="str">
        <f xml:space="preserve"> HYPERLINK("#'目次'!B112", "[106]")</f>
        <v>[106]</v>
      </c>
      <c r="C2555" s="23" t="s">
        <v>212</v>
      </c>
    </row>
    <row r="2556" spans="2:18" x14ac:dyDescent="0.2">
      <c r="C2556" s="186" t="s">
        <v>213</v>
      </c>
    </row>
    <row r="2558" spans="2:18" x14ac:dyDescent="0.2">
      <c r="C2558" s="23" t="s">
        <v>48</v>
      </c>
    </row>
    <row r="2559" spans="2:18" x14ac:dyDescent="0.2">
      <c r="D2559" s="195"/>
      <c r="E2559" s="196"/>
      <c r="F2559" s="196"/>
      <c r="G2559" s="37" t="s">
        <v>15</v>
      </c>
      <c r="H2559" s="33" t="s">
        <v>166</v>
      </c>
      <c r="I2559" s="13" t="s">
        <v>167</v>
      </c>
      <c r="J2559" s="13" t="s">
        <v>168</v>
      </c>
      <c r="K2559" s="13" t="s">
        <v>169</v>
      </c>
      <c r="L2559" s="13" t="s">
        <v>170</v>
      </c>
      <c r="M2559" s="13" t="s">
        <v>171</v>
      </c>
      <c r="N2559" s="13" t="s">
        <v>172</v>
      </c>
      <c r="O2559" s="13" t="s">
        <v>173</v>
      </c>
      <c r="P2559" s="13" t="s">
        <v>214</v>
      </c>
      <c r="Q2559" s="13" t="s">
        <v>215</v>
      </c>
      <c r="R2559" s="38" t="s">
        <v>18</v>
      </c>
    </row>
    <row r="2560" spans="2:18" x14ac:dyDescent="0.2">
      <c r="D2560" s="197"/>
      <c r="E2560" s="198"/>
      <c r="F2560" s="198"/>
      <c r="G2560" s="35"/>
      <c r="H2560" s="39"/>
      <c r="I2560" s="14"/>
      <c r="J2560" s="14"/>
      <c r="K2560" s="14"/>
      <c r="L2560" s="14"/>
      <c r="M2560" s="14"/>
      <c r="N2560" s="14"/>
      <c r="O2560" s="14"/>
      <c r="P2560" s="14"/>
      <c r="Q2560" s="14"/>
      <c r="R2560" s="34"/>
    </row>
    <row r="2561" spans="4:18" x14ac:dyDescent="0.2">
      <c r="D2561" s="56"/>
      <c r="E2561" s="58" t="s">
        <v>15</v>
      </c>
      <c r="F2561" s="46"/>
      <c r="G2561" s="36">
        <v>100</v>
      </c>
      <c r="H2561" s="17">
        <v>34</v>
      </c>
      <c r="I2561" s="17">
        <v>39</v>
      </c>
      <c r="J2561" s="17">
        <v>7</v>
      </c>
      <c r="K2561" s="17">
        <v>44</v>
      </c>
      <c r="L2561" s="17">
        <v>10</v>
      </c>
      <c r="M2561" s="17">
        <v>6</v>
      </c>
      <c r="N2561" s="17">
        <v>7</v>
      </c>
      <c r="O2561" s="17">
        <v>5</v>
      </c>
      <c r="P2561" s="17">
        <v>3</v>
      </c>
      <c r="Q2561" s="17">
        <v>3</v>
      </c>
      <c r="R2561" s="47">
        <v>6</v>
      </c>
    </row>
    <row r="2562" spans="4:18" x14ac:dyDescent="0.2">
      <c r="D2562" s="199" t="s">
        <v>49</v>
      </c>
      <c r="E2562" s="22" t="s">
        <v>50</v>
      </c>
      <c r="F2562" s="21"/>
      <c r="G2562" s="19">
        <v>1</v>
      </c>
      <c r="H2562" s="27">
        <v>0</v>
      </c>
      <c r="I2562" s="3">
        <v>0</v>
      </c>
      <c r="J2562" s="3">
        <v>0</v>
      </c>
      <c r="K2562" s="3">
        <v>1</v>
      </c>
      <c r="L2562" s="3">
        <v>0</v>
      </c>
      <c r="M2562" s="3">
        <v>0</v>
      </c>
      <c r="N2562" s="3">
        <v>0</v>
      </c>
      <c r="O2562" s="3">
        <v>0</v>
      </c>
      <c r="P2562" s="3">
        <v>0</v>
      </c>
      <c r="Q2562" s="3">
        <v>0</v>
      </c>
      <c r="R2562" s="26">
        <v>0</v>
      </c>
    </row>
    <row r="2563" spans="4:18" x14ac:dyDescent="0.2">
      <c r="D2563" s="200"/>
      <c r="E2563" s="4" t="s">
        <v>51</v>
      </c>
      <c r="F2563" s="5"/>
      <c r="G2563" s="6">
        <v>14</v>
      </c>
      <c r="H2563" s="8">
        <v>7</v>
      </c>
      <c r="I2563" s="1">
        <v>4</v>
      </c>
      <c r="J2563" s="1">
        <v>3</v>
      </c>
      <c r="K2563" s="1">
        <v>4</v>
      </c>
      <c r="L2563" s="1">
        <v>1</v>
      </c>
      <c r="M2563" s="1">
        <v>1</v>
      </c>
      <c r="N2563" s="1">
        <v>1</v>
      </c>
      <c r="O2563" s="1">
        <v>0</v>
      </c>
      <c r="P2563" s="1">
        <v>0</v>
      </c>
      <c r="Q2563" s="1">
        <v>0</v>
      </c>
      <c r="R2563" s="9">
        <v>0</v>
      </c>
    </row>
    <row r="2564" spans="4:18" x14ac:dyDescent="0.2">
      <c r="D2564" s="200"/>
      <c r="E2564" s="4" t="s">
        <v>52</v>
      </c>
      <c r="F2564" s="5"/>
      <c r="G2564" s="6">
        <v>1</v>
      </c>
      <c r="H2564" s="8">
        <v>1</v>
      </c>
      <c r="I2564" s="1">
        <v>0</v>
      </c>
      <c r="J2564" s="1">
        <v>0</v>
      </c>
      <c r="K2564" s="1">
        <v>0</v>
      </c>
      <c r="L2564" s="1">
        <v>0</v>
      </c>
      <c r="M2564" s="1">
        <v>0</v>
      </c>
      <c r="N2564" s="1">
        <v>0</v>
      </c>
      <c r="O2564" s="1">
        <v>0</v>
      </c>
      <c r="P2564" s="1">
        <v>0</v>
      </c>
      <c r="Q2564" s="1">
        <v>0</v>
      </c>
      <c r="R2564" s="9">
        <v>0</v>
      </c>
    </row>
    <row r="2565" spans="4:18" x14ac:dyDescent="0.2">
      <c r="D2565" s="200"/>
      <c r="E2565" s="4" t="s">
        <v>53</v>
      </c>
      <c r="F2565" s="5"/>
      <c r="G2565" s="6">
        <v>3</v>
      </c>
      <c r="H2565" s="8">
        <v>1</v>
      </c>
      <c r="I2565" s="1">
        <v>2</v>
      </c>
      <c r="J2565" s="1">
        <v>0</v>
      </c>
      <c r="K2565" s="1">
        <v>0</v>
      </c>
      <c r="L2565" s="1">
        <v>0</v>
      </c>
      <c r="M2565" s="1">
        <v>0</v>
      </c>
      <c r="N2565" s="1">
        <v>0</v>
      </c>
      <c r="O2565" s="1">
        <v>0</v>
      </c>
      <c r="P2565" s="1">
        <v>0</v>
      </c>
      <c r="Q2565" s="1">
        <v>0</v>
      </c>
      <c r="R2565" s="9">
        <v>0</v>
      </c>
    </row>
    <row r="2566" spans="4:18" x14ac:dyDescent="0.2">
      <c r="D2566" s="200"/>
      <c r="E2566" s="4" t="s">
        <v>54</v>
      </c>
      <c r="F2566" s="5"/>
      <c r="G2566" s="6">
        <v>21</v>
      </c>
      <c r="H2566" s="8">
        <v>6</v>
      </c>
      <c r="I2566" s="1">
        <v>10</v>
      </c>
      <c r="J2566" s="1">
        <v>3</v>
      </c>
      <c r="K2566" s="1">
        <v>10</v>
      </c>
      <c r="L2566" s="1">
        <v>2</v>
      </c>
      <c r="M2566" s="1">
        <v>2</v>
      </c>
      <c r="N2566" s="1">
        <v>1</v>
      </c>
      <c r="O2566" s="1">
        <v>1</v>
      </c>
      <c r="P2566" s="1">
        <v>1</v>
      </c>
      <c r="Q2566" s="1">
        <v>1</v>
      </c>
      <c r="R2566" s="9">
        <v>1</v>
      </c>
    </row>
    <row r="2567" spans="4:18" x14ac:dyDescent="0.2">
      <c r="D2567" s="200"/>
      <c r="E2567" s="4" t="s">
        <v>55</v>
      </c>
      <c r="F2567" s="5"/>
      <c r="G2567" s="6">
        <v>12</v>
      </c>
      <c r="H2567" s="8">
        <v>3</v>
      </c>
      <c r="I2567" s="1">
        <v>3</v>
      </c>
      <c r="J2567" s="1">
        <v>0</v>
      </c>
      <c r="K2567" s="1">
        <v>8</v>
      </c>
      <c r="L2567" s="1">
        <v>2</v>
      </c>
      <c r="M2567" s="1">
        <v>0</v>
      </c>
      <c r="N2567" s="1">
        <v>1</v>
      </c>
      <c r="O2567" s="1">
        <v>0</v>
      </c>
      <c r="P2567" s="1">
        <v>0</v>
      </c>
      <c r="Q2567" s="1">
        <v>0</v>
      </c>
      <c r="R2567" s="9">
        <v>1</v>
      </c>
    </row>
    <row r="2568" spans="4:18" x14ac:dyDescent="0.2">
      <c r="D2568" s="200"/>
      <c r="E2568" s="4" t="s">
        <v>56</v>
      </c>
      <c r="F2568" s="5"/>
      <c r="G2568" s="6">
        <v>20</v>
      </c>
      <c r="H2568" s="8">
        <v>8</v>
      </c>
      <c r="I2568" s="1">
        <v>7</v>
      </c>
      <c r="J2568" s="1">
        <v>0</v>
      </c>
      <c r="K2568" s="1">
        <v>9</v>
      </c>
      <c r="L2568" s="1">
        <v>1</v>
      </c>
      <c r="M2568" s="1">
        <v>1</v>
      </c>
      <c r="N2568" s="1">
        <v>2</v>
      </c>
      <c r="O2568" s="1">
        <v>1</v>
      </c>
      <c r="P2568" s="1">
        <v>0</v>
      </c>
      <c r="Q2568" s="1">
        <v>0</v>
      </c>
      <c r="R2568" s="9">
        <v>1</v>
      </c>
    </row>
    <row r="2569" spans="4:18" x14ac:dyDescent="0.2">
      <c r="D2569" s="200"/>
      <c r="E2569" s="4" t="s">
        <v>57</v>
      </c>
      <c r="F2569" s="5"/>
      <c r="G2569" s="6">
        <v>16</v>
      </c>
      <c r="H2569" s="8">
        <v>5</v>
      </c>
      <c r="I2569" s="1">
        <v>7</v>
      </c>
      <c r="J2569" s="1">
        <v>1</v>
      </c>
      <c r="K2569" s="1">
        <v>8</v>
      </c>
      <c r="L2569" s="1">
        <v>2</v>
      </c>
      <c r="M2569" s="1">
        <v>0</v>
      </c>
      <c r="N2569" s="1">
        <v>0</v>
      </c>
      <c r="O2569" s="1">
        <v>0</v>
      </c>
      <c r="P2569" s="1">
        <v>0</v>
      </c>
      <c r="Q2569" s="1">
        <v>0</v>
      </c>
      <c r="R2569" s="9">
        <v>2</v>
      </c>
    </row>
    <row r="2570" spans="4:18" x14ac:dyDescent="0.2">
      <c r="D2570" s="200"/>
      <c r="E2570" s="4" t="s">
        <v>58</v>
      </c>
      <c r="F2570" s="5"/>
      <c r="G2570" s="6">
        <v>6</v>
      </c>
      <c r="H2570" s="8">
        <v>2</v>
      </c>
      <c r="I2570" s="1">
        <v>3</v>
      </c>
      <c r="J2570" s="1">
        <v>0</v>
      </c>
      <c r="K2570" s="1">
        <v>1</v>
      </c>
      <c r="L2570" s="1">
        <v>2</v>
      </c>
      <c r="M2570" s="1">
        <v>1</v>
      </c>
      <c r="N2570" s="1">
        <v>2</v>
      </c>
      <c r="O2570" s="1">
        <v>2</v>
      </c>
      <c r="P2570" s="1">
        <v>2</v>
      </c>
      <c r="Q2570" s="1">
        <v>2</v>
      </c>
      <c r="R2570" s="9">
        <v>0</v>
      </c>
    </row>
    <row r="2571" spans="4:18" x14ac:dyDescent="0.2">
      <c r="D2571" s="200"/>
      <c r="E2571" s="4" t="s">
        <v>59</v>
      </c>
      <c r="F2571" s="5"/>
      <c r="G2571" s="6">
        <v>6</v>
      </c>
      <c r="H2571" s="8">
        <v>1</v>
      </c>
      <c r="I2571" s="1">
        <v>3</v>
      </c>
      <c r="J2571" s="1">
        <v>0</v>
      </c>
      <c r="K2571" s="1">
        <v>3</v>
      </c>
      <c r="L2571" s="1">
        <v>0</v>
      </c>
      <c r="M2571" s="1">
        <v>1</v>
      </c>
      <c r="N2571" s="1">
        <v>0</v>
      </c>
      <c r="O2571" s="1">
        <v>1</v>
      </c>
      <c r="P2571" s="1">
        <v>0</v>
      </c>
      <c r="Q2571" s="1">
        <v>0</v>
      </c>
      <c r="R2571" s="9">
        <v>1</v>
      </c>
    </row>
    <row r="2572" spans="4:18" x14ac:dyDescent="0.2">
      <c r="D2572" s="199" t="s">
        <v>60</v>
      </c>
      <c r="E2572" s="22" t="s">
        <v>61</v>
      </c>
      <c r="F2572" s="21"/>
      <c r="G2572" s="19">
        <v>13</v>
      </c>
      <c r="H2572" s="27">
        <v>4</v>
      </c>
      <c r="I2572" s="3">
        <v>5</v>
      </c>
      <c r="J2572" s="3">
        <v>0</v>
      </c>
      <c r="K2572" s="3">
        <v>8</v>
      </c>
      <c r="L2572" s="3">
        <v>1</v>
      </c>
      <c r="M2572" s="3">
        <v>0</v>
      </c>
      <c r="N2572" s="3">
        <v>1</v>
      </c>
      <c r="O2572" s="3">
        <v>0</v>
      </c>
      <c r="P2572" s="3">
        <v>0</v>
      </c>
      <c r="Q2572" s="3">
        <v>0</v>
      </c>
      <c r="R2572" s="26">
        <v>0</v>
      </c>
    </row>
    <row r="2573" spans="4:18" x14ac:dyDescent="0.2">
      <c r="D2573" s="200"/>
      <c r="E2573" s="4" t="s">
        <v>62</v>
      </c>
      <c r="F2573" s="5"/>
      <c r="G2573" s="6">
        <v>8</v>
      </c>
      <c r="H2573" s="8">
        <v>1</v>
      </c>
      <c r="I2573" s="1">
        <v>4</v>
      </c>
      <c r="J2573" s="1">
        <v>0</v>
      </c>
      <c r="K2573" s="1">
        <v>2</v>
      </c>
      <c r="L2573" s="1">
        <v>2</v>
      </c>
      <c r="M2573" s="1">
        <v>1</v>
      </c>
      <c r="N2573" s="1">
        <v>1</v>
      </c>
      <c r="O2573" s="1">
        <v>1</v>
      </c>
      <c r="P2573" s="1">
        <v>0</v>
      </c>
      <c r="Q2573" s="1">
        <v>0</v>
      </c>
      <c r="R2573" s="9">
        <v>2</v>
      </c>
    </row>
    <row r="2574" spans="4:18" x14ac:dyDescent="0.2">
      <c r="D2574" s="200"/>
      <c r="E2574" s="4" t="s">
        <v>63</v>
      </c>
      <c r="F2574" s="5"/>
      <c r="G2574" s="6">
        <v>9</v>
      </c>
      <c r="H2574" s="8">
        <v>4</v>
      </c>
      <c r="I2574" s="1">
        <v>2</v>
      </c>
      <c r="J2574" s="1">
        <v>1</v>
      </c>
      <c r="K2574" s="1">
        <v>7</v>
      </c>
      <c r="L2574" s="1">
        <v>0</v>
      </c>
      <c r="M2574" s="1">
        <v>0</v>
      </c>
      <c r="N2574" s="1">
        <v>0</v>
      </c>
      <c r="O2574" s="1">
        <v>0</v>
      </c>
      <c r="P2574" s="1">
        <v>0</v>
      </c>
      <c r="Q2574" s="1">
        <v>0</v>
      </c>
      <c r="R2574" s="9">
        <v>0</v>
      </c>
    </row>
    <row r="2575" spans="4:18" x14ac:dyDescent="0.2">
      <c r="D2575" s="200"/>
      <c r="E2575" s="4" t="s">
        <v>64</v>
      </c>
      <c r="F2575" s="5"/>
      <c r="G2575" s="6">
        <v>13</v>
      </c>
      <c r="H2575" s="8">
        <v>4</v>
      </c>
      <c r="I2575" s="1">
        <v>8</v>
      </c>
      <c r="J2575" s="1">
        <v>0</v>
      </c>
      <c r="K2575" s="1">
        <v>5</v>
      </c>
      <c r="L2575" s="1">
        <v>2</v>
      </c>
      <c r="M2575" s="1">
        <v>1</v>
      </c>
      <c r="N2575" s="1">
        <v>1</v>
      </c>
      <c r="O2575" s="1">
        <v>1</v>
      </c>
      <c r="P2575" s="1">
        <v>1</v>
      </c>
      <c r="Q2575" s="1">
        <v>1</v>
      </c>
      <c r="R2575" s="9">
        <v>2</v>
      </c>
    </row>
    <row r="2576" spans="4:18" x14ac:dyDescent="0.2">
      <c r="D2576" s="200"/>
      <c r="E2576" s="4" t="s">
        <v>65</v>
      </c>
      <c r="F2576" s="5"/>
      <c r="G2576" s="6">
        <v>13</v>
      </c>
      <c r="H2576" s="8">
        <v>5</v>
      </c>
      <c r="I2576" s="1">
        <v>3</v>
      </c>
      <c r="J2576" s="1">
        <v>2</v>
      </c>
      <c r="K2576" s="1">
        <v>7</v>
      </c>
      <c r="L2576" s="1">
        <v>2</v>
      </c>
      <c r="M2576" s="1">
        <v>2</v>
      </c>
      <c r="N2576" s="1">
        <v>1</v>
      </c>
      <c r="O2576" s="1">
        <v>1</v>
      </c>
      <c r="P2576" s="1">
        <v>1</v>
      </c>
      <c r="Q2576" s="1">
        <v>1</v>
      </c>
      <c r="R2576" s="9">
        <v>0</v>
      </c>
    </row>
    <row r="2577" spans="2:18" x14ac:dyDescent="0.2">
      <c r="D2577" s="200"/>
      <c r="E2577" s="4" t="s">
        <v>66</v>
      </c>
      <c r="F2577" s="5"/>
      <c r="G2577" s="6">
        <v>12</v>
      </c>
      <c r="H2577" s="8">
        <v>3</v>
      </c>
      <c r="I2577" s="1">
        <v>4</v>
      </c>
      <c r="J2577" s="1">
        <v>3</v>
      </c>
      <c r="K2577" s="1">
        <v>5</v>
      </c>
      <c r="L2577" s="1">
        <v>1</v>
      </c>
      <c r="M2577" s="1">
        <v>0</v>
      </c>
      <c r="N2577" s="1">
        <v>0</v>
      </c>
      <c r="O2577" s="1">
        <v>1</v>
      </c>
      <c r="P2577" s="1">
        <v>0</v>
      </c>
      <c r="Q2577" s="1">
        <v>0</v>
      </c>
      <c r="R2577" s="9">
        <v>1</v>
      </c>
    </row>
    <row r="2578" spans="2:18" x14ac:dyDescent="0.2">
      <c r="D2578" s="200"/>
      <c r="E2578" s="4" t="s">
        <v>67</v>
      </c>
      <c r="F2578" s="5"/>
      <c r="G2578" s="6">
        <v>18</v>
      </c>
      <c r="H2578" s="8">
        <v>6</v>
      </c>
      <c r="I2578" s="1">
        <v>7</v>
      </c>
      <c r="J2578" s="1">
        <v>0</v>
      </c>
      <c r="K2578" s="1">
        <v>7</v>
      </c>
      <c r="L2578" s="1">
        <v>1</v>
      </c>
      <c r="M2578" s="1">
        <v>1</v>
      </c>
      <c r="N2578" s="1">
        <v>3</v>
      </c>
      <c r="O2578" s="1">
        <v>1</v>
      </c>
      <c r="P2578" s="1">
        <v>1</v>
      </c>
      <c r="Q2578" s="1">
        <v>1</v>
      </c>
      <c r="R2578" s="9">
        <v>0</v>
      </c>
    </row>
    <row r="2579" spans="2:18" x14ac:dyDescent="0.2">
      <c r="D2579" s="200"/>
      <c r="E2579" s="4" t="s">
        <v>68</v>
      </c>
      <c r="F2579" s="5"/>
      <c r="G2579" s="6">
        <v>6</v>
      </c>
      <c r="H2579" s="8">
        <v>3</v>
      </c>
      <c r="I2579" s="1">
        <v>4</v>
      </c>
      <c r="J2579" s="1">
        <v>0</v>
      </c>
      <c r="K2579" s="1">
        <v>2</v>
      </c>
      <c r="L2579" s="1">
        <v>0</v>
      </c>
      <c r="M2579" s="1">
        <v>0</v>
      </c>
      <c r="N2579" s="1">
        <v>0</v>
      </c>
      <c r="O2579" s="1">
        <v>0</v>
      </c>
      <c r="P2579" s="1">
        <v>0</v>
      </c>
      <c r="Q2579" s="1">
        <v>0</v>
      </c>
      <c r="R2579" s="9">
        <v>1</v>
      </c>
    </row>
    <row r="2580" spans="2:18" x14ac:dyDescent="0.2">
      <c r="D2580" s="200"/>
      <c r="E2580" s="4" t="s">
        <v>69</v>
      </c>
      <c r="F2580" s="5"/>
      <c r="G2580" s="6">
        <v>4</v>
      </c>
      <c r="H2580" s="8">
        <v>3</v>
      </c>
      <c r="I2580" s="1">
        <v>1</v>
      </c>
      <c r="J2580" s="1">
        <v>1</v>
      </c>
      <c r="K2580" s="1">
        <v>0</v>
      </c>
      <c r="L2580" s="1">
        <v>0</v>
      </c>
      <c r="M2580" s="1">
        <v>1</v>
      </c>
      <c r="N2580" s="1">
        <v>0</v>
      </c>
      <c r="O2580" s="1">
        <v>0</v>
      </c>
      <c r="P2580" s="1">
        <v>0</v>
      </c>
      <c r="Q2580" s="1">
        <v>0</v>
      </c>
      <c r="R2580" s="9">
        <v>0</v>
      </c>
    </row>
    <row r="2581" spans="2:18" x14ac:dyDescent="0.2">
      <c r="D2581" s="93" t="s">
        <v>70</v>
      </c>
      <c r="E2581" s="89" t="s">
        <v>18</v>
      </c>
      <c r="F2581" s="92"/>
      <c r="G2581" s="94">
        <v>0</v>
      </c>
      <c r="H2581" s="122">
        <v>0</v>
      </c>
      <c r="I2581" s="63">
        <v>0</v>
      </c>
      <c r="J2581" s="63">
        <v>0</v>
      </c>
      <c r="K2581" s="63">
        <v>0</v>
      </c>
      <c r="L2581" s="63">
        <v>0</v>
      </c>
      <c r="M2581" s="63">
        <v>0</v>
      </c>
      <c r="N2581" s="63">
        <v>0</v>
      </c>
      <c r="O2581" s="63">
        <v>0</v>
      </c>
      <c r="P2581" s="63">
        <v>0</v>
      </c>
      <c r="Q2581" s="63">
        <v>0</v>
      </c>
      <c r="R2581" s="121">
        <v>0</v>
      </c>
    </row>
    <row r="2583" spans="2:18" x14ac:dyDescent="0.2">
      <c r="B2583" s="40" t="str">
        <f xml:space="preserve"> HYPERLINK("#'目次'!B113", "[107]")</f>
        <v>[107]</v>
      </c>
      <c r="C2583" s="23" t="s">
        <v>212</v>
      </c>
    </row>
    <row r="2584" spans="2:18" x14ac:dyDescent="0.2">
      <c r="C2584" s="186" t="s">
        <v>213</v>
      </c>
    </row>
    <row r="2586" spans="2:18" x14ac:dyDescent="0.2">
      <c r="C2586" s="23" t="s">
        <v>73</v>
      </c>
    </row>
    <row r="2587" spans="2:18" x14ac:dyDescent="0.2">
      <c r="D2587" s="195"/>
      <c r="E2587" s="196"/>
      <c r="F2587" s="196"/>
      <c r="G2587" s="37" t="s">
        <v>15</v>
      </c>
      <c r="H2587" s="33" t="s">
        <v>166</v>
      </c>
      <c r="I2587" s="13" t="s">
        <v>167</v>
      </c>
      <c r="J2587" s="13" t="s">
        <v>168</v>
      </c>
      <c r="K2587" s="13" t="s">
        <v>169</v>
      </c>
      <c r="L2587" s="13" t="s">
        <v>170</v>
      </c>
      <c r="M2587" s="13" t="s">
        <v>171</v>
      </c>
      <c r="N2587" s="13" t="s">
        <v>172</v>
      </c>
      <c r="O2587" s="13" t="s">
        <v>173</v>
      </c>
      <c r="P2587" s="13" t="s">
        <v>214</v>
      </c>
      <c r="Q2587" s="13" t="s">
        <v>215</v>
      </c>
      <c r="R2587" s="38" t="s">
        <v>18</v>
      </c>
    </row>
    <row r="2588" spans="2:18" x14ac:dyDescent="0.2">
      <c r="D2588" s="197"/>
      <c r="E2588" s="198"/>
      <c r="F2588" s="198"/>
      <c r="G2588" s="35"/>
      <c r="H2588" s="39"/>
      <c r="I2588" s="14"/>
      <c r="J2588" s="14"/>
      <c r="K2588" s="14"/>
      <c r="L2588" s="14"/>
      <c r="M2588" s="14"/>
      <c r="N2588" s="14"/>
      <c r="O2588" s="14"/>
      <c r="P2588" s="14"/>
      <c r="Q2588" s="14"/>
      <c r="R2588" s="34"/>
    </row>
    <row r="2589" spans="2:18" x14ac:dyDescent="0.2">
      <c r="D2589" s="56"/>
      <c r="E2589" s="58" t="s">
        <v>15</v>
      </c>
      <c r="F2589" s="46"/>
      <c r="G2589" s="36">
        <v>100</v>
      </c>
      <c r="H2589" s="17">
        <v>34</v>
      </c>
      <c r="I2589" s="17">
        <v>39</v>
      </c>
      <c r="J2589" s="17">
        <v>7</v>
      </c>
      <c r="K2589" s="17">
        <v>44</v>
      </c>
      <c r="L2589" s="17">
        <v>10</v>
      </c>
      <c r="M2589" s="17">
        <v>6</v>
      </c>
      <c r="N2589" s="17">
        <v>7</v>
      </c>
      <c r="O2589" s="17">
        <v>5</v>
      </c>
      <c r="P2589" s="17">
        <v>3</v>
      </c>
      <c r="Q2589" s="17">
        <v>3</v>
      </c>
      <c r="R2589" s="47">
        <v>6</v>
      </c>
    </row>
    <row r="2590" spans="2:18" x14ac:dyDescent="0.2">
      <c r="D2590" s="199" t="s">
        <v>74</v>
      </c>
      <c r="E2590" s="22" t="s">
        <v>75</v>
      </c>
      <c r="F2590" s="21"/>
      <c r="G2590" s="19">
        <v>43</v>
      </c>
      <c r="H2590" s="27">
        <v>13</v>
      </c>
      <c r="I2590" s="3">
        <v>16</v>
      </c>
      <c r="J2590" s="3">
        <v>5</v>
      </c>
      <c r="K2590" s="3">
        <v>20</v>
      </c>
      <c r="L2590" s="3">
        <v>4</v>
      </c>
      <c r="M2590" s="3">
        <v>4</v>
      </c>
      <c r="N2590" s="3">
        <v>4</v>
      </c>
      <c r="O2590" s="3">
        <v>3</v>
      </c>
      <c r="P2590" s="3">
        <v>2</v>
      </c>
      <c r="Q2590" s="3">
        <v>2</v>
      </c>
      <c r="R2590" s="26">
        <v>1</v>
      </c>
    </row>
    <row r="2591" spans="2:18" x14ac:dyDescent="0.2">
      <c r="D2591" s="200"/>
      <c r="E2591" s="4" t="s">
        <v>34</v>
      </c>
      <c r="F2591" s="5"/>
      <c r="G2591" s="6">
        <v>1</v>
      </c>
      <c r="H2591" s="8">
        <v>0</v>
      </c>
      <c r="I2591" s="1">
        <v>1</v>
      </c>
      <c r="J2591" s="1">
        <v>0</v>
      </c>
      <c r="K2591" s="1">
        <v>0</v>
      </c>
      <c r="L2591" s="1">
        <v>1</v>
      </c>
      <c r="M2591" s="1">
        <v>0</v>
      </c>
      <c r="N2591" s="1">
        <v>1</v>
      </c>
      <c r="O2591" s="1">
        <v>1</v>
      </c>
      <c r="P2591" s="1">
        <v>1</v>
      </c>
      <c r="Q2591" s="1">
        <v>1</v>
      </c>
      <c r="R2591" s="9">
        <v>0</v>
      </c>
    </row>
    <row r="2592" spans="2:18" x14ac:dyDescent="0.2">
      <c r="D2592" s="200"/>
      <c r="E2592" s="4" t="s">
        <v>35</v>
      </c>
      <c r="F2592" s="5"/>
      <c r="G2592" s="6">
        <v>8</v>
      </c>
      <c r="H2592" s="8">
        <v>4</v>
      </c>
      <c r="I2592" s="1">
        <v>2</v>
      </c>
      <c r="J2592" s="1">
        <v>1</v>
      </c>
      <c r="K2592" s="1">
        <v>2</v>
      </c>
      <c r="L2592" s="1">
        <v>1</v>
      </c>
      <c r="M2592" s="1">
        <v>0</v>
      </c>
      <c r="N2592" s="1">
        <v>0</v>
      </c>
      <c r="O2592" s="1">
        <v>0</v>
      </c>
      <c r="P2592" s="1">
        <v>0</v>
      </c>
      <c r="Q2592" s="1">
        <v>0</v>
      </c>
      <c r="R2592" s="9">
        <v>1</v>
      </c>
    </row>
    <row r="2593" spans="2:18" x14ac:dyDescent="0.2">
      <c r="D2593" s="200"/>
      <c r="E2593" s="4" t="s">
        <v>36</v>
      </c>
      <c r="F2593" s="5"/>
      <c r="G2593" s="6">
        <v>9</v>
      </c>
      <c r="H2593" s="8">
        <v>4</v>
      </c>
      <c r="I2593" s="1">
        <v>7</v>
      </c>
      <c r="J2593" s="1">
        <v>2</v>
      </c>
      <c r="K2593" s="1">
        <v>4</v>
      </c>
      <c r="L2593" s="1">
        <v>1</v>
      </c>
      <c r="M2593" s="1">
        <v>2</v>
      </c>
      <c r="N2593" s="1">
        <v>1</v>
      </c>
      <c r="O2593" s="1">
        <v>1</v>
      </c>
      <c r="P2593" s="1">
        <v>1</v>
      </c>
      <c r="Q2593" s="1">
        <v>1</v>
      </c>
      <c r="R2593" s="9">
        <v>0</v>
      </c>
    </row>
    <row r="2594" spans="2:18" x14ac:dyDescent="0.2">
      <c r="D2594" s="200"/>
      <c r="E2594" s="4" t="s">
        <v>37</v>
      </c>
      <c r="F2594" s="5"/>
      <c r="G2594" s="6">
        <v>9</v>
      </c>
      <c r="H2594" s="8">
        <v>2</v>
      </c>
      <c r="I2594" s="1">
        <v>3</v>
      </c>
      <c r="J2594" s="1">
        <v>0</v>
      </c>
      <c r="K2594" s="1">
        <v>4</v>
      </c>
      <c r="L2594" s="1">
        <v>1</v>
      </c>
      <c r="M2594" s="1">
        <v>0</v>
      </c>
      <c r="N2594" s="1">
        <v>2</v>
      </c>
      <c r="O2594" s="1">
        <v>0</v>
      </c>
      <c r="P2594" s="1">
        <v>0</v>
      </c>
      <c r="Q2594" s="1">
        <v>0</v>
      </c>
      <c r="R2594" s="9">
        <v>0</v>
      </c>
    </row>
    <row r="2595" spans="2:18" x14ac:dyDescent="0.2">
      <c r="D2595" s="200"/>
      <c r="E2595" s="4" t="s">
        <v>38</v>
      </c>
      <c r="F2595" s="5"/>
      <c r="G2595" s="6">
        <v>7</v>
      </c>
      <c r="H2595" s="8">
        <v>1</v>
      </c>
      <c r="I2595" s="1">
        <v>1</v>
      </c>
      <c r="J2595" s="1">
        <v>2</v>
      </c>
      <c r="K2595" s="1">
        <v>3</v>
      </c>
      <c r="L2595" s="1">
        <v>0</v>
      </c>
      <c r="M2595" s="1">
        <v>1</v>
      </c>
      <c r="N2595" s="1">
        <v>0</v>
      </c>
      <c r="O2595" s="1">
        <v>0</v>
      </c>
      <c r="P2595" s="1">
        <v>0</v>
      </c>
      <c r="Q2595" s="1">
        <v>0</v>
      </c>
      <c r="R2595" s="9">
        <v>0</v>
      </c>
    </row>
    <row r="2596" spans="2:18" x14ac:dyDescent="0.2">
      <c r="D2596" s="200"/>
      <c r="E2596" s="4" t="s">
        <v>39</v>
      </c>
      <c r="F2596" s="5"/>
      <c r="G2596" s="6">
        <v>5</v>
      </c>
      <c r="H2596" s="8">
        <v>1</v>
      </c>
      <c r="I2596" s="1">
        <v>2</v>
      </c>
      <c r="J2596" s="1">
        <v>0</v>
      </c>
      <c r="K2596" s="1">
        <v>5</v>
      </c>
      <c r="L2596" s="1">
        <v>0</v>
      </c>
      <c r="M2596" s="1">
        <v>0</v>
      </c>
      <c r="N2596" s="1">
        <v>0</v>
      </c>
      <c r="O2596" s="1">
        <v>0</v>
      </c>
      <c r="P2596" s="1">
        <v>0</v>
      </c>
      <c r="Q2596" s="1">
        <v>0</v>
      </c>
      <c r="R2596" s="9">
        <v>0</v>
      </c>
    </row>
    <row r="2597" spans="2:18" x14ac:dyDescent="0.2">
      <c r="D2597" s="200"/>
      <c r="E2597" s="4" t="s">
        <v>40</v>
      </c>
      <c r="F2597" s="5"/>
      <c r="G2597" s="6">
        <v>4</v>
      </c>
      <c r="H2597" s="8">
        <v>1</v>
      </c>
      <c r="I2597" s="1">
        <v>0</v>
      </c>
      <c r="J2597" s="1">
        <v>0</v>
      </c>
      <c r="K2597" s="1">
        <v>2</v>
      </c>
      <c r="L2597" s="1">
        <v>0</v>
      </c>
      <c r="M2597" s="1">
        <v>1</v>
      </c>
      <c r="N2597" s="1">
        <v>0</v>
      </c>
      <c r="O2597" s="1">
        <v>1</v>
      </c>
      <c r="P2597" s="1">
        <v>0</v>
      </c>
      <c r="Q2597" s="1">
        <v>0</v>
      </c>
      <c r="R2597" s="9">
        <v>0</v>
      </c>
    </row>
    <row r="2598" spans="2:18" x14ac:dyDescent="0.2">
      <c r="D2598" s="199" t="s">
        <v>76</v>
      </c>
      <c r="E2598" s="22" t="s">
        <v>77</v>
      </c>
      <c r="F2598" s="21"/>
      <c r="G2598" s="19">
        <v>57</v>
      </c>
      <c r="H2598" s="27">
        <v>21</v>
      </c>
      <c r="I2598" s="3">
        <v>23</v>
      </c>
      <c r="J2598" s="3">
        <v>2</v>
      </c>
      <c r="K2598" s="3">
        <v>24</v>
      </c>
      <c r="L2598" s="3">
        <v>6</v>
      </c>
      <c r="M2598" s="3">
        <v>2</v>
      </c>
      <c r="N2598" s="3">
        <v>3</v>
      </c>
      <c r="O2598" s="3">
        <v>2</v>
      </c>
      <c r="P2598" s="3">
        <v>1</v>
      </c>
      <c r="Q2598" s="3">
        <v>1</v>
      </c>
      <c r="R2598" s="26">
        <v>5</v>
      </c>
    </row>
    <row r="2599" spans="2:18" x14ac:dyDescent="0.2">
      <c r="D2599" s="200"/>
      <c r="E2599" s="4" t="s">
        <v>34</v>
      </c>
      <c r="F2599" s="5"/>
      <c r="G2599" s="6">
        <v>1</v>
      </c>
      <c r="H2599" s="8">
        <v>0</v>
      </c>
      <c r="I2599" s="1">
        <v>1</v>
      </c>
      <c r="J2599" s="1">
        <v>0</v>
      </c>
      <c r="K2599" s="1">
        <v>0</v>
      </c>
      <c r="L2599" s="1">
        <v>1</v>
      </c>
      <c r="M2599" s="1">
        <v>1</v>
      </c>
      <c r="N2599" s="1">
        <v>1</v>
      </c>
      <c r="O2599" s="1">
        <v>1</v>
      </c>
      <c r="P2599" s="1">
        <v>1</v>
      </c>
      <c r="Q2599" s="1">
        <v>1</v>
      </c>
      <c r="R2599" s="9">
        <v>0</v>
      </c>
    </row>
    <row r="2600" spans="2:18" x14ac:dyDescent="0.2">
      <c r="D2600" s="200"/>
      <c r="E2600" s="4" t="s">
        <v>35</v>
      </c>
      <c r="F2600" s="5"/>
      <c r="G2600" s="6">
        <v>9</v>
      </c>
      <c r="H2600" s="8">
        <v>3</v>
      </c>
      <c r="I2600" s="1">
        <v>3</v>
      </c>
      <c r="J2600" s="1">
        <v>0</v>
      </c>
      <c r="K2600" s="1">
        <v>3</v>
      </c>
      <c r="L2600" s="1">
        <v>1</v>
      </c>
      <c r="M2600" s="1">
        <v>0</v>
      </c>
      <c r="N2600" s="1">
        <v>0</v>
      </c>
      <c r="O2600" s="1">
        <v>0</v>
      </c>
      <c r="P2600" s="1">
        <v>0</v>
      </c>
      <c r="Q2600" s="1">
        <v>0</v>
      </c>
      <c r="R2600" s="9">
        <v>1</v>
      </c>
    </row>
    <row r="2601" spans="2:18" x14ac:dyDescent="0.2">
      <c r="D2601" s="200"/>
      <c r="E2601" s="4" t="s">
        <v>36</v>
      </c>
      <c r="F2601" s="5"/>
      <c r="G2601" s="6">
        <v>14</v>
      </c>
      <c r="H2601" s="8">
        <v>1</v>
      </c>
      <c r="I2601" s="1">
        <v>4</v>
      </c>
      <c r="J2601" s="1">
        <v>1</v>
      </c>
      <c r="K2601" s="1">
        <v>6</v>
      </c>
      <c r="L2601" s="1">
        <v>1</v>
      </c>
      <c r="M2601" s="1">
        <v>1</v>
      </c>
      <c r="N2601" s="1">
        <v>1</v>
      </c>
      <c r="O2601" s="1">
        <v>0</v>
      </c>
      <c r="P2601" s="1">
        <v>0</v>
      </c>
      <c r="Q2601" s="1">
        <v>0</v>
      </c>
      <c r="R2601" s="9">
        <v>2</v>
      </c>
    </row>
    <row r="2602" spans="2:18" x14ac:dyDescent="0.2">
      <c r="D2602" s="200"/>
      <c r="E2602" s="4" t="s">
        <v>37</v>
      </c>
      <c r="F2602" s="5"/>
      <c r="G2602" s="6">
        <v>13</v>
      </c>
      <c r="H2602" s="8">
        <v>7</v>
      </c>
      <c r="I2602" s="1">
        <v>6</v>
      </c>
      <c r="J2602" s="1">
        <v>0</v>
      </c>
      <c r="K2602" s="1">
        <v>6</v>
      </c>
      <c r="L2602" s="1">
        <v>1</v>
      </c>
      <c r="M2602" s="1">
        <v>0</v>
      </c>
      <c r="N2602" s="1">
        <v>1</v>
      </c>
      <c r="O2602" s="1">
        <v>0</v>
      </c>
      <c r="P2602" s="1">
        <v>0</v>
      </c>
      <c r="Q2602" s="1">
        <v>0</v>
      </c>
      <c r="R2602" s="9">
        <v>1</v>
      </c>
    </row>
    <row r="2603" spans="2:18" x14ac:dyDescent="0.2">
      <c r="D2603" s="200"/>
      <c r="E2603" s="4" t="s">
        <v>38</v>
      </c>
      <c r="F2603" s="5"/>
      <c r="G2603" s="6">
        <v>11</v>
      </c>
      <c r="H2603" s="8">
        <v>6</v>
      </c>
      <c r="I2603" s="1">
        <v>4</v>
      </c>
      <c r="J2603" s="1">
        <v>0</v>
      </c>
      <c r="K2603" s="1">
        <v>5</v>
      </c>
      <c r="L2603" s="1">
        <v>0</v>
      </c>
      <c r="M2603" s="1">
        <v>0</v>
      </c>
      <c r="N2603" s="1">
        <v>0</v>
      </c>
      <c r="O2603" s="1">
        <v>1</v>
      </c>
      <c r="P2603" s="1">
        <v>0</v>
      </c>
      <c r="Q2603" s="1">
        <v>0</v>
      </c>
      <c r="R2603" s="9">
        <v>1</v>
      </c>
    </row>
    <row r="2604" spans="2:18" x14ac:dyDescent="0.2">
      <c r="D2604" s="200"/>
      <c r="E2604" s="4" t="s">
        <v>39</v>
      </c>
      <c r="F2604" s="5"/>
      <c r="G2604" s="6">
        <v>5</v>
      </c>
      <c r="H2604" s="8">
        <v>3</v>
      </c>
      <c r="I2604" s="1">
        <v>3</v>
      </c>
      <c r="J2604" s="1">
        <v>1</v>
      </c>
      <c r="K2604" s="1">
        <v>2</v>
      </c>
      <c r="L2604" s="1">
        <v>1</v>
      </c>
      <c r="M2604" s="1">
        <v>0</v>
      </c>
      <c r="N2604" s="1">
        <v>0</v>
      </c>
      <c r="O2604" s="1">
        <v>0</v>
      </c>
      <c r="P2604" s="1">
        <v>0</v>
      </c>
      <c r="Q2604" s="1">
        <v>0</v>
      </c>
      <c r="R2604" s="9">
        <v>0</v>
      </c>
    </row>
    <row r="2605" spans="2:18" x14ac:dyDescent="0.2">
      <c r="D2605" s="201"/>
      <c r="E2605" s="57" t="s">
        <v>40</v>
      </c>
      <c r="F2605" s="59"/>
      <c r="G2605" s="55">
        <v>4</v>
      </c>
      <c r="H2605" s="77">
        <v>1</v>
      </c>
      <c r="I2605" s="32">
        <v>2</v>
      </c>
      <c r="J2605" s="32">
        <v>0</v>
      </c>
      <c r="K2605" s="32">
        <v>2</v>
      </c>
      <c r="L2605" s="32">
        <v>1</v>
      </c>
      <c r="M2605" s="32">
        <v>0</v>
      </c>
      <c r="N2605" s="32">
        <v>0</v>
      </c>
      <c r="O2605" s="32">
        <v>0</v>
      </c>
      <c r="P2605" s="32">
        <v>0</v>
      </c>
      <c r="Q2605" s="32">
        <v>0</v>
      </c>
      <c r="R2605" s="80">
        <v>0</v>
      </c>
    </row>
    <row r="2607" spans="2:18" x14ac:dyDescent="0.2">
      <c r="B2607" s="40" t="str">
        <f xml:space="preserve"> HYPERLINK("#'目次'!B114", "[108]")</f>
        <v>[108]</v>
      </c>
      <c r="C2607" s="23" t="s">
        <v>212</v>
      </c>
    </row>
    <row r="2608" spans="2:18" x14ac:dyDescent="0.2">
      <c r="C2608" s="186" t="s">
        <v>213</v>
      </c>
    </row>
    <row r="2610" spans="3:18" x14ac:dyDescent="0.2">
      <c r="C2610" s="23" t="s">
        <v>80</v>
      </c>
    </row>
    <row r="2611" spans="3:18" x14ac:dyDescent="0.2">
      <c r="E2611" s="195"/>
      <c r="F2611" s="196"/>
      <c r="G2611" s="37" t="s">
        <v>15</v>
      </c>
      <c r="H2611" s="33" t="s">
        <v>166</v>
      </c>
      <c r="I2611" s="13" t="s">
        <v>167</v>
      </c>
      <c r="J2611" s="13" t="s">
        <v>168</v>
      </c>
      <c r="K2611" s="13" t="s">
        <v>169</v>
      </c>
      <c r="L2611" s="13" t="s">
        <v>170</v>
      </c>
      <c r="M2611" s="13" t="s">
        <v>171</v>
      </c>
      <c r="N2611" s="13" t="s">
        <v>172</v>
      </c>
      <c r="O2611" s="13" t="s">
        <v>173</v>
      </c>
      <c r="P2611" s="13" t="s">
        <v>214</v>
      </c>
      <c r="Q2611" s="13" t="s">
        <v>215</v>
      </c>
      <c r="R2611" s="38" t="s">
        <v>18</v>
      </c>
    </row>
    <row r="2612" spans="3:18" x14ac:dyDescent="0.2">
      <c r="E2612" s="197"/>
      <c r="F2612" s="198"/>
      <c r="G2612" s="35"/>
      <c r="H2612" s="39"/>
      <c r="I2612" s="14"/>
      <c r="J2612" s="14"/>
      <c r="K2612" s="14"/>
      <c r="L2612" s="14"/>
      <c r="M2612" s="14"/>
      <c r="N2612" s="14"/>
      <c r="O2612" s="14"/>
      <c r="P2612" s="14"/>
      <c r="Q2612" s="14"/>
      <c r="R2612" s="34"/>
    </row>
    <row r="2613" spans="3:18" x14ac:dyDescent="0.2">
      <c r="E2613" s="91" t="s">
        <v>15</v>
      </c>
      <c r="F2613" s="46"/>
      <c r="G2613" s="36">
        <v>100</v>
      </c>
      <c r="H2613" s="17">
        <v>34</v>
      </c>
      <c r="I2613" s="17">
        <v>39</v>
      </c>
      <c r="J2613" s="17">
        <v>7</v>
      </c>
      <c r="K2613" s="17">
        <v>44</v>
      </c>
      <c r="L2613" s="17">
        <v>10</v>
      </c>
      <c r="M2613" s="17">
        <v>6</v>
      </c>
      <c r="N2613" s="17">
        <v>7</v>
      </c>
      <c r="O2613" s="17">
        <v>5</v>
      </c>
      <c r="P2613" s="17">
        <v>3</v>
      </c>
      <c r="Q2613" s="17">
        <v>3</v>
      </c>
      <c r="R2613" s="47">
        <v>6</v>
      </c>
    </row>
    <row r="2614" spans="3:18" x14ac:dyDescent="0.2">
      <c r="E2614" s="4" t="s">
        <v>81</v>
      </c>
      <c r="F2614" s="5"/>
      <c r="G2614" s="19">
        <v>4</v>
      </c>
      <c r="H2614" s="27">
        <v>2</v>
      </c>
      <c r="I2614" s="3">
        <v>2</v>
      </c>
      <c r="J2614" s="3">
        <v>0</v>
      </c>
      <c r="K2614" s="3">
        <v>2</v>
      </c>
      <c r="L2614" s="3">
        <v>1</v>
      </c>
      <c r="M2614" s="3">
        <v>0</v>
      </c>
      <c r="N2614" s="3">
        <v>1</v>
      </c>
      <c r="O2614" s="3">
        <v>0</v>
      </c>
      <c r="P2614" s="3">
        <v>0</v>
      </c>
      <c r="Q2614" s="3">
        <v>0</v>
      </c>
      <c r="R2614" s="26">
        <v>0</v>
      </c>
    </row>
    <row r="2615" spans="3:18" x14ac:dyDescent="0.2">
      <c r="E2615" s="4" t="s">
        <v>82</v>
      </c>
      <c r="F2615" s="5"/>
      <c r="G2615" s="6">
        <v>7</v>
      </c>
      <c r="H2615" s="8">
        <v>1</v>
      </c>
      <c r="I2615" s="1">
        <v>5</v>
      </c>
      <c r="J2615" s="1">
        <v>0</v>
      </c>
      <c r="K2615" s="1">
        <v>4</v>
      </c>
      <c r="L2615" s="1">
        <v>0</v>
      </c>
      <c r="M2615" s="1">
        <v>0</v>
      </c>
      <c r="N2615" s="1">
        <v>0</v>
      </c>
      <c r="O2615" s="1">
        <v>0</v>
      </c>
      <c r="P2615" s="1">
        <v>0</v>
      </c>
      <c r="Q2615" s="1">
        <v>0</v>
      </c>
      <c r="R2615" s="9">
        <v>0</v>
      </c>
    </row>
    <row r="2616" spans="3:18" x14ac:dyDescent="0.2">
      <c r="E2616" s="4" t="s">
        <v>83</v>
      </c>
      <c r="F2616" s="5"/>
      <c r="G2616" s="6">
        <v>47</v>
      </c>
      <c r="H2616" s="8">
        <v>14</v>
      </c>
      <c r="I2616" s="1">
        <v>12</v>
      </c>
      <c r="J2616" s="1">
        <v>6</v>
      </c>
      <c r="K2616" s="1">
        <v>18</v>
      </c>
      <c r="L2616" s="1">
        <v>8</v>
      </c>
      <c r="M2616" s="1">
        <v>4</v>
      </c>
      <c r="N2616" s="1">
        <v>4</v>
      </c>
      <c r="O2616" s="1">
        <v>4</v>
      </c>
      <c r="P2616" s="1">
        <v>3</v>
      </c>
      <c r="Q2616" s="1">
        <v>3</v>
      </c>
      <c r="R2616" s="9">
        <v>5</v>
      </c>
    </row>
    <row r="2617" spans="3:18" x14ac:dyDescent="0.2">
      <c r="E2617" s="4" t="s">
        <v>84</v>
      </c>
      <c r="F2617" s="5"/>
      <c r="G2617" s="6">
        <v>3</v>
      </c>
      <c r="H2617" s="8">
        <v>2</v>
      </c>
      <c r="I2617" s="1">
        <v>3</v>
      </c>
      <c r="J2617" s="1">
        <v>0</v>
      </c>
      <c r="K2617" s="1">
        <v>0</v>
      </c>
      <c r="L2617" s="1">
        <v>0</v>
      </c>
      <c r="M2617" s="1">
        <v>0</v>
      </c>
      <c r="N2617" s="1">
        <v>0</v>
      </c>
      <c r="O2617" s="1">
        <v>0</v>
      </c>
      <c r="P2617" s="1">
        <v>0</v>
      </c>
      <c r="Q2617" s="1">
        <v>0</v>
      </c>
      <c r="R2617" s="9">
        <v>0</v>
      </c>
    </row>
    <row r="2618" spans="3:18" x14ac:dyDescent="0.2">
      <c r="E2618" s="4" t="s">
        <v>85</v>
      </c>
      <c r="F2618" s="5"/>
      <c r="G2618" s="6">
        <v>8</v>
      </c>
      <c r="H2618" s="8">
        <v>4</v>
      </c>
      <c r="I2618" s="1">
        <v>3</v>
      </c>
      <c r="J2618" s="1">
        <v>0</v>
      </c>
      <c r="K2618" s="1">
        <v>4</v>
      </c>
      <c r="L2618" s="1">
        <v>0</v>
      </c>
      <c r="M2618" s="1">
        <v>0</v>
      </c>
      <c r="N2618" s="1">
        <v>0</v>
      </c>
      <c r="O2618" s="1">
        <v>0</v>
      </c>
      <c r="P2618" s="1">
        <v>0</v>
      </c>
      <c r="Q2618" s="1">
        <v>0</v>
      </c>
      <c r="R2618" s="9">
        <v>0</v>
      </c>
    </row>
    <row r="2619" spans="3:18" x14ac:dyDescent="0.2">
      <c r="E2619" s="4" t="s">
        <v>86</v>
      </c>
      <c r="F2619" s="5"/>
      <c r="G2619" s="6">
        <v>13</v>
      </c>
      <c r="H2619" s="8">
        <v>3</v>
      </c>
      <c r="I2619" s="1">
        <v>6</v>
      </c>
      <c r="J2619" s="1">
        <v>0</v>
      </c>
      <c r="K2619" s="1">
        <v>5</v>
      </c>
      <c r="L2619" s="1">
        <v>0</v>
      </c>
      <c r="M2619" s="1">
        <v>1</v>
      </c>
      <c r="N2619" s="1">
        <v>2</v>
      </c>
      <c r="O2619" s="1">
        <v>1</v>
      </c>
      <c r="P2619" s="1">
        <v>0</v>
      </c>
      <c r="Q2619" s="1">
        <v>0</v>
      </c>
      <c r="R2619" s="9">
        <v>1</v>
      </c>
    </row>
    <row r="2620" spans="3:18" x14ac:dyDescent="0.2">
      <c r="E2620" s="4" t="s">
        <v>87</v>
      </c>
      <c r="F2620" s="5"/>
      <c r="G2620" s="6">
        <v>7</v>
      </c>
      <c r="H2620" s="8">
        <v>2</v>
      </c>
      <c r="I2620" s="1">
        <v>3</v>
      </c>
      <c r="J2620" s="1">
        <v>0</v>
      </c>
      <c r="K2620" s="1">
        <v>6</v>
      </c>
      <c r="L2620" s="1">
        <v>0</v>
      </c>
      <c r="M2620" s="1">
        <v>1</v>
      </c>
      <c r="N2620" s="1">
        <v>0</v>
      </c>
      <c r="O2620" s="1">
        <v>0</v>
      </c>
      <c r="P2620" s="1">
        <v>0</v>
      </c>
      <c r="Q2620" s="1">
        <v>0</v>
      </c>
      <c r="R2620" s="9">
        <v>0</v>
      </c>
    </row>
    <row r="2621" spans="3:18" x14ac:dyDescent="0.2">
      <c r="E2621" s="4" t="s">
        <v>88</v>
      </c>
      <c r="F2621" s="5"/>
      <c r="G2621" s="6">
        <v>4</v>
      </c>
      <c r="H2621" s="8">
        <v>2</v>
      </c>
      <c r="I2621" s="1">
        <v>2</v>
      </c>
      <c r="J2621" s="1">
        <v>0</v>
      </c>
      <c r="K2621" s="1">
        <v>1</v>
      </c>
      <c r="L2621" s="1">
        <v>0</v>
      </c>
      <c r="M2621" s="1">
        <v>0</v>
      </c>
      <c r="N2621" s="1">
        <v>0</v>
      </c>
      <c r="O2621" s="1">
        <v>0</v>
      </c>
      <c r="P2621" s="1">
        <v>0</v>
      </c>
      <c r="Q2621" s="1">
        <v>0</v>
      </c>
      <c r="R2621" s="9">
        <v>0</v>
      </c>
    </row>
    <row r="2622" spans="3:18" x14ac:dyDescent="0.2">
      <c r="E2622" s="4" t="s">
        <v>89</v>
      </c>
      <c r="F2622" s="5"/>
      <c r="G2622" s="6">
        <v>4</v>
      </c>
      <c r="H2622" s="8">
        <v>4</v>
      </c>
      <c r="I2622" s="1">
        <v>2</v>
      </c>
      <c r="J2622" s="1">
        <v>1</v>
      </c>
      <c r="K2622" s="1">
        <v>2</v>
      </c>
      <c r="L2622" s="1">
        <v>0</v>
      </c>
      <c r="M2622" s="1">
        <v>0</v>
      </c>
      <c r="N2622" s="1">
        <v>0</v>
      </c>
      <c r="O2622" s="1">
        <v>0</v>
      </c>
      <c r="P2622" s="1">
        <v>0</v>
      </c>
      <c r="Q2622" s="1">
        <v>0</v>
      </c>
      <c r="R2622" s="9">
        <v>0</v>
      </c>
    </row>
    <row r="2623" spans="3:18" x14ac:dyDescent="0.2">
      <c r="E2623" s="4" t="s">
        <v>90</v>
      </c>
      <c r="F2623" s="5"/>
      <c r="G2623" s="6">
        <v>2</v>
      </c>
      <c r="H2623" s="8">
        <v>0</v>
      </c>
      <c r="I2623" s="1">
        <v>0</v>
      </c>
      <c r="J2623" s="1">
        <v>0</v>
      </c>
      <c r="K2623" s="1">
        <v>2</v>
      </c>
      <c r="L2623" s="1">
        <v>1</v>
      </c>
      <c r="M2623" s="1">
        <v>0</v>
      </c>
      <c r="N2623" s="1">
        <v>0</v>
      </c>
      <c r="O2623" s="1">
        <v>0</v>
      </c>
      <c r="P2623" s="1">
        <v>0</v>
      </c>
      <c r="Q2623" s="1">
        <v>0</v>
      </c>
      <c r="R2623" s="9">
        <v>0</v>
      </c>
    </row>
    <row r="2624" spans="3:18" x14ac:dyDescent="0.2">
      <c r="E2624" s="57" t="s">
        <v>91</v>
      </c>
      <c r="F2624" s="59"/>
      <c r="G2624" s="55">
        <v>1</v>
      </c>
      <c r="H2624" s="77">
        <v>0</v>
      </c>
      <c r="I2624" s="32">
        <v>1</v>
      </c>
      <c r="J2624" s="32">
        <v>0</v>
      </c>
      <c r="K2624" s="32">
        <v>0</v>
      </c>
      <c r="L2624" s="32">
        <v>0</v>
      </c>
      <c r="M2624" s="32">
        <v>0</v>
      </c>
      <c r="N2624" s="32">
        <v>0</v>
      </c>
      <c r="O2624" s="32">
        <v>0</v>
      </c>
      <c r="P2624" s="32">
        <v>0</v>
      </c>
      <c r="Q2624" s="32">
        <v>0</v>
      </c>
      <c r="R2624" s="80">
        <v>0</v>
      </c>
    </row>
    <row r="2626" spans="2:18" x14ac:dyDescent="0.2">
      <c r="B2626" s="40" t="str">
        <f xml:space="preserve"> HYPERLINK("#'目次'!B115", "[109]")</f>
        <v>[109]</v>
      </c>
      <c r="C2626" s="23" t="s">
        <v>219</v>
      </c>
    </row>
    <row r="2627" spans="2:18" x14ac:dyDescent="0.2">
      <c r="C2627" s="186" t="s">
        <v>213</v>
      </c>
    </row>
    <row r="2629" spans="2:18" x14ac:dyDescent="0.2">
      <c r="C2629" s="23" t="s">
        <v>14</v>
      </c>
    </row>
    <row r="2630" spans="2:18" x14ac:dyDescent="0.2">
      <c r="D2630" s="195"/>
      <c r="E2630" s="196"/>
      <c r="F2630" s="196"/>
      <c r="G2630" s="37" t="s">
        <v>15</v>
      </c>
      <c r="H2630" s="33" t="s">
        <v>166</v>
      </c>
      <c r="I2630" s="13" t="s">
        <v>167</v>
      </c>
      <c r="J2630" s="13" t="s">
        <v>168</v>
      </c>
      <c r="K2630" s="13" t="s">
        <v>169</v>
      </c>
      <c r="L2630" s="13" t="s">
        <v>170</v>
      </c>
      <c r="M2630" s="13" t="s">
        <v>171</v>
      </c>
      <c r="N2630" s="13" t="s">
        <v>172</v>
      </c>
      <c r="O2630" s="13" t="s">
        <v>173</v>
      </c>
      <c r="P2630" s="13" t="s">
        <v>214</v>
      </c>
      <c r="Q2630" s="13" t="s">
        <v>215</v>
      </c>
      <c r="R2630" s="38" t="s">
        <v>18</v>
      </c>
    </row>
    <row r="2631" spans="2:18" x14ac:dyDescent="0.2">
      <c r="D2631" s="197"/>
      <c r="E2631" s="198"/>
      <c r="F2631" s="198"/>
      <c r="G2631" s="35"/>
      <c r="H2631" s="39"/>
      <c r="I2631" s="14"/>
      <c r="J2631" s="14"/>
      <c r="K2631" s="14"/>
      <c r="L2631" s="14"/>
      <c r="M2631" s="14"/>
      <c r="N2631" s="14"/>
      <c r="O2631" s="14"/>
      <c r="P2631" s="14"/>
      <c r="Q2631" s="14"/>
      <c r="R2631" s="34"/>
    </row>
    <row r="2632" spans="2:18" x14ac:dyDescent="0.2">
      <c r="D2632" s="56"/>
      <c r="E2632" s="58" t="s">
        <v>15</v>
      </c>
      <c r="F2632" s="46"/>
      <c r="G2632" s="36">
        <v>100</v>
      </c>
      <c r="H2632" s="17">
        <v>22</v>
      </c>
      <c r="I2632" s="17">
        <v>29</v>
      </c>
      <c r="J2632" s="17">
        <v>7</v>
      </c>
      <c r="K2632" s="17">
        <v>30</v>
      </c>
      <c r="L2632" s="17">
        <v>13</v>
      </c>
      <c r="M2632" s="17">
        <v>7</v>
      </c>
      <c r="N2632" s="17">
        <v>11</v>
      </c>
      <c r="O2632" s="17">
        <v>8</v>
      </c>
      <c r="P2632" s="17">
        <v>8</v>
      </c>
      <c r="Q2632" s="17">
        <v>8</v>
      </c>
      <c r="R2632" s="47">
        <v>16</v>
      </c>
    </row>
    <row r="2633" spans="2:18" x14ac:dyDescent="0.2">
      <c r="D2633" s="199" t="s">
        <v>19</v>
      </c>
      <c r="E2633" s="22" t="s">
        <v>20</v>
      </c>
      <c r="F2633" s="21"/>
      <c r="G2633" s="19">
        <v>11</v>
      </c>
      <c r="H2633" s="27">
        <v>1</v>
      </c>
      <c r="I2633" s="3">
        <v>3</v>
      </c>
      <c r="J2633" s="3">
        <v>0</v>
      </c>
      <c r="K2633" s="3">
        <v>4</v>
      </c>
      <c r="L2633" s="3">
        <v>2</v>
      </c>
      <c r="M2633" s="3">
        <v>0</v>
      </c>
      <c r="N2633" s="3">
        <v>0</v>
      </c>
      <c r="O2633" s="3">
        <v>0</v>
      </c>
      <c r="P2633" s="3">
        <v>0</v>
      </c>
      <c r="Q2633" s="3">
        <v>0</v>
      </c>
      <c r="R2633" s="26">
        <v>3</v>
      </c>
    </row>
    <row r="2634" spans="2:18" x14ac:dyDescent="0.2">
      <c r="D2634" s="200"/>
      <c r="E2634" s="4" t="s">
        <v>21</v>
      </c>
      <c r="F2634" s="5"/>
      <c r="G2634" s="6">
        <v>47</v>
      </c>
      <c r="H2634" s="8">
        <v>10</v>
      </c>
      <c r="I2634" s="1">
        <v>12</v>
      </c>
      <c r="J2634" s="1">
        <v>7</v>
      </c>
      <c r="K2634" s="1">
        <v>13</v>
      </c>
      <c r="L2634" s="1">
        <v>6</v>
      </c>
      <c r="M2634" s="1">
        <v>4</v>
      </c>
      <c r="N2634" s="1">
        <v>6</v>
      </c>
      <c r="O2634" s="1">
        <v>5</v>
      </c>
      <c r="P2634" s="1">
        <v>5</v>
      </c>
      <c r="Q2634" s="1">
        <v>5</v>
      </c>
      <c r="R2634" s="9">
        <v>8</v>
      </c>
    </row>
    <row r="2635" spans="2:18" x14ac:dyDescent="0.2">
      <c r="D2635" s="200"/>
      <c r="E2635" s="4" t="s">
        <v>22</v>
      </c>
      <c r="F2635" s="5"/>
      <c r="G2635" s="6">
        <v>11</v>
      </c>
      <c r="H2635" s="8">
        <v>6</v>
      </c>
      <c r="I2635" s="1">
        <v>3</v>
      </c>
      <c r="J2635" s="1">
        <v>0</v>
      </c>
      <c r="K2635" s="1">
        <v>3</v>
      </c>
      <c r="L2635" s="1">
        <v>0</v>
      </c>
      <c r="M2635" s="1">
        <v>0</v>
      </c>
      <c r="N2635" s="1">
        <v>0</v>
      </c>
      <c r="O2635" s="1">
        <v>0</v>
      </c>
      <c r="P2635" s="1">
        <v>0</v>
      </c>
      <c r="Q2635" s="1">
        <v>0</v>
      </c>
      <c r="R2635" s="9">
        <v>0</v>
      </c>
    </row>
    <row r="2636" spans="2:18" x14ac:dyDescent="0.2">
      <c r="D2636" s="200"/>
      <c r="E2636" s="4" t="s">
        <v>23</v>
      </c>
      <c r="F2636" s="5"/>
      <c r="G2636" s="6">
        <v>13</v>
      </c>
      <c r="H2636" s="8">
        <v>0</v>
      </c>
      <c r="I2636" s="1">
        <v>5</v>
      </c>
      <c r="J2636" s="1">
        <v>0</v>
      </c>
      <c r="K2636" s="1">
        <v>3</v>
      </c>
      <c r="L2636" s="1">
        <v>2</v>
      </c>
      <c r="M2636" s="1">
        <v>1</v>
      </c>
      <c r="N2636" s="1">
        <v>2</v>
      </c>
      <c r="O2636" s="1">
        <v>1</v>
      </c>
      <c r="P2636" s="1">
        <v>1</v>
      </c>
      <c r="Q2636" s="1">
        <v>1</v>
      </c>
      <c r="R2636" s="9">
        <v>3</v>
      </c>
    </row>
    <row r="2637" spans="2:18" x14ac:dyDescent="0.2">
      <c r="D2637" s="200"/>
      <c r="E2637" s="4" t="s">
        <v>24</v>
      </c>
      <c r="F2637" s="5"/>
      <c r="G2637" s="6">
        <v>18</v>
      </c>
      <c r="H2637" s="8">
        <v>5</v>
      </c>
      <c r="I2637" s="1">
        <v>6</v>
      </c>
      <c r="J2637" s="1">
        <v>0</v>
      </c>
      <c r="K2637" s="1">
        <v>7</v>
      </c>
      <c r="L2637" s="1">
        <v>3</v>
      </c>
      <c r="M2637" s="1">
        <v>2</v>
      </c>
      <c r="N2637" s="1">
        <v>3</v>
      </c>
      <c r="O2637" s="1">
        <v>2</v>
      </c>
      <c r="P2637" s="1">
        <v>2</v>
      </c>
      <c r="Q2637" s="1">
        <v>2</v>
      </c>
      <c r="R2637" s="9">
        <v>2</v>
      </c>
    </row>
    <row r="2638" spans="2:18" x14ac:dyDescent="0.2">
      <c r="D2638" s="199" t="s">
        <v>25</v>
      </c>
      <c r="E2638" s="22" t="s">
        <v>26</v>
      </c>
      <c r="F2638" s="21"/>
      <c r="G2638" s="19">
        <v>35</v>
      </c>
      <c r="H2638" s="27">
        <v>9</v>
      </c>
      <c r="I2638" s="3">
        <v>9</v>
      </c>
      <c r="J2638" s="3">
        <v>3</v>
      </c>
      <c r="K2638" s="3">
        <v>13</v>
      </c>
      <c r="L2638" s="3">
        <v>4</v>
      </c>
      <c r="M2638" s="3">
        <v>3</v>
      </c>
      <c r="N2638" s="3">
        <v>6</v>
      </c>
      <c r="O2638" s="3">
        <v>3</v>
      </c>
      <c r="P2638" s="3">
        <v>3</v>
      </c>
      <c r="Q2638" s="3">
        <v>3</v>
      </c>
      <c r="R2638" s="26">
        <v>4</v>
      </c>
    </row>
    <row r="2639" spans="2:18" x14ac:dyDescent="0.2">
      <c r="D2639" s="200"/>
      <c r="E2639" s="4" t="s">
        <v>27</v>
      </c>
      <c r="F2639" s="5"/>
      <c r="G2639" s="6">
        <v>28</v>
      </c>
      <c r="H2639" s="8">
        <v>5</v>
      </c>
      <c r="I2639" s="1">
        <v>9</v>
      </c>
      <c r="J2639" s="1">
        <v>3</v>
      </c>
      <c r="K2639" s="1">
        <v>10</v>
      </c>
      <c r="L2639" s="1">
        <v>5</v>
      </c>
      <c r="M2639" s="1">
        <v>2</v>
      </c>
      <c r="N2639" s="1">
        <v>2</v>
      </c>
      <c r="O2639" s="1">
        <v>3</v>
      </c>
      <c r="P2639" s="1">
        <v>2</v>
      </c>
      <c r="Q2639" s="1">
        <v>2</v>
      </c>
      <c r="R2639" s="9">
        <v>3</v>
      </c>
    </row>
    <row r="2640" spans="2:18" x14ac:dyDescent="0.2">
      <c r="D2640" s="200"/>
      <c r="E2640" s="4" t="s">
        <v>28</v>
      </c>
      <c r="F2640" s="5"/>
      <c r="G2640" s="6">
        <v>29</v>
      </c>
      <c r="H2640" s="8">
        <v>6</v>
      </c>
      <c r="I2640" s="1">
        <v>5</v>
      </c>
      <c r="J2640" s="1">
        <v>1</v>
      </c>
      <c r="K2640" s="1">
        <v>7</v>
      </c>
      <c r="L2640" s="1">
        <v>3</v>
      </c>
      <c r="M2640" s="1">
        <v>2</v>
      </c>
      <c r="N2640" s="1">
        <v>3</v>
      </c>
      <c r="O2640" s="1">
        <v>2</v>
      </c>
      <c r="P2640" s="1">
        <v>3</v>
      </c>
      <c r="Q2640" s="1">
        <v>3</v>
      </c>
      <c r="R2640" s="9">
        <v>9</v>
      </c>
    </row>
    <row r="2641" spans="2:18" x14ac:dyDescent="0.2">
      <c r="D2641" s="200"/>
      <c r="E2641" s="4" t="s">
        <v>29</v>
      </c>
      <c r="F2641" s="5"/>
      <c r="G2641" s="6">
        <v>8</v>
      </c>
      <c r="H2641" s="8">
        <v>2</v>
      </c>
      <c r="I2641" s="1">
        <v>6</v>
      </c>
      <c r="J2641" s="1">
        <v>0</v>
      </c>
      <c r="K2641" s="1">
        <v>0</v>
      </c>
      <c r="L2641" s="1">
        <v>1</v>
      </c>
      <c r="M2641" s="1">
        <v>0</v>
      </c>
      <c r="N2641" s="1">
        <v>0</v>
      </c>
      <c r="O2641" s="1">
        <v>0</v>
      </c>
      <c r="P2641" s="1">
        <v>0</v>
      </c>
      <c r="Q2641" s="1">
        <v>0</v>
      </c>
      <c r="R2641" s="9">
        <v>0</v>
      </c>
    </row>
    <row r="2642" spans="2:18" x14ac:dyDescent="0.2">
      <c r="D2642" s="199" t="s">
        <v>30</v>
      </c>
      <c r="E2642" s="22" t="s">
        <v>31</v>
      </c>
      <c r="F2642" s="21"/>
      <c r="G2642" s="19">
        <v>43</v>
      </c>
      <c r="H2642" s="27">
        <v>11</v>
      </c>
      <c r="I2642" s="3">
        <v>12</v>
      </c>
      <c r="J2642" s="3">
        <v>4</v>
      </c>
      <c r="K2642" s="3">
        <v>17</v>
      </c>
      <c r="L2642" s="3">
        <v>7</v>
      </c>
      <c r="M2642" s="3">
        <v>3</v>
      </c>
      <c r="N2642" s="3">
        <v>6</v>
      </c>
      <c r="O2642" s="3">
        <v>5</v>
      </c>
      <c r="P2642" s="3">
        <v>4</v>
      </c>
      <c r="Q2642" s="3">
        <v>4</v>
      </c>
      <c r="R2642" s="26">
        <v>5</v>
      </c>
    </row>
    <row r="2643" spans="2:18" x14ac:dyDescent="0.2">
      <c r="D2643" s="200"/>
      <c r="E2643" s="4" t="s">
        <v>32</v>
      </c>
      <c r="F2643" s="5"/>
      <c r="G2643" s="6">
        <v>57</v>
      </c>
      <c r="H2643" s="8">
        <v>11</v>
      </c>
      <c r="I2643" s="1">
        <v>17</v>
      </c>
      <c r="J2643" s="1">
        <v>3</v>
      </c>
      <c r="K2643" s="1">
        <v>13</v>
      </c>
      <c r="L2643" s="1">
        <v>6</v>
      </c>
      <c r="M2643" s="1">
        <v>4</v>
      </c>
      <c r="N2643" s="1">
        <v>5</v>
      </c>
      <c r="O2643" s="1">
        <v>3</v>
      </c>
      <c r="P2643" s="1">
        <v>4</v>
      </c>
      <c r="Q2643" s="1">
        <v>4</v>
      </c>
      <c r="R2643" s="9">
        <v>11</v>
      </c>
    </row>
    <row r="2644" spans="2:18" x14ac:dyDescent="0.2">
      <c r="D2644" s="199" t="s">
        <v>33</v>
      </c>
      <c r="E2644" s="22" t="s">
        <v>34</v>
      </c>
      <c r="F2644" s="21"/>
      <c r="G2644" s="19">
        <v>2</v>
      </c>
      <c r="H2644" s="27">
        <v>0</v>
      </c>
      <c r="I2644" s="3">
        <v>1</v>
      </c>
      <c r="J2644" s="3">
        <v>0</v>
      </c>
      <c r="K2644" s="3">
        <v>0</v>
      </c>
      <c r="L2644" s="3">
        <v>1</v>
      </c>
      <c r="M2644" s="3">
        <v>0</v>
      </c>
      <c r="N2644" s="3">
        <v>1</v>
      </c>
      <c r="O2644" s="3">
        <v>1</v>
      </c>
      <c r="P2644" s="3">
        <v>1</v>
      </c>
      <c r="Q2644" s="3">
        <v>1</v>
      </c>
      <c r="R2644" s="26">
        <v>1</v>
      </c>
    </row>
    <row r="2645" spans="2:18" x14ac:dyDescent="0.2">
      <c r="D2645" s="200"/>
      <c r="E2645" s="4" t="s">
        <v>35</v>
      </c>
      <c r="F2645" s="5"/>
      <c r="G2645" s="6">
        <v>17</v>
      </c>
      <c r="H2645" s="8">
        <v>4</v>
      </c>
      <c r="I2645" s="1">
        <v>5</v>
      </c>
      <c r="J2645" s="1">
        <v>1</v>
      </c>
      <c r="K2645" s="1">
        <v>3</v>
      </c>
      <c r="L2645" s="1">
        <v>3</v>
      </c>
      <c r="M2645" s="1">
        <v>1</v>
      </c>
      <c r="N2645" s="1">
        <v>1</v>
      </c>
      <c r="O2645" s="1">
        <v>1</v>
      </c>
      <c r="P2645" s="1">
        <v>1</v>
      </c>
      <c r="Q2645" s="1">
        <v>1</v>
      </c>
      <c r="R2645" s="9">
        <v>5</v>
      </c>
    </row>
    <row r="2646" spans="2:18" x14ac:dyDescent="0.2">
      <c r="D2646" s="200"/>
      <c r="E2646" s="4" t="s">
        <v>36</v>
      </c>
      <c r="F2646" s="5"/>
      <c r="G2646" s="6">
        <v>23</v>
      </c>
      <c r="H2646" s="8">
        <v>4</v>
      </c>
      <c r="I2646" s="1">
        <v>7</v>
      </c>
      <c r="J2646" s="1">
        <v>2</v>
      </c>
      <c r="K2646" s="1">
        <v>9</v>
      </c>
      <c r="L2646" s="1">
        <v>1</v>
      </c>
      <c r="M2646" s="1">
        <v>2</v>
      </c>
      <c r="N2646" s="1">
        <v>2</v>
      </c>
      <c r="O2646" s="1">
        <v>1</v>
      </c>
      <c r="P2646" s="1">
        <v>1</v>
      </c>
      <c r="Q2646" s="1">
        <v>1</v>
      </c>
      <c r="R2646" s="9">
        <v>3</v>
      </c>
    </row>
    <row r="2647" spans="2:18" x14ac:dyDescent="0.2">
      <c r="D2647" s="200"/>
      <c r="E2647" s="4" t="s">
        <v>37</v>
      </c>
      <c r="F2647" s="5"/>
      <c r="G2647" s="6">
        <v>22</v>
      </c>
      <c r="H2647" s="8">
        <v>5</v>
      </c>
      <c r="I2647" s="1">
        <v>7</v>
      </c>
      <c r="J2647" s="1">
        <v>0</v>
      </c>
      <c r="K2647" s="1">
        <v>7</v>
      </c>
      <c r="L2647" s="1">
        <v>6</v>
      </c>
      <c r="M2647" s="1">
        <v>2</v>
      </c>
      <c r="N2647" s="1">
        <v>5</v>
      </c>
      <c r="O2647" s="1">
        <v>2</v>
      </c>
      <c r="P2647" s="1">
        <v>2</v>
      </c>
      <c r="Q2647" s="1">
        <v>2</v>
      </c>
      <c r="R2647" s="9">
        <v>1</v>
      </c>
    </row>
    <row r="2648" spans="2:18" x14ac:dyDescent="0.2">
      <c r="D2648" s="200"/>
      <c r="E2648" s="4" t="s">
        <v>38</v>
      </c>
      <c r="F2648" s="5"/>
      <c r="G2648" s="6">
        <v>18</v>
      </c>
      <c r="H2648" s="8">
        <v>4</v>
      </c>
      <c r="I2648" s="1">
        <v>7</v>
      </c>
      <c r="J2648" s="1">
        <v>2</v>
      </c>
      <c r="K2648" s="1">
        <v>3</v>
      </c>
      <c r="L2648" s="1">
        <v>1</v>
      </c>
      <c r="M2648" s="1">
        <v>0</v>
      </c>
      <c r="N2648" s="1">
        <v>0</v>
      </c>
      <c r="O2648" s="1">
        <v>0</v>
      </c>
      <c r="P2648" s="1">
        <v>1</v>
      </c>
      <c r="Q2648" s="1">
        <v>1</v>
      </c>
      <c r="R2648" s="9">
        <v>3</v>
      </c>
    </row>
    <row r="2649" spans="2:18" x14ac:dyDescent="0.2">
      <c r="D2649" s="200"/>
      <c r="E2649" s="4" t="s">
        <v>39</v>
      </c>
      <c r="F2649" s="5"/>
      <c r="G2649" s="6">
        <v>10</v>
      </c>
      <c r="H2649" s="8">
        <v>4</v>
      </c>
      <c r="I2649" s="1">
        <v>1</v>
      </c>
      <c r="J2649" s="1">
        <v>1</v>
      </c>
      <c r="K2649" s="1">
        <v>4</v>
      </c>
      <c r="L2649" s="1">
        <v>1</v>
      </c>
      <c r="M2649" s="1">
        <v>1</v>
      </c>
      <c r="N2649" s="1">
        <v>2</v>
      </c>
      <c r="O2649" s="1">
        <v>2</v>
      </c>
      <c r="P2649" s="1">
        <v>2</v>
      </c>
      <c r="Q2649" s="1">
        <v>2</v>
      </c>
      <c r="R2649" s="9">
        <v>2</v>
      </c>
    </row>
    <row r="2650" spans="2:18" x14ac:dyDescent="0.2">
      <c r="D2650" s="201"/>
      <c r="E2650" s="57" t="s">
        <v>40</v>
      </c>
      <c r="F2650" s="59"/>
      <c r="G2650" s="55">
        <v>8</v>
      </c>
      <c r="H2650" s="77">
        <v>1</v>
      </c>
      <c r="I2650" s="32">
        <v>1</v>
      </c>
      <c r="J2650" s="32">
        <v>1</v>
      </c>
      <c r="K2650" s="32">
        <v>4</v>
      </c>
      <c r="L2650" s="32">
        <v>0</v>
      </c>
      <c r="M2650" s="32">
        <v>1</v>
      </c>
      <c r="N2650" s="32">
        <v>0</v>
      </c>
      <c r="O2650" s="32">
        <v>1</v>
      </c>
      <c r="P2650" s="32">
        <v>0</v>
      </c>
      <c r="Q2650" s="32">
        <v>0</v>
      </c>
      <c r="R2650" s="80">
        <v>1</v>
      </c>
    </row>
    <row r="2652" spans="2:18" x14ac:dyDescent="0.2">
      <c r="B2652" s="40" t="str">
        <f xml:space="preserve"> HYPERLINK("#'目次'!B116", "[110]")</f>
        <v>[110]</v>
      </c>
      <c r="C2652" s="23" t="s">
        <v>219</v>
      </c>
    </row>
    <row r="2653" spans="2:18" x14ac:dyDescent="0.2">
      <c r="C2653" s="186" t="s">
        <v>213</v>
      </c>
    </row>
    <row r="2655" spans="2:18" x14ac:dyDescent="0.2">
      <c r="C2655" s="23" t="s">
        <v>48</v>
      </c>
    </row>
    <row r="2656" spans="2:18" x14ac:dyDescent="0.2">
      <c r="D2656" s="195"/>
      <c r="E2656" s="196"/>
      <c r="F2656" s="196"/>
      <c r="G2656" s="37" t="s">
        <v>15</v>
      </c>
      <c r="H2656" s="33" t="s">
        <v>166</v>
      </c>
      <c r="I2656" s="13" t="s">
        <v>167</v>
      </c>
      <c r="J2656" s="13" t="s">
        <v>168</v>
      </c>
      <c r="K2656" s="13" t="s">
        <v>169</v>
      </c>
      <c r="L2656" s="13" t="s">
        <v>170</v>
      </c>
      <c r="M2656" s="13" t="s">
        <v>171</v>
      </c>
      <c r="N2656" s="13" t="s">
        <v>172</v>
      </c>
      <c r="O2656" s="13" t="s">
        <v>173</v>
      </c>
      <c r="P2656" s="13" t="s">
        <v>214</v>
      </c>
      <c r="Q2656" s="13" t="s">
        <v>215</v>
      </c>
      <c r="R2656" s="38" t="s">
        <v>18</v>
      </c>
    </row>
    <row r="2657" spans="4:18" x14ac:dyDescent="0.2">
      <c r="D2657" s="197"/>
      <c r="E2657" s="198"/>
      <c r="F2657" s="198"/>
      <c r="G2657" s="35"/>
      <c r="H2657" s="39"/>
      <c r="I2657" s="14"/>
      <c r="J2657" s="14"/>
      <c r="K2657" s="14"/>
      <c r="L2657" s="14"/>
      <c r="M2657" s="14"/>
      <c r="N2657" s="14"/>
      <c r="O2657" s="14"/>
      <c r="P2657" s="14"/>
      <c r="Q2657" s="14"/>
      <c r="R2657" s="34"/>
    </row>
    <row r="2658" spans="4:18" x14ac:dyDescent="0.2">
      <c r="D2658" s="56"/>
      <c r="E2658" s="58" t="s">
        <v>15</v>
      </c>
      <c r="F2658" s="46"/>
      <c r="G2658" s="36">
        <v>100</v>
      </c>
      <c r="H2658" s="17">
        <v>22</v>
      </c>
      <c r="I2658" s="17">
        <v>29</v>
      </c>
      <c r="J2658" s="17">
        <v>7</v>
      </c>
      <c r="K2658" s="17">
        <v>30</v>
      </c>
      <c r="L2658" s="17">
        <v>13</v>
      </c>
      <c r="M2658" s="17">
        <v>7</v>
      </c>
      <c r="N2658" s="17">
        <v>11</v>
      </c>
      <c r="O2658" s="17">
        <v>8</v>
      </c>
      <c r="P2658" s="17">
        <v>8</v>
      </c>
      <c r="Q2658" s="17">
        <v>8</v>
      </c>
      <c r="R2658" s="47">
        <v>16</v>
      </c>
    </row>
    <row r="2659" spans="4:18" x14ac:dyDescent="0.2">
      <c r="D2659" s="199" t="s">
        <v>49</v>
      </c>
      <c r="E2659" s="22" t="s">
        <v>50</v>
      </c>
      <c r="F2659" s="21"/>
      <c r="G2659" s="19">
        <v>1</v>
      </c>
      <c r="H2659" s="27">
        <v>0</v>
      </c>
      <c r="I2659" s="3">
        <v>0</v>
      </c>
      <c r="J2659" s="3">
        <v>0</v>
      </c>
      <c r="K2659" s="3">
        <v>0</v>
      </c>
      <c r="L2659" s="3">
        <v>0</v>
      </c>
      <c r="M2659" s="3">
        <v>0</v>
      </c>
      <c r="N2659" s="3">
        <v>1</v>
      </c>
      <c r="O2659" s="3">
        <v>1</v>
      </c>
      <c r="P2659" s="3">
        <v>1</v>
      </c>
      <c r="Q2659" s="3">
        <v>1</v>
      </c>
      <c r="R2659" s="26">
        <v>0</v>
      </c>
    </row>
    <row r="2660" spans="4:18" x14ac:dyDescent="0.2">
      <c r="D2660" s="200"/>
      <c r="E2660" s="4" t="s">
        <v>51</v>
      </c>
      <c r="F2660" s="5"/>
      <c r="G2660" s="6">
        <v>14</v>
      </c>
      <c r="H2660" s="8">
        <v>6</v>
      </c>
      <c r="I2660" s="1">
        <v>3</v>
      </c>
      <c r="J2660" s="1">
        <v>1</v>
      </c>
      <c r="K2660" s="1">
        <v>4</v>
      </c>
      <c r="L2660" s="1">
        <v>1</v>
      </c>
      <c r="M2660" s="1">
        <v>0</v>
      </c>
      <c r="N2660" s="1">
        <v>1</v>
      </c>
      <c r="O2660" s="1">
        <v>0</v>
      </c>
      <c r="P2660" s="1">
        <v>0</v>
      </c>
      <c r="Q2660" s="1">
        <v>0</v>
      </c>
      <c r="R2660" s="9">
        <v>2</v>
      </c>
    </row>
    <row r="2661" spans="4:18" x14ac:dyDescent="0.2">
      <c r="D2661" s="200"/>
      <c r="E2661" s="4" t="s">
        <v>52</v>
      </c>
      <c r="F2661" s="5"/>
      <c r="G2661" s="6">
        <v>1</v>
      </c>
      <c r="H2661" s="8">
        <v>1</v>
      </c>
      <c r="I2661" s="1">
        <v>0</v>
      </c>
      <c r="J2661" s="1">
        <v>0</v>
      </c>
      <c r="K2661" s="1">
        <v>0</v>
      </c>
      <c r="L2661" s="1">
        <v>0</v>
      </c>
      <c r="M2661" s="1">
        <v>0</v>
      </c>
      <c r="N2661" s="1">
        <v>0</v>
      </c>
      <c r="O2661" s="1">
        <v>0</v>
      </c>
      <c r="P2661" s="1">
        <v>0</v>
      </c>
      <c r="Q2661" s="1">
        <v>0</v>
      </c>
      <c r="R2661" s="9">
        <v>0</v>
      </c>
    </row>
    <row r="2662" spans="4:18" x14ac:dyDescent="0.2">
      <c r="D2662" s="200"/>
      <c r="E2662" s="4" t="s">
        <v>53</v>
      </c>
      <c r="F2662" s="5"/>
      <c r="G2662" s="6">
        <v>3</v>
      </c>
      <c r="H2662" s="8">
        <v>0</v>
      </c>
      <c r="I2662" s="1">
        <v>2</v>
      </c>
      <c r="J2662" s="1">
        <v>0</v>
      </c>
      <c r="K2662" s="1">
        <v>0</v>
      </c>
      <c r="L2662" s="1">
        <v>1</v>
      </c>
      <c r="M2662" s="1">
        <v>1</v>
      </c>
      <c r="N2662" s="1">
        <v>1</v>
      </c>
      <c r="O2662" s="1">
        <v>1</v>
      </c>
      <c r="P2662" s="1">
        <v>1</v>
      </c>
      <c r="Q2662" s="1">
        <v>1</v>
      </c>
      <c r="R2662" s="9">
        <v>0</v>
      </c>
    </row>
    <row r="2663" spans="4:18" x14ac:dyDescent="0.2">
      <c r="D2663" s="200"/>
      <c r="E2663" s="4" t="s">
        <v>54</v>
      </c>
      <c r="F2663" s="5"/>
      <c r="G2663" s="6">
        <v>21</v>
      </c>
      <c r="H2663" s="8">
        <v>3</v>
      </c>
      <c r="I2663" s="1">
        <v>10</v>
      </c>
      <c r="J2663" s="1">
        <v>4</v>
      </c>
      <c r="K2663" s="1">
        <v>7</v>
      </c>
      <c r="L2663" s="1">
        <v>4</v>
      </c>
      <c r="M2663" s="1">
        <v>2</v>
      </c>
      <c r="N2663" s="1">
        <v>3</v>
      </c>
      <c r="O2663" s="1">
        <v>2</v>
      </c>
      <c r="P2663" s="1">
        <v>2</v>
      </c>
      <c r="Q2663" s="1">
        <v>2</v>
      </c>
      <c r="R2663" s="9">
        <v>3</v>
      </c>
    </row>
    <row r="2664" spans="4:18" x14ac:dyDescent="0.2">
      <c r="D2664" s="200"/>
      <c r="E2664" s="4" t="s">
        <v>55</v>
      </c>
      <c r="F2664" s="5"/>
      <c r="G2664" s="6">
        <v>12</v>
      </c>
      <c r="H2664" s="8">
        <v>3</v>
      </c>
      <c r="I2664" s="1">
        <v>0</v>
      </c>
      <c r="J2664" s="1">
        <v>0</v>
      </c>
      <c r="K2664" s="1">
        <v>6</v>
      </c>
      <c r="L2664" s="1">
        <v>2</v>
      </c>
      <c r="M2664" s="1">
        <v>0</v>
      </c>
      <c r="N2664" s="1">
        <v>1</v>
      </c>
      <c r="O2664" s="1">
        <v>0</v>
      </c>
      <c r="P2664" s="1">
        <v>0</v>
      </c>
      <c r="Q2664" s="1">
        <v>0</v>
      </c>
      <c r="R2664" s="9">
        <v>2</v>
      </c>
    </row>
    <row r="2665" spans="4:18" x14ac:dyDescent="0.2">
      <c r="D2665" s="200"/>
      <c r="E2665" s="4" t="s">
        <v>56</v>
      </c>
      <c r="F2665" s="5"/>
      <c r="G2665" s="6">
        <v>20</v>
      </c>
      <c r="H2665" s="8">
        <v>4</v>
      </c>
      <c r="I2665" s="1">
        <v>7</v>
      </c>
      <c r="J2665" s="1">
        <v>0</v>
      </c>
      <c r="K2665" s="1">
        <v>5</v>
      </c>
      <c r="L2665" s="1">
        <v>3</v>
      </c>
      <c r="M2665" s="1">
        <v>1</v>
      </c>
      <c r="N2665" s="1">
        <v>2</v>
      </c>
      <c r="O2665" s="1">
        <v>1</v>
      </c>
      <c r="P2665" s="1">
        <v>1</v>
      </c>
      <c r="Q2665" s="1">
        <v>1</v>
      </c>
      <c r="R2665" s="9">
        <v>4</v>
      </c>
    </row>
    <row r="2666" spans="4:18" x14ac:dyDescent="0.2">
      <c r="D2666" s="200"/>
      <c r="E2666" s="4" t="s">
        <v>57</v>
      </c>
      <c r="F2666" s="5"/>
      <c r="G2666" s="6">
        <v>16</v>
      </c>
      <c r="H2666" s="8">
        <v>2</v>
      </c>
      <c r="I2666" s="1">
        <v>5</v>
      </c>
      <c r="J2666" s="1">
        <v>2</v>
      </c>
      <c r="K2666" s="1">
        <v>5</v>
      </c>
      <c r="L2666" s="1">
        <v>1</v>
      </c>
      <c r="M2666" s="1">
        <v>2</v>
      </c>
      <c r="N2666" s="1">
        <v>1</v>
      </c>
      <c r="O2666" s="1">
        <v>1</v>
      </c>
      <c r="P2666" s="1">
        <v>2</v>
      </c>
      <c r="Q2666" s="1">
        <v>2</v>
      </c>
      <c r="R2666" s="9">
        <v>1</v>
      </c>
    </row>
    <row r="2667" spans="4:18" x14ac:dyDescent="0.2">
      <c r="D2667" s="200"/>
      <c r="E2667" s="4" t="s">
        <v>58</v>
      </c>
      <c r="F2667" s="5"/>
      <c r="G2667" s="6">
        <v>6</v>
      </c>
      <c r="H2667" s="8">
        <v>2</v>
      </c>
      <c r="I2667" s="1">
        <v>2</v>
      </c>
      <c r="J2667" s="1">
        <v>0</v>
      </c>
      <c r="K2667" s="1">
        <v>1</v>
      </c>
      <c r="L2667" s="1">
        <v>1</v>
      </c>
      <c r="M2667" s="1">
        <v>0</v>
      </c>
      <c r="N2667" s="1">
        <v>1</v>
      </c>
      <c r="O2667" s="1">
        <v>1</v>
      </c>
      <c r="P2667" s="1">
        <v>1</v>
      </c>
      <c r="Q2667" s="1">
        <v>1</v>
      </c>
      <c r="R2667" s="9">
        <v>1</v>
      </c>
    </row>
    <row r="2668" spans="4:18" x14ac:dyDescent="0.2">
      <c r="D2668" s="200"/>
      <c r="E2668" s="4" t="s">
        <v>59</v>
      </c>
      <c r="F2668" s="5"/>
      <c r="G2668" s="6">
        <v>6</v>
      </c>
      <c r="H2668" s="8">
        <v>1</v>
      </c>
      <c r="I2668" s="1">
        <v>0</v>
      </c>
      <c r="J2668" s="1">
        <v>0</v>
      </c>
      <c r="K2668" s="1">
        <v>2</v>
      </c>
      <c r="L2668" s="1">
        <v>0</v>
      </c>
      <c r="M2668" s="1">
        <v>1</v>
      </c>
      <c r="N2668" s="1">
        <v>0</v>
      </c>
      <c r="O2668" s="1">
        <v>1</v>
      </c>
      <c r="P2668" s="1">
        <v>0</v>
      </c>
      <c r="Q2668" s="1">
        <v>0</v>
      </c>
      <c r="R2668" s="9">
        <v>3</v>
      </c>
    </row>
    <row r="2669" spans="4:18" x14ac:dyDescent="0.2">
      <c r="D2669" s="199" t="s">
        <v>60</v>
      </c>
      <c r="E2669" s="22" t="s">
        <v>61</v>
      </c>
      <c r="F2669" s="21"/>
      <c r="G2669" s="19">
        <v>13</v>
      </c>
      <c r="H2669" s="27">
        <v>2</v>
      </c>
      <c r="I2669" s="3">
        <v>2</v>
      </c>
      <c r="J2669" s="3">
        <v>0</v>
      </c>
      <c r="K2669" s="3">
        <v>3</v>
      </c>
      <c r="L2669" s="3">
        <v>3</v>
      </c>
      <c r="M2669" s="3">
        <v>1</v>
      </c>
      <c r="N2669" s="3">
        <v>4</v>
      </c>
      <c r="O2669" s="3">
        <v>2</v>
      </c>
      <c r="P2669" s="3">
        <v>2</v>
      </c>
      <c r="Q2669" s="3">
        <v>2</v>
      </c>
      <c r="R2669" s="26">
        <v>3</v>
      </c>
    </row>
    <row r="2670" spans="4:18" x14ac:dyDescent="0.2">
      <c r="D2670" s="200"/>
      <c r="E2670" s="4" t="s">
        <v>62</v>
      </c>
      <c r="F2670" s="5"/>
      <c r="G2670" s="6">
        <v>8</v>
      </c>
      <c r="H2670" s="8">
        <v>0</v>
      </c>
      <c r="I2670" s="1">
        <v>3</v>
      </c>
      <c r="J2670" s="1">
        <v>1</v>
      </c>
      <c r="K2670" s="1">
        <v>1</v>
      </c>
      <c r="L2670" s="1">
        <v>1</v>
      </c>
      <c r="M2670" s="1">
        <v>1</v>
      </c>
      <c r="N2670" s="1">
        <v>0</v>
      </c>
      <c r="O2670" s="1">
        <v>1</v>
      </c>
      <c r="P2670" s="1">
        <v>0</v>
      </c>
      <c r="Q2670" s="1">
        <v>0</v>
      </c>
      <c r="R2670" s="9">
        <v>2</v>
      </c>
    </row>
    <row r="2671" spans="4:18" x14ac:dyDescent="0.2">
      <c r="D2671" s="200"/>
      <c r="E2671" s="4" t="s">
        <v>63</v>
      </c>
      <c r="F2671" s="5"/>
      <c r="G2671" s="6">
        <v>9</v>
      </c>
      <c r="H2671" s="8">
        <v>3</v>
      </c>
      <c r="I2671" s="1">
        <v>2</v>
      </c>
      <c r="J2671" s="1">
        <v>0</v>
      </c>
      <c r="K2671" s="1">
        <v>3</v>
      </c>
      <c r="L2671" s="1">
        <v>0</v>
      </c>
      <c r="M2671" s="1">
        <v>0</v>
      </c>
      <c r="N2671" s="1">
        <v>0</v>
      </c>
      <c r="O2671" s="1">
        <v>0</v>
      </c>
      <c r="P2671" s="1">
        <v>0</v>
      </c>
      <c r="Q2671" s="1">
        <v>0</v>
      </c>
      <c r="R2671" s="9">
        <v>3</v>
      </c>
    </row>
    <row r="2672" spans="4:18" x14ac:dyDescent="0.2">
      <c r="D2672" s="200"/>
      <c r="E2672" s="4" t="s">
        <v>64</v>
      </c>
      <c r="F2672" s="5"/>
      <c r="G2672" s="6">
        <v>13</v>
      </c>
      <c r="H2672" s="8">
        <v>4</v>
      </c>
      <c r="I2672" s="1">
        <v>5</v>
      </c>
      <c r="J2672" s="1">
        <v>0</v>
      </c>
      <c r="K2672" s="1">
        <v>4</v>
      </c>
      <c r="L2672" s="1">
        <v>2</v>
      </c>
      <c r="M2672" s="1">
        <v>2</v>
      </c>
      <c r="N2672" s="1">
        <v>1</v>
      </c>
      <c r="O2672" s="1">
        <v>1</v>
      </c>
      <c r="P2672" s="1">
        <v>1</v>
      </c>
      <c r="Q2672" s="1">
        <v>1</v>
      </c>
      <c r="R2672" s="9">
        <v>2</v>
      </c>
    </row>
    <row r="2673" spans="2:18" x14ac:dyDescent="0.2">
      <c r="D2673" s="200"/>
      <c r="E2673" s="4" t="s">
        <v>65</v>
      </c>
      <c r="F2673" s="5"/>
      <c r="G2673" s="6">
        <v>13</v>
      </c>
      <c r="H2673" s="8">
        <v>2</v>
      </c>
      <c r="I2673" s="1">
        <v>3</v>
      </c>
      <c r="J2673" s="1">
        <v>1</v>
      </c>
      <c r="K2673" s="1">
        <v>5</v>
      </c>
      <c r="L2673" s="1">
        <v>3</v>
      </c>
      <c r="M2673" s="1">
        <v>2</v>
      </c>
      <c r="N2673" s="1">
        <v>3</v>
      </c>
      <c r="O2673" s="1">
        <v>2</v>
      </c>
      <c r="P2673" s="1">
        <v>2</v>
      </c>
      <c r="Q2673" s="1">
        <v>2</v>
      </c>
      <c r="R2673" s="9">
        <v>1</v>
      </c>
    </row>
    <row r="2674" spans="2:18" x14ac:dyDescent="0.2">
      <c r="D2674" s="200"/>
      <c r="E2674" s="4" t="s">
        <v>66</v>
      </c>
      <c r="F2674" s="5"/>
      <c r="G2674" s="6">
        <v>12</v>
      </c>
      <c r="H2674" s="8">
        <v>3</v>
      </c>
      <c r="I2674" s="1">
        <v>5</v>
      </c>
      <c r="J2674" s="1">
        <v>3</v>
      </c>
      <c r="K2674" s="1">
        <v>4</v>
      </c>
      <c r="L2674" s="1">
        <v>1</v>
      </c>
      <c r="M2674" s="1">
        <v>0</v>
      </c>
      <c r="N2674" s="1">
        <v>0</v>
      </c>
      <c r="O2674" s="1">
        <v>0</v>
      </c>
      <c r="P2674" s="1">
        <v>0</v>
      </c>
      <c r="Q2674" s="1">
        <v>0</v>
      </c>
      <c r="R2674" s="9">
        <v>2</v>
      </c>
    </row>
    <row r="2675" spans="2:18" x14ac:dyDescent="0.2">
      <c r="D2675" s="200"/>
      <c r="E2675" s="4" t="s">
        <v>67</v>
      </c>
      <c r="F2675" s="5"/>
      <c r="G2675" s="6">
        <v>18</v>
      </c>
      <c r="H2675" s="8">
        <v>4</v>
      </c>
      <c r="I2675" s="1">
        <v>5</v>
      </c>
      <c r="J2675" s="1">
        <v>0</v>
      </c>
      <c r="K2675" s="1">
        <v>6</v>
      </c>
      <c r="L2675" s="1">
        <v>2</v>
      </c>
      <c r="M2675" s="1">
        <v>0</v>
      </c>
      <c r="N2675" s="1">
        <v>2</v>
      </c>
      <c r="O2675" s="1">
        <v>1</v>
      </c>
      <c r="P2675" s="1">
        <v>2</v>
      </c>
      <c r="Q2675" s="1">
        <v>2</v>
      </c>
      <c r="R2675" s="9">
        <v>2</v>
      </c>
    </row>
    <row r="2676" spans="2:18" x14ac:dyDescent="0.2">
      <c r="D2676" s="200"/>
      <c r="E2676" s="4" t="s">
        <v>68</v>
      </c>
      <c r="F2676" s="5"/>
      <c r="G2676" s="6">
        <v>6</v>
      </c>
      <c r="H2676" s="8">
        <v>0</v>
      </c>
      <c r="I2676" s="1">
        <v>3</v>
      </c>
      <c r="J2676" s="1">
        <v>0</v>
      </c>
      <c r="K2676" s="1">
        <v>2</v>
      </c>
      <c r="L2676" s="1">
        <v>1</v>
      </c>
      <c r="M2676" s="1">
        <v>1</v>
      </c>
      <c r="N2676" s="1">
        <v>1</v>
      </c>
      <c r="O2676" s="1">
        <v>1</v>
      </c>
      <c r="P2676" s="1">
        <v>1</v>
      </c>
      <c r="Q2676" s="1">
        <v>1</v>
      </c>
      <c r="R2676" s="9">
        <v>0</v>
      </c>
    </row>
    <row r="2677" spans="2:18" x14ac:dyDescent="0.2">
      <c r="D2677" s="200"/>
      <c r="E2677" s="4" t="s">
        <v>69</v>
      </c>
      <c r="F2677" s="5"/>
      <c r="G2677" s="6">
        <v>4</v>
      </c>
      <c r="H2677" s="8">
        <v>2</v>
      </c>
      <c r="I2677" s="1">
        <v>1</v>
      </c>
      <c r="J2677" s="1">
        <v>2</v>
      </c>
      <c r="K2677" s="1">
        <v>1</v>
      </c>
      <c r="L2677" s="1">
        <v>0</v>
      </c>
      <c r="M2677" s="1">
        <v>0</v>
      </c>
      <c r="N2677" s="1">
        <v>0</v>
      </c>
      <c r="O2677" s="1">
        <v>0</v>
      </c>
      <c r="P2677" s="1">
        <v>0</v>
      </c>
      <c r="Q2677" s="1">
        <v>0</v>
      </c>
      <c r="R2677" s="9">
        <v>0</v>
      </c>
    </row>
    <row r="2678" spans="2:18" x14ac:dyDescent="0.2">
      <c r="D2678" s="93" t="s">
        <v>70</v>
      </c>
      <c r="E2678" s="89" t="s">
        <v>18</v>
      </c>
      <c r="F2678" s="92"/>
      <c r="G2678" s="94">
        <v>0</v>
      </c>
      <c r="H2678" s="122">
        <v>0</v>
      </c>
      <c r="I2678" s="63">
        <v>0</v>
      </c>
      <c r="J2678" s="63">
        <v>0</v>
      </c>
      <c r="K2678" s="63">
        <v>0</v>
      </c>
      <c r="L2678" s="63">
        <v>0</v>
      </c>
      <c r="M2678" s="63">
        <v>0</v>
      </c>
      <c r="N2678" s="63">
        <v>0</v>
      </c>
      <c r="O2678" s="63">
        <v>0</v>
      </c>
      <c r="P2678" s="63">
        <v>0</v>
      </c>
      <c r="Q2678" s="63">
        <v>0</v>
      </c>
      <c r="R2678" s="121">
        <v>0</v>
      </c>
    </row>
    <row r="2680" spans="2:18" x14ac:dyDescent="0.2">
      <c r="B2680" s="40" t="str">
        <f xml:space="preserve"> HYPERLINK("#'目次'!B117", "[111]")</f>
        <v>[111]</v>
      </c>
      <c r="C2680" s="23" t="s">
        <v>219</v>
      </c>
    </row>
    <row r="2681" spans="2:18" x14ac:dyDescent="0.2">
      <c r="C2681" s="186" t="s">
        <v>213</v>
      </c>
    </row>
    <row r="2683" spans="2:18" x14ac:dyDescent="0.2">
      <c r="C2683" s="23" t="s">
        <v>73</v>
      </c>
    </row>
    <row r="2684" spans="2:18" x14ac:dyDescent="0.2">
      <c r="D2684" s="195"/>
      <c r="E2684" s="196"/>
      <c r="F2684" s="196"/>
      <c r="G2684" s="37" t="s">
        <v>15</v>
      </c>
      <c r="H2684" s="33" t="s">
        <v>166</v>
      </c>
      <c r="I2684" s="13" t="s">
        <v>167</v>
      </c>
      <c r="J2684" s="13" t="s">
        <v>168</v>
      </c>
      <c r="K2684" s="13" t="s">
        <v>169</v>
      </c>
      <c r="L2684" s="13" t="s">
        <v>170</v>
      </c>
      <c r="M2684" s="13" t="s">
        <v>171</v>
      </c>
      <c r="N2684" s="13" t="s">
        <v>172</v>
      </c>
      <c r="O2684" s="13" t="s">
        <v>173</v>
      </c>
      <c r="P2684" s="13" t="s">
        <v>214</v>
      </c>
      <c r="Q2684" s="13" t="s">
        <v>215</v>
      </c>
      <c r="R2684" s="38" t="s">
        <v>18</v>
      </c>
    </row>
    <row r="2685" spans="2:18" x14ac:dyDescent="0.2">
      <c r="D2685" s="197"/>
      <c r="E2685" s="198"/>
      <c r="F2685" s="198"/>
      <c r="G2685" s="35"/>
      <c r="H2685" s="39"/>
      <c r="I2685" s="14"/>
      <c r="J2685" s="14"/>
      <c r="K2685" s="14"/>
      <c r="L2685" s="14"/>
      <c r="M2685" s="14"/>
      <c r="N2685" s="14"/>
      <c r="O2685" s="14"/>
      <c r="P2685" s="14"/>
      <c r="Q2685" s="14"/>
      <c r="R2685" s="34"/>
    </row>
    <row r="2686" spans="2:18" x14ac:dyDescent="0.2">
      <c r="D2686" s="56"/>
      <c r="E2686" s="58" t="s">
        <v>15</v>
      </c>
      <c r="F2686" s="46"/>
      <c r="G2686" s="36">
        <v>100</v>
      </c>
      <c r="H2686" s="17">
        <v>22</v>
      </c>
      <c r="I2686" s="17">
        <v>29</v>
      </c>
      <c r="J2686" s="17">
        <v>7</v>
      </c>
      <c r="K2686" s="17">
        <v>30</v>
      </c>
      <c r="L2686" s="17">
        <v>13</v>
      </c>
      <c r="M2686" s="17">
        <v>7</v>
      </c>
      <c r="N2686" s="17">
        <v>11</v>
      </c>
      <c r="O2686" s="17">
        <v>8</v>
      </c>
      <c r="P2686" s="17">
        <v>8</v>
      </c>
      <c r="Q2686" s="17">
        <v>8</v>
      </c>
      <c r="R2686" s="47">
        <v>16</v>
      </c>
    </row>
    <row r="2687" spans="2:18" x14ac:dyDescent="0.2">
      <c r="D2687" s="199" t="s">
        <v>74</v>
      </c>
      <c r="E2687" s="22" t="s">
        <v>75</v>
      </c>
      <c r="F2687" s="21"/>
      <c r="G2687" s="19">
        <v>43</v>
      </c>
      <c r="H2687" s="27">
        <v>11</v>
      </c>
      <c r="I2687" s="3">
        <v>12</v>
      </c>
      <c r="J2687" s="3">
        <v>4</v>
      </c>
      <c r="K2687" s="3">
        <v>17</v>
      </c>
      <c r="L2687" s="3">
        <v>7</v>
      </c>
      <c r="M2687" s="3">
        <v>3</v>
      </c>
      <c r="N2687" s="3">
        <v>6</v>
      </c>
      <c r="O2687" s="3">
        <v>5</v>
      </c>
      <c r="P2687" s="3">
        <v>4</v>
      </c>
      <c r="Q2687" s="3">
        <v>4</v>
      </c>
      <c r="R2687" s="26">
        <v>5</v>
      </c>
    </row>
    <row r="2688" spans="2:18" x14ac:dyDescent="0.2">
      <c r="D2688" s="200"/>
      <c r="E2688" s="4" t="s">
        <v>34</v>
      </c>
      <c r="F2688" s="5"/>
      <c r="G2688" s="6">
        <v>1</v>
      </c>
      <c r="H2688" s="8">
        <v>0</v>
      </c>
      <c r="I2688" s="1">
        <v>1</v>
      </c>
      <c r="J2688" s="1">
        <v>0</v>
      </c>
      <c r="K2688" s="1">
        <v>0</v>
      </c>
      <c r="L2688" s="1">
        <v>1</v>
      </c>
      <c r="M2688" s="1">
        <v>0</v>
      </c>
      <c r="N2688" s="1">
        <v>1</v>
      </c>
      <c r="O2688" s="1">
        <v>1</v>
      </c>
      <c r="P2688" s="1">
        <v>1</v>
      </c>
      <c r="Q2688" s="1">
        <v>1</v>
      </c>
      <c r="R2688" s="9">
        <v>0</v>
      </c>
    </row>
    <row r="2689" spans="2:18" x14ac:dyDescent="0.2">
      <c r="D2689" s="200"/>
      <c r="E2689" s="4" t="s">
        <v>35</v>
      </c>
      <c r="F2689" s="5"/>
      <c r="G2689" s="6">
        <v>8</v>
      </c>
      <c r="H2689" s="8">
        <v>3</v>
      </c>
      <c r="I2689" s="1">
        <v>2</v>
      </c>
      <c r="J2689" s="1">
        <v>1</v>
      </c>
      <c r="K2689" s="1">
        <v>2</v>
      </c>
      <c r="L2689" s="1">
        <v>1</v>
      </c>
      <c r="M2689" s="1">
        <v>0</v>
      </c>
      <c r="N2689" s="1">
        <v>0</v>
      </c>
      <c r="O2689" s="1">
        <v>0</v>
      </c>
      <c r="P2689" s="1">
        <v>0</v>
      </c>
      <c r="Q2689" s="1">
        <v>0</v>
      </c>
      <c r="R2689" s="9">
        <v>2</v>
      </c>
    </row>
    <row r="2690" spans="2:18" x14ac:dyDescent="0.2">
      <c r="D2690" s="200"/>
      <c r="E2690" s="4" t="s">
        <v>36</v>
      </c>
      <c r="F2690" s="5"/>
      <c r="G2690" s="6">
        <v>9</v>
      </c>
      <c r="H2690" s="8">
        <v>3</v>
      </c>
      <c r="I2690" s="1">
        <v>4</v>
      </c>
      <c r="J2690" s="1">
        <v>1</v>
      </c>
      <c r="K2690" s="1">
        <v>4</v>
      </c>
      <c r="L2690" s="1">
        <v>1</v>
      </c>
      <c r="M2690" s="1">
        <v>1</v>
      </c>
      <c r="N2690" s="1">
        <v>1</v>
      </c>
      <c r="O2690" s="1">
        <v>1</v>
      </c>
      <c r="P2690" s="1">
        <v>1</v>
      </c>
      <c r="Q2690" s="1">
        <v>1</v>
      </c>
      <c r="R2690" s="9">
        <v>1</v>
      </c>
    </row>
    <row r="2691" spans="2:18" x14ac:dyDescent="0.2">
      <c r="D2691" s="200"/>
      <c r="E2691" s="4" t="s">
        <v>37</v>
      </c>
      <c r="F2691" s="5"/>
      <c r="G2691" s="6">
        <v>9</v>
      </c>
      <c r="H2691" s="8">
        <v>1</v>
      </c>
      <c r="I2691" s="1">
        <v>3</v>
      </c>
      <c r="J2691" s="1">
        <v>0</v>
      </c>
      <c r="K2691" s="1">
        <v>3</v>
      </c>
      <c r="L2691" s="1">
        <v>3</v>
      </c>
      <c r="M2691" s="1">
        <v>1</v>
      </c>
      <c r="N2691" s="1">
        <v>3</v>
      </c>
      <c r="O2691" s="1">
        <v>1</v>
      </c>
      <c r="P2691" s="1">
        <v>1</v>
      </c>
      <c r="Q2691" s="1">
        <v>1</v>
      </c>
      <c r="R2691" s="9">
        <v>0</v>
      </c>
    </row>
    <row r="2692" spans="2:18" x14ac:dyDescent="0.2">
      <c r="D2692" s="200"/>
      <c r="E2692" s="4" t="s">
        <v>38</v>
      </c>
      <c r="F2692" s="5"/>
      <c r="G2692" s="6">
        <v>7</v>
      </c>
      <c r="H2692" s="8">
        <v>1</v>
      </c>
      <c r="I2692" s="1">
        <v>2</v>
      </c>
      <c r="J2692" s="1">
        <v>2</v>
      </c>
      <c r="K2692" s="1">
        <v>2</v>
      </c>
      <c r="L2692" s="1">
        <v>1</v>
      </c>
      <c r="M2692" s="1">
        <v>0</v>
      </c>
      <c r="N2692" s="1">
        <v>0</v>
      </c>
      <c r="O2692" s="1">
        <v>0</v>
      </c>
      <c r="P2692" s="1">
        <v>0</v>
      </c>
      <c r="Q2692" s="1">
        <v>0</v>
      </c>
      <c r="R2692" s="9">
        <v>1</v>
      </c>
    </row>
    <row r="2693" spans="2:18" x14ac:dyDescent="0.2">
      <c r="D2693" s="200"/>
      <c r="E2693" s="4" t="s">
        <v>39</v>
      </c>
      <c r="F2693" s="5"/>
      <c r="G2693" s="6">
        <v>5</v>
      </c>
      <c r="H2693" s="8">
        <v>2</v>
      </c>
      <c r="I2693" s="1">
        <v>0</v>
      </c>
      <c r="J2693" s="1">
        <v>0</v>
      </c>
      <c r="K2693" s="1">
        <v>3</v>
      </c>
      <c r="L2693" s="1">
        <v>0</v>
      </c>
      <c r="M2693" s="1">
        <v>0</v>
      </c>
      <c r="N2693" s="1">
        <v>1</v>
      </c>
      <c r="O2693" s="1">
        <v>1</v>
      </c>
      <c r="P2693" s="1">
        <v>1</v>
      </c>
      <c r="Q2693" s="1">
        <v>1</v>
      </c>
      <c r="R2693" s="9">
        <v>1</v>
      </c>
    </row>
    <row r="2694" spans="2:18" x14ac:dyDescent="0.2">
      <c r="D2694" s="200"/>
      <c r="E2694" s="4" t="s">
        <v>40</v>
      </c>
      <c r="F2694" s="5"/>
      <c r="G2694" s="6">
        <v>4</v>
      </c>
      <c r="H2694" s="8">
        <v>1</v>
      </c>
      <c r="I2694" s="1">
        <v>0</v>
      </c>
      <c r="J2694" s="1">
        <v>0</v>
      </c>
      <c r="K2694" s="1">
        <v>3</v>
      </c>
      <c r="L2694" s="1">
        <v>0</v>
      </c>
      <c r="M2694" s="1">
        <v>1</v>
      </c>
      <c r="N2694" s="1">
        <v>0</v>
      </c>
      <c r="O2694" s="1">
        <v>1</v>
      </c>
      <c r="P2694" s="1">
        <v>0</v>
      </c>
      <c r="Q2694" s="1">
        <v>0</v>
      </c>
      <c r="R2694" s="9">
        <v>0</v>
      </c>
    </row>
    <row r="2695" spans="2:18" x14ac:dyDescent="0.2">
      <c r="D2695" s="199" t="s">
        <v>76</v>
      </c>
      <c r="E2695" s="22" t="s">
        <v>77</v>
      </c>
      <c r="F2695" s="21"/>
      <c r="G2695" s="19">
        <v>57</v>
      </c>
      <c r="H2695" s="27">
        <v>11</v>
      </c>
      <c r="I2695" s="3">
        <v>17</v>
      </c>
      <c r="J2695" s="3">
        <v>3</v>
      </c>
      <c r="K2695" s="3">
        <v>13</v>
      </c>
      <c r="L2695" s="3">
        <v>6</v>
      </c>
      <c r="M2695" s="3">
        <v>4</v>
      </c>
      <c r="N2695" s="3">
        <v>5</v>
      </c>
      <c r="O2695" s="3">
        <v>3</v>
      </c>
      <c r="P2695" s="3">
        <v>4</v>
      </c>
      <c r="Q2695" s="3">
        <v>4</v>
      </c>
      <c r="R2695" s="26">
        <v>11</v>
      </c>
    </row>
    <row r="2696" spans="2:18" x14ac:dyDescent="0.2">
      <c r="D2696" s="200"/>
      <c r="E2696" s="4" t="s">
        <v>34</v>
      </c>
      <c r="F2696" s="5"/>
      <c r="G2696" s="6">
        <v>1</v>
      </c>
      <c r="H2696" s="8">
        <v>0</v>
      </c>
      <c r="I2696" s="1">
        <v>0</v>
      </c>
      <c r="J2696" s="1">
        <v>0</v>
      </c>
      <c r="K2696" s="1">
        <v>0</v>
      </c>
      <c r="L2696" s="1">
        <v>0</v>
      </c>
      <c r="M2696" s="1">
        <v>0</v>
      </c>
      <c r="N2696" s="1">
        <v>0</v>
      </c>
      <c r="O2696" s="1">
        <v>0</v>
      </c>
      <c r="P2696" s="1">
        <v>0</v>
      </c>
      <c r="Q2696" s="1">
        <v>0</v>
      </c>
      <c r="R2696" s="9">
        <v>1</v>
      </c>
    </row>
    <row r="2697" spans="2:18" x14ac:dyDescent="0.2">
      <c r="D2697" s="200"/>
      <c r="E2697" s="4" t="s">
        <v>35</v>
      </c>
      <c r="F2697" s="5"/>
      <c r="G2697" s="6">
        <v>9</v>
      </c>
      <c r="H2697" s="8">
        <v>1</v>
      </c>
      <c r="I2697" s="1">
        <v>3</v>
      </c>
      <c r="J2697" s="1">
        <v>0</v>
      </c>
      <c r="K2697" s="1">
        <v>1</v>
      </c>
      <c r="L2697" s="1">
        <v>2</v>
      </c>
      <c r="M2697" s="1">
        <v>1</v>
      </c>
      <c r="N2697" s="1">
        <v>1</v>
      </c>
      <c r="O2697" s="1">
        <v>1</v>
      </c>
      <c r="P2697" s="1">
        <v>1</v>
      </c>
      <c r="Q2697" s="1">
        <v>1</v>
      </c>
      <c r="R2697" s="9">
        <v>3</v>
      </c>
    </row>
    <row r="2698" spans="2:18" x14ac:dyDescent="0.2">
      <c r="D2698" s="200"/>
      <c r="E2698" s="4" t="s">
        <v>36</v>
      </c>
      <c r="F2698" s="5"/>
      <c r="G2698" s="6">
        <v>14</v>
      </c>
      <c r="H2698" s="8">
        <v>1</v>
      </c>
      <c r="I2698" s="1">
        <v>3</v>
      </c>
      <c r="J2698" s="1">
        <v>1</v>
      </c>
      <c r="K2698" s="1">
        <v>5</v>
      </c>
      <c r="L2698" s="1">
        <v>0</v>
      </c>
      <c r="M2698" s="1">
        <v>1</v>
      </c>
      <c r="N2698" s="1">
        <v>1</v>
      </c>
      <c r="O2698" s="1">
        <v>0</v>
      </c>
      <c r="P2698" s="1">
        <v>0</v>
      </c>
      <c r="Q2698" s="1">
        <v>0</v>
      </c>
      <c r="R2698" s="9">
        <v>2</v>
      </c>
    </row>
    <row r="2699" spans="2:18" x14ac:dyDescent="0.2">
      <c r="D2699" s="200"/>
      <c r="E2699" s="4" t="s">
        <v>37</v>
      </c>
      <c r="F2699" s="5"/>
      <c r="G2699" s="6">
        <v>13</v>
      </c>
      <c r="H2699" s="8">
        <v>4</v>
      </c>
      <c r="I2699" s="1">
        <v>4</v>
      </c>
      <c r="J2699" s="1">
        <v>0</v>
      </c>
      <c r="K2699" s="1">
        <v>4</v>
      </c>
      <c r="L2699" s="1">
        <v>3</v>
      </c>
      <c r="M2699" s="1">
        <v>1</v>
      </c>
      <c r="N2699" s="1">
        <v>2</v>
      </c>
      <c r="O2699" s="1">
        <v>1</v>
      </c>
      <c r="P2699" s="1">
        <v>1</v>
      </c>
      <c r="Q2699" s="1">
        <v>1</v>
      </c>
      <c r="R2699" s="9">
        <v>1</v>
      </c>
    </row>
    <row r="2700" spans="2:18" x14ac:dyDescent="0.2">
      <c r="D2700" s="200"/>
      <c r="E2700" s="4" t="s">
        <v>38</v>
      </c>
      <c r="F2700" s="5"/>
      <c r="G2700" s="6">
        <v>11</v>
      </c>
      <c r="H2700" s="8">
        <v>3</v>
      </c>
      <c r="I2700" s="1">
        <v>5</v>
      </c>
      <c r="J2700" s="1">
        <v>0</v>
      </c>
      <c r="K2700" s="1">
        <v>1</v>
      </c>
      <c r="L2700" s="1">
        <v>0</v>
      </c>
      <c r="M2700" s="1">
        <v>0</v>
      </c>
      <c r="N2700" s="1">
        <v>0</v>
      </c>
      <c r="O2700" s="1">
        <v>0</v>
      </c>
      <c r="P2700" s="1">
        <v>1</v>
      </c>
      <c r="Q2700" s="1">
        <v>1</v>
      </c>
      <c r="R2700" s="9">
        <v>2</v>
      </c>
    </row>
    <row r="2701" spans="2:18" x14ac:dyDescent="0.2">
      <c r="D2701" s="200"/>
      <c r="E2701" s="4" t="s">
        <v>39</v>
      </c>
      <c r="F2701" s="5"/>
      <c r="G2701" s="6">
        <v>5</v>
      </c>
      <c r="H2701" s="8">
        <v>2</v>
      </c>
      <c r="I2701" s="1">
        <v>1</v>
      </c>
      <c r="J2701" s="1">
        <v>1</v>
      </c>
      <c r="K2701" s="1">
        <v>1</v>
      </c>
      <c r="L2701" s="1">
        <v>1</v>
      </c>
      <c r="M2701" s="1">
        <v>1</v>
      </c>
      <c r="N2701" s="1">
        <v>1</v>
      </c>
      <c r="O2701" s="1">
        <v>1</v>
      </c>
      <c r="P2701" s="1">
        <v>1</v>
      </c>
      <c r="Q2701" s="1">
        <v>1</v>
      </c>
      <c r="R2701" s="9">
        <v>1</v>
      </c>
    </row>
    <row r="2702" spans="2:18" x14ac:dyDescent="0.2">
      <c r="D2702" s="201"/>
      <c r="E2702" s="57" t="s">
        <v>40</v>
      </c>
      <c r="F2702" s="59"/>
      <c r="G2702" s="55">
        <v>4</v>
      </c>
      <c r="H2702" s="77">
        <v>0</v>
      </c>
      <c r="I2702" s="32">
        <v>1</v>
      </c>
      <c r="J2702" s="32">
        <v>1</v>
      </c>
      <c r="K2702" s="32">
        <v>1</v>
      </c>
      <c r="L2702" s="32">
        <v>0</v>
      </c>
      <c r="M2702" s="32">
        <v>0</v>
      </c>
      <c r="N2702" s="32">
        <v>0</v>
      </c>
      <c r="O2702" s="32">
        <v>0</v>
      </c>
      <c r="P2702" s="32">
        <v>0</v>
      </c>
      <c r="Q2702" s="32">
        <v>0</v>
      </c>
      <c r="R2702" s="80">
        <v>1</v>
      </c>
    </row>
    <row r="2704" spans="2:18" x14ac:dyDescent="0.2">
      <c r="B2704" s="40" t="str">
        <f xml:space="preserve"> HYPERLINK("#'目次'!B118", "[112]")</f>
        <v>[112]</v>
      </c>
      <c r="C2704" s="23" t="s">
        <v>219</v>
      </c>
    </row>
    <row r="2705" spans="3:18" x14ac:dyDescent="0.2">
      <c r="C2705" s="186" t="s">
        <v>213</v>
      </c>
    </row>
    <row r="2707" spans="3:18" x14ac:dyDescent="0.2">
      <c r="C2707" s="23" t="s">
        <v>80</v>
      </c>
    </row>
    <row r="2708" spans="3:18" x14ac:dyDescent="0.2">
      <c r="E2708" s="195"/>
      <c r="F2708" s="196"/>
      <c r="G2708" s="37" t="s">
        <v>15</v>
      </c>
      <c r="H2708" s="33" t="s">
        <v>166</v>
      </c>
      <c r="I2708" s="13" t="s">
        <v>167</v>
      </c>
      <c r="J2708" s="13" t="s">
        <v>168</v>
      </c>
      <c r="K2708" s="13" t="s">
        <v>169</v>
      </c>
      <c r="L2708" s="13" t="s">
        <v>170</v>
      </c>
      <c r="M2708" s="13" t="s">
        <v>171</v>
      </c>
      <c r="N2708" s="13" t="s">
        <v>172</v>
      </c>
      <c r="O2708" s="13" t="s">
        <v>173</v>
      </c>
      <c r="P2708" s="13" t="s">
        <v>214</v>
      </c>
      <c r="Q2708" s="13" t="s">
        <v>215</v>
      </c>
      <c r="R2708" s="38" t="s">
        <v>18</v>
      </c>
    </row>
    <row r="2709" spans="3:18" x14ac:dyDescent="0.2">
      <c r="E2709" s="197"/>
      <c r="F2709" s="198"/>
      <c r="G2709" s="35"/>
      <c r="H2709" s="39"/>
      <c r="I2709" s="14"/>
      <c r="J2709" s="14"/>
      <c r="K2709" s="14"/>
      <c r="L2709" s="14"/>
      <c r="M2709" s="14"/>
      <c r="N2709" s="14"/>
      <c r="O2709" s="14"/>
      <c r="P2709" s="14"/>
      <c r="Q2709" s="14"/>
      <c r="R2709" s="34"/>
    </row>
    <row r="2710" spans="3:18" x14ac:dyDescent="0.2">
      <c r="E2710" s="91" t="s">
        <v>15</v>
      </c>
      <c r="F2710" s="46"/>
      <c r="G2710" s="36">
        <v>100</v>
      </c>
      <c r="H2710" s="17">
        <v>22</v>
      </c>
      <c r="I2710" s="17">
        <v>29</v>
      </c>
      <c r="J2710" s="17">
        <v>7</v>
      </c>
      <c r="K2710" s="17">
        <v>30</v>
      </c>
      <c r="L2710" s="17">
        <v>13</v>
      </c>
      <c r="M2710" s="17">
        <v>7</v>
      </c>
      <c r="N2710" s="17">
        <v>11</v>
      </c>
      <c r="O2710" s="17">
        <v>8</v>
      </c>
      <c r="P2710" s="17">
        <v>8</v>
      </c>
      <c r="Q2710" s="17">
        <v>8</v>
      </c>
      <c r="R2710" s="47">
        <v>16</v>
      </c>
    </row>
    <row r="2711" spans="3:18" x14ac:dyDescent="0.2">
      <c r="E2711" s="4" t="s">
        <v>81</v>
      </c>
      <c r="F2711" s="5"/>
      <c r="G2711" s="19">
        <v>4</v>
      </c>
      <c r="H2711" s="27">
        <v>1</v>
      </c>
      <c r="I2711" s="3">
        <v>1</v>
      </c>
      <c r="J2711" s="3">
        <v>0</v>
      </c>
      <c r="K2711" s="3">
        <v>2</v>
      </c>
      <c r="L2711" s="3">
        <v>1</v>
      </c>
      <c r="M2711" s="3">
        <v>0</v>
      </c>
      <c r="N2711" s="3">
        <v>0</v>
      </c>
      <c r="O2711" s="3">
        <v>0</v>
      </c>
      <c r="P2711" s="3">
        <v>0</v>
      </c>
      <c r="Q2711" s="3">
        <v>0</v>
      </c>
      <c r="R2711" s="26">
        <v>1</v>
      </c>
    </row>
    <row r="2712" spans="3:18" x14ac:dyDescent="0.2">
      <c r="E2712" s="4" t="s">
        <v>82</v>
      </c>
      <c r="F2712" s="5"/>
      <c r="G2712" s="6">
        <v>7</v>
      </c>
      <c r="H2712" s="8">
        <v>0</v>
      </c>
      <c r="I2712" s="1">
        <v>2</v>
      </c>
      <c r="J2712" s="1">
        <v>0</v>
      </c>
      <c r="K2712" s="1">
        <v>2</v>
      </c>
      <c r="L2712" s="1">
        <v>1</v>
      </c>
      <c r="M2712" s="1">
        <v>0</v>
      </c>
      <c r="N2712" s="1">
        <v>0</v>
      </c>
      <c r="O2712" s="1">
        <v>0</v>
      </c>
      <c r="P2712" s="1">
        <v>0</v>
      </c>
      <c r="Q2712" s="1">
        <v>0</v>
      </c>
      <c r="R2712" s="9">
        <v>2</v>
      </c>
    </row>
    <row r="2713" spans="3:18" x14ac:dyDescent="0.2">
      <c r="E2713" s="4" t="s">
        <v>83</v>
      </c>
      <c r="F2713" s="5"/>
      <c r="G2713" s="6">
        <v>47</v>
      </c>
      <c r="H2713" s="8">
        <v>10</v>
      </c>
      <c r="I2713" s="1">
        <v>12</v>
      </c>
      <c r="J2713" s="1">
        <v>7</v>
      </c>
      <c r="K2713" s="1">
        <v>13</v>
      </c>
      <c r="L2713" s="1">
        <v>6</v>
      </c>
      <c r="M2713" s="1">
        <v>4</v>
      </c>
      <c r="N2713" s="1">
        <v>6</v>
      </c>
      <c r="O2713" s="1">
        <v>5</v>
      </c>
      <c r="P2713" s="1">
        <v>5</v>
      </c>
      <c r="Q2713" s="1">
        <v>5</v>
      </c>
      <c r="R2713" s="9">
        <v>8</v>
      </c>
    </row>
    <row r="2714" spans="3:18" x14ac:dyDescent="0.2">
      <c r="E2714" s="4" t="s">
        <v>84</v>
      </c>
      <c r="F2714" s="5"/>
      <c r="G2714" s="6">
        <v>3</v>
      </c>
      <c r="H2714" s="8">
        <v>2</v>
      </c>
      <c r="I2714" s="1">
        <v>1</v>
      </c>
      <c r="J2714" s="1">
        <v>0</v>
      </c>
      <c r="K2714" s="1">
        <v>0</v>
      </c>
      <c r="L2714" s="1">
        <v>0</v>
      </c>
      <c r="M2714" s="1">
        <v>0</v>
      </c>
      <c r="N2714" s="1">
        <v>0</v>
      </c>
      <c r="O2714" s="1">
        <v>0</v>
      </c>
      <c r="P2714" s="1">
        <v>0</v>
      </c>
      <c r="Q2714" s="1">
        <v>0</v>
      </c>
      <c r="R2714" s="9">
        <v>0</v>
      </c>
    </row>
    <row r="2715" spans="3:18" x14ac:dyDescent="0.2">
      <c r="E2715" s="4" t="s">
        <v>85</v>
      </c>
      <c r="F2715" s="5"/>
      <c r="G2715" s="6">
        <v>8</v>
      </c>
      <c r="H2715" s="8">
        <v>4</v>
      </c>
      <c r="I2715" s="1">
        <v>2</v>
      </c>
      <c r="J2715" s="1">
        <v>0</v>
      </c>
      <c r="K2715" s="1">
        <v>3</v>
      </c>
      <c r="L2715" s="1">
        <v>0</v>
      </c>
      <c r="M2715" s="1">
        <v>0</v>
      </c>
      <c r="N2715" s="1">
        <v>0</v>
      </c>
      <c r="O2715" s="1">
        <v>0</v>
      </c>
      <c r="P2715" s="1">
        <v>0</v>
      </c>
      <c r="Q2715" s="1">
        <v>0</v>
      </c>
      <c r="R2715" s="9">
        <v>0</v>
      </c>
    </row>
    <row r="2716" spans="3:18" x14ac:dyDescent="0.2">
      <c r="E2716" s="4" t="s">
        <v>86</v>
      </c>
      <c r="F2716" s="5"/>
      <c r="G2716" s="6">
        <v>13</v>
      </c>
      <c r="H2716" s="8">
        <v>0</v>
      </c>
      <c r="I2716" s="1">
        <v>5</v>
      </c>
      <c r="J2716" s="1">
        <v>0</v>
      </c>
      <c r="K2716" s="1">
        <v>3</v>
      </c>
      <c r="L2716" s="1">
        <v>2</v>
      </c>
      <c r="M2716" s="1">
        <v>1</v>
      </c>
      <c r="N2716" s="1">
        <v>2</v>
      </c>
      <c r="O2716" s="1">
        <v>1</v>
      </c>
      <c r="P2716" s="1">
        <v>1</v>
      </c>
      <c r="Q2716" s="1">
        <v>1</v>
      </c>
      <c r="R2716" s="9">
        <v>3</v>
      </c>
    </row>
    <row r="2717" spans="3:18" x14ac:dyDescent="0.2">
      <c r="E2717" s="4" t="s">
        <v>87</v>
      </c>
      <c r="F2717" s="5"/>
      <c r="G2717" s="6">
        <v>7</v>
      </c>
      <c r="H2717" s="8">
        <v>1</v>
      </c>
      <c r="I2717" s="1">
        <v>1</v>
      </c>
      <c r="J2717" s="1">
        <v>0</v>
      </c>
      <c r="K2717" s="1">
        <v>4</v>
      </c>
      <c r="L2717" s="1">
        <v>2</v>
      </c>
      <c r="M2717" s="1">
        <v>1</v>
      </c>
      <c r="N2717" s="1">
        <v>2</v>
      </c>
      <c r="O2717" s="1">
        <v>1</v>
      </c>
      <c r="P2717" s="1">
        <v>1</v>
      </c>
      <c r="Q2717" s="1">
        <v>1</v>
      </c>
      <c r="R2717" s="9">
        <v>1</v>
      </c>
    </row>
    <row r="2718" spans="3:18" x14ac:dyDescent="0.2">
      <c r="E2718" s="4" t="s">
        <v>88</v>
      </c>
      <c r="F2718" s="5"/>
      <c r="G2718" s="6">
        <v>4</v>
      </c>
      <c r="H2718" s="8">
        <v>1</v>
      </c>
      <c r="I2718" s="1">
        <v>3</v>
      </c>
      <c r="J2718" s="1">
        <v>0</v>
      </c>
      <c r="K2718" s="1">
        <v>0</v>
      </c>
      <c r="L2718" s="1">
        <v>0</v>
      </c>
      <c r="M2718" s="1">
        <v>0</v>
      </c>
      <c r="N2718" s="1">
        <v>0</v>
      </c>
      <c r="O2718" s="1">
        <v>0</v>
      </c>
      <c r="P2718" s="1">
        <v>0</v>
      </c>
      <c r="Q2718" s="1">
        <v>0</v>
      </c>
      <c r="R2718" s="9">
        <v>0</v>
      </c>
    </row>
    <row r="2719" spans="3:18" x14ac:dyDescent="0.2">
      <c r="E2719" s="4" t="s">
        <v>89</v>
      </c>
      <c r="F2719" s="5"/>
      <c r="G2719" s="6">
        <v>4</v>
      </c>
      <c r="H2719" s="8">
        <v>3</v>
      </c>
      <c r="I2719" s="1">
        <v>1</v>
      </c>
      <c r="J2719" s="1">
        <v>0</v>
      </c>
      <c r="K2719" s="1">
        <v>2</v>
      </c>
      <c r="L2719" s="1">
        <v>0</v>
      </c>
      <c r="M2719" s="1">
        <v>0</v>
      </c>
      <c r="N2719" s="1">
        <v>0</v>
      </c>
      <c r="O2719" s="1">
        <v>0</v>
      </c>
      <c r="P2719" s="1">
        <v>0</v>
      </c>
      <c r="Q2719" s="1">
        <v>0</v>
      </c>
      <c r="R2719" s="9">
        <v>0</v>
      </c>
    </row>
    <row r="2720" spans="3:18" x14ac:dyDescent="0.2">
      <c r="E2720" s="4" t="s">
        <v>90</v>
      </c>
      <c r="F2720" s="5"/>
      <c r="G2720" s="6">
        <v>2</v>
      </c>
      <c r="H2720" s="8">
        <v>0</v>
      </c>
      <c r="I2720" s="1">
        <v>0</v>
      </c>
      <c r="J2720" s="1">
        <v>0</v>
      </c>
      <c r="K2720" s="1">
        <v>1</v>
      </c>
      <c r="L2720" s="1">
        <v>0</v>
      </c>
      <c r="M2720" s="1">
        <v>0</v>
      </c>
      <c r="N2720" s="1">
        <v>0</v>
      </c>
      <c r="O2720" s="1">
        <v>0</v>
      </c>
      <c r="P2720" s="1">
        <v>0</v>
      </c>
      <c r="Q2720" s="1">
        <v>0</v>
      </c>
      <c r="R2720" s="9">
        <v>1</v>
      </c>
    </row>
    <row r="2721" spans="2:18" x14ac:dyDescent="0.2">
      <c r="E2721" s="57" t="s">
        <v>91</v>
      </c>
      <c r="F2721" s="59"/>
      <c r="G2721" s="55">
        <v>1</v>
      </c>
      <c r="H2721" s="77">
        <v>0</v>
      </c>
      <c r="I2721" s="32">
        <v>1</v>
      </c>
      <c r="J2721" s="32">
        <v>0</v>
      </c>
      <c r="K2721" s="32">
        <v>0</v>
      </c>
      <c r="L2721" s="32">
        <v>1</v>
      </c>
      <c r="M2721" s="32">
        <v>1</v>
      </c>
      <c r="N2721" s="32">
        <v>1</v>
      </c>
      <c r="O2721" s="32">
        <v>1</v>
      </c>
      <c r="P2721" s="32">
        <v>1</v>
      </c>
      <c r="Q2721" s="32">
        <v>1</v>
      </c>
      <c r="R2721" s="80">
        <v>0</v>
      </c>
    </row>
    <row r="2723" spans="2:18" x14ac:dyDescent="0.2">
      <c r="B2723" s="40" t="str">
        <f xml:space="preserve"> HYPERLINK("#'目次'!B119", "[113]")</f>
        <v>[113]</v>
      </c>
      <c r="C2723" s="23" t="s">
        <v>222</v>
      </c>
    </row>
    <row r="2726" spans="2:18" x14ac:dyDescent="0.2">
      <c r="C2726" s="23" t="s">
        <v>14</v>
      </c>
    </row>
    <row r="2727" spans="2:18" x14ac:dyDescent="0.2">
      <c r="D2727" s="195"/>
      <c r="E2727" s="196"/>
      <c r="F2727" s="196"/>
      <c r="G2727" s="37" t="s">
        <v>15</v>
      </c>
      <c r="H2727" s="33" t="s">
        <v>223</v>
      </c>
      <c r="I2727" s="13" t="s">
        <v>209</v>
      </c>
      <c r="J2727" s="38" t="s">
        <v>18</v>
      </c>
    </row>
    <row r="2728" spans="2:18" x14ac:dyDescent="0.2">
      <c r="D2728" s="197"/>
      <c r="E2728" s="198"/>
      <c r="F2728" s="198"/>
      <c r="G2728" s="35"/>
      <c r="H2728" s="39"/>
      <c r="I2728" s="14"/>
      <c r="J2728" s="34"/>
    </row>
    <row r="2729" spans="2:18" x14ac:dyDescent="0.2">
      <c r="D2729" s="56"/>
      <c r="E2729" s="58" t="s">
        <v>15</v>
      </c>
      <c r="F2729" s="46"/>
      <c r="G2729" s="36">
        <v>1200</v>
      </c>
      <c r="H2729" s="17">
        <v>213</v>
      </c>
      <c r="I2729" s="17">
        <v>985</v>
      </c>
      <c r="J2729" s="47">
        <v>2</v>
      </c>
    </row>
    <row r="2730" spans="2:18" x14ac:dyDescent="0.2">
      <c r="D2730" s="199" t="s">
        <v>19</v>
      </c>
      <c r="E2730" s="22" t="s">
        <v>20</v>
      </c>
      <c r="F2730" s="21"/>
      <c r="G2730" s="19">
        <v>132</v>
      </c>
      <c r="H2730" s="27">
        <v>19</v>
      </c>
      <c r="I2730" s="3">
        <v>113</v>
      </c>
      <c r="J2730" s="26">
        <v>0</v>
      </c>
    </row>
    <row r="2731" spans="2:18" x14ac:dyDescent="0.2">
      <c r="D2731" s="200"/>
      <c r="E2731" s="4" t="s">
        <v>21</v>
      </c>
      <c r="F2731" s="5"/>
      <c r="G2731" s="6">
        <v>444</v>
      </c>
      <c r="H2731" s="8">
        <v>72</v>
      </c>
      <c r="I2731" s="1">
        <v>371</v>
      </c>
      <c r="J2731" s="9">
        <v>1</v>
      </c>
    </row>
    <row r="2732" spans="2:18" x14ac:dyDescent="0.2">
      <c r="D2732" s="200"/>
      <c r="E2732" s="4" t="s">
        <v>22</v>
      </c>
      <c r="F2732" s="5"/>
      <c r="G2732" s="6">
        <v>192</v>
      </c>
      <c r="H2732" s="8">
        <v>38</v>
      </c>
      <c r="I2732" s="1">
        <v>154</v>
      </c>
      <c r="J2732" s="9">
        <v>0</v>
      </c>
    </row>
    <row r="2733" spans="2:18" x14ac:dyDescent="0.2">
      <c r="D2733" s="200"/>
      <c r="E2733" s="4" t="s">
        <v>23</v>
      </c>
      <c r="F2733" s="5"/>
      <c r="G2733" s="6">
        <v>192</v>
      </c>
      <c r="H2733" s="8">
        <v>41</v>
      </c>
      <c r="I2733" s="1">
        <v>150</v>
      </c>
      <c r="J2733" s="9">
        <v>1</v>
      </c>
    </row>
    <row r="2734" spans="2:18" x14ac:dyDescent="0.2">
      <c r="D2734" s="200"/>
      <c r="E2734" s="4" t="s">
        <v>24</v>
      </c>
      <c r="F2734" s="5"/>
      <c r="G2734" s="6">
        <v>240</v>
      </c>
      <c r="H2734" s="8">
        <v>43</v>
      </c>
      <c r="I2734" s="1">
        <v>197</v>
      </c>
      <c r="J2734" s="9">
        <v>0</v>
      </c>
    </row>
    <row r="2735" spans="2:18" x14ac:dyDescent="0.2">
      <c r="D2735" s="199" t="s">
        <v>25</v>
      </c>
      <c r="E2735" s="22" t="s">
        <v>26</v>
      </c>
      <c r="F2735" s="21"/>
      <c r="G2735" s="19">
        <v>348</v>
      </c>
      <c r="H2735" s="27">
        <v>55</v>
      </c>
      <c r="I2735" s="3">
        <v>293</v>
      </c>
      <c r="J2735" s="26">
        <v>0</v>
      </c>
    </row>
    <row r="2736" spans="2:18" x14ac:dyDescent="0.2">
      <c r="D2736" s="200"/>
      <c r="E2736" s="4" t="s">
        <v>27</v>
      </c>
      <c r="F2736" s="5"/>
      <c r="G2736" s="6">
        <v>378</v>
      </c>
      <c r="H2736" s="8">
        <v>69</v>
      </c>
      <c r="I2736" s="1">
        <v>308</v>
      </c>
      <c r="J2736" s="9">
        <v>1</v>
      </c>
    </row>
    <row r="2737" spans="2:10" x14ac:dyDescent="0.2">
      <c r="D2737" s="200"/>
      <c r="E2737" s="4" t="s">
        <v>28</v>
      </c>
      <c r="F2737" s="5"/>
      <c r="G2737" s="6">
        <v>372</v>
      </c>
      <c r="H2737" s="8">
        <v>74</v>
      </c>
      <c r="I2737" s="1">
        <v>297</v>
      </c>
      <c r="J2737" s="9">
        <v>1</v>
      </c>
    </row>
    <row r="2738" spans="2:10" x14ac:dyDescent="0.2">
      <c r="D2738" s="200"/>
      <c r="E2738" s="4" t="s">
        <v>29</v>
      </c>
      <c r="F2738" s="5"/>
      <c r="G2738" s="6">
        <v>102</v>
      </c>
      <c r="H2738" s="8">
        <v>15</v>
      </c>
      <c r="I2738" s="1">
        <v>87</v>
      </c>
      <c r="J2738" s="9">
        <v>0</v>
      </c>
    </row>
    <row r="2739" spans="2:10" x14ac:dyDescent="0.2">
      <c r="D2739" s="199" t="s">
        <v>30</v>
      </c>
      <c r="E2739" s="22" t="s">
        <v>31</v>
      </c>
      <c r="F2739" s="21"/>
      <c r="G2739" s="19">
        <v>592</v>
      </c>
      <c r="H2739" s="27">
        <v>98</v>
      </c>
      <c r="I2739" s="3">
        <v>492</v>
      </c>
      <c r="J2739" s="26">
        <v>2</v>
      </c>
    </row>
    <row r="2740" spans="2:10" x14ac:dyDescent="0.2">
      <c r="D2740" s="200"/>
      <c r="E2740" s="4" t="s">
        <v>32</v>
      </c>
      <c r="F2740" s="5"/>
      <c r="G2740" s="6">
        <v>608</v>
      </c>
      <c r="H2740" s="8">
        <v>115</v>
      </c>
      <c r="I2740" s="1">
        <v>493</v>
      </c>
      <c r="J2740" s="9">
        <v>0</v>
      </c>
    </row>
    <row r="2741" spans="2:10" x14ac:dyDescent="0.2">
      <c r="D2741" s="199" t="s">
        <v>33</v>
      </c>
      <c r="E2741" s="22" t="s">
        <v>34</v>
      </c>
      <c r="F2741" s="21"/>
      <c r="G2741" s="19">
        <v>74</v>
      </c>
      <c r="H2741" s="27">
        <v>3</v>
      </c>
      <c r="I2741" s="3">
        <v>71</v>
      </c>
      <c r="J2741" s="26">
        <v>0</v>
      </c>
    </row>
    <row r="2742" spans="2:10" x14ac:dyDescent="0.2">
      <c r="D2742" s="200"/>
      <c r="E2742" s="4" t="s">
        <v>35</v>
      </c>
      <c r="F2742" s="5"/>
      <c r="G2742" s="6">
        <v>148</v>
      </c>
      <c r="H2742" s="8">
        <v>6</v>
      </c>
      <c r="I2742" s="1">
        <v>142</v>
      </c>
      <c r="J2742" s="9">
        <v>0</v>
      </c>
    </row>
    <row r="2743" spans="2:10" x14ac:dyDescent="0.2">
      <c r="D2743" s="200"/>
      <c r="E2743" s="4" t="s">
        <v>36</v>
      </c>
      <c r="F2743" s="5"/>
      <c r="G2743" s="6">
        <v>187</v>
      </c>
      <c r="H2743" s="8">
        <v>16</v>
      </c>
      <c r="I2743" s="1">
        <v>169</v>
      </c>
      <c r="J2743" s="9">
        <v>2</v>
      </c>
    </row>
    <row r="2744" spans="2:10" x14ac:dyDescent="0.2">
      <c r="D2744" s="200"/>
      <c r="E2744" s="4" t="s">
        <v>37</v>
      </c>
      <c r="F2744" s="5"/>
      <c r="G2744" s="6">
        <v>221</v>
      </c>
      <c r="H2744" s="8">
        <v>28</v>
      </c>
      <c r="I2744" s="1">
        <v>193</v>
      </c>
      <c r="J2744" s="9">
        <v>0</v>
      </c>
    </row>
    <row r="2745" spans="2:10" x14ac:dyDescent="0.2">
      <c r="D2745" s="200"/>
      <c r="E2745" s="4" t="s">
        <v>38</v>
      </c>
      <c r="F2745" s="5"/>
      <c r="G2745" s="6">
        <v>186</v>
      </c>
      <c r="H2745" s="8">
        <v>34</v>
      </c>
      <c r="I2745" s="1">
        <v>152</v>
      </c>
      <c r="J2745" s="9">
        <v>0</v>
      </c>
    </row>
    <row r="2746" spans="2:10" x14ac:dyDescent="0.2">
      <c r="D2746" s="200"/>
      <c r="E2746" s="4" t="s">
        <v>39</v>
      </c>
      <c r="F2746" s="5"/>
      <c r="G2746" s="6">
        <v>223</v>
      </c>
      <c r="H2746" s="8">
        <v>54</v>
      </c>
      <c r="I2746" s="1">
        <v>169</v>
      </c>
      <c r="J2746" s="9">
        <v>0</v>
      </c>
    </row>
    <row r="2747" spans="2:10" x14ac:dyDescent="0.2">
      <c r="D2747" s="201"/>
      <c r="E2747" s="57" t="s">
        <v>40</v>
      </c>
      <c r="F2747" s="59"/>
      <c r="G2747" s="55">
        <v>161</v>
      </c>
      <c r="H2747" s="77">
        <v>72</v>
      </c>
      <c r="I2747" s="32">
        <v>89</v>
      </c>
      <c r="J2747" s="80">
        <v>0</v>
      </c>
    </row>
    <row r="2749" spans="2:10" x14ac:dyDescent="0.2">
      <c r="B2749" s="40" t="str">
        <f xml:space="preserve"> HYPERLINK("#'目次'!B120", "[114]")</f>
        <v>[114]</v>
      </c>
      <c r="C2749" s="23" t="s">
        <v>222</v>
      </c>
    </row>
    <row r="2752" spans="2:10" x14ac:dyDescent="0.2">
      <c r="C2752" s="23" t="s">
        <v>48</v>
      </c>
    </row>
    <row r="2753" spans="4:10" x14ac:dyDescent="0.2">
      <c r="D2753" s="195"/>
      <c r="E2753" s="196"/>
      <c r="F2753" s="196"/>
      <c r="G2753" s="37" t="s">
        <v>15</v>
      </c>
      <c r="H2753" s="33" t="s">
        <v>223</v>
      </c>
      <c r="I2753" s="13" t="s">
        <v>209</v>
      </c>
      <c r="J2753" s="38" t="s">
        <v>18</v>
      </c>
    </row>
    <row r="2754" spans="4:10" x14ac:dyDescent="0.2">
      <c r="D2754" s="197"/>
      <c r="E2754" s="198"/>
      <c r="F2754" s="198"/>
      <c r="G2754" s="35"/>
      <c r="H2754" s="39"/>
      <c r="I2754" s="14"/>
      <c r="J2754" s="34"/>
    </row>
    <row r="2755" spans="4:10" x14ac:dyDescent="0.2">
      <c r="D2755" s="56"/>
      <c r="E2755" s="58" t="s">
        <v>15</v>
      </c>
      <c r="F2755" s="46"/>
      <c r="G2755" s="36">
        <v>1200</v>
      </c>
      <c r="H2755" s="17">
        <v>213</v>
      </c>
      <c r="I2755" s="17">
        <v>985</v>
      </c>
      <c r="J2755" s="47">
        <v>2</v>
      </c>
    </row>
    <row r="2756" spans="4:10" x14ac:dyDescent="0.2">
      <c r="D2756" s="199" t="s">
        <v>49</v>
      </c>
      <c r="E2756" s="22" t="s">
        <v>50</v>
      </c>
      <c r="F2756" s="21"/>
      <c r="G2756" s="19">
        <v>15</v>
      </c>
      <c r="H2756" s="27">
        <v>5</v>
      </c>
      <c r="I2756" s="3">
        <v>10</v>
      </c>
      <c r="J2756" s="26">
        <v>0</v>
      </c>
    </row>
    <row r="2757" spans="4:10" x14ac:dyDescent="0.2">
      <c r="D2757" s="200"/>
      <c r="E2757" s="4" t="s">
        <v>51</v>
      </c>
      <c r="F2757" s="5"/>
      <c r="G2757" s="6">
        <v>142</v>
      </c>
      <c r="H2757" s="8">
        <v>32</v>
      </c>
      <c r="I2757" s="1">
        <v>110</v>
      </c>
      <c r="J2757" s="9">
        <v>0</v>
      </c>
    </row>
    <row r="2758" spans="4:10" x14ac:dyDescent="0.2">
      <c r="D2758" s="200"/>
      <c r="E2758" s="4" t="s">
        <v>52</v>
      </c>
      <c r="F2758" s="5"/>
      <c r="G2758" s="6">
        <v>26</v>
      </c>
      <c r="H2758" s="8">
        <v>5</v>
      </c>
      <c r="I2758" s="1">
        <v>21</v>
      </c>
      <c r="J2758" s="9">
        <v>0</v>
      </c>
    </row>
    <row r="2759" spans="4:10" x14ac:dyDescent="0.2">
      <c r="D2759" s="200"/>
      <c r="E2759" s="4" t="s">
        <v>53</v>
      </c>
      <c r="F2759" s="5"/>
      <c r="G2759" s="6">
        <v>41</v>
      </c>
      <c r="H2759" s="8">
        <v>10</v>
      </c>
      <c r="I2759" s="1">
        <v>31</v>
      </c>
      <c r="J2759" s="9">
        <v>0</v>
      </c>
    </row>
    <row r="2760" spans="4:10" x14ac:dyDescent="0.2">
      <c r="D2760" s="200"/>
      <c r="E2760" s="4" t="s">
        <v>54</v>
      </c>
      <c r="F2760" s="5"/>
      <c r="G2760" s="6">
        <v>226</v>
      </c>
      <c r="H2760" s="8">
        <v>26</v>
      </c>
      <c r="I2760" s="1">
        <v>200</v>
      </c>
      <c r="J2760" s="9">
        <v>0</v>
      </c>
    </row>
    <row r="2761" spans="4:10" x14ac:dyDescent="0.2">
      <c r="D2761" s="200"/>
      <c r="E2761" s="4" t="s">
        <v>55</v>
      </c>
      <c r="F2761" s="5"/>
      <c r="G2761" s="6">
        <v>125</v>
      </c>
      <c r="H2761" s="8">
        <v>5</v>
      </c>
      <c r="I2761" s="1">
        <v>119</v>
      </c>
      <c r="J2761" s="9">
        <v>1</v>
      </c>
    </row>
    <row r="2762" spans="4:10" x14ac:dyDescent="0.2">
      <c r="D2762" s="200"/>
      <c r="E2762" s="4" t="s">
        <v>56</v>
      </c>
      <c r="F2762" s="5"/>
      <c r="G2762" s="6">
        <v>190</v>
      </c>
      <c r="H2762" s="8">
        <v>29</v>
      </c>
      <c r="I2762" s="1">
        <v>160</v>
      </c>
      <c r="J2762" s="9">
        <v>1</v>
      </c>
    </row>
    <row r="2763" spans="4:10" x14ac:dyDescent="0.2">
      <c r="D2763" s="200"/>
      <c r="E2763" s="4" t="s">
        <v>57</v>
      </c>
      <c r="F2763" s="5"/>
      <c r="G2763" s="6">
        <v>185</v>
      </c>
      <c r="H2763" s="8">
        <v>56</v>
      </c>
      <c r="I2763" s="1">
        <v>129</v>
      </c>
      <c r="J2763" s="9">
        <v>0</v>
      </c>
    </row>
    <row r="2764" spans="4:10" x14ac:dyDescent="0.2">
      <c r="D2764" s="200"/>
      <c r="E2764" s="4" t="s">
        <v>58</v>
      </c>
      <c r="F2764" s="5"/>
      <c r="G2764" s="6">
        <v>113</v>
      </c>
      <c r="H2764" s="8">
        <v>3</v>
      </c>
      <c r="I2764" s="1">
        <v>110</v>
      </c>
      <c r="J2764" s="9">
        <v>0</v>
      </c>
    </row>
    <row r="2765" spans="4:10" x14ac:dyDescent="0.2">
      <c r="D2765" s="200"/>
      <c r="E2765" s="4" t="s">
        <v>59</v>
      </c>
      <c r="F2765" s="5"/>
      <c r="G2765" s="6">
        <v>136</v>
      </c>
      <c r="H2765" s="8">
        <v>42</v>
      </c>
      <c r="I2765" s="1">
        <v>94</v>
      </c>
      <c r="J2765" s="9">
        <v>0</v>
      </c>
    </row>
    <row r="2766" spans="4:10" x14ac:dyDescent="0.2">
      <c r="D2766" s="199" t="s">
        <v>60</v>
      </c>
      <c r="E2766" s="22" t="s">
        <v>61</v>
      </c>
      <c r="F2766" s="21"/>
      <c r="G2766" s="19">
        <v>205</v>
      </c>
      <c r="H2766" s="27">
        <v>54</v>
      </c>
      <c r="I2766" s="3">
        <v>151</v>
      </c>
      <c r="J2766" s="26">
        <v>0</v>
      </c>
    </row>
    <row r="2767" spans="4:10" x14ac:dyDescent="0.2">
      <c r="D2767" s="200"/>
      <c r="E2767" s="4" t="s">
        <v>62</v>
      </c>
      <c r="F2767" s="5"/>
      <c r="G2767" s="6">
        <v>160</v>
      </c>
      <c r="H2767" s="8">
        <v>33</v>
      </c>
      <c r="I2767" s="1">
        <v>127</v>
      </c>
      <c r="J2767" s="9">
        <v>0</v>
      </c>
    </row>
    <row r="2768" spans="4:10" x14ac:dyDescent="0.2">
      <c r="D2768" s="200"/>
      <c r="E2768" s="4" t="s">
        <v>63</v>
      </c>
      <c r="F2768" s="5"/>
      <c r="G2768" s="6">
        <v>121</v>
      </c>
      <c r="H2768" s="8">
        <v>15</v>
      </c>
      <c r="I2768" s="1">
        <v>106</v>
      </c>
      <c r="J2768" s="9">
        <v>0</v>
      </c>
    </row>
    <row r="2769" spans="2:10" x14ac:dyDescent="0.2">
      <c r="D2769" s="200"/>
      <c r="E2769" s="4" t="s">
        <v>64</v>
      </c>
      <c r="F2769" s="5"/>
      <c r="G2769" s="6">
        <v>124</v>
      </c>
      <c r="H2769" s="8">
        <v>12</v>
      </c>
      <c r="I2769" s="1">
        <v>111</v>
      </c>
      <c r="J2769" s="9">
        <v>1</v>
      </c>
    </row>
    <row r="2770" spans="2:10" x14ac:dyDescent="0.2">
      <c r="D2770" s="200"/>
      <c r="E2770" s="4" t="s">
        <v>65</v>
      </c>
      <c r="F2770" s="5"/>
      <c r="G2770" s="6">
        <v>109</v>
      </c>
      <c r="H2770" s="8">
        <v>16</v>
      </c>
      <c r="I2770" s="1">
        <v>93</v>
      </c>
      <c r="J2770" s="9">
        <v>0</v>
      </c>
    </row>
    <row r="2771" spans="2:10" x14ac:dyDescent="0.2">
      <c r="D2771" s="200"/>
      <c r="E2771" s="4" t="s">
        <v>66</v>
      </c>
      <c r="F2771" s="5"/>
      <c r="G2771" s="6">
        <v>104</v>
      </c>
      <c r="H2771" s="8">
        <v>12</v>
      </c>
      <c r="I2771" s="1">
        <v>92</v>
      </c>
      <c r="J2771" s="9">
        <v>0</v>
      </c>
    </row>
    <row r="2772" spans="2:10" x14ac:dyDescent="0.2">
      <c r="D2772" s="200"/>
      <c r="E2772" s="4" t="s">
        <v>67</v>
      </c>
      <c r="F2772" s="5"/>
      <c r="G2772" s="6">
        <v>139</v>
      </c>
      <c r="H2772" s="8">
        <v>31</v>
      </c>
      <c r="I2772" s="1">
        <v>108</v>
      </c>
      <c r="J2772" s="9">
        <v>0</v>
      </c>
    </row>
    <row r="2773" spans="2:10" x14ac:dyDescent="0.2">
      <c r="D2773" s="200"/>
      <c r="E2773" s="4" t="s">
        <v>68</v>
      </c>
      <c r="F2773" s="5"/>
      <c r="G2773" s="6">
        <v>48</v>
      </c>
      <c r="H2773" s="8">
        <v>12</v>
      </c>
      <c r="I2773" s="1">
        <v>36</v>
      </c>
      <c r="J2773" s="9">
        <v>0</v>
      </c>
    </row>
    <row r="2774" spans="2:10" x14ac:dyDescent="0.2">
      <c r="D2774" s="200"/>
      <c r="E2774" s="4" t="s">
        <v>69</v>
      </c>
      <c r="F2774" s="5"/>
      <c r="G2774" s="6">
        <v>37</v>
      </c>
      <c r="H2774" s="8">
        <v>6</v>
      </c>
      <c r="I2774" s="1">
        <v>31</v>
      </c>
      <c r="J2774" s="9">
        <v>0</v>
      </c>
    </row>
    <row r="2775" spans="2:10" x14ac:dyDescent="0.2">
      <c r="D2775" s="93" t="s">
        <v>70</v>
      </c>
      <c r="E2775" s="89" t="s">
        <v>18</v>
      </c>
      <c r="F2775" s="92"/>
      <c r="G2775" s="94">
        <v>0</v>
      </c>
      <c r="H2775" s="122">
        <v>0</v>
      </c>
      <c r="I2775" s="63">
        <v>0</v>
      </c>
      <c r="J2775" s="121">
        <v>0</v>
      </c>
    </row>
    <row r="2777" spans="2:10" x14ac:dyDescent="0.2">
      <c r="B2777" s="40" t="str">
        <f xml:space="preserve"> HYPERLINK("#'目次'!B121", "[115]")</f>
        <v>[115]</v>
      </c>
      <c r="C2777" s="23" t="s">
        <v>222</v>
      </c>
    </row>
    <row r="2780" spans="2:10" x14ac:dyDescent="0.2">
      <c r="C2780" s="23" t="s">
        <v>73</v>
      </c>
    </row>
    <row r="2781" spans="2:10" x14ac:dyDescent="0.2">
      <c r="D2781" s="195"/>
      <c r="E2781" s="196"/>
      <c r="F2781" s="196"/>
      <c r="G2781" s="37" t="s">
        <v>15</v>
      </c>
      <c r="H2781" s="33" t="s">
        <v>223</v>
      </c>
      <c r="I2781" s="13" t="s">
        <v>209</v>
      </c>
      <c r="J2781" s="38" t="s">
        <v>18</v>
      </c>
    </row>
    <row r="2782" spans="2:10" x14ac:dyDescent="0.2">
      <c r="D2782" s="197"/>
      <c r="E2782" s="198"/>
      <c r="F2782" s="198"/>
      <c r="G2782" s="35"/>
      <c r="H2782" s="39"/>
      <c r="I2782" s="14"/>
      <c r="J2782" s="34"/>
    </row>
    <row r="2783" spans="2:10" x14ac:dyDescent="0.2">
      <c r="D2783" s="56"/>
      <c r="E2783" s="58" t="s">
        <v>15</v>
      </c>
      <c r="F2783" s="46"/>
      <c r="G2783" s="36">
        <v>1200</v>
      </c>
      <c r="H2783" s="17">
        <v>213</v>
      </c>
      <c r="I2783" s="17">
        <v>985</v>
      </c>
      <c r="J2783" s="47">
        <v>2</v>
      </c>
    </row>
    <row r="2784" spans="2:10" x14ac:dyDescent="0.2">
      <c r="D2784" s="199" t="s">
        <v>74</v>
      </c>
      <c r="E2784" s="22" t="s">
        <v>75</v>
      </c>
      <c r="F2784" s="21"/>
      <c r="G2784" s="19">
        <v>592</v>
      </c>
      <c r="H2784" s="27">
        <v>98</v>
      </c>
      <c r="I2784" s="3">
        <v>492</v>
      </c>
      <c r="J2784" s="26">
        <v>2</v>
      </c>
    </row>
    <row r="2785" spans="4:10" x14ac:dyDescent="0.2">
      <c r="D2785" s="200"/>
      <c r="E2785" s="4" t="s">
        <v>34</v>
      </c>
      <c r="F2785" s="5"/>
      <c r="G2785" s="6">
        <v>37</v>
      </c>
      <c r="H2785" s="8">
        <v>2</v>
      </c>
      <c r="I2785" s="1">
        <v>35</v>
      </c>
      <c r="J2785" s="9">
        <v>0</v>
      </c>
    </row>
    <row r="2786" spans="4:10" x14ac:dyDescent="0.2">
      <c r="D2786" s="200"/>
      <c r="E2786" s="4" t="s">
        <v>35</v>
      </c>
      <c r="F2786" s="5"/>
      <c r="G2786" s="6">
        <v>75</v>
      </c>
      <c r="H2786" s="8">
        <v>4</v>
      </c>
      <c r="I2786" s="1">
        <v>71</v>
      </c>
      <c r="J2786" s="9">
        <v>0</v>
      </c>
    </row>
    <row r="2787" spans="4:10" x14ac:dyDescent="0.2">
      <c r="D2787" s="200"/>
      <c r="E2787" s="4" t="s">
        <v>36</v>
      </c>
      <c r="F2787" s="5"/>
      <c r="G2787" s="6">
        <v>95</v>
      </c>
      <c r="H2787" s="8">
        <v>7</v>
      </c>
      <c r="I2787" s="1">
        <v>86</v>
      </c>
      <c r="J2787" s="9">
        <v>2</v>
      </c>
    </row>
    <row r="2788" spans="4:10" x14ac:dyDescent="0.2">
      <c r="D2788" s="200"/>
      <c r="E2788" s="4" t="s">
        <v>37</v>
      </c>
      <c r="F2788" s="5"/>
      <c r="G2788" s="6">
        <v>111</v>
      </c>
      <c r="H2788" s="8">
        <v>17</v>
      </c>
      <c r="I2788" s="1">
        <v>94</v>
      </c>
      <c r="J2788" s="9">
        <v>0</v>
      </c>
    </row>
    <row r="2789" spans="4:10" x14ac:dyDescent="0.2">
      <c r="D2789" s="200"/>
      <c r="E2789" s="4" t="s">
        <v>38</v>
      </c>
      <c r="F2789" s="5"/>
      <c r="G2789" s="6">
        <v>93</v>
      </c>
      <c r="H2789" s="8">
        <v>14</v>
      </c>
      <c r="I2789" s="1">
        <v>79</v>
      </c>
      <c r="J2789" s="9">
        <v>0</v>
      </c>
    </row>
    <row r="2790" spans="4:10" x14ac:dyDescent="0.2">
      <c r="D2790" s="200"/>
      <c r="E2790" s="4" t="s">
        <v>39</v>
      </c>
      <c r="F2790" s="5"/>
      <c r="G2790" s="6">
        <v>109</v>
      </c>
      <c r="H2790" s="8">
        <v>26</v>
      </c>
      <c r="I2790" s="1">
        <v>83</v>
      </c>
      <c r="J2790" s="9">
        <v>0</v>
      </c>
    </row>
    <row r="2791" spans="4:10" x14ac:dyDescent="0.2">
      <c r="D2791" s="200"/>
      <c r="E2791" s="4" t="s">
        <v>40</v>
      </c>
      <c r="F2791" s="5"/>
      <c r="G2791" s="6">
        <v>72</v>
      </c>
      <c r="H2791" s="8">
        <v>28</v>
      </c>
      <c r="I2791" s="1">
        <v>44</v>
      </c>
      <c r="J2791" s="9">
        <v>0</v>
      </c>
    </row>
    <row r="2792" spans="4:10" x14ac:dyDescent="0.2">
      <c r="D2792" s="199" t="s">
        <v>76</v>
      </c>
      <c r="E2792" s="22" t="s">
        <v>77</v>
      </c>
      <c r="F2792" s="21"/>
      <c r="G2792" s="19">
        <v>608</v>
      </c>
      <c r="H2792" s="27">
        <v>115</v>
      </c>
      <c r="I2792" s="3">
        <v>493</v>
      </c>
      <c r="J2792" s="26">
        <v>0</v>
      </c>
    </row>
    <row r="2793" spans="4:10" x14ac:dyDescent="0.2">
      <c r="D2793" s="200"/>
      <c r="E2793" s="4" t="s">
        <v>34</v>
      </c>
      <c r="F2793" s="5"/>
      <c r="G2793" s="6">
        <v>37</v>
      </c>
      <c r="H2793" s="8">
        <v>1</v>
      </c>
      <c r="I2793" s="1">
        <v>36</v>
      </c>
      <c r="J2793" s="9">
        <v>0</v>
      </c>
    </row>
    <row r="2794" spans="4:10" x14ac:dyDescent="0.2">
      <c r="D2794" s="200"/>
      <c r="E2794" s="4" t="s">
        <v>35</v>
      </c>
      <c r="F2794" s="5"/>
      <c r="G2794" s="6">
        <v>73</v>
      </c>
      <c r="H2794" s="8">
        <v>2</v>
      </c>
      <c r="I2794" s="1">
        <v>71</v>
      </c>
      <c r="J2794" s="9">
        <v>0</v>
      </c>
    </row>
    <row r="2795" spans="4:10" x14ac:dyDescent="0.2">
      <c r="D2795" s="200"/>
      <c r="E2795" s="4" t="s">
        <v>36</v>
      </c>
      <c r="F2795" s="5"/>
      <c r="G2795" s="6">
        <v>92</v>
      </c>
      <c r="H2795" s="8">
        <v>9</v>
      </c>
      <c r="I2795" s="1">
        <v>83</v>
      </c>
      <c r="J2795" s="9">
        <v>0</v>
      </c>
    </row>
    <row r="2796" spans="4:10" x14ac:dyDescent="0.2">
      <c r="D2796" s="200"/>
      <c r="E2796" s="4" t="s">
        <v>37</v>
      </c>
      <c r="F2796" s="5"/>
      <c r="G2796" s="6">
        <v>110</v>
      </c>
      <c r="H2796" s="8">
        <v>11</v>
      </c>
      <c r="I2796" s="1">
        <v>99</v>
      </c>
      <c r="J2796" s="9">
        <v>0</v>
      </c>
    </row>
    <row r="2797" spans="4:10" x14ac:dyDescent="0.2">
      <c r="D2797" s="200"/>
      <c r="E2797" s="4" t="s">
        <v>38</v>
      </c>
      <c r="F2797" s="5"/>
      <c r="G2797" s="6">
        <v>93</v>
      </c>
      <c r="H2797" s="8">
        <v>20</v>
      </c>
      <c r="I2797" s="1">
        <v>73</v>
      </c>
      <c r="J2797" s="9">
        <v>0</v>
      </c>
    </row>
    <row r="2798" spans="4:10" x14ac:dyDescent="0.2">
      <c r="D2798" s="200"/>
      <c r="E2798" s="4" t="s">
        <v>39</v>
      </c>
      <c r="F2798" s="5"/>
      <c r="G2798" s="6">
        <v>114</v>
      </c>
      <c r="H2798" s="8">
        <v>28</v>
      </c>
      <c r="I2798" s="1">
        <v>86</v>
      </c>
      <c r="J2798" s="9">
        <v>0</v>
      </c>
    </row>
    <row r="2799" spans="4:10" x14ac:dyDescent="0.2">
      <c r="D2799" s="201"/>
      <c r="E2799" s="57" t="s">
        <v>40</v>
      </c>
      <c r="F2799" s="59"/>
      <c r="G2799" s="55">
        <v>89</v>
      </c>
      <c r="H2799" s="77">
        <v>44</v>
      </c>
      <c r="I2799" s="32">
        <v>45</v>
      </c>
      <c r="J2799" s="80">
        <v>0</v>
      </c>
    </row>
    <row r="2801" spans="2:10" x14ac:dyDescent="0.2">
      <c r="B2801" s="40" t="str">
        <f xml:space="preserve"> HYPERLINK("#'目次'!B122", "[116]")</f>
        <v>[116]</v>
      </c>
      <c r="C2801" s="23" t="s">
        <v>222</v>
      </c>
    </row>
    <row r="2804" spans="2:10" x14ac:dyDescent="0.2">
      <c r="C2804" s="23" t="s">
        <v>80</v>
      </c>
    </row>
    <row r="2805" spans="2:10" x14ac:dyDescent="0.2">
      <c r="E2805" s="195"/>
      <c r="F2805" s="196"/>
      <c r="G2805" s="37" t="s">
        <v>15</v>
      </c>
      <c r="H2805" s="33" t="s">
        <v>223</v>
      </c>
      <c r="I2805" s="13" t="s">
        <v>209</v>
      </c>
      <c r="J2805" s="38" t="s">
        <v>18</v>
      </c>
    </row>
    <row r="2806" spans="2:10" x14ac:dyDescent="0.2">
      <c r="E2806" s="197"/>
      <c r="F2806" s="198"/>
      <c r="G2806" s="35"/>
      <c r="H2806" s="39"/>
      <c r="I2806" s="14"/>
      <c r="J2806" s="34"/>
    </row>
    <row r="2807" spans="2:10" x14ac:dyDescent="0.2">
      <c r="E2807" s="91" t="s">
        <v>15</v>
      </c>
      <c r="F2807" s="46"/>
      <c r="G2807" s="36">
        <v>1200</v>
      </c>
      <c r="H2807" s="17">
        <v>213</v>
      </c>
      <c r="I2807" s="17">
        <v>985</v>
      </c>
      <c r="J2807" s="47">
        <v>2</v>
      </c>
    </row>
    <row r="2808" spans="2:10" x14ac:dyDescent="0.2">
      <c r="E2808" s="4" t="s">
        <v>81</v>
      </c>
      <c r="F2808" s="5"/>
      <c r="G2808" s="19">
        <v>48</v>
      </c>
      <c r="H2808" s="27">
        <v>9</v>
      </c>
      <c r="I2808" s="3">
        <v>39</v>
      </c>
      <c r="J2808" s="26">
        <v>0</v>
      </c>
    </row>
    <row r="2809" spans="2:10" x14ac:dyDescent="0.2">
      <c r="E2809" s="4" t="s">
        <v>82</v>
      </c>
      <c r="F2809" s="5"/>
      <c r="G2809" s="6">
        <v>84</v>
      </c>
      <c r="H2809" s="8">
        <v>10</v>
      </c>
      <c r="I2809" s="1">
        <v>74</v>
      </c>
      <c r="J2809" s="9">
        <v>0</v>
      </c>
    </row>
    <row r="2810" spans="2:10" x14ac:dyDescent="0.2">
      <c r="E2810" s="4" t="s">
        <v>83</v>
      </c>
      <c r="F2810" s="5"/>
      <c r="G2810" s="6">
        <v>462</v>
      </c>
      <c r="H2810" s="8">
        <v>74</v>
      </c>
      <c r="I2810" s="1">
        <v>387</v>
      </c>
      <c r="J2810" s="9">
        <v>1</v>
      </c>
    </row>
    <row r="2811" spans="2:10" x14ac:dyDescent="0.2">
      <c r="E2811" s="4" t="s">
        <v>84</v>
      </c>
      <c r="F2811" s="5"/>
      <c r="G2811" s="6">
        <v>30</v>
      </c>
      <c r="H2811" s="8">
        <v>6</v>
      </c>
      <c r="I2811" s="1">
        <v>24</v>
      </c>
      <c r="J2811" s="9">
        <v>0</v>
      </c>
    </row>
    <row r="2812" spans="2:10" x14ac:dyDescent="0.2">
      <c r="E2812" s="4" t="s">
        <v>85</v>
      </c>
      <c r="F2812" s="5"/>
      <c r="G2812" s="6">
        <v>144</v>
      </c>
      <c r="H2812" s="8">
        <v>30</v>
      </c>
      <c r="I2812" s="1">
        <v>114</v>
      </c>
      <c r="J2812" s="9">
        <v>0</v>
      </c>
    </row>
    <row r="2813" spans="2:10" x14ac:dyDescent="0.2">
      <c r="E2813" s="4" t="s">
        <v>86</v>
      </c>
      <c r="F2813" s="5"/>
      <c r="G2813" s="6">
        <v>192</v>
      </c>
      <c r="H2813" s="8">
        <v>41</v>
      </c>
      <c r="I2813" s="1">
        <v>150</v>
      </c>
      <c r="J2813" s="9">
        <v>1</v>
      </c>
    </row>
    <row r="2814" spans="2:10" x14ac:dyDescent="0.2">
      <c r="E2814" s="4" t="s">
        <v>87</v>
      </c>
      <c r="F2814" s="5"/>
      <c r="G2814" s="6">
        <v>72</v>
      </c>
      <c r="H2814" s="8">
        <v>18</v>
      </c>
      <c r="I2814" s="1">
        <v>54</v>
      </c>
      <c r="J2814" s="9">
        <v>0</v>
      </c>
    </row>
    <row r="2815" spans="2:10" x14ac:dyDescent="0.2">
      <c r="E2815" s="4" t="s">
        <v>88</v>
      </c>
      <c r="F2815" s="5"/>
      <c r="G2815" s="6">
        <v>36</v>
      </c>
      <c r="H2815" s="8">
        <v>5</v>
      </c>
      <c r="I2815" s="1">
        <v>31</v>
      </c>
      <c r="J2815" s="9">
        <v>0</v>
      </c>
    </row>
    <row r="2816" spans="2:10" x14ac:dyDescent="0.2">
      <c r="E2816" s="4" t="s">
        <v>89</v>
      </c>
      <c r="F2816" s="5"/>
      <c r="G2816" s="6">
        <v>66</v>
      </c>
      <c r="H2816" s="8">
        <v>9</v>
      </c>
      <c r="I2816" s="1">
        <v>57</v>
      </c>
      <c r="J2816" s="9">
        <v>0</v>
      </c>
    </row>
    <row r="2817" spans="2:10" x14ac:dyDescent="0.2">
      <c r="E2817" s="4" t="s">
        <v>90</v>
      </c>
      <c r="F2817" s="5"/>
      <c r="G2817" s="6">
        <v>54</v>
      </c>
      <c r="H2817" s="8">
        <v>11</v>
      </c>
      <c r="I2817" s="1">
        <v>43</v>
      </c>
      <c r="J2817" s="9">
        <v>0</v>
      </c>
    </row>
    <row r="2818" spans="2:10" x14ac:dyDescent="0.2">
      <c r="E2818" s="57" t="s">
        <v>91</v>
      </c>
      <c r="F2818" s="59"/>
      <c r="G2818" s="55">
        <v>12</v>
      </c>
      <c r="H2818" s="77">
        <v>0</v>
      </c>
      <c r="I2818" s="32">
        <v>12</v>
      </c>
      <c r="J2818" s="80">
        <v>0</v>
      </c>
    </row>
    <row r="2820" spans="2:10" x14ac:dyDescent="0.2">
      <c r="B2820" s="40" t="str">
        <f xml:space="preserve"> HYPERLINK("#'目次'!B123", "[117]")</f>
        <v>[117]</v>
      </c>
      <c r="C2820" s="23" t="s">
        <v>226</v>
      </c>
    </row>
    <row r="2823" spans="2:10" x14ac:dyDescent="0.2">
      <c r="C2823" s="23" t="s">
        <v>14</v>
      </c>
    </row>
    <row r="2824" spans="2:10" ht="24" x14ac:dyDescent="0.2">
      <c r="D2824" s="195"/>
      <c r="E2824" s="196"/>
      <c r="F2824" s="196"/>
      <c r="G2824" s="37" t="s">
        <v>15</v>
      </c>
      <c r="H2824" s="33" t="s">
        <v>227</v>
      </c>
      <c r="I2824" s="13" t="s">
        <v>228</v>
      </c>
      <c r="J2824" s="38" t="s">
        <v>18</v>
      </c>
    </row>
    <row r="2825" spans="2:10" x14ac:dyDescent="0.2">
      <c r="D2825" s="197"/>
      <c r="E2825" s="198"/>
      <c r="F2825" s="198"/>
      <c r="G2825" s="35"/>
      <c r="H2825" s="39"/>
      <c r="I2825" s="14"/>
      <c r="J2825" s="34"/>
    </row>
    <row r="2826" spans="2:10" x14ac:dyDescent="0.2">
      <c r="D2826" s="56"/>
      <c r="E2826" s="58" t="s">
        <v>15</v>
      </c>
      <c r="F2826" s="46"/>
      <c r="G2826" s="36">
        <v>1200</v>
      </c>
      <c r="H2826" s="17">
        <v>583</v>
      </c>
      <c r="I2826" s="17">
        <v>515</v>
      </c>
      <c r="J2826" s="47">
        <v>102</v>
      </c>
    </row>
    <row r="2827" spans="2:10" x14ac:dyDescent="0.2">
      <c r="D2827" s="199" t="s">
        <v>19</v>
      </c>
      <c r="E2827" s="22" t="s">
        <v>20</v>
      </c>
      <c r="F2827" s="21"/>
      <c r="G2827" s="19">
        <v>132</v>
      </c>
      <c r="H2827" s="27">
        <v>65</v>
      </c>
      <c r="I2827" s="3">
        <v>56</v>
      </c>
      <c r="J2827" s="26">
        <v>11</v>
      </c>
    </row>
    <row r="2828" spans="2:10" x14ac:dyDescent="0.2">
      <c r="D2828" s="200"/>
      <c r="E2828" s="4" t="s">
        <v>21</v>
      </c>
      <c r="F2828" s="5"/>
      <c r="G2828" s="6">
        <v>444</v>
      </c>
      <c r="H2828" s="8">
        <v>196</v>
      </c>
      <c r="I2828" s="1">
        <v>205</v>
      </c>
      <c r="J2828" s="9">
        <v>43</v>
      </c>
    </row>
    <row r="2829" spans="2:10" x14ac:dyDescent="0.2">
      <c r="D2829" s="200"/>
      <c r="E2829" s="4" t="s">
        <v>22</v>
      </c>
      <c r="F2829" s="5"/>
      <c r="G2829" s="6">
        <v>192</v>
      </c>
      <c r="H2829" s="8">
        <v>98</v>
      </c>
      <c r="I2829" s="1">
        <v>78</v>
      </c>
      <c r="J2829" s="9">
        <v>16</v>
      </c>
    </row>
    <row r="2830" spans="2:10" x14ac:dyDescent="0.2">
      <c r="D2830" s="200"/>
      <c r="E2830" s="4" t="s">
        <v>23</v>
      </c>
      <c r="F2830" s="5"/>
      <c r="G2830" s="6">
        <v>192</v>
      </c>
      <c r="H2830" s="8">
        <v>106</v>
      </c>
      <c r="I2830" s="1">
        <v>73</v>
      </c>
      <c r="J2830" s="9">
        <v>13</v>
      </c>
    </row>
    <row r="2831" spans="2:10" x14ac:dyDescent="0.2">
      <c r="D2831" s="200"/>
      <c r="E2831" s="4" t="s">
        <v>24</v>
      </c>
      <c r="F2831" s="5"/>
      <c r="G2831" s="6">
        <v>240</v>
      </c>
      <c r="H2831" s="8">
        <v>118</v>
      </c>
      <c r="I2831" s="1">
        <v>103</v>
      </c>
      <c r="J2831" s="9">
        <v>19</v>
      </c>
    </row>
    <row r="2832" spans="2:10" x14ac:dyDescent="0.2">
      <c r="D2832" s="199" t="s">
        <v>25</v>
      </c>
      <c r="E2832" s="22" t="s">
        <v>26</v>
      </c>
      <c r="F2832" s="21"/>
      <c r="G2832" s="19">
        <v>348</v>
      </c>
      <c r="H2832" s="27">
        <v>180</v>
      </c>
      <c r="I2832" s="3">
        <v>144</v>
      </c>
      <c r="J2832" s="26">
        <v>24</v>
      </c>
    </row>
    <row r="2833" spans="2:10" x14ac:dyDescent="0.2">
      <c r="D2833" s="200"/>
      <c r="E2833" s="4" t="s">
        <v>27</v>
      </c>
      <c r="F2833" s="5"/>
      <c r="G2833" s="6">
        <v>378</v>
      </c>
      <c r="H2833" s="8">
        <v>190</v>
      </c>
      <c r="I2833" s="1">
        <v>159</v>
      </c>
      <c r="J2833" s="9">
        <v>29</v>
      </c>
    </row>
    <row r="2834" spans="2:10" x14ac:dyDescent="0.2">
      <c r="D2834" s="200"/>
      <c r="E2834" s="4" t="s">
        <v>28</v>
      </c>
      <c r="F2834" s="5"/>
      <c r="G2834" s="6">
        <v>372</v>
      </c>
      <c r="H2834" s="8">
        <v>171</v>
      </c>
      <c r="I2834" s="1">
        <v>161</v>
      </c>
      <c r="J2834" s="9">
        <v>40</v>
      </c>
    </row>
    <row r="2835" spans="2:10" x14ac:dyDescent="0.2">
      <c r="D2835" s="200"/>
      <c r="E2835" s="4" t="s">
        <v>29</v>
      </c>
      <c r="F2835" s="5"/>
      <c r="G2835" s="6">
        <v>102</v>
      </c>
      <c r="H2835" s="8">
        <v>42</v>
      </c>
      <c r="I2835" s="1">
        <v>51</v>
      </c>
      <c r="J2835" s="9">
        <v>9</v>
      </c>
    </row>
    <row r="2836" spans="2:10" x14ac:dyDescent="0.2">
      <c r="D2836" s="199" t="s">
        <v>30</v>
      </c>
      <c r="E2836" s="22" t="s">
        <v>31</v>
      </c>
      <c r="F2836" s="21"/>
      <c r="G2836" s="19">
        <v>592</v>
      </c>
      <c r="H2836" s="27">
        <v>299</v>
      </c>
      <c r="I2836" s="3">
        <v>244</v>
      </c>
      <c r="J2836" s="26">
        <v>49</v>
      </c>
    </row>
    <row r="2837" spans="2:10" x14ac:dyDescent="0.2">
      <c r="D2837" s="200"/>
      <c r="E2837" s="4" t="s">
        <v>32</v>
      </c>
      <c r="F2837" s="5"/>
      <c r="G2837" s="6">
        <v>608</v>
      </c>
      <c r="H2837" s="8">
        <v>284</v>
      </c>
      <c r="I2837" s="1">
        <v>271</v>
      </c>
      <c r="J2837" s="9">
        <v>53</v>
      </c>
    </row>
    <row r="2838" spans="2:10" x14ac:dyDescent="0.2">
      <c r="D2838" s="199" t="s">
        <v>33</v>
      </c>
      <c r="E2838" s="22" t="s">
        <v>34</v>
      </c>
      <c r="F2838" s="21"/>
      <c r="G2838" s="19">
        <v>74</v>
      </c>
      <c r="H2838" s="27">
        <v>44</v>
      </c>
      <c r="I2838" s="3">
        <v>26</v>
      </c>
      <c r="J2838" s="26">
        <v>4</v>
      </c>
    </row>
    <row r="2839" spans="2:10" x14ac:dyDescent="0.2">
      <c r="D2839" s="200"/>
      <c r="E2839" s="4" t="s">
        <v>35</v>
      </c>
      <c r="F2839" s="5"/>
      <c r="G2839" s="6">
        <v>148</v>
      </c>
      <c r="H2839" s="8">
        <v>83</v>
      </c>
      <c r="I2839" s="1">
        <v>52</v>
      </c>
      <c r="J2839" s="9">
        <v>13</v>
      </c>
    </row>
    <row r="2840" spans="2:10" x14ac:dyDescent="0.2">
      <c r="D2840" s="200"/>
      <c r="E2840" s="4" t="s">
        <v>36</v>
      </c>
      <c r="F2840" s="5"/>
      <c r="G2840" s="6">
        <v>187</v>
      </c>
      <c r="H2840" s="8">
        <v>106</v>
      </c>
      <c r="I2840" s="1">
        <v>69</v>
      </c>
      <c r="J2840" s="9">
        <v>12</v>
      </c>
    </row>
    <row r="2841" spans="2:10" x14ac:dyDescent="0.2">
      <c r="D2841" s="200"/>
      <c r="E2841" s="4" t="s">
        <v>37</v>
      </c>
      <c r="F2841" s="5"/>
      <c r="G2841" s="6">
        <v>221</v>
      </c>
      <c r="H2841" s="8">
        <v>103</v>
      </c>
      <c r="I2841" s="1">
        <v>97</v>
      </c>
      <c r="J2841" s="9">
        <v>21</v>
      </c>
    </row>
    <row r="2842" spans="2:10" x14ac:dyDescent="0.2">
      <c r="D2842" s="200"/>
      <c r="E2842" s="4" t="s">
        <v>38</v>
      </c>
      <c r="F2842" s="5"/>
      <c r="G2842" s="6">
        <v>186</v>
      </c>
      <c r="H2842" s="8">
        <v>89</v>
      </c>
      <c r="I2842" s="1">
        <v>82</v>
      </c>
      <c r="J2842" s="9">
        <v>15</v>
      </c>
    </row>
    <row r="2843" spans="2:10" x14ac:dyDescent="0.2">
      <c r="D2843" s="200"/>
      <c r="E2843" s="4" t="s">
        <v>39</v>
      </c>
      <c r="F2843" s="5"/>
      <c r="G2843" s="6">
        <v>223</v>
      </c>
      <c r="H2843" s="8">
        <v>102</v>
      </c>
      <c r="I2843" s="1">
        <v>107</v>
      </c>
      <c r="J2843" s="9">
        <v>14</v>
      </c>
    </row>
    <row r="2844" spans="2:10" x14ac:dyDescent="0.2">
      <c r="D2844" s="201"/>
      <c r="E2844" s="57" t="s">
        <v>40</v>
      </c>
      <c r="F2844" s="59"/>
      <c r="G2844" s="55">
        <v>161</v>
      </c>
      <c r="H2844" s="77">
        <v>56</v>
      </c>
      <c r="I2844" s="32">
        <v>82</v>
      </c>
      <c r="J2844" s="80">
        <v>23</v>
      </c>
    </row>
    <row r="2846" spans="2:10" x14ac:dyDescent="0.2">
      <c r="B2846" s="40" t="str">
        <f xml:space="preserve"> HYPERLINK("#'目次'!B124", "[118]")</f>
        <v>[118]</v>
      </c>
      <c r="C2846" s="23" t="s">
        <v>226</v>
      </c>
    </row>
    <row r="2849" spans="3:10" x14ac:dyDescent="0.2">
      <c r="C2849" s="23" t="s">
        <v>48</v>
      </c>
    </row>
    <row r="2850" spans="3:10" ht="24" x14ac:dyDescent="0.2">
      <c r="D2850" s="195"/>
      <c r="E2850" s="196"/>
      <c r="F2850" s="196"/>
      <c r="G2850" s="37" t="s">
        <v>15</v>
      </c>
      <c r="H2850" s="33" t="s">
        <v>227</v>
      </c>
      <c r="I2850" s="13" t="s">
        <v>228</v>
      </c>
      <c r="J2850" s="38" t="s">
        <v>18</v>
      </c>
    </row>
    <row r="2851" spans="3:10" x14ac:dyDescent="0.2">
      <c r="D2851" s="197"/>
      <c r="E2851" s="198"/>
      <c r="F2851" s="198"/>
      <c r="G2851" s="35"/>
      <c r="H2851" s="39"/>
      <c r="I2851" s="14"/>
      <c r="J2851" s="34"/>
    </row>
    <row r="2852" spans="3:10" x14ac:dyDescent="0.2">
      <c r="D2852" s="56"/>
      <c r="E2852" s="58" t="s">
        <v>15</v>
      </c>
      <c r="F2852" s="46"/>
      <c r="G2852" s="36">
        <v>1200</v>
      </c>
      <c r="H2852" s="17">
        <v>583</v>
      </c>
      <c r="I2852" s="17">
        <v>515</v>
      </c>
      <c r="J2852" s="47">
        <v>102</v>
      </c>
    </row>
    <row r="2853" spans="3:10" x14ac:dyDescent="0.2">
      <c r="D2853" s="199" t="s">
        <v>49</v>
      </c>
      <c r="E2853" s="22" t="s">
        <v>50</v>
      </c>
      <c r="F2853" s="21"/>
      <c r="G2853" s="19">
        <v>15</v>
      </c>
      <c r="H2853" s="27">
        <v>6</v>
      </c>
      <c r="I2853" s="3">
        <v>7</v>
      </c>
      <c r="J2853" s="26">
        <v>2</v>
      </c>
    </row>
    <row r="2854" spans="3:10" x14ac:dyDescent="0.2">
      <c r="D2854" s="200"/>
      <c r="E2854" s="4" t="s">
        <v>51</v>
      </c>
      <c r="F2854" s="5"/>
      <c r="G2854" s="6">
        <v>142</v>
      </c>
      <c r="H2854" s="8">
        <v>65</v>
      </c>
      <c r="I2854" s="1">
        <v>65</v>
      </c>
      <c r="J2854" s="9">
        <v>12</v>
      </c>
    </row>
    <row r="2855" spans="3:10" x14ac:dyDescent="0.2">
      <c r="D2855" s="200"/>
      <c r="E2855" s="4" t="s">
        <v>52</v>
      </c>
      <c r="F2855" s="5"/>
      <c r="G2855" s="6">
        <v>26</v>
      </c>
      <c r="H2855" s="8">
        <v>16</v>
      </c>
      <c r="I2855" s="1">
        <v>8</v>
      </c>
      <c r="J2855" s="9">
        <v>2</v>
      </c>
    </row>
    <row r="2856" spans="3:10" x14ac:dyDescent="0.2">
      <c r="D2856" s="200"/>
      <c r="E2856" s="4" t="s">
        <v>53</v>
      </c>
      <c r="F2856" s="5"/>
      <c r="G2856" s="6">
        <v>41</v>
      </c>
      <c r="H2856" s="8">
        <v>22</v>
      </c>
      <c r="I2856" s="1">
        <v>17</v>
      </c>
      <c r="J2856" s="9">
        <v>2</v>
      </c>
    </row>
    <row r="2857" spans="3:10" x14ac:dyDescent="0.2">
      <c r="D2857" s="200"/>
      <c r="E2857" s="4" t="s">
        <v>54</v>
      </c>
      <c r="F2857" s="5"/>
      <c r="G2857" s="6">
        <v>226</v>
      </c>
      <c r="H2857" s="8">
        <v>119</v>
      </c>
      <c r="I2857" s="1">
        <v>91</v>
      </c>
      <c r="J2857" s="9">
        <v>16</v>
      </c>
    </row>
    <row r="2858" spans="3:10" x14ac:dyDescent="0.2">
      <c r="D2858" s="200"/>
      <c r="E2858" s="4" t="s">
        <v>55</v>
      </c>
      <c r="F2858" s="5"/>
      <c r="G2858" s="6">
        <v>125</v>
      </c>
      <c r="H2858" s="8">
        <v>68</v>
      </c>
      <c r="I2858" s="1">
        <v>44</v>
      </c>
      <c r="J2858" s="9">
        <v>13</v>
      </c>
    </row>
    <row r="2859" spans="3:10" x14ac:dyDescent="0.2">
      <c r="D2859" s="200"/>
      <c r="E2859" s="4" t="s">
        <v>56</v>
      </c>
      <c r="F2859" s="5"/>
      <c r="G2859" s="6">
        <v>190</v>
      </c>
      <c r="H2859" s="8">
        <v>82</v>
      </c>
      <c r="I2859" s="1">
        <v>90</v>
      </c>
      <c r="J2859" s="9">
        <v>18</v>
      </c>
    </row>
    <row r="2860" spans="3:10" x14ac:dyDescent="0.2">
      <c r="D2860" s="200"/>
      <c r="E2860" s="4" t="s">
        <v>57</v>
      </c>
      <c r="F2860" s="5"/>
      <c r="G2860" s="6">
        <v>185</v>
      </c>
      <c r="H2860" s="8">
        <v>79</v>
      </c>
      <c r="I2860" s="1">
        <v>94</v>
      </c>
      <c r="J2860" s="9">
        <v>12</v>
      </c>
    </row>
    <row r="2861" spans="3:10" x14ac:dyDescent="0.2">
      <c r="D2861" s="200"/>
      <c r="E2861" s="4" t="s">
        <v>58</v>
      </c>
      <c r="F2861" s="5"/>
      <c r="G2861" s="6">
        <v>113</v>
      </c>
      <c r="H2861" s="8">
        <v>62</v>
      </c>
      <c r="I2861" s="1">
        <v>44</v>
      </c>
      <c r="J2861" s="9">
        <v>7</v>
      </c>
    </row>
    <row r="2862" spans="3:10" x14ac:dyDescent="0.2">
      <c r="D2862" s="200"/>
      <c r="E2862" s="4" t="s">
        <v>59</v>
      </c>
      <c r="F2862" s="5"/>
      <c r="G2862" s="6">
        <v>136</v>
      </c>
      <c r="H2862" s="8">
        <v>63</v>
      </c>
      <c r="I2862" s="1">
        <v>55</v>
      </c>
      <c r="J2862" s="9">
        <v>18</v>
      </c>
    </row>
    <row r="2863" spans="3:10" x14ac:dyDescent="0.2">
      <c r="D2863" s="199" t="s">
        <v>60</v>
      </c>
      <c r="E2863" s="22" t="s">
        <v>61</v>
      </c>
      <c r="F2863" s="21"/>
      <c r="G2863" s="19">
        <v>205</v>
      </c>
      <c r="H2863" s="27">
        <v>92</v>
      </c>
      <c r="I2863" s="3">
        <v>97</v>
      </c>
      <c r="J2863" s="26">
        <v>16</v>
      </c>
    </row>
    <row r="2864" spans="3:10" x14ac:dyDescent="0.2">
      <c r="D2864" s="200"/>
      <c r="E2864" s="4" t="s">
        <v>62</v>
      </c>
      <c r="F2864" s="5"/>
      <c r="G2864" s="6">
        <v>160</v>
      </c>
      <c r="H2864" s="8">
        <v>77</v>
      </c>
      <c r="I2864" s="1">
        <v>70</v>
      </c>
      <c r="J2864" s="9">
        <v>13</v>
      </c>
    </row>
    <row r="2865" spans="2:10" x14ac:dyDescent="0.2">
      <c r="D2865" s="200"/>
      <c r="E2865" s="4" t="s">
        <v>63</v>
      </c>
      <c r="F2865" s="5"/>
      <c r="G2865" s="6">
        <v>121</v>
      </c>
      <c r="H2865" s="8">
        <v>64</v>
      </c>
      <c r="I2865" s="1">
        <v>52</v>
      </c>
      <c r="J2865" s="9">
        <v>5</v>
      </c>
    </row>
    <row r="2866" spans="2:10" x14ac:dyDescent="0.2">
      <c r="D2866" s="200"/>
      <c r="E2866" s="4" t="s">
        <v>64</v>
      </c>
      <c r="F2866" s="5"/>
      <c r="G2866" s="6">
        <v>124</v>
      </c>
      <c r="H2866" s="8">
        <v>65</v>
      </c>
      <c r="I2866" s="1">
        <v>50</v>
      </c>
      <c r="J2866" s="9">
        <v>9</v>
      </c>
    </row>
    <row r="2867" spans="2:10" x14ac:dyDescent="0.2">
      <c r="D2867" s="200"/>
      <c r="E2867" s="4" t="s">
        <v>65</v>
      </c>
      <c r="F2867" s="5"/>
      <c r="G2867" s="6">
        <v>109</v>
      </c>
      <c r="H2867" s="8">
        <v>56</v>
      </c>
      <c r="I2867" s="1">
        <v>46</v>
      </c>
      <c r="J2867" s="9">
        <v>7</v>
      </c>
    </row>
    <row r="2868" spans="2:10" x14ac:dyDescent="0.2">
      <c r="D2868" s="200"/>
      <c r="E2868" s="4" t="s">
        <v>66</v>
      </c>
      <c r="F2868" s="5"/>
      <c r="G2868" s="6">
        <v>104</v>
      </c>
      <c r="H2868" s="8">
        <v>58</v>
      </c>
      <c r="I2868" s="1">
        <v>35</v>
      </c>
      <c r="J2868" s="9">
        <v>11</v>
      </c>
    </row>
    <row r="2869" spans="2:10" x14ac:dyDescent="0.2">
      <c r="D2869" s="200"/>
      <c r="E2869" s="4" t="s">
        <v>67</v>
      </c>
      <c r="F2869" s="5"/>
      <c r="G2869" s="6">
        <v>139</v>
      </c>
      <c r="H2869" s="8">
        <v>68</v>
      </c>
      <c r="I2869" s="1">
        <v>60</v>
      </c>
      <c r="J2869" s="9">
        <v>11</v>
      </c>
    </row>
    <row r="2870" spans="2:10" x14ac:dyDescent="0.2">
      <c r="D2870" s="200"/>
      <c r="E2870" s="4" t="s">
        <v>68</v>
      </c>
      <c r="F2870" s="5"/>
      <c r="G2870" s="6">
        <v>48</v>
      </c>
      <c r="H2870" s="8">
        <v>22</v>
      </c>
      <c r="I2870" s="1">
        <v>22</v>
      </c>
      <c r="J2870" s="9">
        <v>4</v>
      </c>
    </row>
    <row r="2871" spans="2:10" x14ac:dyDescent="0.2">
      <c r="D2871" s="200"/>
      <c r="E2871" s="4" t="s">
        <v>69</v>
      </c>
      <c r="F2871" s="5"/>
      <c r="G2871" s="6">
        <v>37</v>
      </c>
      <c r="H2871" s="8">
        <v>18</v>
      </c>
      <c r="I2871" s="1">
        <v>18</v>
      </c>
      <c r="J2871" s="9">
        <v>1</v>
      </c>
    </row>
    <row r="2872" spans="2:10" x14ac:dyDescent="0.2">
      <c r="D2872" s="93" t="s">
        <v>70</v>
      </c>
      <c r="E2872" s="89" t="s">
        <v>18</v>
      </c>
      <c r="F2872" s="92"/>
      <c r="G2872" s="94">
        <v>0</v>
      </c>
      <c r="H2872" s="122">
        <v>0</v>
      </c>
      <c r="I2872" s="63">
        <v>0</v>
      </c>
      <c r="J2872" s="121">
        <v>0</v>
      </c>
    </row>
    <row r="2874" spans="2:10" x14ac:dyDescent="0.2">
      <c r="B2874" s="40" t="str">
        <f xml:space="preserve"> HYPERLINK("#'目次'!B125", "[119]")</f>
        <v>[119]</v>
      </c>
      <c r="C2874" s="23" t="s">
        <v>226</v>
      </c>
    </row>
    <row r="2877" spans="2:10" x14ac:dyDescent="0.2">
      <c r="C2877" s="23" t="s">
        <v>73</v>
      </c>
    </row>
    <row r="2878" spans="2:10" ht="24" x14ac:dyDescent="0.2">
      <c r="D2878" s="195"/>
      <c r="E2878" s="196"/>
      <c r="F2878" s="196"/>
      <c r="G2878" s="37" t="s">
        <v>15</v>
      </c>
      <c r="H2878" s="33" t="s">
        <v>227</v>
      </c>
      <c r="I2878" s="13" t="s">
        <v>228</v>
      </c>
      <c r="J2878" s="38" t="s">
        <v>18</v>
      </c>
    </row>
    <row r="2879" spans="2:10" x14ac:dyDescent="0.2">
      <c r="D2879" s="197"/>
      <c r="E2879" s="198"/>
      <c r="F2879" s="198"/>
      <c r="G2879" s="35"/>
      <c r="H2879" s="39"/>
      <c r="I2879" s="14"/>
      <c r="J2879" s="34"/>
    </row>
    <row r="2880" spans="2:10" x14ac:dyDescent="0.2">
      <c r="D2880" s="56"/>
      <c r="E2880" s="58" t="s">
        <v>15</v>
      </c>
      <c r="F2880" s="46"/>
      <c r="G2880" s="36">
        <v>1200</v>
      </c>
      <c r="H2880" s="17">
        <v>583</v>
      </c>
      <c r="I2880" s="17">
        <v>515</v>
      </c>
      <c r="J2880" s="47">
        <v>102</v>
      </c>
    </row>
    <row r="2881" spans="4:10" x14ac:dyDescent="0.2">
      <c r="D2881" s="199" t="s">
        <v>74</v>
      </c>
      <c r="E2881" s="22" t="s">
        <v>75</v>
      </c>
      <c r="F2881" s="21"/>
      <c r="G2881" s="19">
        <v>592</v>
      </c>
      <c r="H2881" s="27">
        <v>299</v>
      </c>
      <c r="I2881" s="3">
        <v>244</v>
      </c>
      <c r="J2881" s="26">
        <v>49</v>
      </c>
    </row>
    <row r="2882" spans="4:10" x14ac:dyDescent="0.2">
      <c r="D2882" s="200"/>
      <c r="E2882" s="4" t="s">
        <v>34</v>
      </c>
      <c r="F2882" s="5"/>
      <c r="G2882" s="6">
        <v>37</v>
      </c>
      <c r="H2882" s="8">
        <v>21</v>
      </c>
      <c r="I2882" s="1">
        <v>15</v>
      </c>
      <c r="J2882" s="9">
        <v>1</v>
      </c>
    </row>
    <row r="2883" spans="4:10" x14ac:dyDescent="0.2">
      <c r="D2883" s="200"/>
      <c r="E2883" s="4" t="s">
        <v>35</v>
      </c>
      <c r="F2883" s="5"/>
      <c r="G2883" s="6">
        <v>75</v>
      </c>
      <c r="H2883" s="8">
        <v>48</v>
      </c>
      <c r="I2883" s="1">
        <v>22</v>
      </c>
      <c r="J2883" s="9">
        <v>5</v>
      </c>
    </row>
    <row r="2884" spans="4:10" x14ac:dyDescent="0.2">
      <c r="D2884" s="200"/>
      <c r="E2884" s="4" t="s">
        <v>36</v>
      </c>
      <c r="F2884" s="5"/>
      <c r="G2884" s="6">
        <v>95</v>
      </c>
      <c r="H2884" s="8">
        <v>56</v>
      </c>
      <c r="I2884" s="1">
        <v>33</v>
      </c>
      <c r="J2884" s="9">
        <v>6</v>
      </c>
    </row>
    <row r="2885" spans="4:10" x14ac:dyDescent="0.2">
      <c r="D2885" s="200"/>
      <c r="E2885" s="4" t="s">
        <v>37</v>
      </c>
      <c r="F2885" s="5"/>
      <c r="G2885" s="6">
        <v>111</v>
      </c>
      <c r="H2885" s="8">
        <v>54</v>
      </c>
      <c r="I2885" s="1">
        <v>45</v>
      </c>
      <c r="J2885" s="9">
        <v>12</v>
      </c>
    </row>
    <row r="2886" spans="4:10" x14ac:dyDescent="0.2">
      <c r="D2886" s="200"/>
      <c r="E2886" s="4" t="s">
        <v>38</v>
      </c>
      <c r="F2886" s="5"/>
      <c r="G2886" s="6">
        <v>93</v>
      </c>
      <c r="H2886" s="8">
        <v>49</v>
      </c>
      <c r="I2886" s="1">
        <v>39</v>
      </c>
      <c r="J2886" s="9">
        <v>5</v>
      </c>
    </row>
    <row r="2887" spans="4:10" x14ac:dyDescent="0.2">
      <c r="D2887" s="200"/>
      <c r="E2887" s="4" t="s">
        <v>39</v>
      </c>
      <c r="F2887" s="5"/>
      <c r="G2887" s="6">
        <v>109</v>
      </c>
      <c r="H2887" s="8">
        <v>48</v>
      </c>
      <c r="I2887" s="1">
        <v>54</v>
      </c>
      <c r="J2887" s="9">
        <v>7</v>
      </c>
    </row>
    <row r="2888" spans="4:10" x14ac:dyDescent="0.2">
      <c r="D2888" s="200"/>
      <c r="E2888" s="4" t="s">
        <v>40</v>
      </c>
      <c r="F2888" s="5"/>
      <c r="G2888" s="6">
        <v>72</v>
      </c>
      <c r="H2888" s="8">
        <v>23</v>
      </c>
      <c r="I2888" s="1">
        <v>36</v>
      </c>
      <c r="J2888" s="9">
        <v>13</v>
      </c>
    </row>
    <row r="2889" spans="4:10" x14ac:dyDescent="0.2">
      <c r="D2889" s="199" t="s">
        <v>76</v>
      </c>
      <c r="E2889" s="22" t="s">
        <v>77</v>
      </c>
      <c r="F2889" s="21"/>
      <c r="G2889" s="19">
        <v>608</v>
      </c>
      <c r="H2889" s="27">
        <v>284</v>
      </c>
      <c r="I2889" s="3">
        <v>271</v>
      </c>
      <c r="J2889" s="26">
        <v>53</v>
      </c>
    </row>
    <row r="2890" spans="4:10" x14ac:dyDescent="0.2">
      <c r="D2890" s="200"/>
      <c r="E2890" s="4" t="s">
        <v>34</v>
      </c>
      <c r="F2890" s="5"/>
      <c r="G2890" s="6">
        <v>37</v>
      </c>
      <c r="H2890" s="8">
        <v>23</v>
      </c>
      <c r="I2890" s="1">
        <v>11</v>
      </c>
      <c r="J2890" s="9">
        <v>3</v>
      </c>
    </row>
    <row r="2891" spans="4:10" x14ac:dyDescent="0.2">
      <c r="D2891" s="200"/>
      <c r="E2891" s="4" t="s">
        <v>35</v>
      </c>
      <c r="F2891" s="5"/>
      <c r="G2891" s="6">
        <v>73</v>
      </c>
      <c r="H2891" s="8">
        <v>35</v>
      </c>
      <c r="I2891" s="1">
        <v>30</v>
      </c>
      <c r="J2891" s="9">
        <v>8</v>
      </c>
    </row>
    <row r="2892" spans="4:10" x14ac:dyDescent="0.2">
      <c r="D2892" s="200"/>
      <c r="E2892" s="4" t="s">
        <v>36</v>
      </c>
      <c r="F2892" s="5"/>
      <c r="G2892" s="6">
        <v>92</v>
      </c>
      <c r="H2892" s="8">
        <v>50</v>
      </c>
      <c r="I2892" s="1">
        <v>36</v>
      </c>
      <c r="J2892" s="9">
        <v>6</v>
      </c>
    </row>
    <row r="2893" spans="4:10" x14ac:dyDescent="0.2">
      <c r="D2893" s="200"/>
      <c r="E2893" s="4" t="s">
        <v>37</v>
      </c>
      <c r="F2893" s="5"/>
      <c r="G2893" s="6">
        <v>110</v>
      </c>
      <c r="H2893" s="8">
        <v>49</v>
      </c>
      <c r="I2893" s="1">
        <v>52</v>
      </c>
      <c r="J2893" s="9">
        <v>9</v>
      </c>
    </row>
    <row r="2894" spans="4:10" x14ac:dyDescent="0.2">
      <c r="D2894" s="200"/>
      <c r="E2894" s="4" t="s">
        <v>38</v>
      </c>
      <c r="F2894" s="5"/>
      <c r="G2894" s="6">
        <v>93</v>
      </c>
      <c r="H2894" s="8">
        <v>40</v>
      </c>
      <c r="I2894" s="1">
        <v>43</v>
      </c>
      <c r="J2894" s="9">
        <v>10</v>
      </c>
    </row>
    <row r="2895" spans="4:10" x14ac:dyDescent="0.2">
      <c r="D2895" s="200"/>
      <c r="E2895" s="4" t="s">
        <v>39</v>
      </c>
      <c r="F2895" s="5"/>
      <c r="G2895" s="6">
        <v>114</v>
      </c>
      <c r="H2895" s="8">
        <v>54</v>
      </c>
      <c r="I2895" s="1">
        <v>53</v>
      </c>
      <c r="J2895" s="9">
        <v>7</v>
      </c>
    </row>
    <row r="2896" spans="4:10" x14ac:dyDescent="0.2">
      <c r="D2896" s="201"/>
      <c r="E2896" s="57" t="s">
        <v>40</v>
      </c>
      <c r="F2896" s="59"/>
      <c r="G2896" s="55">
        <v>89</v>
      </c>
      <c r="H2896" s="77">
        <v>33</v>
      </c>
      <c r="I2896" s="32">
        <v>46</v>
      </c>
      <c r="J2896" s="80">
        <v>10</v>
      </c>
    </row>
    <row r="2898" spans="2:10" x14ac:dyDescent="0.2">
      <c r="B2898" s="40" t="str">
        <f xml:space="preserve"> HYPERLINK("#'目次'!B126", "[120]")</f>
        <v>[120]</v>
      </c>
      <c r="C2898" s="23" t="s">
        <v>226</v>
      </c>
    </row>
    <row r="2901" spans="2:10" x14ac:dyDescent="0.2">
      <c r="C2901" s="23" t="s">
        <v>80</v>
      </c>
    </row>
    <row r="2902" spans="2:10" ht="24" x14ac:dyDescent="0.2">
      <c r="E2902" s="195"/>
      <c r="F2902" s="196"/>
      <c r="G2902" s="37" t="s">
        <v>15</v>
      </c>
      <c r="H2902" s="33" t="s">
        <v>227</v>
      </c>
      <c r="I2902" s="13" t="s">
        <v>228</v>
      </c>
      <c r="J2902" s="38" t="s">
        <v>18</v>
      </c>
    </row>
    <row r="2903" spans="2:10" x14ac:dyDescent="0.2">
      <c r="E2903" s="197"/>
      <c r="F2903" s="198"/>
      <c r="G2903" s="35"/>
      <c r="H2903" s="39"/>
      <c r="I2903" s="14"/>
      <c r="J2903" s="34"/>
    </row>
    <row r="2904" spans="2:10" x14ac:dyDescent="0.2">
      <c r="E2904" s="91" t="s">
        <v>15</v>
      </c>
      <c r="F2904" s="46"/>
      <c r="G2904" s="36">
        <v>1200</v>
      </c>
      <c r="H2904" s="17">
        <v>583</v>
      </c>
      <c r="I2904" s="17">
        <v>515</v>
      </c>
      <c r="J2904" s="47">
        <v>102</v>
      </c>
    </row>
    <row r="2905" spans="2:10" x14ac:dyDescent="0.2">
      <c r="E2905" s="4" t="s">
        <v>81</v>
      </c>
      <c r="F2905" s="5"/>
      <c r="G2905" s="19">
        <v>48</v>
      </c>
      <c r="H2905" s="27">
        <v>20</v>
      </c>
      <c r="I2905" s="3">
        <v>23</v>
      </c>
      <c r="J2905" s="26">
        <v>5</v>
      </c>
    </row>
    <row r="2906" spans="2:10" x14ac:dyDescent="0.2">
      <c r="E2906" s="4" t="s">
        <v>82</v>
      </c>
      <c r="F2906" s="5"/>
      <c r="G2906" s="6">
        <v>84</v>
      </c>
      <c r="H2906" s="8">
        <v>45</v>
      </c>
      <c r="I2906" s="1">
        <v>33</v>
      </c>
      <c r="J2906" s="9">
        <v>6</v>
      </c>
    </row>
    <row r="2907" spans="2:10" x14ac:dyDescent="0.2">
      <c r="E2907" s="4" t="s">
        <v>83</v>
      </c>
      <c r="F2907" s="5"/>
      <c r="G2907" s="6">
        <v>462</v>
      </c>
      <c r="H2907" s="8">
        <v>204</v>
      </c>
      <c r="I2907" s="1">
        <v>210</v>
      </c>
      <c r="J2907" s="9">
        <v>48</v>
      </c>
    </row>
    <row r="2908" spans="2:10" x14ac:dyDescent="0.2">
      <c r="E2908" s="4" t="s">
        <v>84</v>
      </c>
      <c r="F2908" s="5"/>
      <c r="G2908" s="6">
        <v>30</v>
      </c>
      <c r="H2908" s="8">
        <v>14</v>
      </c>
      <c r="I2908" s="1">
        <v>16</v>
      </c>
      <c r="J2908" s="9">
        <v>0</v>
      </c>
    </row>
    <row r="2909" spans="2:10" x14ac:dyDescent="0.2">
      <c r="E2909" s="4" t="s">
        <v>85</v>
      </c>
      <c r="F2909" s="5"/>
      <c r="G2909" s="6">
        <v>144</v>
      </c>
      <c r="H2909" s="8">
        <v>76</v>
      </c>
      <c r="I2909" s="1">
        <v>57</v>
      </c>
      <c r="J2909" s="9">
        <v>11</v>
      </c>
    </row>
    <row r="2910" spans="2:10" x14ac:dyDescent="0.2">
      <c r="E2910" s="4" t="s">
        <v>86</v>
      </c>
      <c r="F2910" s="5"/>
      <c r="G2910" s="6">
        <v>192</v>
      </c>
      <c r="H2910" s="8">
        <v>106</v>
      </c>
      <c r="I2910" s="1">
        <v>73</v>
      </c>
      <c r="J2910" s="9">
        <v>13</v>
      </c>
    </row>
    <row r="2911" spans="2:10" x14ac:dyDescent="0.2">
      <c r="E2911" s="4" t="s">
        <v>87</v>
      </c>
      <c r="F2911" s="5"/>
      <c r="G2911" s="6">
        <v>72</v>
      </c>
      <c r="H2911" s="8">
        <v>42</v>
      </c>
      <c r="I2911" s="1">
        <v>28</v>
      </c>
      <c r="J2911" s="9">
        <v>2</v>
      </c>
    </row>
    <row r="2912" spans="2:10" x14ac:dyDescent="0.2">
      <c r="E2912" s="4" t="s">
        <v>88</v>
      </c>
      <c r="F2912" s="5"/>
      <c r="G2912" s="6">
        <v>36</v>
      </c>
      <c r="H2912" s="8">
        <v>19</v>
      </c>
      <c r="I2912" s="1">
        <v>13</v>
      </c>
      <c r="J2912" s="9">
        <v>4</v>
      </c>
    </row>
    <row r="2913" spans="2:14" x14ac:dyDescent="0.2">
      <c r="E2913" s="4" t="s">
        <v>89</v>
      </c>
      <c r="F2913" s="5"/>
      <c r="G2913" s="6">
        <v>66</v>
      </c>
      <c r="H2913" s="8">
        <v>26</v>
      </c>
      <c r="I2913" s="1">
        <v>32</v>
      </c>
      <c r="J2913" s="9">
        <v>8</v>
      </c>
    </row>
    <row r="2914" spans="2:14" x14ac:dyDescent="0.2">
      <c r="E2914" s="4" t="s">
        <v>90</v>
      </c>
      <c r="F2914" s="5"/>
      <c r="G2914" s="6">
        <v>54</v>
      </c>
      <c r="H2914" s="8">
        <v>25</v>
      </c>
      <c r="I2914" s="1">
        <v>26</v>
      </c>
      <c r="J2914" s="9">
        <v>3</v>
      </c>
    </row>
    <row r="2915" spans="2:14" x14ac:dyDescent="0.2">
      <c r="E2915" s="57" t="s">
        <v>91</v>
      </c>
      <c r="F2915" s="59"/>
      <c r="G2915" s="55">
        <v>12</v>
      </c>
      <c r="H2915" s="77">
        <v>6</v>
      </c>
      <c r="I2915" s="32">
        <v>4</v>
      </c>
      <c r="J2915" s="80">
        <v>2</v>
      </c>
    </row>
    <row r="2917" spans="2:14" x14ac:dyDescent="0.2">
      <c r="B2917" s="40" t="str">
        <f xml:space="preserve"> HYPERLINK("#'目次'!B127", "[121]")</f>
        <v>[121]</v>
      </c>
      <c r="C2917" s="23" t="s">
        <v>231</v>
      </c>
    </row>
    <row r="2920" spans="2:14" x14ac:dyDescent="0.2">
      <c r="C2920" s="23" t="s">
        <v>14</v>
      </c>
    </row>
    <row r="2921" spans="2:14" ht="36" x14ac:dyDescent="0.2">
      <c r="D2921" s="195"/>
      <c r="E2921" s="196"/>
      <c r="F2921" s="196"/>
      <c r="G2921" s="37" t="s">
        <v>15</v>
      </c>
      <c r="H2921" s="33" t="s">
        <v>232</v>
      </c>
      <c r="I2921" s="13" t="s">
        <v>233</v>
      </c>
      <c r="J2921" s="13" t="s">
        <v>234</v>
      </c>
      <c r="K2921" s="13" t="s">
        <v>235</v>
      </c>
      <c r="L2921" s="13" t="s">
        <v>236</v>
      </c>
      <c r="M2921" s="13" t="s">
        <v>99</v>
      </c>
      <c r="N2921" s="38" t="s">
        <v>18</v>
      </c>
    </row>
    <row r="2922" spans="2:14" x14ac:dyDescent="0.2">
      <c r="D2922" s="197"/>
      <c r="E2922" s="198"/>
      <c r="F2922" s="198"/>
      <c r="G2922" s="35"/>
      <c r="H2922" s="39"/>
      <c r="I2922" s="14"/>
      <c r="J2922" s="14"/>
      <c r="K2922" s="14"/>
      <c r="L2922" s="14"/>
      <c r="M2922" s="14"/>
      <c r="N2922" s="34"/>
    </row>
    <row r="2923" spans="2:14" x14ac:dyDescent="0.2">
      <c r="D2923" s="56"/>
      <c r="E2923" s="58" t="s">
        <v>15</v>
      </c>
      <c r="F2923" s="46"/>
      <c r="G2923" s="36">
        <v>1200</v>
      </c>
      <c r="H2923" s="17">
        <v>466</v>
      </c>
      <c r="I2923" s="17">
        <v>464</v>
      </c>
      <c r="J2923" s="17">
        <v>52</v>
      </c>
      <c r="K2923" s="17">
        <v>11</v>
      </c>
      <c r="L2923" s="17">
        <v>78</v>
      </c>
      <c r="M2923" s="17">
        <v>36</v>
      </c>
      <c r="N2923" s="47">
        <v>93</v>
      </c>
    </row>
    <row r="2924" spans="2:14" x14ac:dyDescent="0.2">
      <c r="D2924" s="199" t="s">
        <v>19</v>
      </c>
      <c r="E2924" s="22" t="s">
        <v>20</v>
      </c>
      <c r="F2924" s="21"/>
      <c r="G2924" s="19">
        <v>132</v>
      </c>
      <c r="H2924" s="27">
        <v>56</v>
      </c>
      <c r="I2924" s="3">
        <v>40</v>
      </c>
      <c r="J2924" s="3">
        <v>11</v>
      </c>
      <c r="K2924" s="3">
        <v>1</v>
      </c>
      <c r="L2924" s="3">
        <v>9</v>
      </c>
      <c r="M2924" s="3">
        <v>5</v>
      </c>
      <c r="N2924" s="26">
        <v>10</v>
      </c>
    </row>
    <row r="2925" spans="2:14" x14ac:dyDescent="0.2">
      <c r="D2925" s="200"/>
      <c r="E2925" s="4" t="s">
        <v>21</v>
      </c>
      <c r="F2925" s="5"/>
      <c r="G2925" s="6">
        <v>444</v>
      </c>
      <c r="H2925" s="8">
        <v>159</v>
      </c>
      <c r="I2925" s="1">
        <v>171</v>
      </c>
      <c r="J2925" s="1">
        <v>21</v>
      </c>
      <c r="K2925" s="1">
        <v>6</v>
      </c>
      <c r="L2925" s="1">
        <v>36</v>
      </c>
      <c r="M2925" s="1">
        <v>13</v>
      </c>
      <c r="N2925" s="9">
        <v>38</v>
      </c>
    </row>
    <row r="2926" spans="2:14" x14ac:dyDescent="0.2">
      <c r="D2926" s="200"/>
      <c r="E2926" s="4" t="s">
        <v>22</v>
      </c>
      <c r="F2926" s="5"/>
      <c r="G2926" s="6">
        <v>192</v>
      </c>
      <c r="H2926" s="8">
        <v>80</v>
      </c>
      <c r="I2926" s="1">
        <v>78</v>
      </c>
      <c r="J2926" s="1">
        <v>7</v>
      </c>
      <c r="K2926" s="1">
        <v>1</v>
      </c>
      <c r="L2926" s="1">
        <v>9</v>
      </c>
      <c r="M2926" s="1">
        <v>5</v>
      </c>
      <c r="N2926" s="9">
        <v>12</v>
      </c>
    </row>
    <row r="2927" spans="2:14" x14ac:dyDescent="0.2">
      <c r="D2927" s="200"/>
      <c r="E2927" s="4" t="s">
        <v>23</v>
      </c>
      <c r="F2927" s="5"/>
      <c r="G2927" s="6">
        <v>192</v>
      </c>
      <c r="H2927" s="8">
        <v>71</v>
      </c>
      <c r="I2927" s="1">
        <v>85</v>
      </c>
      <c r="J2927" s="1">
        <v>5</v>
      </c>
      <c r="K2927" s="1">
        <v>1</v>
      </c>
      <c r="L2927" s="1">
        <v>12</v>
      </c>
      <c r="M2927" s="1">
        <v>4</v>
      </c>
      <c r="N2927" s="9">
        <v>14</v>
      </c>
    </row>
    <row r="2928" spans="2:14" x14ac:dyDescent="0.2">
      <c r="D2928" s="200"/>
      <c r="E2928" s="4" t="s">
        <v>24</v>
      </c>
      <c r="F2928" s="5"/>
      <c r="G2928" s="6">
        <v>240</v>
      </c>
      <c r="H2928" s="8">
        <v>100</v>
      </c>
      <c r="I2928" s="1">
        <v>90</v>
      </c>
      <c r="J2928" s="1">
        <v>8</v>
      </c>
      <c r="K2928" s="1">
        <v>2</v>
      </c>
      <c r="L2928" s="1">
        <v>12</v>
      </c>
      <c r="M2928" s="1">
        <v>9</v>
      </c>
      <c r="N2928" s="9">
        <v>19</v>
      </c>
    </row>
    <row r="2929" spans="2:14" x14ac:dyDescent="0.2">
      <c r="D2929" s="199" t="s">
        <v>25</v>
      </c>
      <c r="E2929" s="22" t="s">
        <v>26</v>
      </c>
      <c r="F2929" s="21"/>
      <c r="G2929" s="19">
        <v>348</v>
      </c>
      <c r="H2929" s="27">
        <v>138</v>
      </c>
      <c r="I2929" s="3">
        <v>139</v>
      </c>
      <c r="J2929" s="3">
        <v>16</v>
      </c>
      <c r="K2929" s="3">
        <v>5</v>
      </c>
      <c r="L2929" s="3">
        <v>25</v>
      </c>
      <c r="M2929" s="3">
        <v>6</v>
      </c>
      <c r="N2929" s="26">
        <v>19</v>
      </c>
    </row>
    <row r="2930" spans="2:14" x14ac:dyDescent="0.2">
      <c r="D2930" s="200"/>
      <c r="E2930" s="4" t="s">
        <v>27</v>
      </c>
      <c r="F2930" s="5"/>
      <c r="G2930" s="6">
        <v>378</v>
      </c>
      <c r="H2930" s="8">
        <v>146</v>
      </c>
      <c r="I2930" s="1">
        <v>144</v>
      </c>
      <c r="J2930" s="1">
        <v>20</v>
      </c>
      <c r="K2930" s="1">
        <v>3</v>
      </c>
      <c r="L2930" s="1">
        <v>24</v>
      </c>
      <c r="M2930" s="1">
        <v>14</v>
      </c>
      <c r="N2930" s="9">
        <v>27</v>
      </c>
    </row>
    <row r="2931" spans="2:14" x14ac:dyDescent="0.2">
      <c r="D2931" s="200"/>
      <c r="E2931" s="4" t="s">
        <v>28</v>
      </c>
      <c r="F2931" s="5"/>
      <c r="G2931" s="6">
        <v>372</v>
      </c>
      <c r="H2931" s="8">
        <v>157</v>
      </c>
      <c r="I2931" s="1">
        <v>131</v>
      </c>
      <c r="J2931" s="1">
        <v>9</v>
      </c>
      <c r="K2931" s="1">
        <v>3</v>
      </c>
      <c r="L2931" s="1">
        <v>26</v>
      </c>
      <c r="M2931" s="1">
        <v>11</v>
      </c>
      <c r="N2931" s="9">
        <v>35</v>
      </c>
    </row>
    <row r="2932" spans="2:14" x14ac:dyDescent="0.2">
      <c r="D2932" s="200"/>
      <c r="E2932" s="4" t="s">
        <v>29</v>
      </c>
      <c r="F2932" s="5"/>
      <c r="G2932" s="6">
        <v>102</v>
      </c>
      <c r="H2932" s="8">
        <v>25</v>
      </c>
      <c r="I2932" s="1">
        <v>50</v>
      </c>
      <c r="J2932" s="1">
        <v>7</v>
      </c>
      <c r="K2932" s="1">
        <v>0</v>
      </c>
      <c r="L2932" s="1">
        <v>3</v>
      </c>
      <c r="M2932" s="1">
        <v>5</v>
      </c>
      <c r="N2932" s="9">
        <v>12</v>
      </c>
    </row>
    <row r="2933" spans="2:14" x14ac:dyDescent="0.2">
      <c r="D2933" s="199" t="s">
        <v>30</v>
      </c>
      <c r="E2933" s="22" t="s">
        <v>31</v>
      </c>
      <c r="F2933" s="21"/>
      <c r="G2933" s="19">
        <v>592</v>
      </c>
      <c r="H2933" s="27">
        <v>200</v>
      </c>
      <c r="I2933" s="3">
        <v>244</v>
      </c>
      <c r="J2933" s="3">
        <v>27</v>
      </c>
      <c r="K2933" s="3">
        <v>8</v>
      </c>
      <c r="L2933" s="3">
        <v>41</v>
      </c>
      <c r="M2933" s="3">
        <v>16</v>
      </c>
      <c r="N2933" s="26">
        <v>56</v>
      </c>
    </row>
    <row r="2934" spans="2:14" x14ac:dyDescent="0.2">
      <c r="D2934" s="200"/>
      <c r="E2934" s="4" t="s">
        <v>32</v>
      </c>
      <c r="F2934" s="5"/>
      <c r="G2934" s="6">
        <v>608</v>
      </c>
      <c r="H2934" s="8">
        <v>266</v>
      </c>
      <c r="I2934" s="1">
        <v>220</v>
      </c>
      <c r="J2934" s="1">
        <v>25</v>
      </c>
      <c r="K2934" s="1">
        <v>3</v>
      </c>
      <c r="L2934" s="1">
        <v>37</v>
      </c>
      <c r="M2934" s="1">
        <v>20</v>
      </c>
      <c r="N2934" s="9">
        <v>37</v>
      </c>
    </row>
    <row r="2935" spans="2:14" x14ac:dyDescent="0.2">
      <c r="D2935" s="199" t="s">
        <v>33</v>
      </c>
      <c r="E2935" s="22" t="s">
        <v>34</v>
      </c>
      <c r="F2935" s="21"/>
      <c r="G2935" s="19">
        <v>74</v>
      </c>
      <c r="H2935" s="27">
        <v>14</v>
      </c>
      <c r="I2935" s="3">
        <v>41</v>
      </c>
      <c r="J2935" s="3">
        <v>4</v>
      </c>
      <c r="K2935" s="3">
        <v>1</v>
      </c>
      <c r="L2935" s="3">
        <v>6</v>
      </c>
      <c r="M2935" s="3">
        <v>4</v>
      </c>
      <c r="N2935" s="26">
        <v>4</v>
      </c>
    </row>
    <row r="2936" spans="2:14" x14ac:dyDescent="0.2">
      <c r="D2936" s="200"/>
      <c r="E2936" s="4" t="s">
        <v>35</v>
      </c>
      <c r="F2936" s="5"/>
      <c r="G2936" s="6">
        <v>148</v>
      </c>
      <c r="H2936" s="8">
        <v>31</v>
      </c>
      <c r="I2936" s="1">
        <v>83</v>
      </c>
      <c r="J2936" s="1">
        <v>7</v>
      </c>
      <c r="K2936" s="1">
        <v>0</v>
      </c>
      <c r="L2936" s="1">
        <v>12</v>
      </c>
      <c r="M2936" s="1">
        <v>2</v>
      </c>
      <c r="N2936" s="9">
        <v>13</v>
      </c>
    </row>
    <row r="2937" spans="2:14" x14ac:dyDescent="0.2">
      <c r="D2937" s="200"/>
      <c r="E2937" s="4" t="s">
        <v>36</v>
      </c>
      <c r="F2937" s="5"/>
      <c r="G2937" s="6">
        <v>187</v>
      </c>
      <c r="H2937" s="8">
        <v>57</v>
      </c>
      <c r="I2937" s="1">
        <v>83</v>
      </c>
      <c r="J2937" s="1">
        <v>8</v>
      </c>
      <c r="K2937" s="1">
        <v>4</v>
      </c>
      <c r="L2937" s="1">
        <v>19</v>
      </c>
      <c r="M2937" s="1">
        <v>3</v>
      </c>
      <c r="N2937" s="9">
        <v>13</v>
      </c>
    </row>
    <row r="2938" spans="2:14" x14ac:dyDescent="0.2">
      <c r="D2938" s="200"/>
      <c r="E2938" s="4" t="s">
        <v>37</v>
      </c>
      <c r="F2938" s="5"/>
      <c r="G2938" s="6">
        <v>221</v>
      </c>
      <c r="H2938" s="8">
        <v>79</v>
      </c>
      <c r="I2938" s="1">
        <v>84</v>
      </c>
      <c r="J2938" s="1">
        <v>10</v>
      </c>
      <c r="K2938" s="1">
        <v>1</v>
      </c>
      <c r="L2938" s="1">
        <v>21</v>
      </c>
      <c r="M2938" s="1">
        <v>5</v>
      </c>
      <c r="N2938" s="9">
        <v>21</v>
      </c>
    </row>
    <row r="2939" spans="2:14" x14ac:dyDescent="0.2">
      <c r="D2939" s="200"/>
      <c r="E2939" s="4" t="s">
        <v>38</v>
      </c>
      <c r="F2939" s="5"/>
      <c r="G2939" s="6">
        <v>186</v>
      </c>
      <c r="H2939" s="8">
        <v>91</v>
      </c>
      <c r="I2939" s="1">
        <v>61</v>
      </c>
      <c r="J2939" s="1">
        <v>7</v>
      </c>
      <c r="K2939" s="1">
        <v>1</v>
      </c>
      <c r="L2939" s="1">
        <v>6</v>
      </c>
      <c r="M2939" s="1">
        <v>8</v>
      </c>
      <c r="N2939" s="9">
        <v>12</v>
      </c>
    </row>
    <row r="2940" spans="2:14" x14ac:dyDescent="0.2">
      <c r="D2940" s="200"/>
      <c r="E2940" s="4" t="s">
        <v>39</v>
      </c>
      <c r="F2940" s="5"/>
      <c r="G2940" s="6">
        <v>223</v>
      </c>
      <c r="H2940" s="8">
        <v>109</v>
      </c>
      <c r="I2940" s="1">
        <v>80</v>
      </c>
      <c r="J2940" s="1">
        <v>6</v>
      </c>
      <c r="K2940" s="1">
        <v>3</v>
      </c>
      <c r="L2940" s="1">
        <v>7</v>
      </c>
      <c r="M2940" s="1">
        <v>7</v>
      </c>
      <c r="N2940" s="9">
        <v>11</v>
      </c>
    </row>
    <row r="2941" spans="2:14" x14ac:dyDescent="0.2">
      <c r="D2941" s="201"/>
      <c r="E2941" s="57" t="s">
        <v>40</v>
      </c>
      <c r="F2941" s="59"/>
      <c r="G2941" s="55">
        <v>161</v>
      </c>
      <c r="H2941" s="77">
        <v>85</v>
      </c>
      <c r="I2941" s="32">
        <v>32</v>
      </c>
      <c r="J2941" s="32">
        <v>10</v>
      </c>
      <c r="K2941" s="32">
        <v>1</v>
      </c>
      <c r="L2941" s="32">
        <v>7</v>
      </c>
      <c r="M2941" s="32">
        <v>7</v>
      </c>
      <c r="N2941" s="80">
        <v>19</v>
      </c>
    </row>
    <row r="2943" spans="2:14" x14ac:dyDescent="0.2">
      <c r="B2943" s="40" t="str">
        <f xml:space="preserve"> HYPERLINK("#'目次'!B128", "[122]")</f>
        <v>[122]</v>
      </c>
      <c r="C2943" s="23" t="s">
        <v>231</v>
      </c>
    </row>
    <row r="2946" spans="3:14" x14ac:dyDescent="0.2">
      <c r="C2946" s="23" t="s">
        <v>48</v>
      </c>
    </row>
    <row r="2947" spans="3:14" ht="36" x14ac:dyDescent="0.2">
      <c r="D2947" s="195"/>
      <c r="E2947" s="196"/>
      <c r="F2947" s="196"/>
      <c r="G2947" s="37" t="s">
        <v>15</v>
      </c>
      <c r="H2947" s="33" t="s">
        <v>232</v>
      </c>
      <c r="I2947" s="13" t="s">
        <v>233</v>
      </c>
      <c r="J2947" s="13" t="s">
        <v>234</v>
      </c>
      <c r="K2947" s="13" t="s">
        <v>235</v>
      </c>
      <c r="L2947" s="13" t="s">
        <v>236</v>
      </c>
      <c r="M2947" s="13" t="s">
        <v>99</v>
      </c>
      <c r="N2947" s="38" t="s">
        <v>18</v>
      </c>
    </row>
    <row r="2948" spans="3:14" x14ac:dyDescent="0.2">
      <c r="D2948" s="197"/>
      <c r="E2948" s="198"/>
      <c r="F2948" s="198"/>
      <c r="G2948" s="35"/>
      <c r="H2948" s="39"/>
      <c r="I2948" s="14"/>
      <c r="J2948" s="14"/>
      <c r="K2948" s="14"/>
      <c r="L2948" s="14"/>
      <c r="M2948" s="14"/>
      <c r="N2948" s="34"/>
    </row>
    <row r="2949" spans="3:14" x14ac:dyDescent="0.2">
      <c r="D2949" s="56"/>
      <c r="E2949" s="58" t="s">
        <v>15</v>
      </c>
      <c r="F2949" s="46"/>
      <c r="G2949" s="36">
        <v>1200</v>
      </c>
      <c r="H2949" s="17">
        <v>466</v>
      </c>
      <c r="I2949" s="17">
        <v>464</v>
      </c>
      <c r="J2949" s="17">
        <v>52</v>
      </c>
      <c r="K2949" s="17">
        <v>11</v>
      </c>
      <c r="L2949" s="17">
        <v>78</v>
      </c>
      <c r="M2949" s="17">
        <v>36</v>
      </c>
      <c r="N2949" s="47">
        <v>93</v>
      </c>
    </row>
    <row r="2950" spans="3:14" x14ac:dyDescent="0.2">
      <c r="D2950" s="199" t="s">
        <v>49</v>
      </c>
      <c r="E2950" s="22" t="s">
        <v>50</v>
      </c>
      <c r="F2950" s="21"/>
      <c r="G2950" s="19">
        <v>15</v>
      </c>
      <c r="H2950" s="27">
        <v>7</v>
      </c>
      <c r="I2950" s="3">
        <v>4</v>
      </c>
      <c r="J2950" s="3">
        <v>1</v>
      </c>
      <c r="K2950" s="3">
        <v>0</v>
      </c>
      <c r="L2950" s="3">
        <v>0</v>
      </c>
      <c r="M2950" s="3">
        <v>1</v>
      </c>
      <c r="N2950" s="26">
        <v>2</v>
      </c>
    </row>
    <row r="2951" spans="3:14" x14ac:dyDescent="0.2">
      <c r="D2951" s="200"/>
      <c r="E2951" s="4" t="s">
        <v>51</v>
      </c>
      <c r="F2951" s="5"/>
      <c r="G2951" s="6">
        <v>142</v>
      </c>
      <c r="H2951" s="8">
        <v>58</v>
      </c>
      <c r="I2951" s="1">
        <v>47</v>
      </c>
      <c r="J2951" s="1">
        <v>6</v>
      </c>
      <c r="K2951" s="1">
        <v>1</v>
      </c>
      <c r="L2951" s="1">
        <v>9</v>
      </c>
      <c r="M2951" s="1">
        <v>7</v>
      </c>
      <c r="N2951" s="9">
        <v>14</v>
      </c>
    </row>
    <row r="2952" spans="3:14" x14ac:dyDescent="0.2">
      <c r="D2952" s="200"/>
      <c r="E2952" s="4" t="s">
        <v>52</v>
      </c>
      <c r="F2952" s="5"/>
      <c r="G2952" s="6">
        <v>26</v>
      </c>
      <c r="H2952" s="8">
        <v>11</v>
      </c>
      <c r="I2952" s="1">
        <v>9</v>
      </c>
      <c r="J2952" s="1">
        <v>2</v>
      </c>
      <c r="K2952" s="1">
        <v>0</v>
      </c>
      <c r="L2952" s="1">
        <v>2</v>
      </c>
      <c r="M2952" s="1">
        <v>0</v>
      </c>
      <c r="N2952" s="9">
        <v>2</v>
      </c>
    </row>
    <row r="2953" spans="3:14" x14ac:dyDescent="0.2">
      <c r="D2953" s="200"/>
      <c r="E2953" s="4" t="s">
        <v>53</v>
      </c>
      <c r="F2953" s="5"/>
      <c r="G2953" s="6">
        <v>41</v>
      </c>
      <c r="H2953" s="8">
        <v>10</v>
      </c>
      <c r="I2953" s="1">
        <v>22</v>
      </c>
      <c r="J2953" s="1">
        <v>0</v>
      </c>
      <c r="K2953" s="1">
        <v>0</v>
      </c>
      <c r="L2953" s="1">
        <v>3</v>
      </c>
      <c r="M2953" s="1">
        <v>4</v>
      </c>
      <c r="N2953" s="9">
        <v>2</v>
      </c>
    </row>
    <row r="2954" spans="3:14" x14ac:dyDescent="0.2">
      <c r="D2954" s="200"/>
      <c r="E2954" s="4" t="s">
        <v>54</v>
      </c>
      <c r="F2954" s="5"/>
      <c r="G2954" s="6">
        <v>226</v>
      </c>
      <c r="H2954" s="8">
        <v>77</v>
      </c>
      <c r="I2954" s="1">
        <v>97</v>
      </c>
      <c r="J2954" s="1">
        <v>11</v>
      </c>
      <c r="K2954" s="1">
        <v>2</v>
      </c>
      <c r="L2954" s="1">
        <v>20</v>
      </c>
      <c r="M2954" s="1">
        <v>3</v>
      </c>
      <c r="N2954" s="9">
        <v>16</v>
      </c>
    </row>
    <row r="2955" spans="3:14" x14ac:dyDescent="0.2">
      <c r="D2955" s="200"/>
      <c r="E2955" s="4" t="s">
        <v>55</v>
      </c>
      <c r="F2955" s="5"/>
      <c r="G2955" s="6">
        <v>125</v>
      </c>
      <c r="H2955" s="8">
        <v>44</v>
      </c>
      <c r="I2955" s="1">
        <v>46</v>
      </c>
      <c r="J2955" s="1">
        <v>5</v>
      </c>
      <c r="K2955" s="1">
        <v>0</v>
      </c>
      <c r="L2955" s="1">
        <v>10</v>
      </c>
      <c r="M2955" s="1">
        <v>7</v>
      </c>
      <c r="N2955" s="9">
        <v>13</v>
      </c>
    </row>
    <row r="2956" spans="3:14" x14ac:dyDescent="0.2">
      <c r="D2956" s="200"/>
      <c r="E2956" s="4" t="s">
        <v>56</v>
      </c>
      <c r="F2956" s="5"/>
      <c r="G2956" s="6">
        <v>190</v>
      </c>
      <c r="H2956" s="8">
        <v>79</v>
      </c>
      <c r="I2956" s="1">
        <v>71</v>
      </c>
      <c r="J2956" s="1">
        <v>8</v>
      </c>
      <c r="K2956" s="1">
        <v>2</v>
      </c>
      <c r="L2956" s="1">
        <v>12</v>
      </c>
      <c r="M2956" s="1">
        <v>3</v>
      </c>
      <c r="N2956" s="9">
        <v>15</v>
      </c>
    </row>
    <row r="2957" spans="3:14" x14ac:dyDescent="0.2">
      <c r="D2957" s="200"/>
      <c r="E2957" s="4" t="s">
        <v>57</v>
      </c>
      <c r="F2957" s="5"/>
      <c r="G2957" s="6">
        <v>185</v>
      </c>
      <c r="H2957" s="8">
        <v>92</v>
      </c>
      <c r="I2957" s="1">
        <v>60</v>
      </c>
      <c r="J2957" s="1">
        <v>9</v>
      </c>
      <c r="K2957" s="1">
        <v>2</v>
      </c>
      <c r="L2957" s="1">
        <v>8</v>
      </c>
      <c r="M2957" s="1">
        <v>4</v>
      </c>
      <c r="N2957" s="9">
        <v>10</v>
      </c>
    </row>
    <row r="2958" spans="3:14" x14ac:dyDescent="0.2">
      <c r="D2958" s="200"/>
      <c r="E2958" s="4" t="s">
        <v>58</v>
      </c>
      <c r="F2958" s="5"/>
      <c r="G2958" s="6">
        <v>113</v>
      </c>
      <c r="H2958" s="8">
        <v>24</v>
      </c>
      <c r="I2958" s="1">
        <v>65</v>
      </c>
      <c r="J2958" s="1">
        <v>5</v>
      </c>
      <c r="K2958" s="1">
        <v>1</v>
      </c>
      <c r="L2958" s="1">
        <v>8</v>
      </c>
      <c r="M2958" s="1">
        <v>4</v>
      </c>
      <c r="N2958" s="9">
        <v>6</v>
      </c>
    </row>
    <row r="2959" spans="3:14" x14ac:dyDescent="0.2">
      <c r="D2959" s="200"/>
      <c r="E2959" s="4" t="s">
        <v>59</v>
      </c>
      <c r="F2959" s="5"/>
      <c r="G2959" s="6">
        <v>136</v>
      </c>
      <c r="H2959" s="8">
        <v>63</v>
      </c>
      <c r="I2959" s="1">
        <v>43</v>
      </c>
      <c r="J2959" s="1">
        <v>5</v>
      </c>
      <c r="K2959" s="1">
        <v>3</v>
      </c>
      <c r="L2959" s="1">
        <v>6</v>
      </c>
      <c r="M2959" s="1">
        <v>3</v>
      </c>
      <c r="N2959" s="9">
        <v>13</v>
      </c>
    </row>
    <row r="2960" spans="3:14" x14ac:dyDescent="0.2">
      <c r="D2960" s="199" t="s">
        <v>60</v>
      </c>
      <c r="E2960" s="22" t="s">
        <v>61</v>
      </c>
      <c r="F2960" s="21"/>
      <c r="G2960" s="19">
        <v>205</v>
      </c>
      <c r="H2960" s="27">
        <v>103</v>
      </c>
      <c r="I2960" s="3">
        <v>61</v>
      </c>
      <c r="J2960" s="3">
        <v>6</v>
      </c>
      <c r="K2960" s="3">
        <v>1</v>
      </c>
      <c r="L2960" s="3">
        <v>12</v>
      </c>
      <c r="M2960" s="3">
        <v>8</v>
      </c>
      <c r="N2960" s="26">
        <v>14</v>
      </c>
    </row>
    <row r="2961" spans="2:14" x14ac:dyDescent="0.2">
      <c r="D2961" s="200"/>
      <c r="E2961" s="4" t="s">
        <v>62</v>
      </c>
      <c r="F2961" s="5"/>
      <c r="G2961" s="6">
        <v>160</v>
      </c>
      <c r="H2961" s="8">
        <v>60</v>
      </c>
      <c r="I2961" s="1">
        <v>64</v>
      </c>
      <c r="J2961" s="1">
        <v>13</v>
      </c>
      <c r="K2961" s="1">
        <v>2</v>
      </c>
      <c r="L2961" s="1">
        <v>8</v>
      </c>
      <c r="M2961" s="1">
        <v>2</v>
      </c>
      <c r="N2961" s="9">
        <v>11</v>
      </c>
    </row>
    <row r="2962" spans="2:14" x14ac:dyDescent="0.2">
      <c r="D2962" s="200"/>
      <c r="E2962" s="4" t="s">
        <v>63</v>
      </c>
      <c r="F2962" s="5"/>
      <c r="G2962" s="6">
        <v>121</v>
      </c>
      <c r="H2962" s="8">
        <v>52</v>
      </c>
      <c r="I2962" s="1">
        <v>44</v>
      </c>
      <c r="J2962" s="1">
        <v>7</v>
      </c>
      <c r="K2962" s="1">
        <v>2</v>
      </c>
      <c r="L2962" s="1">
        <v>8</v>
      </c>
      <c r="M2962" s="1">
        <v>3</v>
      </c>
      <c r="N2962" s="9">
        <v>5</v>
      </c>
    </row>
    <row r="2963" spans="2:14" x14ac:dyDescent="0.2">
      <c r="D2963" s="200"/>
      <c r="E2963" s="4" t="s">
        <v>64</v>
      </c>
      <c r="F2963" s="5"/>
      <c r="G2963" s="6">
        <v>124</v>
      </c>
      <c r="H2963" s="8">
        <v>44</v>
      </c>
      <c r="I2963" s="1">
        <v>59</v>
      </c>
      <c r="J2963" s="1">
        <v>3</v>
      </c>
      <c r="K2963" s="1">
        <v>0</v>
      </c>
      <c r="L2963" s="1">
        <v>7</v>
      </c>
      <c r="M2963" s="1">
        <v>4</v>
      </c>
      <c r="N2963" s="9">
        <v>7</v>
      </c>
    </row>
    <row r="2964" spans="2:14" x14ac:dyDescent="0.2">
      <c r="D2964" s="200"/>
      <c r="E2964" s="4" t="s">
        <v>65</v>
      </c>
      <c r="F2964" s="5"/>
      <c r="G2964" s="6">
        <v>109</v>
      </c>
      <c r="H2964" s="8">
        <v>36</v>
      </c>
      <c r="I2964" s="1">
        <v>49</v>
      </c>
      <c r="J2964" s="1">
        <v>4</v>
      </c>
      <c r="K2964" s="1">
        <v>3</v>
      </c>
      <c r="L2964" s="1">
        <v>8</v>
      </c>
      <c r="M2964" s="1">
        <v>3</v>
      </c>
      <c r="N2964" s="9">
        <v>6</v>
      </c>
    </row>
    <row r="2965" spans="2:14" x14ac:dyDescent="0.2">
      <c r="D2965" s="200"/>
      <c r="E2965" s="4" t="s">
        <v>66</v>
      </c>
      <c r="F2965" s="5"/>
      <c r="G2965" s="6">
        <v>104</v>
      </c>
      <c r="H2965" s="8">
        <v>39</v>
      </c>
      <c r="I2965" s="1">
        <v>37</v>
      </c>
      <c r="J2965" s="1">
        <v>1</v>
      </c>
      <c r="K2965" s="1">
        <v>0</v>
      </c>
      <c r="L2965" s="1">
        <v>11</v>
      </c>
      <c r="M2965" s="1">
        <v>4</v>
      </c>
      <c r="N2965" s="9">
        <v>12</v>
      </c>
    </row>
    <row r="2966" spans="2:14" x14ac:dyDescent="0.2">
      <c r="D2966" s="200"/>
      <c r="E2966" s="4" t="s">
        <v>67</v>
      </c>
      <c r="F2966" s="5"/>
      <c r="G2966" s="6">
        <v>139</v>
      </c>
      <c r="H2966" s="8">
        <v>47</v>
      </c>
      <c r="I2966" s="1">
        <v>53</v>
      </c>
      <c r="J2966" s="1">
        <v>10</v>
      </c>
      <c r="K2966" s="1">
        <v>1</v>
      </c>
      <c r="L2966" s="1">
        <v>12</v>
      </c>
      <c r="M2966" s="1">
        <v>6</v>
      </c>
      <c r="N2966" s="9">
        <v>10</v>
      </c>
    </row>
    <row r="2967" spans="2:14" x14ac:dyDescent="0.2">
      <c r="D2967" s="200"/>
      <c r="E2967" s="4" t="s">
        <v>68</v>
      </c>
      <c r="F2967" s="5"/>
      <c r="G2967" s="6">
        <v>48</v>
      </c>
      <c r="H2967" s="8">
        <v>21</v>
      </c>
      <c r="I2967" s="1">
        <v>16</v>
      </c>
      <c r="J2967" s="1">
        <v>3</v>
      </c>
      <c r="K2967" s="1">
        <v>1</v>
      </c>
      <c r="L2967" s="1">
        <v>4</v>
      </c>
      <c r="M2967" s="1">
        <v>0</v>
      </c>
      <c r="N2967" s="9">
        <v>3</v>
      </c>
    </row>
    <row r="2968" spans="2:14" x14ac:dyDescent="0.2">
      <c r="D2968" s="200"/>
      <c r="E2968" s="4" t="s">
        <v>69</v>
      </c>
      <c r="F2968" s="5"/>
      <c r="G2968" s="6">
        <v>37</v>
      </c>
      <c r="H2968" s="8">
        <v>11</v>
      </c>
      <c r="I2968" s="1">
        <v>19</v>
      </c>
      <c r="J2968" s="1">
        <v>0</v>
      </c>
      <c r="K2968" s="1">
        <v>1</v>
      </c>
      <c r="L2968" s="1">
        <v>4</v>
      </c>
      <c r="M2968" s="1">
        <v>2</v>
      </c>
      <c r="N2968" s="9">
        <v>0</v>
      </c>
    </row>
    <row r="2969" spans="2:14" x14ac:dyDescent="0.2">
      <c r="D2969" s="93" t="s">
        <v>70</v>
      </c>
      <c r="E2969" s="89" t="s">
        <v>18</v>
      </c>
      <c r="F2969" s="92"/>
      <c r="G2969" s="94">
        <v>0</v>
      </c>
      <c r="H2969" s="122">
        <v>0</v>
      </c>
      <c r="I2969" s="63">
        <v>0</v>
      </c>
      <c r="J2969" s="63">
        <v>0</v>
      </c>
      <c r="K2969" s="63">
        <v>0</v>
      </c>
      <c r="L2969" s="63">
        <v>0</v>
      </c>
      <c r="M2969" s="63">
        <v>0</v>
      </c>
      <c r="N2969" s="121">
        <v>0</v>
      </c>
    </row>
    <row r="2971" spans="2:14" x14ac:dyDescent="0.2">
      <c r="B2971" s="40" t="str">
        <f xml:space="preserve"> HYPERLINK("#'目次'!B129", "[123]")</f>
        <v>[123]</v>
      </c>
      <c r="C2971" s="23" t="s">
        <v>231</v>
      </c>
    </row>
    <row r="2974" spans="2:14" x14ac:dyDescent="0.2">
      <c r="C2974" s="23" t="s">
        <v>73</v>
      </c>
    </row>
    <row r="2975" spans="2:14" ht="36" x14ac:dyDescent="0.2">
      <c r="D2975" s="195"/>
      <c r="E2975" s="196"/>
      <c r="F2975" s="196"/>
      <c r="G2975" s="37" t="s">
        <v>15</v>
      </c>
      <c r="H2975" s="33" t="s">
        <v>232</v>
      </c>
      <c r="I2975" s="13" t="s">
        <v>233</v>
      </c>
      <c r="J2975" s="13" t="s">
        <v>234</v>
      </c>
      <c r="K2975" s="13" t="s">
        <v>235</v>
      </c>
      <c r="L2975" s="13" t="s">
        <v>236</v>
      </c>
      <c r="M2975" s="13" t="s">
        <v>99</v>
      </c>
      <c r="N2975" s="38" t="s">
        <v>18</v>
      </c>
    </row>
    <row r="2976" spans="2:14" x14ac:dyDescent="0.2">
      <c r="D2976" s="197"/>
      <c r="E2976" s="198"/>
      <c r="F2976" s="198"/>
      <c r="G2976" s="35"/>
      <c r="H2976" s="39"/>
      <c r="I2976" s="14"/>
      <c r="J2976" s="14"/>
      <c r="K2976" s="14"/>
      <c r="L2976" s="14"/>
      <c r="M2976" s="14"/>
      <c r="N2976" s="34"/>
    </row>
    <row r="2977" spans="4:14" x14ac:dyDescent="0.2">
      <c r="D2977" s="56"/>
      <c r="E2977" s="58" t="s">
        <v>15</v>
      </c>
      <c r="F2977" s="46"/>
      <c r="G2977" s="36">
        <v>1200</v>
      </c>
      <c r="H2977" s="17">
        <v>466</v>
      </c>
      <c r="I2977" s="17">
        <v>464</v>
      </c>
      <c r="J2977" s="17">
        <v>52</v>
      </c>
      <c r="K2977" s="17">
        <v>11</v>
      </c>
      <c r="L2977" s="17">
        <v>78</v>
      </c>
      <c r="M2977" s="17">
        <v>36</v>
      </c>
      <c r="N2977" s="47">
        <v>93</v>
      </c>
    </row>
    <row r="2978" spans="4:14" x14ac:dyDescent="0.2">
      <c r="D2978" s="199" t="s">
        <v>74</v>
      </c>
      <c r="E2978" s="22" t="s">
        <v>75</v>
      </c>
      <c r="F2978" s="21"/>
      <c r="G2978" s="19">
        <v>592</v>
      </c>
      <c r="H2978" s="27">
        <v>200</v>
      </c>
      <c r="I2978" s="3">
        <v>244</v>
      </c>
      <c r="J2978" s="3">
        <v>27</v>
      </c>
      <c r="K2978" s="3">
        <v>8</v>
      </c>
      <c r="L2978" s="3">
        <v>41</v>
      </c>
      <c r="M2978" s="3">
        <v>16</v>
      </c>
      <c r="N2978" s="26">
        <v>56</v>
      </c>
    </row>
    <row r="2979" spans="4:14" x14ac:dyDescent="0.2">
      <c r="D2979" s="200"/>
      <c r="E2979" s="4" t="s">
        <v>34</v>
      </c>
      <c r="F2979" s="5"/>
      <c r="G2979" s="6">
        <v>37</v>
      </c>
      <c r="H2979" s="8">
        <v>6</v>
      </c>
      <c r="I2979" s="1">
        <v>23</v>
      </c>
      <c r="J2979" s="1">
        <v>2</v>
      </c>
      <c r="K2979" s="1">
        <v>1</v>
      </c>
      <c r="L2979" s="1">
        <v>3</v>
      </c>
      <c r="M2979" s="1">
        <v>0</v>
      </c>
      <c r="N2979" s="9">
        <v>2</v>
      </c>
    </row>
    <row r="2980" spans="4:14" x14ac:dyDescent="0.2">
      <c r="D2980" s="200"/>
      <c r="E2980" s="4" t="s">
        <v>35</v>
      </c>
      <c r="F2980" s="5"/>
      <c r="G2980" s="6">
        <v>75</v>
      </c>
      <c r="H2980" s="8">
        <v>17</v>
      </c>
      <c r="I2980" s="1">
        <v>43</v>
      </c>
      <c r="J2980" s="1">
        <v>4</v>
      </c>
      <c r="K2980" s="1">
        <v>0</v>
      </c>
      <c r="L2980" s="1">
        <v>5</v>
      </c>
      <c r="M2980" s="1">
        <v>1</v>
      </c>
      <c r="N2980" s="9">
        <v>5</v>
      </c>
    </row>
    <row r="2981" spans="4:14" x14ac:dyDescent="0.2">
      <c r="D2981" s="200"/>
      <c r="E2981" s="4" t="s">
        <v>36</v>
      </c>
      <c r="F2981" s="5"/>
      <c r="G2981" s="6">
        <v>95</v>
      </c>
      <c r="H2981" s="8">
        <v>27</v>
      </c>
      <c r="I2981" s="1">
        <v>41</v>
      </c>
      <c r="J2981" s="1">
        <v>4</v>
      </c>
      <c r="K2981" s="1">
        <v>3</v>
      </c>
      <c r="L2981" s="1">
        <v>10</v>
      </c>
      <c r="M2981" s="1">
        <v>2</v>
      </c>
      <c r="N2981" s="9">
        <v>8</v>
      </c>
    </row>
    <row r="2982" spans="4:14" x14ac:dyDescent="0.2">
      <c r="D2982" s="200"/>
      <c r="E2982" s="4" t="s">
        <v>37</v>
      </c>
      <c r="F2982" s="5"/>
      <c r="G2982" s="6">
        <v>111</v>
      </c>
      <c r="H2982" s="8">
        <v>36</v>
      </c>
      <c r="I2982" s="1">
        <v>42</v>
      </c>
      <c r="J2982" s="1">
        <v>5</v>
      </c>
      <c r="K2982" s="1">
        <v>1</v>
      </c>
      <c r="L2982" s="1">
        <v>10</v>
      </c>
      <c r="M2982" s="1">
        <v>2</v>
      </c>
      <c r="N2982" s="9">
        <v>15</v>
      </c>
    </row>
    <row r="2983" spans="4:14" x14ac:dyDescent="0.2">
      <c r="D2983" s="200"/>
      <c r="E2983" s="4" t="s">
        <v>38</v>
      </c>
      <c r="F2983" s="5"/>
      <c r="G2983" s="6">
        <v>93</v>
      </c>
      <c r="H2983" s="8">
        <v>45</v>
      </c>
      <c r="I2983" s="1">
        <v>28</v>
      </c>
      <c r="J2983" s="1">
        <v>6</v>
      </c>
      <c r="K2983" s="1">
        <v>0</v>
      </c>
      <c r="L2983" s="1">
        <v>3</v>
      </c>
      <c r="M2983" s="1">
        <v>5</v>
      </c>
      <c r="N2983" s="9">
        <v>6</v>
      </c>
    </row>
    <row r="2984" spans="4:14" x14ac:dyDescent="0.2">
      <c r="D2984" s="200"/>
      <c r="E2984" s="4" t="s">
        <v>39</v>
      </c>
      <c r="F2984" s="5"/>
      <c r="G2984" s="6">
        <v>109</v>
      </c>
      <c r="H2984" s="8">
        <v>38</v>
      </c>
      <c r="I2984" s="1">
        <v>51</v>
      </c>
      <c r="J2984" s="1">
        <v>3</v>
      </c>
      <c r="K2984" s="1">
        <v>2</v>
      </c>
      <c r="L2984" s="1">
        <v>5</v>
      </c>
      <c r="M2984" s="1">
        <v>3</v>
      </c>
      <c r="N2984" s="9">
        <v>7</v>
      </c>
    </row>
    <row r="2985" spans="4:14" x14ac:dyDescent="0.2">
      <c r="D2985" s="200"/>
      <c r="E2985" s="4" t="s">
        <v>40</v>
      </c>
      <c r="F2985" s="5"/>
      <c r="G2985" s="6">
        <v>72</v>
      </c>
      <c r="H2985" s="8">
        <v>31</v>
      </c>
      <c r="I2985" s="1">
        <v>16</v>
      </c>
      <c r="J2985" s="1">
        <v>3</v>
      </c>
      <c r="K2985" s="1">
        <v>1</v>
      </c>
      <c r="L2985" s="1">
        <v>5</v>
      </c>
      <c r="M2985" s="1">
        <v>3</v>
      </c>
      <c r="N2985" s="9">
        <v>13</v>
      </c>
    </row>
    <row r="2986" spans="4:14" x14ac:dyDescent="0.2">
      <c r="D2986" s="199" t="s">
        <v>76</v>
      </c>
      <c r="E2986" s="22" t="s">
        <v>77</v>
      </c>
      <c r="F2986" s="21"/>
      <c r="G2986" s="19">
        <v>608</v>
      </c>
      <c r="H2986" s="27">
        <v>266</v>
      </c>
      <c r="I2986" s="3">
        <v>220</v>
      </c>
      <c r="J2986" s="3">
        <v>25</v>
      </c>
      <c r="K2986" s="3">
        <v>3</v>
      </c>
      <c r="L2986" s="3">
        <v>37</v>
      </c>
      <c r="M2986" s="3">
        <v>20</v>
      </c>
      <c r="N2986" s="26">
        <v>37</v>
      </c>
    </row>
    <row r="2987" spans="4:14" x14ac:dyDescent="0.2">
      <c r="D2987" s="200"/>
      <c r="E2987" s="4" t="s">
        <v>34</v>
      </c>
      <c r="F2987" s="5"/>
      <c r="G2987" s="6">
        <v>37</v>
      </c>
      <c r="H2987" s="8">
        <v>8</v>
      </c>
      <c r="I2987" s="1">
        <v>18</v>
      </c>
      <c r="J2987" s="1">
        <v>2</v>
      </c>
      <c r="K2987" s="1">
        <v>0</v>
      </c>
      <c r="L2987" s="1">
        <v>3</v>
      </c>
      <c r="M2987" s="1">
        <v>4</v>
      </c>
      <c r="N2987" s="9">
        <v>2</v>
      </c>
    </row>
    <row r="2988" spans="4:14" x14ac:dyDescent="0.2">
      <c r="D2988" s="200"/>
      <c r="E2988" s="4" t="s">
        <v>35</v>
      </c>
      <c r="F2988" s="5"/>
      <c r="G2988" s="6">
        <v>73</v>
      </c>
      <c r="H2988" s="8">
        <v>14</v>
      </c>
      <c r="I2988" s="1">
        <v>40</v>
      </c>
      <c r="J2988" s="1">
        <v>3</v>
      </c>
      <c r="K2988" s="1">
        <v>0</v>
      </c>
      <c r="L2988" s="1">
        <v>7</v>
      </c>
      <c r="M2988" s="1">
        <v>1</v>
      </c>
      <c r="N2988" s="9">
        <v>8</v>
      </c>
    </row>
    <row r="2989" spans="4:14" x14ac:dyDescent="0.2">
      <c r="D2989" s="200"/>
      <c r="E2989" s="4" t="s">
        <v>36</v>
      </c>
      <c r="F2989" s="5"/>
      <c r="G2989" s="6">
        <v>92</v>
      </c>
      <c r="H2989" s="8">
        <v>30</v>
      </c>
      <c r="I2989" s="1">
        <v>42</v>
      </c>
      <c r="J2989" s="1">
        <v>4</v>
      </c>
      <c r="K2989" s="1">
        <v>1</v>
      </c>
      <c r="L2989" s="1">
        <v>9</v>
      </c>
      <c r="M2989" s="1">
        <v>1</v>
      </c>
      <c r="N2989" s="9">
        <v>5</v>
      </c>
    </row>
    <row r="2990" spans="4:14" x14ac:dyDescent="0.2">
      <c r="D2990" s="200"/>
      <c r="E2990" s="4" t="s">
        <v>37</v>
      </c>
      <c r="F2990" s="5"/>
      <c r="G2990" s="6">
        <v>110</v>
      </c>
      <c r="H2990" s="8">
        <v>43</v>
      </c>
      <c r="I2990" s="1">
        <v>42</v>
      </c>
      <c r="J2990" s="1">
        <v>5</v>
      </c>
      <c r="K2990" s="1">
        <v>0</v>
      </c>
      <c r="L2990" s="1">
        <v>11</v>
      </c>
      <c r="M2990" s="1">
        <v>3</v>
      </c>
      <c r="N2990" s="9">
        <v>6</v>
      </c>
    </row>
    <row r="2991" spans="4:14" x14ac:dyDescent="0.2">
      <c r="D2991" s="200"/>
      <c r="E2991" s="4" t="s">
        <v>38</v>
      </c>
      <c r="F2991" s="5"/>
      <c r="G2991" s="6">
        <v>93</v>
      </c>
      <c r="H2991" s="8">
        <v>46</v>
      </c>
      <c r="I2991" s="1">
        <v>33</v>
      </c>
      <c r="J2991" s="1">
        <v>1</v>
      </c>
      <c r="K2991" s="1">
        <v>1</v>
      </c>
      <c r="L2991" s="1">
        <v>3</v>
      </c>
      <c r="M2991" s="1">
        <v>3</v>
      </c>
      <c r="N2991" s="9">
        <v>6</v>
      </c>
    </row>
    <row r="2992" spans="4:14" x14ac:dyDescent="0.2">
      <c r="D2992" s="200"/>
      <c r="E2992" s="4" t="s">
        <v>39</v>
      </c>
      <c r="F2992" s="5"/>
      <c r="G2992" s="6">
        <v>114</v>
      </c>
      <c r="H2992" s="8">
        <v>71</v>
      </c>
      <c r="I2992" s="1">
        <v>29</v>
      </c>
      <c r="J2992" s="1">
        <v>3</v>
      </c>
      <c r="K2992" s="1">
        <v>1</v>
      </c>
      <c r="L2992" s="1">
        <v>2</v>
      </c>
      <c r="M2992" s="1">
        <v>4</v>
      </c>
      <c r="N2992" s="9">
        <v>4</v>
      </c>
    </row>
    <row r="2993" spans="2:14" x14ac:dyDescent="0.2">
      <c r="D2993" s="201"/>
      <c r="E2993" s="57" t="s">
        <v>40</v>
      </c>
      <c r="F2993" s="59"/>
      <c r="G2993" s="55">
        <v>89</v>
      </c>
      <c r="H2993" s="77">
        <v>54</v>
      </c>
      <c r="I2993" s="32">
        <v>16</v>
      </c>
      <c r="J2993" s="32">
        <v>7</v>
      </c>
      <c r="K2993" s="32">
        <v>0</v>
      </c>
      <c r="L2993" s="32">
        <v>2</v>
      </c>
      <c r="M2993" s="32">
        <v>4</v>
      </c>
      <c r="N2993" s="80">
        <v>6</v>
      </c>
    </row>
    <row r="2995" spans="2:14" x14ac:dyDescent="0.2">
      <c r="B2995" s="40" t="str">
        <f xml:space="preserve"> HYPERLINK("#'目次'!B130", "[124]")</f>
        <v>[124]</v>
      </c>
      <c r="C2995" s="23" t="s">
        <v>231</v>
      </c>
    </row>
    <row r="2998" spans="2:14" x14ac:dyDescent="0.2">
      <c r="C2998" s="23" t="s">
        <v>80</v>
      </c>
    </row>
    <row r="2999" spans="2:14" ht="36" x14ac:dyDescent="0.2">
      <c r="E2999" s="195"/>
      <c r="F2999" s="196"/>
      <c r="G2999" s="37" t="s">
        <v>15</v>
      </c>
      <c r="H2999" s="33" t="s">
        <v>232</v>
      </c>
      <c r="I2999" s="13" t="s">
        <v>233</v>
      </c>
      <c r="J2999" s="13" t="s">
        <v>234</v>
      </c>
      <c r="K2999" s="13" t="s">
        <v>235</v>
      </c>
      <c r="L2999" s="13" t="s">
        <v>236</v>
      </c>
      <c r="M2999" s="13" t="s">
        <v>99</v>
      </c>
      <c r="N2999" s="38" t="s">
        <v>18</v>
      </c>
    </row>
    <row r="3000" spans="2:14" x14ac:dyDescent="0.2">
      <c r="E3000" s="197"/>
      <c r="F3000" s="198"/>
      <c r="G3000" s="35"/>
      <c r="H3000" s="39"/>
      <c r="I3000" s="14"/>
      <c r="J3000" s="14"/>
      <c r="K3000" s="14"/>
      <c r="L3000" s="14"/>
      <c r="M3000" s="14"/>
      <c r="N3000" s="34"/>
    </row>
    <row r="3001" spans="2:14" x14ac:dyDescent="0.2">
      <c r="E3001" s="91" t="s">
        <v>15</v>
      </c>
      <c r="F3001" s="46"/>
      <c r="G3001" s="36">
        <v>1200</v>
      </c>
      <c r="H3001" s="17">
        <v>466</v>
      </c>
      <c r="I3001" s="17">
        <v>464</v>
      </c>
      <c r="J3001" s="17">
        <v>52</v>
      </c>
      <c r="K3001" s="17">
        <v>11</v>
      </c>
      <c r="L3001" s="17">
        <v>78</v>
      </c>
      <c r="M3001" s="17">
        <v>36</v>
      </c>
      <c r="N3001" s="47">
        <v>93</v>
      </c>
    </row>
    <row r="3002" spans="2:14" x14ac:dyDescent="0.2">
      <c r="E3002" s="4" t="s">
        <v>81</v>
      </c>
      <c r="F3002" s="5"/>
      <c r="G3002" s="19">
        <v>48</v>
      </c>
      <c r="H3002" s="27">
        <v>21</v>
      </c>
      <c r="I3002" s="3">
        <v>14</v>
      </c>
      <c r="J3002" s="3">
        <v>3</v>
      </c>
      <c r="K3002" s="3">
        <v>0</v>
      </c>
      <c r="L3002" s="3">
        <v>4</v>
      </c>
      <c r="M3002" s="3">
        <v>1</v>
      </c>
      <c r="N3002" s="26">
        <v>5</v>
      </c>
    </row>
    <row r="3003" spans="2:14" x14ac:dyDescent="0.2">
      <c r="E3003" s="4" t="s">
        <v>82</v>
      </c>
      <c r="F3003" s="5"/>
      <c r="G3003" s="6">
        <v>84</v>
      </c>
      <c r="H3003" s="8">
        <v>35</v>
      </c>
      <c r="I3003" s="1">
        <v>26</v>
      </c>
      <c r="J3003" s="1">
        <v>8</v>
      </c>
      <c r="K3003" s="1">
        <v>1</v>
      </c>
      <c r="L3003" s="1">
        <v>5</v>
      </c>
      <c r="M3003" s="1">
        <v>4</v>
      </c>
      <c r="N3003" s="9">
        <v>5</v>
      </c>
    </row>
    <row r="3004" spans="2:14" x14ac:dyDescent="0.2">
      <c r="E3004" s="4" t="s">
        <v>83</v>
      </c>
      <c r="F3004" s="5"/>
      <c r="G3004" s="6">
        <v>462</v>
      </c>
      <c r="H3004" s="8">
        <v>166</v>
      </c>
      <c r="I3004" s="1">
        <v>179</v>
      </c>
      <c r="J3004" s="1">
        <v>21</v>
      </c>
      <c r="K3004" s="1">
        <v>6</v>
      </c>
      <c r="L3004" s="1">
        <v>36</v>
      </c>
      <c r="M3004" s="1">
        <v>13</v>
      </c>
      <c r="N3004" s="9">
        <v>41</v>
      </c>
    </row>
    <row r="3005" spans="2:14" x14ac:dyDescent="0.2">
      <c r="E3005" s="4" t="s">
        <v>84</v>
      </c>
      <c r="F3005" s="5"/>
      <c r="G3005" s="6">
        <v>30</v>
      </c>
      <c r="H3005" s="8">
        <v>13</v>
      </c>
      <c r="I3005" s="1">
        <v>14</v>
      </c>
      <c r="J3005" s="1">
        <v>1</v>
      </c>
      <c r="K3005" s="1">
        <v>0</v>
      </c>
      <c r="L3005" s="1">
        <v>0</v>
      </c>
      <c r="M3005" s="1">
        <v>2</v>
      </c>
      <c r="N3005" s="9">
        <v>0</v>
      </c>
    </row>
    <row r="3006" spans="2:14" x14ac:dyDescent="0.2">
      <c r="E3006" s="4" t="s">
        <v>85</v>
      </c>
      <c r="F3006" s="5"/>
      <c r="G3006" s="6">
        <v>144</v>
      </c>
      <c r="H3006" s="8">
        <v>60</v>
      </c>
      <c r="I3006" s="1">
        <v>56</v>
      </c>
      <c r="J3006" s="1">
        <v>6</v>
      </c>
      <c r="K3006" s="1">
        <v>1</v>
      </c>
      <c r="L3006" s="1">
        <v>9</v>
      </c>
      <c r="M3006" s="1">
        <v>3</v>
      </c>
      <c r="N3006" s="9">
        <v>9</v>
      </c>
    </row>
    <row r="3007" spans="2:14" x14ac:dyDescent="0.2">
      <c r="E3007" s="4" t="s">
        <v>86</v>
      </c>
      <c r="F3007" s="5"/>
      <c r="G3007" s="6">
        <v>192</v>
      </c>
      <c r="H3007" s="8">
        <v>71</v>
      </c>
      <c r="I3007" s="1">
        <v>85</v>
      </c>
      <c r="J3007" s="1">
        <v>5</v>
      </c>
      <c r="K3007" s="1">
        <v>1</v>
      </c>
      <c r="L3007" s="1">
        <v>12</v>
      </c>
      <c r="M3007" s="1">
        <v>4</v>
      </c>
      <c r="N3007" s="9">
        <v>14</v>
      </c>
    </row>
    <row r="3008" spans="2:14" x14ac:dyDescent="0.2">
      <c r="E3008" s="4" t="s">
        <v>87</v>
      </c>
      <c r="F3008" s="5"/>
      <c r="G3008" s="6">
        <v>72</v>
      </c>
      <c r="H3008" s="8">
        <v>31</v>
      </c>
      <c r="I3008" s="1">
        <v>32</v>
      </c>
      <c r="J3008" s="1">
        <v>1</v>
      </c>
      <c r="K3008" s="1">
        <v>2</v>
      </c>
      <c r="L3008" s="1">
        <v>5</v>
      </c>
      <c r="M3008" s="1">
        <v>0</v>
      </c>
      <c r="N3008" s="9">
        <v>1</v>
      </c>
    </row>
    <row r="3009" spans="2:14" x14ac:dyDescent="0.2">
      <c r="E3009" s="4" t="s">
        <v>88</v>
      </c>
      <c r="F3009" s="5"/>
      <c r="G3009" s="6">
        <v>36</v>
      </c>
      <c r="H3009" s="8">
        <v>16</v>
      </c>
      <c r="I3009" s="1">
        <v>11</v>
      </c>
      <c r="J3009" s="1">
        <v>0</v>
      </c>
      <c r="K3009" s="1">
        <v>0</v>
      </c>
      <c r="L3009" s="1">
        <v>1</v>
      </c>
      <c r="M3009" s="1">
        <v>3</v>
      </c>
      <c r="N3009" s="9">
        <v>5</v>
      </c>
    </row>
    <row r="3010" spans="2:14" x14ac:dyDescent="0.2">
      <c r="E3010" s="4" t="s">
        <v>89</v>
      </c>
      <c r="F3010" s="5"/>
      <c r="G3010" s="6">
        <v>66</v>
      </c>
      <c r="H3010" s="8">
        <v>26</v>
      </c>
      <c r="I3010" s="1">
        <v>21</v>
      </c>
      <c r="J3010" s="1">
        <v>4</v>
      </c>
      <c r="K3010" s="1">
        <v>0</v>
      </c>
      <c r="L3010" s="1">
        <v>2</v>
      </c>
      <c r="M3010" s="1">
        <v>2</v>
      </c>
      <c r="N3010" s="9">
        <v>11</v>
      </c>
    </row>
    <row r="3011" spans="2:14" x14ac:dyDescent="0.2">
      <c r="E3011" s="4" t="s">
        <v>90</v>
      </c>
      <c r="F3011" s="5"/>
      <c r="G3011" s="6">
        <v>54</v>
      </c>
      <c r="H3011" s="8">
        <v>18</v>
      </c>
      <c r="I3011" s="1">
        <v>25</v>
      </c>
      <c r="J3011" s="1">
        <v>3</v>
      </c>
      <c r="K3011" s="1">
        <v>0</v>
      </c>
      <c r="L3011" s="1">
        <v>3</v>
      </c>
      <c r="M3011" s="1">
        <v>4</v>
      </c>
      <c r="N3011" s="9">
        <v>1</v>
      </c>
    </row>
    <row r="3012" spans="2:14" x14ac:dyDescent="0.2">
      <c r="E3012" s="57" t="s">
        <v>91</v>
      </c>
      <c r="F3012" s="59"/>
      <c r="G3012" s="55">
        <v>12</v>
      </c>
      <c r="H3012" s="77">
        <v>9</v>
      </c>
      <c r="I3012" s="32">
        <v>1</v>
      </c>
      <c r="J3012" s="32">
        <v>0</v>
      </c>
      <c r="K3012" s="32">
        <v>0</v>
      </c>
      <c r="L3012" s="32">
        <v>1</v>
      </c>
      <c r="M3012" s="32">
        <v>0</v>
      </c>
      <c r="N3012" s="80">
        <v>1</v>
      </c>
    </row>
    <row r="3014" spans="2:14" x14ac:dyDescent="0.2">
      <c r="B3014" s="40" t="str">
        <f xml:space="preserve"> HYPERLINK("#'目次'!B131", "[125]")</f>
        <v>[125]</v>
      </c>
      <c r="C3014" s="23" t="s">
        <v>239</v>
      </c>
    </row>
    <row r="3015" spans="2:14" x14ac:dyDescent="0.2">
      <c r="C3015" s="186" t="s">
        <v>240</v>
      </c>
    </row>
    <row r="3017" spans="2:14" x14ac:dyDescent="0.2">
      <c r="C3017" s="23" t="s">
        <v>14</v>
      </c>
    </row>
    <row r="3018" spans="2:14" ht="36" x14ac:dyDescent="0.2">
      <c r="D3018" s="195"/>
      <c r="E3018" s="196"/>
      <c r="F3018" s="196"/>
      <c r="G3018" s="37" t="s">
        <v>15</v>
      </c>
      <c r="H3018" s="33" t="s">
        <v>241</v>
      </c>
      <c r="I3018" s="13" t="s">
        <v>242</v>
      </c>
      <c r="J3018" s="13" t="s">
        <v>243</v>
      </c>
      <c r="K3018" s="13" t="s">
        <v>244</v>
      </c>
      <c r="L3018" s="13" t="s">
        <v>99</v>
      </c>
      <c r="M3018" s="38" t="s">
        <v>18</v>
      </c>
    </row>
    <row r="3019" spans="2:14" x14ac:dyDescent="0.2">
      <c r="D3019" s="197"/>
      <c r="E3019" s="198"/>
      <c r="F3019" s="198"/>
      <c r="G3019" s="35"/>
      <c r="H3019" s="39"/>
      <c r="I3019" s="14"/>
      <c r="J3019" s="14"/>
      <c r="K3019" s="14"/>
      <c r="L3019" s="14"/>
      <c r="M3019" s="34"/>
    </row>
    <row r="3020" spans="2:14" x14ac:dyDescent="0.2">
      <c r="D3020" s="56"/>
      <c r="E3020" s="58" t="s">
        <v>15</v>
      </c>
      <c r="F3020" s="46"/>
      <c r="G3020" s="36">
        <v>213</v>
      </c>
      <c r="H3020" s="17">
        <v>24</v>
      </c>
      <c r="I3020" s="17">
        <v>77</v>
      </c>
      <c r="J3020" s="17">
        <v>15</v>
      </c>
      <c r="K3020" s="17">
        <v>83</v>
      </c>
      <c r="L3020" s="17">
        <v>14</v>
      </c>
      <c r="M3020" s="47">
        <v>0</v>
      </c>
    </row>
    <row r="3021" spans="2:14" x14ac:dyDescent="0.2">
      <c r="D3021" s="199" t="s">
        <v>19</v>
      </c>
      <c r="E3021" s="22" t="s">
        <v>20</v>
      </c>
      <c r="F3021" s="21"/>
      <c r="G3021" s="19">
        <v>19</v>
      </c>
      <c r="H3021" s="27">
        <v>5</v>
      </c>
      <c r="I3021" s="3">
        <v>3</v>
      </c>
      <c r="J3021" s="3">
        <v>2</v>
      </c>
      <c r="K3021" s="3">
        <v>7</v>
      </c>
      <c r="L3021" s="3">
        <v>2</v>
      </c>
      <c r="M3021" s="26">
        <v>0</v>
      </c>
    </row>
    <row r="3022" spans="2:14" x14ac:dyDescent="0.2">
      <c r="D3022" s="200"/>
      <c r="E3022" s="4" t="s">
        <v>21</v>
      </c>
      <c r="F3022" s="5"/>
      <c r="G3022" s="6">
        <v>72</v>
      </c>
      <c r="H3022" s="8">
        <v>8</v>
      </c>
      <c r="I3022" s="1">
        <v>22</v>
      </c>
      <c r="J3022" s="1">
        <v>3</v>
      </c>
      <c r="K3022" s="1">
        <v>33</v>
      </c>
      <c r="L3022" s="1">
        <v>6</v>
      </c>
      <c r="M3022" s="9">
        <v>0</v>
      </c>
    </row>
    <row r="3023" spans="2:14" x14ac:dyDescent="0.2">
      <c r="D3023" s="200"/>
      <c r="E3023" s="4" t="s">
        <v>22</v>
      </c>
      <c r="F3023" s="5"/>
      <c r="G3023" s="6">
        <v>38</v>
      </c>
      <c r="H3023" s="8">
        <v>0</v>
      </c>
      <c r="I3023" s="1">
        <v>14</v>
      </c>
      <c r="J3023" s="1">
        <v>6</v>
      </c>
      <c r="K3023" s="1">
        <v>16</v>
      </c>
      <c r="L3023" s="1">
        <v>2</v>
      </c>
      <c r="M3023" s="9">
        <v>0</v>
      </c>
    </row>
    <row r="3024" spans="2:14" x14ac:dyDescent="0.2">
      <c r="D3024" s="200"/>
      <c r="E3024" s="4" t="s">
        <v>23</v>
      </c>
      <c r="F3024" s="5"/>
      <c r="G3024" s="6">
        <v>41</v>
      </c>
      <c r="H3024" s="8">
        <v>4</v>
      </c>
      <c r="I3024" s="1">
        <v>20</v>
      </c>
      <c r="J3024" s="1">
        <v>1</v>
      </c>
      <c r="K3024" s="1">
        <v>15</v>
      </c>
      <c r="L3024" s="1">
        <v>1</v>
      </c>
      <c r="M3024" s="9">
        <v>0</v>
      </c>
    </row>
    <row r="3025" spans="2:13" x14ac:dyDescent="0.2">
      <c r="D3025" s="200"/>
      <c r="E3025" s="4" t="s">
        <v>24</v>
      </c>
      <c r="F3025" s="5"/>
      <c r="G3025" s="6">
        <v>43</v>
      </c>
      <c r="H3025" s="8">
        <v>7</v>
      </c>
      <c r="I3025" s="1">
        <v>18</v>
      </c>
      <c r="J3025" s="1">
        <v>3</v>
      </c>
      <c r="K3025" s="1">
        <v>12</v>
      </c>
      <c r="L3025" s="1">
        <v>3</v>
      </c>
      <c r="M3025" s="9">
        <v>0</v>
      </c>
    </row>
    <row r="3026" spans="2:13" x14ac:dyDescent="0.2">
      <c r="D3026" s="199" t="s">
        <v>25</v>
      </c>
      <c r="E3026" s="22" t="s">
        <v>26</v>
      </c>
      <c r="F3026" s="21"/>
      <c r="G3026" s="19">
        <v>55</v>
      </c>
      <c r="H3026" s="27">
        <v>4</v>
      </c>
      <c r="I3026" s="3">
        <v>19</v>
      </c>
      <c r="J3026" s="3">
        <v>2</v>
      </c>
      <c r="K3026" s="3">
        <v>28</v>
      </c>
      <c r="L3026" s="3">
        <v>2</v>
      </c>
      <c r="M3026" s="26">
        <v>0</v>
      </c>
    </row>
    <row r="3027" spans="2:13" x14ac:dyDescent="0.2">
      <c r="D3027" s="200"/>
      <c r="E3027" s="4" t="s">
        <v>27</v>
      </c>
      <c r="F3027" s="5"/>
      <c r="G3027" s="6">
        <v>69</v>
      </c>
      <c r="H3027" s="8">
        <v>8</v>
      </c>
      <c r="I3027" s="1">
        <v>26</v>
      </c>
      <c r="J3027" s="1">
        <v>8</v>
      </c>
      <c r="K3027" s="1">
        <v>21</v>
      </c>
      <c r="L3027" s="1">
        <v>6</v>
      </c>
      <c r="M3027" s="9">
        <v>0</v>
      </c>
    </row>
    <row r="3028" spans="2:13" x14ac:dyDescent="0.2">
      <c r="D3028" s="200"/>
      <c r="E3028" s="4" t="s">
        <v>28</v>
      </c>
      <c r="F3028" s="5"/>
      <c r="G3028" s="6">
        <v>74</v>
      </c>
      <c r="H3028" s="8">
        <v>11</v>
      </c>
      <c r="I3028" s="1">
        <v>27</v>
      </c>
      <c r="J3028" s="1">
        <v>5</v>
      </c>
      <c r="K3028" s="1">
        <v>27</v>
      </c>
      <c r="L3028" s="1">
        <v>4</v>
      </c>
      <c r="M3028" s="9">
        <v>0</v>
      </c>
    </row>
    <row r="3029" spans="2:13" x14ac:dyDescent="0.2">
      <c r="D3029" s="200"/>
      <c r="E3029" s="4" t="s">
        <v>29</v>
      </c>
      <c r="F3029" s="5"/>
      <c r="G3029" s="6">
        <v>15</v>
      </c>
      <c r="H3029" s="8">
        <v>1</v>
      </c>
      <c r="I3029" s="1">
        <v>5</v>
      </c>
      <c r="J3029" s="1">
        <v>0</v>
      </c>
      <c r="K3029" s="1">
        <v>7</v>
      </c>
      <c r="L3029" s="1">
        <v>2</v>
      </c>
      <c r="M3029" s="9">
        <v>0</v>
      </c>
    </row>
    <row r="3030" spans="2:13" x14ac:dyDescent="0.2">
      <c r="D3030" s="199" t="s">
        <v>30</v>
      </c>
      <c r="E3030" s="22" t="s">
        <v>31</v>
      </c>
      <c r="F3030" s="21"/>
      <c r="G3030" s="19">
        <v>98</v>
      </c>
      <c r="H3030" s="27">
        <v>7</v>
      </c>
      <c r="I3030" s="3">
        <v>32</v>
      </c>
      <c r="J3030" s="3">
        <v>7</v>
      </c>
      <c r="K3030" s="3">
        <v>48</v>
      </c>
      <c r="L3030" s="3">
        <v>4</v>
      </c>
      <c r="M3030" s="26">
        <v>0</v>
      </c>
    </row>
    <row r="3031" spans="2:13" x14ac:dyDescent="0.2">
      <c r="D3031" s="200"/>
      <c r="E3031" s="4" t="s">
        <v>32</v>
      </c>
      <c r="F3031" s="5"/>
      <c r="G3031" s="6">
        <v>115</v>
      </c>
      <c r="H3031" s="8">
        <v>17</v>
      </c>
      <c r="I3031" s="1">
        <v>45</v>
      </c>
      <c r="J3031" s="1">
        <v>8</v>
      </c>
      <c r="K3031" s="1">
        <v>35</v>
      </c>
      <c r="L3031" s="1">
        <v>10</v>
      </c>
      <c r="M3031" s="9">
        <v>0</v>
      </c>
    </row>
    <row r="3032" spans="2:13" x14ac:dyDescent="0.2">
      <c r="D3032" s="199" t="s">
        <v>33</v>
      </c>
      <c r="E3032" s="22" t="s">
        <v>34</v>
      </c>
      <c r="F3032" s="21"/>
      <c r="G3032" s="19">
        <v>3</v>
      </c>
      <c r="H3032" s="27">
        <v>0</v>
      </c>
      <c r="I3032" s="3">
        <v>2</v>
      </c>
      <c r="J3032" s="3">
        <v>0</v>
      </c>
      <c r="K3032" s="3">
        <v>1</v>
      </c>
      <c r="L3032" s="3">
        <v>0</v>
      </c>
      <c r="M3032" s="26">
        <v>0</v>
      </c>
    </row>
    <row r="3033" spans="2:13" x14ac:dyDescent="0.2">
      <c r="D3033" s="200"/>
      <c r="E3033" s="4" t="s">
        <v>35</v>
      </c>
      <c r="F3033" s="5"/>
      <c r="G3033" s="6">
        <v>6</v>
      </c>
      <c r="H3033" s="8">
        <v>0</v>
      </c>
      <c r="I3033" s="1">
        <v>5</v>
      </c>
      <c r="J3033" s="1">
        <v>0</v>
      </c>
      <c r="K3033" s="1">
        <v>1</v>
      </c>
      <c r="L3033" s="1">
        <v>0</v>
      </c>
      <c r="M3033" s="9">
        <v>0</v>
      </c>
    </row>
    <row r="3034" spans="2:13" x14ac:dyDescent="0.2">
      <c r="D3034" s="200"/>
      <c r="E3034" s="4" t="s">
        <v>36</v>
      </c>
      <c r="F3034" s="5"/>
      <c r="G3034" s="6">
        <v>16</v>
      </c>
      <c r="H3034" s="8">
        <v>1</v>
      </c>
      <c r="I3034" s="1">
        <v>3</v>
      </c>
      <c r="J3034" s="1">
        <v>2</v>
      </c>
      <c r="K3034" s="1">
        <v>8</v>
      </c>
      <c r="L3034" s="1">
        <v>2</v>
      </c>
      <c r="M3034" s="9">
        <v>0</v>
      </c>
    </row>
    <row r="3035" spans="2:13" x14ac:dyDescent="0.2">
      <c r="D3035" s="200"/>
      <c r="E3035" s="4" t="s">
        <v>37</v>
      </c>
      <c r="F3035" s="5"/>
      <c r="G3035" s="6">
        <v>28</v>
      </c>
      <c r="H3035" s="8">
        <v>2</v>
      </c>
      <c r="I3035" s="1">
        <v>13</v>
      </c>
      <c r="J3035" s="1">
        <v>3</v>
      </c>
      <c r="K3035" s="1">
        <v>8</v>
      </c>
      <c r="L3035" s="1">
        <v>2</v>
      </c>
      <c r="M3035" s="9">
        <v>0</v>
      </c>
    </row>
    <row r="3036" spans="2:13" x14ac:dyDescent="0.2">
      <c r="D3036" s="200"/>
      <c r="E3036" s="4" t="s">
        <v>38</v>
      </c>
      <c r="F3036" s="5"/>
      <c r="G3036" s="6">
        <v>34</v>
      </c>
      <c r="H3036" s="8">
        <v>1</v>
      </c>
      <c r="I3036" s="1">
        <v>12</v>
      </c>
      <c r="J3036" s="1">
        <v>2</v>
      </c>
      <c r="K3036" s="1">
        <v>14</v>
      </c>
      <c r="L3036" s="1">
        <v>5</v>
      </c>
      <c r="M3036" s="9">
        <v>0</v>
      </c>
    </row>
    <row r="3037" spans="2:13" x14ac:dyDescent="0.2">
      <c r="D3037" s="200"/>
      <c r="E3037" s="4" t="s">
        <v>39</v>
      </c>
      <c r="F3037" s="5"/>
      <c r="G3037" s="6">
        <v>54</v>
      </c>
      <c r="H3037" s="8">
        <v>5</v>
      </c>
      <c r="I3037" s="1">
        <v>17</v>
      </c>
      <c r="J3037" s="1">
        <v>3</v>
      </c>
      <c r="K3037" s="1">
        <v>26</v>
      </c>
      <c r="L3037" s="1">
        <v>3</v>
      </c>
      <c r="M3037" s="9">
        <v>0</v>
      </c>
    </row>
    <row r="3038" spans="2:13" x14ac:dyDescent="0.2">
      <c r="D3038" s="201"/>
      <c r="E3038" s="57" t="s">
        <v>40</v>
      </c>
      <c r="F3038" s="59"/>
      <c r="G3038" s="55">
        <v>72</v>
      </c>
      <c r="H3038" s="77">
        <v>15</v>
      </c>
      <c r="I3038" s="32">
        <v>25</v>
      </c>
      <c r="J3038" s="32">
        <v>5</v>
      </c>
      <c r="K3038" s="32">
        <v>25</v>
      </c>
      <c r="L3038" s="32">
        <v>2</v>
      </c>
      <c r="M3038" s="80">
        <v>0</v>
      </c>
    </row>
    <row r="3040" spans="2:13" x14ac:dyDescent="0.2">
      <c r="B3040" s="40" t="str">
        <f xml:space="preserve"> HYPERLINK("#'目次'!B132", "[126]")</f>
        <v>[126]</v>
      </c>
      <c r="C3040" s="23" t="s">
        <v>239</v>
      </c>
    </row>
    <row r="3041" spans="3:13" x14ac:dyDescent="0.2">
      <c r="C3041" s="186" t="s">
        <v>240</v>
      </c>
    </row>
    <row r="3043" spans="3:13" x14ac:dyDescent="0.2">
      <c r="C3043" s="23" t="s">
        <v>48</v>
      </c>
    </row>
    <row r="3044" spans="3:13" ht="36" x14ac:dyDescent="0.2">
      <c r="D3044" s="195"/>
      <c r="E3044" s="196"/>
      <c r="F3044" s="196"/>
      <c r="G3044" s="37" t="s">
        <v>15</v>
      </c>
      <c r="H3044" s="33" t="s">
        <v>241</v>
      </c>
      <c r="I3044" s="13" t="s">
        <v>242</v>
      </c>
      <c r="J3044" s="13" t="s">
        <v>243</v>
      </c>
      <c r="K3044" s="13" t="s">
        <v>244</v>
      </c>
      <c r="L3044" s="13" t="s">
        <v>99</v>
      </c>
      <c r="M3044" s="38" t="s">
        <v>18</v>
      </c>
    </row>
    <row r="3045" spans="3:13" x14ac:dyDescent="0.2">
      <c r="D3045" s="197"/>
      <c r="E3045" s="198"/>
      <c r="F3045" s="198"/>
      <c r="G3045" s="35"/>
      <c r="H3045" s="39"/>
      <c r="I3045" s="14"/>
      <c r="J3045" s="14"/>
      <c r="K3045" s="14"/>
      <c r="L3045" s="14"/>
      <c r="M3045" s="34"/>
    </row>
    <row r="3046" spans="3:13" x14ac:dyDescent="0.2">
      <c r="D3046" s="56"/>
      <c r="E3046" s="58" t="s">
        <v>15</v>
      </c>
      <c r="F3046" s="46"/>
      <c r="G3046" s="36">
        <v>213</v>
      </c>
      <c r="H3046" s="17">
        <v>24</v>
      </c>
      <c r="I3046" s="17">
        <v>77</v>
      </c>
      <c r="J3046" s="17">
        <v>15</v>
      </c>
      <c r="K3046" s="17">
        <v>83</v>
      </c>
      <c r="L3046" s="17">
        <v>14</v>
      </c>
      <c r="M3046" s="47">
        <v>0</v>
      </c>
    </row>
    <row r="3047" spans="3:13" x14ac:dyDescent="0.2">
      <c r="D3047" s="199" t="s">
        <v>49</v>
      </c>
      <c r="E3047" s="22" t="s">
        <v>50</v>
      </c>
      <c r="F3047" s="21"/>
      <c r="G3047" s="19">
        <v>5</v>
      </c>
      <c r="H3047" s="27">
        <v>1</v>
      </c>
      <c r="I3047" s="3">
        <v>2</v>
      </c>
      <c r="J3047" s="3">
        <v>0</v>
      </c>
      <c r="K3047" s="3">
        <v>1</v>
      </c>
      <c r="L3047" s="3">
        <v>1</v>
      </c>
      <c r="M3047" s="26">
        <v>0</v>
      </c>
    </row>
    <row r="3048" spans="3:13" x14ac:dyDescent="0.2">
      <c r="D3048" s="200"/>
      <c r="E3048" s="4" t="s">
        <v>51</v>
      </c>
      <c r="F3048" s="5"/>
      <c r="G3048" s="6">
        <v>32</v>
      </c>
      <c r="H3048" s="8">
        <v>4</v>
      </c>
      <c r="I3048" s="1">
        <v>8</v>
      </c>
      <c r="J3048" s="1">
        <v>2</v>
      </c>
      <c r="K3048" s="1">
        <v>16</v>
      </c>
      <c r="L3048" s="1">
        <v>2</v>
      </c>
      <c r="M3048" s="9">
        <v>0</v>
      </c>
    </row>
    <row r="3049" spans="3:13" x14ac:dyDescent="0.2">
      <c r="D3049" s="200"/>
      <c r="E3049" s="4" t="s">
        <v>52</v>
      </c>
      <c r="F3049" s="5"/>
      <c r="G3049" s="6">
        <v>5</v>
      </c>
      <c r="H3049" s="8">
        <v>0</v>
      </c>
      <c r="I3049" s="1">
        <v>0</v>
      </c>
      <c r="J3049" s="1">
        <v>0</v>
      </c>
      <c r="K3049" s="1">
        <v>5</v>
      </c>
      <c r="L3049" s="1">
        <v>0</v>
      </c>
      <c r="M3049" s="9">
        <v>0</v>
      </c>
    </row>
    <row r="3050" spans="3:13" x14ac:dyDescent="0.2">
      <c r="D3050" s="200"/>
      <c r="E3050" s="4" t="s">
        <v>53</v>
      </c>
      <c r="F3050" s="5"/>
      <c r="G3050" s="6">
        <v>10</v>
      </c>
      <c r="H3050" s="8">
        <v>0</v>
      </c>
      <c r="I3050" s="1">
        <v>2</v>
      </c>
      <c r="J3050" s="1">
        <v>0</v>
      </c>
      <c r="K3050" s="1">
        <v>7</v>
      </c>
      <c r="L3050" s="1">
        <v>1</v>
      </c>
      <c r="M3050" s="9">
        <v>0</v>
      </c>
    </row>
    <row r="3051" spans="3:13" x14ac:dyDescent="0.2">
      <c r="D3051" s="200"/>
      <c r="E3051" s="4" t="s">
        <v>54</v>
      </c>
      <c r="F3051" s="5"/>
      <c r="G3051" s="6">
        <v>26</v>
      </c>
      <c r="H3051" s="8">
        <v>1</v>
      </c>
      <c r="I3051" s="1">
        <v>10</v>
      </c>
      <c r="J3051" s="1">
        <v>3</v>
      </c>
      <c r="K3051" s="1">
        <v>9</v>
      </c>
      <c r="L3051" s="1">
        <v>3</v>
      </c>
      <c r="M3051" s="9">
        <v>0</v>
      </c>
    </row>
    <row r="3052" spans="3:13" x14ac:dyDescent="0.2">
      <c r="D3052" s="200"/>
      <c r="E3052" s="4" t="s">
        <v>55</v>
      </c>
      <c r="F3052" s="5"/>
      <c r="G3052" s="6">
        <v>5</v>
      </c>
      <c r="H3052" s="8">
        <v>0</v>
      </c>
      <c r="I3052" s="1">
        <v>4</v>
      </c>
      <c r="J3052" s="1">
        <v>0</v>
      </c>
      <c r="K3052" s="1">
        <v>1</v>
      </c>
      <c r="L3052" s="1">
        <v>0</v>
      </c>
      <c r="M3052" s="9">
        <v>0</v>
      </c>
    </row>
    <row r="3053" spans="3:13" x14ac:dyDescent="0.2">
      <c r="D3053" s="200"/>
      <c r="E3053" s="4" t="s">
        <v>56</v>
      </c>
      <c r="F3053" s="5"/>
      <c r="G3053" s="6">
        <v>29</v>
      </c>
      <c r="H3053" s="8">
        <v>4</v>
      </c>
      <c r="I3053" s="1">
        <v>11</v>
      </c>
      <c r="J3053" s="1">
        <v>2</v>
      </c>
      <c r="K3053" s="1">
        <v>10</v>
      </c>
      <c r="L3053" s="1">
        <v>2</v>
      </c>
      <c r="M3053" s="9">
        <v>0</v>
      </c>
    </row>
    <row r="3054" spans="3:13" x14ac:dyDescent="0.2">
      <c r="D3054" s="200"/>
      <c r="E3054" s="4" t="s">
        <v>57</v>
      </c>
      <c r="F3054" s="5"/>
      <c r="G3054" s="6">
        <v>56</v>
      </c>
      <c r="H3054" s="8">
        <v>8</v>
      </c>
      <c r="I3054" s="1">
        <v>23</v>
      </c>
      <c r="J3054" s="1">
        <v>5</v>
      </c>
      <c r="K3054" s="1">
        <v>15</v>
      </c>
      <c r="L3054" s="1">
        <v>5</v>
      </c>
      <c r="M3054" s="9">
        <v>0</v>
      </c>
    </row>
    <row r="3055" spans="3:13" x14ac:dyDescent="0.2">
      <c r="D3055" s="200"/>
      <c r="E3055" s="4" t="s">
        <v>58</v>
      </c>
      <c r="F3055" s="5"/>
      <c r="G3055" s="6">
        <v>3</v>
      </c>
      <c r="H3055" s="8">
        <v>0</v>
      </c>
      <c r="I3055" s="1">
        <v>2</v>
      </c>
      <c r="J3055" s="1">
        <v>0</v>
      </c>
      <c r="K3055" s="1">
        <v>1</v>
      </c>
      <c r="L3055" s="1">
        <v>0</v>
      </c>
      <c r="M3055" s="9">
        <v>0</v>
      </c>
    </row>
    <row r="3056" spans="3:13" x14ac:dyDescent="0.2">
      <c r="D3056" s="200"/>
      <c r="E3056" s="4" t="s">
        <v>59</v>
      </c>
      <c r="F3056" s="5"/>
      <c r="G3056" s="6">
        <v>42</v>
      </c>
      <c r="H3056" s="8">
        <v>6</v>
      </c>
      <c r="I3056" s="1">
        <v>15</v>
      </c>
      <c r="J3056" s="1">
        <v>3</v>
      </c>
      <c r="K3056" s="1">
        <v>18</v>
      </c>
      <c r="L3056" s="1">
        <v>0</v>
      </c>
      <c r="M3056" s="9">
        <v>0</v>
      </c>
    </row>
    <row r="3057" spans="2:13" x14ac:dyDescent="0.2">
      <c r="D3057" s="199" t="s">
        <v>60</v>
      </c>
      <c r="E3057" s="22" t="s">
        <v>61</v>
      </c>
      <c r="F3057" s="21"/>
      <c r="G3057" s="19">
        <v>54</v>
      </c>
      <c r="H3057" s="27">
        <v>11</v>
      </c>
      <c r="I3057" s="3">
        <v>21</v>
      </c>
      <c r="J3057" s="3">
        <v>3</v>
      </c>
      <c r="K3057" s="3">
        <v>17</v>
      </c>
      <c r="L3057" s="3">
        <v>2</v>
      </c>
      <c r="M3057" s="26">
        <v>0</v>
      </c>
    </row>
    <row r="3058" spans="2:13" x14ac:dyDescent="0.2">
      <c r="D3058" s="200"/>
      <c r="E3058" s="4" t="s">
        <v>62</v>
      </c>
      <c r="F3058" s="5"/>
      <c r="G3058" s="6">
        <v>33</v>
      </c>
      <c r="H3058" s="8">
        <v>4</v>
      </c>
      <c r="I3058" s="1">
        <v>13</v>
      </c>
      <c r="J3058" s="1">
        <v>1</v>
      </c>
      <c r="K3058" s="1">
        <v>15</v>
      </c>
      <c r="L3058" s="1">
        <v>0</v>
      </c>
      <c r="M3058" s="9">
        <v>0</v>
      </c>
    </row>
    <row r="3059" spans="2:13" x14ac:dyDescent="0.2">
      <c r="D3059" s="200"/>
      <c r="E3059" s="4" t="s">
        <v>63</v>
      </c>
      <c r="F3059" s="5"/>
      <c r="G3059" s="6">
        <v>15</v>
      </c>
      <c r="H3059" s="8">
        <v>1</v>
      </c>
      <c r="I3059" s="1">
        <v>5</v>
      </c>
      <c r="J3059" s="1">
        <v>2</v>
      </c>
      <c r="K3059" s="1">
        <v>7</v>
      </c>
      <c r="L3059" s="1">
        <v>0</v>
      </c>
      <c r="M3059" s="9">
        <v>0</v>
      </c>
    </row>
    <row r="3060" spans="2:13" x14ac:dyDescent="0.2">
      <c r="D3060" s="200"/>
      <c r="E3060" s="4" t="s">
        <v>64</v>
      </c>
      <c r="F3060" s="5"/>
      <c r="G3060" s="6">
        <v>12</v>
      </c>
      <c r="H3060" s="8">
        <v>2</v>
      </c>
      <c r="I3060" s="1">
        <v>4</v>
      </c>
      <c r="J3060" s="1">
        <v>2</v>
      </c>
      <c r="K3060" s="1">
        <v>3</v>
      </c>
      <c r="L3060" s="1">
        <v>1</v>
      </c>
      <c r="M3060" s="9">
        <v>0</v>
      </c>
    </row>
    <row r="3061" spans="2:13" x14ac:dyDescent="0.2">
      <c r="D3061" s="200"/>
      <c r="E3061" s="4" t="s">
        <v>65</v>
      </c>
      <c r="F3061" s="5"/>
      <c r="G3061" s="6">
        <v>16</v>
      </c>
      <c r="H3061" s="8">
        <v>1</v>
      </c>
      <c r="I3061" s="1">
        <v>6</v>
      </c>
      <c r="J3061" s="1">
        <v>2</v>
      </c>
      <c r="K3061" s="1">
        <v>5</v>
      </c>
      <c r="L3061" s="1">
        <v>2</v>
      </c>
      <c r="M3061" s="9">
        <v>0</v>
      </c>
    </row>
    <row r="3062" spans="2:13" x14ac:dyDescent="0.2">
      <c r="D3062" s="200"/>
      <c r="E3062" s="4" t="s">
        <v>66</v>
      </c>
      <c r="F3062" s="5"/>
      <c r="G3062" s="6">
        <v>12</v>
      </c>
      <c r="H3062" s="8">
        <v>0</v>
      </c>
      <c r="I3062" s="1">
        <v>6</v>
      </c>
      <c r="J3062" s="1">
        <v>1</v>
      </c>
      <c r="K3062" s="1">
        <v>1</v>
      </c>
      <c r="L3062" s="1">
        <v>4</v>
      </c>
      <c r="M3062" s="9">
        <v>0</v>
      </c>
    </row>
    <row r="3063" spans="2:13" x14ac:dyDescent="0.2">
      <c r="D3063" s="200"/>
      <c r="E3063" s="4" t="s">
        <v>67</v>
      </c>
      <c r="F3063" s="5"/>
      <c r="G3063" s="6">
        <v>31</v>
      </c>
      <c r="H3063" s="8">
        <v>1</v>
      </c>
      <c r="I3063" s="1">
        <v>12</v>
      </c>
      <c r="J3063" s="1">
        <v>1</v>
      </c>
      <c r="K3063" s="1">
        <v>12</v>
      </c>
      <c r="L3063" s="1">
        <v>5</v>
      </c>
      <c r="M3063" s="9">
        <v>0</v>
      </c>
    </row>
    <row r="3064" spans="2:13" x14ac:dyDescent="0.2">
      <c r="D3064" s="200"/>
      <c r="E3064" s="4" t="s">
        <v>68</v>
      </c>
      <c r="F3064" s="5"/>
      <c r="G3064" s="6">
        <v>12</v>
      </c>
      <c r="H3064" s="8">
        <v>3</v>
      </c>
      <c r="I3064" s="1">
        <v>3</v>
      </c>
      <c r="J3064" s="1">
        <v>0</v>
      </c>
      <c r="K3064" s="1">
        <v>6</v>
      </c>
      <c r="L3064" s="1">
        <v>0</v>
      </c>
      <c r="M3064" s="9">
        <v>0</v>
      </c>
    </row>
    <row r="3065" spans="2:13" x14ac:dyDescent="0.2">
      <c r="D3065" s="200"/>
      <c r="E3065" s="4" t="s">
        <v>69</v>
      </c>
      <c r="F3065" s="5"/>
      <c r="G3065" s="6">
        <v>6</v>
      </c>
      <c r="H3065" s="8">
        <v>0</v>
      </c>
      <c r="I3065" s="1">
        <v>1</v>
      </c>
      <c r="J3065" s="1">
        <v>0</v>
      </c>
      <c r="K3065" s="1">
        <v>5</v>
      </c>
      <c r="L3065" s="1">
        <v>0</v>
      </c>
      <c r="M3065" s="9">
        <v>0</v>
      </c>
    </row>
    <row r="3066" spans="2:13" x14ac:dyDescent="0.2">
      <c r="D3066" s="93" t="s">
        <v>70</v>
      </c>
      <c r="E3066" s="89" t="s">
        <v>18</v>
      </c>
      <c r="F3066" s="92"/>
      <c r="G3066" s="94">
        <v>0</v>
      </c>
      <c r="H3066" s="122">
        <v>0</v>
      </c>
      <c r="I3066" s="63">
        <v>0</v>
      </c>
      <c r="J3066" s="63">
        <v>0</v>
      </c>
      <c r="K3066" s="63">
        <v>0</v>
      </c>
      <c r="L3066" s="63">
        <v>0</v>
      </c>
      <c r="M3066" s="121">
        <v>0</v>
      </c>
    </row>
    <row r="3068" spans="2:13" x14ac:dyDescent="0.2">
      <c r="B3068" s="40" t="str">
        <f xml:space="preserve"> HYPERLINK("#'目次'!B133", "[127]")</f>
        <v>[127]</v>
      </c>
      <c r="C3068" s="23" t="s">
        <v>239</v>
      </c>
    </row>
    <row r="3069" spans="2:13" x14ac:dyDescent="0.2">
      <c r="C3069" s="186" t="s">
        <v>240</v>
      </c>
    </row>
    <row r="3071" spans="2:13" x14ac:dyDescent="0.2">
      <c r="C3071" s="23" t="s">
        <v>73</v>
      </c>
    </row>
    <row r="3072" spans="2:13" ht="36" x14ac:dyDescent="0.2">
      <c r="D3072" s="195"/>
      <c r="E3072" s="196"/>
      <c r="F3072" s="196"/>
      <c r="G3072" s="37" t="s">
        <v>15</v>
      </c>
      <c r="H3072" s="33" t="s">
        <v>241</v>
      </c>
      <c r="I3072" s="13" t="s">
        <v>242</v>
      </c>
      <c r="J3072" s="13" t="s">
        <v>243</v>
      </c>
      <c r="K3072" s="13" t="s">
        <v>244</v>
      </c>
      <c r="L3072" s="13" t="s">
        <v>99</v>
      </c>
      <c r="M3072" s="38" t="s">
        <v>18</v>
      </c>
    </row>
    <row r="3073" spans="4:13" x14ac:dyDescent="0.2">
      <c r="D3073" s="197"/>
      <c r="E3073" s="198"/>
      <c r="F3073" s="198"/>
      <c r="G3073" s="35"/>
      <c r="H3073" s="39"/>
      <c r="I3073" s="14"/>
      <c r="J3073" s="14"/>
      <c r="K3073" s="14"/>
      <c r="L3073" s="14"/>
      <c r="M3073" s="34"/>
    </row>
    <row r="3074" spans="4:13" x14ac:dyDescent="0.2">
      <c r="D3074" s="56"/>
      <c r="E3074" s="58" t="s">
        <v>15</v>
      </c>
      <c r="F3074" s="46"/>
      <c r="G3074" s="36">
        <v>213</v>
      </c>
      <c r="H3074" s="17">
        <v>24</v>
      </c>
      <c r="I3074" s="17">
        <v>77</v>
      </c>
      <c r="J3074" s="17">
        <v>15</v>
      </c>
      <c r="K3074" s="17">
        <v>83</v>
      </c>
      <c r="L3074" s="17">
        <v>14</v>
      </c>
      <c r="M3074" s="47">
        <v>0</v>
      </c>
    </row>
    <row r="3075" spans="4:13" x14ac:dyDescent="0.2">
      <c r="D3075" s="199" t="s">
        <v>74</v>
      </c>
      <c r="E3075" s="22" t="s">
        <v>75</v>
      </c>
      <c r="F3075" s="21"/>
      <c r="G3075" s="19">
        <v>98</v>
      </c>
      <c r="H3075" s="27">
        <v>7</v>
      </c>
      <c r="I3075" s="3">
        <v>32</v>
      </c>
      <c r="J3075" s="3">
        <v>7</v>
      </c>
      <c r="K3075" s="3">
        <v>48</v>
      </c>
      <c r="L3075" s="3">
        <v>4</v>
      </c>
      <c r="M3075" s="26">
        <v>0</v>
      </c>
    </row>
    <row r="3076" spans="4:13" x14ac:dyDescent="0.2">
      <c r="D3076" s="200"/>
      <c r="E3076" s="4" t="s">
        <v>34</v>
      </c>
      <c r="F3076" s="5"/>
      <c r="G3076" s="6">
        <v>2</v>
      </c>
      <c r="H3076" s="8">
        <v>0</v>
      </c>
      <c r="I3076" s="1">
        <v>2</v>
      </c>
      <c r="J3076" s="1">
        <v>0</v>
      </c>
      <c r="K3076" s="1">
        <v>0</v>
      </c>
      <c r="L3076" s="1">
        <v>0</v>
      </c>
      <c r="M3076" s="9">
        <v>0</v>
      </c>
    </row>
    <row r="3077" spans="4:13" x14ac:dyDescent="0.2">
      <c r="D3077" s="200"/>
      <c r="E3077" s="4" t="s">
        <v>35</v>
      </c>
      <c r="F3077" s="5"/>
      <c r="G3077" s="6">
        <v>4</v>
      </c>
      <c r="H3077" s="8">
        <v>0</v>
      </c>
      <c r="I3077" s="1">
        <v>3</v>
      </c>
      <c r="J3077" s="1">
        <v>0</v>
      </c>
      <c r="K3077" s="1">
        <v>1</v>
      </c>
      <c r="L3077" s="1">
        <v>0</v>
      </c>
      <c r="M3077" s="9">
        <v>0</v>
      </c>
    </row>
    <row r="3078" spans="4:13" x14ac:dyDescent="0.2">
      <c r="D3078" s="200"/>
      <c r="E3078" s="4" t="s">
        <v>36</v>
      </c>
      <c r="F3078" s="5"/>
      <c r="G3078" s="6">
        <v>7</v>
      </c>
      <c r="H3078" s="8">
        <v>0</v>
      </c>
      <c r="I3078" s="1">
        <v>0</v>
      </c>
      <c r="J3078" s="1">
        <v>2</v>
      </c>
      <c r="K3078" s="1">
        <v>5</v>
      </c>
      <c r="L3078" s="1">
        <v>0</v>
      </c>
      <c r="M3078" s="9">
        <v>0</v>
      </c>
    </row>
    <row r="3079" spans="4:13" x14ac:dyDescent="0.2">
      <c r="D3079" s="200"/>
      <c r="E3079" s="4" t="s">
        <v>37</v>
      </c>
      <c r="F3079" s="5"/>
      <c r="G3079" s="6">
        <v>17</v>
      </c>
      <c r="H3079" s="8">
        <v>1</v>
      </c>
      <c r="I3079" s="1">
        <v>9</v>
      </c>
      <c r="J3079" s="1">
        <v>1</v>
      </c>
      <c r="K3079" s="1">
        <v>5</v>
      </c>
      <c r="L3079" s="1">
        <v>1</v>
      </c>
      <c r="M3079" s="9">
        <v>0</v>
      </c>
    </row>
    <row r="3080" spans="4:13" x14ac:dyDescent="0.2">
      <c r="D3080" s="200"/>
      <c r="E3080" s="4" t="s">
        <v>38</v>
      </c>
      <c r="F3080" s="5"/>
      <c r="G3080" s="6">
        <v>14</v>
      </c>
      <c r="H3080" s="8">
        <v>0</v>
      </c>
      <c r="I3080" s="1">
        <v>6</v>
      </c>
      <c r="J3080" s="1">
        <v>2</v>
      </c>
      <c r="K3080" s="1">
        <v>5</v>
      </c>
      <c r="L3080" s="1">
        <v>1</v>
      </c>
      <c r="M3080" s="9">
        <v>0</v>
      </c>
    </row>
    <row r="3081" spans="4:13" x14ac:dyDescent="0.2">
      <c r="D3081" s="200"/>
      <c r="E3081" s="4" t="s">
        <v>39</v>
      </c>
      <c r="F3081" s="5"/>
      <c r="G3081" s="6">
        <v>26</v>
      </c>
      <c r="H3081" s="8">
        <v>1</v>
      </c>
      <c r="I3081" s="1">
        <v>4</v>
      </c>
      <c r="J3081" s="1">
        <v>0</v>
      </c>
      <c r="K3081" s="1">
        <v>19</v>
      </c>
      <c r="L3081" s="1">
        <v>2</v>
      </c>
      <c r="M3081" s="9">
        <v>0</v>
      </c>
    </row>
    <row r="3082" spans="4:13" x14ac:dyDescent="0.2">
      <c r="D3082" s="200"/>
      <c r="E3082" s="4" t="s">
        <v>40</v>
      </c>
      <c r="F3082" s="5"/>
      <c r="G3082" s="6">
        <v>28</v>
      </c>
      <c r="H3082" s="8">
        <v>5</v>
      </c>
      <c r="I3082" s="1">
        <v>8</v>
      </c>
      <c r="J3082" s="1">
        <v>2</v>
      </c>
      <c r="K3082" s="1">
        <v>13</v>
      </c>
      <c r="L3082" s="1">
        <v>0</v>
      </c>
      <c r="M3082" s="9">
        <v>0</v>
      </c>
    </row>
    <row r="3083" spans="4:13" x14ac:dyDescent="0.2">
      <c r="D3083" s="199" t="s">
        <v>76</v>
      </c>
      <c r="E3083" s="22" t="s">
        <v>77</v>
      </c>
      <c r="F3083" s="21"/>
      <c r="G3083" s="19">
        <v>115</v>
      </c>
      <c r="H3083" s="27">
        <v>17</v>
      </c>
      <c r="I3083" s="3">
        <v>45</v>
      </c>
      <c r="J3083" s="3">
        <v>8</v>
      </c>
      <c r="K3083" s="3">
        <v>35</v>
      </c>
      <c r="L3083" s="3">
        <v>10</v>
      </c>
      <c r="M3083" s="26">
        <v>0</v>
      </c>
    </row>
    <row r="3084" spans="4:13" x14ac:dyDescent="0.2">
      <c r="D3084" s="200"/>
      <c r="E3084" s="4" t="s">
        <v>34</v>
      </c>
      <c r="F3084" s="5"/>
      <c r="G3084" s="6">
        <v>1</v>
      </c>
      <c r="H3084" s="8">
        <v>0</v>
      </c>
      <c r="I3084" s="1">
        <v>0</v>
      </c>
      <c r="J3084" s="1">
        <v>0</v>
      </c>
      <c r="K3084" s="1">
        <v>1</v>
      </c>
      <c r="L3084" s="1">
        <v>0</v>
      </c>
      <c r="M3084" s="9">
        <v>0</v>
      </c>
    </row>
    <row r="3085" spans="4:13" x14ac:dyDescent="0.2">
      <c r="D3085" s="200"/>
      <c r="E3085" s="4" t="s">
        <v>35</v>
      </c>
      <c r="F3085" s="5"/>
      <c r="G3085" s="6">
        <v>2</v>
      </c>
      <c r="H3085" s="8">
        <v>0</v>
      </c>
      <c r="I3085" s="1">
        <v>2</v>
      </c>
      <c r="J3085" s="1">
        <v>0</v>
      </c>
      <c r="K3085" s="1">
        <v>0</v>
      </c>
      <c r="L3085" s="1">
        <v>0</v>
      </c>
      <c r="M3085" s="9">
        <v>0</v>
      </c>
    </row>
    <row r="3086" spans="4:13" x14ac:dyDescent="0.2">
      <c r="D3086" s="200"/>
      <c r="E3086" s="4" t="s">
        <v>36</v>
      </c>
      <c r="F3086" s="5"/>
      <c r="G3086" s="6">
        <v>9</v>
      </c>
      <c r="H3086" s="8">
        <v>1</v>
      </c>
      <c r="I3086" s="1">
        <v>3</v>
      </c>
      <c r="J3086" s="1">
        <v>0</v>
      </c>
      <c r="K3086" s="1">
        <v>3</v>
      </c>
      <c r="L3086" s="1">
        <v>2</v>
      </c>
      <c r="M3086" s="9">
        <v>0</v>
      </c>
    </row>
    <row r="3087" spans="4:13" x14ac:dyDescent="0.2">
      <c r="D3087" s="200"/>
      <c r="E3087" s="4" t="s">
        <v>37</v>
      </c>
      <c r="F3087" s="5"/>
      <c r="G3087" s="6">
        <v>11</v>
      </c>
      <c r="H3087" s="8">
        <v>1</v>
      </c>
      <c r="I3087" s="1">
        <v>4</v>
      </c>
      <c r="J3087" s="1">
        <v>2</v>
      </c>
      <c r="K3087" s="1">
        <v>3</v>
      </c>
      <c r="L3087" s="1">
        <v>1</v>
      </c>
      <c r="M3087" s="9">
        <v>0</v>
      </c>
    </row>
    <row r="3088" spans="4:13" x14ac:dyDescent="0.2">
      <c r="D3088" s="200"/>
      <c r="E3088" s="4" t="s">
        <v>38</v>
      </c>
      <c r="F3088" s="5"/>
      <c r="G3088" s="6">
        <v>20</v>
      </c>
      <c r="H3088" s="8">
        <v>1</v>
      </c>
      <c r="I3088" s="1">
        <v>6</v>
      </c>
      <c r="J3088" s="1">
        <v>0</v>
      </c>
      <c r="K3088" s="1">
        <v>9</v>
      </c>
      <c r="L3088" s="1">
        <v>4</v>
      </c>
      <c r="M3088" s="9">
        <v>0</v>
      </c>
    </row>
    <row r="3089" spans="2:13" x14ac:dyDescent="0.2">
      <c r="D3089" s="200"/>
      <c r="E3089" s="4" t="s">
        <v>39</v>
      </c>
      <c r="F3089" s="5"/>
      <c r="G3089" s="6">
        <v>28</v>
      </c>
      <c r="H3089" s="8">
        <v>4</v>
      </c>
      <c r="I3089" s="1">
        <v>13</v>
      </c>
      <c r="J3089" s="1">
        <v>3</v>
      </c>
      <c r="K3089" s="1">
        <v>7</v>
      </c>
      <c r="L3089" s="1">
        <v>1</v>
      </c>
      <c r="M3089" s="9">
        <v>0</v>
      </c>
    </row>
    <row r="3090" spans="2:13" x14ac:dyDescent="0.2">
      <c r="D3090" s="201"/>
      <c r="E3090" s="57" t="s">
        <v>40</v>
      </c>
      <c r="F3090" s="59"/>
      <c r="G3090" s="55">
        <v>44</v>
      </c>
      <c r="H3090" s="77">
        <v>10</v>
      </c>
      <c r="I3090" s="32">
        <v>17</v>
      </c>
      <c r="J3090" s="32">
        <v>3</v>
      </c>
      <c r="K3090" s="32">
        <v>12</v>
      </c>
      <c r="L3090" s="32">
        <v>2</v>
      </c>
      <c r="M3090" s="80">
        <v>0</v>
      </c>
    </row>
    <row r="3092" spans="2:13" x14ac:dyDescent="0.2">
      <c r="B3092" s="40" t="str">
        <f xml:space="preserve"> HYPERLINK("#'目次'!B134", "[128]")</f>
        <v>[128]</v>
      </c>
      <c r="C3092" s="23" t="s">
        <v>239</v>
      </c>
    </row>
    <row r="3093" spans="2:13" x14ac:dyDescent="0.2">
      <c r="C3093" s="186" t="s">
        <v>240</v>
      </c>
    </row>
    <row r="3095" spans="2:13" x14ac:dyDescent="0.2">
      <c r="C3095" s="23" t="s">
        <v>80</v>
      </c>
    </row>
    <row r="3096" spans="2:13" ht="36" x14ac:dyDescent="0.2">
      <c r="E3096" s="195"/>
      <c r="F3096" s="196"/>
      <c r="G3096" s="37" t="s">
        <v>15</v>
      </c>
      <c r="H3096" s="33" t="s">
        <v>241</v>
      </c>
      <c r="I3096" s="13" t="s">
        <v>242</v>
      </c>
      <c r="J3096" s="13" t="s">
        <v>243</v>
      </c>
      <c r="K3096" s="13" t="s">
        <v>244</v>
      </c>
      <c r="L3096" s="13" t="s">
        <v>99</v>
      </c>
      <c r="M3096" s="38" t="s">
        <v>18</v>
      </c>
    </row>
    <row r="3097" spans="2:13" x14ac:dyDescent="0.2">
      <c r="E3097" s="197"/>
      <c r="F3097" s="198"/>
      <c r="G3097" s="35"/>
      <c r="H3097" s="39"/>
      <c r="I3097" s="14"/>
      <c r="J3097" s="14"/>
      <c r="K3097" s="14"/>
      <c r="L3097" s="14"/>
      <c r="M3097" s="34"/>
    </row>
    <row r="3098" spans="2:13" x14ac:dyDescent="0.2">
      <c r="E3098" s="91" t="s">
        <v>15</v>
      </c>
      <c r="F3098" s="46"/>
      <c r="G3098" s="36">
        <v>213</v>
      </c>
      <c r="H3098" s="17">
        <v>24</v>
      </c>
      <c r="I3098" s="17">
        <v>77</v>
      </c>
      <c r="J3098" s="17">
        <v>15</v>
      </c>
      <c r="K3098" s="17">
        <v>83</v>
      </c>
      <c r="L3098" s="17">
        <v>14</v>
      </c>
      <c r="M3098" s="47">
        <v>0</v>
      </c>
    </row>
    <row r="3099" spans="2:13" x14ac:dyDescent="0.2">
      <c r="E3099" s="4" t="s">
        <v>81</v>
      </c>
      <c r="F3099" s="5"/>
      <c r="G3099" s="19">
        <v>9</v>
      </c>
      <c r="H3099" s="27">
        <v>0</v>
      </c>
      <c r="I3099" s="3">
        <v>2</v>
      </c>
      <c r="J3099" s="3">
        <v>1</v>
      </c>
      <c r="K3099" s="3">
        <v>5</v>
      </c>
      <c r="L3099" s="3">
        <v>1</v>
      </c>
      <c r="M3099" s="26">
        <v>0</v>
      </c>
    </row>
    <row r="3100" spans="2:13" x14ac:dyDescent="0.2">
      <c r="E3100" s="4" t="s">
        <v>82</v>
      </c>
      <c r="F3100" s="5"/>
      <c r="G3100" s="6">
        <v>10</v>
      </c>
      <c r="H3100" s="8">
        <v>5</v>
      </c>
      <c r="I3100" s="1">
        <v>1</v>
      </c>
      <c r="J3100" s="1">
        <v>1</v>
      </c>
      <c r="K3100" s="1">
        <v>2</v>
      </c>
      <c r="L3100" s="1">
        <v>1</v>
      </c>
      <c r="M3100" s="9">
        <v>0</v>
      </c>
    </row>
    <row r="3101" spans="2:13" x14ac:dyDescent="0.2">
      <c r="E3101" s="4" t="s">
        <v>83</v>
      </c>
      <c r="F3101" s="5"/>
      <c r="G3101" s="6">
        <v>74</v>
      </c>
      <c r="H3101" s="8">
        <v>8</v>
      </c>
      <c r="I3101" s="1">
        <v>22</v>
      </c>
      <c r="J3101" s="1">
        <v>3</v>
      </c>
      <c r="K3101" s="1">
        <v>35</v>
      </c>
      <c r="L3101" s="1">
        <v>6</v>
      </c>
      <c r="M3101" s="9">
        <v>0</v>
      </c>
    </row>
    <row r="3102" spans="2:13" x14ac:dyDescent="0.2">
      <c r="E3102" s="4" t="s">
        <v>84</v>
      </c>
      <c r="F3102" s="5"/>
      <c r="G3102" s="6">
        <v>6</v>
      </c>
      <c r="H3102" s="8">
        <v>0</v>
      </c>
      <c r="I3102" s="1">
        <v>1</v>
      </c>
      <c r="J3102" s="1">
        <v>2</v>
      </c>
      <c r="K3102" s="1">
        <v>2</v>
      </c>
      <c r="L3102" s="1">
        <v>1</v>
      </c>
      <c r="M3102" s="9">
        <v>0</v>
      </c>
    </row>
    <row r="3103" spans="2:13" x14ac:dyDescent="0.2">
      <c r="E3103" s="4" t="s">
        <v>85</v>
      </c>
      <c r="F3103" s="5"/>
      <c r="G3103" s="6">
        <v>30</v>
      </c>
      <c r="H3103" s="8">
        <v>0</v>
      </c>
      <c r="I3103" s="1">
        <v>13</v>
      </c>
      <c r="J3103" s="1">
        <v>4</v>
      </c>
      <c r="K3103" s="1">
        <v>12</v>
      </c>
      <c r="L3103" s="1">
        <v>1</v>
      </c>
      <c r="M3103" s="9">
        <v>0</v>
      </c>
    </row>
    <row r="3104" spans="2:13" x14ac:dyDescent="0.2">
      <c r="E3104" s="4" t="s">
        <v>86</v>
      </c>
      <c r="F3104" s="5"/>
      <c r="G3104" s="6">
        <v>41</v>
      </c>
      <c r="H3104" s="8">
        <v>4</v>
      </c>
      <c r="I3104" s="1">
        <v>20</v>
      </c>
      <c r="J3104" s="1">
        <v>1</v>
      </c>
      <c r="K3104" s="1">
        <v>15</v>
      </c>
      <c r="L3104" s="1">
        <v>1</v>
      </c>
      <c r="M3104" s="9">
        <v>0</v>
      </c>
    </row>
    <row r="3105" spans="2:15" x14ac:dyDescent="0.2">
      <c r="E3105" s="4" t="s">
        <v>87</v>
      </c>
      <c r="F3105" s="5"/>
      <c r="G3105" s="6">
        <v>18</v>
      </c>
      <c r="H3105" s="8">
        <v>5</v>
      </c>
      <c r="I3105" s="1">
        <v>6</v>
      </c>
      <c r="J3105" s="1">
        <v>1</v>
      </c>
      <c r="K3105" s="1">
        <v>4</v>
      </c>
      <c r="L3105" s="1">
        <v>2</v>
      </c>
      <c r="M3105" s="9">
        <v>0</v>
      </c>
    </row>
    <row r="3106" spans="2:15" x14ac:dyDescent="0.2">
      <c r="E3106" s="4" t="s">
        <v>88</v>
      </c>
      <c r="F3106" s="5"/>
      <c r="G3106" s="6">
        <v>5</v>
      </c>
      <c r="H3106" s="8">
        <v>2</v>
      </c>
      <c r="I3106" s="1">
        <v>1</v>
      </c>
      <c r="J3106" s="1">
        <v>0</v>
      </c>
      <c r="K3106" s="1">
        <v>2</v>
      </c>
      <c r="L3106" s="1">
        <v>0</v>
      </c>
      <c r="M3106" s="9">
        <v>0</v>
      </c>
    </row>
    <row r="3107" spans="2:15" x14ac:dyDescent="0.2">
      <c r="E3107" s="4" t="s">
        <v>89</v>
      </c>
      <c r="F3107" s="5"/>
      <c r="G3107" s="6">
        <v>9</v>
      </c>
      <c r="H3107" s="8">
        <v>0</v>
      </c>
      <c r="I3107" s="1">
        <v>3</v>
      </c>
      <c r="J3107" s="1">
        <v>1</v>
      </c>
      <c r="K3107" s="1">
        <v>4</v>
      </c>
      <c r="L3107" s="1">
        <v>1</v>
      </c>
      <c r="M3107" s="9">
        <v>0</v>
      </c>
    </row>
    <row r="3108" spans="2:15" x14ac:dyDescent="0.2">
      <c r="E3108" s="4" t="s">
        <v>90</v>
      </c>
      <c r="F3108" s="5"/>
      <c r="G3108" s="6">
        <v>11</v>
      </c>
      <c r="H3108" s="8">
        <v>0</v>
      </c>
      <c r="I3108" s="1">
        <v>8</v>
      </c>
      <c r="J3108" s="1">
        <v>1</v>
      </c>
      <c r="K3108" s="1">
        <v>2</v>
      </c>
      <c r="L3108" s="1">
        <v>0</v>
      </c>
      <c r="M3108" s="9">
        <v>0</v>
      </c>
    </row>
    <row r="3109" spans="2:15" x14ac:dyDescent="0.2">
      <c r="E3109" s="57" t="s">
        <v>91</v>
      </c>
      <c r="F3109" s="59"/>
      <c r="G3109" s="55">
        <v>0</v>
      </c>
      <c r="H3109" s="77">
        <v>0</v>
      </c>
      <c r="I3109" s="32">
        <v>0</v>
      </c>
      <c r="J3109" s="32">
        <v>0</v>
      </c>
      <c r="K3109" s="32">
        <v>0</v>
      </c>
      <c r="L3109" s="32">
        <v>0</v>
      </c>
      <c r="M3109" s="80">
        <v>0</v>
      </c>
    </row>
    <row r="3111" spans="2:15" x14ac:dyDescent="0.2">
      <c r="B3111" s="40" t="str">
        <f xml:space="preserve"> HYPERLINK("#'目次'!B135", "[129]")</f>
        <v>[129]</v>
      </c>
      <c r="C3111" s="23" t="s">
        <v>248</v>
      </c>
    </row>
    <row r="3112" spans="2:15" x14ac:dyDescent="0.2">
      <c r="C3112" s="186" t="s">
        <v>240</v>
      </c>
    </row>
    <row r="3114" spans="2:15" x14ac:dyDescent="0.2">
      <c r="C3114" s="23" t="s">
        <v>14</v>
      </c>
    </row>
    <row r="3115" spans="2:15" ht="36" x14ac:dyDescent="0.2">
      <c r="D3115" s="195"/>
      <c r="E3115" s="196"/>
      <c r="F3115" s="196"/>
      <c r="G3115" s="37" t="s">
        <v>15</v>
      </c>
      <c r="H3115" s="33" t="s">
        <v>249</v>
      </c>
      <c r="I3115" s="13" t="s">
        <v>250</v>
      </c>
      <c r="J3115" s="13" t="s">
        <v>251</v>
      </c>
      <c r="K3115" s="13" t="s">
        <v>252</v>
      </c>
      <c r="L3115" s="13" t="s">
        <v>98</v>
      </c>
      <c r="M3115" s="13" t="s">
        <v>253</v>
      </c>
      <c r="N3115" s="13" t="s">
        <v>99</v>
      </c>
      <c r="O3115" s="38" t="s">
        <v>18</v>
      </c>
    </row>
    <row r="3116" spans="2:15" x14ac:dyDescent="0.2">
      <c r="D3116" s="197"/>
      <c r="E3116" s="198"/>
      <c r="F3116" s="198"/>
      <c r="G3116" s="35"/>
      <c r="H3116" s="39"/>
      <c r="I3116" s="14"/>
      <c r="J3116" s="14"/>
      <c r="K3116" s="14"/>
      <c r="L3116" s="14"/>
      <c r="M3116" s="14"/>
      <c r="N3116" s="14"/>
      <c r="O3116" s="34"/>
    </row>
    <row r="3117" spans="2:15" x14ac:dyDescent="0.2">
      <c r="D3117" s="56"/>
      <c r="E3117" s="58" t="s">
        <v>15</v>
      </c>
      <c r="F3117" s="46"/>
      <c r="G3117" s="36">
        <v>213</v>
      </c>
      <c r="H3117" s="17">
        <v>9</v>
      </c>
      <c r="I3117" s="17">
        <v>6</v>
      </c>
      <c r="J3117" s="17">
        <v>3</v>
      </c>
      <c r="K3117" s="17">
        <v>42</v>
      </c>
      <c r="L3117" s="17">
        <v>147</v>
      </c>
      <c r="M3117" s="17">
        <v>23</v>
      </c>
      <c r="N3117" s="17">
        <v>19</v>
      </c>
      <c r="O3117" s="47">
        <v>0</v>
      </c>
    </row>
    <row r="3118" spans="2:15" x14ac:dyDescent="0.2">
      <c r="D3118" s="199" t="s">
        <v>19</v>
      </c>
      <c r="E3118" s="22" t="s">
        <v>20</v>
      </c>
      <c r="F3118" s="21"/>
      <c r="G3118" s="19">
        <v>19</v>
      </c>
      <c r="H3118" s="27">
        <v>1</v>
      </c>
      <c r="I3118" s="3">
        <v>0</v>
      </c>
      <c r="J3118" s="3">
        <v>0</v>
      </c>
      <c r="K3118" s="3">
        <v>4</v>
      </c>
      <c r="L3118" s="3">
        <v>12</v>
      </c>
      <c r="M3118" s="3">
        <v>1</v>
      </c>
      <c r="N3118" s="3">
        <v>2</v>
      </c>
      <c r="O3118" s="26">
        <v>0</v>
      </c>
    </row>
    <row r="3119" spans="2:15" x14ac:dyDescent="0.2">
      <c r="D3119" s="200"/>
      <c r="E3119" s="4" t="s">
        <v>21</v>
      </c>
      <c r="F3119" s="5"/>
      <c r="G3119" s="6">
        <v>72</v>
      </c>
      <c r="H3119" s="8">
        <v>3</v>
      </c>
      <c r="I3119" s="1">
        <v>1</v>
      </c>
      <c r="J3119" s="1">
        <v>2</v>
      </c>
      <c r="K3119" s="1">
        <v>16</v>
      </c>
      <c r="L3119" s="1">
        <v>52</v>
      </c>
      <c r="M3119" s="1">
        <v>6</v>
      </c>
      <c r="N3119" s="1">
        <v>5</v>
      </c>
      <c r="O3119" s="9">
        <v>0</v>
      </c>
    </row>
    <row r="3120" spans="2:15" x14ac:dyDescent="0.2">
      <c r="D3120" s="200"/>
      <c r="E3120" s="4" t="s">
        <v>22</v>
      </c>
      <c r="F3120" s="5"/>
      <c r="G3120" s="6">
        <v>38</v>
      </c>
      <c r="H3120" s="8">
        <v>1</v>
      </c>
      <c r="I3120" s="1">
        <v>0</v>
      </c>
      <c r="J3120" s="1">
        <v>0</v>
      </c>
      <c r="K3120" s="1">
        <v>7</v>
      </c>
      <c r="L3120" s="1">
        <v>26</v>
      </c>
      <c r="M3120" s="1">
        <v>9</v>
      </c>
      <c r="N3120" s="1">
        <v>0</v>
      </c>
      <c r="O3120" s="9">
        <v>0</v>
      </c>
    </row>
    <row r="3121" spans="4:15" x14ac:dyDescent="0.2">
      <c r="D3121" s="200"/>
      <c r="E3121" s="4" t="s">
        <v>23</v>
      </c>
      <c r="F3121" s="5"/>
      <c r="G3121" s="6">
        <v>41</v>
      </c>
      <c r="H3121" s="8">
        <v>1</v>
      </c>
      <c r="I3121" s="1">
        <v>1</v>
      </c>
      <c r="J3121" s="1">
        <v>1</v>
      </c>
      <c r="K3121" s="1">
        <v>6</v>
      </c>
      <c r="L3121" s="1">
        <v>27</v>
      </c>
      <c r="M3121" s="1">
        <v>4</v>
      </c>
      <c r="N3121" s="1">
        <v>6</v>
      </c>
      <c r="O3121" s="9">
        <v>0</v>
      </c>
    </row>
    <row r="3122" spans="4:15" x14ac:dyDescent="0.2">
      <c r="D3122" s="200"/>
      <c r="E3122" s="4" t="s">
        <v>24</v>
      </c>
      <c r="F3122" s="5"/>
      <c r="G3122" s="6">
        <v>43</v>
      </c>
      <c r="H3122" s="8">
        <v>3</v>
      </c>
      <c r="I3122" s="1">
        <v>4</v>
      </c>
      <c r="J3122" s="1">
        <v>0</v>
      </c>
      <c r="K3122" s="1">
        <v>9</v>
      </c>
      <c r="L3122" s="1">
        <v>30</v>
      </c>
      <c r="M3122" s="1">
        <v>3</v>
      </c>
      <c r="N3122" s="1">
        <v>6</v>
      </c>
      <c r="O3122" s="9">
        <v>0</v>
      </c>
    </row>
    <row r="3123" spans="4:15" x14ac:dyDescent="0.2">
      <c r="D3123" s="199" t="s">
        <v>25</v>
      </c>
      <c r="E3123" s="22" t="s">
        <v>26</v>
      </c>
      <c r="F3123" s="21"/>
      <c r="G3123" s="19">
        <v>55</v>
      </c>
      <c r="H3123" s="27">
        <v>3</v>
      </c>
      <c r="I3123" s="3">
        <v>2</v>
      </c>
      <c r="J3123" s="3">
        <v>1</v>
      </c>
      <c r="K3123" s="3">
        <v>9</v>
      </c>
      <c r="L3123" s="3">
        <v>38</v>
      </c>
      <c r="M3123" s="3">
        <v>3</v>
      </c>
      <c r="N3123" s="3">
        <v>7</v>
      </c>
      <c r="O3123" s="26">
        <v>0</v>
      </c>
    </row>
    <row r="3124" spans="4:15" x14ac:dyDescent="0.2">
      <c r="D3124" s="200"/>
      <c r="E3124" s="4" t="s">
        <v>27</v>
      </c>
      <c r="F3124" s="5"/>
      <c r="G3124" s="6">
        <v>69</v>
      </c>
      <c r="H3124" s="8">
        <v>3</v>
      </c>
      <c r="I3124" s="1">
        <v>1</v>
      </c>
      <c r="J3124" s="1">
        <v>1</v>
      </c>
      <c r="K3124" s="1">
        <v>13</v>
      </c>
      <c r="L3124" s="1">
        <v>44</v>
      </c>
      <c r="M3124" s="1">
        <v>12</v>
      </c>
      <c r="N3124" s="1">
        <v>5</v>
      </c>
      <c r="O3124" s="9">
        <v>0</v>
      </c>
    </row>
    <row r="3125" spans="4:15" x14ac:dyDescent="0.2">
      <c r="D3125" s="200"/>
      <c r="E3125" s="4" t="s">
        <v>28</v>
      </c>
      <c r="F3125" s="5"/>
      <c r="G3125" s="6">
        <v>74</v>
      </c>
      <c r="H3125" s="8">
        <v>3</v>
      </c>
      <c r="I3125" s="1">
        <v>3</v>
      </c>
      <c r="J3125" s="1">
        <v>1</v>
      </c>
      <c r="K3125" s="1">
        <v>18</v>
      </c>
      <c r="L3125" s="1">
        <v>53</v>
      </c>
      <c r="M3125" s="1">
        <v>7</v>
      </c>
      <c r="N3125" s="1">
        <v>5</v>
      </c>
      <c r="O3125" s="9">
        <v>0</v>
      </c>
    </row>
    <row r="3126" spans="4:15" x14ac:dyDescent="0.2">
      <c r="D3126" s="200"/>
      <c r="E3126" s="4" t="s">
        <v>29</v>
      </c>
      <c r="F3126" s="5"/>
      <c r="G3126" s="6">
        <v>15</v>
      </c>
      <c r="H3126" s="8">
        <v>0</v>
      </c>
      <c r="I3126" s="1">
        <v>0</v>
      </c>
      <c r="J3126" s="1">
        <v>0</v>
      </c>
      <c r="K3126" s="1">
        <v>2</v>
      </c>
      <c r="L3126" s="1">
        <v>12</v>
      </c>
      <c r="M3126" s="1">
        <v>1</v>
      </c>
      <c r="N3126" s="1">
        <v>2</v>
      </c>
      <c r="O3126" s="9">
        <v>0</v>
      </c>
    </row>
    <row r="3127" spans="4:15" x14ac:dyDescent="0.2">
      <c r="D3127" s="199" t="s">
        <v>30</v>
      </c>
      <c r="E3127" s="22" t="s">
        <v>31</v>
      </c>
      <c r="F3127" s="21"/>
      <c r="G3127" s="19">
        <v>98</v>
      </c>
      <c r="H3127" s="27">
        <v>2</v>
      </c>
      <c r="I3127" s="3">
        <v>3</v>
      </c>
      <c r="J3127" s="3">
        <v>3</v>
      </c>
      <c r="K3127" s="3">
        <v>14</v>
      </c>
      <c r="L3127" s="3">
        <v>72</v>
      </c>
      <c r="M3127" s="3">
        <v>12</v>
      </c>
      <c r="N3127" s="3">
        <v>6</v>
      </c>
      <c r="O3127" s="26">
        <v>0</v>
      </c>
    </row>
    <row r="3128" spans="4:15" x14ac:dyDescent="0.2">
      <c r="D3128" s="200"/>
      <c r="E3128" s="4" t="s">
        <v>32</v>
      </c>
      <c r="F3128" s="5"/>
      <c r="G3128" s="6">
        <v>115</v>
      </c>
      <c r="H3128" s="8">
        <v>7</v>
      </c>
      <c r="I3128" s="1">
        <v>3</v>
      </c>
      <c r="J3128" s="1">
        <v>0</v>
      </c>
      <c r="K3128" s="1">
        <v>28</v>
      </c>
      <c r="L3128" s="1">
        <v>75</v>
      </c>
      <c r="M3128" s="1">
        <v>11</v>
      </c>
      <c r="N3128" s="1">
        <v>13</v>
      </c>
      <c r="O3128" s="9">
        <v>0</v>
      </c>
    </row>
    <row r="3129" spans="4:15" x14ac:dyDescent="0.2">
      <c r="D3129" s="199" t="s">
        <v>33</v>
      </c>
      <c r="E3129" s="22" t="s">
        <v>34</v>
      </c>
      <c r="F3129" s="21"/>
      <c r="G3129" s="19">
        <v>3</v>
      </c>
      <c r="H3129" s="27">
        <v>1</v>
      </c>
      <c r="I3129" s="3">
        <v>0</v>
      </c>
      <c r="J3129" s="3">
        <v>2</v>
      </c>
      <c r="K3129" s="3">
        <v>0</v>
      </c>
      <c r="L3129" s="3">
        <v>0</v>
      </c>
      <c r="M3129" s="3">
        <v>0</v>
      </c>
      <c r="N3129" s="3">
        <v>0</v>
      </c>
      <c r="O3129" s="26">
        <v>0</v>
      </c>
    </row>
    <row r="3130" spans="4:15" x14ac:dyDescent="0.2">
      <c r="D3130" s="200"/>
      <c r="E3130" s="4" t="s">
        <v>35</v>
      </c>
      <c r="F3130" s="5"/>
      <c r="G3130" s="6">
        <v>6</v>
      </c>
      <c r="H3130" s="8">
        <v>1</v>
      </c>
      <c r="I3130" s="1">
        <v>0</v>
      </c>
      <c r="J3130" s="1">
        <v>1</v>
      </c>
      <c r="K3130" s="1">
        <v>0</v>
      </c>
      <c r="L3130" s="1">
        <v>3</v>
      </c>
      <c r="M3130" s="1">
        <v>0</v>
      </c>
      <c r="N3130" s="1">
        <v>1</v>
      </c>
      <c r="O3130" s="9">
        <v>0</v>
      </c>
    </row>
    <row r="3131" spans="4:15" x14ac:dyDescent="0.2">
      <c r="D3131" s="200"/>
      <c r="E3131" s="4" t="s">
        <v>36</v>
      </c>
      <c r="F3131" s="5"/>
      <c r="G3131" s="6">
        <v>16</v>
      </c>
      <c r="H3131" s="8">
        <v>1</v>
      </c>
      <c r="I3131" s="1">
        <v>1</v>
      </c>
      <c r="J3131" s="1">
        <v>0</v>
      </c>
      <c r="K3131" s="1">
        <v>2</v>
      </c>
      <c r="L3131" s="1">
        <v>6</v>
      </c>
      <c r="M3131" s="1">
        <v>1</v>
      </c>
      <c r="N3131" s="1">
        <v>8</v>
      </c>
      <c r="O3131" s="9">
        <v>0</v>
      </c>
    </row>
    <row r="3132" spans="4:15" x14ac:dyDescent="0.2">
      <c r="D3132" s="200"/>
      <c r="E3132" s="4" t="s">
        <v>37</v>
      </c>
      <c r="F3132" s="5"/>
      <c r="G3132" s="6">
        <v>28</v>
      </c>
      <c r="H3132" s="8">
        <v>2</v>
      </c>
      <c r="I3132" s="1">
        <v>0</v>
      </c>
      <c r="J3132" s="1">
        <v>0</v>
      </c>
      <c r="K3132" s="1">
        <v>6</v>
      </c>
      <c r="L3132" s="1">
        <v>22</v>
      </c>
      <c r="M3132" s="1">
        <v>2</v>
      </c>
      <c r="N3132" s="1">
        <v>0</v>
      </c>
      <c r="O3132" s="9">
        <v>0</v>
      </c>
    </row>
    <row r="3133" spans="4:15" x14ac:dyDescent="0.2">
      <c r="D3133" s="200"/>
      <c r="E3133" s="4" t="s">
        <v>38</v>
      </c>
      <c r="F3133" s="5"/>
      <c r="G3133" s="6">
        <v>34</v>
      </c>
      <c r="H3133" s="8">
        <v>0</v>
      </c>
      <c r="I3133" s="1">
        <v>2</v>
      </c>
      <c r="J3133" s="1">
        <v>0</v>
      </c>
      <c r="K3133" s="1">
        <v>10</v>
      </c>
      <c r="L3133" s="1">
        <v>22</v>
      </c>
      <c r="M3133" s="1">
        <v>3</v>
      </c>
      <c r="N3133" s="1">
        <v>3</v>
      </c>
      <c r="O3133" s="9">
        <v>0</v>
      </c>
    </row>
    <row r="3134" spans="4:15" x14ac:dyDescent="0.2">
      <c r="D3134" s="200"/>
      <c r="E3134" s="4" t="s">
        <v>39</v>
      </c>
      <c r="F3134" s="5"/>
      <c r="G3134" s="6">
        <v>54</v>
      </c>
      <c r="H3134" s="8">
        <v>1</v>
      </c>
      <c r="I3134" s="1">
        <v>1</v>
      </c>
      <c r="J3134" s="1">
        <v>0</v>
      </c>
      <c r="K3134" s="1">
        <v>13</v>
      </c>
      <c r="L3134" s="1">
        <v>40</v>
      </c>
      <c r="M3134" s="1">
        <v>5</v>
      </c>
      <c r="N3134" s="1">
        <v>2</v>
      </c>
      <c r="O3134" s="9">
        <v>0</v>
      </c>
    </row>
    <row r="3135" spans="4:15" x14ac:dyDescent="0.2">
      <c r="D3135" s="201"/>
      <c r="E3135" s="57" t="s">
        <v>40</v>
      </c>
      <c r="F3135" s="59"/>
      <c r="G3135" s="55">
        <v>72</v>
      </c>
      <c r="H3135" s="77">
        <v>3</v>
      </c>
      <c r="I3135" s="32">
        <v>2</v>
      </c>
      <c r="J3135" s="32">
        <v>0</v>
      </c>
      <c r="K3135" s="32">
        <v>11</v>
      </c>
      <c r="L3135" s="32">
        <v>54</v>
      </c>
      <c r="M3135" s="32">
        <v>12</v>
      </c>
      <c r="N3135" s="32">
        <v>5</v>
      </c>
      <c r="O3135" s="80">
        <v>0</v>
      </c>
    </row>
    <row r="3137" spans="2:15" x14ac:dyDescent="0.2">
      <c r="B3137" s="40" t="str">
        <f xml:space="preserve"> HYPERLINK("#'目次'!B136", "[130]")</f>
        <v>[130]</v>
      </c>
      <c r="C3137" s="23" t="s">
        <v>248</v>
      </c>
    </row>
    <row r="3138" spans="2:15" x14ac:dyDescent="0.2">
      <c r="C3138" s="186" t="s">
        <v>240</v>
      </c>
    </row>
    <row r="3140" spans="2:15" x14ac:dyDescent="0.2">
      <c r="C3140" s="23" t="s">
        <v>48</v>
      </c>
    </row>
    <row r="3141" spans="2:15" ht="36" x14ac:dyDescent="0.2">
      <c r="D3141" s="195"/>
      <c r="E3141" s="196"/>
      <c r="F3141" s="196"/>
      <c r="G3141" s="37" t="s">
        <v>15</v>
      </c>
      <c r="H3141" s="33" t="s">
        <v>249</v>
      </c>
      <c r="I3141" s="13" t="s">
        <v>250</v>
      </c>
      <c r="J3141" s="13" t="s">
        <v>251</v>
      </c>
      <c r="K3141" s="13" t="s">
        <v>252</v>
      </c>
      <c r="L3141" s="13" t="s">
        <v>98</v>
      </c>
      <c r="M3141" s="13" t="s">
        <v>253</v>
      </c>
      <c r="N3141" s="13" t="s">
        <v>99</v>
      </c>
      <c r="O3141" s="38" t="s">
        <v>18</v>
      </c>
    </row>
    <row r="3142" spans="2:15" x14ac:dyDescent="0.2">
      <c r="D3142" s="197"/>
      <c r="E3142" s="198"/>
      <c r="F3142" s="198"/>
      <c r="G3142" s="35"/>
      <c r="H3142" s="39"/>
      <c r="I3142" s="14"/>
      <c r="J3142" s="14"/>
      <c r="K3142" s="14"/>
      <c r="L3142" s="14"/>
      <c r="M3142" s="14"/>
      <c r="N3142" s="14"/>
      <c r="O3142" s="34"/>
    </row>
    <row r="3143" spans="2:15" x14ac:dyDescent="0.2">
      <c r="D3143" s="56"/>
      <c r="E3143" s="58" t="s">
        <v>15</v>
      </c>
      <c r="F3143" s="46"/>
      <c r="G3143" s="36">
        <v>213</v>
      </c>
      <c r="H3143" s="17">
        <v>9</v>
      </c>
      <c r="I3143" s="17">
        <v>6</v>
      </c>
      <c r="J3143" s="17">
        <v>3</v>
      </c>
      <c r="K3143" s="17">
        <v>42</v>
      </c>
      <c r="L3143" s="17">
        <v>147</v>
      </c>
      <c r="M3143" s="17">
        <v>23</v>
      </c>
      <c r="N3143" s="17">
        <v>19</v>
      </c>
      <c r="O3143" s="47">
        <v>0</v>
      </c>
    </row>
    <row r="3144" spans="2:15" x14ac:dyDescent="0.2">
      <c r="D3144" s="199" t="s">
        <v>49</v>
      </c>
      <c r="E3144" s="22" t="s">
        <v>50</v>
      </c>
      <c r="F3144" s="21"/>
      <c r="G3144" s="19">
        <v>5</v>
      </c>
      <c r="H3144" s="27">
        <v>0</v>
      </c>
      <c r="I3144" s="3">
        <v>0</v>
      </c>
      <c r="J3144" s="3">
        <v>0</v>
      </c>
      <c r="K3144" s="3">
        <v>0</v>
      </c>
      <c r="L3144" s="3">
        <v>4</v>
      </c>
      <c r="M3144" s="3">
        <v>1</v>
      </c>
      <c r="N3144" s="3">
        <v>1</v>
      </c>
      <c r="O3144" s="26">
        <v>0</v>
      </c>
    </row>
    <row r="3145" spans="2:15" x14ac:dyDescent="0.2">
      <c r="D3145" s="200"/>
      <c r="E3145" s="4" t="s">
        <v>51</v>
      </c>
      <c r="F3145" s="5"/>
      <c r="G3145" s="6">
        <v>32</v>
      </c>
      <c r="H3145" s="8">
        <v>2</v>
      </c>
      <c r="I3145" s="1">
        <v>1</v>
      </c>
      <c r="J3145" s="1">
        <v>0</v>
      </c>
      <c r="K3145" s="1">
        <v>7</v>
      </c>
      <c r="L3145" s="1">
        <v>24</v>
      </c>
      <c r="M3145" s="1">
        <v>2</v>
      </c>
      <c r="N3145" s="1">
        <v>2</v>
      </c>
      <c r="O3145" s="9">
        <v>0</v>
      </c>
    </row>
    <row r="3146" spans="2:15" x14ac:dyDescent="0.2">
      <c r="D3146" s="200"/>
      <c r="E3146" s="4" t="s">
        <v>52</v>
      </c>
      <c r="F3146" s="5"/>
      <c r="G3146" s="6">
        <v>5</v>
      </c>
      <c r="H3146" s="8">
        <v>0</v>
      </c>
      <c r="I3146" s="1">
        <v>0</v>
      </c>
      <c r="J3146" s="1">
        <v>0</v>
      </c>
      <c r="K3146" s="1">
        <v>2</v>
      </c>
      <c r="L3146" s="1">
        <v>2</v>
      </c>
      <c r="M3146" s="1">
        <v>0</v>
      </c>
      <c r="N3146" s="1">
        <v>2</v>
      </c>
      <c r="O3146" s="9">
        <v>0</v>
      </c>
    </row>
    <row r="3147" spans="2:15" x14ac:dyDescent="0.2">
      <c r="D3147" s="200"/>
      <c r="E3147" s="4" t="s">
        <v>53</v>
      </c>
      <c r="F3147" s="5"/>
      <c r="G3147" s="6">
        <v>10</v>
      </c>
      <c r="H3147" s="8">
        <v>0</v>
      </c>
      <c r="I3147" s="1">
        <v>0</v>
      </c>
      <c r="J3147" s="1">
        <v>0</v>
      </c>
      <c r="K3147" s="1">
        <v>2</v>
      </c>
      <c r="L3147" s="1">
        <v>7</v>
      </c>
      <c r="M3147" s="1">
        <v>2</v>
      </c>
      <c r="N3147" s="1">
        <v>0</v>
      </c>
      <c r="O3147" s="9">
        <v>0</v>
      </c>
    </row>
    <row r="3148" spans="2:15" x14ac:dyDescent="0.2">
      <c r="D3148" s="200"/>
      <c r="E3148" s="4" t="s">
        <v>54</v>
      </c>
      <c r="F3148" s="5"/>
      <c r="G3148" s="6">
        <v>26</v>
      </c>
      <c r="H3148" s="8">
        <v>2</v>
      </c>
      <c r="I3148" s="1">
        <v>0</v>
      </c>
      <c r="J3148" s="1">
        <v>0</v>
      </c>
      <c r="K3148" s="1">
        <v>5</v>
      </c>
      <c r="L3148" s="1">
        <v>19</v>
      </c>
      <c r="M3148" s="1">
        <v>2</v>
      </c>
      <c r="N3148" s="1">
        <v>2</v>
      </c>
      <c r="O3148" s="9">
        <v>0</v>
      </c>
    </row>
    <row r="3149" spans="2:15" x14ac:dyDescent="0.2">
      <c r="D3149" s="200"/>
      <c r="E3149" s="4" t="s">
        <v>55</v>
      </c>
      <c r="F3149" s="5"/>
      <c r="G3149" s="6">
        <v>5</v>
      </c>
      <c r="H3149" s="8">
        <v>0</v>
      </c>
      <c r="I3149" s="1">
        <v>0</v>
      </c>
      <c r="J3149" s="1">
        <v>1</v>
      </c>
      <c r="K3149" s="1">
        <v>0</v>
      </c>
      <c r="L3149" s="1">
        <v>4</v>
      </c>
      <c r="M3149" s="1">
        <v>0</v>
      </c>
      <c r="N3149" s="1">
        <v>0</v>
      </c>
      <c r="O3149" s="9">
        <v>0</v>
      </c>
    </row>
    <row r="3150" spans="2:15" x14ac:dyDescent="0.2">
      <c r="D3150" s="200"/>
      <c r="E3150" s="4" t="s">
        <v>56</v>
      </c>
      <c r="F3150" s="5"/>
      <c r="G3150" s="6">
        <v>29</v>
      </c>
      <c r="H3150" s="8">
        <v>1</v>
      </c>
      <c r="I3150" s="1">
        <v>1</v>
      </c>
      <c r="J3150" s="1">
        <v>0</v>
      </c>
      <c r="K3150" s="1">
        <v>6</v>
      </c>
      <c r="L3150" s="1">
        <v>20</v>
      </c>
      <c r="M3150" s="1">
        <v>1</v>
      </c>
      <c r="N3150" s="1">
        <v>3</v>
      </c>
      <c r="O3150" s="9">
        <v>0</v>
      </c>
    </row>
    <row r="3151" spans="2:15" x14ac:dyDescent="0.2">
      <c r="D3151" s="200"/>
      <c r="E3151" s="4" t="s">
        <v>57</v>
      </c>
      <c r="F3151" s="5"/>
      <c r="G3151" s="6">
        <v>56</v>
      </c>
      <c r="H3151" s="8">
        <v>3</v>
      </c>
      <c r="I3151" s="1">
        <v>1</v>
      </c>
      <c r="J3151" s="1">
        <v>0</v>
      </c>
      <c r="K3151" s="1">
        <v>11</v>
      </c>
      <c r="L3151" s="1">
        <v>36</v>
      </c>
      <c r="M3151" s="1">
        <v>9</v>
      </c>
      <c r="N3151" s="1">
        <v>7</v>
      </c>
      <c r="O3151" s="9">
        <v>0</v>
      </c>
    </row>
    <row r="3152" spans="2:15" x14ac:dyDescent="0.2">
      <c r="D3152" s="200"/>
      <c r="E3152" s="4" t="s">
        <v>58</v>
      </c>
      <c r="F3152" s="5"/>
      <c r="G3152" s="6">
        <v>3</v>
      </c>
      <c r="H3152" s="8">
        <v>1</v>
      </c>
      <c r="I3152" s="1">
        <v>0</v>
      </c>
      <c r="J3152" s="1">
        <v>2</v>
      </c>
      <c r="K3152" s="1">
        <v>0</v>
      </c>
      <c r="L3152" s="1">
        <v>0</v>
      </c>
      <c r="M3152" s="1">
        <v>0</v>
      </c>
      <c r="N3152" s="1">
        <v>0</v>
      </c>
      <c r="O3152" s="9">
        <v>0</v>
      </c>
    </row>
    <row r="3153" spans="2:15" x14ac:dyDescent="0.2">
      <c r="D3153" s="200"/>
      <c r="E3153" s="4" t="s">
        <v>59</v>
      </c>
      <c r="F3153" s="5"/>
      <c r="G3153" s="6">
        <v>42</v>
      </c>
      <c r="H3153" s="8">
        <v>0</v>
      </c>
      <c r="I3153" s="1">
        <v>3</v>
      </c>
      <c r="J3153" s="1">
        <v>0</v>
      </c>
      <c r="K3153" s="1">
        <v>9</v>
      </c>
      <c r="L3153" s="1">
        <v>31</v>
      </c>
      <c r="M3153" s="1">
        <v>6</v>
      </c>
      <c r="N3153" s="1">
        <v>2</v>
      </c>
      <c r="O3153" s="9">
        <v>0</v>
      </c>
    </row>
    <row r="3154" spans="2:15" x14ac:dyDescent="0.2">
      <c r="D3154" s="199" t="s">
        <v>60</v>
      </c>
      <c r="E3154" s="22" t="s">
        <v>61</v>
      </c>
      <c r="F3154" s="21"/>
      <c r="G3154" s="19">
        <v>54</v>
      </c>
      <c r="H3154" s="27">
        <v>1</v>
      </c>
      <c r="I3154" s="3">
        <v>2</v>
      </c>
      <c r="J3154" s="3">
        <v>0</v>
      </c>
      <c r="K3154" s="3">
        <v>9</v>
      </c>
      <c r="L3154" s="3">
        <v>39</v>
      </c>
      <c r="M3154" s="3">
        <v>8</v>
      </c>
      <c r="N3154" s="3">
        <v>4</v>
      </c>
      <c r="O3154" s="26">
        <v>0</v>
      </c>
    </row>
    <row r="3155" spans="2:15" x14ac:dyDescent="0.2">
      <c r="D3155" s="200"/>
      <c r="E3155" s="4" t="s">
        <v>62</v>
      </c>
      <c r="F3155" s="5"/>
      <c r="G3155" s="6">
        <v>33</v>
      </c>
      <c r="H3155" s="8">
        <v>1</v>
      </c>
      <c r="I3155" s="1">
        <v>0</v>
      </c>
      <c r="J3155" s="1">
        <v>0</v>
      </c>
      <c r="K3155" s="1">
        <v>2</v>
      </c>
      <c r="L3155" s="1">
        <v>25</v>
      </c>
      <c r="M3155" s="1">
        <v>4</v>
      </c>
      <c r="N3155" s="1">
        <v>4</v>
      </c>
      <c r="O3155" s="9">
        <v>0</v>
      </c>
    </row>
    <row r="3156" spans="2:15" x14ac:dyDescent="0.2">
      <c r="D3156" s="200"/>
      <c r="E3156" s="4" t="s">
        <v>63</v>
      </c>
      <c r="F3156" s="5"/>
      <c r="G3156" s="6">
        <v>15</v>
      </c>
      <c r="H3156" s="8">
        <v>1</v>
      </c>
      <c r="I3156" s="1">
        <v>0</v>
      </c>
      <c r="J3156" s="1">
        <v>0</v>
      </c>
      <c r="K3156" s="1">
        <v>5</v>
      </c>
      <c r="L3156" s="1">
        <v>10</v>
      </c>
      <c r="M3156" s="1">
        <v>0</v>
      </c>
      <c r="N3156" s="1">
        <v>0</v>
      </c>
      <c r="O3156" s="9">
        <v>0</v>
      </c>
    </row>
    <row r="3157" spans="2:15" x14ac:dyDescent="0.2">
      <c r="D3157" s="200"/>
      <c r="E3157" s="4" t="s">
        <v>64</v>
      </c>
      <c r="F3157" s="5"/>
      <c r="G3157" s="6">
        <v>12</v>
      </c>
      <c r="H3157" s="8">
        <v>2</v>
      </c>
      <c r="I3157" s="1">
        <v>1</v>
      </c>
      <c r="J3157" s="1">
        <v>0</v>
      </c>
      <c r="K3157" s="1">
        <v>2</v>
      </c>
      <c r="L3157" s="1">
        <v>10</v>
      </c>
      <c r="M3157" s="1">
        <v>0</v>
      </c>
      <c r="N3157" s="1">
        <v>0</v>
      </c>
      <c r="O3157" s="9">
        <v>0</v>
      </c>
    </row>
    <row r="3158" spans="2:15" x14ac:dyDescent="0.2">
      <c r="D3158" s="200"/>
      <c r="E3158" s="4" t="s">
        <v>65</v>
      </c>
      <c r="F3158" s="5"/>
      <c r="G3158" s="6">
        <v>16</v>
      </c>
      <c r="H3158" s="8">
        <v>0</v>
      </c>
      <c r="I3158" s="1">
        <v>0</v>
      </c>
      <c r="J3158" s="1">
        <v>1</v>
      </c>
      <c r="K3158" s="1">
        <v>4</v>
      </c>
      <c r="L3158" s="1">
        <v>10</v>
      </c>
      <c r="M3158" s="1">
        <v>2</v>
      </c>
      <c r="N3158" s="1">
        <v>2</v>
      </c>
      <c r="O3158" s="9">
        <v>0</v>
      </c>
    </row>
    <row r="3159" spans="2:15" x14ac:dyDescent="0.2">
      <c r="D3159" s="200"/>
      <c r="E3159" s="4" t="s">
        <v>66</v>
      </c>
      <c r="F3159" s="5"/>
      <c r="G3159" s="6">
        <v>12</v>
      </c>
      <c r="H3159" s="8">
        <v>1</v>
      </c>
      <c r="I3159" s="1">
        <v>1</v>
      </c>
      <c r="J3159" s="1">
        <v>0</v>
      </c>
      <c r="K3159" s="1">
        <v>4</v>
      </c>
      <c r="L3159" s="1">
        <v>7</v>
      </c>
      <c r="M3159" s="1">
        <v>1</v>
      </c>
      <c r="N3159" s="1">
        <v>1</v>
      </c>
      <c r="O3159" s="9">
        <v>0</v>
      </c>
    </row>
    <row r="3160" spans="2:15" x14ac:dyDescent="0.2">
      <c r="D3160" s="200"/>
      <c r="E3160" s="4" t="s">
        <v>67</v>
      </c>
      <c r="F3160" s="5"/>
      <c r="G3160" s="6">
        <v>31</v>
      </c>
      <c r="H3160" s="8">
        <v>2</v>
      </c>
      <c r="I3160" s="1">
        <v>1</v>
      </c>
      <c r="J3160" s="1">
        <v>2</v>
      </c>
      <c r="K3160" s="1">
        <v>6</v>
      </c>
      <c r="L3160" s="1">
        <v>21</v>
      </c>
      <c r="M3160" s="1">
        <v>1</v>
      </c>
      <c r="N3160" s="1">
        <v>4</v>
      </c>
      <c r="O3160" s="9">
        <v>0</v>
      </c>
    </row>
    <row r="3161" spans="2:15" x14ac:dyDescent="0.2">
      <c r="D3161" s="200"/>
      <c r="E3161" s="4" t="s">
        <v>68</v>
      </c>
      <c r="F3161" s="5"/>
      <c r="G3161" s="6">
        <v>12</v>
      </c>
      <c r="H3161" s="8">
        <v>1</v>
      </c>
      <c r="I3161" s="1">
        <v>1</v>
      </c>
      <c r="J3161" s="1">
        <v>0</v>
      </c>
      <c r="K3161" s="1">
        <v>2</v>
      </c>
      <c r="L3161" s="1">
        <v>8</v>
      </c>
      <c r="M3161" s="1">
        <v>2</v>
      </c>
      <c r="N3161" s="1">
        <v>0</v>
      </c>
      <c r="O3161" s="9">
        <v>0</v>
      </c>
    </row>
    <row r="3162" spans="2:15" x14ac:dyDescent="0.2">
      <c r="D3162" s="200"/>
      <c r="E3162" s="4" t="s">
        <v>69</v>
      </c>
      <c r="F3162" s="5"/>
      <c r="G3162" s="6">
        <v>6</v>
      </c>
      <c r="H3162" s="8">
        <v>0</v>
      </c>
      <c r="I3162" s="1">
        <v>0</v>
      </c>
      <c r="J3162" s="1">
        <v>0</v>
      </c>
      <c r="K3162" s="1">
        <v>2</v>
      </c>
      <c r="L3162" s="1">
        <v>4</v>
      </c>
      <c r="M3162" s="1">
        <v>1</v>
      </c>
      <c r="N3162" s="1">
        <v>1</v>
      </c>
      <c r="O3162" s="9">
        <v>0</v>
      </c>
    </row>
    <row r="3163" spans="2:15" x14ac:dyDescent="0.2">
      <c r="D3163" s="93" t="s">
        <v>70</v>
      </c>
      <c r="E3163" s="89" t="s">
        <v>18</v>
      </c>
      <c r="F3163" s="92"/>
      <c r="G3163" s="94">
        <v>0</v>
      </c>
      <c r="H3163" s="122">
        <v>0</v>
      </c>
      <c r="I3163" s="63">
        <v>0</v>
      </c>
      <c r="J3163" s="63">
        <v>0</v>
      </c>
      <c r="K3163" s="63">
        <v>0</v>
      </c>
      <c r="L3163" s="63">
        <v>0</v>
      </c>
      <c r="M3163" s="63">
        <v>0</v>
      </c>
      <c r="N3163" s="63">
        <v>0</v>
      </c>
      <c r="O3163" s="121">
        <v>0</v>
      </c>
    </row>
    <row r="3165" spans="2:15" x14ac:dyDescent="0.2">
      <c r="B3165" s="40" t="str">
        <f xml:space="preserve"> HYPERLINK("#'目次'!B137", "[131]")</f>
        <v>[131]</v>
      </c>
      <c r="C3165" s="23" t="s">
        <v>248</v>
      </c>
    </row>
    <row r="3166" spans="2:15" x14ac:dyDescent="0.2">
      <c r="C3166" s="186" t="s">
        <v>240</v>
      </c>
    </row>
    <row r="3168" spans="2:15" x14ac:dyDescent="0.2">
      <c r="C3168" s="23" t="s">
        <v>73</v>
      </c>
    </row>
    <row r="3169" spans="4:15" ht="36" x14ac:dyDescent="0.2">
      <c r="D3169" s="195"/>
      <c r="E3169" s="196"/>
      <c r="F3169" s="196"/>
      <c r="G3169" s="37" t="s">
        <v>15</v>
      </c>
      <c r="H3169" s="33" t="s">
        <v>249</v>
      </c>
      <c r="I3169" s="13" t="s">
        <v>250</v>
      </c>
      <c r="J3169" s="13" t="s">
        <v>251</v>
      </c>
      <c r="K3169" s="13" t="s">
        <v>252</v>
      </c>
      <c r="L3169" s="13" t="s">
        <v>98</v>
      </c>
      <c r="M3169" s="13" t="s">
        <v>253</v>
      </c>
      <c r="N3169" s="13" t="s">
        <v>99</v>
      </c>
      <c r="O3169" s="38" t="s">
        <v>18</v>
      </c>
    </row>
    <row r="3170" spans="4:15" x14ac:dyDescent="0.2">
      <c r="D3170" s="197"/>
      <c r="E3170" s="198"/>
      <c r="F3170" s="198"/>
      <c r="G3170" s="35"/>
      <c r="H3170" s="39"/>
      <c r="I3170" s="14"/>
      <c r="J3170" s="14"/>
      <c r="K3170" s="14"/>
      <c r="L3170" s="14"/>
      <c r="M3170" s="14"/>
      <c r="N3170" s="14"/>
      <c r="O3170" s="34"/>
    </row>
    <row r="3171" spans="4:15" x14ac:dyDescent="0.2">
      <c r="D3171" s="56"/>
      <c r="E3171" s="58" t="s">
        <v>15</v>
      </c>
      <c r="F3171" s="46"/>
      <c r="G3171" s="36">
        <v>213</v>
      </c>
      <c r="H3171" s="17">
        <v>9</v>
      </c>
      <c r="I3171" s="17">
        <v>6</v>
      </c>
      <c r="J3171" s="17">
        <v>3</v>
      </c>
      <c r="K3171" s="17">
        <v>42</v>
      </c>
      <c r="L3171" s="17">
        <v>147</v>
      </c>
      <c r="M3171" s="17">
        <v>23</v>
      </c>
      <c r="N3171" s="17">
        <v>19</v>
      </c>
      <c r="O3171" s="47">
        <v>0</v>
      </c>
    </row>
    <row r="3172" spans="4:15" x14ac:dyDescent="0.2">
      <c r="D3172" s="199" t="s">
        <v>74</v>
      </c>
      <c r="E3172" s="22" t="s">
        <v>75</v>
      </c>
      <c r="F3172" s="21"/>
      <c r="G3172" s="19">
        <v>98</v>
      </c>
      <c r="H3172" s="27">
        <v>2</v>
      </c>
      <c r="I3172" s="3">
        <v>3</v>
      </c>
      <c r="J3172" s="3">
        <v>3</v>
      </c>
      <c r="K3172" s="3">
        <v>14</v>
      </c>
      <c r="L3172" s="3">
        <v>72</v>
      </c>
      <c r="M3172" s="3">
        <v>12</v>
      </c>
      <c r="N3172" s="3">
        <v>6</v>
      </c>
      <c r="O3172" s="26">
        <v>0</v>
      </c>
    </row>
    <row r="3173" spans="4:15" x14ac:dyDescent="0.2">
      <c r="D3173" s="200"/>
      <c r="E3173" s="4" t="s">
        <v>34</v>
      </c>
      <c r="F3173" s="5"/>
      <c r="G3173" s="6">
        <v>2</v>
      </c>
      <c r="H3173" s="8">
        <v>0</v>
      </c>
      <c r="I3173" s="1">
        <v>0</v>
      </c>
      <c r="J3173" s="1">
        <v>2</v>
      </c>
      <c r="K3173" s="1">
        <v>0</v>
      </c>
      <c r="L3173" s="1">
        <v>0</v>
      </c>
      <c r="M3173" s="1">
        <v>0</v>
      </c>
      <c r="N3173" s="1">
        <v>0</v>
      </c>
      <c r="O3173" s="9">
        <v>0</v>
      </c>
    </row>
    <row r="3174" spans="4:15" x14ac:dyDescent="0.2">
      <c r="D3174" s="200"/>
      <c r="E3174" s="4" t="s">
        <v>35</v>
      </c>
      <c r="F3174" s="5"/>
      <c r="G3174" s="6">
        <v>4</v>
      </c>
      <c r="H3174" s="8">
        <v>1</v>
      </c>
      <c r="I3174" s="1">
        <v>0</v>
      </c>
      <c r="J3174" s="1">
        <v>1</v>
      </c>
      <c r="K3174" s="1">
        <v>0</v>
      </c>
      <c r="L3174" s="1">
        <v>1</v>
      </c>
      <c r="M3174" s="1">
        <v>0</v>
      </c>
      <c r="N3174" s="1">
        <v>1</v>
      </c>
      <c r="O3174" s="9">
        <v>0</v>
      </c>
    </row>
    <row r="3175" spans="4:15" x14ac:dyDescent="0.2">
      <c r="D3175" s="200"/>
      <c r="E3175" s="4" t="s">
        <v>36</v>
      </c>
      <c r="F3175" s="5"/>
      <c r="G3175" s="6">
        <v>7</v>
      </c>
      <c r="H3175" s="8">
        <v>0</v>
      </c>
      <c r="I3175" s="1">
        <v>0</v>
      </c>
      <c r="J3175" s="1">
        <v>0</v>
      </c>
      <c r="K3175" s="1">
        <v>0</v>
      </c>
      <c r="L3175" s="1">
        <v>5</v>
      </c>
      <c r="M3175" s="1">
        <v>1</v>
      </c>
      <c r="N3175" s="1">
        <v>2</v>
      </c>
      <c r="O3175" s="9">
        <v>0</v>
      </c>
    </row>
    <row r="3176" spans="4:15" x14ac:dyDescent="0.2">
      <c r="D3176" s="200"/>
      <c r="E3176" s="4" t="s">
        <v>37</v>
      </c>
      <c r="F3176" s="5"/>
      <c r="G3176" s="6">
        <v>17</v>
      </c>
      <c r="H3176" s="8">
        <v>1</v>
      </c>
      <c r="I3176" s="1">
        <v>0</v>
      </c>
      <c r="J3176" s="1">
        <v>0</v>
      </c>
      <c r="K3176" s="1">
        <v>4</v>
      </c>
      <c r="L3176" s="1">
        <v>13</v>
      </c>
      <c r="M3176" s="1">
        <v>1</v>
      </c>
      <c r="N3176" s="1">
        <v>0</v>
      </c>
      <c r="O3176" s="9">
        <v>0</v>
      </c>
    </row>
    <row r="3177" spans="4:15" x14ac:dyDescent="0.2">
      <c r="D3177" s="200"/>
      <c r="E3177" s="4" t="s">
        <v>38</v>
      </c>
      <c r="F3177" s="5"/>
      <c r="G3177" s="6">
        <v>14</v>
      </c>
      <c r="H3177" s="8">
        <v>0</v>
      </c>
      <c r="I3177" s="1">
        <v>2</v>
      </c>
      <c r="J3177" s="1">
        <v>0</v>
      </c>
      <c r="K3177" s="1">
        <v>2</v>
      </c>
      <c r="L3177" s="1">
        <v>8</v>
      </c>
      <c r="M3177" s="1">
        <v>3</v>
      </c>
      <c r="N3177" s="1">
        <v>1</v>
      </c>
      <c r="O3177" s="9">
        <v>0</v>
      </c>
    </row>
    <row r="3178" spans="4:15" x14ac:dyDescent="0.2">
      <c r="D3178" s="200"/>
      <c r="E3178" s="4" t="s">
        <v>39</v>
      </c>
      <c r="F3178" s="5"/>
      <c r="G3178" s="6">
        <v>26</v>
      </c>
      <c r="H3178" s="8">
        <v>0</v>
      </c>
      <c r="I3178" s="1">
        <v>0</v>
      </c>
      <c r="J3178" s="1">
        <v>0</v>
      </c>
      <c r="K3178" s="1">
        <v>5</v>
      </c>
      <c r="L3178" s="1">
        <v>23</v>
      </c>
      <c r="M3178" s="1">
        <v>2</v>
      </c>
      <c r="N3178" s="1">
        <v>0</v>
      </c>
      <c r="O3178" s="9">
        <v>0</v>
      </c>
    </row>
    <row r="3179" spans="4:15" x14ac:dyDescent="0.2">
      <c r="D3179" s="200"/>
      <c r="E3179" s="4" t="s">
        <v>40</v>
      </c>
      <c r="F3179" s="5"/>
      <c r="G3179" s="6">
        <v>28</v>
      </c>
      <c r="H3179" s="8">
        <v>0</v>
      </c>
      <c r="I3179" s="1">
        <v>1</v>
      </c>
      <c r="J3179" s="1">
        <v>0</v>
      </c>
      <c r="K3179" s="1">
        <v>3</v>
      </c>
      <c r="L3179" s="1">
        <v>22</v>
      </c>
      <c r="M3179" s="1">
        <v>5</v>
      </c>
      <c r="N3179" s="1">
        <v>2</v>
      </c>
      <c r="O3179" s="9">
        <v>0</v>
      </c>
    </row>
    <row r="3180" spans="4:15" x14ac:dyDescent="0.2">
      <c r="D3180" s="199" t="s">
        <v>76</v>
      </c>
      <c r="E3180" s="22" t="s">
        <v>77</v>
      </c>
      <c r="F3180" s="21"/>
      <c r="G3180" s="19">
        <v>115</v>
      </c>
      <c r="H3180" s="27">
        <v>7</v>
      </c>
      <c r="I3180" s="3">
        <v>3</v>
      </c>
      <c r="J3180" s="3">
        <v>0</v>
      </c>
      <c r="K3180" s="3">
        <v>28</v>
      </c>
      <c r="L3180" s="3">
        <v>75</v>
      </c>
      <c r="M3180" s="3">
        <v>11</v>
      </c>
      <c r="N3180" s="3">
        <v>13</v>
      </c>
      <c r="O3180" s="26">
        <v>0</v>
      </c>
    </row>
    <row r="3181" spans="4:15" x14ac:dyDescent="0.2">
      <c r="D3181" s="200"/>
      <c r="E3181" s="4" t="s">
        <v>34</v>
      </c>
      <c r="F3181" s="5"/>
      <c r="G3181" s="6">
        <v>1</v>
      </c>
      <c r="H3181" s="8">
        <v>1</v>
      </c>
      <c r="I3181" s="1">
        <v>0</v>
      </c>
      <c r="J3181" s="1">
        <v>0</v>
      </c>
      <c r="K3181" s="1">
        <v>0</v>
      </c>
      <c r="L3181" s="1">
        <v>0</v>
      </c>
      <c r="M3181" s="1">
        <v>0</v>
      </c>
      <c r="N3181" s="1">
        <v>0</v>
      </c>
      <c r="O3181" s="9">
        <v>0</v>
      </c>
    </row>
    <row r="3182" spans="4:15" x14ac:dyDescent="0.2">
      <c r="D3182" s="200"/>
      <c r="E3182" s="4" t="s">
        <v>35</v>
      </c>
      <c r="F3182" s="5"/>
      <c r="G3182" s="6">
        <v>2</v>
      </c>
      <c r="H3182" s="8">
        <v>0</v>
      </c>
      <c r="I3182" s="1">
        <v>0</v>
      </c>
      <c r="J3182" s="1">
        <v>0</v>
      </c>
      <c r="K3182" s="1">
        <v>0</v>
      </c>
      <c r="L3182" s="1">
        <v>2</v>
      </c>
      <c r="M3182" s="1">
        <v>0</v>
      </c>
      <c r="N3182" s="1">
        <v>0</v>
      </c>
      <c r="O3182" s="9">
        <v>0</v>
      </c>
    </row>
    <row r="3183" spans="4:15" x14ac:dyDescent="0.2">
      <c r="D3183" s="200"/>
      <c r="E3183" s="4" t="s">
        <v>36</v>
      </c>
      <c r="F3183" s="5"/>
      <c r="G3183" s="6">
        <v>9</v>
      </c>
      <c r="H3183" s="8">
        <v>1</v>
      </c>
      <c r="I3183" s="1">
        <v>1</v>
      </c>
      <c r="J3183" s="1">
        <v>0</v>
      </c>
      <c r="K3183" s="1">
        <v>2</v>
      </c>
      <c r="L3183" s="1">
        <v>1</v>
      </c>
      <c r="M3183" s="1">
        <v>0</v>
      </c>
      <c r="N3183" s="1">
        <v>6</v>
      </c>
      <c r="O3183" s="9">
        <v>0</v>
      </c>
    </row>
    <row r="3184" spans="4:15" x14ac:dyDescent="0.2">
      <c r="D3184" s="200"/>
      <c r="E3184" s="4" t="s">
        <v>37</v>
      </c>
      <c r="F3184" s="5"/>
      <c r="G3184" s="6">
        <v>11</v>
      </c>
      <c r="H3184" s="8">
        <v>1</v>
      </c>
      <c r="I3184" s="1">
        <v>0</v>
      </c>
      <c r="J3184" s="1">
        <v>0</v>
      </c>
      <c r="K3184" s="1">
        <v>2</v>
      </c>
      <c r="L3184" s="1">
        <v>9</v>
      </c>
      <c r="M3184" s="1">
        <v>1</v>
      </c>
      <c r="N3184" s="1">
        <v>0</v>
      </c>
      <c r="O3184" s="9">
        <v>0</v>
      </c>
    </row>
    <row r="3185" spans="2:15" x14ac:dyDescent="0.2">
      <c r="D3185" s="200"/>
      <c r="E3185" s="4" t="s">
        <v>38</v>
      </c>
      <c r="F3185" s="5"/>
      <c r="G3185" s="6">
        <v>20</v>
      </c>
      <c r="H3185" s="8">
        <v>0</v>
      </c>
      <c r="I3185" s="1">
        <v>0</v>
      </c>
      <c r="J3185" s="1">
        <v>0</v>
      </c>
      <c r="K3185" s="1">
        <v>8</v>
      </c>
      <c r="L3185" s="1">
        <v>14</v>
      </c>
      <c r="M3185" s="1">
        <v>0</v>
      </c>
      <c r="N3185" s="1">
        <v>2</v>
      </c>
      <c r="O3185" s="9">
        <v>0</v>
      </c>
    </row>
    <row r="3186" spans="2:15" x14ac:dyDescent="0.2">
      <c r="D3186" s="200"/>
      <c r="E3186" s="4" t="s">
        <v>39</v>
      </c>
      <c r="F3186" s="5"/>
      <c r="G3186" s="6">
        <v>28</v>
      </c>
      <c r="H3186" s="8">
        <v>1</v>
      </c>
      <c r="I3186" s="1">
        <v>1</v>
      </c>
      <c r="J3186" s="1">
        <v>0</v>
      </c>
      <c r="K3186" s="1">
        <v>8</v>
      </c>
      <c r="L3186" s="1">
        <v>17</v>
      </c>
      <c r="M3186" s="1">
        <v>3</v>
      </c>
      <c r="N3186" s="1">
        <v>2</v>
      </c>
      <c r="O3186" s="9">
        <v>0</v>
      </c>
    </row>
    <row r="3187" spans="2:15" x14ac:dyDescent="0.2">
      <c r="D3187" s="201"/>
      <c r="E3187" s="57" t="s">
        <v>40</v>
      </c>
      <c r="F3187" s="59"/>
      <c r="G3187" s="55">
        <v>44</v>
      </c>
      <c r="H3187" s="77">
        <v>3</v>
      </c>
      <c r="I3187" s="32">
        <v>1</v>
      </c>
      <c r="J3187" s="32">
        <v>0</v>
      </c>
      <c r="K3187" s="32">
        <v>8</v>
      </c>
      <c r="L3187" s="32">
        <v>32</v>
      </c>
      <c r="M3187" s="32">
        <v>7</v>
      </c>
      <c r="N3187" s="32">
        <v>3</v>
      </c>
      <c r="O3187" s="80">
        <v>0</v>
      </c>
    </row>
    <row r="3189" spans="2:15" x14ac:dyDescent="0.2">
      <c r="B3189" s="40" t="str">
        <f xml:space="preserve"> HYPERLINK("#'目次'!B138", "[132]")</f>
        <v>[132]</v>
      </c>
      <c r="C3189" s="23" t="s">
        <v>248</v>
      </c>
    </row>
    <row r="3190" spans="2:15" x14ac:dyDescent="0.2">
      <c r="C3190" s="186" t="s">
        <v>240</v>
      </c>
    </row>
    <row r="3192" spans="2:15" x14ac:dyDescent="0.2">
      <c r="C3192" s="23" t="s">
        <v>80</v>
      </c>
    </row>
    <row r="3193" spans="2:15" ht="36" x14ac:dyDescent="0.2">
      <c r="E3193" s="195"/>
      <c r="F3193" s="196"/>
      <c r="G3193" s="37" t="s">
        <v>15</v>
      </c>
      <c r="H3193" s="33" t="s">
        <v>249</v>
      </c>
      <c r="I3193" s="13" t="s">
        <v>250</v>
      </c>
      <c r="J3193" s="13" t="s">
        <v>251</v>
      </c>
      <c r="K3193" s="13" t="s">
        <v>252</v>
      </c>
      <c r="L3193" s="13" t="s">
        <v>98</v>
      </c>
      <c r="M3193" s="13" t="s">
        <v>253</v>
      </c>
      <c r="N3193" s="13" t="s">
        <v>99</v>
      </c>
      <c r="O3193" s="38" t="s">
        <v>18</v>
      </c>
    </row>
    <row r="3194" spans="2:15" x14ac:dyDescent="0.2">
      <c r="E3194" s="197"/>
      <c r="F3194" s="198"/>
      <c r="G3194" s="35"/>
      <c r="H3194" s="39"/>
      <c r="I3194" s="14"/>
      <c r="J3194" s="14"/>
      <c r="K3194" s="14"/>
      <c r="L3194" s="14"/>
      <c r="M3194" s="14"/>
      <c r="N3194" s="14"/>
      <c r="O3194" s="34"/>
    </row>
    <row r="3195" spans="2:15" x14ac:dyDescent="0.2">
      <c r="E3195" s="91" t="s">
        <v>15</v>
      </c>
      <c r="F3195" s="46"/>
      <c r="G3195" s="36">
        <v>213</v>
      </c>
      <c r="H3195" s="17">
        <v>9</v>
      </c>
      <c r="I3195" s="17">
        <v>6</v>
      </c>
      <c r="J3195" s="17">
        <v>3</v>
      </c>
      <c r="K3195" s="17">
        <v>42</v>
      </c>
      <c r="L3195" s="17">
        <v>147</v>
      </c>
      <c r="M3195" s="17">
        <v>23</v>
      </c>
      <c r="N3195" s="17">
        <v>19</v>
      </c>
      <c r="O3195" s="47">
        <v>0</v>
      </c>
    </row>
    <row r="3196" spans="2:15" x14ac:dyDescent="0.2">
      <c r="E3196" s="4" t="s">
        <v>81</v>
      </c>
      <c r="F3196" s="5"/>
      <c r="G3196" s="19">
        <v>9</v>
      </c>
      <c r="H3196" s="27">
        <v>0</v>
      </c>
      <c r="I3196" s="3">
        <v>0</v>
      </c>
      <c r="J3196" s="3">
        <v>0</v>
      </c>
      <c r="K3196" s="3">
        <v>1</v>
      </c>
      <c r="L3196" s="3">
        <v>7</v>
      </c>
      <c r="M3196" s="3">
        <v>0</v>
      </c>
      <c r="N3196" s="3">
        <v>1</v>
      </c>
      <c r="O3196" s="26">
        <v>0</v>
      </c>
    </row>
    <row r="3197" spans="2:15" x14ac:dyDescent="0.2">
      <c r="E3197" s="4" t="s">
        <v>82</v>
      </c>
      <c r="F3197" s="5"/>
      <c r="G3197" s="6">
        <v>10</v>
      </c>
      <c r="H3197" s="8">
        <v>1</v>
      </c>
      <c r="I3197" s="1">
        <v>0</v>
      </c>
      <c r="J3197" s="1">
        <v>0</v>
      </c>
      <c r="K3197" s="1">
        <v>3</v>
      </c>
      <c r="L3197" s="1">
        <v>5</v>
      </c>
      <c r="M3197" s="1">
        <v>1</v>
      </c>
      <c r="N3197" s="1">
        <v>1</v>
      </c>
      <c r="O3197" s="9">
        <v>0</v>
      </c>
    </row>
    <row r="3198" spans="2:15" x14ac:dyDescent="0.2">
      <c r="E3198" s="4" t="s">
        <v>83</v>
      </c>
      <c r="F3198" s="5"/>
      <c r="G3198" s="6">
        <v>74</v>
      </c>
      <c r="H3198" s="8">
        <v>3</v>
      </c>
      <c r="I3198" s="1">
        <v>1</v>
      </c>
      <c r="J3198" s="1">
        <v>2</v>
      </c>
      <c r="K3198" s="1">
        <v>17</v>
      </c>
      <c r="L3198" s="1">
        <v>52</v>
      </c>
      <c r="M3198" s="1">
        <v>7</v>
      </c>
      <c r="N3198" s="1">
        <v>5</v>
      </c>
      <c r="O3198" s="9">
        <v>0</v>
      </c>
    </row>
    <row r="3199" spans="2:15" x14ac:dyDescent="0.2">
      <c r="E3199" s="4" t="s">
        <v>84</v>
      </c>
      <c r="F3199" s="5"/>
      <c r="G3199" s="6">
        <v>6</v>
      </c>
      <c r="H3199" s="8">
        <v>0</v>
      </c>
      <c r="I3199" s="1">
        <v>0</v>
      </c>
      <c r="J3199" s="1">
        <v>0</v>
      </c>
      <c r="K3199" s="1">
        <v>0</v>
      </c>
      <c r="L3199" s="1">
        <v>5</v>
      </c>
      <c r="M3199" s="1">
        <v>1</v>
      </c>
      <c r="N3199" s="1">
        <v>0</v>
      </c>
      <c r="O3199" s="9">
        <v>0</v>
      </c>
    </row>
    <row r="3200" spans="2:15" x14ac:dyDescent="0.2">
      <c r="E3200" s="4" t="s">
        <v>85</v>
      </c>
      <c r="F3200" s="5"/>
      <c r="G3200" s="6">
        <v>30</v>
      </c>
      <c r="H3200" s="8">
        <v>1</v>
      </c>
      <c r="I3200" s="1">
        <v>0</v>
      </c>
      <c r="J3200" s="1">
        <v>0</v>
      </c>
      <c r="K3200" s="1">
        <v>6</v>
      </c>
      <c r="L3200" s="1">
        <v>21</v>
      </c>
      <c r="M3200" s="1">
        <v>7</v>
      </c>
      <c r="N3200" s="1">
        <v>0</v>
      </c>
      <c r="O3200" s="9">
        <v>0</v>
      </c>
    </row>
    <row r="3201" spans="2:15" x14ac:dyDescent="0.2">
      <c r="E3201" s="4" t="s">
        <v>86</v>
      </c>
      <c r="F3201" s="5"/>
      <c r="G3201" s="6">
        <v>41</v>
      </c>
      <c r="H3201" s="8">
        <v>1</v>
      </c>
      <c r="I3201" s="1">
        <v>1</v>
      </c>
      <c r="J3201" s="1">
        <v>1</v>
      </c>
      <c r="K3201" s="1">
        <v>6</v>
      </c>
      <c r="L3201" s="1">
        <v>27</v>
      </c>
      <c r="M3201" s="1">
        <v>4</v>
      </c>
      <c r="N3201" s="1">
        <v>6</v>
      </c>
      <c r="O3201" s="9">
        <v>0</v>
      </c>
    </row>
    <row r="3202" spans="2:15" x14ac:dyDescent="0.2">
      <c r="E3202" s="4" t="s">
        <v>87</v>
      </c>
      <c r="F3202" s="5"/>
      <c r="G3202" s="6">
        <v>18</v>
      </c>
      <c r="H3202" s="8">
        <v>1</v>
      </c>
      <c r="I3202" s="1">
        <v>1</v>
      </c>
      <c r="J3202" s="1">
        <v>0</v>
      </c>
      <c r="K3202" s="1">
        <v>7</v>
      </c>
      <c r="L3202" s="1">
        <v>11</v>
      </c>
      <c r="M3202" s="1">
        <v>1</v>
      </c>
      <c r="N3202" s="1">
        <v>2</v>
      </c>
      <c r="O3202" s="9">
        <v>0</v>
      </c>
    </row>
    <row r="3203" spans="2:15" x14ac:dyDescent="0.2">
      <c r="E3203" s="4" t="s">
        <v>88</v>
      </c>
      <c r="F3203" s="5"/>
      <c r="G3203" s="6">
        <v>5</v>
      </c>
      <c r="H3203" s="8">
        <v>1</v>
      </c>
      <c r="I3203" s="1">
        <v>1</v>
      </c>
      <c r="J3203" s="1">
        <v>0</v>
      </c>
      <c r="K3203" s="1">
        <v>1</v>
      </c>
      <c r="L3203" s="1">
        <v>2</v>
      </c>
      <c r="M3203" s="1">
        <v>1</v>
      </c>
      <c r="N3203" s="1">
        <v>1</v>
      </c>
      <c r="O3203" s="9">
        <v>0</v>
      </c>
    </row>
    <row r="3204" spans="2:15" x14ac:dyDescent="0.2">
      <c r="E3204" s="4" t="s">
        <v>89</v>
      </c>
      <c r="F3204" s="5"/>
      <c r="G3204" s="6">
        <v>9</v>
      </c>
      <c r="H3204" s="8">
        <v>0</v>
      </c>
      <c r="I3204" s="1">
        <v>0</v>
      </c>
      <c r="J3204" s="1">
        <v>0</v>
      </c>
      <c r="K3204" s="1">
        <v>0</v>
      </c>
      <c r="L3204" s="1">
        <v>8</v>
      </c>
      <c r="M3204" s="1">
        <v>0</v>
      </c>
      <c r="N3204" s="1">
        <v>2</v>
      </c>
      <c r="O3204" s="9">
        <v>0</v>
      </c>
    </row>
    <row r="3205" spans="2:15" x14ac:dyDescent="0.2">
      <c r="E3205" s="4" t="s">
        <v>90</v>
      </c>
      <c r="F3205" s="5"/>
      <c r="G3205" s="6">
        <v>11</v>
      </c>
      <c r="H3205" s="8">
        <v>1</v>
      </c>
      <c r="I3205" s="1">
        <v>2</v>
      </c>
      <c r="J3205" s="1">
        <v>0</v>
      </c>
      <c r="K3205" s="1">
        <v>1</v>
      </c>
      <c r="L3205" s="1">
        <v>9</v>
      </c>
      <c r="M3205" s="1">
        <v>1</v>
      </c>
      <c r="N3205" s="1">
        <v>1</v>
      </c>
      <c r="O3205" s="9">
        <v>0</v>
      </c>
    </row>
    <row r="3206" spans="2:15" x14ac:dyDescent="0.2">
      <c r="E3206" s="57" t="s">
        <v>91</v>
      </c>
      <c r="F3206" s="59"/>
      <c r="G3206" s="55">
        <v>0</v>
      </c>
      <c r="H3206" s="77">
        <v>0</v>
      </c>
      <c r="I3206" s="32">
        <v>0</v>
      </c>
      <c r="J3206" s="32">
        <v>0</v>
      </c>
      <c r="K3206" s="32">
        <v>0</v>
      </c>
      <c r="L3206" s="32">
        <v>0</v>
      </c>
      <c r="M3206" s="32">
        <v>0</v>
      </c>
      <c r="N3206" s="32">
        <v>0</v>
      </c>
      <c r="O3206" s="80">
        <v>0</v>
      </c>
    </row>
    <row r="3208" spans="2:15" x14ac:dyDescent="0.2">
      <c r="B3208" s="40" t="str">
        <f xml:space="preserve"> HYPERLINK("#'目次'!B139", "[133]")</f>
        <v>[133]</v>
      </c>
      <c r="C3208" s="23" t="s">
        <v>256</v>
      </c>
    </row>
    <row r="3209" spans="2:15" x14ac:dyDescent="0.2">
      <c r="C3209" s="186" t="s">
        <v>257</v>
      </c>
    </row>
    <row r="3211" spans="2:15" x14ac:dyDescent="0.2">
      <c r="C3211" s="23" t="s">
        <v>14</v>
      </c>
    </row>
    <row r="3212" spans="2:15" ht="36" x14ac:dyDescent="0.2">
      <c r="D3212" s="195"/>
      <c r="E3212" s="196"/>
      <c r="F3212" s="196"/>
      <c r="G3212" s="37" t="s">
        <v>15</v>
      </c>
      <c r="H3212" s="33" t="s">
        <v>258</v>
      </c>
      <c r="I3212" s="13" t="s">
        <v>259</v>
      </c>
      <c r="J3212" s="13" t="s">
        <v>260</v>
      </c>
      <c r="K3212" s="13" t="s">
        <v>261</v>
      </c>
      <c r="L3212" s="13" t="s">
        <v>262</v>
      </c>
      <c r="M3212" s="13" t="s">
        <v>263</v>
      </c>
      <c r="N3212" s="13" t="s">
        <v>99</v>
      </c>
      <c r="O3212" s="38" t="s">
        <v>18</v>
      </c>
    </row>
    <row r="3213" spans="2:15" x14ac:dyDescent="0.2">
      <c r="D3213" s="197"/>
      <c r="E3213" s="198"/>
      <c r="F3213" s="198"/>
      <c r="G3213" s="35"/>
      <c r="H3213" s="39"/>
      <c r="I3213" s="14"/>
      <c r="J3213" s="14"/>
      <c r="K3213" s="14"/>
      <c r="L3213" s="14"/>
      <c r="M3213" s="14"/>
      <c r="N3213" s="14"/>
      <c r="O3213" s="34"/>
    </row>
    <row r="3214" spans="2:15" x14ac:dyDescent="0.2">
      <c r="D3214" s="56"/>
      <c r="E3214" s="58" t="s">
        <v>15</v>
      </c>
      <c r="F3214" s="46"/>
      <c r="G3214" s="36">
        <v>985</v>
      </c>
      <c r="H3214" s="17">
        <v>369</v>
      </c>
      <c r="I3214" s="17">
        <v>51</v>
      </c>
      <c r="J3214" s="17">
        <v>79</v>
      </c>
      <c r="K3214" s="17">
        <v>65</v>
      </c>
      <c r="L3214" s="17">
        <v>339</v>
      </c>
      <c r="M3214" s="17">
        <v>202</v>
      </c>
      <c r="N3214" s="17">
        <v>82</v>
      </c>
      <c r="O3214" s="47">
        <v>27</v>
      </c>
    </row>
    <row r="3215" spans="2:15" x14ac:dyDescent="0.2">
      <c r="D3215" s="199" t="s">
        <v>19</v>
      </c>
      <c r="E3215" s="22" t="s">
        <v>20</v>
      </c>
      <c r="F3215" s="21"/>
      <c r="G3215" s="19">
        <v>113</v>
      </c>
      <c r="H3215" s="27">
        <v>42</v>
      </c>
      <c r="I3215" s="3">
        <v>10</v>
      </c>
      <c r="J3215" s="3">
        <v>8</v>
      </c>
      <c r="K3215" s="3">
        <v>9</v>
      </c>
      <c r="L3215" s="3">
        <v>33</v>
      </c>
      <c r="M3215" s="3">
        <v>23</v>
      </c>
      <c r="N3215" s="3">
        <v>9</v>
      </c>
      <c r="O3215" s="26">
        <v>2</v>
      </c>
    </row>
    <row r="3216" spans="2:15" x14ac:dyDescent="0.2">
      <c r="D3216" s="200"/>
      <c r="E3216" s="4" t="s">
        <v>21</v>
      </c>
      <c r="F3216" s="5"/>
      <c r="G3216" s="6">
        <v>371</v>
      </c>
      <c r="H3216" s="8">
        <v>129</v>
      </c>
      <c r="I3216" s="1">
        <v>20</v>
      </c>
      <c r="J3216" s="1">
        <v>32</v>
      </c>
      <c r="K3216" s="1">
        <v>26</v>
      </c>
      <c r="L3216" s="1">
        <v>125</v>
      </c>
      <c r="M3216" s="1">
        <v>80</v>
      </c>
      <c r="N3216" s="1">
        <v>29</v>
      </c>
      <c r="O3216" s="9">
        <v>19</v>
      </c>
    </row>
    <row r="3217" spans="4:15" x14ac:dyDescent="0.2">
      <c r="D3217" s="200"/>
      <c r="E3217" s="4" t="s">
        <v>22</v>
      </c>
      <c r="F3217" s="5"/>
      <c r="G3217" s="6">
        <v>154</v>
      </c>
      <c r="H3217" s="8">
        <v>54</v>
      </c>
      <c r="I3217" s="1">
        <v>7</v>
      </c>
      <c r="J3217" s="1">
        <v>11</v>
      </c>
      <c r="K3217" s="1">
        <v>8</v>
      </c>
      <c r="L3217" s="1">
        <v>55</v>
      </c>
      <c r="M3217" s="1">
        <v>34</v>
      </c>
      <c r="N3217" s="1">
        <v>17</v>
      </c>
      <c r="O3217" s="9">
        <v>4</v>
      </c>
    </row>
    <row r="3218" spans="4:15" x14ac:dyDescent="0.2">
      <c r="D3218" s="200"/>
      <c r="E3218" s="4" t="s">
        <v>23</v>
      </c>
      <c r="F3218" s="5"/>
      <c r="G3218" s="6">
        <v>150</v>
      </c>
      <c r="H3218" s="8">
        <v>59</v>
      </c>
      <c r="I3218" s="1">
        <v>4</v>
      </c>
      <c r="J3218" s="1">
        <v>11</v>
      </c>
      <c r="K3218" s="1">
        <v>5</v>
      </c>
      <c r="L3218" s="1">
        <v>62</v>
      </c>
      <c r="M3218" s="1">
        <v>30</v>
      </c>
      <c r="N3218" s="1">
        <v>11</v>
      </c>
      <c r="O3218" s="9">
        <v>0</v>
      </c>
    </row>
    <row r="3219" spans="4:15" x14ac:dyDescent="0.2">
      <c r="D3219" s="200"/>
      <c r="E3219" s="4" t="s">
        <v>24</v>
      </c>
      <c r="F3219" s="5"/>
      <c r="G3219" s="6">
        <v>197</v>
      </c>
      <c r="H3219" s="8">
        <v>85</v>
      </c>
      <c r="I3219" s="1">
        <v>10</v>
      </c>
      <c r="J3219" s="1">
        <v>17</v>
      </c>
      <c r="K3219" s="1">
        <v>17</v>
      </c>
      <c r="L3219" s="1">
        <v>64</v>
      </c>
      <c r="M3219" s="1">
        <v>35</v>
      </c>
      <c r="N3219" s="1">
        <v>16</v>
      </c>
      <c r="O3219" s="9">
        <v>2</v>
      </c>
    </row>
    <row r="3220" spans="4:15" x14ac:dyDescent="0.2">
      <c r="D3220" s="199" t="s">
        <v>25</v>
      </c>
      <c r="E3220" s="22" t="s">
        <v>26</v>
      </c>
      <c r="F3220" s="21"/>
      <c r="G3220" s="19">
        <v>293</v>
      </c>
      <c r="H3220" s="27">
        <v>90</v>
      </c>
      <c r="I3220" s="3">
        <v>12</v>
      </c>
      <c r="J3220" s="3">
        <v>30</v>
      </c>
      <c r="K3220" s="3">
        <v>17</v>
      </c>
      <c r="L3220" s="3">
        <v>121</v>
      </c>
      <c r="M3220" s="3">
        <v>50</v>
      </c>
      <c r="N3220" s="3">
        <v>21</v>
      </c>
      <c r="O3220" s="26">
        <v>12</v>
      </c>
    </row>
    <row r="3221" spans="4:15" x14ac:dyDescent="0.2">
      <c r="D3221" s="200"/>
      <c r="E3221" s="4" t="s">
        <v>27</v>
      </c>
      <c r="F3221" s="5"/>
      <c r="G3221" s="6">
        <v>308</v>
      </c>
      <c r="H3221" s="8">
        <v>121</v>
      </c>
      <c r="I3221" s="1">
        <v>13</v>
      </c>
      <c r="J3221" s="1">
        <v>23</v>
      </c>
      <c r="K3221" s="1">
        <v>23</v>
      </c>
      <c r="L3221" s="1">
        <v>98</v>
      </c>
      <c r="M3221" s="1">
        <v>70</v>
      </c>
      <c r="N3221" s="1">
        <v>28</v>
      </c>
      <c r="O3221" s="9">
        <v>8</v>
      </c>
    </row>
    <row r="3222" spans="4:15" x14ac:dyDescent="0.2">
      <c r="D3222" s="200"/>
      <c r="E3222" s="4" t="s">
        <v>28</v>
      </c>
      <c r="F3222" s="5"/>
      <c r="G3222" s="6">
        <v>297</v>
      </c>
      <c r="H3222" s="8">
        <v>120</v>
      </c>
      <c r="I3222" s="1">
        <v>20</v>
      </c>
      <c r="J3222" s="1">
        <v>22</v>
      </c>
      <c r="K3222" s="1">
        <v>18</v>
      </c>
      <c r="L3222" s="1">
        <v>90</v>
      </c>
      <c r="M3222" s="1">
        <v>71</v>
      </c>
      <c r="N3222" s="1">
        <v>25</v>
      </c>
      <c r="O3222" s="9">
        <v>5</v>
      </c>
    </row>
    <row r="3223" spans="4:15" x14ac:dyDescent="0.2">
      <c r="D3223" s="200"/>
      <c r="E3223" s="4" t="s">
        <v>29</v>
      </c>
      <c r="F3223" s="5"/>
      <c r="G3223" s="6">
        <v>87</v>
      </c>
      <c r="H3223" s="8">
        <v>38</v>
      </c>
      <c r="I3223" s="1">
        <v>6</v>
      </c>
      <c r="J3223" s="1">
        <v>4</v>
      </c>
      <c r="K3223" s="1">
        <v>7</v>
      </c>
      <c r="L3223" s="1">
        <v>30</v>
      </c>
      <c r="M3223" s="1">
        <v>11</v>
      </c>
      <c r="N3223" s="1">
        <v>8</v>
      </c>
      <c r="O3223" s="9">
        <v>2</v>
      </c>
    </row>
    <row r="3224" spans="4:15" x14ac:dyDescent="0.2">
      <c r="D3224" s="199" t="s">
        <v>30</v>
      </c>
      <c r="E3224" s="22" t="s">
        <v>31</v>
      </c>
      <c r="F3224" s="21"/>
      <c r="G3224" s="19">
        <v>492</v>
      </c>
      <c r="H3224" s="27">
        <v>177</v>
      </c>
      <c r="I3224" s="3">
        <v>25</v>
      </c>
      <c r="J3224" s="3">
        <v>43</v>
      </c>
      <c r="K3224" s="3">
        <v>38</v>
      </c>
      <c r="L3224" s="3">
        <v>164</v>
      </c>
      <c r="M3224" s="3">
        <v>104</v>
      </c>
      <c r="N3224" s="3">
        <v>38</v>
      </c>
      <c r="O3224" s="26">
        <v>13</v>
      </c>
    </row>
    <row r="3225" spans="4:15" x14ac:dyDescent="0.2">
      <c r="D3225" s="200"/>
      <c r="E3225" s="4" t="s">
        <v>32</v>
      </c>
      <c r="F3225" s="5"/>
      <c r="G3225" s="6">
        <v>493</v>
      </c>
      <c r="H3225" s="8">
        <v>192</v>
      </c>
      <c r="I3225" s="1">
        <v>26</v>
      </c>
      <c r="J3225" s="1">
        <v>36</v>
      </c>
      <c r="K3225" s="1">
        <v>27</v>
      </c>
      <c r="L3225" s="1">
        <v>175</v>
      </c>
      <c r="M3225" s="1">
        <v>98</v>
      </c>
      <c r="N3225" s="1">
        <v>44</v>
      </c>
      <c r="O3225" s="9">
        <v>14</v>
      </c>
    </row>
    <row r="3226" spans="4:15" x14ac:dyDescent="0.2">
      <c r="D3226" s="199" t="s">
        <v>33</v>
      </c>
      <c r="E3226" s="22" t="s">
        <v>34</v>
      </c>
      <c r="F3226" s="21"/>
      <c r="G3226" s="19">
        <v>71</v>
      </c>
      <c r="H3226" s="27">
        <v>11</v>
      </c>
      <c r="I3226" s="3">
        <v>1</v>
      </c>
      <c r="J3226" s="3">
        <v>2</v>
      </c>
      <c r="K3226" s="3">
        <v>5</v>
      </c>
      <c r="L3226" s="3">
        <v>30</v>
      </c>
      <c r="M3226" s="3">
        <v>28</v>
      </c>
      <c r="N3226" s="3">
        <v>3</v>
      </c>
      <c r="O3226" s="26">
        <v>3</v>
      </c>
    </row>
    <row r="3227" spans="4:15" x14ac:dyDescent="0.2">
      <c r="D3227" s="200"/>
      <c r="E3227" s="4" t="s">
        <v>35</v>
      </c>
      <c r="F3227" s="5"/>
      <c r="G3227" s="6">
        <v>142</v>
      </c>
      <c r="H3227" s="8">
        <v>60</v>
      </c>
      <c r="I3227" s="1">
        <v>11</v>
      </c>
      <c r="J3227" s="1">
        <v>12</v>
      </c>
      <c r="K3227" s="1">
        <v>11</v>
      </c>
      <c r="L3227" s="1">
        <v>42</v>
      </c>
      <c r="M3227" s="1">
        <v>36</v>
      </c>
      <c r="N3227" s="1">
        <v>10</v>
      </c>
      <c r="O3227" s="9">
        <v>3</v>
      </c>
    </row>
    <row r="3228" spans="4:15" x14ac:dyDescent="0.2">
      <c r="D3228" s="200"/>
      <c r="E3228" s="4" t="s">
        <v>36</v>
      </c>
      <c r="F3228" s="5"/>
      <c r="G3228" s="6">
        <v>169</v>
      </c>
      <c r="H3228" s="8">
        <v>47</v>
      </c>
      <c r="I3228" s="1">
        <v>7</v>
      </c>
      <c r="J3228" s="1">
        <v>8</v>
      </c>
      <c r="K3228" s="1">
        <v>12</v>
      </c>
      <c r="L3228" s="1">
        <v>82</v>
      </c>
      <c r="M3228" s="1">
        <v>40</v>
      </c>
      <c r="N3228" s="1">
        <v>13</v>
      </c>
      <c r="O3228" s="9">
        <v>2</v>
      </c>
    </row>
    <row r="3229" spans="4:15" x14ac:dyDescent="0.2">
      <c r="D3229" s="200"/>
      <c r="E3229" s="4" t="s">
        <v>37</v>
      </c>
      <c r="F3229" s="5"/>
      <c r="G3229" s="6">
        <v>193</v>
      </c>
      <c r="H3229" s="8">
        <v>71</v>
      </c>
      <c r="I3229" s="1">
        <v>11</v>
      </c>
      <c r="J3229" s="1">
        <v>17</v>
      </c>
      <c r="K3229" s="1">
        <v>14</v>
      </c>
      <c r="L3229" s="1">
        <v>71</v>
      </c>
      <c r="M3229" s="1">
        <v>41</v>
      </c>
      <c r="N3229" s="1">
        <v>17</v>
      </c>
      <c r="O3229" s="9">
        <v>4</v>
      </c>
    </row>
    <row r="3230" spans="4:15" x14ac:dyDescent="0.2">
      <c r="D3230" s="200"/>
      <c r="E3230" s="4" t="s">
        <v>38</v>
      </c>
      <c r="F3230" s="5"/>
      <c r="G3230" s="6">
        <v>152</v>
      </c>
      <c r="H3230" s="8">
        <v>63</v>
      </c>
      <c r="I3230" s="1">
        <v>11</v>
      </c>
      <c r="J3230" s="1">
        <v>15</v>
      </c>
      <c r="K3230" s="1">
        <v>8</v>
      </c>
      <c r="L3230" s="1">
        <v>46</v>
      </c>
      <c r="M3230" s="1">
        <v>20</v>
      </c>
      <c r="N3230" s="1">
        <v>17</v>
      </c>
      <c r="O3230" s="9">
        <v>3</v>
      </c>
    </row>
    <row r="3231" spans="4:15" x14ac:dyDescent="0.2">
      <c r="D3231" s="200"/>
      <c r="E3231" s="4" t="s">
        <v>39</v>
      </c>
      <c r="F3231" s="5"/>
      <c r="G3231" s="6">
        <v>169</v>
      </c>
      <c r="H3231" s="8">
        <v>78</v>
      </c>
      <c r="I3231" s="1">
        <v>7</v>
      </c>
      <c r="J3231" s="1">
        <v>19</v>
      </c>
      <c r="K3231" s="1">
        <v>9</v>
      </c>
      <c r="L3231" s="1">
        <v>45</v>
      </c>
      <c r="M3231" s="1">
        <v>21</v>
      </c>
      <c r="N3231" s="1">
        <v>15</v>
      </c>
      <c r="O3231" s="9">
        <v>6</v>
      </c>
    </row>
    <row r="3232" spans="4:15" x14ac:dyDescent="0.2">
      <c r="D3232" s="201"/>
      <c r="E3232" s="57" t="s">
        <v>40</v>
      </c>
      <c r="F3232" s="59"/>
      <c r="G3232" s="55">
        <v>89</v>
      </c>
      <c r="H3232" s="77">
        <v>39</v>
      </c>
      <c r="I3232" s="32">
        <v>3</v>
      </c>
      <c r="J3232" s="32">
        <v>6</v>
      </c>
      <c r="K3232" s="32">
        <v>6</v>
      </c>
      <c r="L3232" s="32">
        <v>23</v>
      </c>
      <c r="M3232" s="32">
        <v>16</v>
      </c>
      <c r="N3232" s="32">
        <v>7</v>
      </c>
      <c r="O3232" s="80">
        <v>6</v>
      </c>
    </row>
    <row r="3234" spans="2:15" x14ac:dyDescent="0.2">
      <c r="B3234" s="40" t="str">
        <f xml:space="preserve"> HYPERLINK("#'目次'!B140", "[134]")</f>
        <v>[134]</v>
      </c>
      <c r="C3234" s="23" t="s">
        <v>256</v>
      </c>
    </row>
    <row r="3235" spans="2:15" x14ac:dyDescent="0.2">
      <c r="C3235" s="186" t="s">
        <v>257</v>
      </c>
    </row>
    <row r="3237" spans="2:15" x14ac:dyDescent="0.2">
      <c r="C3237" s="23" t="s">
        <v>48</v>
      </c>
    </row>
    <row r="3238" spans="2:15" ht="36" x14ac:dyDescent="0.2">
      <c r="D3238" s="195"/>
      <c r="E3238" s="196"/>
      <c r="F3238" s="196"/>
      <c r="G3238" s="37" t="s">
        <v>15</v>
      </c>
      <c r="H3238" s="33" t="s">
        <v>258</v>
      </c>
      <c r="I3238" s="13" t="s">
        <v>259</v>
      </c>
      <c r="J3238" s="13" t="s">
        <v>260</v>
      </c>
      <c r="K3238" s="13" t="s">
        <v>261</v>
      </c>
      <c r="L3238" s="13" t="s">
        <v>262</v>
      </c>
      <c r="M3238" s="13" t="s">
        <v>263</v>
      </c>
      <c r="N3238" s="13" t="s">
        <v>99</v>
      </c>
      <c r="O3238" s="38" t="s">
        <v>18</v>
      </c>
    </row>
    <row r="3239" spans="2:15" x14ac:dyDescent="0.2">
      <c r="D3239" s="197"/>
      <c r="E3239" s="198"/>
      <c r="F3239" s="198"/>
      <c r="G3239" s="35"/>
      <c r="H3239" s="39"/>
      <c r="I3239" s="14"/>
      <c r="J3239" s="14"/>
      <c r="K3239" s="14"/>
      <c r="L3239" s="14"/>
      <c r="M3239" s="14"/>
      <c r="N3239" s="14"/>
      <c r="O3239" s="34"/>
    </row>
    <row r="3240" spans="2:15" x14ac:dyDescent="0.2">
      <c r="D3240" s="56"/>
      <c r="E3240" s="58" t="s">
        <v>15</v>
      </c>
      <c r="F3240" s="46"/>
      <c r="G3240" s="36">
        <v>985</v>
      </c>
      <c r="H3240" s="17">
        <v>369</v>
      </c>
      <c r="I3240" s="17">
        <v>51</v>
      </c>
      <c r="J3240" s="17">
        <v>79</v>
      </c>
      <c r="K3240" s="17">
        <v>65</v>
      </c>
      <c r="L3240" s="17">
        <v>339</v>
      </c>
      <c r="M3240" s="17">
        <v>202</v>
      </c>
      <c r="N3240" s="17">
        <v>82</v>
      </c>
      <c r="O3240" s="47">
        <v>27</v>
      </c>
    </row>
    <row r="3241" spans="2:15" x14ac:dyDescent="0.2">
      <c r="D3241" s="199" t="s">
        <v>49</v>
      </c>
      <c r="E3241" s="22" t="s">
        <v>50</v>
      </c>
      <c r="F3241" s="21"/>
      <c r="G3241" s="19">
        <v>10</v>
      </c>
      <c r="H3241" s="27">
        <v>2</v>
      </c>
      <c r="I3241" s="3">
        <v>0</v>
      </c>
      <c r="J3241" s="3">
        <v>1</v>
      </c>
      <c r="K3241" s="3">
        <v>0</v>
      </c>
      <c r="L3241" s="3">
        <v>3</v>
      </c>
      <c r="M3241" s="3">
        <v>2</v>
      </c>
      <c r="N3241" s="3">
        <v>1</v>
      </c>
      <c r="O3241" s="26">
        <v>1</v>
      </c>
    </row>
    <row r="3242" spans="2:15" x14ac:dyDescent="0.2">
      <c r="D3242" s="200"/>
      <c r="E3242" s="4" t="s">
        <v>51</v>
      </c>
      <c r="F3242" s="5"/>
      <c r="G3242" s="6">
        <v>110</v>
      </c>
      <c r="H3242" s="8">
        <v>47</v>
      </c>
      <c r="I3242" s="1">
        <v>6</v>
      </c>
      <c r="J3242" s="1">
        <v>8</v>
      </c>
      <c r="K3242" s="1">
        <v>4</v>
      </c>
      <c r="L3242" s="1">
        <v>30</v>
      </c>
      <c r="M3242" s="1">
        <v>20</v>
      </c>
      <c r="N3242" s="1">
        <v>10</v>
      </c>
      <c r="O3242" s="9">
        <v>3</v>
      </c>
    </row>
    <row r="3243" spans="2:15" x14ac:dyDescent="0.2">
      <c r="D3243" s="200"/>
      <c r="E3243" s="4" t="s">
        <v>52</v>
      </c>
      <c r="F3243" s="5"/>
      <c r="G3243" s="6">
        <v>21</v>
      </c>
      <c r="H3243" s="8">
        <v>10</v>
      </c>
      <c r="I3243" s="1">
        <v>0</v>
      </c>
      <c r="J3243" s="1">
        <v>3</v>
      </c>
      <c r="K3243" s="1">
        <v>0</v>
      </c>
      <c r="L3243" s="1">
        <v>5</v>
      </c>
      <c r="M3243" s="1">
        <v>2</v>
      </c>
      <c r="N3243" s="1">
        <v>2</v>
      </c>
      <c r="O3243" s="9">
        <v>0</v>
      </c>
    </row>
    <row r="3244" spans="2:15" x14ac:dyDescent="0.2">
      <c r="D3244" s="200"/>
      <c r="E3244" s="4" t="s">
        <v>53</v>
      </c>
      <c r="F3244" s="5"/>
      <c r="G3244" s="6">
        <v>31</v>
      </c>
      <c r="H3244" s="8">
        <v>12</v>
      </c>
      <c r="I3244" s="1">
        <v>0</v>
      </c>
      <c r="J3244" s="1">
        <v>3</v>
      </c>
      <c r="K3244" s="1">
        <v>2</v>
      </c>
      <c r="L3244" s="1">
        <v>10</v>
      </c>
      <c r="M3244" s="1">
        <v>5</v>
      </c>
      <c r="N3244" s="1">
        <v>4</v>
      </c>
      <c r="O3244" s="9">
        <v>0</v>
      </c>
    </row>
    <row r="3245" spans="2:15" x14ac:dyDescent="0.2">
      <c r="D3245" s="200"/>
      <c r="E3245" s="4" t="s">
        <v>54</v>
      </c>
      <c r="F3245" s="5"/>
      <c r="G3245" s="6">
        <v>200</v>
      </c>
      <c r="H3245" s="8">
        <v>77</v>
      </c>
      <c r="I3245" s="1">
        <v>12</v>
      </c>
      <c r="J3245" s="1">
        <v>11</v>
      </c>
      <c r="K3245" s="1">
        <v>14</v>
      </c>
      <c r="L3245" s="1">
        <v>80</v>
      </c>
      <c r="M3245" s="1">
        <v>41</v>
      </c>
      <c r="N3245" s="1">
        <v>14</v>
      </c>
      <c r="O3245" s="9">
        <v>1</v>
      </c>
    </row>
    <row r="3246" spans="2:15" x14ac:dyDescent="0.2">
      <c r="D3246" s="200"/>
      <c r="E3246" s="4" t="s">
        <v>55</v>
      </c>
      <c r="F3246" s="5"/>
      <c r="G3246" s="6">
        <v>119</v>
      </c>
      <c r="H3246" s="8">
        <v>42</v>
      </c>
      <c r="I3246" s="1">
        <v>10</v>
      </c>
      <c r="J3246" s="1">
        <v>17</v>
      </c>
      <c r="K3246" s="1">
        <v>14</v>
      </c>
      <c r="L3246" s="1">
        <v>50</v>
      </c>
      <c r="M3246" s="1">
        <v>32</v>
      </c>
      <c r="N3246" s="1">
        <v>7</v>
      </c>
      <c r="O3246" s="9">
        <v>3</v>
      </c>
    </row>
    <row r="3247" spans="2:15" x14ac:dyDescent="0.2">
      <c r="D3247" s="200"/>
      <c r="E3247" s="4" t="s">
        <v>56</v>
      </c>
      <c r="F3247" s="5"/>
      <c r="G3247" s="6">
        <v>160</v>
      </c>
      <c r="H3247" s="8">
        <v>51</v>
      </c>
      <c r="I3247" s="1">
        <v>8</v>
      </c>
      <c r="J3247" s="1">
        <v>9</v>
      </c>
      <c r="K3247" s="1">
        <v>8</v>
      </c>
      <c r="L3247" s="1">
        <v>56</v>
      </c>
      <c r="M3247" s="1">
        <v>30</v>
      </c>
      <c r="N3247" s="1">
        <v>20</v>
      </c>
      <c r="O3247" s="9">
        <v>5</v>
      </c>
    </row>
    <row r="3248" spans="2:15" x14ac:dyDescent="0.2">
      <c r="D3248" s="200"/>
      <c r="E3248" s="4" t="s">
        <v>57</v>
      </c>
      <c r="F3248" s="5"/>
      <c r="G3248" s="6">
        <v>129</v>
      </c>
      <c r="H3248" s="8">
        <v>59</v>
      </c>
      <c r="I3248" s="1">
        <v>3</v>
      </c>
      <c r="J3248" s="1">
        <v>11</v>
      </c>
      <c r="K3248" s="1">
        <v>9</v>
      </c>
      <c r="L3248" s="1">
        <v>43</v>
      </c>
      <c r="M3248" s="1">
        <v>16</v>
      </c>
      <c r="N3248" s="1">
        <v>11</v>
      </c>
      <c r="O3248" s="9">
        <v>1</v>
      </c>
    </row>
    <row r="3249" spans="2:15" x14ac:dyDescent="0.2">
      <c r="D3249" s="200"/>
      <c r="E3249" s="4" t="s">
        <v>58</v>
      </c>
      <c r="F3249" s="5"/>
      <c r="G3249" s="6">
        <v>110</v>
      </c>
      <c r="H3249" s="8">
        <v>25</v>
      </c>
      <c r="I3249" s="1">
        <v>3</v>
      </c>
      <c r="J3249" s="1">
        <v>5</v>
      </c>
      <c r="K3249" s="1">
        <v>8</v>
      </c>
      <c r="L3249" s="1">
        <v>40</v>
      </c>
      <c r="M3249" s="1">
        <v>39</v>
      </c>
      <c r="N3249" s="1">
        <v>7</v>
      </c>
      <c r="O3249" s="9">
        <v>4</v>
      </c>
    </row>
    <row r="3250" spans="2:15" x14ac:dyDescent="0.2">
      <c r="D3250" s="200"/>
      <c r="E3250" s="4" t="s">
        <v>59</v>
      </c>
      <c r="F3250" s="5"/>
      <c r="G3250" s="6">
        <v>94</v>
      </c>
      <c r="H3250" s="8">
        <v>44</v>
      </c>
      <c r="I3250" s="1">
        <v>9</v>
      </c>
      <c r="J3250" s="1">
        <v>11</v>
      </c>
      <c r="K3250" s="1">
        <v>6</v>
      </c>
      <c r="L3250" s="1">
        <v>22</v>
      </c>
      <c r="M3250" s="1">
        <v>15</v>
      </c>
      <c r="N3250" s="1">
        <v>6</v>
      </c>
      <c r="O3250" s="9">
        <v>8</v>
      </c>
    </row>
    <row r="3251" spans="2:15" x14ac:dyDescent="0.2">
      <c r="D3251" s="199" t="s">
        <v>60</v>
      </c>
      <c r="E3251" s="22" t="s">
        <v>61</v>
      </c>
      <c r="F3251" s="21"/>
      <c r="G3251" s="19">
        <v>151</v>
      </c>
      <c r="H3251" s="27">
        <v>57</v>
      </c>
      <c r="I3251" s="3">
        <v>7</v>
      </c>
      <c r="J3251" s="3">
        <v>14</v>
      </c>
      <c r="K3251" s="3">
        <v>7</v>
      </c>
      <c r="L3251" s="3">
        <v>46</v>
      </c>
      <c r="M3251" s="3">
        <v>35</v>
      </c>
      <c r="N3251" s="3">
        <v>13</v>
      </c>
      <c r="O3251" s="26">
        <v>6</v>
      </c>
    </row>
    <row r="3252" spans="2:15" x14ac:dyDescent="0.2">
      <c r="D3252" s="200"/>
      <c r="E3252" s="4" t="s">
        <v>62</v>
      </c>
      <c r="F3252" s="5"/>
      <c r="G3252" s="6">
        <v>127</v>
      </c>
      <c r="H3252" s="8">
        <v>50</v>
      </c>
      <c r="I3252" s="1">
        <v>6</v>
      </c>
      <c r="J3252" s="1">
        <v>14</v>
      </c>
      <c r="K3252" s="1">
        <v>13</v>
      </c>
      <c r="L3252" s="1">
        <v>44</v>
      </c>
      <c r="M3252" s="1">
        <v>20</v>
      </c>
      <c r="N3252" s="1">
        <v>9</v>
      </c>
      <c r="O3252" s="9">
        <v>2</v>
      </c>
    </row>
    <row r="3253" spans="2:15" x14ac:dyDescent="0.2">
      <c r="D3253" s="200"/>
      <c r="E3253" s="4" t="s">
        <v>63</v>
      </c>
      <c r="F3253" s="5"/>
      <c r="G3253" s="6">
        <v>106</v>
      </c>
      <c r="H3253" s="8">
        <v>44</v>
      </c>
      <c r="I3253" s="1">
        <v>7</v>
      </c>
      <c r="J3253" s="1">
        <v>10</v>
      </c>
      <c r="K3253" s="1">
        <v>8</v>
      </c>
      <c r="L3253" s="1">
        <v>32</v>
      </c>
      <c r="M3253" s="1">
        <v>25</v>
      </c>
      <c r="N3253" s="1">
        <v>9</v>
      </c>
      <c r="O3253" s="9">
        <v>1</v>
      </c>
    </row>
    <row r="3254" spans="2:15" x14ac:dyDescent="0.2">
      <c r="D3254" s="200"/>
      <c r="E3254" s="4" t="s">
        <v>64</v>
      </c>
      <c r="F3254" s="5"/>
      <c r="G3254" s="6">
        <v>111</v>
      </c>
      <c r="H3254" s="8">
        <v>39</v>
      </c>
      <c r="I3254" s="1">
        <v>5</v>
      </c>
      <c r="J3254" s="1">
        <v>7</v>
      </c>
      <c r="K3254" s="1">
        <v>10</v>
      </c>
      <c r="L3254" s="1">
        <v>49</v>
      </c>
      <c r="M3254" s="1">
        <v>23</v>
      </c>
      <c r="N3254" s="1">
        <v>9</v>
      </c>
      <c r="O3254" s="9">
        <v>3</v>
      </c>
    </row>
    <row r="3255" spans="2:15" x14ac:dyDescent="0.2">
      <c r="D3255" s="200"/>
      <c r="E3255" s="4" t="s">
        <v>65</v>
      </c>
      <c r="F3255" s="5"/>
      <c r="G3255" s="6">
        <v>93</v>
      </c>
      <c r="H3255" s="8">
        <v>28</v>
      </c>
      <c r="I3255" s="1">
        <v>4</v>
      </c>
      <c r="J3255" s="1">
        <v>9</v>
      </c>
      <c r="K3255" s="1">
        <v>3</v>
      </c>
      <c r="L3255" s="1">
        <v>33</v>
      </c>
      <c r="M3255" s="1">
        <v>21</v>
      </c>
      <c r="N3255" s="1">
        <v>8</v>
      </c>
      <c r="O3255" s="9">
        <v>3</v>
      </c>
    </row>
    <row r="3256" spans="2:15" x14ac:dyDescent="0.2">
      <c r="D3256" s="200"/>
      <c r="E3256" s="4" t="s">
        <v>66</v>
      </c>
      <c r="F3256" s="5"/>
      <c r="G3256" s="6">
        <v>92</v>
      </c>
      <c r="H3256" s="8">
        <v>34</v>
      </c>
      <c r="I3256" s="1">
        <v>2</v>
      </c>
      <c r="J3256" s="1">
        <v>7</v>
      </c>
      <c r="K3256" s="1">
        <v>8</v>
      </c>
      <c r="L3256" s="1">
        <v>39</v>
      </c>
      <c r="M3256" s="1">
        <v>16</v>
      </c>
      <c r="N3256" s="1">
        <v>12</v>
      </c>
      <c r="O3256" s="9">
        <v>0</v>
      </c>
    </row>
    <row r="3257" spans="2:15" x14ac:dyDescent="0.2">
      <c r="D3257" s="200"/>
      <c r="E3257" s="4" t="s">
        <v>67</v>
      </c>
      <c r="F3257" s="5"/>
      <c r="G3257" s="6">
        <v>108</v>
      </c>
      <c r="H3257" s="8">
        <v>38</v>
      </c>
      <c r="I3257" s="1">
        <v>5</v>
      </c>
      <c r="J3257" s="1">
        <v>3</v>
      </c>
      <c r="K3257" s="1">
        <v>3</v>
      </c>
      <c r="L3257" s="1">
        <v>46</v>
      </c>
      <c r="M3257" s="1">
        <v>27</v>
      </c>
      <c r="N3257" s="1">
        <v>6</v>
      </c>
      <c r="O3257" s="9">
        <v>2</v>
      </c>
    </row>
    <row r="3258" spans="2:15" x14ac:dyDescent="0.2">
      <c r="D3258" s="200"/>
      <c r="E3258" s="4" t="s">
        <v>68</v>
      </c>
      <c r="F3258" s="5"/>
      <c r="G3258" s="6">
        <v>36</v>
      </c>
      <c r="H3258" s="8">
        <v>12</v>
      </c>
      <c r="I3258" s="1">
        <v>3</v>
      </c>
      <c r="J3258" s="1">
        <v>6</v>
      </c>
      <c r="K3258" s="1">
        <v>3</v>
      </c>
      <c r="L3258" s="1">
        <v>11</v>
      </c>
      <c r="M3258" s="1">
        <v>6</v>
      </c>
      <c r="N3258" s="1">
        <v>4</v>
      </c>
      <c r="O3258" s="9">
        <v>1</v>
      </c>
    </row>
    <row r="3259" spans="2:15" x14ac:dyDescent="0.2">
      <c r="D3259" s="200"/>
      <c r="E3259" s="4" t="s">
        <v>69</v>
      </c>
      <c r="F3259" s="5"/>
      <c r="G3259" s="6">
        <v>31</v>
      </c>
      <c r="H3259" s="8">
        <v>13</v>
      </c>
      <c r="I3259" s="1">
        <v>4</v>
      </c>
      <c r="J3259" s="1">
        <v>2</v>
      </c>
      <c r="K3259" s="1">
        <v>5</v>
      </c>
      <c r="L3259" s="1">
        <v>8</v>
      </c>
      <c r="M3259" s="1">
        <v>4</v>
      </c>
      <c r="N3259" s="1">
        <v>2</v>
      </c>
      <c r="O3259" s="9">
        <v>0</v>
      </c>
    </row>
    <row r="3260" spans="2:15" x14ac:dyDescent="0.2">
      <c r="D3260" s="93" t="s">
        <v>70</v>
      </c>
      <c r="E3260" s="89" t="s">
        <v>18</v>
      </c>
      <c r="F3260" s="92"/>
      <c r="G3260" s="94">
        <v>0</v>
      </c>
      <c r="H3260" s="122">
        <v>0</v>
      </c>
      <c r="I3260" s="63">
        <v>0</v>
      </c>
      <c r="J3260" s="63">
        <v>0</v>
      </c>
      <c r="K3260" s="63">
        <v>0</v>
      </c>
      <c r="L3260" s="63">
        <v>0</v>
      </c>
      <c r="M3260" s="63">
        <v>0</v>
      </c>
      <c r="N3260" s="63">
        <v>0</v>
      </c>
      <c r="O3260" s="121">
        <v>0</v>
      </c>
    </row>
    <row r="3262" spans="2:15" x14ac:dyDescent="0.2">
      <c r="B3262" s="40" t="str">
        <f xml:space="preserve"> HYPERLINK("#'目次'!B141", "[135]")</f>
        <v>[135]</v>
      </c>
      <c r="C3262" s="23" t="s">
        <v>256</v>
      </c>
    </row>
    <row r="3263" spans="2:15" x14ac:dyDescent="0.2">
      <c r="C3263" s="186" t="s">
        <v>257</v>
      </c>
    </row>
    <row r="3265" spans="3:15" x14ac:dyDescent="0.2">
      <c r="C3265" s="23" t="s">
        <v>73</v>
      </c>
    </row>
    <row r="3266" spans="3:15" ht="36" x14ac:dyDescent="0.2">
      <c r="D3266" s="195"/>
      <c r="E3266" s="196"/>
      <c r="F3266" s="196"/>
      <c r="G3266" s="37" t="s">
        <v>15</v>
      </c>
      <c r="H3266" s="33" t="s">
        <v>258</v>
      </c>
      <c r="I3266" s="13" t="s">
        <v>259</v>
      </c>
      <c r="J3266" s="13" t="s">
        <v>260</v>
      </c>
      <c r="K3266" s="13" t="s">
        <v>261</v>
      </c>
      <c r="L3266" s="13" t="s">
        <v>262</v>
      </c>
      <c r="M3266" s="13" t="s">
        <v>263</v>
      </c>
      <c r="N3266" s="13" t="s">
        <v>99</v>
      </c>
      <c r="O3266" s="38" t="s">
        <v>18</v>
      </c>
    </row>
    <row r="3267" spans="3:15" x14ac:dyDescent="0.2">
      <c r="D3267" s="197"/>
      <c r="E3267" s="198"/>
      <c r="F3267" s="198"/>
      <c r="G3267" s="35"/>
      <c r="H3267" s="39"/>
      <c r="I3267" s="14"/>
      <c r="J3267" s="14"/>
      <c r="K3267" s="14"/>
      <c r="L3267" s="14"/>
      <c r="M3267" s="14"/>
      <c r="N3267" s="14"/>
      <c r="O3267" s="34"/>
    </row>
    <row r="3268" spans="3:15" x14ac:dyDescent="0.2">
      <c r="D3268" s="56"/>
      <c r="E3268" s="58" t="s">
        <v>15</v>
      </c>
      <c r="F3268" s="46"/>
      <c r="G3268" s="36">
        <v>985</v>
      </c>
      <c r="H3268" s="17">
        <v>369</v>
      </c>
      <c r="I3268" s="17">
        <v>51</v>
      </c>
      <c r="J3268" s="17">
        <v>79</v>
      </c>
      <c r="K3268" s="17">
        <v>65</v>
      </c>
      <c r="L3268" s="17">
        <v>339</v>
      </c>
      <c r="M3268" s="17">
        <v>202</v>
      </c>
      <c r="N3268" s="17">
        <v>82</v>
      </c>
      <c r="O3268" s="47">
        <v>27</v>
      </c>
    </row>
    <row r="3269" spans="3:15" x14ac:dyDescent="0.2">
      <c r="D3269" s="199" t="s">
        <v>74</v>
      </c>
      <c r="E3269" s="22" t="s">
        <v>75</v>
      </c>
      <c r="F3269" s="21"/>
      <c r="G3269" s="19">
        <v>492</v>
      </c>
      <c r="H3269" s="27">
        <v>177</v>
      </c>
      <c r="I3269" s="3">
        <v>25</v>
      </c>
      <c r="J3269" s="3">
        <v>43</v>
      </c>
      <c r="K3269" s="3">
        <v>38</v>
      </c>
      <c r="L3269" s="3">
        <v>164</v>
      </c>
      <c r="M3269" s="3">
        <v>104</v>
      </c>
      <c r="N3269" s="3">
        <v>38</v>
      </c>
      <c r="O3269" s="26">
        <v>13</v>
      </c>
    </row>
    <row r="3270" spans="3:15" x14ac:dyDescent="0.2">
      <c r="D3270" s="200"/>
      <c r="E3270" s="4" t="s">
        <v>34</v>
      </c>
      <c r="F3270" s="5"/>
      <c r="G3270" s="6">
        <v>35</v>
      </c>
      <c r="H3270" s="8">
        <v>3</v>
      </c>
      <c r="I3270" s="1">
        <v>0</v>
      </c>
      <c r="J3270" s="1">
        <v>0</v>
      </c>
      <c r="K3270" s="1">
        <v>3</v>
      </c>
      <c r="L3270" s="1">
        <v>15</v>
      </c>
      <c r="M3270" s="1">
        <v>16</v>
      </c>
      <c r="N3270" s="1">
        <v>1</v>
      </c>
      <c r="O3270" s="9">
        <v>2</v>
      </c>
    </row>
    <row r="3271" spans="3:15" x14ac:dyDescent="0.2">
      <c r="D3271" s="200"/>
      <c r="E3271" s="4" t="s">
        <v>35</v>
      </c>
      <c r="F3271" s="5"/>
      <c r="G3271" s="6">
        <v>71</v>
      </c>
      <c r="H3271" s="8">
        <v>31</v>
      </c>
      <c r="I3271" s="1">
        <v>4</v>
      </c>
      <c r="J3271" s="1">
        <v>5</v>
      </c>
      <c r="K3271" s="1">
        <v>5</v>
      </c>
      <c r="L3271" s="1">
        <v>17</v>
      </c>
      <c r="M3271" s="1">
        <v>17</v>
      </c>
      <c r="N3271" s="1">
        <v>6</v>
      </c>
      <c r="O3271" s="9">
        <v>1</v>
      </c>
    </row>
    <row r="3272" spans="3:15" x14ac:dyDescent="0.2">
      <c r="D3272" s="200"/>
      <c r="E3272" s="4" t="s">
        <v>36</v>
      </c>
      <c r="F3272" s="5"/>
      <c r="G3272" s="6">
        <v>86</v>
      </c>
      <c r="H3272" s="8">
        <v>22</v>
      </c>
      <c r="I3272" s="1">
        <v>5</v>
      </c>
      <c r="J3272" s="1">
        <v>5</v>
      </c>
      <c r="K3272" s="1">
        <v>9</v>
      </c>
      <c r="L3272" s="1">
        <v>43</v>
      </c>
      <c r="M3272" s="1">
        <v>22</v>
      </c>
      <c r="N3272" s="1">
        <v>4</v>
      </c>
      <c r="O3272" s="9">
        <v>0</v>
      </c>
    </row>
    <row r="3273" spans="3:15" x14ac:dyDescent="0.2">
      <c r="D3273" s="200"/>
      <c r="E3273" s="4" t="s">
        <v>37</v>
      </c>
      <c r="F3273" s="5"/>
      <c r="G3273" s="6">
        <v>94</v>
      </c>
      <c r="H3273" s="8">
        <v>35</v>
      </c>
      <c r="I3273" s="1">
        <v>4</v>
      </c>
      <c r="J3273" s="1">
        <v>11</v>
      </c>
      <c r="K3273" s="1">
        <v>7</v>
      </c>
      <c r="L3273" s="1">
        <v>29</v>
      </c>
      <c r="M3273" s="1">
        <v>20</v>
      </c>
      <c r="N3273" s="1">
        <v>10</v>
      </c>
      <c r="O3273" s="9">
        <v>1</v>
      </c>
    </row>
    <row r="3274" spans="3:15" x14ac:dyDescent="0.2">
      <c r="D3274" s="200"/>
      <c r="E3274" s="4" t="s">
        <v>38</v>
      </c>
      <c r="F3274" s="5"/>
      <c r="G3274" s="6">
        <v>79</v>
      </c>
      <c r="H3274" s="8">
        <v>29</v>
      </c>
      <c r="I3274" s="1">
        <v>7</v>
      </c>
      <c r="J3274" s="1">
        <v>11</v>
      </c>
      <c r="K3274" s="1">
        <v>6</v>
      </c>
      <c r="L3274" s="1">
        <v>26</v>
      </c>
      <c r="M3274" s="1">
        <v>10</v>
      </c>
      <c r="N3274" s="1">
        <v>4</v>
      </c>
      <c r="O3274" s="9">
        <v>3</v>
      </c>
    </row>
    <row r="3275" spans="3:15" x14ac:dyDescent="0.2">
      <c r="D3275" s="200"/>
      <c r="E3275" s="4" t="s">
        <v>39</v>
      </c>
      <c r="F3275" s="5"/>
      <c r="G3275" s="6">
        <v>83</v>
      </c>
      <c r="H3275" s="8">
        <v>37</v>
      </c>
      <c r="I3275" s="1">
        <v>3</v>
      </c>
      <c r="J3275" s="1">
        <v>9</v>
      </c>
      <c r="K3275" s="1">
        <v>5</v>
      </c>
      <c r="L3275" s="1">
        <v>21</v>
      </c>
      <c r="M3275" s="1">
        <v>13</v>
      </c>
      <c r="N3275" s="1">
        <v>9</v>
      </c>
      <c r="O3275" s="9">
        <v>3</v>
      </c>
    </row>
    <row r="3276" spans="3:15" x14ac:dyDescent="0.2">
      <c r="D3276" s="200"/>
      <c r="E3276" s="4" t="s">
        <v>40</v>
      </c>
      <c r="F3276" s="5"/>
      <c r="G3276" s="6">
        <v>44</v>
      </c>
      <c r="H3276" s="8">
        <v>20</v>
      </c>
      <c r="I3276" s="1">
        <v>2</v>
      </c>
      <c r="J3276" s="1">
        <v>2</v>
      </c>
      <c r="K3276" s="1">
        <v>3</v>
      </c>
      <c r="L3276" s="1">
        <v>13</v>
      </c>
      <c r="M3276" s="1">
        <v>6</v>
      </c>
      <c r="N3276" s="1">
        <v>4</v>
      </c>
      <c r="O3276" s="9">
        <v>3</v>
      </c>
    </row>
    <row r="3277" spans="3:15" x14ac:dyDescent="0.2">
      <c r="D3277" s="199" t="s">
        <v>76</v>
      </c>
      <c r="E3277" s="22" t="s">
        <v>77</v>
      </c>
      <c r="F3277" s="21"/>
      <c r="G3277" s="19">
        <v>493</v>
      </c>
      <c r="H3277" s="27">
        <v>192</v>
      </c>
      <c r="I3277" s="3">
        <v>26</v>
      </c>
      <c r="J3277" s="3">
        <v>36</v>
      </c>
      <c r="K3277" s="3">
        <v>27</v>
      </c>
      <c r="L3277" s="3">
        <v>175</v>
      </c>
      <c r="M3277" s="3">
        <v>98</v>
      </c>
      <c r="N3277" s="3">
        <v>44</v>
      </c>
      <c r="O3277" s="26">
        <v>14</v>
      </c>
    </row>
    <row r="3278" spans="3:15" x14ac:dyDescent="0.2">
      <c r="D3278" s="200"/>
      <c r="E3278" s="4" t="s">
        <v>34</v>
      </c>
      <c r="F3278" s="5"/>
      <c r="G3278" s="6">
        <v>36</v>
      </c>
      <c r="H3278" s="8">
        <v>8</v>
      </c>
      <c r="I3278" s="1">
        <v>1</v>
      </c>
      <c r="J3278" s="1">
        <v>2</v>
      </c>
      <c r="K3278" s="1">
        <v>2</v>
      </c>
      <c r="L3278" s="1">
        <v>15</v>
      </c>
      <c r="M3278" s="1">
        <v>12</v>
      </c>
      <c r="N3278" s="1">
        <v>2</v>
      </c>
      <c r="O3278" s="9">
        <v>1</v>
      </c>
    </row>
    <row r="3279" spans="3:15" x14ac:dyDescent="0.2">
      <c r="D3279" s="200"/>
      <c r="E3279" s="4" t="s">
        <v>35</v>
      </c>
      <c r="F3279" s="5"/>
      <c r="G3279" s="6">
        <v>71</v>
      </c>
      <c r="H3279" s="8">
        <v>29</v>
      </c>
      <c r="I3279" s="1">
        <v>7</v>
      </c>
      <c r="J3279" s="1">
        <v>7</v>
      </c>
      <c r="K3279" s="1">
        <v>6</v>
      </c>
      <c r="L3279" s="1">
        <v>25</v>
      </c>
      <c r="M3279" s="1">
        <v>19</v>
      </c>
      <c r="N3279" s="1">
        <v>4</v>
      </c>
      <c r="O3279" s="9">
        <v>2</v>
      </c>
    </row>
    <row r="3280" spans="3:15" x14ac:dyDescent="0.2">
      <c r="D3280" s="200"/>
      <c r="E3280" s="4" t="s">
        <v>36</v>
      </c>
      <c r="F3280" s="5"/>
      <c r="G3280" s="6">
        <v>83</v>
      </c>
      <c r="H3280" s="8">
        <v>25</v>
      </c>
      <c r="I3280" s="1">
        <v>2</v>
      </c>
      <c r="J3280" s="1">
        <v>3</v>
      </c>
      <c r="K3280" s="1">
        <v>3</v>
      </c>
      <c r="L3280" s="1">
        <v>39</v>
      </c>
      <c r="M3280" s="1">
        <v>18</v>
      </c>
      <c r="N3280" s="1">
        <v>9</v>
      </c>
      <c r="O3280" s="9">
        <v>2</v>
      </c>
    </row>
    <row r="3281" spans="2:15" x14ac:dyDescent="0.2">
      <c r="D3281" s="200"/>
      <c r="E3281" s="4" t="s">
        <v>37</v>
      </c>
      <c r="F3281" s="5"/>
      <c r="G3281" s="6">
        <v>99</v>
      </c>
      <c r="H3281" s="8">
        <v>36</v>
      </c>
      <c r="I3281" s="1">
        <v>7</v>
      </c>
      <c r="J3281" s="1">
        <v>6</v>
      </c>
      <c r="K3281" s="1">
        <v>7</v>
      </c>
      <c r="L3281" s="1">
        <v>42</v>
      </c>
      <c r="M3281" s="1">
        <v>21</v>
      </c>
      <c r="N3281" s="1">
        <v>7</v>
      </c>
      <c r="O3281" s="9">
        <v>3</v>
      </c>
    </row>
    <row r="3282" spans="2:15" x14ac:dyDescent="0.2">
      <c r="D3282" s="200"/>
      <c r="E3282" s="4" t="s">
        <v>38</v>
      </c>
      <c r="F3282" s="5"/>
      <c r="G3282" s="6">
        <v>73</v>
      </c>
      <c r="H3282" s="8">
        <v>34</v>
      </c>
      <c r="I3282" s="1">
        <v>4</v>
      </c>
      <c r="J3282" s="1">
        <v>4</v>
      </c>
      <c r="K3282" s="1">
        <v>2</v>
      </c>
      <c r="L3282" s="1">
        <v>20</v>
      </c>
      <c r="M3282" s="1">
        <v>10</v>
      </c>
      <c r="N3282" s="1">
        <v>13</v>
      </c>
      <c r="O3282" s="9">
        <v>0</v>
      </c>
    </row>
    <row r="3283" spans="2:15" x14ac:dyDescent="0.2">
      <c r="D3283" s="200"/>
      <c r="E3283" s="4" t="s">
        <v>39</v>
      </c>
      <c r="F3283" s="5"/>
      <c r="G3283" s="6">
        <v>86</v>
      </c>
      <c r="H3283" s="8">
        <v>41</v>
      </c>
      <c r="I3283" s="1">
        <v>4</v>
      </c>
      <c r="J3283" s="1">
        <v>10</v>
      </c>
      <c r="K3283" s="1">
        <v>4</v>
      </c>
      <c r="L3283" s="1">
        <v>24</v>
      </c>
      <c r="M3283" s="1">
        <v>8</v>
      </c>
      <c r="N3283" s="1">
        <v>6</v>
      </c>
      <c r="O3283" s="9">
        <v>3</v>
      </c>
    </row>
    <row r="3284" spans="2:15" x14ac:dyDescent="0.2">
      <c r="D3284" s="201"/>
      <c r="E3284" s="57" t="s">
        <v>40</v>
      </c>
      <c r="F3284" s="59"/>
      <c r="G3284" s="55">
        <v>45</v>
      </c>
      <c r="H3284" s="77">
        <v>19</v>
      </c>
      <c r="I3284" s="32">
        <v>1</v>
      </c>
      <c r="J3284" s="32">
        <v>4</v>
      </c>
      <c r="K3284" s="32">
        <v>3</v>
      </c>
      <c r="L3284" s="32">
        <v>10</v>
      </c>
      <c r="M3284" s="32">
        <v>10</v>
      </c>
      <c r="N3284" s="32">
        <v>3</v>
      </c>
      <c r="O3284" s="80">
        <v>3</v>
      </c>
    </row>
    <row r="3286" spans="2:15" x14ac:dyDescent="0.2">
      <c r="B3286" s="40" t="str">
        <f xml:space="preserve"> HYPERLINK("#'目次'!B142", "[136]")</f>
        <v>[136]</v>
      </c>
      <c r="C3286" s="23" t="s">
        <v>256</v>
      </c>
    </row>
    <row r="3287" spans="2:15" x14ac:dyDescent="0.2">
      <c r="C3287" s="186" t="s">
        <v>257</v>
      </c>
    </row>
    <row r="3289" spans="2:15" x14ac:dyDescent="0.2">
      <c r="C3289" s="23" t="s">
        <v>80</v>
      </c>
    </row>
    <row r="3290" spans="2:15" ht="36" x14ac:dyDescent="0.2">
      <c r="E3290" s="195"/>
      <c r="F3290" s="196"/>
      <c r="G3290" s="37" t="s">
        <v>15</v>
      </c>
      <c r="H3290" s="33" t="s">
        <v>258</v>
      </c>
      <c r="I3290" s="13" t="s">
        <v>259</v>
      </c>
      <c r="J3290" s="13" t="s">
        <v>260</v>
      </c>
      <c r="K3290" s="13" t="s">
        <v>261</v>
      </c>
      <c r="L3290" s="13" t="s">
        <v>262</v>
      </c>
      <c r="M3290" s="13" t="s">
        <v>263</v>
      </c>
      <c r="N3290" s="13" t="s">
        <v>99</v>
      </c>
      <c r="O3290" s="38" t="s">
        <v>18</v>
      </c>
    </row>
    <row r="3291" spans="2:15" x14ac:dyDescent="0.2">
      <c r="E3291" s="197"/>
      <c r="F3291" s="198"/>
      <c r="G3291" s="35"/>
      <c r="H3291" s="39"/>
      <c r="I3291" s="14"/>
      <c r="J3291" s="14"/>
      <c r="K3291" s="14"/>
      <c r="L3291" s="14"/>
      <c r="M3291" s="14"/>
      <c r="N3291" s="14"/>
      <c r="O3291" s="34"/>
    </row>
    <row r="3292" spans="2:15" x14ac:dyDescent="0.2">
      <c r="E3292" s="91" t="s">
        <v>15</v>
      </c>
      <c r="F3292" s="46"/>
      <c r="G3292" s="36">
        <v>985</v>
      </c>
      <c r="H3292" s="17">
        <v>369</v>
      </c>
      <c r="I3292" s="17">
        <v>51</v>
      </c>
      <c r="J3292" s="17">
        <v>79</v>
      </c>
      <c r="K3292" s="17">
        <v>65</v>
      </c>
      <c r="L3292" s="17">
        <v>339</v>
      </c>
      <c r="M3292" s="17">
        <v>202</v>
      </c>
      <c r="N3292" s="17">
        <v>82</v>
      </c>
      <c r="O3292" s="47">
        <v>27</v>
      </c>
    </row>
    <row r="3293" spans="2:15" x14ac:dyDescent="0.2">
      <c r="E3293" s="4" t="s">
        <v>81</v>
      </c>
      <c r="F3293" s="5"/>
      <c r="G3293" s="19">
        <v>39</v>
      </c>
      <c r="H3293" s="27">
        <v>14</v>
      </c>
      <c r="I3293" s="3">
        <v>1</v>
      </c>
      <c r="J3293" s="3">
        <v>2</v>
      </c>
      <c r="K3293" s="3">
        <v>1</v>
      </c>
      <c r="L3293" s="3">
        <v>12</v>
      </c>
      <c r="M3293" s="3">
        <v>8</v>
      </c>
      <c r="N3293" s="3">
        <v>5</v>
      </c>
      <c r="O3293" s="26">
        <v>1</v>
      </c>
    </row>
    <row r="3294" spans="2:15" x14ac:dyDescent="0.2">
      <c r="E3294" s="4" t="s">
        <v>82</v>
      </c>
      <c r="F3294" s="5"/>
      <c r="G3294" s="6">
        <v>74</v>
      </c>
      <c r="H3294" s="8">
        <v>28</v>
      </c>
      <c r="I3294" s="1">
        <v>9</v>
      </c>
      <c r="J3294" s="1">
        <v>6</v>
      </c>
      <c r="K3294" s="1">
        <v>8</v>
      </c>
      <c r="L3294" s="1">
        <v>21</v>
      </c>
      <c r="M3294" s="1">
        <v>15</v>
      </c>
      <c r="N3294" s="1">
        <v>4</v>
      </c>
      <c r="O3294" s="9">
        <v>1</v>
      </c>
    </row>
    <row r="3295" spans="2:15" x14ac:dyDescent="0.2">
      <c r="E3295" s="4" t="s">
        <v>83</v>
      </c>
      <c r="F3295" s="5"/>
      <c r="G3295" s="6">
        <v>387</v>
      </c>
      <c r="H3295" s="8">
        <v>136</v>
      </c>
      <c r="I3295" s="1">
        <v>20</v>
      </c>
      <c r="J3295" s="1">
        <v>32</v>
      </c>
      <c r="K3295" s="1">
        <v>26</v>
      </c>
      <c r="L3295" s="1">
        <v>130</v>
      </c>
      <c r="M3295" s="1">
        <v>83</v>
      </c>
      <c r="N3295" s="1">
        <v>31</v>
      </c>
      <c r="O3295" s="9">
        <v>20</v>
      </c>
    </row>
    <row r="3296" spans="2:15" x14ac:dyDescent="0.2">
      <c r="E3296" s="4" t="s">
        <v>84</v>
      </c>
      <c r="F3296" s="5"/>
      <c r="G3296" s="6">
        <v>24</v>
      </c>
      <c r="H3296" s="8">
        <v>9</v>
      </c>
      <c r="I3296" s="1">
        <v>1</v>
      </c>
      <c r="J3296" s="1">
        <v>4</v>
      </c>
      <c r="K3296" s="1">
        <v>0</v>
      </c>
      <c r="L3296" s="1">
        <v>6</v>
      </c>
      <c r="M3296" s="1">
        <v>6</v>
      </c>
      <c r="N3296" s="1">
        <v>3</v>
      </c>
      <c r="O3296" s="9">
        <v>0</v>
      </c>
    </row>
    <row r="3297" spans="2:15" x14ac:dyDescent="0.2">
      <c r="E3297" s="4" t="s">
        <v>85</v>
      </c>
      <c r="F3297" s="5"/>
      <c r="G3297" s="6">
        <v>114</v>
      </c>
      <c r="H3297" s="8">
        <v>38</v>
      </c>
      <c r="I3297" s="1">
        <v>6</v>
      </c>
      <c r="J3297" s="1">
        <v>7</v>
      </c>
      <c r="K3297" s="1">
        <v>8</v>
      </c>
      <c r="L3297" s="1">
        <v>44</v>
      </c>
      <c r="M3297" s="1">
        <v>25</v>
      </c>
      <c r="N3297" s="1">
        <v>12</v>
      </c>
      <c r="O3297" s="9">
        <v>3</v>
      </c>
    </row>
    <row r="3298" spans="2:15" x14ac:dyDescent="0.2">
      <c r="E3298" s="4" t="s">
        <v>86</v>
      </c>
      <c r="F3298" s="5"/>
      <c r="G3298" s="6">
        <v>150</v>
      </c>
      <c r="H3298" s="8">
        <v>59</v>
      </c>
      <c r="I3298" s="1">
        <v>4</v>
      </c>
      <c r="J3298" s="1">
        <v>11</v>
      </c>
      <c r="K3298" s="1">
        <v>5</v>
      </c>
      <c r="L3298" s="1">
        <v>62</v>
      </c>
      <c r="M3298" s="1">
        <v>30</v>
      </c>
      <c r="N3298" s="1">
        <v>11</v>
      </c>
      <c r="O3298" s="9">
        <v>0</v>
      </c>
    </row>
    <row r="3299" spans="2:15" x14ac:dyDescent="0.2">
      <c r="E3299" s="4" t="s">
        <v>87</v>
      </c>
      <c r="F3299" s="5"/>
      <c r="G3299" s="6">
        <v>54</v>
      </c>
      <c r="H3299" s="8">
        <v>32</v>
      </c>
      <c r="I3299" s="1">
        <v>4</v>
      </c>
      <c r="J3299" s="1">
        <v>6</v>
      </c>
      <c r="K3299" s="1">
        <v>8</v>
      </c>
      <c r="L3299" s="1">
        <v>11</v>
      </c>
      <c r="M3299" s="1">
        <v>6</v>
      </c>
      <c r="N3299" s="1">
        <v>3</v>
      </c>
      <c r="O3299" s="9">
        <v>0</v>
      </c>
    </row>
    <row r="3300" spans="2:15" x14ac:dyDescent="0.2">
      <c r="E3300" s="4" t="s">
        <v>88</v>
      </c>
      <c r="F3300" s="5"/>
      <c r="G3300" s="6">
        <v>31</v>
      </c>
      <c r="H3300" s="8">
        <v>10</v>
      </c>
      <c r="I3300" s="1">
        <v>2</v>
      </c>
      <c r="J3300" s="1">
        <v>2</v>
      </c>
      <c r="K3300" s="1">
        <v>3</v>
      </c>
      <c r="L3300" s="1">
        <v>8</v>
      </c>
      <c r="M3300" s="1">
        <v>6</v>
      </c>
      <c r="N3300" s="1">
        <v>5</v>
      </c>
      <c r="O3300" s="9">
        <v>2</v>
      </c>
    </row>
    <row r="3301" spans="2:15" x14ac:dyDescent="0.2">
      <c r="E3301" s="4" t="s">
        <v>89</v>
      </c>
      <c r="F3301" s="5"/>
      <c r="G3301" s="6">
        <v>57</v>
      </c>
      <c r="H3301" s="8">
        <v>17</v>
      </c>
      <c r="I3301" s="1">
        <v>2</v>
      </c>
      <c r="J3301" s="1">
        <v>5</v>
      </c>
      <c r="K3301" s="1">
        <v>1</v>
      </c>
      <c r="L3301" s="1">
        <v>27</v>
      </c>
      <c r="M3301" s="1">
        <v>12</v>
      </c>
      <c r="N3301" s="1">
        <v>4</v>
      </c>
      <c r="O3301" s="9">
        <v>0</v>
      </c>
    </row>
    <row r="3302" spans="2:15" x14ac:dyDescent="0.2">
      <c r="E3302" s="4" t="s">
        <v>90</v>
      </c>
      <c r="F3302" s="5"/>
      <c r="G3302" s="6">
        <v>43</v>
      </c>
      <c r="H3302" s="8">
        <v>18</v>
      </c>
      <c r="I3302" s="1">
        <v>2</v>
      </c>
      <c r="J3302" s="1">
        <v>2</v>
      </c>
      <c r="K3302" s="1">
        <v>5</v>
      </c>
      <c r="L3302" s="1">
        <v>10</v>
      </c>
      <c r="M3302" s="1">
        <v>9</v>
      </c>
      <c r="N3302" s="1">
        <v>4</v>
      </c>
      <c r="O3302" s="9">
        <v>0</v>
      </c>
    </row>
    <row r="3303" spans="2:15" x14ac:dyDescent="0.2">
      <c r="E3303" s="57" t="s">
        <v>91</v>
      </c>
      <c r="F3303" s="59"/>
      <c r="G3303" s="55">
        <v>12</v>
      </c>
      <c r="H3303" s="77">
        <v>8</v>
      </c>
      <c r="I3303" s="32">
        <v>0</v>
      </c>
      <c r="J3303" s="32">
        <v>2</v>
      </c>
      <c r="K3303" s="32">
        <v>0</v>
      </c>
      <c r="L3303" s="32">
        <v>8</v>
      </c>
      <c r="M3303" s="32">
        <v>2</v>
      </c>
      <c r="N3303" s="32">
        <v>0</v>
      </c>
      <c r="O3303" s="80">
        <v>0</v>
      </c>
    </row>
    <row r="3305" spans="2:15" x14ac:dyDescent="0.2">
      <c r="B3305" s="40" t="str">
        <f xml:space="preserve"> HYPERLINK("#'目次'!B143", "[137]")</f>
        <v>[137]</v>
      </c>
      <c r="C3305" s="23" t="s">
        <v>267</v>
      </c>
    </row>
    <row r="3306" spans="2:15" x14ac:dyDescent="0.2">
      <c r="C3306" s="186" t="s">
        <v>257</v>
      </c>
    </row>
    <row r="3308" spans="2:15" x14ac:dyDescent="0.2">
      <c r="C3308" s="23" t="s">
        <v>14</v>
      </c>
    </row>
    <row r="3309" spans="2:15" ht="36" x14ac:dyDescent="0.2">
      <c r="D3309" s="195"/>
      <c r="E3309" s="196"/>
      <c r="F3309" s="196"/>
      <c r="G3309" s="37" t="s">
        <v>15</v>
      </c>
      <c r="H3309" s="33" t="s">
        <v>249</v>
      </c>
      <c r="I3309" s="13" t="s">
        <v>250</v>
      </c>
      <c r="J3309" s="13" t="s">
        <v>251</v>
      </c>
      <c r="K3309" s="13" t="s">
        <v>252</v>
      </c>
      <c r="L3309" s="13" t="s">
        <v>98</v>
      </c>
      <c r="M3309" s="13" t="s">
        <v>253</v>
      </c>
      <c r="N3309" s="13" t="s">
        <v>99</v>
      </c>
      <c r="O3309" s="38" t="s">
        <v>18</v>
      </c>
    </row>
    <row r="3310" spans="2:15" x14ac:dyDescent="0.2">
      <c r="D3310" s="197"/>
      <c r="E3310" s="198"/>
      <c r="F3310" s="198"/>
      <c r="G3310" s="35"/>
      <c r="H3310" s="39"/>
      <c r="I3310" s="14"/>
      <c r="J3310" s="14"/>
      <c r="K3310" s="14"/>
      <c r="L3310" s="14"/>
      <c r="M3310" s="14"/>
      <c r="N3310" s="14"/>
      <c r="O3310" s="34"/>
    </row>
    <row r="3311" spans="2:15" x14ac:dyDescent="0.2">
      <c r="D3311" s="56"/>
      <c r="E3311" s="58" t="s">
        <v>15</v>
      </c>
      <c r="F3311" s="46"/>
      <c r="G3311" s="36">
        <v>985</v>
      </c>
      <c r="H3311" s="17">
        <v>4</v>
      </c>
      <c r="I3311" s="17">
        <v>3</v>
      </c>
      <c r="J3311" s="17">
        <v>30</v>
      </c>
      <c r="K3311" s="17">
        <v>16</v>
      </c>
      <c r="L3311" s="17">
        <v>414</v>
      </c>
      <c r="M3311" s="17">
        <v>69</v>
      </c>
      <c r="N3311" s="17">
        <v>39</v>
      </c>
      <c r="O3311" s="47">
        <v>467</v>
      </c>
    </row>
    <row r="3312" spans="2:15" x14ac:dyDescent="0.2">
      <c r="D3312" s="199" t="s">
        <v>19</v>
      </c>
      <c r="E3312" s="22" t="s">
        <v>20</v>
      </c>
      <c r="F3312" s="21"/>
      <c r="G3312" s="19">
        <v>113</v>
      </c>
      <c r="H3312" s="27">
        <v>0</v>
      </c>
      <c r="I3312" s="3">
        <v>0</v>
      </c>
      <c r="J3312" s="3">
        <v>5</v>
      </c>
      <c r="K3312" s="3">
        <v>2</v>
      </c>
      <c r="L3312" s="3">
        <v>48</v>
      </c>
      <c r="M3312" s="3">
        <v>9</v>
      </c>
      <c r="N3312" s="3">
        <v>6</v>
      </c>
      <c r="O3312" s="26">
        <v>52</v>
      </c>
    </row>
    <row r="3313" spans="4:15" x14ac:dyDescent="0.2">
      <c r="D3313" s="200"/>
      <c r="E3313" s="4" t="s">
        <v>21</v>
      </c>
      <c r="F3313" s="5"/>
      <c r="G3313" s="6">
        <v>371</v>
      </c>
      <c r="H3313" s="8">
        <v>2</v>
      </c>
      <c r="I3313" s="1">
        <v>2</v>
      </c>
      <c r="J3313" s="1">
        <v>14</v>
      </c>
      <c r="K3313" s="1">
        <v>8</v>
      </c>
      <c r="L3313" s="1">
        <v>153</v>
      </c>
      <c r="M3313" s="1">
        <v>29</v>
      </c>
      <c r="N3313" s="1">
        <v>12</v>
      </c>
      <c r="O3313" s="9">
        <v>180</v>
      </c>
    </row>
    <row r="3314" spans="4:15" x14ac:dyDescent="0.2">
      <c r="D3314" s="200"/>
      <c r="E3314" s="4" t="s">
        <v>22</v>
      </c>
      <c r="F3314" s="5"/>
      <c r="G3314" s="6">
        <v>154</v>
      </c>
      <c r="H3314" s="8">
        <v>1</v>
      </c>
      <c r="I3314" s="1">
        <v>1</v>
      </c>
      <c r="J3314" s="1">
        <v>4</v>
      </c>
      <c r="K3314" s="1">
        <v>0</v>
      </c>
      <c r="L3314" s="1">
        <v>49</v>
      </c>
      <c r="M3314" s="1">
        <v>13</v>
      </c>
      <c r="N3314" s="1">
        <v>5</v>
      </c>
      <c r="O3314" s="9">
        <v>85</v>
      </c>
    </row>
    <row r="3315" spans="4:15" x14ac:dyDescent="0.2">
      <c r="D3315" s="200"/>
      <c r="E3315" s="4" t="s">
        <v>23</v>
      </c>
      <c r="F3315" s="5"/>
      <c r="G3315" s="6">
        <v>150</v>
      </c>
      <c r="H3315" s="8">
        <v>0</v>
      </c>
      <c r="I3315" s="1">
        <v>0</v>
      </c>
      <c r="J3315" s="1">
        <v>0</v>
      </c>
      <c r="K3315" s="1">
        <v>3</v>
      </c>
      <c r="L3315" s="1">
        <v>68</v>
      </c>
      <c r="M3315" s="1">
        <v>8</v>
      </c>
      <c r="N3315" s="1">
        <v>5</v>
      </c>
      <c r="O3315" s="9">
        <v>71</v>
      </c>
    </row>
    <row r="3316" spans="4:15" x14ac:dyDescent="0.2">
      <c r="D3316" s="200"/>
      <c r="E3316" s="4" t="s">
        <v>24</v>
      </c>
      <c r="F3316" s="5"/>
      <c r="G3316" s="6">
        <v>197</v>
      </c>
      <c r="H3316" s="8">
        <v>1</v>
      </c>
      <c r="I3316" s="1">
        <v>0</v>
      </c>
      <c r="J3316" s="1">
        <v>7</v>
      </c>
      <c r="K3316" s="1">
        <v>3</v>
      </c>
      <c r="L3316" s="1">
        <v>96</v>
      </c>
      <c r="M3316" s="1">
        <v>10</v>
      </c>
      <c r="N3316" s="1">
        <v>11</v>
      </c>
      <c r="O3316" s="9">
        <v>79</v>
      </c>
    </row>
    <row r="3317" spans="4:15" x14ac:dyDescent="0.2">
      <c r="D3317" s="199" t="s">
        <v>25</v>
      </c>
      <c r="E3317" s="22" t="s">
        <v>26</v>
      </c>
      <c r="F3317" s="21"/>
      <c r="G3317" s="19">
        <v>293</v>
      </c>
      <c r="H3317" s="27">
        <v>0</v>
      </c>
      <c r="I3317" s="3">
        <v>0</v>
      </c>
      <c r="J3317" s="3">
        <v>9</v>
      </c>
      <c r="K3317" s="3">
        <v>6</v>
      </c>
      <c r="L3317" s="3">
        <v>109</v>
      </c>
      <c r="M3317" s="3">
        <v>23</v>
      </c>
      <c r="N3317" s="3">
        <v>12</v>
      </c>
      <c r="O3317" s="26">
        <v>153</v>
      </c>
    </row>
    <row r="3318" spans="4:15" x14ac:dyDescent="0.2">
      <c r="D3318" s="200"/>
      <c r="E3318" s="4" t="s">
        <v>27</v>
      </c>
      <c r="F3318" s="5"/>
      <c r="G3318" s="6">
        <v>308</v>
      </c>
      <c r="H3318" s="8">
        <v>2</v>
      </c>
      <c r="I3318" s="1">
        <v>3</v>
      </c>
      <c r="J3318" s="1">
        <v>10</v>
      </c>
      <c r="K3318" s="1">
        <v>3</v>
      </c>
      <c r="L3318" s="1">
        <v>150</v>
      </c>
      <c r="M3318" s="1">
        <v>19</v>
      </c>
      <c r="N3318" s="1">
        <v>12</v>
      </c>
      <c r="O3318" s="9">
        <v>129</v>
      </c>
    </row>
    <row r="3319" spans="4:15" x14ac:dyDescent="0.2">
      <c r="D3319" s="200"/>
      <c r="E3319" s="4" t="s">
        <v>28</v>
      </c>
      <c r="F3319" s="5"/>
      <c r="G3319" s="6">
        <v>297</v>
      </c>
      <c r="H3319" s="8">
        <v>2</v>
      </c>
      <c r="I3319" s="1">
        <v>0</v>
      </c>
      <c r="J3319" s="1">
        <v>7</v>
      </c>
      <c r="K3319" s="1">
        <v>4</v>
      </c>
      <c r="L3319" s="1">
        <v>112</v>
      </c>
      <c r="M3319" s="1">
        <v>20</v>
      </c>
      <c r="N3319" s="1">
        <v>14</v>
      </c>
      <c r="O3319" s="9">
        <v>151</v>
      </c>
    </row>
    <row r="3320" spans="4:15" x14ac:dyDescent="0.2">
      <c r="D3320" s="200"/>
      <c r="E3320" s="4" t="s">
        <v>29</v>
      </c>
      <c r="F3320" s="5"/>
      <c r="G3320" s="6">
        <v>87</v>
      </c>
      <c r="H3320" s="8">
        <v>0</v>
      </c>
      <c r="I3320" s="1">
        <v>0</v>
      </c>
      <c r="J3320" s="1">
        <v>4</v>
      </c>
      <c r="K3320" s="1">
        <v>3</v>
      </c>
      <c r="L3320" s="1">
        <v>43</v>
      </c>
      <c r="M3320" s="1">
        <v>7</v>
      </c>
      <c r="N3320" s="1">
        <v>1</v>
      </c>
      <c r="O3320" s="9">
        <v>34</v>
      </c>
    </row>
    <row r="3321" spans="4:15" x14ac:dyDescent="0.2">
      <c r="D3321" s="199" t="s">
        <v>30</v>
      </c>
      <c r="E3321" s="22" t="s">
        <v>31</v>
      </c>
      <c r="F3321" s="21"/>
      <c r="G3321" s="19">
        <v>492</v>
      </c>
      <c r="H3321" s="27">
        <v>3</v>
      </c>
      <c r="I3321" s="3">
        <v>1</v>
      </c>
      <c r="J3321" s="3">
        <v>17</v>
      </c>
      <c r="K3321" s="3">
        <v>5</v>
      </c>
      <c r="L3321" s="3">
        <v>201</v>
      </c>
      <c r="M3321" s="3">
        <v>29</v>
      </c>
      <c r="N3321" s="3">
        <v>20</v>
      </c>
      <c r="O3321" s="26">
        <v>237</v>
      </c>
    </row>
    <row r="3322" spans="4:15" x14ac:dyDescent="0.2">
      <c r="D3322" s="200"/>
      <c r="E3322" s="4" t="s">
        <v>32</v>
      </c>
      <c r="F3322" s="5"/>
      <c r="G3322" s="6">
        <v>493</v>
      </c>
      <c r="H3322" s="8">
        <v>1</v>
      </c>
      <c r="I3322" s="1">
        <v>2</v>
      </c>
      <c r="J3322" s="1">
        <v>13</v>
      </c>
      <c r="K3322" s="1">
        <v>11</v>
      </c>
      <c r="L3322" s="1">
        <v>213</v>
      </c>
      <c r="M3322" s="1">
        <v>40</v>
      </c>
      <c r="N3322" s="1">
        <v>19</v>
      </c>
      <c r="O3322" s="9">
        <v>230</v>
      </c>
    </row>
    <row r="3323" spans="4:15" x14ac:dyDescent="0.2">
      <c r="D3323" s="199" t="s">
        <v>33</v>
      </c>
      <c r="E3323" s="22" t="s">
        <v>34</v>
      </c>
      <c r="F3323" s="21"/>
      <c r="G3323" s="19">
        <v>71</v>
      </c>
      <c r="H3323" s="27">
        <v>1</v>
      </c>
      <c r="I3323" s="3">
        <v>0</v>
      </c>
      <c r="J3323" s="3">
        <v>6</v>
      </c>
      <c r="K3323" s="3">
        <v>0</v>
      </c>
      <c r="L3323" s="3">
        <v>16</v>
      </c>
      <c r="M3323" s="3">
        <v>5</v>
      </c>
      <c r="N3323" s="3">
        <v>3</v>
      </c>
      <c r="O3323" s="26">
        <v>43</v>
      </c>
    </row>
    <row r="3324" spans="4:15" x14ac:dyDescent="0.2">
      <c r="D3324" s="200"/>
      <c r="E3324" s="4" t="s">
        <v>35</v>
      </c>
      <c r="F3324" s="5"/>
      <c r="G3324" s="6">
        <v>142</v>
      </c>
      <c r="H3324" s="8">
        <v>1</v>
      </c>
      <c r="I3324" s="1">
        <v>2</v>
      </c>
      <c r="J3324" s="1">
        <v>14</v>
      </c>
      <c r="K3324" s="1">
        <v>4</v>
      </c>
      <c r="L3324" s="1">
        <v>54</v>
      </c>
      <c r="M3324" s="1">
        <v>5</v>
      </c>
      <c r="N3324" s="1">
        <v>8</v>
      </c>
      <c r="O3324" s="9">
        <v>65</v>
      </c>
    </row>
    <row r="3325" spans="4:15" x14ac:dyDescent="0.2">
      <c r="D3325" s="200"/>
      <c r="E3325" s="4" t="s">
        <v>36</v>
      </c>
      <c r="F3325" s="5"/>
      <c r="G3325" s="6">
        <v>169</v>
      </c>
      <c r="H3325" s="8">
        <v>0</v>
      </c>
      <c r="I3325" s="1">
        <v>0</v>
      </c>
      <c r="J3325" s="1">
        <v>4</v>
      </c>
      <c r="K3325" s="1">
        <v>3</v>
      </c>
      <c r="L3325" s="1">
        <v>59</v>
      </c>
      <c r="M3325" s="1">
        <v>4</v>
      </c>
      <c r="N3325" s="1">
        <v>8</v>
      </c>
      <c r="O3325" s="9">
        <v>95</v>
      </c>
    </row>
    <row r="3326" spans="4:15" x14ac:dyDescent="0.2">
      <c r="D3326" s="200"/>
      <c r="E3326" s="4" t="s">
        <v>37</v>
      </c>
      <c r="F3326" s="5"/>
      <c r="G3326" s="6">
        <v>193</v>
      </c>
      <c r="H3326" s="8">
        <v>1</v>
      </c>
      <c r="I3326" s="1">
        <v>1</v>
      </c>
      <c r="J3326" s="1">
        <v>6</v>
      </c>
      <c r="K3326" s="1">
        <v>3</v>
      </c>
      <c r="L3326" s="1">
        <v>83</v>
      </c>
      <c r="M3326" s="1">
        <v>13</v>
      </c>
      <c r="N3326" s="1">
        <v>9</v>
      </c>
      <c r="O3326" s="9">
        <v>90</v>
      </c>
    </row>
    <row r="3327" spans="4:15" x14ac:dyDescent="0.2">
      <c r="D3327" s="200"/>
      <c r="E3327" s="4" t="s">
        <v>38</v>
      </c>
      <c r="F3327" s="5"/>
      <c r="G3327" s="6">
        <v>152</v>
      </c>
      <c r="H3327" s="8">
        <v>1</v>
      </c>
      <c r="I3327" s="1">
        <v>0</v>
      </c>
      <c r="J3327" s="1">
        <v>0</v>
      </c>
      <c r="K3327" s="1">
        <v>1</v>
      </c>
      <c r="L3327" s="1">
        <v>67</v>
      </c>
      <c r="M3327" s="1">
        <v>17</v>
      </c>
      <c r="N3327" s="1">
        <v>6</v>
      </c>
      <c r="O3327" s="9">
        <v>66</v>
      </c>
    </row>
    <row r="3328" spans="4:15" x14ac:dyDescent="0.2">
      <c r="D3328" s="200"/>
      <c r="E3328" s="4" t="s">
        <v>39</v>
      </c>
      <c r="F3328" s="5"/>
      <c r="G3328" s="6">
        <v>169</v>
      </c>
      <c r="H3328" s="8">
        <v>0</v>
      </c>
      <c r="I3328" s="1">
        <v>0</v>
      </c>
      <c r="J3328" s="1">
        <v>0</v>
      </c>
      <c r="K3328" s="1">
        <v>2</v>
      </c>
      <c r="L3328" s="1">
        <v>94</v>
      </c>
      <c r="M3328" s="1">
        <v>15</v>
      </c>
      <c r="N3328" s="1">
        <v>4</v>
      </c>
      <c r="O3328" s="9">
        <v>66</v>
      </c>
    </row>
    <row r="3329" spans="2:15" x14ac:dyDescent="0.2">
      <c r="D3329" s="201"/>
      <c r="E3329" s="57" t="s">
        <v>40</v>
      </c>
      <c r="F3329" s="59"/>
      <c r="G3329" s="55">
        <v>89</v>
      </c>
      <c r="H3329" s="77">
        <v>0</v>
      </c>
      <c r="I3329" s="32">
        <v>0</v>
      </c>
      <c r="J3329" s="32">
        <v>0</v>
      </c>
      <c r="K3329" s="32">
        <v>3</v>
      </c>
      <c r="L3329" s="32">
        <v>41</v>
      </c>
      <c r="M3329" s="32">
        <v>10</v>
      </c>
      <c r="N3329" s="32">
        <v>1</v>
      </c>
      <c r="O3329" s="80">
        <v>42</v>
      </c>
    </row>
    <row r="3331" spans="2:15" x14ac:dyDescent="0.2">
      <c r="B3331" s="40" t="str">
        <f xml:space="preserve"> HYPERLINK("#'目次'!B144", "[138]")</f>
        <v>[138]</v>
      </c>
      <c r="C3331" s="23" t="s">
        <v>267</v>
      </c>
    </row>
    <row r="3332" spans="2:15" x14ac:dyDescent="0.2">
      <c r="C3332" s="186" t="s">
        <v>257</v>
      </c>
    </row>
    <row r="3334" spans="2:15" x14ac:dyDescent="0.2">
      <c r="C3334" s="23" t="s">
        <v>48</v>
      </c>
    </row>
    <row r="3335" spans="2:15" ht="36" x14ac:dyDescent="0.2">
      <c r="D3335" s="195"/>
      <c r="E3335" s="196"/>
      <c r="F3335" s="196"/>
      <c r="G3335" s="37" t="s">
        <v>15</v>
      </c>
      <c r="H3335" s="33" t="s">
        <v>249</v>
      </c>
      <c r="I3335" s="13" t="s">
        <v>250</v>
      </c>
      <c r="J3335" s="13" t="s">
        <v>251</v>
      </c>
      <c r="K3335" s="13" t="s">
        <v>252</v>
      </c>
      <c r="L3335" s="13" t="s">
        <v>98</v>
      </c>
      <c r="M3335" s="13" t="s">
        <v>253</v>
      </c>
      <c r="N3335" s="13" t="s">
        <v>99</v>
      </c>
      <c r="O3335" s="38" t="s">
        <v>18</v>
      </c>
    </row>
    <row r="3336" spans="2:15" x14ac:dyDescent="0.2">
      <c r="D3336" s="197"/>
      <c r="E3336" s="198"/>
      <c r="F3336" s="198"/>
      <c r="G3336" s="35"/>
      <c r="H3336" s="39"/>
      <c r="I3336" s="14"/>
      <c r="J3336" s="14"/>
      <c r="K3336" s="14"/>
      <c r="L3336" s="14"/>
      <c r="M3336" s="14"/>
      <c r="N3336" s="14"/>
      <c r="O3336" s="34"/>
    </row>
    <row r="3337" spans="2:15" x14ac:dyDescent="0.2">
      <c r="D3337" s="56"/>
      <c r="E3337" s="58" t="s">
        <v>15</v>
      </c>
      <c r="F3337" s="46"/>
      <c r="G3337" s="36">
        <v>985</v>
      </c>
      <c r="H3337" s="17">
        <v>4</v>
      </c>
      <c r="I3337" s="17">
        <v>3</v>
      </c>
      <c r="J3337" s="17">
        <v>30</v>
      </c>
      <c r="K3337" s="17">
        <v>16</v>
      </c>
      <c r="L3337" s="17">
        <v>414</v>
      </c>
      <c r="M3337" s="17">
        <v>69</v>
      </c>
      <c r="N3337" s="17">
        <v>39</v>
      </c>
      <c r="O3337" s="47">
        <v>467</v>
      </c>
    </row>
    <row r="3338" spans="2:15" x14ac:dyDescent="0.2">
      <c r="D3338" s="199" t="s">
        <v>49</v>
      </c>
      <c r="E3338" s="22" t="s">
        <v>50</v>
      </c>
      <c r="F3338" s="21"/>
      <c r="G3338" s="19">
        <v>10</v>
      </c>
      <c r="H3338" s="27">
        <v>0</v>
      </c>
      <c r="I3338" s="3">
        <v>0</v>
      </c>
      <c r="J3338" s="3">
        <v>0</v>
      </c>
      <c r="K3338" s="3">
        <v>1</v>
      </c>
      <c r="L3338" s="3">
        <v>2</v>
      </c>
      <c r="M3338" s="3">
        <v>0</v>
      </c>
      <c r="N3338" s="3">
        <v>0</v>
      </c>
      <c r="O3338" s="26">
        <v>7</v>
      </c>
    </row>
    <row r="3339" spans="2:15" x14ac:dyDescent="0.2">
      <c r="D3339" s="200"/>
      <c r="E3339" s="4" t="s">
        <v>51</v>
      </c>
      <c r="F3339" s="5"/>
      <c r="G3339" s="6">
        <v>110</v>
      </c>
      <c r="H3339" s="8">
        <v>0</v>
      </c>
      <c r="I3339" s="1">
        <v>1</v>
      </c>
      <c r="J3339" s="1">
        <v>1</v>
      </c>
      <c r="K3339" s="1">
        <v>1</v>
      </c>
      <c r="L3339" s="1">
        <v>47</v>
      </c>
      <c r="M3339" s="1">
        <v>11</v>
      </c>
      <c r="N3339" s="1">
        <v>4</v>
      </c>
      <c r="O3339" s="9">
        <v>50</v>
      </c>
    </row>
    <row r="3340" spans="2:15" x14ac:dyDescent="0.2">
      <c r="D3340" s="200"/>
      <c r="E3340" s="4" t="s">
        <v>52</v>
      </c>
      <c r="F3340" s="5"/>
      <c r="G3340" s="6">
        <v>21</v>
      </c>
      <c r="H3340" s="8">
        <v>0</v>
      </c>
      <c r="I3340" s="1">
        <v>0</v>
      </c>
      <c r="J3340" s="1">
        <v>1</v>
      </c>
      <c r="K3340" s="1">
        <v>0</v>
      </c>
      <c r="L3340" s="1">
        <v>11</v>
      </c>
      <c r="M3340" s="1">
        <v>2</v>
      </c>
      <c r="N3340" s="1">
        <v>0</v>
      </c>
      <c r="O3340" s="9">
        <v>7</v>
      </c>
    </row>
    <row r="3341" spans="2:15" x14ac:dyDescent="0.2">
      <c r="D3341" s="200"/>
      <c r="E3341" s="4" t="s">
        <v>53</v>
      </c>
      <c r="F3341" s="5"/>
      <c r="G3341" s="6">
        <v>31</v>
      </c>
      <c r="H3341" s="8">
        <v>0</v>
      </c>
      <c r="I3341" s="1">
        <v>0</v>
      </c>
      <c r="J3341" s="1">
        <v>0</v>
      </c>
      <c r="K3341" s="1">
        <v>1</v>
      </c>
      <c r="L3341" s="1">
        <v>15</v>
      </c>
      <c r="M3341" s="1">
        <v>3</v>
      </c>
      <c r="N3341" s="1">
        <v>1</v>
      </c>
      <c r="O3341" s="9">
        <v>12</v>
      </c>
    </row>
    <row r="3342" spans="2:15" x14ac:dyDescent="0.2">
      <c r="D3342" s="200"/>
      <c r="E3342" s="4" t="s">
        <v>54</v>
      </c>
      <c r="F3342" s="5"/>
      <c r="G3342" s="6">
        <v>200</v>
      </c>
      <c r="H3342" s="8">
        <v>3</v>
      </c>
      <c r="I3342" s="1">
        <v>2</v>
      </c>
      <c r="J3342" s="1">
        <v>6</v>
      </c>
      <c r="K3342" s="1">
        <v>4</v>
      </c>
      <c r="L3342" s="1">
        <v>81</v>
      </c>
      <c r="M3342" s="1">
        <v>8</v>
      </c>
      <c r="N3342" s="1">
        <v>9</v>
      </c>
      <c r="O3342" s="9">
        <v>100</v>
      </c>
    </row>
    <row r="3343" spans="2:15" x14ac:dyDescent="0.2">
      <c r="D3343" s="200"/>
      <c r="E3343" s="4" t="s">
        <v>55</v>
      </c>
      <c r="F3343" s="5"/>
      <c r="G3343" s="6">
        <v>119</v>
      </c>
      <c r="H3343" s="8">
        <v>0</v>
      </c>
      <c r="I3343" s="1">
        <v>0</v>
      </c>
      <c r="J3343" s="1">
        <v>3</v>
      </c>
      <c r="K3343" s="1">
        <v>0</v>
      </c>
      <c r="L3343" s="1">
        <v>42</v>
      </c>
      <c r="M3343" s="1">
        <v>7</v>
      </c>
      <c r="N3343" s="1">
        <v>7</v>
      </c>
      <c r="O3343" s="9">
        <v>64</v>
      </c>
    </row>
    <row r="3344" spans="2:15" x14ac:dyDescent="0.2">
      <c r="D3344" s="200"/>
      <c r="E3344" s="4" t="s">
        <v>56</v>
      </c>
      <c r="F3344" s="5"/>
      <c r="G3344" s="6">
        <v>160</v>
      </c>
      <c r="H3344" s="8">
        <v>0</v>
      </c>
      <c r="I3344" s="1">
        <v>0</v>
      </c>
      <c r="J3344" s="1">
        <v>6</v>
      </c>
      <c r="K3344" s="1">
        <v>1</v>
      </c>
      <c r="L3344" s="1">
        <v>66</v>
      </c>
      <c r="M3344" s="1">
        <v>14</v>
      </c>
      <c r="N3344" s="1">
        <v>6</v>
      </c>
      <c r="O3344" s="9">
        <v>78</v>
      </c>
    </row>
    <row r="3345" spans="2:15" x14ac:dyDescent="0.2">
      <c r="D3345" s="200"/>
      <c r="E3345" s="4" t="s">
        <v>57</v>
      </c>
      <c r="F3345" s="5"/>
      <c r="G3345" s="6">
        <v>129</v>
      </c>
      <c r="H3345" s="8">
        <v>0</v>
      </c>
      <c r="I3345" s="1">
        <v>0</v>
      </c>
      <c r="J3345" s="1">
        <v>0</v>
      </c>
      <c r="K3345" s="1">
        <v>3</v>
      </c>
      <c r="L3345" s="1">
        <v>71</v>
      </c>
      <c r="M3345" s="1">
        <v>10</v>
      </c>
      <c r="N3345" s="1">
        <v>3</v>
      </c>
      <c r="O3345" s="9">
        <v>50</v>
      </c>
    </row>
    <row r="3346" spans="2:15" x14ac:dyDescent="0.2">
      <c r="D3346" s="200"/>
      <c r="E3346" s="4" t="s">
        <v>58</v>
      </c>
      <c r="F3346" s="5"/>
      <c r="G3346" s="6">
        <v>110</v>
      </c>
      <c r="H3346" s="8">
        <v>1</v>
      </c>
      <c r="I3346" s="1">
        <v>0</v>
      </c>
      <c r="J3346" s="1">
        <v>12</v>
      </c>
      <c r="K3346" s="1">
        <v>2</v>
      </c>
      <c r="L3346" s="1">
        <v>27</v>
      </c>
      <c r="M3346" s="1">
        <v>6</v>
      </c>
      <c r="N3346" s="1">
        <v>6</v>
      </c>
      <c r="O3346" s="9">
        <v>62</v>
      </c>
    </row>
    <row r="3347" spans="2:15" x14ac:dyDescent="0.2">
      <c r="D3347" s="200"/>
      <c r="E3347" s="4" t="s">
        <v>59</v>
      </c>
      <c r="F3347" s="5"/>
      <c r="G3347" s="6">
        <v>94</v>
      </c>
      <c r="H3347" s="8">
        <v>0</v>
      </c>
      <c r="I3347" s="1">
        <v>0</v>
      </c>
      <c r="J3347" s="1">
        <v>1</v>
      </c>
      <c r="K3347" s="1">
        <v>3</v>
      </c>
      <c r="L3347" s="1">
        <v>52</v>
      </c>
      <c r="M3347" s="1">
        <v>8</v>
      </c>
      <c r="N3347" s="1">
        <v>3</v>
      </c>
      <c r="O3347" s="9">
        <v>36</v>
      </c>
    </row>
    <row r="3348" spans="2:15" x14ac:dyDescent="0.2">
      <c r="D3348" s="199" t="s">
        <v>60</v>
      </c>
      <c r="E3348" s="22" t="s">
        <v>61</v>
      </c>
      <c r="F3348" s="21"/>
      <c r="G3348" s="19">
        <v>151</v>
      </c>
      <c r="H3348" s="27">
        <v>0</v>
      </c>
      <c r="I3348" s="3">
        <v>1</v>
      </c>
      <c r="J3348" s="3">
        <v>6</v>
      </c>
      <c r="K3348" s="3">
        <v>4</v>
      </c>
      <c r="L3348" s="3">
        <v>69</v>
      </c>
      <c r="M3348" s="3">
        <v>9</v>
      </c>
      <c r="N3348" s="3">
        <v>9</v>
      </c>
      <c r="O3348" s="26">
        <v>64</v>
      </c>
    </row>
    <row r="3349" spans="2:15" x14ac:dyDescent="0.2">
      <c r="D3349" s="200"/>
      <c r="E3349" s="4" t="s">
        <v>62</v>
      </c>
      <c r="F3349" s="5"/>
      <c r="G3349" s="6">
        <v>127</v>
      </c>
      <c r="H3349" s="8">
        <v>0</v>
      </c>
      <c r="I3349" s="1">
        <v>0</v>
      </c>
      <c r="J3349" s="1">
        <v>3</v>
      </c>
      <c r="K3349" s="1">
        <v>2</v>
      </c>
      <c r="L3349" s="1">
        <v>59</v>
      </c>
      <c r="M3349" s="1">
        <v>5</v>
      </c>
      <c r="N3349" s="1">
        <v>8</v>
      </c>
      <c r="O3349" s="9">
        <v>56</v>
      </c>
    </row>
    <row r="3350" spans="2:15" x14ac:dyDescent="0.2">
      <c r="D3350" s="200"/>
      <c r="E3350" s="4" t="s">
        <v>63</v>
      </c>
      <c r="F3350" s="5"/>
      <c r="G3350" s="6">
        <v>106</v>
      </c>
      <c r="H3350" s="8">
        <v>0</v>
      </c>
      <c r="I3350" s="1">
        <v>0</v>
      </c>
      <c r="J3350" s="1">
        <v>3</v>
      </c>
      <c r="K3350" s="1">
        <v>1</v>
      </c>
      <c r="L3350" s="1">
        <v>52</v>
      </c>
      <c r="M3350" s="1">
        <v>7</v>
      </c>
      <c r="N3350" s="1">
        <v>2</v>
      </c>
      <c r="O3350" s="9">
        <v>50</v>
      </c>
    </row>
    <row r="3351" spans="2:15" x14ac:dyDescent="0.2">
      <c r="D3351" s="200"/>
      <c r="E3351" s="4" t="s">
        <v>64</v>
      </c>
      <c r="F3351" s="5"/>
      <c r="G3351" s="6">
        <v>111</v>
      </c>
      <c r="H3351" s="8">
        <v>0</v>
      </c>
      <c r="I3351" s="1">
        <v>0</v>
      </c>
      <c r="J3351" s="1">
        <v>1</v>
      </c>
      <c r="K3351" s="1">
        <v>4</v>
      </c>
      <c r="L3351" s="1">
        <v>47</v>
      </c>
      <c r="M3351" s="1">
        <v>7</v>
      </c>
      <c r="N3351" s="1">
        <v>2</v>
      </c>
      <c r="O3351" s="9">
        <v>54</v>
      </c>
    </row>
    <row r="3352" spans="2:15" x14ac:dyDescent="0.2">
      <c r="D3352" s="200"/>
      <c r="E3352" s="4" t="s">
        <v>65</v>
      </c>
      <c r="F3352" s="5"/>
      <c r="G3352" s="6">
        <v>93</v>
      </c>
      <c r="H3352" s="8">
        <v>1</v>
      </c>
      <c r="I3352" s="1">
        <v>0</v>
      </c>
      <c r="J3352" s="1">
        <v>4</v>
      </c>
      <c r="K3352" s="1">
        <v>1</v>
      </c>
      <c r="L3352" s="1">
        <v>29</v>
      </c>
      <c r="M3352" s="1">
        <v>5</v>
      </c>
      <c r="N3352" s="1">
        <v>6</v>
      </c>
      <c r="O3352" s="9">
        <v>51</v>
      </c>
    </row>
    <row r="3353" spans="2:15" x14ac:dyDescent="0.2">
      <c r="D3353" s="200"/>
      <c r="E3353" s="4" t="s">
        <v>66</v>
      </c>
      <c r="F3353" s="5"/>
      <c r="G3353" s="6">
        <v>92</v>
      </c>
      <c r="H3353" s="8">
        <v>0</v>
      </c>
      <c r="I3353" s="1">
        <v>0</v>
      </c>
      <c r="J3353" s="1">
        <v>4</v>
      </c>
      <c r="K3353" s="1">
        <v>1</v>
      </c>
      <c r="L3353" s="1">
        <v>32</v>
      </c>
      <c r="M3353" s="1">
        <v>11</v>
      </c>
      <c r="N3353" s="1">
        <v>5</v>
      </c>
      <c r="O3353" s="9">
        <v>44</v>
      </c>
    </row>
    <row r="3354" spans="2:15" x14ac:dyDescent="0.2">
      <c r="D3354" s="200"/>
      <c r="E3354" s="4" t="s">
        <v>67</v>
      </c>
      <c r="F3354" s="5"/>
      <c r="G3354" s="6">
        <v>108</v>
      </c>
      <c r="H3354" s="8">
        <v>2</v>
      </c>
      <c r="I3354" s="1">
        <v>1</v>
      </c>
      <c r="J3354" s="1">
        <v>4</v>
      </c>
      <c r="K3354" s="1">
        <v>1</v>
      </c>
      <c r="L3354" s="1">
        <v>43</v>
      </c>
      <c r="M3354" s="1">
        <v>7</v>
      </c>
      <c r="N3354" s="1">
        <v>2</v>
      </c>
      <c r="O3354" s="9">
        <v>56</v>
      </c>
    </row>
    <row r="3355" spans="2:15" x14ac:dyDescent="0.2">
      <c r="D3355" s="200"/>
      <c r="E3355" s="4" t="s">
        <v>68</v>
      </c>
      <c r="F3355" s="5"/>
      <c r="G3355" s="6">
        <v>36</v>
      </c>
      <c r="H3355" s="8">
        <v>0</v>
      </c>
      <c r="I3355" s="1">
        <v>0</v>
      </c>
      <c r="J3355" s="1">
        <v>3</v>
      </c>
      <c r="K3355" s="1">
        <v>0</v>
      </c>
      <c r="L3355" s="1">
        <v>16</v>
      </c>
      <c r="M3355" s="1">
        <v>6</v>
      </c>
      <c r="N3355" s="1">
        <v>0</v>
      </c>
      <c r="O3355" s="9">
        <v>16</v>
      </c>
    </row>
    <row r="3356" spans="2:15" x14ac:dyDescent="0.2">
      <c r="D3356" s="200"/>
      <c r="E3356" s="4" t="s">
        <v>69</v>
      </c>
      <c r="F3356" s="5"/>
      <c r="G3356" s="6">
        <v>31</v>
      </c>
      <c r="H3356" s="8">
        <v>0</v>
      </c>
      <c r="I3356" s="1">
        <v>1</v>
      </c>
      <c r="J3356" s="1">
        <v>1</v>
      </c>
      <c r="K3356" s="1">
        <v>1</v>
      </c>
      <c r="L3356" s="1">
        <v>15</v>
      </c>
      <c r="M3356" s="1">
        <v>4</v>
      </c>
      <c r="N3356" s="1">
        <v>1</v>
      </c>
      <c r="O3356" s="9">
        <v>11</v>
      </c>
    </row>
    <row r="3357" spans="2:15" x14ac:dyDescent="0.2">
      <c r="D3357" s="93" t="s">
        <v>70</v>
      </c>
      <c r="E3357" s="89" t="s">
        <v>18</v>
      </c>
      <c r="F3357" s="92"/>
      <c r="G3357" s="94">
        <v>0</v>
      </c>
      <c r="H3357" s="122">
        <v>0</v>
      </c>
      <c r="I3357" s="63">
        <v>0</v>
      </c>
      <c r="J3357" s="63">
        <v>0</v>
      </c>
      <c r="K3357" s="63">
        <v>0</v>
      </c>
      <c r="L3357" s="63">
        <v>0</v>
      </c>
      <c r="M3357" s="63">
        <v>0</v>
      </c>
      <c r="N3357" s="63">
        <v>0</v>
      </c>
      <c r="O3357" s="121">
        <v>0</v>
      </c>
    </row>
    <row r="3359" spans="2:15" x14ac:dyDescent="0.2">
      <c r="B3359" s="40" t="str">
        <f xml:space="preserve"> HYPERLINK("#'目次'!B145", "[139]")</f>
        <v>[139]</v>
      </c>
      <c r="C3359" s="23" t="s">
        <v>267</v>
      </c>
    </row>
    <row r="3360" spans="2:15" x14ac:dyDescent="0.2">
      <c r="C3360" s="186" t="s">
        <v>257</v>
      </c>
    </row>
    <row r="3362" spans="3:15" x14ac:dyDescent="0.2">
      <c r="C3362" s="23" t="s">
        <v>73</v>
      </c>
    </row>
    <row r="3363" spans="3:15" ht="36" x14ac:dyDescent="0.2">
      <c r="D3363" s="195"/>
      <c r="E3363" s="196"/>
      <c r="F3363" s="196"/>
      <c r="G3363" s="37" t="s">
        <v>15</v>
      </c>
      <c r="H3363" s="33" t="s">
        <v>249</v>
      </c>
      <c r="I3363" s="13" t="s">
        <v>250</v>
      </c>
      <c r="J3363" s="13" t="s">
        <v>251</v>
      </c>
      <c r="K3363" s="13" t="s">
        <v>252</v>
      </c>
      <c r="L3363" s="13" t="s">
        <v>98</v>
      </c>
      <c r="M3363" s="13" t="s">
        <v>253</v>
      </c>
      <c r="N3363" s="13" t="s">
        <v>99</v>
      </c>
      <c r="O3363" s="38" t="s">
        <v>18</v>
      </c>
    </row>
    <row r="3364" spans="3:15" x14ac:dyDescent="0.2">
      <c r="D3364" s="197"/>
      <c r="E3364" s="198"/>
      <c r="F3364" s="198"/>
      <c r="G3364" s="35"/>
      <c r="H3364" s="39"/>
      <c r="I3364" s="14"/>
      <c r="J3364" s="14"/>
      <c r="K3364" s="14"/>
      <c r="L3364" s="14"/>
      <c r="M3364" s="14"/>
      <c r="N3364" s="14"/>
      <c r="O3364" s="34"/>
    </row>
    <row r="3365" spans="3:15" x14ac:dyDescent="0.2">
      <c r="D3365" s="56"/>
      <c r="E3365" s="58" t="s">
        <v>15</v>
      </c>
      <c r="F3365" s="46"/>
      <c r="G3365" s="36">
        <v>985</v>
      </c>
      <c r="H3365" s="17">
        <v>4</v>
      </c>
      <c r="I3365" s="17">
        <v>3</v>
      </c>
      <c r="J3365" s="17">
        <v>30</v>
      </c>
      <c r="K3365" s="17">
        <v>16</v>
      </c>
      <c r="L3365" s="17">
        <v>414</v>
      </c>
      <c r="M3365" s="17">
        <v>69</v>
      </c>
      <c r="N3365" s="17">
        <v>39</v>
      </c>
      <c r="O3365" s="47">
        <v>467</v>
      </c>
    </row>
    <row r="3366" spans="3:15" x14ac:dyDescent="0.2">
      <c r="D3366" s="199" t="s">
        <v>74</v>
      </c>
      <c r="E3366" s="22" t="s">
        <v>75</v>
      </c>
      <c r="F3366" s="21"/>
      <c r="G3366" s="19">
        <v>492</v>
      </c>
      <c r="H3366" s="27">
        <v>3</v>
      </c>
      <c r="I3366" s="3">
        <v>1</v>
      </c>
      <c r="J3366" s="3">
        <v>17</v>
      </c>
      <c r="K3366" s="3">
        <v>5</v>
      </c>
      <c r="L3366" s="3">
        <v>201</v>
      </c>
      <c r="M3366" s="3">
        <v>29</v>
      </c>
      <c r="N3366" s="3">
        <v>20</v>
      </c>
      <c r="O3366" s="26">
        <v>237</v>
      </c>
    </row>
    <row r="3367" spans="3:15" x14ac:dyDescent="0.2">
      <c r="D3367" s="200"/>
      <c r="E3367" s="4" t="s">
        <v>34</v>
      </c>
      <c r="F3367" s="5"/>
      <c r="G3367" s="6">
        <v>35</v>
      </c>
      <c r="H3367" s="8">
        <v>1</v>
      </c>
      <c r="I3367" s="1">
        <v>0</v>
      </c>
      <c r="J3367" s="1">
        <v>3</v>
      </c>
      <c r="K3367" s="1">
        <v>0</v>
      </c>
      <c r="L3367" s="1">
        <v>7</v>
      </c>
      <c r="M3367" s="1">
        <v>3</v>
      </c>
      <c r="N3367" s="1">
        <v>2</v>
      </c>
      <c r="O3367" s="9">
        <v>22</v>
      </c>
    </row>
    <row r="3368" spans="3:15" x14ac:dyDescent="0.2">
      <c r="D3368" s="200"/>
      <c r="E3368" s="4" t="s">
        <v>35</v>
      </c>
      <c r="F3368" s="5"/>
      <c r="G3368" s="6">
        <v>71</v>
      </c>
      <c r="H3368" s="8">
        <v>0</v>
      </c>
      <c r="I3368" s="1">
        <v>1</v>
      </c>
      <c r="J3368" s="1">
        <v>8</v>
      </c>
      <c r="K3368" s="1">
        <v>2</v>
      </c>
      <c r="L3368" s="1">
        <v>25</v>
      </c>
      <c r="M3368" s="1">
        <v>3</v>
      </c>
      <c r="N3368" s="1">
        <v>3</v>
      </c>
      <c r="O3368" s="9">
        <v>32</v>
      </c>
    </row>
    <row r="3369" spans="3:15" x14ac:dyDescent="0.2">
      <c r="D3369" s="200"/>
      <c r="E3369" s="4" t="s">
        <v>36</v>
      </c>
      <c r="F3369" s="5"/>
      <c r="G3369" s="6">
        <v>86</v>
      </c>
      <c r="H3369" s="8">
        <v>0</v>
      </c>
      <c r="I3369" s="1">
        <v>0</v>
      </c>
      <c r="J3369" s="1">
        <v>2</v>
      </c>
      <c r="K3369" s="1">
        <v>0</v>
      </c>
      <c r="L3369" s="1">
        <v>25</v>
      </c>
      <c r="M3369" s="1">
        <v>2</v>
      </c>
      <c r="N3369" s="1">
        <v>5</v>
      </c>
      <c r="O3369" s="9">
        <v>54</v>
      </c>
    </row>
    <row r="3370" spans="3:15" x14ac:dyDescent="0.2">
      <c r="D3370" s="200"/>
      <c r="E3370" s="4" t="s">
        <v>37</v>
      </c>
      <c r="F3370" s="5"/>
      <c r="G3370" s="6">
        <v>94</v>
      </c>
      <c r="H3370" s="8">
        <v>1</v>
      </c>
      <c r="I3370" s="1">
        <v>0</v>
      </c>
      <c r="J3370" s="1">
        <v>4</v>
      </c>
      <c r="K3370" s="1">
        <v>1</v>
      </c>
      <c r="L3370" s="1">
        <v>45</v>
      </c>
      <c r="M3370" s="1">
        <v>4</v>
      </c>
      <c r="N3370" s="1">
        <v>7</v>
      </c>
      <c r="O3370" s="9">
        <v>38</v>
      </c>
    </row>
    <row r="3371" spans="3:15" x14ac:dyDescent="0.2">
      <c r="D3371" s="200"/>
      <c r="E3371" s="4" t="s">
        <v>38</v>
      </c>
      <c r="F3371" s="5"/>
      <c r="G3371" s="6">
        <v>79</v>
      </c>
      <c r="H3371" s="8">
        <v>1</v>
      </c>
      <c r="I3371" s="1">
        <v>0</v>
      </c>
      <c r="J3371" s="1">
        <v>0</v>
      </c>
      <c r="K3371" s="1">
        <v>0</v>
      </c>
      <c r="L3371" s="1">
        <v>36</v>
      </c>
      <c r="M3371" s="1">
        <v>7</v>
      </c>
      <c r="N3371" s="1">
        <v>0</v>
      </c>
      <c r="O3371" s="9">
        <v>36</v>
      </c>
    </row>
    <row r="3372" spans="3:15" x14ac:dyDescent="0.2">
      <c r="D3372" s="200"/>
      <c r="E3372" s="4" t="s">
        <v>39</v>
      </c>
      <c r="F3372" s="5"/>
      <c r="G3372" s="6">
        <v>83</v>
      </c>
      <c r="H3372" s="8">
        <v>0</v>
      </c>
      <c r="I3372" s="1">
        <v>0</v>
      </c>
      <c r="J3372" s="1">
        <v>0</v>
      </c>
      <c r="K3372" s="1">
        <v>1</v>
      </c>
      <c r="L3372" s="1">
        <v>44</v>
      </c>
      <c r="M3372" s="1">
        <v>5</v>
      </c>
      <c r="N3372" s="1">
        <v>2</v>
      </c>
      <c r="O3372" s="9">
        <v>35</v>
      </c>
    </row>
    <row r="3373" spans="3:15" x14ac:dyDescent="0.2">
      <c r="D3373" s="200"/>
      <c r="E3373" s="4" t="s">
        <v>40</v>
      </c>
      <c r="F3373" s="5"/>
      <c r="G3373" s="6">
        <v>44</v>
      </c>
      <c r="H3373" s="8">
        <v>0</v>
      </c>
      <c r="I3373" s="1">
        <v>0</v>
      </c>
      <c r="J3373" s="1">
        <v>0</v>
      </c>
      <c r="K3373" s="1">
        <v>1</v>
      </c>
      <c r="L3373" s="1">
        <v>19</v>
      </c>
      <c r="M3373" s="1">
        <v>5</v>
      </c>
      <c r="N3373" s="1">
        <v>1</v>
      </c>
      <c r="O3373" s="9">
        <v>20</v>
      </c>
    </row>
    <row r="3374" spans="3:15" x14ac:dyDescent="0.2">
      <c r="D3374" s="199" t="s">
        <v>76</v>
      </c>
      <c r="E3374" s="22" t="s">
        <v>77</v>
      </c>
      <c r="F3374" s="21"/>
      <c r="G3374" s="19">
        <v>493</v>
      </c>
      <c r="H3374" s="27">
        <v>1</v>
      </c>
      <c r="I3374" s="3">
        <v>2</v>
      </c>
      <c r="J3374" s="3">
        <v>13</v>
      </c>
      <c r="K3374" s="3">
        <v>11</v>
      </c>
      <c r="L3374" s="3">
        <v>213</v>
      </c>
      <c r="M3374" s="3">
        <v>40</v>
      </c>
      <c r="N3374" s="3">
        <v>19</v>
      </c>
      <c r="O3374" s="26">
        <v>230</v>
      </c>
    </row>
    <row r="3375" spans="3:15" x14ac:dyDescent="0.2">
      <c r="D3375" s="200"/>
      <c r="E3375" s="4" t="s">
        <v>34</v>
      </c>
      <c r="F3375" s="5"/>
      <c r="G3375" s="6">
        <v>36</v>
      </c>
      <c r="H3375" s="8">
        <v>0</v>
      </c>
      <c r="I3375" s="1">
        <v>0</v>
      </c>
      <c r="J3375" s="1">
        <v>3</v>
      </c>
      <c r="K3375" s="1">
        <v>0</v>
      </c>
      <c r="L3375" s="1">
        <v>9</v>
      </c>
      <c r="M3375" s="1">
        <v>2</v>
      </c>
      <c r="N3375" s="1">
        <v>1</v>
      </c>
      <c r="O3375" s="9">
        <v>21</v>
      </c>
    </row>
    <row r="3376" spans="3:15" x14ac:dyDescent="0.2">
      <c r="D3376" s="200"/>
      <c r="E3376" s="4" t="s">
        <v>35</v>
      </c>
      <c r="F3376" s="5"/>
      <c r="G3376" s="6">
        <v>71</v>
      </c>
      <c r="H3376" s="8">
        <v>1</v>
      </c>
      <c r="I3376" s="1">
        <v>1</v>
      </c>
      <c r="J3376" s="1">
        <v>6</v>
      </c>
      <c r="K3376" s="1">
        <v>2</v>
      </c>
      <c r="L3376" s="1">
        <v>29</v>
      </c>
      <c r="M3376" s="1">
        <v>2</v>
      </c>
      <c r="N3376" s="1">
        <v>5</v>
      </c>
      <c r="O3376" s="9">
        <v>33</v>
      </c>
    </row>
    <row r="3377" spans="2:15" x14ac:dyDescent="0.2">
      <c r="D3377" s="200"/>
      <c r="E3377" s="4" t="s">
        <v>36</v>
      </c>
      <c r="F3377" s="5"/>
      <c r="G3377" s="6">
        <v>83</v>
      </c>
      <c r="H3377" s="8">
        <v>0</v>
      </c>
      <c r="I3377" s="1">
        <v>0</v>
      </c>
      <c r="J3377" s="1">
        <v>2</v>
      </c>
      <c r="K3377" s="1">
        <v>3</v>
      </c>
      <c r="L3377" s="1">
        <v>34</v>
      </c>
      <c r="M3377" s="1">
        <v>2</v>
      </c>
      <c r="N3377" s="1">
        <v>3</v>
      </c>
      <c r="O3377" s="9">
        <v>41</v>
      </c>
    </row>
    <row r="3378" spans="2:15" x14ac:dyDescent="0.2">
      <c r="D3378" s="200"/>
      <c r="E3378" s="4" t="s">
        <v>37</v>
      </c>
      <c r="F3378" s="5"/>
      <c r="G3378" s="6">
        <v>99</v>
      </c>
      <c r="H3378" s="8">
        <v>0</v>
      </c>
      <c r="I3378" s="1">
        <v>1</v>
      </c>
      <c r="J3378" s="1">
        <v>2</v>
      </c>
      <c r="K3378" s="1">
        <v>2</v>
      </c>
      <c r="L3378" s="1">
        <v>38</v>
      </c>
      <c r="M3378" s="1">
        <v>9</v>
      </c>
      <c r="N3378" s="1">
        <v>2</v>
      </c>
      <c r="O3378" s="9">
        <v>52</v>
      </c>
    </row>
    <row r="3379" spans="2:15" x14ac:dyDescent="0.2">
      <c r="D3379" s="200"/>
      <c r="E3379" s="4" t="s">
        <v>38</v>
      </c>
      <c r="F3379" s="5"/>
      <c r="G3379" s="6">
        <v>73</v>
      </c>
      <c r="H3379" s="8">
        <v>0</v>
      </c>
      <c r="I3379" s="1">
        <v>0</v>
      </c>
      <c r="J3379" s="1">
        <v>0</v>
      </c>
      <c r="K3379" s="1">
        <v>1</v>
      </c>
      <c r="L3379" s="1">
        <v>31</v>
      </c>
      <c r="M3379" s="1">
        <v>10</v>
      </c>
      <c r="N3379" s="1">
        <v>6</v>
      </c>
      <c r="O3379" s="9">
        <v>30</v>
      </c>
    </row>
    <row r="3380" spans="2:15" x14ac:dyDescent="0.2">
      <c r="D3380" s="200"/>
      <c r="E3380" s="4" t="s">
        <v>39</v>
      </c>
      <c r="F3380" s="5"/>
      <c r="G3380" s="6">
        <v>86</v>
      </c>
      <c r="H3380" s="8">
        <v>0</v>
      </c>
      <c r="I3380" s="1">
        <v>0</v>
      </c>
      <c r="J3380" s="1">
        <v>0</v>
      </c>
      <c r="K3380" s="1">
        <v>1</v>
      </c>
      <c r="L3380" s="1">
        <v>50</v>
      </c>
      <c r="M3380" s="1">
        <v>10</v>
      </c>
      <c r="N3380" s="1">
        <v>2</v>
      </c>
      <c r="O3380" s="9">
        <v>31</v>
      </c>
    </row>
    <row r="3381" spans="2:15" x14ac:dyDescent="0.2">
      <c r="D3381" s="201"/>
      <c r="E3381" s="57" t="s">
        <v>40</v>
      </c>
      <c r="F3381" s="59"/>
      <c r="G3381" s="55">
        <v>45</v>
      </c>
      <c r="H3381" s="77">
        <v>0</v>
      </c>
      <c r="I3381" s="32">
        <v>0</v>
      </c>
      <c r="J3381" s="32">
        <v>0</v>
      </c>
      <c r="K3381" s="32">
        <v>2</v>
      </c>
      <c r="L3381" s="32">
        <v>22</v>
      </c>
      <c r="M3381" s="32">
        <v>5</v>
      </c>
      <c r="N3381" s="32">
        <v>0</v>
      </c>
      <c r="O3381" s="80">
        <v>22</v>
      </c>
    </row>
    <row r="3383" spans="2:15" x14ac:dyDescent="0.2">
      <c r="B3383" s="40" t="str">
        <f xml:space="preserve"> HYPERLINK("#'目次'!B146", "[140]")</f>
        <v>[140]</v>
      </c>
      <c r="C3383" s="23" t="s">
        <v>267</v>
      </c>
    </row>
    <row r="3384" spans="2:15" x14ac:dyDescent="0.2">
      <c r="C3384" s="186" t="s">
        <v>257</v>
      </c>
    </row>
    <row r="3386" spans="2:15" x14ac:dyDescent="0.2">
      <c r="C3386" s="23" t="s">
        <v>80</v>
      </c>
    </row>
    <row r="3387" spans="2:15" ht="36" x14ac:dyDescent="0.2">
      <c r="E3387" s="195"/>
      <c r="F3387" s="196"/>
      <c r="G3387" s="37" t="s">
        <v>15</v>
      </c>
      <c r="H3387" s="33" t="s">
        <v>249</v>
      </c>
      <c r="I3387" s="13" t="s">
        <v>250</v>
      </c>
      <c r="J3387" s="13" t="s">
        <v>251</v>
      </c>
      <c r="K3387" s="13" t="s">
        <v>252</v>
      </c>
      <c r="L3387" s="13" t="s">
        <v>98</v>
      </c>
      <c r="M3387" s="13" t="s">
        <v>253</v>
      </c>
      <c r="N3387" s="13" t="s">
        <v>99</v>
      </c>
      <c r="O3387" s="38" t="s">
        <v>18</v>
      </c>
    </row>
    <row r="3388" spans="2:15" x14ac:dyDescent="0.2">
      <c r="E3388" s="197"/>
      <c r="F3388" s="198"/>
      <c r="G3388" s="35"/>
      <c r="H3388" s="39"/>
      <c r="I3388" s="14"/>
      <c r="J3388" s="14"/>
      <c r="K3388" s="14"/>
      <c r="L3388" s="14"/>
      <c r="M3388" s="14"/>
      <c r="N3388" s="14"/>
      <c r="O3388" s="34"/>
    </row>
    <row r="3389" spans="2:15" x14ac:dyDescent="0.2">
      <c r="E3389" s="91" t="s">
        <v>15</v>
      </c>
      <c r="F3389" s="46"/>
      <c r="G3389" s="36">
        <v>985</v>
      </c>
      <c r="H3389" s="17">
        <v>4</v>
      </c>
      <c r="I3389" s="17">
        <v>3</v>
      </c>
      <c r="J3389" s="17">
        <v>30</v>
      </c>
      <c r="K3389" s="17">
        <v>16</v>
      </c>
      <c r="L3389" s="17">
        <v>414</v>
      </c>
      <c r="M3389" s="17">
        <v>69</v>
      </c>
      <c r="N3389" s="17">
        <v>39</v>
      </c>
      <c r="O3389" s="47">
        <v>467</v>
      </c>
    </row>
    <row r="3390" spans="2:15" x14ac:dyDescent="0.2">
      <c r="E3390" s="4" t="s">
        <v>81</v>
      </c>
      <c r="F3390" s="5"/>
      <c r="G3390" s="19">
        <v>39</v>
      </c>
      <c r="H3390" s="27">
        <v>0</v>
      </c>
      <c r="I3390" s="3">
        <v>0</v>
      </c>
      <c r="J3390" s="3">
        <v>2</v>
      </c>
      <c r="K3390" s="3">
        <v>1</v>
      </c>
      <c r="L3390" s="3">
        <v>17</v>
      </c>
      <c r="M3390" s="3">
        <v>4</v>
      </c>
      <c r="N3390" s="3">
        <v>3</v>
      </c>
      <c r="O3390" s="26">
        <v>17</v>
      </c>
    </row>
    <row r="3391" spans="2:15" x14ac:dyDescent="0.2">
      <c r="E3391" s="4" t="s">
        <v>82</v>
      </c>
      <c r="F3391" s="5"/>
      <c r="G3391" s="6">
        <v>74</v>
      </c>
      <c r="H3391" s="8">
        <v>0</v>
      </c>
      <c r="I3391" s="1">
        <v>0</v>
      </c>
      <c r="J3391" s="1">
        <v>3</v>
      </c>
      <c r="K3391" s="1">
        <v>1</v>
      </c>
      <c r="L3391" s="1">
        <v>31</v>
      </c>
      <c r="M3391" s="1">
        <v>5</v>
      </c>
      <c r="N3391" s="1">
        <v>3</v>
      </c>
      <c r="O3391" s="9">
        <v>35</v>
      </c>
    </row>
    <row r="3392" spans="2:15" x14ac:dyDescent="0.2">
      <c r="E3392" s="4" t="s">
        <v>83</v>
      </c>
      <c r="F3392" s="5"/>
      <c r="G3392" s="6">
        <v>387</v>
      </c>
      <c r="H3392" s="8">
        <v>2</v>
      </c>
      <c r="I3392" s="1">
        <v>2</v>
      </c>
      <c r="J3392" s="1">
        <v>15</v>
      </c>
      <c r="K3392" s="1">
        <v>8</v>
      </c>
      <c r="L3392" s="1">
        <v>159</v>
      </c>
      <c r="M3392" s="1">
        <v>29</v>
      </c>
      <c r="N3392" s="1">
        <v>12</v>
      </c>
      <c r="O3392" s="9">
        <v>190</v>
      </c>
    </row>
    <row r="3393" spans="2:15" x14ac:dyDescent="0.2">
      <c r="E3393" s="4" t="s">
        <v>84</v>
      </c>
      <c r="F3393" s="5"/>
      <c r="G3393" s="6">
        <v>24</v>
      </c>
      <c r="H3393" s="8">
        <v>0</v>
      </c>
      <c r="I3393" s="1">
        <v>0</v>
      </c>
      <c r="J3393" s="1">
        <v>1</v>
      </c>
      <c r="K3393" s="1">
        <v>0</v>
      </c>
      <c r="L3393" s="1">
        <v>13</v>
      </c>
      <c r="M3393" s="1">
        <v>2</v>
      </c>
      <c r="N3393" s="1">
        <v>0</v>
      </c>
      <c r="O3393" s="9">
        <v>9</v>
      </c>
    </row>
    <row r="3394" spans="2:15" x14ac:dyDescent="0.2">
      <c r="E3394" s="4" t="s">
        <v>85</v>
      </c>
      <c r="F3394" s="5"/>
      <c r="G3394" s="6">
        <v>114</v>
      </c>
      <c r="H3394" s="8">
        <v>1</v>
      </c>
      <c r="I3394" s="1">
        <v>1</v>
      </c>
      <c r="J3394" s="1">
        <v>2</v>
      </c>
      <c r="K3394" s="1">
        <v>0</v>
      </c>
      <c r="L3394" s="1">
        <v>30</v>
      </c>
      <c r="M3394" s="1">
        <v>11</v>
      </c>
      <c r="N3394" s="1">
        <v>5</v>
      </c>
      <c r="O3394" s="9">
        <v>66</v>
      </c>
    </row>
    <row r="3395" spans="2:15" x14ac:dyDescent="0.2">
      <c r="E3395" s="4" t="s">
        <v>86</v>
      </c>
      <c r="F3395" s="5"/>
      <c r="G3395" s="6">
        <v>150</v>
      </c>
      <c r="H3395" s="8">
        <v>0</v>
      </c>
      <c r="I3395" s="1">
        <v>0</v>
      </c>
      <c r="J3395" s="1">
        <v>0</v>
      </c>
      <c r="K3395" s="1">
        <v>3</v>
      </c>
      <c r="L3395" s="1">
        <v>68</v>
      </c>
      <c r="M3395" s="1">
        <v>8</v>
      </c>
      <c r="N3395" s="1">
        <v>5</v>
      </c>
      <c r="O3395" s="9">
        <v>71</v>
      </c>
    </row>
    <row r="3396" spans="2:15" x14ac:dyDescent="0.2">
      <c r="E3396" s="4" t="s">
        <v>87</v>
      </c>
      <c r="F3396" s="5"/>
      <c r="G3396" s="6">
        <v>54</v>
      </c>
      <c r="H3396" s="8">
        <v>0</v>
      </c>
      <c r="I3396" s="1">
        <v>0</v>
      </c>
      <c r="J3396" s="1">
        <v>2</v>
      </c>
      <c r="K3396" s="1">
        <v>2</v>
      </c>
      <c r="L3396" s="1">
        <v>37</v>
      </c>
      <c r="M3396" s="1">
        <v>1</v>
      </c>
      <c r="N3396" s="1">
        <v>2</v>
      </c>
      <c r="O3396" s="9">
        <v>14</v>
      </c>
    </row>
    <row r="3397" spans="2:15" x14ac:dyDescent="0.2">
      <c r="E3397" s="4" t="s">
        <v>88</v>
      </c>
      <c r="F3397" s="5"/>
      <c r="G3397" s="6">
        <v>31</v>
      </c>
      <c r="H3397" s="8">
        <v>0</v>
      </c>
      <c r="I3397" s="1">
        <v>0</v>
      </c>
      <c r="J3397" s="1">
        <v>2</v>
      </c>
      <c r="K3397" s="1">
        <v>0</v>
      </c>
      <c r="L3397" s="1">
        <v>15</v>
      </c>
      <c r="M3397" s="1">
        <v>2</v>
      </c>
      <c r="N3397" s="1">
        <v>4</v>
      </c>
      <c r="O3397" s="9">
        <v>11</v>
      </c>
    </row>
    <row r="3398" spans="2:15" x14ac:dyDescent="0.2">
      <c r="E3398" s="4" t="s">
        <v>89</v>
      </c>
      <c r="F3398" s="5"/>
      <c r="G3398" s="6">
        <v>57</v>
      </c>
      <c r="H3398" s="8">
        <v>0</v>
      </c>
      <c r="I3398" s="1">
        <v>0</v>
      </c>
      <c r="J3398" s="1">
        <v>2</v>
      </c>
      <c r="K3398" s="1">
        <v>0</v>
      </c>
      <c r="L3398" s="1">
        <v>21</v>
      </c>
      <c r="M3398" s="1">
        <v>3</v>
      </c>
      <c r="N3398" s="1">
        <v>2</v>
      </c>
      <c r="O3398" s="9">
        <v>30</v>
      </c>
    </row>
    <row r="3399" spans="2:15" x14ac:dyDescent="0.2">
      <c r="E3399" s="4" t="s">
        <v>90</v>
      </c>
      <c r="F3399" s="5"/>
      <c r="G3399" s="6">
        <v>43</v>
      </c>
      <c r="H3399" s="8">
        <v>1</v>
      </c>
      <c r="I3399" s="1">
        <v>0</v>
      </c>
      <c r="J3399" s="1">
        <v>1</v>
      </c>
      <c r="K3399" s="1">
        <v>1</v>
      </c>
      <c r="L3399" s="1">
        <v>17</v>
      </c>
      <c r="M3399" s="1">
        <v>4</v>
      </c>
      <c r="N3399" s="1">
        <v>2</v>
      </c>
      <c r="O3399" s="9">
        <v>19</v>
      </c>
    </row>
    <row r="3400" spans="2:15" x14ac:dyDescent="0.2">
      <c r="E3400" s="57" t="s">
        <v>91</v>
      </c>
      <c r="F3400" s="59"/>
      <c r="G3400" s="55">
        <v>12</v>
      </c>
      <c r="H3400" s="77">
        <v>0</v>
      </c>
      <c r="I3400" s="32">
        <v>0</v>
      </c>
      <c r="J3400" s="32">
        <v>0</v>
      </c>
      <c r="K3400" s="32">
        <v>0</v>
      </c>
      <c r="L3400" s="32">
        <v>6</v>
      </c>
      <c r="M3400" s="32">
        <v>0</v>
      </c>
      <c r="N3400" s="32">
        <v>1</v>
      </c>
      <c r="O3400" s="80">
        <v>5</v>
      </c>
    </row>
    <row r="3402" spans="2:15" x14ac:dyDescent="0.2">
      <c r="B3402" s="40" t="str">
        <f xml:space="preserve"> HYPERLINK("#'目次'!B147", "[141]")</f>
        <v>[141]</v>
      </c>
      <c r="C3402" s="23" t="s">
        <v>270</v>
      </c>
    </row>
    <row r="3403" spans="2:15" x14ac:dyDescent="0.2">
      <c r="C3403" s="186" t="s">
        <v>271</v>
      </c>
    </row>
    <row r="3405" spans="2:15" x14ac:dyDescent="0.2">
      <c r="C3405" s="23" t="s">
        <v>14</v>
      </c>
    </row>
    <row r="3406" spans="2:15" ht="36" x14ac:dyDescent="0.2">
      <c r="D3406" s="195"/>
      <c r="E3406" s="196"/>
      <c r="F3406" s="196"/>
      <c r="G3406" s="37" t="s">
        <v>15</v>
      </c>
      <c r="H3406" s="33" t="s">
        <v>272</v>
      </c>
      <c r="I3406" s="13" t="s">
        <v>273</v>
      </c>
      <c r="J3406" s="13" t="s">
        <v>274</v>
      </c>
      <c r="K3406" s="13" t="s">
        <v>275</v>
      </c>
      <c r="L3406" s="13" t="s">
        <v>276</v>
      </c>
      <c r="M3406" s="13" t="s">
        <v>97</v>
      </c>
      <c r="N3406" s="13" t="s">
        <v>99</v>
      </c>
      <c r="O3406" s="38" t="s">
        <v>18</v>
      </c>
    </row>
    <row r="3407" spans="2:15" x14ac:dyDescent="0.2">
      <c r="D3407" s="197"/>
      <c r="E3407" s="198"/>
      <c r="F3407" s="198"/>
      <c r="G3407" s="35"/>
      <c r="H3407" s="39"/>
      <c r="I3407" s="14"/>
      <c r="J3407" s="14"/>
      <c r="K3407" s="14"/>
      <c r="L3407" s="14"/>
      <c r="M3407" s="14"/>
      <c r="N3407" s="14"/>
      <c r="O3407" s="34"/>
    </row>
    <row r="3408" spans="2:15" x14ac:dyDescent="0.2">
      <c r="D3408" s="56"/>
      <c r="E3408" s="58" t="s">
        <v>15</v>
      </c>
      <c r="F3408" s="46"/>
      <c r="G3408" s="36">
        <v>474</v>
      </c>
      <c r="H3408" s="17">
        <v>335</v>
      </c>
      <c r="I3408" s="17">
        <v>35</v>
      </c>
      <c r="J3408" s="17">
        <v>146</v>
      </c>
      <c r="K3408" s="17">
        <v>37</v>
      </c>
      <c r="L3408" s="17">
        <v>194</v>
      </c>
      <c r="M3408" s="17">
        <v>88</v>
      </c>
      <c r="N3408" s="17">
        <v>4</v>
      </c>
      <c r="O3408" s="47">
        <v>17</v>
      </c>
    </row>
    <row r="3409" spans="4:15" x14ac:dyDescent="0.2">
      <c r="D3409" s="199" t="s">
        <v>19</v>
      </c>
      <c r="E3409" s="22" t="s">
        <v>20</v>
      </c>
      <c r="F3409" s="21"/>
      <c r="G3409" s="19">
        <v>50</v>
      </c>
      <c r="H3409" s="27">
        <v>33</v>
      </c>
      <c r="I3409" s="3">
        <v>3</v>
      </c>
      <c r="J3409" s="3">
        <v>18</v>
      </c>
      <c r="K3409" s="3">
        <v>8</v>
      </c>
      <c r="L3409" s="3">
        <v>19</v>
      </c>
      <c r="M3409" s="3">
        <v>11</v>
      </c>
      <c r="N3409" s="3">
        <v>1</v>
      </c>
      <c r="O3409" s="26">
        <v>1</v>
      </c>
    </row>
    <row r="3410" spans="4:15" x14ac:dyDescent="0.2">
      <c r="D3410" s="200"/>
      <c r="E3410" s="4" t="s">
        <v>21</v>
      </c>
      <c r="F3410" s="5"/>
      <c r="G3410" s="6">
        <v>178</v>
      </c>
      <c r="H3410" s="8">
        <v>126</v>
      </c>
      <c r="I3410" s="1">
        <v>13</v>
      </c>
      <c r="J3410" s="1">
        <v>47</v>
      </c>
      <c r="K3410" s="1">
        <v>16</v>
      </c>
      <c r="L3410" s="1">
        <v>77</v>
      </c>
      <c r="M3410" s="1">
        <v>38</v>
      </c>
      <c r="N3410" s="1">
        <v>2</v>
      </c>
      <c r="O3410" s="9">
        <v>8</v>
      </c>
    </row>
    <row r="3411" spans="4:15" x14ac:dyDescent="0.2">
      <c r="D3411" s="200"/>
      <c r="E3411" s="4" t="s">
        <v>22</v>
      </c>
      <c r="F3411" s="5"/>
      <c r="G3411" s="6">
        <v>80</v>
      </c>
      <c r="H3411" s="8">
        <v>59</v>
      </c>
      <c r="I3411" s="1">
        <v>10</v>
      </c>
      <c r="J3411" s="1">
        <v>31</v>
      </c>
      <c r="K3411" s="1">
        <v>5</v>
      </c>
      <c r="L3411" s="1">
        <v>25</v>
      </c>
      <c r="M3411" s="1">
        <v>12</v>
      </c>
      <c r="N3411" s="1">
        <v>0</v>
      </c>
      <c r="O3411" s="9">
        <v>5</v>
      </c>
    </row>
    <row r="3412" spans="4:15" x14ac:dyDescent="0.2">
      <c r="D3412" s="200"/>
      <c r="E3412" s="4" t="s">
        <v>23</v>
      </c>
      <c r="F3412" s="5"/>
      <c r="G3412" s="6">
        <v>80</v>
      </c>
      <c r="H3412" s="8">
        <v>55</v>
      </c>
      <c r="I3412" s="1">
        <v>4</v>
      </c>
      <c r="J3412" s="1">
        <v>22</v>
      </c>
      <c r="K3412" s="1">
        <v>4</v>
      </c>
      <c r="L3412" s="1">
        <v>36</v>
      </c>
      <c r="M3412" s="1">
        <v>15</v>
      </c>
      <c r="N3412" s="1">
        <v>1</v>
      </c>
      <c r="O3412" s="9">
        <v>3</v>
      </c>
    </row>
    <row r="3413" spans="4:15" x14ac:dyDescent="0.2">
      <c r="D3413" s="200"/>
      <c r="E3413" s="4" t="s">
        <v>24</v>
      </c>
      <c r="F3413" s="5"/>
      <c r="G3413" s="6">
        <v>86</v>
      </c>
      <c r="H3413" s="8">
        <v>62</v>
      </c>
      <c r="I3413" s="1">
        <v>5</v>
      </c>
      <c r="J3413" s="1">
        <v>28</v>
      </c>
      <c r="K3413" s="1">
        <v>4</v>
      </c>
      <c r="L3413" s="1">
        <v>37</v>
      </c>
      <c r="M3413" s="1">
        <v>12</v>
      </c>
      <c r="N3413" s="1">
        <v>0</v>
      </c>
      <c r="O3413" s="9">
        <v>0</v>
      </c>
    </row>
    <row r="3414" spans="4:15" x14ac:dyDescent="0.2">
      <c r="D3414" s="199" t="s">
        <v>25</v>
      </c>
      <c r="E3414" s="22" t="s">
        <v>26</v>
      </c>
      <c r="F3414" s="21"/>
      <c r="G3414" s="19">
        <v>153</v>
      </c>
      <c r="H3414" s="27">
        <v>112</v>
      </c>
      <c r="I3414" s="3">
        <v>13</v>
      </c>
      <c r="J3414" s="3">
        <v>53</v>
      </c>
      <c r="K3414" s="3">
        <v>16</v>
      </c>
      <c r="L3414" s="3">
        <v>64</v>
      </c>
      <c r="M3414" s="3">
        <v>32</v>
      </c>
      <c r="N3414" s="3">
        <v>1</v>
      </c>
      <c r="O3414" s="26">
        <v>8</v>
      </c>
    </row>
    <row r="3415" spans="4:15" x14ac:dyDescent="0.2">
      <c r="D3415" s="200"/>
      <c r="E3415" s="4" t="s">
        <v>27</v>
      </c>
      <c r="F3415" s="5"/>
      <c r="G3415" s="6">
        <v>146</v>
      </c>
      <c r="H3415" s="8">
        <v>96</v>
      </c>
      <c r="I3415" s="1">
        <v>9</v>
      </c>
      <c r="J3415" s="1">
        <v>39</v>
      </c>
      <c r="K3415" s="1">
        <v>11</v>
      </c>
      <c r="L3415" s="1">
        <v>65</v>
      </c>
      <c r="M3415" s="1">
        <v>30</v>
      </c>
      <c r="N3415" s="1">
        <v>2</v>
      </c>
      <c r="O3415" s="9">
        <v>5</v>
      </c>
    </row>
    <row r="3416" spans="4:15" x14ac:dyDescent="0.2">
      <c r="D3416" s="200"/>
      <c r="E3416" s="4" t="s">
        <v>28</v>
      </c>
      <c r="F3416" s="5"/>
      <c r="G3416" s="6">
        <v>139</v>
      </c>
      <c r="H3416" s="8">
        <v>99</v>
      </c>
      <c r="I3416" s="1">
        <v>12</v>
      </c>
      <c r="J3416" s="1">
        <v>46</v>
      </c>
      <c r="K3416" s="1">
        <v>8</v>
      </c>
      <c r="L3416" s="1">
        <v>52</v>
      </c>
      <c r="M3416" s="1">
        <v>21</v>
      </c>
      <c r="N3416" s="1">
        <v>1</v>
      </c>
      <c r="O3416" s="9">
        <v>3</v>
      </c>
    </row>
    <row r="3417" spans="4:15" x14ac:dyDescent="0.2">
      <c r="D3417" s="200"/>
      <c r="E3417" s="4" t="s">
        <v>29</v>
      </c>
      <c r="F3417" s="5"/>
      <c r="G3417" s="6">
        <v>36</v>
      </c>
      <c r="H3417" s="8">
        <v>28</v>
      </c>
      <c r="I3417" s="1">
        <v>1</v>
      </c>
      <c r="J3417" s="1">
        <v>8</v>
      </c>
      <c r="K3417" s="1">
        <v>2</v>
      </c>
      <c r="L3417" s="1">
        <v>13</v>
      </c>
      <c r="M3417" s="1">
        <v>5</v>
      </c>
      <c r="N3417" s="1">
        <v>0</v>
      </c>
      <c r="O3417" s="9">
        <v>1</v>
      </c>
    </row>
    <row r="3418" spans="4:15" x14ac:dyDescent="0.2">
      <c r="D3418" s="199" t="s">
        <v>30</v>
      </c>
      <c r="E3418" s="22" t="s">
        <v>31</v>
      </c>
      <c r="F3418" s="21"/>
      <c r="G3418" s="19">
        <v>238</v>
      </c>
      <c r="H3418" s="27">
        <v>157</v>
      </c>
      <c r="I3418" s="3">
        <v>17</v>
      </c>
      <c r="J3418" s="3">
        <v>71</v>
      </c>
      <c r="K3418" s="3">
        <v>19</v>
      </c>
      <c r="L3418" s="3">
        <v>104</v>
      </c>
      <c r="M3418" s="3">
        <v>41</v>
      </c>
      <c r="N3418" s="3">
        <v>2</v>
      </c>
      <c r="O3418" s="26">
        <v>10</v>
      </c>
    </row>
    <row r="3419" spans="4:15" x14ac:dyDescent="0.2">
      <c r="D3419" s="200"/>
      <c r="E3419" s="4" t="s">
        <v>32</v>
      </c>
      <c r="F3419" s="5"/>
      <c r="G3419" s="6">
        <v>236</v>
      </c>
      <c r="H3419" s="8">
        <v>178</v>
      </c>
      <c r="I3419" s="1">
        <v>18</v>
      </c>
      <c r="J3419" s="1">
        <v>75</v>
      </c>
      <c r="K3419" s="1">
        <v>18</v>
      </c>
      <c r="L3419" s="1">
        <v>90</v>
      </c>
      <c r="M3419" s="1">
        <v>47</v>
      </c>
      <c r="N3419" s="1">
        <v>2</v>
      </c>
      <c r="O3419" s="9">
        <v>7</v>
      </c>
    </row>
    <row r="3420" spans="4:15" x14ac:dyDescent="0.2">
      <c r="D3420" s="199" t="s">
        <v>33</v>
      </c>
      <c r="E3420" s="22" t="s">
        <v>34</v>
      </c>
      <c r="F3420" s="21"/>
      <c r="G3420" s="19">
        <v>50</v>
      </c>
      <c r="H3420" s="27">
        <v>31</v>
      </c>
      <c r="I3420" s="3">
        <v>1</v>
      </c>
      <c r="J3420" s="3">
        <v>7</v>
      </c>
      <c r="K3420" s="3">
        <v>4</v>
      </c>
      <c r="L3420" s="3">
        <v>24</v>
      </c>
      <c r="M3420" s="3">
        <v>13</v>
      </c>
      <c r="N3420" s="3">
        <v>0</v>
      </c>
      <c r="O3420" s="26">
        <v>2</v>
      </c>
    </row>
    <row r="3421" spans="4:15" x14ac:dyDescent="0.2">
      <c r="D3421" s="200"/>
      <c r="E3421" s="4" t="s">
        <v>35</v>
      </c>
      <c r="F3421" s="5"/>
      <c r="G3421" s="6">
        <v>66</v>
      </c>
      <c r="H3421" s="8">
        <v>41</v>
      </c>
      <c r="I3421" s="1">
        <v>4</v>
      </c>
      <c r="J3421" s="1">
        <v>7</v>
      </c>
      <c r="K3421" s="1">
        <v>5</v>
      </c>
      <c r="L3421" s="1">
        <v>33</v>
      </c>
      <c r="M3421" s="1">
        <v>25</v>
      </c>
      <c r="N3421" s="1">
        <v>1</v>
      </c>
      <c r="O3421" s="9">
        <v>2</v>
      </c>
    </row>
    <row r="3422" spans="4:15" x14ac:dyDescent="0.2">
      <c r="D3422" s="200"/>
      <c r="E3422" s="4" t="s">
        <v>36</v>
      </c>
      <c r="F3422" s="5"/>
      <c r="G3422" s="6">
        <v>103</v>
      </c>
      <c r="H3422" s="8">
        <v>67</v>
      </c>
      <c r="I3422" s="1">
        <v>6</v>
      </c>
      <c r="J3422" s="1">
        <v>22</v>
      </c>
      <c r="K3422" s="1">
        <v>6</v>
      </c>
      <c r="L3422" s="1">
        <v>53</v>
      </c>
      <c r="M3422" s="1">
        <v>33</v>
      </c>
      <c r="N3422" s="1">
        <v>0</v>
      </c>
      <c r="O3422" s="9">
        <v>5</v>
      </c>
    </row>
    <row r="3423" spans="4:15" x14ac:dyDescent="0.2">
      <c r="D3423" s="200"/>
      <c r="E3423" s="4" t="s">
        <v>37</v>
      </c>
      <c r="F3423" s="5"/>
      <c r="G3423" s="6">
        <v>97</v>
      </c>
      <c r="H3423" s="8">
        <v>68</v>
      </c>
      <c r="I3423" s="1">
        <v>6</v>
      </c>
      <c r="J3423" s="1">
        <v>33</v>
      </c>
      <c r="K3423" s="1">
        <v>5</v>
      </c>
      <c r="L3423" s="1">
        <v>42</v>
      </c>
      <c r="M3423" s="1">
        <v>11</v>
      </c>
      <c r="N3423" s="1">
        <v>1</v>
      </c>
      <c r="O3423" s="9">
        <v>5</v>
      </c>
    </row>
    <row r="3424" spans="4:15" x14ac:dyDescent="0.2">
      <c r="D3424" s="200"/>
      <c r="E3424" s="4" t="s">
        <v>38</v>
      </c>
      <c r="F3424" s="5"/>
      <c r="G3424" s="6">
        <v>61</v>
      </c>
      <c r="H3424" s="8">
        <v>52</v>
      </c>
      <c r="I3424" s="1">
        <v>3</v>
      </c>
      <c r="J3424" s="1">
        <v>16</v>
      </c>
      <c r="K3424" s="1">
        <v>5</v>
      </c>
      <c r="L3424" s="1">
        <v>23</v>
      </c>
      <c r="M3424" s="1">
        <v>5</v>
      </c>
      <c r="N3424" s="1">
        <v>1</v>
      </c>
      <c r="O3424" s="9">
        <v>0</v>
      </c>
    </row>
    <row r="3425" spans="2:15" x14ac:dyDescent="0.2">
      <c r="D3425" s="200"/>
      <c r="E3425" s="4" t="s">
        <v>39</v>
      </c>
      <c r="F3425" s="5"/>
      <c r="G3425" s="6">
        <v>62</v>
      </c>
      <c r="H3425" s="8">
        <v>51</v>
      </c>
      <c r="I3425" s="1">
        <v>9</v>
      </c>
      <c r="J3425" s="1">
        <v>37</v>
      </c>
      <c r="K3425" s="1">
        <v>9</v>
      </c>
      <c r="L3425" s="1">
        <v>17</v>
      </c>
      <c r="M3425" s="1">
        <v>1</v>
      </c>
      <c r="N3425" s="1">
        <v>0</v>
      </c>
      <c r="O3425" s="9">
        <v>1</v>
      </c>
    </row>
    <row r="3426" spans="2:15" x14ac:dyDescent="0.2">
      <c r="D3426" s="201"/>
      <c r="E3426" s="57" t="s">
        <v>40</v>
      </c>
      <c r="F3426" s="59"/>
      <c r="G3426" s="55">
        <v>35</v>
      </c>
      <c r="H3426" s="77">
        <v>25</v>
      </c>
      <c r="I3426" s="32">
        <v>6</v>
      </c>
      <c r="J3426" s="32">
        <v>24</v>
      </c>
      <c r="K3426" s="32">
        <v>3</v>
      </c>
      <c r="L3426" s="32">
        <v>2</v>
      </c>
      <c r="M3426" s="32">
        <v>0</v>
      </c>
      <c r="N3426" s="32">
        <v>1</v>
      </c>
      <c r="O3426" s="80">
        <v>2</v>
      </c>
    </row>
    <row r="3428" spans="2:15" x14ac:dyDescent="0.2">
      <c r="B3428" s="40" t="str">
        <f xml:space="preserve"> HYPERLINK("#'目次'!B148", "[142]")</f>
        <v>[142]</v>
      </c>
      <c r="C3428" s="23" t="s">
        <v>270</v>
      </c>
    </row>
    <row r="3429" spans="2:15" x14ac:dyDescent="0.2">
      <c r="C3429" s="186" t="s">
        <v>271</v>
      </c>
    </row>
    <row r="3431" spans="2:15" x14ac:dyDescent="0.2">
      <c r="C3431" s="23" t="s">
        <v>48</v>
      </c>
    </row>
    <row r="3432" spans="2:15" ht="36" x14ac:dyDescent="0.2">
      <c r="D3432" s="195"/>
      <c r="E3432" s="196"/>
      <c r="F3432" s="196"/>
      <c r="G3432" s="37" t="s">
        <v>15</v>
      </c>
      <c r="H3432" s="33" t="s">
        <v>272</v>
      </c>
      <c r="I3432" s="13" t="s">
        <v>273</v>
      </c>
      <c r="J3432" s="13" t="s">
        <v>274</v>
      </c>
      <c r="K3432" s="13" t="s">
        <v>275</v>
      </c>
      <c r="L3432" s="13" t="s">
        <v>276</v>
      </c>
      <c r="M3432" s="13" t="s">
        <v>97</v>
      </c>
      <c r="N3432" s="13" t="s">
        <v>99</v>
      </c>
      <c r="O3432" s="38" t="s">
        <v>18</v>
      </c>
    </row>
    <row r="3433" spans="2:15" x14ac:dyDescent="0.2">
      <c r="D3433" s="197"/>
      <c r="E3433" s="198"/>
      <c r="F3433" s="198"/>
      <c r="G3433" s="35"/>
      <c r="H3433" s="39"/>
      <c r="I3433" s="14"/>
      <c r="J3433" s="14"/>
      <c r="K3433" s="14"/>
      <c r="L3433" s="14"/>
      <c r="M3433" s="14"/>
      <c r="N3433" s="14"/>
      <c r="O3433" s="34"/>
    </row>
    <row r="3434" spans="2:15" x14ac:dyDescent="0.2">
      <c r="D3434" s="56"/>
      <c r="E3434" s="58" t="s">
        <v>15</v>
      </c>
      <c r="F3434" s="46"/>
      <c r="G3434" s="36">
        <v>474</v>
      </c>
      <c r="H3434" s="17">
        <v>335</v>
      </c>
      <c r="I3434" s="17">
        <v>35</v>
      </c>
      <c r="J3434" s="17">
        <v>146</v>
      </c>
      <c r="K3434" s="17">
        <v>37</v>
      </c>
      <c r="L3434" s="17">
        <v>194</v>
      </c>
      <c r="M3434" s="17">
        <v>88</v>
      </c>
      <c r="N3434" s="17">
        <v>4</v>
      </c>
      <c r="O3434" s="47">
        <v>17</v>
      </c>
    </row>
    <row r="3435" spans="2:15" x14ac:dyDescent="0.2">
      <c r="D3435" s="199" t="s">
        <v>49</v>
      </c>
      <c r="E3435" s="22" t="s">
        <v>50</v>
      </c>
      <c r="F3435" s="21"/>
      <c r="G3435" s="19">
        <v>5</v>
      </c>
      <c r="H3435" s="27">
        <v>5</v>
      </c>
      <c r="I3435" s="3">
        <v>0</v>
      </c>
      <c r="J3435" s="3">
        <v>0</v>
      </c>
      <c r="K3435" s="3">
        <v>0</v>
      </c>
      <c r="L3435" s="3">
        <v>1</v>
      </c>
      <c r="M3435" s="3">
        <v>0</v>
      </c>
      <c r="N3435" s="3">
        <v>0</v>
      </c>
      <c r="O3435" s="26">
        <v>0</v>
      </c>
    </row>
    <row r="3436" spans="2:15" x14ac:dyDescent="0.2">
      <c r="D3436" s="200"/>
      <c r="E3436" s="4" t="s">
        <v>51</v>
      </c>
      <c r="F3436" s="5"/>
      <c r="G3436" s="6">
        <v>45</v>
      </c>
      <c r="H3436" s="8">
        <v>28</v>
      </c>
      <c r="I3436" s="1">
        <v>4</v>
      </c>
      <c r="J3436" s="1">
        <v>15</v>
      </c>
      <c r="K3436" s="1">
        <v>4</v>
      </c>
      <c r="L3436" s="1">
        <v>17</v>
      </c>
      <c r="M3436" s="1">
        <v>7</v>
      </c>
      <c r="N3436" s="1">
        <v>1</v>
      </c>
      <c r="O3436" s="9">
        <v>2</v>
      </c>
    </row>
    <row r="3437" spans="2:15" x14ac:dyDescent="0.2">
      <c r="D3437" s="200"/>
      <c r="E3437" s="4" t="s">
        <v>52</v>
      </c>
      <c r="F3437" s="5"/>
      <c r="G3437" s="6">
        <v>7</v>
      </c>
      <c r="H3437" s="8">
        <v>5</v>
      </c>
      <c r="I3437" s="1">
        <v>2</v>
      </c>
      <c r="J3437" s="1">
        <v>5</v>
      </c>
      <c r="K3437" s="1">
        <v>1</v>
      </c>
      <c r="L3437" s="1">
        <v>3</v>
      </c>
      <c r="M3437" s="1">
        <v>1</v>
      </c>
      <c r="N3437" s="1">
        <v>0</v>
      </c>
      <c r="O3437" s="9">
        <v>0</v>
      </c>
    </row>
    <row r="3438" spans="2:15" x14ac:dyDescent="0.2">
      <c r="D3438" s="200"/>
      <c r="E3438" s="4" t="s">
        <v>53</v>
      </c>
      <c r="F3438" s="5"/>
      <c r="G3438" s="6">
        <v>14</v>
      </c>
      <c r="H3438" s="8">
        <v>11</v>
      </c>
      <c r="I3438" s="1">
        <v>0</v>
      </c>
      <c r="J3438" s="1">
        <v>3</v>
      </c>
      <c r="K3438" s="1">
        <v>3</v>
      </c>
      <c r="L3438" s="1">
        <v>5</v>
      </c>
      <c r="M3438" s="1">
        <v>2</v>
      </c>
      <c r="N3438" s="1">
        <v>0</v>
      </c>
      <c r="O3438" s="9">
        <v>0</v>
      </c>
    </row>
    <row r="3439" spans="2:15" x14ac:dyDescent="0.2">
      <c r="D3439" s="200"/>
      <c r="E3439" s="4" t="s">
        <v>54</v>
      </c>
      <c r="F3439" s="5"/>
      <c r="G3439" s="6">
        <v>104</v>
      </c>
      <c r="H3439" s="8">
        <v>68</v>
      </c>
      <c r="I3439" s="1">
        <v>3</v>
      </c>
      <c r="J3439" s="1">
        <v>35</v>
      </c>
      <c r="K3439" s="1">
        <v>4</v>
      </c>
      <c r="L3439" s="1">
        <v>49</v>
      </c>
      <c r="M3439" s="1">
        <v>25</v>
      </c>
      <c r="N3439" s="1">
        <v>0</v>
      </c>
      <c r="O3439" s="9">
        <v>4</v>
      </c>
    </row>
    <row r="3440" spans="2:15" x14ac:dyDescent="0.2">
      <c r="D3440" s="200"/>
      <c r="E3440" s="4" t="s">
        <v>55</v>
      </c>
      <c r="F3440" s="5"/>
      <c r="G3440" s="6">
        <v>68</v>
      </c>
      <c r="H3440" s="8">
        <v>50</v>
      </c>
      <c r="I3440" s="1">
        <v>5</v>
      </c>
      <c r="J3440" s="1">
        <v>16</v>
      </c>
      <c r="K3440" s="1">
        <v>3</v>
      </c>
      <c r="L3440" s="1">
        <v>35</v>
      </c>
      <c r="M3440" s="1">
        <v>15</v>
      </c>
      <c r="N3440" s="1">
        <v>0</v>
      </c>
      <c r="O3440" s="9">
        <v>2</v>
      </c>
    </row>
    <row r="3441" spans="2:15" x14ac:dyDescent="0.2">
      <c r="D3441" s="200"/>
      <c r="E3441" s="4" t="s">
        <v>56</v>
      </c>
      <c r="F3441" s="5"/>
      <c r="G3441" s="6">
        <v>77</v>
      </c>
      <c r="H3441" s="8">
        <v>62</v>
      </c>
      <c r="I3441" s="1">
        <v>7</v>
      </c>
      <c r="J3441" s="1">
        <v>27</v>
      </c>
      <c r="K3441" s="1">
        <v>9</v>
      </c>
      <c r="L3441" s="1">
        <v>31</v>
      </c>
      <c r="M3441" s="1">
        <v>11</v>
      </c>
      <c r="N3441" s="1">
        <v>1</v>
      </c>
      <c r="O3441" s="9">
        <v>1</v>
      </c>
    </row>
    <row r="3442" spans="2:15" x14ac:dyDescent="0.2">
      <c r="D3442" s="200"/>
      <c r="E3442" s="4" t="s">
        <v>57</v>
      </c>
      <c r="F3442" s="5"/>
      <c r="G3442" s="6">
        <v>53</v>
      </c>
      <c r="H3442" s="8">
        <v>43</v>
      </c>
      <c r="I3442" s="1">
        <v>6</v>
      </c>
      <c r="J3442" s="1">
        <v>20</v>
      </c>
      <c r="K3442" s="1">
        <v>4</v>
      </c>
      <c r="L3442" s="1">
        <v>18</v>
      </c>
      <c r="M3442" s="1">
        <v>6</v>
      </c>
      <c r="N3442" s="1">
        <v>1</v>
      </c>
      <c r="O3442" s="9">
        <v>4</v>
      </c>
    </row>
    <row r="3443" spans="2:15" x14ac:dyDescent="0.2">
      <c r="D3443" s="200"/>
      <c r="E3443" s="4" t="s">
        <v>58</v>
      </c>
      <c r="F3443" s="5"/>
      <c r="G3443" s="6">
        <v>67</v>
      </c>
      <c r="H3443" s="8">
        <v>40</v>
      </c>
      <c r="I3443" s="1">
        <v>2</v>
      </c>
      <c r="J3443" s="1">
        <v>8</v>
      </c>
      <c r="K3443" s="1">
        <v>6</v>
      </c>
      <c r="L3443" s="1">
        <v>31</v>
      </c>
      <c r="M3443" s="1">
        <v>20</v>
      </c>
      <c r="N3443" s="1">
        <v>1</v>
      </c>
      <c r="O3443" s="9">
        <v>2</v>
      </c>
    </row>
    <row r="3444" spans="2:15" x14ac:dyDescent="0.2">
      <c r="D3444" s="200"/>
      <c r="E3444" s="4" t="s">
        <v>59</v>
      </c>
      <c r="F3444" s="5"/>
      <c r="G3444" s="6">
        <v>34</v>
      </c>
      <c r="H3444" s="8">
        <v>23</v>
      </c>
      <c r="I3444" s="1">
        <v>6</v>
      </c>
      <c r="J3444" s="1">
        <v>17</v>
      </c>
      <c r="K3444" s="1">
        <v>3</v>
      </c>
      <c r="L3444" s="1">
        <v>4</v>
      </c>
      <c r="M3444" s="1">
        <v>1</v>
      </c>
      <c r="N3444" s="1">
        <v>0</v>
      </c>
      <c r="O3444" s="9">
        <v>2</v>
      </c>
    </row>
    <row r="3445" spans="2:15" x14ac:dyDescent="0.2">
      <c r="D3445" s="199" t="s">
        <v>60</v>
      </c>
      <c r="E3445" s="22" t="s">
        <v>61</v>
      </c>
      <c r="F3445" s="21"/>
      <c r="G3445" s="19">
        <v>69</v>
      </c>
      <c r="H3445" s="27">
        <v>50</v>
      </c>
      <c r="I3445" s="3">
        <v>8</v>
      </c>
      <c r="J3445" s="3">
        <v>25</v>
      </c>
      <c r="K3445" s="3">
        <v>4</v>
      </c>
      <c r="L3445" s="3">
        <v>23</v>
      </c>
      <c r="M3445" s="3">
        <v>12</v>
      </c>
      <c r="N3445" s="3">
        <v>1</v>
      </c>
      <c r="O3445" s="26">
        <v>1</v>
      </c>
    </row>
    <row r="3446" spans="2:15" x14ac:dyDescent="0.2">
      <c r="D3446" s="200"/>
      <c r="E3446" s="4" t="s">
        <v>62</v>
      </c>
      <c r="F3446" s="5"/>
      <c r="G3446" s="6">
        <v>57</v>
      </c>
      <c r="H3446" s="8">
        <v>40</v>
      </c>
      <c r="I3446" s="1">
        <v>3</v>
      </c>
      <c r="J3446" s="1">
        <v>18</v>
      </c>
      <c r="K3446" s="1">
        <v>4</v>
      </c>
      <c r="L3446" s="1">
        <v>20</v>
      </c>
      <c r="M3446" s="1">
        <v>8</v>
      </c>
      <c r="N3446" s="1">
        <v>0</v>
      </c>
      <c r="O3446" s="9">
        <v>1</v>
      </c>
    </row>
    <row r="3447" spans="2:15" x14ac:dyDescent="0.2">
      <c r="D3447" s="200"/>
      <c r="E3447" s="4" t="s">
        <v>63</v>
      </c>
      <c r="F3447" s="5"/>
      <c r="G3447" s="6">
        <v>48</v>
      </c>
      <c r="H3447" s="8">
        <v>36</v>
      </c>
      <c r="I3447" s="1">
        <v>6</v>
      </c>
      <c r="J3447" s="1">
        <v>13</v>
      </c>
      <c r="K3447" s="1">
        <v>3</v>
      </c>
      <c r="L3447" s="1">
        <v>21</v>
      </c>
      <c r="M3447" s="1">
        <v>13</v>
      </c>
      <c r="N3447" s="1">
        <v>0</v>
      </c>
      <c r="O3447" s="9">
        <v>3</v>
      </c>
    </row>
    <row r="3448" spans="2:15" x14ac:dyDescent="0.2">
      <c r="D3448" s="200"/>
      <c r="E3448" s="4" t="s">
        <v>64</v>
      </c>
      <c r="F3448" s="5"/>
      <c r="G3448" s="6">
        <v>61</v>
      </c>
      <c r="H3448" s="8">
        <v>41</v>
      </c>
      <c r="I3448" s="1">
        <v>3</v>
      </c>
      <c r="J3448" s="1">
        <v>24</v>
      </c>
      <c r="K3448" s="1">
        <v>7</v>
      </c>
      <c r="L3448" s="1">
        <v>35</v>
      </c>
      <c r="M3448" s="1">
        <v>12</v>
      </c>
      <c r="N3448" s="1">
        <v>0</v>
      </c>
      <c r="O3448" s="9">
        <v>0</v>
      </c>
    </row>
    <row r="3449" spans="2:15" x14ac:dyDescent="0.2">
      <c r="D3449" s="200"/>
      <c r="E3449" s="4" t="s">
        <v>65</v>
      </c>
      <c r="F3449" s="5"/>
      <c r="G3449" s="6">
        <v>49</v>
      </c>
      <c r="H3449" s="8">
        <v>37</v>
      </c>
      <c r="I3449" s="1">
        <v>2</v>
      </c>
      <c r="J3449" s="1">
        <v>12</v>
      </c>
      <c r="K3449" s="1">
        <v>1</v>
      </c>
      <c r="L3449" s="1">
        <v>24</v>
      </c>
      <c r="M3449" s="1">
        <v>11</v>
      </c>
      <c r="N3449" s="1">
        <v>0</v>
      </c>
      <c r="O3449" s="9">
        <v>2</v>
      </c>
    </row>
    <row r="3450" spans="2:15" x14ac:dyDescent="0.2">
      <c r="D3450" s="200"/>
      <c r="E3450" s="4" t="s">
        <v>66</v>
      </c>
      <c r="F3450" s="5"/>
      <c r="G3450" s="6">
        <v>48</v>
      </c>
      <c r="H3450" s="8">
        <v>36</v>
      </c>
      <c r="I3450" s="1">
        <v>6</v>
      </c>
      <c r="J3450" s="1">
        <v>20</v>
      </c>
      <c r="K3450" s="1">
        <v>4</v>
      </c>
      <c r="L3450" s="1">
        <v>16</v>
      </c>
      <c r="M3450" s="1">
        <v>10</v>
      </c>
      <c r="N3450" s="1">
        <v>1</v>
      </c>
      <c r="O3450" s="9">
        <v>1</v>
      </c>
    </row>
    <row r="3451" spans="2:15" x14ac:dyDescent="0.2">
      <c r="D3451" s="200"/>
      <c r="E3451" s="4" t="s">
        <v>67</v>
      </c>
      <c r="F3451" s="5"/>
      <c r="G3451" s="6">
        <v>64</v>
      </c>
      <c r="H3451" s="8">
        <v>41</v>
      </c>
      <c r="I3451" s="1">
        <v>3</v>
      </c>
      <c r="J3451" s="1">
        <v>15</v>
      </c>
      <c r="K3451" s="1">
        <v>6</v>
      </c>
      <c r="L3451" s="1">
        <v>20</v>
      </c>
      <c r="M3451" s="1">
        <v>12</v>
      </c>
      <c r="N3451" s="1">
        <v>1</v>
      </c>
      <c r="O3451" s="9">
        <v>4</v>
      </c>
    </row>
    <row r="3452" spans="2:15" x14ac:dyDescent="0.2">
      <c r="D3452" s="200"/>
      <c r="E3452" s="4" t="s">
        <v>68</v>
      </c>
      <c r="F3452" s="5"/>
      <c r="G3452" s="6">
        <v>16</v>
      </c>
      <c r="H3452" s="8">
        <v>12</v>
      </c>
      <c r="I3452" s="1">
        <v>1</v>
      </c>
      <c r="J3452" s="1">
        <v>5</v>
      </c>
      <c r="K3452" s="1">
        <v>1</v>
      </c>
      <c r="L3452" s="1">
        <v>6</v>
      </c>
      <c r="M3452" s="1">
        <v>3</v>
      </c>
      <c r="N3452" s="1">
        <v>1</v>
      </c>
      <c r="O3452" s="9">
        <v>1</v>
      </c>
    </row>
    <row r="3453" spans="2:15" x14ac:dyDescent="0.2">
      <c r="D3453" s="200"/>
      <c r="E3453" s="4" t="s">
        <v>69</v>
      </c>
      <c r="F3453" s="5"/>
      <c r="G3453" s="6">
        <v>11</v>
      </c>
      <c r="H3453" s="8">
        <v>6</v>
      </c>
      <c r="I3453" s="1">
        <v>0</v>
      </c>
      <c r="J3453" s="1">
        <v>1</v>
      </c>
      <c r="K3453" s="1">
        <v>2</v>
      </c>
      <c r="L3453" s="1">
        <v>6</v>
      </c>
      <c r="M3453" s="1">
        <v>1</v>
      </c>
      <c r="N3453" s="1">
        <v>0</v>
      </c>
      <c r="O3453" s="9">
        <v>1</v>
      </c>
    </row>
    <row r="3454" spans="2:15" x14ac:dyDescent="0.2">
      <c r="D3454" s="93" t="s">
        <v>70</v>
      </c>
      <c r="E3454" s="89" t="s">
        <v>18</v>
      </c>
      <c r="F3454" s="92"/>
      <c r="G3454" s="94">
        <v>0</v>
      </c>
      <c r="H3454" s="122">
        <v>0</v>
      </c>
      <c r="I3454" s="63">
        <v>0</v>
      </c>
      <c r="J3454" s="63">
        <v>0</v>
      </c>
      <c r="K3454" s="63">
        <v>0</v>
      </c>
      <c r="L3454" s="63">
        <v>0</v>
      </c>
      <c r="M3454" s="63">
        <v>0</v>
      </c>
      <c r="N3454" s="63">
        <v>0</v>
      </c>
      <c r="O3454" s="121">
        <v>0</v>
      </c>
    </row>
    <row r="3456" spans="2:15" x14ac:dyDescent="0.2">
      <c r="B3456" s="40" t="str">
        <f xml:space="preserve"> HYPERLINK("#'目次'!B149", "[143]")</f>
        <v>[143]</v>
      </c>
      <c r="C3456" s="23" t="s">
        <v>270</v>
      </c>
    </row>
    <row r="3457" spans="3:15" x14ac:dyDescent="0.2">
      <c r="C3457" s="186" t="s">
        <v>271</v>
      </c>
    </row>
    <row r="3459" spans="3:15" x14ac:dyDescent="0.2">
      <c r="C3459" s="23" t="s">
        <v>73</v>
      </c>
    </row>
    <row r="3460" spans="3:15" ht="36" x14ac:dyDescent="0.2">
      <c r="D3460" s="195"/>
      <c r="E3460" s="196"/>
      <c r="F3460" s="196"/>
      <c r="G3460" s="37" t="s">
        <v>15</v>
      </c>
      <c r="H3460" s="33" t="s">
        <v>272</v>
      </c>
      <c r="I3460" s="13" t="s">
        <v>273</v>
      </c>
      <c r="J3460" s="13" t="s">
        <v>274</v>
      </c>
      <c r="K3460" s="13" t="s">
        <v>275</v>
      </c>
      <c r="L3460" s="13" t="s">
        <v>276</v>
      </c>
      <c r="M3460" s="13" t="s">
        <v>97</v>
      </c>
      <c r="N3460" s="13" t="s">
        <v>99</v>
      </c>
      <c r="O3460" s="38" t="s">
        <v>18</v>
      </c>
    </row>
    <row r="3461" spans="3:15" x14ac:dyDescent="0.2">
      <c r="D3461" s="197"/>
      <c r="E3461" s="198"/>
      <c r="F3461" s="198"/>
      <c r="G3461" s="35"/>
      <c r="H3461" s="39"/>
      <c r="I3461" s="14"/>
      <c r="J3461" s="14"/>
      <c r="K3461" s="14"/>
      <c r="L3461" s="14"/>
      <c r="M3461" s="14"/>
      <c r="N3461" s="14"/>
      <c r="O3461" s="34"/>
    </row>
    <row r="3462" spans="3:15" x14ac:dyDescent="0.2">
      <c r="D3462" s="56"/>
      <c r="E3462" s="58" t="s">
        <v>15</v>
      </c>
      <c r="F3462" s="46"/>
      <c r="G3462" s="36">
        <v>474</v>
      </c>
      <c r="H3462" s="17">
        <v>335</v>
      </c>
      <c r="I3462" s="17">
        <v>35</v>
      </c>
      <c r="J3462" s="17">
        <v>146</v>
      </c>
      <c r="K3462" s="17">
        <v>37</v>
      </c>
      <c r="L3462" s="17">
        <v>194</v>
      </c>
      <c r="M3462" s="17">
        <v>88</v>
      </c>
      <c r="N3462" s="17">
        <v>4</v>
      </c>
      <c r="O3462" s="47">
        <v>17</v>
      </c>
    </row>
    <row r="3463" spans="3:15" x14ac:dyDescent="0.2">
      <c r="D3463" s="199" t="s">
        <v>74</v>
      </c>
      <c r="E3463" s="22" t="s">
        <v>75</v>
      </c>
      <c r="F3463" s="21"/>
      <c r="G3463" s="19">
        <v>238</v>
      </c>
      <c r="H3463" s="27">
        <v>157</v>
      </c>
      <c r="I3463" s="3">
        <v>17</v>
      </c>
      <c r="J3463" s="3">
        <v>71</v>
      </c>
      <c r="K3463" s="3">
        <v>19</v>
      </c>
      <c r="L3463" s="3">
        <v>104</v>
      </c>
      <c r="M3463" s="3">
        <v>41</v>
      </c>
      <c r="N3463" s="3">
        <v>2</v>
      </c>
      <c r="O3463" s="26">
        <v>10</v>
      </c>
    </row>
    <row r="3464" spans="3:15" x14ac:dyDescent="0.2">
      <c r="D3464" s="200"/>
      <c r="E3464" s="4" t="s">
        <v>34</v>
      </c>
      <c r="F3464" s="5"/>
      <c r="G3464" s="6">
        <v>28</v>
      </c>
      <c r="H3464" s="8">
        <v>15</v>
      </c>
      <c r="I3464" s="1">
        <v>1</v>
      </c>
      <c r="J3464" s="1">
        <v>4</v>
      </c>
      <c r="K3464" s="1">
        <v>2</v>
      </c>
      <c r="L3464" s="1">
        <v>15</v>
      </c>
      <c r="M3464" s="1">
        <v>9</v>
      </c>
      <c r="N3464" s="1">
        <v>0</v>
      </c>
      <c r="O3464" s="9">
        <v>2</v>
      </c>
    </row>
    <row r="3465" spans="3:15" x14ac:dyDescent="0.2">
      <c r="D3465" s="200"/>
      <c r="E3465" s="4" t="s">
        <v>35</v>
      </c>
      <c r="F3465" s="5"/>
      <c r="G3465" s="6">
        <v>29</v>
      </c>
      <c r="H3465" s="8">
        <v>16</v>
      </c>
      <c r="I3465" s="1">
        <v>1</v>
      </c>
      <c r="J3465" s="1">
        <v>2</v>
      </c>
      <c r="K3465" s="1">
        <v>2</v>
      </c>
      <c r="L3465" s="1">
        <v>16</v>
      </c>
      <c r="M3465" s="1">
        <v>8</v>
      </c>
      <c r="N3465" s="1">
        <v>1</v>
      </c>
      <c r="O3465" s="9">
        <v>1</v>
      </c>
    </row>
    <row r="3466" spans="3:15" x14ac:dyDescent="0.2">
      <c r="D3466" s="200"/>
      <c r="E3466" s="4" t="s">
        <v>36</v>
      </c>
      <c r="F3466" s="5"/>
      <c r="G3466" s="6">
        <v>55</v>
      </c>
      <c r="H3466" s="8">
        <v>34</v>
      </c>
      <c r="I3466" s="1">
        <v>2</v>
      </c>
      <c r="J3466" s="1">
        <v>12</v>
      </c>
      <c r="K3466" s="1">
        <v>4</v>
      </c>
      <c r="L3466" s="1">
        <v>28</v>
      </c>
      <c r="M3466" s="1">
        <v>16</v>
      </c>
      <c r="N3466" s="1">
        <v>0</v>
      </c>
      <c r="O3466" s="9">
        <v>3</v>
      </c>
    </row>
    <row r="3467" spans="3:15" x14ac:dyDescent="0.2">
      <c r="D3467" s="200"/>
      <c r="E3467" s="4" t="s">
        <v>37</v>
      </c>
      <c r="F3467" s="5"/>
      <c r="G3467" s="6">
        <v>43</v>
      </c>
      <c r="H3467" s="8">
        <v>26</v>
      </c>
      <c r="I3467" s="1">
        <v>4</v>
      </c>
      <c r="J3467" s="1">
        <v>13</v>
      </c>
      <c r="K3467" s="1">
        <v>3</v>
      </c>
      <c r="L3467" s="1">
        <v>21</v>
      </c>
      <c r="M3467" s="1">
        <v>6</v>
      </c>
      <c r="N3467" s="1">
        <v>0</v>
      </c>
      <c r="O3467" s="9">
        <v>2</v>
      </c>
    </row>
    <row r="3468" spans="3:15" x14ac:dyDescent="0.2">
      <c r="D3468" s="200"/>
      <c r="E3468" s="4" t="s">
        <v>38</v>
      </c>
      <c r="F3468" s="5"/>
      <c r="G3468" s="6">
        <v>34</v>
      </c>
      <c r="H3468" s="8">
        <v>29</v>
      </c>
      <c r="I3468" s="1">
        <v>2</v>
      </c>
      <c r="J3468" s="1">
        <v>10</v>
      </c>
      <c r="K3468" s="1">
        <v>2</v>
      </c>
      <c r="L3468" s="1">
        <v>14</v>
      </c>
      <c r="M3468" s="1">
        <v>2</v>
      </c>
      <c r="N3468" s="1">
        <v>1</v>
      </c>
      <c r="O3468" s="9">
        <v>0</v>
      </c>
    </row>
    <row r="3469" spans="3:15" x14ac:dyDescent="0.2">
      <c r="D3469" s="200"/>
      <c r="E3469" s="4" t="s">
        <v>39</v>
      </c>
      <c r="F3469" s="5"/>
      <c r="G3469" s="6">
        <v>31</v>
      </c>
      <c r="H3469" s="8">
        <v>23</v>
      </c>
      <c r="I3469" s="1">
        <v>4</v>
      </c>
      <c r="J3469" s="1">
        <v>18</v>
      </c>
      <c r="K3469" s="1">
        <v>4</v>
      </c>
      <c r="L3469" s="1">
        <v>9</v>
      </c>
      <c r="M3469" s="1">
        <v>0</v>
      </c>
      <c r="N3469" s="1">
        <v>0</v>
      </c>
      <c r="O3469" s="9">
        <v>0</v>
      </c>
    </row>
    <row r="3470" spans="3:15" x14ac:dyDescent="0.2">
      <c r="D3470" s="200"/>
      <c r="E3470" s="4" t="s">
        <v>40</v>
      </c>
      <c r="F3470" s="5"/>
      <c r="G3470" s="6">
        <v>18</v>
      </c>
      <c r="H3470" s="8">
        <v>14</v>
      </c>
      <c r="I3470" s="1">
        <v>3</v>
      </c>
      <c r="J3470" s="1">
        <v>12</v>
      </c>
      <c r="K3470" s="1">
        <v>2</v>
      </c>
      <c r="L3470" s="1">
        <v>1</v>
      </c>
      <c r="M3470" s="1">
        <v>0</v>
      </c>
      <c r="N3470" s="1">
        <v>0</v>
      </c>
      <c r="O3470" s="9">
        <v>2</v>
      </c>
    </row>
    <row r="3471" spans="3:15" x14ac:dyDescent="0.2">
      <c r="D3471" s="199" t="s">
        <v>76</v>
      </c>
      <c r="E3471" s="22" t="s">
        <v>77</v>
      </c>
      <c r="F3471" s="21"/>
      <c r="G3471" s="19">
        <v>236</v>
      </c>
      <c r="H3471" s="27">
        <v>178</v>
      </c>
      <c r="I3471" s="3">
        <v>18</v>
      </c>
      <c r="J3471" s="3">
        <v>75</v>
      </c>
      <c r="K3471" s="3">
        <v>18</v>
      </c>
      <c r="L3471" s="3">
        <v>90</v>
      </c>
      <c r="M3471" s="3">
        <v>47</v>
      </c>
      <c r="N3471" s="3">
        <v>2</v>
      </c>
      <c r="O3471" s="26">
        <v>7</v>
      </c>
    </row>
    <row r="3472" spans="3:15" x14ac:dyDescent="0.2">
      <c r="D3472" s="200"/>
      <c r="E3472" s="4" t="s">
        <v>34</v>
      </c>
      <c r="F3472" s="5"/>
      <c r="G3472" s="6">
        <v>22</v>
      </c>
      <c r="H3472" s="8">
        <v>16</v>
      </c>
      <c r="I3472" s="1">
        <v>0</v>
      </c>
      <c r="J3472" s="1">
        <v>3</v>
      </c>
      <c r="K3472" s="1">
        <v>2</v>
      </c>
      <c r="L3472" s="1">
        <v>9</v>
      </c>
      <c r="M3472" s="1">
        <v>4</v>
      </c>
      <c r="N3472" s="1">
        <v>0</v>
      </c>
      <c r="O3472" s="9">
        <v>0</v>
      </c>
    </row>
    <row r="3473" spans="2:15" x14ac:dyDescent="0.2">
      <c r="D3473" s="200"/>
      <c r="E3473" s="4" t="s">
        <v>35</v>
      </c>
      <c r="F3473" s="5"/>
      <c r="G3473" s="6">
        <v>37</v>
      </c>
      <c r="H3473" s="8">
        <v>25</v>
      </c>
      <c r="I3473" s="1">
        <v>3</v>
      </c>
      <c r="J3473" s="1">
        <v>5</v>
      </c>
      <c r="K3473" s="1">
        <v>3</v>
      </c>
      <c r="L3473" s="1">
        <v>17</v>
      </c>
      <c r="M3473" s="1">
        <v>17</v>
      </c>
      <c r="N3473" s="1">
        <v>0</v>
      </c>
      <c r="O3473" s="9">
        <v>1</v>
      </c>
    </row>
    <row r="3474" spans="2:15" x14ac:dyDescent="0.2">
      <c r="D3474" s="200"/>
      <c r="E3474" s="4" t="s">
        <v>36</v>
      </c>
      <c r="F3474" s="5"/>
      <c r="G3474" s="6">
        <v>48</v>
      </c>
      <c r="H3474" s="8">
        <v>33</v>
      </c>
      <c r="I3474" s="1">
        <v>4</v>
      </c>
      <c r="J3474" s="1">
        <v>10</v>
      </c>
      <c r="K3474" s="1">
        <v>2</v>
      </c>
      <c r="L3474" s="1">
        <v>25</v>
      </c>
      <c r="M3474" s="1">
        <v>17</v>
      </c>
      <c r="N3474" s="1">
        <v>0</v>
      </c>
      <c r="O3474" s="9">
        <v>2</v>
      </c>
    </row>
    <row r="3475" spans="2:15" x14ac:dyDescent="0.2">
      <c r="D3475" s="200"/>
      <c r="E3475" s="4" t="s">
        <v>37</v>
      </c>
      <c r="F3475" s="5"/>
      <c r="G3475" s="6">
        <v>54</v>
      </c>
      <c r="H3475" s="8">
        <v>42</v>
      </c>
      <c r="I3475" s="1">
        <v>2</v>
      </c>
      <c r="J3475" s="1">
        <v>20</v>
      </c>
      <c r="K3475" s="1">
        <v>2</v>
      </c>
      <c r="L3475" s="1">
        <v>21</v>
      </c>
      <c r="M3475" s="1">
        <v>5</v>
      </c>
      <c r="N3475" s="1">
        <v>1</v>
      </c>
      <c r="O3475" s="9">
        <v>3</v>
      </c>
    </row>
    <row r="3476" spans="2:15" x14ac:dyDescent="0.2">
      <c r="D3476" s="200"/>
      <c r="E3476" s="4" t="s">
        <v>38</v>
      </c>
      <c r="F3476" s="5"/>
      <c r="G3476" s="6">
        <v>27</v>
      </c>
      <c r="H3476" s="8">
        <v>23</v>
      </c>
      <c r="I3476" s="1">
        <v>1</v>
      </c>
      <c r="J3476" s="1">
        <v>6</v>
      </c>
      <c r="K3476" s="1">
        <v>3</v>
      </c>
      <c r="L3476" s="1">
        <v>9</v>
      </c>
      <c r="M3476" s="1">
        <v>3</v>
      </c>
      <c r="N3476" s="1">
        <v>0</v>
      </c>
      <c r="O3476" s="9">
        <v>0</v>
      </c>
    </row>
    <row r="3477" spans="2:15" x14ac:dyDescent="0.2">
      <c r="D3477" s="200"/>
      <c r="E3477" s="4" t="s">
        <v>39</v>
      </c>
      <c r="F3477" s="5"/>
      <c r="G3477" s="6">
        <v>31</v>
      </c>
      <c r="H3477" s="8">
        <v>28</v>
      </c>
      <c r="I3477" s="1">
        <v>5</v>
      </c>
      <c r="J3477" s="1">
        <v>19</v>
      </c>
      <c r="K3477" s="1">
        <v>5</v>
      </c>
      <c r="L3477" s="1">
        <v>8</v>
      </c>
      <c r="M3477" s="1">
        <v>1</v>
      </c>
      <c r="N3477" s="1">
        <v>0</v>
      </c>
      <c r="O3477" s="9">
        <v>1</v>
      </c>
    </row>
    <row r="3478" spans="2:15" x14ac:dyDescent="0.2">
      <c r="D3478" s="201"/>
      <c r="E3478" s="57" t="s">
        <v>40</v>
      </c>
      <c r="F3478" s="59"/>
      <c r="G3478" s="55">
        <v>17</v>
      </c>
      <c r="H3478" s="77">
        <v>11</v>
      </c>
      <c r="I3478" s="32">
        <v>3</v>
      </c>
      <c r="J3478" s="32">
        <v>12</v>
      </c>
      <c r="K3478" s="32">
        <v>1</v>
      </c>
      <c r="L3478" s="32">
        <v>1</v>
      </c>
      <c r="M3478" s="32">
        <v>0</v>
      </c>
      <c r="N3478" s="32">
        <v>1</v>
      </c>
      <c r="O3478" s="80">
        <v>0</v>
      </c>
    </row>
    <row r="3480" spans="2:15" x14ac:dyDescent="0.2">
      <c r="B3480" s="40" t="str">
        <f xml:space="preserve"> HYPERLINK("#'目次'!B150", "[144]")</f>
        <v>[144]</v>
      </c>
      <c r="C3480" s="23" t="s">
        <v>270</v>
      </c>
    </row>
    <row r="3481" spans="2:15" x14ac:dyDescent="0.2">
      <c r="C3481" s="186" t="s">
        <v>271</v>
      </c>
    </row>
    <row r="3483" spans="2:15" x14ac:dyDescent="0.2">
      <c r="C3483" s="23" t="s">
        <v>80</v>
      </c>
    </row>
    <row r="3484" spans="2:15" ht="36" x14ac:dyDescent="0.2">
      <c r="E3484" s="195"/>
      <c r="F3484" s="196"/>
      <c r="G3484" s="37" t="s">
        <v>15</v>
      </c>
      <c r="H3484" s="33" t="s">
        <v>272</v>
      </c>
      <c r="I3484" s="13" t="s">
        <v>273</v>
      </c>
      <c r="J3484" s="13" t="s">
        <v>274</v>
      </c>
      <c r="K3484" s="13" t="s">
        <v>275</v>
      </c>
      <c r="L3484" s="13" t="s">
        <v>276</v>
      </c>
      <c r="M3484" s="13" t="s">
        <v>97</v>
      </c>
      <c r="N3484" s="13" t="s">
        <v>99</v>
      </c>
      <c r="O3484" s="38" t="s">
        <v>18</v>
      </c>
    </row>
    <row r="3485" spans="2:15" x14ac:dyDescent="0.2">
      <c r="E3485" s="197"/>
      <c r="F3485" s="198"/>
      <c r="G3485" s="35"/>
      <c r="H3485" s="39"/>
      <c r="I3485" s="14"/>
      <c r="J3485" s="14"/>
      <c r="K3485" s="14"/>
      <c r="L3485" s="14"/>
      <c r="M3485" s="14"/>
      <c r="N3485" s="14"/>
      <c r="O3485" s="34"/>
    </row>
    <row r="3486" spans="2:15" x14ac:dyDescent="0.2">
      <c r="E3486" s="91" t="s">
        <v>15</v>
      </c>
      <c r="F3486" s="46"/>
      <c r="G3486" s="36">
        <v>474</v>
      </c>
      <c r="H3486" s="17">
        <v>335</v>
      </c>
      <c r="I3486" s="17">
        <v>35</v>
      </c>
      <c r="J3486" s="17">
        <v>146</v>
      </c>
      <c r="K3486" s="17">
        <v>37</v>
      </c>
      <c r="L3486" s="17">
        <v>194</v>
      </c>
      <c r="M3486" s="17">
        <v>88</v>
      </c>
      <c r="N3486" s="17">
        <v>4</v>
      </c>
      <c r="O3486" s="47">
        <v>17</v>
      </c>
    </row>
    <row r="3487" spans="2:15" x14ac:dyDescent="0.2">
      <c r="E3487" s="4" t="s">
        <v>81</v>
      </c>
      <c r="F3487" s="5"/>
      <c r="G3487" s="19">
        <v>18</v>
      </c>
      <c r="H3487" s="27">
        <v>12</v>
      </c>
      <c r="I3487" s="3">
        <v>3</v>
      </c>
      <c r="J3487" s="3">
        <v>4</v>
      </c>
      <c r="K3487" s="3">
        <v>4</v>
      </c>
      <c r="L3487" s="3">
        <v>6</v>
      </c>
      <c r="M3487" s="3">
        <v>8</v>
      </c>
      <c r="N3487" s="3">
        <v>0</v>
      </c>
      <c r="O3487" s="26">
        <v>0</v>
      </c>
    </row>
    <row r="3488" spans="2:15" x14ac:dyDescent="0.2">
      <c r="E3488" s="4" t="s">
        <v>82</v>
      </c>
      <c r="F3488" s="5"/>
      <c r="G3488" s="6">
        <v>32</v>
      </c>
      <c r="H3488" s="8">
        <v>21</v>
      </c>
      <c r="I3488" s="1">
        <v>0</v>
      </c>
      <c r="J3488" s="1">
        <v>14</v>
      </c>
      <c r="K3488" s="1">
        <v>4</v>
      </c>
      <c r="L3488" s="1">
        <v>13</v>
      </c>
      <c r="M3488" s="1">
        <v>3</v>
      </c>
      <c r="N3488" s="1">
        <v>1</v>
      </c>
      <c r="O3488" s="9">
        <v>1</v>
      </c>
    </row>
    <row r="3489" spans="2:15" x14ac:dyDescent="0.2">
      <c r="E3489" s="4" t="s">
        <v>83</v>
      </c>
      <c r="F3489" s="5"/>
      <c r="G3489" s="6">
        <v>185</v>
      </c>
      <c r="H3489" s="8">
        <v>132</v>
      </c>
      <c r="I3489" s="1">
        <v>14</v>
      </c>
      <c r="J3489" s="1">
        <v>50</v>
      </c>
      <c r="K3489" s="1">
        <v>17</v>
      </c>
      <c r="L3489" s="1">
        <v>81</v>
      </c>
      <c r="M3489" s="1">
        <v>41</v>
      </c>
      <c r="N3489" s="1">
        <v>2</v>
      </c>
      <c r="O3489" s="9">
        <v>8</v>
      </c>
    </row>
    <row r="3490" spans="2:15" x14ac:dyDescent="0.2">
      <c r="E3490" s="4" t="s">
        <v>84</v>
      </c>
      <c r="F3490" s="5"/>
      <c r="G3490" s="6">
        <v>11</v>
      </c>
      <c r="H3490" s="8">
        <v>10</v>
      </c>
      <c r="I3490" s="1">
        <v>0</v>
      </c>
      <c r="J3490" s="1">
        <v>3</v>
      </c>
      <c r="K3490" s="1">
        <v>0</v>
      </c>
      <c r="L3490" s="1">
        <v>1</v>
      </c>
      <c r="M3490" s="1">
        <v>0</v>
      </c>
      <c r="N3490" s="1">
        <v>0</v>
      </c>
      <c r="O3490" s="9">
        <v>0</v>
      </c>
    </row>
    <row r="3491" spans="2:15" x14ac:dyDescent="0.2">
      <c r="E3491" s="4" t="s">
        <v>85</v>
      </c>
      <c r="F3491" s="5"/>
      <c r="G3491" s="6">
        <v>62</v>
      </c>
      <c r="H3491" s="8">
        <v>43</v>
      </c>
      <c r="I3491" s="1">
        <v>9</v>
      </c>
      <c r="J3491" s="1">
        <v>25</v>
      </c>
      <c r="K3491" s="1">
        <v>4</v>
      </c>
      <c r="L3491" s="1">
        <v>20</v>
      </c>
      <c r="M3491" s="1">
        <v>9</v>
      </c>
      <c r="N3491" s="1">
        <v>0</v>
      </c>
      <c r="O3491" s="9">
        <v>5</v>
      </c>
    </row>
    <row r="3492" spans="2:15" x14ac:dyDescent="0.2">
      <c r="E3492" s="4" t="s">
        <v>86</v>
      </c>
      <c r="F3492" s="5"/>
      <c r="G3492" s="6">
        <v>80</v>
      </c>
      <c r="H3492" s="8">
        <v>55</v>
      </c>
      <c r="I3492" s="1">
        <v>4</v>
      </c>
      <c r="J3492" s="1">
        <v>22</v>
      </c>
      <c r="K3492" s="1">
        <v>4</v>
      </c>
      <c r="L3492" s="1">
        <v>36</v>
      </c>
      <c r="M3492" s="1">
        <v>15</v>
      </c>
      <c r="N3492" s="1">
        <v>1</v>
      </c>
      <c r="O3492" s="9">
        <v>3</v>
      </c>
    </row>
    <row r="3493" spans="2:15" x14ac:dyDescent="0.2">
      <c r="E3493" s="4" t="s">
        <v>87</v>
      </c>
      <c r="F3493" s="5"/>
      <c r="G3493" s="6">
        <v>14</v>
      </c>
      <c r="H3493" s="8">
        <v>10</v>
      </c>
      <c r="I3493" s="1">
        <v>2</v>
      </c>
      <c r="J3493" s="1">
        <v>7</v>
      </c>
      <c r="K3493" s="1">
        <v>1</v>
      </c>
      <c r="L3493" s="1">
        <v>6</v>
      </c>
      <c r="M3493" s="1">
        <v>4</v>
      </c>
      <c r="N3493" s="1">
        <v>0</v>
      </c>
      <c r="O3493" s="9">
        <v>0</v>
      </c>
    </row>
    <row r="3494" spans="2:15" x14ac:dyDescent="0.2">
      <c r="E3494" s="4" t="s">
        <v>88</v>
      </c>
      <c r="F3494" s="5"/>
      <c r="G3494" s="6">
        <v>12</v>
      </c>
      <c r="H3494" s="8">
        <v>8</v>
      </c>
      <c r="I3494" s="1">
        <v>0</v>
      </c>
      <c r="J3494" s="1">
        <v>7</v>
      </c>
      <c r="K3494" s="1">
        <v>0</v>
      </c>
      <c r="L3494" s="1">
        <v>6</v>
      </c>
      <c r="M3494" s="1">
        <v>2</v>
      </c>
      <c r="N3494" s="1">
        <v>0</v>
      </c>
      <c r="O3494" s="9">
        <v>0</v>
      </c>
    </row>
    <row r="3495" spans="2:15" x14ac:dyDescent="0.2">
      <c r="E3495" s="4" t="s">
        <v>89</v>
      </c>
      <c r="F3495" s="5"/>
      <c r="G3495" s="6">
        <v>33</v>
      </c>
      <c r="H3495" s="8">
        <v>25</v>
      </c>
      <c r="I3495" s="1">
        <v>0</v>
      </c>
      <c r="J3495" s="1">
        <v>6</v>
      </c>
      <c r="K3495" s="1">
        <v>3</v>
      </c>
      <c r="L3495" s="1">
        <v>15</v>
      </c>
      <c r="M3495" s="1">
        <v>3</v>
      </c>
      <c r="N3495" s="1">
        <v>0</v>
      </c>
      <c r="O3495" s="9">
        <v>0</v>
      </c>
    </row>
    <row r="3496" spans="2:15" x14ac:dyDescent="0.2">
      <c r="E3496" s="4" t="s">
        <v>90</v>
      </c>
      <c r="F3496" s="5"/>
      <c r="G3496" s="6">
        <v>18</v>
      </c>
      <c r="H3496" s="8">
        <v>12</v>
      </c>
      <c r="I3496" s="1">
        <v>2</v>
      </c>
      <c r="J3496" s="1">
        <v>7</v>
      </c>
      <c r="K3496" s="1">
        <v>0</v>
      </c>
      <c r="L3496" s="1">
        <v>7</v>
      </c>
      <c r="M3496" s="1">
        <v>1</v>
      </c>
      <c r="N3496" s="1">
        <v>0</v>
      </c>
      <c r="O3496" s="9">
        <v>0</v>
      </c>
    </row>
    <row r="3497" spans="2:15" x14ac:dyDescent="0.2">
      <c r="E3497" s="57" t="s">
        <v>91</v>
      </c>
      <c r="F3497" s="59"/>
      <c r="G3497" s="55">
        <v>9</v>
      </c>
      <c r="H3497" s="77">
        <v>7</v>
      </c>
      <c r="I3497" s="32">
        <v>1</v>
      </c>
      <c r="J3497" s="32">
        <v>1</v>
      </c>
      <c r="K3497" s="32">
        <v>0</v>
      </c>
      <c r="L3497" s="32">
        <v>3</v>
      </c>
      <c r="M3497" s="32">
        <v>2</v>
      </c>
      <c r="N3497" s="32">
        <v>0</v>
      </c>
      <c r="O3497" s="80">
        <v>0</v>
      </c>
    </row>
    <row r="3499" spans="2:15" x14ac:dyDescent="0.2">
      <c r="B3499" s="40" t="str">
        <f xml:space="preserve"> HYPERLINK("#'目次'!B151", "[145]")</f>
        <v>[145]</v>
      </c>
      <c r="C3499" s="23" t="s">
        <v>280</v>
      </c>
    </row>
    <row r="3502" spans="2:15" x14ac:dyDescent="0.2">
      <c r="C3502" s="23" t="s">
        <v>14</v>
      </c>
    </row>
    <row r="3503" spans="2:15" ht="24" x14ac:dyDescent="0.2">
      <c r="D3503" s="195"/>
      <c r="E3503" s="196"/>
      <c r="F3503" s="196"/>
      <c r="G3503" s="37" t="s">
        <v>15</v>
      </c>
      <c r="H3503" s="33" t="s">
        <v>281</v>
      </c>
      <c r="I3503" s="13" t="s">
        <v>282</v>
      </c>
      <c r="J3503" s="13" t="s">
        <v>283</v>
      </c>
      <c r="K3503" s="13" t="s">
        <v>174</v>
      </c>
      <c r="L3503" s="13" t="s">
        <v>284</v>
      </c>
      <c r="M3503" s="13" t="s">
        <v>99</v>
      </c>
      <c r="N3503" s="38" t="s">
        <v>18</v>
      </c>
    </row>
    <row r="3504" spans="2:15" x14ac:dyDescent="0.2">
      <c r="D3504" s="197"/>
      <c r="E3504" s="198"/>
      <c r="F3504" s="198"/>
      <c r="G3504" s="35"/>
      <c r="H3504" s="39"/>
      <c r="I3504" s="14"/>
      <c r="J3504" s="14"/>
      <c r="K3504" s="14"/>
      <c r="L3504" s="14"/>
      <c r="M3504" s="14"/>
      <c r="N3504" s="34"/>
    </row>
    <row r="3505" spans="4:14" x14ac:dyDescent="0.2">
      <c r="D3505" s="56"/>
      <c r="E3505" s="58" t="s">
        <v>15</v>
      </c>
      <c r="F3505" s="46"/>
      <c r="G3505" s="36">
        <v>1200</v>
      </c>
      <c r="H3505" s="17">
        <v>970</v>
      </c>
      <c r="I3505" s="17">
        <v>136</v>
      </c>
      <c r="J3505" s="17">
        <v>24</v>
      </c>
      <c r="K3505" s="17">
        <v>334</v>
      </c>
      <c r="L3505" s="17">
        <v>71</v>
      </c>
      <c r="M3505" s="17">
        <v>4</v>
      </c>
      <c r="N3505" s="47">
        <v>18</v>
      </c>
    </row>
    <row r="3506" spans="4:14" x14ac:dyDescent="0.2">
      <c r="D3506" s="199" t="s">
        <v>19</v>
      </c>
      <c r="E3506" s="22" t="s">
        <v>20</v>
      </c>
      <c r="F3506" s="21"/>
      <c r="G3506" s="19">
        <v>132</v>
      </c>
      <c r="H3506" s="27">
        <v>107</v>
      </c>
      <c r="I3506" s="3">
        <v>13</v>
      </c>
      <c r="J3506" s="3">
        <v>1</v>
      </c>
      <c r="K3506" s="3">
        <v>34</v>
      </c>
      <c r="L3506" s="3">
        <v>10</v>
      </c>
      <c r="M3506" s="3">
        <v>0</v>
      </c>
      <c r="N3506" s="26">
        <v>2</v>
      </c>
    </row>
    <row r="3507" spans="4:14" x14ac:dyDescent="0.2">
      <c r="D3507" s="200"/>
      <c r="E3507" s="4" t="s">
        <v>21</v>
      </c>
      <c r="F3507" s="5"/>
      <c r="G3507" s="6">
        <v>444</v>
      </c>
      <c r="H3507" s="8">
        <v>359</v>
      </c>
      <c r="I3507" s="1">
        <v>51</v>
      </c>
      <c r="J3507" s="1">
        <v>8</v>
      </c>
      <c r="K3507" s="1">
        <v>148</v>
      </c>
      <c r="L3507" s="1">
        <v>27</v>
      </c>
      <c r="M3507" s="1">
        <v>1</v>
      </c>
      <c r="N3507" s="9">
        <v>7</v>
      </c>
    </row>
    <row r="3508" spans="4:14" x14ac:dyDescent="0.2">
      <c r="D3508" s="200"/>
      <c r="E3508" s="4" t="s">
        <v>22</v>
      </c>
      <c r="F3508" s="5"/>
      <c r="G3508" s="6">
        <v>192</v>
      </c>
      <c r="H3508" s="8">
        <v>153</v>
      </c>
      <c r="I3508" s="1">
        <v>27</v>
      </c>
      <c r="J3508" s="1">
        <v>4</v>
      </c>
      <c r="K3508" s="1">
        <v>47</v>
      </c>
      <c r="L3508" s="1">
        <v>8</v>
      </c>
      <c r="M3508" s="1">
        <v>0</v>
      </c>
      <c r="N3508" s="9">
        <v>4</v>
      </c>
    </row>
    <row r="3509" spans="4:14" x14ac:dyDescent="0.2">
      <c r="D3509" s="200"/>
      <c r="E3509" s="4" t="s">
        <v>23</v>
      </c>
      <c r="F3509" s="5"/>
      <c r="G3509" s="6">
        <v>192</v>
      </c>
      <c r="H3509" s="8">
        <v>157</v>
      </c>
      <c r="I3509" s="1">
        <v>30</v>
      </c>
      <c r="J3509" s="1">
        <v>3</v>
      </c>
      <c r="K3509" s="1">
        <v>46</v>
      </c>
      <c r="L3509" s="1">
        <v>12</v>
      </c>
      <c r="M3509" s="1">
        <v>1</v>
      </c>
      <c r="N3509" s="9">
        <v>2</v>
      </c>
    </row>
    <row r="3510" spans="4:14" x14ac:dyDescent="0.2">
      <c r="D3510" s="200"/>
      <c r="E3510" s="4" t="s">
        <v>24</v>
      </c>
      <c r="F3510" s="5"/>
      <c r="G3510" s="6">
        <v>240</v>
      </c>
      <c r="H3510" s="8">
        <v>194</v>
      </c>
      <c r="I3510" s="1">
        <v>15</v>
      </c>
      <c r="J3510" s="1">
        <v>8</v>
      </c>
      <c r="K3510" s="1">
        <v>59</v>
      </c>
      <c r="L3510" s="1">
        <v>14</v>
      </c>
      <c r="M3510" s="1">
        <v>2</v>
      </c>
      <c r="N3510" s="9">
        <v>3</v>
      </c>
    </row>
    <row r="3511" spans="4:14" x14ac:dyDescent="0.2">
      <c r="D3511" s="199" t="s">
        <v>25</v>
      </c>
      <c r="E3511" s="22" t="s">
        <v>26</v>
      </c>
      <c r="F3511" s="21"/>
      <c r="G3511" s="19">
        <v>348</v>
      </c>
      <c r="H3511" s="27">
        <v>275</v>
      </c>
      <c r="I3511" s="3">
        <v>50</v>
      </c>
      <c r="J3511" s="3">
        <v>8</v>
      </c>
      <c r="K3511" s="3">
        <v>114</v>
      </c>
      <c r="L3511" s="3">
        <v>28</v>
      </c>
      <c r="M3511" s="3">
        <v>0</v>
      </c>
      <c r="N3511" s="26">
        <v>4</v>
      </c>
    </row>
    <row r="3512" spans="4:14" x14ac:dyDescent="0.2">
      <c r="D3512" s="200"/>
      <c r="E3512" s="4" t="s">
        <v>27</v>
      </c>
      <c r="F3512" s="5"/>
      <c r="G3512" s="6">
        <v>378</v>
      </c>
      <c r="H3512" s="8">
        <v>304</v>
      </c>
      <c r="I3512" s="1">
        <v>39</v>
      </c>
      <c r="J3512" s="1">
        <v>13</v>
      </c>
      <c r="K3512" s="1">
        <v>99</v>
      </c>
      <c r="L3512" s="1">
        <v>28</v>
      </c>
      <c r="M3512" s="1">
        <v>4</v>
      </c>
      <c r="N3512" s="9">
        <v>4</v>
      </c>
    </row>
    <row r="3513" spans="4:14" x14ac:dyDescent="0.2">
      <c r="D3513" s="200"/>
      <c r="E3513" s="4" t="s">
        <v>28</v>
      </c>
      <c r="F3513" s="5"/>
      <c r="G3513" s="6">
        <v>372</v>
      </c>
      <c r="H3513" s="8">
        <v>301</v>
      </c>
      <c r="I3513" s="1">
        <v>42</v>
      </c>
      <c r="J3513" s="1">
        <v>3</v>
      </c>
      <c r="K3513" s="1">
        <v>95</v>
      </c>
      <c r="L3513" s="1">
        <v>14</v>
      </c>
      <c r="M3513" s="1">
        <v>0</v>
      </c>
      <c r="N3513" s="9">
        <v>10</v>
      </c>
    </row>
    <row r="3514" spans="4:14" x14ac:dyDescent="0.2">
      <c r="D3514" s="200"/>
      <c r="E3514" s="4" t="s">
        <v>29</v>
      </c>
      <c r="F3514" s="5"/>
      <c r="G3514" s="6">
        <v>102</v>
      </c>
      <c r="H3514" s="8">
        <v>90</v>
      </c>
      <c r="I3514" s="1">
        <v>5</v>
      </c>
      <c r="J3514" s="1">
        <v>0</v>
      </c>
      <c r="K3514" s="1">
        <v>26</v>
      </c>
      <c r="L3514" s="1">
        <v>1</v>
      </c>
      <c r="M3514" s="1">
        <v>0</v>
      </c>
      <c r="N3514" s="9">
        <v>0</v>
      </c>
    </row>
    <row r="3515" spans="4:14" x14ac:dyDescent="0.2">
      <c r="D3515" s="199" t="s">
        <v>30</v>
      </c>
      <c r="E3515" s="22" t="s">
        <v>31</v>
      </c>
      <c r="F3515" s="21"/>
      <c r="G3515" s="19">
        <v>592</v>
      </c>
      <c r="H3515" s="27">
        <v>479</v>
      </c>
      <c r="I3515" s="3">
        <v>57</v>
      </c>
      <c r="J3515" s="3">
        <v>14</v>
      </c>
      <c r="K3515" s="3">
        <v>156</v>
      </c>
      <c r="L3515" s="3">
        <v>37</v>
      </c>
      <c r="M3515" s="3">
        <v>0</v>
      </c>
      <c r="N3515" s="26">
        <v>12</v>
      </c>
    </row>
    <row r="3516" spans="4:14" x14ac:dyDescent="0.2">
      <c r="D3516" s="200"/>
      <c r="E3516" s="4" t="s">
        <v>32</v>
      </c>
      <c r="F3516" s="5"/>
      <c r="G3516" s="6">
        <v>608</v>
      </c>
      <c r="H3516" s="8">
        <v>491</v>
      </c>
      <c r="I3516" s="1">
        <v>79</v>
      </c>
      <c r="J3516" s="1">
        <v>10</v>
      </c>
      <c r="K3516" s="1">
        <v>178</v>
      </c>
      <c r="L3516" s="1">
        <v>34</v>
      </c>
      <c r="M3516" s="1">
        <v>4</v>
      </c>
      <c r="N3516" s="9">
        <v>6</v>
      </c>
    </row>
    <row r="3517" spans="4:14" x14ac:dyDescent="0.2">
      <c r="D3517" s="199" t="s">
        <v>33</v>
      </c>
      <c r="E3517" s="22" t="s">
        <v>34</v>
      </c>
      <c r="F3517" s="21"/>
      <c r="G3517" s="19">
        <v>74</v>
      </c>
      <c r="H3517" s="27">
        <v>63</v>
      </c>
      <c r="I3517" s="3">
        <v>2</v>
      </c>
      <c r="J3517" s="3">
        <v>1</v>
      </c>
      <c r="K3517" s="3">
        <v>12</v>
      </c>
      <c r="L3517" s="3">
        <v>4</v>
      </c>
      <c r="M3517" s="3">
        <v>0</v>
      </c>
      <c r="N3517" s="26">
        <v>0</v>
      </c>
    </row>
    <row r="3518" spans="4:14" x14ac:dyDescent="0.2">
      <c r="D3518" s="200"/>
      <c r="E3518" s="4" t="s">
        <v>35</v>
      </c>
      <c r="F3518" s="5"/>
      <c r="G3518" s="6">
        <v>148</v>
      </c>
      <c r="H3518" s="8">
        <v>125</v>
      </c>
      <c r="I3518" s="1">
        <v>18</v>
      </c>
      <c r="J3518" s="1">
        <v>5</v>
      </c>
      <c r="K3518" s="1">
        <v>46</v>
      </c>
      <c r="L3518" s="1">
        <v>8</v>
      </c>
      <c r="M3518" s="1">
        <v>0</v>
      </c>
      <c r="N3518" s="9">
        <v>4</v>
      </c>
    </row>
    <row r="3519" spans="4:14" x14ac:dyDescent="0.2">
      <c r="D3519" s="200"/>
      <c r="E3519" s="4" t="s">
        <v>36</v>
      </c>
      <c r="F3519" s="5"/>
      <c r="G3519" s="6">
        <v>187</v>
      </c>
      <c r="H3519" s="8">
        <v>130</v>
      </c>
      <c r="I3519" s="1">
        <v>24</v>
      </c>
      <c r="J3519" s="1">
        <v>4</v>
      </c>
      <c r="K3519" s="1">
        <v>65</v>
      </c>
      <c r="L3519" s="1">
        <v>21</v>
      </c>
      <c r="M3519" s="1">
        <v>1</v>
      </c>
      <c r="N3519" s="9">
        <v>5</v>
      </c>
    </row>
    <row r="3520" spans="4:14" x14ac:dyDescent="0.2">
      <c r="D3520" s="200"/>
      <c r="E3520" s="4" t="s">
        <v>37</v>
      </c>
      <c r="F3520" s="5"/>
      <c r="G3520" s="6">
        <v>221</v>
      </c>
      <c r="H3520" s="8">
        <v>175</v>
      </c>
      <c r="I3520" s="1">
        <v>25</v>
      </c>
      <c r="J3520" s="1">
        <v>4</v>
      </c>
      <c r="K3520" s="1">
        <v>83</v>
      </c>
      <c r="L3520" s="1">
        <v>17</v>
      </c>
      <c r="M3520" s="1">
        <v>0</v>
      </c>
      <c r="N3520" s="9">
        <v>1</v>
      </c>
    </row>
    <row r="3521" spans="2:14" x14ac:dyDescent="0.2">
      <c r="D3521" s="200"/>
      <c r="E3521" s="4" t="s">
        <v>38</v>
      </c>
      <c r="F3521" s="5"/>
      <c r="G3521" s="6">
        <v>186</v>
      </c>
      <c r="H3521" s="8">
        <v>148</v>
      </c>
      <c r="I3521" s="1">
        <v>26</v>
      </c>
      <c r="J3521" s="1">
        <v>6</v>
      </c>
      <c r="K3521" s="1">
        <v>64</v>
      </c>
      <c r="L3521" s="1">
        <v>15</v>
      </c>
      <c r="M3521" s="1">
        <v>1</v>
      </c>
      <c r="N3521" s="9">
        <v>4</v>
      </c>
    </row>
    <row r="3522" spans="2:14" x14ac:dyDescent="0.2">
      <c r="D3522" s="200"/>
      <c r="E3522" s="4" t="s">
        <v>39</v>
      </c>
      <c r="F3522" s="5"/>
      <c r="G3522" s="6">
        <v>223</v>
      </c>
      <c r="H3522" s="8">
        <v>186</v>
      </c>
      <c r="I3522" s="1">
        <v>31</v>
      </c>
      <c r="J3522" s="1">
        <v>2</v>
      </c>
      <c r="K3522" s="1">
        <v>45</v>
      </c>
      <c r="L3522" s="1">
        <v>4</v>
      </c>
      <c r="M3522" s="1">
        <v>2</v>
      </c>
      <c r="N3522" s="9">
        <v>0</v>
      </c>
    </row>
    <row r="3523" spans="2:14" x14ac:dyDescent="0.2">
      <c r="D3523" s="201"/>
      <c r="E3523" s="57" t="s">
        <v>40</v>
      </c>
      <c r="F3523" s="59"/>
      <c r="G3523" s="55">
        <v>161</v>
      </c>
      <c r="H3523" s="77">
        <v>143</v>
      </c>
      <c r="I3523" s="32">
        <v>10</v>
      </c>
      <c r="J3523" s="32">
        <v>2</v>
      </c>
      <c r="K3523" s="32">
        <v>19</v>
      </c>
      <c r="L3523" s="32">
        <v>2</v>
      </c>
      <c r="M3523" s="32">
        <v>0</v>
      </c>
      <c r="N3523" s="80">
        <v>4</v>
      </c>
    </row>
    <row r="3525" spans="2:14" x14ac:dyDescent="0.2">
      <c r="B3525" s="40" t="str">
        <f xml:space="preserve"> HYPERLINK("#'目次'!B152", "[146]")</f>
        <v>[146]</v>
      </c>
      <c r="C3525" s="23" t="s">
        <v>280</v>
      </c>
    </row>
    <row r="3528" spans="2:14" x14ac:dyDescent="0.2">
      <c r="C3528" s="23" t="s">
        <v>48</v>
      </c>
    </row>
    <row r="3529" spans="2:14" ht="24" x14ac:dyDescent="0.2">
      <c r="D3529" s="195"/>
      <c r="E3529" s="196"/>
      <c r="F3529" s="196"/>
      <c r="G3529" s="37" t="s">
        <v>15</v>
      </c>
      <c r="H3529" s="33" t="s">
        <v>281</v>
      </c>
      <c r="I3529" s="13" t="s">
        <v>282</v>
      </c>
      <c r="J3529" s="13" t="s">
        <v>283</v>
      </c>
      <c r="K3529" s="13" t="s">
        <v>174</v>
      </c>
      <c r="L3529" s="13" t="s">
        <v>284</v>
      </c>
      <c r="M3529" s="13" t="s">
        <v>99</v>
      </c>
      <c r="N3529" s="38" t="s">
        <v>18</v>
      </c>
    </row>
    <row r="3530" spans="2:14" x14ac:dyDescent="0.2">
      <c r="D3530" s="197"/>
      <c r="E3530" s="198"/>
      <c r="F3530" s="198"/>
      <c r="G3530" s="35"/>
      <c r="H3530" s="39"/>
      <c r="I3530" s="14"/>
      <c r="J3530" s="14"/>
      <c r="K3530" s="14"/>
      <c r="L3530" s="14"/>
      <c r="M3530" s="14"/>
      <c r="N3530" s="34"/>
    </row>
    <row r="3531" spans="2:14" x14ac:dyDescent="0.2">
      <c r="D3531" s="56"/>
      <c r="E3531" s="58" t="s">
        <v>15</v>
      </c>
      <c r="F3531" s="46"/>
      <c r="G3531" s="36">
        <v>1200</v>
      </c>
      <c r="H3531" s="17">
        <v>970</v>
      </c>
      <c r="I3531" s="17">
        <v>136</v>
      </c>
      <c r="J3531" s="17">
        <v>24</v>
      </c>
      <c r="K3531" s="17">
        <v>334</v>
      </c>
      <c r="L3531" s="17">
        <v>71</v>
      </c>
      <c r="M3531" s="17">
        <v>4</v>
      </c>
      <c r="N3531" s="47">
        <v>18</v>
      </c>
    </row>
    <row r="3532" spans="2:14" x14ac:dyDescent="0.2">
      <c r="D3532" s="199" t="s">
        <v>49</v>
      </c>
      <c r="E3532" s="22" t="s">
        <v>50</v>
      </c>
      <c r="F3532" s="21"/>
      <c r="G3532" s="19">
        <v>15</v>
      </c>
      <c r="H3532" s="27">
        <v>14</v>
      </c>
      <c r="I3532" s="3">
        <v>1</v>
      </c>
      <c r="J3532" s="3">
        <v>0</v>
      </c>
      <c r="K3532" s="3">
        <v>2</v>
      </c>
      <c r="L3532" s="3">
        <v>0</v>
      </c>
      <c r="M3532" s="3">
        <v>0</v>
      </c>
      <c r="N3532" s="26">
        <v>0</v>
      </c>
    </row>
    <row r="3533" spans="2:14" x14ac:dyDescent="0.2">
      <c r="D3533" s="200"/>
      <c r="E3533" s="4" t="s">
        <v>51</v>
      </c>
      <c r="F3533" s="5"/>
      <c r="G3533" s="6">
        <v>142</v>
      </c>
      <c r="H3533" s="8">
        <v>125</v>
      </c>
      <c r="I3533" s="1">
        <v>10</v>
      </c>
      <c r="J3533" s="1">
        <v>3</v>
      </c>
      <c r="K3533" s="1">
        <v>32</v>
      </c>
      <c r="L3533" s="1">
        <v>8</v>
      </c>
      <c r="M3533" s="1">
        <v>0</v>
      </c>
      <c r="N3533" s="9">
        <v>1</v>
      </c>
    </row>
    <row r="3534" spans="2:14" x14ac:dyDescent="0.2">
      <c r="D3534" s="200"/>
      <c r="E3534" s="4" t="s">
        <v>52</v>
      </c>
      <c r="F3534" s="5"/>
      <c r="G3534" s="6">
        <v>26</v>
      </c>
      <c r="H3534" s="8">
        <v>16</v>
      </c>
      <c r="I3534" s="1">
        <v>6</v>
      </c>
      <c r="J3534" s="1">
        <v>1</v>
      </c>
      <c r="K3534" s="1">
        <v>7</v>
      </c>
      <c r="L3534" s="1">
        <v>2</v>
      </c>
      <c r="M3534" s="1">
        <v>1</v>
      </c>
      <c r="N3534" s="9">
        <v>0</v>
      </c>
    </row>
    <row r="3535" spans="2:14" x14ac:dyDescent="0.2">
      <c r="D3535" s="200"/>
      <c r="E3535" s="4" t="s">
        <v>53</v>
      </c>
      <c r="F3535" s="5"/>
      <c r="G3535" s="6">
        <v>41</v>
      </c>
      <c r="H3535" s="8">
        <v>28</v>
      </c>
      <c r="I3535" s="1">
        <v>7</v>
      </c>
      <c r="J3535" s="1">
        <v>1</v>
      </c>
      <c r="K3535" s="1">
        <v>16</v>
      </c>
      <c r="L3535" s="1">
        <v>8</v>
      </c>
      <c r="M3535" s="1">
        <v>0</v>
      </c>
      <c r="N3535" s="9">
        <v>0</v>
      </c>
    </row>
    <row r="3536" spans="2:14" x14ac:dyDescent="0.2">
      <c r="D3536" s="200"/>
      <c r="E3536" s="4" t="s">
        <v>54</v>
      </c>
      <c r="F3536" s="5"/>
      <c r="G3536" s="6">
        <v>226</v>
      </c>
      <c r="H3536" s="8">
        <v>170</v>
      </c>
      <c r="I3536" s="1">
        <v>31</v>
      </c>
      <c r="J3536" s="1">
        <v>2</v>
      </c>
      <c r="K3536" s="1">
        <v>86</v>
      </c>
      <c r="L3536" s="1">
        <v>18</v>
      </c>
      <c r="M3536" s="1">
        <v>2</v>
      </c>
      <c r="N3536" s="9">
        <v>4</v>
      </c>
    </row>
    <row r="3537" spans="4:14" x14ac:dyDescent="0.2">
      <c r="D3537" s="200"/>
      <c r="E3537" s="4" t="s">
        <v>55</v>
      </c>
      <c r="F3537" s="5"/>
      <c r="G3537" s="6">
        <v>125</v>
      </c>
      <c r="H3537" s="8">
        <v>103</v>
      </c>
      <c r="I3537" s="1">
        <v>15</v>
      </c>
      <c r="J3537" s="1">
        <v>2</v>
      </c>
      <c r="K3537" s="1">
        <v>26</v>
      </c>
      <c r="L3537" s="1">
        <v>10</v>
      </c>
      <c r="M3537" s="1">
        <v>1</v>
      </c>
      <c r="N3537" s="9">
        <v>4</v>
      </c>
    </row>
    <row r="3538" spans="4:14" x14ac:dyDescent="0.2">
      <c r="D3538" s="200"/>
      <c r="E3538" s="4" t="s">
        <v>56</v>
      </c>
      <c r="F3538" s="5"/>
      <c r="G3538" s="6">
        <v>190</v>
      </c>
      <c r="H3538" s="8">
        <v>156</v>
      </c>
      <c r="I3538" s="1">
        <v>23</v>
      </c>
      <c r="J3538" s="1">
        <v>4</v>
      </c>
      <c r="K3538" s="1">
        <v>71</v>
      </c>
      <c r="L3538" s="1">
        <v>11</v>
      </c>
      <c r="M3538" s="1">
        <v>0</v>
      </c>
      <c r="N3538" s="9">
        <v>2</v>
      </c>
    </row>
    <row r="3539" spans="4:14" x14ac:dyDescent="0.2">
      <c r="D3539" s="200"/>
      <c r="E3539" s="4" t="s">
        <v>57</v>
      </c>
      <c r="F3539" s="5"/>
      <c r="G3539" s="6">
        <v>185</v>
      </c>
      <c r="H3539" s="8">
        <v>146</v>
      </c>
      <c r="I3539" s="1">
        <v>23</v>
      </c>
      <c r="J3539" s="1">
        <v>2</v>
      </c>
      <c r="K3539" s="1">
        <v>50</v>
      </c>
      <c r="L3539" s="1">
        <v>4</v>
      </c>
      <c r="M3539" s="1">
        <v>0</v>
      </c>
      <c r="N3539" s="9">
        <v>1</v>
      </c>
    </row>
    <row r="3540" spans="4:14" x14ac:dyDescent="0.2">
      <c r="D3540" s="200"/>
      <c r="E3540" s="4" t="s">
        <v>58</v>
      </c>
      <c r="F3540" s="5"/>
      <c r="G3540" s="6">
        <v>113</v>
      </c>
      <c r="H3540" s="8">
        <v>97</v>
      </c>
      <c r="I3540" s="1">
        <v>5</v>
      </c>
      <c r="J3540" s="1">
        <v>5</v>
      </c>
      <c r="K3540" s="1">
        <v>25</v>
      </c>
      <c r="L3540" s="1">
        <v>8</v>
      </c>
      <c r="M3540" s="1">
        <v>0</v>
      </c>
      <c r="N3540" s="9">
        <v>2</v>
      </c>
    </row>
    <row r="3541" spans="4:14" x14ac:dyDescent="0.2">
      <c r="D3541" s="200"/>
      <c r="E3541" s="4" t="s">
        <v>59</v>
      </c>
      <c r="F3541" s="5"/>
      <c r="G3541" s="6">
        <v>136</v>
      </c>
      <c r="H3541" s="8">
        <v>114</v>
      </c>
      <c r="I3541" s="1">
        <v>15</v>
      </c>
      <c r="J3541" s="1">
        <v>4</v>
      </c>
      <c r="K3541" s="1">
        <v>19</v>
      </c>
      <c r="L3541" s="1">
        <v>2</v>
      </c>
      <c r="M3541" s="1">
        <v>0</v>
      </c>
      <c r="N3541" s="9">
        <v>4</v>
      </c>
    </row>
    <row r="3542" spans="4:14" x14ac:dyDescent="0.2">
      <c r="D3542" s="199" t="s">
        <v>60</v>
      </c>
      <c r="E3542" s="22" t="s">
        <v>61</v>
      </c>
      <c r="F3542" s="21"/>
      <c r="G3542" s="19">
        <v>205</v>
      </c>
      <c r="H3542" s="27">
        <v>173</v>
      </c>
      <c r="I3542" s="3">
        <v>16</v>
      </c>
      <c r="J3542" s="3">
        <v>6</v>
      </c>
      <c r="K3542" s="3">
        <v>34</v>
      </c>
      <c r="L3542" s="3">
        <v>9</v>
      </c>
      <c r="M3542" s="3">
        <v>0</v>
      </c>
      <c r="N3542" s="26">
        <v>3</v>
      </c>
    </row>
    <row r="3543" spans="4:14" x14ac:dyDescent="0.2">
      <c r="D3543" s="200"/>
      <c r="E3543" s="4" t="s">
        <v>62</v>
      </c>
      <c r="F3543" s="5"/>
      <c r="G3543" s="6">
        <v>160</v>
      </c>
      <c r="H3543" s="8">
        <v>138</v>
      </c>
      <c r="I3543" s="1">
        <v>16</v>
      </c>
      <c r="J3543" s="1">
        <v>2</v>
      </c>
      <c r="K3543" s="1">
        <v>32</v>
      </c>
      <c r="L3543" s="1">
        <v>6</v>
      </c>
      <c r="M3543" s="1">
        <v>1</v>
      </c>
      <c r="N3543" s="9">
        <v>2</v>
      </c>
    </row>
    <row r="3544" spans="4:14" x14ac:dyDescent="0.2">
      <c r="D3544" s="200"/>
      <c r="E3544" s="4" t="s">
        <v>63</v>
      </c>
      <c r="F3544" s="5"/>
      <c r="G3544" s="6">
        <v>121</v>
      </c>
      <c r="H3544" s="8">
        <v>96</v>
      </c>
      <c r="I3544" s="1">
        <v>16</v>
      </c>
      <c r="J3544" s="1">
        <v>1</v>
      </c>
      <c r="K3544" s="1">
        <v>30</v>
      </c>
      <c r="L3544" s="1">
        <v>5</v>
      </c>
      <c r="M3544" s="1">
        <v>0</v>
      </c>
      <c r="N3544" s="9">
        <v>2</v>
      </c>
    </row>
    <row r="3545" spans="4:14" x14ac:dyDescent="0.2">
      <c r="D3545" s="200"/>
      <c r="E3545" s="4" t="s">
        <v>64</v>
      </c>
      <c r="F3545" s="5"/>
      <c r="G3545" s="6">
        <v>124</v>
      </c>
      <c r="H3545" s="8">
        <v>100</v>
      </c>
      <c r="I3545" s="1">
        <v>14</v>
      </c>
      <c r="J3545" s="1">
        <v>2</v>
      </c>
      <c r="K3545" s="1">
        <v>32</v>
      </c>
      <c r="L3545" s="1">
        <v>6</v>
      </c>
      <c r="M3545" s="1">
        <v>0</v>
      </c>
      <c r="N3545" s="9">
        <v>2</v>
      </c>
    </row>
    <row r="3546" spans="4:14" x14ac:dyDescent="0.2">
      <c r="D3546" s="200"/>
      <c r="E3546" s="4" t="s">
        <v>65</v>
      </c>
      <c r="F3546" s="5"/>
      <c r="G3546" s="6">
        <v>109</v>
      </c>
      <c r="H3546" s="8">
        <v>86</v>
      </c>
      <c r="I3546" s="1">
        <v>10</v>
      </c>
      <c r="J3546" s="1">
        <v>2</v>
      </c>
      <c r="K3546" s="1">
        <v>38</v>
      </c>
      <c r="L3546" s="1">
        <v>7</v>
      </c>
      <c r="M3546" s="1">
        <v>1</v>
      </c>
      <c r="N3546" s="9">
        <v>2</v>
      </c>
    </row>
    <row r="3547" spans="4:14" x14ac:dyDescent="0.2">
      <c r="D3547" s="200"/>
      <c r="E3547" s="4" t="s">
        <v>66</v>
      </c>
      <c r="F3547" s="5"/>
      <c r="G3547" s="6">
        <v>104</v>
      </c>
      <c r="H3547" s="8">
        <v>84</v>
      </c>
      <c r="I3547" s="1">
        <v>9</v>
      </c>
      <c r="J3547" s="1">
        <v>1</v>
      </c>
      <c r="K3547" s="1">
        <v>38</v>
      </c>
      <c r="L3547" s="1">
        <v>7</v>
      </c>
      <c r="M3547" s="1">
        <v>1</v>
      </c>
      <c r="N3547" s="9">
        <v>1</v>
      </c>
    </row>
    <row r="3548" spans="4:14" x14ac:dyDescent="0.2">
      <c r="D3548" s="200"/>
      <c r="E3548" s="4" t="s">
        <v>67</v>
      </c>
      <c r="F3548" s="5"/>
      <c r="G3548" s="6">
        <v>139</v>
      </c>
      <c r="H3548" s="8">
        <v>106</v>
      </c>
      <c r="I3548" s="1">
        <v>20</v>
      </c>
      <c r="J3548" s="1">
        <v>5</v>
      </c>
      <c r="K3548" s="1">
        <v>59</v>
      </c>
      <c r="L3548" s="1">
        <v>16</v>
      </c>
      <c r="M3548" s="1">
        <v>0</v>
      </c>
      <c r="N3548" s="9">
        <v>1</v>
      </c>
    </row>
    <row r="3549" spans="4:14" x14ac:dyDescent="0.2">
      <c r="D3549" s="200"/>
      <c r="E3549" s="4" t="s">
        <v>68</v>
      </c>
      <c r="F3549" s="5"/>
      <c r="G3549" s="6">
        <v>48</v>
      </c>
      <c r="H3549" s="8">
        <v>33</v>
      </c>
      <c r="I3549" s="1">
        <v>11</v>
      </c>
      <c r="J3549" s="1">
        <v>3</v>
      </c>
      <c r="K3549" s="1">
        <v>21</v>
      </c>
      <c r="L3549" s="1">
        <v>4</v>
      </c>
      <c r="M3549" s="1">
        <v>0</v>
      </c>
      <c r="N3549" s="9">
        <v>0</v>
      </c>
    </row>
    <row r="3550" spans="4:14" x14ac:dyDescent="0.2">
      <c r="D3550" s="200"/>
      <c r="E3550" s="4" t="s">
        <v>69</v>
      </c>
      <c r="F3550" s="5"/>
      <c r="G3550" s="6">
        <v>37</v>
      </c>
      <c r="H3550" s="8">
        <v>32</v>
      </c>
      <c r="I3550" s="1">
        <v>6</v>
      </c>
      <c r="J3550" s="1">
        <v>1</v>
      </c>
      <c r="K3550" s="1">
        <v>13</v>
      </c>
      <c r="L3550" s="1">
        <v>6</v>
      </c>
      <c r="M3550" s="1">
        <v>0</v>
      </c>
      <c r="N3550" s="9">
        <v>0</v>
      </c>
    </row>
    <row r="3551" spans="4:14" x14ac:dyDescent="0.2">
      <c r="D3551" s="93" t="s">
        <v>70</v>
      </c>
      <c r="E3551" s="89" t="s">
        <v>18</v>
      </c>
      <c r="F3551" s="92"/>
      <c r="G3551" s="94">
        <v>0</v>
      </c>
      <c r="H3551" s="122">
        <v>0</v>
      </c>
      <c r="I3551" s="63">
        <v>0</v>
      </c>
      <c r="J3551" s="63">
        <v>0</v>
      </c>
      <c r="K3551" s="63">
        <v>0</v>
      </c>
      <c r="L3551" s="63">
        <v>0</v>
      </c>
      <c r="M3551" s="63">
        <v>0</v>
      </c>
      <c r="N3551" s="121">
        <v>0</v>
      </c>
    </row>
    <row r="3553" spans="2:14" x14ac:dyDescent="0.2">
      <c r="B3553" s="40" t="str">
        <f xml:space="preserve"> HYPERLINK("#'目次'!B153", "[147]")</f>
        <v>[147]</v>
      </c>
      <c r="C3553" s="23" t="s">
        <v>280</v>
      </c>
    </row>
    <row r="3556" spans="2:14" x14ac:dyDescent="0.2">
      <c r="C3556" s="23" t="s">
        <v>73</v>
      </c>
    </row>
    <row r="3557" spans="2:14" ht="24" x14ac:dyDescent="0.2">
      <c r="D3557" s="195"/>
      <c r="E3557" s="196"/>
      <c r="F3557" s="196"/>
      <c r="G3557" s="37" t="s">
        <v>15</v>
      </c>
      <c r="H3557" s="33" t="s">
        <v>281</v>
      </c>
      <c r="I3557" s="13" t="s">
        <v>282</v>
      </c>
      <c r="J3557" s="13" t="s">
        <v>283</v>
      </c>
      <c r="K3557" s="13" t="s">
        <v>174</v>
      </c>
      <c r="L3557" s="13" t="s">
        <v>284</v>
      </c>
      <c r="M3557" s="13" t="s">
        <v>99</v>
      </c>
      <c r="N3557" s="38" t="s">
        <v>18</v>
      </c>
    </row>
    <row r="3558" spans="2:14" x14ac:dyDescent="0.2">
      <c r="D3558" s="197"/>
      <c r="E3558" s="198"/>
      <c r="F3558" s="198"/>
      <c r="G3558" s="35"/>
      <c r="H3558" s="39"/>
      <c r="I3558" s="14"/>
      <c r="J3558" s="14"/>
      <c r="K3558" s="14"/>
      <c r="L3558" s="14"/>
      <c r="M3558" s="14"/>
      <c r="N3558" s="34"/>
    </row>
    <row r="3559" spans="2:14" x14ac:dyDescent="0.2">
      <c r="D3559" s="56"/>
      <c r="E3559" s="58" t="s">
        <v>15</v>
      </c>
      <c r="F3559" s="46"/>
      <c r="G3559" s="36">
        <v>1200</v>
      </c>
      <c r="H3559" s="17">
        <v>970</v>
      </c>
      <c r="I3559" s="17">
        <v>136</v>
      </c>
      <c r="J3559" s="17">
        <v>24</v>
      </c>
      <c r="K3559" s="17">
        <v>334</v>
      </c>
      <c r="L3559" s="17">
        <v>71</v>
      </c>
      <c r="M3559" s="17">
        <v>4</v>
      </c>
      <c r="N3559" s="47">
        <v>18</v>
      </c>
    </row>
    <row r="3560" spans="2:14" x14ac:dyDescent="0.2">
      <c r="D3560" s="199" t="s">
        <v>74</v>
      </c>
      <c r="E3560" s="22" t="s">
        <v>75</v>
      </c>
      <c r="F3560" s="21"/>
      <c r="G3560" s="19">
        <v>592</v>
      </c>
      <c r="H3560" s="27">
        <v>479</v>
      </c>
      <c r="I3560" s="3">
        <v>57</v>
      </c>
      <c r="J3560" s="3">
        <v>14</v>
      </c>
      <c r="K3560" s="3">
        <v>156</v>
      </c>
      <c r="L3560" s="3">
        <v>37</v>
      </c>
      <c r="M3560" s="3">
        <v>0</v>
      </c>
      <c r="N3560" s="26">
        <v>12</v>
      </c>
    </row>
    <row r="3561" spans="2:14" x14ac:dyDescent="0.2">
      <c r="D3561" s="200"/>
      <c r="E3561" s="4" t="s">
        <v>34</v>
      </c>
      <c r="F3561" s="5"/>
      <c r="G3561" s="6">
        <v>37</v>
      </c>
      <c r="H3561" s="8">
        <v>32</v>
      </c>
      <c r="I3561" s="1">
        <v>0</v>
      </c>
      <c r="J3561" s="1">
        <v>0</v>
      </c>
      <c r="K3561" s="1">
        <v>7</v>
      </c>
      <c r="L3561" s="1">
        <v>1</v>
      </c>
      <c r="M3561" s="1">
        <v>0</v>
      </c>
      <c r="N3561" s="9">
        <v>0</v>
      </c>
    </row>
    <row r="3562" spans="2:14" x14ac:dyDescent="0.2">
      <c r="D3562" s="200"/>
      <c r="E3562" s="4" t="s">
        <v>35</v>
      </c>
      <c r="F3562" s="5"/>
      <c r="G3562" s="6">
        <v>75</v>
      </c>
      <c r="H3562" s="8">
        <v>66</v>
      </c>
      <c r="I3562" s="1">
        <v>7</v>
      </c>
      <c r="J3562" s="1">
        <v>3</v>
      </c>
      <c r="K3562" s="1">
        <v>23</v>
      </c>
      <c r="L3562" s="1">
        <v>4</v>
      </c>
      <c r="M3562" s="1">
        <v>0</v>
      </c>
      <c r="N3562" s="9">
        <v>1</v>
      </c>
    </row>
    <row r="3563" spans="2:14" x14ac:dyDescent="0.2">
      <c r="D3563" s="200"/>
      <c r="E3563" s="4" t="s">
        <v>36</v>
      </c>
      <c r="F3563" s="5"/>
      <c r="G3563" s="6">
        <v>95</v>
      </c>
      <c r="H3563" s="8">
        <v>65</v>
      </c>
      <c r="I3563" s="1">
        <v>9</v>
      </c>
      <c r="J3563" s="1">
        <v>2</v>
      </c>
      <c r="K3563" s="1">
        <v>32</v>
      </c>
      <c r="L3563" s="1">
        <v>10</v>
      </c>
      <c r="M3563" s="1">
        <v>0</v>
      </c>
      <c r="N3563" s="9">
        <v>4</v>
      </c>
    </row>
    <row r="3564" spans="2:14" x14ac:dyDescent="0.2">
      <c r="D3564" s="200"/>
      <c r="E3564" s="4" t="s">
        <v>37</v>
      </c>
      <c r="F3564" s="5"/>
      <c r="G3564" s="6">
        <v>111</v>
      </c>
      <c r="H3564" s="8">
        <v>89</v>
      </c>
      <c r="I3564" s="1">
        <v>11</v>
      </c>
      <c r="J3564" s="1">
        <v>3</v>
      </c>
      <c r="K3564" s="1">
        <v>39</v>
      </c>
      <c r="L3564" s="1">
        <v>9</v>
      </c>
      <c r="M3564" s="1">
        <v>0</v>
      </c>
      <c r="N3564" s="9">
        <v>1</v>
      </c>
    </row>
    <row r="3565" spans="2:14" x14ac:dyDescent="0.2">
      <c r="D3565" s="200"/>
      <c r="E3565" s="4" t="s">
        <v>38</v>
      </c>
      <c r="F3565" s="5"/>
      <c r="G3565" s="6">
        <v>93</v>
      </c>
      <c r="H3565" s="8">
        <v>71</v>
      </c>
      <c r="I3565" s="1">
        <v>9</v>
      </c>
      <c r="J3565" s="1">
        <v>3</v>
      </c>
      <c r="K3565" s="1">
        <v>27</v>
      </c>
      <c r="L3565" s="1">
        <v>8</v>
      </c>
      <c r="M3565" s="1">
        <v>0</v>
      </c>
      <c r="N3565" s="9">
        <v>4</v>
      </c>
    </row>
    <row r="3566" spans="2:14" x14ac:dyDescent="0.2">
      <c r="D3566" s="200"/>
      <c r="E3566" s="4" t="s">
        <v>39</v>
      </c>
      <c r="F3566" s="5"/>
      <c r="G3566" s="6">
        <v>109</v>
      </c>
      <c r="H3566" s="8">
        <v>90</v>
      </c>
      <c r="I3566" s="1">
        <v>17</v>
      </c>
      <c r="J3566" s="1">
        <v>2</v>
      </c>
      <c r="K3566" s="1">
        <v>21</v>
      </c>
      <c r="L3566" s="1">
        <v>3</v>
      </c>
      <c r="M3566" s="1">
        <v>0</v>
      </c>
      <c r="N3566" s="9">
        <v>0</v>
      </c>
    </row>
    <row r="3567" spans="2:14" x14ac:dyDescent="0.2">
      <c r="D3567" s="200"/>
      <c r="E3567" s="4" t="s">
        <v>40</v>
      </c>
      <c r="F3567" s="5"/>
      <c r="G3567" s="6">
        <v>72</v>
      </c>
      <c r="H3567" s="8">
        <v>66</v>
      </c>
      <c r="I3567" s="1">
        <v>4</v>
      </c>
      <c r="J3567" s="1">
        <v>1</v>
      </c>
      <c r="K3567" s="1">
        <v>7</v>
      </c>
      <c r="L3567" s="1">
        <v>2</v>
      </c>
      <c r="M3567" s="1">
        <v>0</v>
      </c>
      <c r="N3567" s="9">
        <v>2</v>
      </c>
    </row>
    <row r="3568" spans="2:14" x14ac:dyDescent="0.2">
      <c r="D3568" s="199" t="s">
        <v>76</v>
      </c>
      <c r="E3568" s="22" t="s">
        <v>77</v>
      </c>
      <c r="F3568" s="21"/>
      <c r="G3568" s="19">
        <v>608</v>
      </c>
      <c r="H3568" s="27">
        <v>491</v>
      </c>
      <c r="I3568" s="3">
        <v>79</v>
      </c>
      <c r="J3568" s="3">
        <v>10</v>
      </c>
      <c r="K3568" s="3">
        <v>178</v>
      </c>
      <c r="L3568" s="3">
        <v>34</v>
      </c>
      <c r="M3568" s="3">
        <v>4</v>
      </c>
      <c r="N3568" s="26">
        <v>6</v>
      </c>
    </row>
    <row r="3569" spans="2:14" x14ac:dyDescent="0.2">
      <c r="D3569" s="200"/>
      <c r="E3569" s="4" t="s">
        <v>34</v>
      </c>
      <c r="F3569" s="5"/>
      <c r="G3569" s="6">
        <v>37</v>
      </c>
      <c r="H3569" s="8">
        <v>31</v>
      </c>
      <c r="I3569" s="1">
        <v>2</v>
      </c>
      <c r="J3569" s="1">
        <v>1</v>
      </c>
      <c r="K3569" s="1">
        <v>5</v>
      </c>
      <c r="L3569" s="1">
        <v>3</v>
      </c>
      <c r="M3569" s="1">
        <v>0</v>
      </c>
      <c r="N3569" s="9">
        <v>0</v>
      </c>
    </row>
    <row r="3570" spans="2:14" x14ac:dyDescent="0.2">
      <c r="D3570" s="200"/>
      <c r="E3570" s="4" t="s">
        <v>35</v>
      </c>
      <c r="F3570" s="5"/>
      <c r="G3570" s="6">
        <v>73</v>
      </c>
      <c r="H3570" s="8">
        <v>59</v>
      </c>
      <c r="I3570" s="1">
        <v>11</v>
      </c>
      <c r="J3570" s="1">
        <v>2</v>
      </c>
      <c r="K3570" s="1">
        <v>23</v>
      </c>
      <c r="L3570" s="1">
        <v>4</v>
      </c>
      <c r="M3570" s="1">
        <v>0</v>
      </c>
      <c r="N3570" s="9">
        <v>3</v>
      </c>
    </row>
    <row r="3571" spans="2:14" x14ac:dyDescent="0.2">
      <c r="D3571" s="200"/>
      <c r="E3571" s="4" t="s">
        <v>36</v>
      </c>
      <c r="F3571" s="5"/>
      <c r="G3571" s="6">
        <v>92</v>
      </c>
      <c r="H3571" s="8">
        <v>65</v>
      </c>
      <c r="I3571" s="1">
        <v>15</v>
      </c>
      <c r="J3571" s="1">
        <v>2</v>
      </c>
      <c r="K3571" s="1">
        <v>33</v>
      </c>
      <c r="L3571" s="1">
        <v>11</v>
      </c>
      <c r="M3571" s="1">
        <v>1</v>
      </c>
      <c r="N3571" s="9">
        <v>1</v>
      </c>
    </row>
    <row r="3572" spans="2:14" x14ac:dyDescent="0.2">
      <c r="D3572" s="200"/>
      <c r="E3572" s="4" t="s">
        <v>37</v>
      </c>
      <c r="F3572" s="5"/>
      <c r="G3572" s="6">
        <v>110</v>
      </c>
      <c r="H3572" s="8">
        <v>86</v>
      </c>
      <c r="I3572" s="1">
        <v>14</v>
      </c>
      <c r="J3572" s="1">
        <v>1</v>
      </c>
      <c r="K3572" s="1">
        <v>44</v>
      </c>
      <c r="L3572" s="1">
        <v>8</v>
      </c>
      <c r="M3572" s="1">
        <v>0</v>
      </c>
      <c r="N3572" s="9">
        <v>0</v>
      </c>
    </row>
    <row r="3573" spans="2:14" x14ac:dyDescent="0.2">
      <c r="D3573" s="200"/>
      <c r="E3573" s="4" t="s">
        <v>38</v>
      </c>
      <c r="F3573" s="5"/>
      <c r="G3573" s="6">
        <v>93</v>
      </c>
      <c r="H3573" s="8">
        <v>77</v>
      </c>
      <c r="I3573" s="1">
        <v>17</v>
      </c>
      <c r="J3573" s="1">
        <v>3</v>
      </c>
      <c r="K3573" s="1">
        <v>37</v>
      </c>
      <c r="L3573" s="1">
        <v>7</v>
      </c>
      <c r="M3573" s="1">
        <v>1</v>
      </c>
      <c r="N3573" s="9">
        <v>0</v>
      </c>
    </row>
    <row r="3574" spans="2:14" x14ac:dyDescent="0.2">
      <c r="D3574" s="200"/>
      <c r="E3574" s="4" t="s">
        <v>39</v>
      </c>
      <c r="F3574" s="5"/>
      <c r="G3574" s="6">
        <v>114</v>
      </c>
      <c r="H3574" s="8">
        <v>96</v>
      </c>
      <c r="I3574" s="1">
        <v>14</v>
      </c>
      <c r="J3574" s="1">
        <v>0</v>
      </c>
      <c r="K3574" s="1">
        <v>24</v>
      </c>
      <c r="L3574" s="1">
        <v>1</v>
      </c>
      <c r="M3574" s="1">
        <v>2</v>
      </c>
      <c r="N3574" s="9">
        <v>0</v>
      </c>
    </row>
    <row r="3575" spans="2:14" x14ac:dyDescent="0.2">
      <c r="D3575" s="201"/>
      <c r="E3575" s="57" t="s">
        <v>40</v>
      </c>
      <c r="F3575" s="59"/>
      <c r="G3575" s="55">
        <v>89</v>
      </c>
      <c r="H3575" s="77">
        <v>77</v>
      </c>
      <c r="I3575" s="32">
        <v>6</v>
      </c>
      <c r="J3575" s="32">
        <v>1</v>
      </c>
      <c r="K3575" s="32">
        <v>12</v>
      </c>
      <c r="L3575" s="32">
        <v>0</v>
      </c>
      <c r="M3575" s="32">
        <v>0</v>
      </c>
      <c r="N3575" s="80">
        <v>2</v>
      </c>
    </row>
    <row r="3577" spans="2:14" x14ac:dyDescent="0.2">
      <c r="B3577" s="40" t="str">
        <f xml:space="preserve"> HYPERLINK("#'目次'!B154", "[148]")</f>
        <v>[148]</v>
      </c>
      <c r="C3577" s="23" t="s">
        <v>280</v>
      </c>
    </row>
    <row r="3580" spans="2:14" x14ac:dyDescent="0.2">
      <c r="C3580" s="23" t="s">
        <v>80</v>
      </c>
    </row>
    <row r="3581" spans="2:14" ht="24" x14ac:dyDescent="0.2">
      <c r="E3581" s="195"/>
      <c r="F3581" s="196"/>
      <c r="G3581" s="37" t="s">
        <v>15</v>
      </c>
      <c r="H3581" s="33" t="s">
        <v>281</v>
      </c>
      <c r="I3581" s="13" t="s">
        <v>282</v>
      </c>
      <c r="J3581" s="13" t="s">
        <v>283</v>
      </c>
      <c r="K3581" s="13" t="s">
        <v>174</v>
      </c>
      <c r="L3581" s="13" t="s">
        <v>284</v>
      </c>
      <c r="M3581" s="13" t="s">
        <v>99</v>
      </c>
      <c r="N3581" s="38" t="s">
        <v>18</v>
      </c>
    </row>
    <row r="3582" spans="2:14" x14ac:dyDescent="0.2">
      <c r="E3582" s="197"/>
      <c r="F3582" s="198"/>
      <c r="G3582" s="35"/>
      <c r="H3582" s="39"/>
      <c r="I3582" s="14"/>
      <c r="J3582" s="14"/>
      <c r="K3582" s="14"/>
      <c r="L3582" s="14"/>
      <c r="M3582" s="14"/>
      <c r="N3582" s="34"/>
    </row>
    <row r="3583" spans="2:14" x14ac:dyDescent="0.2">
      <c r="E3583" s="91" t="s">
        <v>15</v>
      </c>
      <c r="F3583" s="46"/>
      <c r="G3583" s="36">
        <v>1200</v>
      </c>
      <c r="H3583" s="17">
        <v>970</v>
      </c>
      <c r="I3583" s="17">
        <v>136</v>
      </c>
      <c r="J3583" s="17">
        <v>24</v>
      </c>
      <c r="K3583" s="17">
        <v>334</v>
      </c>
      <c r="L3583" s="17">
        <v>71</v>
      </c>
      <c r="M3583" s="17">
        <v>4</v>
      </c>
      <c r="N3583" s="47">
        <v>18</v>
      </c>
    </row>
    <row r="3584" spans="2:14" x14ac:dyDescent="0.2">
      <c r="E3584" s="4" t="s">
        <v>81</v>
      </c>
      <c r="F3584" s="5"/>
      <c r="G3584" s="19">
        <v>48</v>
      </c>
      <c r="H3584" s="27">
        <v>38</v>
      </c>
      <c r="I3584" s="3">
        <v>4</v>
      </c>
      <c r="J3584" s="3">
        <v>1</v>
      </c>
      <c r="K3584" s="3">
        <v>10</v>
      </c>
      <c r="L3584" s="3">
        <v>4</v>
      </c>
      <c r="M3584" s="3">
        <v>0</v>
      </c>
      <c r="N3584" s="26">
        <v>1</v>
      </c>
    </row>
    <row r="3585" spans="2:14" x14ac:dyDescent="0.2">
      <c r="E3585" s="4" t="s">
        <v>82</v>
      </c>
      <c r="F3585" s="5"/>
      <c r="G3585" s="6">
        <v>84</v>
      </c>
      <c r="H3585" s="8">
        <v>69</v>
      </c>
      <c r="I3585" s="1">
        <v>9</v>
      </c>
      <c r="J3585" s="1">
        <v>0</v>
      </c>
      <c r="K3585" s="1">
        <v>24</v>
      </c>
      <c r="L3585" s="1">
        <v>6</v>
      </c>
      <c r="M3585" s="1">
        <v>0</v>
      </c>
      <c r="N3585" s="9">
        <v>1</v>
      </c>
    </row>
    <row r="3586" spans="2:14" x14ac:dyDescent="0.2">
      <c r="E3586" s="4" t="s">
        <v>83</v>
      </c>
      <c r="F3586" s="5"/>
      <c r="G3586" s="6">
        <v>462</v>
      </c>
      <c r="H3586" s="8">
        <v>372</v>
      </c>
      <c r="I3586" s="1">
        <v>53</v>
      </c>
      <c r="J3586" s="1">
        <v>8</v>
      </c>
      <c r="K3586" s="1">
        <v>151</v>
      </c>
      <c r="L3586" s="1">
        <v>27</v>
      </c>
      <c r="M3586" s="1">
        <v>1</v>
      </c>
      <c r="N3586" s="9">
        <v>8</v>
      </c>
    </row>
    <row r="3587" spans="2:14" x14ac:dyDescent="0.2">
      <c r="E3587" s="4" t="s">
        <v>84</v>
      </c>
      <c r="F3587" s="5"/>
      <c r="G3587" s="6">
        <v>30</v>
      </c>
      <c r="H3587" s="8">
        <v>23</v>
      </c>
      <c r="I3587" s="1">
        <v>4</v>
      </c>
      <c r="J3587" s="1">
        <v>1</v>
      </c>
      <c r="K3587" s="1">
        <v>12</v>
      </c>
      <c r="L3587" s="1">
        <v>1</v>
      </c>
      <c r="M3587" s="1">
        <v>0</v>
      </c>
      <c r="N3587" s="9">
        <v>1</v>
      </c>
    </row>
    <row r="3588" spans="2:14" x14ac:dyDescent="0.2">
      <c r="E3588" s="4" t="s">
        <v>85</v>
      </c>
      <c r="F3588" s="5"/>
      <c r="G3588" s="6">
        <v>144</v>
      </c>
      <c r="H3588" s="8">
        <v>117</v>
      </c>
      <c r="I3588" s="1">
        <v>21</v>
      </c>
      <c r="J3588" s="1">
        <v>3</v>
      </c>
      <c r="K3588" s="1">
        <v>32</v>
      </c>
      <c r="L3588" s="1">
        <v>7</v>
      </c>
      <c r="M3588" s="1">
        <v>0</v>
      </c>
      <c r="N3588" s="9">
        <v>2</v>
      </c>
    </row>
    <row r="3589" spans="2:14" x14ac:dyDescent="0.2">
      <c r="E3589" s="4" t="s">
        <v>86</v>
      </c>
      <c r="F3589" s="5"/>
      <c r="G3589" s="6">
        <v>192</v>
      </c>
      <c r="H3589" s="8">
        <v>157</v>
      </c>
      <c r="I3589" s="1">
        <v>30</v>
      </c>
      <c r="J3589" s="1">
        <v>3</v>
      </c>
      <c r="K3589" s="1">
        <v>46</v>
      </c>
      <c r="L3589" s="1">
        <v>12</v>
      </c>
      <c r="M3589" s="1">
        <v>1</v>
      </c>
      <c r="N3589" s="9">
        <v>2</v>
      </c>
    </row>
    <row r="3590" spans="2:14" x14ac:dyDescent="0.2">
      <c r="E3590" s="4" t="s">
        <v>87</v>
      </c>
      <c r="F3590" s="5"/>
      <c r="G3590" s="6">
        <v>72</v>
      </c>
      <c r="H3590" s="8">
        <v>57</v>
      </c>
      <c r="I3590" s="1">
        <v>4</v>
      </c>
      <c r="J3590" s="1">
        <v>3</v>
      </c>
      <c r="K3590" s="1">
        <v>25</v>
      </c>
      <c r="L3590" s="1">
        <v>3</v>
      </c>
      <c r="M3590" s="1">
        <v>0</v>
      </c>
      <c r="N3590" s="9">
        <v>3</v>
      </c>
    </row>
    <row r="3591" spans="2:14" x14ac:dyDescent="0.2">
      <c r="E3591" s="4" t="s">
        <v>88</v>
      </c>
      <c r="F3591" s="5"/>
      <c r="G3591" s="6">
        <v>36</v>
      </c>
      <c r="H3591" s="8">
        <v>26</v>
      </c>
      <c r="I3591" s="1">
        <v>1</v>
      </c>
      <c r="J3591" s="1">
        <v>2</v>
      </c>
      <c r="K3591" s="1">
        <v>9</v>
      </c>
      <c r="L3591" s="1">
        <v>1</v>
      </c>
      <c r="M3591" s="1">
        <v>2</v>
      </c>
      <c r="N3591" s="9">
        <v>0</v>
      </c>
    </row>
    <row r="3592" spans="2:14" x14ac:dyDescent="0.2">
      <c r="E3592" s="4" t="s">
        <v>89</v>
      </c>
      <c r="F3592" s="5"/>
      <c r="G3592" s="6">
        <v>66</v>
      </c>
      <c r="H3592" s="8">
        <v>57</v>
      </c>
      <c r="I3592" s="1">
        <v>5</v>
      </c>
      <c r="J3592" s="1">
        <v>1</v>
      </c>
      <c r="K3592" s="1">
        <v>13</v>
      </c>
      <c r="L3592" s="1">
        <v>6</v>
      </c>
      <c r="M3592" s="1">
        <v>0</v>
      </c>
      <c r="N3592" s="9">
        <v>0</v>
      </c>
    </row>
    <row r="3593" spans="2:14" x14ac:dyDescent="0.2">
      <c r="E3593" s="4" t="s">
        <v>90</v>
      </c>
      <c r="F3593" s="5"/>
      <c r="G3593" s="6">
        <v>54</v>
      </c>
      <c r="H3593" s="8">
        <v>46</v>
      </c>
      <c r="I3593" s="1">
        <v>3</v>
      </c>
      <c r="J3593" s="1">
        <v>1</v>
      </c>
      <c r="K3593" s="1">
        <v>9</v>
      </c>
      <c r="L3593" s="1">
        <v>4</v>
      </c>
      <c r="M3593" s="1">
        <v>0</v>
      </c>
      <c r="N3593" s="9">
        <v>0</v>
      </c>
    </row>
    <row r="3594" spans="2:14" x14ac:dyDescent="0.2">
      <c r="E3594" s="57" t="s">
        <v>91</v>
      </c>
      <c r="F3594" s="59"/>
      <c r="G3594" s="55">
        <v>12</v>
      </c>
      <c r="H3594" s="77">
        <v>8</v>
      </c>
      <c r="I3594" s="32">
        <v>2</v>
      </c>
      <c r="J3594" s="32">
        <v>1</v>
      </c>
      <c r="K3594" s="32">
        <v>3</v>
      </c>
      <c r="L3594" s="32">
        <v>0</v>
      </c>
      <c r="M3594" s="32">
        <v>0</v>
      </c>
      <c r="N3594" s="80">
        <v>0</v>
      </c>
    </row>
    <row r="3596" spans="2:14" x14ac:dyDescent="0.2">
      <c r="B3596" s="40" t="str">
        <f xml:space="preserve"> HYPERLINK("#'目次'!B155", "[149]")</f>
        <v>[149]</v>
      </c>
      <c r="C3596" s="23" t="s">
        <v>287</v>
      </c>
    </row>
    <row r="3599" spans="2:14" x14ac:dyDescent="0.2">
      <c r="C3599" s="23" t="s">
        <v>14</v>
      </c>
    </row>
    <row r="3600" spans="2:14" ht="24" x14ac:dyDescent="0.2">
      <c r="D3600" s="195"/>
      <c r="E3600" s="196"/>
      <c r="F3600" s="196"/>
      <c r="G3600" s="37" t="s">
        <v>15</v>
      </c>
      <c r="H3600" s="33" t="s">
        <v>281</v>
      </c>
      <c r="I3600" s="13" t="s">
        <v>282</v>
      </c>
      <c r="J3600" s="13" t="s">
        <v>283</v>
      </c>
      <c r="K3600" s="13" t="s">
        <v>174</v>
      </c>
      <c r="L3600" s="13" t="s">
        <v>284</v>
      </c>
      <c r="M3600" s="13" t="s">
        <v>99</v>
      </c>
      <c r="N3600" s="38" t="s">
        <v>18</v>
      </c>
    </row>
    <row r="3601" spans="4:14" x14ac:dyDescent="0.2">
      <c r="D3601" s="197"/>
      <c r="E3601" s="198"/>
      <c r="F3601" s="198"/>
      <c r="G3601" s="35"/>
      <c r="H3601" s="39"/>
      <c r="I3601" s="14"/>
      <c r="J3601" s="14"/>
      <c r="K3601" s="14"/>
      <c r="L3601" s="14"/>
      <c r="M3601" s="14"/>
      <c r="N3601" s="34"/>
    </row>
    <row r="3602" spans="4:14" x14ac:dyDescent="0.2">
      <c r="D3602" s="56"/>
      <c r="E3602" s="58" t="s">
        <v>15</v>
      </c>
      <c r="F3602" s="46"/>
      <c r="G3602" s="36">
        <v>1200</v>
      </c>
      <c r="H3602" s="17">
        <v>865</v>
      </c>
      <c r="I3602" s="17">
        <v>319</v>
      </c>
      <c r="J3602" s="17">
        <v>25</v>
      </c>
      <c r="K3602" s="17">
        <v>259</v>
      </c>
      <c r="L3602" s="17">
        <v>63</v>
      </c>
      <c r="M3602" s="17">
        <v>5</v>
      </c>
      <c r="N3602" s="47">
        <v>18</v>
      </c>
    </row>
    <row r="3603" spans="4:14" x14ac:dyDescent="0.2">
      <c r="D3603" s="199" t="s">
        <v>19</v>
      </c>
      <c r="E3603" s="22" t="s">
        <v>20</v>
      </c>
      <c r="F3603" s="21"/>
      <c r="G3603" s="19">
        <v>132</v>
      </c>
      <c r="H3603" s="27">
        <v>102</v>
      </c>
      <c r="I3603" s="3">
        <v>25</v>
      </c>
      <c r="J3603" s="3">
        <v>1</v>
      </c>
      <c r="K3603" s="3">
        <v>27</v>
      </c>
      <c r="L3603" s="3">
        <v>9</v>
      </c>
      <c r="M3603" s="3">
        <v>0</v>
      </c>
      <c r="N3603" s="26">
        <v>2</v>
      </c>
    </row>
    <row r="3604" spans="4:14" x14ac:dyDescent="0.2">
      <c r="D3604" s="200"/>
      <c r="E3604" s="4" t="s">
        <v>21</v>
      </c>
      <c r="F3604" s="5"/>
      <c r="G3604" s="6">
        <v>444</v>
      </c>
      <c r="H3604" s="8">
        <v>315</v>
      </c>
      <c r="I3604" s="1">
        <v>139</v>
      </c>
      <c r="J3604" s="1">
        <v>9</v>
      </c>
      <c r="K3604" s="1">
        <v>99</v>
      </c>
      <c r="L3604" s="1">
        <v>24</v>
      </c>
      <c r="M3604" s="1">
        <v>1</v>
      </c>
      <c r="N3604" s="9">
        <v>8</v>
      </c>
    </row>
    <row r="3605" spans="4:14" x14ac:dyDescent="0.2">
      <c r="D3605" s="200"/>
      <c r="E3605" s="4" t="s">
        <v>22</v>
      </c>
      <c r="F3605" s="5"/>
      <c r="G3605" s="6">
        <v>192</v>
      </c>
      <c r="H3605" s="8">
        <v>139</v>
      </c>
      <c r="I3605" s="1">
        <v>53</v>
      </c>
      <c r="J3605" s="1">
        <v>4</v>
      </c>
      <c r="K3605" s="1">
        <v>42</v>
      </c>
      <c r="L3605" s="1">
        <v>9</v>
      </c>
      <c r="M3605" s="1">
        <v>0</v>
      </c>
      <c r="N3605" s="9">
        <v>4</v>
      </c>
    </row>
    <row r="3606" spans="4:14" x14ac:dyDescent="0.2">
      <c r="D3606" s="200"/>
      <c r="E3606" s="4" t="s">
        <v>23</v>
      </c>
      <c r="F3606" s="5"/>
      <c r="G3606" s="6">
        <v>192</v>
      </c>
      <c r="H3606" s="8">
        <v>136</v>
      </c>
      <c r="I3606" s="1">
        <v>57</v>
      </c>
      <c r="J3606" s="1">
        <v>4</v>
      </c>
      <c r="K3606" s="1">
        <v>35</v>
      </c>
      <c r="L3606" s="1">
        <v>11</v>
      </c>
      <c r="M3606" s="1">
        <v>1</v>
      </c>
      <c r="N3606" s="9">
        <v>1</v>
      </c>
    </row>
    <row r="3607" spans="4:14" x14ac:dyDescent="0.2">
      <c r="D3607" s="200"/>
      <c r="E3607" s="4" t="s">
        <v>24</v>
      </c>
      <c r="F3607" s="5"/>
      <c r="G3607" s="6">
        <v>240</v>
      </c>
      <c r="H3607" s="8">
        <v>173</v>
      </c>
      <c r="I3607" s="1">
        <v>45</v>
      </c>
      <c r="J3607" s="1">
        <v>7</v>
      </c>
      <c r="K3607" s="1">
        <v>56</v>
      </c>
      <c r="L3607" s="1">
        <v>10</v>
      </c>
      <c r="M3607" s="1">
        <v>3</v>
      </c>
      <c r="N3607" s="9">
        <v>3</v>
      </c>
    </row>
    <row r="3608" spans="4:14" x14ac:dyDescent="0.2">
      <c r="D3608" s="199" t="s">
        <v>25</v>
      </c>
      <c r="E3608" s="22" t="s">
        <v>26</v>
      </c>
      <c r="F3608" s="21"/>
      <c r="G3608" s="19">
        <v>348</v>
      </c>
      <c r="H3608" s="27">
        <v>243</v>
      </c>
      <c r="I3608" s="3">
        <v>117</v>
      </c>
      <c r="J3608" s="3">
        <v>11</v>
      </c>
      <c r="K3608" s="3">
        <v>78</v>
      </c>
      <c r="L3608" s="3">
        <v>23</v>
      </c>
      <c r="M3608" s="3">
        <v>0</v>
      </c>
      <c r="N3608" s="26">
        <v>3</v>
      </c>
    </row>
    <row r="3609" spans="4:14" x14ac:dyDescent="0.2">
      <c r="D3609" s="200"/>
      <c r="E3609" s="4" t="s">
        <v>27</v>
      </c>
      <c r="F3609" s="5"/>
      <c r="G3609" s="6">
        <v>378</v>
      </c>
      <c r="H3609" s="8">
        <v>264</v>
      </c>
      <c r="I3609" s="1">
        <v>100</v>
      </c>
      <c r="J3609" s="1">
        <v>9</v>
      </c>
      <c r="K3609" s="1">
        <v>77</v>
      </c>
      <c r="L3609" s="1">
        <v>24</v>
      </c>
      <c r="M3609" s="1">
        <v>5</v>
      </c>
      <c r="N3609" s="9">
        <v>5</v>
      </c>
    </row>
    <row r="3610" spans="4:14" x14ac:dyDescent="0.2">
      <c r="D3610" s="200"/>
      <c r="E3610" s="4" t="s">
        <v>28</v>
      </c>
      <c r="F3610" s="5"/>
      <c r="G3610" s="6">
        <v>372</v>
      </c>
      <c r="H3610" s="8">
        <v>281</v>
      </c>
      <c r="I3610" s="1">
        <v>81</v>
      </c>
      <c r="J3610" s="1">
        <v>5</v>
      </c>
      <c r="K3610" s="1">
        <v>77</v>
      </c>
      <c r="L3610" s="1">
        <v>13</v>
      </c>
      <c r="M3610" s="1">
        <v>0</v>
      </c>
      <c r="N3610" s="9">
        <v>10</v>
      </c>
    </row>
    <row r="3611" spans="4:14" x14ac:dyDescent="0.2">
      <c r="D3611" s="200"/>
      <c r="E3611" s="4" t="s">
        <v>29</v>
      </c>
      <c r="F3611" s="5"/>
      <c r="G3611" s="6">
        <v>102</v>
      </c>
      <c r="H3611" s="8">
        <v>77</v>
      </c>
      <c r="I3611" s="1">
        <v>21</v>
      </c>
      <c r="J3611" s="1">
        <v>0</v>
      </c>
      <c r="K3611" s="1">
        <v>27</v>
      </c>
      <c r="L3611" s="1">
        <v>3</v>
      </c>
      <c r="M3611" s="1">
        <v>0</v>
      </c>
      <c r="N3611" s="9">
        <v>0</v>
      </c>
    </row>
    <row r="3612" spans="4:14" x14ac:dyDescent="0.2">
      <c r="D3612" s="199" t="s">
        <v>30</v>
      </c>
      <c r="E3612" s="22" t="s">
        <v>31</v>
      </c>
      <c r="F3612" s="21"/>
      <c r="G3612" s="19">
        <v>592</v>
      </c>
      <c r="H3612" s="27">
        <v>442</v>
      </c>
      <c r="I3612" s="3">
        <v>137</v>
      </c>
      <c r="J3612" s="3">
        <v>11</v>
      </c>
      <c r="K3612" s="3">
        <v>120</v>
      </c>
      <c r="L3612" s="3">
        <v>34</v>
      </c>
      <c r="M3612" s="3">
        <v>0</v>
      </c>
      <c r="N3612" s="26">
        <v>11</v>
      </c>
    </row>
    <row r="3613" spans="4:14" x14ac:dyDescent="0.2">
      <c r="D3613" s="200"/>
      <c r="E3613" s="4" t="s">
        <v>32</v>
      </c>
      <c r="F3613" s="5"/>
      <c r="G3613" s="6">
        <v>608</v>
      </c>
      <c r="H3613" s="8">
        <v>423</v>
      </c>
      <c r="I3613" s="1">
        <v>182</v>
      </c>
      <c r="J3613" s="1">
        <v>14</v>
      </c>
      <c r="K3613" s="1">
        <v>139</v>
      </c>
      <c r="L3613" s="1">
        <v>29</v>
      </c>
      <c r="M3613" s="1">
        <v>5</v>
      </c>
      <c r="N3613" s="9">
        <v>7</v>
      </c>
    </row>
    <row r="3614" spans="4:14" x14ac:dyDescent="0.2">
      <c r="D3614" s="199" t="s">
        <v>33</v>
      </c>
      <c r="E3614" s="22" t="s">
        <v>34</v>
      </c>
      <c r="F3614" s="21"/>
      <c r="G3614" s="19">
        <v>74</v>
      </c>
      <c r="H3614" s="27">
        <v>64</v>
      </c>
      <c r="I3614" s="3">
        <v>3</v>
      </c>
      <c r="J3614" s="3">
        <v>1</v>
      </c>
      <c r="K3614" s="3">
        <v>9</v>
      </c>
      <c r="L3614" s="3">
        <v>3</v>
      </c>
      <c r="M3614" s="3">
        <v>0</v>
      </c>
      <c r="N3614" s="26">
        <v>0</v>
      </c>
    </row>
    <row r="3615" spans="4:14" x14ac:dyDescent="0.2">
      <c r="D3615" s="200"/>
      <c r="E3615" s="4" t="s">
        <v>35</v>
      </c>
      <c r="F3615" s="5"/>
      <c r="G3615" s="6">
        <v>148</v>
      </c>
      <c r="H3615" s="8">
        <v>114</v>
      </c>
      <c r="I3615" s="1">
        <v>35</v>
      </c>
      <c r="J3615" s="1">
        <v>5</v>
      </c>
      <c r="K3615" s="1">
        <v>27</v>
      </c>
      <c r="L3615" s="1">
        <v>10</v>
      </c>
      <c r="M3615" s="1">
        <v>0</v>
      </c>
      <c r="N3615" s="9">
        <v>4</v>
      </c>
    </row>
    <row r="3616" spans="4:14" x14ac:dyDescent="0.2">
      <c r="D3616" s="200"/>
      <c r="E3616" s="4" t="s">
        <v>36</v>
      </c>
      <c r="F3616" s="5"/>
      <c r="G3616" s="6">
        <v>187</v>
      </c>
      <c r="H3616" s="8">
        <v>118</v>
      </c>
      <c r="I3616" s="1">
        <v>54</v>
      </c>
      <c r="J3616" s="1">
        <v>5</v>
      </c>
      <c r="K3616" s="1">
        <v>53</v>
      </c>
      <c r="L3616" s="1">
        <v>17</v>
      </c>
      <c r="M3616" s="1">
        <v>2</v>
      </c>
      <c r="N3616" s="9">
        <v>5</v>
      </c>
    </row>
    <row r="3617" spans="2:14" x14ac:dyDescent="0.2">
      <c r="D3617" s="200"/>
      <c r="E3617" s="4" t="s">
        <v>37</v>
      </c>
      <c r="F3617" s="5"/>
      <c r="G3617" s="6">
        <v>221</v>
      </c>
      <c r="H3617" s="8">
        <v>155</v>
      </c>
      <c r="I3617" s="1">
        <v>69</v>
      </c>
      <c r="J3617" s="1">
        <v>4</v>
      </c>
      <c r="K3617" s="1">
        <v>65</v>
      </c>
      <c r="L3617" s="1">
        <v>15</v>
      </c>
      <c r="M3617" s="1">
        <v>0</v>
      </c>
      <c r="N3617" s="9">
        <v>2</v>
      </c>
    </row>
    <row r="3618" spans="2:14" x14ac:dyDescent="0.2">
      <c r="D3618" s="200"/>
      <c r="E3618" s="4" t="s">
        <v>38</v>
      </c>
      <c r="F3618" s="5"/>
      <c r="G3618" s="6">
        <v>186</v>
      </c>
      <c r="H3618" s="8">
        <v>121</v>
      </c>
      <c r="I3618" s="1">
        <v>64</v>
      </c>
      <c r="J3618" s="1">
        <v>6</v>
      </c>
      <c r="K3618" s="1">
        <v>53</v>
      </c>
      <c r="L3618" s="1">
        <v>15</v>
      </c>
      <c r="M3618" s="1">
        <v>1</v>
      </c>
      <c r="N3618" s="9">
        <v>3</v>
      </c>
    </row>
    <row r="3619" spans="2:14" x14ac:dyDescent="0.2">
      <c r="D3619" s="200"/>
      <c r="E3619" s="4" t="s">
        <v>39</v>
      </c>
      <c r="F3619" s="5"/>
      <c r="G3619" s="6">
        <v>223</v>
      </c>
      <c r="H3619" s="8">
        <v>168</v>
      </c>
      <c r="I3619" s="1">
        <v>62</v>
      </c>
      <c r="J3619" s="1">
        <v>2</v>
      </c>
      <c r="K3619" s="1">
        <v>35</v>
      </c>
      <c r="L3619" s="1">
        <v>2</v>
      </c>
      <c r="M3619" s="1">
        <v>2</v>
      </c>
      <c r="N3619" s="9">
        <v>0</v>
      </c>
    </row>
    <row r="3620" spans="2:14" x14ac:dyDescent="0.2">
      <c r="D3620" s="201"/>
      <c r="E3620" s="57" t="s">
        <v>40</v>
      </c>
      <c r="F3620" s="59"/>
      <c r="G3620" s="55">
        <v>161</v>
      </c>
      <c r="H3620" s="77">
        <v>125</v>
      </c>
      <c r="I3620" s="32">
        <v>32</v>
      </c>
      <c r="J3620" s="32">
        <v>2</v>
      </c>
      <c r="K3620" s="32">
        <v>17</v>
      </c>
      <c r="L3620" s="32">
        <v>1</v>
      </c>
      <c r="M3620" s="32">
        <v>0</v>
      </c>
      <c r="N3620" s="80">
        <v>4</v>
      </c>
    </row>
    <row r="3622" spans="2:14" x14ac:dyDescent="0.2">
      <c r="B3622" s="40" t="str">
        <f xml:space="preserve"> HYPERLINK("#'目次'!B156", "[150]")</f>
        <v>[150]</v>
      </c>
      <c r="C3622" s="23" t="s">
        <v>287</v>
      </c>
    </row>
    <row r="3625" spans="2:14" x14ac:dyDescent="0.2">
      <c r="C3625" s="23" t="s">
        <v>48</v>
      </c>
    </row>
    <row r="3626" spans="2:14" ht="24" x14ac:dyDescent="0.2">
      <c r="D3626" s="195"/>
      <c r="E3626" s="196"/>
      <c r="F3626" s="196"/>
      <c r="G3626" s="37" t="s">
        <v>15</v>
      </c>
      <c r="H3626" s="33" t="s">
        <v>281</v>
      </c>
      <c r="I3626" s="13" t="s">
        <v>282</v>
      </c>
      <c r="J3626" s="13" t="s">
        <v>283</v>
      </c>
      <c r="K3626" s="13" t="s">
        <v>174</v>
      </c>
      <c r="L3626" s="13" t="s">
        <v>284</v>
      </c>
      <c r="M3626" s="13" t="s">
        <v>99</v>
      </c>
      <c r="N3626" s="38" t="s">
        <v>18</v>
      </c>
    </row>
    <row r="3627" spans="2:14" x14ac:dyDescent="0.2">
      <c r="D3627" s="197"/>
      <c r="E3627" s="198"/>
      <c r="F3627" s="198"/>
      <c r="G3627" s="35"/>
      <c r="H3627" s="39"/>
      <c r="I3627" s="14"/>
      <c r="J3627" s="14"/>
      <c r="K3627" s="14"/>
      <c r="L3627" s="14"/>
      <c r="M3627" s="14"/>
      <c r="N3627" s="34"/>
    </row>
    <row r="3628" spans="2:14" x14ac:dyDescent="0.2">
      <c r="D3628" s="56"/>
      <c r="E3628" s="58" t="s">
        <v>15</v>
      </c>
      <c r="F3628" s="46"/>
      <c r="G3628" s="36">
        <v>1200</v>
      </c>
      <c r="H3628" s="17">
        <v>865</v>
      </c>
      <c r="I3628" s="17">
        <v>319</v>
      </c>
      <c r="J3628" s="17">
        <v>25</v>
      </c>
      <c r="K3628" s="17">
        <v>259</v>
      </c>
      <c r="L3628" s="17">
        <v>63</v>
      </c>
      <c r="M3628" s="17">
        <v>5</v>
      </c>
      <c r="N3628" s="47">
        <v>18</v>
      </c>
    </row>
    <row r="3629" spans="2:14" x14ac:dyDescent="0.2">
      <c r="D3629" s="199" t="s">
        <v>49</v>
      </c>
      <c r="E3629" s="22" t="s">
        <v>50</v>
      </c>
      <c r="F3629" s="21"/>
      <c r="G3629" s="19">
        <v>15</v>
      </c>
      <c r="H3629" s="27">
        <v>13</v>
      </c>
      <c r="I3629" s="3">
        <v>1</v>
      </c>
      <c r="J3629" s="3">
        <v>0</v>
      </c>
      <c r="K3629" s="3">
        <v>2</v>
      </c>
      <c r="L3629" s="3">
        <v>0</v>
      </c>
      <c r="M3629" s="3">
        <v>0</v>
      </c>
      <c r="N3629" s="26">
        <v>0</v>
      </c>
    </row>
    <row r="3630" spans="2:14" x14ac:dyDescent="0.2">
      <c r="D3630" s="200"/>
      <c r="E3630" s="4" t="s">
        <v>51</v>
      </c>
      <c r="F3630" s="5"/>
      <c r="G3630" s="6">
        <v>142</v>
      </c>
      <c r="H3630" s="8">
        <v>112</v>
      </c>
      <c r="I3630" s="1">
        <v>28</v>
      </c>
      <c r="J3630" s="1">
        <v>3</v>
      </c>
      <c r="K3630" s="1">
        <v>30</v>
      </c>
      <c r="L3630" s="1">
        <v>9</v>
      </c>
      <c r="M3630" s="1">
        <v>0</v>
      </c>
      <c r="N3630" s="9">
        <v>1</v>
      </c>
    </row>
    <row r="3631" spans="2:14" x14ac:dyDescent="0.2">
      <c r="D3631" s="200"/>
      <c r="E3631" s="4" t="s">
        <v>52</v>
      </c>
      <c r="F3631" s="5"/>
      <c r="G3631" s="6">
        <v>26</v>
      </c>
      <c r="H3631" s="8">
        <v>11</v>
      </c>
      <c r="I3631" s="1">
        <v>12</v>
      </c>
      <c r="J3631" s="1">
        <v>1</v>
      </c>
      <c r="K3631" s="1">
        <v>2</v>
      </c>
      <c r="L3631" s="1">
        <v>4</v>
      </c>
      <c r="M3631" s="1">
        <v>2</v>
      </c>
      <c r="N3631" s="9">
        <v>0</v>
      </c>
    </row>
    <row r="3632" spans="2:14" x14ac:dyDescent="0.2">
      <c r="D3632" s="200"/>
      <c r="E3632" s="4" t="s">
        <v>53</v>
      </c>
      <c r="F3632" s="5"/>
      <c r="G3632" s="6">
        <v>41</v>
      </c>
      <c r="H3632" s="8">
        <v>26</v>
      </c>
      <c r="I3632" s="1">
        <v>15</v>
      </c>
      <c r="J3632" s="1">
        <v>1</v>
      </c>
      <c r="K3632" s="1">
        <v>12</v>
      </c>
      <c r="L3632" s="1">
        <v>8</v>
      </c>
      <c r="M3632" s="1">
        <v>0</v>
      </c>
      <c r="N3632" s="9">
        <v>0</v>
      </c>
    </row>
    <row r="3633" spans="4:14" x14ac:dyDescent="0.2">
      <c r="D3633" s="200"/>
      <c r="E3633" s="4" t="s">
        <v>54</v>
      </c>
      <c r="F3633" s="5"/>
      <c r="G3633" s="6">
        <v>226</v>
      </c>
      <c r="H3633" s="8">
        <v>145</v>
      </c>
      <c r="I3633" s="1">
        <v>70</v>
      </c>
      <c r="J3633" s="1">
        <v>4</v>
      </c>
      <c r="K3633" s="1">
        <v>68</v>
      </c>
      <c r="L3633" s="1">
        <v>17</v>
      </c>
      <c r="M3633" s="1">
        <v>2</v>
      </c>
      <c r="N3633" s="9">
        <v>5</v>
      </c>
    </row>
    <row r="3634" spans="4:14" x14ac:dyDescent="0.2">
      <c r="D3634" s="200"/>
      <c r="E3634" s="4" t="s">
        <v>55</v>
      </c>
      <c r="F3634" s="5"/>
      <c r="G3634" s="6">
        <v>125</v>
      </c>
      <c r="H3634" s="8">
        <v>98</v>
      </c>
      <c r="I3634" s="1">
        <v>32</v>
      </c>
      <c r="J3634" s="1">
        <v>4</v>
      </c>
      <c r="K3634" s="1">
        <v>20</v>
      </c>
      <c r="L3634" s="1">
        <v>6</v>
      </c>
      <c r="M3634" s="1">
        <v>1</v>
      </c>
      <c r="N3634" s="9">
        <v>2</v>
      </c>
    </row>
    <row r="3635" spans="4:14" x14ac:dyDescent="0.2">
      <c r="D3635" s="200"/>
      <c r="E3635" s="4" t="s">
        <v>56</v>
      </c>
      <c r="F3635" s="5"/>
      <c r="G3635" s="6">
        <v>190</v>
      </c>
      <c r="H3635" s="8">
        <v>136</v>
      </c>
      <c r="I3635" s="1">
        <v>57</v>
      </c>
      <c r="J3635" s="1">
        <v>3</v>
      </c>
      <c r="K3635" s="1">
        <v>53</v>
      </c>
      <c r="L3635" s="1">
        <v>6</v>
      </c>
      <c r="M3635" s="1">
        <v>0</v>
      </c>
      <c r="N3635" s="9">
        <v>2</v>
      </c>
    </row>
    <row r="3636" spans="4:14" x14ac:dyDescent="0.2">
      <c r="D3636" s="200"/>
      <c r="E3636" s="4" t="s">
        <v>57</v>
      </c>
      <c r="F3636" s="5"/>
      <c r="G3636" s="6">
        <v>185</v>
      </c>
      <c r="H3636" s="8">
        <v>124</v>
      </c>
      <c r="I3636" s="1">
        <v>64</v>
      </c>
      <c r="J3636" s="1">
        <v>3</v>
      </c>
      <c r="K3636" s="1">
        <v>41</v>
      </c>
      <c r="L3636" s="1">
        <v>5</v>
      </c>
      <c r="M3636" s="1">
        <v>0</v>
      </c>
      <c r="N3636" s="9">
        <v>1</v>
      </c>
    </row>
    <row r="3637" spans="4:14" x14ac:dyDescent="0.2">
      <c r="D3637" s="200"/>
      <c r="E3637" s="4" t="s">
        <v>58</v>
      </c>
      <c r="F3637" s="5"/>
      <c r="G3637" s="6">
        <v>113</v>
      </c>
      <c r="H3637" s="8">
        <v>96</v>
      </c>
      <c r="I3637" s="1">
        <v>12</v>
      </c>
      <c r="J3637" s="1">
        <v>3</v>
      </c>
      <c r="K3637" s="1">
        <v>14</v>
      </c>
      <c r="L3637" s="1">
        <v>7</v>
      </c>
      <c r="M3637" s="1">
        <v>0</v>
      </c>
      <c r="N3637" s="9">
        <v>3</v>
      </c>
    </row>
    <row r="3638" spans="4:14" x14ac:dyDescent="0.2">
      <c r="D3638" s="200"/>
      <c r="E3638" s="4" t="s">
        <v>59</v>
      </c>
      <c r="F3638" s="5"/>
      <c r="G3638" s="6">
        <v>136</v>
      </c>
      <c r="H3638" s="8">
        <v>103</v>
      </c>
      <c r="I3638" s="1">
        <v>28</v>
      </c>
      <c r="J3638" s="1">
        <v>3</v>
      </c>
      <c r="K3638" s="1">
        <v>17</v>
      </c>
      <c r="L3638" s="1">
        <v>1</v>
      </c>
      <c r="M3638" s="1">
        <v>0</v>
      </c>
      <c r="N3638" s="9">
        <v>4</v>
      </c>
    </row>
    <row r="3639" spans="4:14" x14ac:dyDescent="0.2">
      <c r="D3639" s="199" t="s">
        <v>60</v>
      </c>
      <c r="E3639" s="22" t="s">
        <v>61</v>
      </c>
      <c r="F3639" s="21"/>
      <c r="G3639" s="19">
        <v>205</v>
      </c>
      <c r="H3639" s="27">
        <v>160</v>
      </c>
      <c r="I3639" s="3">
        <v>37</v>
      </c>
      <c r="J3639" s="3">
        <v>5</v>
      </c>
      <c r="K3639" s="3">
        <v>37</v>
      </c>
      <c r="L3639" s="3">
        <v>6</v>
      </c>
      <c r="M3639" s="3">
        <v>1</v>
      </c>
      <c r="N3639" s="26">
        <v>1</v>
      </c>
    </row>
    <row r="3640" spans="4:14" x14ac:dyDescent="0.2">
      <c r="D3640" s="200"/>
      <c r="E3640" s="4" t="s">
        <v>62</v>
      </c>
      <c r="F3640" s="5"/>
      <c r="G3640" s="6">
        <v>160</v>
      </c>
      <c r="H3640" s="8">
        <v>128</v>
      </c>
      <c r="I3640" s="1">
        <v>35</v>
      </c>
      <c r="J3640" s="1">
        <v>2</v>
      </c>
      <c r="K3640" s="1">
        <v>17</v>
      </c>
      <c r="L3640" s="1">
        <v>6</v>
      </c>
      <c r="M3640" s="1">
        <v>1</v>
      </c>
      <c r="N3640" s="9">
        <v>2</v>
      </c>
    </row>
    <row r="3641" spans="4:14" x14ac:dyDescent="0.2">
      <c r="D3641" s="200"/>
      <c r="E3641" s="4" t="s">
        <v>63</v>
      </c>
      <c r="F3641" s="5"/>
      <c r="G3641" s="6">
        <v>121</v>
      </c>
      <c r="H3641" s="8">
        <v>87</v>
      </c>
      <c r="I3641" s="1">
        <v>31</v>
      </c>
      <c r="J3641" s="1">
        <v>1</v>
      </c>
      <c r="K3641" s="1">
        <v>25</v>
      </c>
      <c r="L3641" s="1">
        <v>5</v>
      </c>
      <c r="M3641" s="1">
        <v>0</v>
      </c>
      <c r="N3641" s="9">
        <v>2</v>
      </c>
    </row>
    <row r="3642" spans="4:14" x14ac:dyDescent="0.2">
      <c r="D3642" s="200"/>
      <c r="E3642" s="4" t="s">
        <v>64</v>
      </c>
      <c r="F3642" s="5"/>
      <c r="G3642" s="6">
        <v>124</v>
      </c>
      <c r="H3642" s="8">
        <v>87</v>
      </c>
      <c r="I3642" s="1">
        <v>35</v>
      </c>
      <c r="J3642" s="1">
        <v>3</v>
      </c>
      <c r="K3642" s="1">
        <v>26</v>
      </c>
      <c r="L3642" s="1">
        <v>6</v>
      </c>
      <c r="M3642" s="1">
        <v>0</v>
      </c>
      <c r="N3642" s="9">
        <v>1</v>
      </c>
    </row>
    <row r="3643" spans="4:14" x14ac:dyDescent="0.2">
      <c r="D3643" s="200"/>
      <c r="E3643" s="4" t="s">
        <v>65</v>
      </c>
      <c r="F3643" s="5"/>
      <c r="G3643" s="6">
        <v>109</v>
      </c>
      <c r="H3643" s="8">
        <v>72</v>
      </c>
      <c r="I3643" s="1">
        <v>32</v>
      </c>
      <c r="J3643" s="1">
        <v>3</v>
      </c>
      <c r="K3643" s="1">
        <v>27</v>
      </c>
      <c r="L3643" s="1">
        <v>6</v>
      </c>
      <c r="M3643" s="1">
        <v>1</v>
      </c>
      <c r="N3643" s="9">
        <v>3</v>
      </c>
    </row>
    <row r="3644" spans="4:14" x14ac:dyDescent="0.2">
      <c r="D3644" s="200"/>
      <c r="E3644" s="4" t="s">
        <v>66</v>
      </c>
      <c r="F3644" s="5"/>
      <c r="G3644" s="6">
        <v>104</v>
      </c>
      <c r="H3644" s="8">
        <v>70</v>
      </c>
      <c r="I3644" s="1">
        <v>32</v>
      </c>
      <c r="J3644" s="1">
        <v>1</v>
      </c>
      <c r="K3644" s="1">
        <v>30</v>
      </c>
      <c r="L3644" s="1">
        <v>6</v>
      </c>
      <c r="M3644" s="1">
        <v>1</v>
      </c>
      <c r="N3644" s="9">
        <v>1</v>
      </c>
    </row>
    <row r="3645" spans="4:14" x14ac:dyDescent="0.2">
      <c r="D3645" s="200"/>
      <c r="E3645" s="4" t="s">
        <v>67</v>
      </c>
      <c r="F3645" s="5"/>
      <c r="G3645" s="6">
        <v>139</v>
      </c>
      <c r="H3645" s="8">
        <v>92</v>
      </c>
      <c r="I3645" s="1">
        <v>48</v>
      </c>
      <c r="J3645" s="1">
        <v>4</v>
      </c>
      <c r="K3645" s="1">
        <v>39</v>
      </c>
      <c r="L3645" s="1">
        <v>13</v>
      </c>
      <c r="M3645" s="1">
        <v>0</v>
      </c>
      <c r="N3645" s="9">
        <v>2</v>
      </c>
    </row>
    <row r="3646" spans="4:14" x14ac:dyDescent="0.2">
      <c r="D3646" s="200"/>
      <c r="E3646" s="4" t="s">
        <v>68</v>
      </c>
      <c r="F3646" s="5"/>
      <c r="G3646" s="6">
        <v>48</v>
      </c>
      <c r="H3646" s="8">
        <v>30</v>
      </c>
      <c r="I3646" s="1">
        <v>24</v>
      </c>
      <c r="J3646" s="1">
        <v>2</v>
      </c>
      <c r="K3646" s="1">
        <v>16</v>
      </c>
      <c r="L3646" s="1">
        <v>4</v>
      </c>
      <c r="M3646" s="1">
        <v>0</v>
      </c>
      <c r="N3646" s="9">
        <v>0</v>
      </c>
    </row>
    <row r="3647" spans="4:14" x14ac:dyDescent="0.2">
      <c r="D3647" s="200"/>
      <c r="E3647" s="4" t="s">
        <v>69</v>
      </c>
      <c r="F3647" s="5"/>
      <c r="G3647" s="6">
        <v>37</v>
      </c>
      <c r="H3647" s="8">
        <v>25</v>
      </c>
      <c r="I3647" s="1">
        <v>16</v>
      </c>
      <c r="J3647" s="1">
        <v>1</v>
      </c>
      <c r="K3647" s="1">
        <v>13</v>
      </c>
      <c r="L3647" s="1">
        <v>7</v>
      </c>
      <c r="M3647" s="1">
        <v>0</v>
      </c>
      <c r="N3647" s="9">
        <v>0</v>
      </c>
    </row>
    <row r="3648" spans="4:14" x14ac:dyDescent="0.2">
      <c r="D3648" s="93" t="s">
        <v>70</v>
      </c>
      <c r="E3648" s="89" t="s">
        <v>18</v>
      </c>
      <c r="F3648" s="92"/>
      <c r="G3648" s="94">
        <v>0</v>
      </c>
      <c r="H3648" s="122">
        <v>0</v>
      </c>
      <c r="I3648" s="63">
        <v>0</v>
      </c>
      <c r="J3648" s="63">
        <v>0</v>
      </c>
      <c r="K3648" s="63">
        <v>0</v>
      </c>
      <c r="L3648" s="63">
        <v>0</v>
      </c>
      <c r="M3648" s="63">
        <v>0</v>
      </c>
      <c r="N3648" s="121">
        <v>0</v>
      </c>
    </row>
    <row r="3650" spans="2:14" x14ac:dyDescent="0.2">
      <c r="B3650" s="40" t="str">
        <f xml:space="preserve"> HYPERLINK("#'目次'!B157", "[151]")</f>
        <v>[151]</v>
      </c>
      <c r="C3650" s="23" t="s">
        <v>287</v>
      </c>
    </row>
    <row r="3653" spans="2:14" x14ac:dyDescent="0.2">
      <c r="C3653" s="23" t="s">
        <v>73</v>
      </c>
    </row>
    <row r="3654" spans="2:14" ht="24" x14ac:dyDescent="0.2">
      <c r="D3654" s="195"/>
      <c r="E3654" s="196"/>
      <c r="F3654" s="196"/>
      <c r="G3654" s="37" t="s">
        <v>15</v>
      </c>
      <c r="H3654" s="33" t="s">
        <v>281</v>
      </c>
      <c r="I3654" s="13" t="s">
        <v>282</v>
      </c>
      <c r="J3654" s="13" t="s">
        <v>283</v>
      </c>
      <c r="K3654" s="13" t="s">
        <v>174</v>
      </c>
      <c r="L3654" s="13" t="s">
        <v>284</v>
      </c>
      <c r="M3654" s="13" t="s">
        <v>99</v>
      </c>
      <c r="N3654" s="38" t="s">
        <v>18</v>
      </c>
    </row>
    <row r="3655" spans="2:14" x14ac:dyDescent="0.2">
      <c r="D3655" s="197"/>
      <c r="E3655" s="198"/>
      <c r="F3655" s="198"/>
      <c r="G3655" s="35"/>
      <c r="H3655" s="39"/>
      <c r="I3655" s="14"/>
      <c r="J3655" s="14"/>
      <c r="K3655" s="14"/>
      <c r="L3655" s="14"/>
      <c r="M3655" s="14"/>
      <c r="N3655" s="34"/>
    </row>
    <row r="3656" spans="2:14" x14ac:dyDescent="0.2">
      <c r="D3656" s="56"/>
      <c r="E3656" s="58" t="s">
        <v>15</v>
      </c>
      <c r="F3656" s="46"/>
      <c r="G3656" s="36">
        <v>1200</v>
      </c>
      <c r="H3656" s="17">
        <v>865</v>
      </c>
      <c r="I3656" s="17">
        <v>319</v>
      </c>
      <c r="J3656" s="17">
        <v>25</v>
      </c>
      <c r="K3656" s="17">
        <v>259</v>
      </c>
      <c r="L3656" s="17">
        <v>63</v>
      </c>
      <c r="M3656" s="17">
        <v>5</v>
      </c>
      <c r="N3656" s="47">
        <v>18</v>
      </c>
    </row>
    <row r="3657" spans="2:14" x14ac:dyDescent="0.2">
      <c r="D3657" s="199" t="s">
        <v>74</v>
      </c>
      <c r="E3657" s="22" t="s">
        <v>75</v>
      </c>
      <c r="F3657" s="21"/>
      <c r="G3657" s="19">
        <v>592</v>
      </c>
      <c r="H3657" s="27">
        <v>442</v>
      </c>
      <c r="I3657" s="3">
        <v>137</v>
      </c>
      <c r="J3657" s="3">
        <v>11</v>
      </c>
      <c r="K3657" s="3">
        <v>120</v>
      </c>
      <c r="L3657" s="3">
        <v>34</v>
      </c>
      <c r="M3657" s="3">
        <v>0</v>
      </c>
      <c r="N3657" s="26">
        <v>11</v>
      </c>
    </row>
    <row r="3658" spans="2:14" x14ac:dyDescent="0.2">
      <c r="D3658" s="200"/>
      <c r="E3658" s="4" t="s">
        <v>34</v>
      </c>
      <c r="F3658" s="5"/>
      <c r="G3658" s="6">
        <v>37</v>
      </c>
      <c r="H3658" s="8">
        <v>32</v>
      </c>
      <c r="I3658" s="1">
        <v>0</v>
      </c>
      <c r="J3658" s="1">
        <v>0</v>
      </c>
      <c r="K3658" s="1">
        <v>5</v>
      </c>
      <c r="L3658" s="1">
        <v>1</v>
      </c>
      <c r="M3658" s="1">
        <v>0</v>
      </c>
      <c r="N3658" s="9">
        <v>0</v>
      </c>
    </row>
    <row r="3659" spans="2:14" x14ac:dyDescent="0.2">
      <c r="D3659" s="200"/>
      <c r="E3659" s="4" t="s">
        <v>35</v>
      </c>
      <c r="F3659" s="5"/>
      <c r="G3659" s="6">
        <v>75</v>
      </c>
      <c r="H3659" s="8">
        <v>61</v>
      </c>
      <c r="I3659" s="1">
        <v>16</v>
      </c>
      <c r="J3659" s="1">
        <v>1</v>
      </c>
      <c r="K3659" s="1">
        <v>15</v>
      </c>
      <c r="L3659" s="1">
        <v>5</v>
      </c>
      <c r="M3659" s="1">
        <v>0</v>
      </c>
      <c r="N3659" s="9">
        <v>1</v>
      </c>
    </row>
    <row r="3660" spans="2:14" x14ac:dyDescent="0.2">
      <c r="D3660" s="200"/>
      <c r="E3660" s="4" t="s">
        <v>36</v>
      </c>
      <c r="F3660" s="5"/>
      <c r="G3660" s="6">
        <v>95</v>
      </c>
      <c r="H3660" s="8">
        <v>62</v>
      </c>
      <c r="I3660" s="1">
        <v>27</v>
      </c>
      <c r="J3660" s="1">
        <v>2</v>
      </c>
      <c r="K3660" s="1">
        <v>23</v>
      </c>
      <c r="L3660" s="1">
        <v>10</v>
      </c>
      <c r="M3660" s="1">
        <v>0</v>
      </c>
      <c r="N3660" s="9">
        <v>4</v>
      </c>
    </row>
    <row r="3661" spans="2:14" x14ac:dyDescent="0.2">
      <c r="D3661" s="200"/>
      <c r="E3661" s="4" t="s">
        <v>37</v>
      </c>
      <c r="F3661" s="5"/>
      <c r="G3661" s="6">
        <v>111</v>
      </c>
      <c r="H3661" s="8">
        <v>86</v>
      </c>
      <c r="I3661" s="1">
        <v>25</v>
      </c>
      <c r="J3661" s="1">
        <v>3</v>
      </c>
      <c r="K3661" s="1">
        <v>30</v>
      </c>
      <c r="L3661" s="1">
        <v>8</v>
      </c>
      <c r="M3661" s="1">
        <v>0</v>
      </c>
      <c r="N3661" s="9">
        <v>2</v>
      </c>
    </row>
    <row r="3662" spans="2:14" x14ac:dyDescent="0.2">
      <c r="D3662" s="200"/>
      <c r="E3662" s="4" t="s">
        <v>38</v>
      </c>
      <c r="F3662" s="5"/>
      <c r="G3662" s="6">
        <v>93</v>
      </c>
      <c r="H3662" s="8">
        <v>62</v>
      </c>
      <c r="I3662" s="1">
        <v>22</v>
      </c>
      <c r="J3662" s="1">
        <v>3</v>
      </c>
      <c r="K3662" s="1">
        <v>24</v>
      </c>
      <c r="L3662" s="1">
        <v>7</v>
      </c>
      <c r="M3662" s="1">
        <v>0</v>
      </c>
      <c r="N3662" s="9">
        <v>2</v>
      </c>
    </row>
    <row r="3663" spans="2:14" x14ac:dyDescent="0.2">
      <c r="D3663" s="200"/>
      <c r="E3663" s="4" t="s">
        <v>39</v>
      </c>
      <c r="F3663" s="5"/>
      <c r="G3663" s="6">
        <v>109</v>
      </c>
      <c r="H3663" s="8">
        <v>81</v>
      </c>
      <c r="I3663" s="1">
        <v>33</v>
      </c>
      <c r="J3663" s="1">
        <v>1</v>
      </c>
      <c r="K3663" s="1">
        <v>18</v>
      </c>
      <c r="L3663" s="1">
        <v>2</v>
      </c>
      <c r="M3663" s="1">
        <v>0</v>
      </c>
      <c r="N3663" s="9">
        <v>0</v>
      </c>
    </row>
    <row r="3664" spans="2:14" x14ac:dyDescent="0.2">
      <c r="D3664" s="200"/>
      <c r="E3664" s="4" t="s">
        <v>40</v>
      </c>
      <c r="F3664" s="5"/>
      <c r="G3664" s="6">
        <v>72</v>
      </c>
      <c r="H3664" s="8">
        <v>58</v>
      </c>
      <c r="I3664" s="1">
        <v>14</v>
      </c>
      <c r="J3664" s="1">
        <v>1</v>
      </c>
      <c r="K3664" s="1">
        <v>5</v>
      </c>
      <c r="L3664" s="1">
        <v>1</v>
      </c>
      <c r="M3664" s="1">
        <v>0</v>
      </c>
      <c r="N3664" s="9">
        <v>2</v>
      </c>
    </row>
    <row r="3665" spans="2:14" x14ac:dyDescent="0.2">
      <c r="D3665" s="199" t="s">
        <v>76</v>
      </c>
      <c r="E3665" s="22" t="s">
        <v>77</v>
      </c>
      <c r="F3665" s="21"/>
      <c r="G3665" s="19">
        <v>608</v>
      </c>
      <c r="H3665" s="27">
        <v>423</v>
      </c>
      <c r="I3665" s="3">
        <v>182</v>
      </c>
      <c r="J3665" s="3">
        <v>14</v>
      </c>
      <c r="K3665" s="3">
        <v>139</v>
      </c>
      <c r="L3665" s="3">
        <v>29</v>
      </c>
      <c r="M3665" s="3">
        <v>5</v>
      </c>
      <c r="N3665" s="26">
        <v>7</v>
      </c>
    </row>
    <row r="3666" spans="2:14" x14ac:dyDescent="0.2">
      <c r="D3666" s="200"/>
      <c r="E3666" s="4" t="s">
        <v>34</v>
      </c>
      <c r="F3666" s="5"/>
      <c r="G3666" s="6">
        <v>37</v>
      </c>
      <c r="H3666" s="8">
        <v>32</v>
      </c>
      <c r="I3666" s="1">
        <v>3</v>
      </c>
      <c r="J3666" s="1">
        <v>1</v>
      </c>
      <c r="K3666" s="1">
        <v>4</v>
      </c>
      <c r="L3666" s="1">
        <v>2</v>
      </c>
      <c r="M3666" s="1">
        <v>0</v>
      </c>
      <c r="N3666" s="9">
        <v>0</v>
      </c>
    </row>
    <row r="3667" spans="2:14" x14ac:dyDescent="0.2">
      <c r="D3667" s="200"/>
      <c r="E3667" s="4" t="s">
        <v>35</v>
      </c>
      <c r="F3667" s="5"/>
      <c r="G3667" s="6">
        <v>73</v>
      </c>
      <c r="H3667" s="8">
        <v>53</v>
      </c>
      <c r="I3667" s="1">
        <v>19</v>
      </c>
      <c r="J3667" s="1">
        <v>4</v>
      </c>
      <c r="K3667" s="1">
        <v>12</v>
      </c>
      <c r="L3667" s="1">
        <v>5</v>
      </c>
      <c r="M3667" s="1">
        <v>0</v>
      </c>
      <c r="N3667" s="9">
        <v>3</v>
      </c>
    </row>
    <row r="3668" spans="2:14" x14ac:dyDescent="0.2">
      <c r="D3668" s="200"/>
      <c r="E3668" s="4" t="s">
        <v>36</v>
      </c>
      <c r="F3668" s="5"/>
      <c r="G3668" s="6">
        <v>92</v>
      </c>
      <c r="H3668" s="8">
        <v>56</v>
      </c>
      <c r="I3668" s="1">
        <v>27</v>
      </c>
      <c r="J3668" s="1">
        <v>3</v>
      </c>
      <c r="K3668" s="1">
        <v>30</v>
      </c>
      <c r="L3668" s="1">
        <v>7</v>
      </c>
      <c r="M3668" s="1">
        <v>2</v>
      </c>
      <c r="N3668" s="9">
        <v>1</v>
      </c>
    </row>
    <row r="3669" spans="2:14" x14ac:dyDescent="0.2">
      <c r="D3669" s="200"/>
      <c r="E3669" s="4" t="s">
        <v>37</v>
      </c>
      <c r="F3669" s="5"/>
      <c r="G3669" s="6">
        <v>110</v>
      </c>
      <c r="H3669" s="8">
        <v>69</v>
      </c>
      <c r="I3669" s="1">
        <v>44</v>
      </c>
      <c r="J3669" s="1">
        <v>1</v>
      </c>
      <c r="K3669" s="1">
        <v>35</v>
      </c>
      <c r="L3669" s="1">
        <v>7</v>
      </c>
      <c r="M3669" s="1">
        <v>0</v>
      </c>
      <c r="N3669" s="9">
        <v>0</v>
      </c>
    </row>
    <row r="3670" spans="2:14" x14ac:dyDescent="0.2">
      <c r="D3670" s="200"/>
      <c r="E3670" s="4" t="s">
        <v>38</v>
      </c>
      <c r="F3670" s="5"/>
      <c r="G3670" s="6">
        <v>93</v>
      </c>
      <c r="H3670" s="8">
        <v>59</v>
      </c>
      <c r="I3670" s="1">
        <v>42</v>
      </c>
      <c r="J3670" s="1">
        <v>3</v>
      </c>
      <c r="K3670" s="1">
        <v>29</v>
      </c>
      <c r="L3670" s="1">
        <v>8</v>
      </c>
      <c r="M3670" s="1">
        <v>1</v>
      </c>
      <c r="N3670" s="9">
        <v>1</v>
      </c>
    </row>
    <row r="3671" spans="2:14" x14ac:dyDescent="0.2">
      <c r="D3671" s="200"/>
      <c r="E3671" s="4" t="s">
        <v>39</v>
      </c>
      <c r="F3671" s="5"/>
      <c r="G3671" s="6">
        <v>114</v>
      </c>
      <c r="H3671" s="8">
        <v>87</v>
      </c>
      <c r="I3671" s="1">
        <v>29</v>
      </c>
      <c r="J3671" s="1">
        <v>1</v>
      </c>
      <c r="K3671" s="1">
        <v>17</v>
      </c>
      <c r="L3671" s="1">
        <v>0</v>
      </c>
      <c r="M3671" s="1">
        <v>2</v>
      </c>
      <c r="N3671" s="9">
        <v>0</v>
      </c>
    </row>
    <row r="3672" spans="2:14" x14ac:dyDescent="0.2">
      <c r="D3672" s="201"/>
      <c r="E3672" s="57" t="s">
        <v>40</v>
      </c>
      <c r="F3672" s="59"/>
      <c r="G3672" s="55">
        <v>89</v>
      </c>
      <c r="H3672" s="77">
        <v>67</v>
      </c>
      <c r="I3672" s="32">
        <v>18</v>
      </c>
      <c r="J3672" s="32">
        <v>1</v>
      </c>
      <c r="K3672" s="32">
        <v>12</v>
      </c>
      <c r="L3672" s="32">
        <v>0</v>
      </c>
      <c r="M3672" s="32">
        <v>0</v>
      </c>
      <c r="N3672" s="80">
        <v>2</v>
      </c>
    </row>
    <row r="3674" spans="2:14" x14ac:dyDescent="0.2">
      <c r="B3674" s="40" t="str">
        <f xml:space="preserve"> HYPERLINK("#'目次'!B158", "[152]")</f>
        <v>[152]</v>
      </c>
      <c r="C3674" s="23" t="s">
        <v>287</v>
      </c>
    </row>
    <row r="3677" spans="2:14" x14ac:dyDescent="0.2">
      <c r="C3677" s="23" t="s">
        <v>80</v>
      </c>
    </row>
    <row r="3678" spans="2:14" ht="24" x14ac:dyDescent="0.2">
      <c r="E3678" s="195"/>
      <c r="F3678" s="196"/>
      <c r="G3678" s="37" t="s">
        <v>15</v>
      </c>
      <c r="H3678" s="33" t="s">
        <v>281</v>
      </c>
      <c r="I3678" s="13" t="s">
        <v>282</v>
      </c>
      <c r="J3678" s="13" t="s">
        <v>283</v>
      </c>
      <c r="K3678" s="13" t="s">
        <v>174</v>
      </c>
      <c r="L3678" s="13" t="s">
        <v>284</v>
      </c>
      <c r="M3678" s="13" t="s">
        <v>99</v>
      </c>
      <c r="N3678" s="38" t="s">
        <v>18</v>
      </c>
    </row>
    <row r="3679" spans="2:14" x14ac:dyDescent="0.2">
      <c r="E3679" s="197"/>
      <c r="F3679" s="198"/>
      <c r="G3679" s="35"/>
      <c r="H3679" s="39"/>
      <c r="I3679" s="14"/>
      <c r="J3679" s="14"/>
      <c r="K3679" s="14"/>
      <c r="L3679" s="14"/>
      <c r="M3679" s="14"/>
      <c r="N3679" s="34"/>
    </row>
    <row r="3680" spans="2:14" x14ac:dyDescent="0.2">
      <c r="E3680" s="91" t="s">
        <v>15</v>
      </c>
      <c r="F3680" s="46"/>
      <c r="G3680" s="36">
        <v>1200</v>
      </c>
      <c r="H3680" s="17">
        <v>865</v>
      </c>
      <c r="I3680" s="17">
        <v>319</v>
      </c>
      <c r="J3680" s="17">
        <v>25</v>
      </c>
      <c r="K3680" s="17">
        <v>259</v>
      </c>
      <c r="L3680" s="17">
        <v>63</v>
      </c>
      <c r="M3680" s="17">
        <v>5</v>
      </c>
      <c r="N3680" s="47">
        <v>18</v>
      </c>
    </row>
    <row r="3681" spans="2:14" x14ac:dyDescent="0.2">
      <c r="E3681" s="4" t="s">
        <v>81</v>
      </c>
      <c r="F3681" s="5"/>
      <c r="G3681" s="19">
        <v>48</v>
      </c>
      <c r="H3681" s="27">
        <v>36</v>
      </c>
      <c r="I3681" s="3">
        <v>12</v>
      </c>
      <c r="J3681" s="3">
        <v>1</v>
      </c>
      <c r="K3681" s="3">
        <v>7</v>
      </c>
      <c r="L3681" s="3">
        <v>3</v>
      </c>
      <c r="M3681" s="3">
        <v>0</v>
      </c>
      <c r="N3681" s="26">
        <v>1</v>
      </c>
    </row>
    <row r="3682" spans="2:14" x14ac:dyDescent="0.2">
      <c r="E3682" s="4" t="s">
        <v>82</v>
      </c>
      <c r="F3682" s="5"/>
      <c r="G3682" s="6">
        <v>84</v>
      </c>
      <c r="H3682" s="8">
        <v>66</v>
      </c>
      <c r="I3682" s="1">
        <v>13</v>
      </c>
      <c r="J3682" s="1">
        <v>0</v>
      </c>
      <c r="K3682" s="1">
        <v>20</v>
      </c>
      <c r="L3682" s="1">
        <v>6</v>
      </c>
      <c r="M3682" s="1">
        <v>0</v>
      </c>
      <c r="N3682" s="9">
        <v>1</v>
      </c>
    </row>
    <row r="3683" spans="2:14" x14ac:dyDescent="0.2">
      <c r="E3683" s="4" t="s">
        <v>83</v>
      </c>
      <c r="F3683" s="5"/>
      <c r="G3683" s="6">
        <v>462</v>
      </c>
      <c r="H3683" s="8">
        <v>328</v>
      </c>
      <c r="I3683" s="1">
        <v>141</v>
      </c>
      <c r="J3683" s="1">
        <v>9</v>
      </c>
      <c r="K3683" s="1">
        <v>102</v>
      </c>
      <c r="L3683" s="1">
        <v>24</v>
      </c>
      <c r="M3683" s="1">
        <v>1</v>
      </c>
      <c r="N3683" s="9">
        <v>9</v>
      </c>
    </row>
    <row r="3684" spans="2:14" x14ac:dyDescent="0.2">
      <c r="E3684" s="4" t="s">
        <v>84</v>
      </c>
      <c r="F3684" s="5"/>
      <c r="G3684" s="6">
        <v>30</v>
      </c>
      <c r="H3684" s="8">
        <v>24</v>
      </c>
      <c r="I3684" s="1">
        <v>8</v>
      </c>
      <c r="J3684" s="1">
        <v>1</v>
      </c>
      <c r="K3684" s="1">
        <v>9</v>
      </c>
      <c r="L3684" s="1">
        <v>1</v>
      </c>
      <c r="M3684" s="1">
        <v>0</v>
      </c>
      <c r="N3684" s="9">
        <v>0</v>
      </c>
    </row>
    <row r="3685" spans="2:14" x14ac:dyDescent="0.2">
      <c r="E3685" s="4" t="s">
        <v>85</v>
      </c>
      <c r="F3685" s="5"/>
      <c r="G3685" s="6">
        <v>144</v>
      </c>
      <c r="H3685" s="8">
        <v>102</v>
      </c>
      <c r="I3685" s="1">
        <v>43</v>
      </c>
      <c r="J3685" s="1">
        <v>3</v>
      </c>
      <c r="K3685" s="1">
        <v>30</v>
      </c>
      <c r="L3685" s="1">
        <v>8</v>
      </c>
      <c r="M3685" s="1">
        <v>0</v>
      </c>
      <c r="N3685" s="9">
        <v>3</v>
      </c>
    </row>
    <row r="3686" spans="2:14" x14ac:dyDescent="0.2">
      <c r="E3686" s="4" t="s">
        <v>86</v>
      </c>
      <c r="F3686" s="5"/>
      <c r="G3686" s="6">
        <v>192</v>
      </c>
      <c r="H3686" s="8">
        <v>136</v>
      </c>
      <c r="I3686" s="1">
        <v>57</v>
      </c>
      <c r="J3686" s="1">
        <v>4</v>
      </c>
      <c r="K3686" s="1">
        <v>35</v>
      </c>
      <c r="L3686" s="1">
        <v>11</v>
      </c>
      <c r="M3686" s="1">
        <v>1</v>
      </c>
      <c r="N3686" s="9">
        <v>1</v>
      </c>
    </row>
    <row r="3687" spans="2:14" x14ac:dyDescent="0.2">
      <c r="E3687" s="4" t="s">
        <v>87</v>
      </c>
      <c r="F3687" s="5"/>
      <c r="G3687" s="6">
        <v>72</v>
      </c>
      <c r="H3687" s="8">
        <v>49</v>
      </c>
      <c r="I3687" s="1">
        <v>13</v>
      </c>
      <c r="J3687" s="1">
        <v>2</v>
      </c>
      <c r="K3687" s="1">
        <v>26</v>
      </c>
      <c r="L3687" s="1">
        <v>2</v>
      </c>
      <c r="M3687" s="1">
        <v>1</v>
      </c>
      <c r="N3687" s="9">
        <v>3</v>
      </c>
    </row>
    <row r="3688" spans="2:14" x14ac:dyDescent="0.2">
      <c r="E3688" s="4" t="s">
        <v>88</v>
      </c>
      <c r="F3688" s="5"/>
      <c r="G3688" s="6">
        <v>36</v>
      </c>
      <c r="H3688" s="8">
        <v>25</v>
      </c>
      <c r="I3688" s="1">
        <v>7</v>
      </c>
      <c r="J3688" s="1">
        <v>3</v>
      </c>
      <c r="K3688" s="1">
        <v>6</v>
      </c>
      <c r="L3688" s="1">
        <v>1</v>
      </c>
      <c r="M3688" s="1">
        <v>2</v>
      </c>
      <c r="N3688" s="9">
        <v>0</v>
      </c>
    </row>
    <row r="3689" spans="2:14" x14ac:dyDescent="0.2">
      <c r="E3689" s="4" t="s">
        <v>89</v>
      </c>
      <c r="F3689" s="5"/>
      <c r="G3689" s="6">
        <v>66</v>
      </c>
      <c r="H3689" s="8">
        <v>51</v>
      </c>
      <c r="I3689" s="1">
        <v>15</v>
      </c>
      <c r="J3689" s="1">
        <v>1</v>
      </c>
      <c r="K3689" s="1">
        <v>12</v>
      </c>
      <c r="L3689" s="1">
        <v>3</v>
      </c>
      <c r="M3689" s="1">
        <v>0</v>
      </c>
      <c r="N3689" s="9">
        <v>0</v>
      </c>
    </row>
    <row r="3690" spans="2:14" x14ac:dyDescent="0.2">
      <c r="E3690" s="4" t="s">
        <v>90</v>
      </c>
      <c r="F3690" s="5"/>
      <c r="G3690" s="6">
        <v>54</v>
      </c>
      <c r="H3690" s="8">
        <v>41</v>
      </c>
      <c r="I3690" s="1">
        <v>8</v>
      </c>
      <c r="J3690" s="1">
        <v>0</v>
      </c>
      <c r="K3690" s="1">
        <v>8</v>
      </c>
      <c r="L3690" s="1">
        <v>4</v>
      </c>
      <c r="M3690" s="1">
        <v>0</v>
      </c>
      <c r="N3690" s="9">
        <v>0</v>
      </c>
    </row>
    <row r="3691" spans="2:14" x14ac:dyDescent="0.2">
      <c r="E3691" s="57" t="s">
        <v>91</v>
      </c>
      <c r="F3691" s="59"/>
      <c r="G3691" s="55">
        <v>12</v>
      </c>
      <c r="H3691" s="77">
        <v>7</v>
      </c>
      <c r="I3691" s="32">
        <v>2</v>
      </c>
      <c r="J3691" s="32">
        <v>1</v>
      </c>
      <c r="K3691" s="32">
        <v>4</v>
      </c>
      <c r="L3691" s="32">
        <v>0</v>
      </c>
      <c r="M3691" s="32">
        <v>0</v>
      </c>
      <c r="N3691" s="80">
        <v>0</v>
      </c>
    </row>
    <row r="3693" spans="2:14" x14ac:dyDescent="0.2">
      <c r="B3693" s="40" t="str">
        <f xml:space="preserve"> HYPERLINK("#'目次'!B159", "[153]")</f>
        <v>[153]</v>
      </c>
      <c r="C3693" s="23" t="s">
        <v>290</v>
      </c>
    </row>
    <row r="3696" spans="2:14" x14ac:dyDescent="0.2">
      <c r="C3696" s="23" t="s">
        <v>14</v>
      </c>
    </row>
    <row r="3697" spans="4:14" ht="24" x14ac:dyDescent="0.2">
      <c r="D3697" s="195"/>
      <c r="E3697" s="196"/>
      <c r="F3697" s="196"/>
      <c r="G3697" s="37" t="s">
        <v>15</v>
      </c>
      <c r="H3697" s="33" t="s">
        <v>281</v>
      </c>
      <c r="I3697" s="13" t="s">
        <v>282</v>
      </c>
      <c r="J3697" s="13" t="s">
        <v>283</v>
      </c>
      <c r="K3697" s="13" t="s">
        <v>174</v>
      </c>
      <c r="L3697" s="13" t="s">
        <v>284</v>
      </c>
      <c r="M3697" s="13" t="s">
        <v>99</v>
      </c>
      <c r="N3697" s="38" t="s">
        <v>18</v>
      </c>
    </row>
    <row r="3698" spans="4:14" x14ac:dyDescent="0.2">
      <c r="D3698" s="197"/>
      <c r="E3698" s="198"/>
      <c r="F3698" s="198"/>
      <c r="G3698" s="35"/>
      <c r="H3698" s="39"/>
      <c r="I3698" s="14"/>
      <c r="J3698" s="14"/>
      <c r="K3698" s="14"/>
      <c r="L3698" s="14"/>
      <c r="M3698" s="14"/>
      <c r="N3698" s="34"/>
    </row>
    <row r="3699" spans="4:14" x14ac:dyDescent="0.2">
      <c r="D3699" s="56"/>
      <c r="E3699" s="58" t="s">
        <v>15</v>
      </c>
      <c r="F3699" s="46"/>
      <c r="G3699" s="36">
        <v>1200</v>
      </c>
      <c r="H3699" s="17">
        <v>786</v>
      </c>
      <c r="I3699" s="17">
        <v>440</v>
      </c>
      <c r="J3699" s="17">
        <v>28</v>
      </c>
      <c r="K3699" s="17">
        <v>153</v>
      </c>
      <c r="L3699" s="17">
        <v>37</v>
      </c>
      <c r="M3699" s="17">
        <v>7</v>
      </c>
      <c r="N3699" s="47">
        <v>28</v>
      </c>
    </row>
    <row r="3700" spans="4:14" x14ac:dyDescent="0.2">
      <c r="D3700" s="199" t="s">
        <v>19</v>
      </c>
      <c r="E3700" s="22" t="s">
        <v>20</v>
      </c>
      <c r="F3700" s="21"/>
      <c r="G3700" s="19">
        <v>132</v>
      </c>
      <c r="H3700" s="27">
        <v>87</v>
      </c>
      <c r="I3700" s="3">
        <v>44</v>
      </c>
      <c r="J3700" s="3">
        <v>1</v>
      </c>
      <c r="K3700" s="3">
        <v>22</v>
      </c>
      <c r="L3700" s="3">
        <v>5</v>
      </c>
      <c r="M3700" s="3">
        <v>0</v>
      </c>
      <c r="N3700" s="26">
        <v>5</v>
      </c>
    </row>
    <row r="3701" spans="4:14" x14ac:dyDescent="0.2">
      <c r="D3701" s="200"/>
      <c r="E3701" s="4" t="s">
        <v>21</v>
      </c>
      <c r="F3701" s="5"/>
      <c r="G3701" s="6">
        <v>444</v>
      </c>
      <c r="H3701" s="8">
        <v>284</v>
      </c>
      <c r="I3701" s="1">
        <v>182</v>
      </c>
      <c r="J3701" s="1">
        <v>10</v>
      </c>
      <c r="K3701" s="1">
        <v>43</v>
      </c>
      <c r="L3701" s="1">
        <v>15</v>
      </c>
      <c r="M3701" s="1">
        <v>1</v>
      </c>
      <c r="N3701" s="9">
        <v>13</v>
      </c>
    </row>
    <row r="3702" spans="4:14" x14ac:dyDescent="0.2">
      <c r="D3702" s="200"/>
      <c r="E3702" s="4" t="s">
        <v>22</v>
      </c>
      <c r="F3702" s="5"/>
      <c r="G3702" s="6">
        <v>192</v>
      </c>
      <c r="H3702" s="8">
        <v>131</v>
      </c>
      <c r="I3702" s="1">
        <v>72</v>
      </c>
      <c r="J3702" s="1">
        <v>4</v>
      </c>
      <c r="K3702" s="1">
        <v>23</v>
      </c>
      <c r="L3702" s="1">
        <v>3</v>
      </c>
      <c r="M3702" s="1">
        <v>1</v>
      </c>
      <c r="N3702" s="9">
        <v>3</v>
      </c>
    </row>
    <row r="3703" spans="4:14" x14ac:dyDescent="0.2">
      <c r="D3703" s="200"/>
      <c r="E3703" s="4" t="s">
        <v>23</v>
      </c>
      <c r="F3703" s="5"/>
      <c r="G3703" s="6">
        <v>192</v>
      </c>
      <c r="H3703" s="8">
        <v>117</v>
      </c>
      <c r="I3703" s="1">
        <v>82</v>
      </c>
      <c r="J3703" s="1">
        <v>6</v>
      </c>
      <c r="K3703" s="1">
        <v>24</v>
      </c>
      <c r="L3703" s="1">
        <v>7</v>
      </c>
      <c r="M3703" s="1">
        <v>1</v>
      </c>
      <c r="N3703" s="9">
        <v>3</v>
      </c>
    </row>
    <row r="3704" spans="4:14" x14ac:dyDescent="0.2">
      <c r="D3704" s="200"/>
      <c r="E3704" s="4" t="s">
        <v>24</v>
      </c>
      <c r="F3704" s="5"/>
      <c r="G3704" s="6">
        <v>240</v>
      </c>
      <c r="H3704" s="8">
        <v>167</v>
      </c>
      <c r="I3704" s="1">
        <v>60</v>
      </c>
      <c r="J3704" s="1">
        <v>7</v>
      </c>
      <c r="K3704" s="1">
        <v>41</v>
      </c>
      <c r="L3704" s="1">
        <v>7</v>
      </c>
      <c r="M3704" s="1">
        <v>4</v>
      </c>
      <c r="N3704" s="9">
        <v>4</v>
      </c>
    </row>
    <row r="3705" spans="4:14" x14ac:dyDescent="0.2">
      <c r="D3705" s="199" t="s">
        <v>25</v>
      </c>
      <c r="E3705" s="22" t="s">
        <v>26</v>
      </c>
      <c r="F3705" s="21"/>
      <c r="G3705" s="19">
        <v>348</v>
      </c>
      <c r="H3705" s="27">
        <v>218</v>
      </c>
      <c r="I3705" s="3">
        <v>148</v>
      </c>
      <c r="J3705" s="3">
        <v>11</v>
      </c>
      <c r="K3705" s="3">
        <v>44</v>
      </c>
      <c r="L3705" s="3">
        <v>16</v>
      </c>
      <c r="M3705" s="3">
        <v>0</v>
      </c>
      <c r="N3705" s="26">
        <v>7</v>
      </c>
    </row>
    <row r="3706" spans="4:14" x14ac:dyDescent="0.2">
      <c r="D3706" s="200"/>
      <c r="E3706" s="4" t="s">
        <v>27</v>
      </c>
      <c r="F3706" s="5"/>
      <c r="G3706" s="6">
        <v>378</v>
      </c>
      <c r="H3706" s="8">
        <v>242</v>
      </c>
      <c r="I3706" s="1">
        <v>142</v>
      </c>
      <c r="J3706" s="1">
        <v>11</v>
      </c>
      <c r="K3706" s="1">
        <v>42</v>
      </c>
      <c r="L3706" s="1">
        <v>13</v>
      </c>
      <c r="M3706" s="1">
        <v>6</v>
      </c>
      <c r="N3706" s="9">
        <v>6</v>
      </c>
    </row>
    <row r="3707" spans="4:14" x14ac:dyDescent="0.2">
      <c r="D3707" s="200"/>
      <c r="E3707" s="4" t="s">
        <v>28</v>
      </c>
      <c r="F3707" s="5"/>
      <c r="G3707" s="6">
        <v>372</v>
      </c>
      <c r="H3707" s="8">
        <v>250</v>
      </c>
      <c r="I3707" s="1">
        <v>125</v>
      </c>
      <c r="J3707" s="1">
        <v>6</v>
      </c>
      <c r="K3707" s="1">
        <v>48</v>
      </c>
      <c r="L3707" s="1">
        <v>7</v>
      </c>
      <c r="M3707" s="1">
        <v>0</v>
      </c>
      <c r="N3707" s="9">
        <v>14</v>
      </c>
    </row>
    <row r="3708" spans="4:14" x14ac:dyDescent="0.2">
      <c r="D3708" s="200"/>
      <c r="E3708" s="4" t="s">
        <v>29</v>
      </c>
      <c r="F3708" s="5"/>
      <c r="G3708" s="6">
        <v>102</v>
      </c>
      <c r="H3708" s="8">
        <v>76</v>
      </c>
      <c r="I3708" s="1">
        <v>25</v>
      </c>
      <c r="J3708" s="1">
        <v>0</v>
      </c>
      <c r="K3708" s="1">
        <v>19</v>
      </c>
      <c r="L3708" s="1">
        <v>1</v>
      </c>
      <c r="M3708" s="1">
        <v>1</v>
      </c>
      <c r="N3708" s="9">
        <v>1</v>
      </c>
    </row>
    <row r="3709" spans="4:14" x14ac:dyDescent="0.2">
      <c r="D3709" s="199" t="s">
        <v>30</v>
      </c>
      <c r="E3709" s="22" t="s">
        <v>31</v>
      </c>
      <c r="F3709" s="21"/>
      <c r="G3709" s="19">
        <v>592</v>
      </c>
      <c r="H3709" s="27">
        <v>416</v>
      </c>
      <c r="I3709" s="3">
        <v>192</v>
      </c>
      <c r="J3709" s="3">
        <v>13</v>
      </c>
      <c r="K3709" s="3">
        <v>64</v>
      </c>
      <c r="L3709" s="3">
        <v>18</v>
      </c>
      <c r="M3709" s="3">
        <v>0</v>
      </c>
      <c r="N3709" s="26">
        <v>17</v>
      </c>
    </row>
    <row r="3710" spans="4:14" x14ac:dyDescent="0.2">
      <c r="D3710" s="200"/>
      <c r="E3710" s="4" t="s">
        <v>32</v>
      </c>
      <c r="F3710" s="5"/>
      <c r="G3710" s="6">
        <v>608</v>
      </c>
      <c r="H3710" s="8">
        <v>370</v>
      </c>
      <c r="I3710" s="1">
        <v>248</v>
      </c>
      <c r="J3710" s="1">
        <v>15</v>
      </c>
      <c r="K3710" s="1">
        <v>89</v>
      </c>
      <c r="L3710" s="1">
        <v>19</v>
      </c>
      <c r="M3710" s="1">
        <v>7</v>
      </c>
      <c r="N3710" s="9">
        <v>11</v>
      </c>
    </row>
    <row r="3711" spans="4:14" x14ac:dyDescent="0.2">
      <c r="D3711" s="199" t="s">
        <v>33</v>
      </c>
      <c r="E3711" s="22" t="s">
        <v>34</v>
      </c>
      <c r="F3711" s="21"/>
      <c r="G3711" s="19">
        <v>74</v>
      </c>
      <c r="H3711" s="27">
        <v>61</v>
      </c>
      <c r="I3711" s="3">
        <v>6</v>
      </c>
      <c r="J3711" s="3">
        <v>1</v>
      </c>
      <c r="K3711" s="3">
        <v>4</v>
      </c>
      <c r="L3711" s="3">
        <v>1</v>
      </c>
      <c r="M3711" s="3">
        <v>3</v>
      </c>
      <c r="N3711" s="26">
        <v>2</v>
      </c>
    </row>
    <row r="3712" spans="4:14" x14ac:dyDescent="0.2">
      <c r="D3712" s="200"/>
      <c r="E3712" s="4" t="s">
        <v>35</v>
      </c>
      <c r="F3712" s="5"/>
      <c r="G3712" s="6">
        <v>148</v>
      </c>
      <c r="H3712" s="8">
        <v>102</v>
      </c>
      <c r="I3712" s="1">
        <v>45</v>
      </c>
      <c r="J3712" s="1">
        <v>9</v>
      </c>
      <c r="K3712" s="1">
        <v>18</v>
      </c>
      <c r="L3712" s="1">
        <v>5</v>
      </c>
      <c r="M3712" s="1">
        <v>0</v>
      </c>
      <c r="N3712" s="9">
        <v>4</v>
      </c>
    </row>
    <row r="3713" spans="2:14" x14ac:dyDescent="0.2">
      <c r="D3713" s="200"/>
      <c r="E3713" s="4" t="s">
        <v>36</v>
      </c>
      <c r="F3713" s="5"/>
      <c r="G3713" s="6">
        <v>187</v>
      </c>
      <c r="H3713" s="8">
        <v>112</v>
      </c>
      <c r="I3713" s="1">
        <v>75</v>
      </c>
      <c r="J3713" s="1">
        <v>5</v>
      </c>
      <c r="K3713" s="1">
        <v>29</v>
      </c>
      <c r="L3713" s="1">
        <v>8</v>
      </c>
      <c r="M3713" s="1">
        <v>1</v>
      </c>
      <c r="N3713" s="9">
        <v>6</v>
      </c>
    </row>
    <row r="3714" spans="2:14" x14ac:dyDescent="0.2">
      <c r="D3714" s="200"/>
      <c r="E3714" s="4" t="s">
        <v>37</v>
      </c>
      <c r="F3714" s="5"/>
      <c r="G3714" s="6">
        <v>221</v>
      </c>
      <c r="H3714" s="8">
        <v>138</v>
      </c>
      <c r="I3714" s="1">
        <v>99</v>
      </c>
      <c r="J3714" s="1">
        <v>3</v>
      </c>
      <c r="K3714" s="1">
        <v>34</v>
      </c>
      <c r="L3714" s="1">
        <v>10</v>
      </c>
      <c r="M3714" s="1">
        <v>0</v>
      </c>
      <c r="N3714" s="9">
        <v>2</v>
      </c>
    </row>
    <row r="3715" spans="2:14" x14ac:dyDescent="0.2">
      <c r="D3715" s="200"/>
      <c r="E3715" s="4" t="s">
        <v>38</v>
      </c>
      <c r="F3715" s="5"/>
      <c r="G3715" s="6">
        <v>186</v>
      </c>
      <c r="H3715" s="8">
        <v>115</v>
      </c>
      <c r="I3715" s="1">
        <v>85</v>
      </c>
      <c r="J3715" s="1">
        <v>6</v>
      </c>
      <c r="K3715" s="1">
        <v>32</v>
      </c>
      <c r="L3715" s="1">
        <v>11</v>
      </c>
      <c r="M3715" s="1">
        <v>1</v>
      </c>
      <c r="N3715" s="9">
        <v>2</v>
      </c>
    </row>
    <row r="3716" spans="2:14" x14ac:dyDescent="0.2">
      <c r="D3716" s="200"/>
      <c r="E3716" s="4" t="s">
        <v>39</v>
      </c>
      <c r="F3716" s="5"/>
      <c r="G3716" s="6">
        <v>223</v>
      </c>
      <c r="H3716" s="8">
        <v>145</v>
      </c>
      <c r="I3716" s="1">
        <v>88</v>
      </c>
      <c r="J3716" s="1">
        <v>2</v>
      </c>
      <c r="K3716" s="1">
        <v>22</v>
      </c>
      <c r="L3716" s="1">
        <v>2</v>
      </c>
      <c r="M3716" s="1">
        <v>2</v>
      </c>
      <c r="N3716" s="9">
        <v>5</v>
      </c>
    </row>
    <row r="3717" spans="2:14" x14ac:dyDescent="0.2">
      <c r="D3717" s="201"/>
      <c r="E3717" s="57" t="s">
        <v>40</v>
      </c>
      <c r="F3717" s="59"/>
      <c r="G3717" s="55">
        <v>161</v>
      </c>
      <c r="H3717" s="77">
        <v>113</v>
      </c>
      <c r="I3717" s="32">
        <v>42</v>
      </c>
      <c r="J3717" s="32">
        <v>2</v>
      </c>
      <c r="K3717" s="32">
        <v>14</v>
      </c>
      <c r="L3717" s="32">
        <v>0</v>
      </c>
      <c r="M3717" s="32">
        <v>0</v>
      </c>
      <c r="N3717" s="80">
        <v>7</v>
      </c>
    </row>
    <row r="3719" spans="2:14" x14ac:dyDescent="0.2">
      <c r="B3719" s="40" t="str">
        <f xml:space="preserve"> HYPERLINK("#'目次'!B160", "[154]")</f>
        <v>[154]</v>
      </c>
      <c r="C3719" s="23" t="s">
        <v>290</v>
      </c>
    </row>
    <row r="3722" spans="2:14" x14ac:dyDescent="0.2">
      <c r="C3722" s="23" t="s">
        <v>48</v>
      </c>
    </row>
    <row r="3723" spans="2:14" ht="24" x14ac:dyDescent="0.2">
      <c r="D3723" s="195"/>
      <c r="E3723" s="196"/>
      <c r="F3723" s="196"/>
      <c r="G3723" s="37" t="s">
        <v>15</v>
      </c>
      <c r="H3723" s="33" t="s">
        <v>281</v>
      </c>
      <c r="I3723" s="13" t="s">
        <v>282</v>
      </c>
      <c r="J3723" s="13" t="s">
        <v>283</v>
      </c>
      <c r="K3723" s="13" t="s">
        <v>174</v>
      </c>
      <c r="L3723" s="13" t="s">
        <v>284</v>
      </c>
      <c r="M3723" s="13" t="s">
        <v>99</v>
      </c>
      <c r="N3723" s="38" t="s">
        <v>18</v>
      </c>
    </row>
    <row r="3724" spans="2:14" x14ac:dyDescent="0.2">
      <c r="D3724" s="197"/>
      <c r="E3724" s="198"/>
      <c r="F3724" s="198"/>
      <c r="G3724" s="35"/>
      <c r="H3724" s="39"/>
      <c r="I3724" s="14"/>
      <c r="J3724" s="14"/>
      <c r="K3724" s="14"/>
      <c r="L3724" s="14"/>
      <c r="M3724" s="14"/>
      <c r="N3724" s="34"/>
    </row>
    <row r="3725" spans="2:14" x14ac:dyDescent="0.2">
      <c r="D3725" s="56"/>
      <c r="E3725" s="58" t="s">
        <v>15</v>
      </c>
      <c r="F3725" s="46"/>
      <c r="G3725" s="36">
        <v>1200</v>
      </c>
      <c r="H3725" s="17">
        <v>786</v>
      </c>
      <c r="I3725" s="17">
        <v>440</v>
      </c>
      <c r="J3725" s="17">
        <v>28</v>
      </c>
      <c r="K3725" s="17">
        <v>153</v>
      </c>
      <c r="L3725" s="17">
        <v>37</v>
      </c>
      <c r="M3725" s="17">
        <v>7</v>
      </c>
      <c r="N3725" s="47">
        <v>28</v>
      </c>
    </row>
    <row r="3726" spans="2:14" x14ac:dyDescent="0.2">
      <c r="D3726" s="199" t="s">
        <v>49</v>
      </c>
      <c r="E3726" s="22" t="s">
        <v>50</v>
      </c>
      <c r="F3726" s="21"/>
      <c r="G3726" s="19">
        <v>15</v>
      </c>
      <c r="H3726" s="27">
        <v>11</v>
      </c>
      <c r="I3726" s="3">
        <v>2</v>
      </c>
      <c r="J3726" s="3">
        <v>0</v>
      </c>
      <c r="K3726" s="3">
        <v>3</v>
      </c>
      <c r="L3726" s="3">
        <v>0</v>
      </c>
      <c r="M3726" s="3">
        <v>0</v>
      </c>
      <c r="N3726" s="26">
        <v>0</v>
      </c>
    </row>
    <row r="3727" spans="2:14" x14ac:dyDescent="0.2">
      <c r="D3727" s="200"/>
      <c r="E3727" s="4" t="s">
        <v>51</v>
      </c>
      <c r="F3727" s="5"/>
      <c r="G3727" s="6">
        <v>142</v>
      </c>
      <c r="H3727" s="8">
        <v>109</v>
      </c>
      <c r="I3727" s="1">
        <v>45</v>
      </c>
      <c r="J3727" s="1">
        <v>4</v>
      </c>
      <c r="K3727" s="1">
        <v>17</v>
      </c>
      <c r="L3727" s="1">
        <v>5</v>
      </c>
      <c r="M3727" s="1">
        <v>0</v>
      </c>
      <c r="N3727" s="9">
        <v>4</v>
      </c>
    </row>
    <row r="3728" spans="2:14" x14ac:dyDescent="0.2">
      <c r="D3728" s="200"/>
      <c r="E3728" s="4" t="s">
        <v>52</v>
      </c>
      <c r="F3728" s="5"/>
      <c r="G3728" s="6">
        <v>26</v>
      </c>
      <c r="H3728" s="8">
        <v>10</v>
      </c>
      <c r="I3728" s="1">
        <v>13</v>
      </c>
      <c r="J3728" s="1">
        <v>1</v>
      </c>
      <c r="K3728" s="1">
        <v>2</v>
      </c>
      <c r="L3728" s="1">
        <v>3</v>
      </c>
      <c r="M3728" s="1">
        <v>1</v>
      </c>
      <c r="N3728" s="9">
        <v>0</v>
      </c>
    </row>
    <row r="3729" spans="4:14" x14ac:dyDescent="0.2">
      <c r="D3729" s="200"/>
      <c r="E3729" s="4" t="s">
        <v>53</v>
      </c>
      <c r="F3729" s="5"/>
      <c r="G3729" s="6">
        <v>41</v>
      </c>
      <c r="H3729" s="8">
        <v>26</v>
      </c>
      <c r="I3729" s="1">
        <v>21</v>
      </c>
      <c r="J3729" s="1">
        <v>1</v>
      </c>
      <c r="K3729" s="1">
        <v>4</v>
      </c>
      <c r="L3729" s="1">
        <v>5</v>
      </c>
      <c r="M3729" s="1">
        <v>0</v>
      </c>
      <c r="N3729" s="9">
        <v>0</v>
      </c>
    </row>
    <row r="3730" spans="4:14" x14ac:dyDescent="0.2">
      <c r="D3730" s="200"/>
      <c r="E3730" s="4" t="s">
        <v>54</v>
      </c>
      <c r="F3730" s="5"/>
      <c r="G3730" s="6">
        <v>226</v>
      </c>
      <c r="H3730" s="8">
        <v>125</v>
      </c>
      <c r="I3730" s="1">
        <v>102</v>
      </c>
      <c r="J3730" s="1">
        <v>4</v>
      </c>
      <c r="K3730" s="1">
        <v>38</v>
      </c>
      <c r="L3730" s="1">
        <v>10</v>
      </c>
      <c r="M3730" s="1">
        <v>1</v>
      </c>
      <c r="N3730" s="9">
        <v>7</v>
      </c>
    </row>
    <row r="3731" spans="4:14" x14ac:dyDescent="0.2">
      <c r="D3731" s="200"/>
      <c r="E3731" s="4" t="s">
        <v>55</v>
      </c>
      <c r="F3731" s="5"/>
      <c r="G3731" s="6">
        <v>125</v>
      </c>
      <c r="H3731" s="8">
        <v>87</v>
      </c>
      <c r="I3731" s="1">
        <v>44</v>
      </c>
      <c r="J3731" s="1">
        <v>4</v>
      </c>
      <c r="K3731" s="1">
        <v>9</v>
      </c>
      <c r="L3731" s="1">
        <v>4</v>
      </c>
      <c r="M3731" s="1">
        <v>1</v>
      </c>
      <c r="N3731" s="9">
        <v>3</v>
      </c>
    </row>
    <row r="3732" spans="4:14" x14ac:dyDescent="0.2">
      <c r="D3732" s="200"/>
      <c r="E3732" s="4" t="s">
        <v>56</v>
      </c>
      <c r="F3732" s="5"/>
      <c r="G3732" s="6">
        <v>190</v>
      </c>
      <c r="H3732" s="8">
        <v>114</v>
      </c>
      <c r="I3732" s="1">
        <v>83</v>
      </c>
      <c r="J3732" s="1">
        <v>2</v>
      </c>
      <c r="K3732" s="1">
        <v>34</v>
      </c>
      <c r="L3732" s="1">
        <v>4</v>
      </c>
      <c r="M3732" s="1">
        <v>1</v>
      </c>
      <c r="N3732" s="9">
        <v>2</v>
      </c>
    </row>
    <row r="3733" spans="4:14" x14ac:dyDescent="0.2">
      <c r="D3733" s="200"/>
      <c r="E3733" s="4" t="s">
        <v>57</v>
      </c>
      <c r="F3733" s="5"/>
      <c r="G3733" s="6">
        <v>185</v>
      </c>
      <c r="H3733" s="8">
        <v>115</v>
      </c>
      <c r="I3733" s="1">
        <v>81</v>
      </c>
      <c r="J3733" s="1">
        <v>5</v>
      </c>
      <c r="K3733" s="1">
        <v>26</v>
      </c>
      <c r="L3733" s="1">
        <v>3</v>
      </c>
      <c r="M3733" s="1">
        <v>0</v>
      </c>
      <c r="N3733" s="9">
        <v>2</v>
      </c>
    </row>
    <row r="3734" spans="4:14" x14ac:dyDescent="0.2">
      <c r="D3734" s="200"/>
      <c r="E3734" s="4" t="s">
        <v>58</v>
      </c>
      <c r="F3734" s="5"/>
      <c r="G3734" s="6">
        <v>113</v>
      </c>
      <c r="H3734" s="8">
        <v>92</v>
      </c>
      <c r="I3734" s="1">
        <v>15</v>
      </c>
      <c r="J3734" s="1">
        <v>4</v>
      </c>
      <c r="K3734" s="1">
        <v>6</v>
      </c>
      <c r="L3734" s="1">
        <v>2</v>
      </c>
      <c r="M3734" s="1">
        <v>3</v>
      </c>
      <c r="N3734" s="9">
        <v>4</v>
      </c>
    </row>
    <row r="3735" spans="4:14" x14ac:dyDescent="0.2">
      <c r="D3735" s="200"/>
      <c r="E3735" s="4" t="s">
        <v>59</v>
      </c>
      <c r="F3735" s="5"/>
      <c r="G3735" s="6">
        <v>136</v>
      </c>
      <c r="H3735" s="8">
        <v>97</v>
      </c>
      <c r="I3735" s="1">
        <v>33</v>
      </c>
      <c r="J3735" s="1">
        <v>3</v>
      </c>
      <c r="K3735" s="1">
        <v>14</v>
      </c>
      <c r="L3735" s="1">
        <v>1</v>
      </c>
      <c r="M3735" s="1">
        <v>0</v>
      </c>
      <c r="N3735" s="9">
        <v>6</v>
      </c>
    </row>
    <row r="3736" spans="4:14" x14ac:dyDescent="0.2">
      <c r="D3736" s="199" t="s">
        <v>60</v>
      </c>
      <c r="E3736" s="22" t="s">
        <v>61</v>
      </c>
      <c r="F3736" s="21"/>
      <c r="G3736" s="19">
        <v>205</v>
      </c>
      <c r="H3736" s="27">
        <v>151</v>
      </c>
      <c r="I3736" s="3">
        <v>45</v>
      </c>
      <c r="J3736" s="3">
        <v>5</v>
      </c>
      <c r="K3736" s="3">
        <v>29</v>
      </c>
      <c r="L3736" s="3">
        <v>3</v>
      </c>
      <c r="M3736" s="3">
        <v>0</v>
      </c>
      <c r="N3736" s="26">
        <v>5</v>
      </c>
    </row>
    <row r="3737" spans="4:14" x14ac:dyDescent="0.2">
      <c r="D3737" s="200"/>
      <c r="E3737" s="4" t="s">
        <v>62</v>
      </c>
      <c r="F3737" s="5"/>
      <c r="G3737" s="6">
        <v>160</v>
      </c>
      <c r="H3737" s="8">
        <v>114</v>
      </c>
      <c r="I3737" s="1">
        <v>55</v>
      </c>
      <c r="J3737" s="1">
        <v>3</v>
      </c>
      <c r="K3737" s="1">
        <v>12</v>
      </c>
      <c r="L3737" s="1">
        <v>4</v>
      </c>
      <c r="M3737" s="1">
        <v>2</v>
      </c>
      <c r="N3737" s="9">
        <v>1</v>
      </c>
    </row>
    <row r="3738" spans="4:14" x14ac:dyDescent="0.2">
      <c r="D3738" s="200"/>
      <c r="E3738" s="4" t="s">
        <v>63</v>
      </c>
      <c r="F3738" s="5"/>
      <c r="G3738" s="6">
        <v>121</v>
      </c>
      <c r="H3738" s="8">
        <v>74</v>
      </c>
      <c r="I3738" s="1">
        <v>45</v>
      </c>
      <c r="J3738" s="1">
        <v>1</v>
      </c>
      <c r="K3738" s="1">
        <v>18</v>
      </c>
      <c r="L3738" s="1">
        <v>3</v>
      </c>
      <c r="M3738" s="1">
        <v>0</v>
      </c>
      <c r="N3738" s="9">
        <v>2</v>
      </c>
    </row>
    <row r="3739" spans="4:14" x14ac:dyDescent="0.2">
      <c r="D3739" s="200"/>
      <c r="E3739" s="4" t="s">
        <v>64</v>
      </c>
      <c r="F3739" s="5"/>
      <c r="G3739" s="6">
        <v>124</v>
      </c>
      <c r="H3739" s="8">
        <v>78</v>
      </c>
      <c r="I3739" s="1">
        <v>48</v>
      </c>
      <c r="J3739" s="1">
        <v>4</v>
      </c>
      <c r="K3739" s="1">
        <v>11</v>
      </c>
      <c r="L3739" s="1">
        <v>2</v>
      </c>
      <c r="M3739" s="1">
        <v>0</v>
      </c>
      <c r="N3739" s="9">
        <v>5</v>
      </c>
    </row>
    <row r="3740" spans="4:14" x14ac:dyDescent="0.2">
      <c r="D3740" s="200"/>
      <c r="E3740" s="4" t="s">
        <v>65</v>
      </c>
      <c r="F3740" s="5"/>
      <c r="G3740" s="6">
        <v>109</v>
      </c>
      <c r="H3740" s="8">
        <v>63</v>
      </c>
      <c r="I3740" s="1">
        <v>45</v>
      </c>
      <c r="J3740" s="1">
        <v>3</v>
      </c>
      <c r="K3740" s="1">
        <v>15</v>
      </c>
      <c r="L3740" s="1">
        <v>4</v>
      </c>
      <c r="M3740" s="1">
        <v>2</v>
      </c>
      <c r="N3740" s="9">
        <v>5</v>
      </c>
    </row>
    <row r="3741" spans="4:14" x14ac:dyDescent="0.2">
      <c r="D3741" s="200"/>
      <c r="E3741" s="4" t="s">
        <v>66</v>
      </c>
      <c r="F3741" s="5"/>
      <c r="G3741" s="6">
        <v>104</v>
      </c>
      <c r="H3741" s="8">
        <v>66</v>
      </c>
      <c r="I3741" s="1">
        <v>40</v>
      </c>
      <c r="J3741" s="1">
        <v>1</v>
      </c>
      <c r="K3741" s="1">
        <v>18</v>
      </c>
      <c r="L3741" s="1">
        <v>5</v>
      </c>
      <c r="M3741" s="1">
        <v>1</v>
      </c>
      <c r="N3741" s="9">
        <v>1</v>
      </c>
    </row>
    <row r="3742" spans="4:14" x14ac:dyDescent="0.2">
      <c r="D3742" s="200"/>
      <c r="E3742" s="4" t="s">
        <v>67</v>
      </c>
      <c r="F3742" s="5"/>
      <c r="G3742" s="6">
        <v>139</v>
      </c>
      <c r="H3742" s="8">
        <v>82</v>
      </c>
      <c r="I3742" s="1">
        <v>68</v>
      </c>
      <c r="J3742" s="1">
        <v>6</v>
      </c>
      <c r="K3742" s="1">
        <v>19</v>
      </c>
      <c r="L3742" s="1">
        <v>7</v>
      </c>
      <c r="M3742" s="1">
        <v>1</v>
      </c>
      <c r="N3742" s="9">
        <v>1</v>
      </c>
    </row>
    <row r="3743" spans="4:14" x14ac:dyDescent="0.2">
      <c r="D3743" s="200"/>
      <c r="E3743" s="4" t="s">
        <v>68</v>
      </c>
      <c r="F3743" s="5"/>
      <c r="G3743" s="6">
        <v>48</v>
      </c>
      <c r="H3743" s="8">
        <v>25</v>
      </c>
      <c r="I3743" s="1">
        <v>31</v>
      </c>
      <c r="J3743" s="1">
        <v>3</v>
      </c>
      <c r="K3743" s="1">
        <v>8</v>
      </c>
      <c r="L3743" s="1">
        <v>2</v>
      </c>
      <c r="M3743" s="1">
        <v>0</v>
      </c>
      <c r="N3743" s="9">
        <v>0</v>
      </c>
    </row>
    <row r="3744" spans="4:14" x14ac:dyDescent="0.2">
      <c r="D3744" s="200"/>
      <c r="E3744" s="4" t="s">
        <v>69</v>
      </c>
      <c r="F3744" s="5"/>
      <c r="G3744" s="6">
        <v>37</v>
      </c>
      <c r="H3744" s="8">
        <v>24</v>
      </c>
      <c r="I3744" s="1">
        <v>18</v>
      </c>
      <c r="J3744" s="1">
        <v>1</v>
      </c>
      <c r="K3744" s="1">
        <v>6</v>
      </c>
      <c r="L3744" s="1">
        <v>4</v>
      </c>
      <c r="M3744" s="1">
        <v>0</v>
      </c>
      <c r="N3744" s="9">
        <v>0</v>
      </c>
    </row>
    <row r="3745" spans="2:14" x14ac:dyDescent="0.2">
      <c r="D3745" s="93" t="s">
        <v>70</v>
      </c>
      <c r="E3745" s="89" t="s">
        <v>18</v>
      </c>
      <c r="F3745" s="92"/>
      <c r="G3745" s="94">
        <v>0</v>
      </c>
      <c r="H3745" s="122">
        <v>0</v>
      </c>
      <c r="I3745" s="63">
        <v>0</v>
      </c>
      <c r="J3745" s="63">
        <v>0</v>
      </c>
      <c r="K3745" s="63">
        <v>0</v>
      </c>
      <c r="L3745" s="63">
        <v>0</v>
      </c>
      <c r="M3745" s="63">
        <v>0</v>
      </c>
      <c r="N3745" s="121">
        <v>0</v>
      </c>
    </row>
    <row r="3747" spans="2:14" x14ac:dyDescent="0.2">
      <c r="B3747" s="40" t="str">
        <f xml:space="preserve"> HYPERLINK("#'目次'!B161", "[155]")</f>
        <v>[155]</v>
      </c>
      <c r="C3747" s="23" t="s">
        <v>290</v>
      </c>
    </row>
    <row r="3750" spans="2:14" x14ac:dyDescent="0.2">
      <c r="C3750" s="23" t="s">
        <v>73</v>
      </c>
    </row>
    <row r="3751" spans="2:14" ht="24" x14ac:dyDescent="0.2">
      <c r="D3751" s="195"/>
      <c r="E3751" s="196"/>
      <c r="F3751" s="196"/>
      <c r="G3751" s="37" t="s">
        <v>15</v>
      </c>
      <c r="H3751" s="33" t="s">
        <v>281</v>
      </c>
      <c r="I3751" s="13" t="s">
        <v>282</v>
      </c>
      <c r="J3751" s="13" t="s">
        <v>283</v>
      </c>
      <c r="K3751" s="13" t="s">
        <v>174</v>
      </c>
      <c r="L3751" s="13" t="s">
        <v>284</v>
      </c>
      <c r="M3751" s="13" t="s">
        <v>99</v>
      </c>
      <c r="N3751" s="38" t="s">
        <v>18</v>
      </c>
    </row>
    <row r="3752" spans="2:14" x14ac:dyDescent="0.2">
      <c r="D3752" s="197"/>
      <c r="E3752" s="198"/>
      <c r="F3752" s="198"/>
      <c r="G3752" s="35"/>
      <c r="H3752" s="39"/>
      <c r="I3752" s="14"/>
      <c r="J3752" s="14"/>
      <c r="K3752" s="14"/>
      <c r="L3752" s="14"/>
      <c r="M3752" s="14"/>
      <c r="N3752" s="34"/>
    </row>
    <row r="3753" spans="2:14" x14ac:dyDescent="0.2">
      <c r="D3753" s="56"/>
      <c r="E3753" s="58" t="s">
        <v>15</v>
      </c>
      <c r="F3753" s="46"/>
      <c r="G3753" s="36">
        <v>1200</v>
      </c>
      <c r="H3753" s="17">
        <v>786</v>
      </c>
      <c r="I3753" s="17">
        <v>440</v>
      </c>
      <c r="J3753" s="17">
        <v>28</v>
      </c>
      <c r="K3753" s="17">
        <v>153</v>
      </c>
      <c r="L3753" s="17">
        <v>37</v>
      </c>
      <c r="M3753" s="17">
        <v>7</v>
      </c>
      <c r="N3753" s="47">
        <v>28</v>
      </c>
    </row>
    <row r="3754" spans="2:14" x14ac:dyDescent="0.2">
      <c r="D3754" s="199" t="s">
        <v>74</v>
      </c>
      <c r="E3754" s="22" t="s">
        <v>75</v>
      </c>
      <c r="F3754" s="21"/>
      <c r="G3754" s="19">
        <v>592</v>
      </c>
      <c r="H3754" s="27">
        <v>416</v>
      </c>
      <c r="I3754" s="3">
        <v>192</v>
      </c>
      <c r="J3754" s="3">
        <v>13</v>
      </c>
      <c r="K3754" s="3">
        <v>64</v>
      </c>
      <c r="L3754" s="3">
        <v>18</v>
      </c>
      <c r="M3754" s="3">
        <v>0</v>
      </c>
      <c r="N3754" s="26">
        <v>17</v>
      </c>
    </row>
    <row r="3755" spans="2:14" x14ac:dyDescent="0.2">
      <c r="D3755" s="200"/>
      <c r="E3755" s="4" t="s">
        <v>34</v>
      </c>
      <c r="F3755" s="5"/>
      <c r="G3755" s="6">
        <v>37</v>
      </c>
      <c r="H3755" s="8">
        <v>34</v>
      </c>
      <c r="I3755" s="1">
        <v>1</v>
      </c>
      <c r="J3755" s="1">
        <v>0</v>
      </c>
      <c r="K3755" s="1">
        <v>1</v>
      </c>
      <c r="L3755" s="1">
        <v>0</v>
      </c>
      <c r="M3755" s="1">
        <v>0</v>
      </c>
      <c r="N3755" s="9">
        <v>1</v>
      </c>
    </row>
    <row r="3756" spans="2:14" x14ac:dyDescent="0.2">
      <c r="D3756" s="200"/>
      <c r="E3756" s="4" t="s">
        <v>35</v>
      </c>
      <c r="F3756" s="5"/>
      <c r="G3756" s="6">
        <v>75</v>
      </c>
      <c r="H3756" s="8">
        <v>59</v>
      </c>
      <c r="I3756" s="1">
        <v>17</v>
      </c>
      <c r="J3756" s="1">
        <v>2</v>
      </c>
      <c r="K3756" s="1">
        <v>11</v>
      </c>
      <c r="L3756" s="1">
        <v>2</v>
      </c>
      <c r="M3756" s="1">
        <v>0</v>
      </c>
      <c r="N3756" s="9">
        <v>1</v>
      </c>
    </row>
    <row r="3757" spans="2:14" x14ac:dyDescent="0.2">
      <c r="D3757" s="200"/>
      <c r="E3757" s="4" t="s">
        <v>36</v>
      </c>
      <c r="F3757" s="5"/>
      <c r="G3757" s="6">
        <v>95</v>
      </c>
      <c r="H3757" s="8">
        <v>58</v>
      </c>
      <c r="I3757" s="1">
        <v>35</v>
      </c>
      <c r="J3757" s="1">
        <v>3</v>
      </c>
      <c r="K3757" s="1">
        <v>13</v>
      </c>
      <c r="L3757" s="1">
        <v>6</v>
      </c>
      <c r="M3757" s="1">
        <v>0</v>
      </c>
      <c r="N3757" s="9">
        <v>6</v>
      </c>
    </row>
    <row r="3758" spans="2:14" x14ac:dyDescent="0.2">
      <c r="D3758" s="200"/>
      <c r="E3758" s="4" t="s">
        <v>37</v>
      </c>
      <c r="F3758" s="5"/>
      <c r="G3758" s="6">
        <v>111</v>
      </c>
      <c r="H3758" s="8">
        <v>78</v>
      </c>
      <c r="I3758" s="1">
        <v>45</v>
      </c>
      <c r="J3758" s="1">
        <v>3</v>
      </c>
      <c r="K3758" s="1">
        <v>10</v>
      </c>
      <c r="L3758" s="1">
        <v>4</v>
      </c>
      <c r="M3758" s="1">
        <v>0</v>
      </c>
      <c r="N3758" s="9">
        <v>2</v>
      </c>
    </row>
    <row r="3759" spans="2:14" x14ac:dyDescent="0.2">
      <c r="D3759" s="200"/>
      <c r="E3759" s="4" t="s">
        <v>38</v>
      </c>
      <c r="F3759" s="5"/>
      <c r="G3759" s="6">
        <v>93</v>
      </c>
      <c r="H3759" s="8">
        <v>62</v>
      </c>
      <c r="I3759" s="1">
        <v>33</v>
      </c>
      <c r="J3759" s="1">
        <v>3</v>
      </c>
      <c r="K3759" s="1">
        <v>11</v>
      </c>
      <c r="L3759" s="1">
        <v>4</v>
      </c>
      <c r="M3759" s="1">
        <v>0</v>
      </c>
      <c r="N3759" s="9">
        <v>2</v>
      </c>
    </row>
    <row r="3760" spans="2:14" x14ac:dyDescent="0.2">
      <c r="D3760" s="200"/>
      <c r="E3760" s="4" t="s">
        <v>39</v>
      </c>
      <c r="F3760" s="5"/>
      <c r="G3760" s="6">
        <v>109</v>
      </c>
      <c r="H3760" s="8">
        <v>72</v>
      </c>
      <c r="I3760" s="1">
        <v>44</v>
      </c>
      <c r="J3760" s="1">
        <v>1</v>
      </c>
      <c r="K3760" s="1">
        <v>12</v>
      </c>
      <c r="L3760" s="1">
        <v>2</v>
      </c>
      <c r="M3760" s="1">
        <v>0</v>
      </c>
      <c r="N3760" s="9">
        <v>2</v>
      </c>
    </row>
    <row r="3761" spans="2:14" x14ac:dyDescent="0.2">
      <c r="D3761" s="200"/>
      <c r="E3761" s="4" t="s">
        <v>40</v>
      </c>
      <c r="F3761" s="5"/>
      <c r="G3761" s="6">
        <v>72</v>
      </c>
      <c r="H3761" s="8">
        <v>53</v>
      </c>
      <c r="I3761" s="1">
        <v>17</v>
      </c>
      <c r="J3761" s="1">
        <v>1</v>
      </c>
      <c r="K3761" s="1">
        <v>6</v>
      </c>
      <c r="L3761" s="1">
        <v>0</v>
      </c>
      <c r="M3761" s="1">
        <v>0</v>
      </c>
      <c r="N3761" s="9">
        <v>3</v>
      </c>
    </row>
    <row r="3762" spans="2:14" x14ac:dyDescent="0.2">
      <c r="D3762" s="199" t="s">
        <v>76</v>
      </c>
      <c r="E3762" s="22" t="s">
        <v>77</v>
      </c>
      <c r="F3762" s="21"/>
      <c r="G3762" s="19">
        <v>608</v>
      </c>
      <c r="H3762" s="27">
        <v>370</v>
      </c>
      <c r="I3762" s="3">
        <v>248</v>
      </c>
      <c r="J3762" s="3">
        <v>15</v>
      </c>
      <c r="K3762" s="3">
        <v>89</v>
      </c>
      <c r="L3762" s="3">
        <v>19</v>
      </c>
      <c r="M3762" s="3">
        <v>7</v>
      </c>
      <c r="N3762" s="26">
        <v>11</v>
      </c>
    </row>
    <row r="3763" spans="2:14" x14ac:dyDescent="0.2">
      <c r="D3763" s="200"/>
      <c r="E3763" s="4" t="s">
        <v>34</v>
      </c>
      <c r="F3763" s="5"/>
      <c r="G3763" s="6">
        <v>37</v>
      </c>
      <c r="H3763" s="8">
        <v>27</v>
      </c>
      <c r="I3763" s="1">
        <v>5</v>
      </c>
      <c r="J3763" s="1">
        <v>1</v>
      </c>
      <c r="K3763" s="1">
        <v>3</v>
      </c>
      <c r="L3763" s="1">
        <v>1</v>
      </c>
      <c r="M3763" s="1">
        <v>3</v>
      </c>
      <c r="N3763" s="9">
        <v>1</v>
      </c>
    </row>
    <row r="3764" spans="2:14" x14ac:dyDescent="0.2">
      <c r="D3764" s="200"/>
      <c r="E3764" s="4" t="s">
        <v>35</v>
      </c>
      <c r="F3764" s="5"/>
      <c r="G3764" s="6">
        <v>73</v>
      </c>
      <c r="H3764" s="8">
        <v>43</v>
      </c>
      <c r="I3764" s="1">
        <v>28</v>
      </c>
      <c r="J3764" s="1">
        <v>7</v>
      </c>
      <c r="K3764" s="1">
        <v>7</v>
      </c>
      <c r="L3764" s="1">
        <v>3</v>
      </c>
      <c r="M3764" s="1">
        <v>0</v>
      </c>
      <c r="N3764" s="9">
        <v>3</v>
      </c>
    </row>
    <row r="3765" spans="2:14" x14ac:dyDescent="0.2">
      <c r="D3765" s="200"/>
      <c r="E3765" s="4" t="s">
        <v>36</v>
      </c>
      <c r="F3765" s="5"/>
      <c r="G3765" s="6">
        <v>92</v>
      </c>
      <c r="H3765" s="8">
        <v>54</v>
      </c>
      <c r="I3765" s="1">
        <v>40</v>
      </c>
      <c r="J3765" s="1">
        <v>2</v>
      </c>
      <c r="K3765" s="1">
        <v>16</v>
      </c>
      <c r="L3765" s="1">
        <v>2</v>
      </c>
      <c r="M3765" s="1">
        <v>1</v>
      </c>
      <c r="N3765" s="9">
        <v>0</v>
      </c>
    </row>
    <row r="3766" spans="2:14" x14ac:dyDescent="0.2">
      <c r="D3766" s="200"/>
      <c r="E3766" s="4" t="s">
        <v>37</v>
      </c>
      <c r="F3766" s="5"/>
      <c r="G3766" s="6">
        <v>110</v>
      </c>
      <c r="H3766" s="8">
        <v>60</v>
      </c>
      <c r="I3766" s="1">
        <v>54</v>
      </c>
      <c r="J3766" s="1">
        <v>0</v>
      </c>
      <c r="K3766" s="1">
        <v>24</v>
      </c>
      <c r="L3766" s="1">
        <v>6</v>
      </c>
      <c r="M3766" s="1">
        <v>0</v>
      </c>
      <c r="N3766" s="9">
        <v>0</v>
      </c>
    </row>
    <row r="3767" spans="2:14" x14ac:dyDescent="0.2">
      <c r="D3767" s="200"/>
      <c r="E3767" s="4" t="s">
        <v>38</v>
      </c>
      <c r="F3767" s="5"/>
      <c r="G3767" s="6">
        <v>93</v>
      </c>
      <c r="H3767" s="8">
        <v>53</v>
      </c>
      <c r="I3767" s="1">
        <v>52</v>
      </c>
      <c r="J3767" s="1">
        <v>3</v>
      </c>
      <c r="K3767" s="1">
        <v>21</v>
      </c>
      <c r="L3767" s="1">
        <v>7</v>
      </c>
      <c r="M3767" s="1">
        <v>1</v>
      </c>
      <c r="N3767" s="9">
        <v>0</v>
      </c>
    </row>
    <row r="3768" spans="2:14" x14ac:dyDescent="0.2">
      <c r="D3768" s="200"/>
      <c r="E3768" s="4" t="s">
        <v>39</v>
      </c>
      <c r="F3768" s="5"/>
      <c r="G3768" s="6">
        <v>114</v>
      </c>
      <c r="H3768" s="8">
        <v>73</v>
      </c>
      <c r="I3768" s="1">
        <v>44</v>
      </c>
      <c r="J3768" s="1">
        <v>1</v>
      </c>
      <c r="K3768" s="1">
        <v>10</v>
      </c>
      <c r="L3768" s="1">
        <v>0</v>
      </c>
      <c r="M3768" s="1">
        <v>2</v>
      </c>
      <c r="N3768" s="9">
        <v>3</v>
      </c>
    </row>
    <row r="3769" spans="2:14" x14ac:dyDescent="0.2">
      <c r="D3769" s="201"/>
      <c r="E3769" s="57" t="s">
        <v>40</v>
      </c>
      <c r="F3769" s="59"/>
      <c r="G3769" s="55">
        <v>89</v>
      </c>
      <c r="H3769" s="77">
        <v>60</v>
      </c>
      <c r="I3769" s="32">
        <v>25</v>
      </c>
      <c r="J3769" s="32">
        <v>1</v>
      </c>
      <c r="K3769" s="32">
        <v>8</v>
      </c>
      <c r="L3769" s="32">
        <v>0</v>
      </c>
      <c r="M3769" s="32">
        <v>0</v>
      </c>
      <c r="N3769" s="80">
        <v>4</v>
      </c>
    </row>
    <row r="3771" spans="2:14" x14ac:dyDescent="0.2">
      <c r="B3771" s="40" t="str">
        <f xml:space="preserve"> HYPERLINK("#'目次'!B162", "[156]")</f>
        <v>[156]</v>
      </c>
      <c r="C3771" s="23" t="s">
        <v>290</v>
      </c>
    </row>
    <row r="3774" spans="2:14" x14ac:dyDescent="0.2">
      <c r="C3774" s="23" t="s">
        <v>80</v>
      </c>
    </row>
    <row r="3775" spans="2:14" ht="24" x14ac:dyDescent="0.2">
      <c r="E3775" s="195"/>
      <c r="F3775" s="196"/>
      <c r="G3775" s="37" t="s">
        <v>15</v>
      </c>
      <c r="H3775" s="33" t="s">
        <v>281</v>
      </c>
      <c r="I3775" s="13" t="s">
        <v>282</v>
      </c>
      <c r="J3775" s="13" t="s">
        <v>283</v>
      </c>
      <c r="K3775" s="13" t="s">
        <v>174</v>
      </c>
      <c r="L3775" s="13" t="s">
        <v>284</v>
      </c>
      <c r="M3775" s="13" t="s">
        <v>99</v>
      </c>
      <c r="N3775" s="38" t="s">
        <v>18</v>
      </c>
    </row>
    <row r="3776" spans="2:14" x14ac:dyDescent="0.2">
      <c r="E3776" s="197"/>
      <c r="F3776" s="198"/>
      <c r="G3776" s="35"/>
      <c r="H3776" s="39"/>
      <c r="I3776" s="14"/>
      <c r="J3776" s="14"/>
      <c r="K3776" s="14"/>
      <c r="L3776" s="14"/>
      <c r="M3776" s="14"/>
      <c r="N3776" s="34"/>
    </row>
    <row r="3777" spans="2:14" x14ac:dyDescent="0.2">
      <c r="E3777" s="91" t="s">
        <v>15</v>
      </c>
      <c r="F3777" s="46"/>
      <c r="G3777" s="36">
        <v>1200</v>
      </c>
      <c r="H3777" s="17">
        <v>786</v>
      </c>
      <c r="I3777" s="17">
        <v>440</v>
      </c>
      <c r="J3777" s="17">
        <v>28</v>
      </c>
      <c r="K3777" s="17">
        <v>153</v>
      </c>
      <c r="L3777" s="17">
        <v>37</v>
      </c>
      <c r="M3777" s="17">
        <v>7</v>
      </c>
      <c r="N3777" s="47">
        <v>28</v>
      </c>
    </row>
    <row r="3778" spans="2:14" x14ac:dyDescent="0.2">
      <c r="E3778" s="4" t="s">
        <v>81</v>
      </c>
      <c r="F3778" s="5"/>
      <c r="G3778" s="19">
        <v>48</v>
      </c>
      <c r="H3778" s="27">
        <v>34</v>
      </c>
      <c r="I3778" s="3">
        <v>15</v>
      </c>
      <c r="J3778" s="3">
        <v>1</v>
      </c>
      <c r="K3778" s="3">
        <v>6</v>
      </c>
      <c r="L3778" s="3">
        <v>1</v>
      </c>
      <c r="M3778" s="3">
        <v>0</v>
      </c>
      <c r="N3778" s="26">
        <v>3</v>
      </c>
    </row>
    <row r="3779" spans="2:14" x14ac:dyDescent="0.2">
      <c r="E3779" s="4" t="s">
        <v>82</v>
      </c>
      <c r="F3779" s="5"/>
      <c r="G3779" s="6">
        <v>84</v>
      </c>
      <c r="H3779" s="8">
        <v>53</v>
      </c>
      <c r="I3779" s="1">
        <v>29</v>
      </c>
      <c r="J3779" s="1">
        <v>0</v>
      </c>
      <c r="K3779" s="1">
        <v>16</v>
      </c>
      <c r="L3779" s="1">
        <v>4</v>
      </c>
      <c r="M3779" s="1">
        <v>0</v>
      </c>
      <c r="N3779" s="9">
        <v>2</v>
      </c>
    </row>
    <row r="3780" spans="2:14" x14ac:dyDescent="0.2">
      <c r="E3780" s="4" t="s">
        <v>83</v>
      </c>
      <c r="F3780" s="5"/>
      <c r="G3780" s="6">
        <v>462</v>
      </c>
      <c r="H3780" s="8">
        <v>297</v>
      </c>
      <c r="I3780" s="1">
        <v>184</v>
      </c>
      <c r="J3780" s="1">
        <v>10</v>
      </c>
      <c r="K3780" s="1">
        <v>46</v>
      </c>
      <c r="L3780" s="1">
        <v>15</v>
      </c>
      <c r="M3780" s="1">
        <v>1</v>
      </c>
      <c r="N3780" s="9">
        <v>14</v>
      </c>
    </row>
    <row r="3781" spans="2:14" x14ac:dyDescent="0.2">
      <c r="E3781" s="4" t="s">
        <v>84</v>
      </c>
      <c r="F3781" s="5"/>
      <c r="G3781" s="6">
        <v>30</v>
      </c>
      <c r="H3781" s="8">
        <v>22</v>
      </c>
      <c r="I3781" s="1">
        <v>10</v>
      </c>
      <c r="J3781" s="1">
        <v>1</v>
      </c>
      <c r="K3781" s="1">
        <v>6</v>
      </c>
      <c r="L3781" s="1">
        <v>1</v>
      </c>
      <c r="M3781" s="1">
        <v>0</v>
      </c>
      <c r="N3781" s="9">
        <v>1</v>
      </c>
    </row>
    <row r="3782" spans="2:14" x14ac:dyDescent="0.2">
      <c r="E3782" s="4" t="s">
        <v>85</v>
      </c>
      <c r="F3782" s="5"/>
      <c r="G3782" s="6">
        <v>144</v>
      </c>
      <c r="H3782" s="8">
        <v>96</v>
      </c>
      <c r="I3782" s="1">
        <v>60</v>
      </c>
      <c r="J3782" s="1">
        <v>3</v>
      </c>
      <c r="K3782" s="1">
        <v>14</v>
      </c>
      <c r="L3782" s="1">
        <v>2</v>
      </c>
      <c r="M3782" s="1">
        <v>1</v>
      </c>
      <c r="N3782" s="9">
        <v>1</v>
      </c>
    </row>
    <row r="3783" spans="2:14" x14ac:dyDescent="0.2">
      <c r="E3783" s="4" t="s">
        <v>86</v>
      </c>
      <c r="F3783" s="5"/>
      <c r="G3783" s="6">
        <v>192</v>
      </c>
      <c r="H3783" s="8">
        <v>117</v>
      </c>
      <c r="I3783" s="1">
        <v>82</v>
      </c>
      <c r="J3783" s="1">
        <v>6</v>
      </c>
      <c r="K3783" s="1">
        <v>24</v>
      </c>
      <c r="L3783" s="1">
        <v>7</v>
      </c>
      <c r="M3783" s="1">
        <v>1</v>
      </c>
      <c r="N3783" s="9">
        <v>3</v>
      </c>
    </row>
    <row r="3784" spans="2:14" x14ac:dyDescent="0.2">
      <c r="E3784" s="4" t="s">
        <v>87</v>
      </c>
      <c r="F3784" s="5"/>
      <c r="G3784" s="6">
        <v>72</v>
      </c>
      <c r="H3784" s="8">
        <v>52</v>
      </c>
      <c r="I3784" s="1">
        <v>16</v>
      </c>
      <c r="J3784" s="1">
        <v>2</v>
      </c>
      <c r="K3784" s="1">
        <v>16</v>
      </c>
      <c r="L3784" s="1">
        <v>2</v>
      </c>
      <c r="M3784" s="1">
        <v>1</v>
      </c>
      <c r="N3784" s="9">
        <v>3</v>
      </c>
    </row>
    <row r="3785" spans="2:14" x14ac:dyDescent="0.2">
      <c r="E3785" s="4" t="s">
        <v>88</v>
      </c>
      <c r="F3785" s="5"/>
      <c r="G3785" s="6">
        <v>36</v>
      </c>
      <c r="H3785" s="8">
        <v>23</v>
      </c>
      <c r="I3785" s="1">
        <v>7</v>
      </c>
      <c r="J3785" s="1">
        <v>3</v>
      </c>
      <c r="K3785" s="1">
        <v>4</v>
      </c>
      <c r="L3785" s="1">
        <v>1</v>
      </c>
      <c r="M3785" s="1">
        <v>2</v>
      </c>
      <c r="N3785" s="9">
        <v>1</v>
      </c>
    </row>
    <row r="3786" spans="2:14" x14ac:dyDescent="0.2">
      <c r="E3786" s="4" t="s">
        <v>89</v>
      </c>
      <c r="F3786" s="5"/>
      <c r="G3786" s="6">
        <v>66</v>
      </c>
      <c r="H3786" s="8">
        <v>46</v>
      </c>
      <c r="I3786" s="1">
        <v>21</v>
      </c>
      <c r="J3786" s="1">
        <v>1</v>
      </c>
      <c r="K3786" s="1">
        <v>12</v>
      </c>
      <c r="L3786" s="1">
        <v>2</v>
      </c>
      <c r="M3786" s="1">
        <v>1</v>
      </c>
      <c r="N3786" s="9">
        <v>0</v>
      </c>
    </row>
    <row r="3787" spans="2:14" x14ac:dyDescent="0.2">
      <c r="E3787" s="4" t="s">
        <v>90</v>
      </c>
      <c r="F3787" s="5"/>
      <c r="G3787" s="6">
        <v>54</v>
      </c>
      <c r="H3787" s="8">
        <v>39</v>
      </c>
      <c r="I3787" s="1">
        <v>14</v>
      </c>
      <c r="J3787" s="1">
        <v>0</v>
      </c>
      <c r="K3787" s="1">
        <v>6</v>
      </c>
      <c r="L3787" s="1">
        <v>2</v>
      </c>
      <c r="M3787" s="1">
        <v>0</v>
      </c>
      <c r="N3787" s="9">
        <v>0</v>
      </c>
    </row>
    <row r="3788" spans="2:14" x14ac:dyDescent="0.2">
      <c r="E3788" s="57" t="s">
        <v>91</v>
      </c>
      <c r="F3788" s="59"/>
      <c r="G3788" s="55">
        <v>12</v>
      </c>
      <c r="H3788" s="77">
        <v>7</v>
      </c>
      <c r="I3788" s="32">
        <v>2</v>
      </c>
      <c r="J3788" s="32">
        <v>1</v>
      </c>
      <c r="K3788" s="32">
        <v>3</v>
      </c>
      <c r="L3788" s="32">
        <v>0</v>
      </c>
      <c r="M3788" s="32">
        <v>0</v>
      </c>
      <c r="N3788" s="80">
        <v>0</v>
      </c>
    </row>
    <row r="3790" spans="2:14" x14ac:dyDescent="0.2">
      <c r="B3790" s="40" t="str">
        <f xml:space="preserve"> HYPERLINK("#'目次'!B163", "[157]")</f>
        <v>[157]</v>
      </c>
      <c r="C3790" s="23" t="s">
        <v>293</v>
      </c>
    </row>
    <row r="3793" spans="3:14" x14ac:dyDescent="0.2">
      <c r="C3793" s="23" t="s">
        <v>14</v>
      </c>
    </row>
    <row r="3794" spans="3:14" ht="24" x14ac:dyDescent="0.2">
      <c r="D3794" s="195"/>
      <c r="E3794" s="196"/>
      <c r="F3794" s="196"/>
      <c r="G3794" s="37" t="s">
        <v>15</v>
      </c>
      <c r="H3794" s="33" t="s">
        <v>281</v>
      </c>
      <c r="I3794" s="13" t="s">
        <v>282</v>
      </c>
      <c r="J3794" s="13" t="s">
        <v>283</v>
      </c>
      <c r="K3794" s="13" t="s">
        <v>174</v>
      </c>
      <c r="L3794" s="13" t="s">
        <v>284</v>
      </c>
      <c r="M3794" s="13" t="s">
        <v>99</v>
      </c>
      <c r="N3794" s="38" t="s">
        <v>18</v>
      </c>
    </row>
    <row r="3795" spans="3:14" x14ac:dyDescent="0.2">
      <c r="D3795" s="197"/>
      <c r="E3795" s="198"/>
      <c r="F3795" s="198"/>
      <c r="G3795" s="35"/>
      <c r="H3795" s="39"/>
      <c r="I3795" s="14"/>
      <c r="J3795" s="14"/>
      <c r="K3795" s="14"/>
      <c r="L3795" s="14"/>
      <c r="M3795" s="14"/>
      <c r="N3795" s="34"/>
    </row>
    <row r="3796" spans="3:14" x14ac:dyDescent="0.2">
      <c r="D3796" s="56"/>
      <c r="E3796" s="58" t="s">
        <v>15</v>
      </c>
      <c r="F3796" s="46"/>
      <c r="G3796" s="36">
        <v>1200</v>
      </c>
      <c r="H3796" s="17">
        <v>648</v>
      </c>
      <c r="I3796" s="17">
        <v>600</v>
      </c>
      <c r="J3796" s="17">
        <v>28</v>
      </c>
      <c r="K3796" s="17">
        <v>70</v>
      </c>
      <c r="L3796" s="17">
        <v>18</v>
      </c>
      <c r="M3796" s="17">
        <v>9</v>
      </c>
      <c r="N3796" s="47">
        <v>34</v>
      </c>
    </row>
    <row r="3797" spans="3:14" x14ac:dyDescent="0.2">
      <c r="D3797" s="199" t="s">
        <v>19</v>
      </c>
      <c r="E3797" s="22" t="s">
        <v>20</v>
      </c>
      <c r="F3797" s="21"/>
      <c r="G3797" s="19">
        <v>132</v>
      </c>
      <c r="H3797" s="27">
        <v>71</v>
      </c>
      <c r="I3797" s="3">
        <v>60</v>
      </c>
      <c r="J3797" s="3">
        <v>1</v>
      </c>
      <c r="K3797" s="3">
        <v>12</v>
      </c>
      <c r="L3797" s="3">
        <v>3</v>
      </c>
      <c r="M3797" s="3">
        <v>0</v>
      </c>
      <c r="N3797" s="26">
        <v>7</v>
      </c>
    </row>
    <row r="3798" spans="3:14" x14ac:dyDescent="0.2">
      <c r="D3798" s="200"/>
      <c r="E3798" s="4" t="s">
        <v>21</v>
      </c>
      <c r="F3798" s="5"/>
      <c r="G3798" s="6">
        <v>444</v>
      </c>
      <c r="H3798" s="8">
        <v>234</v>
      </c>
      <c r="I3798" s="1">
        <v>244</v>
      </c>
      <c r="J3798" s="1">
        <v>11</v>
      </c>
      <c r="K3798" s="1">
        <v>21</v>
      </c>
      <c r="L3798" s="1">
        <v>7</v>
      </c>
      <c r="M3798" s="1">
        <v>4</v>
      </c>
      <c r="N3798" s="9">
        <v>13</v>
      </c>
    </row>
    <row r="3799" spans="3:14" x14ac:dyDescent="0.2">
      <c r="D3799" s="200"/>
      <c r="E3799" s="4" t="s">
        <v>22</v>
      </c>
      <c r="F3799" s="5"/>
      <c r="G3799" s="6">
        <v>192</v>
      </c>
      <c r="H3799" s="8">
        <v>106</v>
      </c>
      <c r="I3799" s="1">
        <v>88</v>
      </c>
      <c r="J3799" s="1">
        <v>4</v>
      </c>
      <c r="K3799" s="1">
        <v>10</v>
      </c>
      <c r="L3799" s="1">
        <v>2</v>
      </c>
      <c r="M3799" s="1">
        <v>1</v>
      </c>
      <c r="N3799" s="9">
        <v>5</v>
      </c>
    </row>
    <row r="3800" spans="3:14" x14ac:dyDescent="0.2">
      <c r="D3800" s="200"/>
      <c r="E3800" s="4" t="s">
        <v>23</v>
      </c>
      <c r="F3800" s="5"/>
      <c r="G3800" s="6">
        <v>192</v>
      </c>
      <c r="H3800" s="8">
        <v>94</v>
      </c>
      <c r="I3800" s="1">
        <v>112</v>
      </c>
      <c r="J3800" s="1">
        <v>5</v>
      </c>
      <c r="K3800" s="1">
        <v>10</v>
      </c>
      <c r="L3800" s="1">
        <v>2</v>
      </c>
      <c r="M3800" s="1">
        <v>1</v>
      </c>
      <c r="N3800" s="9">
        <v>6</v>
      </c>
    </row>
    <row r="3801" spans="3:14" x14ac:dyDescent="0.2">
      <c r="D3801" s="200"/>
      <c r="E3801" s="4" t="s">
        <v>24</v>
      </c>
      <c r="F3801" s="5"/>
      <c r="G3801" s="6">
        <v>240</v>
      </c>
      <c r="H3801" s="8">
        <v>143</v>
      </c>
      <c r="I3801" s="1">
        <v>96</v>
      </c>
      <c r="J3801" s="1">
        <v>7</v>
      </c>
      <c r="K3801" s="1">
        <v>17</v>
      </c>
      <c r="L3801" s="1">
        <v>4</v>
      </c>
      <c r="M3801" s="1">
        <v>3</v>
      </c>
      <c r="N3801" s="9">
        <v>3</v>
      </c>
    </row>
    <row r="3802" spans="3:14" x14ac:dyDescent="0.2">
      <c r="D3802" s="199" t="s">
        <v>25</v>
      </c>
      <c r="E3802" s="22" t="s">
        <v>26</v>
      </c>
      <c r="F3802" s="21"/>
      <c r="G3802" s="19">
        <v>348</v>
      </c>
      <c r="H3802" s="27">
        <v>174</v>
      </c>
      <c r="I3802" s="3">
        <v>197</v>
      </c>
      <c r="J3802" s="3">
        <v>11</v>
      </c>
      <c r="K3802" s="3">
        <v>16</v>
      </c>
      <c r="L3802" s="3">
        <v>8</v>
      </c>
      <c r="M3802" s="3">
        <v>2</v>
      </c>
      <c r="N3802" s="26">
        <v>10</v>
      </c>
    </row>
    <row r="3803" spans="3:14" x14ac:dyDescent="0.2">
      <c r="D3803" s="200"/>
      <c r="E3803" s="4" t="s">
        <v>27</v>
      </c>
      <c r="F3803" s="5"/>
      <c r="G3803" s="6">
        <v>378</v>
      </c>
      <c r="H3803" s="8">
        <v>195</v>
      </c>
      <c r="I3803" s="1">
        <v>192</v>
      </c>
      <c r="J3803" s="1">
        <v>11</v>
      </c>
      <c r="K3803" s="1">
        <v>20</v>
      </c>
      <c r="L3803" s="1">
        <v>5</v>
      </c>
      <c r="M3803" s="1">
        <v>6</v>
      </c>
      <c r="N3803" s="9">
        <v>10</v>
      </c>
    </row>
    <row r="3804" spans="3:14" x14ac:dyDescent="0.2">
      <c r="D3804" s="200"/>
      <c r="E3804" s="4" t="s">
        <v>28</v>
      </c>
      <c r="F3804" s="5"/>
      <c r="G3804" s="6">
        <v>372</v>
      </c>
      <c r="H3804" s="8">
        <v>215</v>
      </c>
      <c r="I3804" s="1">
        <v>173</v>
      </c>
      <c r="J3804" s="1">
        <v>6</v>
      </c>
      <c r="K3804" s="1">
        <v>22</v>
      </c>
      <c r="L3804" s="1">
        <v>4</v>
      </c>
      <c r="M3804" s="1">
        <v>0</v>
      </c>
      <c r="N3804" s="9">
        <v>13</v>
      </c>
    </row>
    <row r="3805" spans="3:14" x14ac:dyDescent="0.2">
      <c r="D3805" s="200"/>
      <c r="E3805" s="4" t="s">
        <v>29</v>
      </c>
      <c r="F3805" s="5"/>
      <c r="G3805" s="6">
        <v>102</v>
      </c>
      <c r="H3805" s="8">
        <v>64</v>
      </c>
      <c r="I3805" s="1">
        <v>38</v>
      </c>
      <c r="J3805" s="1">
        <v>0</v>
      </c>
      <c r="K3805" s="1">
        <v>12</v>
      </c>
      <c r="L3805" s="1">
        <v>1</v>
      </c>
      <c r="M3805" s="1">
        <v>1</v>
      </c>
      <c r="N3805" s="9">
        <v>1</v>
      </c>
    </row>
    <row r="3806" spans="3:14" x14ac:dyDescent="0.2">
      <c r="D3806" s="199" t="s">
        <v>30</v>
      </c>
      <c r="E3806" s="22" t="s">
        <v>31</v>
      </c>
      <c r="F3806" s="21"/>
      <c r="G3806" s="19">
        <v>592</v>
      </c>
      <c r="H3806" s="27">
        <v>345</v>
      </c>
      <c r="I3806" s="3">
        <v>271</v>
      </c>
      <c r="J3806" s="3">
        <v>18</v>
      </c>
      <c r="K3806" s="3">
        <v>31</v>
      </c>
      <c r="L3806" s="3">
        <v>10</v>
      </c>
      <c r="M3806" s="3">
        <v>2</v>
      </c>
      <c r="N3806" s="26">
        <v>18</v>
      </c>
    </row>
    <row r="3807" spans="3:14" x14ac:dyDescent="0.2">
      <c r="D3807" s="200"/>
      <c r="E3807" s="4" t="s">
        <v>32</v>
      </c>
      <c r="F3807" s="5"/>
      <c r="G3807" s="6">
        <v>608</v>
      </c>
      <c r="H3807" s="8">
        <v>303</v>
      </c>
      <c r="I3807" s="1">
        <v>329</v>
      </c>
      <c r="J3807" s="1">
        <v>10</v>
      </c>
      <c r="K3807" s="1">
        <v>39</v>
      </c>
      <c r="L3807" s="1">
        <v>8</v>
      </c>
      <c r="M3807" s="1">
        <v>7</v>
      </c>
      <c r="N3807" s="9">
        <v>16</v>
      </c>
    </row>
    <row r="3808" spans="3:14" x14ac:dyDescent="0.2">
      <c r="D3808" s="199" t="s">
        <v>33</v>
      </c>
      <c r="E3808" s="22" t="s">
        <v>34</v>
      </c>
      <c r="F3808" s="21"/>
      <c r="G3808" s="19">
        <v>74</v>
      </c>
      <c r="H3808" s="27">
        <v>54</v>
      </c>
      <c r="I3808" s="3">
        <v>9</v>
      </c>
      <c r="J3808" s="3">
        <v>2</v>
      </c>
      <c r="K3808" s="3">
        <v>4</v>
      </c>
      <c r="L3808" s="3">
        <v>1</v>
      </c>
      <c r="M3808" s="3">
        <v>4</v>
      </c>
      <c r="N3808" s="26">
        <v>4</v>
      </c>
    </row>
    <row r="3809" spans="2:14" x14ac:dyDescent="0.2">
      <c r="D3809" s="200"/>
      <c r="E3809" s="4" t="s">
        <v>35</v>
      </c>
      <c r="F3809" s="5"/>
      <c r="G3809" s="6">
        <v>148</v>
      </c>
      <c r="H3809" s="8">
        <v>83</v>
      </c>
      <c r="I3809" s="1">
        <v>69</v>
      </c>
      <c r="J3809" s="1">
        <v>8</v>
      </c>
      <c r="K3809" s="1">
        <v>6</v>
      </c>
      <c r="L3809" s="1">
        <v>3</v>
      </c>
      <c r="M3809" s="1">
        <v>0</v>
      </c>
      <c r="N3809" s="9">
        <v>5</v>
      </c>
    </row>
    <row r="3810" spans="2:14" x14ac:dyDescent="0.2">
      <c r="D3810" s="200"/>
      <c r="E3810" s="4" t="s">
        <v>36</v>
      </c>
      <c r="F3810" s="5"/>
      <c r="G3810" s="6">
        <v>187</v>
      </c>
      <c r="H3810" s="8">
        <v>96</v>
      </c>
      <c r="I3810" s="1">
        <v>101</v>
      </c>
      <c r="J3810" s="1">
        <v>5</v>
      </c>
      <c r="K3810" s="1">
        <v>18</v>
      </c>
      <c r="L3810" s="1">
        <v>4</v>
      </c>
      <c r="M3810" s="1">
        <v>3</v>
      </c>
      <c r="N3810" s="9">
        <v>5</v>
      </c>
    </row>
    <row r="3811" spans="2:14" x14ac:dyDescent="0.2">
      <c r="D3811" s="200"/>
      <c r="E3811" s="4" t="s">
        <v>37</v>
      </c>
      <c r="F3811" s="5"/>
      <c r="G3811" s="6">
        <v>221</v>
      </c>
      <c r="H3811" s="8">
        <v>101</v>
      </c>
      <c r="I3811" s="1">
        <v>138</v>
      </c>
      <c r="J3811" s="1">
        <v>4</v>
      </c>
      <c r="K3811" s="1">
        <v>18</v>
      </c>
      <c r="L3811" s="1">
        <v>4</v>
      </c>
      <c r="M3811" s="1">
        <v>0</v>
      </c>
      <c r="N3811" s="9">
        <v>2</v>
      </c>
    </row>
    <row r="3812" spans="2:14" x14ac:dyDescent="0.2">
      <c r="D3812" s="200"/>
      <c r="E3812" s="4" t="s">
        <v>38</v>
      </c>
      <c r="F3812" s="5"/>
      <c r="G3812" s="6">
        <v>186</v>
      </c>
      <c r="H3812" s="8">
        <v>92</v>
      </c>
      <c r="I3812" s="1">
        <v>112</v>
      </c>
      <c r="J3812" s="1">
        <v>6</v>
      </c>
      <c r="K3812" s="1">
        <v>11</v>
      </c>
      <c r="L3812" s="1">
        <v>5</v>
      </c>
      <c r="M3812" s="1">
        <v>1</v>
      </c>
      <c r="N3812" s="9">
        <v>4</v>
      </c>
    </row>
    <row r="3813" spans="2:14" x14ac:dyDescent="0.2">
      <c r="D3813" s="200"/>
      <c r="E3813" s="4" t="s">
        <v>39</v>
      </c>
      <c r="F3813" s="5"/>
      <c r="G3813" s="6">
        <v>223</v>
      </c>
      <c r="H3813" s="8">
        <v>116</v>
      </c>
      <c r="I3813" s="1">
        <v>121</v>
      </c>
      <c r="J3813" s="1">
        <v>2</v>
      </c>
      <c r="K3813" s="1">
        <v>7</v>
      </c>
      <c r="L3813" s="1">
        <v>1</v>
      </c>
      <c r="M3813" s="1">
        <v>1</v>
      </c>
      <c r="N3813" s="9">
        <v>5</v>
      </c>
    </row>
    <row r="3814" spans="2:14" x14ac:dyDescent="0.2">
      <c r="D3814" s="201"/>
      <c r="E3814" s="57" t="s">
        <v>40</v>
      </c>
      <c r="F3814" s="59"/>
      <c r="G3814" s="55">
        <v>161</v>
      </c>
      <c r="H3814" s="77">
        <v>106</v>
      </c>
      <c r="I3814" s="32">
        <v>50</v>
      </c>
      <c r="J3814" s="32">
        <v>1</v>
      </c>
      <c r="K3814" s="32">
        <v>6</v>
      </c>
      <c r="L3814" s="32">
        <v>0</v>
      </c>
      <c r="M3814" s="32">
        <v>0</v>
      </c>
      <c r="N3814" s="80">
        <v>9</v>
      </c>
    </row>
    <row r="3816" spans="2:14" x14ac:dyDescent="0.2">
      <c r="B3816" s="40" t="str">
        <f xml:space="preserve"> HYPERLINK("#'目次'!B164", "[158]")</f>
        <v>[158]</v>
      </c>
      <c r="C3816" s="23" t="s">
        <v>293</v>
      </c>
    </row>
    <row r="3819" spans="2:14" x14ac:dyDescent="0.2">
      <c r="C3819" s="23" t="s">
        <v>48</v>
      </c>
    </row>
    <row r="3820" spans="2:14" ht="24" x14ac:dyDescent="0.2">
      <c r="D3820" s="195"/>
      <c r="E3820" s="196"/>
      <c r="F3820" s="196"/>
      <c r="G3820" s="37" t="s">
        <v>15</v>
      </c>
      <c r="H3820" s="33" t="s">
        <v>281</v>
      </c>
      <c r="I3820" s="13" t="s">
        <v>282</v>
      </c>
      <c r="J3820" s="13" t="s">
        <v>283</v>
      </c>
      <c r="K3820" s="13" t="s">
        <v>174</v>
      </c>
      <c r="L3820" s="13" t="s">
        <v>284</v>
      </c>
      <c r="M3820" s="13" t="s">
        <v>99</v>
      </c>
      <c r="N3820" s="38" t="s">
        <v>18</v>
      </c>
    </row>
    <row r="3821" spans="2:14" x14ac:dyDescent="0.2">
      <c r="D3821" s="197"/>
      <c r="E3821" s="198"/>
      <c r="F3821" s="198"/>
      <c r="G3821" s="35"/>
      <c r="H3821" s="39"/>
      <c r="I3821" s="14"/>
      <c r="J3821" s="14"/>
      <c r="K3821" s="14"/>
      <c r="L3821" s="14"/>
      <c r="M3821" s="14"/>
      <c r="N3821" s="34"/>
    </row>
    <row r="3822" spans="2:14" x14ac:dyDescent="0.2">
      <c r="D3822" s="56"/>
      <c r="E3822" s="58" t="s">
        <v>15</v>
      </c>
      <c r="F3822" s="46"/>
      <c r="G3822" s="36">
        <v>1200</v>
      </c>
      <c r="H3822" s="17">
        <v>648</v>
      </c>
      <c r="I3822" s="17">
        <v>600</v>
      </c>
      <c r="J3822" s="17">
        <v>28</v>
      </c>
      <c r="K3822" s="17">
        <v>70</v>
      </c>
      <c r="L3822" s="17">
        <v>18</v>
      </c>
      <c r="M3822" s="17">
        <v>9</v>
      </c>
      <c r="N3822" s="47">
        <v>34</v>
      </c>
    </row>
    <row r="3823" spans="2:14" x14ac:dyDescent="0.2">
      <c r="D3823" s="199" t="s">
        <v>49</v>
      </c>
      <c r="E3823" s="22" t="s">
        <v>50</v>
      </c>
      <c r="F3823" s="21"/>
      <c r="G3823" s="19">
        <v>15</v>
      </c>
      <c r="H3823" s="27">
        <v>10</v>
      </c>
      <c r="I3823" s="3">
        <v>4</v>
      </c>
      <c r="J3823" s="3">
        <v>0</v>
      </c>
      <c r="K3823" s="3">
        <v>3</v>
      </c>
      <c r="L3823" s="3">
        <v>0</v>
      </c>
      <c r="M3823" s="3">
        <v>0</v>
      </c>
      <c r="N3823" s="26">
        <v>0</v>
      </c>
    </row>
    <row r="3824" spans="2:14" x14ac:dyDescent="0.2">
      <c r="D3824" s="200"/>
      <c r="E3824" s="4" t="s">
        <v>51</v>
      </c>
      <c r="F3824" s="5"/>
      <c r="G3824" s="6">
        <v>142</v>
      </c>
      <c r="H3824" s="8">
        <v>87</v>
      </c>
      <c r="I3824" s="1">
        <v>67</v>
      </c>
      <c r="J3824" s="1">
        <v>5</v>
      </c>
      <c r="K3824" s="1">
        <v>7</v>
      </c>
      <c r="L3824" s="1">
        <v>2</v>
      </c>
      <c r="M3824" s="1">
        <v>0</v>
      </c>
      <c r="N3824" s="9">
        <v>5</v>
      </c>
    </row>
    <row r="3825" spans="4:14" x14ac:dyDescent="0.2">
      <c r="D3825" s="200"/>
      <c r="E3825" s="4" t="s">
        <v>52</v>
      </c>
      <c r="F3825" s="5"/>
      <c r="G3825" s="6">
        <v>26</v>
      </c>
      <c r="H3825" s="8">
        <v>8</v>
      </c>
      <c r="I3825" s="1">
        <v>19</v>
      </c>
      <c r="J3825" s="1">
        <v>1</v>
      </c>
      <c r="K3825" s="1">
        <v>1</v>
      </c>
      <c r="L3825" s="1">
        <v>0</v>
      </c>
      <c r="M3825" s="1">
        <v>1</v>
      </c>
      <c r="N3825" s="9">
        <v>0</v>
      </c>
    </row>
    <row r="3826" spans="4:14" x14ac:dyDescent="0.2">
      <c r="D3826" s="200"/>
      <c r="E3826" s="4" t="s">
        <v>53</v>
      </c>
      <c r="F3826" s="5"/>
      <c r="G3826" s="6">
        <v>41</v>
      </c>
      <c r="H3826" s="8">
        <v>18</v>
      </c>
      <c r="I3826" s="1">
        <v>31</v>
      </c>
      <c r="J3826" s="1">
        <v>1</v>
      </c>
      <c r="K3826" s="1">
        <v>2</v>
      </c>
      <c r="L3826" s="1">
        <v>2</v>
      </c>
      <c r="M3826" s="1">
        <v>0</v>
      </c>
      <c r="N3826" s="9">
        <v>0</v>
      </c>
    </row>
    <row r="3827" spans="4:14" x14ac:dyDescent="0.2">
      <c r="D3827" s="200"/>
      <c r="E3827" s="4" t="s">
        <v>54</v>
      </c>
      <c r="F3827" s="5"/>
      <c r="G3827" s="6">
        <v>226</v>
      </c>
      <c r="H3827" s="8">
        <v>100</v>
      </c>
      <c r="I3827" s="1">
        <v>141</v>
      </c>
      <c r="J3827" s="1">
        <v>4</v>
      </c>
      <c r="K3827" s="1">
        <v>17</v>
      </c>
      <c r="L3827" s="1">
        <v>8</v>
      </c>
      <c r="M3827" s="1">
        <v>2</v>
      </c>
      <c r="N3827" s="9">
        <v>5</v>
      </c>
    </row>
    <row r="3828" spans="4:14" x14ac:dyDescent="0.2">
      <c r="D3828" s="200"/>
      <c r="E3828" s="4" t="s">
        <v>55</v>
      </c>
      <c r="F3828" s="5"/>
      <c r="G3828" s="6">
        <v>125</v>
      </c>
      <c r="H3828" s="8">
        <v>70</v>
      </c>
      <c r="I3828" s="1">
        <v>62</v>
      </c>
      <c r="J3828" s="1">
        <v>4</v>
      </c>
      <c r="K3828" s="1">
        <v>6</v>
      </c>
      <c r="L3828" s="1">
        <v>4</v>
      </c>
      <c r="M3828" s="1">
        <v>1</v>
      </c>
      <c r="N3828" s="9">
        <v>4</v>
      </c>
    </row>
    <row r="3829" spans="4:14" x14ac:dyDescent="0.2">
      <c r="D3829" s="200"/>
      <c r="E3829" s="4" t="s">
        <v>56</v>
      </c>
      <c r="F3829" s="5"/>
      <c r="G3829" s="6">
        <v>190</v>
      </c>
      <c r="H3829" s="8">
        <v>95</v>
      </c>
      <c r="I3829" s="1">
        <v>108</v>
      </c>
      <c r="J3829" s="1">
        <v>2</v>
      </c>
      <c r="K3829" s="1">
        <v>14</v>
      </c>
      <c r="L3829" s="1">
        <v>0</v>
      </c>
      <c r="M3829" s="1">
        <v>1</v>
      </c>
      <c r="N3829" s="9">
        <v>3</v>
      </c>
    </row>
    <row r="3830" spans="4:14" x14ac:dyDescent="0.2">
      <c r="D3830" s="200"/>
      <c r="E3830" s="4" t="s">
        <v>57</v>
      </c>
      <c r="F3830" s="5"/>
      <c r="G3830" s="6">
        <v>185</v>
      </c>
      <c r="H3830" s="8">
        <v>92</v>
      </c>
      <c r="I3830" s="1">
        <v>102</v>
      </c>
      <c r="J3830" s="1">
        <v>3</v>
      </c>
      <c r="K3830" s="1">
        <v>10</v>
      </c>
      <c r="L3830" s="1">
        <v>1</v>
      </c>
      <c r="M3830" s="1">
        <v>0</v>
      </c>
      <c r="N3830" s="9">
        <v>3</v>
      </c>
    </row>
    <row r="3831" spans="4:14" x14ac:dyDescent="0.2">
      <c r="D3831" s="200"/>
      <c r="E3831" s="4" t="s">
        <v>58</v>
      </c>
      <c r="F3831" s="5"/>
      <c r="G3831" s="6">
        <v>113</v>
      </c>
      <c r="H3831" s="8">
        <v>78</v>
      </c>
      <c r="I3831" s="1">
        <v>22</v>
      </c>
      <c r="J3831" s="1">
        <v>5</v>
      </c>
      <c r="K3831" s="1">
        <v>4</v>
      </c>
      <c r="L3831" s="1">
        <v>1</v>
      </c>
      <c r="M3831" s="1">
        <v>4</v>
      </c>
      <c r="N3831" s="9">
        <v>7</v>
      </c>
    </row>
    <row r="3832" spans="4:14" x14ac:dyDescent="0.2">
      <c r="D3832" s="200"/>
      <c r="E3832" s="4" t="s">
        <v>59</v>
      </c>
      <c r="F3832" s="5"/>
      <c r="G3832" s="6">
        <v>136</v>
      </c>
      <c r="H3832" s="8">
        <v>90</v>
      </c>
      <c r="I3832" s="1">
        <v>43</v>
      </c>
      <c r="J3832" s="1">
        <v>3</v>
      </c>
      <c r="K3832" s="1">
        <v>6</v>
      </c>
      <c r="L3832" s="1">
        <v>0</v>
      </c>
      <c r="M3832" s="1">
        <v>0</v>
      </c>
      <c r="N3832" s="9">
        <v>7</v>
      </c>
    </row>
    <row r="3833" spans="4:14" x14ac:dyDescent="0.2">
      <c r="D3833" s="199" t="s">
        <v>60</v>
      </c>
      <c r="E3833" s="22" t="s">
        <v>61</v>
      </c>
      <c r="F3833" s="21"/>
      <c r="G3833" s="19">
        <v>205</v>
      </c>
      <c r="H3833" s="27">
        <v>136</v>
      </c>
      <c r="I3833" s="3">
        <v>59</v>
      </c>
      <c r="J3833" s="3">
        <v>6</v>
      </c>
      <c r="K3833" s="3">
        <v>15</v>
      </c>
      <c r="L3833" s="3">
        <v>2</v>
      </c>
      <c r="M3833" s="3">
        <v>0</v>
      </c>
      <c r="N3833" s="26">
        <v>7</v>
      </c>
    </row>
    <row r="3834" spans="4:14" x14ac:dyDescent="0.2">
      <c r="D3834" s="200"/>
      <c r="E3834" s="4" t="s">
        <v>62</v>
      </c>
      <c r="F3834" s="5"/>
      <c r="G3834" s="6">
        <v>160</v>
      </c>
      <c r="H3834" s="8">
        <v>90</v>
      </c>
      <c r="I3834" s="1">
        <v>82</v>
      </c>
      <c r="J3834" s="1">
        <v>5</v>
      </c>
      <c r="K3834" s="1">
        <v>8</v>
      </c>
      <c r="L3834" s="1">
        <v>3</v>
      </c>
      <c r="M3834" s="1">
        <v>2</v>
      </c>
      <c r="N3834" s="9">
        <v>1</v>
      </c>
    </row>
    <row r="3835" spans="4:14" x14ac:dyDescent="0.2">
      <c r="D3835" s="200"/>
      <c r="E3835" s="4" t="s">
        <v>63</v>
      </c>
      <c r="F3835" s="5"/>
      <c r="G3835" s="6">
        <v>121</v>
      </c>
      <c r="H3835" s="8">
        <v>65</v>
      </c>
      <c r="I3835" s="1">
        <v>64</v>
      </c>
      <c r="J3835" s="1">
        <v>1</v>
      </c>
      <c r="K3835" s="1">
        <v>5</v>
      </c>
      <c r="L3835" s="1">
        <v>1</v>
      </c>
      <c r="M3835" s="1">
        <v>0</v>
      </c>
      <c r="N3835" s="9">
        <v>3</v>
      </c>
    </row>
    <row r="3836" spans="4:14" x14ac:dyDescent="0.2">
      <c r="D3836" s="200"/>
      <c r="E3836" s="4" t="s">
        <v>64</v>
      </c>
      <c r="F3836" s="5"/>
      <c r="G3836" s="6">
        <v>124</v>
      </c>
      <c r="H3836" s="8">
        <v>62</v>
      </c>
      <c r="I3836" s="1">
        <v>64</v>
      </c>
      <c r="J3836" s="1">
        <v>2</v>
      </c>
      <c r="K3836" s="1">
        <v>4</v>
      </c>
      <c r="L3836" s="1">
        <v>1</v>
      </c>
      <c r="M3836" s="1">
        <v>0</v>
      </c>
      <c r="N3836" s="9">
        <v>5</v>
      </c>
    </row>
    <row r="3837" spans="4:14" x14ac:dyDescent="0.2">
      <c r="D3837" s="200"/>
      <c r="E3837" s="4" t="s">
        <v>65</v>
      </c>
      <c r="F3837" s="5"/>
      <c r="G3837" s="6">
        <v>109</v>
      </c>
      <c r="H3837" s="8">
        <v>50</v>
      </c>
      <c r="I3837" s="1">
        <v>59</v>
      </c>
      <c r="J3837" s="1">
        <v>3</v>
      </c>
      <c r="K3837" s="1">
        <v>12</v>
      </c>
      <c r="L3837" s="1">
        <v>3</v>
      </c>
      <c r="M3837" s="1">
        <v>2</v>
      </c>
      <c r="N3837" s="9">
        <v>4</v>
      </c>
    </row>
    <row r="3838" spans="4:14" x14ac:dyDescent="0.2">
      <c r="D3838" s="200"/>
      <c r="E3838" s="4" t="s">
        <v>66</v>
      </c>
      <c r="F3838" s="5"/>
      <c r="G3838" s="6">
        <v>104</v>
      </c>
      <c r="H3838" s="8">
        <v>51</v>
      </c>
      <c r="I3838" s="1">
        <v>66</v>
      </c>
      <c r="J3838" s="1">
        <v>1</v>
      </c>
      <c r="K3838" s="1">
        <v>9</v>
      </c>
      <c r="L3838" s="1">
        <v>3</v>
      </c>
      <c r="M3838" s="1">
        <v>1</v>
      </c>
      <c r="N3838" s="9">
        <v>1</v>
      </c>
    </row>
    <row r="3839" spans="4:14" x14ac:dyDescent="0.2">
      <c r="D3839" s="200"/>
      <c r="E3839" s="4" t="s">
        <v>67</v>
      </c>
      <c r="F3839" s="5"/>
      <c r="G3839" s="6">
        <v>139</v>
      </c>
      <c r="H3839" s="8">
        <v>64</v>
      </c>
      <c r="I3839" s="1">
        <v>90</v>
      </c>
      <c r="J3839" s="1">
        <v>5</v>
      </c>
      <c r="K3839" s="1">
        <v>9</v>
      </c>
      <c r="L3839" s="1">
        <v>2</v>
      </c>
      <c r="M3839" s="1">
        <v>1</v>
      </c>
      <c r="N3839" s="9">
        <v>1</v>
      </c>
    </row>
    <row r="3840" spans="4:14" x14ac:dyDescent="0.2">
      <c r="D3840" s="200"/>
      <c r="E3840" s="4" t="s">
        <v>68</v>
      </c>
      <c r="F3840" s="5"/>
      <c r="G3840" s="6">
        <v>48</v>
      </c>
      <c r="H3840" s="8">
        <v>15</v>
      </c>
      <c r="I3840" s="1">
        <v>35</v>
      </c>
      <c r="J3840" s="1">
        <v>3</v>
      </c>
      <c r="K3840" s="1">
        <v>3</v>
      </c>
      <c r="L3840" s="1">
        <v>1</v>
      </c>
      <c r="M3840" s="1">
        <v>0</v>
      </c>
      <c r="N3840" s="9">
        <v>0</v>
      </c>
    </row>
    <row r="3841" spans="2:14" x14ac:dyDescent="0.2">
      <c r="D3841" s="200"/>
      <c r="E3841" s="4" t="s">
        <v>69</v>
      </c>
      <c r="F3841" s="5"/>
      <c r="G3841" s="6">
        <v>37</v>
      </c>
      <c r="H3841" s="8">
        <v>21</v>
      </c>
      <c r="I3841" s="1">
        <v>24</v>
      </c>
      <c r="J3841" s="1">
        <v>2</v>
      </c>
      <c r="K3841" s="1">
        <v>1</v>
      </c>
      <c r="L3841" s="1">
        <v>1</v>
      </c>
      <c r="M3841" s="1">
        <v>0</v>
      </c>
      <c r="N3841" s="9">
        <v>0</v>
      </c>
    </row>
    <row r="3842" spans="2:14" x14ac:dyDescent="0.2">
      <c r="D3842" s="93" t="s">
        <v>70</v>
      </c>
      <c r="E3842" s="89" t="s">
        <v>18</v>
      </c>
      <c r="F3842" s="92"/>
      <c r="G3842" s="94">
        <v>0</v>
      </c>
      <c r="H3842" s="122">
        <v>0</v>
      </c>
      <c r="I3842" s="63">
        <v>0</v>
      </c>
      <c r="J3842" s="63">
        <v>0</v>
      </c>
      <c r="K3842" s="63">
        <v>0</v>
      </c>
      <c r="L3842" s="63">
        <v>0</v>
      </c>
      <c r="M3842" s="63">
        <v>0</v>
      </c>
      <c r="N3842" s="121">
        <v>0</v>
      </c>
    </row>
    <row r="3844" spans="2:14" x14ac:dyDescent="0.2">
      <c r="B3844" s="40" t="str">
        <f xml:space="preserve"> HYPERLINK("#'目次'!B165", "[159]")</f>
        <v>[159]</v>
      </c>
      <c r="C3844" s="23" t="s">
        <v>293</v>
      </c>
    </row>
    <row r="3847" spans="2:14" x14ac:dyDescent="0.2">
      <c r="C3847" s="23" t="s">
        <v>73</v>
      </c>
    </row>
    <row r="3848" spans="2:14" ht="24" x14ac:dyDescent="0.2">
      <c r="D3848" s="195"/>
      <c r="E3848" s="196"/>
      <c r="F3848" s="196"/>
      <c r="G3848" s="37" t="s">
        <v>15</v>
      </c>
      <c r="H3848" s="33" t="s">
        <v>281</v>
      </c>
      <c r="I3848" s="13" t="s">
        <v>282</v>
      </c>
      <c r="J3848" s="13" t="s">
        <v>283</v>
      </c>
      <c r="K3848" s="13" t="s">
        <v>174</v>
      </c>
      <c r="L3848" s="13" t="s">
        <v>284</v>
      </c>
      <c r="M3848" s="13" t="s">
        <v>99</v>
      </c>
      <c r="N3848" s="38" t="s">
        <v>18</v>
      </c>
    </row>
    <row r="3849" spans="2:14" x14ac:dyDescent="0.2">
      <c r="D3849" s="197"/>
      <c r="E3849" s="198"/>
      <c r="F3849" s="198"/>
      <c r="G3849" s="35"/>
      <c r="H3849" s="39"/>
      <c r="I3849" s="14"/>
      <c r="J3849" s="14"/>
      <c r="K3849" s="14"/>
      <c r="L3849" s="14"/>
      <c r="M3849" s="14"/>
      <c r="N3849" s="34"/>
    </row>
    <row r="3850" spans="2:14" x14ac:dyDescent="0.2">
      <c r="D3850" s="56"/>
      <c r="E3850" s="58" t="s">
        <v>15</v>
      </c>
      <c r="F3850" s="46"/>
      <c r="G3850" s="36">
        <v>1200</v>
      </c>
      <c r="H3850" s="17">
        <v>648</v>
      </c>
      <c r="I3850" s="17">
        <v>600</v>
      </c>
      <c r="J3850" s="17">
        <v>28</v>
      </c>
      <c r="K3850" s="17">
        <v>70</v>
      </c>
      <c r="L3850" s="17">
        <v>18</v>
      </c>
      <c r="M3850" s="17">
        <v>9</v>
      </c>
      <c r="N3850" s="47">
        <v>34</v>
      </c>
    </row>
    <row r="3851" spans="2:14" x14ac:dyDescent="0.2">
      <c r="D3851" s="199" t="s">
        <v>74</v>
      </c>
      <c r="E3851" s="22" t="s">
        <v>75</v>
      </c>
      <c r="F3851" s="21"/>
      <c r="G3851" s="19">
        <v>592</v>
      </c>
      <c r="H3851" s="27">
        <v>345</v>
      </c>
      <c r="I3851" s="3">
        <v>271</v>
      </c>
      <c r="J3851" s="3">
        <v>18</v>
      </c>
      <c r="K3851" s="3">
        <v>31</v>
      </c>
      <c r="L3851" s="3">
        <v>10</v>
      </c>
      <c r="M3851" s="3">
        <v>2</v>
      </c>
      <c r="N3851" s="26">
        <v>18</v>
      </c>
    </row>
    <row r="3852" spans="2:14" x14ac:dyDescent="0.2">
      <c r="D3852" s="200"/>
      <c r="E3852" s="4" t="s">
        <v>34</v>
      </c>
      <c r="F3852" s="5"/>
      <c r="G3852" s="6">
        <v>37</v>
      </c>
      <c r="H3852" s="8">
        <v>30</v>
      </c>
      <c r="I3852" s="1">
        <v>2</v>
      </c>
      <c r="J3852" s="1">
        <v>1</v>
      </c>
      <c r="K3852" s="1">
        <v>2</v>
      </c>
      <c r="L3852" s="1">
        <v>0</v>
      </c>
      <c r="M3852" s="1">
        <v>1</v>
      </c>
      <c r="N3852" s="9">
        <v>1</v>
      </c>
    </row>
    <row r="3853" spans="2:14" x14ac:dyDescent="0.2">
      <c r="D3853" s="200"/>
      <c r="E3853" s="4" t="s">
        <v>35</v>
      </c>
      <c r="F3853" s="5"/>
      <c r="G3853" s="6">
        <v>75</v>
      </c>
      <c r="H3853" s="8">
        <v>50</v>
      </c>
      <c r="I3853" s="1">
        <v>26</v>
      </c>
      <c r="J3853" s="1">
        <v>3</v>
      </c>
      <c r="K3853" s="1">
        <v>4</v>
      </c>
      <c r="L3853" s="1">
        <v>1</v>
      </c>
      <c r="M3853" s="1">
        <v>0</v>
      </c>
      <c r="N3853" s="9">
        <v>2</v>
      </c>
    </row>
    <row r="3854" spans="2:14" x14ac:dyDescent="0.2">
      <c r="D3854" s="200"/>
      <c r="E3854" s="4" t="s">
        <v>36</v>
      </c>
      <c r="F3854" s="5"/>
      <c r="G3854" s="6">
        <v>95</v>
      </c>
      <c r="H3854" s="8">
        <v>54</v>
      </c>
      <c r="I3854" s="1">
        <v>49</v>
      </c>
      <c r="J3854" s="1">
        <v>4</v>
      </c>
      <c r="K3854" s="1">
        <v>8</v>
      </c>
      <c r="L3854" s="1">
        <v>3</v>
      </c>
      <c r="M3854" s="1">
        <v>1</v>
      </c>
      <c r="N3854" s="9">
        <v>4</v>
      </c>
    </row>
    <row r="3855" spans="2:14" x14ac:dyDescent="0.2">
      <c r="D3855" s="200"/>
      <c r="E3855" s="4" t="s">
        <v>37</v>
      </c>
      <c r="F3855" s="5"/>
      <c r="G3855" s="6">
        <v>111</v>
      </c>
      <c r="H3855" s="8">
        <v>56</v>
      </c>
      <c r="I3855" s="1">
        <v>61</v>
      </c>
      <c r="J3855" s="1">
        <v>4</v>
      </c>
      <c r="K3855" s="1">
        <v>7</v>
      </c>
      <c r="L3855" s="1">
        <v>2</v>
      </c>
      <c r="M3855" s="1">
        <v>0</v>
      </c>
      <c r="N3855" s="9">
        <v>2</v>
      </c>
    </row>
    <row r="3856" spans="2:14" x14ac:dyDescent="0.2">
      <c r="D3856" s="200"/>
      <c r="E3856" s="4" t="s">
        <v>38</v>
      </c>
      <c r="F3856" s="5"/>
      <c r="G3856" s="6">
        <v>93</v>
      </c>
      <c r="H3856" s="8">
        <v>48</v>
      </c>
      <c r="I3856" s="1">
        <v>49</v>
      </c>
      <c r="J3856" s="1">
        <v>4</v>
      </c>
      <c r="K3856" s="1">
        <v>6</v>
      </c>
      <c r="L3856" s="1">
        <v>3</v>
      </c>
      <c r="M3856" s="1">
        <v>0</v>
      </c>
      <c r="N3856" s="9">
        <v>4</v>
      </c>
    </row>
    <row r="3857" spans="2:14" x14ac:dyDescent="0.2">
      <c r="D3857" s="200"/>
      <c r="E3857" s="4" t="s">
        <v>39</v>
      </c>
      <c r="F3857" s="5"/>
      <c r="G3857" s="6">
        <v>109</v>
      </c>
      <c r="H3857" s="8">
        <v>55</v>
      </c>
      <c r="I3857" s="1">
        <v>63</v>
      </c>
      <c r="J3857" s="1">
        <v>1</v>
      </c>
      <c r="K3857" s="1">
        <v>3</v>
      </c>
      <c r="L3857" s="1">
        <v>1</v>
      </c>
      <c r="M3857" s="1">
        <v>0</v>
      </c>
      <c r="N3857" s="9">
        <v>2</v>
      </c>
    </row>
    <row r="3858" spans="2:14" x14ac:dyDescent="0.2">
      <c r="D3858" s="200"/>
      <c r="E3858" s="4" t="s">
        <v>40</v>
      </c>
      <c r="F3858" s="5"/>
      <c r="G3858" s="6">
        <v>72</v>
      </c>
      <c r="H3858" s="8">
        <v>52</v>
      </c>
      <c r="I3858" s="1">
        <v>21</v>
      </c>
      <c r="J3858" s="1">
        <v>1</v>
      </c>
      <c r="K3858" s="1">
        <v>1</v>
      </c>
      <c r="L3858" s="1">
        <v>0</v>
      </c>
      <c r="M3858" s="1">
        <v>0</v>
      </c>
      <c r="N3858" s="9">
        <v>3</v>
      </c>
    </row>
    <row r="3859" spans="2:14" x14ac:dyDescent="0.2">
      <c r="D3859" s="199" t="s">
        <v>76</v>
      </c>
      <c r="E3859" s="22" t="s">
        <v>77</v>
      </c>
      <c r="F3859" s="21"/>
      <c r="G3859" s="19">
        <v>608</v>
      </c>
      <c r="H3859" s="27">
        <v>303</v>
      </c>
      <c r="I3859" s="3">
        <v>329</v>
      </c>
      <c r="J3859" s="3">
        <v>10</v>
      </c>
      <c r="K3859" s="3">
        <v>39</v>
      </c>
      <c r="L3859" s="3">
        <v>8</v>
      </c>
      <c r="M3859" s="3">
        <v>7</v>
      </c>
      <c r="N3859" s="26">
        <v>16</v>
      </c>
    </row>
    <row r="3860" spans="2:14" x14ac:dyDescent="0.2">
      <c r="D3860" s="200"/>
      <c r="E3860" s="4" t="s">
        <v>34</v>
      </c>
      <c r="F3860" s="5"/>
      <c r="G3860" s="6">
        <v>37</v>
      </c>
      <c r="H3860" s="8">
        <v>24</v>
      </c>
      <c r="I3860" s="1">
        <v>7</v>
      </c>
      <c r="J3860" s="1">
        <v>1</v>
      </c>
      <c r="K3860" s="1">
        <v>2</v>
      </c>
      <c r="L3860" s="1">
        <v>1</v>
      </c>
      <c r="M3860" s="1">
        <v>3</v>
      </c>
      <c r="N3860" s="9">
        <v>3</v>
      </c>
    </row>
    <row r="3861" spans="2:14" x14ac:dyDescent="0.2">
      <c r="D3861" s="200"/>
      <c r="E3861" s="4" t="s">
        <v>35</v>
      </c>
      <c r="F3861" s="5"/>
      <c r="G3861" s="6">
        <v>73</v>
      </c>
      <c r="H3861" s="8">
        <v>33</v>
      </c>
      <c r="I3861" s="1">
        <v>43</v>
      </c>
      <c r="J3861" s="1">
        <v>5</v>
      </c>
      <c r="K3861" s="1">
        <v>2</v>
      </c>
      <c r="L3861" s="1">
        <v>2</v>
      </c>
      <c r="M3861" s="1">
        <v>0</v>
      </c>
      <c r="N3861" s="9">
        <v>3</v>
      </c>
    </row>
    <row r="3862" spans="2:14" x14ac:dyDescent="0.2">
      <c r="D3862" s="200"/>
      <c r="E3862" s="4" t="s">
        <v>36</v>
      </c>
      <c r="F3862" s="5"/>
      <c r="G3862" s="6">
        <v>92</v>
      </c>
      <c r="H3862" s="8">
        <v>42</v>
      </c>
      <c r="I3862" s="1">
        <v>52</v>
      </c>
      <c r="J3862" s="1">
        <v>1</v>
      </c>
      <c r="K3862" s="1">
        <v>10</v>
      </c>
      <c r="L3862" s="1">
        <v>1</v>
      </c>
      <c r="M3862" s="1">
        <v>2</v>
      </c>
      <c r="N3862" s="9">
        <v>1</v>
      </c>
    </row>
    <row r="3863" spans="2:14" x14ac:dyDescent="0.2">
      <c r="D3863" s="200"/>
      <c r="E3863" s="4" t="s">
        <v>37</v>
      </c>
      <c r="F3863" s="5"/>
      <c r="G3863" s="6">
        <v>110</v>
      </c>
      <c r="H3863" s="8">
        <v>45</v>
      </c>
      <c r="I3863" s="1">
        <v>77</v>
      </c>
      <c r="J3863" s="1">
        <v>0</v>
      </c>
      <c r="K3863" s="1">
        <v>11</v>
      </c>
      <c r="L3863" s="1">
        <v>2</v>
      </c>
      <c r="M3863" s="1">
        <v>0</v>
      </c>
      <c r="N3863" s="9">
        <v>0</v>
      </c>
    </row>
    <row r="3864" spans="2:14" x14ac:dyDescent="0.2">
      <c r="D3864" s="200"/>
      <c r="E3864" s="4" t="s">
        <v>38</v>
      </c>
      <c r="F3864" s="5"/>
      <c r="G3864" s="6">
        <v>93</v>
      </c>
      <c r="H3864" s="8">
        <v>44</v>
      </c>
      <c r="I3864" s="1">
        <v>63</v>
      </c>
      <c r="J3864" s="1">
        <v>2</v>
      </c>
      <c r="K3864" s="1">
        <v>5</v>
      </c>
      <c r="L3864" s="1">
        <v>2</v>
      </c>
      <c r="M3864" s="1">
        <v>1</v>
      </c>
      <c r="N3864" s="9">
        <v>0</v>
      </c>
    </row>
    <row r="3865" spans="2:14" x14ac:dyDescent="0.2">
      <c r="D3865" s="200"/>
      <c r="E3865" s="4" t="s">
        <v>39</v>
      </c>
      <c r="F3865" s="5"/>
      <c r="G3865" s="6">
        <v>114</v>
      </c>
      <c r="H3865" s="8">
        <v>61</v>
      </c>
      <c r="I3865" s="1">
        <v>58</v>
      </c>
      <c r="J3865" s="1">
        <v>1</v>
      </c>
      <c r="K3865" s="1">
        <v>4</v>
      </c>
      <c r="L3865" s="1">
        <v>0</v>
      </c>
      <c r="M3865" s="1">
        <v>1</v>
      </c>
      <c r="N3865" s="9">
        <v>3</v>
      </c>
    </row>
    <row r="3866" spans="2:14" x14ac:dyDescent="0.2">
      <c r="D3866" s="201"/>
      <c r="E3866" s="57" t="s">
        <v>40</v>
      </c>
      <c r="F3866" s="59"/>
      <c r="G3866" s="55">
        <v>89</v>
      </c>
      <c r="H3866" s="77">
        <v>54</v>
      </c>
      <c r="I3866" s="32">
        <v>29</v>
      </c>
      <c r="J3866" s="32">
        <v>0</v>
      </c>
      <c r="K3866" s="32">
        <v>5</v>
      </c>
      <c r="L3866" s="32">
        <v>0</v>
      </c>
      <c r="M3866" s="32">
        <v>0</v>
      </c>
      <c r="N3866" s="80">
        <v>6</v>
      </c>
    </row>
    <row r="3868" spans="2:14" x14ac:dyDescent="0.2">
      <c r="B3868" s="40" t="str">
        <f xml:space="preserve"> HYPERLINK("#'目次'!B166", "[160]")</f>
        <v>[160]</v>
      </c>
      <c r="C3868" s="23" t="s">
        <v>293</v>
      </c>
    </row>
    <row r="3871" spans="2:14" x14ac:dyDescent="0.2">
      <c r="C3871" s="23" t="s">
        <v>80</v>
      </c>
    </row>
    <row r="3872" spans="2:14" ht="24" x14ac:dyDescent="0.2">
      <c r="E3872" s="195"/>
      <c r="F3872" s="196"/>
      <c r="G3872" s="37" t="s">
        <v>15</v>
      </c>
      <c r="H3872" s="33" t="s">
        <v>281</v>
      </c>
      <c r="I3872" s="13" t="s">
        <v>282</v>
      </c>
      <c r="J3872" s="13" t="s">
        <v>283</v>
      </c>
      <c r="K3872" s="13" t="s">
        <v>174</v>
      </c>
      <c r="L3872" s="13" t="s">
        <v>284</v>
      </c>
      <c r="M3872" s="13" t="s">
        <v>99</v>
      </c>
      <c r="N3872" s="38" t="s">
        <v>18</v>
      </c>
    </row>
    <row r="3873" spans="2:14" x14ac:dyDescent="0.2">
      <c r="E3873" s="197"/>
      <c r="F3873" s="198"/>
      <c r="G3873" s="35"/>
      <c r="H3873" s="39"/>
      <c r="I3873" s="14"/>
      <c r="J3873" s="14"/>
      <c r="K3873" s="14"/>
      <c r="L3873" s="14"/>
      <c r="M3873" s="14"/>
      <c r="N3873" s="34"/>
    </row>
    <row r="3874" spans="2:14" x14ac:dyDescent="0.2">
      <c r="E3874" s="91" t="s">
        <v>15</v>
      </c>
      <c r="F3874" s="46"/>
      <c r="G3874" s="36">
        <v>1200</v>
      </c>
      <c r="H3874" s="17">
        <v>648</v>
      </c>
      <c r="I3874" s="17">
        <v>600</v>
      </c>
      <c r="J3874" s="17">
        <v>28</v>
      </c>
      <c r="K3874" s="17">
        <v>70</v>
      </c>
      <c r="L3874" s="17">
        <v>18</v>
      </c>
      <c r="M3874" s="17">
        <v>9</v>
      </c>
      <c r="N3874" s="47">
        <v>34</v>
      </c>
    </row>
    <row r="3875" spans="2:14" x14ac:dyDescent="0.2">
      <c r="E3875" s="4" t="s">
        <v>81</v>
      </c>
      <c r="F3875" s="5"/>
      <c r="G3875" s="19">
        <v>48</v>
      </c>
      <c r="H3875" s="27">
        <v>22</v>
      </c>
      <c r="I3875" s="3">
        <v>25</v>
      </c>
      <c r="J3875" s="3">
        <v>1</v>
      </c>
      <c r="K3875" s="3">
        <v>4</v>
      </c>
      <c r="L3875" s="3">
        <v>1</v>
      </c>
      <c r="M3875" s="3">
        <v>0</v>
      </c>
      <c r="N3875" s="26">
        <v>3</v>
      </c>
    </row>
    <row r="3876" spans="2:14" x14ac:dyDescent="0.2">
      <c r="E3876" s="4" t="s">
        <v>82</v>
      </c>
      <c r="F3876" s="5"/>
      <c r="G3876" s="6">
        <v>84</v>
      </c>
      <c r="H3876" s="8">
        <v>49</v>
      </c>
      <c r="I3876" s="1">
        <v>35</v>
      </c>
      <c r="J3876" s="1">
        <v>0</v>
      </c>
      <c r="K3876" s="1">
        <v>8</v>
      </c>
      <c r="L3876" s="1">
        <v>2</v>
      </c>
      <c r="M3876" s="1">
        <v>0</v>
      </c>
      <c r="N3876" s="9">
        <v>4</v>
      </c>
    </row>
    <row r="3877" spans="2:14" x14ac:dyDescent="0.2">
      <c r="E3877" s="4" t="s">
        <v>83</v>
      </c>
      <c r="F3877" s="5"/>
      <c r="G3877" s="6">
        <v>462</v>
      </c>
      <c r="H3877" s="8">
        <v>245</v>
      </c>
      <c r="I3877" s="1">
        <v>247</v>
      </c>
      <c r="J3877" s="1">
        <v>11</v>
      </c>
      <c r="K3877" s="1">
        <v>23</v>
      </c>
      <c r="L3877" s="1">
        <v>7</v>
      </c>
      <c r="M3877" s="1">
        <v>4</v>
      </c>
      <c r="N3877" s="9">
        <v>15</v>
      </c>
    </row>
    <row r="3878" spans="2:14" x14ac:dyDescent="0.2">
      <c r="E3878" s="4" t="s">
        <v>84</v>
      </c>
      <c r="F3878" s="5"/>
      <c r="G3878" s="6">
        <v>30</v>
      </c>
      <c r="H3878" s="8">
        <v>16</v>
      </c>
      <c r="I3878" s="1">
        <v>13</v>
      </c>
      <c r="J3878" s="1">
        <v>1</v>
      </c>
      <c r="K3878" s="1">
        <v>2</v>
      </c>
      <c r="L3878" s="1">
        <v>0</v>
      </c>
      <c r="M3878" s="1">
        <v>0</v>
      </c>
      <c r="N3878" s="9">
        <v>1</v>
      </c>
    </row>
    <row r="3879" spans="2:14" x14ac:dyDescent="0.2">
      <c r="E3879" s="4" t="s">
        <v>85</v>
      </c>
      <c r="F3879" s="5"/>
      <c r="G3879" s="6">
        <v>144</v>
      </c>
      <c r="H3879" s="8">
        <v>79</v>
      </c>
      <c r="I3879" s="1">
        <v>72</v>
      </c>
      <c r="J3879" s="1">
        <v>3</v>
      </c>
      <c r="K3879" s="1">
        <v>6</v>
      </c>
      <c r="L3879" s="1">
        <v>2</v>
      </c>
      <c r="M3879" s="1">
        <v>1</v>
      </c>
      <c r="N3879" s="9">
        <v>2</v>
      </c>
    </row>
    <row r="3880" spans="2:14" x14ac:dyDescent="0.2">
      <c r="E3880" s="4" t="s">
        <v>86</v>
      </c>
      <c r="F3880" s="5"/>
      <c r="G3880" s="6">
        <v>192</v>
      </c>
      <c r="H3880" s="8">
        <v>94</v>
      </c>
      <c r="I3880" s="1">
        <v>112</v>
      </c>
      <c r="J3880" s="1">
        <v>5</v>
      </c>
      <c r="K3880" s="1">
        <v>10</v>
      </c>
      <c r="L3880" s="1">
        <v>2</v>
      </c>
      <c r="M3880" s="1">
        <v>1</v>
      </c>
      <c r="N3880" s="9">
        <v>6</v>
      </c>
    </row>
    <row r="3881" spans="2:14" x14ac:dyDescent="0.2">
      <c r="E3881" s="4" t="s">
        <v>87</v>
      </c>
      <c r="F3881" s="5"/>
      <c r="G3881" s="6">
        <v>72</v>
      </c>
      <c r="H3881" s="8">
        <v>44</v>
      </c>
      <c r="I3881" s="1">
        <v>31</v>
      </c>
      <c r="J3881" s="1">
        <v>2</v>
      </c>
      <c r="K3881" s="1">
        <v>5</v>
      </c>
      <c r="L3881" s="1">
        <v>1</v>
      </c>
      <c r="M3881" s="1">
        <v>0</v>
      </c>
      <c r="N3881" s="9">
        <v>2</v>
      </c>
    </row>
    <row r="3882" spans="2:14" x14ac:dyDescent="0.2">
      <c r="E3882" s="4" t="s">
        <v>88</v>
      </c>
      <c r="F3882" s="5"/>
      <c r="G3882" s="6">
        <v>36</v>
      </c>
      <c r="H3882" s="8">
        <v>19</v>
      </c>
      <c r="I3882" s="1">
        <v>13</v>
      </c>
      <c r="J3882" s="1">
        <v>1</v>
      </c>
      <c r="K3882" s="1">
        <v>2</v>
      </c>
      <c r="L3882" s="1">
        <v>0</v>
      </c>
      <c r="M3882" s="1">
        <v>2</v>
      </c>
      <c r="N3882" s="9">
        <v>1</v>
      </c>
    </row>
    <row r="3883" spans="2:14" x14ac:dyDescent="0.2">
      <c r="E3883" s="4" t="s">
        <v>89</v>
      </c>
      <c r="F3883" s="5"/>
      <c r="G3883" s="6">
        <v>66</v>
      </c>
      <c r="H3883" s="8">
        <v>36</v>
      </c>
      <c r="I3883" s="1">
        <v>29</v>
      </c>
      <c r="J3883" s="1">
        <v>3</v>
      </c>
      <c r="K3883" s="1">
        <v>5</v>
      </c>
      <c r="L3883" s="1">
        <v>2</v>
      </c>
      <c r="M3883" s="1">
        <v>1</v>
      </c>
      <c r="N3883" s="9">
        <v>0</v>
      </c>
    </row>
    <row r="3884" spans="2:14" x14ac:dyDescent="0.2">
      <c r="E3884" s="4" t="s">
        <v>90</v>
      </c>
      <c r="F3884" s="5"/>
      <c r="G3884" s="6">
        <v>54</v>
      </c>
      <c r="H3884" s="8">
        <v>38</v>
      </c>
      <c r="I3884" s="1">
        <v>20</v>
      </c>
      <c r="J3884" s="1">
        <v>0</v>
      </c>
      <c r="K3884" s="1">
        <v>3</v>
      </c>
      <c r="L3884" s="1">
        <v>1</v>
      </c>
      <c r="M3884" s="1">
        <v>0</v>
      </c>
      <c r="N3884" s="9">
        <v>0</v>
      </c>
    </row>
    <row r="3885" spans="2:14" x14ac:dyDescent="0.2">
      <c r="E3885" s="57" t="s">
        <v>91</v>
      </c>
      <c r="F3885" s="59"/>
      <c r="G3885" s="55">
        <v>12</v>
      </c>
      <c r="H3885" s="77">
        <v>6</v>
      </c>
      <c r="I3885" s="32">
        <v>3</v>
      </c>
      <c r="J3885" s="32">
        <v>1</v>
      </c>
      <c r="K3885" s="32">
        <v>2</v>
      </c>
      <c r="L3885" s="32">
        <v>0</v>
      </c>
      <c r="M3885" s="32">
        <v>0</v>
      </c>
      <c r="N3885" s="80">
        <v>0</v>
      </c>
    </row>
    <row r="3887" spans="2:14" x14ac:dyDescent="0.2">
      <c r="B3887" s="40" t="str">
        <f xml:space="preserve"> HYPERLINK("#'目次'!B167", "[161]")</f>
        <v>[161]</v>
      </c>
      <c r="C3887" s="23" t="s">
        <v>296</v>
      </c>
    </row>
    <row r="3890" spans="3:14" x14ac:dyDescent="0.2">
      <c r="C3890" s="23" t="s">
        <v>14</v>
      </c>
    </row>
    <row r="3891" spans="3:14" ht="24" x14ac:dyDescent="0.2">
      <c r="D3891" s="195"/>
      <c r="E3891" s="196"/>
      <c r="F3891" s="196"/>
      <c r="G3891" s="37" t="s">
        <v>15</v>
      </c>
      <c r="H3891" s="33" t="s">
        <v>281</v>
      </c>
      <c r="I3891" s="13" t="s">
        <v>282</v>
      </c>
      <c r="J3891" s="13" t="s">
        <v>283</v>
      </c>
      <c r="K3891" s="13" t="s">
        <v>174</v>
      </c>
      <c r="L3891" s="13" t="s">
        <v>284</v>
      </c>
      <c r="M3891" s="13" t="s">
        <v>99</v>
      </c>
      <c r="N3891" s="38" t="s">
        <v>18</v>
      </c>
    </row>
    <row r="3892" spans="3:14" x14ac:dyDescent="0.2">
      <c r="D3892" s="197"/>
      <c r="E3892" s="198"/>
      <c r="F3892" s="198"/>
      <c r="G3892" s="35"/>
      <c r="H3892" s="39"/>
      <c r="I3892" s="14"/>
      <c r="J3892" s="14"/>
      <c r="K3892" s="14"/>
      <c r="L3892" s="14"/>
      <c r="M3892" s="14"/>
      <c r="N3892" s="34"/>
    </row>
    <row r="3893" spans="3:14" x14ac:dyDescent="0.2">
      <c r="D3893" s="56"/>
      <c r="E3893" s="58" t="s">
        <v>15</v>
      </c>
      <c r="F3893" s="46"/>
      <c r="G3893" s="36">
        <v>1200</v>
      </c>
      <c r="H3893" s="17">
        <v>529</v>
      </c>
      <c r="I3893" s="17">
        <v>672</v>
      </c>
      <c r="J3893" s="17">
        <v>22</v>
      </c>
      <c r="K3893" s="17">
        <v>34</v>
      </c>
      <c r="L3893" s="17">
        <v>11</v>
      </c>
      <c r="M3893" s="17">
        <v>18</v>
      </c>
      <c r="N3893" s="47">
        <v>48</v>
      </c>
    </row>
    <row r="3894" spans="3:14" x14ac:dyDescent="0.2">
      <c r="D3894" s="199" t="s">
        <v>19</v>
      </c>
      <c r="E3894" s="22" t="s">
        <v>20</v>
      </c>
      <c r="F3894" s="21"/>
      <c r="G3894" s="19">
        <v>132</v>
      </c>
      <c r="H3894" s="27">
        <v>55</v>
      </c>
      <c r="I3894" s="3">
        <v>73</v>
      </c>
      <c r="J3894" s="3">
        <v>1</v>
      </c>
      <c r="K3894" s="3">
        <v>7</v>
      </c>
      <c r="L3894" s="3">
        <v>2</v>
      </c>
      <c r="M3894" s="3">
        <v>1</v>
      </c>
      <c r="N3894" s="26">
        <v>8</v>
      </c>
    </row>
    <row r="3895" spans="3:14" x14ac:dyDescent="0.2">
      <c r="D3895" s="200"/>
      <c r="E3895" s="4" t="s">
        <v>21</v>
      </c>
      <c r="F3895" s="5"/>
      <c r="G3895" s="6">
        <v>444</v>
      </c>
      <c r="H3895" s="8">
        <v>180</v>
      </c>
      <c r="I3895" s="1">
        <v>264</v>
      </c>
      <c r="J3895" s="1">
        <v>11</v>
      </c>
      <c r="K3895" s="1">
        <v>10</v>
      </c>
      <c r="L3895" s="1">
        <v>5</v>
      </c>
      <c r="M3895" s="1">
        <v>7</v>
      </c>
      <c r="N3895" s="9">
        <v>22</v>
      </c>
    </row>
    <row r="3896" spans="3:14" x14ac:dyDescent="0.2">
      <c r="D3896" s="200"/>
      <c r="E3896" s="4" t="s">
        <v>22</v>
      </c>
      <c r="F3896" s="5"/>
      <c r="G3896" s="6">
        <v>192</v>
      </c>
      <c r="H3896" s="8">
        <v>93</v>
      </c>
      <c r="I3896" s="1">
        <v>101</v>
      </c>
      <c r="J3896" s="1">
        <v>3</v>
      </c>
      <c r="K3896" s="1">
        <v>3</v>
      </c>
      <c r="L3896" s="1">
        <v>0</v>
      </c>
      <c r="M3896" s="1">
        <v>2</v>
      </c>
      <c r="N3896" s="9">
        <v>8</v>
      </c>
    </row>
    <row r="3897" spans="3:14" x14ac:dyDescent="0.2">
      <c r="D3897" s="200"/>
      <c r="E3897" s="4" t="s">
        <v>23</v>
      </c>
      <c r="F3897" s="5"/>
      <c r="G3897" s="6">
        <v>192</v>
      </c>
      <c r="H3897" s="8">
        <v>82</v>
      </c>
      <c r="I3897" s="1">
        <v>120</v>
      </c>
      <c r="J3897" s="1">
        <v>2</v>
      </c>
      <c r="K3897" s="1">
        <v>4</v>
      </c>
      <c r="L3897" s="1">
        <v>0</v>
      </c>
      <c r="M3897" s="1">
        <v>2</v>
      </c>
      <c r="N3897" s="9">
        <v>6</v>
      </c>
    </row>
    <row r="3898" spans="3:14" x14ac:dyDescent="0.2">
      <c r="D3898" s="200"/>
      <c r="E3898" s="4" t="s">
        <v>24</v>
      </c>
      <c r="F3898" s="5"/>
      <c r="G3898" s="6">
        <v>240</v>
      </c>
      <c r="H3898" s="8">
        <v>119</v>
      </c>
      <c r="I3898" s="1">
        <v>114</v>
      </c>
      <c r="J3898" s="1">
        <v>5</v>
      </c>
      <c r="K3898" s="1">
        <v>10</v>
      </c>
      <c r="L3898" s="1">
        <v>4</v>
      </c>
      <c r="M3898" s="1">
        <v>6</v>
      </c>
      <c r="N3898" s="9">
        <v>4</v>
      </c>
    </row>
    <row r="3899" spans="3:14" x14ac:dyDescent="0.2">
      <c r="D3899" s="199" t="s">
        <v>25</v>
      </c>
      <c r="E3899" s="22" t="s">
        <v>26</v>
      </c>
      <c r="F3899" s="21"/>
      <c r="G3899" s="19">
        <v>348</v>
      </c>
      <c r="H3899" s="27">
        <v>135</v>
      </c>
      <c r="I3899" s="3">
        <v>214</v>
      </c>
      <c r="J3899" s="3">
        <v>7</v>
      </c>
      <c r="K3899" s="3">
        <v>8</v>
      </c>
      <c r="L3899" s="3">
        <v>5</v>
      </c>
      <c r="M3899" s="3">
        <v>5</v>
      </c>
      <c r="N3899" s="26">
        <v>15</v>
      </c>
    </row>
    <row r="3900" spans="3:14" x14ac:dyDescent="0.2">
      <c r="D3900" s="200"/>
      <c r="E3900" s="4" t="s">
        <v>27</v>
      </c>
      <c r="F3900" s="5"/>
      <c r="G3900" s="6">
        <v>378</v>
      </c>
      <c r="H3900" s="8">
        <v>158</v>
      </c>
      <c r="I3900" s="1">
        <v>218</v>
      </c>
      <c r="J3900" s="1">
        <v>8</v>
      </c>
      <c r="K3900" s="1">
        <v>8</v>
      </c>
      <c r="L3900" s="1">
        <v>1</v>
      </c>
      <c r="M3900" s="1">
        <v>9</v>
      </c>
      <c r="N3900" s="9">
        <v>11</v>
      </c>
    </row>
    <row r="3901" spans="3:14" x14ac:dyDescent="0.2">
      <c r="D3901" s="200"/>
      <c r="E3901" s="4" t="s">
        <v>28</v>
      </c>
      <c r="F3901" s="5"/>
      <c r="G3901" s="6">
        <v>372</v>
      </c>
      <c r="H3901" s="8">
        <v>183</v>
      </c>
      <c r="I3901" s="1">
        <v>194</v>
      </c>
      <c r="J3901" s="1">
        <v>6</v>
      </c>
      <c r="K3901" s="1">
        <v>10</v>
      </c>
      <c r="L3901" s="1">
        <v>5</v>
      </c>
      <c r="M3901" s="1">
        <v>2</v>
      </c>
      <c r="N3901" s="9">
        <v>20</v>
      </c>
    </row>
    <row r="3902" spans="3:14" x14ac:dyDescent="0.2">
      <c r="D3902" s="200"/>
      <c r="E3902" s="4" t="s">
        <v>29</v>
      </c>
      <c r="F3902" s="5"/>
      <c r="G3902" s="6">
        <v>102</v>
      </c>
      <c r="H3902" s="8">
        <v>53</v>
      </c>
      <c r="I3902" s="1">
        <v>46</v>
      </c>
      <c r="J3902" s="1">
        <v>1</v>
      </c>
      <c r="K3902" s="1">
        <v>8</v>
      </c>
      <c r="L3902" s="1">
        <v>0</v>
      </c>
      <c r="M3902" s="1">
        <v>2</v>
      </c>
      <c r="N3902" s="9">
        <v>2</v>
      </c>
    </row>
    <row r="3903" spans="3:14" x14ac:dyDescent="0.2">
      <c r="D3903" s="199" t="s">
        <v>30</v>
      </c>
      <c r="E3903" s="22" t="s">
        <v>31</v>
      </c>
      <c r="F3903" s="21"/>
      <c r="G3903" s="19">
        <v>592</v>
      </c>
      <c r="H3903" s="27">
        <v>280</v>
      </c>
      <c r="I3903" s="3">
        <v>310</v>
      </c>
      <c r="J3903" s="3">
        <v>14</v>
      </c>
      <c r="K3903" s="3">
        <v>14</v>
      </c>
      <c r="L3903" s="3">
        <v>6</v>
      </c>
      <c r="M3903" s="3">
        <v>6</v>
      </c>
      <c r="N3903" s="26">
        <v>27</v>
      </c>
    </row>
    <row r="3904" spans="3:14" x14ac:dyDescent="0.2">
      <c r="D3904" s="200"/>
      <c r="E3904" s="4" t="s">
        <v>32</v>
      </c>
      <c r="F3904" s="5"/>
      <c r="G3904" s="6">
        <v>608</v>
      </c>
      <c r="H3904" s="8">
        <v>249</v>
      </c>
      <c r="I3904" s="1">
        <v>362</v>
      </c>
      <c r="J3904" s="1">
        <v>8</v>
      </c>
      <c r="K3904" s="1">
        <v>20</v>
      </c>
      <c r="L3904" s="1">
        <v>5</v>
      </c>
      <c r="M3904" s="1">
        <v>12</v>
      </c>
      <c r="N3904" s="9">
        <v>21</v>
      </c>
    </row>
    <row r="3905" spans="2:14" x14ac:dyDescent="0.2">
      <c r="D3905" s="199" t="s">
        <v>33</v>
      </c>
      <c r="E3905" s="22" t="s">
        <v>34</v>
      </c>
      <c r="F3905" s="21"/>
      <c r="G3905" s="19">
        <v>74</v>
      </c>
      <c r="H3905" s="27">
        <v>50</v>
      </c>
      <c r="I3905" s="3">
        <v>12</v>
      </c>
      <c r="J3905" s="3">
        <v>1</v>
      </c>
      <c r="K3905" s="3">
        <v>3</v>
      </c>
      <c r="L3905" s="3">
        <v>1</v>
      </c>
      <c r="M3905" s="3">
        <v>6</v>
      </c>
      <c r="N3905" s="26">
        <v>5</v>
      </c>
    </row>
    <row r="3906" spans="2:14" x14ac:dyDescent="0.2">
      <c r="D3906" s="200"/>
      <c r="E3906" s="4" t="s">
        <v>35</v>
      </c>
      <c r="F3906" s="5"/>
      <c r="G3906" s="6">
        <v>148</v>
      </c>
      <c r="H3906" s="8">
        <v>66</v>
      </c>
      <c r="I3906" s="1">
        <v>76</v>
      </c>
      <c r="J3906" s="1">
        <v>7</v>
      </c>
      <c r="K3906" s="1">
        <v>3</v>
      </c>
      <c r="L3906" s="1">
        <v>3</v>
      </c>
      <c r="M3906" s="1">
        <v>3</v>
      </c>
      <c r="N3906" s="9">
        <v>7</v>
      </c>
    </row>
    <row r="3907" spans="2:14" x14ac:dyDescent="0.2">
      <c r="D3907" s="200"/>
      <c r="E3907" s="4" t="s">
        <v>36</v>
      </c>
      <c r="F3907" s="5"/>
      <c r="G3907" s="6">
        <v>187</v>
      </c>
      <c r="H3907" s="8">
        <v>73</v>
      </c>
      <c r="I3907" s="1">
        <v>113</v>
      </c>
      <c r="J3907" s="1">
        <v>4</v>
      </c>
      <c r="K3907" s="1">
        <v>10</v>
      </c>
      <c r="L3907" s="1">
        <v>2</v>
      </c>
      <c r="M3907" s="1">
        <v>4</v>
      </c>
      <c r="N3907" s="9">
        <v>8</v>
      </c>
    </row>
    <row r="3908" spans="2:14" x14ac:dyDescent="0.2">
      <c r="D3908" s="200"/>
      <c r="E3908" s="4" t="s">
        <v>37</v>
      </c>
      <c r="F3908" s="5"/>
      <c r="G3908" s="6">
        <v>221</v>
      </c>
      <c r="H3908" s="8">
        <v>74</v>
      </c>
      <c r="I3908" s="1">
        <v>154</v>
      </c>
      <c r="J3908" s="1">
        <v>4</v>
      </c>
      <c r="K3908" s="1">
        <v>6</v>
      </c>
      <c r="L3908" s="1">
        <v>2</v>
      </c>
      <c r="M3908" s="1">
        <v>0</v>
      </c>
      <c r="N3908" s="9">
        <v>5</v>
      </c>
    </row>
    <row r="3909" spans="2:14" x14ac:dyDescent="0.2">
      <c r="D3909" s="200"/>
      <c r="E3909" s="4" t="s">
        <v>38</v>
      </c>
      <c r="F3909" s="5"/>
      <c r="G3909" s="6">
        <v>186</v>
      </c>
      <c r="H3909" s="8">
        <v>73</v>
      </c>
      <c r="I3909" s="1">
        <v>126</v>
      </c>
      <c r="J3909" s="1">
        <v>3</v>
      </c>
      <c r="K3909" s="1">
        <v>6</v>
      </c>
      <c r="L3909" s="1">
        <v>3</v>
      </c>
      <c r="M3909" s="1">
        <v>2</v>
      </c>
      <c r="N3909" s="9">
        <v>4</v>
      </c>
    </row>
    <row r="3910" spans="2:14" x14ac:dyDescent="0.2">
      <c r="D3910" s="200"/>
      <c r="E3910" s="4" t="s">
        <v>39</v>
      </c>
      <c r="F3910" s="5"/>
      <c r="G3910" s="6">
        <v>223</v>
      </c>
      <c r="H3910" s="8">
        <v>98</v>
      </c>
      <c r="I3910" s="1">
        <v>135</v>
      </c>
      <c r="J3910" s="1">
        <v>2</v>
      </c>
      <c r="K3910" s="1">
        <v>4</v>
      </c>
      <c r="L3910" s="1">
        <v>0</v>
      </c>
      <c r="M3910" s="1">
        <v>1</v>
      </c>
      <c r="N3910" s="9">
        <v>5</v>
      </c>
    </row>
    <row r="3911" spans="2:14" x14ac:dyDescent="0.2">
      <c r="D3911" s="201"/>
      <c r="E3911" s="57" t="s">
        <v>40</v>
      </c>
      <c r="F3911" s="59"/>
      <c r="G3911" s="55">
        <v>161</v>
      </c>
      <c r="H3911" s="77">
        <v>95</v>
      </c>
      <c r="I3911" s="32">
        <v>56</v>
      </c>
      <c r="J3911" s="32">
        <v>1</v>
      </c>
      <c r="K3911" s="32">
        <v>2</v>
      </c>
      <c r="L3911" s="32">
        <v>0</v>
      </c>
      <c r="M3911" s="32">
        <v>2</v>
      </c>
      <c r="N3911" s="80">
        <v>14</v>
      </c>
    </row>
    <row r="3913" spans="2:14" x14ac:dyDescent="0.2">
      <c r="B3913" s="40" t="str">
        <f xml:space="preserve"> HYPERLINK("#'目次'!B168", "[162]")</f>
        <v>[162]</v>
      </c>
      <c r="C3913" s="23" t="s">
        <v>296</v>
      </c>
    </row>
    <row r="3916" spans="2:14" x14ac:dyDescent="0.2">
      <c r="C3916" s="23" t="s">
        <v>48</v>
      </c>
    </row>
    <row r="3917" spans="2:14" ht="24" x14ac:dyDescent="0.2">
      <c r="D3917" s="195"/>
      <c r="E3917" s="196"/>
      <c r="F3917" s="196"/>
      <c r="G3917" s="37" t="s">
        <v>15</v>
      </c>
      <c r="H3917" s="33" t="s">
        <v>281</v>
      </c>
      <c r="I3917" s="13" t="s">
        <v>282</v>
      </c>
      <c r="J3917" s="13" t="s">
        <v>283</v>
      </c>
      <c r="K3917" s="13" t="s">
        <v>174</v>
      </c>
      <c r="L3917" s="13" t="s">
        <v>284</v>
      </c>
      <c r="M3917" s="13" t="s">
        <v>99</v>
      </c>
      <c r="N3917" s="38" t="s">
        <v>18</v>
      </c>
    </row>
    <row r="3918" spans="2:14" x14ac:dyDescent="0.2">
      <c r="D3918" s="197"/>
      <c r="E3918" s="198"/>
      <c r="F3918" s="198"/>
      <c r="G3918" s="35"/>
      <c r="H3918" s="39"/>
      <c r="I3918" s="14"/>
      <c r="J3918" s="14"/>
      <c r="K3918" s="14"/>
      <c r="L3918" s="14"/>
      <c r="M3918" s="14"/>
      <c r="N3918" s="34"/>
    </row>
    <row r="3919" spans="2:14" x14ac:dyDescent="0.2">
      <c r="D3919" s="56"/>
      <c r="E3919" s="58" t="s">
        <v>15</v>
      </c>
      <c r="F3919" s="46"/>
      <c r="G3919" s="36">
        <v>1200</v>
      </c>
      <c r="H3919" s="17">
        <v>529</v>
      </c>
      <c r="I3919" s="17">
        <v>672</v>
      </c>
      <c r="J3919" s="17">
        <v>22</v>
      </c>
      <c r="K3919" s="17">
        <v>34</v>
      </c>
      <c r="L3919" s="17">
        <v>11</v>
      </c>
      <c r="M3919" s="17">
        <v>18</v>
      </c>
      <c r="N3919" s="47">
        <v>48</v>
      </c>
    </row>
    <row r="3920" spans="2:14" x14ac:dyDescent="0.2">
      <c r="D3920" s="199" t="s">
        <v>49</v>
      </c>
      <c r="E3920" s="22" t="s">
        <v>50</v>
      </c>
      <c r="F3920" s="21"/>
      <c r="G3920" s="19">
        <v>15</v>
      </c>
      <c r="H3920" s="27">
        <v>10</v>
      </c>
      <c r="I3920" s="3">
        <v>3</v>
      </c>
      <c r="J3920" s="3">
        <v>0</v>
      </c>
      <c r="K3920" s="3">
        <v>2</v>
      </c>
      <c r="L3920" s="3">
        <v>0</v>
      </c>
      <c r="M3920" s="3">
        <v>1</v>
      </c>
      <c r="N3920" s="26">
        <v>0</v>
      </c>
    </row>
    <row r="3921" spans="4:14" x14ac:dyDescent="0.2">
      <c r="D3921" s="200"/>
      <c r="E3921" s="4" t="s">
        <v>51</v>
      </c>
      <c r="F3921" s="5"/>
      <c r="G3921" s="6">
        <v>142</v>
      </c>
      <c r="H3921" s="8">
        <v>68</v>
      </c>
      <c r="I3921" s="1">
        <v>79</v>
      </c>
      <c r="J3921" s="1">
        <v>5</v>
      </c>
      <c r="K3921" s="1">
        <v>5</v>
      </c>
      <c r="L3921" s="1">
        <v>0</v>
      </c>
      <c r="M3921" s="1">
        <v>1</v>
      </c>
      <c r="N3921" s="9">
        <v>6</v>
      </c>
    </row>
    <row r="3922" spans="4:14" x14ac:dyDescent="0.2">
      <c r="D3922" s="200"/>
      <c r="E3922" s="4" t="s">
        <v>52</v>
      </c>
      <c r="F3922" s="5"/>
      <c r="G3922" s="6">
        <v>26</v>
      </c>
      <c r="H3922" s="8">
        <v>4</v>
      </c>
      <c r="I3922" s="1">
        <v>19</v>
      </c>
      <c r="J3922" s="1">
        <v>0</v>
      </c>
      <c r="K3922" s="1">
        <v>1</v>
      </c>
      <c r="L3922" s="1">
        <v>0</v>
      </c>
      <c r="M3922" s="1">
        <v>2</v>
      </c>
      <c r="N3922" s="9">
        <v>1</v>
      </c>
    </row>
    <row r="3923" spans="4:14" x14ac:dyDescent="0.2">
      <c r="D3923" s="200"/>
      <c r="E3923" s="4" t="s">
        <v>53</v>
      </c>
      <c r="F3923" s="5"/>
      <c r="G3923" s="6">
        <v>41</v>
      </c>
      <c r="H3923" s="8">
        <v>16</v>
      </c>
      <c r="I3923" s="1">
        <v>32</v>
      </c>
      <c r="J3923" s="1">
        <v>1</v>
      </c>
      <c r="K3923" s="1">
        <v>0</v>
      </c>
      <c r="L3923" s="1">
        <v>1</v>
      </c>
      <c r="M3923" s="1">
        <v>0</v>
      </c>
      <c r="N3923" s="9">
        <v>0</v>
      </c>
    </row>
    <row r="3924" spans="4:14" x14ac:dyDescent="0.2">
      <c r="D3924" s="200"/>
      <c r="E3924" s="4" t="s">
        <v>54</v>
      </c>
      <c r="F3924" s="5"/>
      <c r="G3924" s="6">
        <v>226</v>
      </c>
      <c r="H3924" s="8">
        <v>72</v>
      </c>
      <c r="I3924" s="1">
        <v>161</v>
      </c>
      <c r="J3924" s="1">
        <v>3</v>
      </c>
      <c r="K3924" s="1">
        <v>5</v>
      </c>
      <c r="L3924" s="1">
        <v>5</v>
      </c>
      <c r="M3924" s="1">
        <v>1</v>
      </c>
      <c r="N3924" s="9">
        <v>5</v>
      </c>
    </row>
    <row r="3925" spans="4:14" x14ac:dyDescent="0.2">
      <c r="D3925" s="200"/>
      <c r="E3925" s="4" t="s">
        <v>55</v>
      </c>
      <c r="F3925" s="5"/>
      <c r="G3925" s="6">
        <v>125</v>
      </c>
      <c r="H3925" s="8">
        <v>58</v>
      </c>
      <c r="I3925" s="1">
        <v>72</v>
      </c>
      <c r="J3925" s="1">
        <v>3</v>
      </c>
      <c r="K3925" s="1">
        <v>6</v>
      </c>
      <c r="L3925" s="1">
        <v>3</v>
      </c>
      <c r="M3925" s="1">
        <v>1</v>
      </c>
      <c r="N3925" s="9">
        <v>4</v>
      </c>
    </row>
    <row r="3926" spans="4:14" x14ac:dyDescent="0.2">
      <c r="D3926" s="200"/>
      <c r="E3926" s="4" t="s">
        <v>56</v>
      </c>
      <c r="F3926" s="5"/>
      <c r="G3926" s="6">
        <v>190</v>
      </c>
      <c r="H3926" s="8">
        <v>74</v>
      </c>
      <c r="I3926" s="1">
        <v>119</v>
      </c>
      <c r="J3926" s="1">
        <v>1</v>
      </c>
      <c r="K3926" s="1">
        <v>5</v>
      </c>
      <c r="L3926" s="1">
        <v>0</v>
      </c>
      <c r="M3926" s="1">
        <v>1</v>
      </c>
      <c r="N3926" s="9">
        <v>6</v>
      </c>
    </row>
    <row r="3927" spans="4:14" x14ac:dyDescent="0.2">
      <c r="D3927" s="200"/>
      <c r="E3927" s="4" t="s">
        <v>57</v>
      </c>
      <c r="F3927" s="5"/>
      <c r="G3927" s="6">
        <v>185</v>
      </c>
      <c r="H3927" s="8">
        <v>82</v>
      </c>
      <c r="I3927" s="1">
        <v>107</v>
      </c>
      <c r="J3927" s="1">
        <v>4</v>
      </c>
      <c r="K3927" s="1">
        <v>6</v>
      </c>
      <c r="L3927" s="1">
        <v>1</v>
      </c>
      <c r="M3927" s="1">
        <v>2</v>
      </c>
      <c r="N3927" s="9">
        <v>6</v>
      </c>
    </row>
    <row r="3928" spans="4:14" x14ac:dyDescent="0.2">
      <c r="D3928" s="200"/>
      <c r="E3928" s="4" t="s">
        <v>58</v>
      </c>
      <c r="F3928" s="5"/>
      <c r="G3928" s="6">
        <v>113</v>
      </c>
      <c r="H3928" s="8">
        <v>67</v>
      </c>
      <c r="I3928" s="1">
        <v>26</v>
      </c>
      <c r="J3928" s="1">
        <v>3</v>
      </c>
      <c r="K3928" s="1">
        <v>3</v>
      </c>
      <c r="L3928" s="1">
        <v>1</v>
      </c>
      <c r="M3928" s="1">
        <v>8</v>
      </c>
      <c r="N3928" s="9">
        <v>10</v>
      </c>
    </row>
    <row r="3929" spans="4:14" x14ac:dyDescent="0.2">
      <c r="D3929" s="200"/>
      <c r="E3929" s="4" t="s">
        <v>59</v>
      </c>
      <c r="F3929" s="5"/>
      <c r="G3929" s="6">
        <v>136</v>
      </c>
      <c r="H3929" s="8">
        <v>78</v>
      </c>
      <c r="I3929" s="1">
        <v>53</v>
      </c>
      <c r="J3929" s="1">
        <v>2</v>
      </c>
      <c r="K3929" s="1">
        <v>1</v>
      </c>
      <c r="L3929" s="1">
        <v>0</v>
      </c>
      <c r="M3929" s="1">
        <v>1</v>
      </c>
      <c r="N3929" s="9">
        <v>10</v>
      </c>
    </row>
    <row r="3930" spans="4:14" x14ac:dyDescent="0.2">
      <c r="D3930" s="199" t="s">
        <v>60</v>
      </c>
      <c r="E3930" s="22" t="s">
        <v>61</v>
      </c>
      <c r="F3930" s="21"/>
      <c r="G3930" s="19">
        <v>205</v>
      </c>
      <c r="H3930" s="27">
        <v>120</v>
      </c>
      <c r="I3930" s="3">
        <v>70</v>
      </c>
      <c r="J3930" s="3">
        <v>6</v>
      </c>
      <c r="K3930" s="3">
        <v>7</v>
      </c>
      <c r="L3930" s="3">
        <v>1</v>
      </c>
      <c r="M3930" s="3">
        <v>3</v>
      </c>
      <c r="N3930" s="26">
        <v>11</v>
      </c>
    </row>
    <row r="3931" spans="4:14" x14ac:dyDescent="0.2">
      <c r="D3931" s="200"/>
      <c r="E3931" s="4" t="s">
        <v>62</v>
      </c>
      <c r="F3931" s="5"/>
      <c r="G3931" s="6">
        <v>160</v>
      </c>
      <c r="H3931" s="8">
        <v>83</v>
      </c>
      <c r="I3931" s="1">
        <v>78</v>
      </c>
      <c r="J3931" s="1">
        <v>3</v>
      </c>
      <c r="K3931" s="1">
        <v>4</v>
      </c>
      <c r="L3931" s="1">
        <v>2</v>
      </c>
      <c r="M3931" s="1">
        <v>1</v>
      </c>
      <c r="N3931" s="9">
        <v>4</v>
      </c>
    </row>
    <row r="3932" spans="4:14" x14ac:dyDescent="0.2">
      <c r="D3932" s="200"/>
      <c r="E3932" s="4" t="s">
        <v>63</v>
      </c>
      <c r="F3932" s="5"/>
      <c r="G3932" s="6">
        <v>121</v>
      </c>
      <c r="H3932" s="8">
        <v>41</v>
      </c>
      <c r="I3932" s="1">
        <v>79</v>
      </c>
      <c r="J3932" s="1">
        <v>0</v>
      </c>
      <c r="K3932" s="1">
        <v>2</v>
      </c>
      <c r="L3932" s="1">
        <v>0</v>
      </c>
      <c r="M3932" s="1">
        <v>1</v>
      </c>
      <c r="N3932" s="9">
        <v>5</v>
      </c>
    </row>
    <row r="3933" spans="4:14" x14ac:dyDescent="0.2">
      <c r="D3933" s="200"/>
      <c r="E3933" s="4" t="s">
        <v>64</v>
      </c>
      <c r="F3933" s="5"/>
      <c r="G3933" s="6">
        <v>124</v>
      </c>
      <c r="H3933" s="8">
        <v>49</v>
      </c>
      <c r="I3933" s="1">
        <v>72</v>
      </c>
      <c r="J3933" s="1">
        <v>2</v>
      </c>
      <c r="K3933" s="1">
        <v>3</v>
      </c>
      <c r="L3933" s="1">
        <v>1</v>
      </c>
      <c r="M3933" s="1">
        <v>3</v>
      </c>
      <c r="N3933" s="9">
        <v>6</v>
      </c>
    </row>
    <row r="3934" spans="4:14" x14ac:dyDescent="0.2">
      <c r="D3934" s="200"/>
      <c r="E3934" s="4" t="s">
        <v>65</v>
      </c>
      <c r="F3934" s="5"/>
      <c r="G3934" s="6">
        <v>109</v>
      </c>
      <c r="H3934" s="8">
        <v>40</v>
      </c>
      <c r="I3934" s="1">
        <v>69</v>
      </c>
      <c r="J3934" s="1">
        <v>1</v>
      </c>
      <c r="K3934" s="1">
        <v>7</v>
      </c>
      <c r="L3934" s="1">
        <v>2</v>
      </c>
      <c r="M3934" s="1">
        <v>2</v>
      </c>
      <c r="N3934" s="9">
        <v>6</v>
      </c>
    </row>
    <row r="3935" spans="4:14" x14ac:dyDescent="0.2">
      <c r="D3935" s="200"/>
      <c r="E3935" s="4" t="s">
        <v>66</v>
      </c>
      <c r="F3935" s="5"/>
      <c r="G3935" s="6">
        <v>104</v>
      </c>
      <c r="H3935" s="8">
        <v>42</v>
      </c>
      <c r="I3935" s="1">
        <v>72</v>
      </c>
      <c r="J3935" s="1">
        <v>2</v>
      </c>
      <c r="K3935" s="1">
        <v>4</v>
      </c>
      <c r="L3935" s="1">
        <v>3</v>
      </c>
      <c r="M3935" s="1">
        <v>1</v>
      </c>
      <c r="N3935" s="9">
        <v>0</v>
      </c>
    </row>
    <row r="3936" spans="4:14" x14ac:dyDescent="0.2">
      <c r="D3936" s="200"/>
      <c r="E3936" s="4" t="s">
        <v>67</v>
      </c>
      <c r="F3936" s="5"/>
      <c r="G3936" s="6">
        <v>139</v>
      </c>
      <c r="H3936" s="8">
        <v>52</v>
      </c>
      <c r="I3936" s="1">
        <v>95</v>
      </c>
      <c r="J3936" s="1">
        <v>5</v>
      </c>
      <c r="K3936" s="1">
        <v>3</v>
      </c>
      <c r="L3936" s="1">
        <v>1</v>
      </c>
      <c r="M3936" s="1">
        <v>1</v>
      </c>
      <c r="N3936" s="9">
        <v>1</v>
      </c>
    </row>
    <row r="3937" spans="2:14" x14ac:dyDescent="0.2">
      <c r="D3937" s="200"/>
      <c r="E3937" s="4" t="s">
        <v>68</v>
      </c>
      <c r="F3937" s="5"/>
      <c r="G3937" s="6">
        <v>48</v>
      </c>
      <c r="H3937" s="8">
        <v>12</v>
      </c>
      <c r="I3937" s="1">
        <v>37</v>
      </c>
      <c r="J3937" s="1">
        <v>2</v>
      </c>
      <c r="K3937" s="1">
        <v>2</v>
      </c>
      <c r="L3937" s="1">
        <v>1</v>
      </c>
      <c r="M3937" s="1">
        <v>0</v>
      </c>
      <c r="N3937" s="9">
        <v>1</v>
      </c>
    </row>
    <row r="3938" spans="2:14" x14ac:dyDescent="0.2">
      <c r="D3938" s="200"/>
      <c r="E3938" s="4" t="s">
        <v>69</v>
      </c>
      <c r="F3938" s="5"/>
      <c r="G3938" s="6">
        <v>37</v>
      </c>
      <c r="H3938" s="8">
        <v>12</v>
      </c>
      <c r="I3938" s="1">
        <v>29</v>
      </c>
      <c r="J3938" s="1">
        <v>1</v>
      </c>
      <c r="K3938" s="1">
        <v>1</v>
      </c>
      <c r="L3938" s="1">
        <v>0</v>
      </c>
      <c r="M3938" s="1">
        <v>2</v>
      </c>
      <c r="N3938" s="9">
        <v>0</v>
      </c>
    </row>
    <row r="3939" spans="2:14" x14ac:dyDescent="0.2">
      <c r="D3939" s="93" t="s">
        <v>70</v>
      </c>
      <c r="E3939" s="89" t="s">
        <v>18</v>
      </c>
      <c r="F3939" s="92"/>
      <c r="G3939" s="94">
        <v>0</v>
      </c>
      <c r="H3939" s="122">
        <v>0</v>
      </c>
      <c r="I3939" s="63">
        <v>0</v>
      </c>
      <c r="J3939" s="63">
        <v>0</v>
      </c>
      <c r="K3939" s="63">
        <v>0</v>
      </c>
      <c r="L3939" s="63">
        <v>0</v>
      </c>
      <c r="M3939" s="63">
        <v>0</v>
      </c>
      <c r="N3939" s="121">
        <v>0</v>
      </c>
    </row>
    <row r="3941" spans="2:14" x14ac:dyDescent="0.2">
      <c r="B3941" s="40" t="str">
        <f xml:space="preserve"> HYPERLINK("#'目次'!B169", "[163]")</f>
        <v>[163]</v>
      </c>
      <c r="C3941" s="23" t="s">
        <v>296</v>
      </c>
    </row>
    <row r="3944" spans="2:14" x14ac:dyDescent="0.2">
      <c r="C3944" s="23" t="s">
        <v>73</v>
      </c>
    </row>
    <row r="3945" spans="2:14" ht="24" x14ac:dyDescent="0.2">
      <c r="D3945" s="195"/>
      <c r="E3945" s="196"/>
      <c r="F3945" s="196"/>
      <c r="G3945" s="37" t="s">
        <v>15</v>
      </c>
      <c r="H3945" s="33" t="s">
        <v>281</v>
      </c>
      <c r="I3945" s="13" t="s">
        <v>282</v>
      </c>
      <c r="J3945" s="13" t="s">
        <v>283</v>
      </c>
      <c r="K3945" s="13" t="s">
        <v>174</v>
      </c>
      <c r="L3945" s="13" t="s">
        <v>284</v>
      </c>
      <c r="M3945" s="13" t="s">
        <v>99</v>
      </c>
      <c r="N3945" s="38" t="s">
        <v>18</v>
      </c>
    </row>
    <row r="3946" spans="2:14" x14ac:dyDescent="0.2">
      <c r="D3946" s="197"/>
      <c r="E3946" s="198"/>
      <c r="F3946" s="198"/>
      <c r="G3946" s="35"/>
      <c r="H3946" s="39"/>
      <c r="I3946" s="14"/>
      <c r="J3946" s="14"/>
      <c r="K3946" s="14"/>
      <c r="L3946" s="14"/>
      <c r="M3946" s="14"/>
      <c r="N3946" s="34"/>
    </row>
    <row r="3947" spans="2:14" x14ac:dyDescent="0.2">
      <c r="D3947" s="56"/>
      <c r="E3947" s="58" t="s">
        <v>15</v>
      </c>
      <c r="F3947" s="46"/>
      <c r="G3947" s="36">
        <v>1200</v>
      </c>
      <c r="H3947" s="17">
        <v>529</v>
      </c>
      <c r="I3947" s="17">
        <v>672</v>
      </c>
      <c r="J3947" s="17">
        <v>22</v>
      </c>
      <c r="K3947" s="17">
        <v>34</v>
      </c>
      <c r="L3947" s="17">
        <v>11</v>
      </c>
      <c r="M3947" s="17">
        <v>18</v>
      </c>
      <c r="N3947" s="47">
        <v>48</v>
      </c>
    </row>
    <row r="3948" spans="2:14" x14ac:dyDescent="0.2">
      <c r="D3948" s="199" t="s">
        <v>74</v>
      </c>
      <c r="E3948" s="22" t="s">
        <v>75</v>
      </c>
      <c r="F3948" s="21"/>
      <c r="G3948" s="19">
        <v>592</v>
      </c>
      <c r="H3948" s="27">
        <v>280</v>
      </c>
      <c r="I3948" s="3">
        <v>310</v>
      </c>
      <c r="J3948" s="3">
        <v>14</v>
      </c>
      <c r="K3948" s="3">
        <v>14</v>
      </c>
      <c r="L3948" s="3">
        <v>6</v>
      </c>
      <c r="M3948" s="3">
        <v>6</v>
      </c>
      <c r="N3948" s="26">
        <v>27</v>
      </c>
    </row>
    <row r="3949" spans="2:14" x14ac:dyDescent="0.2">
      <c r="D3949" s="200"/>
      <c r="E3949" s="4" t="s">
        <v>34</v>
      </c>
      <c r="F3949" s="5"/>
      <c r="G3949" s="6">
        <v>37</v>
      </c>
      <c r="H3949" s="8">
        <v>27</v>
      </c>
      <c r="I3949" s="1">
        <v>4</v>
      </c>
      <c r="J3949" s="1">
        <v>0</v>
      </c>
      <c r="K3949" s="1">
        <v>1</v>
      </c>
      <c r="L3949" s="1">
        <v>0</v>
      </c>
      <c r="M3949" s="1">
        <v>3</v>
      </c>
      <c r="N3949" s="9">
        <v>2</v>
      </c>
    </row>
    <row r="3950" spans="2:14" x14ac:dyDescent="0.2">
      <c r="D3950" s="200"/>
      <c r="E3950" s="4" t="s">
        <v>35</v>
      </c>
      <c r="F3950" s="5"/>
      <c r="G3950" s="6">
        <v>75</v>
      </c>
      <c r="H3950" s="8">
        <v>40</v>
      </c>
      <c r="I3950" s="1">
        <v>28</v>
      </c>
      <c r="J3950" s="1">
        <v>4</v>
      </c>
      <c r="K3950" s="1">
        <v>2</v>
      </c>
      <c r="L3950" s="1">
        <v>1</v>
      </c>
      <c r="M3950" s="1">
        <v>2</v>
      </c>
      <c r="N3950" s="9">
        <v>4</v>
      </c>
    </row>
    <row r="3951" spans="2:14" x14ac:dyDescent="0.2">
      <c r="D3951" s="200"/>
      <c r="E3951" s="4" t="s">
        <v>36</v>
      </c>
      <c r="F3951" s="5"/>
      <c r="G3951" s="6">
        <v>95</v>
      </c>
      <c r="H3951" s="8">
        <v>40</v>
      </c>
      <c r="I3951" s="1">
        <v>56</v>
      </c>
      <c r="J3951" s="1">
        <v>3</v>
      </c>
      <c r="K3951" s="1">
        <v>4</v>
      </c>
      <c r="L3951" s="1">
        <v>1</v>
      </c>
      <c r="M3951" s="1">
        <v>0</v>
      </c>
      <c r="N3951" s="9">
        <v>6</v>
      </c>
    </row>
    <row r="3952" spans="2:14" x14ac:dyDescent="0.2">
      <c r="D3952" s="200"/>
      <c r="E3952" s="4" t="s">
        <v>37</v>
      </c>
      <c r="F3952" s="5"/>
      <c r="G3952" s="6">
        <v>111</v>
      </c>
      <c r="H3952" s="8">
        <v>44</v>
      </c>
      <c r="I3952" s="1">
        <v>72</v>
      </c>
      <c r="J3952" s="1">
        <v>3</v>
      </c>
      <c r="K3952" s="1">
        <v>2</v>
      </c>
      <c r="L3952" s="1">
        <v>2</v>
      </c>
      <c r="M3952" s="1">
        <v>0</v>
      </c>
      <c r="N3952" s="9">
        <v>2</v>
      </c>
    </row>
    <row r="3953" spans="2:14" x14ac:dyDescent="0.2">
      <c r="D3953" s="200"/>
      <c r="E3953" s="4" t="s">
        <v>38</v>
      </c>
      <c r="F3953" s="5"/>
      <c r="G3953" s="6">
        <v>93</v>
      </c>
      <c r="H3953" s="8">
        <v>38</v>
      </c>
      <c r="I3953" s="1">
        <v>60</v>
      </c>
      <c r="J3953" s="1">
        <v>3</v>
      </c>
      <c r="K3953" s="1">
        <v>3</v>
      </c>
      <c r="L3953" s="1">
        <v>2</v>
      </c>
      <c r="M3953" s="1">
        <v>0</v>
      </c>
      <c r="N3953" s="9">
        <v>4</v>
      </c>
    </row>
    <row r="3954" spans="2:14" x14ac:dyDescent="0.2">
      <c r="D3954" s="200"/>
      <c r="E3954" s="4" t="s">
        <v>39</v>
      </c>
      <c r="F3954" s="5"/>
      <c r="G3954" s="6">
        <v>109</v>
      </c>
      <c r="H3954" s="8">
        <v>46</v>
      </c>
      <c r="I3954" s="1">
        <v>67</v>
      </c>
      <c r="J3954" s="1">
        <v>1</v>
      </c>
      <c r="K3954" s="1">
        <v>2</v>
      </c>
      <c r="L3954" s="1">
        <v>0</v>
      </c>
      <c r="M3954" s="1">
        <v>0</v>
      </c>
      <c r="N3954" s="9">
        <v>2</v>
      </c>
    </row>
    <row r="3955" spans="2:14" x14ac:dyDescent="0.2">
      <c r="D3955" s="200"/>
      <c r="E3955" s="4" t="s">
        <v>40</v>
      </c>
      <c r="F3955" s="5"/>
      <c r="G3955" s="6">
        <v>72</v>
      </c>
      <c r="H3955" s="8">
        <v>45</v>
      </c>
      <c r="I3955" s="1">
        <v>23</v>
      </c>
      <c r="J3955" s="1">
        <v>0</v>
      </c>
      <c r="K3955" s="1">
        <v>0</v>
      </c>
      <c r="L3955" s="1">
        <v>0</v>
      </c>
      <c r="M3955" s="1">
        <v>1</v>
      </c>
      <c r="N3955" s="9">
        <v>7</v>
      </c>
    </row>
    <row r="3956" spans="2:14" x14ac:dyDescent="0.2">
      <c r="D3956" s="199" t="s">
        <v>76</v>
      </c>
      <c r="E3956" s="22" t="s">
        <v>77</v>
      </c>
      <c r="F3956" s="21"/>
      <c r="G3956" s="19">
        <v>608</v>
      </c>
      <c r="H3956" s="27">
        <v>249</v>
      </c>
      <c r="I3956" s="3">
        <v>362</v>
      </c>
      <c r="J3956" s="3">
        <v>8</v>
      </c>
      <c r="K3956" s="3">
        <v>20</v>
      </c>
      <c r="L3956" s="3">
        <v>5</v>
      </c>
      <c r="M3956" s="3">
        <v>12</v>
      </c>
      <c r="N3956" s="26">
        <v>21</v>
      </c>
    </row>
    <row r="3957" spans="2:14" x14ac:dyDescent="0.2">
      <c r="D3957" s="200"/>
      <c r="E3957" s="4" t="s">
        <v>34</v>
      </c>
      <c r="F3957" s="5"/>
      <c r="G3957" s="6">
        <v>37</v>
      </c>
      <c r="H3957" s="8">
        <v>23</v>
      </c>
      <c r="I3957" s="1">
        <v>8</v>
      </c>
      <c r="J3957" s="1">
        <v>1</v>
      </c>
      <c r="K3957" s="1">
        <v>2</v>
      </c>
      <c r="L3957" s="1">
        <v>1</v>
      </c>
      <c r="M3957" s="1">
        <v>3</v>
      </c>
      <c r="N3957" s="9">
        <v>3</v>
      </c>
    </row>
    <row r="3958" spans="2:14" x14ac:dyDescent="0.2">
      <c r="D3958" s="200"/>
      <c r="E3958" s="4" t="s">
        <v>35</v>
      </c>
      <c r="F3958" s="5"/>
      <c r="G3958" s="6">
        <v>73</v>
      </c>
      <c r="H3958" s="8">
        <v>26</v>
      </c>
      <c r="I3958" s="1">
        <v>48</v>
      </c>
      <c r="J3958" s="1">
        <v>3</v>
      </c>
      <c r="K3958" s="1">
        <v>1</v>
      </c>
      <c r="L3958" s="1">
        <v>2</v>
      </c>
      <c r="M3958" s="1">
        <v>1</v>
      </c>
      <c r="N3958" s="9">
        <v>3</v>
      </c>
    </row>
    <row r="3959" spans="2:14" x14ac:dyDescent="0.2">
      <c r="D3959" s="200"/>
      <c r="E3959" s="4" t="s">
        <v>36</v>
      </c>
      <c r="F3959" s="5"/>
      <c r="G3959" s="6">
        <v>92</v>
      </c>
      <c r="H3959" s="8">
        <v>33</v>
      </c>
      <c r="I3959" s="1">
        <v>57</v>
      </c>
      <c r="J3959" s="1">
        <v>1</v>
      </c>
      <c r="K3959" s="1">
        <v>6</v>
      </c>
      <c r="L3959" s="1">
        <v>1</v>
      </c>
      <c r="M3959" s="1">
        <v>4</v>
      </c>
      <c r="N3959" s="9">
        <v>2</v>
      </c>
    </row>
    <row r="3960" spans="2:14" x14ac:dyDescent="0.2">
      <c r="D3960" s="200"/>
      <c r="E3960" s="4" t="s">
        <v>37</v>
      </c>
      <c r="F3960" s="5"/>
      <c r="G3960" s="6">
        <v>110</v>
      </c>
      <c r="H3960" s="8">
        <v>30</v>
      </c>
      <c r="I3960" s="1">
        <v>82</v>
      </c>
      <c r="J3960" s="1">
        <v>1</v>
      </c>
      <c r="K3960" s="1">
        <v>4</v>
      </c>
      <c r="L3960" s="1">
        <v>0</v>
      </c>
      <c r="M3960" s="1">
        <v>0</v>
      </c>
      <c r="N3960" s="9">
        <v>3</v>
      </c>
    </row>
    <row r="3961" spans="2:14" x14ac:dyDescent="0.2">
      <c r="D3961" s="200"/>
      <c r="E3961" s="4" t="s">
        <v>38</v>
      </c>
      <c r="F3961" s="5"/>
      <c r="G3961" s="6">
        <v>93</v>
      </c>
      <c r="H3961" s="8">
        <v>35</v>
      </c>
      <c r="I3961" s="1">
        <v>66</v>
      </c>
      <c r="J3961" s="1">
        <v>0</v>
      </c>
      <c r="K3961" s="1">
        <v>3</v>
      </c>
      <c r="L3961" s="1">
        <v>1</v>
      </c>
      <c r="M3961" s="1">
        <v>2</v>
      </c>
      <c r="N3961" s="9">
        <v>0</v>
      </c>
    </row>
    <row r="3962" spans="2:14" x14ac:dyDescent="0.2">
      <c r="D3962" s="200"/>
      <c r="E3962" s="4" t="s">
        <v>39</v>
      </c>
      <c r="F3962" s="5"/>
      <c r="G3962" s="6">
        <v>114</v>
      </c>
      <c r="H3962" s="8">
        <v>52</v>
      </c>
      <c r="I3962" s="1">
        <v>68</v>
      </c>
      <c r="J3962" s="1">
        <v>1</v>
      </c>
      <c r="K3962" s="1">
        <v>2</v>
      </c>
      <c r="L3962" s="1">
        <v>0</v>
      </c>
      <c r="M3962" s="1">
        <v>1</v>
      </c>
      <c r="N3962" s="9">
        <v>3</v>
      </c>
    </row>
    <row r="3963" spans="2:14" x14ac:dyDescent="0.2">
      <c r="D3963" s="201"/>
      <c r="E3963" s="57" t="s">
        <v>40</v>
      </c>
      <c r="F3963" s="59"/>
      <c r="G3963" s="55">
        <v>89</v>
      </c>
      <c r="H3963" s="77">
        <v>50</v>
      </c>
      <c r="I3963" s="32">
        <v>33</v>
      </c>
      <c r="J3963" s="32">
        <v>1</v>
      </c>
      <c r="K3963" s="32">
        <v>2</v>
      </c>
      <c r="L3963" s="32">
        <v>0</v>
      </c>
      <c r="M3963" s="32">
        <v>1</v>
      </c>
      <c r="N3963" s="80">
        <v>7</v>
      </c>
    </row>
    <row r="3965" spans="2:14" x14ac:dyDescent="0.2">
      <c r="B3965" s="40" t="str">
        <f xml:space="preserve"> HYPERLINK("#'目次'!B170", "[164]")</f>
        <v>[164]</v>
      </c>
      <c r="C3965" s="23" t="s">
        <v>296</v>
      </c>
    </row>
    <row r="3968" spans="2:14" x14ac:dyDescent="0.2">
      <c r="C3968" s="23" t="s">
        <v>80</v>
      </c>
    </row>
    <row r="3969" spans="2:14" ht="24" x14ac:dyDescent="0.2">
      <c r="E3969" s="195"/>
      <c r="F3969" s="196"/>
      <c r="G3969" s="37" t="s">
        <v>15</v>
      </c>
      <c r="H3969" s="33" t="s">
        <v>281</v>
      </c>
      <c r="I3969" s="13" t="s">
        <v>282</v>
      </c>
      <c r="J3969" s="13" t="s">
        <v>283</v>
      </c>
      <c r="K3969" s="13" t="s">
        <v>174</v>
      </c>
      <c r="L3969" s="13" t="s">
        <v>284</v>
      </c>
      <c r="M3969" s="13" t="s">
        <v>99</v>
      </c>
      <c r="N3969" s="38" t="s">
        <v>18</v>
      </c>
    </row>
    <row r="3970" spans="2:14" x14ac:dyDescent="0.2">
      <c r="E3970" s="197"/>
      <c r="F3970" s="198"/>
      <c r="G3970" s="35"/>
      <c r="H3970" s="39"/>
      <c r="I3970" s="14"/>
      <c r="J3970" s="14"/>
      <c r="K3970" s="14"/>
      <c r="L3970" s="14"/>
      <c r="M3970" s="14"/>
      <c r="N3970" s="34"/>
    </row>
    <row r="3971" spans="2:14" x14ac:dyDescent="0.2">
      <c r="E3971" s="91" t="s">
        <v>15</v>
      </c>
      <c r="F3971" s="46"/>
      <c r="G3971" s="36">
        <v>1200</v>
      </c>
      <c r="H3971" s="17">
        <v>529</v>
      </c>
      <c r="I3971" s="17">
        <v>672</v>
      </c>
      <c r="J3971" s="17">
        <v>22</v>
      </c>
      <c r="K3971" s="17">
        <v>34</v>
      </c>
      <c r="L3971" s="17">
        <v>11</v>
      </c>
      <c r="M3971" s="17">
        <v>18</v>
      </c>
      <c r="N3971" s="47">
        <v>48</v>
      </c>
    </row>
    <row r="3972" spans="2:14" x14ac:dyDescent="0.2">
      <c r="E3972" s="4" t="s">
        <v>81</v>
      </c>
      <c r="F3972" s="5"/>
      <c r="G3972" s="19">
        <v>48</v>
      </c>
      <c r="H3972" s="27">
        <v>14</v>
      </c>
      <c r="I3972" s="3">
        <v>32</v>
      </c>
      <c r="J3972" s="3">
        <v>1</v>
      </c>
      <c r="K3972" s="3">
        <v>1</v>
      </c>
      <c r="L3972" s="3">
        <v>0</v>
      </c>
      <c r="M3972" s="3">
        <v>1</v>
      </c>
      <c r="N3972" s="26">
        <v>3</v>
      </c>
    </row>
    <row r="3973" spans="2:14" x14ac:dyDescent="0.2">
      <c r="E3973" s="4" t="s">
        <v>82</v>
      </c>
      <c r="F3973" s="5"/>
      <c r="G3973" s="6">
        <v>84</v>
      </c>
      <c r="H3973" s="8">
        <v>41</v>
      </c>
      <c r="I3973" s="1">
        <v>41</v>
      </c>
      <c r="J3973" s="1">
        <v>0</v>
      </c>
      <c r="K3973" s="1">
        <v>6</v>
      </c>
      <c r="L3973" s="1">
        <v>2</v>
      </c>
      <c r="M3973" s="1">
        <v>0</v>
      </c>
      <c r="N3973" s="9">
        <v>5</v>
      </c>
    </row>
    <row r="3974" spans="2:14" x14ac:dyDescent="0.2">
      <c r="E3974" s="4" t="s">
        <v>83</v>
      </c>
      <c r="F3974" s="5"/>
      <c r="G3974" s="6">
        <v>462</v>
      </c>
      <c r="H3974" s="8">
        <v>190</v>
      </c>
      <c r="I3974" s="1">
        <v>268</v>
      </c>
      <c r="J3974" s="1">
        <v>11</v>
      </c>
      <c r="K3974" s="1">
        <v>11</v>
      </c>
      <c r="L3974" s="1">
        <v>5</v>
      </c>
      <c r="M3974" s="1">
        <v>7</v>
      </c>
      <c r="N3974" s="9">
        <v>25</v>
      </c>
    </row>
    <row r="3975" spans="2:14" x14ac:dyDescent="0.2">
      <c r="E3975" s="4" t="s">
        <v>84</v>
      </c>
      <c r="F3975" s="5"/>
      <c r="G3975" s="6">
        <v>30</v>
      </c>
      <c r="H3975" s="8">
        <v>14</v>
      </c>
      <c r="I3975" s="1">
        <v>15</v>
      </c>
      <c r="J3975" s="1">
        <v>0</v>
      </c>
      <c r="K3975" s="1">
        <v>1</v>
      </c>
      <c r="L3975" s="1">
        <v>0</v>
      </c>
      <c r="M3975" s="1">
        <v>0</v>
      </c>
      <c r="N3975" s="9">
        <v>3</v>
      </c>
    </row>
    <row r="3976" spans="2:14" x14ac:dyDescent="0.2">
      <c r="E3976" s="4" t="s">
        <v>85</v>
      </c>
      <c r="F3976" s="5"/>
      <c r="G3976" s="6">
        <v>144</v>
      </c>
      <c r="H3976" s="8">
        <v>69</v>
      </c>
      <c r="I3976" s="1">
        <v>82</v>
      </c>
      <c r="J3976" s="1">
        <v>3</v>
      </c>
      <c r="K3976" s="1">
        <v>1</v>
      </c>
      <c r="L3976" s="1">
        <v>0</v>
      </c>
      <c r="M3976" s="1">
        <v>2</v>
      </c>
      <c r="N3976" s="9">
        <v>2</v>
      </c>
    </row>
    <row r="3977" spans="2:14" x14ac:dyDescent="0.2">
      <c r="E3977" s="4" t="s">
        <v>86</v>
      </c>
      <c r="F3977" s="5"/>
      <c r="G3977" s="6">
        <v>192</v>
      </c>
      <c r="H3977" s="8">
        <v>82</v>
      </c>
      <c r="I3977" s="1">
        <v>120</v>
      </c>
      <c r="J3977" s="1">
        <v>2</v>
      </c>
      <c r="K3977" s="1">
        <v>4</v>
      </c>
      <c r="L3977" s="1">
        <v>0</v>
      </c>
      <c r="M3977" s="1">
        <v>2</v>
      </c>
      <c r="N3977" s="9">
        <v>6</v>
      </c>
    </row>
    <row r="3978" spans="2:14" x14ac:dyDescent="0.2">
      <c r="E3978" s="4" t="s">
        <v>87</v>
      </c>
      <c r="F3978" s="5"/>
      <c r="G3978" s="6">
        <v>72</v>
      </c>
      <c r="H3978" s="8">
        <v>34</v>
      </c>
      <c r="I3978" s="1">
        <v>38</v>
      </c>
      <c r="J3978" s="1">
        <v>1</v>
      </c>
      <c r="K3978" s="1">
        <v>0</v>
      </c>
      <c r="L3978" s="1">
        <v>1</v>
      </c>
      <c r="M3978" s="1">
        <v>1</v>
      </c>
      <c r="N3978" s="9">
        <v>3</v>
      </c>
    </row>
    <row r="3979" spans="2:14" x14ac:dyDescent="0.2">
      <c r="E3979" s="4" t="s">
        <v>88</v>
      </c>
      <c r="F3979" s="5"/>
      <c r="G3979" s="6">
        <v>36</v>
      </c>
      <c r="H3979" s="8">
        <v>18</v>
      </c>
      <c r="I3979" s="1">
        <v>15</v>
      </c>
      <c r="J3979" s="1">
        <v>0</v>
      </c>
      <c r="K3979" s="1">
        <v>2</v>
      </c>
      <c r="L3979" s="1">
        <v>0</v>
      </c>
      <c r="M3979" s="1">
        <v>2</v>
      </c>
      <c r="N3979" s="9">
        <v>1</v>
      </c>
    </row>
    <row r="3980" spans="2:14" x14ac:dyDescent="0.2">
      <c r="E3980" s="4" t="s">
        <v>89</v>
      </c>
      <c r="F3980" s="5"/>
      <c r="G3980" s="6">
        <v>66</v>
      </c>
      <c r="H3980" s="8">
        <v>29</v>
      </c>
      <c r="I3980" s="1">
        <v>35</v>
      </c>
      <c r="J3980" s="1">
        <v>3</v>
      </c>
      <c r="K3980" s="1">
        <v>5</v>
      </c>
      <c r="L3980" s="1">
        <v>2</v>
      </c>
      <c r="M3980" s="1">
        <v>1</v>
      </c>
      <c r="N3980" s="9">
        <v>0</v>
      </c>
    </row>
    <row r="3981" spans="2:14" x14ac:dyDescent="0.2">
      <c r="E3981" s="4" t="s">
        <v>90</v>
      </c>
      <c r="F3981" s="5"/>
      <c r="G3981" s="6">
        <v>54</v>
      </c>
      <c r="H3981" s="8">
        <v>32</v>
      </c>
      <c r="I3981" s="1">
        <v>22</v>
      </c>
      <c r="J3981" s="1">
        <v>0</v>
      </c>
      <c r="K3981" s="1">
        <v>2</v>
      </c>
      <c r="L3981" s="1">
        <v>1</v>
      </c>
      <c r="M3981" s="1">
        <v>2</v>
      </c>
      <c r="N3981" s="9">
        <v>0</v>
      </c>
    </row>
    <row r="3982" spans="2:14" x14ac:dyDescent="0.2">
      <c r="E3982" s="57" t="s">
        <v>91</v>
      </c>
      <c r="F3982" s="59"/>
      <c r="G3982" s="55">
        <v>12</v>
      </c>
      <c r="H3982" s="77">
        <v>6</v>
      </c>
      <c r="I3982" s="32">
        <v>4</v>
      </c>
      <c r="J3982" s="32">
        <v>1</v>
      </c>
      <c r="K3982" s="32">
        <v>1</v>
      </c>
      <c r="L3982" s="32">
        <v>0</v>
      </c>
      <c r="M3982" s="32">
        <v>0</v>
      </c>
      <c r="N3982" s="80">
        <v>0</v>
      </c>
    </row>
    <row r="3984" spans="2:14" x14ac:dyDescent="0.2">
      <c r="B3984" s="40" t="str">
        <f xml:space="preserve"> HYPERLINK("#'目次'!B171", "[165]")</f>
        <v>[165]</v>
      </c>
      <c r="C3984" s="23" t="s">
        <v>299</v>
      </c>
    </row>
    <row r="3987" spans="3:14" x14ac:dyDescent="0.2">
      <c r="C3987" s="23" t="s">
        <v>14</v>
      </c>
    </row>
    <row r="3988" spans="3:14" ht="24" x14ac:dyDescent="0.2">
      <c r="D3988" s="195"/>
      <c r="E3988" s="196"/>
      <c r="F3988" s="196"/>
      <c r="G3988" s="37" t="s">
        <v>15</v>
      </c>
      <c r="H3988" s="33" t="s">
        <v>281</v>
      </c>
      <c r="I3988" s="13" t="s">
        <v>282</v>
      </c>
      <c r="J3988" s="13" t="s">
        <v>283</v>
      </c>
      <c r="K3988" s="13" t="s">
        <v>174</v>
      </c>
      <c r="L3988" s="13" t="s">
        <v>284</v>
      </c>
      <c r="M3988" s="13" t="s">
        <v>99</v>
      </c>
      <c r="N3988" s="38" t="s">
        <v>18</v>
      </c>
    </row>
    <row r="3989" spans="3:14" x14ac:dyDescent="0.2">
      <c r="D3989" s="197"/>
      <c r="E3989" s="198"/>
      <c r="F3989" s="198"/>
      <c r="G3989" s="35"/>
      <c r="H3989" s="39"/>
      <c r="I3989" s="14"/>
      <c r="J3989" s="14"/>
      <c r="K3989" s="14"/>
      <c r="L3989" s="14"/>
      <c r="M3989" s="14"/>
      <c r="N3989" s="34"/>
    </row>
    <row r="3990" spans="3:14" x14ac:dyDescent="0.2">
      <c r="D3990" s="56"/>
      <c r="E3990" s="58" t="s">
        <v>15</v>
      </c>
      <c r="F3990" s="46"/>
      <c r="G3990" s="36">
        <v>1200</v>
      </c>
      <c r="H3990" s="17">
        <v>470</v>
      </c>
      <c r="I3990" s="17">
        <v>708</v>
      </c>
      <c r="J3990" s="17">
        <v>21</v>
      </c>
      <c r="K3990" s="17">
        <v>24</v>
      </c>
      <c r="L3990" s="17">
        <v>9</v>
      </c>
      <c r="M3990" s="17">
        <v>19</v>
      </c>
      <c r="N3990" s="47">
        <v>55</v>
      </c>
    </row>
    <row r="3991" spans="3:14" x14ac:dyDescent="0.2">
      <c r="D3991" s="199" t="s">
        <v>19</v>
      </c>
      <c r="E3991" s="22" t="s">
        <v>20</v>
      </c>
      <c r="F3991" s="21"/>
      <c r="G3991" s="19">
        <v>132</v>
      </c>
      <c r="H3991" s="27">
        <v>56</v>
      </c>
      <c r="I3991" s="3">
        <v>73</v>
      </c>
      <c r="J3991" s="3">
        <v>1</v>
      </c>
      <c r="K3991" s="3">
        <v>4</v>
      </c>
      <c r="L3991" s="3">
        <v>2</v>
      </c>
      <c r="M3991" s="3">
        <v>1</v>
      </c>
      <c r="N3991" s="26">
        <v>8</v>
      </c>
    </row>
    <row r="3992" spans="3:14" x14ac:dyDescent="0.2">
      <c r="D3992" s="200"/>
      <c r="E3992" s="4" t="s">
        <v>21</v>
      </c>
      <c r="F3992" s="5"/>
      <c r="G3992" s="6">
        <v>444</v>
      </c>
      <c r="H3992" s="8">
        <v>155</v>
      </c>
      <c r="I3992" s="1">
        <v>275</v>
      </c>
      <c r="J3992" s="1">
        <v>9</v>
      </c>
      <c r="K3992" s="1">
        <v>7</v>
      </c>
      <c r="L3992" s="1">
        <v>4</v>
      </c>
      <c r="M3992" s="1">
        <v>8</v>
      </c>
      <c r="N3992" s="9">
        <v>25</v>
      </c>
    </row>
    <row r="3993" spans="3:14" x14ac:dyDescent="0.2">
      <c r="D3993" s="200"/>
      <c r="E3993" s="4" t="s">
        <v>22</v>
      </c>
      <c r="F3993" s="5"/>
      <c r="G3993" s="6">
        <v>192</v>
      </c>
      <c r="H3993" s="8">
        <v>83</v>
      </c>
      <c r="I3993" s="1">
        <v>108</v>
      </c>
      <c r="J3993" s="1">
        <v>3</v>
      </c>
      <c r="K3993" s="1">
        <v>2</v>
      </c>
      <c r="L3993" s="1">
        <v>0</v>
      </c>
      <c r="M3993" s="1">
        <v>2</v>
      </c>
      <c r="N3993" s="9">
        <v>10</v>
      </c>
    </row>
    <row r="3994" spans="3:14" x14ac:dyDescent="0.2">
      <c r="D3994" s="200"/>
      <c r="E3994" s="4" t="s">
        <v>23</v>
      </c>
      <c r="F3994" s="5"/>
      <c r="G3994" s="6">
        <v>192</v>
      </c>
      <c r="H3994" s="8">
        <v>77</v>
      </c>
      <c r="I3994" s="1">
        <v>121</v>
      </c>
      <c r="J3994" s="1">
        <v>2</v>
      </c>
      <c r="K3994" s="1">
        <v>3</v>
      </c>
      <c r="L3994" s="1">
        <v>0</v>
      </c>
      <c r="M3994" s="1">
        <v>1</v>
      </c>
      <c r="N3994" s="9">
        <v>8</v>
      </c>
    </row>
    <row r="3995" spans="3:14" x14ac:dyDescent="0.2">
      <c r="D3995" s="200"/>
      <c r="E3995" s="4" t="s">
        <v>24</v>
      </c>
      <c r="F3995" s="5"/>
      <c r="G3995" s="6">
        <v>240</v>
      </c>
      <c r="H3995" s="8">
        <v>99</v>
      </c>
      <c r="I3995" s="1">
        <v>131</v>
      </c>
      <c r="J3995" s="1">
        <v>6</v>
      </c>
      <c r="K3995" s="1">
        <v>8</v>
      </c>
      <c r="L3995" s="1">
        <v>3</v>
      </c>
      <c r="M3995" s="1">
        <v>7</v>
      </c>
      <c r="N3995" s="9">
        <v>4</v>
      </c>
    </row>
    <row r="3996" spans="3:14" x14ac:dyDescent="0.2">
      <c r="D3996" s="199" t="s">
        <v>25</v>
      </c>
      <c r="E3996" s="22" t="s">
        <v>26</v>
      </c>
      <c r="F3996" s="21"/>
      <c r="G3996" s="19">
        <v>348</v>
      </c>
      <c r="H3996" s="27">
        <v>121</v>
      </c>
      <c r="I3996" s="3">
        <v>224</v>
      </c>
      <c r="J3996" s="3">
        <v>7</v>
      </c>
      <c r="K3996" s="3">
        <v>6</v>
      </c>
      <c r="L3996" s="3">
        <v>5</v>
      </c>
      <c r="M3996" s="3">
        <v>5</v>
      </c>
      <c r="N3996" s="26">
        <v>16</v>
      </c>
    </row>
    <row r="3997" spans="3:14" x14ac:dyDescent="0.2">
      <c r="D3997" s="200"/>
      <c r="E3997" s="4" t="s">
        <v>27</v>
      </c>
      <c r="F3997" s="5"/>
      <c r="G3997" s="6">
        <v>378</v>
      </c>
      <c r="H3997" s="8">
        <v>140</v>
      </c>
      <c r="I3997" s="1">
        <v>227</v>
      </c>
      <c r="J3997" s="1">
        <v>9</v>
      </c>
      <c r="K3997" s="1">
        <v>6</v>
      </c>
      <c r="L3997" s="1">
        <v>1</v>
      </c>
      <c r="M3997" s="1">
        <v>9</v>
      </c>
      <c r="N3997" s="9">
        <v>13</v>
      </c>
    </row>
    <row r="3998" spans="3:14" x14ac:dyDescent="0.2">
      <c r="D3998" s="200"/>
      <c r="E3998" s="4" t="s">
        <v>28</v>
      </c>
      <c r="F3998" s="5"/>
      <c r="G3998" s="6">
        <v>372</v>
      </c>
      <c r="H3998" s="8">
        <v>158</v>
      </c>
      <c r="I3998" s="1">
        <v>206</v>
      </c>
      <c r="J3998" s="1">
        <v>4</v>
      </c>
      <c r="K3998" s="1">
        <v>6</v>
      </c>
      <c r="L3998" s="1">
        <v>3</v>
      </c>
      <c r="M3998" s="1">
        <v>3</v>
      </c>
      <c r="N3998" s="9">
        <v>23</v>
      </c>
    </row>
    <row r="3999" spans="3:14" x14ac:dyDescent="0.2">
      <c r="D3999" s="200"/>
      <c r="E3999" s="4" t="s">
        <v>29</v>
      </c>
      <c r="F3999" s="5"/>
      <c r="G3999" s="6">
        <v>102</v>
      </c>
      <c r="H3999" s="8">
        <v>51</v>
      </c>
      <c r="I3999" s="1">
        <v>51</v>
      </c>
      <c r="J3999" s="1">
        <v>1</v>
      </c>
      <c r="K3999" s="1">
        <v>6</v>
      </c>
      <c r="L3999" s="1">
        <v>0</v>
      </c>
      <c r="M3999" s="1">
        <v>2</v>
      </c>
      <c r="N3999" s="9">
        <v>3</v>
      </c>
    </row>
    <row r="4000" spans="3:14" x14ac:dyDescent="0.2">
      <c r="D4000" s="199" t="s">
        <v>30</v>
      </c>
      <c r="E4000" s="22" t="s">
        <v>31</v>
      </c>
      <c r="F4000" s="21"/>
      <c r="G4000" s="19">
        <v>592</v>
      </c>
      <c r="H4000" s="27">
        <v>250</v>
      </c>
      <c r="I4000" s="3">
        <v>330</v>
      </c>
      <c r="J4000" s="3">
        <v>15</v>
      </c>
      <c r="K4000" s="3">
        <v>11</v>
      </c>
      <c r="L4000" s="3">
        <v>5</v>
      </c>
      <c r="M4000" s="3">
        <v>7</v>
      </c>
      <c r="N4000" s="26">
        <v>30</v>
      </c>
    </row>
    <row r="4001" spans="2:14" x14ac:dyDescent="0.2">
      <c r="D4001" s="200"/>
      <c r="E4001" s="4" t="s">
        <v>32</v>
      </c>
      <c r="F4001" s="5"/>
      <c r="G4001" s="6">
        <v>608</v>
      </c>
      <c r="H4001" s="8">
        <v>220</v>
      </c>
      <c r="I4001" s="1">
        <v>378</v>
      </c>
      <c r="J4001" s="1">
        <v>6</v>
      </c>
      <c r="K4001" s="1">
        <v>13</v>
      </c>
      <c r="L4001" s="1">
        <v>4</v>
      </c>
      <c r="M4001" s="1">
        <v>12</v>
      </c>
      <c r="N4001" s="9">
        <v>25</v>
      </c>
    </row>
    <row r="4002" spans="2:14" x14ac:dyDescent="0.2">
      <c r="D4002" s="199" t="s">
        <v>33</v>
      </c>
      <c r="E4002" s="22" t="s">
        <v>34</v>
      </c>
      <c r="F4002" s="21"/>
      <c r="G4002" s="19">
        <v>74</v>
      </c>
      <c r="H4002" s="27">
        <v>49</v>
      </c>
      <c r="I4002" s="3">
        <v>13</v>
      </c>
      <c r="J4002" s="3">
        <v>2</v>
      </c>
      <c r="K4002" s="3">
        <v>2</v>
      </c>
      <c r="L4002" s="3">
        <v>1</v>
      </c>
      <c r="M4002" s="3">
        <v>6</v>
      </c>
      <c r="N4002" s="26">
        <v>6</v>
      </c>
    </row>
    <row r="4003" spans="2:14" x14ac:dyDescent="0.2">
      <c r="D4003" s="200"/>
      <c r="E4003" s="4" t="s">
        <v>35</v>
      </c>
      <c r="F4003" s="5"/>
      <c r="G4003" s="6">
        <v>148</v>
      </c>
      <c r="H4003" s="8">
        <v>60</v>
      </c>
      <c r="I4003" s="1">
        <v>80</v>
      </c>
      <c r="J4003" s="1">
        <v>6</v>
      </c>
      <c r="K4003" s="1">
        <v>1</v>
      </c>
      <c r="L4003" s="1">
        <v>2</v>
      </c>
      <c r="M4003" s="1">
        <v>4</v>
      </c>
      <c r="N4003" s="9">
        <v>9</v>
      </c>
    </row>
    <row r="4004" spans="2:14" x14ac:dyDescent="0.2">
      <c r="D4004" s="200"/>
      <c r="E4004" s="4" t="s">
        <v>36</v>
      </c>
      <c r="F4004" s="5"/>
      <c r="G4004" s="6">
        <v>187</v>
      </c>
      <c r="H4004" s="8">
        <v>59</v>
      </c>
      <c r="I4004" s="1">
        <v>122</v>
      </c>
      <c r="J4004" s="1">
        <v>4</v>
      </c>
      <c r="K4004" s="1">
        <v>7</v>
      </c>
      <c r="L4004" s="1">
        <v>2</v>
      </c>
      <c r="M4004" s="1">
        <v>4</v>
      </c>
      <c r="N4004" s="9">
        <v>8</v>
      </c>
    </row>
    <row r="4005" spans="2:14" x14ac:dyDescent="0.2">
      <c r="D4005" s="200"/>
      <c r="E4005" s="4" t="s">
        <v>37</v>
      </c>
      <c r="F4005" s="5"/>
      <c r="G4005" s="6">
        <v>221</v>
      </c>
      <c r="H4005" s="8">
        <v>61</v>
      </c>
      <c r="I4005" s="1">
        <v>163</v>
      </c>
      <c r="J4005" s="1">
        <v>4</v>
      </c>
      <c r="K4005" s="1">
        <v>6</v>
      </c>
      <c r="L4005" s="1">
        <v>1</v>
      </c>
      <c r="M4005" s="1">
        <v>0</v>
      </c>
      <c r="N4005" s="9">
        <v>4</v>
      </c>
    </row>
    <row r="4006" spans="2:14" x14ac:dyDescent="0.2">
      <c r="D4006" s="200"/>
      <c r="E4006" s="4" t="s">
        <v>38</v>
      </c>
      <c r="F4006" s="5"/>
      <c r="G4006" s="6">
        <v>186</v>
      </c>
      <c r="H4006" s="8">
        <v>66</v>
      </c>
      <c r="I4006" s="1">
        <v>128</v>
      </c>
      <c r="J4006" s="1">
        <v>3</v>
      </c>
      <c r="K4006" s="1">
        <v>5</v>
      </c>
      <c r="L4006" s="1">
        <v>3</v>
      </c>
      <c r="M4006" s="1">
        <v>1</v>
      </c>
      <c r="N4006" s="9">
        <v>6</v>
      </c>
    </row>
    <row r="4007" spans="2:14" x14ac:dyDescent="0.2">
      <c r="D4007" s="200"/>
      <c r="E4007" s="4" t="s">
        <v>39</v>
      </c>
      <c r="F4007" s="5"/>
      <c r="G4007" s="6">
        <v>223</v>
      </c>
      <c r="H4007" s="8">
        <v>86</v>
      </c>
      <c r="I4007" s="1">
        <v>143</v>
      </c>
      <c r="J4007" s="1">
        <v>1</v>
      </c>
      <c r="K4007" s="1">
        <v>1</v>
      </c>
      <c r="L4007" s="1">
        <v>0</v>
      </c>
      <c r="M4007" s="1">
        <v>2</v>
      </c>
      <c r="N4007" s="9">
        <v>7</v>
      </c>
    </row>
    <row r="4008" spans="2:14" x14ac:dyDescent="0.2">
      <c r="D4008" s="201"/>
      <c r="E4008" s="57" t="s">
        <v>40</v>
      </c>
      <c r="F4008" s="59"/>
      <c r="G4008" s="55">
        <v>161</v>
      </c>
      <c r="H4008" s="77">
        <v>89</v>
      </c>
      <c r="I4008" s="32">
        <v>59</v>
      </c>
      <c r="J4008" s="32">
        <v>1</v>
      </c>
      <c r="K4008" s="32">
        <v>2</v>
      </c>
      <c r="L4008" s="32">
        <v>0</v>
      </c>
      <c r="M4008" s="32">
        <v>2</v>
      </c>
      <c r="N4008" s="80">
        <v>15</v>
      </c>
    </row>
    <row r="4010" spans="2:14" x14ac:dyDescent="0.2">
      <c r="B4010" s="40" t="str">
        <f xml:space="preserve"> HYPERLINK("#'目次'!B172", "[166]")</f>
        <v>[166]</v>
      </c>
      <c r="C4010" s="23" t="s">
        <v>299</v>
      </c>
    </row>
    <row r="4013" spans="2:14" x14ac:dyDescent="0.2">
      <c r="C4013" s="23" t="s">
        <v>48</v>
      </c>
    </row>
    <row r="4014" spans="2:14" ht="24" x14ac:dyDescent="0.2">
      <c r="D4014" s="195"/>
      <c r="E4014" s="196"/>
      <c r="F4014" s="196"/>
      <c r="G4014" s="37" t="s">
        <v>15</v>
      </c>
      <c r="H4014" s="33" t="s">
        <v>281</v>
      </c>
      <c r="I4014" s="13" t="s">
        <v>282</v>
      </c>
      <c r="J4014" s="13" t="s">
        <v>283</v>
      </c>
      <c r="K4014" s="13" t="s">
        <v>174</v>
      </c>
      <c r="L4014" s="13" t="s">
        <v>284</v>
      </c>
      <c r="M4014" s="13" t="s">
        <v>99</v>
      </c>
      <c r="N4014" s="38" t="s">
        <v>18</v>
      </c>
    </row>
    <row r="4015" spans="2:14" x14ac:dyDescent="0.2">
      <c r="D4015" s="197"/>
      <c r="E4015" s="198"/>
      <c r="F4015" s="198"/>
      <c r="G4015" s="35"/>
      <c r="H4015" s="39"/>
      <c r="I4015" s="14"/>
      <c r="J4015" s="14"/>
      <c r="K4015" s="14"/>
      <c r="L4015" s="14"/>
      <c r="M4015" s="14"/>
      <c r="N4015" s="34"/>
    </row>
    <row r="4016" spans="2:14" x14ac:dyDescent="0.2">
      <c r="D4016" s="56"/>
      <c r="E4016" s="58" t="s">
        <v>15</v>
      </c>
      <c r="F4016" s="46"/>
      <c r="G4016" s="36">
        <v>1200</v>
      </c>
      <c r="H4016" s="17">
        <v>470</v>
      </c>
      <c r="I4016" s="17">
        <v>708</v>
      </c>
      <c r="J4016" s="17">
        <v>21</v>
      </c>
      <c r="K4016" s="17">
        <v>24</v>
      </c>
      <c r="L4016" s="17">
        <v>9</v>
      </c>
      <c r="M4016" s="17">
        <v>19</v>
      </c>
      <c r="N4016" s="47">
        <v>55</v>
      </c>
    </row>
    <row r="4017" spans="4:14" x14ac:dyDescent="0.2">
      <c r="D4017" s="199" t="s">
        <v>49</v>
      </c>
      <c r="E4017" s="22" t="s">
        <v>50</v>
      </c>
      <c r="F4017" s="21"/>
      <c r="G4017" s="19">
        <v>15</v>
      </c>
      <c r="H4017" s="27">
        <v>10</v>
      </c>
      <c r="I4017" s="3">
        <v>3</v>
      </c>
      <c r="J4017" s="3">
        <v>0</v>
      </c>
      <c r="K4017" s="3">
        <v>2</v>
      </c>
      <c r="L4017" s="3">
        <v>0</v>
      </c>
      <c r="M4017" s="3">
        <v>1</v>
      </c>
      <c r="N4017" s="26">
        <v>0</v>
      </c>
    </row>
    <row r="4018" spans="4:14" x14ac:dyDescent="0.2">
      <c r="D4018" s="200"/>
      <c r="E4018" s="4" t="s">
        <v>51</v>
      </c>
      <c r="F4018" s="5"/>
      <c r="G4018" s="6">
        <v>142</v>
      </c>
      <c r="H4018" s="8">
        <v>60</v>
      </c>
      <c r="I4018" s="1">
        <v>83</v>
      </c>
      <c r="J4018" s="1">
        <v>5</v>
      </c>
      <c r="K4018" s="1">
        <v>4</v>
      </c>
      <c r="L4018" s="1">
        <v>0</v>
      </c>
      <c r="M4018" s="1">
        <v>2</v>
      </c>
      <c r="N4018" s="9">
        <v>7</v>
      </c>
    </row>
    <row r="4019" spans="4:14" x14ac:dyDescent="0.2">
      <c r="D4019" s="200"/>
      <c r="E4019" s="4" t="s">
        <v>52</v>
      </c>
      <c r="F4019" s="5"/>
      <c r="G4019" s="6">
        <v>26</v>
      </c>
      <c r="H4019" s="8">
        <v>3</v>
      </c>
      <c r="I4019" s="1">
        <v>20</v>
      </c>
      <c r="J4019" s="1">
        <v>0</v>
      </c>
      <c r="K4019" s="1">
        <v>1</v>
      </c>
      <c r="L4019" s="1">
        <v>0</v>
      </c>
      <c r="M4019" s="1">
        <v>2</v>
      </c>
      <c r="N4019" s="9">
        <v>1</v>
      </c>
    </row>
    <row r="4020" spans="4:14" x14ac:dyDescent="0.2">
      <c r="D4020" s="200"/>
      <c r="E4020" s="4" t="s">
        <v>53</v>
      </c>
      <c r="F4020" s="5"/>
      <c r="G4020" s="6">
        <v>41</v>
      </c>
      <c r="H4020" s="8">
        <v>10</v>
      </c>
      <c r="I4020" s="1">
        <v>36</v>
      </c>
      <c r="J4020" s="1">
        <v>1</v>
      </c>
      <c r="K4020" s="1">
        <v>0</v>
      </c>
      <c r="L4020" s="1">
        <v>1</v>
      </c>
      <c r="M4020" s="1">
        <v>0</v>
      </c>
      <c r="N4020" s="9">
        <v>0</v>
      </c>
    </row>
    <row r="4021" spans="4:14" x14ac:dyDescent="0.2">
      <c r="D4021" s="200"/>
      <c r="E4021" s="4" t="s">
        <v>54</v>
      </c>
      <c r="F4021" s="5"/>
      <c r="G4021" s="6">
        <v>226</v>
      </c>
      <c r="H4021" s="8">
        <v>63</v>
      </c>
      <c r="I4021" s="1">
        <v>167</v>
      </c>
      <c r="J4021" s="1">
        <v>2</v>
      </c>
      <c r="K4021" s="1">
        <v>3</v>
      </c>
      <c r="L4021" s="1">
        <v>3</v>
      </c>
      <c r="M4021" s="1">
        <v>0</v>
      </c>
      <c r="N4021" s="9">
        <v>6</v>
      </c>
    </row>
    <row r="4022" spans="4:14" x14ac:dyDescent="0.2">
      <c r="D4022" s="200"/>
      <c r="E4022" s="4" t="s">
        <v>55</v>
      </c>
      <c r="F4022" s="5"/>
      <c r="G4022" s="6">
        <v>125</v>
      </c>
      <c r="H4022" s="8">
        <v>49</v>
      </c>
      <c r="I4022" s="1">
        <v>76</v>
      </c>
      <c r="J4022" s="1">
        <v>3</v>
      </c>
      <c r="K4022" s="1">
        <v>4</v>
      </c>
      <c r="L4022" s="1">
        <v>3</v>
      </c>
      <c r="M4022" s="1">
        <v>1</v>
      </c>
      <c r="N4022" s="9">
        <v>5</v>
      </c>
    </row>
    <row r="4023" spans="4:14" x14ac:dyDescent="0.2">
      <c r="D4023" s="200"/>
      <c r="E4023" s="4" t="s">
        <v>56</v>
      </c>
      <c r="F4023" s="5"/>
      <c r="G4023" s="6">
        <v>190</v>
      </c>
      <c r="H4023" s="8">
        <v>67</v>
      </c>
      <c r="I4023" s="1">
        <v>124</v>
      </c>
      <c r="J4023" s="1">
        <v>1</v>
      </c>
      <c r="K4023" s="1">
        <v>5</v>
      </c>
      <c r="L4023" s="1">
        <v>0</v>
      </c>
      <c r="M4023" s="1">
        <v>1</v>
      </c>
      <c r="N4023" s="9">
        <v>6</v>
      </c>
    </row>
    <row r="4024" spans="4:14" x14ac:dyDescent="0.2">
      <c r="D4024" s="200"/>
      <c r="E4024" s="4" t="s">
        <v>57</v>
      </c>
      <c r="F4024" s="5"/>
      <c r="G4024" s="6">
        <v>185</v>
      </c>
      <c r="H4024" s="8">
        <v>66</v>
      </c>
      <c r="I4024" s="1">
        <v>118</v>
      </c>
      <c r="J4024" s="1">
        <v>3</v>
      </c>
      <c r="K4024" s="1">
        <v>3</v>
      </c>
      <c r="L4024" s="1">
        <v>1</v>
      </c>
      <c r="M4024" s="1">
        <v>3</v>
      </c>
      <c r="N4024" s="9">
        <v>8</v>
      </c>
    </row>
    <row r="4025" spans="4:14" x14ac:dyDescent="0.2">
      <c r="D4025" s="200"/>
      <c r="E4025" s="4" t="s">
        <v>58</v>
      </c>
      <c r="F4025" s="5"/>
      <c r="G4025" s="6">
        <v>113</v>
      </c>
      <c r="H4025" s="8">
        <v>66</v>
      </c>
      <c r="I4025" s="1">
        <v>27</v>
      </c>
      <c r="J4025" s="1">
        <v>4</v>
      </c>
      <c r="K4025" s="1">
        <v>2</v>
      </c>
      <c r="L4025" s="1">
        <v>1</v>
      </c>
      <c r="M4025" s="1">
        <v>8</v>
      </c>
      <c r="N4025" s="9">
        <v>11</v>
      </c>
    </row>
    <row r="4026" spans="4:14" x14ac:dyDescent="0.2">
      <c r="D4026" s="200"/>
      <c r="E4026" s="4" t="s">
        <v>59</v>
      </c>
      <c r="F4026" s="5"/>
      <c r="G4026" s="6">
        <v>136</v>
      </c>
      <c r="H4026" s="8">
        <v>76</v>
      </c>
      <c r="I4026" s="1">
        <v>53</v>
      </c>
      <c r="J4026" s="1">
        <v>2</v>
      </c>
      <c r="K4026" s="1">
        <v>0</v>
      </c>
      <c r="L4026" s="1">
        <v>0</v>
      </c>
      <c r="M4026" s="1">
        <v>1</v>
      </c>
      <c r="N4026" s="9">
        <v>11</v>
      </c>
    </row>
    <row r="4027" spans="4:14" x14ac:dyDescent="0.2">
      <c r="D4027" s="199" t="s">
        <v>60</v>
      </c>
      <c r="E4027" s="22" t="s">
        <v>61</v>
      </c>
      <c r="F4027" s="21"/>
      <c r="G4027" s="19">
        <v>205</v>
      </c>
      <c r="H4027" s="27">
        <v>113</v>
      </c>
      <c r="I4027" s="3">
        <v>77</v>
      </c>
      <c r="J4027" s="3">
        <v>5</v>
      </c>
      <c r="K4027" s="3">
        <v>5</v>
      </c>
      <c r="L4027" s="3">
        <v>1</v>
      </c>
      <c r="M4027" s="3">
        <v>3</v>
      </c>
      <c r="N4027" s="26">
        <v>12</v>
      </c>
    </row>
    <row r="4028" spans="4:14" x14ac:dyDescent="0.2">
      <c r="D4028" s="200"/>
      <c r="E4028" s="4" t="s">
        <v>62</v>
      </c>
      <c r="F4028" s="5"/>
      <c r="G4028" s="6">
        <v>160</v>
      </c>
      <c r="H4028" s="8">
        <v>77</v>
      </c>
      <c r="I4028" s="1">
        <v>82</v>
      </c>
      <c r="J4028" s="1">
        <v>3</v>
      </c>
      <c r="K4028" s="1">
        <v>4</v>
      </c>
      <c r="L4028" s="1">
        <v>2</v>
      </c>
      <c r="M4028" s="1">
        <v>1</v>
      </c>
      <c r="N4028" s="9">
        <v>4</v>
      </c>
    </row>
    <row r="4029" spans="4:14" x14ac:dyDescent="0.2">
      <c r="D4029" s="200"/>
      <c r="E4029" s="4" t="s">
        <v>63</v>
      </c>
      <c r="F4029" s="5"/>
      <c r="G4029" s="6">
        <v>121</v>
      </c>
      <c r="H4029" s="8">
        <v>36</v>
      </c>
      <c r="I4029" s="1">
        <v>86</v>
      </c>
      <c r="J4029" s="1">
        <v>0</v>
      </c>
      <c r="K4029" s="1">
        <v>1</v>
      </c>
      <c r="L4029" s="1">
        <v>0</v>
      </c>
      <c r="M4029" s="1">
        <v>2</v>
      </c>
      <c r="N4029" s="9">
        <v>4</v>
      </c>
    </row>
    <row r="4030" spans="4:14" x14ac:dyDescent="0.2">
      <c r="D4030" s="200"/>
      <c r="E4030" s="4" t="s">
        <v>64</v>
      </c>
      <c r="F4030" s="5"/>
      <c r="G4030" s="6">
        <v>124</v>
      </c>
      <c r="H4030" s="8">
        <v>45</v>
      </c>
      <c r="I4030" s="1">
        <v>73</v>
      </c>
      <c r="J4030" s="1">
        <v>2</v>
      </c>
      <c r="K4030" s="1">
        <v>2</v>
      </c>
      <c r="L4030" s="1">
        <v>1</v>
      </c>
      <c r="M4030" s="1">
        <v>3</v>
      </c>
      <c r="N4030" s="9">
        <v>8</v>
      </c>
    </row>
    <row r="4031" spans="4:14" x14ac:dyDescent="0.2">
      <c r="D4031" s="200"/>
      <c r="E4031" s="4" t="s">
        <v>65</v>
      </c>
      <c r="F4031" s="5"/>
      <c r="G4031" s="6">
        <v>109</v>
      </c>
      <c r="H4031" s="8">
        <v>35</v>
      </c>
      <c r="I4031" s="1">
        <v>72</v>
      </c>
      <c r="J4031" s="1">
        <v>1</v>
      </c>
      <c r="K4031" s="1">
        <v>4</v>
      </c>
      <c r="L4031" s="1">
        <v>1</v>
      </c>
      <c r="M4031" s="1">
        <v>2</v>
      </c>
      <c r="N4031" s="9">
        <v>6</v>
      </c>
    </row>
    <row r="4032" spans="4:14" x14ac:dyDescent="0.2">
      <c r="D4032" s="200"/>
      <c r="E4032" s="4" t="s">
        <v>66</v>
      </c>
      <c r="F4032" s="5"/>
      <c r="G4032" s="6">
        <v>104</v>
      </c>
      <c r="H4032" s="8">
        <v>35</v>
      </c>
      <c r="I4032" s="1">
        <v>74</v>
      </c>
      <c r="J4032" s="1">
        <v>2</v>
      </c>
      <c r="K4032" s="1">
        <v>1</v>
      </c>
      <c r="L4032" s="1">
        <v>2</v>
      </c>
      <c r="M4032" s="1">
        <v>0</v>
      </c>
      <c r="N4032" s="9">
        <v>1</v>
      </c>
    </row>
    <row r="4033" spans="2:14" x14ac:dyDescent="0.2">
      <c r="D4033" s="200"/>
      <c r="E4033" s="4" t="s">
        <v>67</v>
      </c>
      <c r="F4033" s="5"/>
      <c r="G4033" s="6">
        <v>139</v>
      </c>
      <c r="H4033" s="8">
        <v>45</v>
      </c>
      <c r="I4033" s="1">
        <v>101</v>
      </c>
      <c r="J4033" s="1">
        <v>5</v>
      </c>
      <c r="K4033" s="1">
        <v>3</v>
      </c>
      <c r="L4033" s="1">
        <v>1</v>
      </c>
      <c r="M4033" s="1">
        <v>1</v>
      </c>
      <c r="N4033" s="9">
        <v>2</v>
      </c>
    </row>
    <row r="4034" spans="2:14" x14ac:dyDescent="0.2">
      <c r="D4034" s="200"/>
      <c r="E4034" s="4" t="s">
        <v>68</v>
      </c>
      <c r="F4034" s="5"/>
      <c r="G4034" s="6">
        <v>48</v>
      </c>
      <c r="H4034" s="8">
        <v>9</v>
      </c>
      <c r="I4034" s="1">
        <v>36</v>
      </c>
      <c r="J4034" s="1">
        <v>2</v>
      </c>
      <c r="K4034" s="1">
        <v>2</v>
      </c>
      <c r="L4034" s="1">
        <v>1</v>
      </c>
      <c r="M4034" s="1">
        <v>0</v>
      </c>
      <c r="N4034" s="9">
        <v>3</v>
      </c>
    </row>
    <row r="4035" spans="2:14" x14ac:dyDescent="0.2">
      <c r="D4035" s="200"/>
      <c r="E4035" s="4" t="s">
        <v>69</v>
      </c>
      <c r="F4035" s="5"/>
      <c r="G4035" s="6">
        <v>37</v>
      </c>
      <c r="H4035" s="8">
        <v>9</v>
      </c>
      <c r="I4035" s="1">
        <v>29</v>
      </c>
      <c r="J4035" s="1">
        <v>1</v>
      </c>
      <c r="K4035" s="1">
        <v>1</v>
      </c>
      <c r="L4035" s="1">
        <v>0</v>
      </c>
      <c r="M4035" s="1">
        <v>2</v>
      </c>
      <c r="N4035" s="9">
        <v>1</v>
      </c>
    </row>
    <row r="4036" spans="2:14" x14ac:dyDescent="0.2">
      <c r="D4036" s="93" t="s">
        <v>70</v>
      </c>
      <c r="E4036" s="89" t="s">
        <v>18</v>
      </c>
      <c r="F4036" s="92"/>
      <c r="G4036" s="94">
        <v>0</v>
      </c>
      <c r="H4036" s="122">
        <v>0</v>
      </c>
      <c r="I4036" s="63">
        <v>0</v>
      </c>
      <c r="J4036" s="63">
        <v>0</v>
      </c>
      <c r="K4036" s="63">
        <v>0</v>
      </c>
      <c r="L4036" s="63">
        <v>0</v>
      </c>
      <c r="M4036" s="63">
        <v>0</v>
      </c>
      <c r="N4036" s="121">
        <v>0</v>
      </c>
    </row>
    <row r="4038" spans="2:14" x14ac:dyDescent="0.2">
      <c r="B4038" s="40" t="str">
        <f xml:space="preserve"> HYPERLINK("#'目次'!B173", "[167]")</f>
        <v>[167]</v>
      </c>
      <c r="C4038" s="23" t="s">
        <v>299</v>
      </c>
    </row>
    <row r="4041" spans="2:14" x14ac:dyDescent="0.2">
      <c r="C4041" s="23" t="s">
        <v>73</v>
      </c>
    </row>
    <row r="4042" spans="2:14" ht="24" x14ac:dyDescent="0.2">
      <c r="D4042" s="195"/>
      <c r="E4042" s="196"/>
      <c r="F4042" s="196"/>
      <c r="G4042" s="37" t="s">
        <v>15</v>
      </c>
      <c r="H4042" s="33" t="s">
        <v>281</v>
      </c>
      <c r="I4042" s="13" t="s">
        <v>282</v>
      </c>
      <c r="J4042" s="13" t="s">
        <v>283</v>
      </c>
      <c r="K4042" s="13" t="s">
        <v>174</v>
      </c>
      <c r="L4042" s="13" t="s">
        <v>284</v>
      </c>
      <c r="M4042" s="13" t="s">
        <v>99</v>
      </c>
      <c r="N4042" s="38" t="s">
        <v>18</v>
      </c>
    </row>
    <row r="4043" spans="2:14" x14ac:dyDescent="0.2">
      <c r="D4043" s="197"/>
      <c r="E4043" s="198"/>
      <c r="F4043" s="198"/>
      <c r="G4043" s="35"/>
      <c r="H4043" s="39"/>
      <c r="I4043" s="14"/>
      <c r="J4043" s="14"/>
      <c r="K4043" s="14"/>
      <c r="L4043" s="14"/>
      <c r="M4043" s="14"/>
      <c r="N4043" s="34"/>
    </row>
    <row r="4044" spans="2:14" x14ac:dyDescent="0.2">
      <c r="D4044" s="56"/>
      <c r="E4044" s="58" t="s">
        <v>15</v>
      </c>
      <c r="F4044" s="46"/>
      <c r="G4044" s="36">
        <v>1200</v>
      </c>
      <c r="H4044" s="17">
        <v>470</v>
      </c>
      <c r="I4044" s="17">
        <v>708</v>
      </c>
      <c r="J4044" s="17">
        <v>21</v>
      </c>
      <c r="K4044" s="17">
        <v>24</v>
      </c>
      <c r="L4044" s="17">
        <v>9</v>
      </c>
      <c r="M4044" s="17">
        <v>19</v>
      </c>
      <c r="N4044" s="47">
        <v>55</v>
      </c>
    </row>
    <row r="4045" spans="2:14" x14ac:dyDescent="0.2">
      <c r="D4045" s="199" t="s">
        <v>74</v>
      </c>
      <c r="E4045" s="22" t="s">
        <v>75</v>
      </c>
      <c r="F4045" s="21"/>
      <c r="G4045" s="19">
        <v>592</v>
      </c>
      <c r="H4045" s="27">
        <v>250</v>
      </c>
      <c r="I4045" s="3">
        <v>330</v>
      </c>
      <c r="J4045" s="3">
        <v>15</v>
      </c>
      <c r="K4045" s="3">
        <v>11</v>
      </c>
      <c r="L4045" s="3">
        <v>5</v>
      </c>
      <c r="M4045" s="3">
        <v>7</v>
      </c>
      <c r="N4045" s="26">
        <v>30</v>
      </c>
    </row>
    <row r="4046" spans="2:14" x14ac:dyDescent="0.2">
      <c r="D4046" s="200"/>
      <c r="E4046" s="4" t="s">
        <v>34</v>
      </c>
      <c r="F4046" s="5"/>
      <c r="G4046" s="6">
        <v>37</v>
      </c>
      <c r="H4046" s="8">
        <v>26</v>
      </c>
      <c r="I4046" s="1">
        <v>5</v>
      </c>
      <c r="J4046" s="1">
        <v>1</v>
      </c>
      <c r="K4046" s="1">
        <v>0</v>
      </c>
      <c r="L4046" s="1">
        <v>0</v>
      </c>
      <c r="M4046" s="1">
        <v>3</v>
      </c>
      <c r="N4046" s="9">
        <v>3</v>
      </c>
    </row>
    <row r="4047" spans="2:14" x14ac:dyDescent="0.2">
      <c r="D4047" s="200"/>
      <c r="E4047" s="4" t="s">
        <v>35</v>
      </c>
      <c r="F4047" s="5"/>
      <c r="G4047" s="6">
        <v>75</v>
      </c>
      <c r="H4047" s="8">
        <v>37</v>
      </c>
      <c r="I4047" s="1">
        <v>31</v>
      </c>
      <c r="J4047" s="1">
        <v>4</v>
      </c>
      <c r="K4047" s="1">
        <v>1</v>
      </c>
      <c r="L4047" s="1">
        <v>1</v>
      </c>
      <c r="M4047" s="1">
        <v>3</v>
      </c>
      <c r="N4047" s="9">
        <v>5</v>
      </c>
    </row>
    <row r="4048" spans="2:14" x14ac:dyDescent="0.2">
      <c r="D4048" s="200"/>
      <c r="E4048" s="4" t="s">
        <v>36</v>
      </c>
      <c r="F4048" s="5"/>
      <c r="G4048" s="6">
        <v>95</v>
      </c>
      <c r="H4048" s="8">
        <v>34</v>
      </c>
      <c r="I4048" s="1">
        <v>61</v>
      </c>
      <c r="J4048" s="1">
        <v>3</v>
      </c>
      <c r="K4048" s="1">
        <v>4</v>
      </c>
      <c r="L4048" s="1">
        <v>1</v>
      </c>
      <c r="M4048" s="1">
        <v>0</v>
      </c>
      <c r="N4048" s="9">
        <v>5</v>
      </c>
    </row>
    <row r="4049" spans="2:14" x14ac:dyDescent="0.2">
      <c r="D4049" s="200"/>
      <c r="E4049" s="4" t="s">
        <v>37</v>
      </c>
      <c r="F4049" s="5"/>
      <c r="G4049" s="6">
        <v>111</v>
      </c>
      <c r="H4049" s="8">
        <v>35</v>
      </c>
      <c r="I4049" s="1">
        <v>79</v>
      </c>
      <c r="J4049" s="1">
        <v>3</v>
      </c>
      <c r="K4049" s="1">
        <v>2</v>
      </c>
      <c r="L4049" s="1">
        <v>1</v>
      </c>
      <c r="M4049" s="1">
        <v>0</v>
      </c>
      <c r="N4049" s="9">
        <v>2</v>
      </c>
    </row>
    <row r="4050" spans="2:14" x14ac:dyDescent="0.2">
      <c r="D4050" s="200"/>
      <c r="E4050" s="4" t="s">
        <v>38</v>
      </c>
      <c r="F4050" s="5"/>
      <c r="G4050" s="6">
        <v>93</v>
      </c>
      <c r="H4050" s="8">
        <v>32</v>
      </c>
      <c r="I4050" s="1">
        <v>61</v>
      </c>
      <c r="J4050" s="1">
        <v>3</v>
      </c>
      <c r="K4050" s="1">
        <v>3</v>
      </c>
      <c r="L4050" s="1">
        <v>2</v>
      </c>
      <c r="M4050" s="1">
        <v>0</v>
      </c>
      <c r="N4050" s="9">
        <v>5</v>
      </c>
    </row>
    <row r="4051" spans="2:14" x14ac:dyDescent="0.2">
      <c r="D4051" s="200"/>
      <c r="E4051" s="4" t="s">
        <v>39</v>
      </c>
      <c r="F4051" s="5"/>
      <c r="G4051" s="6">
        <v>109</v>
      </c>
      <c r="H4051" s="8">
        <v>43</v>
      </c>
      <c r="I4051" s="1">
        <v>70</v>
      </c>
      <c r="J4051" s="1">
        <v>1</v>
      </c>
      <c r="K4051" s="1">
        <v>1</v>
      </c>
      <c r="L4051" s="1">
        <v>0</v>
      </c>
      <c r="M4051" s="1">
        <v>0</v>
      </c>
      <c r="N4051" s="9">
        <v>2</v>
      </c>
    </row>
    <row r="4052" spans="2:14" x14ac:dyDescent="0.2">
      <c r="D4052" s="200"/>
      <c r="E4052" s="4" t="s">
        <v>40</v>
      </c>
      <c r="F4052" s="5"/>
      <c r="G4052" s="6">
        <v>72</v>
      </c>
      <c r="H4052" s="8">
        <v>43</v>
      </c>
      <c r="I4052" s="1">
        <v>23</v>
      </c>
      <c r="J4052" s="1">
        <v>0</v>
      </c>
      <c r="K4052" s="1">
        <v>0</v>
      </c>
      <c r="L4052" s="1">
        <v>0</v>
      </c>
      <c r="M4052" s="1">
        <v>1</v>
      </c>
      <c r="N4052" s="9">
        <v>8</v>
      </c>
    </row>
    <row r="4053" spans="2:14" x14ac:dyDescent="0.2">
      <c r="D4053" s="199" t="s">
        <v>76</v>
      </c>
      <c r="E4053" s="22" t="s">
        <v>77</v>
      </c>
      <c r="F4053" s="21"/>
      <c r="G4053" s="19">
        <v>608</v>
      </c>
      <c r="H4053" s="27">
        <v>220</v>
      </c>
      <c r="I4053" s="3">
        <v>378</v>
      </c>
      <c r="J4053" s="3">
        <v>6</v>
      </c>
      <c r="K4053" s="3">
        <v>13</v>
      </c>
      <c r="L4053" s="3">
        <v>4</v>
      </c>
      <c r="M4053" s="3">
        <v>12</v>
      </c>
      <c r="N4053" s="26">
        <v>25</v>
      </c>
    </row>
    <row r="4054" spans="2:14" x14ac:dyDescent="0.2">
      <c r="D4054" s="200"/>
      <c r="E4054" s="4" t="s">
        <v>34</v>
      </c>
      <c r="F4054" s="5"/>
      <c r="G4054" s="6">
        <v>37</v>
      </c>
      <c r="H4054" s="8">
        <v>23</v>
      </c>
      <c r="I4054" s="1">
        <v>8</v>
      </c>
      <c r="J4054" s="1">
        <v>1</v>
      </c>
      <c r="K4054" s="1">
        <v>2</v>
      </c>
      <c r="L4054" s="1">
        <v>1</v>
      </c>
      <c r="M4054" s="1">
        <v>3</v>
      </c>
      <c r="N4054" s="9">
        <v>3</v>
      </c>
    </row>
    <row r="4055" spans="2:14" x14ac:dyDescent="0.2">
      <c r="D4055" s="200"/>
      <c r="E4055" s="4" t="s">
        <v>35</v>
      </c>
      <c r="F4055" s="5"/>
      <c r="G4055" s="6">
        <v>73</v>
      </c>
      <c r="H4055" s="8">
        <v>23</v>
      </c>
      <c r="I4055" s="1">
        <v>49</v>
      </c>
      <c r="J4055" s="1">
        <v>2</v>
      </c>
      <c r="K4055" s="1">
        <v>0</v>
      </c>
      <c r="L4055" s="1">
        <v>1</v>
      </c>
      <c r="M4055" s="1">
        <v>1</v>
      </c>
      <c r="N4055" s="9">
        <v>4</v>
      </c>
    </row>
    <row r="4056" spans="2:14" x14ac:dyDescent="0.2">
      <c r="D4056" s="200"/>
      <c r="E4056" s="4" t="s">
        <v>36</v>
      </c>
      <c r="F4056" s="5"/>
      <c r="G4056" s="6">
        <v>92</v>
      </c>
      <c r="H4056" s="8">
        <v>25</v>
      </c>
      <c r="I4056" s="1">
        <v>61</v>
      </c>
      <c r="J4056" s="1">
        <v>1</v>
      </c>
      <c r="K4056" s="1">
        <v>3</v>
      </c>
      <c r="L4056" s="1">
        <v>1</v>
      </c>
      <c r="M4056" s="1">
        <v>4</v>
      </c>
      <c r="N4056" s="9">
        <v>3</v>
      </c>
    </row>
    <row r="4057" spans="2:14" x14ac:dyDescent="0.2">
      <c r="D4057" s="200"/>
      <c r="E4057" s="4" t="s">
        <v>37</v>
      </c>
      <c r="F4057" s="5"/>
      <c r="G4057" s="6">
        <v>110</v>
      </c>
      <c r="H4057" s="8">
        <v>26</v>
      </c>
      <c r="I4057" s="1">
        <v>84</v>
      </c>
      <c r="J4057" s="1">
        <v>1</v>
      </c>
      <c r="K4057" s="1">
        <v>4</v>
      </c>
      <c r="L4057" s="1">
        <v>0</v>
      </c>
      <c r="M4057" s="1">
        <v>0</v>
      </c>
      <c r="N4057" s="9">
        <v>2</v>
      </c>
    </row>
    <row r="4058" spans="2:14" x14ac:dyDescent="0.2">
      <c r="D4058" s="200"/>
      <c r="E4058" s="4" t="s">
        <v>38</v>
      </c>
      <c r="F4058" s="5"/>
      <c r="G4058" s="6">
        <v>93</v>
      </c>
      <c r="H4058" s="8">
        <v>34</v>
      </c>
      <c r="I4058" s="1">
        <v>67</v>
      </c>
      <c r="J4058" s="1">
        <v>0</v>
      </c>
      <c r="K4058" s="1">
        <v>2</v>
      </c>
      <c r="L4058" s="1">
        <v>1</v>
      </c>
      <c r="M4058" s="1">
        <v>1</v>
      </c>
      <c r="N4058" s="9">
        <v>1</v>
      </c>
    </row>
    <row r="4059" spans="2:14" x14ac:dyDescent="0.2">
      <c r="D4059" s="200"/>
      <c r="E4059" s="4" t="s">
        <v>39</v>
      </c>
      <c r="F4059" s="5"/>
      <c r="G4059" s="6">
        <v>114</v>
      </c>
      <c r="H4059" s="8">
        <v>43</v>
      </c>
      <c r="I4059" s="1">
        <v>73</v>
      </c>
      <c r="J4059" s="1">
        <v>0</v>
      </c>
      <c r="K4059" s="1">
        <v>0</v>
      </c>
      <c r="L4059" s="1">
        <v>0</v>
      </c>
      <c r="M4059" s="1">
        <v>2</v>
      </c>
      <c r="N4059" s="9">
        <v>5</v>
      </c>
    </row>
    <row r="4060" spans="2:14" x14ac:dyDescent="0.2">
      <c r="D4060" s="201"/>
      <c r="E4060" s="57" t="s">
        <v>40</v>
      </c>
      <c r="F4060" s="59"/>
      <c r="G4060" s="55">
        <v>89</v>
      </c>
      <c r="H4060" s="77">
        <v>46</v>
      </c>
      <c r="I4060" s="32">
        <v>36</v>
      </c>
      <c r="J4060" s="32">
        <v>1</v>
      </c>
      <c r="K4060" s="32">
        <v>2</v>
      </c>
      <c r="L4060" s="32">
        <v>0</v>
      </c>
      <c r="M4060" s="32">
        <v>1</v>
      </c>
      <c r="N4060" s="80">
        <v>7</v>
      </c>
    </row>
    <row r="4062" spans="2:14" x14ac:dyDescent="0.2">
      <c r="B4062" s="40" t="str">
        <f xml:space="preserve"> HYPERLINK("#'目次'!B174", "[168]")</f>
        <v>[168]</v>
      </c>
      <c r="C4062" s="23" t="s">
        <v>299</v>
      </c>
    </row>
    <row r="4065" spans="3:14" x14ac:dyDescent="0.2">
      <c r="C4065" s="23" t="s">
        <v>80</v>
      </c>
    </row>
    <row r="4066" spans="3:14" ht="24" x14ac:dyDescent="0.2">
      <c r="E4066" s="195"/>
      <c r="F4066" s="196"/>
      <c r="G4066" s="37" t="s">
        <v>15</v>
      </c>
      <c r="H4066" s="33" t="s">
        <v>281</v>
      </c>
      <c r="I4066" s="13" t="s">
        <v>282</v>
      </c>
      <c r="J4066" s="13" t="s">
        <v>283</v>
      </c>
      <c r="K4066" s="13" t="s">
        <v>174</v>
      </c>
      <c r="L4066" s="13" t="s">
        <v>284</v>
      </c>
      <c r="M4066" s="13" t="s">
        <v>99</v>
      </c>
      <c r="N4066" s="38" t="s">
        <v>18</v>
      </c>
    </row>
    <row r="4067" spans="3:14" x14ac:dyDescent="0.2">
      <c r="E4067" s="197"/>
      <c r="F4067" s="198"/>
      <c r="G4067" s="35"/>
      <c r="H4067" s="39"/>
      <c r="I4067" s="14"/>
      <c r="J4067" s="14"/>
      <c r="K4067" s="14"/>
      <c r="L4067" s="14"/>
      <c r="M4067" s="14"/>
      <c r="N4067" s="34"/>
    </row>
    <row r="4068" spans="3:14" x14ac:dyDescent="0.2">
      <c r="E4068" s="91" t="s">
        <v>15</v>
      </c>
      <c r="F4068" s="46"/>
      <c r="G4068" s="36">
        <v>1200</v>
      </c>
      <c r="H4068" s="17">
        <v>470</v>
      </c>
      <c r="I4068" s="17">
        <v>708</v>
      </c>
      <c r="J4068" s="17">
        <v>21</v>
      </c>
      <c r="K4068" s="17">
        <v>24</v>
      </c>
      <c r="L4068" s="17">
        <v>9</v>
      </c>
      <c r="M4068" s="17">
        <v>19</v>
      </c>
      <c r="N4068" s="47">
        <v>55</v>
      </c>
    </row>
    <row r="4069" spans="3:14" x14ac:dyDescent="0.2">
      <c r="E4069" s="4" t="s">
        <v>81</v>
      </c>
      <c r="F4069" s="5"/>
      <c r="G4069" s="19">
        <v>48</v>
      </c>
      <c r="H4069" s="27">
        <v>14</v>
      </c>
      <c r="I4069" s="3">
        <v>32</v>
      </c>
      <c r="J4069" s="3">
        <v>1</v>
      </c>
      <c r="K4069" s="3">
        <v>1</v>
      </c>
      <c r="L4069" s="3">
        <v>0</v>
      </c>
      <c r="M4069" s="3">
        <v>1</v>
      </c>
      <c r="N4069" s="26">
        <v>3</v>
      </c>
    </row>
    <row r="4070" spans="3:14" x14ac:dyDescent="0.2">
      <c r="E4070" s="4" t="s">
        <v>82</v>
      </c>
      <c r="F4070" s="5"/>
      <c r="G4070" s="6">
        <v>84</v>
      </c>
      <c r="H4070" s="8">
        <v>42</v>
      </c>
      <c r="I4070" s="1">
        <v>41</v>
      </c>
      <c r="J4070" s="1">
        <v>0</v>
      </c>
      <c r="K4070" s="1">
        <v>3</v>
      </c>
      <c r="L4070" s="1">
        <v>2</v>
      </c>
      <c r="M4070" s="1">
        <v>0</v>
      </c>
      <c r="N4070" s="9">
        <v>5</v>
      </c>
    </row>
    <row r="4071" spans="3:14" x14ac:dyDescent="0.2">
      <c r="E4071" s="4" t="s">
        <v>83</v>
      </c>
      <c r="F4071" s="5"/>
      <c r="G4071" s="6">
        <v>462</v>
      </c>
      <c r="H4071" s="8">
        <v>165</v>
      </c>
      <c r="I4071" s="1">
        <v>279</v>
      </c>
      <c r="J4071" s="1">
        <v>9</v>
      </c>
      <c r="K4071" s="1">
        <v>7</v>
      </c>
      <c r="L4071" s="1">
        <v>4</v>
      </c>
      <c r="M4071" s="1">
        <v>8</v>
      </c>
      <c r="N4071" s="9">
        <v>29</v>
      </c>
    </row>
    <row r="4072" spans="3:14" x14ac:dyDescent="0.2">
      <c r="E4072" s="4" t="s">
        <v>84</v>
      </c>
      <c r="F4072" s="5"/>
      <c r="G4072" s="6">
        <v>30</v>
      </c>
      <c r="H4072" s="8">
        <v>13</v>
      </c>
      <c r="I4072" s="1">
        <v>15</v>
      </c>
      <c r="J4072" s="1">
        <v>0</v>
      </c>
      <c r="K4072" s="1">
        <v>1</v>
      </c>
      <c r="L4072" s="1">
        <v>0</v>
      </c>
      <c r="M4072" s="1">
        <v>0</v>
      </c>
      <c r="N4072" s="9">
        <v>3</v>
      </c>
    </row>
    <row r="4073" spans="3:14" x14ac:dyDescent="0.2">
      <c r="E4073" s="4" t="s">
        <v>85</v>
      </c>
      <c r="F4073" s="5"/>
      <c r="G4073" s="6">
        <v>144</v>
      </c>
      <c r="H4073" s="8">
        <v>60</v>
      </c>
      <c r="I4073" s="1">
        <v>89</v>
      </c>
      <c r="J4073" s="1">
        <v>3</v>
      </c>
      <c r="K4073" s="1">
        <v>1</v>
      </c>
      <c r="L4073" s="1">
        <v>0</v>
      </c>
      <c r="M4073" s="1">
        <v>2</v>
      </c>
      <c r="N4073" s="9">
        <v>3</v>
      </c>
    </row>
    <row r="4074" spans="3:14" x14ac:dyDescent="0.2">
      <c r="E4074" s="4" t="s">
        <v>86</v>
      </c>
      <c r="F4074" s="5"/>
      <c r="G4074" s="6">
        <v>192</v>
      </c>
      <c r="H4074" s="8">
        <v>77</v>
      </c>
      <c r="I4074" s="1">
        <v>121</v>
      </c>
      <c r="J4074" s="1">
        <v>2</v>
      </c>
      <c r="K4074" s="1">
        <v>3</v>
      </c>
      <c r="L4074" s="1">
        <v>0</v>
      </c>
      <c r="M4074" s="1">
        <v>1</v>
      </c>
      <c r="N4074" s="9">
        <v>8</v>
      </c>
    </row>
    <row r="4075" spans="3:14" x14ac:dyDescent="0.2">
      <c r="E4075" s="4" t="s">
        <v>87</v>
      </c>
      <c r="F4075" s="5"/>
      <c r="G4075" s="6">
        <v>72</v>
      </c>
      <c r="H4075" s="8">
        <v>31</v>
      </c>
      <c r="I4075" s="1">
        <v>42</v>
      </c>
      <c r="J4075" s="1">
        <v>2</v>
      </c>
      <c r="K4075" s="1">
        <v>0</v>
      </c>
      <c r="L4075" s="1">
        <v>0</v>
      </c>
      <c r="M4075" s="1">
        <v>1</v>
      </c>
      <c r="N4075" s="9">
        <v>2</v>
      </c>
    </row>
    <row r="4076" spans="3:14" x14ac:dyDescent="0.2">
      <c r="E4076" s="4" t="s">
        <v>88</v>
      </c>
      <c r="F4076" s="5"/>
      <c r="G4076" s="6">
        <v>36</v>
      </c>
      <c r="H4076" s="8">
        <v>16</v>
      </c>
      <c r="I4076" s="1">
        <v>18</v>
      </c>
      <c r="J4076" s="1">
        <v>0</v>
      </c>
      <c r="K4076" s="1">
        <v>2</v>
      </c>
      <c r="L4076" s="1">
        <v>0</v>
      </c>
      <c r="M4076" s="1">
        <v>2</v>
      </c>
      <c r="N4076" s="9">
        <v>1</v>
      </c>
    </row>
    <row r="4077" spans="3:14" x14ac:dyDescent="0.2">
      <c r="E4077" s="4" t="s">
        <v>89</v>
      </c>
      <c r="F4077" s="5"/>
      <c r="G4077" s="6">
        <v>66</v>
      </c>
      <c r="H4077" s="8">
        <v>24</v>
      </c>
      <c r="I4077" s="1">
        <v>38</v>
      </c>
      <c r="J4077" s="1">
        <v>3</v>
      </c>
      <c r="K4077" s="1">
        <v>3</v>
      </c>
      <c r="L4077" s="1">
        <v>2</v>
      </c>
      <c r="M4077" s="1">
        <v>1</v>
      </c>
      <c r="N4077" s="9">
        <v>1</v>
      </c>
    </row>
    <row r="4078" spans="3:14" x14ac:dyDescent="0.2">
      <c r="E4078" s="4" t="s">
        <v>90</v>
      </c>
      <c r="F4078" s="5"/>
      <c r="G4078" s="6">
        <v>54</v>
      </c>
      <c r="H4078" s="8">
        <v>22</v>
      </c>
      <c r="I4078" s="1">
        <v>29</v>
      </c>
      <c r="J4078" s="1">
        <v>0</v>
      </c>
      <c r="K4078" s="1">
        <v>2</v>
      </c>
      <c r="L4078" s="1">
        <v>1</v>
      </c>
      <c r="M4078" s="1">
        <v>3</v>
      </c>
      <c r="N4078" s="9">
        <v>0</v>
      </c>
    </row>
    <row r="4079" spans="3:14" x14ac:dyDescent="0.2">
      <c r="E4079" s="57" t="s">
        <v>91</v>
      </c>
      <c r="F4079" s="59"/>
      <c r="G4079" s="55">
        <v>12</v>
      </c>
      <c r="H4079" s="77">
        <v>6</v>
      </c>
      <c r="I4079" s="32">
        <v>4</v>
      </c>
      <c r="J4079" s="32">
        <v>1</v>
      </c>
      <c r="K4079" s="32">
        <v>1</v>
      </c>
      <c r="L4079" s="32">
        <v>0</v>
      </c>
      <c r="M4079" s="32">
        <v>0</v>
      </c>
      <c r="N4079" s="80">
        <v>0</v>
      </c>
    </row>
    <row r="4081" spans="2:14" x14ac:dyDescent="0.2">
      <c r="B4081" s="40" t="str">
        <f xml:space="preserve"> HYPERLINK("#'目次'!B175", "[169]")</f>
        <v>[169]</v>
      </c>
      <c r="C4081" s="23" t="s">
        <v>302</v>
      </c>
    </row>
    <row r="4084" spans="2:14" x14ac:dyDescent="0.2">
      <c r="C4084" s="23" t="s">
        <v>14</v>
      </c>
    </row>
    <row r="4085" spans="2:14" ht="24" x14ac:dyDescent="0.2">
      <c r="D4085" s="195"/>
      <c r="E4085" s="196"/>
      <c r="F4085" s="196"/>
      <c r="G4085" s="37" t="s">
        <v>15</v>
      </c>
      <c r="H4085" s="33" t="s">
        <v>281</v>
      </c>
      <c r="I4085" s="13" t="s">
        <v>282</v>
      </c>
      <c r="J4085" s="13" t="s">
        <v>283</v>
      </c>
      <c r="K4085" s="13" t="s">
        <v>174</v>
      </c>
      <c r="L4085" s="13" t="s">
        <v>284</v>
      </c>
      <c r="M4085" s="13" t="s">
        <v>99</v>
      </c>
      <c r="N4085" s="38" t="s">
        <v>18</v>
      </c>
    </row>
    <row r="4086" spans="2:14" x14ac:dyDescent="0.2">
      <c r="D4086" s="197"/>
      <c r="E4086" s="198"/>
      <c r="F4086" s="198"/>
      <c r="G4086" s="35"/>
      <c r="H4086" s="39"/>
      <c r="I4086" s="14"/>
      <c r="J4086" s="14"/>
      <c r="K4086" s="14"/>
      <c r="L4086" s="14"/>
      <c r="M4086" s="14"/>
      <c r="N4086" s="34"/>
    </row>
    <row r="4087" spans="2:14" x14ac:dyDescent="0.2">
      <c r="D4087" s="56"/>
      <c r="E4087" s="58" t="s">
        <v>15</v>
      </c>
      <c r="F4087" s="46"/>
      <c r="G4087" s="36">
        <v>1200</v>
      </c>
      <c r="H4087" s="17">
        <v>441</v>
      </c>
      <c r="I4087" s="17">
        <v>724</v>
      </c>
      <c r="J4087" s="17">
        <v>19</v>
      </c>
      <c r="K4087" s="17">
        <v>23</v>
      </c>
      <c r="L4087" s="17">
        <v>8</v>
      </c>
      <c r="M4087" s="17">
        <v>20</v>
      </c>
      <c r="N4087" s="47">
        <v>55</v>
      </c>
    </row>
    <row r="4088" spans="2:14" x14ac:dyDescent="0.2">
      <c r="D4088" s="199" t="s">
        <v>19</v>
      </c>
      <c r="E4088" s="22" t="s">
        <v>20</v>
      </c>
      <c r="F4088" s="21"/>
      <c r="G4088" s="19">
        <v>132</v>
      </c>
      <c r="H4088" s="27">
        <v>52</v>
      </c>
      <c r="I4088" s="3">
        <v>74</v>
      </c>
      <c r="J4088" s="3">
        <v>1</v>
      </c>
      <c r="K4088" s="3">
        <v>4</v>
      </c>
      <c r="L4088" s="3">
        <v>2</v>
      </c>
      <c r="M4088" s="3">
        <v>1</v>
      </c>
      <c r="N4088" s="26">
        <v>9</v>
      </c>
    </row>
    <row r="4089" spans="2:14" x14ac:dyDescent="0.2">
      <c r="D4089" s="200"/>
      <c r="E4089" s="4" t="s">
        <v>21</v>
      </c>
      <c r="F4089" s="5"/>
      <c r="G4089" s="6">
        <v>444</v>
      </c>
      <c r="H4089" s="8">
        <v>146</v>
      </c>
      <c r="I4089" s="1">
        <v>278</v>
      </c>
      <c r="J4089" s="1">
        <v>9</v>
      </c>
      <c r="K4089" s="1">
        <v>7</v>
      </c>
      <c r="L4089" s="1">
        <v>4</v>
      </c>
      <c r="M4089" s="1">
        <v>9</v>
      </c>
      <c r="N4089" s="9">
        <v>25</v>
      </c>
    </row>
    <row r="4090" spans="2:14" x14ac:dyDescent="0.2">
      <c r="D4090" s="200"/>
      <c r="E4090" s="4" t="s">
        <v>22</v>
      </c>
      <c r="F4090" s="5"/>
      <c r="G4090" s="6">
        <v>192</v>
      </c>
      <c r="H4090" s="8">
        <v>81</v>
      </c>
      <c r="I4090" s="1">
        <v>110</v>
      </c>
      <c r="J4090" s="1">
        <v>2</v>
      </c>
      <c r="K4090" s="1">
        <v>2</v>
      </c>
      <c r="L4090" s="1">
        <v>0</v>
      </c>
      <c r="M4090" s="1">
        <v>3</v>
      </c>
      <c r="N4090" s="9">
        <v>8</v>
      </c>
    </row>
    <row r="4091" spans="2:14" x14ac:dyDescent="0.2">
      <c r="D4091" s="200"/>
      <c r="E4091" s="4" t="s">
        <v>23</v>
      </c>
      <c r="F4091" s="5"/>
      <c r="G4091" s="6">
        <v>192</v>
      </c>
      <c r="H4091" s="8">
        <v>73</v>
      </c>
      <c r="I4091" s="1">
        <v>123</v>
      </c>
      <c r="J4091" s="1">
        <v>2</v>
      </c>
      <c r="K4091" s="1">
        <v>3</v>
      </c>
      <c r="L4091" s="1">
        <v>0</v>
      </c>
      <c r="M4091" s="1">
        <v>1</v>
      </c>
      <c r="N4091" s="9">
        <v>8</v>
      </c>
    </row>
    <row r="4092" spans="2:14" x14ac:dyDescent="0.2">
      <c r="D4092" s="200"/>
      <c r="E4092" s="4" t="s">
        <v>24</v>
      </c>
      <c r="F4092" s="5"/>
      <c r="G4092" s="6">
        <v>240</v>
      </c>
      <c r="H4092" s="8">
        <v>89</v>
      </c>
      <c r="I4092" s="1">
        <v>139</v>
      </c>
      <c r="J4092" s="1">
        <v>5</v>
      </c>
      <c r="K4092" s="1">
        <v>7</v>
      </c>
      <c r="L4092" s="1">
        <v>2</v>
      </c>
      <c r="M4092" s="1">
        <v>6</v>
      </c>
      <c r="N4092" s="9">
        <v>5</v>
      </c>
    </row>
    <row r="4093" spans="2:14" x14ac:dyDescent="0.2">
      <c r="D4093" s="199" t="s">
        <v>25</v>
      </c>
      <c r="E4093" s="22" t="s">
        <v>26</v>
      </c>
      <c r="F4093" s="21"/>
      <c r="G4093" s="19">
        <v>348</v>
      </c>
      <c r="H4093" s="27">
        <v>116</v>
      </c>
      <c r="I4093" s="3">
        <v>226</v>
      </c>
      <c r="J4093" s="3">
        <v>7</v>
      </c>
      <c r="K4093" s="3">
        <v>6</v>
      </c>
      <c r="L4093" s="3">
        <v>4</v>
      </c>
      <c r="M4093" s="3">
        <v>5</v>
      </c>
      <c r="N4093" s="26">
        <v>15</v>
      </c>
    </row>
    <row r="4094" spans="2:14" x14ac:dyDescent="0.2">
      <c r="D4094" s="200"/>
      <c r="E4094" s="4" t="s">
        <v>27</v>
      </c>
      <c r="F4094" s="5"/>
      <c r="G4094" s="6">
        <v>378</v>
      </c>
      <c r="H4094" s="8">
        <v>127</v>
      </c>
      <c r="I4094" s="1">
        <v>235</v>
      </c>
      <c r="J4094" s="1">
        <v>8</v>
      </c>
      <c r="K4094" s="1">
        <v>6</v>
      </c>
      <c r="L4094" s="1">
        <v>1</v>
      </c>
      <c r="M4094" s="1">
        <v>10</v>
      </c>
      <c r="N4094" s="9">
        <v>13</v>
      </c>
    </row>
    <row r="4095" spans="2:14" x14ac:dyDescent="0.2">
      <c r="D4095" s="200"/>
      <c r="E4095" s="4" t="s">
        <v>28</v>
      </c>
      <c r="F4095" s="5"/>
      <c r="G4095" s="6">
        <v>372</v>
      </c>
      <c r="H4095" s="8">
        <v>151</v>
      </c>
      <c r="I4095" s="1">
        <v>211</v>
      </c>
      <c r="J4095" s="1">
        <v>3</v>
      </c>
      <c r="K4095" s="1">
        <v>6</v>
      </c>
      <c r="L4095" s="1">
        <v>3</v>
      </c>
      <c r="M4095" s="1">
        <v>3</v>
      </c>
      <c r="N4095" s="9">
        <v>23</v>
      </c>
    </row>
    <row r="4096" spans="2:14" x14ac:dyDescent="0.2">
      <c r="D4096" s="200"/>
      <c r="E4096" s="4" t="s">
        <v>29</v>
      </c>
      <c r="F4096" s="5"/>
      <c r="G4096" s="6">
        <v>102</v>
      </c>
      <c r="H4096" s="8">
        <v>47</v>
      </c>
      <c r="I4096" s="1">
        <v>52</v>
      </c>
      <c r="J4096" s="1">
        <v>1</v>
      </c>
      <c r="K4096" s="1">
        <v>5</v>
      </c>
      <c r="L4096" s="1">
        <v>0</v>
      </c>
      <c r="M4096" s="1">
        <v>2</v>
      </c>
      <c r="N4096" s="9">
        <v>4</v>
      </c>
    </row>
    <row r="4097" spans="2:14" x14ac:dyDescent="0.2">
      <c r="D4097" s="199" t="s">
        <v>30</v>
      </c>
      <c r="E4097" s="22" t="s">
        <v>31</v>
      </c>
      <c r="F4097" s="21"/>
      <c r="G4097" s="19">
        <v>592</v>
      </c>
      <c r="H4097" s="27">
        <v>236</v>
      </c>
      <c r="I4097" s="3">
        <v>332</v>
      </c>
      <c r="J4097" s="3">
        <v>12</v>
      </c>
      <c r="K4097" s="3">
        <v>10</v>
      </c>
      <c r="L4097" s="3">
        <v>4</v>
      </c>
      <c r="M4097" s="3">
        <v>9</v>
      </c>
      <c r="N4097" s="26">
        <v>33</v>
      </c>
    </row>
    <row r="4098" spans="2:14" x14ac:dyDescent="0.2">
      <c r="D4098" s="200"/>
      <c r="E4098" s="4" t="s">
        <v>32</v>
      </c>
      <c r="F4098" s="5"/>
      <c r="G4098" s="6">
        <v>608</v>
      </c>
      <c r="H4098" s="8">
        <v>205</v>
      </c>
      <c r="I4098" s="1">
        <v>392</v>
      </c>
      <c r="J4098" s="1">
        <v>7</v>
      </c>
      <c r="K4098" s="1">
        <v>13</v>
      </c>
      <c r="L4098" s="1">
        <v>4</v>
      </c>
      <c r="M4098" s="1">
        <v>11</v>
      </c>
      <c r="N4098" s="9">
        <v>22</v>
      </c>
    </row>
    <row r="4099" spans="2:14" x14ac:dyDescent="0.2">
      <c r="D4099" s="199" t="s">
        <v>33</v>
      </c>
      <c r="E4099" s="22" t="s">
        <v>34</v>
      </c>
      <c r="F4099" s="21"/>
      <c r="G4099" s="19">
        <v>74</v>
      </c>
      <c r="H4099" s="27">
        <v>50</v>
      </c>
      <c r="I4099" s="3">
        <v>12</v>
      </c>
      <c r="J4099" s="3">
        <v>2</v>
      </c>
      <c r="K4099" s="3">
        <v>2</v>
      </c>
      <c r="L4099" s="3">
        <v>1</v>
      </c>
      <c r="M4099" s="3">
        <v>6</v>
      </c>
      <c r="N4099" s="26">
        <v>6</v>
      </c>
    </row>
    <row r="4100" spans="2:14" x14ac:dyDescent="0.2">
      <c r="D4100" s="200"/>
      <c r="E4100" s="4" t="s">
        <v>35</v>
      </c>
      <c r="F4100" s="5"/>
      <c r="G4100" s="6">
        <v>148</v>
      </c>
      <c r="H4100" s="8">
        <v>55</v>
      </c>
      <c r="I4100" s="1">
        <v>85</v>
      </c>
      <c r="J4100" s="1">
        <v>6</v>
      </c>
      <c r="K4100" s="1">
        <v>1</v>
      </c>
      <c r="L4100" s="1">
        <v>2</v>
      </c>
      <c r="M4100" s="1">
        <v>4</v>
      </c>
      <c r="N4100" s="9">
        <v>10</v>
      </c>
    </row>
    <row r="4101" spans="2:14" x14ac:dyDescent="0.2">
      <c r="D4101" s="200"/>
      <c r="E4101" s="4" t="s">
        <v>36</v>
      </c>
      <c r="F4101" s="5"/>
      <c r="G4101" s="6">
        <v>187</v>
      </c>
      <c r="H4101" s="8">
        <v>52</v>
      </c>
      <c r="I4101" s="1">
        <v>126</v>
      </c>
      <c r="J4101" s="1">
        <v>4</v>
      </c>
      <c r="K4101" s="1">
        <v>7</v>
      </c>
      <c r="L4101" s="1">
        <v>2</v>
      </c>
      <c r="M4101" s="1">
        <v>4</v>
      </c>
      <c r="N4101" s="9">
        <v>6</v>
      </c>
    </row>
    <row r="4102" spans="2:14" x14ac:dyDescent="0.2">
      <c r="D4102" s="200"/>
      <c r="E4102" s="4" t="s">
        <v>37</v>
      </c>
      <c r="F4102" s="5"/>
      <c r="G4102" s="6">
        <v>221</v>
      </c>
      <c r="H4102" s="8">
        <v>58</v>
      </c>
      <c r="I4102" s="1">
        <v>163</v>
      </c>
      <c r="J4102" s="1">
        <v>4</v>
      </c>
      <c r="K4102" s="1">
        <v>5</v>
      </c>
      <c r="L4102" s="1">
        <v>1</v>
      </c>
      <c r="M4102" s="1">
        <v>0</v>
      </c>
      <c r="N4102" s="9">
        <v>4</v>
      </c>
    </row>
    <row r="4103" spans="2:14" x14ac:dyDescent="0.2">
      <c r="D4103" s="200"/>
      <c r="E4103" s="4" t="s">
        <v>38</v>
      </c>
      <c r="F4103" s="5"/>
      <c r="G4103" s="6">
        <v>186</v>
      </c>
      <c r="H4103" s="8">
        <v>61</v>
      </c>
      <c r="I4103" s="1">
        <v>129</v>
      </c>
      <c r="J4103" s="1">
        <v>2</v>
      </c>
      <c r="K4103" s="1">
        <v>5</v>
      </c>
      <c r="L4103" s="1">
        <v>2</v>
      </c>
      <c r="M4103" s="1">
        <v>1</v>
      </c>
      <c r="N4103" s="9">
        <v>6</v>
      </c>
    </row>
    <row r="4104" spans="2:14" x14ac:dyDescent="0.2">
      <c r="D4104" s="200"/>
      <c r="E4104" s="4" t="s">
        <v>39</v>
      </c>
      <c r="F4104" s="5"/>
      <c r="G4104" s="6">
        <v>223</v>
      </c>
      <c r="H4104" s="8">
        <v>80</v>
      </c>
      <c r="I4104" s="1">
        <v>148</v>
      </c>
      <c r="J4104" s="1">
        <v>0</v>
      </c>
      <c r="K4104" s="1">
        <v>1</v>
      </c>
      <c r="L4104" s="1">
        <v>0</v>
      </c>
      <c r="M4104" s="1">
        <v>2</v>
      </c>
      <c r="N4104" s="9">
        <v>8</v>
      </c>
    </row>
    <row r="4105" spans="2:14" x14ac:dyDescent="0.2">
      <c r="D4105" s="201"/>
      <c r="E4105" s="57" t="s">
        <v>40</v>
      </c>
      <c r="F4105" s="59"/>
      <c r="G4105" s="55">
        <v>161</v>
      </c>
      <c r="H4105" s="77">
        <v>85</v>
      </c>
      <c r="I4105" s="32">
        <v>61</v>
      </c>
      <c r="J4105" s="32">
        <v>1</v>
      </c>
      <c r="K4105" s="32">
        <v>2</v>
      </c>
      <c r="L4105" s="32">
        <v>0</v>
      </c>
      <c r="M4105" s="32">
        <v>3</v>
      </c>
      <c r="N4105" s="80">
        <v>15</v>
      </c>
    </row>
    <row r="4107" spans="2:14" x14ac:dyDescent="0.2">
      <c r="B4107" s="40" t="str">
        <f xml:space="preserve"> HYPERLINK("#'目次'!B176", "[170]")</f>
        <v>[170]</v>
      </c>
      <c r="C4107" s="23" t="s">
        <v>302</v>
      </c>
    </row>
    <row r="4110" spans="2:14" x14ac:dyDescent="0.2">
      <c r="C4110" s="23" t="s">
        <v>48</v>
      </c>
    </row>
    <row r="4111" spans="2:14" ht="24" x14ac:dyDescent="0.2">
      <c r="D4111" s="195"/>
      <c r="E4111" s="196"/>
      <c r="F4111" s="196"/>
      <c r="G4111" s="37" t="s">
        <v>15</v>
      </c>
      <c r="H4111" s="33" t="s">
        <v>281</v>
      </c>
      <c r="I4111" s="13" t="s">
        <v>282</v>
      </c>
      <c r="J4111" s="13" t="s">
        <v>283</v>
      </c>
      <c r="K4111" s="13" t="s">
        <v>174</v>
      </c>
      <c r="L4111" s="13" t="s">
        <v>284</v>
      </c>
      <c r="M4111" s="13" t="s">
        <v>99</v>
      </c>
      <c r="N4111" s="38" t="s">
        <v>18</v>
      </c>
    </row>
    <row r="4112" spans="2:14" x14ac:dyDescent="0.2">
      <c r="D4112" s="197"/>
      <c r="E4112" s="198"/>
      <c r="F4112" s="198"/>
      <c r="G4112" s="35"/>
      <c r="H4112" s="39"/>
      <c r="I4112" s="14"/>
      <c r="J4112" s="14"/>
      <c r="K4112" s="14"/>
      <c r="L4112" s="14"/>
      <c r="M4112" s="14"/>
      <c r="N4112" s="34"/>
    </row>
    <row r="4113" spans="4:14" x14ac:dyDescent="0.2">
      <c r="D4113" s="56"/>
      <c r="E4113" s="58" t="s">
        <v>15</v>
      </c>
      <c r="F4113" s="46"/>
      <c r="G4113" s="36">
        <v>1200</v>
      </c>
      <c r="H4113" s="17">
        <v>441</v>
      </c>
      <c r="I4113" s="17">
        <v>724</v>
      </c>
      <c r="J4113" s="17">
        <v>19</v>
      </c>
      <c r="K4113" s="17">
        <v>23</v>
      </c>
      <c r="L4113" s="17">
        <v>8</v>
      </c>
      <c r="M4113" s="17">
        <v>20</v>
      </c>
      <c r="N4113" s="47">
        <v>55</v>
      </c>
    </row>
    <row r="4114" spans="4:14" x14ac:dyDescent="0.2">
      <c r="D4114" s="199" t="s">
        <v>49</v>
      </c>
      <c r="E4114" s="22" t="s">
        <v>50</v>
      </c>
      <c r="F4114" s="21"/>
      <c r="G4114" s="19">
        <v>15</v>
      </c>
      <c r="H4114" s="27">
        <v>9</v>
      </c>
      <c r="I4114" s="3">
        <v>3</v>
      </c>
      <c r="J4114" s="3">
        <v>0</v>
      </c>
      <c r="K4114" s="3">
        <v>2</v>
      </c>
      <c r="L4114" s="3">
        <v>0</v>
      </c>
      <c r="M4114" s="3">
        <v>1</v>
      </c>
      <c r="N4114" s="26">
        <v>0</v>
      </c>
    </row>
    <row r="4115" spans="4:14" x14ac:dyDescent="0.2">
      <c r="D4115" s="200"/>
      <c r="E4115" s="4" t="s">
        <v>51</v>
      </c>
      <c r="F4115" s="5"/>
      <c r="G4115" s="6">
        <v>142</v>
      </c>
      <c r="H4115" s="8">
        <v>55</v>
      </c>
      <c r="I4115" s="1">
        <v>87</v>
      </c>
      <c r="J4115" s="1">
        <v>3</v>
      </c>
      <c r="K4115" s="1">
        <v>4</v>
      </c>
      <c r="L4115" s="1">
        <v>0</v>
      </c>
      <c r="M4115" s="1">
        <v>2</v>
      </c>
      <c r="N4115" s="9">
        <v>9</v>
      </c>
    </row>
    <row r="4116" spans="4:14" x14ac:dyDescent="0.2">
      <c r="D4116" s="200"/>
      <c r="E4116" s="4" t="s">
        <v>52</v>
      </c>
      <c r="F4116" s="5"/>
      <c r="G4116" s="6">
        <v>26</v>
      </c>
      <c r="H4116" s="8">
        <v>3</v>
      </c>
      <c r="I4116" s="1">
        <v>20</v>
      </c>
      <c r="J4116" s="1">
        <v>0</v>
      </c>
      <c r="K4116" s="1">
        <v>1</v>
      </c>
      <c r="L4116" s="1">
        <v>0</v>
      </c>
      <c r="M4116" s="1">
        <v>2</v>
      </c>
      <c r="N4116" s="9">
        <v>1</v>
      </c>
    </row>
    <row r="4117" spans="4:14" x14ac:dyDescent="0.2">
      <c r="D4117" s="200"/>
      <c r="E4117" s="4" t="s">
        <v>53</v>
      </c>
      <c r="F4117" s="5"/>
      <c r="G4117" s="6">
        <v>41</v>
      </c>
      <c r="H4117" s="8">
        <v>8</v>
      </c>
      <c r="I4117" s="1">
        <v>36</v>
      </c>
      <c r="J4117" s="1">
        <v>1</v>
      </c>
      <c r="K4117" s="1">
        <v>0</v>
      </c>
      <c r="L4117" s="1">
        <v>1</v>
      </c>
      <c r="M4117" s="1">
        <v>0</v>
      </c>
      <c r="N4117" s="9">
        <v>0</v>
      </c>
    </row>
    <row r="4118" spans="4:14" x14ac:dyDescent="0.2">
      <c r="D4118" s="200"/>
      <c r="E4118" s="4" t="s">
        <v>54</v>
      </c>
      <c r="F4118" s="5"/>
      <c r="G4118" s="6">
        <v>226</v>
      </c>
      <c r="H4118" s="8">
        <v>60</v>
      </c>
      <c r="I4118" s="1">
        <v>166</v>
      </c>
      <c r="J4118" s="1">
        <v>2</v>
      </c>
      <c r="K4118" s="1">
        <v>2</v>
      </c>
      <c r="L4118" s="1">
        <v>3</v>
      </c>
      <c r="M4118" s="1">
        <v>0</v>
      </c>
      <c r="N4118" s="9">
        <v>6</v>
      </c>
    </row>
    <row r="4119" spans="4:14" x14ac:dyDescent="0.2">
      <c r="D4119" s="200"/>
      <c r="E4119" s="4" t="s">
        <v>55</v>
      </c>
      <c r="F4119" s="5"/>
      <c r="G4119" s="6">
        <v>125</v>
      </c>
      <c r="H4119" s="8">
        <v>45</v>
      </c>
      <c r="I4119" s="1">
        <v>78</v>
      </c>
      <c r="J4119" s="1">
        <v>2</v>
      </c>
      <c r="K4119" s="1">
        <v>4</v>
      </c>
      <c r="L4119" s="1">
        <v>2</v>
      </c>
      <c r="M4119" s="1">
        <v>1</v>
      </c>
      <c r="N4119" s="9">
        <v>5</v>
      </c>
    </row>
    <row r="4120" spans="4:14" x14ac:dyDescent="0.2">
      <c r="D4120" s="200"/>
      <c r="E4120" s="4" t="s">
        <v>56</v>
      </c>
      <c r="F4120" s="5"/>
      <c r="G4120" s="6">
        <v>190</v>
      </c>
      <c r="H4120" s="8">
        <v>64</v>
      </c>
      <c r="I4120" s="1">
        <v>126</v>
      </c>
      <c r="J4120" s="1">
        <v>1</v>
      </c>
      <c r="K4120" s="1">
        <v>5</v>
      </c>
      <c r="L4120" s="1">
        <v>0</v>
      </c>
      <c r="M4120" s="1">
        <v>1</v>
      </c>
      <c r="N4120" s="9">
        <v>5</v>
      </c>
    </row>
    <row r="4121" spans="4:14" x14ac:dyDescent="0.2">
      <c r="D4121" s="200"/>
      <c r="E4121" s="4" t="s">
        <v>57</v>
      </c>
      <c r="F4121" s="5"/>
      <c r="G4121" s="6">
        <v>185</v>
      </c>
      <c r="H4121" s="8">
        <v>62</v>
      </c>
      <c r="I4121" s="1">
        <v>124</v>
      </c>
      <c r="J4121" s="1">
        <v>4</v>
      </c>
      <c r="K4121" s="1">
        <v>3</v>
      </c>
      <c r="L4121" s="1">
        <v>1</v>
      </c>
      <c r="M4121" s="1">
        <v>2</v>
      </c>
      <c r="N4121" s="9">
        <v>6</v>
      </c>
    </row>
    <row r="4122" spans="4:14" x14ac:dyDescent="0.2">
      <c r="D4122" s="200"/>
      <c r="E4122" s="4" t="s">
        <v>58</v>
      </c>
      <c r="F4122" s="5"/>
      <c r="G4122" s="6">
        <v>113</v>
      </c>
      <c r="H4122" s="8">
        <v>64</v>
      </c>
      <c r="I4122" s="1">
        <v>28</v>
      </c>
      <c r="J4122" s="1">
        <v>4</v>
      </c>
      <c r="K4122" s="1">
        <v>2</v>
      </c>
      <c r="L4122" s="1">
        <v>1</v>
      </c>
      <c r="M4122" s="1">
        <v>8</v>
      </c>
      <c r="N4122" s="9">
        <v>12</v>
      </c>
    </row>
    <row r="4123" spans="4:14" x14ac:dyDescent="0.2">
      <c r="D4123" s="200"/>
      <c r="E4123" s="4" t="s">
        <v>59</v>
      </c>
      <c r="F4123" s="5"/>
      <c r="G4123" s="6">
        <v>136</v>
      </c>
      <c r="H4123" s="8">
        <v>71</v>
      </c>
      <c r="I4123" s="1">
        <v>55</v>
      </c>
      <c r="J4123" s="1">
        <v>2</v>
      </c>
      <c r="K4123" s="1">
        <v>0</v>
      </c>
      <c r="L4123" s="1">
        <v>0</v>
      </c>
      <c r="M4123" s="1">
        <v>3</v>
      </c>
      <c r="N4123" s="9">
        <v>11</v>
      </c>
    </row>
    <row r="4124" spans="4:14" x14ac:dyDescent="0.2">
      <c r="D4124" s="199" t="s">
        <v>60</v>
      </c>
      <c r="E4124" s="22" t="s">
        <v>61</v>
      </c>
      <c r="F4124" s="21"/>
      <c r="G4124" s="19">
        <v>205</v>
      </c>
      <c r="H4124" s="27">
        <v>109</v>
      </c>
      <c r="I4124" s="3">
        <v>81</v>
      </c>
      <c r="J4124" s="3">
        <v>6</v>
      </c>
      <c r="K4124" s="3">
        <v>5</v>
      </c>
      <c r="L4124" s="3">
        <v>1</v>
      </c>
      <c r="M4124" s="3">
        <v>3</v>
      </c>
      <c r="N4124" s="26">
        <v>11</v>
      </c>
    </row>
    <row r="4125" spans="4:14" x14ac:dyDescent="0.2">
      <c r="D4125" s="200"/>
      <c r="E4125" s="4" t="s">
        <v>62</v>
      </c>
      <c r="F4125" s="5"/>
      <c r="G4125" s="6">
        <v>160</v>
      </c>
      <c r="H4125" s="8">
        <v>76</v>
      </c>
      <c r="I4125" s="1">
        <v>83</v>
      </c>
      <c r="J4125" s="1">
        <v>2</v>
      </c>
      <c r="K4125" s="1">
        <v>4</v>
      </c>
      <c r="L4125" s="1">
        <v>2</v>
      </c>
      <c r="M4125" s="1">
        <v>1</v>
      </c>
      <c r="N4125" s="9">
        <v>4</v>
      </c>
    </row>
    <row r="4126" spans="4:14" x14ac:dyDescent="0.2">
      <c r="D4126" s="200"/>
      <c r="E4126" s="4" t="s">
        <v>63</v>
      </c>
      <c r="F4126" s="5"/>
      <c r="G4126" s="6">
        <v>121</v>
      </c>
      <c r="H4126" s="8">
        <v>32</v>
      </c>
      <c r="I4126" s="1">
        <v>90</v>
      </c>
      <c r="J4126" s="1">
        <v>0</v>
      </c>
      <c r="K4126" s="1">
        <v>0</v>
      </c>
      <c r="L4126" s="1">
        <v>0</v>
      </c>
      <c r="M4126" s="1">
        <v>1</v>
      </c>
      <c r="N4126" s="9">
        <v>4</v>
      </c>
    </row>
    <row r="4127" spans="4:14" x14ac:dyDescent="0.2">
      <c r="D4127" s="200"/>
      <c r="E4127" s="4" t="s">
        <v>64</v>
      </c>
      <c r="F4127" s="5"/>
      <c r="G4127" s="6">
        <v>124</v>
      </c>
      <c r="H4127" s="8">
        <v>41</v>
      </c>
      <c r="I4127" s="1">
        <v>74</v>
      </c>
      <c r="J4127" s="1">
        <v>2</v>
      </c>
      <c r="K4127" s="1">
        <v>2</v>
      </c>
      <c r="L4127" s="1">
        <v>1</v>
      </c>
      <c r="M4127" s="1">
        <v>3</v>
      </c>
      <c r="N4127" s="9">
        <v>8</v>
      </c>
    </row>
    <row r="4128" spans="4:14" x14ac:dyDescent="0.2">
      <c r="D4128" s="200"/>
      <c r="E4128" s="4" t="s">
        <v>65</v>
      </c>
      <c r="F4128" s="5"/>
      <c r="G4128" s="6">
        <v>109</v>
      </c>
      <c r="H4128" s="8">
        <v>31</v>
      </c>
      <c r="I4128" s="1">
        <v>74</v>
      </c>
      <c r="J4128" s="1">
        <v>1</v>
      </c>
      <c r="K4128" s="1">
        <v>4</v>
      </c>
      <c r="L4128" s="1">
        <v>1</v>
      </c>
      <c r="M4128" s="1">
        <v>3</v>
      </c>
      <c r="N4128" s="9">
        <v>5</v>
      </c>
    </row>
    <row r="4129" spans="2:14" x14ac:dyDescent="0.2">
      <c r="D4129" s="200"/>
      <c r="E4129" s="4" t="s">
        <v>66</v>
      </c>
      <c r="F4129" s="5"/>
      <c r="G4129" s="6">
        <v>104</v>
      </c>
      <c r="H4129" s="8">
        <v>33</v>
      </c>
      <c r="I4129" s="1">
        <v>75</v>
      </c>
      <c r="J4129" s="1">
        <v>2</v>
      </c>
      <c r="K4129" s="1">
        <v>1</v>
      </c>
      <c r="L4129" s="1">
        <v>2</v>
      </c>
      <c r="M4129" s="1">
        <v>0</v>
      </c>
      <c r="N4129" s="9">
        <v>1</v>
      </c>
    </row>
    <row r="4130" spans="2:14" x14ac:dyDescent="0.2">
      <c r="D4130" s="200"/>
      <c r="E4130" s="4" t="s">
        <v>67</v>
      </c>
      <c r="F4130" s="5"/>
      <c r="G4130" s="6">
        <v>139</v>
      </c>
      <c r="H4130" s="8">
        <v>43</v>
      </c>
      <c r="I4130" s="1">
        <v>102</v>
      </c>
      <c r="J4130" s="1">
        <v>4</v>
      </c>
      <c r="K4130" s="1">
        <v>3</v>
      </c>
      <c r="L4130" s="1">
        <v>0</v>
      </c>
      <c r="M4130" s="1">
        <v>1</v>
      </c>
      <c r="N4130" s="9">
        <v>3</v>
      </c>
    </row>
    <row r="4131" spans="2:14" x14ac:dyDescent="0.2">
      <c r="D4131" s="200"/>
      <c r="E4131" s="4" t="s">
        <v>68</v>
      </c>
      <c r="F4131" s="5"/>
      <c r="G4131" s="6">
        <v>48</v>
      </c>
      <c r="H4131" s="8">
        <v>9</v>
      </c>
      <c r="I4131" s="1">
        <v>37</v>
      </c>
      <c r="J4131" s="1">
        <v>2</v>
      </c>
      <c r="K4131" s="1">
        <v>2</v>
      </c>
      <c r="L4131" s="1">
        <v>1</v>
      </c>
      <c r="M4131" s="1">
        <v>0</v>
      </c>
      <c r="N4131" s="9">
        <v>3</v>
      </c>
    </row>
    <row r="4132" spans="2:14" x14ac:dyDescent="0.2">
      <c r="D4132" s="200"/>
      <c r="E4132" s="4" t="s">
        <v>69</v>
      </c>
      <c r="F4132" s="5"/>
      <c r="G4132" s="6">
        <v>37</v>
      </c>
      <c r="H4132" s="8">
        <v>8</v>
      </c>
      <c r="I4132" s="1">
        <v>28</v>
      </c>
      <c r="J4132" s="1">
        <v>0</v>
      </c>
      <c r="K4132" s="1">
        <v>1</v>
      </c>
      <c r="L4132" s="1">
        <v>0</v>
      </c>
      <c r="M4132" s="1">
        <v>2</v>
      </c>
      <c r="N4132" s="9">
        <v>1</v>
      </c>
    </row>
    <row r="4133" spans="2:14" x14ac:dyDescent="0.2">
      <c r="D4133" s="93" t="s">
        <v>70</v>
      </c>
      <c r="E4133" s="89" t="s">
        <v>18</v>
      </c>
      <c r="F4133" s="92"/>
      <c r="G4133" s="94">
        <v>0</v>
      </c>
      <c r="H4133" s="122">
        <v>0</v>
      </c>
      <c r="I4133" s="63">
        <v>0</v>
      </c>
      <c r="J4133" s="63">
        <v>0</v>
      </c>
      <c r="K4133" s="63">
        <v>0</v>
      </c>
      <c r="L4133" s="63">
        <v>0</v>
      </c>
      <c r="M4133" s="63">
        <v>0</v>
      </c>
      <c r="N4133" s="121">
        <v>0</v>
      </c>
    </row>
    <row r="4135" spans="2:14" x14ac:dyDescent="0.2">
      <c r="B4135" s="40" t="str">
        <f xml:space="preserve"> HYPERLINK("#'目次'!B177", "[171]")</f>
        <v>[171]</v>
      </c>
      <c r="C4135" s="23" t="s">
        <v>302</v>
      </c>
    </row>
    <row r="4138" spans="2:14" x14ac:dyDescent="0.2">
      <c r="C4138" s="23" t="s">
        <v>73</v>
      </c>
    </row>
    <row r="4139" spans="2:14" ht="24" x14ac:dyDescent="0.2">
      <c r="D4139" s="195"/>
      <c r="E4139" s="196"/>
      <c r="F4139" s="196"/>
      <c r="G4139" s="37" t="s">
        <v>15</v>
      </c>
      <c r="H4139" s="33" t="s">
        <v>281</v>
      </c>
      <c r="I4139" s="13" t="s">
        <v>282</v>
      </c>
      <c r="J4139" s="13" t="s">
        <v>283</v>
      </c>
      <c r="K4139" s="13" t="s">
        <v>174</v>
      </c>
      <c r="L4139" s="13" t="s">
        <v>284</v>
      </c>
      <c r="M4139" s="13" t="s">
        <v>99</v>
      </c>
      <c r="N4139" s="38" t="s">
        <v>18</v>
      </c>
    </row>
    <row r="4140" spans="2:14" x14ac:dyDescent="0.2">
      <c r="D4140" s="197"/>
      <c r="E4140" s="198"/>
      <c r="F4140" s="198"/>
      <c r="G4140" s="35"/>
      <c r="H4140" s="39"/>
      <c r="I4140" s="14"/>
      <c r="J4140" s="14"/>
      <c r="K4140" s="14"/>
      <c r="L4140" s="14"/>
      <c r="M4140" s="14"/>
      <c r="N4140" s="34"/>
    </row>
    <row r="4141" spans="2:14" x14ac:dyDescent="0.2">
      <c r="D4141" s="56"/>
      <c r="E4141" s="58" t="s">
        <v>15</v>
      </c>
      <c r="F4141" s="46"/>
      <c r="G4141" s="36">
        <v>1200</v>
      </c>
      <c r="H4141" s="17">
        <v>441</v>
      </c>
      <c r="I4141" s="17">
        <v>724</v>
      </c>
      <c r="J4141" s="17">
        <v>19</v>
      </c>
      <c r="K4141" s="17">
        <v>23</v>
      </c>
      <c r="L4141" s="17">
        <v>8</v>
      </c>
      <c r="M4141" s="17">
        <v>20</v>
      </c>
      <c r="N4141" s="47">
        <v>55</v>
      </c>
    </row>
    <row r="4142" spans="2:14" x14ac:dyDescent="0.2">
      <c r="D4142" s="199" t="s">
        <v>74</v>
      </c>
      <c r="E4142" s="22" t="s">
        <v>75</v>
      </c>
      <c r="F4142" s="21"/>
      <c r="G4142" s="19">
        <v>592</v>
      </c>
      <c r="H4142" s="27">
        <v>236</v>
      </c>
      <c r="I4142" s="3">
        <v>332</v>
      </c>
      <c r="J4142" s="3">
        <v>12</v>
      </c>
      <c r="K4142" s="3">
        <v>10</v>
      </c>
      <c r="L4142" s="3">
        <v>4</v>
      </c>
      <c r="M4142" s="3">
        <v>9</v>
      </c>
      <c r="N4142" s="26">
        <v>33</v>
      </c>
    </row>
    <row r="4143" spans="2:14" x14ac:dyDescent="0.2">
      <c r="D4143" s="200"/>
      <c r="E4143" s="4" t="s">
        <v>34</v>
      </c>
      <c r="F4143" s="5"/>
      <c r="G4143" s="6">
        <v>37</v>
      </c>
      <c r="H4143" s="8">
        <v>27</v>
      </c>
      <c r="I4143" s="1">
        <v>4</v>
      </c>
      <c r="J4143" s="1">
        <v>1</v>
      </c>
      <c r="K4143" s="1">
        <v>0</v>
      </c>
      <c r="L4143" s="1">
        <v>0</v>
      </c>
      <c r="M4143" s="1">
        <v>3</v>
      </c>
      <c r="N4143" s="9">
        <v>3</v>
      </c>
    </row>
    <row r="4144" spans="2:14" x14ac:dyDescent="0.2">
      <c r="D4144" s="200"/>
      <c r="E4144" s="4" t="s">
        <v>35</v>
      </c>
      <c r="F4144" s="5"/>
      <c r="G4144" s="6">
        <v>75</v>
      </c>
      <c r="H4144" s="8">
        <v>35</v>
      </c>
      <c r="I4144" s="1">
        <v>33</v>
      </c>
      <c r="J4144" s="1">
        <v>3</v>
      </c>
      <c r="K4144" s="1">
        <v>1</v>
      </c>
      <c r="L4144" s="1">
        <v>1</v>
      </c>
      <c r="M4144" s="1">
        <v>3</v>
      </c>
      <c r="N4144" s="9">
        <v>6</v>
      </c>
    </row>
    <row r="4145" spans="2:14" x14ac:dyDescent="0.2">
      <c r="D4145" s="200"/>
      <c r="E4145" s="4" t="s">
        <v>36</v>
      </c>
      <c r="F4145" s="5"/>
      <c r="G4145" s="6">
        <v>95</v>
      </c>
      <c r="H4145" s="8">
        <v>28</v>
      </c>
      <c r="I4145" s="1">
        <v>63</v>
      </c>
      <c r="J4145" s="1">
        <v>3</v>
      </c>
      <c r="K4145" s="1">
        <v>4</v>
      </c>
      <c r="L4145" s="1">
        <v>1</v>
      </c>
      <c r="M4145" s="1">
        <v>0</v>
      </c>
      <c r="N4145" s="9">
        <v>5</v>
      </c>
    </row>
    <row r="4146" spans="2:14" x14ac:dyDescent="0.2">
      <c r="D4146" s="200"/>
      <c r="E4146" s="4" t="s">
        <v>37</v>
      </c>
      <c r="F4146" s="5"/>
      <c r="G4146" s="6">
        <v>111</v>
      </c>
      <c r="H4146" s="8">
        <v>34</v>
      </c>
      <c r="I4146" s="1">
        <v>76</v>
      </c>
      <c r="J4146" s="1">
        <v>3</v>
      </c>
      <c r="K4146" s="1">
        <v>1</v>
      </c>
      <c r="L4146" s="1">
        <v>1</v>
      </c>
      <c r="M4146" s="1">
        <v>0</v>
      </c>
      <c r="N4146" s="9">
        <v>2</v>
      </c>
    </row>
    <row r="4147" spans="2:14" x14ac:dyDescent="0.2">
      <c r="D4147" s="200"/>
      <c r="E4147" s="4" t="s">
        <v>38</v>
      </c>
      <c r="F4147" s="5"/>
      <c r="G4147" s="6">
        <v>93</v>
      </c>
      <c r="H4147" s="8">
        <v>30</v>
      </c>
      <c r="I4147" s="1">
        <v>62</v>
      </c>
      <c r="J4147" s="1">
        <v>2</v>
      </c>
      <c r="K4147" s="1">
        <v>3</v>
      </c>
      <c r="L4147" s="1">
        <v>1</v>
      </c>
      <c r="M4147" s="1">
        <v>0</v>
      </c>
      <c r="N4147" s="9">
        <v>5</v>
      </c>
    </row>
    <row r="4148" spans="2:14" x14ac:dyDescent="0.2">
      <c r="D4148" s="200"/>
      <c r="E4148" s="4" t="s">
        <v>39</v>
      </c>
      <c r="F4148" s="5"/>
      <c r="G4148" s="6">
        <v>109</v>
      </c>
      <c r="H4148" s="8">
        <v>41</v>
      </c>
      <c r="I4148" s="1">
        <v>70</v>
      </c>
      <c r="J4148" s="1">
        <v>0</v>
      </c>
      <c r="K4148" s="1">
        <v>1</v>
      </c>
      <c r="L4148" s="1">
        <v>0</v>
      </c>
      <c r="M4148" s="1">
        <v>1</v>
      </c>
      <c r="N4148" s="9">
        <v>4</v>
      </c>
    </row>
    <row r="4149" spans="2:14" x14ac:dyDescent="0.2">
      <c r="D4149" s="200"/>
      <c r="E4149" s="4" t="s">
        <v>40</v>
      </c>
      <c r="F4149" s="5"/>
      <c r="G4149" s="6">
        <v>72</v>
      </c>
      <c r="H4149" s="8">
        <v>41</v>
      </c>
      <c r="I4149" s="1">
        <v>24</v>
      </c>
      <c r="J4149" s="1">
        <v>0</v>
      </c>
      <c r="K4149" s="1">
        <v>0</v>
      </c>
      <c r="L4149" s="1">
        <v>0</v>
      </c>
      <c r="M4149" s="1">
        <v>2</v>
      </c>
      <c r="N4149" s="9">
        <v>8</v>
      </c>
    </row>
    <row r="4150" spans="2:14" x14ac:dyDescent="0.2">
      <c r="D4150" s="199" t="s">
        <v>76</v>
      </c>
      <c r="E4150" s="22" t="s">
        <v>77</v>
      </c>
      <c r="F4150" s="21"/>
      <c r="G4150" s="19">
        <v>608</v>
      </c>
      <c r="H4150" s="27">
        <v>205</v>
      </c>
      <c r="I4150" s="3">
        <v>392</v>
      </c>
      <c r="J4150" s="3">
        <v>7</v>
      </c>
      <c r="K4150" s="3">
        <v>13</v>
      </c>
      <c r="L4150" s="3">
        <v>4</v>
      </c>
      <c r="M4150" s="3">
        <v>11</v>
      </c>
      <c r="N4150" s="26">
        <v>22</v>
      </c>
    </row>
    <row r="4151" spans="2:14" x14ac:dyDescent="0.2">
      <c r="D4151" s="200"/>
      <c r="E4151" s="4" t="s">
        <v>34</v>
      </c>
      <c r="F4151" s="5"/>
      <c r="G4151" s="6">
        <v>37</v>
      </c>
      <c r="H4151" s="8">
        <v>23</v>
      </c>
      <c r="I4151" s="1">
        <v>8</v>
      </c>
      <c r="J4151" s="1">
        <v>1</v>
      </c>
      <c r="K4151" s="1">
        <v>2</v>
      </c>
      <c r="L4151" s="1">
        <v>1</v>
      </c>
      <c r="M4151" s="1">
        <v>3</v>
      </c>
      <c r="N4151" s="9">
        <v>3</v>
      </c>
    </row>
    <row r="4152" spans="2:14" x14ac:dyDescent="0.2">
      <c r="D4152" s="200"/>
      <c r="E4152" s="4" t="s">
        <v>35</v>
      </c>
      <c r="F4152" s="5"/>
      <c r="G4152" s="6">
        <v>73</v>
      </c>
      <c r="H4152" s="8">
        <v>20</v>
      </c>
      <c r="I4152" s="1">
        <v>52</v>
      </c>
      <c r="J4152" s="1">
        <v>3</v>
      </c>
      <c r="K4152" s="1">
        <v>0</v>
      </c>
      <c r="L4152" s="1">
        <v>1</v>
      </c>
      <c r="M4152" s="1">
        <v>1</v>
      </c>
      <c r="N4152" s="9">
        <v>4</v>
      </c>
    </row>
    <row r="4153" spans="2:14" x14ac:dyDescent="0.2">
      <c r="D4153" s="200"/>
      <c r="E4153" s="4" t="s">
        <v>36</v>
      </c>
      <c r="F4153" s="5"/>
      <c r="G4153" s="6">
        <v>92</v>
      </c>
      <c r="H4153" s="8">
        <v>24</v>
      </c>
      <c r="I4153" s="1">
        <v>63</v>
      </c>
      <c r="J4153" s="1">
        <v>1</v>
      </c>
      <c r="K4153" s="1">
        <v>3</v>
      </c>
      <c r="L4153" s="1">
        <v>1</v>
      </c>
      <c r="M4153" s="1">
        <v>4</v>
      </c>
      <c r="N4153" s="9">
        <v>1</v>
      </c>
    </row>
    <row r="4154" spans="2:14" x14ac:dyDescent="0.2">
      <c r="D4154" s="200"/>
      <c r="E4154" s="4" t="s">
        <v>37</v>
      </c>
      <c r="F4154" s="5"/>
      <c r="G4154" s="6">
        <v>110</v>
      </c>
      <c r="H4154" s="8">
        <v>24</v>
      </c>
      <c r="I4154" s="1">
        <v>87</v>
      </c>
      <c r="J4154" s="1">
        <v>1</v>
      </c>
      <c r="K4154" s="1">
        <v>4</v>
      </c>
      <c r="L4154" s="1">
        <v>0</v>
      </c>
      <c r="M4154" s="1">
        <v>0</v>
      </c>
      <c r="N4154" s="9">
        <v>2</v>
      </c>
    </row>
    <row r="4155" spans="2:14" x14ac:dyDescent="0.2">
      <c r="D4155" s="200"/>
      <c r="E4155" s="4" t="s">
        <v>38</v>
      </c>
      <c r="F4155" s="5"/>
      <c r="G4155" s="6">
        <v>93</v>
      </c>
      <c r="H4155" s="8">
        <v>31</v>
      </c>
      <c r="I4155" s="1">
        <v>67</v>
      </c>
      <c r="J4155" s="1">
        <v>0</v>
      </c>
      <c r="K4155" s="1">
        <v>2</v>
      </c>
      <c r="L4155" s="1">
        <v>1</v>
      </c>
      <c r="M4155" s="1">
        <v>1</v>
      </c>
      <c r="N4155" s="9">
        <v>1</v>
      </c>
    </row>
    <row r="4156" spans="2:14" x14ac:dyDescent="0.2">
      <c r="D4156" s="200"/>
      <c r="E4156" s="4" t="s">
        <v>39</v>
      </c>
      <c r="F4156" s="5"/>
      <c r="G4156" s="6">
        <v>114</v>
      </c>
      <c r="H4156" s="8">
        <v>39</v>
      </c>
      <c r="I4156" s="1">
        <v>78</v>
      </c>
      <c r="J4156" s="1">
        <v>0</v>
      </c>
      <c r="K4156" s="1">
        <v>0</v>
      </c>
      <c r="L4156" s="1">
        <v>0</v>
      </c>
      <c r="M4156" s="1">
        <v>1</v>
      </c>
      <c r="N4156" s="9">
        <v>4</v>
      </c>
    </row>
    <row r="4157" spans="2:14" x14ac:dyDescent="0.2">
      <c r="D4157" s="201"/>
      <c r="E4157" s="57" t="s">
        <v>40</v>
      </c>
      <c r="F4157" s="59"/>
      <c r="G4157" s="55">
        <v>89</v>
      </c>
      <c r="H4157" s="77">
        <v>44</v>
      </c>
      <c r="I4157" s="32">
        <v>37</v>
      </c>
      <c r="J4157" s="32">
        <v>1</v>
      </c>
      <c r="K4157" s="32">
        <v>2</v>
      </c>
      <c r="L4157" s="32">
        <v>0</v>
      </c>
      <c r="M4157" s="32">
        <v>1</v>
      </c>
      <c r="N4157" s="80">
        <v>7</v>
      </c>
    </row>
    <row r="4159" spans="2:14" x14ac:dyDescent="0.2">
      <c r="B4159" s="40" t="str">
        <f xml:space="preserve"> HYPERLINK("#'目次'!B178", "[172]")</f>
        <v>[172]</v>
      </c>
      <c r="C4159" s="23" t="s">
        <v>302</v>
      </c>
    </row>
    <row r="4162" spans="3:14" x14ac:dyDescent="0.2">
      <c r="C4162" s="23" t="s">
        <v>80</v>
      </c>
    </row>
    <row r="4163" spans="3:14" ht="24" x14ac:dyDescent="0.2">
      <c r="E4163" s="195"/>
      <c r="F4163" s="196"/>
      <c r="G4163" s="37" t="s">
        <v>15</v>
      </c>
      <c r="H4163" s="33" t="s">
        <v>281</v>
      </c>
      <c r="I4163" s="13" t="s">
        <v>282</v>
      </c>
      <c r="J4163" s="13" t="s">
        <v>283</v>
      </c>
      <c r="K4163" s="13" t="s">
        <v>174</v>
      </c>
      <c r="L4163" s="13" t="s">
        <v>284</v>
      </c>
      <c r="M4163" s="13" t="s">
        <v>99</v>
      </c>
      <c r="N4163" s="38" t="s">
        <v>18</v>
      </c>
    </row>
    <row r="4164" spans="3:14" x14ac:dyDescent="0.2">
      <c r="E4164" s="197"/>
      <c r="F4164" s="198"/>
      <c r="G4164" s="35"/>
      <c r="H4164" s="39"/>
      <c r="I4164" s="14"/>
      <c r="J4164" s="14"/>
      <c r="K4164" s="14"/>
      <c r="L4164" s="14"/>
      <c r="M4164" s="14"/>
      <c r="N4164" s="34"/>
    </row>
    <row r="4165" spans="3:14" x14ac:dyDescent="0.2">
      <c r="E4165" s="91" t="s">
        <v>15</v>
      </c>
      <c r="F4165" s="46"/>
      <c r="G4165" s="36">
        <v>1200</v>
      </c>
      <c r="H4165" s="17">
        <v>441</v>
      </c>
      <c r="I4165" s="17">
        <v>724</v>
      </c>
      <c r="J4165" s="17">
        <v>19</v>
      </c>
      <c r="K4165" s="17">
        <v>23</v>
      </c>
      <c r="L4165" s="17">
        <v>8</v>
      </c>
      <c r="M4165" s="17">
        <v>20</v>
      </c>
      <c r="N4165" s="47">
        <v>55</v>
      </c>
    </row>
    <row r="4166" spans="3:14" x14ac:dyDescent="0.2">
      <c r="E4166" s="4" t="s">
        <v>81</v>
      </c>
      <c r="F4166" s="5"/>
      <c r="G4166" s="19">
        <v>48</v>
      </c>
      <c r="H4166" s="27">
        <v>12</v>
      </c>
      <c r="I4166" s="3">
        <v>33</v>
      </c>
      <c r="J4166" s="3">
        <v>1</v>
      </c>
      <c r="K4166" s="3">
        <v>1</v>
      </c>
      <c r="L4166" s="3">
        <v>0</v>
      </c>
      <c r="M4166" s="3">
        <v>1</v>
      </c>
      <c r="N4166" s="26">
        <v>3</v>
      </c>
    </row>
    <row r="4167" spans="3:14" x14ac:dyDescent="0.2">
      <c r="E4167" s="4" t="s">
        <v>82</v>
      </c>
      <c r="F4167" s="5"/>
      <c r="G4167" s="6">
        <v>84</v>
      </c>
      <c r="H4167" s="8">
        <v>40</v>
      </c>
      <c r="I4167" s="1">
        <v>41</v>
      </c>
      <c r="J4167" s="1">
        <v>0</v>
      </c>
      <c r="K4167" s="1">
        <v>3</v>
      </c>
      <c r="L4167" s="1">
        <v>2</v>
      </c>
      <c r="M4167" s="1">
        <v>0</v>
      </c>
      <c r="N4167" s="9">
        <v>6</v>
      </c>
    </row>
    <row r="4168" spans="3:14" x14ac:dyDescent="0.2">
      <c r="E4168" s="4" t="s">
        <v>83</v>
      </c>
      <c r="F4168" s="5"/>
      <c r="G4168" s="6">
        <v>462</v>
      </c>
      <c r="H4168" s="8">
        <v>156</v>
      </c>
      <c r="I4168" s="1">
        <v>284</v>
      </c>
      <c r="J4168" s="1">
        <v>9</v>
      </c>
      <c r="K4168" s="1">
        <v>7</v>
      </c>
      <c r="L4168" s="1">
        <v>4</v>
      </c>
      <c r="M4168" s="1">
        <v>9</v>
      </c>
      <c r="N4168" s="9">
        <v>27</v>
      </c>
    </row>
    <row r="4169" spans="3:14" x14ac:dyDescent="0.2">
      <c r="E4169" s="4" t="s">
        <v>84</v>
      </c>
      <c r="F4169" s="5"/>
      <c r="G4169" s="6">
        <v>30</v>
      </c>
      <c r="H4169" s="8">
        <v>13</v>
      </c>
      <c r="I4169" s="1">
        <v>15</v>
      </c>
      <c r="J4169" s="1">
        <v>0</v>
      </c>
      <c r="K4169" s="1">
        <v>1</v>
      </c>
      <c r="L4169" s="1">
        <v>0</v>
      </c>
      <c r="M4169" s="1">
        <v>0</v>
      </c>
      <c r="N4169" s="9">
        <v>3</v>
      </c>
    </row>
    <row r="4170" spans="3:14" x14ac:dyDescent="0.2">
      <c r="E4170" s="4" t="s">
        <v>85</v>
      </c>
      <c r="F4170" s="5"/>
      <c r="G4170" s="6">
        <v>144</v>
      </c>
      <c r="H4170" s="8">
        <v>58</v>
      </c>
      <c r="I4170" s="1">
        <v>89</v>
      </c>
      <c r="J4170" s="1">
        <v>2</v>
      </c>
      <c r="K4170" s="1">
        <v>1</v>
      </c>
      <c r="L4170" s="1">
        <v>0</v>
      </c>
      <c r="M4170" s="1">
        <v>3</v>
      </c>
      <c r="N4170" s="9">
        <v>3</v>
      </c>
    </row>
    <row r="4171" spans="3:14" x14ac:dyDescent="0.2">
      <c r="E4171" s="4" t="s">
        <v>86</v>
      </c>
      <c r="F4171" s="5"/>
      <c r="G4171" s="6">
        <v>192</v>
      </c>
      <c r="H4171" s="8">
        <v>73</v>
      </c>
      <c r="I4171" s="1">
        <v>123</v>
      </c>
      <c r="J4171" s="1">
        <v>2</v>
      </c>
      <c r="K4171" s="1">
        <v>3</v>
      </c>
      <c r="L4171" s="1">
        <v>0</v>
      </c>
      <c r="M4171" s="1">
        <v>1</v>
      </c>
      <c r="N4171" s="9">
        <v>8</v>
      </c>
    </row>
    <row r="4172" spans="3:14" x14ac:dyDescent="0.2">
      <c r="E4172" s="4" t="s">
        <v>87</v>
      </c>
      <c r="F4172" s="5"/>
      <c r="G4172" s="6">
        <v>72</v>
      </c>
      <c r="H4172" s="8">
        <v>28</v>
      </c>
      <c r="I4172" s="1">
        <v>44</v>
      </c>
      <c r="J4172" s="1">
        <v>2</v>
      </c>
      <c r="K4172" s="1">
        <v>0</v>
      </c>
      <c r="L4172" s="1">
        <v>0</v>
      </c>
      <c r="M4172" s="1">
        <v>1</v>
      </c>
      <c r="N4172" s="9">
        <v>2</v>
      </c>
    </row>
    <row r="4173" spans="3:14" x14ac:dyDescent="0.2">
      <c r="E4173" s="4" t="s">
        <v>88</v>
      </c>
      <c r="F4173" s="5"/>
      <c r="G4173" s="6">
        <v>36</v>
      </c>
      <c r="H4173" s="8">
        <v>15</v>
      </c>
      <c r="I4173" s="1">
        <v>19</v>
      </c>
      <c r="J4173" s="1">
        <v>0</v>
      </c>
      <c r="K4173" s="1">
        <v>1</v>
      </c>
      <c r="L4173" s="1">
        <v>0</v>
      </c>
      <c r="M4173" s="1">
        <v>2</v>
      </c>
      <c r="N4173" s="9">
        <v>1</v>
      </c>
    </row>
    <row r="4174" spans="3:14" x14ac:dyDescent="0.2">
      <c r="E4174" s="4" t="s">
        <v>89</v>
      </c>
      <c r="F4174" s="5"/>
      <c r="G4174" s="6">
        <v>66</v>
      </c>
      <c r="H4174" s="8">
        <v>19</v>
      </c>
      <c r="I4174" s="1">
        <v>42</v>
      </c>
      <c r="J4174" s="1">
        <v>2</v>
      </c>
      <c r="K4174" s="1">
        <v>3</v>
      </c>
      <c r="L4174" s="1">
        <v>1</v>
      </c>
      <c r="M4174" s="1">
        <v>1</v>
      </c>
      <c r="N4174" s="9">
        <v>2</v>
      </c>
    </row>
    <row r="4175" spans="3:14" x14ac:dyDescent="0.2">
      <c r="E4175" s="4" t="s">
        <v>90</v>
      </c>
      <c r="F4175" s="5"/>
      <c r="G4175" s="6">
        <v>54</v>
      </c>
      <c r="H4175" s="8">
        <v>21</v>
      </c>
      <c r="I4175" s="1">
        <v>30</v>
      </c>
      <c r="J4175" s="1">
        <v>0</v>
      </c>
      <c r="K4175" s="1">
        <v>2</v>
      </c>
      <c r="L4175" s="1">
        <v>1</v>
      </c>
      <c r="M4175" s="1">
        <v>2</v>
      </c>
      <c r="N4175" s="9">
        <v>0</v>
      </c>
    </row>
    <row r="4176" spans="3:14" x14ac:dyDescent="0.2">
      <c r="E4176" s="57" t="s">
        <v>91</v>
      </c>
      <c r="F4176" s="59"/>
      <c r="G4176" s="55">
        <v>12</v>
      </c>
      <c r="H4176" s="77">
        <v>6</v>
      </c>
      <c r="I4176" s="32">
        <v>4</v>
      </c>
      <c r="J4176" s="32">
        <v>1</v>
      </c>
      <c r="K4176" s="32">
        <v>1</v>
      </c>
      <c r="L4176" s="32">
        <v>0</v>
      </c>
      <c r="M4176" s="32">
        <v>0</v>
      </c>
      <c r="N4176" s="80">
        <v>0</v>
      </c>
    </row>
    <row r="4178" spans="2:13" x14ac:dyDescent="0.2">
      <c r="B4178" s="40" t="str">
        <f xml:space="preserve"> HYPERLINK("#'目次'!B179", "[173]")</f>
        <v>[173]</v>
      </c>
      <c r="C4178" s="23" t="s">
        <v>305</v>
      </c>
    </row>
    <row r="4181" spans="2:13" x14ac:dyDescent="0.2">
      <c r="C4181" s="23" t="s">
        <v>14</v>
      </c>
    </row>
    <row r="4182" spans="2:13" x14ac:dyDescent="0.2">
      <c r="D4182" s="195"/>
      <c r="E4182" s="196"/>
      <c r="F4182" s="196"/>
      <c r="G4182" s="37" t="s">
        <v>15</v>
      </c>
      <c r="H4182" s="33" t="s">
        <v>306</v>
      </c>
      <c r="I4182" s="13" t="s">
        <v>307</v>
      </c>
      <c r="J4182" s="13" t="s">
        <v>308</v>
      </c>
      <c r="K4182" s="13" t="s">
        <v>309</v>
      </c>
      <c r="L4182" s="13" t="s">
        <v>310</v>
      </c>
      <c r="M4182" s="38" t="s">
        <v>18</v>
      </c>
    </row>
    <row r="4183" spans="2:13" x14ac:dyDescent="0.2">
      <c r="D4183" s="197"/>
      <c r="E4183" s="198"/>
      <c r="F4183" s="198"/>
      <c r="G4183" s="35"/>
      <c r="H4183" s="39"/>
      <c r="I4183" s="14"/>
      <c r="J4183" s="14"/>
      <c r="K4183" s="14"/>
      <c r="L4183" s="14"/>
      <c r="M4183" s="34"/>
    </row>
    <row r="4184" spans="2:13" x14ac:dyDescent="0.2">
      <c r="D4184" s="56"/>
      <c r="E4184" s="58" t="s">
        <v>15</v>
      </c>
      <c r="F4184" s="46"/>
      <c r="G4184" s="36">
        <v>1200</v>
      </c>
      <c r="H4184" s="17">
        <v>469</v>
      </c>
      <c r="I4184" s="17">
        <v>191</v>
      </c>
      <c r="J4184" s="17">
        <v>250</v>
      </c>
      <c r="K4184" s="17">
        <v>216</v>
      </c>
      <c r="L4184" s="17">
        <v>48</v>
      </c>
      <c r="M4184" s="47">
        <v>26</v>
      </c>
    </row>
    <row r="4185" spans="2:13" x14ac:dyDescent="0.2">
      <c r="D4185" s="199" t="s">
        <v>19</v>
      </c>
      <c r="E4185" s="22" t="s">
        <v>20</v>
      </c>
      <c r="F4185" s="21"/>
      <c r="G4185" s="19">
        <v>132</v>
      </c>
      <c r="H4185" s="27">
        <v>53</v>
      </c>
      <c r="I4185" s="3">
        <v>19</v>
      </c>
      <c r="J4185" s="3">
        <v>33</v>
      </c>
      <c r="K4185" s="3">
        <v>21</v>
      </c>
      <c r="L4185" s="3">
        <v>3</v>
      </c>
      <c r="M4185" s="26">
        <v>3</v>
      </c>
    </row>
    <row r="4186" spans="2:13" x14ac:dyDescent="0.2">
      <c r="D4186" s="200"/>
      <c r="E4186" s="4" t="s">
        <v>21</v>
      </c>
      <c r="F4186" s="5"/>
      <c r="G4186" s="6">
        <v>444</v>
      </c>
      <c r="H4186" s="8">
        <v>172</v>
      </c>
      <c r="I4186" s="1">
        <v>75</v>
      </c>
      <c r="J4186" s="1">
        <v>81</v>
      </c>
      <c r="K4186" s="1">
        <v>82</v>
      </c>
      <c r="L4186" s="1">
        <v>20</v>
      </c>
      <c r="M4186" s="9">
        <v>14</v>
      </c>
    </row>
    <row r="4187" spans="2:13" x14ac:dyDescent="0.2">
      <c r="D4187" s="200"/>
      <c r="E4187" s="4" t="s">
        <v>22</v>
      </c>
      <c r="F4187" s="5"/>
      <c r="G4187" s="6">
        <v>192</v>
      </c>
      <c r="H4187" s="8">
        <v>77</v>
      </c>
      <c r="I4187" s="1">
        <v>32</v>
      </c>
      <c r="J4187" s="1">
        <v>35</v>
      </c>
      <c r="K4187" s="1">
        <v>38</v>
      </c>
      <c r="L4187" s="1">
        <v>8</v>
      </c>
      <c r="M4187" s="9">
        <v>2</v>
      </c>
    </row>
    <row r="4188" spans="2:13" x14ac:dyDescent="0.2">
      <c r="D4188" s="200"/>
      <c r="E4188" s="4" t="s">
        <v>23</v>
      </c>
      <c r="F4188" s="5"/>
      <c r="G4188" s="6">
        <v>192</v>
      </c>
      <c r="H4188" s="8">
        <v>76</v>
      </c>
      <c r="I4188" s="1">
        <v>27</v>
      </c>
      <c r="J4188" s="1">
        <v>52</v>
      </c>
      <c r="K4188" s="1">
        <v>27</v>
      </c>
      <c r="L4188" s="1">
        <v>8</v>
      </c>
      <c r="M4188" s="9">
        <v>2</v>
      </c>
    </row>
    <row r="4189" spans="2:13" x14ac:dyDescent="0.2">
      <c r="D4189" s="200"/>
      <c r="E4189" s="4" t="s">
        <v>24</v>
      </c>
      <c r="F4189" s="5"/>
      <c r="G4189" s="6">
        <v>240</v>
      </c>
      <c r="H4189" s="8">
        <v>91</v>
      </c>
      <c r="I4189" s="1">
        <v>38</v>
      </c>
      <c r="J4189" s="1">
        <v>49</v>
      </c>
      <c r="K4189" s="1">
        <v>48</v>
      </c>
      <c r="L4189" s="1">
        <v>9</v>
      </c>
      <c r="M4189" s="9">
        <v>5</v>
      </c>
    </row>
    <row r="4190" spans="2:13" x14ac:dyDescent="0.2">
      <c r="D4190" s="199" t="s">
        <v>25</v>
      </c>
      <c r="E4190" s="22" t="s">
        <v>26</v>
      </c>
      <c r="F4190" s="21"/>
      <c r="G4190" s="19">
        <v>348</v>
      </c>
      <c r="H4190" s="27">
        <v>140</v>
      </c>
      <c r="I4190" s="3">
        <v>52</v>
      </c>
      <c r="J4190" s="3">
        <v>77</v>
      </c>
      <c r="K4190" s="3">
        <v>65</v>
      </c>
      <c r="L4190" s="3">
        <v>9</v>
      </c>
      <c r="M4190" s="26">
        <v>5</v>
      </c>
    </row>
    <row r="4191" spans="2:13" x14ac:dyDescent="0.2">
      <c r="D4191" s="200"/>
      <c r="E4191" s="4" t="s">
        <v>27</v>
      </c>
      <c r="F4191" s="5"/>
      <c r="G4191" s="6">
        <v>378</v>
      </c>
      <c r="H4191" s="8">
        <v>145</v>
      </c>
      <c r="I4191" s="1">
        <v>70</v>
      </c>
      <c r="J4191" s="1">
        <v>79</v>
      </c>
      <c r="K4191" s="1">
        <v>61</v>
      </c>
      <c r="L4191" s="1">
        <v>16</v>
      </c>
      <c r="M4191" s="9">
        <v>7</v>
      </c>
    </row>
    <row r="4192" spans="2:13" x14ac:dyDescent="0.2">
      <c r="D4192" s="200"/>
      <c r="E4192" s="4" t="s">
        <v>28</v>
      </c>
      <c r="F4192" s="5"/>
      <c r="G4192" s="6">
        <v>372</v>
      </c>
      <c r="H4192" s="8">
        <v>152</v>
      </c>
      <c r="I4192" s="1">
        <v>45</v>
      </c>
      <c r="J4192" s="1">
        <v>70</v>
      </c>
      <c r="K4192" s="1">
        <v>72</v>
      </c>
      <c r="L4192" s="1">
        <v>22</v>
      </c>
      <c r="M4192" s="9">
        <v>11</v>
      </c>
    </row>
    <row r="4193" spans="2:13" x14ac:dyDescent="0.2">
      <c r="D4193" s="200"/>
      <c r="E4193" s="4" t="s">
        <v>29</v>
      </c>
      <c r="F4193" s="5"/>
      <c r="G4193" s="6">
        <v>102</v>
      </c>
      <c r="H4193" s="8">
        <v>32</v>
      </c>
      <c r="I4193" s="1">
        <v>24</v>
      </c>
      <c r="J4193" s="1">
        <v>24</v>
      </c>
      <c r="K4193" s="1">
        <v>18</v>
      </c>
      <c r="L4193" s="1">
        <v>1</v>
      </c>
      <c r="M4193" s="9">
        <v>3</v>
      </c>
    </row>
    <row r="4194" spans="2:13" x14ac:dyDescent="0.2">
      <c r="D4194" s="199" t="s">
        <v>30</v>
      </c>
      <c r="E4194" s="22" t="s">
        <v>31</v>
      </c>
      <c r="F4194" s="21"/>
      <c r="G4194" s="19">
        <v>592</v>
      </c>
      <c r="H4194" s="27">
        <v>251</v>
      </c>
      <c r="I4194" s="3">
        <v>92</v>
      </c>
      <c r="J4194" s="3">
        <v>108</v>
      </c>
      <c r="K4194" s="3">
        <v>105</v>
      </c>
      <c r="L4194" s="3">
        <v>28</v>
      </c>
      <c r="M4194" s="26">
        <v>8</v>
      </c>
    </row>
    <row r="4195" spans="2:13" x14ac:dyDescent="0.2">
      <c r="D4195" s="200"/>
      <c r="E4195" s="4" t="s">
        <v>32</v>
      </c>
      <c r="F4195" s="5"/>
      <c r="G4195" s="6">
        <v>608</v>
      </c>
      <c r="H4195" s="8">
        <v>218</v>
      </c>
      <c r="I4195" s="1">
        <v>99</v>
      </c>
      <c r="J4195" s="1">
        <v>142</v>
      </c>
      <c r="K4195" s="1">
        <v>111</v>
      </c>
      <c r="L4195" s="1">
        <v>20</v>
      </c>
      <c r="M4195" s="9">
        <v>18</v>
      </c>
    </row>
    <row r="4196" spans="2:13" x14ac:dyDescent="0.2">
      <c r="D4196" s="199" t="s">
        <v>33</v>
      </c>
      <c r="E4196" s="22" t="s">
        <v>34</v>
      </c>
      <c r="F4196" s="21"/>
      <c r="G4196" s="19">
        <v>74</v>
      </c>
      <c r="H4196" s="27">
        <v>24</v>
      </c>
      <c r="I4196" s="3">
        <v>9</v>
      </c>
      <c r="J4196" s="3">
        <v>14</v>
      </c>
      <c r="K4196" s="3">
        <v>21</v>
      </c>
      <c r="L4196" s="3">
        <v>5</v>
      </c>
      <c r="M4196" s="26">
        <v>1</v>
      </c>
    </row>
    <row r="4197" spans="2:13" x14ac:dyDescent="0.2">
      <c r="D4197" s="200"/>
      <c r="E4197" s="4" t="s">
        <v>35</v>
      </c>
      <c r="F4197" s="5"/>
      <c r="G4197" s="6">
        <v>148</v>
      </c>
      <c r="H4197" s="8">
        <v>76</v>
      </c>
      <c r="I4197" s="1">
        <v>28</v>
      </c>
      <c r="J4197" s="1">
        <v>20</v>
      </c>
      <c r="K4197" s="1">
        <v>16</v>
      </c>
      <c r="L4197" s="1">
        <v>6</v>
      </c>
      <c r="M4197" s="9">
        <v>2</v>
      </c>
    </row>
    <row r="4198" spans="2:13" x14ac:dyDescent="0.2">
      <c r="D4198" s="200"/>
      <c r="E4198" s="4" t="s">
        <v>36</v>
      </c>
      <c r="F4198" s="5"/>
      <c r="G4198" s="6">
        <v>187</v>
      </c>
      <c r="H4198" s="8">
        <v>86</v>
      </c>
      <c r="I4198" s="1">
        <v>28</v>
      </c>
      <c r="J4198" s="1">
        <v>36</v>
      </c>
      <c r="K4198" s="1">
        <v>31</v>
      </c>
      <c r="L4198" s="1">
        <v>5</v>
      </c>
      <c r="M4198" s="9">
        <v>1</v>
      </c>
    </row>
    <row r="4199" spans="2:13" x14ac:dyDescent="0.2">
      <c r="D4199" s="200"/>
      <c r="E4199" s="4" t="s">
        <v>37</v>
      </c>
      <c r="F4199" s="5"/>
      <c r="G4199" s="6">
        <v>221</v>
      </c>
      <c r="H4199" s="8">
        <v>95</v>
      </c>
      <c r="I4199" s="1">
        <v>36</v>
      </c>
      <c r="J4199" s="1">
        <v>53</v>
      </c>
      <c r="K4199" s="1">
        <v>29</v>
      </c>
      <c r="L4199" s="1">
        <v>6</v>
      </c>
      <c r="M4199" s="9">
        <v>2</v>
      </c>
    </row>
    <row r="4200" spans="2:13" x14ac:dyDescent="0.2">
      <c r="D4200" s="200"/>
      <c r="E4200" s="4" t="s">
        <v>38</v>
      </c>
      <c r="F4200" s="5"/>
      <c r="G4200" s="6">
        <v>186</v>
      </c>
      <c r="H4200" s="8">
        <v>67</v>
      </c>
      <c r="I4200" s="1">
        <v>38</v>
      </c>
      <c r="J4200" s="1">
        <v>31</v>
      </c>
      <c r="K4200" s="1">
        <v>40</v>
      </c>
      <c r="L4200" s="1">
        <v>8</v>
      </c>
      <c r="M4200" s="9">
        <v>2</v>
      </c>
    </row>
    <row r="4201" spans="2:13" x14ac:dyDescent="0.2">
      <c r="D4201" s="200"/>
      <c r="E4201" s="4" t="s">
        <v>39</v>
      </c>
      <c r="F4201" s="5"/>
      <c r="G4201" s="6">
        <v>223</v>
      </c>
      <c r="H4201" s="8">
        <v>67</v>
      </c>
      <c r="I4201" s="1">
        <v>34</v>
      </c>
      <c r="J4201" s="1">
        <v>58</v>
      </c>
      <c r="K4201" s="1">
        <v>48</v>
      </c>
      <c r="L4201" s="1">
        <v>8</v>
      </c>
      <c r="M4201" s="9">
        <v>8</v>
      </c>
    </row>
    <row r="4202" spans="2:13" x14ac:dyDescent="0.2">
      <c r="D4202" s="201"/>
      <c r="E4202" s="57" t="s">
        <v>40</v>
      </c>
      <c r="F4202" s="59"/>
      <c r="G4202" s="55">
        <v>161</v>
      </c>
      <c r="H4202" s="77">
        <v>54</v>
      </c>
      <c r="I4202" s="32">
        <v>18</v>
      </c>
      <c r="J4202" s="32">
        <v>38</v>
      </c>
      <c r="K4202" s="32">
        <v>31</v>
      </c>
      <c r="L4202" s="32">
        <v>10</v>
      </c>
      <c r="M4202" s="80">
        <v>10</v>
      </c>
    </row>
    <row r="4204" spans="2:13" x14ac:dyDescent="0.2">
      <c r="B4204" s="40" t="str">
        <f xml:space="preserve"> HYPERLINK("#'目次'!B180", "[174]")</f>
        <v>[174]</v>
      </c>
      <c r="C4204" s="23" t="s">
        <v>305</v>
      </c>
    </row>
    <row r="4207" spans="2:13" x14ac:dyDescent="0.2">
      <c r="C4207" s="23" t="s">
        <v>48</v>
      </c>
    </row>
    <row r="4208" spans="2:13" x14ac:dyDescent="0.2">
      <c r="D4208" s="195"/>
      <c r="E4208" s="196"/>
      <c r="F4208" s="196"/>
      <c r="G4208" s="37" t="s">
        <v>15</v>
      </c>
      <c r="H4208" s="33" t="s">
        <v>306</v>
      </c>
      <c r="I4208" s="13" t="s">
        <v>307</v>
      </c>
      <c r="J4208" s="13" t="s">
        <v>308</v>
      </c>
      <c r="K4208" s="13" t="s">
        <v>309</v>
      </c>
      <c r="L4208" s="13" t="s">
        <v>310</v>
      </c>
      <c r="M4208" s="38" t="s">
        <v>18</v>
      </c>
    </row>
    <row r="4209" spans="4:13" x14ac:dyDescent="0.2">
      <c r="D4209" s="197"/>
      <c r="E4209" s="198"/>
      <c r="F4209" s="198"/>
      <c r="G4209" s="35"/>
      <c r="H4209" s="39"/>
      <c r="I4209" s="14"/>
      <c r="J4209" s="14"/>
      <c r="K4209" s="14"/>
      <c r="L4209" s="14"/>
      <c r="M4209" s="34"/>
    </row>
    <row r="4210" spans="4:13" x14ac:dyDescent="0.2">
      <c r="D4210" s="56"/>
      <c r="E4210" s="58" t="s">
        <v>15</v>
      </c>
      <c r="F4210" s="46"/>
      <c r="G4210" s="36">
        <v>1200</v>
      </c>
      <c r="H4210" s="17">
        <v>469</v>
      </c>
      <c r="I4210" s="17">
        <v>191</v>
      </c>
      <c r="J4210" s="17">
        <v>250</v>
      </c>
      <c r="K4210" s="17">
        <v>216</v>
      </c>
      <c r="L4210" s="17">
        <v>48</v>
      </c>
      <c r="M4210" s="47">
        <v>26</v>
      </c>
    </row>
    <row r="4211" spans="4:13" x14ac:dyDescent="0.2">
      <c r="D4211" s="199" t="s">
        <v>49</v>
      </c>
      <c r="E4211" s="22" t="s">
        <v>50</v>
      </c>
      <c r="F4211" s="21"/>
      <c r="G4211" s="19">
        <v>15</v>
      </c>
      <c r="H4211" s="27">
        <v>6</v>
      </c>
      <c r="I4211" s="3">
        <v>2</v>
      </c>
      <c r="J4211" s="3">
        <v>2</v>
      </c>
      <c r="K4211" s="3">
        <v>3</v>
      </c>
      <c r="L4211" s="3">
        <v>2</v>
      </c>
      <c r="M4211" s="26">
        <v>0</v>
      </c>
    </row>
    <row r="4212" spans="4:13" x14ac:dyDescent="0.2">
      <c r="D4212" s="200"/>
      <c r="E4212" s="4" t="s">
        <v>51</v>
      </c>
      <c r="F4212" s="5"/>
      <c r="G4212" s="6">
        <v>142</v>
      </c>
      <c r="H4212" s="8">
        <v>70</v>
      </c>
      <c r="I4212" s="1">
        <v>19</v>
      </c>
      <c r="J4212" s="1">
        <v>26</v>
      </c>
      <c r="K4212" s="1">
        <v>19</v>
      </c>
      <c r="L4212" s="1">
        <v>2</v>
      </c>
      <c r="M4212" s="9">
        <v>6</v>
      </c>
    </row>
    <row r="4213" spans="4:13" x14ac:dyDescent="0.2">
      <c r="D4213" s="200"/>
      <c r="E4213" s="4" t="s">
        <v>52</v>
      </c>
      <c r="F4213" s="5"/>
      <c r="G4213" s="6">
        <v>26</v>
      </c>
      <c r="H4213" s="8">
        <v>8</v>
      </c>
      <c r="I4213" s="1">
        <v>4</v>
      </c>
      <c r="J4213" s="1">
        <v>4</v>
      </c>
      <c r="K4213" s="1">
        <v>7</v>
      </c>
      <c r="L4213" s="1">
        <v>3</v>
      </c>
      <c r="M4213" s="9">
        <v>0</v>
      </c>
    </row>
    <row r="4214" spans="4:13" x14ac:dyDescent="0.2">
      <c r="D4214" s="200"/>
      <c r="E4214" s="4" t="s">
        <v>53</v>
      </c>
      <c r="F4214" s="5"/>
      <c r="G4214" s="6">
        <v>41</v>
      </c>
      <c r="H4214" s="8">
        <v>14</v>
      </c>
      <c r="I4214" s="1">
        <v>12</v>
      </c>
      <c r="J4214" s="1">
        <v>9</v>
      </c>
      <c r="K4214" s="1">
        <v>6</v>
      </c>
      <c r="L4214" s="1">
        <v>0</v>
      </c>
      <c r="M4214" s="9">
        <v>0</v>
      </c>
    </row>
    <row r="4215" spans="4:13" x14ac:dyDescent="0.2">
      <c r="D4215" s="200"/>
      <c r="E4215" s="4" t="s">
        <v>54</v>
      </c>
      <c r="F4215" s="5"/>
      <c r="G4215" s="6">
        <v>226</v>
      </c>
      <c r="H4215" s="8">
        <v>88</v>
      </c>
      <c r="I4215" s="1">
        <v>40</v>
      </c>
      <c r="J4215" s="1">
        <v>45</v>
      </c>
      <c r="K4215" s="1">
        <v>42</v>
      </c>
      <c r="L4215" s="1">
        <v>8</v>
      </c>
      <c r="M4215" s="9">
        <v>3</v>
      </c>
    </row>
    <row r="4216" spans="4:13" x14ac:dyDescent="0.2">
      <c r="D4216" s="200"/>
      <c r="E4216" s="4" t="s">
        <v>55</v>
      </c>
      <c r="F4216" s="5"/>
      <c r="G4216" s="6">
        <v>125</v>
      </c>
      <c r="H4216" s="8">
        <v>53</v>
      </c>
      <c r="I4216" s="1">
        <v>18</v>
      </c>
      <c r="J4216" s="1">
        <v>25</v>
      </c>
      <c r="K4216" s="1">
        <v>22</v>
      </c>
      <c r="L4216" s="1">
        <v>5</v>
      </c>
      <c r="M4216" s="9">
        <v>2</v>
      </c>
    </row>
    <row r="4217" spans="4:13" x14ac:dyDescent="0.2">
      <c r="D4217" s="200"/>
      <c r="E4217" s="4" t="s">
        <v>56</v>
      </c>
      <c r="F4217" s="5"/>
      <c r="G4217" s="6">
        <v>190</v>
      </c>
      <c r="H4217" s="8">
        <v>71</v>
      </c>
      <c r="I4217" s="1">
        <v>31</v>
      </c>
      <c r="J4217" s="1">
        <v>48</v>
      </c>
      <c r="K4217" s="1">
        <v>28</v>
      </c>
      <c r="L4217" s="1">
        <v>8</v>
      </c>
      <c r="M4217" s="9">
        <v>4</v>
      </c>
    </row>
    <row r="4218" spans="4:13" x14ac:dyDescent="0.2">
      <c r="D4218" s="200"/>
      <c r="E4218" s="4" t="s">
        <v>57</v>
      </c>
      <c r="F4218" s="5"/>
      <c r="G4218" s="6">
        <v>185</v>
      </c>
      <c r="H4218" s="8">
        <v>63</v>
      </c>
      <c r="I4218" s="1">
        <v>29</v>
      </c>
      <c r="J4218" s="1">
        <v>49</v>
      </c>
      <c r="K4218" s="1">
        <v>36</v>
      </c>
      <c r="L4218" s="1">
        <v>4</v>
      </c>
      <c r="M4218" s="9">
        <v>4</v>
      </c>
    </row>
    <row r="4219" spans="4:13" x14ac:dyDescent="0.2">
      <c r="D4219" s="200"/>
      <c r="E4219" s="4" t="s">
        <v>58</v>
      </c>
      <c r="F4219" s="5"/>
      <c r="G4219" s="6">
        <v>113</v>
      </c>
      <c r="H4219" s="8">
        <v>48</v>
      </c>
      <c r="I4219" s="1">
        <v>17</v>
      </c>
      <c r="J4219" s="1">
        <v>18</v>
      </c>
      <c r="K4219" s="1">
        <v>21</v>
      </c>
      <c r="L4219" s="1">
        <v>8</v>
      </c>
      <c r="M4219" s="9">
        <v>1</v>
      </c>
    </row>
    <row r="4220" spans="4:13" x14ac:dyDescent="0.2">
      <c r="D4220" s="200"/>
      <c r="E4220" s="4" t="s">
        <v>59</v>
      </c>
      <c r="F4220" s="5"/>
      <c r="G4220" s="6">
        <v>136</v>
      </c>
      <c r="H4220" s="8">
        <v>47</v>
      </c>
      <c r="I4220" s="1">
        <v>19</v>
      </c>
      <c r="J4220" s="1">
        <v>24</v>
      </c>
      <c r="K4220" s="1">
        <v>32</v>
      </c>
      <c r="L4220" s="1">
        <v>8</v>
      </c>
      <c r="M4220" s="9">
        <v>6</v>
      </c>
    </row>
    <row r="4221" spans="4:13" x14ac:dyDescent="0.2">
      <c r="D4221" s="199" t="s">
        <v>60</v>
      </c>
      <c r="E4221" s="22" t="s">
        <v>61</v>
      </c>
      <c r="F4221" s="21"/>
      <c r="G4221" s="19">
        <v>205</v>
      </c>
      <c r="H4221" s="27">
        <v>75</v>
      </c>
      <c r="I4221" s="3">
        <v>25</v>
      </c>
      <c r="J4221" s="3">
        <v>47</v>
      </c>
      <c r="K4221" s="3">
        <v>35</v>
      </c>
      <c r="L4221" s="3">
        <v>15</v>
      </c>
      <c r="M4221" s="26">
        <v>8</v>
      </c>
    </row>
    <row r="4222" spans="4:13" x14ac:dyDescent="0.2">
      <c r="D4222" s="200"/>
      <c r="E4222" s="4" t="s">
        <v>62</v>
      </c>
      <c r="F4222" s="5"/>
      <c r="G4222" s="6">
        <v>160</v>
      </c>
      <c r="H4222" s="8">
        <v>57</v>
      </c>
      <c r="I4222" s="1">
        <v>23</v>
      </c>
      <c r="J4222" s="1">
        <v>41</v>
      </c>
      <c r="K4222" s="1">
        <v>31</v>
      </c>
      <c r="L4222" s="1">
        <v>5</v>
      </c>
      <c r="M4222" s="9">
        <v>3</v>
      </c>
    </row>
    <row r="4223" spans="4:13" x14ac:dyDescent="0.2">
      <c r="D4223" s="200"/>
      <c r="E4223" s="4" t="s">
        <v>63</v>
      </c>
      <c r="F4223" s="5"/>
      <c r="G4223" s="6">
        <v>121</v>
      </c>
      <c r="H4223" s="8">
        <v>60</v>
      </c>
      <c r="I4223" s="1">
        <v>16</v>
      </c>
      <c r="J4223" s="1">
        <v>17</v>
      </c>
      <c r="K4223" s="1">
        <v>20</v>
      </c>
      <c r="L4223" s="1">
        <v>6</v>
      </c>
      <c r="M4223" s="9">
        <v>2</v>
      </c>
    </row>
    <row r="4224" spans="4:13" x14ac:dyDescent="0.2">
      <c r="D4224" s="200"/>
      <c r="E4224" s="4" t="s">
        <v>64</v>
      </c>
      <c r="F4224" s="5"/>
      <c r="G4224" s="6">
        <v>124</v>
      </c>
      <c r="H4224" s="8">
        <v>49</v>
      </c>
      <c r="I4224" s="1">
        <v>20</v>
      </c>
      <c r="J4224" s="1">
        <v>27</v>
      </c>
      <c r="K4224" s="1">
        <v>25</v>
      </c>
      <c r="L4224" s="1">
        <v>2</v>
      </c>
      <c r="M4224" s="9">
        <v>1</v>
      </c>
    </row>
    <row r="4225" spans="2:13" x14ac:dyDescent="0.2">
      <c r="D4225" s="200"/>
      <c r="E4225" s="4" t="s">
        <v>65</v>
      </c>
      <c r="F4225" s="5"/>
      <c r="G4225" s="6">
        <v>109</v>
      </c>
      <c r="H4225" s="8">
        <v>42</v>
      </c>
      <c r="I4225" s="1">
        <v>19</v>
      </c>
      <c r="J4225" s="1">
        <v>19</v>
      </c>
      <c r="K4225" s="1">
        <v>23</v>
      </c>
      <c r="L4225" s="1">
        <v>4</v>
      </c>
      <c r="M4225" s="9">
        <v>2</v>
      </c>
    </row>
    <row r="4226" spans="2:13" x14ac:dyDescent="0.2">
      <c r="D4226" s="200"/>
      <c r="E4226" s="4" t="s">
        <v>66</v>
      </c>
      <c r="F4226" s="5"/>
      <c r="G4226" s="6">
        <v>104</v>
      </c>
      <c r="H4226" s="8">
        <v>38</v>
      </c>
      <c r="I4226" s="1">
        <v>22</v>
      </c>
      <c r="J4226" s="1">
        <v>25</v>
      </c>
      <c r="K4226" s="1">
        <v>16</v>
      </c>
      <c r="L4226" s="1">
        <v>1</v>
      </c>
      <c r="M4226" s="9">
        <v>2</v>
      </c>
    </row>
    <row r="4227" spans="2:13" x14ac:dyDescent="0.2">
      <c r="D4227" s="200"/>
      <c r="E4227" s="4" t="s">
        <v>67</v>
      </c>
      <c r="F4227" s="5"/>
      <c r="G4227" s="6">
        <v>139</v>
      </c>
      <c r="H4227" s="8">
        <v>54</v>
      </c>
      <c r="I4227" s="1">
        <v>27</v>
      </c>
      <c r="J4227" s="1">
        <v>27</v>
      </c>
      <c r="K4227" s="1">
        <v>24</v>
      </c>
      <c r="L4227" s="1">
        <v>5</v>
      </c>
      <c r="M4227" s="9">
        <v>2</v>
      </c>
    </row>
    <row r="4228" spans="2:13" x14ac:dyDescent="0.2">
      <c r="D4228" s="200"/>
      <c r="E4228" s="4" t="s">
        <v>68</v>
      </c>
      <c r="F4228" s="5"/>
      <c r="G4228" s="6">
        <v>48</v>
      </c>
      <c r="H4228" s="8">
        <v>20</v>
      </c>
      <c r="I4228" s="1">
        <v>11</v>
      </c>
      <c r="J4228" s="1">
        <v>12</v>
      </c>
      <c r="K4228" s="1">
        <v>4</v>
      </c>
      <c r="L4228" s="1">
        <v>1</v>
      </c>
      <c r="M4228" s="9">
        <v>0</v>
      </c>
    </row>
    <row r="4229" spans="2:13" x14ac:dyDescent="0.2">
      <c r="D4229" s="200"/>
      <c r="E4229" s="4" t="s">
        <v>69</v>
      </c>
      <c r="F4229" s="5"/>
      <c r="G4229" s="6">
        <v>37</v>
      </c>
      <c r="H4229" s="8">
        <v>16</v>
      </c>
      <c r="I4229" s="1">
        <v>9</v>
      </c>
      <c r="J4229" s="1">
        <v>7</v>
      </c>
      <c r="K4229" s="1">
        <v>5</v>
      </c>
      <c r="L4229" s="1">
        <v>0</v>
      </c>
      <c r="M4229" s="9">
        <v>0</v>
      </c>
    </row>
    <row r="4230" spans="2:13" x14ac:dyDescent="0.2">
      <c r="D4230" s="93" t="s">
        <v>70</v>
      </c>
      <c r="E4230" s="89" t="s">
        <v>18</v>
      </c>
      <c r="F4230" s="92"/>
      <c r="G4230" s="94">
        <v>0</v>
      </c>
      <c r="H4230" s="122">
        <v>0</v>
      </c>
      <c r="I4230" s="63">
        <v>0</v>
      </c>
      <c r="J4230" s="63">
        <v>0</v>
      </c>
      <c r="K4230" s="63">
        <v>0</v>
      </c>
      <c r="L4230" s="63">
        <v>0</v>
      </c>
      <c r="M4230" s="121">
        <v>0</v>
      </c>
    </row>
    <row r="4232" spans="2:13" x14ac:dyDescent="0.2">
      <c r="B4232" s="40" t="str">
        <f xml:space="preserve"> HYPERLINK("#'目次'!B181", "[175]")</f>
        <v>[175]</v>
      </c>
      <c r="C4232" s="23" t="s">
        <v>305</v>
      </c>
    </row>
    <row r="4235" spans="2:13" x14ac:dyDescent="0.2">
      <c r="C4235" s="23" t="s">
        <v>73</v>
      </c>
    </row>
    <row r="4236" spans="2:13" x14ac:dyDescent="0.2">
      <c r="D4236" s="195"/>
      <c r="E4236" s="196"/>
      <c r="F4236" s="196"/>
      <c r="G4236" s="37" t="s">
        <v>15</v>
      </c>
      <c r="H4236" s="33" t="s">
        <v>306</v>
      </c>
      <c r="I4236" s="13" t="s">
        <v>307</v>
      </c>
      <c r="J4236" s="13" t="s">
        <v>308</v>
      </c>
      <c r="K4236" s="13" t="s">
        <v>309</v>
      </c>
      <c r="L4236" s="13" t="s">
        <v>310</v>
      </c>
      <c r="M4236" s="38" t="s">
        <v>18</v>
      </c>
    </row>
    <row r="4237" spans="2:13" x14ac:dyDescent="0.2">
      <c r="D4237" s="197"/>
      <c r="E4237" s="198"/>
      <c r="F4237" s="198"/>
      <c r="G4237" s="35"/>
      <c r="H4237" s="39"/>
      <c r="I4237" s="14"/>
      <c r="J4237" s="14"/>
      <c r="K4237" s="14"/>
      <c r="L4237" s="14"/>
      <c r="M4237" s="34"/>
    </row>
    <row r="4238" spans="2:13" x14ac:dyDescent="0.2">
      <c r="D4238" s="56"/>
      <c r="E4238" s="58" t="s">
        <v>15</v>
      </c>
      <c r="F4238" s="46"/>
      <c r="G4238" s="36">
        <v>1200</v>
      </c>
      <c r="H4238" s="17">
        <v>469</v>
      </c>
      <c r="I4238" s="17">
        <v>191</v>
      </c>
      <c r="J4238" s="17">
        <v>250</v>
      </c>
      <c r="K4238" s="17">
        <v>216</v>
      </c>
      <c r="L4238" s="17">
        <v>48</v>
      </c>
      <c r="M4238" s="47">
        <v>26</v>
      </c>
    </row>
    <row r="4239" spans="2:13" x14ac:dyDescent="0.2">
      <c r="D4239" s="199" t="s">
        <v>74</v>
      </c>
      <c r="E4239" s="22" t="s">
        <v>75</v>
      </c>
      <c r="F4239" s="21"/>
      <c r="G4239" s="19">
        <v>592</v>
      </c>
      <c r="H4239" s="27">
        <v>251</v>
      </c>
      <c r="I4239" s="3">
        <v>92</v>
      </c>
      <c r="J4239" s="3">
        <v>108</v>
      </c>
      <c r="K4239" s="3">
        <v>105</v>
      </c>
      <c r="L4239" s="3">
        <v>28</v>
      </c>
      <c r="M4239" s="26">
        <v>8</v>
      </c>
    </row>
    <row r="4240" spans="2:13" x14ac:dyDescent="0.2">
      <c r="D4240" s="200"/>
      <c r="E4240" s="4" t="s">
        <v>34</v>
      </c>
      <c r="F4240" s="5"/>
      <c r="G4240" s="6">
        <v>37</v>
      </c>
      <c r="H4240" s="8">
        <v>15</v>
      </c>
      <c r="I4240" s="1">
        <v>5</v>
      </c>
      <c r="J4240" s="1">
        <v>6</v>
      </c>
      <c r="K4240" s="1">
        <v>10</v>
      </c>
      <c r="L4240" s="1">
        <v>1</v>
      </c>
      <c r="M4240" s="9">
        <v>0</v>
      </c>
    </row>
    <row r="4241" spans="2:13" x14ac:dyDescent="0.2">
      <c r="D4241" s="200"/>
      <c r="E4241" s="4" t="s">
        <v>35</v>
      </c>
      <c r="F4241" s="5"/>
      <c r="G4241" s="6">
        <v>75</v>
      </c>
      <c r="H4241" s="8">
        <v>39</v>
      </c>
      <c r="I4241" s="1">
        <v>13</v>
      </c>
      <c r="J4241" s="1">
        <v>7</v>
      </c>
      <c r="K4241" s="1">
        <v>9</v>
      </c>
      <c r="L4241" s="1">
        <v>6</v>
      </c>
      <c r="M4241" s="9">
        <v>1</v>
      </c>
    </row>
    <row r="4242" spans="2:13" x14ac:dyDescent="0.2">
      <c r="D4242" s="200"/>
      <c r="E4242" s="4" t="s">
        <v>36</v>
      </c>
      <c r="F4242" s="5"/>
      <c r="G4242" s="6">
        <v>95</v>
      </c>
      <c r="H4242" s="8">
        <v>46</v>
      </c>
      <c r="I4242" s="1">
        <v>12</v>
      </c>
      <c r="J4242" s="1">
        <v>16</v>
      </c>
      <c r="K4242" s="1">
        <v>17</v>
      </c>
      <c r="L4242" s="1">
        <v>3</v>
      </c>
      <c r="M4242" s="9">
        <v>1</v>
      </c>
    </row>
    <row r="4243" spans="2:13" x14ac:dyDescent="0.2">
      <c r="D4243" s="200"/>
      <c r="E4243" s="4" t="s">
        <v>37</v>
      </c>
      <c r="F4243" s="5"/>
      <c r="G4243" s="6">
        <v>111</v>
      </c>
      <c r="H4243" s="8">
        <v>52</v>
      </c>
      <c r="I4243" s="1">
        <v>16</v>
      </c>
      <c r="J4243" s="1">
        <v>25</v>
      </c>
      <c r="K4243" s="1">
        <v>14</v>
      </c>
      <c r="L4243" s="1">
        <v>3</v>
      </c>
      <c r="M4243" s="9">
        <v>1</v>
      </c>
    </row>
    <row r="4244" spans="2:13" x14ac:dyDescent="0.2">
      <c r="D4244" s="200"/>
      <c r="E4244" s="4" t="s">
        <v>38</v>
      </c>
      <c r="F4244" s="5"/>
      <c r="G4244" s="6">
        <v>93</v>
      </c>
      <c r="H4244" s="8">
        <v>37</v>
      </c>
      <c r="I4244" s="1">
        <v>21</v>
      </c>
      <c r="J4244" s="1">
        <v>13</v>
      </c>
      <c r="K4244" s="1">
        <v>17</v>
      </c>
      <c r="L4244" s="1">
        <v>5</v>
      </c>
      <c r="M4244" s="9">
        <v>0</v>
      </c>
    </row>
    <row r="4245" spans="2:13" x14ac:dyDescent="0.2">
      <c r="D4245" s="200"/>
      <c r="E4245" s="4" t="s">
        <v>39</v>
      </c>
      <c r="F4245" s="5"/>
      <c r="G4245" s="6">
        <v>109</v>
      </c>
      <c r="H4245" s="8">
        <v>38</v>
      </c>
      <c r="I4245" s="1">
        <v>15</v>
      </c>
      <c r="J4245" s="1">
        <v>27</v>
      </c>
      <c r="K4245" s="1">
        <v>23</v>
      </c>
      <c r="L4245" s="1">
        <v>4</v>
      </c>
      <c r="M4245" s="9">
        <v>2</v>
      </c>
    </row>
    <row r="4246" spans="2:13" x14ac:dyDescent="0.2">
      <c r="D4246" s="200"/>
      <c r="E4246" s="4" t="s">
        <v>40</v>
      </c>
      <c r="F4246" s="5"/>
      <c r="G4246" s="6">
        <v>72</v>
      </c>
      <c r="H4246" s="8">
        <v>24</v>
      </c>
      <c r="I4246" s="1">
        <v>10</v>
      </c>
      <c r="J4246" s="1">
        <v>14</v>
      </c>
      <c r="K4246" s="1">
        <v>15</v>
      </c>
      <c r="L4246" s="1">
        <v>6</v>
      </c>
      <c r="M4246" s="9">
        <v>3</v>
      </c>
    </row>
    <row r="4247" spans="2:13" x14ac:dyDescent="0.2">
      <c r="D4247" s="199" t="s">
        <v>76</v>
      </c>
      <c r="E4247" s="22" t="s">
        <v>77</v>
      </c>
      <c r="F4247" s="21"/>
      <c r="G4247" s="19">
        <v>608</v>
      </c>
      <c r="H4247" s="27">
        <v>218</v>
      </c>
      <c r="I4247" s="3">
        <v>99</v>
      </c>
      <c r="J4247" s="3">
        <v>142</v>
      </c>
      <c r="K4247" s="3">
        <v>111</v>
      </c>
      <c r="L4247" s="3">
        <v>20</v>
      </c>
      <c r="M4247" s="26">
        <v>18</v>
      </c>
    </row>
    <row r="4248" spans="2:13" x14ac:dyDescent="0.2">
      <c r="D4248" s="200"/>
      <c r="E4248" s="4" t="s">
        <v>34</v>
      </c>
      <c r="F4248" s="5"/>
      <c r="G4248" s="6">
        <v>37</v>
      </c>
      <c r="H4248" s="8">
        <v>9</v>
      </c>
      <c r="I4248" s="1">
        <v>4</v>
      </c>
      <c r="J4248" s="1">
        <v>8</v>
      </c>
      <c r="K4248" s="1">
        <v>11</v>
      </c>
      <c r="L4248" s="1">
        <v>4</v>
      </c>
      <c r="M4248" s="9">
        <v>1</v>
      </c>
    </row>
    <row r="4249" spans="2:13" x14ac:dyDescent="0.2">
      <c r="D4249" s="200"/>
      <c r="E4249" s="4" t="s">
        <v>35</v>
      </c>
      <c r="F4249" s="5"/>
      <c r="G4249" s="6">
        <v>73</v>
      </c>
      <c r="H4249" s="8">
        <v>37</v>
      </c>
      <c r="I4249" s="1">
        <v>15</v>
      </c>
      <c r="J4249" s="1">
        <v>13</v>
      </c>
      <c r="K4249" s="1">
        <v>7</v>
      </c>
      <c r="L4249" s="1">
        <v>0</v>
      </c>
      <c r="M4249" s="9">
        <v>1</v>
      </c>
    </row>
    <row r="4250" spans="2:13" x14ac:dyDescent="0.2">
      <c r="D4250" s="200"/>
      <c r="E4250" s="4" t="s">
        <v>36</v>
      </c>
      <c r="F4250" s="5"/>
      <c r="G4250" s="6">
        <v>92</v>
      </c>
      <c r="H4250" s="8">
        <v>40</v>
      </c>
      <c r="I4250" s="1">
        <v>16</v>
      </c>
      <c r="J4250" s="1">
        <v>20</v>
      </c>
      <c r="K4250" s="1">
        <v>14</v>
      </c>
      <c r="L4250" s="1">
        <v>2</v>
      </c>
      <c r="M4250" s="9">
        <v>0</v>
      </c>
    </row>
    <row r="4251" spans="2:13" x14ac:dyDescent="0.2">
      <c r="D4251" s="200"/>
      <c r="E4251" s="4" t="s">
        <v>37</v>
      </c>
      <c r="F4251" s="5"/>
      <c r="G4251" s="6">
        <v>110</v>
      </c>
      <c r="H4251" s="8">
        <v>43</v>
      </c>
      <c r="I4251" s="1">
        <v>20</v>
      </c>
      <c r="J4251" s="1">
        <v>28</v>
      </c>
      <c r="K4251" s="1">
        <v>15</v>
      </c>
      <c r="L4251" s="1">
        <v>3</v>
      </c>
      <c r="M4251" s="9">
        <v>1</v>
      </c>
    </row>
    <row r="4252" spans="2:13" x14ac:dyDescent="0.2">
      <c r="D4252" s="200"/>
      <c r="E4252" s="4" t="s">
        <v>38</v>
      </c>
      <c r="F4252" s="5"/>
      <c r="G4252" s="6">
        <v>93</v>
      </c>
      <c r="H4252" s="8">
        <v>30</v>
      </c>
      <c r="I4252" s="1">
        <v>17</v>
      </c>
      <c r="J4252" s="1">
        <v>18</v>
      </c>
      <c r="K4252" s="1">
        <v>23</v>
      </c>
      <c r="L4252" s="1">
        <v>3</v>
      </c>
      <c r="M4252" s="9">
        <v>2</v>
      </c>
    </row>
    <row r="4253" spans="2:13" x14ac:dyDescent="0.2">
      <c r="D4253" s="200"/>
      <c r="E4253" s="4" t="s">
        <v>39</v>
      </c>
      <c r="F4253" s="5"/>
      <c r="G4253" s="6">
        <v>114</v>
      </c>
      <c r="H4253" s="8">
        <v>29</v>
      </c>
      <c r="I4253" s="1">
        <v>19</v>
      </c>
      <c r="J4253" s="1">
        <v>31</v>
      </c>
      <c r="K4253" s="1">
        <v>25</v>
      </c>
      <c r="L4253" s="1">
        <v>4</v>
      </c>
      <c r="M4253" s="9">
        <v>6</v>
      </c>
    </row>
    <row r="4254" spans="2:13" x14ac:dyDescent="0.2">
      <c r="D4254" s="201"/>
      <c r="E4254" s="57" t="s">
        <v>40</v>
      </c>
      <c r="F4254" s="59"/>
      <c r="G4254" s="55">
        <v>89</v>
      </c>
      <c r="H4254" s="77">
        <v>30</v>
      </c>
      <c r="I4254" s="32">
        <v>8</v>
      </c>
      <c r="J4254" s="32">
        <v>24</v>
      </c>
      <c r="K4254" s="32">
        <v>16</v>
      </c>
      <c r="L4254" s="32">
        <v>4</v>
      </c>
      <c r="M4254" s="80">
        <v>7</v>
      </c>
    </row>
    <row r="4256" spans="2:13" x14ac:dyDescent="0.2">
      <c r="B4256" s="40" t="str">
        <f xml:space="preserve"> HYPERLINK("#'目次'!B182", "[176]")</f>
        <v>[176]</v>
      </c>
      <c r="C4256" s="23" t="s">
        <v>305</v>
      </c>
    </row>
    <row r="4259" spans="3:13" x14ac:dyDescent="0.2">
      <c r="C4259" s="23" t="s">
        <v>80</v>
      </c>
    </row>
    <row r="4260" spans="3:13" x14ac:dyDescent="0.2">
      <c r="E4260" s="195"/>
      <c r="F4260" s="196"/>
      <c r="G4260" s="37" t="s">
        <v>15</v>
      </c>
      <c r="H4260" s="33" t="s">
        <v>306</v>
      </c>
      <c r="I4260" s="13" t="s">
        <v>307</v>
      </c>
      <c r="J4260" s="13" t="s">
        <v>308</v>
      </c>
      <c r="K4260" s="13" t="s">
        <v>309</v>
      </c>
      <c r="L4260" s="13" t="s">
        <v>310</v>
      </c>
      <c r="M4260" s="38" t="s">
        <v>18</v>
      </c>
    </row>
    <row r="4261" spans="3:13" x14ac:dyDescent="0.2">
      <c r="E4261" s="197"/>
      <c r="F4261" s="198"/>
      <c r="G4261" s="35"/>
      <c r="H4261" s="39"/>
      <c r="I4261" s="14"/>
      <c r="J4261" s="14"/>
      <c r="K4261" s="14"/>
      <c r="L4261" s="14"/>
      <c r="M4261" s="34"/>
    </row>
    <row r="4262" spans="3:13" x14ac:dyDescent="0.2">
      <c r="E4262" s="91" t="s">
        <v>15</v>
      </c>
      <c r="F4262" s="46"/>
      <c r="G4262" s="36">
        <v>1200</v>
      </c>
      <c r="H4262" s="17">
        <v>469</v>
      </c>
      <c r="I4262" s="17">
        <v>191</v>
      </c>
      <c r="J4262" s="17">
        <v>250</v>
      </c>
      <c r="K4262" s="17">
        <v>216</v>
      </c>
      <c r="L4262" s="17">
        <v>48</v>
      </c>
      <c r="M4262" s="47">
        <v>26</v>
      </c>
    </row>
    <row r="4263" spans="3:13" x14ac:dyDescent="0.2">
      <c r="E4263" s="4" t="s">
        <v>81</v>
      </c>
      <c r="F4263" s="5"/>
      <c r="G4263" s="19">
        <v>48</v>
      </c>
      <c r="H4263" s="27">
        <v>19</v>
      </c>
      <c r="I4263" s="3">
        <v>7</v>
      </c>
      <c r="J4263" s="3">
        <v>10</v>
      </c>
      <c r="K4263" s="3">
        <v>10</v>
      </c>
      <c r="L4263" s="3">
        <v>1</v>
      </c>
      <c r="M4263" s="26">
        <v>1</v>
      </c>
    </row>
    <row r="4264" spans="3:13" x14ac:dyDescent="0.2">
      <c r="E4264" s="4" t="s">
        <v>82</v>
      </c>
      <c r="F4264" s="5"/>
      <c r="G4264" s="6">
        <v>84</v>
      </c>
      <c r="H4264" s="8">
        <v>34</v>
      </c>
      <c r="I4264" s="1">
        <v>12</v>
      </c>
      <c r="J4264" s="1">
        <v>23</v>
      </c>
      <c r="K4264" s="1">
        <v>11</v>
      </c>
      <c r="L4264" s="1">
        <v>2</v>
      </c>
      <c r="M4264" s="9">
        <v>2</v>
      </c>
    </row>
    <row r="4265" spans="3:13" x14ac:dyDescent="0.2">
      <c r="E4265" s="4" t="s">
        <v>83</v>
      </c>
      <c r="F4265" s="5"/>
      <c r="G4265" s="6">
        <v>462</v>
      </c>
      <c r="H4265" s="8">
        <v>180</v>
      </c>
      <c r="I4265" s="1">
        <v>78</v>
      </c>
      <c r="J4265" s="1">
        <v>81</v>
      </c>
      <c r="K4265" s="1">
        <v>85</v>
      </c>
      <c r="L4265" s="1">
        <v>22</v>
      </c>
      <c r="M4265" s="9">
        <v>16</v>
      </c>
    </row>
    <row r="4266" spans="3:13" x14ac:dyDescent="0.2">
      <c r="E4266" s="4" t="s">
        <v>84</v>
      </c>
      <c r="F4266" s="5"/>
      <c r="G4266" s="6">
        <v>30</v>
      </c>
      <c r="H4266" s="8">
        <v>14</v>
      </c>
      <c r="I4266" s="1">
        <v>5</v>
      </c>
      <c r="J4266" s="1">
        <v>5</v>
      </c>
      <c r="K4266" s="1">
        <v>5</v>
      </c>
      <c r="L4266" s="1">
        <v>1</v>
      </c>
      <c r="M4266" s="9">
        <v>0</v>
      </c>
    </row>
    <row r="4267" spans="3:13" x14ac:dyDescent="0.2">
      <c r="E4267" s="4" t="s">
        <v>85</v>
      </c>
      <c r="F4267" s="5"/>
      <c r="G4267" s="6">
        <v>144</v>
      </c>
      <c r="H4267" s="8">
        <v>55</v>
      </c>
      <c r="I4267" s="1">
        <v>24</v>
      </c>
      <c r="J4267" s="1">
        <v>30</v>
      </c>
      <c r="K4267" s="1">
        <v>30</v>
      </c>
      <c r="L4267" s="1">
        <v>5</v>
      </c>
      <c r="M4267" s="9">
        <v>0</v>
      </c>
    </row>
    <row r="4268" spans="3:13" x14ac:dyDescent="0.2">
      <c r="E4268" s="4" t="s">
        <v>86</v>
      </c>
      <c r="F4268" s="5"/>
      <c r="G4268" s="6">
        <v>192</v>
      </c>
      <c r="H4268" s="8">
        <v>76</v>
      </c>
      <c r="I4268" s="1">
        <v>27</v>
      </c>
      <c r="J4268" s="1">
        <v>52</v>
      </c>
      <c r="K4268" s="1">
        <v>27</v>
      </c>
      <c r="L4268" s="1">
        <v>8</v>
      </c>
      <c r="M4268" s="9">
        <v>2</v>
      </c>
    </row>
    <row r="4269" spans="3:13" x14ac:dyDescent="0.2">
      <c r="E4269" s="4" t="s">
        <v>87</v>
      </c>
      <c r="F4269" s="5"/>
      <c r="G4269" s="6">
        <v>72</v>
      </c>
      <c r="H4269" s="8">
        <v>27</v>
      </c>
      <c r="I4269" s="1">
        <v>15</v>
      </c>
      <c r="J4269" s="1">
        <v>10</v>
      </c>
      <c r="K4269" s="1">
        <v>16</v>
      </c>
      <c r="L4269" s="1">
        <v>2</v>
      </c>
      <c r="M4269" s="9">
        <v>2</v>
      </c>
    </row>
    <row r="4270" spans="3:13" x14ac:dyDescent="0.2">
      <c r="E4270" s="4" t="s">
        <v>88</v>
      </c>
      <c r="F4270" s="5"/>
      <c r="G4270" s="6">
        <v>36</v>
      </c>
      <c r="H4270" s="8">
        <v>15</v>
      </c>
      <c r="I4270" s="1">
        <v>5</v>
      </c>
      <c r="J4270" s="1">
        <v>6</v>
      </c>
      <c r="K4270" s="1">
        <v>10</v>
      </c>
      <c r="L4270" s="1">
        <v>0</v>
      </c>
      <c r="M4270" s="9">
        <v>0</v>
      </c>
    </row>
    <row r="4271" spans="3:13" x14ac:dyDescent="0.2">
      <c r="E4271" s="4" t="s">
        <v>89</v>
      </c>
      <c r="F4271" s="5"/>
      <c r="G4271" s="6">
        <v>66</v>
      </c>
      <c r="H4271" s="8">
        <v>32</v>
      </c>
      <c r="I4271" s="1">
        <v>10</v>
      </c>
      <c r="J4271" s="1">
        <v>14</v>
      </c>
      <c r="K4271" s="1">
        <v>6</v>
      </c>
      <c r="L4271" s="1">
        <v>3</v>
      </c>
      <c r="M4271" s="9">
        <v>1</v>
      </c>
    </row>
    <row r="4272" spans="3:13" x14ac:dyDescent="0.2">
      <c r="E4272" s="4" t="s">
        <v>90</v>
      </c>
      <c r="F4272" s="5"/>
      <c r="G4272" s="6">
        <v>54</v>
      </c>
      <c r="H4272" s="8">
        <v>13</v>
      </c>
      <c r="I4272" s="1">
        <v>8</v>
      </c>
      <c r="J4272" s="1">
        <v>17</v>
      </c>
      <c r="K4272" s="1">
        <v>13</v>
      </c>
      <c r="L4272" s="1">
        <v>2</v>
      </c>
      <c r="M4272" s="9">
        <v>1</v>
      </c>
    </row>
    <row r="4273" spans="2:13" x14ac:dyDescent="0.2">
      <c r="E4273" s="57" t="s">
        <v>91</v>
      </c>
      <c r="F4273" s="59"/>
      <c r="G4273" s="55">
        <v>12</v>
      </c>
      <c r="H4273" s="77">
        <v>4</v>
      </c>
      <c r="I4273" s="32">
        <v>0</v>
      </c>
      <c r="J4273" s="32">
        <v>2</v>
      </c>
      <c r="K4273" s="32">
        <v>3</v>
      </c>
      <c r="L4273" s="32">
        <v>2</v>
      </c>
      <c r="M4273" s="80">
        <v>1</v>
      </c>
    </row>
    <row r="4275" spans="2:13" x14ac:dyDescent="0.2">
      <c r="B4275" s="40" t="str">
        <f xml:space="preserve"> HYPERLINK("#'目次'!B183", "[177]")</f>
        <v>[177]</v>
      </c>
      <c r="C4275" s="23" t="s">
        <v>313</v>
      </c>
    </row>
    <row r="4278" spans="2:13" x14ac:dyDescent="0.2">
      <c r="C4278" s="23" t="s">
        <v>14</v>
      </c>
    </row>
    <row r="4279" spans="2:13" x14ac:dyDescent="0.2">
      <c r="D4279" s="195"/>
      <c r="E4279" s="196"/>
      <c r="F4279" s="196"/>
      <c r="G4279" s="37" t="s">
        <v>15</v>
      </c>
      <c r="H4279" s="33" t="s">
        <v>306</v>
      </c>
      <c r="I4279" s="13" t="s">
        <v>307</v>
      </c>
      <c r="J4279" s="13" t="s">
        <v>308</v>
      </c>
      <c r="K4279" s="13" t="s">
        <v>309</v>
      </c>
      <c r="L4279" s="13" t="s">
        <v>310</v>
      </c>
      <c r="M4279" s="38" t="s">
        <v>18</v>
      </c>
    </row>
    <row r="4280" spans="2:13" x14ac:dyDescent="0.2">
      <c r="D4280" s="197"/>
      <c r="E4280" s="198"/>
      <c r="F4280" s="198"/>
      <c r="G4280" s="35"/>
      <c r="H4280" s="39"/>
      <c r="I4280" s="14"/>
      <c r="J4280" s="14"/>
      <c r="K4280" s="14"/>
      <c r="L4280" s="14"/>
      <c r="M4280" s="34"/>
    </row>
    <row r="4281" spans="2:13" x14ac:dyDescent="0.2">
      <c r="D4281" s="56"/>
      <c r="E4281" s="58" t="s">
        <v>15</v>
      </c>
      <c r="F4281" s="46"/>
      <c r="G4281" s="36">
        <v>1200</v>
      </c>
      <c r="H4281" s="17">
        <v>50</v>
      </c>
      <c r="I4281" s="17">
        <v>75</v>
      </c>
      <c r="J4281" s="17">
        <v>113</v>
      </c>
      <c r="K4281" s="17">
        <v>327</v>
      </c>
      <c r="L4281" s="17">
        <v>589</v>
      </c>
      <c r="M4281" s="47">
        <v>46</v>
      </c>
    </row>
    <row r="4282" spans="2:13" x14ac:dyDescent="0.2">
      <c r="D4282" s="199" t="s">
        <v>19</v>
      </c>
      <c r="E4282" s="22" t="s">
        <v>20</v>
      </c>
      <c r="F4282" s="21"/>
      <c r="G4282" s="19">
        <v>132</v>
      </c>
      <c r="H4282" s="27">
        <v>6</v>
      </c>
      <c r="I4282" s="3">
        <v>7</v>
      </c>
      <c r="J4282" s="3">
        <v>7</v>
      </c>
      <c r="K4282" s="3">
        <v>34</v>
      </c>
      <c r="L4282" s="3">
        <v>72</v>
      </c>
      <c r="M4282" s="26">
        <v>6</v>
      </c>
    </row>
    <row r="4283" spans="2:13" x14ac:dyDescent="0.2">
      <c r="D4283" s="200"/>
      <c r="E4283" s="4" t="s">
        <v>21</v>
      </c>
      <c r="F4283" s="5"/>
      <c r="G4283" s="6">
        <v>444</v>
      </c>
      <c r="H4283" s="8">
        <v>16</v>
      </c>
      <c r="I4283" s="1">
        <v>37</v>
      </c>
      <c r="J4283" s="1">
        <v>43</v>
      </c>
      <c r="K4283" s="1">
        <v>129</v>
      </c>
      <c r="L4283" s="1">
        <v>197</v>
      </c>
      <c r="M4283" s="9">
        <v>22</v>
      </c>
    </row>
    <row r="4284" spans="2:13" x14ac:dyDescent="0.2">
      <c r="D4284" s="200"/>
      <c r="E4284" s="4" t="s">
        <v>22</v>
      </c>
      <c r="F4284" s="5"/>
      <c r="G4284" s="6">
        <v>192</v>
      </c>
      <c r="H4284" s="8">
        <v>9</v>
      </c>
      <c r="I4284" s="1">
        <v>9</v>
      </c>
      <c r="J4284" s="1">
        <v>23</v>
      </c>
      <c r="K4284" s="1">
        <v>46</v>
      </c>
      <c r="L4284" s="1">
        <v>98</v>
      </c>
      <c r="M4284" s="9">
        <v>7</v>
      </c>
    </row>
    <row r="4285" spans="2:13" x14ac:dyDescent="0.2">
      <c r="D4285" s="200"/>
      <c r="E4285" s="4" t="s">
        <v>23</v>
      </c>
      <c r="F4285" s="5"/>
      <c r="G4285" s="6">
        <v>192</v>
      </c>
      <c r="H4285" s="8">
        <v>10</v>
      </c>
      <c r="I4285" s="1">
        <v>12</v>
      </c>
      <c r="J4285" s="1">
        <v>23</v>
      </c>
      <c r="K4285" s="1">
        <v>59</v>
      </c>
      <c r="L4285" s="1">
        <v>87</v>
      </c>
      <c r="M4285" s="9">
        <v>1</v>
      </c>
    </row>
    <row r="4286" spans="2:13" x14ac:dyDescent="0.2">
      <c r="D4286" s="200"/>
      <c r="E4286" s="4" t="s">
        <v>24</v>
      </c>
      <c r="F4286" s="5"/>
      <c r="G4286" s="6">
        <v>240</v>
      </c>
      <c r="H4286" s="8">
        <v>9</v>
      </c>
      <c r="I4286" s="1">
        <v>10</v>
      </c>
      <c r="J4286" s="1">
        <v>17</v>
      </c>
      <c r="K4286" s="1">
        <v>59</v>
      </c>
      <c r="L4286" s="1">
        <v>135</v>
      </c>
      <c r="M4286" s="9">
        <v>10</v>
      </c>
    </row>
    <row r="4287" spans="2:13" x14ac:dyDescent="0.2">
      <c r="D4287" s="199" t="s">
        <v>25</v>
      </c>
      <c r="E4287" s="22" t="s">
        <v>26</v>
      </c>
      <c r="F4287" s="21"/>
      <c r="G4287" s="19">
        <v>348</v>
      </c>
      <c r="H4287" s="27">
        <v>20</v>
      </c>
      <c r="I4287" s="3">
        <v>31</v>
      </c>
      <c r="J4287" s="3">
        <v>32</v>
      </c>
      <c r="K4287" s="3">
        <v>107</v>
      </c>
      <c r="L4287" s="3">
        <v>150</v>
      </c>
      <c r="M4287" s="26">
        <v>8</v>
      </c>
    </row>
    <row r="4288" spans="2:13" x14ac:dyDescent="0.2">
      <c r="D4288" s="200"/>
      <c r="E4288" s="4" t="s">
        <v>27</v>
      </c>
      <c r="F4288" s="5"/>
      <c r="G4288" s="6">
        <v>378</v>
      </c>
      <c r="H4288" s="8">
        <v>17</v>
      </c>
      <c r="I4288" s="1">
        <v>21</v>
      </c>
      <c r="J4288" s="1">
        <v>38</v>
      </c>
      <c r="K4288" s="1">
        <v>108</v>
      </c>
      <c r="L4288" s="1">
        <v>183</v>
      </c>
      <c r="M4288" s="9">
        <v>11</v>
      </c>
    </row>
    <row r="4289" spans="2:13" x14ac:dyDescent="0.2">
      <c r="D4289" s="200"/>
      <c r="E4289" s="4" t="s">
        <v>28</v>
      </c>
      <c r="F4289" s="5"/>
      <c r="G4289" s="6">
        <v>372</v>
      </c>
      <c r="H4289" s="8">
        <v>11</v>
      </c>
      <c r="I4289" s="1">
        <v>21</v>
      </c>
      <c r="J4289" s="1">
        <v>33</v>
      </c>
      <c r="K4289" s="1">
        <v>90</v>
      </c>
      <c r="L4289" s="1">
        <v>195</v>
      </c>
      <c r="M4289" s="9">
        <v>22</v>
      </c>
    </row>
    <row r="4290" spans="2:13" x14ac:dyDescent="0.2">
      <c r="D4290" s="200"/>
      <c r="E4290" s="4" t="s">
        <v>29</v>
      </c>
      <c r="F4290" s="5"/>
      <c r="G4290" s="6">
        <v>102</v>
      </c>
      <c r="H4290" s="8">
        <v>2</v>
      </c>
      <c r="I4290" s="1">
        <v>2</v>
      </c>
      <c r="J4290" s="1">
        <v>10</v>
      </c>
      <c r="K4290" s="1">
        <v>22</v>
      </c>
      <c r="L4290" s="1">
        <v>61</v>
      </c>
      <c r="M4290" s="9">
        <v>5</v>
      </c>
    </row>
    <row r="4291" spans="2:13" x14ac:dyDescent="0.2">
      <c r="D4291" s="199" t="s">
        <v>30</v>
      </c>
      <c r="E4291" s="22" t="s">
        <v>31</v>
      </c>
      <c r="F4291" s="21"/>
      <c r="G4291" s="19">
        <v>592</v>
      </c>
      <c r="H4291" s="27">
        <v>21</v>
      </c>
      <c r="I4291" s="3">
        <v>27</v>
      </c>
      <c r="J4291" s="3">
        <v>57</v>
      </c>
      <c r="K4291" s="3">
        <v>161</v>
      </c>
      <c r="L4291" s="3">
        <v>308</v>
      </c>
      <c r="M4291" s="26">
        <v>18</v>
      </c>
    </row>
    <row r="4292" spans="2:13" x14ac:dyDescent="0.2">
      <c r="D4292" s="200"/>
      <c r="E4292" s="4" t="s">
        <v>32</v>
      </c>
      <c r="F4292" s="5"/>
      <c r="G4292" s="6">
        <v>608</v>
      </c>
      <c r="H4292" s="8">
        <v>29</v>
      </c>
      <c r="I4292" s="1">
        <v>48</v>
      </c>
      <c r="J4292" s="1">
        <v>56</v>
      </c>
      <c r="K4292" s="1">
        <v>166</v>
      </c>
      <c r="L4292" s="1">
        <v>281</v>
      </c>
      <c r="M4292" s="9">
        <v>28</v>
      </c>
    </row>
    <row r="4293" spans="2:13" x14ac:dyDescent="0.2">
      <c r="D4293" s="199" t="s">
        <v>33</v>
      </c>
      <c r="E4293" s="22" t="s">
        <v>34</v>
      </c>
      <c r="F4293" s="21"/>
      <c r="G4293" s="19">
        <v>74</v>
      </c>
      <c r="H4293" s="27">
        <v>0</v>
      </c>
      <c r="I4293" s="3">
        <v>1</v>
      </c>
      <c r="J4293" s="3">
        <v>1</v>
      </c>
      <c r="K4293" s="3">
        <v>3</v>
      </c>
      <c r="L4293" s="3">
        <v>66</v>
      </c>
      <c r="M4293" s="26">
        <v>3</v>
      </c>
    </row>
    <row r="4294" spans="2:13" x14ac:dyDescent="0.2">
      <c r="D4294" s="200"/>
      <c r="E4294" s="4" t="s">
        <v>35</v>
      </c>
      <c r="F4294" s="5"/>
      <c r="G4294" s="6">
        <v>148</v>
      </c>
      <c r="H4294" s="8">
        <v>8</v>
      </c>
      <c r="I4294" s="1">
        <v>7</v>
      </c>
      <c r="J4294" s="1">
        <v>16</v>
      </c>
      <c r="K4294" s="1">
        <v>39</v>
      </c>
      <c r="L4294" s="1">
        <v>76</v>
      </c>
      <c r="M4294" s="9">
        <v>2</v>
      </c>
    </row>
    <row r="4295" spans="2:13" x14ac:dyDescent="0.2">
      <c r="D4295" s="200"/>
      <c r="E4295" s="4" t="s">
        <v>36</v>
      </c>
      <c r="F4295" s="5"/>
      <c r="G4295" s="6">
        <v>187</v>
      </c>
      <c r="H4295" s="8">
        <v>11</v>
      </c>
      <c r="I4295" s="1">
        <v>15</v>
      </c>
      <c r="J4295" s="1">
        <v>21</v>
      </c>
      <c r="K4295" s="1">
        <v>62</v>
      </c>
      <c r="L4295" s="1">
        <v>77</v>
      </c>
      <c r="M4295" s="9">
        <v>1</v>
      </c>
    </row>
    <row r="4296" spans="2:13" x14ac:dyDescent="0.2">
      <c r="D4296" s="200"/>
      <c r="E4296" s="4" t="s">
        <v>37</v>
      </c>
      <c r="F4296" s="5"/>
      <c r="G4296" s="6">
        <v>221</v>
      </c>
      <c r="H4296" s="8">
        <v>15</v>
      </c>
      <c r="I4296" s="1">
        <v>15</v>
      </c>
      <c r="J4296" s="1">
        <v>17</v>
      </c>
      <c r="K4296" s="1">
        <v>79</v>
      </c>
      <c r="L4296" s="1">
        <v>91</v>
      </c>
      <c r="M4296" s="9">
        <v>4</v>
      </c>
    </row>
    <row r="4297" spans="2:13" x14ac:dyDescent="0.2">
      <c r="D4297" s="200"/>
      <c r="E4297" s="4" t="s">
        <v>38</v>
      </c>
      <c r="F4297" s="5"/>
      <c r="G4297" s="6">
        <v>186</v>
      </c>
      <c r="H4297" s="8">
        <v>9</v>
      </c>
      <c r="I4297" s="1">
        <v>16</v>
      </c>
      <c r="J4297" s="1">
        <v>23</v>
      </c>
      <c r="K4297" s="1">
        <v>59</v>
      </c>
      <c r="L4297" s="1">
        <v>72</v>
      </c>
      <c r="M4297" s="9">
        <v>7</v>
      </c>
    </row>
    <row r="4298" spans="2:13" x14ac:dyDescent="0.2">
      <c r="D4298" s="200"/>
      <c r="E4298" s="4" t="s">
        <v>39</v>
      </c>
      <c r="F4298" s="5"/>
      <c r="G4298" s="6">
        <v>223</v>
      </c>
      <c r="H4298" s="8">
        <v>3</v>
      </c>
      <c r="I4298" s="1">
        <v>15</v>
      </c>
      <c r="J4298" s="1">
        <v>28</v>
      </c>
      <c r="K4298" s="1">
        <v>56</v>
      </c>
      <c r="L4298" s="1">
        <v>106</v>
      </c>
      <c r="M4298" s="9">
        <v>15</v>
      </c>
    </row>
    <row r="4299" spans="2:13" x14ac:dyDescent="0.2">
      <c r="D4299" s="201"/>
      <c r="E4299" s="57" t="s">
        <v>40</v>
      </c>
      <c r="F4299" s="59"/>
      <c r="G4299" s="55">
        <v>161</v>
      </c>
      <c r="H4299" s="77">
        <v>4</v>
      </c>
      <c r="I4299" s="32">
        <v>6</v>
      </c>
      <c r="J4299" s="32">
        <v>7</v>
      </c>
      <c r="K4299" s="32">
        <v>29</v>
      </c>
      <c r="L4299" s="32">
        <v>101</v>
      </c>
      <c r="M4299" s="80">
        <v>14</v>
      </c>
    </row>
    <row r="4301" spans="2:13" x14ac:dyDescent="0.2">
      <c r="B4301" s="40" t="str">
        <f xml:space="preserve"> HYPERLINK("#'目次'!B184", "[178]")</f>
        <v>[178]</v>
      </c>
      <c r="C4301" s="23" t="s">
        <v>313</v>
      </c>
    </row>
    <row r="4304" spans="2:13" x14ac:dyDescent="0.2">
      <c r="C4304" s="23" t="s">
        <v>48</v>
      </c>
    </row>
    <row r="4305" spans="4:13" x14ac:dyDescent="0.2">
      <c r="D4305" s="195"/>
      <c r="E4305" s="196"/>
      <c r="F4305" s="196"/>
      <c r="G4305" s="37" t="s">
        <v>15</v>
      </c>
      <c r="H4305" s="33" t="s">
        <v>306</v>
      </c>
      <c r="I4305" s="13" t="s">
        <v>307</v>
      </c>
      <c r="J4305" s="13" t="s">
        <v>308</v>
      </c>
      <c r="K4305" s="13" t="s">
        <v>309</v>
      </c>
      <c r="L4305" s="13" t="s">
        <v>310</v>
      </c>
      <c r="M4305" s="38" t="s">
        <v>18</v>
      </c>
    </row>
    <row r="4306" spans="4:13" x14ac:dyDescent="0.2">
      <c r="D4306" s="197"/>
      <c r="E4306" s="198"/>
      <c r="F4306" s="198"/>
      <c r="G4306" s="35"/>
      <c r="H4306" s="39"/>
      <c r="I4306" s="14"/>
      <c r="J4306" s="14"/>
      <c r="K4306" s="14"/>
      <c r="L4306" s="14"/>
      <c r="M4306" s="34"/>
    </row>
    <row r="4307" spans="4:13" x14ac:dyDescent="0.2">
      <c r="D4307" s="56"/>
      <c r="E4307" s="58" t="s">
        <v>15</v>
      </c>
      <c r="F4307" s="46"/>
      <c r="G4307" s="36">
        <v>1200</v>
      </c>
      <c r="H4307" s="17">
        <v>50</v>
      </c>
      <c r="I4307" s="17">
        <v>75</v>
      </c>
      <c r="J4307" s="17">
        <v>113</v>
      </c>
      <c r="K4307" s="17">
        <v>327</v>
      </c>
      <c r="L4307" s="17">
        <v>589</v>
      </c>
      <c r="M4307" s="47">
        <v>46</v>
      </c>
    </row>
    <row r="4308" spans="4:13" x14ac:dyDescent="0.2">
      <c r="D4308" s="199" t="s">
        <v>49</v>
      </c>
      <c r="E4308" s="22" t="s">
        <v>50</v>
      </c>
      <c r="F4308" s="21"/>
      <c r="G4308" s="19">
        <v>15</v>
      </c>
      <c r="H4308" s="27">
        <v>0</v>
      </c>
      <c r="I4308" s="3">
        <v>0</v>
      </c>
      <c r="J4308" s="3">
        <v>1</v>
      </c>
      <c r="K4308" s="3">
        <v>2</v>
      </c>
      <c r="L4308" s="3">
        <v>12</v>
      </c>
      <c r="M4308" s="26">
        <v>0</v>
      </c>
    </row>
    <row r="4309" spans="4:13" x14ac:dyDescent="0.2">
      <c r="D4309" s="200"/>
      <c r="E4309" s="4" t="s">
        <v>51</v>
      </c>
      <c r="F4309" s="5"/>
      <c r="G4309" s="6">
        <v>142</v>
      </c>
      <c r="H4309" s="8">
        <v>6</v>
      </c>
      <c r="I4309" s="1">
        <v>7</v>
      </c>
      <c r="J4309" s="1">
        <v>10</v>
      </c>
      <c r="K4309" s="1">
        <v>37</v>
      </c>
      <c r="L4309" s="1">
        <v>75</v>
      </c>
      <c r="M4309" s="9">
        <v>7</v>
      </c>
    </row>
    <row r="4310" spans="4:13" x14ac:dyDescent="0.2">
      <c r="D4310" s="200"/>
      <c r="E4310" s="4" t="s">
        <v>52</v>
      </c>
      <c r="F4310" s="5"/>
      <c r="G4310" s="6">
        <v>26</v>
      </c>
      <c r="H4310" s="8">
        <v>2</v>
      </c>
      <c r="I4310" s="1">
        <v>3</v>
      </c>
      <c r="J4310" s="1">
        <v>6</v>
      </c>
      <c r="K4310" s="1">
        <v>7</v>
      </c>
      <c r="L4310" s="1">
        <v>8</v>
      </c>
      <c r="M4310" s="9">
        <v>0</v>
      </c>
    </row>
    <row r="4311" spans="4:13" x14ac:dyDescent="0.2">
      <c r="D4311" s="200"/>
      <c r="E4311" s="4" t="s">
        <v>53</v>
      </c>
      <c r="F4311" s="5"/>
      <c r="G4311" s="6">
        <v>41</v>
      </c>
      <c r="H4311" s="8">
        <v>3</v>
      </c>
      <c r="I4311" s="1">
        <v>3</v>
      </c>
      <c r="J4311" s="1">
        <v>7</v>
      </c>
      <c r="K4311" s="1">
        <v>14</v>
      </c>
      <c r="L4311" s="1">
        <v>13</v>
      </c>
      <c r="M4311" s="9">
        <v>1</v>
      </c>
    </row>
    <row r="4312" spans="4:13" x14ac:dyDescent="0.2">
      <c r="D4312" s="200"/>
      <c r="E4312" s="4" t="s">
        <v>54</v>
      </c>
      <c r="F4312" s="5"/>
      <c r="G4312" s="6">
        <v>226</v>
      </c>
      <c r="H4312" s="8">
        <v>14</v>
      </c>
      <c r="I4312" s="1">
        <v>13</v>
      </c>
      <c r="J4312" s="1">
        <v>27</v>
      </c>
      <c r="K4312" s="1">
        <v>75</v>
      </c>
      <c r="L4312" s="1">
        <v>91</v>
      </c>
      <c r="M4312" s="9">
        <v>6</v>
      </c>
    </row>
    <row r="4313" spans="4:13" x14ac:dyDescent="0.2">
      <c r="D4313" s="200"/>
      <c r="E4313" s="4" t="s">
        <v>55</v>
      </c>
      <c r="F4313" s="5"/>
      <c r="G4313" s="6">
        <v>125</v>
      </c>
      <c r="H4313" s="8">
        <v>6</v>
      </c>
      <c r="I4313" s="1">
        <v>5</v>
      </c>
      <c r="J4313" s="1">
        <v>11</v>
      </c>
      <c r="K4313" s="1">
        <v>42</v>
      </c>
      <c r="L4313" s="1">
        <v>57</v>
      </c>
      <c r="M4313" s="9">
        <v>4</v>
      </c>
    </row>
    <row r="4314" spans="4:13" x14ac:dyDescent="0.2">
      <c r="D4314" s="200"/>
      <c r="E4314" s="4" t="s">
        <v>56</v>
      </c>
      <c r="F4314" s="5"/>
      <c r="G4314" s="6">
        <v>190</v>
      </c>
      <c r="H4314" s="8">
        <v>7</v>
      </c>
      <c r="I4314" s="1">
        <v>12</v>
      </c>
      <c r="J4314" s="1">
        <v>19</v>
      </c>
      <c r="K4314" s="1">
        <v>61</v>
      </c>
      <c r="L4314" s="1">
        <v>87</v>
      </c>
      <c r="M4314" s="9">
        <v>4</v>
      </c>
    </row>
    <row r="4315" spans="4:13" x14ac:dyDescent="0.2">
      <c r="D4315" s="200"/>
      <c r="E4315" s="4" t="s">
        <v>57</v>
      </c>
      <c r="F4315" s="5"/>
      <c r="G4315" s="6">
        <v>185</v>
      </c>
      <c r="H4315" s="8">
        <v>8</v>
      </c>
      <c r="I4315" s="1">
        <v>21</v>
      </c>
      <c r="J4315" s="1">
        <v>17</v>
      </c>
      <c r="K4315" s="1">
        <v>51</v>
      </c>
      <c r="L4315" s="1">
        <v>81</v>
      </c>
      <c r="M4315" s="9">
        <v>7</v>
      </c>
    </row>
    <row r="4316" spans="4:13" x14ac:dyDescent="0.2">
      <c r="D4316" s="200"/>
      <c r="E4316" s="4" t="s">
        <v>58</v>
      </c>
      <c r="F4316" s="5"/>
      <c r="G4316" s="6">
        <v>113</v>
      </c>
      <c r="H4316" s="8">
        <v>0</v>
      </c>
      <c r="I4316" s="1">
        <v>4</v>
      </c>
      <c r="J4316" s="1">
        <v>4</v>
      </c>
      <c r="K4316" s="1">
        <v>12</v>
      </c>
      <c r="L4316" s="1">
        <v>89</v>
      </c>
      <c r="M4316" s="9">
        <v>4</v>
      </c>
    </row>
    <row r="4317" spans="4:13" x14ac:dyDescent="0.2">
      <c r="D4317" s="200"/>
      <c r="E4317" s="4" t="s">
        <v>59</v>
      </c>
      <c r="F4317" s="5"/>
      <c r="G4317" s="6">
        <v>136</v>
      </c>
      <c r="H4317" s="8">
        <v>4</v>
      </c>
      <c r="I4317" s="1">
        <v>7</v>
      </c>
      <c r="J4317" s="1">
        <v>11</v>
      </c>
      <c r="K4317" s="1">
        <v>25</v>
      </c>
      <c r="L4317" s="1">
        <v>76</v>
      </c>
      <c r="M4317" s="9">
        <v>13</v>
      </c>
    </row>
    <row r="4318" spans="4:13" x14ac:dyDescent="0.2">
      <c r="D4318" s="199" t="s">
        <v>60</v>
      </c>
      <c r="E4318" s="22" t="s">
        <v>61</v>
      </c>
      <c r="F4318" s="21"/>
      <c r="G4318" s="19">
        <v>205</v>
      </c>
      <c r="H4318" s="27">
        <v>0</v>
      </c>
      <c r="I4318" s="3">
        <v>11</v>
      </c>
      <c r="J4318" s="3">
        <v>10</v>
      </c>
      <c r="K4318" s="3">
        <v>40</v>
      </c>
      <c r="L4318" s="3">
        <v>128</v>
      </c>
      <c r="M4318" s="26">
        <v>16</v>
      </c>
    </row>
    <row r="4319" spans="4:13" x14ac:dyDescent="0.2">
      <c r="D4319" s="200"/>
      <c r="E4319" s="4" t="s">
        <v>62</v>
      </c>
      <c r="F4319" s="5"/>
      <c r="G4319" s="6">
        <v>160</v>
      </c>
      <c r="H4319" s="8">
        <v>1</v>
      </c>
      <c r="I4319" s="1">
        <v>7</v>
      </c>
      <c r="J4319" s="1">
        <v>13</v>
      </c>
      <c r="K4319" s="1">
        <v>46</v>
      </c>
      <c r="L4319" s="1">
        <v>88</v>
      </c>
      <c r="M4319" s="9">
        <v>5</v>
      </c>
    </row>
    <row r="4320" spans="4:13" x14ac:dyDescent="0.2">
      <c r="D4320" s="200"/>
      <c r="E4320" s="4" t="s">
        <v>63</v>
      </c>
      <c r="F4320" s="5"/>
      <c r="G4320" s="6">
        <v>121</v>
      </c>
      <c r="H4320" s="8">
        <v>6</v>
      </c>
      <c r="I4320" s="1">
        <v>4</v>
      </c>
      <c r="J4320" s="1">
        <v>14</v>
      </c>
      <c r="K4320" s="1">
        <v>36</v>
      </c>
      <c r="L4320" s="1">
        <v>60</v>
      </c>
      <c r="M4320" s="9">
        <v>1</v>
      </c>
    </row>
    <row r="4321" spans="2:13" x14ac:dyDescent="0.2">
      <c r="D4321" s="200"/>
      <c r="E4321" s="4" t="s">
        <v>64</v>
      </c>
      <c r="F4321" s="5"/>
      <c r="G4321" s="6">
        <v>124</v>
      </c>
      <c r="H4321" s="8">
        <v>8</v>
      </c>
      <c r="I4321" s="1">
        <v>11</v>
      </c>
      <c r="J4321" s="1">
        <v>11</v>
      </c>
      <c r="K4321" s="1">
        <v>31</v>
      </c>
      <c r="L4321" s="1">
        <v>58</v>
      </c>
      <c r="M4321" s="9">
        <v>5</v>
      </c>
    </row>
    <row r="4322" spans="2:13" x14ac:dyDescent="0.2">
      <c r="D4322" s="200"/>
      <c r="E4322" s="4" t="s">
        <v>65</v>
      </c>
      <c r="F4322" s="5"/>
      <c r="G4322" s="6">
        <v>109</v>
      </c>
      <c r="H4322" s="8">
        <v>6</v>
      </c>
      <c r="I4322" s="1">
        <v>7</v>
      </c>
      <c r="J4322" s="1">
        <v>12</v>
      </c>
      <c r="K4322" s="1">
        <v>37</v>
      </c>
      <c r="L4322" s="1">
        <v>46</v>
      </c>
      <c r="M4322" s="9">
        <v>1</v>
      </c>
    </row>
    <row r="4323" spans="2:13" x14ac:dyDescent="0.2">
      <c r="D4323" s="200"/>
      <c r="E4323" s="4" t="s">
        <v>66</v>
      </c>
      <c r="F4323" s="5"/>
      <c r="G4323" s="6">
        <v>104</v>
      </c>
      <c r="H4323" s="8">
        <v>7</v>
      </c>
      <c r="I4323" s="1">
        <v>7</v>
      </c>
      <c r="J4323" s="1">
        <v>11</v>
      </c>
      <c r="K4323" s="1">
        <v>28</v>
      </c>
      <c r="L4323" s="1">
        <v>49</v>
      </c>
      <c r="M4323" s="9">
        <v>2</v>
      </c>
    </row>
    <row r="4324" spans="2:13" x14ac:dyDescent="0.2">
      <c r="D4324" s="200"/>
      <c r="E4324" s="4" t="s">
        <v>67</v>
      </c>
      <c r="F4324" s="5"/>
      <c r="G4324" s="6">
        <v>139</v>
      </c>
      <c r="H4324" s="8">
        <v>7</v>
      </c>
      <c r="I4324" s="1">
        <v>11</v>
      </c>
      <c r="J4324" s="1">
        <v>17</v>
      </c>
      <c r="K4324" s="1">
        <v>51</v>
      </c>
      <c r="L4324" s="1">
        <v>49</v>
      </c>
      <c r="M4324" s="9">
        <v>4</v>
      </c>
    </row>
    <row r="4325" spans="2:13" x14ac:dyDescent="0.2">
      <c r="D4325" s="200"/>
      <c r="E4325" s="4" t="s">
        <v>68</v>
      </c>
      <c r="F4325" s="5"/>
      <c r="G4325" s="6">
        <v>48</v>
      </c>
      <c r="H4325" s="8">
        <v>3</v>
      </c>
      <c r="I4325" s="1">
        <v>9</v>
      </c>
      <c r="J4325" s="1">
        <v>10</v>
      </c>
      <c r="K4325" s="1">
        <v>15</v>
      </c>
      <c r="L4325" s="1">
        <v>11</v>
      </c>
      <c r="M4325" s="9">
        <v>0</v>
      </c>
    </row>
    <row r="4326" spans="2:13" x14ac:dyDescent="0.2">
      <c r="D4326" s="200"/>
      <c r="E4326" s="4" t="s">
        <v>69</v>
      </c>
      <c r="F4326" s="5"/>
      <c r="G4326" s="6">
        <v>37</v>
      </c>
      <c r="H4326" s="8">
        <v>5</v>
      </c>
      <c r="I4326" s="1">
        <v>4</v>
      </c>
      <c r="J4326" s="1">
        <v>4</v>
      </c>
      <c r="K4326" s="1">
        <v>12</v>
      </c>
      <c r="L4326" s="1">
        <v>12</v>
      </c>
      <c r="M4326" s="9">
        <v>0</v>
      </c>
    </row>
    <row r="4327" spans="2:13" x14ac:dyDescent="0.2">
      <c r="D4327" s="93" t="s">
        <v>70</v>
      </c>
      <c r="E4327" s="89" t="s">
        <v>18</v>
      </c>
      <c r="F4327" s="92"/>
      <c r="G4327" s="94">
        <v>0</v>
      </c>
      <c r="H4327" s="122">
        <v>0</v>
      </c>
      <c r="I4327" s="63">
        <v>0</v>
      </c>
      <c r="J4327" s="63">
        <v>0</v>
      </c>
      <c r="K4327" s="63">
        <v>0</v>
      </c>
      <c r="L4327" s="63">
        <v>0</v>
      </c>
      <c r="M4327" s="121">
        <v>0</v>
      </c>
    </row>
    <row r="4329" spans="2:13" x14ac:dyDescent="0.2">
      <c r="B4329" s="40" t="str">
        <f xml:space="preserve"> HYPERLINK("#'目次'!B185", "[179]")</f>
        <v>[179]</v>
      </c>
      <c r="C4329" s="23" t="s">
        <v>313</v>
      </c>
    </row>
    <row r="4332" spans="2:13" x14ac:dyDescent="0.2">
      <c r="C4332" s="23" t="s">
        <v>73</v>
      </c>
    </row>
    <row r="4333" spans="2:13" x14ac:dyDescent="0.2">
      <c r="D4333" s="195"/>
      <c r="E4333" s="196"/>
      <c r="F4333" s="196"/>
      <c r="G4333" s="37" t="s">
        <v>15</v>
      </c>
      <c r="H4333" s="33" t="s">
        <v>306</v>
      </c>
      <c r="I4333" s="13" t="s">
        <v>307</v>
      </c>
      <c r="J4333" s="13" t="s">
        <v>308</v>
      </c>
      <c r="K4333" s="13" t="s">
        <v>309</v>
      </c>
      <c r="L4333" s="13" t="s">
        <v>310</v>
      </c>
      <c r="M4333" s="38" t="s">
        <v>18</v>
      </c>
    </row>
    <row r="4334" spans="2:13" x14ac:dyDescent="0.2">
      <c r="D4334" s="197"/>
      <c r="E4334" s="198"/>
      <c r="F4334" s="198"/>
      <c r="G4334" s="35"/>
      <c r="H4334" s="39"/>
      <c r="I4334" s="14"/>
      <c r="J4334" s="14"/>
      <c r="K4334" s="14"/>
      <c r="L4334" s="14"/>
      <c r="M4334" s="34"/>
    </row>
    <row r="4335" spans="2:13" x14ac:dyDescent="0.2">
      <c r="D4335" s="56"/>
      <c r="E4335" s="58" t="s">
        <v>15</v>
      </c>
      <c r="F4335" s="46"/>
      <c r="G4335" s="36">
        <v>1200</v>
      </c>
      <c r="H4335" s="17">
        <v>50</v>
      </c>
      <c r="I4335" s="17">
        <v>75</v>
      </c>
      <c r="J4335" s="17">
        <v>113</v>
      </c>
      <c r="K4335" s="17">
        <v>327</v>
      </c>
      <c r="L4335" s="17">
        <v>589</v>
      </c>
      <c r="M4335" s="47">
        <v>46</v>
      </c>
    </row>
    <row r="4336" spans="2:13" x14ac:dyDescent="0.2">
      <c r="D4336" s="199" t="s">
        <v>74</v>
      </c>
      <c r="E4336" s="22" t="s">
        <v>75</v>
      </c>
      <c r="F4336" s="21"/>
      <c r="G4336" s="19">
        <v>592</v>
      </c>
      <c r="H4336" s="27">
        <v>21</v>
      </c>
      <c r="I4336" s="3">
        <v>27</v>
      </c>
      <c r="J4336" s="3">
        <v>57</v>
      </c>
      <c r="K4336" s="3">
        <v>161</v>
      </c>
      <c r="L4336" s="3">
        <v>308</v>
      </c>
      <c r="M4336" s="26">
        <v>18</v>
      </c>
    </row>
    <row r="4337" spans="4:13" x14ac:dyDescent="0.2">
      <c r="D4337" s="200"/>
      <c r="E4337" s="4" t="s">
        <v>34</v>
      </c>
      <c r="F4337" s="5"/>
      <c r="G4337" s="6">
        <v>37</v>
      </c>
      <c r="H4337" s="8">
        <v>0</v>
      </c>
      <c r="I4337" s="1">
        <v>0</v>
      </c>
      <c r="J4337" s="1">
        <v>1</v>
      </c>
      <c r="K4337" s="1">
        <v>1</v>
      </c>
      <c r="L4337" s="1">
        <v>33</v>
      </c>
      <c r="M4337" s="9">
        <v>2</v>
      </c>
    </row>
    <row r="4338" spans="4:13" x14ac:dyDescent="0.2">
      <c r="D4338" s="200"/>
      <c r="E4338" s="4" t="s">
        <v>35</v>
      </c>
      <c r="F4338" s="5"/>
      <c r="G4338" s="6">
        <v>75</v>
      </c>
      <c r="H4338" s="8">
        <v>2</v>
      </c>
      <c r="I4338" s="1">
        <v>3</v>
      </c>
      <c r="J4338" s="1">
        <v>5</v>
      </c>
      <c r="K4338" s="1">
        <v>17</v>
      </c>
      <c r="L4338" s="1">
        <v>47</v>
      </c>
      <c r="M4338" s="9">
        <v>1</v>
      </c>
    </row>
    <row r="4339" spans="4:13" x14ac:dyDescent="0.2">
      <c r="D4339" s="200"/>
      <c r="E4339" s="4" t="s">
        <v>36</v>
      </c>
      <c r="F4339" s="5"/>
      <c r="G4339" s="6">
        <v>95</v>
      </c>
      <c r="H4339" s="8">
        <v>4</v>
      </c>
      <c r="I4339" s="1">
        <v>8</v>
      </c>
      <c r="J4339" s="1">
        <v>11</v>
      </c>
      <c r="K4339" s="1">
        <v>28</v>
      </c>
      <c r="L4339" s="1">
        <v>43</v>
      </c>
      <c r="M4339" s="9">
        <v>1</v>
      </c>
    </row>
    <row r="4340" spans="4:13" x14ac:dyDescent="0.2">
      <c r="D4340" s="200"/>
      <c r="E4340" s="4" t="s">
        <v>37</v>
      </c>
      <c r="F4340" s="5"/>
      <c r="G4340" s="6">
        <v>111</v>
      </c>
      <c r="H4340" s="8">
        <v>8</v>
      </c>
      <c r="I4340" s="1">
        <v>4</v>
      </c>
      <c r="J4340" s="1">
        <v>11</v>
      </c>
      <c r="K4340" s="1">
        <v>37</v>
      </c>
      <c r="L4340" s="1">
        <v>50</v>
      </c>
      <c r="M4340" s="9">
        <v>1</v>
      </c>
    </row>
    <row r="4341" spans="4:13" x14ac:dyDescent="0.2">
      <c r="D4341" s="200"/>
      <c r="E4341" s="4" t="s">
        <v>38</v>
      </c>
      <c r="F4341" s="5"/>
      <c r="G4341" s="6">
        <v>93</v>
      </c>
      <c r="H4341" s="8">
        <v>3</v>
      </c>
      <c r="I4341" s="1">
        <v>4</v>
      </c>
      <c r="J4341" s="1">
        <v>12</v>
      </c>
      <c r="K4341" s="1">
        <v>32</v>
      </c>
      <c r="L4341" s="1">
        <v>37</v>
      </c>
      <c r="M4341" s="9">
        <v>5</v>
      </c>
    </row>
    <row r="4342" spans="4:13" x14ac:dyDescent="0.2">
      <c r="D4342" s="200"/>
      <c r="E4342" s="4" t="s">
        <v>39</v>
      </c>
      <c r="F4342" s="5"/>
      <c r="G4342" s="6">
        <v>109</v>
      </c>
      <c r="H4342" s="8">
        <v>1</v>
      </c>
      <c r="I4342" s="1">
        <v>6</v>
      </c>
      <c r="J4342" s="1">
        <v>12</v>
      </c>
      <c r="K4342" s="1">
        <v>34</v>
      </c>
      <c r="L4342" s="1">
        <v>52</v>
      </c>
      <c r="M4342" s="9">
        <v>4</v>
      </c>
    </row>
    <row r="4343" spans="4:13" x14ac:dyDescent="0.2">
      <c r="D4343" s="200"/>
      <c r="E4343" s="4" t="s">
        <v>40</v>
      </c>
      <c r="F4343" s="5"/>
      <c r="G4343" s="6">
        <v>72</v>
      </c>
      <c r="H4343" s="8">
        <v>3</v>
      </c>
      <c r="I4343" s="1">
        <v>2</v>
      </c>
      <c r="J4343" s="1">
        <v>5</v>
      </c>
      <c r="K4343" s="1">
        <v>12</v>
      </c>
      <c r="L4343" s="1">
        <v>46</v>
      </c>
      <c r="M4343" s="9">
        <v>4</v>
      </c>
    </row>
    <row r="4344" spans="4:13" x14ac:dyDescent="0.2">
      <c r="D4344" s="199" t="s">
        <v>76</v>
      </c>
      <c r="E4344" s="22" t="s">
        <v>77</v>
      </c>
      <c r="F4344" s="21"/>
      <c r="G4344" s="19">
        <v>608</v>
      </c>
      <c r="H4344" s="27">
        <v>29</v>
      </c>
      <c r="I4344" s="3">
        <v>48</v>
      </c>
      <c r="J4344" s="3">
        <v>56</v>
      </c>
      <c r="K4344" s="3">
        <v>166</v>
      </c>
      <c r="L4344" s="3">
        <v>281</v>
      </c>
      <c r="M4344" s="26">
        <v>28</v>
      </c>
    </row>
    <row r="4345" spans="4:13" x14ac:dyDescent="0.2">
      <c r="D4345" s="200"/>
      <c r="E4345" s="4" t="s">
        <v>34</v>
      </c>
      <c r="F4345" s="5"/>
      <c r="G4345" s="6">
        <v>37</v>
      </c>
      <c r="H4345" s="8">
        <v>0</v>
      </c>
      <c r="I4345" s="1">
        <v>1</v>
      </c>
      <c r="J4345" s="1">
        <v>0</v>
      </c>
      <c r="K4345" s="1">
        <v>2</v>
      </c>
      <c r="L4345" s="1">
        <v>33</v>
      </c>
      <c r="M4345" s="9">
        <v>1</v>
      </c>
    </row>
    <row r="4346" spans="4:13" x14ac:dyDescent="0.2">
      <c r="D4346" s="200"/>
      <c r="E4346" s="4" t="s">
        <v>35</v>
      </c>
      <c r="F4346" s="5"/>
      <c r="G4346" s="6">
        <v>73</v>
      </c>
      <c r="H4346" s="8">
        <v>6</v>
      </c>
      <c r="I4346" s="1">
        <v>4</v>
      </c>
      <c r="J4346" s="1">
        <v>11</v>
      </c>
      <c r="K4346" s="1">
        <v>22</v>
      </c>
      <c r="L4346" s="1">
        <v>29</v>
      </c>
      <c r="M4346" s="9">
        <v>1</v>
      </c>
    </row>
    <row r="4347" spans="4:13" x14ac:dyDescent="0.2">
      <c r="D4347" s="200"/>
      <c r="E4347" s="4" t="s">
        <v>36</v>
      </c>
      <c r="F4347" s="5"/>
      <c r="G4347" s="6">
        <v>92</v>
      </c>
      <c r="H4347" s="8">
        <v>7</v>
      </c>
      <c r="I4347" s="1">
        <v>7</v>
      </c>
      <c r="J4347" s="1">
        <v>10</v>
      </c>
      <c r="K4347" s="1">
        <v>34</v>
      </c>
      <c r="L4347" s="1">
        <v>34</v>
      </c>
      <c r="M4347" s="9">
        <v>0</v>
      </c>
    </row>
    <row r="4348" spans="4:13" x14ac:dyDescent="0.2">
      <c r="D4348" s="200"/>
      <c r="E4348" s="4" t="s">
        <v>37</v>
      </c>
      <c r="F4348" s="5"/>
      <c r="G4348" s="6">
        <v>110</v>
      </c>
      <c r="H4348" s="8">
        <v>7</v>
      </c>
      <c r="I4348" s="1">
        <v>11</v>
      </c>
      <c r="J4348" s="1">
        <v>6</v>
      </c>
      <c r="K4348" s="1">
        <v>42</v>
      </c>
      <c r="L4348" s="1">
        <v>41</v>
      </c>
      <c r="M4348" s="9">
        <v>3</v>
      </c>
    </row>
    <row r="4349" spans="4:13" x14ac:dyDescent="0.2">
      <c r="D4349" s="200"/>
      <c r="E4349" s="4" t="s">
        <v>38</v>
      </c>
      <c r="F4349" s="5"/>
      <c r="G4349" s="6">
        <v>93</v>
      </c>
      <c r="H4349" s="8">
        <v>6</v>
      </c>
      <c r="I4349" s="1">
        <v>12</v>
      </c>
      <c r="J4349" s="1">
        <v>11</v>
      </c>
      <c r="K4349" s="1">
        <v>27</v>
      </c>
      <c r="L4349" s="1">
        <v>35</v>
      </c>
      <c r="M4349" s="9">
        <v>2</v>
      </c>
    </row>
    <row r="4350" spans="4:13" x14ac:dyDescent="0.2">
      <c r="D4350" s="200"/>
      <c r="E4350" s="4" t="s">
        <v>39</v>
      </c>
      <c r="F4350" s="5"/>
      <c r="G4350" s="6">
        <v>114</v>
      </c>
      <c r="H4350" s="8">
        <v>2</v>
      </c>
      <c r="I4350" s="1">
        <v>9</v>
      </c>
      <c r="J4350" s="1">
        <v>16</v>
      </c>
      <c r="K4350" s="1">
        <v>22</v>
      </c>
      <c r="L4350" s="1">
        <v>54</v>
      </c>
      <c r="M4350" s="9">
        <v>11</v>
      </c>
    </row>
    <row r="4351" spans="4:13" x14ac:dyDescent="0.2">
      <c r="D4351" s="201"/>
      <c r="E4351" s="57" t="s">
        <v>40</v>
      </c>
      <c r="F4351" s="59"/>
      <c r="G4351" s="55">
        <v>89</v>
      </c>
      <c r="H4351" s="77">
        <v>1</v>
      </c>
      <c r="I4351" s="32">
        <v>4</v>
      </c>
      <c r="J4351" s="32">
        <v>2</v>
      </c>
      <c r="K4351" s="32">
        <v>17</v>
      </c>
      <c r="L4351" s="32">
        <v>55</v>
      </c>
      <c r="M4351" s="80">
        <v>10</v>
      </c>
    </row>
    <row r="4353" spans="2:13" x14ac:dyDescent="0.2">
      <c r="B4353" s="40" t="str">
        <f xml:space="preserve"> HYPERLINK("#'目次'!B186", "[180]")</f>
        <v>[180]</v>
      </c>
      <c r="C4353" s="23" t="s">
        <v>313</v>
      </c>
    </row>
    <row r="4356" spans="2:13" x14ac:dyDescent="0.2">
      <c r="C4356" s="23" t="s">
        <v>80</v>
      </c>
    </row>
    <row r="4357" spans="2:13" x14ac:dyDescent="0.2">
      <c r="E4357" s="195"/>
      <c r="F4357" s="196"/>
      <c r="G4357" s="37" t="s">
        <v>15</v>
      </c>
      <c r="H4357" s="33" t="s">
        <v>306</v>
      </c>
      <c r="I4357" s="13" t="s">
        <v>307</v>
      </c>
      <c r="J4357" s="13" t="s">
        <v>308</v>
      </c>
      <c r="K4357" s="13" t="s">
        <v>309</v>
      </c>
      <c r="L4357" s="13" t="s">
        <v>310</v>
      </c>
      <c r="M4357" s="38" t="s">
        <v>18</v>
      </c>
    </row>
    <row r="4358" spans="2:13" x14ac:dyDescent="0.2">
      <c r="E4358" s="197"/>
      <c r="F4358" s="198"/>
      <c r="G4358" s="35"/>
      <c r="H4358" s="39"/>
      <c r="I4358" s="14"/>
      <c r="J4358" s="14"/>
      <c r="K4358" s="14"/>
      <c r="L4358" s="14"/>
      <c r="M4358" s="34"/>
    </row>
    <row r="4359" spans="2:13" x14ac:dyDescent="0.2">
      <c r="E4359" s="91" t="s">
        <v>15</v>
      </c>
      <c r="F4359" s="46"/>
      <c r="G4359" s="36">
        <v>1200</v>
      </c>
      <c r="H4359" s="17">
        <v>50</v>
      </c>
      <c r="I4359" s="17">
        <v>75</v>
      </c>
      <c r="J4359" s="17">
        <v>113</v>
      </c>
      <c r="K4359" s="17">
        <v>327</v>
      </c>
      <c r="L4359" s="17">
        <v>589</v>
      </c>
      <c r="M4359" s="47">
        <v>46</v>
      </c>
    </row>
    <row r="4360" spans="2:13" x14ac:dyDescent="0.2">
      <c r="E4360" s="4" t="s">
        <v>81</v>
      </c>
      <c r="F4360" s="5"/>
      <c r="G4360" s="19">
        <v>48</v>
      </c>
      <c r="H4360" s="27">
        <v>4</v>
      </c>
      <c r="I4360" s="3">
        <v>2</v>
      </c>
      <c r="J4360" s="3">
        <v>1</v>
      </c>
      <c r="K4360" s="3">
        <v>12</v>
      </c>
      <c r="L4360" s="3">
        <v>28</v>
      </c>
      <c r="M4360" s="26">
        <v>1</v>
      </c>
    </row>
    <row r="4361" spans="2:13" x14ac:dyDescent="0.2">
      <c r="E4361" s="4" t="s">
        <v>82</v>
      </c>
      <c r="F4361" s="5"/>
      <c r="G4361" s="6">
        <v>84</v>
      </c>
      <c r="H4361" s="8">
        <v>2</v>
      </c>
      <c r="I4361" s="1">
        <v>5</v>
      </c>
      <c r="J4361" s="1">
        <v>6</v>
      </c>
      <c r="K4361" s="1">
        <v>22</v>
      </c>
      <c r="L4361" s="1">
        <v>44</v>
      </c>
      <c r="M4361" s="9">
        <v>5</v>
      </c>
    </row>
    <row r="4362" spans="2:13" x14ac:dyDescent="0.2">
      <c r="E4362" s="4" t="s">
        <v>83</v>
      </c>
      <c r="F4362" s="5"/>
      <c r="G4362" s="6">
        <v>462</v>
      </c>
      <c r="H4362" s="8">
        <v>17</v>
      </c>
      <c r="I4362" s="1">
        <v>37</v>
      </c>
      <c r="J4362" s="1">
        <v>44</v>
      </c>
      <c r="K4362" s="1">
        <v>133</v>
      </c>
      <c r="L4362" s="1">
        <v>207</v>
      </c>
      <c r="M4362" s="9">
        <v>24</v>
      </c>
    </row>
    <row r="4363" spans="2:13" x14ac:dyDescent="0.2">
      <c r="E4363" s="4" t="s">
        <v>84</v>
      </c>
      <c r="F4363" s="5"/>
      <c r="G4363" s="6">
        <v>30</v>
      </c>
      <c r="H4363" s="8">
        <v>0</v>
      </c>
      <c r="I4363" s="1">
        <v>0</v>
      </c>
      <c r="J4363" s="1">
        <v>6</v>
      </c>
      <c r="K4363" s="1">
        <v>9</v>
      </c>
      <c r="L4363" s="1">
        <v>14</v>
      </c>
      <c r="M4363" s="9">
        <v>1</v>
      </c>
    </row>
    <row r="4364" spans="2:13" x14ac:dyDescent="0.2">
      <c r="E4364" s="4" t="s">
        <v>85</v>
      </c>
      <c r="F4364" s="5"/>
      <c r="G4364" s="6">
        <v>144</v>
      </c>
      <c r="H4364" s="8">
        <v>8</v>
      </c>
      <c r="I4364" s="1">
        <v>9</v>
      </c>
      <c r="J4364" s="1">
        <v>16</v>
      </c>
      <c r="K4364" s="1">
        <v>33</v>
      </c>
      <c r="L4364" s="1">
        <v>74</v>
      </c>
      <c r="M4364" s="9">
        <v>4</v>
      </c>
    </row>
    <row r="4365" spans="2:13" x14ac:dyDescent="0.2">
      <c r="E4365" s="4" t="s">
        <v>86</v>
      </c>
      <c r="F4365" s="5"/>
      <c r="G4365" s="6">
        <v>192</v>
      </c>
      <c r="H4365" s="8">
        <v>10</v>
      </c>
      <c r="I4365" s="1">
        <v>12</v>
      </c>
      <c r="J4365" s="1">
        <v>23</v>
      </c>
      <c r="K4365" s="1">
        <v>59</v>
      </c>
      <c r="L4365" s="1">
        <v>87</v>
      </c>
      <c r="M4365" s="9">
        <v>1</v>
      </c>
    </row>
    <row r="4366" spans="2:13" x14ac:dyDescent="0.2">
      <c r="E4366" s="4" t="s">
        <v>87</v>
      </c>
      <c r="F4366" s="5"/>
      <c r="G4366" s="6">
        <v>72</v>
      </c>
      <c r="H4366" s="8">
        <v>3</v>
      </c>
      <c r="I4366" s="1">
        <v>3</v>
      </c>
      <c r="J4366" s="1">
        <v>2</v>
      </c>
      <c r="K4366" s="1">
        <v>22</v>
      </c>
      <c r="L4366" s="1">
        <v>40</v>
      </c>
      <c r="M4366" s="9">
        <v>2</v>
      </c>
    </row>
    <row r="4367" spans="2:13" x14ac:dyDescent="0.2">
      <c r="E4367" s="4" t="s">
        <v>88</v>
      </c>
      <c r="F4367" s="5"/>
      <c r="G4367" s="6">
        <v>36</v>
      </c>
      <c r="H4367" s="8">
        <v>2</v>
      </c>
      <c r="I4367" s="1">
        <v>0</v>
      </c>
      <c r="J4367" s="1">
        <v>5</v>
      </c>
      <c r="K4367" s="1">
        <v>11</v>
      </c>
      <c r="L4367" s="1">
        <v>14</v>
      </c>
      <c r="M4367" s="9">
        <v>4</v>
      </c>
    </row>
    <row r="4368" spans="2:13" x14ac:dyDescent="0.2">
      <c r="E4368" s="4" t="s">
        <v>89</v>
      </c>
      <c r="F4368" s="5"/>
      <c r="G4368" s="6">
        <v>66</v>
      </c>
      <c r="H4368" s="8">
        <v>2</v>
      </c>
      <c r="I4368" s="1">
        <v>4</v>
      </c>
      <c r="J4368" s="1">
        <v>8</v>
      </c>
      <c r="K4368" s="1">
        <v>12</v>
      </c>
      <c r="L4368" s="1">
        <v>38</v>
      </c>
      <c r="M4368" s="9">
        <v>2</v>
      </c>
    </row>
    <row r="4369" spans="2:13" x14ac:dyDescent="0.2">
      <c r="E4369" s="4" t="s">
        <v>90</v>
      </c>
      <c r="F4369" s="5"/>
      <c r="G4369" s="6">
        <v>54</v>
      </c>
      <c r="H4369" s="8">
        <v>2</v>
      </c>
      <c r="I4369" s="1">
        <v>3</v>
      </c>
      <c r="J4369" s="1">
        <v>0</v>
      </c>
      <c r="K4369" s="1">
        <v>14</v>
      </c>
      <c r="L4369" s="1">
        <v>34</v>
      </c>
      <c r="M4369" s="9">
        <v>1</v>
      </c>
    </row>
    <row r="4370" spans="2:13" x14ac:dyDescent="0.2">
      <c r="E4370" s="57" t="s">
        <v>91</v>
      </c>
      <c r="F4370" s="59"/>
      <c r="G4370" s="55">
        <v>12</v>
      </c>
      <c r="H4370" s="77">
        <v>0</v>
      </c>
      <c r="I4370" s="32">
        <v>0</v>
      </c>
      <c r="J4370" s="32">
        <v>2</v>
      </c>
      <c r="K4370" s="32">
        <v>0</v>
      </c>
      <c r="L4370" s="32">
        <v>9</v>
      </c>
      <c r="M4370" s="80">
        <v>1</v>
      </c>
    </row>
    <row r="4372" spans="2:13" x14ac:dyDescent="0.2">
      <c r="B4372" s="40" t="str">
        <f xml:space="preserve"> HYPERLINK("#'目次'!B187", "[181]")</f>
        <v>[181]</v>
      </c>
      <c r="C4372" s="23" t="s">
        <v>316</v>
      </c>
    </row>
    <row r="4375" spans="2:13" x14ac:dyDescent="0.2">
      <c r="C4375" s="23" t="s">
        <v>14</v>
      </c>
    </row>
    <row r="4376" spans="2:13" x14ac:dyDescent="0.2">
      <c r="D4376" s="195"/>
      <c r="E4376" s="196"/>
      <c r="F4376" s="196"/>
      <c r="G4376" s="37" t="s">
        <v>15</v>
      </c>
      <c r="H4376" s="33" t="s">
        <v>306</v>
      </c>
      <c r="I4376" s="13" t="s">
        <v>307</v>
      </c>
      <c r="J4376" s="13" t="s">
        <v>308</v>
      </c>
      <c r="K4376" s="13" t="s">
        <v>309</v>
      </c>
      <c r="L4376" s="13" t="s">
        <v>310</v>
      </c>
      <c r="M4376" s="38" t="s">
        <v>18</v>
      </c>
    </row>
    <row r="4377" spans="2:13" x14ac:dyDescent="0.2">
      <c r="D4377" s="197"/>
      <c r="E4377" s="198"/>
      <c r="F4377" s="198"/>
      <c r="G4377" s="35"/>
      <c r="H4377" s="39"/>
      <c r="I4377" s="14"/>
      <c r="J4377" s="14"/>
      <c r="K4377" s="14"/>
      <c r="L4377" s="14"/>
      <c r="M4377" s="34"/>
    </row>
    <row r="4378" spans="2:13" x14ac:dyDescent="0.2">
      <c r="D4378" s="56"/>
      <c r="E4378" s="58" t="s">
        <v>15</v>
      </c>
      <c r="F4378" s="46"/>
      <c r="G4378" s="36">
        <v>1200</v>
      </c>
      <c r="H4378" s="17">
        <v>8</v>
      </c>
      <c r="I4378" s="17">
        <v>5</v>
      </c>
      <c r="J4378" s="17">
        <v>7</v>
      </c>
      <c r="K4378" s="17">
        <v>24</v>
      </c>
      <c r="L4378" s="17">
        <v>1049</v>
      </c>
      <c r="M4378" s="47">
        <v>107</v>
      </c>
    </row>
    <row r="4379" spans="2:13" x14ac:dyDescent="0.2">
      <c r="D4379" s="199" t="s">
        <v>19</v>
      </c>
      <c r="E4379" s="22" t="s">
        <v>20</v>
      </c>
      <c r="F4379" s="21"/>
      <c r="G4379" s="19">
        <v>132</v>
      </c>
      <c r="H4379" s="27">
        <v>0</v>
      </c>
      <c r="I4379" s="3">
        <v>0</v>
      </c>
      <c r="J4379" s="3">
        <v>0</v>
      </c>
      <c r="K4379" s="3">
        <v>0</v>
      </c>
      <c r="L4379" s="3">
        <v>119</v>
      </c>
      <c r="M4379" s="26">
        <v>13</v>
      </c>
    </row>
    <row r="4380" spans="2:13" x14ac:dyDescent="0.2">
      <c r="D4380" s="200"/>
      <c r="E4380" s="4" t="s">
        <v>21</v>
      </c>
      <c r="F4380" s="5"/>
      <c r="G4380" s="6">
        <v>444</v>
      </c>
      <c r="H4380" s="8">
        <v>2</v>
      </c>
      <c r="I4380" s="1">
        <v>2</v>
      </c>
      <c r="J4380" s="1">
        <v>2</v>
      </c>
      <c r="K4380" s="1">
        <v>10</v>
      </c>
      <c r="L4380" s="1">
        <v>372</v>
      </c>
      <c r="M4380" s="9">
        <v>56</v>
      </c>
    </row>
    <row r="4381" spans="2:13" x14ac:dyDescent="0.2">
      <c r="D4381" s="200"/>
      <c r="E4381" s="4" t="s">
        <v>22</v>
      </c>
      <c r="F4381" s="5"/>
      <c r="G4381" s="6">
        <v>192</v>
      </c>
      <c r="H4381" s="8">
        <v>2</v>
      </c>
      <c r="I4381" s="1">
        <v>1</v>
      </c>
      <c r="J4381" s="1">
        <v>2</v>
      </c>
      <c r="K4381" s="1">
        <v>2</v>
      </c>
      <c r="L4381" s="1">
        <v>172</v>
      </c>
      <c r="M4381" s="9">
        <v>13</v>
      </c>
    </row>
    <row r="4382" spans="2:13" x14ac:dyDescent="0.2">
      <c r="D4382" s="200"/>
      <c r="E4382" s="4" t="s">
        <v>23</v>
      </c>
      <c r="F4382" s="5"/>
      <c r="G4382" s="6">
        <v>192</v>
      </c>
      <c r="H4382" s="8">
        <v>1</v>
      </c>
      <c r="I4382" s="1">
        <v>1</v>
      </c>
      <c r="J4382" s="1">
        <v>2</v>
      </c>
      <c r="K4382" s="1">
        <v>6</v>
      </c>
      <c r="L4382" s="1">
        <v>175</v>
      </c>
      <c r="M4382" s="9">
        <v>7</v>
      </c>
    </row>
    <row r="4383" spans="2:13" x14ac:dyDescent="0.2">
      <c r="D4383" s="200"/>
      <c r="E4383" s="4" t="s">
        <v>24</v>
      </c>
      <c r="F4383" s="5"/>
      <c r="G4383" s="6">
        <v>240</v>
      </c>
      <c r="H4383" s="8">
        <v>3</v>
      </c>
      <c r="I4383" s="1">
        <v>1</v>
      </c>
      <c r="J4383" s="1">
        <v>1</v>
      </c>
      <c r="K4383" s="1">
        <v>6</v>
      </c>
      <c r="L4383" s="1">
        <v>211</v>
      </c>
      <c r="M4383" s="9">
        <v>18</v>
      </c>
    </row>
    <row r="4384" spans="2:13" x14ac:dyDescent="0.2">
      <c r="D4384" s="199" t="s">
        <v>25</v>
      </c>
      <c r="E4384" s="22" t="s">
        <v>26</v>
      </c>
      <c r="F4384" s="21"/>
      <c r="G4384" s="19">
        <v>348</v>
      </c>
      <c r="H4384" s="27">
        <v>3</v>
      </c>
      <c r="I4384" s="3">
        <v>1</v>
      </c>
      <c r="J4384" s="3">
        <v>1</v>
      </c>
      <c r="K4384" s="3">
        <v>8</v>
      </c>
      <c r="L4384" s="3">
        <v>305</v>
      </c>
      <c r="M4384" s="26">
        <v>30</v>
      </c>
    </row>
    <row r="4385" spans="2:13" x14ac:dyDescent="0.2">
      <c r="D4385" s="200"/>
      <c r="E4385" s="4" t="s">
        <v>27</v>
      </c>
      <c r="F4385" s="5"/>
      <c r="G4385" s="6">
        <v>378</v>
      </c>
      <c r="H4385" s="8">
        <v>3</v>
      </c>
      <c r="I4385" s="1">
        <v>2</v>
      </c>
      <c r="J4385" s="1">
        <v>5</v>
      </c>
      <c r="K4385" s="1">
        <v>8</v>
      </c>
      <c r="L4385" s="1">
        <v>330</v>
      </c>
      <c r="M4385" s="9">
        <v>30</v>
      </c>
    </row>
    <row r="4386" spans="2:13" x14ac:dyDescent="0.2">
      <c r="D4386" s="200"/>
      <c r="E4386" s="4" t="s">
        <v>28</v>
      </c>
      <c r="F4386" s="5"/>
      <c r="G4386" s="6">
        <v>372</v>
      </c>
      <c r="H4386" s="8">
        <v>2</v>
      </c>
      <c r="I4386" s="1">
        <v>2</v>
      </c>
      <c r="J4386" s="1">
        <v>1</v>
      </c>
      <c r="K4386" s="1">
        <v>7</v>
      </c>
      <c r="L4386" s="1">
        <v>320</v>
      </c>
      <c r="M4386" s="9">
        <v>40</v>
      </c>
    </row>
    <row r="4387" spans="2:13" x14ac:dyDescent="0.2">
      <c r="D4387" s="200"/>
      <c r="E4387" s="4" t="s">
        <v>29</v>
      </c>
      <c r="F4387" s="5"/>
      <c r="G4387" s="6">
        <v>102</v>
      </c>
      <c r="H4387" s="8">
        <v>0</v>
      </c>
      <c r="I4387" s="1">
        <v>0</v>
      </c>
      <c r="J4387" s="1">
        <v>0</v>
      </c>
      <c r="K4387" s="1">
        <v>1</v>
      </c>
      <c r="L4387" s="1">
        <v>94</v>
      </c>
      <c r="M4387" s="9">
        <v>7</v>
      </c>
    </row>
    <row r="4388" spans="2:13" x14ac:dyDescent="0.2">
      <c r="D4388" s="199" t="s">
        <v>30</v>
      </c>
      <c r="E4388" s="22" t="s">
        <v>31</v>
      </c>
      <c r="F4388" s="21"/>
      <c r="G4388" s="19">
        <v>592</v>
      </c>
      <c r="H4388" s="27">
        <v>6</v>
      </c>
      <c r="I4388" s="3">
        <v>2</v>
      </c>
      <c r="J4388" s="3">
        <v>3</v>
      </c>
      <c r="K4388" s="3">
        <v>17</v>
      </c>
      <c r="L4388" s="3">
        <v>517</v>
      </c>
      <c r="M4388" s="26">
        <v>47</v>
      </c>
    </row>
    <row r="4389" spans="2:13" x14ac:dyDescent="0.2">
      <c r="D4389" s="200"/>
      <c r="E4389" s="4" t="s">
        <v>32</v>
      </c>
      <c r="F4389" s="5"/>
      <c r="G4389" s="6">
        <v>608</v>
      </c>
      <c r="H4389" s="8">
        <v>2</v>
      </c>
      <c r="I4389" s="1">
        <v>3</v>
      </c>
      <c r="J4389" s="1">
        <v>4</v>
      </c>
      <c r="K4389" s="1">
        <v>7</v>
      </c>
      <c r="L4389" s="1">
        <v>532</v>
      </c>
      <c r="M4389" s="9">
        <v>60</v>
      </c>
    </row>
    <row r="4390" spans="2:13" x14ac:dyDescent="0.2">
      <c r="D4390" s="199" t="s">
        <v>33</v>
      </c>
      <c r="E4390" s="22" t="s">
        <v>34</v>
      </c>
      <c r="F4390" s="21"/>
      <c r="G4390" s="19">
        <v>74</v>
      </c>
      <c r="H4390" s="27">
        <v>1</v>
      </c>
      <c r="I4390" s="3">
        <v>0</v>
      </c>
      <c r="J4390" s="3">
        <v>0</v>
      </c>
      <c r="K4390" s="3">
        <v>1</v>
      </c>
      <c r="L4390" s="3">
        <v>69</v>
      </c>
      <c r="M4390" s="26">
        <v>3</v>
      </c>
    </row>
    <row r="4391" spans="2:13" x14ac:dyDescent="0.2">
      <c r="D4391" s="200"/>
      <c r="E4391" s="4" t="s">
        <v>35</v>
      </c>
      <c r="F4391" s="5"/>
      <c r="G4391" s="6">
        <v>148</v>
      </c>
      <c r="H4391" s="8">
        <v>2</v>
      </c>
      <c r="I4391" s="1">
        <v>2</v>
      </c>
      <c r="J4391" s="1">
        <v>2</v>
      </c>
      <c r="K4391" s="1">
        <v>3</v>
      </c>
      <c r="L4391" s="1">
        <v>131</v>
      </c>
      <c r="M4391" s="9">
        <v>8</v>
      </c>
    </row>
    <row r="4392" spans="2:13" x14ac:dyDescent="0.2">
      <c r="D4392" s="200"/>
      <c r="E4392" s="4" t="s">
        <v>36</v>
      </c>
      <c r="F4392" s="5"/>
      <c r="G4392" s="6">
        <v>187</v>
      </c>
      <c r="H4392" s="8">
        <v>1</v>
      </c>
      <c r="I4392" s="1">
        <v>1</v>
      </c>
      <c r="J4392" s="1">
        <v>0</v>
      </c>
      <c r="K4392" s="1">
        <v>8</v>
      </c>
      <c r="L4392" s="1">
        <v>167</v>
      </c>
      <c r="M4392" s="9">
        <v>10</v>
      </c>
    </row>
    <row r="4393" spans="2:13" x14ac:dyDescent="0.2">
      <c r="D4393" s="200"/>
      <c r="E4393" s="4" t="s">
        <v>37</v>
      </c>
      <c r="F4393" s="5"/>
      <c r="G4393" s="6">
        <v>221</v>
      </c>
      <c r="H4393" s="8">
        <v>2</v>
      </c>
      <c r="I4393" s="1">
        <v>1</v>
      </c>
      <c r="J4393" s="1">
        <v>1</v>
      </c>
      <c r="K4393" s="1">
        <v>4</v>
      </c>
      <c r="L4393" s="1">
        <v>200</v>
      </c>
      <c r="M4393" s="9">
        <v>13</v>
      </c>
    </row>
    <row r="4394" spans="2:13" x14ac:dyDescent="0.2">
      <c r="D4394" s="200"/>
      <c r="E4394" s="4" t="s">
        <v>38</v>
      </c>
      <c r="F4394" s="5"/>
      <c r="G4394" s="6">
        <v>186</v>
      </c>
      <c r="H4394" s="8">
        <v>1</v>
      </c>
      <c r="I4394" s="1">
        <v>1</v>
      </c>
      <c r="J4394" s="1">
        <v>2</v>
      </c>
      <c r="K4394" s="1">
        <v>4</v>
      </c>
      <c r="L4394" s="1">
        <v>166</v>
      </c>
      <c r="M4394" s="9">
        <v>12</v>
      </c>
    </row>
    <row r="4395" spans="2:13" x14ac:dyDescent="0.2">
      <c r="D4395" s="200"/>
      <c r="E4395" s="4" t="s">
        <v>39</v>
      </c>
      <c r="F4395" s="5"/>
      <c r="G4395" s="6">
        <v>223</v>
      </c>
      <c r="H4395" s="8">
        <v>0</v>
      </c>
      <c r="I4395" s="1">
        <v>0</v>
      </c>
      <c r="J4395" s="1">
        <v>1</v>
      </c>
      <c r="K4395" s="1">
        <v>2</v>
      </c>
      <c r="L4395" s="1">
        <v>187</v>
      </c>
      <c r="M4395" s="9">
        <v>33</v>
      </c>
    </row>
    <row r="4396" spans="2:13" x14ac:dyDescent="0.2">
      <c r="D4396" s="201"/>
      <c r="E4396" s="57" t="s">
        <v>40</v>
      </c>
      <c r="F4396" s="59"/>
      <c r="G4396" s="55">
        <v>161</v>
      </c>
      <c r="H4396" s="77">
        <v>1</v>
      </c>
      <c r="I4396" s="32">
        <v>0</v>
      </c>
      <c r="J4396" s="32">
        <v>1</v>
      </c>
      <c r="K4396" s="32">
        <v>2</v>
      </c>
      <c r="L4396" s="32">
        <v>129</v>
      </c>
      <c r="M4396" s="80">
        <v>28</v>
      </c>
    </row>
    <row r="4398" spans="2:13" x14ac:dyDescent="0.2">
      <c r="B4398" s="40" t="str">
        <f xml:space="preserve"> HYPERLINK("#'目次'!B188", "[182]")</f>
        <v>[182]</v>
      </c>
      <c r="C4398" s="23" t="s">
        <v>316</v>
      </c>
    </row>
    <row r="4401" spans="3:13" x14ac:dyDescent="0.2">
      <c r="C4401" s="23" t="s">
        <v>48</v>
      </c>
    </row>
    <row r="4402" spans="3:13" x14ac:dyDescent="0.2">
      <c r="D4402" s="195"/>
      <c r="E4402" s="196"/>
      <c r="F4402" s="196"/>
      <c r="G4402" s="37" t="s">
        <v>15</v>
      </c>
      <c r="H4402" s="33" t="s">
        <v>306</v>
      </c>
      <c r="I4402" s="13" t="s">
        <v>307</v>
      </c>
      <c r="J4402" s="13" t="s">
        <v>308</v>
      </c>
      <c r="K4402" s="13" t="s">
        <v>309</v>
      </c>
      <c r="L4402" s="13" t="s">
        <v>310</v>
      </c>
      <c r="M4402" s="38" t="s">
        <v>18</v>
      </c>
    </row>
    <row r="4403" spans="3:13" x14ac:dyDescent="0.2">
      <c r="D4403" s="197"/>
      <c r="E4403" s="198"/>
      <c r="F4403" s="198"/>
      <c r="G4403" s="35"/>
      <c r="H4403" s="39"/>
      <c r="I4403" s="14"/>
      <c r="J4403" s="14"/>
      <c r="K4403" s="14"/>
      <c r="L4403" s="14"/>
      <c r="M4403" s="34"/>
    </row>
    <row r="4404" spans="3:13" x14ac:dyDescent="0.2">
      <c r="D4404" s="56"/>
      <c r="E4404" s="58" t="s">
        <v>15</v>
      </c>
      <c r="F4404" s="46"/>
      <c r="G4404" s="36">
        <v>1200</v>
      </c>
      <c r="H4404" s="17">
        <v>8</v>
      </c>
      <c r="I4404" s="17">
        <v>5</v>
      </c>
      <c r="J4404" s="17">
        <v>7</v>
      </c>
      <c r="K4404" s="17">
        <v>24</v>
      </c>
      <c r="L4404" s="17">
        <v>1049</v>
      </c>
      <c r="M4404" s="47">
        <v>107</v>
      </c>
    </row>
    <row r="4405" spans="3:13" x14ac:dyDescent="0.2">
      <c r="D4405" s="199" t="s">
        <v>49</v>
      </c>
      <c r="E4405" s="22" t="s">
        <v>50</v>
      </c>
      <c r="F4405" s="21"/>
      <c r="G4405" s="19">
        <v>15</v>
      </c>
      <c r="H4405" s="27">
        <v>0</v>
      </c>
      <c r="I4405" s="3">
        <v>0</v>
      </c>
      <c r="J4405" s="3">
        <v>0</v>
      </c>
      <c r="K4405" s="3">
        <v>0</v>
      </c>
      <c r="L4405" s="3">
        <v>15</v>
      </c>
      <c r="M4405" s="26">
        <v>0</v>
      </c>
    </row>
    <row r="4406" spans="3:13" x14ac:dyDescent="0.2">
      <c r="D4406" s="200"/>
      <c r="E4406" s="4" t="s">
        <v>51</v>
      </c>
      <c r="F4406" s="5"/>
      <c r="G4406" s="6">
        <v>142</v>
      </c>
      <c r="H4406" s="8">
        <v>1</v>
      </c>
      <c r="I4406" s="1">
        <v>0</v>
      </c>
      <c r="J4406" s="1">
        <v>1</v>
      </c>
      <c r="K4406" s="1">
        <v>3</v>
      </c>
      <c r="L4406" s="1">
        <v>121</v>
      </c>
      <c r="M4406" s="9">
        <v>16</v>
      </c>
    </row>
    <row r="4407" spans="3:13" x14ac:dyDescent="0.2">
      <c r="D4407" s="200"/>
      <c r="E4407" s="4" t="s">
        <v>52</v>
      </c>
      <c r="F4407" s="5"/>
      <c r="G4407" s="6">
        <v>26</v>
      </c>
      <c r="H4407" s="8">
        <v>1</v>
      </c>
      <c r="I4407" s="1">
        <v>0</v>
      </c>
      <c r="J4407" s="1">
        <v>0</v>
      </c>
      <c r="K4407" s="1">
        <v>0</v>
      </c>
      <c r="L4407" s="1">
        <v>23</v>
      </c>
      <c r="M4407" s="9">
        <v>2</v>
      </c>
    </row>
    <row r="4408" spans="3:13" x14ac:dyDescent="0.2">
      <c r="D4408" s="200"/>
      <c r="E4408" s="4" t="s">
        <v>53</v>
      </c>
      <c r="F4408" s="5"/>
      <c r="G4408" s="6">
        <v>41</v>
      </c>
      <c r="H4408" s="8">
        <v>0</v>
      </c>
      <c r="I4408" s="1">
        <v>1</v>
      </c>
      <c r="J4408" s="1">
        <v>0</v>
      </c>
      <c r="K4408" s="1">
        <v>1</v>
      </c>
      <c r="L4408" s="1">
        <v>35</v>
      </c>
      <c r="M4408" s="9">
        <v>4</v>
      </c>
    </row>
    <row r="4409" spans="3:13" x14ac:dyDescent="0.2">
      <c r="D4409" s="200"/>
      <c r="E4409" s="4" t="s">
        <v>54</v>
      </c>
      <c r="F4409" s="5"/>
      <c r="G4409" s="6">
        <v>226</v>
      </c>
      <c r="H4409" s="8">
        <v>0</v>
      </c>
      <c r="I4409" s="1">
        <v>1</v>
      </c>
      <c r="J4409" s="1">
        <v>2</v>
      </c>
      <c r="K4409" s="1">
        <v>7</v>
      </c>
      <c r="L4409" s="1">
        <v>199</v>
      </c>
      <c r="M4409" s="9">
        <v>17</v>
      </c>
    </row>
    <row r="4410" spans="3:13" x14ac:dyDescent="0.2">
      <c r="D4410" s="200"/>
      <c r="E4410" s="4" t="s">
        <v>55</v>
      </c>
      <c r="F4410" s="5"/>
      <c r="G4410" s="6">
        <v>125</v>
      </c>
      <c r="H4410" s="8">
        <v>0</v>
      </c>
      <c r="I4410" s="1">
        <v>0</v>
      </c>
      <c r="J4410" s="1">
        <v>1</v>
      </c>
      <c r="K4410" s="1">
        <v>3</v>
      </c>
      <c r="L4410" s="1">
        <v>114</v>
      </c>
      <c r="M4410" s="9">
        <v>7</v>
      </c>
    </row>
    <row r="4411" spans="3:13" x14ac:dyDescent="0.2">
      <c r="D4411" s="200"/>
      <c r="E4411" s="4" t="s">
        <v>56</v>
      </c>
      <c r="F4411" s="5"/>
      <c r="G4411" s="6">
        <v>190</v>
      </c>
      <c r="H4411" s="8">
        <v>1</v>
      </c>
      <c r="I4411" s="1">
        <v>0</v>
      </c>
      <c r="J4411" s="1">
        <v>2</v>
      </c>
      <c r="K4411" s="1">
        <v>4</v>
      </c>
      <c r="L4411" s="1">
        <v>169</v>
      </c>
      <c r="M4411" s="9">
        <v>14</v>
      </c>
    </row>
    <row r="4412" spans="3:13" x14ac:dyDescent="0.2">
      <c r="D4412" s="200"/>
      <c r="E4412" s="4" t="s">
        <v>57</v>
      </c>
      <c r="F4412" s="5"/>
      <c r="G4412" s="6">
        <v>185</v>
      </c>
      <c r="H4412" s="8">
        <v>0</v>
      </c>
      <c r="I4412" s="1">
        <v>1</v>
      </c>
      <c r="J4412" s="1">
        <v>1</v>
      </c>
      <c r="K4412" s="1">
        <v>1</v>
      </c>
      <c r="L4412" s="1">
        <v>165</v>
      </c>
      <c r="M4412" s="9">
        <v>17</v>
      </c>
    </row>
    <row r="4413" spans="3:13" x14ac:dyDescent="0.2">
      <c r="D4413" s="200"/>
      <c r="E4413" s="4" t="s">
        <v>58</v>
      </c>
      <c r="F4413" s="5"/>
      <c r="G4413" s="6">
        <v>113</v>
      </c>
      <c r="H4413" s="8">
        <v>3</v>
      </c>
      <c r="I4413" s="1">
        <v>2</v>
      </c>
      <c r="J4413" s="1">
        <v>0</v>
      </c>
      <c r="K4413" s="1">
        <v>1</v>
      </c>
      <c r="L4413" s="1">
        <v>102</v>
      </c>
      <c r="M4413" s="9">
        <v>5</v>
      </c>
    </row>
    <row r="4414" spans="3:13" x14ac:dyDescent="0.2">
      <c r="D4414" s="200"/>
      <c r="E4414" s="4" t="s">
        <v>59</v>
      </c>
      <c r="F4414" s="5"/>
      <c r="G4414" s="6">
        <v>136</v>
      </c>
      <c r="H4414" s="8">
        <v>2</v>
      </c>
      <c r="I4414" s="1">
        <v>0</v>
      </c>
      <c r="J4414" s="1">
        <v>0</v>
      </c>
      <c r="K4414" s="1">
        <v>4</v>
      </c>
      <c r="L4414" s="1">
        <v>106</v>
      </c>
      <c r="M4414" s="9">
        <v>24</v>
      </c>
    </row>
    <row r="4415" spans="3:13" x14ac:dyDescent="0.2">
      <c r="D4415" s="199" t="s">
        <v>60</v>
      </c>
      <c r="E4415" s="22" t="s">
        <v>61</v>
      </c>
      <c r="F4415" s="21"/>
      <c r="G4415" s="19">
        <v>205</v>
      </c>
      <c r="H4415" s="27">
        <v>2</v>
      </c>
      <c r="I4415" s="3">
        <v>0</v>
      </c>
      <c r="J4415" s="3">
        <v>1</v>
      </c>
      <c r="K4415" s="3">
        <v>5</v>
      </c>
      <c r="L4415" s="3">
        <v>174</v>
      </c>
      <c r="M4415" s="26">
        <v>23</v>
      </c>
    </row>
    <row r="4416" spans="3:13" x14ac:dyDescent="0.2">
      <c r="D4416" s="200"/>
      <c r="E4416" s="4" t="s">
        <v>62</v>
      </c>
      <c r="F4416" s="5"/>
      <c r="G4416" s="6">
        <v>160</v>
      </c>
      <c r="H4416" s="8">
        <v>0</v>
      </c>
      <c r="I4416" s="1">
        <v>0</v>
      </c>
      <c r="J4416" s="1">
        <v>0</v>
      </c>
      <c r="K4416" s="1">
        <v>8</v>
      </c>
      <c r="L4416" s="1">
        <v>137</v>
      </c>
      <c r="M4416" s="9">
        <v>15</v>
      </c>
    </row>
    <row r="4417" spans="2:13" x14ac:dyDescent="0.2">
      <c r="D4417" s="200"/>
      <c r="E4417" s="4" t="s">
        <v>63</v>
      </c>
      <c r="F4417" s="5"/>
      <c r="G4417" s="6">
        <v>121</v>
      </c>
      <c r="H4417" s="8">
        <v>0</v>
      </c>
      <c r="I4417" s="1">
        <v>0</v>
      </c>
      <c r="J4417" s="1">
        <v>0</v>
      </c>
      <c r="K4417" s="1">
        <v>1</v>
      </c>
      <c r="L4417" s="1">
        <v>111</v>
      </c>
      <c r="M4417" s="9">
        <v>9</v>
      </c>
    </row>
    <row r="4418" spans="2:13" x14ac:dyDescent="0.2">
      <c r="D4418" s="200"/>
      <c r="E4418" s="4" t="s">
        <v>64</v>
      </c>
      <c r="F4418" s="5"/>
      <c r="G4418" s="6">
        <v>124</v>
      </c>
      <c r="H4418" s="8">
        <v>1</v>
      </c>
      <c r="I4418" s="1">
        <v>0</v>
      </c>
      <c r="J4418" s="1">
        <v>1</v>
      </c>
      <c r="K4418" s="1">
        <v>2</v>
      </c>
      <c r="L4418" s="1">
        <v>109</v>
      </c>
      <c r="M4418" s="9">
        <v>11</v>
      </c>
    </row>
    <row r="4419" spans="2:13" x14ac:dyDescent="0.2">
      <c r="D4419" s="200"/>
      <c r="E4419" s="4" t="s">
        <v>65</v>
      </c>
      <c r="F4419" s="5"/>
      <c r="G4419" s="6">
        <v>109</v>
      </c>
      <c r="H4419" s="8">
        <v>2</v>
      </c>
      <c r="I4419" s="1">
        <v>0</v>
      </c>
      <c r="J4419" s="1">
        <v>1</v>
      </c>
      <c r="K4419" s="1">
        <v>2</v>
      </c>
      <c r="L4419" s="1">
        <v>98</v>
      </c>
      <c r="M4419" s="9">
        <v>6</v>
      </c>
    </row>
    <row r="4420" spans="2:13" x14ac:dyDescent="0.2">
      <c r="D4420" s="200"/>
      <c r="E4420" s="4" t="s">
        <v>66</v>
      </c>
      <c r="F4420" s="5"/>
      <c r="G4420" s="6">
        <v>104</v>
      </c>
      <c r="H4420" s="8">
        <v>0</v>
      </c>
      <c r="I4420" s="1">
        <v>0</v>
      </c>
      <c r="J4420" s="1">
        <v>1</v>
      </c>
      <c r="K4420" s="1">
        <v>0</v>
      </c>
      <c r="L4420" s="1">
        <v>99</v>
      </c>
      <c r="M4420" s="9">
        <v>4</v>
      </c>
    </row>
    <row r="4421" spans="2:13" x14ac:dyDescent="0.2">
      <c r="D4421" s="200"/>
      <c r="E4421" s="4" t="s">
        <v>67</v>
      </c>
      <c r="F4421" s="5"/>
      <c r="G4421" s="6">
        <v>139</v>
      </c>
      <c r="H4421" s="8">
        <v>2</v>
      </c>
      <c r="I4421" s="1">
        <v>1</v>
      </c>
      <c r="J4421" s="1">
        <v>3</v>
      </c>
      <c r="K4421" s="1">
        <v>5</v>
      </c>
      <c r="L4421" s="1">
        <v>114</v>
      </c>
      <c r="M4421" s="9">
        <v>14</v>
      </c>
    </row>
    <row r="4422" spans="2:13" x14ac:dyDescent="0.2">
      <c r="D4422" s="200"/>
      <c r="E4422" s="4" t="s">
        <v>68</v>
      </c>
      <c r="F4422" s="5"/>
      <c r="G4422" s="6">
        <v>48</v>
      </c>
      <c r="H4422" s="8">
        <v>1</v>
      </c>
      <c r="I4422" s="1">
        <v>2</v>
      </c>
      <c r="J4422" s="1">
        <v>0</v>
      </c>
      <c r="K4422" s="1">
        <v>0</v>
      </c>
      <c r="L4422" s="1">
        <v>43</v>
      </c>
      <c r="M4422" s="9">
        <v>2</v>
      </c>
    </row>
    <row r="4423" spans="2:13" x14ac:dyDescent="0.2">
      <c r="D4423" s="200"/>
      <c r="E4423" s="4" t="s">
        <v>69</v>
      </c>
      <c r="F4423" s="5"/>
      <c r="G4423" s="6">
        <v>37</v>
      </c>
      <c r="H4423" s="8">
        <v>0</v>
      </c>
      <c r="I4423" s="1">
        <v>1</v>
      </c>
      <c r="J4423" s="1">
        <v>0</v>
      </c>
      <c r="K4423" s="1">
        <v>0</v>
      </c>
      <c r="L4423" s="1">
        <v>35</v>
      </c>
      <c r="M4423" s="9">
        <v>1</v>
      </c>
    </row>
    <row r="4424" spans="2:13" x14ac:dyDescent="0.2">
      <c r="D4424" s="93" t="s">
        <v>70</v>
      </c>
      <c r="E4424" s="89" t="s">
        <v>18</v>
      </c>
      <c r="F4424" s="92"/>
      <c r="G4424" s="94">
        <v>0</v>
      </c>
      <c r="H4424" s="122">
        <v>0</v>
      </c>
      <c r="I4424" s="63">
        <v>0</v>
      </c>
      <c r="J4424" s="63">
        <v>0</v>
      </c>
      <c r="K4424" s="63">
        <v>0</v>
      </c>
      <c r="L4424" s="63">
        <v>0</v>
      </c>
      <c r="M4424" s="121">
        <v>0</v>
      </c>
    </row>
    <row r="4426" spans="2:13" x14ac:dyDescent="0.2">
      <c r="B4426" s="40" t="str">
        <f xml:space="preserve"> HYPERLINK("#'目次'!B189", "[183]")</f>
        <v>[183]</v>
      </c>
      <c r="C4426" s="23" t="s">
        <v>316</v>
      </c>
    </row>
    <row r="4429" spans="2:13" x14ac:dyDescent="0.2">
      <c r="C4429" s="23" t="s">
        <v>73</v>
      </c>
    </row>
    <row r="4430" spans="2:13" x14ac:dyDescent="0.2">
      <c r="D4430" s="195"/>
      <c r="E4430" s="196"/>
      <c r="F4430" s="196"/>
      <c r="G4430" s="37" t="s">
        <v>15</v>
      </c>
      <c r="H4430" s="33" t="s">
        <v>306</v>
      </c>
      <c r="I4430" s="13" t="s">
        <v>307</v>
      </c>
      <c r="J4430" s="13" t="s">
        <v>308</v>
      </c>
      <c r="K4430" s="13" t="s">
        <v>309</v>
      </c>
      <c r="L4430" s="13" t="s">
        <v>310</v>
      </c>
      <c r="M4430" s="38" t="s">
        <v>18</v>
      </c>
    </row>
    <row r="4431" spans="2:13" x14ac:dyDescent="0.2">
      <c r="D4431" s="197"/>
      <c r="E4431" s="198"/>
      <c r="F4431" s="198"/>
      <c r="G4431" s="35"/>
      <c r="H4431" s="39"/>
      <c r="I4431" s="14"/>
      <c r="J4431" s="14"/>
      <c r="K4431" s="14"/>
      <c r="L4431" s="14"/>
      <c r="M4431" s="34"/>
    </row>
    <row r="4432" spans="2:13" x14ac:dyDescent="0.2">
      <c r="D4432" s="56"/>
      <c r="E4432" s="58" t="s">
        <v>15</v>
      </c>
      <c r="F4432" s="46"/>
      <c r="G4432" s="36">
        <v>1200</v>
      </c>
      <c r="H4432" s="17">
        <v>8</v>
      </c>
      <c r="I4432" s="17">
        <v>5</v>
      </c>
      <c r="J4432" s="17">
        <v>7</v>
      </c>
      <c r="K4432" s="17">
        <v>24</v>
      </c>
      <c r="L4432" s="17">
        <v>1049</v>
      </c>
      <c r="M4432" s="47">
        <v>107</v>
      </c>
    </row>
    <row r="4433" spans="4:13" x14ac:dyDescent="0.2">
      <c r="D4433" s="199" t="s">
        <v>74</v>
      </c>
      <c r="E4433" s="22" t="s">
        <v>75</v>
      </c>
      <c r="F4433" s="21"/>
      <c r="G4433" s="19">
        <v>592</v>
      </c>
      <c r="H4433" s="27">
        <v>6</v>
      </c>
      <c r="I4433" s="3">
        <v>2</v>
      </c>
      <c r="J4433" s="3">
        <v>3</v>
      </c>
      <c r="K4433" s="3">
        <v>17</v>
      </c>
      <c r="L4433" s="3">
        <v>517</v>
      </c>
      <c r="M4433" s="26">
        <v>47</v>
      </c>
    </row>
    <row r="4434" spans="4:13" x14ac:dyDescent="0.2">
      <c r="D4434" s="200"/>
      <c r="E4434" s="4" t="s">
        <v>34</v>
      </c>
      <c r="F4434" s="5"/>
      <c r="G4434" s="6">
        <v>37</v>
      </c>
      <c r="H4434" s="8">
        <v>0</v>
      </c>
      <c r="I4434" s="1">
        <v>0</v>
      </c>
      <c r="J4434" s="1">
        <v>0</v>
      </c>
      <c r="K4434" s="1">
        <v>1</v>
      </c>
      <c r="L4434" s="1">
        <v>34</v>
      </c>
      <c r="M4434" s="9">
        <v>2</v>
      </c>
    </row>
    <row r="4435" spans="4:13" x14ac:dyDescent="0.2">
      <c r="D4435" s="200"/>
      <c r="E4435" s="4" t="s">
        <v>35</v>
      </c>
      <c r="F4435" s="5"/>
      <c r="G4435" s="6">
        <v>75</v>
      </c>
      <c r="H4435" s="8">
        <v>2</v>
      </c>
      <c r="I4435" s="1">
        <v>1</v>
      </c>
      <c r="J4435" s="1">
        <v>1</v>
      </c>
      <c r="K4435" s="1">
        <v>1</v>
      </c>
      <c r="L4435" s="1">
        <v>66</v>
      </c>
      <c r="M4435" s="9">
        <v>4</v>
      </c>
    </row>
    <row r="4436" spans="4:13" x14ac:dyDescent="0.2">
      <c r="D4436" s="200"/>
      <c r="E4436" s="4" t="s">
        <v>36</v>
      </c>
      <c r="F4436" s="5"/>
      <c r="G4436" s="6">
        <v>95</v>
      </c>
      <c r="H4436" s="8">
        <v>1</v>
      </c>
      <c r="I4436" s="1">
        <v>0</v>
      </c>
      <c r="J4436" s="1">
        <v>0</v>
      </c>
      <c r="K4436" s="1">
        <v>5</v>
      </c>
      <c r="L4436" s="1">
        <v>82</v>
      </c>
      <c r="M4436" s="9">
        <v>7</v>
      </c>
    </row>
    <row r="4437" spans="4:13" x14ac:dyDescent="0.2">
      <c r="D4437" s="200"/>
      <c r="E4437" s="4" t="s">
        <v>37</v>
      </c>
      <c r="F4437" s="5"/>
      <c r="G4437" s="6">
        <v>111</v>
      </c>
      <c r="H4437" s="8">
        <v>2</v>
      </c>
      <c r="I4437" s="1">
        <v>0</v>
      </c>
      <c r="J4437" s="1">
        <v>0</v>
      </c>
      <c r="K4437" s="1">
        <v>3</v>
      </c>
      <c r="L4437" s="1">
        <v>100</v>
      </c>
      <c r="M4437" s="9">
        <v>6</v>
      </c>
    </row>
    <row r="4438" spans="4:13" x14ac:dyDescent="0.2">
      <c r="D4438" s="200"/>
      <c r="E4438" s="4" t="s">
        <v>38</v>
      </c>
      <c r="F4438" s="5"/>
      <c r="G4438" s="6">
        <v>93</v>
      </c>
      <c r="H4438" s="8">
        <v>0</v>
      </c>
      <c r="I4438" s="1">
        <v>1</v>
      </c>
      <c r="J4438" s="1">
        <v>1</v>
      </c>
      <c r="K4438" s="1">
        <v>4</v>
      </c>
      <c r="L4438" s="1">
        <v>82</v>
      </c>
      <c r="M4438" s="9">
        <v>5</v>
      </c>
    </row>
    <row r="4439" spans="4:13" x14ac:dyDescent="0.2">
      <c r="D4439" s="200"/>
      <c r="E4439" s="4" t="s">
        <v>39</v>
      </c>
      <c r="F4439" s="5"/>
      <c r="G4439" s="6">
        <v>109</v>
      </c>
      <c r="H4439" s="8">
        <v>0</v>
      </c>
      <c r="I4439" s="1">
        <v>0</v>
      </c>
      <c r="J4439" s="1">
        <v>1</v>
      </c>
      <c r="K4439" s="1">
        <v>1</v>
      </c>
      <c r="L4439" s="1">
        <v>93</v>
      </c>
      <c r="M4439" s="9">
        <v>14</v>
      </c>
    </row>
    <row r="4440" spans="4:13" x14ac:dyDescent="0.2">
      <c r="D4440" s="200"/>
      <c r="E4440" s="4" t="s">
        <v>40</v>
      </c>
      <c r="F4440" s="5"/>
      <c r="G4440" s="6">
        <v>72</v>
      </c>
      <c r="H4440" s="8">
        <v>1</v>
      </c>
      <c r="I4440" s="1">
        <v>0</v>
      </c>
      <c r="J4440" s="1">
        <v>0</v>
      </c>
      <c r="K4440" s="1">
        <v>2</v>
      </c>
      <c r="L4440" s="1">
        <v>60</v>
      </c>
      <c r="M4440" s="9">
        <v>9</v>
      </c>
    </row>
    <row r="4441" spans="4:13" x14ac:dyDescent="0.2">
      <c r="D4441" s="199" t="s">
        <v>76</v>
      </c>
      <c r="E4441" s="22" t="s">
        <v>77</v>
      </c>
      <c r="F4441" s="21"/>
      <c r="G4441" s="19">
        <v>608</v>
      </c>
      <c r="H4441" s="27">
        <v>2</v>
      </c>
      <c r="I4441" s="3">
        <v>3</v>
      </c>
      <c r="J4441" s="3">
        <v>4</v>
      </c>
      <c r="K4441" s="3">
        <v>7</v>
      </c>
      <c r="L4441" s="3">
        <v>532</v>
      </c>
      <c r="M4441" s="26">
        <v>60</v>
      </c>
    </row>
    <row r="4442" spans="4:13" x14ac:dyDescent="0.2">
      <c r="D4442" s="200"/>
      <c r="E4442" s="4" t="s">
        <v>34</v>
      </c>
      <c r="F4442" s="5"/>
      <c r="G4442" s="6">
        <v>37</v>
      </c>
      <c r="H4442" s="8">
        <v>1</v>
      </c>
      <c r="I4442" s="1">
        <v>0</v>
      </c>
      <c r="J4442" s="1">
        <v>0</v>
      </c>
      <c r="K4442" s="1">
        <v>0</v>
      </c>
      <c r="L4442" s="1">
        <v>35</v>
      </c>
      <c r="M4442" s="9">
        <v>1</v>
      </c>
    </row>
    <row r="4443" spans="4:13" x14ac:dyDescent="0.2">
      <c r="D4443" s="200"/>
      <c r="E4443" s="4" t="s">
        <v>35</v>
      </c>
      <c r="F4443" s="5"/>
      <c r="G4443" s="6">
        <v>73</v>
      </c>
      <c r="H4443" s="8">
        <v>0</v>
      </c>
      <c r="I4443" s="1">
        <v>1</v>
      </c>
      <c r="J4443" s="1">
        <v>1</v>
      </c>
      <c r="K4443" s="1">
        <v>2</v>
      </c>
      <c r="L4443" s="1">
        <v>65</v>
      </c>
      <c r="M4443" s="9">
        <v>4</v>
      </c>
    </row>
    <row r="4444" spans="4:13" x14ac:dyDescent="0.2">
      <c r="D4444" s="200"/>
      <c r="E4444" s="4" t="s">
        <v>36</v>
      </c>
      <c r="F4444" s="5"/>
      <c r="G4444" s="6">
        <v>92</v>
      </c>
      <c r="H4444" s="8">
        <v>0</v>
      </c>
      <c r="I4444" s="1">
        <v>1</v>
      </c>
      <c r="J4444" s="1">
        <v>0</v>
      </c>
      <c r="K4444" s="1">
        <v>3</v>
      </c>
      <c r="L4444" s="1">
        <v>85</v>
      </c>
      <c r="M4444" s="9">
        <v>3</v>
      </c>
    </row>
    <row r="4445" spans="4:13" x14ac:dyDescent="0.2">
      <c r="D4445" s="200"/>
      <c r="E4445" s="4" t="s">
        <v>37</v>
      </c>
      <c r="F4445" s="5"/>
      <c r="G4445" s="6">
        <v>110</v>
      </c>
      <c r="H4445" s="8">
        <v>0</v>
      </c>
      <c r="I4445" s="1">
        <v>1</v>
      </c>
      <c r="J4445" s="1">
        <v>1</v>
      </c>
      <c r="K4445" s="1">
        <v>1</v>
      </c>
      <c r="L4445" s="1">
        <v>100</v>
      </c>
      <c r="M4445" s="9">
        <v>7</v>
      </c>
    </row>
    <row r="4446" spans="4:13" x14ac:dyDescent="0.2">
      <c r="D4446" s="200"/>
      <c r="E4446" s="4" t="s">
        <v>38</v>
      </c>
      <c r="F4446" s="5"/>
      <c r="G4446" s="6">
        <v>93</v>
      </c>
      <c r="H4446" s="8">
        <v>1</v>
      </c>
      <c r="I4446" s="1">
        <v>0</v>
      </c>
      <c r="J4446" s="1">
        <v>1</v>
      </c>
      <c r="K4446" s="1">
        <v>0</v>
      </c>
      <c r="L4446" s="1">
        <v>84</v>
      </c>
      <c r="M4446" s="9">
        <v>7</v>
      </c>
    </row>
    <row r="4447" spans="4:13" x14ac:dyDescent="0.2">
      <c r="D4447" s="200"/>
      <c r="E4447" s="4" t="s">
        <v>39</v>
      </c>
      <c r="F4447" s="5"/>
      <c r="G4447" s="6">
        <v>114</v>
      </c>
      <c r="H4447" s="8">
        <v>0</v>
      </c>
      <c r="I4447" s="1">
        <v>0</v>
      </c>
      <c r="J4447" s="1">
        <v>0</v>
      </c>
      <c r="K4447" s="1">
        <v>1</v>
      </c>
      <c r="L4447" s="1">
        <v>94</v>
      </c>
      <c r="M4447" s="9">
        <v>19</v>
      </c>
    </row>
    <row r="4448" spans="4:13" x14ac:dyDescent="0.2">
      <c r="D4448" s="201"/>
      <c r="E4448" s="57" t="s">
        <v>40</v>
      </c>
      <c r="F4448" s="59"/>
      <c r="G4448" s="55">
        <v>89</v>
      </c>
      <c r="H4448" s="77">
        <v>0</v>
      </c>
      <c r="I4448" s="32">
        <v>0</v>
      </c>
      <c r="J4448" s="32">
        <v>1</v>
      </c>
      <c r="K4448" s="32">
        <v>0</v>
      </c>
      <c r="L4448" s="32">
        <v>69</v>
      </c>
      <c r="M4448" s="80">
        <v>19</v>
      </c>
    </row>
    <row r="4450" spans="2:13" x14ac:dyDescent="0.2">
      <c r="B4450" s="40" t="str">
        <f xml:space="preserve"> HYPERLINK("#'目次'!B190", "[184]")</f>
        <v>[184]</v>
      </c>
      <c r="C4450" s="23" t="s">
        <v>316</v>
      </c>
    </row>
    <row r="4453" spans="2:13" x14ac:dyDescent="0.2">
      <c r="C4453" s="23" t="s">
        <v>80</v>
      </c>
    </row>
    <row r="4454" spans="2:13" x14ac:dyDescent="0.2">
      <c r="E4454" s="195"/>
      <c r="F4454" s="196"/>
      <c r="G4454" s="37" t="s">
        <v>15</v>
      </c>
      <c r="H4454" s="33" t="s">
        <v>306</v>
      </c>
      <c r="I4454" s="13" t="s">
        <v>307</v>
      </c>
      <c r="J4454" s="13" t="s">
        <v>308</v>
      </c>
      <c r="K4454" s="13" t="s">
        <v>309</v>
      </c>
      <c r="L4454" s="13" t="s">
        <v>310</v>
      </c>
      <c r="M4454" s="38" t="s">
        <v>18</v>
      </c>
    </row>
    <row r="4455" spans="2:13" x14ac:dyDescent="0.2">
      <c r="E4455" s="197"/>
      <c r="F4455" s="198"/>
      <c r="G4455" s="35"/>
      <c r="H4455" s="39"/>
      <c r="I4455" s="14"/>
      <c r="J4455" s="14"/>
      <c r="K4455" s="14"/>
      <c r="L4455" s="14"/>
      <c r="M4455" s="34"/>
    </row>
    <row r="4456" spans="2:13" x14ac:dyDescent="0.2">
      <c r="E4456" s="91" t="s">
        <v>15</v>
      </c>
      <c r="F4456" s="46"/>
      <c r="G4456" s="36">
        <v>1200</v>
      </c>
      <c r="H4456" s="17">
        <v>8</v>
      </c>
      <c r="I4456" s="17">
        <v>5</v>
      </c>
      <c r="J4456" s="17">
        <v>7</v>
      </c>
      <c r="K4456" s="17">
        <v>24</v>
      </c>
      <c r="L4456" s="17">
        <v>1049</v>
      </c>
      <c r="M4456" s="47">
        <v>107</v>
      </c>
    </row>
    <row r="4457" spans="2:13" x14ac:dyDescent="0.2">
      <c r="E4457" s="4" t="s">
        <v>81</v>
      </c>
      <c r="F4457" s="5"/>
      <c r="G4457" s="19">
        <v>48</v>
      </c>
      <c r="H4457" s="27">
        <v>0</v>
      </c>
      <c r="I4457" s="3">
        <v>0</v>
      </c>
      <c r="J4457" s="3">
        <v>0</v>
      </c>
      <c r="K4457" s="3">
        <v>0</v>
      </c>
      <c r="L4457" s="3">
        <v>44</v>
      </c>
      <c r="M4457" s="26">
        <v>4</v>
      </c>
    </row>
    <row r="4458" spans="2:13" x14ac:dyDescent="0.2">
      <c r="E4458" s="4" t="s">
        <v>82</v>
      </c>
      <c r="F4458" s="5"/>
      <c r="G4458" s="6">
        <v>84</v>
      </c>
      <c r="H4458" s="8">
        <v>0</v>
      </c>
      <c r="I4458" s="1">
        <v>0</v>
      </c>
      <c r="J4458" s="1">
        <v>0</v>
      </c>
      <c r="K4458" s="1">
        <v>0</v>
      </c>
      <c r="L4458" s="1">
        <v>75</v>
      </c>
      <c r="M4458" s="9">
        <v>9</v>
      </c>
    </row>
    <row r="4459" spans="2:13" x14ac:dyDescent="0.2">
      <c r="E4459" s="4" t="s">
        <v>83</v>
      </c>
      <c r="F4459" s="5"/>
      <c r="G4459" s="6">
        <v>462</v>
      </c>
      <c r="H4459" s="8">
        <v>2</v>
      </c>
      <c r="I4459" s="1">
        <v>2</v>
      </c>
      <c r="J4459" s="1">
        <v>2</v>
      </c>
      <c r="K4459" s="1">
        <v>10</v>
      </c>
      <c r="L4459" s="1">
        <v>388</v>
      </c>
      <c r="M4459" s="9">
        <v>58</v>
      </c>
    </row>
    <row r="4460" spans="2:13" x14ac:dyDescent="0.2">
      <c r="E4460" s="4" t="s">
        <v>84</v>
      </c>
      <c r="F4460" s="5"/>
      <c r="G4460" s="6">
        <v>30</v>
      </c>
      <c r="H4460" s="8">
        <v>0</v>
      </c>
      <c r="I4460" s="1">
        <v>0</v>
      </c>
      <c r="J4460" s="1">
        <v>1</v>
      </c>
      <c r="K4460" s="1">
        <v>0</v>
      </c>
      <c r="L4460" s="1">
        <v>26</v>
      </c>
      <c r="M4460" s="9">
        <v>3</v>
      </c>
    </row>
    <row r="4461" spans="2:13" x14ac:dyDescent="0.2">
      <c r="E4461" s="4" t="s">
        <v>85</v>
      </c>
      <c r="F4461" s="5"/>
      <c r="G4461" s="6">
        <v>144</v>
      </c>
      <c r="H4461" s="8">
        <v>2</v>
      </c>
      <c r="I4461" s="1">
        <v>1</v>
      </c>
      <c r="J4461" s="1">
        <v>1</v>
      </c>
      <c r="K4461" s="1">
        <v>2</v>
      </c>
      <c r="L4461" s="1">
        <v>130</v>
      </c>
      <c r="M4461" s="9">
        <v>8</v>
      </c>
    </row>
    <row r="4462" spans="2:13" x14ac:dyDescent="0.2">
      <c r="E4462" s="4" t="s">
        <v>86</v>
      </c>
      <c r="F4462" s="5"/>
      <c r="G4462" s="6">
        <v>192</v>
      </c>
      <c r="H4462" s="8">
        <v>1</v>
      </c>
      <c r="I4462" s="1">
        <v>1</v>
      </c>
      <c r="J4462" s="1">
        <v>2</v>
      </c>
      <c r="K4462" s="1">
        <v>6</v>
      </c>
      <c r="L4462" s="1">
        <v>175</v>
      </c>
      <c r="M4462" s="9">
        <v>7</v>
      </c>
    </row>
    <row r="4463" spans="2:13" x14ac:dyDescent="0.2">
      <c r="E4463" s="4" t="s">
        <v>87</v>
      </c>
      <c r="F4463" s="5"/>
      <c r="G4463" s="6">
        <v>72</v>
      </c>
      <c r="H4463" s="8">
        <v>0</v>
      </c>
      <c r="I4463" s="1">
        <v>1</v>
      </c>
      <c r="J4463" s="1">
        <v>0</v>
      </c>
      <c r="K4463" s="1">
        <v>2</v>
      </c>
      <c r="L4463" s="1">
        <v>65</v>
      </c>
      <c r="M4463" s="9">
        <v>4</v>
      </c>
    </row>
    <row r="4464" spans="2:13" x14ac:dyDescent="0.2">
      <c r="E4464" s="4" t="s">
        <v>88</v>
      </c>
      <c r="F4464" s="5"/>
      <c r="G4464" s="6">
        <v>36</v>
      </c>
      <c r="H4464" s="8">
        <v>1</v>
      </c>
      <c r="I4464" s="1">
        <v>0</v>
      </c>
      <c r="J4464" s="1">
        <v>1</v>
      </c>
      <c r="K4464" s="1">
        <v>1</v>
      </c>
      <c r="L4464" s="1">
        <v>26</v>
      </c>
      <c r="M4464" s="9">
        <v>7</v>
      </c>
    </row>
    <row r="4465" spans="2:13" x14ac:dyDescent="0.2">
      <c r="E4465" s="4" t="s">
        <v>89</v>
      </c>
      <c r="F4465" s="5"/>
      <c r="G4465" s="6">
        <v>66</v>
      </c>
      <c r="H4465" s="8">
        <v>1</v>
      </c>
      <c r="I4465" s="1">
        <v>0</v>
      </c>
      <c r="J4465" s="1">
        <v>0</v>
      </c>
      <c r="K4465" s="1">
        <v>1</v>
      </c>
      <c r="L4465" s="1">
        <v>62</v>
      </c>
      <c r="M4465" s="9">
        <v>2</v>
      </c>
    </row>
    <row r="4466" spans="2:13" x14ac:dyDescent="0.2">
      <c r="E4466" s="4" t="s">
        <v>90</v>
      </c>
      <c r="F4466" s="5"/>
      <c r="G4466" s="6">
        <v>54</v>
      </c>
      <c r="H4466" s="8">
        <v>0</v>
      </c>
      <c r="I4466" s="1">
        <v>0</v>
      </c>
      <c r="J4466" s="1">
        <v>0</v>
      </c>
      <c r="K4466" s="1">
        <v>2</v>
      </c>
      <c r="L4466" s="1">
        <v>48</v>
      </c>
      <c r="M4466" s="9">
        <v>4</v>
      </c>
    </row>
    <row r="4467" spans="2:13" x14ac:dyDescent="0.2">
      <c r="E4467" s="57" t="s">
        <v>91</v>
      </c>
      <c r="F4467" s="59"/>
      <c r="G4467" s="55">
        <v>12</v>
      </c>
      <c r="H4467" s="77">
        <v>1</v>
      </c>
      <c r="I4467" s="32">
        <v>0</v>
      </c>
      <c r="J4467" s="32">
        <v>0</v>
      </c>
      <c r="K4467" s="32">
        <v>0</v>
      </c>
      <c r="L4467" s="32">
        <v>10</v>
      </c>
      <c r="M4467" s="80">
        <v>1</v>
      </c>
    </row>
    <row r="4469" spans="2:13" x14ac:dyDescent="0.2">
      <c r="B4469" s="40" t="str">
        <f xml:space="preserve"> HYPERLINK("#'目次'!B191", "[185]")</f>
        <v>[185]</v>
      </c>
      <c r="C4469" s="23" t="s">
        <v>319</v>
      </c>
    </row>
    <row r="4472" spans="2:13" x14ac:dyDescent="0.2">
      <c r="C4472" s="23" t="s">
        <v>14</v>
      </c>
    </row>
    <row r="4473" spans="2:13" x14ac:dyDescent="0.2">
      <c r="D4473" s="195"/>
      <c r="E4473" s="196"/>
      <c r="F4473" s="196"/>
      <c r="G4473" s="37" t="s">
        <v>15</v>
      </c>
      <c r="H4473" s="33" t="s">
        <v>306</v>
      </c>
      <c r="I4473" s="13" t="s">
        <v>307</v>
      </c>
      <c r="J4473" s="13" t="s">
        <v>308</v>
      </c>
      <c r="K4473" s="13" t="s">
        <v>309</v>
      </c>
      <c r="L4473" s="13" t="s">
        <v>310</v>
      </c>
      <c r="M4473" s="38" t="s">
        <v>18</v>
      </c>
    </row>
    <row r="4474" spans="2:13" x14ac:dyDescent="0.2">
      <c r="D4474" s="197"/>
      <c r="E4474" s="198"/>
      <c r="F4474" s="198"/>
      <c r="G4474" s="35"/>
      <c r="H4474" s="39"/>
      <c r="I4474" s="14"/>
      <c r="J4474" s="14"/>
      <c r="K4474" s="14"/>
      <c r="L4474" s="14"/>
      <c r="M4474" s="34"/>
    </row>
    <row r="4475" spans="2:13" x14ac:dyDescent="0.2">
      <c r="D4475" s="56"/>
      <c r="E4475" s="58" t="s">
        <v>15</v>
      </c>
      <c r="F4475" s="46"/>
      <c r="G4475" s="36">
        <v>1200</v>
      </c>
      <c r="H4475" s="17">
        <v>55</v>
      </c>
      <c r="I4475" s="17">
        <v>88</v>
      </c>
      <c r="J4475" s="17">
        <v>99</v>
      </c>
      <c r="K4475" s="17">
        <v>170</v>
      </c>
      <c r="L4475" s="17">
        <v>711</v>
      </c>
      <c r="M4475" s="47">
        <v>77</v>
      </c>
    </row>
    <row r="4476" spans="2:13" x14ac:dyDescent="0.2">
      <c r="D4476" s="199" t="s">
        <v>19</v>
      </c>
      <c r="E4476" s="22" t="s">
        <v>20</v>
      </c>
      <c r="F4476" s="21"/>
      <c r="G4476" s="19">
        <v>132</v>
      </c>
      <c r="H4476" s="27">
        <v>6</v>
      </c>
      <c r="I4476" s="3">
        <v>9</v>
      </c>
      <c r="J4476" s="3">
        <v>16</v>
      </c>
      <c r="K4476" s="3">
        <v>12</v>
      </c>
      <c r="L4476" s="3">
        <v>79</v>
      </c>
      <c r="M4476" s="26">
        <v>10</v>
      </c>
    </row>
    <row r="4477" spans="2:13" x14ac:dyDescent="0.2">
      <c r="D4477" s="200"/>
      <c r="E4477" s="4" t="s">
        <v>21</v>
      </c>
      <c r="F4477" s="5"/>
      <c r="G4477" s="6">
        <v>444</v>
      </c>
      <c r="H4477" s="8">
        <v>26</v>
      </c>
      <c r="I4477" s="1">
        <v>35</v>
      </c>
      <c r="J4477" s="1">
        <v>35</v>
      </c>
      <c r="K4477" s="1">
        <v>81</v>
      </c>
      <c r="L4477" s="1">
        <v>228</v>
      </c>
      <c r="M4477" s="9">
        <v>39</v>
      </c>
    </row>
    <row r="4478" spans="2:13" x14ac:dyDescent="0.2">
      <c r="D4478" s="200"/>
      <c r="E4478" s="4" t="s">
        <v>22</v>
      </c>
      <c r="F4478" s="5"/>
      <c r="G4478" s="6">
        <v>192</v>
      </c>
      <c r="H4478" s="8">
        <v>5</v>
      </c>
      <c r="I4478" s="1">
        <v>12</v>
      </c>
      <c r="J4478" s="1">
        <v>16</v>
      </c>
      <c r="K4478" s="1">
        <v>21</v>
      </c>
      <c r="L4478" s="1">
        <v>129</v>
      </c>
      <c r="M4478" s="9">
        <v>9</v>
      </c>
    </row>
    <row r="4479" spans="2:13" x14ac:dyDescent="0.2">
      <c r="D4479" s="200"/>
      <c r="E4479" s="4" t="s">
        <v>23</v>
      </c>
      <c r="F4479" s="5"/>
      <c r="G4479" s="6">
        <v>192</v>
      </c>
      <c r="H4479" s="8">
        <v>7</v>
      </c>
      <c r="I4479" s="1">
        <v>11</v>
      </c>
      <c r="J4479" s="1">
        <v>12</v>
      </c>
      <c r="K4479" s="1">
        <v>25</v>
      </c>
      <c r="L4479" s="1">
        <v>131</v>
      </c>
      <c r="M4479" s="9">
        <v>6</v>
      </c>
    </row>
    <row r="4480" spans="2:13" x14ac:dyDescent="0.2">
      <c r="D4480" s="200"/>
      <c r="E4480" s="4" t="s">
        <v>24</v>
      </c>
      <c r="F4480" s="5"/>
      <c r="G4480" s="6">
        <v>240</v>
      </c>
      <c r="H4480" s="8">
        <v>11</v>
      </c>
      <c r="I4480" s="1">
        <v>21</v>
      </c>
      <c r="J4480" s="1">
        <v>20</v>
      </c>
      <c r="K4480" s="1">
        <v>31</v>
      </c>
      <c r="L4480" s="1">
        <v>144</v>
      </c>
      <c r="M4480" s="9">
        <v>13</v>
      </c>
    </row>
    <row r="4481" spans="2:13" x14ac:dyDescent="0.2">
      <c r="D4481" s="199" t="s">
        <v>25</v>
      </c>
      <c r="E4481" s="22" t="s">
        <v>26</v>
      </c>
      <c r="F4481" s="21"/>
      <c r="G4481" s="19">
        <v>348</v>
      </c>
      <c r="H4481" s="27">
        <v>22</v>
      </c>
      <c r="I4481" s="3">
        <v>29</v>
      </c>
      <c r="J4481" s="3">
        <v>32</v>
      </c>
      <c r="K4481" s="3">
        <v>55</v>
      </c>
      <c r="L4481" s="3">
        <v>185</v>
      </c>
      <c r="M4481" s="26">
        <v>25</v>
      </c>
    </row>
    <row r="4482" spans="2:13" x14ac:dyDescent="0.2">
      <c r="D4482" s="200"/>
      <c r="E4482" s="4" t="s">
        <v>27</v>
      </c>
      <c r="F4482" s="5"/>
      <c r="G4482" s="6">
        <v>378</v>
      </c>
      <c r="H4482" s="8">
        <v>12</v>
      </c>
      <c r="I4482" s="1">
        <v>27</v>
      </c>
      <c r="J4482" s="1">
        <v>32</v>
      </c>
      <c r="K4482" s="1">
        <v>60</v>
      </c>
      <c r="L4482" s="1">
        <v>227</v>
      </c>
      <c r="M4482" s="9">
        <v>20</v>
      </c>
    </row>
    <row r="4483" spans="2:13" x14ac:dyDescent="0.2">
      <c r="D4483" s="200"/>
      <c r="E4483" s="4" t="s">
        <v>28</v>
      </c>
      <c r="F4483" s="5"/>
      <c r="G4483" s="6">
        <v>372</v>
      </c>
      <c r="H4483" s="8">
        <v>16</v>
      </c>
      <c r="I4483" s="1">
        <v>25</v>
      </c>
      <c r="J4483" s="1">
        <v>29</v>
      </c>
      <c r="K4483" s="1">
        <v>45</v>
      </c>
      <c r="L4483" s="1">
        <v>228</v>
      </c>
      <c r="M4483" s="9">
        <v>29</v>
      </c>
    </row>
    <row r="4484" spans="2:13" x14ac:dyDescent="0.2">
      <c r="D4484" s="200"/>
      <c r="E4484" s="4" t="s">
        <v>29</v>
      </c>
      <c r="F4484" s="5"/>
      <c r="G4484" s="6">
        <v>102</v>
      </c>
      <c r="H4484" s="8">
        <v>5</v>
      </c>
      <c r="I4484" s="1">
        <v>7</v>
      </c>
      <c r="J4484" s="1">
        <v>6</v>
      </c>
      <c r="K4484" s="1">
        <v>10</v>
      </c>
      <c r="L4484" s="1">
        <v>71</v>
      </c>
      <c r="M4484" s="9">
        <v>3</v>
      </c>
    </row>
    <row r="4485" spans="2:13" x14ac:dyDescent="0.2">
      <c r="D4485" s="199" t="s">
        <v>30</v>
      </c>
      <c r="E4485" s="22" t="s">
        <v>31</v>
      </c>
      <c r="F4485" s="21"/>
      <c r="G4485" s="19">
        <v>592</v>
      </c>
      <c r="H4485" s="27">
        <v>37</v>
      </c>
      <c r="I4485" s="3">
        <v>47</v>
      </c>
      <c r="J4485" s="3">
        <v>38</v>
      </c>
      <c r="K4485" s="3">
        <v>71</v>
      </c>
      <c r="L4485" s="3">
        <v>363</v>
      </c>
      <c r="M4485" s="26">
        <v>36</v>
      </c>
    </row>
    <row r="4486" spans="2:13" x14ac:dyDescent="0.2">
      <c r="D4486" s="200"/>
      <c r="E4486" s="4" t="s">
        <v>32</v>
      </c>
      <c r="F4486" s="5"/>
      <c r="G4486" s="6">
        <v>608</v>
      </c>
      <c r="H4486" s="8">
        <v>18</v>
      </c>
      <c r="I4486" s="1">
        <v>41</v>
      </c>
      <c r="J4486" s="1">
        <v>61</v>
      </c>
      <c r="K4486" s="1">
        <v>99</v>
      </c>
      <c r="L4486" s="1">
        <v>348</v>
      </c>
      <c r="M4486" s="9">
        <v>41</v>
      </c>
    </row>
    <row r="4487" spans="2:13" x14ac:dyDescent="0.2">
      <c r="D4487" s="199" t="s">
        <v>33</v>
      </c>
      <c r="E4487" s="22" t="s">
        <v>34</v>
      </c>
      <c r="F4487" s="21"/>
      <c r="G4487" s="19">
        <v>74</v>
      </c>
      <c r="H4487" s="27">
        <v>1</v>
      </c>
      <c r="I4487" s="3">
        <v>2</v>
      </c>
      <c r="J4487" s="3">
        <v>1</v>
      </c>
      <c r="K4487" s="3">
        <v>9</v>
      </c>
      <c r="L4487" s="3">
        <v>59</v>
      </c>
      <c r="M4487" s="26">
        <v>2</v>
      </c>
    </row>
    <row r="4488" spans="2:13" x14ac:dyDescent="0.2">
      <c r="D4488" s="200"/>
      <c r="E4488" s="4" t="s">
        <v>35</v>
      </c>
      <c r="F4488" s="5"/>
      <c r="G4488" s="6">
        <v>148</v>
      </c>
      <c r="H4488" s="8">
        <v>8</v>
      </c>
      <c r="I4488" s="1">
        <v>16</v>
      </c>
      <c r="J4488" s="1">
        <v>16</v>
      </c>
      <c r="K4488" s="1">
        <v>21</v>
      </c>
      <c r="L4488" s="1">
        <v>83</v>
      </c>
      <c r="M4488" s="9">
        <v>4</v>
      </c>
    </row>
    <row r="4489" spans="2:13" x14ac:dyDescent="0.2">
      <c r="D4489" s="200"/>
      <c r="E4489" s="4" t="s">
        <v>36</v>
      </c>
      <c r="F4489" s="5"/>
      <c r="G4489" s="6">
        <v>187</v>
      </c>
      <c r="H4489" s="8">
        <v>16</v>
      </c>
      <c r="I4489" s="1">
        <v>20</v>
      </c>
      <c r="J4489" s="1">
        <v>16</v>
      </c>
      <c r="K4489" s="1">
        <v>39</v>
      </c>
      <c r="L4489" s="1">
        <v>90</v>
      </c>
      <c r="M4489" s="9">
        <v>6</v>
      </c>
    </row>
    <row r="4490" spans="2:13" x14ac:dyDescent="0.2">
      <c r="D4490" s="200"/>
      <c r="E4490" s="4" t="s">
        <v>37</v>
      </c>
      <c r="F4490" s="5"/>
      <c r="G4490" s="6">
        <v>221</v>
      </c>
      <c r="H4490" s="8">
        <v>17</v>
      </c>
      <c r="I4490" s="1">
        <v>18</v>
      </c>
      <c r="J4490" s="1">
        <v>23</v>
      </c>
      <c r="K4490" s="1">
        <v>35</v>
      </c>
      <c r="L4490" s="1">
        <v>122</v>
      </c>
      <c r="M4490" s="9">
        <v>6</v>
      </c>
    </row>
    <row r="4491" spans="2:13" x14ac:dyDescent="0.2">
      <c r="D4491" s="200"/>
      <c r="E4491" s="4" t="s">
        <v>38</v>
      </c>
      <c r="F4491" s="5"/>
      <c r="G4491" s="6">
        <v>186</v>
      </c>
      <c r="H4491" s="8">
        <v>7</v>
      </c>
      <c r="I4491" s="1">
        <v>16</v>
      </c>
      <c r="J4491" s="1">
        <v>18</v>
      </c>
      <c r="K4491" s="1">
        <v>30</v>
      </c>
      <c r="L4491" s="1">
        <v>108</v>
      </c>
      <c r="M4491" s="9">
        <v>7</v>
      </c>
    </row>
    <row r="4492" spans="2:13" x14ac:dyDescent="0.2">
      <c r="D4492" s="200"/>
      <c r="E4492" s="4" t="s">
        <v>39</v>
      </c>
      <c r="F4492" s="5"/>
      <c r="G4492" s="6">
        <v>223</v>
      </c>
      <c r="H4492" s="8">
        <v>3</v>
      </c>
      <c r="I4492" s="1">
        <v>11</v>
      </c>
      <c r="J4492" s="1">
        <v>17</v>
      </c>
      <c r="K4492" s="1">
        <v>30</v>
      </c>
      <c r="L4492" s="1">
        <v>135</v>
      </c>
      <c r="M4492" s="9">
        <v>27</v>
      </c>
    </row>
    <row r="4493" spans="2:13" x14ac:dyDescent="0.2">
      <c r="D4493" s="201"/>
      <c r="E4493" s="57" t="s">
        <v>40</v>
      </c>
      <c r="F4493" s="59"/>
      <c r="G4493" s="55">
        <v>161</v>
      </c>
      <c r="H4493" s="77">
        <v>3</v>
      </c>
      <c r="I4493" s="32">
        <v>5</v>
      </c>
      <c r="J4493" s="32">
        <v>8</v>
      </c>
      <c r="K4493" s="32">
        <v>6</v>
      </c>
      <c r="L4493" s="32">
        <v>114</v>
      </c>
      <c r="M4493" s="80">
        <v>25</v>
      </c>
    </row>
    <row r="4495" spans="2:13" x14ac:dyDescent="0.2">
      <c r="B4495" s="40" t="str">
        <f xml:space="preserve"> HYPERLINK("#'目次'!B192", "[186]")</f>
        <v>[186]</v>
      </c>
      <c r="C4495" s="23" t="s">
        <v>319</v>
      </c>
    </row>
    <row r="4498" spans="3:13" x14ac:dyDescent="0.2">
      <c r="C4498" s="23" t="s">
        <v>48</v>
      </c>
    </row>
    <row r="4499" spans="3:13" x14ac:dyDescent="0.2">
      <c r="D4499" s="195"/>
      <c r="E4499" s="196"/>
      <c r="F4499" s="196"/>
      <c r="G4499" s="37" t="s">
        <v>15</v>
      </c>
      <c r="H4499" s="33" t="s">
        <v>306</v>
      </c>
      <c r="I4499" s="13" t="s">
        <v>307</v>
      </c>
      <c r="J4499" s="13" t="s">
        <v>308</v>
      </c>
      <c r="K4499" s="13" t="s">
        <v>309</v>
      </c>
      <c r="L4499" s="13" t="s">
        <v>310</v>
      </c>
      <c r="M4499" s="38" t="s">
        <v>18</v>
      </c>
    </row>
    <row r="4500" spans="3:13" x14ac:dyDescent="0.2">
      <c r="D4500" s="197"/>
      <c r="E4500" s="198"/>
      <c r="F4500" s="198"/>
      <c r="G4500" s="35"/>
      <c r="H4500" s="39"/>
      <c r="I4500" s="14"/>
      <c r="J4500" s="14"/>
      <c r="K4500" s="14"/>
      <c r="L4500" s="14"/>
      <c r="M4500" s="34"/>
    </row>
    <row r="4501" spans="3:13" x14ac:dyDescent="0.2">
      <c r="D4501" s="56"/>
      <c r="E4501" s="58" t="s">
        <v>15</v>
      </c>
      <c r="F4501" s="46"/>
      <c r="G4501" s="36">
        <v>1200</v>
      </c>
      <c r="H4501" s="17">
        <v>55</v>
      </c>
      <c r="I4501" s="17">
        <v>88</v>
      </c>
      <c r="J4501" s="17">
        <v>99</v>
      </c>
      <c r="K4501" s="17">
        <v>170</v>
      </c>
      <c r="L4501" s="17">
        <v>711</v>
      </c>
      <c r="M4501" s="47">
        <v>77</v>
      </c>
    </row>
    <row r="4502" spans="3:13" x14ac:dyDescent="0.2">
      <c r="D4502" s="199" t="s">
        <v>49</v>
      </c>
      <c r="E4502" s="22" t="s">
        <v>50</v>
      </c>
      <c r="F4502" s="21"/>
      <c r="G4502" s="19">
        <v>15</v>
      </c>
      <c r="H4502" s="27">
        <v>0</v>
      </c>
      <c r="I4502" s="3">
        <v>1</v>
      </c>
      <c r="J4502" s="3">
        <v>1</v>
      </c>
      <c r="K4502" s="3">
        <v>1</v>
      </c>
      <c r="L4502" s="3">
        <v>12</v>
      </c>
      <c r="M4502" s="26">
        <v>0</v>
      </c>
    </row>
    <row r="4503" spans="3:13" x14ac:dyDescent="0.2">
      <c r="D4503" s="200"/>
      <c r="E4503" s="4" t="s">
        <v>51</v>
      </c>
      <c r="F4503" s="5"/>
      <c r="G4503" s="6">
        <v>142</v>
      </c>
      <c r="H4503" s="8">
        <v>12</v>
      </c>
      <c r="I4503" s="1">
        <v>8</v>
      </c>
      <c r="J4503" s="1">
        <v>7</v>
      </c>
      <c r="K4503" s="1">
        <v>10</v>
      </c>
      <c r="L4503" s="1">
        <v>90</v>
      </c>
      <c r="M4503" s="9">
        <v>15</v>
      </c>
    </row>
    <row r="4504" spans="3:13" x14ac:dyDescent="0.2">
      <c r="D4504" s="200"/>
      <c r="E4504" s="4" t="s">
        <v>52</v>
      </c>
      <c r="F4504" s="5"/>
      <c r="G4504" s="6">
        <v>26</v>
      </c>
      <c r="H4504" s="8">
        <v>3</v>
      </c>
      <c r="I4504" s="1">
        <v>1</v>
      </c>
      <c r="J4504" s="1">
        <v>2</v>
      </c>
      <c r="K4504" s="1">
        <v>2</v>
      </c>
      <c r="L4504" s="1">
        <v>17</v>
      </c>
      <c r="M4504" s="9">
        <v>1</v>
      </c>
    </row>
    <row r="4505" spans="3:13" x14ac:dyDescent="0.2">
      <c r="D4505" s="200"/>
      <c r="E4505" s="4" t="s">
        <v>53</v>
      </c>
      <c r="F4505" s="5"/>
      <c r="G4505" s="6">
        <v>41</v>
      </c>
      <c r="H4505" s="8">
        <v>2</v>
      </c>
      <c r="I4505" s="1">
        <v>7</v>
      </c>
      <c r="J4505" s="1">
        <v>5</v>
      </c>
      <c r="K4505" s="1">
        <v>6</v>
      </c>
      <c r="L4505" s="1">
        <v>19</v>
      </c>
      <c r="M4505" s="9">
        <v>2</v>
      </c>
    </row>
    <row r="4506" spans="3:13" x14ac:dyDescent="0.2">
      <c r="D4506" s="200"/>
      <c r="E4506" s="4" t="s">
        <v>54</v>
      </c>
      <c r="F4506" s="5"/>
      <c r="G4506" s="6">
        <v>226</v>
      </c>
      <c r="H4506" s="8">
        <v>17</v>
      </c>
      <c r="I4506" s="1">
        <v>24</v>
      </c>
      <c r="J4506" s="1">
        <v>22</v>
      </c>
      <c r="K4506" s="1">
        <v>40</v>
      </c>
      <c r="L4506" s="1">
        <v>112</v>
      </c>
      <c r="M4506" s="9">
        <v>11</v>
      </c>
    </row>
    <row r="4507" spans="3:13" x14ac:dyDescent="0.2">
      <c r="D4507" s="200"/>
      <c r="E4507" s="4" t="s">
        <v>55</v>
      </c>
      <c r="F4507" s="5"/>
      <c r="G4507" s="6">
        <v>125</v>
      </c>
      <c r="H4507" s="8">
        <v>5</v>
      </c>
      <c r="I4507" s="1">
        <v>5</v>
      </c>
      <c r="J4507" s="1">
        <v>13</v>
      </c>
      <c r="K4507" s="1">
        <v>14</v>
      </c>
      <c r="L4507" s="1">
        <v>84</v>
      </c>
      <c r="M4507" s="9">
        <v>4</v>
      </c>
    </row>
    <row r="4508" spans="3:13" x14ac:dyDescent="0.2">
      <c r="D4508" s="200"/>
      <c r="E4508" s="4" t="s">
        <v>56</v>
      </c>
      <c r="F4508" s="5"/>
      <c r="G4508" s="6">
        <v>190</v>
      </c>
      <c r="H4508" s="8">
        <v>7</v>
      </c>
      <c r="I4508" s="1">
        <v>13</v>
      </c>
      <c r="J4508" s="1">
        <v>20</v>
      </c>
      <c r="K4508" s="1">
        <v>38</v>
      </c>
      <c r="L4508" s="1">
        <v>104</v>
      </c>
      <c r="M4508" s="9">
        <v>8</v>
      </c>
    </row>
    <row r="4509" spans="3:13" x14ac:dyDescent="0.2">
      <c r="D4509" s="200"/>
      <c r="E4509" s="4" t="s">
        <v>57</v>
      </c>
      <c r="F4509" s="5"/>
      <c r="G4509" s="6">
        <v>185</v>
      </c>
      <c r="H4509" s="8">
        <v>1</v>
      </c>
      <c r="I4509" s="1">
        <v>16</v>
      </c>
      <c r="J4509" s="1">
        <v>20</v>
      </c>
      <c r="K4509" s="1">
        <v>30</v>
      </c>
      <c r="L4509" s="1">
        <v>107</v>
      </c>
      <c r="M4509" s="9">
        <v>11</v>
      </c>
    </row>
    <row r="4510" spans="3:13" x14ac:dyDescent="0.2">
      <c r="D4510" s="200"/>
      <c r="E4510" s="4" t="s">
        <v>58</v>
      </c>
      <c r="F4510" s="5"/>
      <c r="G4510" s="6">
        <v>113</v>
      </c>
      <c r="H4510" s="8">
        <v>4</v>
      </c>
      <c r="I4510" s="1">
        <v>8</v>
      </c>
      <c r="J4510" s="1">
        <v>3</v>
      </c>
      <c r="K4510" s="1">
        <v>16</v>
      </c>
      <c r="L4510" s="1">
        <v>80</v>
      </c>
      <c r="M4510" s="9">
        <v>2</v>
      </c>
    </row>
    <row r="4511" spans="3:13" x14ac:dyDescent="0.2">
      <c r="D4511" s="200"/>
      <c r="E4511" s="4" t="s">
        <v>59</v>
      </c>
      <c r="F4511" s="5"/>
      <c r="G4511" s="6">
        <v>136</v>
      </c>
      <c r="H4511" s="8">
        <v>4</v>
      </c>
      <c r="I4511" s="1">
        <v>5</v>
      </c>
      <c r="J4511" s="1">
        <v>6</v>
      </c>
      <c r="K4511" s="1">
        <v>13</v>
      </c>
      <c r="L4511" s="1">
        <v>86</v>
      </c>
      <c r="M4511" s="9">
        <v>22</v>
      </c>
    </row>
    <row r="4512" spans="3:13" x14ac:dyDescent="0.2">
      <c r="D4512" s="199" t="s">
        <v>60</v>
      </c>
      <c r="E4512" s="22" t="s">
        <v>61</v>
      </c>
      <c r="F4512" s="21"/>
      <c r="G4512" s="19">
        <v>205</v>
      </c>
      <c r="H4512" s="27">
        <v>5</v>
      </c>
      <c r="I4512" s="3">
        <v>9</v>
      </c>
      <c r="J4512" s="3">
        <v>15</v>
      </c>
      <c r="K4512" s="3">
        <v>21</v>
      </c>
      <c r="L4512" s="3">
        <v>139</v>
      </c>
      <c r="M4512" s="26">
        <v>16</v>
      </c>
    </row>
    <row r="4513" spans="2:13" x14ac:dyDescent="0.2">
      <c r="D4513" s="200"/>
      <c r="E4513" s="4" t="s">
        <v>62</v>
      </c>
      <c r="F4513" s="5"/>
      <c r="G4513" s="6">
        <v>160</v>
      </c>
      <c r="H4513" s="8">
        <v>2</v>
      </c>
      <c r="I4513" s="1">
        <v>5</v>
      </c>
      <c r="J4513" s="1">
        <v>12</v>
      </c>
      <c r="K4513" s="1">
        <v>25</v>
      </c>
      <c r="L4513" s="1">
        <v>102</v>
      </c>
      <c r="M4513" s="9">
        <v>14</v>
      </c>
    </row>
    <row r="4514" spans="2:13" x14ac:dyDescent="0.2">
      <c r="D4514" s="200"/>
      <c r="E4514" s="4" t="s">
        <v>63</v>
      </c>
      <c r="F4514" s="5"/>
      <c r="G4514" s="6">
        <v>121</v>
      </c>
      <c r="H4514" s="8">
        <v>5</v>
      </c>
      <c r="I4514" s="1">
        <v>10</v>
      </c>
      <c r="J4514" s="1">
        <v>10</v>
      </c>
      <c r="K4514" s="1">
        <v>16</v>
      </c>
      <c r="L4514" s="1">
        <v>74</v>
      </c>
      <c r="M4514" s="9">
        <v>6</v>
      </c>
    </row>
    <row r="4515" spans="2:13" x14ac:dyDescent="0.2">
      <c r="D4515" s="200"/>
      <c r="E4515" s="4" t="s">
        <v>64</v>
      </c>
      <c r="F4515" s="5"/>
      <c r="G4515" s="6">
        <v>124</v>
      </c>
      <c r="H4515" s="8">
        <v>4</v>
      </c>
      <c r="I4515" s="1">
        <v>8</v>
      </c>
      <c r="J4515" s="1">
        <v>8</v>
      </c>
      <c r="K4515" s="1">
        <v>22</v>
      </c>
      <c r="L4515" s="1">
        <v>74</v>
      </c>
      <c r="M4515" s="9">
        <v>8</v>
      </c>
    </row>
    <row r="4516" spans="2:13" x14ac:dyDescent="0.2">
      <c r="D4516" s="200"/>
      <c r="E4516" s="4" t="s">
        <v>65</v>
      </c>
      <c r="F4516" s="5"/>
      <c r="G4516" s="6">
        <v>109</v>
      </c>
      <c r="H4516" s="8">
        <v>8</v>
      </c>
      <c r="I4516" s="1">
        <v>10</v>
      </c>
      <c r="J4516" s="1">
        <v>5</v>
      </c>
      <c r="K4516" s="1">
        <v>24</v>
      </c>
      <c r="L4516" s="1">
        <v>57</v>
      </c>
      <c r="M4516" s="9">
        <v>5</v>
      </c>
    </row>
    <row r="4517" spans="2:13" x14ac:dyDescent="0.2">
      <c r="D4517" s="200"/>
      <c r="E4517" s="4" t="s">
        <v>66</v>
      </c>
      <c r="F4517" s="5"/>
      <c r="G4517" s="6">
        <v>104</v>
      </c>
      <c r="H4517" s="8">
        <v>5</v>
      </c>
      <c r="I4517" s="1">
        <v>10</v>
      </c>
      <c r="J4517" s="1">
        <v>11</v>
      </c>
      <c r="K4517" s="1">
        <v>16</v>
      </c>
      <c r="L4517" s="1">
        <v>59</v>
      </c>
      <c r="M4517" s="9">
        <v>3</v>
      </c>
    </row>
    <row r="4518" spans="2:13" x14ac:dyDescent="0.2">
      <c r="D4518" s="200"/>
      <c r="E4518" s="4" t="s">
        <v>67</v>
      </c>
      <c r="F4518" s="5"/>
      <c r="G4518" s="6">
        <v>139</v>
      </c>
      <c r="H4518" s="8">
        <v>10</v>
      </c>
      <c r="I4518" s="1">
        <v>18</v>
      </c>
      <c r="J4518" s="1">
        <v>11</v>
      </c>
      <c r="K4518" s="1">
        <v>21</v>
      </c>
      <c r="L4518" s="1">
        <v>69</v>
      </c>
      <c r="M4518" s="9">
        <v>10</v>
      </c>
    </row>
    <row r="4519" spans="2:13" x14ac:dyDescent="0.2">
      <c r="D4519" s="200"/>
      <c r="E4519" s="4" t="s">
        <v>68</v>
      </c>
      <c r="F4519" s="5"/>
      <c r="G4519" s="6">
        <v>48</v>
      </c>
      <c r="H4519" s="8">
        <v>5</v>
      </c>
      <c r="I4519" s="1">
        <v>7</v>
      </c>
      <c r="J4519" s="1">
        <v>6</v>
      </c>
      <c r="K4519" s="1">
        <v>8</v>
      </c>
      <c r="L4519" s="1">
        <v>22</v>
      </c>
      <c r="M4519" s="9">
        <v>0</v>
      </c>
    </row>
    <row r="4520" spans="2:13" x14ac:dyDescent="0.2">
      <c r="D4520" s="200"/>
      <c r="E4520" s="4" t="s">
        <v>69</v>
      </c>
      <c r="F4520" s="5"/>
      <c r="G4520" s="6">
        <v>37</v>
      </c>
      <c r="H4520" s="8">
        <v>3</v>
      </c>
      <c r="I4520" s="1">
        <v>4</v>
      </c>
      <c r="J4520" s="1">
        <v>5</v>
      </c>
      <c r="K4520" s="1">
        <v>5</v>
      </c>
      <c r="L4520" s="1">
        <v>20</v>
      </c>
      <c r="M4520" s="9">
        <v>0</v>
      </c>
    </row>
    <row r="4521" spans="2:13" x14ac:dyDescent="0.2">
      <c r="D4521" s="93" t="s">
        <v>70</v>
      </c>
      <c r="E4521" s="89" t="s">
        <v>18</v>
      </c>
      <c r="F4521" s="92"/>
      <c r="G4521" s="94">
        <v>0</v>
      </c>
      <c r="H4521" s="122">
        <v>0</v>
      </c>
      <c r="I4521" s="63">
        <v>0</v>
      </c>
      <c r="J4521" s="63">
        <v>0</v>
      </c>
      <c r="K4521" s="63">
        <v>0</v>
      </c>
      <c r="L4521" s="63">
        <v>0</v>
      </c>
      <c r="M4521" s="121">
        <v>0</v>
      </c>
    </row>
    <row r="4523" spans="2:13" x14ac:dyDescent="0.2">
      <c r="B4523" s="40" t="str">
        <f xml:space="preserve"> HYPERLINK("#'目次'!B193", "[187]")</f>
        <v>[187]</v>
      </c>
      <c r="C4523" s="23" t="s">
        <v>319</v>
      </c>
    </row>
    <row r="4526" spans="2:13" x14ac:dyDescent="0.2">
      <c r="C4526" s="23" t="s">
        <v>73</v>
      </c>
    </row>
    <row r="4527" spans="2:13" x14ac:dyDescent="0.2">
      <c r="D4527" s="195"/>
      <c r="E4527" s="196"/>
      <c r="F4527" s="196"/>
      <c r="G4527" s="37" t="s">
        <v>15</v>
      </c>
      <c r="H4527" s="33" t="s">
        <v>306</v>
      </c>
      <c r="I4527" s="13" t="s">
        <v>307</v>
      </c>
      <c r="J4527" s="13" t="s">
        <v>308</v>
      </c>
      <c r="K4527" s="13" t="s">
        <v>309</v>
      </c>
      <c r="L4527" s="13" t="s">
        <v>310</v>
      </c>
      <c r="M4527" s="38" t="s">
        <v>18</v>
      </c>
    </row>
    <row r="4528" spans="2:13" x14ac:dyDescent="0.2">
      <c r="D4528" s="197"/>
      <c r="E4528" s="198"/>
      <c r="F4528" s="198"/>
      <c r="G4528" s="35"/>
      <c r="H4528" s="39"/>
      <c r="I4528" s="14"/>
      <c r="J4528" s="14"/>
      <c r="K4528" s="14"/>
      <c r="L4528" s="14"/>
      <c r="M4528" s="34"/>
    </row>
    <row r="4529" spans="4:13" x14ac:dyDescent="0.2">
      <c r="D4529" s="56"/>
      <c r="E4529" s="58" t="s">
        <v>15</v>
      </c>
      <c r="F4529" s="46"/>
      <c r="G4529" s="36">
        <v>1200</v>
      </c>
      <c r="H4529" s="17">
        <v>55</v>
      </c>
      <c r="I4529" s="17">
        <v>88</v>
      </c>
      <c r="J4529" s="17">
        <v>99</v>
      </c>
      <c r="K4529" s="17">
        <v>170</v>
      </c>
      <c r="L4529" s="17">
        <v>711</v>
      </c>
      <c r="M4529" s="47">
        <v>77</v>
      </c>
    </row>
    <row r="4530" spans="4:13" x14ac:dyDescent="0.2">
      <c r="D4530" s="199" t="s">
        <v>74</v>
      </c>
      <c r="E4530" s="22" t="s">
        <v>75</v>
      </c>
      <c r="F4530" s="21"/>
      <c r="G4530" s="19">
        <v>592</v>
      </c>
      <c r="H4530" s="27">
        <v>37</v>
      </c>
      <c r="I4530" s="3">
        <v>47</v>
      </c>
      <c r="J4530" s="3">
        <v>38</v>
      </c>
      <c r="K4530" s="3">
        <v>71</v>
      </c>
      <c r="L4530" s="3">
        <v>363</v>
      </c>
      <c r="M4530" s="26">
        <v>36</v>
      </c>
    </row>
    <row r="4531" spans="4:13" x14ac:dyDescent="0.2">
      <c r="D4531" s="200"/>
      <c r="E4531" s="4" t="s">
        <v>34</v>
      </c>
      <c r="F4531" s="5"/>
      <c r="G4531" s="6">
        <v>37</v>
      </c>
      <c r="H4531" s="8">
        <v>0</v>
      </c>
      <c r="I4531" s="1">
        <v>2</v>
      </c>
      <c r="J4531" s="1">
        <v>0</v>
      </c>
      <c r="K4531" s="1">
        <v>5</v>
      </c>
      <c r="L4531" s="1">
        <v>29</v>
      </c>
      <c r="M4531" s="9">
        <v>1</v>
      </c>
    </row>
    <row r="4532" spans="4:13" x14ac:dyDescent="0.2">
      <c r="D4532" s="200"/>
      <c r="E4532" s="4" t="s">
        <v>35</v>
      </c>
      <c r="F4532" s="5"/>
      <c r="G4532" s="6">
        <v>75</v>
      </c>
      <c r="H4532" s="8">
        <v>4</v>
      </c>
      <c r="I4532" s="1">
        <v>10</v>
      </c>
      <c r="J4532" s="1">
        <v>9</v>
      </c>
      <c r="K4532" s="1">
        <v>9</v>
      </c>
      <c r="L4532" s="1">
        <v>41</v>
      </c>
      <c r="M4532" s="9">
        <v>2</v>
      </c>
    </row>
    <row r="4533" spans="4:13" x14ac:dyDescent="0.2">
      <c r="D4533" s="200"/>
      <c r="E4533" s="4" t="s">
        <v>36</v>
      </c>
      <c r="F4533" s="5"/>
      <c r="G4533" s="6">
        <v>95</v>
      </c>
      <c r="H4533" s="8">
        <v>13</v>
      </c>
      <c r="I4533" s="1">
        <v>8</v>
      </c>
      <c r="J4533" s="1">
        <v>8</v>
      </c>
      <c r="K4533" s="1">
        <v>15</v>
      </c>
      <c r="L4533" s="1">
        <v>47</v>
      </c>
      <c r="M4533" s="9">
        <v>4</v>
      </c>
    </row>
    <row r="4534" spans="4:13" x14ac:dyDescent="0.2">
      <c r="D4534" s="200"/>
      <c r="E4534" s="4" t="s">
        <v>37</v>
      </c>
      <c r="F4534" s="5"/>
      <c r="G4534" s="6">
        <v>111</v>
      </c>
      <c r="H4534" s="8">
        <v>11</v>
      </c>
      <c r="I4534" s="1">
        <v>11</v>
      </c>
      <c r="J4534" s="1">
        <v>7</v>
      </c>
      <c r="K4534" s="1">
        <v>14</v>
      </c>
      <c r="L4534" s="1">
        <v>64</v>
      </c>
      <c r="M4534" s="9">
        <v>4</v>
      </c>
    </row>
    <row r="4535" spans="4:13" x14ac:dyDescent="0.2">
      <c r="D4535" s="200"/>
      <c r="E4535" s="4" t="s">
        <v>38</v>
      </c>
      <c r="F4535" s="5"/>
      <c r="G4535" s="6">
        <v>93</v>
      </c>
      <c r="H4535" s="8">
        <v>5</v>
      </c>
      <c r="I4535" s="1">
        <v>9</v>
      </c>
      <c r="J4535" s="1">
        <v>8</v>
      </c>
      <c r="K4535" s="1">
        <v>9</v>
      </c>
      <c r="L4535" s="1">
        <v>59</v>
      </c>
      <c r="M4535" s="9">
        <v>3</v>
      </c>
    </row>
    <row r="4536" spans="4:13" x14ac:dyDescent="0.2">
      <c r="D4536" s="200"/>
      <c r="E4536" s="4" t="s">
        <v>39</v>
      </c>
      <c r="F4536" s="5"/>
      <c r="G4536" s="6">
        <v>109</v>
      </c>
      <c r="H4536" s="8">
        <v>2</v>
      </c>
      <c r="I4536" s="1">
        <v>6</v>
      </c>
      <c r="J4536" s="1">
        <v>4</v>
      </c>
      <c r="K4536" s="1">
        <v>15</v>
      </c>
      <c r="L4536" s="1">
        <v>69</v>
      </c>
      <c r="M4536" s="9">
        <v>13</v>
      </c>
    </row>
    <row r="4537" spans="4:13" x14ac:dyDescent="0.2">
      <c r="D4537" s="200"/>
      <c r="E4537" s="4" t="s">
        <v>40</v>
      </c>
      <c r="F4537" s="5"/>
      <c r="G4537" s="6">
        <v>72</v>
      </c>
      <c r="H4537" s="8">
        <v>2</v>
      </c>
      <c r="I4537" s="1">
        <v>1</v>
      </c>
      <c r="J4537" s="1">
        <v>2</v>
      </c>
      <c r="K4537" s="1">
        <v>4</v>
      </c>
      <c r="L4537" s="1">
        <v>54</v>
      </c>
      <c r="M4537" s="9">
        <v>9</v>
      </c>
    </row>
    <row r="4538" spans="4:13" x14ac:dyDescent="0.2">
      <c r="D4538" s="199" t="s">
        <v>76</v>
      </c>
      <c r="E4538" s="22" t="s">
        <v>77</v>
      </c>
      <c r="F4538" s="21"/>
      <c r="G4538" s="19">
        <v>608</v>
      </c>
      <c r="H4538" s="27">
        <v>18</v>
      </c>
      <c r="I4538" s="3">
        <v>41</v>
      </c>
      <c r="J4538" s="3">
        <v>61</v>
      </c>
      <c r="K4538" s="3">
        <v>99</v>
      </c>
      <c r="L4538" s="3">
        <v>348</v>
      </c>
      <c r="M4538" s="26">
        <v>41</v>
      </c>
    </row>
    <row r="4539" spans="4:13" x14ac:dyDescent="0.2">
      <c r="D4539" s="200"/>
      <c r="E4539" s="4" t="s">
        <v>34</v>
      </c>
      <c r="F4539" s="5"/>
      <c r="G4539" s="6">
        <v>37</v>
      </c>
      <c r="H4539" s="8">
        <v>1</v>
      </c>
      <c r="I4539" s="1">
        <v>0</v>
      </c>
      <c r="J4539" s="1">
        <v>1</v>
      </c>
      <c r="K4539" s="1">
        <v>4</v>
      </c>
      <c r="L4539" s="1">
        <v>30</v>
      </c>
      <c r="M4539" s="9">
        <v>1</v>
      </c>
    </row>
    <row r="4540" spans="4:13" x14ac:dyDescent="0.2">
      <c r="D4540" s="200"/>
      <c r="E4540" s="4" t="s">
        <v>35</v>
      </c>
      <c r="F4540" s="5"/>
      <c r="G4540" s="6">
        <v>73</v>
      </c>
      <c r="H4540" s="8">
        <v>4</v>
      </c>
      <c r="I4540" s="1">
        <v>6</v>
      </c>
      <c r="J4540" s="1">
        <v>7</v>
      </c>
      <c r="K4540" s="1">
        <v>12</v>
      </c>
      <c r="L4540" s="1">
        <v>42</v>
      </c>
      <c r="M4540" s="9">
        <v>2</v>
      </c>
    </row>
    <row r="4541" spans="4:13" x14ac:dyDescent="0.2">
      <c r="D4541" s="200"/>
      <c r="E4541" s="4" t="s">
        <v>36</v>
      </c>
      <c r="F4541" s="5"/>
      <c r="G4541" s="6">
        <v>92</v>
      </c>
      <c r="H4541" s="8">
        <v>3</v>
      </c>
      <c r="I4541" s="1">
        <v>12</v>
      </c>
      <c r="J4541" s="1">
        <v>8</v>
      </c>
      <c r="K4541" s="1">
        <v>24</v>
      </c>
      <c r="L4541" s="1">
        <v>43</v>
      </c>
      <c r="M4541" s="9">
        <v>2</v>
      </c>
    </row>
    <row r="4542" spans="4:13" x14ac:dyDescent="0.2">
      <c r="D4542" s="200"/>
      <c r="E4542" s="4" t="s">
        <v>37</v>
      </c>
      <c r="F4542" s="5"/>
      <c r="G4542" s="6">
        <v>110</v>
      </c>
      <c r="H4542" s="8">
        <v>6</v>
      </c>
      <c r="I4542" s="1">
        <v>7</v>
      </c>
      <c r="J4542" s="1">
        <v>16</v>
      </c>
      <c r="K4542" s="1">
        <v>21</v>
      </c>
      <c r="L4542" s="1">
        <v>58</v>
      </c>
      <c r="M4542" s="9">
        <v>2</v>
      </c>
    </row>
    <row r="4543" spans="4:13" x14ac:dyDescent="0.2">
      <c r="D4543" s="200"/>
      <c r="E4543" s="4" t="s">
        <v>38</v>
      </c>
      <c r="F4543" s="5"/>
      <c r="G4543" s="6">
        <v>93</v>
      </c>
      <c r="H4543" s="8">
        <v>2</v>
      </c>
      <c r="I4543" s="1">
        <v>7</v>
      </c>
      <c r="J4543" s="1">
        <v>10</v>
      </c>
      <c r="K4543" s="1">
        <v>21</v>
      </c>
      <c r="L4543" s="1">
        <v>49</v>
      </c>
      <c r="M4543" s="9">
        <v>4</v>
      </c>
    </row>
    <row r="4544" spans="4:13" x14ac:dyDescent="0.2">
      <c r="D4544" s="200"/>
      <c r="E4544" s="4" t="s">
        <v>39</v>
      </c>
      <c r="F4544" s="5"/>
      <c r="G4544" s="6">
        <v>114</v>
      </c>
      <c r="H4544" s="8">
        <v>1</v>
      </c>
      <c r="I4544" s="1">
        <v>5</v>
      </c>
      <c r="J4544" s="1">
        <v>13</v>
      </c>
      <c r="K4544" s="1">
        <v>15</v>
      </c>
      <c r="L4544" s="1">
        <v>66</v>
      </c>
      <c r="M4544" s="9">
        <v>14</v>
      </c>
    </row>
    <row r="4545" spans="2:13" x14ac:dyDescent="0.2">
      <c r="D4545" s="201"/>
      <c r="E4545" s="57" t="s">
        <v>40</v>
      </c>
      <c r="F4545" s="59"/>
      <c r="G4545" s="55">
        <v>89</v>
      </c>
      <c r="H4545" s="77">
        <v>1</v>
      </c>
      <c r="I4545" s="32">
        <v>4</v>
      </c>
      <c r="J4545" s="32">
        <v>6</v>
      </c>
      <c r="K4545" s="32">
        <v>2</v>
      </c>
      <c r="L4545" s="32">
        <v>60</v>
      </c>
      <c r="M4545" s="80">
        <v>16</v>
      </c>
    </row>
    <row r="4547" spans="2:13" x14ac:dyDescent="0.2">
      <c r="B4547" s="40" t="str">
        <f xml:space="preserve"> HYPERLINK("#'目次'!B194", "[188]")</f>
        <v>[188]</v>
      </c>
      <c r="C4547" s="23" t="s">
        <v>319</v>
      </c>
    </row>
    <row r="4550" spans="2:13" x14ac:dyDescent="0.2">
      <c r="C4550" s="23" t="s">
        <v>80</v>
      </c>
    </row>
    <row r="4551" spans="2:13" x14ac:dyDescent="0.2">
      <c r="E4551" s="195"/>
      <c r="F4551" s="196"/>
      <c r="G4551" s="37" t="s">
        <v>15</v>
      </c>
      <c r="H4551" s="33" t="s">
        <v>306</v>
      </c>
      <c r="I4551" s="13" t="s">
        <v>307</v>
      </c>
      <c r="J4551" s="13" t="s">
        <v>308</v>
      </c>
      <c r="K4551" s="13" t="s">
        <v>309</v>
      </c>
      <c r="L4551" s="13" t="s">
        <v>310</v>
      </c>
      <c r="M4551" s="38" t="s">
        <v>18</v>
      </c>
    </row>
    <row r="4552" spans="2:13" x14ac:dyDescent="0.2">
      <c r="E4552" s="197"/>
      <c r="F4552" s="198"/>
      <c r="G4552" s="35"/>
      <c r="H4552" s="39"/>
      <c r="I4552" s="14"/>
      <c r="J4552" s="14"/>
      <c r="K4552" s="14"/>
      <c r="L4552" s="14"/>
      <c r="M4552" s="34"/>
    </row>
    <row r="4553" spans="2:13" x14ac:dyDescent="0.2">
      <c r="E4553" s="91" t="s">
        <v>15</v>
      </c>
      <c r="F4553" s="46"/>
      <c r="G4553" s="36">
        <v>1200</v>
      </c>
      <c r="H4553" s="17">
        <v>55</v>
      </c>
      <c r="I4553" s="17">
        <v>88</v>
      </c>
      <c r="J4553" s="17">
        <v>99</v>
      </c>
      <c r="K4553" s="17">
        <v>170</v>
      </c>
      <c r="L4553" s="17">
        <v>711</v>
      </c>
      <c r="M4553" s="47">
        <v>77</v>
      </c>
    </row>
    <row r="4554" spans="2:13" x14ac:dyDescent="0.2">
      <c r="E4554" s="4" t="s">
        <v>81</v>
      </c>
      <c r="F4554" s="5"/>
      <c r="G4554" s="19">
        <v>48</v>
      </c>
      <c r="H4554" s="27">
        <v>0</v>
      </c>
      <c r="I4554" s="3">
        <v>3</v>
      </c>
      <c r="J4554" s="3">
        <v>8</v>
      </c>
      <c r="K4554" s="3">
        <v>5</v>
      </c>
      <c r="L4554" s="3">
        <v>29</v>
      </c>
      <c r="M4554" s="26">
        <v>3</v>
      </c>
    </row>
    <row r="4555" spans="2:13" x14ac:dyDescent="0.2">
      <c r="E4555" s="4" t="s">
        <v>82</v>
      </c>
      <c r="F4555" s="5"/>
      <c r="G4555" s="6">
        <v>84</v>
      </c>
      <c r="H4555" s="8">
        <v>6</v>
      </c>
      <c r="I4555" s="1">
        <v>6</v>
      </c>
      <c r="J4555" s="1">
        <v>8</v>
      </c>
      <c r="K4555" s="1">
        <v>7</v>
      </c>
      <c r="L4555" s="1">
        <v>50</v>
      </c>
      <c r="M4555" s="9">
        <v>7</v>
      </c>
    </row>
    <row r="4556" spans="2:13" x14ac:dyDescent="0.2">
      <c r="E4556" s="4" t="s">
        <v>83</v>
      </c>
      <c r="F4556" s="5"/>
      <c r="G4556" s="6">
        <v>462</v>
      </c>
      <c r="H4556" s="8">
        <v>27</v>
      </c>
      <c r="I4556" s="1">
        <v>36</v>
      </c>
      <c r="J4556" s="1">
        <v>36</v>
      </c>
      <c r="K4556" s="1">
        <v>81</v>
      </c>
      <c r="L4556" s="1">
        <v>242</v>
      </c>
      <c r="M4556" s="9">
        <v>40</v>
      </c>
    </row>
    <row r="4557" spans="2:13" x14ac:dyDescent="0.2">
      <c r="E4557" s="4" t="s">
        <v>84</v>
      </c>
      <c r="F4557" s="5"/>
      <c r="G4557" s="6">
        <v>30</v>
      </c>
      <c r="H4557" s="8">
        <v>1</v>
      </c>
      <c r="I4557" s="1">
        <v>2</v>
      </c>
      <c r="J4557" s="1">
        <v>9</v>
      </c>
      <c r="K4557" s="1">
        <v>1</v>
      </c>
      <c r="L4557" s="1">
        <v>17</v>
      </c>
      <c r="M4557" s="9">
        <v>0</v>
      </c>
    </row>
    <row r="4558" spans="2:13" x14ac:dyDescent="0.2">
      <c r="E4558" s="4" t="s">
        <v>85</v>
      </c>
      <c r="F4558" s="5"/>
      <c r="G4558" s="6">
        <v>144</v>
      </c>
      <c r="H4558" s="8">
        <v>3</v>
      </c>
      <c r="I4558" s="1">
        <v>9</v>
      </c>
      <c r="J4558" s="1">
        <v>6</v>
      </c>
      <c r="K4558" s="1">
        <v>20</v>
      </c>
      <c r="L4558" s="1">
        <v>98</v>
      </c>
      <c r="M4558" s="9">
        <v>8</v>
      </c>
    </row>
    <row r="4559" spans="2:13" x14ac:dyDescent="0.2">
      <c r="E4559" s="4" t="s">
        <v>86</v>
      </c>
      <c r="F4559" s="5"/>
      <c r="G4559" s="6">
        <v>192</v>
      </c>
      <c r="H4559" s="8">
        <v>7</v>
      </c>
      <c r="I4559" s="1">
        <v>11</v>
      </c>
      <c r="J4559" s="1">
        <v>12</v>
      </c>
      <c r="K4559" s="1">
        <v>25</v>
      </c>
      <c r="L4559" s="1">
        <v>131</v>
      </c>
      <c r="M4559" s="9">
        <v>6</v>
      </c>
    </row>
    <row r="4560" spans="2:13" x14ac:dyDescent="0.2">
      <c r="E4560" s="4" t="s">
        <v>87</v>
      </c>
      <c r="F4560" s="5"/>
      <c r="G4560" s="6">
        <v>72</v>
      </c>
      <c r="H4560" s="8">
        <v>4</v>
      </c>
      <c r="I4560" s="1">
        <v>13</v>
      </c>
      <c r="J4560" s="1">
        <v>6</v>
      </c>
      <c r="K4560" s="1">
        <v>8</v>
      </c>
      <c r="L4560" s="1">
        <v>39</v>
      </c>
      <c r="M4560" s="9">
        <v>2</v>
      </c>
    </row>
    <row r="4561" spans="2:13" x14ac:dyDescent="0.2">
      <c r="E4561" s="4" t="s">
        <v>88</v>
      </c>
      <c r="F4561" s="5"/>
      <c r="G4561" s="6">
        <v>36</v>
      </c>
      <c r="H4561" s="8">
        <v>0</v>
      </c>
      <c r="I4561" s="1">
        <v>1</v>
      </c>
      <c r="J4561" s="1">
        <v>5</v>
      </c>
      <c r="K4561" s="1">
        <v>7</v>
      </c>
      <c r="L4561" s="1">
        <v>18</v>
      </c>
      <c r="M4561" s="9">
        <v>5</v>
      </c>
    </row>
    <row r="4562" spans="2:13" x14ac:dyDescent="0.2">
      <c r="E4562" s="4" t="s">
        <v>89</v>
      </c>
      <c r="F4562" s="5"/>
      <c r="G4562" s="6">
        <v>66</v>
      </c>
      <c r="H4562" s="8">
        <v>5</v>
      </c>
      <c r="I4562" s="1">
        <v>4</v>
      </c>
      <c r="J4562" s="1">
        <v>6</v>
      </c>
      <c r="K4562" s="1">
        <v>6</v>
      </c>
      <c r="L4562" s="1">
        <v>43</v>
      </c>
      <c r="M4562" s="9">
        <v>2</v>
      </c>
    </row>
    <row r="4563" spans="2:13" x14ac:dyDescent="0.2">
      <c r="E4563" s="4" t="s">
        <v>90</v>
      </c>
      <c r="F4563" s="5"/>
      <c r="G4563" s="6">
        <v>54</v>
      </c>
      <c r="H4563" s="8">
        <v>1</v>
      </c>
      <c r="I4563" s="1">
        <v>2</v>
      </c>
      <c r="J4563" s="1">
        <v>3</v>
      </c>
      <c r="K4563" s="1">
        <v>8</v>
      </c>
      <c r="L4563" s="1">
        <v>37</v>
      </c>
      <c r="M4563" s="9">
        <v>3</v>
      </c>
    </row>
    <row r="4564" spans="2:13" x14ac:dyDescent="0.2">
      <c r="E4564" s="57" t="s">
        <v>91</v>
      </c>
      <c r="F4564" s="59"/>
      <c r="G4564" s="55">
        <v>12</v>
      </c>
      <c r="H4564" s="77">
        <v>1</v>
      </c>
      <c r="I4564" s="32">
        <v>1</v>
      </c>
      <c r="J4564" s="32">
        <v>0</v>
      </c>
      <c r="K4564" s="32">
        <v>2</v>
      </c>
      <c r="L4564" s="32">
        <v>7</v>
      </c>
      <c r="M4564" s="80">
        <v>1</v>
      </c>
    </row>
    <row r="4566" spans="2:13" x14ac:dyDescent="0.2">
      <c r="B4566" s="40" t="str">
        <f xml:space="preserve"> HYPERLINK("#'目次'!B195", "[189]")</f>
        <v>[189]</v>
      </c>
      <c r="C4566" s="23" t="s">
        <v>322</v>
      </c>
    </row>
    <row r="4569" spans="2:13" x14ac:dyDescent="0.2">
      <c r="C4569" s="23" t="s">
        <v>14</v>
      </c>
    </row>
    <row r="4570" spans="2:13" x14ac:dyDescent="0.2">
      <c r="D4570" s="195"/>
      <c r="E4570" s="196"/>
      <c r="F4570" s="196"/>
      <c r="G4570" s="37" t="s">
        <v>15</v>
      </c>
      <c r="H4570" s="33" t="s">
        <v>306</v>
      </c>
      <c r="I4570" s="13" t="s">
        <v>307</v>
      </c>
      <c r="J4570" s="13" t="s">
        <v>308</v>
      </c>
      <c r="K4570" s="13" t="s">
        <v>309</v>
      </c>
      <c r="L4570" s="13" t="s">
        <v>310</v>
      </c>
      <c r="M4570" s="38" t="s">
        <v>18</v>
      </c>
    </row>
    <row r="4571" spans="2:13" x14ac:dyDescent="0.2">
      <c r="D4571" s="197"/>
      <c r="E4571" s="198"/>
      <c r="F4571" s="198"/>
      <c r="G4571" s="35"/>
      <c r="H4571" s="39"/>
      <c r="I4571" s="14"/>
      <c r="J4571" s="14"/>
      <c r="K4571" s="14"/>
      <c r="L4571" s="14"/>
      <c r="M4571" s="34"/>
    </row>
    <row r="4572" spans="2:13" x14ac:dyDescent="0.2">
      <c r="D4572" s="56"/>
      <c r="E4572" s="58" t="s">
        <v>15</v>
      </c>
      <c r="F4572" s="46"/>
      <c r="G4572" s="36">
        <v>1200</v>
      </c>
      <c r="H4572" s="17">
        <v>10</v>
      </c>
      <c r="I4572" s="17">
        <v>13</v>
      </c>
      <c r="J4572" s="17">
        <v>28</v>
      </c>
      <c r="K4572" s="17">
        <v>44</v>
      </c>
      <c r="L4572" s="17">
        <v>1000</v>
      </c>
      <c r="M4572" s="47">
        <v>105</v>
      </c>
    </row>
    <row r="4573" spans="2:13" x14ac:dyDescent="0.2">
      <c r="D4573" s="199" t="s">
        <v>19</v>
      </c>
      <c r="E4573" s="22" t="s">
        <v>20</v>
      </c>
      <c r="F4573" s="21"/>
      <c r="G4573" s="19">
        <v>132</v>
      </c>
      <c r="H4573" s="27">
        <v>1</v>
      </c>
      <c r="I4573" s="3">
        <v>0</v>
      </c>
      <c r="J4573" s="3">
        <v>3</v>
      </c>
      <c r="K4573" s="3">
        <v>3</v>
      </c>
      <c r="L4573" s="3">
        <v>111</v>
      </c>
      <c r="M4573" s="26">
        <v>14</v>
      </c>
    </row>
    <row r="4574" spans="2:13" x14ac:dyDescent="0.2">
      <c r="D4574" s="200"/>
      <c r="E4574" s="4" t="s">
        <v>21</v>
      </c>
      <c r="F4574" s="5"/>
      <c r="G4574" s="6">
        <v>444</v>
      </c>
      <c r="H4574" s="8">
        <v>4</v>
      </c>
      <c r="I4574" s="1">
        <v>7</v>
      </c>
      <c r="J4574" s="1">
        <v>11</v>
      </c>
      <c r="K4574" s="1">
        <v>20</v>
      </c>
      <c r="L4574" s="1">
        <v>349</v>
      </c>
      <c r="M4574" s="9">
        <v>53</v>
      </c>
    </row>
    <row r="4575" spans="2:13" x14ac:dyDescent="0.2">
      <c r="D4575" s="200"/>
      <c r="E4575" s="4" t="s">
        <v>22</v>
      </c>
      <c r="F4575" s="5"/>
      <c r="G4575" s="6">
        <v>192</v>
      </c>
      <c r="H4575" s="8">
        <v>3</v>
      </c>
      <c r="I4575" s="1">
        <v>2</v>
      </c>
      <c r="J4575" s="1">
        <v>3</v>
      </c>
      <c r="K4575" s="1">
        <v>6</v>
      </c>
      <c r="L4575" s="1">
        <v>164</v>
      </c>
      <c r="M4575" s="9">
        <v>14</v>
      </c>
    </row>
    <row r="4576" spans="2:13" x14ac:dyDescent="0.2">
      <c r="D4576" s="200"/>
      <c r="E4576" s="4" t="s">
        <v>23</v>
      </c>
      <c r="F4576" s="5"/>
      <c r="G4576" s="6">
        <v>192</v>
      </c>
      <c r="H4576" s="8">
        <v>0</v>
      </c>
      <c r="I4576" s="1">
        <v>4</v>
      </c>
      <c r="J4576" s="1">
        <v>4</v>
      </c>
      <c r="K4576" s="1">
        <v>9</v>
      </c>
      <c r="L4576" s="1">
        <v>169</v>
      </c>
      <c r="M4576" s="9">
        <v>6</v>
      </c>
    </row>
    <row r="4577" spans="2:13" x14ac:dyDescent="0.2">
      <c r="D4577" s="200"/>
      <c r="E4577" s="4" t="s">
        <v>24</v>
      </c>
      <c r="F4577" s="5"/>
      <c r="G4577" s="6">
        <v>240</v>
      </c>
      <c r="H4577" s="8">
        <v>2</v>
      </c>
      <c r="I4577" s="1">
        <v>0</v>
      </c>
      <c r="J4577" s="1">
        <v>7</v>
      </c>
      <c r="K4577" s="1">
        <v>6</v>
      </c>
      <c r="L4577" s="1">
        <v>207</v>
      </c>
      <c r="M4577" s="9">
        <v>18</v>
      </c>
    </row>
    <row r="4578" spans="2:13" x14ac:dyDescent="0.2">
      <c r="D4578" s="199" t="s">
        <v>25</v>
      </c>
      <c r="E4578" s="22" t="s">
        <v>26</v>
      </c>
      <c r="F4578" s="21"/>
      <c r="G4578" s="19">
        <v>348</v>
      </c>
      <c r="H4578" s="27">
        <v>4</v>
      </c>
      <c r="I4578" s="3">
        <v>7</v>
      </c>
      <c r="J4578" s="3">
        <v>9</v>
      </c>
      <c r="K4578" s="3">
        <v>16</v>
      </c>
      <c r="L4578" s="3">
        <v>284</v>
      </c>
      <c r="M4578" s="26">
        <v>28</v>
      </c>
    </row>
    <row r="4579" spans="2:13" x14ac:dyDescent="0.2">
      <c r="D4579" s="200"/>
      <c r="E4579" s="4" t="s">
        <v>27</v>
      </c>
      <c r="F4579" s="5"/>
      <c r="G4579" s="6">
        <v>378</v>
      </c>
      <c r="H4579" s="8">
        <v>5</v>
      </c>
      <c r="I4579" s="1">
        <v>4</v>
      </c>
      <c r="J4579" s="1">
        <v>10</v>
      </c>
      <c r="K4579" s="1">
        <v>20</v>
      </c>
      <c r="L4579" s="1">
        <v>310</v>
      </c>
      <c r="M4579" s="9">
        <v>29</v>
      </c>
    </row>
    <row r="4580" spans="2:13" x14ac:dyDescent="0.2">
      <c r="D4580" s="200"/>
      <c r="E4580" s="4" t="s">
        <v>28</v>
      </c>
      <c r="F4580" s="5"/>
      <c r="G4580" s="6">
        <v>372</v>
      </c>
      <c r="H4580" s="8">
        <v>1</v>
      </c>
      <c r="I4580" s="1">
        <v>2</v>
      </c>
      <c r="J4580" s="1">
        <v>8</v>
      </c>
      <c r="K4580" s="1">
        <v>7</v>
      </c>
      <c r="L4580" s="1">
        <v>314</v>
      </c>
      <c r="M4580" s="9">
        <v>40</v>
      </c>
    </row>
    <row r="4581" spans="2:13" x14ac:dyDescent="0.2">
      <c r="D4581" s="200"/>
      <c r="E4581" s="4" t="s">
        <v>29</v>
      </c>
      <c r="F4581" s="5"/>
      <c r="G4581" s="6">
        <v>102</v>
      </c>
      <c r="H4581" s="8">
        <v>0</v>
      </c>
      <c r="I4581" s="1">
        <v>0</v>
      </c>
      <c r="J4581" s="1">
        <v>1</v>
      </c>
      <c r="K4581" s="1">
        <v>1</v>
      </c>
      <c r="L4581" s="1">
        <v>92</v>
      </c>
      <c r="M4581" s="9">
        <v>8</v>
      </c>
    </row>
    <row r="4582" spans="2:13" x14ac:dyDescent="0.2">
      <c r="D4582" s="199" t="s">
        <v>30</v>
      </c>
      <c r="E4582" s="22" t="s">
        <v>31</v>
      </c>
      <c r="F4582" s="21"/>
      <c r="G4582" s="19">
        <v>592</v>
      </c>
      <c r="H4582" s="27">
        <v>7</v>
      </c>
      <c r="I4582" s="3">
        <v>7</v>
      </c>
      <c r="J4582" s="3">
        <v>13</v>
      </c>
      <c r="K4582" s="3">
        <v>28</v>
      </c>
      <c r="L4582" s="3">
        <v>494</v>
      </c>
      <c r="M4582" s="26">
        <v>43</v>
      </c>
    </row>
    <row r="4583" spans="2:13" x14ac:dyDescent="0.2">
      <c r="D4583" s="200"/>
      <c r="E4583" s="4" t="s">
        <v>32</v>
      </c>
      <c r="F4583" s="5"/>
      <c r="G4583" s="6">
        <v>608</v>
      </c>
      <c r="H4583" s="8">
        <v>3</v>
      </c>
      <c r="I4583" s="1">
        <v>6</v>
      </c>
      <c r="J4583" s="1">
        <v>15</v>
      </c>
      <c r="K4583" s="1">
        <v>16</v>
      </c>
      <c r="L4583" s="1">
        <v>506</v>
      </c>
      <c r="M4583" s="9">
        <v>62</v>
      </c>
    </row>
    <row r="4584" spans="2:13" x14ac:dyDescent="0.2">
      <c r="D4584" s="199" t="s">
        <v>33</v>
      </c>
      <c r="E4584" s="22" t="s">
        <v>34</v>
      </c>
      <c r="F4584" s="21"/>
      <c r="G4584" s="19">
        <v>74</v>
      </c>
      <c r="H4584" s="27">
        <v>0</v>
      </c>
      <c r="I4584" s="3">
        <v>0</v>
      </c>
      <c r="J4584" s="3">
        <v>1</v>
      </c>
      <c r="K4584" s="3">
        <v>2</v>
      </c>
      <c r="L4584" s="3">
        <v>68</v>
      </c>
      <c r="M4584" s="26">
        <v>3</v>
      </c>
    </row>
    <row r="4585" spans="2:13" x14ac:dyDescent="0.2">
      <c r="D4585" s="200"/>
      <c r="E4585" s="4" t="s">
        <v>35</v>
      </c>
      <c r="F4585" s="5"/>
      <c r="G4585" s="6">
        <v>148</v>
      </c>
      <c r="H4585" s="8">
        <v>2</v>
      </c>
      <c r="I4585" s="1">
        <v>1</v>
      </c>
      <c r="J4585" s="1">
        <v>6</v>
      </c>
      <c r="K4585" s="1">
        <v>4</v>
      </c>
      <c r="L4585" s="1">
        <v>128</v>
      </c>
      <c r="M4585" s="9">
        <v>7</v>
      </c>
    </row>
    <row r="4586" spans="2:13" x14ac:dyDescent="0.2">
      <c r="D4586" s="200"/>
      <c r="E4586" s="4" t="s">
        <v>36</v>
      </c>
      <c r="F4586" s="5"/>
      <c r="G4586" s="6">
        <v>187</v>
      </c>
      <c r="H4586" s="8">
        <v>5</v>
      </c>
      <c r="I4586" s="1">
        <v>4</v>
      </c>
      <c r="J4586" s="1">
        <v>5</v>
      </c>
      <c r="K4586" s="1">
        <v>17</v>
      </c>
      <c r="L4586" s="1">
        <v>146</v>
      </c>
      <c r="M4586" s="9">
        <v>10</v>
      </c>
    </row>
    <row r="4587" spans="2:13" x14ac:dyDescent="0.2">
      <c r="D4587" s="200"/>
      <c r="E4587" s="4" t="s">
        <v>37</v>
      </c>
      <c r="F4587" s="5"/>
      <c r="G4587" s="6">
        <v>221</v>
      </c>
      <c r="H4587" s="8">
        <v>0</v>
      </c>
      <c r="I4587" s="1">
        <v>4</v>
      </c>
      <c r="J4587" s="1">
        <v>9</v>
      </c>
      <c r="K4587" s="1">
        <v>9</v>
      </c>
      <c r="L4587" s="1">
        <v>188</v>
      </c>
      <c r="M4587" s="9">
        <v>11</v>
      </c>
    </row>
    <row r="4588" spans="2:13" x14ac:dyDescent="0.2">
      <c r="D4588" s="200"/>
      <c r="E4588" s="4" t="s">
        <v>38</v>
      </c>
      <c r="F4588" s="5"/>
      <c r="G4588" s="6">
        <v>186</v>
      </c>
      <c r="H4588" s="8">
        <v>2</v>
      </c>
      <c r="I4588" s="1">
        <v>4</v>
      </c>
      <c r="J4588" s="1">
        <v>5</v>
      </c>
      <c r="K4588" s="1">
        <v>6</v>
      </c>
      <c r="L4588" s="1">
        <v>158</v>
      </c>
      <c r="M4588" s="9">
        <v>11</v>
      </c>
    </row>
    <row r="4589" spans="2:13" x14ac:dyDescent="0.2">
      <c r="D4589" s="200"/>
      <c r="E4589" s="4" t="s">
        <v>39</v>
      </c>
      <c r="F4589" s="5"/>
      <c r="G4589" s="6">
        <v>223</v>
      </c>
      <c r="H4589" s="8">
        <v>0</v>
      </c>
      <c r="I4589" s="1">
        <v>0</v>
      </c>
      <c r="J4589" s="1">
        <v>1</v>
      </c>
      <c r="K4589" s="1">
        <v>5</v>
      </c>
      <c r="L4589" s="1">
        <v>184</v>
      </c>
      <c r="M4589" s="9">
        <v>33</v>
      </c>
    </row>
    <row r="4590" spans="2:13" x14ac:dyDescent="0.2">
      <c r="D4590" s="201"/>
      <c r="E4590" s="57" t="s">
        <v>40</v>
      </c>
      <c r="F4590" s="59"/>
      <c r="G4590" s="55">
        <v>161</v>
      </c>
      <c r="H4590" s="77">
        <v>1</v>
      </c>
      <c r="I4590" s="32">
        <v>0</v>
      </c>
      <c r="J4590" s="32">
        <v>1</v>
      </c>
      <c r="K4590" s="32">
        <v>1</v>
      </c>
      <c r="L4590" s="32">
        <v>128</v>
      </c>
      <c r="M4590" s="80">
        <v>30</v>
      </c>
    </row>
    <row r="4592" spans="2:13" x14ac:dyDescent="0.2">
      <c r="B4592" s="40" t="str">
        <f xml:space="preserve"> HYPERLINK("#'目次'!B196", "[190]")</f>
        <v>[190]</v>
      </c>
      <c r="C4592" s="23" t="s">
        <v>322</v>
      </c>
    </row>
    <row r="4595" spans="3:13" x14ac:dyDescent="0.2">
      <c r="C4595" s="23" t="s">
        <v>48</v>
      </c>
    </row>
    <row r="4596" spans="3:13" x14ac:dyDescent="0.2">
      <c r="D4596" s="195"/>
      <c r="E4596" s="196"/>
      <c r="F4596" s="196"/>
      <c r="G4596" s="37" t="s">
        <v>15</v>
      </c>
      <c r="H4596" s="33" t="s">
        <v>306</v>
      </c>
      <c r="I4596" s="13" t="s">
        <v>307</v>
      </c>
      <c r="J4596" s="13" t="s">
        <v>308</v>
      </c>
      <c r="K4596" s="13" t="s">
        <v>309</v>
      </c>
      <c r="L4596" s="13" t="s">
        <v>310</v>
      </c>
      <c r="M4596" s="38" t="s">
        <v>18</v>
      </c>
    </row>
    <row r="4597" spans="3:13" x14ac:dyDescent="0.2">
      <c r="D4597" s="197"/>
      <c r="E4597" s="198"/>
      <c r="F4597" s="198"/>
      <c r="G4597" s="35"/>
      <c r="H4597" s="39"/>
      <c r="I4597" s="14"/>
      <c r="J4597" s="14"/>
      <c r="K4597" s="14"/>
      <c r="L4597" s="14"/>
      <c r="M4597" s="34"/>
    </row>
    <row r="4598" spans="3:13" x14ac:dyDescent="0.2">
      <c r="D4598" s="56"/>
      <c r="E4598" s="58" t="s">
        <v>15</v>
      </c>
      <c r="F4598" s="46"/>
      <c r="G4598" s="36">
        <v>1200</v>
      </c>
      <c r="H4598" s="17">
        <v>10</v>
      </c>
      <c r="I4598" s="17">
        <v>13</v>
      </c>
      <c r="J4598" s="17">
        <v>28</v>
      </c>
      <c r="K4598" s="17">
        <v>44</v>
      </c>
      <c r="L4598" s="17">
        <v>1000</v>
      </c>
      <c r="M4598" s="47">
        <v>105</v>
      </c>
    </row>
    <row r="4599" spans="3:13" x14ac:dyDescent="0.2">
      <c r="D4599" s="199" t="s">
        <v>49</v>
      </c>
      <c r="E4599" s="22" t="s">
        <v>50</v>
      </c>
      <c r="F4599" s="21"/>
      <c r="G4599" s="19">
        <v>15</v>
      </c>
      <c r="H4599" s="27">
        <v>0</v>
      </c>
      <c r="I4599" s="3">
        <v>0</v>
      </c>
      <c r="J4599" s="3">
        <v>0</v>
      </c>
      <c r="K4599" s="3">
        <v>0</v>
      </c>
      <c r="L4599" s="3">
        <v>15</v>
      </c>
      <c r="M4599" s="26">
        <v>0</v>
      </c>
    </row>
    <row r="4600" spans="3:13" x14ac:dyDescent="0.2">
      <c r="D4600" s="200"/>
      <c r="E4600" s="4" t="s">
        <v>51</v>
      </c>
      <c r="F4600" s="5"/>
      <c r="G4600" s="6">
        <v>142</v>
      </c>
      <c r="H4600" s="8">
        <v>0</v>
      </c>
      <c r="I4600" s="1">
        <v>1</v>
      </c>
      <c r="J4600" s="1">
        <v>3</v>
      </c>
      <c r="K4600" s="1">
        <v>4</v>
      </c>
      <c r="L4600" s="1">
        <v>119</v>
      </c>
      <c r="M4600" s="9">
        <v>15</v>
      </c>
    </row>
    <row r="4601" spans="3:13" x14ac:dyDescent="0.2">
      <c r="D4601" s="200"/>
      <c r="E4601" s="4" t="s">
        <v>52</v>
      </c>
      <c r="F4601" s="5"/>
      <c r="G4601" s="6">
        <v>26</v>
      </c>
      <c r="H4601" s="8">
        <v>1</v>
      </c>
      <c r="I4601" s="1">
        <v>1</v>
      </c>
      <c r="J4601" s="1">
        <v>1</v>
      </c>
      <c r="K4601" s="1">
        <v>1</v>
      </c>
      <c r="L4601" s="1">
        <v>20</v>
      </c>
      <c r="M4601" s="9">
        <v>2</v>
      </c>
    </row>
    <row r="4602" spans="3:13" x14ac:dyDescent="0.2">
      <c r="D4602" s="200"/>
      <c r="E4602" s="4" t="s">
        <v>53</v>
      </c>
      <c r="F4602" s="5"/>
      <c r="G4602" s="6">
        <v>41</v>
      </c>
      <c r="H4602" s="8">
        <v>1</v>
      </c>
      <c r="I4602" s="1">
        <v>3</v>
      </c>
      <c r="J4602" s="1">
        <v>3</v>
      </c>
      <c r="K4602" s="1">
        <v>4</v>
      </c>
      <c r="L4602" s="1">
        <v>28</v>
      </c>
      <c r="M4602" s="9">
        <v>2</v>
      </c>
    </row>
    <row r="4603" spans="3:13" x14ac:dyDescent="0.2">
      <c r="D4603" s="200"/>
      <c r="E4603" s="4" t="s">
        <v>54</v>
      </c>
      <c r="F4603" s="5"/>
      <c r="G4603" s="6">
        <v>226</v>
      </c>
      <c r="H4603" s="8">
        <v>3</v>
      </c>
      <c r="I4603" s="1">
        <v>3</v>
      </c>
      <c r="J4603" s="1">
        <v>7</v>
      </c>
      <c r="K4603" s="1">
        <v>15</v>
      </c>
      <c r="L4603" s="1">
        <v>183</v>
      </c>
      <c r="M4603" s="9">
        <v>15</v>
      </c>
    </row>
    <row r="4604" spans="3:13" x14ac:dyDescent="0.2">
      <c r="D4604" s="200"/>
      <c r="E4604" s="4" t="s">
        <v>55</v>
      </c>
      <c r="F4604" s="5"/>
      <c r="G4604" s="6">
        <v>125</v>
      </c>
      <c r="H4604" s="8">
        <v>2</v>
      </c>
      <c r="I4604" s="1">
        <v>2</v>
      </c>
      <c r="J4604" s="1">
        <v>3</v>
      </c>
      <c r="K4604" s="1">
        <v>7</v>
      </c>
      <c r="L4604" s="1">
        <v>103</v>
      </c>
      <c r="M4604" s="9">
        <v>8</v>
      </c>
    </row>
    <row r="4605" spans="3:13" x14ac:dyDescent="0.2">
      <c r="D4605" s="200"/>
      <c r="E4605" s="4" t="s">
        <v>56</v>
      </c>
      <c r="F4605" s="5"/>
      <c r="G4605" s="6">
        <v>190</v>
      </c>
      <c r="H4605" s="8">
        <v>0</v>
      </c>
      <c r="I4605" s="1">
        <v>2</v>
      </c>
      <c r="J4605" s="1">
        <v>4</v>
      </c>
      <c r="K4605" s="1">
        <v>7</v>
      </c>
      <c r="L4605" s="1">
        <v>164</v>
      </c>
      <c r="M4605" s="9">
        <v>13</v>
      </c>
    </row>
    <row r="4606" spans="3:13" x14ac:dyDescent="0.2">
      <c r="D4606" s="200"/>
      <c r="E4606" s="4" t="s">
        <v>57</v>
      </c>
      <c r="F4606" s="5"/>
      <c r="G4606" s="6">
        <v>185</v>
      </c>
      <c r="H4606" s="8">
        <v>0</v>
      </c>
      <c r="I4606" s="1">
        <v>0</v>
      </c>
      <c r="J4606" s="1">
        <v>4</v>
      </c>
      <c r="K4606" s="1">
        <v>2</v>
      </c>
      <c r="L4606" s="1">
        <v>158</v>
      </c>
      <c r="M4606" s="9">
        <v>21</v>
      </c>
    </row>
    <row r="4607" spans="3:13" x14ac:dyDescent="0.2">
      <c r="D4607" s="200"/>
      <c r="E4607" s="4" t="s">
        <v>58</v>
      </c>
      <c r="F4607" s="5"/>
      <c r="G4607" s="6">
        <v>113</v>
      </c>
      <c r="H4607" s="8">
        <v>2</v>
      </c>
      <c r="I4607" s="1">
        <v>1</v>
      </c>
      <c r="J4607" s="1">
        <v>2</v>
      </c>
      <c r="K4607" s="1">
        <v>3</v>
      </c>
      <c r="L4607" s="1">
        <v>100</v>
      </c>
      <c r="M4607" s="9">
        <v>5</v>
      </c>
    </row>
    <row r="4608" spans="3:13" x14ac:dyDescent="0.2">
      <c r="D4608" s="200"/>
      <c r="E4608" s="4" t="s">
        <v>59</v>
      </c>
      <c r="F4608" s="5"/>
      <c r="G4608" s="6">
        <v>136</v>
      </c>
      <c r="H4608" s="8">
        <v>1</v>
      </c>
      <c r="I4608" s="1">
        <v>0</v>
      </c>
      <c r="J4608" s="1">
        <v>1</v>
      </c>
      <c r="K4608" s="1">
        <v>1</v>
      </c>
      <c r="L4608" s="1">
        <v>110</v>
      </c>
      <c r="M4608" s="9">
        <v>23</v>
      </c>
    </row>
    <row r="4609" spans="2:13" x14ac:dyDescent="0.2">
      <c r="D4609" s="199" t="s">
        <v>60</v>
      </c>
      <c r="E4609" s="22" t="s">
        <v>61</v>
      </c>
      <c r="F4609" s="21"/>
      <c r="G4609" s="19">
        <v>205</v>
      </c>
      <c r="H4609" s="27">
        <v>0</v>
      </c>
      <c r="I4609" s="3">
        <v>1</v>
      </c>
      <c r="J4609" s="3">
        <v>2</v>
      </c>
      <c r="K4609" s="3">
        <v>3</v>
      </c>
      <c r="L4609" s="3">
        <v>176</v>
      </c>
      <c r="M4609" s="26">
        <v>23</v>
      </c>
    </row>
    <row r="4610" spans="2:13" x14ac:dyDescent="0.2">
      <c r="D4610" s="200"/>
      <c r="E4610" s="4" t="s">
        <v>62</v>
      </c>
      <c r="F4610" s="5"/>
      <c r="G4610" s="6">
        <v>160</v>
      </c>
      <c r="H4610" s="8">
        <v>0</v>
      </c>
      <c r="I4610" s="1">
        <v>1</v>
      </c>
      <c r="J4610" s="1">
        <v>4</v>
      </c>
      <c r="K4610" s="1">
        <v>5</v>
      </c>
      <c r="L4610" s="1">
        <v>133</v>
      </c>
      <c r="M4610" s="9">
        <v>17</v>
      </c>
    </row>
    <row r="4611" spans="2:13" x14ac:dyDescent="0.2">
      <c r="D4611" s="200"/>
      <c r="E4611" s="4" t="s">
        <v>63</v>
      </c>
      <c r="F4611" s="5"/>
      <c r="G4611" s="6">
        <v>121</v>
      </c>
      <c r="H4611" s="8">
        <v>1</v>
      </c>
      <c r="I4611" s="1">
        <v>1</v>
      </c>
      <c r="J4611" s="1">
        <v>3</v>
      </c>
      <c r="K4611" s="1">
        <v>6</v>
      </c>
      <c r="L4611" s="1">
        <v>102</v>
      </c>
      <c r="M4611" s="9">
        <v>8</v>
      </c>
    </row>
    <row r="4612" spans="2:13" x14ac:dyDescent="0.2">
      <c r="D4612" s="200"/>
      <c r="E4612" s="4" t="s">
        <v>64</v>
      </c>
      <c r="F4612" s="5"/>
      <c r="G4612" s="6">
        <v>124</v>
      </c>
      <c r="H4612" s="8">
        <v>1</v>
      </c>
      <c r="I4612" s="1">
        <v>0</v>
      </c>
      <c r="J4612" s="1">
        <v>2</v>
      </c>
      <c r="K4612" s="1">
        <v>4</v>
      </c>
      <c r="L4612" s="1">
        <v>105</v>
      </c>
      <c r="M4612" s="9">
        <v>12</v>
      </c>
    </row>
    <row r="4613" spans="2:13" x14ac:dyDescent="0.2">
      <c r="D4613" s="200"/>
      <c r="E4613" s="4" t="s">
        <v>65</v>
      </c>
      <c r="F4613" s="5"/>
      <c r="G4613" s="6">
        <v>109</v>
      </c>
      <c r="H4613" s="8">
        <v>2</v>
      </c>
      <c r="I4613" s="1">
        <v>1</v>
      </c>
      <c r="J4613" s="1">
        <v>1</v>
      </c>
      <c r="K4613" s="1">
        <v>7</v>
      </c>
      <c r="L4613" s="1">
        <v>92</v>
      </c>
      <c r="M4613" s="9">
        <v>6</v>
      </c>
    </row>
    <row r="4614" spans="2:13" x14ac:dyDescent="0.2">
      <c r="D4614" s="200"/>
      <c r="E4614" s="4" t="s">
        <v>66</v>
      </c>
      <c r="F4614" s="5"/>
      <c r="G4614" s="6">
        <v>104</v>
      </c>
      <c r="H4614" s="8">
        <v>0</v>
      </c>
      <c r="I4614" s="1">
        <v>1</v>
      </c>
      <c r="J4614" s="1">
        <v>4</v>
      </c>
      <c r="K4614" s="1">
        <v>5</v>
      </c>
      <c r="L4614" s="1">
        <v>90</v>
      </c>
      <c r="M4614" s="9">
        <v>4</v>
      </c>
    </row>
    <row r="4615" spans="2:13" x14ac:dyDescent="0.2">
      <c r="D4615" s="200"/>
      <c r="E4615" s="4" t="s">
        <v>67</v>
      </c>
      <c r="F4615" s="5"/>
      <c r="G4615" s="6">
        <v>139</v>
      </c>
      <c r="H4615" s="8">
        <v>3</v>
      </c>
      <c r="I4615" s="1">
        <v>0</v>
      </c>
      <c r="J4615" s="1">
        <v>8</v>
      </c>
      <c r="K4615" s="1">
        <v>10</v>
      </c>
      <c r="L4615" s="1">
        <v>107</v>
      </c>
      <c r="M4615" s="9">
        <v>11</v>
      </c>
    </row>
    <row r="4616" spans="2:13" x14ac:dyDescent="0.2">
      <c r="D4616" s="200"/>
      <c r="E4616" s="4" t="s">
        <v>68</v>
      </c>
      <c r="F4616" s="5"/>
      <c r="G4616" s="6">
        <v>48</v>
      </c>
      <c r="H4616" s="8">
        <v>1</v>
      </c>
      <c r="I4616" s="1">
        <v>3</v>
      </c>
      <c r="J4616" s="1">
        <v>0</v>
      </c>
      <c r="K4616" s="1">
        <v>0</v>
      </c>
      <c r="L4616" s="1">
        <v>42</v>
      </c>
      <c r="M4616" s="9">
        <v>2</v>
      </c>
    </row>
    <row r="4617" spans="2:13" x14ac:dyDescent="0.2">
      <c r="D4617" s="200"/>
      <c r="E4617" s="4" t="s">
        <v>69</v>
      </c>
      <c r="F4617" s="5"/>
      <c r="G4617" s="6">
        <v>37</v>
      </c>
      <c r="H4617" s="8">
        <v>1</v>
      </c>
      <c r="I4617" s="1">
        <v>3</v>
      </c>
      <c r="J4617" s="1">
        <v>2</v>
      </c>
      <c r="K4617" s="1">
        <v>2</v>
      </c>
      <c r="L4617" s="1">
        <v>28</v>
      </c>
      <c r="M4617" s="9">
        <v>1</v>
      </c>
    </row>
    <row r="4618" spans="2:13" x14ac:dyDescent="0.2">
      <c r="D4618" s="93" t="s">
        <v>70</v>
      </c>
      <c r="E4618" s="89" t="s">
        <v>18</v>
      </c>
      <c r="F4618" s="92"/>
      <c r="G4618" s="94">
        <v>0</v>
      </c>
      <c r="H4618" s="122">
        <v>0</v>
      </c>
      <c r="I4618" s="63">
        <v>0</v>
      </c>
      <c r="J4618" s="63">
        <v>0</v>
      </c>
      <c r="K4618" s="63">
        <v>0</v>
      </c>
      <c r="L4618" s="63">
        <v>0</v>
      </c>
      <c r="M4618" s="121">
        <v>0</v>
      </c>
    </row>
    <row r="4620" spans="2:13" x14ac:dyDescent="0.2">
      <c r="B4620" s="40" t="str">
        <f xml:space="preserve"> HYPERLINK("#'目次'!B197", "[191]")</f>
        <v>[191]</v>
      </c>
      <c r="C4620" s="23" t="s">
        <v>322</v>
      </c>
    </row>
    <row r="4623" spans="2:13" x14ac:dyDescent="0.2">
      <c r="C4623" s="23" t="s">
        <v>73</v>
      </c>
    </row>
    <row r="4624" spans="2:13" x14ac:dyDescent="0.2">
      <c r="D4624" s="195"/>
      <c r="E4624" s="196"/>
      <c r="F4624" s="196"/>
      <c r="G4624" s="37" t="s">
        <v>15</v>
      </c>
      <c r="H4624" s="33" t="s">
        <v>306</v>
      </c>
      <c r="I4624" s="13" t="s">
        <v>307</v>
      </c>
      <c r="J4624" s="13" t="s">
        <v>308</v>
      </c>
      <c r="K4624" s="13" t="s">
        <v>309</v>
      </c>
      <c r="L4624" s="13" t="s">
        <v>310</v>
      </c>
      <c r="M4624" s="38" t="s">
        <v>18</v>
      </c>
    </row>
    <row r="4625" spans="4:13" x14ac:dyDescent="0.2">
      <c r="D4625" s="197"/>
      <c r="E4625" s="198"/>
      <c r="F4625" s="198"/>
      <c r="G4625" s="35"/>
      <c r="H4625" s="39"/>
      <c r="I4625" s="14"/>
      <c r="J4625" s="14"/>
      <c r="K4625" s="14"/>
      <c r="L4625" s="14"/>
      <c r="M4625" s="34"/>
    </row>
    <row r="4626" spans="4:13" x14ac:dyDescent="0.2">
      <c r="D4626" s="56"/>
      <c r="E4626" s="58" t="s">
        <v>15</v>
      </c>
      <c r="F4626" s="46"/>
      <c r="G4626" s="36">
        <v>1200</v>
      </c>
      <c r="H4626" s="17">
        <v>10</v>
      </c>
      <c r="I4626" s="17">
        <v>13</v>
      </c>
      <c r="J4626" s="17">
        <v>28</v>
      </c>
      <c r="K4626" s="17">
        <v>44</v>
      </c>
      <c r="L4626" s="17">
        <v>1000</v>
      </c>
      <c r="M4626" s="47">
        <v>105</v>
      </c>
    </row>
    <row r="4627" spans="4:13" x14ac:dyDescent="0.2">
      <c r="D4627" s="199" t="s">
        <v>74</v>
      </c>
      <c r="E4627" s="22" t="s">
        <v>75</v>
      </c>
      <c r="F4627" s="21"/>
      <c r="G4627" s="19">
        <v>592</v>
      </c>
      <c r="H4627" s="27">
        <v>7</v>
      </c>
      <c r="I4627" s="3">
        <v>7</v>
      </c>
      <c r="J4627" s="3">
        <v>13</v>
      </c>
      <c r="K4627" s="3">
        <v>28</v>
      </c>
      <c r="L4627" s="3">
        <v>494</v>
      </c>
      <c r="M4627" s="26">
        <v>43</v>
      </c>
    </row>
    <row r="4628" spans="4:13" x14ac:dyDescent="0.2">
      <c r="D4628" s="200"/>
      <c r="E4628" s="4" t="s">
        <v>34</v>
      </c>
      <c r="F4628" s="5"/>
      <c r="G4628" s="6">
        <v>37</v>
      </c>
      <c r="H4628" s="8">
        <v>0</v>
      </c>
      <c r="I4628" s="1">
        <v>0</v>
      </c>
      <c r="J4628" s="1">
        <v>1</v>
      </c>
      <c r="K4628" s="1">
        <v>1</v>
      </c>
      <c r="L4628" s="1">
        <v>33</v>
      </c>
      <c r="M4628" s="9">
        <v>2</v>
      </c>
    </row>
    <row r="4629" spans="4:13" x14ac:dyDescent="0.2">
      <c r="D4629" s="200"/>
      <c r="E4629" s="4" t="s">
        <v>35</v>
      </c>
      <c r="F4629" s="5"/>
      <c r="G4629" s="6">
        <v>75</v>
      </c>
      <c r="H4629" s="8">
        <v>1</v>
      </c>
      <c r="I4629" s="1">
        <v>0</v>
      </c>
      <c r="J4629" s="1">
        <v>3</v>
      </c>
      <c r="K4629" s="1">
        <v>3</v>
      </c>
      <c r="L4629" s="1">
        <v>64</v>
      </c>
      <c r="M4629" s="9">
        <v>4</v>
      </c>
    </row>
    <row r="4630" spans="4:13" x14ac:dyDescent="0.2">
      <c r="D4630" s="200"/>
      <c r="E4630" s="4" t="s">
        <v>36</v>
      </c>
      <c r="F4630" s="5"/>
      <c r="G4630" s="6">
        <v>95</v>
      </c>
      <c r="H4630" s="8">
        <v>4</v>
      </c>
      <c r="I4630" s="1">
        <v>2</v>
      </c>
      <c r="J4630" s="1">
        <v>1</v>
      </c>
      <c r="K4630" s="1">
        <v>10</v>
      </c>
      <c r="L4630" s="1">
        <v>71</v>
      </c>
      <c r="M4630" s="9">
        <v>7</v>
      </c>
    </row>
    <row r="4631" spans="4:13" x14ac:dyDescent="0.2">
      <c r="D4631" s="200"/>
      <c r="E4631" s="4" t="s">
        <v>37</v>
      </c>
      <c r="F4631" s="5"/>
      <c r="G4631" s="6">
        <v>111</v>
      </c>
      <c r="H4631" s="8">
        <v>0</v>
      </c>
      <c r="I4631" s="1">
        <v>3</v>
      </c>
      <c r="J4631" s="1">
        <v>4</v>
      </c>
      <c r="K4631" s="1">
        <v>6</v>
      </c>
      <c r="L4631" s="1">
        <v>94</v>
      </c>
      <c r="M4631" s="9">
        <v>4</v>
      </c>
    </row>
    <row r="4632" spans="4:13" x14ac:dyDescent="0.2">
      <c r="D4632" s="200"/>
      <c r="E4632" s="4" t="s">
        <v>38</v>
      </c>
      <c r="F4632" s="5"/>
      <c r="G4632" s="6">
        <v>93</v>
      </c>
      <c r="H4632" s="8">
        <v>1</v>
      </c>
      <c r="I4632" s="1">
        <v>2</v>
      </c>
      <c r="J4632" s="1">
        <v>3</v>
      </c>
      <c r="K4632" s="1">
        <v>2</v>
      </c>
      <c r="L4632" s="1">
        <v>81</v>
      </c>
      <c r="M4632" s="9">
        <v>4</v>
      </c>
    </row>
    <row r="4633" spans="4:13" x14ac:dyDescent="0.2">
      <c r="D4633" s="200"/>
      <c r="E4633" s="4" t="s">
        <v>39</v>
      </c>
      <c r="F4633" s="5"/>
      <c r="G4633" s="6">
        <v>109</v>
      </c>
      <c r="H4633" s="8">
        <v>0</v>
      </c>
      <c r="I4633" s="1">
        <v>0</v>
      </c>
      <c r="J4633" s="1">
        <v>0</v>
      </c>
      <c r="K4633" s="1">
        <v>5</v>
      </c>
      <c r="L4633" s="1">
        <v>91</v>
      </c>
      <c r="M4633" s="9">
        <v>13</v>
      </c>
    </row>
    <row r="4634" spans="4:13" x14ac:dyDescent="0.2">
      <c r="D4634" s="200"/>
      <c r="E4634" s="4" t="s">
        <v>40</v>
      </c>
      <c r="F4634" s="5"/>
      <c r="G4634" s="6">
        <v>72</v>
      </c>
      <c r="H4634" s="8">
        <v>1</v>
      </c>
      <c r="I4634" s="1">
        <v>0</v>
      </c>
      <c r="J4634" s="1">
        <v>1</v>
      </c>
      <c r="K4634" s="1">
        <v>1</v>
      </c>
      <c r="L4634" s="1">
        <v>60</v>
      </c>
      <c r="M4634" s="9">
        <v>9</v>
      </c>
    </row>
    <row r="4635" spans="4:13" x14ac:dyDescent="0.2">
      <c r="D4635" s="199" t="s">
        <v>76</v>
      </c>
      <c r="E4635" s="22" t="s">
        <v>77</v>
      </c>
      <c r="F4635" s="21"/>
      <c r="G4635" s="19">
        <v>608</v>
      </c>
      <c r="H4635" s="27">
        <v>3</v>
      </c>
      <c r="I4635" s="3">
        <v>6</v>
      </c>
      <c r="J4635" s="3">
        <v>15</v>
      </c>
      <c r="K4635" s="3">
        <v>16</v>
      </c>
      <c r="L4635" s="3">
        <v>506</v>
      </c>
      <c r="M4635" s="26">
        <v>62</v>
      </c>
    </row>
    <row r="4636" spans="4:13" x14ac:dyDescent="0.2">
      <c r="D4636" s="200"/>
      <c r="E4636" s="4" t="s">
        <v>34</v>
      </c>
      <c r="F4636" s="5"/>
      <c r="G4636" s="6">
        <v>37</v>
      </c>
      <c r="H4636" s="8">
        <v>0</v>
      </c>
      <c r="I4636" s="1">
        <v>0</v>
      </c>
      <c r="J4636" s="1">
        <v>0</v>
      </c>
      <c r="K4636" s="1">
        <v>1</v>
      </c>
      <c r="L4636" s="1">
        <v>35</v>
      </c>
      <c r="M4636" s="9">
        <v>1</v>
      </c>
    </row>
    <row r="4637" spans="4:13" x14ac:dyDescent="0.2">
      <c r="D4637" s="200"/>
      <c r="E4637" s="4" t="s">
        <v>35</v>
      </c>
      <c r="F4637" s="5"/>
      <c r="G4637" s="6">
        <v>73</v>
      </c>
      <c r="H4637" s="8">
        <v>1</v>
      </c>
      <c r="I4637" s="1">
        <v>1</v>
      </c>
      <c r="J4637" s="1">
        <v>3</v>
      </c>
      <c r="K4637" s="1">
        <v>1</v>
      </c>
      <c r="L4637" s="1">
        <v>64</v>
      </c>
      <c r="M4637" s="9">
        <v>3</v>
      </c>
    </row>
    <row r="4638" spans="4:13" x14ac:dyDescent="0.2">
      <c r="D4638" s="200"/>
      <c r="E4638" s="4" t="s">
        <v>36</v>
      </c>
      <c r="F4638" s="5"/>
      <c r="G4638" s="6">
        <v>92</v>
      </c>
      <c r="H4638" s="8">
        <v>1</v>
      </c>
      <c r="I4638" s="1">
        <v>2</v>
      </c>
      <c r="J4638" s="1">
        <v>4</v>
      </c>
      <c r="K4638" s="1">
        <v>7</v>
      </c>
      <c r="L4638" s="1">
        <v>75</v>
      </c>
      <c r="M4638" s="9">
        <v>3</v>
      </c>
    </row>
    <row r="4639" spans="4:13" x14ac:dyDescent="0.2">
      <c r="D4639" s="200"/>
      <c r="E4639" s="4" t="s">
        <v>37</v>
      </c>
      <c r="F4639" s="5"/>
      <c r="G4639" s="6">
        <v>110</v>
      </c>
      <c r="H4639" s="8">
        <v>0</v>
      </c>
      <c r="I4639" s="1">
        <v>1</v>
      </c>
      <c r="J4639" s="1">
        <v>5</v>
      </c>
      <c r="K4639" s="1">
        <v>3</v>
      </c>
      <c r="L4639" s="1">
        <v>94</v>
      </c>
      <c r="M4639" s="9">
        <v>7</v>
      </c>
    </row>
    <row r="4640" spans="4:13" x14ac:dyDescent="0.2">
      <c r="D4640" s="200"/>
      <c r="E4640" s="4" t="s">
        <v>38</v>
      </c>
      <c r="F4640" s="5"/>
      <c r="G4640" s="6">
        <v>93</v>
      </c>
      <c r="H4640" s="8">
        <v>1</v>
      </c>
      <c r="I4640" s="1">
        <v>2</v>
      </c>
      <c r="J4640" s="1">
        <v>2</v>
      </c>
      <c r="K4640" s="1">
        <v>4</v>
      </c>
      <c r="L4640" s="1">
        <v>77</v>
      </c>
      <c r="M4640" s="9">
        <v>7</v>
      </c>
    </row>
    <row r="4641" spans="2:13" x14ac:dyDescent="0.2">
      <c r="D4641" s="200"/>
      <c r="E4641" s="4" t="s">
        <v>39</v>
      </c>
      <c r="F4641" s="5"/>
      <c r="G4641" s="6">
        <v>114</v>
      </c>
      <c r="H4641" s="8">
        <v>0</v>
      </c>
      <c r="I4641" s="1">
        <v>0</v>
      </c>
      <c r="J4641" s="1">
        <v>1</v>
      </c>
      <c r="K4641" s="1">
        <v>0</v>
      </c>
      <c r="L4641" s="1">
        <v>93</v>
      </c>
      <c r="M4641" s="9">
        <v>20</v>
      </c>
    </row>
    <row r="4642" spans="2:13" x14ac:dyDescent="0.2">
      <c r="D4642" s="201"/>
      <c r="E4642" s="57" t="s">
        <v>40</v>
      </c>
      <c r="F4642" s="59"/>
      <c r="G4642" s="55">
        <v>89</v>
      </c>
      <c r="H4642" s="77">
        <v>0</v>
      </c>
      <c r="I4642" s="32">
        <v>0</v>
      </c>
      <c r="J4642" s="32">
        <v>0</v>
      </c>
      <c r="K4642" s="32">
        <v>0</v>
      </c>
      <c r="L4642" s="32">
        <v>68</v>
      </c>
      <c r="M4642" s="80">
        <v>21</v>
      </c>
    </row>
    <row r="4644" spans="2:13" x14ac:dyDescent="0.2">
      <c r="B4644" s="40" t="str">
        <f xml:space="preserve"> HYPERLINK("#'目次'!B198", "[192]")</f>
        <v>[192]</v>
      </c>
      <c r="C4644" s="23" t="s">
        <v>322</v>
      </c>
    </row>
    <row r="4647" spans="2:13" x14ac:dyDescent="0.2">
      <c r="C4647" s="23" t="s">
        <v>80</v>
      </c>
    </row>
    <row r="4648" spans="2:13" x14ac:dyDescent="0.2">
      <c r="E4648" s="195"/>
      <c r="F4648" s="196"/>
      <c r="G4648" s="37" t="s">
        <v>15</v>
      </c>
      <c r="H4648" s="33" t="s">
        <v>306</v>
      </c>
      <c r="I4648" s="13" t="s">
        <v>307</v>
      </c>
      <c r="J4648" s="13" t="s">
        <v>308</v>
      </c>
      <c r="K4648" s="13" t="s">
        <v>309</v>
      </c>
      <c r="L4648" s="13" t="s">
        <v>310</v>
      </c>
      <c r="M4648" s="38" t="s">
        <v>18</v>
      </c>
    </row>
    <row r="4649" spans="2:13" x14ac:dyDescent="0.2">
      <c r="E4649" s="197"/>
      <c r="F4649" s="198"/>
      <c r="G4649" s="35"/>
      <c r="H4649" s="39"/>
      <c r="I4649" s="14"/>
      <c r="J4649" s="14"/>
      <c r="K4649" s="14"/>
      <c r="L4649" s="14"/>
      <c r="M4649" s="34"/>
    </row>
    <row r="4650" spans="2:13" x14ac:dyDescent="0.2">
      <c r="E4650" s="91" t="s">
        <v>15</v>
      </c>
      <c r="F4650" s="46"/>
      <c r="G4650" s="36">
        <v>1200</v>
      </c>
      <c r="H4650" s="17">
        <v>10</v>
      </c>
      <c r="I4650" s="17">
        <v>13</v>
      </c>
      <c r="J4650" s="17">
        <v>28</v>
      </c>
      <c r="K4650" s="17">
        <v>44</v>
      </c>
      <c r="L4650" s="17">
        <v>1000</v>
      </c>
      <c r="M4650" s="47">
        <v>105</v>
      </c>
    </row>
    <row r="4651" spans="2:13" x14ac:dyDescent="0.2">
      <c r="E4651" s="4" t="s">
        <v>81</v>
      </c>
      <c r="F4651" s="5"/>
      <c r="G4651" s="19">
        <v>48</v>
      </c>
      <c r="H4651" s="27">
        <v>1</v>
      </c>
      <c r="I4651" s="3">
        <v>0</v>
      </c>
      <c r="J4651" s="3">
        <v>1</v>
      </c>
      <c r="K4651" s="3">
        <v>0</v>
      </c>
      <c r="L4651" s="3">
        <v>42</v>
      </c>
      <c r="M4651" s="26">
        <v>4</v>
      </c>
    </row>
    <row r="4652" spans="2:13" x14ac:dyDescent="0.2">
      <c r="E4652" s="4" t="s">
        <v>82</v>
      </c>
      <c r="F4652" s="5"/>
      <c r="G4652" s="6">
        <v>84</v>
      </c>
      <c r="H4652" s="8">
        <v>0</v>
      </c>
      <c r="I4652" s="1">
        <v>0</v>
      </c>
      <c r="J4652" s="1">
        <v>2</v>
      </c>
      <c r="K4652" s="1">
        <v>3</v>
      </c>
      <c r="L4652" s="1">
        <v>69</v>
      </c>
      <c r="M4652" s="9">
        <v>10</v>
      </c>
    </row>
    <row r="4653" spans="2:13" x14ac:dyDescent="0.2">
      <c r="E4653" s="4" t="s">
        <v>83</v>
      </c>
      <c r="F4653" s="5"/>
      <c r="G4653" s="6">
        <v>462</v>
      </c>
      <c r="H4653" s="8">
        <v>4</v>
      </c>
      <c r="I4653" s="1">
        <v>7</v>
      </c>
      <c r="J4653" s="1">
        <v>11</v>
      </c>
      <c r="K4653" s="1">
        <v>20</v>
      </c>
      <c r="L4653" s="1">
        <v>365</v>
      </c>
      <c r="M4653" s="9">
        <v>55</v>
      </c>
    </row>
    <row r="4654" spans="2:13" x14ac:dyDescent="0.2">
      <c r="E4654" s="4" t="s">
        <v>84</v>
      </c>
      <c r="F4654" s="5"/>
      <c r="G4654" s="6">
        <v>30</v>
      </c>
      <c r="H4654" s="8">
        <v>1</v>
      </c>
      <c r="I4654" s="1">
        <v>0</v>
      </c>
      <c r="J4654" s="1">
        <v>0</v>
      </c>
      <c r="K4654" s="1">
        <v>0</v>
      </c>
      <c r="L4654" s="1">
        <v>26</v>
      </c>
      <c r="M4654" s="9">
        <v>3</v>
      </c>
    </row>
    <row r="4655" spans="2:13" x14ac:dyDescent="0.2">
      <c r="E4655" s="4" t="s">
        <v>85</v>
      </c>
      <c r="F4655" s="5"/>
      <c r="G4655" s="6">
        <v>144</v>
      </c>
      <c r="H4655" s="8">
        <v>2</v>
      </c>
      <c r="I4655" s="1">
        <v>2</v>
      </c>
      <c r="J4655" s="1">
        <v>3</v>
      </c>
      <c r="K4655" s="1">
        <v>6</v>
      </c>
      <c r="L4655" s="1">
        <v>122</v>
      </c>
      <c r="M4655" s="9">
        <v>9</v>
      </c>
    </row>
    <row r="4656" spans="2:13" x14ac:dyDescent="0.2">
      <c r="E4656" s="4" t="s">
        <v>86</v>
      </c>
      <c r="F4656" s="5"/>
      <c r="G4656" s="6">
        <v>192</v>
      </c>
      <c r="H4656" s="8">
        <v>0</v>
      </c>
      <c r="I4656" s="1">
        <v>4</v>
      </c>
      <c r="J4656" s="1">
        <v>4</v>
      </c>
      <c r="K4656" s="1">
        <v>9</v>
      </c>
      <c r="L4656" s="1">
        <v>169</v>
      </c>
      <c r="M4656" s="9">
        <v>6</v>
      </c>
    </row>
    <row r="4657" spans="2:14" x14ac:dyDescent="0.2">
      <c r="E4657" s="4" t="s">
        <v>87</v>
      </c>
      <c r="F4657" s="5"/>
      <c r="G4657" s="6">
        <v>72</v>
      </c>
      <c r="H4657" s="8">
        <v>0</v>
      </c>
      <c r="I4657" s="1">
        <v>0</v>
      </c>
      <c r="J4657" s="1">
        <v>2</v>
      </c>
      <c r="K4657" s="1">
        <v>1</v>
      </c>
      <c r="L4657" s="1">
        <v>65</v>
      </c>
      <c r="M4657" s="9">
        <v>4</v>
      </c>
    </row>
    <row r="4658" spans="2:14" x14ac:dyDescent="0.2">
      <c r="E4658" s="4" t="s">
        <v>88</v>
      </c>
      <c r="F4658" s="5"/>
      <c r="G4658" s="6">
        <v>36</v>
      </c>
      <c r="H4658" s="8">
        <v>0</v>
      </c>
      <c r="I4658" s="1">
        <v>0</v>
      </c>
      <c r="J4658" s="1">
        <v>0</v>
      </c>
      <c r="K4658" s="1">
        <v>0</v>
      </c>
      <c r="L4658" s="1">
        <v>29</v>
      </c>
      <c r="M4658" s="9">
        <v>7</v>
      </c>
    </row>
    <row r="4659" spans="2:14" x14ac:dyDescent="0.2">
      <c r="E4659" s="4" t="s">
        <v>89</v>
      </c>
      <c r="F4659" s="5"/>
      <c r="G4659" s="6">
        <v>66</v>
      </c>
      <c r="H4659" s="8">
        <v>2</v>
      </c>
      <c r="I4659" s="1">
        <v>0</v>
      </c>
      <c r="J4659" s="1">
        <v>2</v>
      </c>
      <c r="K4659" s="1">
        <v>3</v>
      </c>
      <c r="L4659" s="1">
        <v>57</v>
      </c>
      <c r="M4659" s="9">
        <v>2</v>
      </c>
    </row>
    <row r="4660" spans="2:14" x14ac:dyDescent="0.2">
      <c r="E4660" s="4" t="s">
        <v>90</v>
      </c>
      <c r="F4660" s="5"/>
      <c r="G4660" s="6">
        <v>54</v>
      </c>
      <c r="H4660" s="8">
        <v>0</v>
      </c>
      <c r="I4660" s="1">
        <v>0</v>
      </c>
      <c r="J4660" s="1">
        <v>3</v>
      </c>
      <c r="K4660" s="1">
        <v>2</v>
      </c>
      <c r="L4660" s="1">
        <v>45</v>
      </c>
      <c r="M4660" s="9">
        <v>4</v>
      </c>
    </row>
    <row r="4661" spans="2:14" x14ac:dyDescent="0.2">
      <c r="E4661" s="57" t="s">
        <v>91</v>
      </c>
      <c r="F4661" s="59"/>
      <c r="G4661" s="55">
        <v>12</v>
      </c>
      <c r="H4661" s="77">
        <v>0</v>
      </c>
      <c r="I4661" s="32">
        <v>0</v>
      </c>
      <c r="J4661" s="32">
        <v>0</v>
      </c>
      <c r="K4661" s="32">
        <v>0</v>
      </c>
      <c r="L4661" s="32">
        <v>11</v>
      </c>
      <c r="M4661" s="80">
        <v>1</v>
      </c>
    </row>
    <row r="4663" spans="2:14" x14ac:dyDescent="0.2">
      <c r="B4663" s="40" t="str">
        <f xml:space="preserve"> HYPERLINK("#'目次'!B199", "[193]")</f>
        <v>[193]</v>
      </c>
      <c r="C4663" s="23" t="s">
        <v>325</v>
      </c>
    </row>
    <row r="4664" spans="2:14" x14ac:dyDescent="0.2">
      <c r="C4664" s="186" t="s">
        <v>326</v>
      </c>
    </row>
    <row r="4666" spans="2:14" x14ac:dyDescent="0.2">
      <c r="C4666" s="23" t="s">
        <v>14</v>
      </c>
    </row>
    <row r="4667" spans="2:14" ht="24" x14ac:dyDescent="0.2">
      <c r="D4667" s="195"/>
      <c r="E4667" s="196"/>
      <c r="F4667" s="196"/>
      <c r="G4667" s="37" t="s">
        <v>15</v>
      </c>
      <c r="H4667" s="33" t="s">
        <v>281</v>
      </c>
      <c r="I4667" s="13" t="s">
        <v>282</v>
      </c>
      <c r="J4667" s="13" t="s">
        <v>283</v>
      </c>
      <c r="K4667" s="13" t="s">
        <v>174</v>
      </c>
      <c r="L4667" s="13" t="s">
        <v>327</v>
      </c>
      <c r="M4667" s="13" t="s">
        <v>99</v>
      </c>
      <c r="N4667" s="38" t="s">
        <v>18</v>
      </c>
    </row>
    <row r="4668" spans="2:14" x14ac:dyDescent="0.2">
      <c r="D4668" s="197"/>
      <c r="E4668" s="198"/>
      <c r="F4668" s="198"/>
      <c r="G4668" s="35"/>
      <c r="H4668" s="39"/>
      <c r="I4668" s="14"/>
      <c r="J4668" s="14"/>
      <c r="K4668" s="14"/>
      <c r="L4668" s="14"/>
      <c r="M4668" s="14"/>
      <c r="N4668" s="34"/>
    </row>
    <row r="4669" spans="2:14" x14ac:dyDescent="0.2">
      <c r="D4669" s="56"/>
      <c r="E4669" s="58" t="s">
        <v>15</v>
      </c>
      <c r="F4669" s="46"/>
      <c r="G4669" s="36">
        <v>734</v>
      </c>
      <c r="H4669" s="17">
        <v>472</v>
      </c>
      <c r="I4669" s="17">
        <v>122</v>
      </c>
      <c r="J4669" s="17">
        <v>14</v>
      </c>
      <c r="K4669" s="17">
        <v>329</v>
      </c>
      <c r="L4669" s="17">
        <v>82</v>
      </c>
      <c r="M4669" s="17">
        <v>9</v>
      </c>
      <c r="N4669" s="47">
        <v>15</v>
      </c>
    </row>
    <row r="4670" spans="2:14" x14ac:dyDescent="0.2">
      <c r="D4670" s="199" t="s">
        <v>19</v>
      </c>
      <c r="E4670" s="22" t="s">
        <v>20</v>
      </c>
      <c r="F4670" s="21"/>
      <c r="G4670" s="19">
        <v>77</v>
      </c>
      <c r="H4670" s="27">
        <v>50</v>
      </c>
      <c r="I4670" s="3">
        <v>15</v>
      </c>
      <c r="J4670" s="3">
        <v>0</v>
      </c>
      <c r="K4670" s="3">
        <v>41</v>
      </c>
      <c r="L4670" s="3">
        <v>6</v>
      </c>
      <c r="M4670" s="3">
        <v>0</v>
      </c>
      <c r="N4670" s="26">
        <v>0</v>
      </c>
    </row>
    <row r="4671" spans="2:14" x14ac:dyDescent="0.2">
      <c r="D4671" s="200"/>
      <c r="E4671" s="4" t="s">
        <v>21</v>
      </c>
      <c r="F4671" s="5"/>
      <c r="G4671" s="6">
        <v>289</v>
      </c>
      <c r="H4671" s="8">
        <v>187</v>
      </c>
      <c r="I4671" s="1">
        <v>49</v>
      </c>
      <c r="J4671" s="1">
        <v>4</v>
      </c>
      <c r="K4671" s="1">
        <v>141</v>
      </c>
      <c r="L4671" s="1">
        <v>35</v>
      </c>
      <c r="M4671" s="1">
        <v>2</v>
      </c>
      <c r="N4671" s="9">
        <v>9</v>
      </c>
    </row>
    <row r="4672" spans="2:14" x14ac:dyDescent="0.2">
      <c r="D4672" s="200"/>
      <c r="E4672" s="4" t="s">
        <v>22</v>
      </c>
      <c r="F4672" s="5"/>
      <c r="G4672" s="6">
        <v>109</v>
      </c>
      <c r="H4672" s="8">
        <v>70</v>
      </c>
      <c r="I4672" s="1">
        <v>15</v>
      </c>
      <c r="J4672" s="1">
        <v>3</v>
      </c>
      <c r="K4672" s="1">
        <v>42</v>
      </c>
      <c r="L4672" s="1">
        <v>11</v>
      </c>
      <c r="M4672" s="1">
        <v>2</v>
      </c>
      <c r="N4672" s="9">
        <v>3</v>
      </c>
    </row>
    <row r="4673" spans="4:14" x14ac:dyDescent="0.2">
      <c r="D4673" s="200"/>
      <c r="E4673" s="4" t="s">
        <v>23</v>
      </c>
      <c r="F4673" s="5"/>
      <c r="G4673" s="6">
        <v>120</v>
      </c>
      <c r="H4673" s="8">
        <v>77</v>
      </c>
      <c r="I4673" s="1">
        <v>26</v>
      </c>
      <c r="J4673" s="1">
        <v>2</v>
      </c>
      <c r="K4673" s="1">
        <v>42</v>
      </c>
      <c r="L4673" s="1">
        <v>14</v>
      </c>
      <c r="M4673" s="1">
        <v>4</v>
      </c>
      <c r="N4673" s="9">
        <v>2</v>
      </c>
    </row>
    <row r="4674" spans="4:14" x14ac:dyDescent="0.2">
      <c r="D4674" s="200"/>
      <c r="E4674" s="4" t="s">
        <v>24</v>
      </c>
      <c r="F4674" s="5"/>
      <c r="G4674" s="6">
        <v>139</v>
      </c>
      <c r="H4674" s="8">
        <v>88</v>
      </c>
      <c r="I4674" s="1">
        <v>17</v>
      </c>
      <c r="J4674" s="1">
        <v>5</v>
      </c>
      <c r="K4674" s="1">
        <v>63</v>
      </c>
      <c r="L4674" s="1">
        <v>16</v>
      </c>
      <c r="M4674" s="1">
        <v>1</v>
      </c>
      <c r="N4674" s="9">
        <v>1</v>
      </c>
    </row>
    <row r="4675" spans="4:14" x14ac:dyDescent="0.2">
      <c r="D4675" s="199" t="s">
        <v>25</v>
      </c>
      <c r="E4675" s="22" t="s">
        <v>26</v>
      </c>
      <c r="F4675" s="21"/>
      <c r="G4675" s="19">
        <v>243</v>
      </c>
      <c r="H4675" s="27">
        <v>160</v>
      </c>
      <c r="I4675" s="3">
        <v>41</v>
      </c>
      <c r="J4675" s="3">
        <v>4</v>
      </c>
      <c r="K4675" s="3">
        <v>111</v>
      </c>
      <c r="L4675" s="3">
        <v>32</v>
      </c>
      <c r="M4675" s="3">
        <v>3</v>
      </c>
      <c r="N4675" s="26">
        <v>4</v>
      </c>
    </row>
    <row r="4676" spans="4:14" x14ac:dyDescent="0.2">
      <c r="D4676" s="200"/>
      <c r="E4676" s="4" t="s">
        <v>27</v>
      </c>
      <c r="F4676" s="5"/>
      <c r="G4676" s="6">
        <v>234</v>
      </c>
      <c r="H4676" s="8">
        <v>148</v>
      </c>
      <c r="I4676" s="1">
        <v>44</v>
      </c>
      <c r="J4676" s="1">
        <v>6</v>
      </c>
      <c r="K4676" s="1">
        <v>101</v>
      </c>
      <c r="L4676" s="1">
        <v>33</v>
      </c>
      <c r="M4676" s="1">
        <v>4</v>
      </c>
      <c r="N4676" s="9">
        <v>5</v>
      </c>
    </row>
    <row r="4677" spans="4:14" x14ac:dyDescent="0.2">
      <c r="D4677" s="200"/>
      <c r="E4677" s="4" t="s">
        <v>28</v>
      </c>
      <c r="F4677" s="5"/>
      <c r="G4677" s="6">
        <v>208</v>
      </c>
      <c r="H4677" s="8">
        <v>133</v>
      </c>
      <c r="I4677" s="1">
        <v>34</v>
      </c>
      <c r="J4677" s="1">
        <v>4</v>
      </c>
      <c r="K4677" s="1">
        <v>89</v>
      </c>
      <c r="L4677" s="1">
        <v>15</v>
      </c>
      <c r="M4677" s="1">
        <v>2</v>
      </c>
      <c r="N4677" s="9">
        <v>6</v>
      </c>
    </row>
    <row r="4678" spans="4:14" x14ac:dyDescent="0.2">
      <c r="D4678" s="200"/>
      <c r="E4678" s="4" t="s">
        <v>29</v>
      </c>
      <c r="F4678" s="5"/>
      <c r="G4678" s="6">
        <v>49</v>
      </c>
      <c r="H4678" s="8">
        <v>31</v>
      </c>
      <c r="I4678" s="1">
        <v>3</v>
      </c>
      <c r="J4678" s="1">
        <v>0</v>
      </c>
      <c r="K4678" s="1">
        <v>28</v>
      </c>
      <c r="L4678" s="1">
        <v>2</v>
      </c>
      <c r="M4678" s="1">
        <v>0</v>
      </c>
      <c r="N4678" s="9">
        <v>0</v>
      </c>
    </row>
    <row r="4679" spans="4:14" x14ac:dyDescent="0.2">
      <c r="D4679" s="199" t="s">
        <v>30</v>
      </c>
      <c r="E4679" s="22" t="s">
        <v>31</v>
      </c>
      <c r="F4679" s="21"/>
      <c r="G4679" s="19">
        <v>348</v>
      </c>
      <c r="H4679" s="27">
        <v>224</v>
      </c>
      <c r="I4679" s="3">
        <v>56</v>
      </c>
      <c r="J4679" s="3">
        <v>7</v>
      </c>
      <c r="K4679" s="3">
        <v>156</v>
      </c>
      <c r="L4679" s="3">
        <v>44</v>
      </c>
      <c r="M4679" s="3">
        <v>2</v>
      </c>
      <c r="N4679" s="26">
        <v>10</v>
      </c>
    </row>
    <row r="4680" spans="4:14" x14ac:dyDescent="0.2">
      <c r="D4680" s="200"/>
      <c r="E4680" s="4" t="s">
        <v>32</v>
      </c>
      <c r="F4680" s="5"/>
      <c r="G4680" s="6">
        <v>386</v>
      </c>
      <c r="H4680" s="8">
        <v>248</v>
      </c>
      <c r="I4680" s="1">
        <v>66</v>
      </c>
      <c r="J4680" s="1">
        <v>7</v>
      </c>
      <c r="K4680" s="1">
        <v>173</v>
      </c>
      <c r="L4680" s="1">
        <v>38</v>
      </c>
      <c r="M4680" s="1">
        <v>7</v>
      </c>
      <c r="N4680" s="9">
        <v>5</v>
      </c>
    </row>
    <row r="4681" spans="4:14" x14ac:dyDescent="0.2">
      <c r="D4681" s="199" t="s">
        <v>33</v>
      </c>
      <c r="E4681" s="22" t="s">
        <v>34</v>
      </c>
      <c r="F4681" s="21"/>
      <c r="G4681" s="19">
        <v>19</v>
      </c>
      <c r="H4681" s="27">
        <v>10</v>
      </c>
      <c r="I4681" s="3">
        <v>2</v>
      </c>
      <c r="J4681" s="3">
        <v>1</v>
      </c>
      <c r="K4681" s="3">
        <v>7</v>
      </c>
      <c r="L4681" s="3">
        <v>3</v>
      </c>
      <c r="M4681" s="3">
        <v>0</v>
      </c>
      <c r="N4681" s="26">
        <v>3</v>
      </c>
    </row>
    <row r="4682" spans="4:14" x14ac:dyDescent="0.2">
      <c r="D4682" s="200"/>
      <c r="E4682" s="4" t="s">
        <v>35</v>
      </c>
      <c r="F4682" s="5"/>
      <c r="G4682" s="6">
        <v>97</v>
      </c>
      <c r="H4682" s="8">
        <v>66</v>
      </c>
      <c r="I4682" s="1">
        <v>18</v>
      </c>
      <c r="J4682" s="1">
        <v>2</v>
      </c>
      <c r="K4682" s="1">
        <v>49</v>
      </c>
      <c r="L4682" s="1">
        <v>10</v>
      </c>
      <c r="M4682" s="1">
        <v>1</v>
      </c>
      <c r="N4682" s="9">
        <v>3</v>
      </c>
    </row>
    <row r="4683" spans="4:14" x14ac:dyDescent="0.2">
      <c r="D4683" s="200"/>
      <c r="E4683" s="4" t="s">
        <v>36</v>
      </c>
      <c r="F4683" s="5"/>
      <c r="G4683" s="6">
        <v>142</v>
      </c>
      <c r="H4683" s="8">
        <v>86</v>
      </c>
      <c r="I4683" s="1">
        <v>20</v>
      </c>
      <c r="J4683" s="1">
        <v>3</v>
      </c>
      <c r="K4683" s="1">
        <v>71</v>
      </c>
      <c r="L4683" s="1">
        <v>29</v>
      </c>
      <c r="M4683" s="1">
        <v>1</v>
      </c>
      <c r="N4683" s="9">
        <v>2</v>
      </c>
    </row>
    <row r="4684" spans="4:14" x14ac:dyDescent="0.2">
      <c r="D4684" s="200"/>
      <c r="E4684" s="4" t="s">
        <v>37</v>
      </c>
      <c r="F4684" s="5"/>
      <c r="G4684" s="6">
        <v>164</v>
      </c>
      <c r="H4684" s="8">
        <v>105</v>
      </c>
      <c r="I4684" s="1">
        <v>26</v>
      </c>
      <c r="J4684" s="1">
        <v>2</v>
      </c>
      <c r="K4684" s="1">
        <v>84</v>
      </c>
      <c r="L4684" s="1">
        <v>17</v>
      </c>
      <c r="M4684" s="1">
        <v>0</v>
      </c>
      <c r="N4684" s="9">
        <v>3</v>
      </c>
    </row>
    <row r="4685" spans="4:14" x14ac:dyDescent="0.2">
      <c r="D4685" s="200"/>
      <c r="E4685" s="4" t="s">
        <v>38</v>
      </c>
      <c r="F4685" s="5"/>
      <c r="G4685" s="6">
        <v>129</v>
      </c>
      <c r="H4685" s="8">
        <v>78</v>
      </c>
      <c r="I4685" s="1">
        <v>26</v>
      </c>
      <c r="J4685" s="1">
        <v>2</v>
      </c>
      <c r="K4685" s="1">
        <v>66</v>
      </c>
      <c r="L4685" s="1">
        <v>15</v>
      </c>
      <c r="M4685" s="1">
        <v>4</v>
      </c>
      <c r="N4685" s="9">
        <v>1</v>
      </c>
    </row>
    <row r="4686" spans="4:14" x14ac:dyDescent="0.2">
      <c r="D4686" s="200"/>
      <c r="E4686" s="4" t="s">
        <v>39</v>
      </c>
      <c r="F4686" s="5"/>
      <c r="G4686" s="6">
        <v>127</v>
      </c>
      <c r="H4686" s="8">
        <v>85</v>
      </c>
      <c r="I4686" s="1">
        <v>25</v>
      </c>
      <c r="J4686" s="1">
        <v>2</v>
      </c>
      <c r="K4686" s="1">
        <v>42</v>
      </c>
      <c r="L4686" s="1">
        <v>7</v>
      </c>
      <c r="M4686" s="1">
        <v>2</v>
      </c>
      <c r="N4686" s="9">
        <v>2</v>
      </c>
    </row>
    <row r="4687" spans="4:14" x14ac:dyDescent="0.2">
      <c r="D4687" s="201"/>
      <c r="E4687" s="57" t="s">
        <v>40</v>
      </c>
      <c r="F4687" s="59"/>
      <c r="G4687" s="55">
        <v>56</v>
      </c>
      <c r="H4687" s="77">
        <v>42</v>
      </c>
      <c r="I4687" s="32">
        <v>5</v>
      </c>
      <c r="J4687" s="32">
        <v>2</v>
      </c>
      <c r="K4687" s="32">
        <v>10</v>
      </c>
      <c r="L4687" s="32">
        <v>1</v>
      </c>
      <c r="M4687" s="32">
        <v>1</v>
      </c>
      <c r="N4687" s="80">
        <v>1</v>
      </c>
    </row>
    <row r="4689" spans="2:14" x14ac:dyDescent="0.2">
      <c r="B4689" s="40" t="str">
        <f xml:space="preserve"> HYPERLINK("#'目次'!B200", "[194]")</f>
        <v>[194]</v>
      </c>
      <c r="C4689" s="23" t="s">
        <v>325</v>
      </c>
    </row>
    <row r="4690" spans="2:14" x14ac:dyDescent="0.2">
      <c r="C4690" s="186" t="s">
        <v>326</v>
      </c>
    </row>
    <row r="4692" spans="2:14" x14ac:dyDescent="0.2">
      <c r="C4692" s="23" t="s">
        <v>48</v>
      </c>
    </row>
    <row r="4693" spans="2:14" ht="24" x14ac:dyDescent="0.2">
      <c r="D4693" s="195"/>
      <c r="E4693" s="196"/>
      <c r="F4693" s="196"/>
      <c r="G4693" s="37" t="s">
        <v>15</v>
      </c>
      <c r="H4693" s="33" t="s">
        <v>281</v>
      </c>
      <c r="I4693" s="13" t="s">
        <v>282</v>
      </c>
      <c r="J4693" s="13" t="s">
        <v>283</v>
      </c>
      <c r="K4693" s="13" t="s">
        <v>174</v>
      </c>
      <c r="L4693" s="13" t="s">
        <v>327</v>
      </c>
      <c r="M4693" s="13" t="s">
        <v>99</v>
      </c>
      <c r="N4693" s="38" t="s">
        <v>18</v>
      </c>
    </row>
    <row r="4694" spans="2:14" x14ac:dyDescent="0.2">
      <c r="D4694" s="197"/>
      <c r="E4694" s="198"/>
      <c r="F4694" s="198"/>
      <c r="G4694" s="35"/>
      <c r="H4694" s="39"/>
      <c r="I4694" s="14"/>
      <c r="J4694" s="14"/>
      <c r="K4694" s="14"/>
      <c r="L4694" s="14"/>
      <c r="M4694" s="14"/>
      <c r="N4694" s="34"/>
    </row>
    <row r="4695" spans="2:14" x14ac:dyDescent="0.2">
      <c r="D4695" s="56"/>
      <c r="E4695" s="58" t="s">
        <v>15</v>
      </c>
      <c r="F4695" s="46"/>
      <c r="G4695" s="36">
        <v>734</v>
      </c>
      <c r="H4695" s="17">
        <v>472</v>
      </c>
      <c r="I4695" s="17">
        <v>122</v>
      </c>
      <c r="J4695" s="17">
        <v>14</v>
      </c>
      <c r="K4695" s="17">
        <v>329</v>
      </c>
      <c r="L4695" s="17">
        <v>82</v>
      </c>
      <c r="M4695" s="17">
        <v>9</v>
      </c>
      <c r="N4695" s="47">
        <v>15</v>
      </c>
    </row>
    <row r="4696" spans="2:14" x14ac:dyDescent="0.2">
      <c r="D4696" s="199" t="s">
        <v>49</v>
      </c>
      <c r="E4696" s="22" t="s">
        <v>50</v>
      </c>
      <c r="F4696" s="21"/>
      <c r="G4696" s="19">
        <v>5</v>
      </c>
      <c r="H4696" s="27">
        <v>3</v>
      </c>
      <c r="I4696" s="3">
        <v>1</v>
      </c>
      <c r="J4696" s="3">
        <v>0</v>
      </c>
      <c r="K4696" s="3">
        <v>3</v>
      </c>
      <c r="L4696" s="3">
        <v>0</v>
      </c>
      <c r="M4696" s="3">
        <v>0</v>
      </c>
      <c r="N4696" s="26">
        <v>0</v>
      </c>
    </row>
    <row r="4697" spans="2:14" x14ac:dyDescent="0.2">
      <c r="D4697" s="200"/>
      <c r="E4697" s="4" t="s">
        <v>51</v>
      </c>
      <c r="F4697" s="5"/>
      <c r="G4697" s="6">
        <v>76</v>
      </c>
      <c r="H4697" s="8">
        <v>49</v>
      </c>
      <c r="I4697" s="1">
        <v>5</v>
      </c>
      <c r="J4697" s="1">
        <v>1</v>
      </c>
      <c r="K4697" s="1">
        <v>35</v>
      </c>
      <c r="L4697" s="1">
        <v>7</v>
      </c>
      <c r="M4697" s="1">
        <v>1</v>
      </c>
      <c r="N4697" s="9">
        <v>2</v>
      </c>
    </row>
    <row r="4698" spans="2:14" x14ac:dyDescent="0.2">
      <c r="D4698" s="200"/>
      <c r="E4698" s="4" t="s">
        <v>52</v>
      </c>
      <c r="F4698" s="5"/>
      <c r="G4698" s="6">
        <v>21</v>
      </c>
      <c r="H4698" s="8">
        <v>10</v>
      </c>
      <c r="I4698" s="1">
        <v>6</v>
      </c>
      <c r="J4698" s="1">
        <v>1</v>
      </c>
      <c r="K4698" s="1">
        <v>8</v>
      </c>
      <c r="L4698" s="1">
        <v>3</v>
      </c>
      <c r="M4698" s="1">
        <v>0</v>
      </c>
      <c r="N4698" s="9">
        <v>1</v>
      </c>
    </row>
    <row r="4699" spans="2:14" x14ac:dyDescent="0.2">
      <c r="D4699" s="200"/>
      <c r="E4699" s="4" t="s">
        <v>53</v>
      </c>
      <c r="F4699" s="5"/>
      <c r="G4699" s="6">
        <v>32</v>
      </c>
      <c r="H4699" s="8">
        <v>18</v>
      </c>
      <c r="I4699" s="1">
        <v>10</v>
      </c>
      <c r="J4699" s="1">
        <v>0</v>
      </c>
      <c r="K4699" s="1">
        <v>17</v>
      </c>
      <c r="L4699" s="1">
        <v>8</v>
      </c>
      <c r="M4699" s="1">
        <v>0</v>
      </c>
      <c r="N4699" s="9">
        <v>0</v>
      </c>
    </row>
    <row r="4700" spans="2:14" x14ac:dyDescent="0.2">
      <c r="D4700" s="200"/>
      <c r="E4700" s="4" t="s">
        <v>54</v>
      </c>
      <c r="F4700" s="5"/>
      <c r="G4700" s="6">
        <v>170</v>
      </c>
      <c r="H4700" s="8">
        <v>107</v>
      </c>
      <c r="I4700" s="1">
        <v>30</v>
      </c>
      <c r="J4700" s="1">
        <v>2</v>
      </c>
      <c r="K4700" s="1">
        <v>87</v>
      </c>
      <c r="L4700" s="1">
        <v>25</v>
      </c>
      <c r="M4700" s="1">
        <v>2</v>
      </c>
      <c r="N4700" s="9">
        <v>2</v>
      </c>
    </row>
    <row r="4701" spans="2:14" x14ac:dyDescent="0.2">
      <c r="D4701" s="200"/>
      <c r="E4701" s="4" t="s">
        <v>55</v>
      </c>
      <c r="F4701" s="5"/>
      <c r="G4701" s="6">
        <v>79</v>
      </c>
      <c r="H4701" s="8">
        <v>56</v>
      </c>
      <c r="I4701" s="1">
        <v>12</v>
      </c>
      <c r="J4701" s="1">
        <v>0</v>
      </c>
      <c r="K4701" s="1">
        <v>27</v>
      </c>
      <c r="L4701" s="1">
        <v>13</v>
      </c>
      <c r="M4701" s="1">
        <v>2</v>
      </c>
      <c r="N4701" s="9">
        <v>3</v>
      </c>
    </row>
    <row r="4702" spans="2:14" x14ac:dyDescent="0.2">
      <c r="D4702" s="200"/>
      <c r="E4702" s="4" t="s">
        <v>56</v>
      </c>
      <c r="F4702" s="5"/>
      <c r="G4702" s="6">
        <v>127</v>
      </c>
      <c r="H4702" s="8">
        <v>78</v>
      </c>
      <c r="I4702" s="1">
        <v>20</v>
      </c>
      <c r="J4702" s="1">
        <v>1</v>
      </c>
      <c r="K4702" s="1">
        <v>67</v>
      </c>
      <c r="L4702" s="1">
        <v>9</v>
      </c>
      <c r="M4702" s="1">
        <v>1</v>
      </c>
      <c r="N4702" s="9">
        <v>2</v>
      </c>
    </row>
    <row r="4703" spans="2:14" x14ac:dyDescent="0.2">
      <c r="D4703" s="200"/>
      <c r="E4703" s="4" t="s">
        <v>57</v>
      </c>
      <c r="F4703" s="5"/>
      <c r="G4703" s="6">
        <v>122</v>
      </c>
      <c r="H4703" s="8">
        <v>79</v>
      </c>
      <c r="I4703" s="1">
        <v>22</v>
      </c>
      <c r="J4703" s="1">
        <v>3</v>
      </c>
      <c r="K4703" s="1">
        <v>48</v>
      </c>
      <c r="L4703" s="1">
        <v>8</v>
      </c>
      <c r="M4703" s="1">
        <v>1</v>
      </c>
      <c r="N4703" s="9">
        <v>1</v>
      </c>
    </row>
    <row r="4704" spans="2:14" x14ac:dyDescent="0.2">
      <c r="D4704" s="200"/>
      <c r="E4704" s="4" t="s">
        <v>58</v>
      </c>
      <c r="F4704" s="5"/>
      <c r="G4704" s="6">
        <v>42</v>
      </c>
      <c r="H4704" s="8">
        <v>25</v>
      </c>
      <c r="I4704" s="1">
        <v>5</v>
      </c>
      <c r="J4704" s="1">
        <v>3</v>
      </c>
      <c r="K4704" s="1">
        <v>21</v>
      </c>
      <c r="L4704" s="1">
        <v>7</v>
      </c>
      <c r="M4704" s="1">
        <v>0</v>
      </c>
      <c r="N4704" s="9">
        <v>4</v>
      </c>
    </row>
    <row r="4705" spans="2:14" x14ac:dyDescent="0.2">
      <c r="D4705" s="200"/>
      <c r="E4705" s="4" t="s">
        <v>59</v>
      </c>
      <c r="F4705" s="5"/>
      <c r="G4705" s="6">
        <v>59</v>
      </c>
      <c r="H4705" s="8">
        <v>46</v>
      </c>
      <c r="I4705" s="1">
        <v>11</v>
      </c>
      <c r="J4705" s="1">
        <v>3</v>
      </c>
      <c r="K4705" s="1">
        <v>16</v>
      </c>
      <c r="L4705" s="1">
        <v>2</v>
      </c>
      <c r="M4705" s="1">
        <v>2</v>
      </c>
      <c r="N4705" s="9">
        <v>0</v>
      </c>
    </row>
    <row r="4706" spans="2:14" x14ac:dyDescent="0.2">
      <c r="D4706" s="199" t="s">
        <v>60</v>
      </c>
      <c r="E4706" s="22" t="s">
        <v>61</v>
      </c>
      <c r="F4706" s="21"/>
      <c r="G4706" s="19">
        <v>94</v>
      </c>
      <c r="H4706" s="27">
        <v>62</v>
      </c>
      <c r="I4706" s="3">
        <v>10</v>
      </c>
      <c r="J4706" s="3">
        <v>3</v>
      </c>
      <c r="K4706" s="3">
        <v>38</v>
      </c>
      <c r="L4706" s="3">
        <v>8</v>
      </c>
      <c r="M4706" s="3">
        <v>1</v>
      </c>
      <c r="N4706" s="26">
        <v>2</v>
      </c>
    </row>
    <row r="4707" spans="2:14" x14ac:dyDescent="0.2">
      <c r="D4707" s="200"/>
      <c r="E4707" s="4" t="s">
        <v>62</v>
      </c>
      <c r="F4707" s="5"/>
      <c r="G4707" s="6">
        <v>87</v>
      </c>
      <c r="H4707" s="8">
        <v>56</v>
      </c>
      <c r="I4707" s="1">
        <v>17</v>
      </c>
      <c r="J4707" s="1">
        <v>1</v>
      </c>
      <c r="K4707" s="1">
        <v>35</v>
      </c>
      <c r="L4707" s="1">
        <v>7</v>
      </c>
      <c r="M4707" s="1">
        <v>2</v>
      </c>
      <c r="N4707" s="9">
        <v>3</v>
      </c>
    </row>
    <row r="4708" spans="2:14" x14ac:dyDescent="0.2">
      <c r="D4708" s="200"/>
      <c r="E4708" s="4" t="s">
        <v>63</v>
      </c>
      <c r="F4708" s="5"/>
      <c r="G4708" s="6">
        <v>79</v>
      </c>
      <c r="H4708" s="8">
        <v>59</v>
      </c>
      <c r="I4708" s="1">
        <v>11</v>
      </c>
      <c r="J4708" s="1">
        <v>0</v>
      </c>
      <c r="K4708" s="1">
        <v>33</v>
      </c>
      <c r="L4708" s="1">
        <v>9</v>
      </c>
      <c r="M4708" s="1">
        <v>1</v>
      </c>
      <c r="N4708" s="9">
        <v>2</v>
      </c>
    </row>
    <row r="4709" spans="2:14" x14ac:dyDescent="0.2">
      <c r="D4709" s="200"/>
      <c r="E4709" s="4" t="s">
        <v>64</v>
      </c>
      <c r="F4709" s="5"/>
      <c r="G4709" s="6">
        <v>81</v>
      </c>
      <c r="H4709" s="8">
        <v>46</v>
      </c>
      <c r="I4709" s="1">
        <v>16</v>
      </c>
      <c r="J4709" s="1">
        <v>2</v>
      </c>
      <c r="K4709" s="1">
        <v>37</v>
      </c>
      <c r="L4709" s="1">
        <v>6</v>
      </c>
      <c r="M4709" s="1">
        <v>1</v>
      </c>
      <c r="N4709" s="9">
        <v>2</v>
      </c>
    </row>
    <row r="4710" spans="2:14" x14ac:dyDescent="0.2">
      <c r="D4710" s="200"/>
      <c r="E4710" s="4" t="s">
        <v>65</v>
      </c>
      <c r="F4710" s="5"/>
      <c r="G4710" s="6">
        <v>79</v>
      </c>
      <c r="H4710" s="8">
        <v>52</v>
      </c>
      <c r="I4710" s="1">
        <v>10</v>
      </c>
      <c r="J4710" s="1">
        <v>1</v>
      </c>
      <c r="K4710" s="1">
        <v>37</v>
      </c>
      <c r="L4710" s="1">
        <v>6</v>
      </c>
      <c r="M4710" s="1">
        <v>1</v>
      </c>
      <c r="N4710" s="9">
        <v>1</v>
      </c>
    </row>
    <row r="4711" spans="2:14" x14ac:dyDescent="0.2">
      <c r="D4711" s="200"/>
      <c r="E4711" s="4" t="s">
        <v>66</v>
      </c>
      <c r="F4711" s="5"/>
      <c r="G4711" s="6">
        <v>71</v>
      </c>
      <c r="H4711" s="8">
        <v>44</v>
      </c>
      <c r="I4711" s="1">
        <v>11</v>
      </c>
      <c r="J4711" s="1">
        <v>0</v>
      </c>
      <c r="K4711" s="1">
        <v>30</v>
      </c>
      <c r="L4711" s="1">
        <v>8</v>
      </c>
      <c r="M4711" s="1">
        <v>2</v>
      </c>
      <c r="N4711" s="9">
        <v>2</v>
      </c>
    </row>
    <row r="4712" spans="2:14" x14ac:dyDescent="0.2">
      <c r="D4712" s="200"/>
      <c r="E4712" s="4" t="s">
        <v>67</v>
      </c>
      <c r="F4712" s="5"/>
      <c r="G4712" s="6">
        <v>108</v>
      </c>
      <c r="H4712" s="8">
        <v>68</v>
      </c>
      <c r="I4712" s="1">
        <v>20</v>
      </c>
      <c r="J4712" s="1">
        <v>3</v>
      </c>
      <c r="K4712" s="1">
        <v>52</v>
      </c>
      <c r="L4712" s="1">
        <v>19</v>
      </c>
      <c r="M4712" s="1">
        <v>1</v>
      </c>
      <c r="N4712" s="9">
        <v>2</v>
      </c>
    </row>
    <row r="4713" spans="2:14" x14ac:dyDescent="0.2">
      <c r="D4713" s="200"/>
      <c r="E4713" s="4" t="s">
        <v>68</v>
      </c>
      <c r="F4713" s="5"/>
      <c r="G4713" s="6">
        <v>39</v>
      </c>
      <c r="H4713" s="8">
        <v>21</v>
      </c>
      <c r="I4713" s="1">
        <v>8</v>
      </c>
      <c r="J4713" s="1">
        <v>2</v>
      </c>
      <c r="K4713" s="1">
        <v>20</v>
      </c>
      <c r="L4713" s="1">
        <v>5</v>
      </c>
      <c r="M4713" s="1">
        <v>0</v>
      </c>
      <c r="N4713" s="9">
        <v>0</v>
      </c>
    </row>
    <row r="4714" spans="2:14" x14ac:dyDescent="0.2">
      <c r="D4714" s="200"/>
      <c r="E4714" s="4" t="s">
        <v>69</v>
      </c>
      <c r="F4714" s="5"/>
      <c r="G4714" s="6">
        <v>29</v>
      </c>
      <c r="H4714" s="8">
        <v>22</v>
      </c>
      <c r="I4714" s="1">
        <v>4</v>
      </c>
      <c r="J4714" s="1">
        <v>1</v>
      </c>
      <c r="K4714" s="1">
        <v>15</v>
      </c>
      <c r="L4714" s="1">
        <v>6</v>
      </c>
      <c r="M4714" s="1">
        <v>0</v>
      </c>
      <c r="N4714" s="9">
        <v>0</v>
      </c>
    </row>
    <row r="4715" spans="2:14" x14ac:dyDescent="0.2">
      <c r="D4715" s="93" t="s">
        <v>70</v>
      </c>
      <c r="E4715" s="89" t="s">
        <v>18</v>
      </c>
      <c r="F4715" s="92"/>
      <c r="G4715" s="94">
        <v>0</v>
      </c>
      <c r="H4715" s="122">
        <v>0</v>
      </c>
      <c r="I4715" s="63">
        <v>0</v>
      </c>
      <c r="J4715" s="63">
        <v>0</v>
      </c>
      <c r="K4715" s="63">
        <v>0</v>
      </c>
      <c r="L4715" s="63">
        <v>0</v>
      </c>
      <c r="M4715" s="63">
        <v>0</v>
      </c>
      <c r="N4715" s="121">
        <v>0</v>
      </c>
    </row>
    <row r="4717" spans="2:14" x14ac:dyDescent="0.2">
      <c r="B4717" s="40" t="str">
        <f xml:space="preserve"> HYPERLINK("#'目次'!B201", "[195]")</f>
        <v>[195]</v>
      </c>
      <c r="C4717" s="23" t="s">
        <v>325</v>
      </c>
    </row>
    <row r="4718" spans="2:14" x14ac:dyDescent="0.2">
      <c r="C4718" s="186" t="s">
        <v>326</v>
      </c>
    </row>
    <row r="4720" spans="2:14" x14ac:dyDescent="0.2">
      <c r="C4720" s="23" t="s">
        <v>73</v>
      </c>
    </row>
    <row r="4721" spans="4:14" ht="24" x14ac:dyDescent="0.2">
      <c r="D4721" s="195"/>
      <c r="E4721" s="196"/>
      <c r="F4721" s="196"/>
      <c r="G4721" s="37" t="s">
        <v>15</v>
      </c>
      <c r="H4721" s="33" t="s">
        <v>281</v>
      </c>
      <c r="I4721" s="13" t="s">
        <v>282</v>
      </c>
      <c r="J4721" s="13" t="s">
        <v>283</v>
      </c>
      <c r="K4721" s="13" t="s">
        <v>174</v>
      </c>
      <c r="L4721" s="13" t="s">
        <v>327</v>
      </c>
      <c r="M4721" s="13" t="s">
        <v>99</v>
      </c>
      <c r="N4721" s="38" t="s">
        <v>18</v>
      </c>
    </row>
    <row r="4722" spans="4:14" x14ac:dyDescent="0.2">
      <c r="D4722" s="197"/>
      <c r="E4722" s="198"/>
      <c r="F4722" s="198"/>
      <c r="G4722" s="35"/>
      <c r="H4722" s="39"/>
      <c r="I4722" s="14"/>
      <c r="J4722" s="14"/>
      <c r="K4722" s="14"/>
      <c r="L4722" s="14"/>
      <c r="M4722" s="14"/>
      <c r="N4722" s="34"/>
    </row>
    <row r="4723" spans="4:14" x14ac:dyDescent="0.2">
      <c r="D4723" s="56"/>
      <c r="E4723" s="58" t="s">
        <v>15</v>
      </c>
      <c r="F4723" s="46"/>
      <c r="G4723" s="36">
        <v>734</v>
      </c>
      <c r="H4723" s="17">
        <v>472</v>
      </c>
      <c r="I4723" s="17">
        <v>122</v>
      </c>
      <c r="J4723" s="17">
        <v>14</v>
      </c>
      <c r="K4723" s="17">
        <v>329</v>
      </c>
      <c r="L4723" s="17">
        <v>82</v>
      </c>
      <c r="M4723" s="17">
        <v>9</v>
      </c>
      <c r="N4723" s="47">
        <v>15</v>
      </c>
    </row>
    <row r="4724" spans="4:14" x14ac:dyDescent="0.2">
      <c r="D4724" s="199" t="s">
        <v>74</v>
      </c>
      <c r="E4724" s="22" t="s">
        <v>75</v>
      </c>
      <c r="F4724" s="21"/>
      <c r="G4724" s="19">
        <v>348</v>
      </c>
      <c r="H4724" s="27">
        <v>224</v>
      </c>
      <c r="I4724" s="3">
        <v>56</v>
      </c>
      <c r="J4724" s="3">
        <v>7</v>
      </c>
      <c r="K4724" s="3">
        <v>156</v>
      </c>
      <c r="L4724" s="3">
        <v>44</v>
      </c>
      <c r="M4724" s="3">
        <v>2</v>
      </c>
      <c r="N4724" s="26">
        <v>10</v>
      </c>
    </row>
    <row r="4725" spans="4:14" x14ac:dyDescent="0.2">
      <c r="D4725" s="200"/>
      <c r="E4725" s="4" t="s">
        <v>34</v>
      </c>
      <c r="F4725" s="5"/>
      <c r="G4725" s="6">
        <v>9</v>
      </c>
      <c r="H4725" s="8">
        <v>7</v>
      </c>
      <c r="I4725" s="1">
        <v>1</v>
      </c>
      <c r="J4725" s="1">
        <v>0</v>
      </c>
      <c r="K4725" s="1">
        <v>5</v>
      </c>
      <c r="L4725" s="1">
        <v>2</v>
      </c>
      <c r="M4725" s="1">
        <v>0</v>
      </c>
      <c r="N4725" s="9">
        <v>1</v>
      </c>
    </row>
    <row r="4726" spans="4:14" x14ac:dyDescent="0.2">
      <c r="D4726" s="200"/>
      <c r="E4726" s="4" t="s">
        <v>35</v>
      </c>
      <c r="F4726" s="5"/>
      <c r="G4726" s="6">
        <v>42</v>
      </c>
      <c r="H4726" s="8">
        <v>26</v>
      </c>
      <c r="I4726" s="1">
        <v>7</v>
      </c>
      <c r="J4726" s="1">
        <v>1</v>
      </c>
      <c r="K4726" s="1">
        <v>24</v>
      </c>
      <c r="L4726" s="1">
        <v>5</v>
      </c>
      <c r="M4726" s="1">
        <v>0</v>
      </c>
      <c r="N4726" s="9">
        <v>3</v>
      </c>
    </row>
    <row r="4727" spans="4:14" x14ac:dyDescent="0.2">
      <c r="D4727" s="200"/>
      <c r="E4727" s="4" t="s">
        <v>36</v>
      </c>
      <c r="F4727" s="5"/>
      <c r="G4727" s="6">
        <v>70</v>
      </c>
      <c r="H4727" s="8">
        <v>45</v>
      </c>
      <c r="I4727" s="1">
        <v>9</v>
      </c>
      <c r="J4727" s="1">
        <v>2</v>
      </c>
      <c r="K4727" s="1">
        <v>30</v>
      </c>
      <c r="L4727" s="1">
        <v>16</v>
      </c>
      <c r="M4727" s="1">
        <v>1</v>
      </c>
      <c r="N4727" s="9">
        <v>1</v>
      </c>
    </row>
    <row r="4728" spans="4:14" x14ac:dyDescent="0.2">
      <c r="D4728" s="200"/>
      <c r="E4728" s="4" t="s">
        <v>37</v>
      </c>
      <c r="F4728" s="5"/>
      <c r="G4728" s="6">
        <v>76</v>
      </c>
      <c r="H4728" s="8">
        <v>44</v>
      </c>
      <c r="I4728" s="1">
        <v>12</v>
      </c>
      <c r="J4728" s="1">
        <v>1</v>
      </c>
      <c r="K4728" s="1">
        <v>40</v>
      </c>
      <c r="L4728" s="1">
        <v>8</v>
      </c>
      <c r="M4728" s="1">
        <v>0</v>
      </c>
      <c r="N4728" s="9">
        <v>2</v>
      </c>
    </row>
    <row r="4729" spans="4:14" x14ac:dyDescent="0.2">
      <c r="D4729" s="200"/>
      <c r="E4729" s="4" t="s">
        <v>38</v>
      </c>
      <c r="F4729" s="5"/>
      <c r="G4729" s="6">
        <v>63</v>
      </c>
      <c r="H4729" s="8">
        <v>40</v>
      </c>
      <c r="I4729" s="1">
        <v>10</v>
      </c>
      <c r="J4729" s="1">
        <v>1</v>
      </c>
      <c r="K4729" s="1">
        <v>31</v>
      </c>
      <c r="L4729" s="1">
        <v>6</v>
      </c>
      <c r="M4729" s="1">
        <v>0</v>
      </c>
      <c r="N4729" s="9">
        <v>1</v>
      </c>
    </row>
    <row r="4730" spans="4:14" x14ac:dyDescent="0.2">
      <c r="D4730" s="200"/>
      <c r="E4730" s="4" t="s">
        <v>39</v>
      </c>
      <c r="F4730" s="5"/>
      <c r="G4730" s="6">
        <v>63</v>
      </c>
      <c r="H4730" s="8">
        <v>45</v>
      </c>
      <c r="I4730" s="1">
        <v>13</v>
      </c>
      <c r="J4730" s="1">
        <v>2</v>
      </c>
      <c r="K4730" s="1">
        <v>21</v>
      </c>
      <c r="L4730" s="1">
        <v>6</v>
      </c>
      <c r="M4730" s="1">
        <v>0</v>
      </c>
      <c r="N4730" s="9">
        <v>1</v>
      </c>
    </row>
    <row r="4731" spans="4:14" x14ac:dyDescent="0.2">
      <c r="D4731" s="200"/>
      <c r="E4731" s="4" t="s">
        <v>40</v>
      </c>
      <c r="F4731" s="5"/>
      <c r="G4731" s="6">
        <v>25</v>
      </c>
      <c r="H4731" s="8">
        <v>17</v>
      </c>
      <c r="I4731" s="1">
        <v>4</v>
      </c>
      <c r="J4731" s="1">
        <v>0</v>
      </c>
      <c r="K4731" s="1">
        <v>5</v>
      </c>
      <c r="L4731" s="1">
        <v>1</v>
      </c>
      <c r="M4731" s="1">
        <v>1</v>
      </c>
      <c r="N4731" s="9">
        <v>1</v>
      </c>
    </row>
    <row r="4732" spans="4:14" x14ac:dyDescent="0.2">
      <c r="D4732" s="199" t="s">
        <v>76</v>
      </c>
      <c r="E4732" s="22" t="s">
        <v>77</v>
      </c>
      <c r="F4732" s="21"/>
      <c r="G4732" s="19">
        <v>386</v>
      </c>
      <c r="H4732" s="27">
        <v>248</v>
      </c>
      <c r="I4732" s="3">
        <v>66</v>
      </c>
      <c r="J4732" s="3">
        <v>7</v>
      </c>
      <c r="K4732" s="3">
        <v>173</v>
      </c>
      <c r="L4732" s="3">
        <v>38</v>
      </c>
      <c r="M4732" s="3">
        <v>7</v>
      </c>
      <c r="N4732" s="26">
        <v>5</v>
      </c>
    </row>
    <row r="4733" spans="4:14" x14ac:dyDescent="0.2">
      <c r="D4733" s="200"/>
      <c r="E4733" s="4" t="s">
        <v>34</v>
      </c>
      <c r="F4733" s="5"/>
      <c r="G4733" s="6">
        <v>10</v>
      </c>
      <c r="H4733" s="8">
        <v>3</v>
      </c>
      <c r="I4733" s="1">
        <v>1</v>
      </c>
      <c r="J4733" s="1">
        <v>1</v>
      </c>
      <c r="K4733" s="1">
        <v>2</v>
      </c>
      <c r="L4733" s="1">
        <v>1</v>
      </c>
      <c r="M4733" s="1">
        <v>0</v>
      </c>
      <c r="N4733" s="9">
        <v>2</v>
      </c>
    </row>
    <row r="4734" spans="4:14" x14ac:dyDescent="0.2">
      <c r="D4734" s="200"/>
      <c r="E4734" s="4" t="s">
        <v>35</v>
      </c>
      <c r="F4734" s="5"/>
      <c r="G4734" s="6">
        <v>55</v>
      </c>
      <c r="H4734" s="8">
        <v>40</v>
      </c>
      <c r="I4734" s="1">
        <v>11</v>
      </c>
      <c r="J4734" s="1">
        <v>1</v>
      </c>
      <c r="K4734" s="1">
        <v>25</v>
      </c>
      <c r="L4734" s="1">
        <v>5</v>
      </c>
      <c r="M4734" s="1">
        <v>1</v>
      </c>
      <c r="N4734" s="9">
        <v>0</v>
      </c>
    </row>
    <row r="4735" spans="4:14" x14ac:dyDescent="0.2">
      <c r="D4735" s="200"/>
      <c r="E4735" s="4" t="s">
        <v>36</v>
      </c>
      <c r="F4735" s="5"/>
      <c r="G4735" s="6">
        <v>72</v>
      </c>
      <c r="H4735" s="8">
        <v>41</v>
      </c>
      <c r="I4735" s="1">
        <v>11</v>
      </c>
      <c r="J4735" s="1">
        <v>1</v>
      </c>
      <c r="K4735" s="1">
        <v>41</v>
      </c>
      <c r="L4735" s="1">
        <v>13</v>
      </c>
      <c r="M4735" s="1">
        <v>0</v>
      </c>
      <c r="N4735" s="9">
        <v>1</v>
      </c>
    </row>
    <row r="4736" spans="4:14" x14ac:dyDescent="0.2">
      <c r="D4736" s="200"/>
      <c r="E4736" s="4" t="s">
        <v>37</v>
      </c>
      <c r="F4736" s="5"/>
      <c r="G4736" s="6">
        <v>88</v>
      </c>
      <c r="H4736" s="8">
        <v>61</v>
      </c>
      <c r="I4736" s="1">
        <v>14</v>
      </c>
      <c r="J4736" s="1">
        <v>1</v>
      </c>
      <c r="K4736" s="1">
        <v>44</v>
      </c>
      <c r="L4736" s="1">
        <v>9</v>
      </c>
      <c r="M4736" s="1">
        <v>0</v>
      </c>
      <c r="N4736" s="9">
        <v>1</v>
      </c>
    </row>
    <row r="4737" spans="2:14" x14ac:dyDescent="0.2">
      <c r="D4737" s="200"/>
      <c r="E4737" s="4" t="s">
        <v>38</v>
      </c>
      <c r="F4737" s="5"/>
      <c r="G4737" s="6">
        <v>66</v>
      </c>
      <c r="H4737" s="8">
        <v>38</v>
      </c>
      <c r="I4737" s="1">
        <v>16</v>
      </c>
      <c r="J4737" s="1">
        <v>1</v>
      </c>
      <c r="K4737" s="1">
        <v>35</v>
      </c>
      <c r="L4737" s="1">
        <v>9</v>
      </c>
      <c r="M4737" s="1">
        <v>4</v>
      </c>
      <c r="N4737" s="9">
        <v>0</v>
      </c>
    </row>
    <row r="4738" spans="2:14" x14ac:dyDescent="0.2">
      <c r="D4738" s="200"/>
      <c r="E4738" s="4" t="s">
        <v>39</v>
      </c>
      <c r="F4738" s="5"/>
      <c r="G4738" s="6">
        <v>64</v>
      </c>
      <c r="H4738" s="8">
        <v>40</v>
      </c>
      <c r="I4738" s="1">
        <v>12</v>
      </c>
      <c r="J4738" s="1">
        <v>0</v>
      </c>
      <c r="K4738" s="1">
        <v>21</v>
      </c>
      <c r="L4738" s="1">
        <v>1</v>
      </c>
      <c r="M4738" s="1">
        <v>2</v>
      </c>
      <c r="N4738" s="9">
        <v>1</v>
      </c>
    </row>
    <row r="4739" spans="2:14" x14ac:dyDescent="0.2">
      <c r="D4739" s="201"/>
      <c r="E4739" s="57" t="s">
        <v>40</v>
      </c>
      <c r="F4739" s="59"/>
      <c r="G4739" s="55">
        <v>31</v>
      </c>
      <c r="H4739" s="77">
        <v>25</v>
      </c>
      <c r="I4739" s="32">
        <v>1</v>
      </c>
      <c r="J4739" s="32">
        <v>2</v>
      </c>
      <c r="K4739" s="32">
        <v>5</v>
      </c>
      <c r="L4739" s="32">
        <v>0</v>
      </c>
      <c r="M4739" s="32">
        <v>0</v>
      </c>
      <c r="N4739" s="80">
        <v>0</v>
      </c>
    </row>
    <row r="4741" spans="2:14" x14ac:dyDescent="0.2">
      <c r="B4741" s="40" t="str">
        <f xml:space="preserve"> HYPERLINK("#'目次'!B202", "[196]")</f>
        <v>[196]</v>
      </c>
      <c r="C4741" s="23" t="s">
        <v>325</v>
      </c>
    </row>
    <row r="4742" spans="2:14" x14ac:dyDescent="0.2">
      <c r="C4742" s="186" t="s">
        <v>326</v>
      </c>
    </row>
    <row r="4744" spans="2:14" x14ac:dyDescent="0.2">
      <c r="C4744" s="23" t="s">
        <v>80</v>
      </c>
    </row>
    <row r="4745" spans="2:14" ht="24" x14ac:dyDescent="0.2">
      <c r="E4745" s="195"/>
      <c r="F4745" s="196"/>
      <c r="G4745" s="37" t="s">
        <v>15</v>
      </c>
      <c r="H4745" s="33" t="s">
        <v>281</v>
      </c>
      <c r="I4745" s="13" t="s">
        <v>282</v>
      </c>
      <c r="J4745" s="13" t="s">
        <v>283</v>
      </c>
      <c r="K4745" s="13" t="s">
        <v>174</v>
      </c>
      <c r="L4745" s="13" t="s">
        <v>327</v>
      </c>
      <c r="M4745" s="13" t="s">
        <v>99</v>
      </c>
      <c r="N4745" s="38" t="s">
        <v>18</v>
      </c>
    </row>
    <row r="4746" spans="2:14" x14ac:dyDescent="0.2">
      <c r="E4746" s="197"/>
      <c r="F4746" s="198"/>
      <c r="G4746" s="35"/>
      <c r="H4746" s="39"/>
      <c r="I4746" s="14"/>
      <c r="J4746" s="14"/>
      <c r="K4746" s="14"/>
      <c r="L4746" s="14"/>
      <c r="M4746" s="14"/>
      <c r="N4746" s="34"/>
    </row>
    <row r="4747" spans="2:14" x14ac:dyDescent="0.2">
      <c r="E4747" s="91" t="s">
        <v>15</v>
      </c>
      <c r="F4747" s="46"/>
      <c r="G4747" s="36">
        <v>734</v>
      </c>
      <c r="H4747" s="17">
        <v>472</v>
      </c>
      <c r="I4747" s="17">
        <v>122</v>
      </c>
      <c r="J4747" s="17">
        <v>14</v>
      </c>
      <c r="K4747" s="17">
        <v>329</v>
      </c>
      <c r="L4747" s="17">
        <v>82</v>
      </c>
      <c r="M4747" s="17">
        <v>9</v>
      </c>
      <c r="N4747" s="47">
        <v>15</v>
      </c>
    </row>
    <row r="4748" spans="2:14" x14ac:dyDescent="0.2">
      <c r="E4748" s="4" t="s">
        <v>81</v>
      </c>
      <c r="F4748" s="5"/>
      <c r="G4748" s="19">
        <v>30</v>
      </c>
      <c r="H4748" s="27">
        <v>21</v>
      </c>
      <c r="I4748" s="3">
        <v>5</v>
      </c>
      <c r="J4748" s="3">
        <v>0</v>
      </c>
      <c r="K4748" s="3">
        <v>14</v>
      </c>
      <c r="L4748" s="3">
        <v>3</v>
      </c>
      <c r="M4748" s="3">
        <v>0</v>
      </c>
      <c r="N4748" s="26">
        <v>0</v>
      </c>
    </row>
    <row r="4749" spans="2:14" x14ac:dyDescent="0.2">
      <c r="E4749" s="4" t="s">
        <v>82</v>
      </c>
      <c r="F4749" s="5"/>
      <c r="G4749" s="6">
        <v>47</v>
      </c>
      <c r="H4749" s="8">
        <v>29</v>
      </c>
      <c r="I4749" s="1">
        <v>10</v>
      </c>
      <c r="J4749" s="1">
        <v>0</v>
      </c>
      <c r="K4749" s="1">
        <v>27</v>
      </c>
      <c r="L4749" s="1">
        <v>3</v>
      </c>
      <c r="M4749" s="1">
        <v>0</v>
      </c>
      <c r="N4749" s="9">
        <v>0</v>
      </c>
    </row>
    <row r="4750" spans="2:14" x14ac:dyDescent="0.2">
      <c r="E4750" s="4" t="s">
        <v>83</v>
      </c>
      <c r="F4750" s="5"/>
      <c r="G4750" s="6">
        <v>296</v>
      </c>
      <c r="H4750" s="8">
        <v>191</v>
      </c>
      <c r="I4750" s="1">
        <v>50</v>
      </c>
      <c r="J4750" s="1">
        <v>4</v>
      </c>
      <c r="K4750" s="1">
        <v>144</v>
      </c>
      <c r="L4750" s="1">
        <v>35</v>
      </c>
      <c r="M4750" s="1">
        <v>2</v>
      </c>
      <c r="N4750" s="9">
        <v>9</v>
      </c>
    </row>
    <row r="4751" spans="2:14" x14ac:dyDescent="0.2">
      <c r="E4751" s="4" t="s">
        <v>84</v>
      </c>
      <c r="F4751" s="5"/>
      <c r="G4751" s="6">
        <v>19</v>
      </c>
      <c r="H4751" s="8">
        <v>10</v>
      </c>
      <c r="I4751" s="1">
        <v>2</v>
      </c>
      <c r="J4751" s="1">
        <v>0</v>
      </c>
      <c r="K4751" s="1">
        <v>10</v>
      </c>
      <c r="L4751" s="1">
        <v>1</v>
      </c>
      <c r="M4751" s="1">
        <v>1</v>
      </c>
      <c r="N4751" s="9">
        <v>2</v>
      </c>
    </row>
    <row r="4752" spans="2:14" x14ac:dyDescent="0.2">
      <c r="E4752" s="4" t="s">
        <v>85</v>
      </c>
      <c r="F4752" s="5"/>
      <c r="G4752" s="6">
        <v>83</v>
      </c>
      <c r="H4752" s="8">
        <v>56</v>
      </c>
      <c r="I4752" s="1">
        <v>12</v>
      </c>
      <c r="J4752" s="1">
        <v>3</v>
      </c>
      <c r="K4752" s="1">
        <v>29</v>
      </c>
      <c r="L4752" s="1">
        <v>10</v>
      </c>
      <c r="M4752" s="1">
        <v>1</v>
      </c>
      <c r="N4752" s="9">
        <v>1</v>
      </c>
    </row>
    <row r="4753" spans="2:14" x14ac:dyDescent="0.2">
      <c r="E4753" s="4" t="s">
        <v>86</v>
      </c>
      <c r="F4753" s="5"/>
      <c r="G4753" s="6">
        <v>120</v>
      </c>
      <c r="H4753" s="8">
        <v>77</v>
      </c>
      <c r="I4753" s="1">
        <v>26</v>
      </c>
      <c r="J4753" s="1">
        <v>2</v>
      </c>
      <c r="K4753" s="1">
        <v>42</v>
      </c>
      <c r="L4753" s="1">
        <v>14</v>
      </c>
      <c r="M4753" s="1">
        <v>4</v>
      </c>
      <c r="N4753" s="9">
        <v>2</v>
      </c>
    </row>
    <row r="4754" spans="2:14" x14ac:dyDescent="0.2">
      <c r="E4754" s="4" t="s">
        <v>87</v>
      </c>
      <c r="F4754" s="5"/>
      <c r="G4754" s="6">
        <v>46</v>
      </c>
      <c r="H4754" s="8">
        <v>33</v>
      </c>
      <c r="I4754" s="1">
        <v>6</v>
      </c>
      <c r="J4754" s="1">
        <v>1</v>
      </c>
      <c r="K4754" s="1">
        <v>25</v>
      </c>
      <c r="L4754" s="1">
        <v>4</v>
      </c>
      <c r="M4754" s="1">
        <v>1</v>
      </c>
      <c r="N4754" s="9">
        <v>0</v>
      </c>
    </row>
    <row r="4755" spans="2:14" x14ac:dyDescent="0.2">
      <c r="E4755" s="4" t="s">
        <v>88</v>
      </c>
      <c r="F4755" s="5"/>
      <c r="G4755" s="6">
        <v>23</v>
      </c>
      <c r="H4755" s="8">
        <v>15</v>
      </c>
      <c r="I4755" s="1">
        <v>3</v>
      </c>
      <c r="J4755" s="1">
        <v>2</v>
      </c>
      <c r="K4755" s="1">
        <v>9</v>
      </c>
      <c r="L4755" s="1">
        <v>1</v>
      </c>
      <c r="M4755" s="1">
        <v>0</v>
      </c>
      <c r="N4755" s="9">
        <v>0</v>
      </c>
    </row>
    <row r="4756" spans="2:14" x14ac:dyDescent="0.2">
      <c r="E4756" s="4" t="s">
        <v>89</v>
      </c>
      <c r="F4756" s="5"/>
      <c r="G4756" s="6">
        <v>37</v>
      </c>
      <c r="H4756" s="8">
        <v>23</v>
      </c>
      <c r="I4756" s="1">
        <v>3</v>
      </c>
      <c r="J4756" s="1">
        <v>1</v>
      </c>
      <c r="K4756" s="1">
        <v>16</v>
      </c>
      <c r="L4756" s="1">
        <v>6</v>
      </c>
      <c r="M4756" s="1">
        <v>0</v>
      </c>
      <c r="N4756" s="9">
        <v>0</v>
      </c>
    </row>
    <row r="4757" spans="2:14" x14ac:dyDescent="0.2">
      <c r="E4757" s="4" t="s">
        <v>90</v>
      </c>
      <c r="F4757" s="5"/>
      <c r="G4757" s="6">
        <v>28</v>
      </c>
      <c r="H4757" s="8">
        <v>17</v>
      </c>
      <c r="I4757" s="1">
        <v>4</v>
      </c>
      <c r="J4757" s="1">
        <v>0</v>
      </c>
      <c r="K4757" s="1">
        <v>9</v>
      </c>
      <c r="L4757" s="1">
        <v>5</v>
      </c>
      <c r="M4757" s="1">
        <v>0</v>
      </c>
      <c r="N4757" s="9">
        <v>1</v>
      </c>
    </row>
    <row r="4758" spans="2:14" x14ac:dyDescent="0.2">
      <c r="E4758" s="57" t="s">
        <v>91</v>
      </c>
      <c r="F4758" s="59"/>
      <c r="G4758" s="55">
        <v>5</v>
      </c>
      <c r="H4758" s="77">
        <v>0</v>
      </c>
      <c r="I4758" s="32">
        <v>1</v>
      </c>
      <c r="J4758" s="32">
        <v>1</v>
      </c>
      <c r="K4758" s="32">
        <v>4</v>
      </c>
      <c r="L4758" s="32">
        <v>0</v>
      </c>
      <c r="M4758" s="32">
        <v>0</v>
      </c>
      <c r="N4758" s="80">
        <v>0</v>
      </c>
    </row>
    <row r="4760" spans="2:14" x14ac:dyDescent="0.2">
      <c r="B4760" s="40" t="str">
        <f xml:space="preserve"> HYPERLINK("#'目次'!B203", "[197]")</f>
        <v>[197]</v>
      </c>
      <c r="C4760" s="23" t="s">
        <v>331</v>
      </c>
    </row>
    <row r="4761" spans="2:14" x14ac:dyDescent="0.2">
      <c r="C4761" s="186" t="s">
        <v>326</v>
      </c>
    </row>
    <row r="4763" spans="2:14" x14ac:dyDescent="0.2">
      <c r="C4763" s="23" t="s">
        <v>14</v>
      </c>
    </row>
    <row r="4764" spans="2:14" ht="24" x14ac:dyDescent="0.2">
      <c r="D4764" s="195"/>
      <c r="E4764" s="196"/>
      <c r="F4764" s="196"/>
      <c r="G4764" s="37" t="s">
        <v>15</v>
      </c>
      <c r="H4764" s="33" t="s">
        <v>281</v>
      </c>
      <c r="I4764" s="13" t="s">
        <v>282</v>
      </c>
      <c r="J4764" s="13" t="s">
        <v>283</v>
      </c>
      <c r="K4764" s="13" t="s">
        <v>174</v>
      </c>
      <c r="L4764" s="13" t="s">
        <v>327</v>
      </c>
      <c r="M4764" s="13" t="s">
        <v>99</v>
      </c>
      <c r="N4764" s="38" t="s">
        <v>18</v>
      </c>
    </row>
    <row r="4765" spans="2:14" x14ac:dyDescent="0.2">
      <c r="D4765" s="197"/>
      <c r="E4765" s="198"/>
      <c r="F4765" s="198"/>
      <c r="G4765" s="35"/>
      <c r="H4765" s="39"/>
      <c r="I4765" s="14"/>
      <c r="J4765" s="14"/>
      <c r="K4765" s="14"/>
      <c r="L4765" s="14"/>
      <c r="M4765" s="14"/>
      <c r="N4765" s="34"/>
    </row>
    <row r="4766" spans="2:14" x14ac:dyDescent="0.2">
      <c r="D4766" s="56"/>
      <c r="E4766" s="58" t="s">
        <v>15</v>
      </c>
      <c r="F4766" s="46"/>
      <c r="G4766" s="36">
        <v>734</v>
      </c>
      <c r="H4766" s="17">
        <v>523</v>
      </c>
      <c r="I4766" s="17">
        <v>269</v>
      </c>
      <c r="J4766" s="17">
        <v>16</v>
      </c>
      <c r="K4766" s="17">
        <v>142</v>
      </c>
      <c r="L4766" s="17">
        <v>52</v>
      </c>
      <c r="M4766" s="17">
        <v>2</v>
      </c>
      <c r="N4766" s="47">
        <v>18</v>
      </c>
    </row>
    <row r="4767" spans="2:14" x14ac:dyDescent="0.2">
      <c r="D4767" s="199" t="s">
        <v>19</v>
      </c>
      <c r="E4767" s="22" t="s">
        <v>20</v>
      </c>
      <c r="F4767" s="21"/>
      <c r="G4767" s="19">
        <v>77</v>
      </c>
      <c r="H4767" s="27">
        <v>55</v>
      </c>
      <c r="I4767" s="3">
        <v>26</v>
      </c>
      <c r="J4767" s="3">
        <v>0</v>
      </c>
      <c r="K4767" s="3">
        <v>17</v>
      </c>
      <c r="L4767" s="3">
        <v>4</v>
      </c>
      <c r="M4767" s="3">
        <v>0</v>
      </c>
      <c r="N4767" s="26">
        <v>2</v>
      </c>
    </row>
    <row r="4768" spans="2:14" x14ac:dyDescent="0.2">
      <c r="D4768" s="200"/>
      <c r="E4768" s="4" t="s">
        <v>21</v>
      </c>
      <c r="F4768" s="5"/>
      <c r="G4768" s="6">
        <v>289</v>
      </c>
      <c r="H4768" s="8">
        <v>199</v>
      </c>
      <c r="I4768" s="1">
        <v>118</v>
      </c>
      <c r="J4768" s="1">
        <v>6</v>
      </c>
      <c r="K4768" s="1">
        <v>55</v>
      </c>
      <c r="L4768" s="1">
        <v>20</v>
      </c>
      <c r="M4768" s="1">
        <v>1</v>
      </c>
      <c r="N4768" s="9">
        <v>9</v>
      </c>
    </row>
    <row r="4769" spans="4:14" x14ac:dyDescent="0.2">
      <c r="D4769" s="200"/>
      <c r="E4769" s="4" t="s">
        <v>22</v>
      </c>
      <c r="F4769" s="5"/>
      <c r="G4769" s="6">
        <v>109</v>
      </c>
      <c r="H4769" s="8">
        <v>74</v>
      </c>
      <c r="I4769" s="1">
        <v>39</v>
      </c>
      <c r="J4769" s="1">
        <v>2</v>
      </c>
      <c r="K4769" s="1">
        <v>20</v>
      </c>
      <c r="L4769" s="1">
        <v>8</v>
      </c>
      <c r="M4769" s="1">
        <v>0</v>
      </c>
      <c r="N4769" s="9">
        <v>3</v>
      </c>
    </row>
    <row r="4770" spans="4:14" x14ac:dyDescent="0.2">
      <c r="D4770" s="200"/>
      <c r="E4770" s="4" t="s">
        <v>23</v>
      </c>
      <c r="F4770" s="5"/>
      <c r="G4770" s="6">
        <v>120</v>
      </c>
      <c r="H4770" s="8">
        <v>82</v>
      </c>
      <c r="I4770" s="1">
        <v>51</v>
      </c>
      <c r="J4770" s="1">
        <v>3</v>
      </c>
      <c r="K4770" s="1">
        <v>23</v>
      </c>
      <c r="L4770" s="1">
        <v>10</v>
      </c>
      <c r="M4770" s="1">
        <v>1</v>
      </c>
      <c r="N4770" s="9">
        <v>2</v>
      </c>
    </row>
    <row r="4771" spans="4:14" x14ac:dyDescent="0.2">
      <c r="D4771" s="200"/>
      <c r="E4771" s="4" t="s">
        <v>24</v>
      </c>
      <c r="F4771" s="5"/>
      <c r="G4771" s="6">
        <v>139</v>
      </c>
      <c r="H4771" s="8">
        <v>113</v>
      </c>
      <c r="I4771" s="1">
        <v>35</v>
      </c>
      <c r="J4771" s="1">
        <v>5</v>
      </c>
      <c r="K4771" s="1">
        <v>27</v>
      </c>
      <c r="L4771" s="1">
        <v>10</v>
      </c>
      <c r="M4771" s="1">
        <v>0</v>
      </c>
      <c r="N4771" s="9">
        <v>2</v>
      </c>
    </row>
    <row r="4772" spans="4:14" x14ac:dyDescent="0.2">
      <c r="D4772" s="199" t="s">
        <v>25</v>
      </c>
      <c r="E4772" s="22" t="s">
        <v>26</v>
      </c>
      <c r="F4772" s="21"/>
      <c r="G4772" s="19">
        <v>243</v>
      </c>
      <c r="H4772" s="27">
        <v>175</v>
      </c>
      <c r="I4772" s="3">
        <v>96</v>
      </c>
      <c r="J4772" s="3">
        <v>6</v>
      </c>
      <c r="K4772" s="3">
        <v>48</v>
      </c>
      <c r="L4772" s="3">
        <v>21</v>
      </c>
      <c r="M4772" s="3">
        <v>0</v>
      </c>
      <c r="N4772" s="26">
        <v>3</v>
      </c>
    </row>
    <row r="4773" spans="4:14" x14ac:dyDescent="0.2">
      <c r="D4773" s="200"/>
      <c r="E4773" s="4" t="s">
        <v>27</v>
      </c>
      <c r="F4773" s="5"/>
      <c r="G4773" s="6">
        <v>234</v>
      </c>
      <c r="H4773" s="8">
        <v>160</v>
      </c>
      <c r="I4773" s="1">
        <v>87</v>
      </c>
      <c r="J4773" s="1">
        <v>8</v>
      </c>
      <c r="K4773" s="1">
        <v>41</v>
      </c>
      <c r="L4773" s="1">
        <v>17</v>
      </c>
      <c r="M4773" s="1">
        <v>1</v>
      </c>
      <c r="N4773" s="9">
        <v>5</v>
      </c>
    </row>
    <row r="4774" spans="4:14" x14ac:dyDescent="0.2">
      <c r="D4774" s="200"/>
      <c r="E4774" s="4" t="s">
        <v>28</v>
      </c>
      <c r="F4774" s="5"/>
      <c r="G4774" s="6">
        <v>208</v>
      </c>
      <c r="H4774" s="8">
        <v>150</v>
      </c>
      <c r="I4774" s="1">
        <v>70</v>
      </c>
      <c r="J4774" s="1">
        <v>2</v>
      </c>
      <c r="K4774" s="1">
        <v>39</v>
      </c>
      <c r="L4774" s="1">
        <v>12</v>
      </c>
      <c r="M4774" s="1">
        <v>1</v>
      </c>
      <c r="N4774" s="9">
        <v>9</v>
      </c>
    </row>
    <row r="4775" spans="4:14" x14ac:dyDescent="0.2">
      <c r="D4775" s="200"/>
      <c r="E4775" s="4" t="s">
        <v>29</v>
      </c>
      <c r="F4775" s="5"/>
      <c r="G4775" s="6">
        <v>49</v>
      </c>
      <c r="H4775" s="8">
        <v>38</v>
      </c>
      <c r="I4775" s="1">
        <v>16</v>
      </c>
      <c r="J4775" s="1">
        <v>0</v>
      </c>
      <c r="K4775" s="1">
        <v>14</v>
      </c>
      <c r="L4775" s="1">
        <v>2</v>
      </c>
      <c r="M4775" s="1">
        <v>0</v>
      </c>
      <c r="N4775" s="9">
        <v>1</v>
      </c>
    </row>
    <row r="4776" spans="4:14" x14ac:dyDescent="0.2">
      <c r="D4776" s="199" t="s">
        <v>30</v>
      </c>
      <c r="E4776" s="22" t="s">
        <v>31</v>
      </c>
      <c r="F4776" s="21"/>
      <c r="G4776" s="19">
        <v>348</v>
      </c>
      <c r="H4776" s="27">
        <v>244</v>
      </c>
      <c r="I4776" s="3">
        <v>119</v>
      </c>
      <c r="J4776" s="3">
        <v>11</v>
      </c>
      <c r="K4776" s="3">
        <v>71</v>
      </c>
      <c r="L4776" s="3">
        <v>29</v>
      </c>
      <c r="M4776" s="3">
        <v>0</v>
      </c>
      <c r="N4776" s="26">
        <v>7</v>
      </c>
    </row>
    <row r="4777" spans="4:14" x14ac:dyDescent="0.2">
      <c r="D4777" s="200"/>
      <c r="E4777" s="4" t="s">
        <v>32</v>
      </c>
      <c r="F4777" s="5"/>
      <c r="G4777" s="6">
        <v>386</v>
      </c>
      <c r="H4777" s="8">
        <v>279</v>
      </c>
      <c r="I4777" s="1">
        <v>150</v>
      </c>
      <c r="J4777" s="1">
        <v>5</v>
      </c>
      <c r="K4777" s="1">
        <v>71</v>
      </c>
      <c r="L4777" s="1">
        <v>23</v>
      </c>
      <c r="M4777" s="1">
        <v>2</v>
      </c>
      <c r="N4777" s="9">
        <v>11</v>
      </c>
    </row>
    <row r="4778" spans="4:14" x14ac:dyDescent="0.2">
      <c r="D4778" s="199" t="s">
        <v>33</v>
      </c>
      <c r="E4778" s="22" t="s">
        <v>34</v>
      </c>
      <c r="F4778" s="21"/>
      <c r="G4778" s="19">
        <v>19</v>
      </c>
      <c r="H4778" s="27">
        <v>12</v>
      </c>
      <c r="I4778" s="3">
        <v>2</v>
      </c>
      <c r="J4778" s="3">
        <v>1</v>
      </c>
      <c r="K4778" s="3">
        <v>4</v>
      </c>
      <c r="L4778" s="3">
        <v>1</v>
      </c>
      <c r="M4778" s="3">
        <v>0</v>
      </c>
      <c r="N4778" s="26">
        <v>3</v>
      </c>
    </row>
    <row r="4779" spans="4:14" x14ac:dyDescent="0.2">
      <c r="D4779" s="200"/>
      <c r="E4779" s="4" t="s">
        <v>35</v>
      </c>
      <c r="F4779" s="5"/>
      <c r="G4779" s="6">
        <v>97</v>
      </c>
      <c r="H4779" s="8">
        <v>76</v>
      </c>
      <c r="I4779" s="1">
        <v>29</v>
      </c>
      <c r="J4779" s="1">
        <v>4</v>
      </c>
      <c r="K4779" s="1">
        <v>17</v>
      </c>
      <c r="L4779" s="1">
        <v>7</v>
      </c>
      <c r="M4779" s="1">
        <v>1</v>
      </c>
      <c r="N4779" s="9">
        <v>3</v>
      </c>
    </row>
    <row r="4780" spans="4:14" x14ac:dyDescent="0.2">
      <c r="D4780" s="200"/>
      <c r="E4780" s="4" t="s">
        <v>36</v>
      </c>
      <c r="F4780" s="5"/>
      <c r="G4780" s="6">
        <v>142</v>
      </c>
      <c r="H4780" s="8">
        <v>96</v>
      </c>
      <c r="I4780" s="1">
        <v>52</v>
      </c>
      <c r="J4780" s="1">
        <v>2</v>
      </c>
      <c r="K4780" s="1">
        <v>40</v>
      </c>
      <c r="L4780" s="1">
        <v>19</v>
      </c>
      <c r="M4780" s="1">
        <v>0</v>
      </c>
      <c r="N4780" s="9">
        <v>2</v>
      </c>
    </row>
    <row r="4781" spans="4:14" x14ac:dyDescent="0.2">
      <c r="D4781" s="200"/>
      <c r="E4781" s="4" t="s">
        <v>37</v>
      </c>
      <c r="F4781" s="5"/>
      <c r="G4781" s="6">
        <v>164</v>
      </c>
      <c r="H4781" s="8">
        <v>118</v>
      </c>
      <c r="I4781" s="1">
        <v>58</v>
      </c>
      <c r="J4781" s="1">
        <v>4</v>
      </c>
      <c r="K4781" s="1">
        <v>34</v>
      </c>
      <c r="L4781" s="1">
        <v>8</v>
      </c>
      <c r="M4781" s="1">
        <v>1</v>
      </c>
      <c r="N4781" s="9">
        <v>5</v>
      </c>
    </row>
    <row r="4782" spans="4:14" x14ac:dyDescent="0.2">
      <c r="D4782" s="200"/>
      <c r="E4782" s="4" t="s">
        <v>38</v>
      </c>
      <c r="F4782" s="5"/>
      <c r="G4782" s="6">
        <v>129</v>
      </c>
      <c r="H4782" s="8">
        <v>89</v>
      </c>
      <c r="I4782" s="1">
        <v>61</v>
      </c>
      <c r="J4782" s="1">
        <v>2</v>
      </c>
      <c r="K4782" s="1">
        <v>27</v>
      </c>
      <c r="L4782" s="1">
        <v>12</v>
      </c>
      <c r="M4782" s="1">
        <v>0</v>
      </c>
      <c r="N4782" s="9">
        <v>1</v>
      </c>
    </row>
    <row r="4783" spans="4:14" x14ac:dyDescent="0.2">
      <c r="D4783" s="200"/>
      <c r="E4783" s="4" t="s">
        <v>39</v>
      </c>
      <c r="F4783" s="5"/>
      <c r="G4783" s="6">
        <v>127</v>
      </c>
      <c r="H4783" s="8">
        <v>91</v>
      </c>
      <c r="I4783" s="1">
        <v>48</v>
      </c>
      <c r="J4783" s="1">
        <v>2</v>
      </c>
      <c r="K4783" s="1">
        <v>16</v>
      </c>
      <c r="L4783" s="1">
        <v>4</v>
      </c>
      <c r="M4783" s="1">
        <v>0</v>
      </c>
      <c r="N4783" s="9">
        <v>2</v>
      </c>
    </row>
    <row r="4784" spans="4:14" x14ac:dyDescent="0.2">
      <c r="D4784" s="201"/>
      <c r="E4784" s="57" t="s">
        <v>40</v>
      </c>
      <c r="F4784" s="59"/>
      <c r="G4784" s="55">
        <v>56</v>
      </c>
      <c r="H4784" s="77">
        <v>41</v>
      </c>
      <c r="I4784" s="32">
        <v>19</v>
      </c>
      <c r="J4784" s="32">
        <v>1</v>
      </c>
      <c r="K4784" s="32">
        <v>4</v>
      </c>
      <c r="L4784" s="32">
        <v>1</v>
      </c>
      <c r="M4784" s="32">
        <v>0</v>
      </c>
      <c r="N4784" s="80">
        <v>2</v>
      </c>
    </row>
    <row r="4786" spans="2:14" x14ac:dyDescent="0.2">
      <c r="B4786" s="40" t="str">
        <f xml:space="preserve"> HYPERLINK("#'目次'!B204", "[198]")</f>
        <v>[198]</v>
      </c>
      <c r="C4786" s="23" t="s">
        <v>331</v>
      </c>
    </row>
    <row r="4787" spans="2:14" x14ac:dyDescent="0.2">
      <c r="C4787" s="186" t="s">
        <v>326</v>
      </c>
    </row>
    <row r="4789" spans="2:14" x14ac:dyDescent="0.2">
      <c r="C4789" s="23" t="s">
        <v>48</v>
      </c>
    </row>
    <row r="4790" spans="2:14" ht="24" x14ac:dyDescent="0.2">
      <c r="D4790" s="195"/>
      <c r="E4790" s="196"/>
      <c r="F4790" s="196"/>
      <c r="G4790" s="37" t="s">
        <v>15</v>
      </c>
      <c r="H4790" s="33" t="s">
        <v>281</v>
      </c>
      <c r="I4790" s="13" t="s">
        <v>282</v>
      </c>
      <c r="J4790" s="13" t="s">
        <v>283</v>
      </c>
      <c r="K4790" s="13" t="s">
        <v>174</v>
      </c>
      <c r="L4790" s="13" t="s">
        <v>327</v>
      </c>
      <c r="M4790" s="13" t="s">
        <v>99</v>
      </c>
      <c r="N4790" s="38" t="s">
        <v>18</v>
      </c>
    </row>
    <row r="4791" spans="2:14" x14ac:dyDescent="0.2">
      <c r="D4791" s="197"/>
      <c r="E4791" s="198"/>
      <c r="F4791" s="198"/>
      <c r="G4791" s="35"/>
      <c r="H4791" s="39"/>
      <c r="I4791" s="14"/>
      <c r="J4791" s="14"/>
      <c r="K4791" s="14"/>
      <c r="L4791" s="14"/>
      <c r="M4791" s="14"/>
      <c r="N4791" s="34"/>
    </row>
    <row r="4792" spans="2:14" x14ac:dyDescent="0.2">
      <c r="D4792" s="56"/>
      <c r="E4792" s="58" t="s">
        <v>15</v>
      </c>
      <c r="F4792" s="46"/>
      <c r="G4792" s="36">
        <v>734</v>
      </c>
      <c r="H4792" s="17">
        <v>523</v>
      </c>
      <c r="I4792" s="17">
        <v>269</v>
      </c>
      <c r="J4792" s="17">
        <v>16</v>
      </c>
      <c r="K4792" s="17">
        <v>142</v>
      </c>
      <c r="L4792" s="17">
        <v>52</v>
      </c>
      <c r="M4792" s="17">
        <v>2</v>
      </c>
      <c r="N4792" s="47">
        <v>18</v>
      </c>
    </row>
    <row r="4793" spans="2:14" x14ac:dyDescent="0.2">
      <c r="D4793" s="199" t="s">
        <v>49</v>
      </c>
      <c r="E4793" s="22" t="s">
        <v>50</v>
      </c>
      <c r="F4793" s="21"/>
      <c r="G4793" s="19">
        <v>5</v>
      </c>
      <c r="H4793" s="27">
        <v>5</v>
      </c>
      <c r="I4793" s="3">
        <v>0</v>
      </c>
      <c r="J4793" s="3">
        <v>0</v>
      </c>
      <c r="K4793" s="3">
        <v>1</v>
      </c>
      <c r="L4793" s="3">
        <v>0</v>
      </c>
      <c r="M4793" s="3">
        <v>0</v>
      </c>
      <c r="N4793" s="26">
        <v>0</v>
      </c>
    </row>
    <row r="4794" spans="2:14" x14ac:dyDescent="0.2">
      <c r="D4794" s="200"/>
      <c r="E4794" s="4" t="s">
        <v>51</v>
      </c>
      <c r="F4794" s="5"/>
      <c r="G4794" s="6">
        <v>76</v>
      </c>
      <c r="H4794" s="8">
        <v>56</v>
      </c>
      <c r="I4794" s="1">
        <v>25</v>
      </c>
      <c r="J4794" s="1">
        <v>3</v>
      </c>
      <c r="K4794" s="1">
        <v>15</v>
      </c>
      <c r="L4794" s="1">
        <v>4</v>
      </c>
      <c r="M4794" s="1">
        <v>1</v>
      </c>
      <c r="N4794" s="9">
        <v>1</v>
      </c>
    </row>
    <row r="4795" spans="2:14" x14ac:dyDescent="0.2">
      <c r="D4795" s="200"/>
      <c r="E4795" s="4" t="s">
        <v>52</v>
      </c>
      <c r="F4795" s="5"/>
      <c r="G4795" s="6">
        <v>21</v>
      </c>
      <c r="H4795" s="8">
        <v>12</v>
      </c>
      <c r="I4795" s="1">
        <v>12</v>
      </c>
      <c r="J4795" s="1">
        <v>1</v>
      </c>
      <c r="K4795" s="1">
        <v>4</v>
      </c>
      <c r="L4795" s="1">
        <v>2</v>
      </c>
      <c r="M4795" s="1">
        <v>0</v>
      </c>
      <c r="N4795" s="9">
        <v>0</v>
      </c>
    </row>
    <row r="4796" spans="2:14" x14ac:dyDescent="0.2">
      <c r="D4796" s="200"/>
      <c r="E4796" s="4" t="s">
        <v>53</v>
      </c>
      <c r="F4796" s="5"/>
      <c r="G4796" s="6">
        <v>32</v>
      </c>
      <c r="H4796" s="8">
        <v>22</v>
      </c>
      <c r="I4796" s="1">
        <v>17</v>
      </c>
      <c r="J4796" s="1">
        <v>1</v>
      </c>
      <c r="K4796" s="1">
        <v>8</v>
      </c>
      <c r="L4796" s="1">
        <v>5</v>
      </c>
      <c r="M4796" s="1">
        <v>0</v>
      </c>
      <c r="N4796" s="9">
        <v>0</v>
      </c>
    </row>
    <row r="4797" spans="2:14" x14ac:dyDescent="0.2">
      <c r="D4797" s="200"/>
      <c r="E4797" s="4" t="s">
        <v>54</v>
      </c>
      <c r="F4797" s="5"/>
      <c r="G4797" s="6">
        <v>170</v>
      </c>
      <c r="H4797" s="8">
        <v>119</v>
      </c>
      <c r="I4797" s="1">
        <v>63</v>
      </c>
      <c r="J4797" s="1">
        <v>1</v>
      </c>
      <c r="K4797" s="1">
        <v>40</v>
      </c>
      <c r="L4797" s="1">
        <v>17</v>
      </c>
      <c r="M4797" s="1">
        <v>0</v>
      </c>
      <c r="N4797" s="9">
        <v>3</v>
      </c>
    </row>
    <row r="4798" spans="2:14" x14ac:dyDescent="0.2">
      <c r="D4798" s="200"/>
      <c r="E4798" s="4" t="s">
        <v>55</v>
      </c>
      <c r="F4798" s="5"/>
      <c r="G4798" s="6">
        <v>79</v>
      </c>
      <c r="H4798" s="8">
        <v>56</v>
      </c>
      <c r="I4798" s="1">
        <v>27</v>
      </c>
      <c r="J4798" s="1">
        <v>0</v>
      </c>
      <c r="K4798" s="1">
        <v>15</v>
      </c>
      <c r="L4798" s="1">
        <v>8</v>
      </c>
      <c r="M4798" s="1">
        <v>1</v>
      </c>
      <c r="N4798" s="9">
        <v>2</v>
      </c>
    </row>
    <row r="4799" spans="2:14" x14ac:dyDescent="0.2">
      <c r="D4799" s="200"/>
      <c r="E4799" s="4" t="s">
        <v>56</v>
      </c>
      <c r="F4799" s="5"/>
      <c r="G4799" s="6">
        <v>127</v>
      </c>
      <c r="H4799" s="8">
        <v>89</v>
      </c>
      <c r="I4799" s="1">
        <v>47</v>
      </c>
      <c r="J4799" s="1">
        <v>1</v>
      </c>
      <c r="K4799" s="1">
        <v>27</v>
      </c>
      <c r="L4799" s="1">
        <v>8</v>
      </c>
      <c r="M4799" s="1">
        <v>0</v>
      </c>
      <c r="N4799" s="9">
        <v>5</v>
      </c>
    </row>
    <row r="4800" spans="2:14" x14ac:dyDescent="0.2">
      <c r="D4800" s="200"/>
      <c r="E4800" s="4" t="s">
        <v>57</v>
      </c>
      <c r="F4800" s="5"/>
      <c r="G4800" s="6">
        <v>122</v>
      </c>
      <c r="H4800" s="8">
        <v>90</v>
      </c>
      <c r="I4800" s="1">
        <v>52</v>
      </c>
      <c r="J4800" s="1">
        <v>1</v>
      </c>
      <c r="K4800" s="1">
        <v>20</v>
      </c>
      <c r="L4800" s="1">
        <v>1</v>
      </c>
      <c r="M4800" s="1">
        <v>0</v>
      </c>
      <c r="N4800" s="9">
        <v>2</v>
      </c>
    </row>
    <row r="4801" spans="2:14" x14ac:dyDescent="0.2">
      <c r="D4801" s="200"/>
      <c r="E4801" s="4" t="s">
        <v>58</v>
      </c>
      <c r="F4801" s="5"/>
      <c r="G4801" s="6">
        <v>42</v>
      </c>
      <c r="H4801" s="8">
        <v>29</v>
      </c>
      <c r="I4801" s="1">
        <v>6</v>
      </c>
      <c r="J4801" s="1">
        <v>4</v>
      </c>
      <c r="K4801" s="1">
        <v>6</v>
      </c>
      <c r="L4801" s="1">
        <v>5</v>
      </c>
      <c r="M4801" s="1">
        <v>0</v>
      </c>
      <c r="N4801" s="9">
        <v>4</v>
      </c>
    </row>
    <row r="4802" spans="2:14" x14ac:dyDescent="0.2">
      <c r="D4802" s="200"/>
      <c r="E4802" s="4" t="s">
        <v>59</v>
      </c>
      <c r="F4802" s="5"/>
      <c r="G4802" s="6">
        <v>59</v>
      </c>
      <c r="H4802" s="8">
        <v>44</v>
      </c>
      <c r="I4802" s="1">
        <v>20</v>
      </c>
      <c r="J4802" s="1">
        <v>4</v>
      </c>
      <c r="K4802" s="1">
        <v>6</v>
      </c>
      <c r="L4802" s="1">
        <v>2</v>
      </c>
      <c r="M4802" s="1">
        <v>0</v>
      </c>
      <c r="N4802" s="9">
        <v>1</v>
      </c>
    </row>
    <row r="4803" spans="2:14" x14ac:dyDescent="0.2">
      <c r="D4803" s="199" t="s">
        <v>60</v>
      </c>
      <c r="E4803" s="22" t="s">
        <v>61</v>
      </c>
      <c r="F4803" s="21"/>
      <c r="G4803" s="19">
        <v>94</v>
      </c>
      <c r="H4803" s="27">
        <v>67</v>
      </c>
      <c r="I4803" s="3">
        <v>23</v>
      </c>
      <c r="J4803" s="3">
        <v>4</v>
      </c>
      <c r="K4803" s="3">
        <v>19</v>
      </c>
      <c r="L4803" s="3">
        <v>4</v>
      </c>
      <c r="M4803" s="3">
        <v>1</v>
      </c>
      <c r="N4803" s="26">
        <v>4</v>
      </c>
    </row>
    <row r="4804" spans="2:14" x14ac:dyDescent="0.2">
      <c r="D4804" s="200"/>
      <c r="E4804" s="4" t="s">
        <v>62</v>
      </c>
      <c r="F4804" s="5"/>
      <c r="G4804" s="6">
        <v>87</v>
      </c>
      <c r="H4804" s="8">
        <v>69</v>
      </c>
      <c r="I4804" s="1">
        <v>28</v>
      </c>
      <c r="J4804" s="1">
        <v>3</v>
      </c>
      <c r="K4804" s="1">
        <v>11</v>
      </c>
      <c r="L4804" s="1">
        <v>5</v>
      </c>
      <c r="M4804" s="1">
        <v>0</v>
      </c>
      <c r="N4804" s="9">
        <v>1</v>
      </c>
    </row>
    <row r="4805" spans="2:14" x14ac:dyDescent="0.2">
      <c r="D4805" s="200"/>
      <c r="E4805" s="4" t="s">
        <v>63</v>
      </c>
      <c r="F4805" s="5"/>
      <c r="G4805" s="6">
        <v>79</v>
      </c>
      <c r="H4805" s="8">
        <v>57</v>
      </c>
      <c r="I4805" s="1">
        <v>26</v>
      </c>
      <c r="J4805" s="1">
        <v>0</v>
      </c>
      <c r="K4805" s="1">
        <v>14</v>
      </c>
      <c r="L4805" s="1">
        <v>5</v>
      </c>
      <c r="M4805" s="1">
        <v>0</v>
      </c>
      <c r="N4805" s="9">
        <v>4</v>
      </c>
    </row>
    <row r="4806" spans="2:14" x14ac:dyDescent="0.2">
      <c r="D4806" s="200"/>
      <c r="E4806" s="4" t="s">
        <v>64</v>
      </c>
      <c r="F4806" s="5"/>
      <c r="G4806" s="6">
        <v>81</v>
      </c>
      <c r="H4806" s="8">
        <v>55</v>
      </c>
      <c r="I4806" s="1">
        <v>33</v>
      </c>
      <c r="J4806" s="1">
        <v>1</v>
      </c>
      <c r="K4806" s="1">
        <v>13</v>
      </c>
      <c r="L4806" s="1">
        <v>5</v>
      </c>
      <c r="M4806" s="1">
        <v>0</v>
      </c>
      <c r="N4806" s="9">
        <v>2</v>
      </c>
    </row>
    <row r="4807" spans="2:14" x14ac:dyDescent="0.2">
      <c r="D4807" s="200"/>
      <c r="E4807" s="4" t="s">
        <v>65</v>
      </c>
      <c r="F4807" s="5"/>
      <c r="G4807" s="6">
        <v>79</v>
      </c>
      <c r="H4807" s="8">
        <v>55</v>
      </c>
      <c r="I4807" s="1">
        <v>29</v>
      </c>
      <c r="J4807" s="1">
        <v>1</v>
      </c>
      <c r="K4807" s="1">
        <v>17</v>
      </c>
      <c r="L4807" s="1">
        <v>3</v>
      </c>
      <c r="M4807" s="1">
        <v>0</v>
      </c>
      <c r="N4807" s="9">
        <v>2</v>
      </c>
    </row>
    <row r="4808" spans="2:14" x14ac:dyDescent="0.2">
      <c r="D4808" s="200"/>
      <c r="E4808" s="4" t="s">
        <v>66</v>
      </c>
      <c r="F4808" s="5"/>
      <c r="G4808" s="6">
        <v>71</v>
      </c>
      <c r="H4808" s="8">
        <v>46</v>
      </c>
      <c r="I4808" s="1">
        <v>26</v>
      </c>
      <c r="J4808" s="1">
        <v>0</v>
      </c>
      <c r="K4808" s="1">
        <v>20</v>
      </c>
      <c r="L4808" s="1">
        <v>5</v>
      </c>
      <c r="M4808" s="1">
        <v>0</v>
      </c>
      <c r="N4808" s="9">
        <v>2</v>
      </c>
    </row>
    <row r="4809" spans="2:14" x14ac:dyDescent="0.2">
      <c r="D4809" s="200"/>
      <c r="E4809" s="4" t="s">
        <v>67</v>
      </c>
      <c r="F4809" s="5"/>
      <c r="G4809" s="6">
        <v>108</v>
      </c>
      <c r="H4809" s="8">
        <v>73</v>
      </c>
      <c r="I4809" s="1">
        <v>48</v>
      </c>
      <c r="J4809" s="1">
        <v>3</v>
      </c>
      <c r="K4809" s="1">
        <v>23</v>
      </c>
      <c r="L4809" s="1">
        <v>8</v>
      </c>
      <c r="M4809" s="1">
        <v>0</v>
      </c>
      <c r="N4809" s="9">
        <v>1</v>
      </c>
    </row>
    <row r="4810" spans="2:14" x14ac:dyDescent="0.2">
      <c r="D4810" s="200"/>
      <c r="E4810" s="4" t="s">
        <v>68</v>
      </c>
      <c r="F4810" s="5"/>
      <c r="G4810" s="6">
        <v>39</v>
      </c>
      <c r="H4810" s="8">
        <v>29</v>
      </c>
      <c r="I4810" s="1">
        <v>19</v>
      </c>
      <c r="J4810" s="1">
        <v>2</v>
      </c>
      <c r="K4810" s="1">
        <v>5</v>
      </c>
      <c r="L4810" s="1">
        <v>3</v>
      </c>
      <c r="M4810" s="1">
        <v>0</v>
      </c>
      <c r="N4810" s="9">
        <v>0</v>
      </c>
    </row>
    <row r="4811" spans="2:14" x14ac:dyDescent="0.2">
      <c r="D4811" s="200"/>
      <c r="E4811" s="4" t="s">
        <v>69</v>
      </c>
      <c r="F4811" s="5"/>
      <c r="G4811" s="6">
        <v>29</v>
      </c>
      <c r="H4811" s="8">
        <v>22</v>
      </c>
      <c r="I4811" s="1">
        <v>12</v>
      </c>
      <c r="J4811" s="1">
        <v>1</v>
      </c>
      <c r="K4811" s="1">
        <v>5</v>
      </c>
      <c r="L4811" s="1">
        <v>6</v>
      </c>
      <c r="M4811" s="1">
        <v>1</v>
      </c>
      <c r="N4811" s="9">
        <v>0</v>
      </c>
    </row>
    <row r="4812" spans="2:14" x14ac:dyDescent="0.2">
      <c r="D4812" s="93" t="s">
        <v>70</v>
      </c>
      <c r="E4812" s="89" t="s">
        <v>18</v>
      </c>
      <c r="F4812" s="92"/>
      <c r="G4812" s="94">
        <v>0</v>
      </c>
      <c r="H4812" s="122">
        <v>0</v>
      </c>
      <c r="I4812" s="63">
        <v>0</v>
      </c>
      <c r="J4812" s="63">
        <v>0</v>
      </c>
      <c r="K4812" s="63">
        <v>0</v>
      </c>
      <c r="L4812" s="63">
        <v>0</v>
      </c>
      <c r="M4812" s="63">
        <v>0</v>
      </c>
      <c r="N4812" s="121">
        <v>0</v>
      </c>
    </row>
    <row r="4814" spans="2:14" x14ac:dyDescent="0.2">
      <c r="B4814" s="40" t="str">
        <f xml:space="preserve"> HYPERLINK("#'目次'!B205", "[199]")</f>
        <v>[199]</v>
      </c>
      <c r="C4814" s="23" t="s">
        <v>331</v>
      </c>
    </row>
    <row r="4815" spans="2:14" x14ac:dyDescent="0.2">
      <c r="C4815" s="186" t="s">
        <v>326</v>
      </c>
    </row>
    <row r="4817" spans="3:14" x14ac:dyDescent="0.2">
      <c r="C4817" s="23" t="s">
        <v>73</v>
      </c>
    </row>
    <row r="4818" spans="3:14" ht="24" x14ac:dyDescent="0.2">
      <c r="D4818" s="195"/>
      <c r="E4818" s="196"/>
      <c r="F4818" s="196"/>
      <c r="G4818" s="37" t="s">
        <v>15</v>
      </c>
      <c r="H4818" s="33" t="s">
        <v>281</v>
      </c>
      <c r="I4818" s="13" t="s">
        <v>282</v>
      </c>
      <c r="J4818" s="13" t="s">
        <v>283</v>
      </c>
      <c r="K4818" s="13" t="s">
        <v>174</v>
      </c>
      <c r="L4818" s="13" t="s">
        <v>327</v>
      </c>
      <c r="M4818" s="13" t="s">
        <v>99</v>
      </c>
      <c r="N4818" s="38" t="s">
        <v>18</v>
      </c>
    </row>
    <row r="4819" spans="3:14" x14ac:dyDescent="0.2">
      <c r="D4819" s="197"/>
      <c r="E4819" s="198"/>
      <c r="F4819" s="198"/>
      <c r="G4819" s="35"/>
      <c r="H4819" s="39"/>
      <c r="I4819" s="14"/>
      <c r="J4819" s="14"/>
      <c r="K4819" s="14"/>
      <c r="L4819" s="14"/>
      <c r="M4819" s="14"/>
      <c r="N4819" s="34"/>
    </row>
    <row r="4820" spans="3:14" x14ac:dyDescent="0.2">
      <c r="D4820" s="56"/>
      <c r="E4820" s="58" t="s">
        <v>15</v>
      </c>
      <c r="F4820" s="46"/>
      <c r="G4820" s="36">
        <v>734</v>
      </c>
      <c r="H4820" s="17">
        <v>523</v>
      </c>
      <c r="I4820" s="17">
        <v>269</v>
      </c>
      <c r="J4820" s="17">
        <v>16</v>
      </c>
      <c r="K4820" s="17">
        <v>142</v>
      </c>
      <c r="L4820" s="17">
        <v>52</v>
      </c>
      <c r="M4820" s="17">
        <v>2</v>
      </c>
      <c r="N4820" s="47">
        <v>18</v>
      </c>
    </row>
    <row r="4821" spans="3:14" x14ac:dyDescent="0.2">
      <c r="D4821" s="199" t="s">
        <v>74</v>
      </c>
      <c r="E4821" s="22" t="s">
        <v>75</v>
      </c>
      <c r="F4821" s="21"/>
      <c r="G4821" s="19">
        <v>348</v>
      </c>
      <c r="H4821" s="27">
        <v>244</v>
      </c>
      <c r="I4821" s="3">
        <v>119</v>
      </c>
      <c r="J4821" s="3">
        <v>11</v>
      </c>
      <c r="K4821" s="3">
        <v>71</v>
      </c>
      <c r="L4821" s="3">
        <v>29</v>
      </c>
      <c r="M4821" s="3">
        <v>0</v>
      </c>
      <c r="N4821" s="26">
        <v>7</v>
      </c>
    </row>
    <row r="4822" spans="3:14" x14ac:dyDescent="0.2">
      <c r="D4822" s="200"/>
      <c r="E4822" s="4" t="s">
        <v>34</v>
      </c>
      <c r="F4822" s="5"/>
      <c r="G4822" s="6">
        <v>9</v>
      </c>
      <c r="H4822" s="8">
        <v>7</v>
      </c>
      <c r="I4822" s="1">
        <v>1</v>
      </c>
      <c r="J4822" s="1">
        <v>0</v>
      </c>
      <c r="K4822" s="1">
        <v>2</v>
      </c>
      <c r="L4822" s="1">
        <v>1</v>
      </c>
      <c r="M4822" s="1">
        <v>0</v>
      </c>
      <c r="N4822" s="9">
        <v>1</v>
      </c>
    </row>
    <row r="4823" spans="3:14" x14ac:dyDescent="0.2">
      <c r="D4823" s="200"/>
      <c r="E4823" s="4" t="s">
        <v>35</v>
      </c>
      <c r="F4823" s="5"/>
      <c r="G4823" s="6">
        <v>42</v>
      </c>
      <c r="H4823" s="8">
        <v>32</v>
      </c>
      <c r="I4823" s="1">
        <v>8</v>
      </c>
      <c r="J4823" s="1">
        <v>2</v>
      </c>
      <c r="K4823" s="1">
        <v>7</v>
      </c>
      <c r="L4823" s="1">
        <v>4</v>
      </c>
      <c r="M4823" s="1">
        <v>0</v>
      </c>
      <c r="N4823" s="9">
        <v>3</v>
      </c>
    </row>
    <row r="4824" spans="3:14" x14ac:dyDescent="0.2">
      <c r="D4824" s="200"/>
      <c r="E4824" s="4" t="s">
        <v>36</v>
      </c>
      <c r="F4824" s="5"/>
      <c r="G4824" s="6">
        <v>70</v>
      </c>
      <c r="H4824" s="8">
        <v>44</v>
      </c>
      <c r="I4824" s="1">
        <v>29</v>
      </c>
      <c r="J4824" s="1">
        <v>2</v>
      </c>
      <c r="K4824" s="1">
        <v>20</v>
      </c>
      <c r="L4824" s="1">
        <v>9</v>
      </c>
      <c r="M4824" s="1">
        <v>0</v>
      </c>
      <c r="N4824" s="9">
        <v>1</v>
      </c>
    </row>
    <row r="4825" spans="3:14" x14ac:dyDescent="0.2">
      <c r="D4825" s="200"/>
      <c r="E4825" s="4" t="s">
        <v>37</v>
      </c>
      <c r="F4825" s="5"/>
      <c r="G4825" s="6">
        <v>76</v>
      </c>
      <c r="H4825" s="8">
        <v>55</v>
      </c>
      <c r="I4825" s="1">
        <v>24</v>
      </c>
      <c r="J4825" s="1">
        <v>3</v>
      </c>
      <c r="K4825" s="1">
        <v>17</v>
      </c>
      <c r="L4825" s="1">
        <v>5</v>
      </c>
      <c r="M4825" s="1">
        <v>0</v>
      </c>
      <c r="N4825" s="9">
        <v>2</v>
      </c>
    </row>
    <row r="4826" spans="3:14" x14ac:dyDescent="0.2">
      <c r="D4826" s="200"/>
      <c r="E4826" s="4" t="s">
        <v>38</v>
      </c>
      <c r="F4826" s="5"/>
      <c r="G4826" s="6">
        <v>63</v>
      </c>
      <c r="H4826" s="8">
        <v>44</v>
      </c>
      <c r="I4826" s="1">
        <v>24</v>
      </c>
      <c r="J4826" s="1">
        <v>1</v>
      </c>
      <c r="K4826" s="1">
        <v>13</v>
      </c>
      <c r="L4826" s="1">
        <v>5</v>
      </c>
      <c r="M4826" s="1">
        <v>0</v>
      </c>
      <c r="N4826" s="9">
        <v>0</v>
      </c>
    </row>
    <row r="4827" spans="3:14" x14ac:dyDescent="0.2">
      <c r="D4827" s="200"/>
      <c r="E4827" s="4" t="s">
        <v>39</v>
      </c>
      <c r="F4827" s="5"/>
      <c r="G4827" s="6">
        <v>63</v>
      </c>
      <c r="H4827" s="8">
        <v>45</v>
      </c>
      <c r="I4827" s="1">
        <v>24</v>
      </c>
      <c r="J4827" s="1">
        <v>2</v>
      </c>
      <c r="K4827" s="1">
        <v>10</v>
      </c>
      <c r="L4827" s="1">
        <v>4</v>
      </c>
      <c r="M4827" s="1">
        <v>0</v>
      </c>
      <c r="N4827" s="9">
        <v>0</v>
      </c>
    </row>
    <row r="4828" spans="3:14" x14ac:dyDescent="0.2">
      <c r="D4828" s="200"/>
      <c r="E4828" s="4" t="s">
        <v>40</v>
      </c>
      <c r="F4828" s="5"/>
      <c r="G4828" s="6">
        <v>25</v>
      </c>
      <c r="H4828" s="8">
        <v>17</v>
      </c>
      <c r="I4828" s="1">
        <v>9</v>
      </c>
      <c r="J4828" s="1">
        <v>1</v>
      </c>
      <c r="K4828" s="1">
        <v>2</v>
      </c>
      <c r="L4828" s="1">
        <v>1</v>
      </c>
      <c r="M4828" s="1">
        <v>0</v>
      </c>
      <c r="N4828" s="9">
        <v>0</v>
      </c>
    </row>
    <row r="4829" spans="3:14" x14ac:dyDescent="0.2">
      <c r="D4829" s="199" t="s">
        <v>76</v>
      </c>
      <c r="E4829" s="22" t="s">
        <v>77</v>
      </c>
      <c r="F4829" s="21"/>
      <c r="G4829" s="19">
        <v>386</v>
      </c>
      <c r="H4829" s="27">
        <v>279</v>
      </c>
      <c r="I4829" s="3">
        <v>150</v>
      </c>
      <c r="J4829" s="3">
        <v>5</v>
      </c>
      <c r="K4829" s="3">
        <v>71</v>
      </c>
      <c r="L4829" s="3">
        <v>23</v>
      </c>
      <c r="M4829" s="3">
        <v>2</v>
      </c>
      <c r="N4829" s="26">
        <v>11</v>
      </c>
    </row>
    <row r="4830" spans="3:14" x14ac:dyDescent="0.2">
      <c r="D4830" s="200"/>
      <c r="E4830" s="4" t="s">
        <v>34</v>
      </c>
      <c r="F4830" s="5"/>
      <c r="G4830" s="6">
        <v>10</v>
      </c>
      <c r="H4830" s="8">
        <v>5</v>
      </c>
      <c r="I4830" s="1">
        <v>1</v>
      </c>
      <c r="J4830" s="1">
        <v>1</v>
      </c>
      <c r="K4830" s="1">
        <v>2</v>
      </c>
      <c r="L4830" s="1">
        <v>0</v>
      </c>
      <c r="M4830" s="1">
        <v>0</v>
      </c>
      <c r="N4830" s="9">
        <v>2</v>
      </c>
    </row>
    <row r="4831" spans="3:14" x14ac:dyDescent="0.2">
      <c r="D4831" s="200"/>
      <c r="E4831" s="4" t="s">
        <v>35</v>
      </c>
      <c r="F4831" s="5"/>
      <c r="G4831" s="6">
        <v>55</v>
      </c>
      <c r="H4831" s="8">
        <v>44</v>
      </c>
      <c r="I4831" s="1">
        <v>21</v>
      </c>
      <c r="J4831" s="1">
        <v>2</v>
      </c>
      <c r="K4831" s="1">
        <v>10</v>
      </c>
      <c r="L4831" s="1">
        <v>3</v>
      </c>
      <c r="M4831" s="1">
        <v>1</v>
      </c>
      <c r="N4831" s="9">
        <v>0</v>
      </c>
    </row>
    <row r="4832" spans="3:14" x14ac:dyDescent="0.2">
      <c r="D4832" s="200"/>
      <c r="E4832" s="4" t="s">
        <v>36</v>
      </c>
      <c r="F4832" s="5"/>
      <c r="G4832" s="6">
        <v>72</v>
      </c>
      <c r="H4832" s="8">
        <v>52</v>
      </c>
      <c r="I4832" s="1">
        <v>23</v>
      </c>
      <c r="J4832" s="1">
        <v>0</v>
      </c>
      <c r="K4832" s="1">
        <v>20</v>
      </c>
      <c r="L4832" s="1">
        <v>10</v>
      </c>
      <c r="M4832" s="1">
        <v>0</v>
      </c>
      <c r="N4832" s="9">
        <v>1</v>
      </c>
    </row>
    <row r="4833" spans="2:14" x14ac:dyDescent="0.2">
      <c r="D4833" s="200"/>
      <c r="E4833" s="4" t="s">
        <v>37</v>
      </c>
      <c r="F4833" s="5"/>
      <c r="G4833" s="6">
        <v>88</v>
      </c>
      <c r="H4833" s="8">
        <v>63</v>
      </c>
      <c r="I4833" s="1">
        <v>34</v>
      </c>
      <c r="J4833" s="1">
        <v>1</v>
      </c>
      <c r="K4833" s="1">
        <v>17</v>
      </c>
      <c r="L4833" s="1">
        <v>3</v>
      </c>
      <c r="M4833" s="1">
        <v>1</v>
      </c>
      <c r="N4833" s="9">
        <v>3</v>
      </c>
    </row>
    <row r="4834" spans="2:14" x14ac:dyDescent="0.2">
      <c r="D4834" s="200"/>
      <c r="E4834" s="4" t="s">
        <v>38</v>
      </c>
      <c r="F4834" s="5"/>
      <c r="G4834" s="6">
        <v>66</v>
      </c>
      <c r="H4834" s="8">
        <v>45</v>
      </c>
      <c r="I4834" s="1">
        <v>37</v>
      </c>
      <c r="J4834" s="1">
        <v>1</v>
      </c>
      <c r="K4834" s="1">
        <v>14</v>
      </c>
      <c r="L4834" s="1">
        <v>7</v>
      </c>
      <c r="M4834" s="1">
        <v>0</v>
      </c>
      <c r="N4834" s="9">
        <v>1</v>
      </c>
    </row>
    <row r="4835" spans="2:14" x14ac:dyDescent="0.2">
      <c r="D4835" s="200"/>
      <c r="E4835" s="4" t="s">
        <v>39</v>
      </c>
      <c r="F4835" s="5"/>
      <c r="G4835" s="6">
        <v>64</v>
      </c>
      <c r="H4835" s="8">
        <v>46</v>
      </c>
      <c r="I4835" s="1">
        <v>24</v>
      </c>
      <c r="J4835" s="1">
        <v>0</v>
      </c>
      <c r="K4835" s="1">
        <v>6</v>
      </c>
      <c r="L4835" s="1">
        <v>0</v>
      </c>
      <c r="M4835" s="1">
        <v>0</v>
      </c>
      <c r="N4835" s="9">
        <v>2</v>
      </c>
    </row>
    <row r="4836" spans="2:14" x14ac:dyDescent="0.2">
      <c r="D4836" s="201"/>
      <c r="E4836" s="57" t="s">
        <v>40</v>
      </c>
      <c r="F4836" s="59"/>
      <c r="G4836" s="55">
        <v>31</v>
      </c>
      <c r="H4836" s="77">
        <v>24</v>
      </c>
      <c r="I4836" s="32">
        <v>10</v>
      </c>
      <c r="J4836" s="32">
        <v>0</v>
      </c>
      <c r="K4836" s="32">
        <v>2</v>
      </c>
      <c r="L4836" s="32">
        <v>0</v>
      </c>
      <c r="M4836" s="32">
        <v>0</v>
      </c>
      <c r="N4836" s="80">
        <v>2</v>
      </c>
    </row>
    <row r="4838" spans="2:14" x14ac:dyDescent="0.2">
      <c r="B4838" s="40" t="str">
        <f xml:space="preserve"> HYPERLINK("#'目次'!B206", "[200]")</f>
        <v>[200]</v>
      </c>
      <c r="C4838" s="23" t="s">
        <v>331</v>
      </c>
    </row>
    <row r="4839" spans="2:14" x14ac:dyDescent="0.2">
      <c r="C4839" s="186" t="s">
        <v>326</v>
      </c>
    </row>
    <row r="4841" spans="2:14" x14ac:dyDescent="0.2">
      <c r="C4841" s="23" t="s">
        <v>80</v>
      </c>
    </row>
    <row r="4842" spans="2:14" ht="24" x14ac:dyDescent="0.2">
      <c r="E4842" s="195"/>
      <c r="F4842" s="196"/>
      <c r="G4842" s="37" t="s">
        <v>15</v>
      </c>
      <c r="H4842" s="33" t="s">
        <v>281</v>
      </c>
      <c r="I4842" s="13" t="s">
        <v>282</v>
      </c>
      <c r="J4842" s="13" t="s">
        <v>283</v>
      </c>
      <c r="K4842" s="13" t="s">
        <v>174</v>
      </c>
      <c r="L4842" s="13" t="s">
        <v>327</v>
      </c>
      <c r="M4842" s="13" t="s">
        <v>99</v>
      </c>
      <c r="N4842" s="38" t="s">
        <v>18</v>
      </c>
    </row>
    <row r="4843" spans="2:14" x14ac:dyDescent="0.2">
      <c r="E4843" s="197"/>
      <c r="F4843" s="198"/>
      <c r="G4843" s="35"/>
      <c r="H4843" s="39"/>
      <c r="I4843" s="14"/>
      <c r="J4843" s="14"/>
      <c r="K4843" s="14"/>
      <c r="L4843" s="14"/>
      <c r="M4843" s="14"/>
      <c r="N4843" s="34"/>
    </row>
    <row r="4844" spans="2:14" x14ac:dyDescent="0.2">
      <c r="E4844" s="91" t="s">
        <v>15</v>
      </c>
      <c r="F4844" s="46"/>
      <c r="G4844" s="36">
        <v>734</v>
      </c>
      <c r="H4844" s="17">
        <v>523</v>
      </c>
      <c r="I4844" s="17">
        <v>269</v>
      </c>
      <c r="J4844" s="17">
        <v>16</v>
      </c>
      <c r="K4844" s="17">
        <v>142</v>
      </c>
      <c r="L4844" s="17">
        <v>52</v>
      </c>
      <c r="M4844" s="17">
        <v>2</v>
      </c>
      <c r="N4844" s="47">
        <v>18</v>
      </c>
    </row>
    <row r="4845" spans="2:14" x14ac:dyDescent="0.2">
      <c r="E4845" s="4" t="s">
        <v>81</v>
      </c>
      <c r="F4845" s="5"/>
      <c r="G4845" s="19">
        <v>30</v>
      </c>
      <c r="H4845" s="27">
        <v>22</v>
      </c>
      <c r="I4845" s="3">
        <v>10</v>
      </c>
      <c r="J4845" s="3">
        <v>0</v>
      </c>
      <c r="K4845" s="3">
        <v>6</v>
      </c>
      <c r="L4845" s="3">
        <v>2</v>
      </c>
      <c r="M4845" s="3">
        <v>0</v>
      </c>
      <c r="N4845" s="26">
        <v>1</v>
      </c>
    </row>
    <row r="4846" spans="2:14" x14ac:dyDescent="0.2">
      <c r="E4846" s="4" t="s">
        <v>82</v>
      </c>
      <c r="F4846" s="5"/>
      <c r="G4846" s="6">
        <v>47</v>
      </c>
      <c r="H4846" s="8">
        <v>33</v>
      </c>
      <c r="I4846" s="1">
        <v>16</v>
      </c>
      <c r="J4846" s="1">
        <v>0</v>
      </c>
      <c r="K4846" s="1">
        <v>11</v>
      </c>
      <c r="L4846" s="1">
        <v>2</v>
      </c>
      <c r="M4846" s="1">
        <v>0</v>
      </c>
      <c r="N4846" s="9">
        <v>1</v>
      </c>
    </row>
    <row r="4847" spans="2:14" x14ac:dyDescent="0.2">
      <c r="E4847" s="4" t="s">
        <v>83</v>
      </c>
      <c r="F4847" s="5"/>
      <c r="G4847" s="6">
        <v>296</v>
      </c>
      <c r="H4847" s="8">
        <v>204</v>
      </c>
      <c r="I4847" s="1">
        <v>119</v>
      </c>
      <c r="J4847" s="1">
        <v>6</v>
      </c>
      <c r="K4847" s="1">
        <v>56</v>
      </c>
      <c r="L4847" s="1">
        <v>20</v>
      </c>
      <c r="M4847" s="1">
        <v>1</v>
      </c>
      <c r="N4847" s="9">
        <v>9</v>
      </c>
    </row>
    <row r="4848" spans="2:14" x14ac:dyDescent="0.2">
      <c r="E4848" s="4" t="s">
        <v>84</v>
      </c>
      <c r="F4848" s="5"/>
      <c r="G4848" s="6">
        <v>19</v>
      </c>
      <c r="H4848" s="8">
        <v>13</v>
      </c>
      <c r="I4848" s="1">
        <v>5</v>
      </c>
      <c r="J4848" s="1">
        <v>0</v>
      </c>
      <c r="K4848" s="1">
        <v>6</v>
      </c>
      <c r="L4848" s="1">
        <v>1</v>
      </c>
      <c r="M4848" s="1">
        <v>0</v>
      </c>
      <c r="N4848" s="9">
        <v>1</v>
      </c>
    </row>
    <row r="4849" spans="2:14" x14ac:dyDescent="0.2">
      <c r="E4849" s="4" t="s">
        <v>85</v>
      </c>
      <c r="F4849" s="5"/>
      <c r="G4849" s="6">
        <v>83</v>
      </c>
      <c r="H4849" s="8">
        <v>56</v>
      </c>
      <c r="I4849" s="1">
        <v>33</v>
      </c>
      <c r="J4849" s="1">
        <v>2</v>
      </c>
      <c r="K4849" s="1">
        <v>13</v>
      </c>
      <c r="L4849" s="1">
        <v>7</v>
      </c>
      <c r="M4849" s="1">
        <v>0</v>
      </c>
      <c r="N4849" s="9">
        <v>2</v>
      </c>
    </row>
    <row r="4850" spans="2:14" x14ac:dyDescent="0.2">
      <c r="E4850" s="4" t="s">
        <v>86</v>
      </c>
      <c r="F4850" s="5"/>
      <c r="G4850" s="6">
        <v>120</v>
      </c>
      <c r="H4850" s="8">
        <v>82</v>
      </c>
      <c r="I4850" s="1">
        <v>51</v>
      </c>
      <c r="J4850" s="1">
        <v>3</v>
      </c>
      <c r="K4850" s="1">
        <v>23</v>
      </c>
      <c r="L4850" s="1">
        <v>10</v>
      </c>
      <c r="M4850" s="1">
        <v>1</v>
      </c>
      <c r="N4850" s="9">
        <v>2</v>
      </c>
    </row>
    <row r="4851" spans="2:14" x14ac:dyDescent="0.2">
      <c r="E4851" s="4" t="s">
        <v>87</v>
      </c>
      <c r="F4851" s="5"/>
      <c r="G4851" s="6">
        <v>46</v>
      </c>
      <c r="H4851" s="8">
        <v>38</v>
      </c>
      <c r="I4851" s="1">
        <v>13</v>
      </c>
      <c r="J4851" s="1">
        <v>2</v>
      </c>
      <c r="K4851" s="1">
        <v>16</v>
      </c>
      <c r="L4851" s="1">
        <v>2</v>
      </c>
      <c r="M4851" s="1">
        <v>0</v>
      </c>
      <c r="N4851" s="9">
        <v>0</v>
      </c>
    </row>
    <row r="4852" spans="2:14" x14ac:dyDescent="0.2">
      <c r="E4852" s="4" t="s">
        <v>88</v>
      </c>
      <c r="F4852" s="5"/>
      <c r="G4852" s="6">
        <v>23</v>
      </c>
      <c r="H4852" s="8">
        <v>20</v>
      </c>
      <c r="I4852" s="1">
        <v>5</v>
      </c>
      <c r="J4852" s="1">
        <v>1</v>
      </c>
      <c r="K4852" s="1">
        <v>3</v>
      </c>
      <c r="L4852" s="1">
        <v>0</v>
      </c>
      <c r="M4852" s="1">
        <v>0</v>
      </c>
      <c r="N4852" s="9">
        <v>1</v>
      </c>
    </row>
    <row r="4853" spans="2:14" x14ac:dyDescent="0.2">
      <c r="E4853" s="4" t="s">
        <v>89</v>
      </c>
      <c r="F4853" s="5"/>
      <c r="G4853" s="6">
        <v>37</v>
      </c>
      <c r="H4853" s="8">
        <v>30</v>
      </c>
      <c r="I4853" s="1">
        <v>8</v>
      </c>
      <c r="J4853" s="1">
        <v>1</v>
      </c>
      <c r="K4853" s="1">
        <v>5</v>
      </c>
      <c r="L4853" s="1">
        <v>4</v>
      </c>
      <c r="M4853" s="1">
        <v>0</v>
      </c>
      <c r="N4853" s="9">
        <v>0</v>
      </c>
    </row>
    <row r="4854" spans="2:14" x14ac:dyDescent="0.2">
      <c r="E4854" s="4" t="s">
        <v>90</v>
      </c>
      <c r="F4854" s="5"/>
      <c r="G4854" s="6">
        <v>28</v>
      </c>
      <c r="H4854" s="8">
        <v>22</v>
      </c>
      <c r="I4854" s="1">
        <v>8</v>
      </c>
      <c r="J4854" s="1">
        <v>0</v>
      </c>
      <c r="K4854" s="1">
        <v>2</v>
      </c>
      <c r="L4854" s="1">
        <v>4</v>
      </c>
      <c r="M4854" s="1">
        <v>0</v>
      </c>
      <c r="N4854" s="9">
        <v>1</v>
      </c>
    </row>
    <row r="4855" spans="2:14" x14ac:dyDescent="0.2">
      <c r="E4855" s="57" t="s">
        <v>91</v>
      </c>
      <c r="F4855" s="59"/>
      <c r="G4855" s="55">
        <v>5</v>
      </c>
      <c r="H4855" s="77">
        <v>3</v>
      </c>
      <c r="I4855" s="32">
        <v>1</v>
      </c>
      <c r="J4855" s="32">
        <v>1</v>
      </c>
      <c r="K4855" s="32">
        <v>1</v>
      </c>
      <c r="L4855" s="32">
        <v>0</v>
      </c>
      <c r="M4855" s="32">
        <v>0</v>
      </c>
      <c r="N4855" s="80">
        <v>0</v>
      </c>
    </row>
    <row r="4857" spans="2:14" x14ac:dyDescent="0.2">
      <c r="B4857" s="40" t="str">
        <f xml:space="preserve"> HYPERLINK("#'目次'!B207", "[201]")</f>
        <v>[201]</v>
      </c>
      <c r="C4857" s="23" t="s">
        <v>334</v>
      </c>
    </row>
    <row r="4858" spans="2:14" x14ac:dyDescent="0.2">
      <c r="C4858" s="186" t="s">
        <v>326</v>
      </c>
    </row>
    <row r="4860" spans="2:14" x14ac:dyDescent="0.2">
      <c r="C4860" s="23" t="s">
        <v>14</v>
      </c>
    </row>
    <row r="4861" spans="2:14" ht="24" x14ac:dyDescent="0.2">
      <c r="D4861" s="195"/>
      <c r="E4861" s="196"/>
      <c r="F4861" s="196"/>
      <c r="G4861" s="37" t="s">
        <v>15</v>
      </c>
      <c r="H4861" s="33" t="s">
        <v>281</v>
      </c>
      <c r="I4861" s="13" t="s">
        <v>282</v>
      </c>
      <c r="J4861" s="13" t="s">
        <v>283</v>
      </c>
      <c r="K4861" s="13" t="s">
        <v>174</v>
      </c>
      <c r="L4861" s="13" t="s">
        <v>327</v>
      </c>
      <c r="M4861" s="13" t="s">
        <v>99</v>
      </c>
      <c r="N4861" s="38" t="s">
        <v>18</v>
      </c>
    </row>
    <row r="4862" spans="2:14" x14ac:dyDescent="0.2">
      <c r="D4862" s="197"/>
      <c r="E4862" s="198"/>
      <c r="F4862" s="198"/>
      <c r="G4862" s="35"/>
      <c r="H4862" s="39"/>
      <c r="I4862" s="14"/>
      <c r="J4862" s="14"/>
      <c r="K4862" s="14"/>
      <c r="L4862" s="14"/>
      <c r="M4862" s="14"/>
      <c r="N4862" s="34"/>
    </row>
    <row r="4863" spans="2:14" x14ac:dyDescent="0.2">
      <c r="D4863" s="56"/>
      <c r="E4863" s="58" t="s">
        <v>15</v>
      </c>
      <c r="F4863" s="46"/>
      <c r="G4863" s="36">
        <v>734</v>
      </c>
      <c r="H4863" s="17">
        <v>402</v>
      </c>
      <c r="I4863" s="17">
        <v>442</v>
      </c>
      <c r="J4863" s="17">
        <v>24</v>
      </c>
      <c r="K4863" s="17">
        <v>175</v>
      </c>
      <c r="L4863" s="17">
        <v>33</v>
      </c>
      <c r="M4863" s="17">
        <v>2</v>
      </c>
      <c r="N4863" s="47">
        <v>16</v>
      </c>
    </row>
    <row r="4864" spans="2:14" x14ac:dyDescent="0.2">
      <c r="D4864" s="199" t="s">
        <v>19</v>
      </c>
      <c r="E4864" s="22" t="s">
        <v>20</v>
      </c>
      <c r="F4864" s="21"/>
      <c r="G4864" s="19">
        <v>77</v>
      </c>
      <c r="H4864" s="27">
        <v>39</v>
      </c>
      <c r="I4864" s="3">
        <v>49</v>
      </c>
      <c r="J4864" s="3">
        <v>1</v>
      </c>
      <c r="K4864" s="3">
        <v>22</v>
      </c>
      <c r="L4864" s="3">
        <v>3</v>
      </c>
      <c r="M4864" s="3">
        <v>0</v>
      </c>
      <c r="N4864" s="26">
        <v>1</v>
      </c>
    </row>
    <row r="4865" spans="4:14" x14ac:dyDescent="0.2">
      <c r="D4865" s="200"/>
      <c r="E4865" s="4" t="s">
        <v>21</v>
      </c>
      <c r="F4865" s="5"/>
      <c r="G4865" s="6">
        <v>289</v>
      </c>
      <c r="H4865" s="8">
        <v>165</v>
      </c>
      <c r="I4865" s="1">
        <v>181</v>
      </c>
      <c r="J4865" s="1">
        <v>10</v>
      </c>
      <c r="K4865" s="1">
        <v>53</v>
      </c>
      <c r="L4865" s="1">
        <v>12</v>
      </c>
      <c r="M4865" s="1">
        <v>0</v>
      </c>
      <c r="N4865" s="9">
        <v>9</v>
      </c>
    </row>
    <row r="4866" spans="4:14" x14ac:dyDescent="0.2">
      <c r="D4866" s="200"/>
      <c r="E4866" s="4" t="s">
        <v>22</v>
      </c>
      <c r="F4866" s="5"/>
      <c r="G4866" s="6">
        <v>109</v>
      </c>
      <c r="H4866" s="8">
        <v>57</v>
      </c>
      <c r="I4866" s="1">
        <v>64</v>
      </c>
      <c r="J4866" s="1">
        <v>3</v>
      </c>
      <c r="K4866" s="1">
        <v>24</v>
      </c>
      <c r="L4866" s="1">
        <v>3</v>
      </c>
      <c r="M4866" s="1">
        <v>0</v>
      </c>
      <c r="N4866" s="9">
        <v>5</v>
      </c>
    </row>
    <row r="4867" spans="4:14" x14ac:dyDescent="0.2">
      <c r="D4867" s="200"/>
      <c r="E4867" s="4" t="s">
        <v>23</v>
      </c>
      <c r="F4867" s="5"/>
      <c r="G4867" s="6">
        <v>120</v>
      </c>
      <c r="H4867" s="8">
        <v>62</v>
      </c>
      <c r="I4867" s="1">
        <v>80</v>
      </c>
      <c r="J4867" s="1">
        <v>4</v>
      </c>
      <c r="K4867" s="1">
        <v>24</v>
      </c>
      <c r="L4867" s="1">
        <v>10</v>
      </c>
      <c r="M4867" s="1">
        <v>2</v>
      </c>
      <c r="N4867" s="9">
        <v>1</v>
      </c>
    </row>
    <row r="4868" spans="4:14" x14ac:dyDescent="0.2">
      <c r="D4868" s="200"/>
      <c r="E4868" s="4" t="s">
        <v>24</v>
      </c>
      <c r="F4868" s="5"/>
      <c r="G4868" s="6">
        <v>139</v>
      </c>
      <c r="H4868" s="8">
        <v>79</v>
      </c>
      <c r="I4868" s="1">
        <v>68</v>
      </c>
      <c r="J4868" s="1">
        <v>6</v>
      </c>
      <c r="K4868" s="1">
        <v>52</v>
      </c>
      <c r="L4868" s="1">
        <v>5</v>
      </c>
      <c r="M4868" s="1">
        <v>0</v>
      </c>
      <c r="N4868" s="9">
        <v>0</v>
      </c>
    </row>
    <row r="4869" spans="4:14" x14ac:dyDescent="0.2">
      <c r="D4869" s="199" t="s">
        <v>25</v>
      </c>
      <c r="E4869" s="22" t="s">
        <v>26</v>
      </c>
      <c r="F4869" s="21"/>
      <c r="G4869" s="19">
        <v>243</v>
      </c>
      <c r="H4869" s="27">
        <v>139</v>
      </c>
      <c r="I4869" s="3">
        <v>158</v>
      </c>
      <c r="J4869" s="3">
        <v>10</v>
      </c>
      <c r="K4869" s="3">
        <v>56</v>
      </c>
      <c r="L4869" s="3">
        <v>13</v>
      </c>
      <c r="M4869" s="3">
        <v>0</v>
      </c>
      <c r="N4869" s="26">
        <v>2</v>
      </c>
    </row>
    <row r="4870" spans="4:14" x14ac:dyDescent="0.2">
      <c r="D4870" s="200"/>
      <c r="E4870" s="4" t="s">
        <v>27</v>
      </c>
      <c r="F4870" s="5"/>
      <c r="G4870" s="6">
        <v>234</v>
      </c>
      <c r="H4870" s="8">
        <v>129</v>
      </c>
      <c r="I4870" s="1">
        <v>141</v>
      </c>
      <c r="J4870" s="1">
        <v>8</v>
      </c>
      <c r="K4870" s="1">
        <v>46</v>
      </c>
      <c r="L4870" s="1">
        <v>14</v>
      </c>
      <c r="M4870" s="1">
        <v>2</v>
      </c>
      <c r="N4870" s="9">
        <v>5</v>
      </c>
    </row>
    <row r="4871" spans="4:14" x14ac:dyDescent="0.2">
      <c r="D4871" s="200"/>
      <c r="E4871" s="4" t="s">
        <v>28</v>
      </c>
      <c r="F4871" s="5"/>
      <c r="G4871" s="6">
        <v>208</v>
      </c>
      <c r="H4871" s="8">
        <v>109</v>
      </c>
      <c r="I4871" s="1">
        <v>114</v>
      </c>
      <c r="J4871" s="1">
        <v>5</v>
      </c>
      <c r="K4871" s="1">
        <v>56</v>
      </c>
      <c r="L4871" s="1">
        <v>6</v>
      </c>
      <c r="M4871" s="1">
        <v>0</v>
      </c>
      <c r="N4871" s="9">
        <v>9</v>
      </c>
    </row>
    <row r="4872" spans="4:14" x14ac:dyDescent="0.2">
      <c r="D4872" s="200"/>
      <c r="E4872" s="4" t="s">
        <v>29</v>
      </c>
      <c r="F4872" s="5"/>
      <c r="G4872" s="6">
        <v>49</v>
      </c>
      <c r="H4872" s="8">
        <v>25</v>
      </c>
      <c r="I4872" s="1">
        <v>29</v>
      </c>
      <c r="J4872" s="1">
        <v>1</v>
      </c>
      <c r="K4872" s="1">
        <v>17</v>
      </c>
      <c r="L4872" s="1">
        <v>0</v>
      </c>
      <c r="M4872" s="1">
        <v>0</v>
      </c>
      <c r="N4872" s="9">
        <v>0</v>
      </c>
    </row>
    <row r="4873" spans="4:14" x14ac:dyDescent="0.2">
      <c r="D4873" s="199" t="s">
        <v>30</v>
      </c>
      <c r="E4873" s="22" t="s">
        <v>31</v>
      </c>
      <c r="F4873" s="21"/>
      <c r="G4873" s="19">
        <v>348</v>
      </c>
      <c r="H4873" s="27">
        <v>194</v>
      </c>
      <c r="I4873" s="3">
        <v>203</v>
      </c>
      <c r="J4873" s="3">
        <v>13</v>
      </c>
      <c r="K4873" s="3">
        <v>72</v>
      </c>
      <c r="L4873" s="3">
        <v>18</v>
      </c>
      <c r="M4873" s="3">
        <v>1</v>
      </c>
      <c r="N4873" s="26">
        <v>10</v>
      </c>
    </row>
    <row r="4874" spans="4:14" x14ac:dyDescent="0.2">
      <c r="D4874" s="200"/>
      <c r="E4874" s="4" t="s">
        <v>32</v>
      </c>
      <c r="F4874" s="5"/>
      <c r="G4874" s="6">
        <v>386</v>
      </c>
      <c r="H4874" s="8">
        <v>208</v>
      </c>
      <c r="I4874" s="1">
        <v>239</v>
      </c>
      <c r="J4874" s="1">
        <v>11</v>
      </c>
      <c r="K4874" s="1">
        <v>103</v>
      </c>
      <c r="L4874" s="1">
        <v>15</v>
      </c>
      <c r="M4874" s="1">
        <v>1</v>
      </c>
      <c r="N4874" s="9">
        <v>6</v>
      </c>
    </row>
    <row r="4875" spans="4:14" x14ac:dyDescent="0.2">
      <c r="D4875" s="199" t="s">
        <v>33</v>
      </c>
      <c r="E4875" s="22" t="s">
        <v>34</v>
      </c>
      <c r="F4875" s="21"/>
      <c r="G4875" s="19">
        <v>19</v>
      </c>
      <c r="H4875" s="27">
        <v>14</v>
      </c>
      <c r="I4875" s="3">
        <v>3</v>
      </c>
      <c r="J4875" s="3">
        <v>1</v>
      </c>
      <c r="K4875" s="3">
        <v>1</v>
      </c>
      <c r="L4875" s="3">
        <v>0</v>
      </c>
      <c r="M4875" s="3">
        <v>0</v>
      </c>
      <c r="N4875" s="26">
        <v>3</v>
      </c>
    </row>
    <row r="4876" spans="4:14" x14ac:dyDescent="0.2">
      <c r="D4876" s="200"/>
      <c r="E4876" s="4" t="s">
        <v>35</v>
      </c>
      <c r="F4876" s="5"/>
      <c r="G4876" s="6">
        <v>97</v>
      </c>
      <c r="H4876" s="8">
        <v>65</v>
      </c>
      <c r="I4876" s="1">
        <v>48</v>
      </c>
      <c r="J4876" s="1">
        <v>5</v>
      </c>
      <c r="K4876" s="1">
        <v>14</v>
      </c>
      <c r="L4876" s="1">
        <v>7</v>
      </c>
      <c r="M4876" s="1">
        <v>0</v>
      </c>
      <c r="N4876" s="9">
        <v>4</v>
      </c>
    </row>
    <row r="4877" spans="4:14" x14ac:dyDescent="0.2">
      <c r="D4877" s="200"/>
      <c r="E4877" s="4" t="s">
        <v>36</v>
      </c>
      <c r="F4877" s="5"/>
      <c r="G4877" s="6">
        <v>142</v>
      </c>
      <c r="H4877" s="8">
        <v>76</v>
      </c>
      <c r="I4877" s="1">
        <v>82</v>
      </c>
      <c r="J4877" s="1">
        <v>4</v>
      </c>
      <c r="K4877" s="1">
        <v>31</v>
      </c>
      <c r="L4877" s="1">
        <v>10</v>
      </c>
      <c r="M4877" s="1">
        <v>0</v>
      </c>
      <c r="N4877" s="9">
        <v>3</v>
      </c>
    </row>
    <row r="4878" spans="4:14" x14ac:dyDescent="0.2">
      <c r="D4878" s="200"/>
      <c r="E4878" s="4" t="s">
        <v>37</v>
      </c>
      <c r="F4878" s="5"/>
      <c r="G4878" s="6">
        <v>164</v>
      </c>
      <c r="H4878" s="8">
        <v>98</v>
      </c>
      <c r="I4878" s="1">
        <v>97</v>
      </c>
      <c r="J4878" s="1">
        <v>5</v>
      </c>
      <c r="K4878" s="1">
        <v>46</v>
      </c>
      <c r="L4878" s="1">
        <v>6</v>
      </c>
      <c r="M4878" s="1">
        <v>0</v>
      </c>
      <c r="N4878" s="9">
        <v>4</v>
      </c>
    </row>
    <row r="4879" spans="4:14" x14ac:dyDescent="0.2">
      <c r="D4879" s="200"/>
      <c r="E4879" s="4" t="s">
        <v>38</v>
      </c>
      <c r="F4879" s="5"/>
      <c r="G4879" s="6">
        <v>129</v>
      </c>
      <c r="H4879" s="8">
        <v>71</v>
      </c>
      <c r="I4879" s="1">
        <v>90</v>
      </c>
      <c r="J4879" s="1">
        <v>7</v>
      </c>
      <c r="K4879" s="1">
        <v>28</v>
      </c>
      <c r="L4879" s="1">
        <v>7</v>
      </c>
      <c r="M4879" s="1">
        <v>1</v>
      </c>
      <c r="N4879" s="9">
        <v>1</v>
      </c>
    </row>
    <row r="4880" spans="4:14" x14ac:dyDescent="0.2">
      <c r="D4880" s="200"/>
      <c r="E4880" s="4" t="s">
        <v>39</v>
      </c>
      <c r="F4880" s="5"/>
      <c r="G4880" s="6">
        <v>127</v>
      </c>
      <c r="H4880" s="8">
        <v>54</v>
      </c>
      <c r="I4880" s="1">
        <v>92</v>
      </c>
      <c r="J4880" s="1">
        <v>1</v>
      </c>
      <c r="K4880" s="1">
        <v>37</v>
      </c>
      <c r="L4880" s="1">
        <v>2</v>
      </c>
      <c r="M4880" s="1">
        <v>0</v>
      </c>
      <c r="N4880" s="9">
        <v>1</v>
      </c>
    </row>
    <row r="4881" spans="2:14" x14ac:dyDescent="0.2">
      <c r="D4881" s="201"/>
      <c r="E4881" s="57" t="s">
        <v>40</v>
      </c>
      <c r="F4881" s="59"/>
      <c r="G4881" s="55">
        <v>56</v>
      </c>
      <c r="H4881" s="77">
        <v>24</v>
      </c>
      <c r="I4881" s="32">
        <v>30</v>
      </c>
      <c r="J4881" s="32">
        <v>1</v>
      </c>
      <c r="K4881" s="32">
        <v>18</v>
      </c>
      <c r="L4881" s="32">
        <v>1</v>
      </c>
      <c r="M4881" s="32">
        <v>1</v>
      </c>
      <c r="N4881" s="80">
        <v>0</v>
      </c>
    </row>
    <row r="4883" spans="2:14" x14ac:dyDescent="0.2">
      <c r="B4883" s="40" t="str">
        <f xml:space="preserve"> HYPERLINK("#'目次'!B208", "[202]")</f>
        <v>[202]</v>
      </c>
      <c r="C4883" s="23" t="s">
        <v>334</v>
      </c>
    </row>
    <row r="4884" spans="2:14" x14ac:dyDescent="0.2">
      <c r="C4884" s="186" t="s">
        <v>326</v>
      </c>
    </row>
    <row r="4886" spans="2:14" x14ac:dyDescent="0.2">
      <c r="C4886" s="23" t="s">
        <v>48</v>
      </c>
    </row>
    <row r="4887" spans="2:14" ht="24" x14ac:dyDescent="0.2">
      <c r="D4887" s="195"/>
      <c r="E4887" s="196"/>
      <c r="F4887" s="196"/>
      <c r="G4887" s="37" t="s">
        <v>15</v>
      </c>
      <c r="H4887" s="33" t="s">
        <v>281</v>
      </c>
      <c r="I4887" s="13" t="s">
        <v>282</v>
      </c>
      <c r="J4887" s="13" t="s">
        <v>283</v>
      </c>
      <c r="K4887" s="13" t="s">
        <v>174</v>
      </c>
      <c r="L4887" s="13" t="s">
        <v>327</v>
      </c>
      <c r="M4887" s="13" t="s">
        <v>99</v>
      </c>
      <c r="N4887" s="38" t="s">
        <v>18</v>
      </c>
    </row>
    <row r="4888" spans="2:14" x14ac:dyDescent="0.2">
      <c r="D4888" s="197"/>
      <c r="E4888" s="198"/>
      <c r="F4888" s="198"/>
      <c r="G4888" s="35"/>
      <c r="H4888" s="39"/>
      <c r="I4888" s="14"/>
      <c r="J4888" s="14"/>
      <c r="K4888" s="14"/>
      <c r="L4888" s="14"/>
      <c r="M4888" s="14"/>
      <c r="N4888" s="34"/>
    </row>
    <row r="4889" spans="2:14" x14ac:dyDescent="0.2">
      <c r="D4889" s="56"/>
      <c r="E4889" s="58" t="s">
        <v>15</v>
      </c>
      <c r="F4889" s="46"/>
      <c r="G4889" s="36">
        <v>734</v>
      </c>
      <c r="H4889" s="17">
        <v>402</v>
      </c>
      <c r="I4889" s="17">
        <v>442</v>
      </c>
      <c r="J4889" s="17">
        <v>24</v>
      </c>
      <c r="K4889" s="17">
        <v>175</v>
      </c>
      <c r="L4889" s="17">
        <v>33</v>
      </c>
      <c r="M4889" s="17">
        <v>2</v>
      </c>
      <c r="N4889" s="47">
        <v>16</v>
      </c>
    </row>
    <row r="4890" spans="2:14" x14ac:dyDescent="0.2">
      <c r="D4890" s="199" t="s">
        <v>49</v>
      </c>
      <c r="E4890" s="22" t="s">
        <v>50</v>
      </c>
      <c r="F4890" s="21"/>
      <c r="G4890" s="19">
        <v>5</v>
      </c>
      <c r="H4890" s="27">
        <v>2</v>
      </c>
      <c r="I4890" s="3">
        <v>2</v>
      </c>
      <c r="J4890" s="3">
        <v>0</v>
      </c>
      <c r="K4890" s="3">
        <v>3</v>
      </c>
      <c r="L4890" s="3">
        <v>0</v>
      </c>
      <c r="M4890" s="3">
        <v>0</v>
      </c>
      <c r="N4890" s="26">
        <v>0</v>
      </c>
    </row>
    <row r="4891" spans="2:14" x14ac:dyDescent="0.2">
      <c r="D4891" s="200"/>
      <c r="E4891" s="4" t="s">
        <v>51</v>
      </c>
      <c r="F4891" s="5"/>
      <c r="G4891" s="6">
        <v>76</v>
      </c>
      <c r="H4891" s="8">
        <v>45</v>
      </c>
      <c r="I4891" s="1">
        <v>41</v>
      </c>
      <c r="J4891" s="1">
        <v>3</v>
      </c>
      <c r="K4891" s="1">
        <v>19</v>
      </c>
      <c r="L4891" s="1">
        <v>4</v>
      </c>
      <c r="M4891" s="1">
        <v>0</v>
      </c>
      <c r="N4891" s="9">
        <v>1</v>
      </c>
    </row>
    <row r="4892" spans="2:14" x14ac:dyDescent="0.2">
      <c r="D4892" s="200"/>
      <c r="E4892" s="4" t="s">
        <v>52</v>
      </c>
      <c r="F4892" s="5"/>
      <c r="G4892" s="6">
        <v>21</v>
      </c>
      <c r="H4892" s="8">
        <v>9</v>
      </c>
      <c r="I4892" s="1">
        <v>15</v>
      </c>
      <c r="J4892" s="1">
        <v>1</v>
      </c>
      <c r="K4892" s="1">
        <v>2</v>
      </c>
      <c r="L4892" s="1">
        <v>1</v>
      </c>
      <c r="M4892" s="1">
        <v>0</v>
      </c>
      <c r="N4892" s="9">
        <v>0</v>
      </c>
    </row>
    <row r="4893" spans="2:14" x14ac:dyDescent="0.2">
      <c r="D4893" s="200"/>
      <c r="E4893" s="4" t="s">
        <v>53</v>
      </c>
      <c r="F4893" s="5"/>
      <c r="G4893" s="6">
        <v>32</v>
      </c>
      <c r="H4893" s="8">
        <v>22</v>
      </c>
      <c r="I4893" s="1">
        <v>22</v>
      </c>
      <c r="J4893" s="1">
        <v>1</v>
      </c>
      <c r="K4893" s="1">
        <v>6</v>
      </c>
      <c r="L4893" s="1">
        <v>5</v>
      </c>
      <c r="M4893" s="1">
        <v>0</v>
      </c>
      <c r="N4893" s="9">
        <v>0</v>
      </c>
    </row>
    <row r="4894" spans="2:14" x14ac:dyDescent="0.2">
      <c r="D4894" s="200"/>
      <c r="E4894" s="4" t="s">
        <v>54</v>
      </c>
      <c r="F4894" s="5"/>
      <c r="G4894" s="6">
        <v>170</v>
      </c>
      <c r="H4894" s="8">
        <v>92</v>
      </c>
      <c r="I4894" s="1">
        <v>104</v>
      </c>
      <c r="J4894" s="1">
        <v>6</v>
      </c>
      <c r="K4894" s="1">
        <v>42</v>
      </c>
      <c r="L4894" s="1">
        <v>13</v>
      </c>
      <c r="M4894" s="1">
        <v>1</v>
      </c>
      <c r="N4894" s="9">
        <v>3</v>
      </c>
    </row>
    <row r="4895" spans="2:14" x14ac:dyDescent="0.2">
      <c r="D4895" s="200"/>
      <c r="E4895" s="4" t="s">
        <v>55</v>
      </c>
      <c r="F4895" s="5"/>
      <c r="G4895" s="6">
        <v>79</v>
      </c>
      <c r="H4895" s="8">
        <v>44</v>
      </c>
      <c r="I4895" s="1">
        <v>53</v>
      </c>
      <c r="J4895" s="1">
        <v>4</v>
      </c>
      <c r="K4895" s="1">
        <v>8</v>
      </c>
      <c r="L4895" s="1">
        <v>2</v>
      </c>
      <c r="M4895" s="1">
        <v>0</v>
      </c>
      <c r="N4895" s="9">
        <v>4</v>
      </c>
    </row>
    <row r="4896" spans="2:14" x14ac:dyDescent="0.2">
      <c r="D4896" s="200"/>
      <c r="E4896" s="4" t="s">
        <v>56</v>
      </c>
      <c r="F4896" s="5"/>
      <c r="G4896" s="6">
        <v>127</v>
      </c>
      <c r="H4896" s="8">
        <v>71</v>
      </c>
      <c r="I4896" s="1">
        <v>77</v>
      </c>
      <c r="J4896" s="1">
        <v>2</v>
      </c>
      <c r="K4896" s="1">
        <v>36</v>
      </c>
      <c r="L4896" s="1">
        <v>2</v>
      </c>
      <c r="M4896" s="1">
        <v>0</v>
      </c>
      <c r="N4896" s="9">
        <v>2</v>
      </c>
    </row>
    <row r="4897" spans="2:14" x14ac:dyDescent="0.2">
      <c r="D4897" s="200"/>
      <c r="E4897" s="4" t="s">
        <v>57</v>
      </c>
      <c r="F4897" s="5"/>
      <c r="G4897" s="6">
        <v>122</v>
      </c>
      <c r="H4897" s="8">
        <v>56</v>
      </c>
      <c r="I4897" s="1">
        <v>83</v>
      </c>
      <c r="J4897" s="1">
        <v>2</v>
      </c>
      <c r="K4897" s="1">
        <v>38</v>
      </c>
      <c r="L4897" s="1">
        <v>2</v>
      </c>
      <c r="M4897" s="1">
        <v>0</v>
      </c>
      <c r="N4897" s="9">
        <v>1</v>
      </c>
    </row>
    <row r="4898" spans="2:14" x14ac:dyDescent="0.2">
      <c r="D4898" s="200"/>
      <c r="E4898" s="4" t="s">
        <v>58</v>
      </c>
      <c r="F4898" s="5"/>
      <c r="G4898" s="6">
        <v>42</v>
      </c>
      <c r="H4898" s="8">
        <v>32</v>
      </c>
      <c r="I4898" s="1">
        <v>11</v>
      </c>
      <c r="J4898" s="1">
        <v>3</v>
      </c>
      <c r="K4898" s="1">
        <v>3</v>
      </c>
      <c r="L4898" s="1">
        <v>3</v>
      </c>
      <c r="M4898" s="1">
        <v>0</v>
      </c>
      <c r="N4898" s="9">
        <v>5</v>
      </c>
    </row>
    <row r="4899" spans="2:14" x14ac:dyDescent="0.2">
      <c r="D4899" s="200"/>
      <c r="E4899" s="4" t="s">
        <v>59</v>
      </c>
      <c r="F4899" s="5"/>
      <c r="G4899" s="6">
        <v>59</v>
      </c>
      <c r="H4899" s="8">
        <v>28</v>
      </c>
      <c r="I4899" s="1">
        <v>34</v>
      </c>
      <c r="J4899" s="1">
        <v>2</v>
      </c>
      <c r="K4899" s="1">
        <v>18</v>
      </c>
      <c r="L4899" s="1">
        <v>1</v>
      </c>
      <c r="M4899" s="1">
        <v>1</v>
      </c>
      <c r="N4899" s="9">
        <v>0</v>
      </c>
    </row>
    <row r="4900" spans="2:14" x14ac:dyDescent="0.2">
      <c r="D4900" s="199" t="s">
        <v>60</v>
      </c>
      <c r="E4900" s="22" t="s">
        <v>61</v>
      </c>
      <c r="F4900" s="21"/>
      <c r="G4900" s="19">
        <v>94</v>
      </c>
      <c r="H4900" s="27">
        <v>48</v>
      </c>
      <c r="I4900" s="3">
        <v>41</v>
      </c>
      <c r="J4900" s="3">
        <v>4</v>
      </c>
      <c r="K4900" s="3">
        <v>29</v>
      </c>
      <c r="L4900" s="3">
        <v>1</v>
      </c>
      <c r="M4900" s="3">
        <v>1</v>
      </c>
      <c r="N4900" s="26">
        <v>2</v>
      </c>
    </row>
    <row r="4901" spans="2:14" x14ac:dyDescent="0.2">
      <c r="D4901" s="200"/>
      <c r="E4901" s="4" t="s">
        <v>62</v>
      </c>
      <c r="F4901" s="5"/>
      <c r="G4901" s="6">
        <v>87</v>
      </c>
      <c r="H4901" s="8">
        <v>50</v>
      </c>
      <c r="I4901" s="1">
        <v>47</v>
      </c>
      <c r="J4901" s="1">
        <v>3</v>
      </c>
      <c r="K4901" s="1">
        <v>20</v>
      </c>
      <c r="L4901" s="1">
        <v>4</v>
      </c>
      <c r="M4901" s="1">
        <v>0</v>
      </c>
      <c r="N4901" s="9">
        <v>1</v>
      </c>
    </row>
    <row r="4902" spans="2:14" x14ac:dyDescent="0.2">
      <c r="D4902" s="200"/>
      <c r="E4902" s="4" t="s">
        <v>63</v>
      </c>
      <c r="F4902" s="5"/>
      <c r="G4902" s="6">
        <v>79</v>
      </c>
      <c r="H4902" s="8">
        <v>49</v>
      </c>
      <c r="I4902" s="1">
        <v>48</v>
      </c>
      <c r="J4902" s="1">
        <v>1</v>
      </c>
      <c r="K4902" s="1">
        <v>21</v>
      </c>
      <c r="L4902" s="1">
        <v>2</v>
      </c>
      <c r="M4902" s="1">
        <v>0</v>
      </c>
      <c r="N4902" s="9">
        <v>2</v>
      </c>
    </row>
    <row r="4903" spans="2:14" x14ac:dyDescent="0.2">
      <c r="D4903" s="200"/>
      <c r="E4903" s="4" t="s">
        <v>64</v>
      </c>
      <c r="F4903" s="5"/>
      <c r="G4903" s="6">
        <v>81</v>
      </c>
      <c r="H4903" s="8">
        <v>35</v>
      </c>
      <c r="I4903" s="1">
        <v>54</v>
      </c>
      <c r="J4903" s="1">
        <v>2</v>
      </c>
      <c r="K4903" s="1">
        <v>18</v>
      </c>
      <c r="L4903" s="1">
        <v>3</v>
      </c>
      <c r="M4903" s="1">
        <v>0</v>
      </c>
      <c r="N4903" s="9">
        <v>3</v>
      </c>
    </row>
    <row r="4904" spans="2:14" x14ac:dyDescent="0.2">
      <c r="D4904" s="200"/>
      <c r="E4904" s="4" t="s">
        <v>65</v>
      </c>
      <c r="F4904" s="5"/>
      <c r="G4904" s="6">
        <v>79</v>
      </c>
      <c r="H4904" s="8">
        <v>43</v>
      </c>
      <c r="I4904" s="1">
        <v>47</v>
      </c>
      <c r="J4904" s="1">
        <v>2</v>
      </c>
      <c r="K4904" s="1">
        <v>17</v>
      </c>
      <c r="L4904" s="1">
        <v>3</v>
      </c>
      <c r="M4904" s="1">
        <v>0</v>
      </c>
      <c r="N4904" s="9">
        <v>3</v>
      </c>
    </row>
    <row r="4905" spans="2:14" x14ac:dyDescent="0.2">
      <c r="D4905" s="200"/>
      <c r="E4905" s="4" t="s">
        <v>66</v>
      </c>
      <c r="F4905" s="5"/>
      <c r="G4905" s="6">
        <v>71</v>
      </c>
      <c r="H4905" s="8">
        <v>34</v>
      </c>
      <c r="I4905" s="1">
        <v>48</v>
      </c>
      <c r="J4905" s="1">
        <v>1</v>
      </c>
      <c r="K4905" s="1">
        <v>17</v>
      </c>
      <c r="L4905" s="1">
        <v>1</v>
      </c>
      <c r="M4905" s="1">
        <v>1</v>
      </c>
      <c r="N4905" s="9">
        <v>2</v>
      </c>
    </row>
    <row r="4906" spans="2:14" x14ac:dyDescent="0.2">
      <c r="D4906" s="200"/>
      <c r="E4906" s="4" t="s">
        <v>67</v>
      </c>
      <c r="F4906" s="5"/>
      <c r="G4906" s="6">
        <v>108</v>
      </c>
      <c r="H4906" s="8">
        <v>65</v>
      </c>
      <c r="I4906" s="1">
        <v>69</v>
      </c>
      <c r="J4906" s="1">
        <v>5</v>
      </c>
      <c r="K4906" s="1">
        <v>20</v>
      </c>
      <c r="L4906" s="1">
        <v>7</v>
      </c>
      <c r="M4906" s="1">
        <v>0</v>
      </c>
      <c r="N4906" s="9">
        <v>1</v>
      </c>
    </row>
    <row r="4907" spans="2:14" x14ac:dyDescent="0.2">
      <c r="D4907" s="200"/>
      <c r="E4907" s="4" t="s">
        <v>68</v>
      </c>
      <c r="F4907" s="5"/>
      <c r="G4907" s="6">
        <v>39</v>
      </c>
      <c r="H4907" s="8">
        <v>23</v>
      </c>
      <c r="I4907" s="1">
        <v>31</v>
      </c>
      <c r="J4907" s="1">
        <v>1</v>
      </c>
      <c r="K4907" s="1">
        <v>7</v>
      </c>
      <c r="L4907" s="1">
        <v>3</v>
      </c>
      <c r="M4907" s="1">
        <v>0</v>
      </c>
      <c r="N4907" s="9">
        <v>0</v>
      </c>
    </row>
    <row r="4908" spans="2:14" x14ac:dyDescent="0.2">
      <c r="D4908" s="200"/>
      <c r="E4908" s="4" t="s">
        <v>69</v>
      </c>
      <c r="F4908" s="5"/>
      <c r="G4908" s="6">
        <v>29</v>
      </c>
      <c r="H4908" s="8">
        <v>19</v>
      </c>
      <c r="I4908" s="1">
        <v>20</v>
      </c>
      <c r="J4908" s="1">
        <v>2</v>
      </c>
      <c r="K4908" s="1">
        <v>8</v>
      </c>
      <c r="L4908" s="1">
        <v>3</v>
      </c>
      <c r="M4908" s="1">
        <v>0</v>
      </c>
      <c r="N4908" s="9">
        <v>0</v>
      </c>
    </row>
    <row r="4909" spans="2:14" x14ac:dyDescent="0.2">
      <c r="D4909" s="93" t="s">
        <v>70</v>
      </c>
      <c r="E4909" s="89" t="s">
        <v>18</v>
      </c>
      <c r="F4909" s="92"/>
      <c r="G4909" s="94">
        <v>0</v>
      </c>
      <c r="H4909" s="122">
        <v>0</v>
      </c>
      <c r="I4909" s="63">
        <v>0</v>
      </c>
      <c r="J4909" s="63">
        <v>0</v>
      </c>
      <c r="K4909" s="63">
        <v>0</v>
      </c>
      <c r="L4909" s="63">
        <v>0</v>
      </c>
      <c r="M4909" s="63">
        <v>0</v>
      </c>
      <c r="N4909" s="121">
        <v>0</v>
      </c>
    </row>
    <row r="4911" spans="2:14" x14ac:dyDescent="0.2">
      <c r="B4911" s="40" t="str">
        <f xml:space="preserve"> HYPERLINK("#'目次'!B209", "[203]")</f>
        <v>[203]</v>
      </c>
      <c r="C4911" s="23" t="s">
        <v>334</v>
      </c>
    </row>
    <row r="4912" spans="2:14" x14ac:dyDescent="0.2">
      <c r="C4912" s="186" t="s">
        <v>326</v>
      </c>
    </row>
    <row r="4914" spans="3:14" x14ac:dyDescent="0.2">
      <c r="C4914" s="23" t="s">
        <v>73</v>
      </c>
    </row>
    <row r="4915" spans="3:14" ht="24" x14ac:dyDescent="0.2">
      <c r="D4915" s="195"/>
      <c r="E4915" s="196"/>
      <c r="F4915" s="196"/>
      <c r="G4915" s="37" t="s">
        <v>15</v>
      </c>
      <c r="H4915" s="33" t="s">
        <v>281</v>
      </c>
      <c r="I4915" s="13" t="s">
        <v>282</v>
      </c>
      <c r="J4915" s="13" t="s">
        <v>283</v>
      </c>
      <c r="K4915" s="13" t="s">
        <v>174</v>
      </c>
      <c r="L4915" s="13" t="s">
        <v>327</v>
      </c>
      <c r="M4915" s="13" t="s">
        <v>99</v>
      </c>
      <c r="N4915" s="38" t="s">
        <v>18</v>
      </c>
    </row>
    <row r="4916" spans="3:14" x14ac:dyDescent="0.2">
      <c r="D4916" s="197"/>
      <c r="E4916" s="198"/>
      <c r="F4916" s="198"/>
      <c r="G4916" s="35"/>
      <c r="H4916" s="39"/>
      <c r="I4916" s="14"/>
      <c r="J4916" s="14"/>
      <c r="K4916" s="14"/>
      <c r="L4916" s="14"/>
      <c r="M4916" s="14"/>
      <c r="N4916" s="34"/>
    </row>
    <row r="4917" spans="3:14" x14ac:dyDescent="0.2">
      <c r="D4917" s="56"/>
      <c r="E4917" s="58" t="s">
        <v>15</v>
      </c>
      <c r="F4917" s="46"/>
      <c r="G4917" s="36">
        <v>734</v>
      </c>
      <c r="H4917" s="17">
        <v>402</v>
      </c>
      <c r="I4917" s="17">
        <v>442</v>
      </c>
      <c r="J4917" s="17">
        <v>24</v>
      </c>
      <c r="K4917" s="17">
        <v>175</v>
      </c>
      <c r="L4917" s="17">
        <v>33</v>
      </c>
      <c r="M4917" s="17">
        <v>2</v>
      </c>
      <c r="N4917" s="47">
        <v>16</v>
      </c>
    </row>
    <row r="4918" spans="3:14" x14ac:dyDescent="0.2">
      <c r="D4918" s="199" t="s">
        <v>74</v>
      </c>
      <c r="E4918" s="22" t="s">
        <v>75</v>
      </c>
      <c r="F4918" s="21"/>
      <c r="G4918" s="19">
        <v>348</v>
      </c>
      <c r="H4918" s="27">
        <v>194</v>
      </c>
      <c r="I4918" s="3">
        <v>203</v>
      </c>
      <c r="J4918" s="3">
        <v>13</v>
      </c>
      <c r="K4918" s="3">
        <v>72</v>
      </c>
      <c r="L4918" s="3">
        <v>18</v>
      </c>
      <c r="M4918" s="3">
        <v>1</v>
      </c>
      <c r="N4918" s="26">
        <v>10</v>
      </c>
    </row>
    <row r="4919" spans="3:14" x14ac:dyDescent="0.2">
      <c r="D4919" s="200"/>
      <c r="E4919" s="4" t="s">
        <v>34</v>
      </c>
      <c r="F4919" s="5"/>
      <c r="G4919" s="6">
        <v>9</v>
      </c>
      <c r="H4919" s="8">
        <v>8</v>
      </c>
      <c r="I4919" s="1">
        <v>1</v>
      </c>
      <c r="J4919" s="1">
        <v>0</v>
      </c>
      <c r="K4919" s="1">
        <v>1</v>
      </c>
      <c r="L4919" s="1">
        <v>0</v>
      </c>
      <c r="M4919" s="1">
        <v>0</v>
      </c>
      <c r="N4919" s="9">
        <v>1</v>
      </c>
    </row>
    <row r="4920" spans="3:14" x14ac:dyDescent="0.2">
      <c r="D4920" s="200"/>
      <c r="E4920" s="4" t="s">
        <v>35</v>
      </c>
      <c r="F4920" s="5"/>
      <c r="G4920" s="6">
        <v>42</v>
      </c>
      <c r="H4920" s="8">
        <v>29</v>
      </c>
      <c r="I4920" s="1">
        <v>15</v>
      </c>
      <c r="J4920" s="1">
        <v>1</v>
      </c>
      <c r="K4920" s="1">
        <v>7</v>
      </c>
      <c r="L4920" s="1">
        <v>4</v>
      </c>
      <c r="M4920" s="1">
        <v>0</v>
      </c>
      <c r="N4920" s="9">
        <v>3</v>
      </c>
    </row>
    <row r="4921" spans="3:14" x14ac:dyDescent="0.2">
      <c r="D4921" s="200"/>
      <c r="E4921" s="4" t="s">
        <v>36</v>
      </c>
      <c r="F4921" s="5"/>
      <c r="G4921" s="6">
        <v>70</v>
      </c>
      <c r="H4921" s="8">
        <v>33</v>
      </c>
      <c r="I4921" s="1">
        <v>41</v>
      </c>
      <c r="J4921" s="1">
        <v>2</v>
      </c>
      <c r="K4921" s="1">
        <v>14</v>
      </c>
      <c r="L4921" s="1">
        <v>7</v>
      </c>
      <c r="M4921" s="1">
        <v>0</v>
      </c>
      <c r="N4921" s="9">
        <v>3</v>
      </c>
    </row>
    <row r="4922" spans="3:14" x14ac:dyDescent="0.2">
      <c r="D4922" s="200"/>
      <c r="E4922" s="4" t="s">
        <v>37</v>
      </c>
      <c r="F4922" s="5"/>
      <c r="G4922" s="6">
        <v>76</v>
      </c>
      <c r="H4922" s="8">
        <v>47</v>
      </c>
      <c r="I4922" s="1">
        <v>43</v>
      </c>
      <c r="J4922" s="1">
        <v>4</v>
      </c>
      <c r="K4922" s="1">
        <v>19</v>
      </c>
      <c r="L4922" s="1">
        <v>3</v>
      </c>
      <c r="M4922" s="1">
        <v>0</v>
      </c>
      <c r="N4922" s="9">
        <v>2</v>
      </c>
    </row>
    <row r="4923" spans="3:14" x14ac:dyDescent="0.2">
      <c r="D4923" s="200"/>
      <c r="E4923" s="4" t="s">
        <v>38</v>
      </c>
      <c r="F4923" s="5"/>
      <c r="G4923" s="6">
        <v>63</v>
      </c>
      <c r="H4923" s="8">
        <v>35</v>
      </c>
      <c r="I4923" s="1">
        <v>42</v>
      </c>
      <c r="J4923" s="1">
        <v>5</v>
      </c>
      <c r="K4923" s="1">
        <v>8</v>
      </c>
      <c r="L4923" s="1">
        <v>1</v>
      </c>
      <c r="M4923" s="1">
        <v>0</v>
      </c>
      <c r="N4923" s="9">
        <v>1</v>
      </c>
    </row>
    <row r="4924" spans="3:14" x14ac:dyDescent="0.2">
      <c r="D4924" s="200"/>
      <c r="E4924" s="4" t="s">
        <v>39</v>
      </c>
      <c r="F4924" s="5"/>
      <c r="G4924" s="6">
        <v>63</v>
      </c>
      <c r="H4924" s="8">
        <v>33</v>
      </c>
      <c r="I4924" s="1">
        <v>46</v>
      </c>
      <c r="J4924" s="1">
        <v>1</v>
      </c>
      <c r="K4924" s="1">
        <v>16</v>
      </c>
      <c r="L4924" s="1">
        <v>2</v>
      </c>
      <c r="M4924" s="1">
        <v>0</v>
      </c>
      <c r="N4924" s="9">
        <v>0</v>
      </c>
    </row>
    <row r="4925" spans="3:14" x14ac:dyDescent="0.2">
      <c r="D4925" s="200"/>
      <c r="E4925" s="4" t="s">
        <v>40</v>
      </c>
      <c r="F4925" s="5"/>
      <c r="G4925" s="6">
        <v>25</v>
      </c>
      <c r="H4925" s="8">
        <v>9</v>
      </c>
      <c r="I4925" s="1">
        <v>15</v>
      </c>
      <c r="J4925" s="1">
        <v>0</v>
      </c>
      <c r="K4925" s="1">
        <v>7</v>
      </c>
      <c r="L4925" s="1">
        <v>1</v>
      </c>
      <c r="M4925" s="1">
        <v>1</v>
      </c>
      <c r="N4925" s="9">
        <v>0</v>
      </c>
    </row>
    <row r="4926" spans="3:14" x14ac:dyDescent="0.2">
      <c r="D4926" s="199" t="s">
        <v>76</v>
      </c>
      <c r="E4926" s="22" t="s">
        <v>77</v>
      </c>
      <c r="F4926" s="21"/>
      <c r="G4926" s="19">
        <v>386</v>
      </c>
      <c r="H4926" s="27">
        <v>208</v>
      </c>
      <c r="I4926" s="3">
        <v>239</v>
      </c>
      <c r="J4926" s="3">
        <v>11</v>
      </c>
      <c r="K4926" s="3">
        <v>103</v>
      </c>
      <c r="L4926" s="3">
        <v>15</v>
      </c>
      <c r="M4926" s="3">
        <v>1</v>
      </c>
      <c r="N4926" s="26">
        <v>6</v>
      </c>
    </row>
    <row r="4927" spans="3:14" x14ac:dyDescent="0.2">
      <c r="D4927" s="200"/>
      <c r="E4927" s="4" t="s">
        <v>34</v>
      </c>
      <c r="F4927" s="5"/>
      <c r="G4927" s="6">
        <v>10</v>
      </c>
      <c r="H4927" s="8">
        <v>6</v>
      </c>
      <c r="I4927" s="1">
        <v>2</v>
      </c>
      <c r="J4927" s="1">
        <v>1</v>
      </c>
      <c r="K4927" s="1">
        <v>0</v>
      </c>
      <c r="L4927" s="1">
        <v>0</v>
      </c>
      <c r="M4927" s="1">
        <v>0</v>
      </c>
      <c r="N4927" s="9">
        <v>2</v>
      </c>
    </row>
    <row r="4928" spans="3:14" x14ac:dyDescent="0.2">
      <c r="D4928" s="200"/>
      <c r="E4928" s="4" t="s">
        <v>35</v>
      </c>
      <c r="F4928" s="5"/>
      <c r="G4928" s="6">
        <v>55</v>
      </c>
      <c r="H4928" s="8">
        <v>36</v>
      </c>
      <c r="I4928" s="1">
        <v>33</v>
      </c>
      <c r="J4928" s="1">
        <v>4</v>
      </c>
      <c r="K4928" s="1">
        <v>7</v>
      </c>
      <c r="L4928" s="1">
        <v>3</v>
      </c>
      <c r="M4928" s="1">
        <v>0</v>
      </c>
      <c r="N4928" s="9">
        <v>1</v>
      </c>
    </row>
    <row r="4929" spans="2:14" x14ac:dyDescent="0.2">
      <c r="D4929" s="200"/>
      <c r="E4929" s="4" t="s">
        <v>36</v>
      </c>
      <c r="F4929" s="5"/>
      <c r="G4929" s="6">
        <v>72</v>
      </c>
      <c r="H4929" s="8">
        <v>43</v>
      </c>
      <c r="I4929" s="1">
        <v>41</v>
      </c>
      <c r="J4929" s="1">
        <v>2</v>
      </c>
      <c r="K4929" s="1">
        <v>17</v>
      </c>
      <c r="L4929" s="1">
        <v>3</v>
      </c>
      <c r="M4929" s="1">
        <v>0</v>
      </c>
      <c r="N4929" s="9">
        <v>0</v>
      </c>
    </row>
    <row r="4930" spans="2:14" x14ac:dyDescent="0.2">
      <c r="D4930" s="200"/>
      <c r="E4930" s="4" t="s">
        <v>37</v>
      </c>
      <c r="F4930" s="5"/>
      <c r="G4930" s="6">
        <v>88</v>
      </c>
      <c r="H4930" s="8">
        <v>51</v>
      </c>
      <c r="I4930" s="1">
        <v>54</v>
      </c>
      <c r="J4930" s="1">
        <v>1</v>
      </c>
      <c r="K4930" s="1">
        <v>27</v>
      </c>
      <c r="L4930" s="1">
        <v>3</v>
      </c>
      <c r="M4930" s="1">
        <v>0</v>
      </c>
      <c r="N4930" s="9">
        <v>2</v>
      </c>
    </row>
    <row r="4931" spans="2:14" x14ac:dyDescent="0.2">
      <c r="D4931" s="200"/>
      <c r="E4931" s="4" t="s">
        <v>38</v>
      </c>
      <c r="F4931" s="5"/>
      <c r="G4931" s="6">
        <v>66</v>
      </c>
      <c r="H4931" s="8">
        <v>36</v>
      </c>
      <c r="I4931" s="1">
        <v>48</v>
      </c>
      <c r="J4931" s="1">
        <v>2</v>
      </c>
      <c r="K4931" s="1">
        <v>20</v>
      </c>
      <c r="L4931" s="1">
        <v>6</v>
      </c>
      <c r="M4931" s="1">
        <v>1</v>
      </c>
      <c r="N4931" s="9">
        <v>0</v>
      </c>
    </row>
    <row r="4932" spans="2:14" x14ac:dyDescent="0.2">
      <c r="D4932" s="200"/>
      <c r="E4932" s="4" t="s">
        <v>39</v>
      </c>
      <c r="F4932" s="5"/>
      <c r="G4932" s="6">
        <v>64</v>
      </c>
      <c r="H4932" s="8">
        <v>21</v>
      </c>
      <c r="I4932" s="1">
        <v>46</v>
      </c>
      <c r="J4932" s="1">
        <v>0</v>
      </c>
      <c r="K4932" s="1">
        <v>21</v>
      </c>
      <c r="L4932" s="1">
        <v>0</v>
      </c>
      <c r="M4932" s="1">
        <v>0</v>
      </c>
      <c r="N4932" s="9">
        <v>1</v>
      </c>
    </row>
    <row r="4933" spans="2:14" x14ac:dyDescent="0.2">
      <c r="D4933" s="201"/>
      <c r="E4933" s="57" t="s">
        <v>40</v>
      </c>
      <c r="F4933" s="59"/>
      <c r="G4933" s="55">
        <v>31</v>
      </c>
      <c r="H4933" s="77">
        <v>15</v>
      </c>
      <c r="I4933" s="32">
        <v>15</v>
      </c>
      <c r="J4933" s="32">
        <v>1</v>
      </c>
      <c r="K4933" s="32">
        <v>11</v>
      </c>
      <c r="L4933" s="32">
        <v>0</v>
      </c>
      <c r="M4933" s="32">
        <v>0</v>
      </c>
      <c r="N4933" s="80">
        <v>0</v>
      </c>
    </row>
    <row r="4935" spans="2:14" x14ac:dyDescent="0.2">
      <c r="B4935" s="40" t="str">
        <f xml:space="preserve"> HYPERLINK("#'目次'!B210", "[204]")</f>
        <v>[204]</v>
      </c>
      <c r="C4935" s="23" t="s">
        <v>334</v>
      </c>
    </row>
    <row r="4936" spans="2:14" x14ac:dyDescent="0.2">
      <c r="C4936" s="186" t="s">
        <v>326</v>
      </c>
    </row>
    <row r="4938" spans="2:14" x14ac:dyDescent="0.2">
      <c r="C4938" s="23" t="s">
        <v>80</v>
      </c>
    </row>
    <row r="4939" spans="2:14" ht="24" x14ac:dyDescent="0.2">
      <c r="E4939" s="195"/>
      <c r="F4939" s="196"/>
      <c r="G4939" s="37" t="s">
        <v>15</v>
      </c>
      <c r="H4939" s="33" t="s">
        <v>281</v>
      </c>
      <c r="I4939" s="13" t="s">
        <v>282</v>
      </c>
      <c r="J4939" s="13" t="s">
        <v>283</v>
      </c>
      <c r="K4939" s="13" t="s">
        <v>174</v>
      </c>
      <c r="L4939" s="13" t="s">
        <v>327</v>
      </c>
      <c r="M4939" s="13" t="s">
        <v>99</v>
      </c>
      <c r="N4939" s="38" t="s">
        <v>18</v>
      </c>
    </row>
    <row r="4940" spans="2:14" x14ac:dyDescent="0.2">
      <c r="E4940" s="197"/>
      <c r="F4940" s="198"/>
      <c r="G4940" s="35"/>
      <c r="H4940" s="39"/>
      <c r="I4940" s="14"/>
      <c r="J4940" s="14"/>
      <c r="K4940" s="14"/>
      <c r="L4940" s="14"/>
      <c r="M4940" s="14"/>
      <c r="N4940" s="34"/>
    </row>
    <row r="4941" spans="2:14" x14ac:dyDescent="0.2">
      <c r="E4941" s="91" t="s">
        <v>15</v>
      </c>
      <c r="F4941" s="46"/>
      <c r="G4941" s="36">
        <v>734</v>
      </c>
      <c r="H4941" s="17">
        <v>402</v>
      </c>
      <c r="I4941" s="17">
        <v>442</v>
      </c>
      <c r="J4941" s="17">
        <v>24</v>
      </c>
      <c r="K4941" s="17">
        <v>175</v>
      </c>
      <c r="L4941" s="17">
        <v>33</v>
      </c>
      <c r="M4941" s="17">
        <v>2</v>
      </c>
      <c r="N4941" s="47">
        <v>16</v>
      </c>
    </row>
    <row r="4942" spans="2:14" x14ac:dyDescent="0.2">
      <c r="E4942" s="4" t="s">
        <v>81</v>
      </c>
      <c r="F4942" s="5"/>
      <c r="G4942" s="19">
        <v>30</v>
      </c>
      <c r="H4942" s="27">
        <v>15</v>
      </c>
      <c r="I4942" s="3">
        <v>22</v>
      </c>
      <c r="J4942" s="3">
        <v>1</v>
      </c>
      <c r="K4942" s="3">
        <v>7</v>
      </c>
      <c r="L4942" s="3">
        <v>2</v>
      </c>
      <c r="M4942" s="3">
        <v>0</v>
      </c>
      <c r="N4942" s="26">
        <v>0</v>
      </c>
    </row>
    <row r="4943" spans="2:14" x14ac:dyDescent="0.2">
      <c r="E4943" s="4" t="s">
        <v>82</v>
      </c>
      <c r="F4943" s="5"/>
      <c r="G4943" s="6">
        <v>47</v>
      </c>
      <c r="H4943" s="8">
        <v>24</v>
      </c>
      <c r="I4943" s="1">
        <v>27</v>
      </c>
      <c r="J4943" s="1">
        <v>0</v>
      </c>
      <c r="K4943" s="1">
        <v>15</v>
      </c>
      <c r="L4943" s="1">
        <v>1</v>
      </c>
      <c r="M4943" s="1">
        <v>0</v>
      </c>
      <c r="N4943" s="9">
        <v>1</v>
      </c>
    </row>
    <row r="4944" spans="2:14" x14ac:dyDescent="0.2">
      <c r="E4944" s="4" t="s">
        <v>83</v>
      </c>
      <c r="F4944" s="5"/>
      <c r="G4944" s="6">
        <v>296</v>
      </c>
      <c r="H4944" s="8">
        <v>169</v>
      </c>
      <c r="I4944" s="1">
        <v>183</v>
      </c>
      <c r="J4944" s="1">
        <v>10</v>
      </c>
      <c r="K4944" s="1">
        <v>55</v>
      </c>
      <c r="L4944" s="1">
        <v>12</v>
      </c>
      <c r="M4944" s="1">
        <v>0</v>
      </c>
      <c r="N4944" s="9">
        <v>9</v>
      </c>
    </row>
    <row r="4945" spans="2:14" x14ac:dyDescent="0.2">
      <c r="E4945" s="4" t="s">
        <v>84</v>
      </c>
      <c r="F4945" s="5"/>
      <c r="G4945" s="6">
        <v>19</v>
      </c>
      <c r="H4945" s="8">
        <v>11</v>
      </c>
      <c r="I4945" s="1">
        <v>7</v>
      </c>
      <c r="J4945" s="1">
        <v>0</v>
      </c>
      <c r="K4945" s="1">
        <v>7</v>
      </c>
      <c r="L4945" s="1">
        <v>1</v>
      </c>
      <c r="M4945" s="1">
        <v>0</v>
      </c>
      <c r="N4945" s="9">
        <v>2</v>
      </c>
    </row>
    <row r="4946" spans="2:14" x14ac:dyDescent="0.2">
      <c r="E4946" s="4" t="s">
        <v>85</v>
      </c>
      <c r="F4946" s="5"/>
      <c r="G4946" s="6">
        <v>83</v>
      </c>
      <c r="H4946" s="8">
        <v>42</v>
      </c>
      <c r="I4946" s="1">
        <v>55</v>
      </c>
      <c r="J4946" s="1">
        <v>3</v>
      </c>
      <c r="K4946" s="1">
        <v>15</v>
      </c>
      <c r="L4946" s="1">
        <v>2</v>
      </c>
      <c r="M4946" s="1">
        <v>0</v>
      </c>
      <c r="N4946" s="9">
        <v>3</v>
      </c>
    </row>
    <row r="4947" spans="2:14" x14ac:dyDescent="0.2">
      <c r="E4947" s="4" t="s">
        <v>86</v>
      </c>
      <c r="F4947" s="5"/>
      <c r="G4947" s="6">
        <v>120</v>
      </c>
      <c r="H4947" s="8">
        <v>62</v>
      </c>
      <c r="I4947" s="1">
        <v>80</v>
      </c>
      <c r="J4947" s="1">
        <v>4</v>
      </c>
      <c r="K4947" s="1">
        <v>24</v>
      </c>
      <c r="L4947" s="1">
        <v>10</v>
      </c>
      <c r="M4947" s="1">
        <v>2</v>
      </c>
      <c r="N4947" s="9">
        <v>1</v>
      </c>
    </row>
    <row r="4948" spans="2:14" x14ac:dyDescent="0.2">
      <c r="E4948" s="4" t="s">
        <v>87</v>
      </c>
      <c r="F4948" s="5"/>
      <c r="G4948" s="6">
        <v>46</v>
      </c>
      <c r="H4948" s="8">
        <v>28</v>
      </c>
      <c r="I4948" s="1">
        <v>19</v>
      </c>
      <c r="J4948" s="1">
        <v>2</v>
      </c>
      <c r="K4948" s="1">
        <v>26</v>
      </c>
      <c r="L4948" s="1">
        <v>3</v>
      </c>
      <c r="M4948" s="1">
        <v>0</v>
      </c>
      <c r="N4948" s="9">
        <v>0</v>
      </c>
    </row>
    <row r="4949" spans="2:14" x14ac:dyDescent="0.2">
      <c r="E4949" s="4" t="s">
        <v>88</v>
      </c>
      <c r="F4949" s="5"/>
      <c r="G4949" s="6">
        <v>23</v>
      </c>
      <c r="H4949" s="8">
        <v>11</v>
      </c>
      <c r="I4949" s="1">
        <v>14</v>
      </c>
      <c r="J4949" s="1">
        <v>1</v>
      </c>
      <c r="K4949" s="1">
        <v>9</v>
      </c>
      <c r="L4949" s="1">
        <v>0</v>
      </c>
      <c r="M4949" s="1">
        <v>0</v>
      </c>
      <c r="N4949" s="9">
        <v>0</v>
      </c>
    </row>
    <row r="4950" spans="2:14" x14ac:dyDescent="0.2">
      <c r="E4950" s="4" t="s">
        <v>89</v>
      </c>
      <c r="F4950" s="5"/>
      <c r="G4950" s="6">
        <v>37</v>
      </c>
      <c r="H4950" s="8">
        <v>21</v>
      </c>
      <c r="I4950" s="1">
        <v>19</v>
      </c>
      <c r="J4950" s="1">
        <v>2</v>
      </c>
      <c r="K4950" s="1">
        <v>9</v>
      </c>
      <c r="L4950" s="1">
        <v>2</v>
      </c>
      <c r="M4950" s="1">
        <v>0</v>
      </c>
      <c r="N4950" s="9">
        <v>0</v>
      </c>
    </row>
    <row r="4951" spans="2:14" x14ac:dyDescent="0.2">
      <c r="E4951" s="4" t="s">
        <v>90</v>
      </c>
      <c r="F4951" s="5"/>
      <c r="G4951" s="6">
        <v>28</v>
      </c>
      <c r="H4951" s="8">
        <v>18</v>
      </c>
      <c r="I4951" s="1">
        <v>15</v>
      </c>
      <c r="J4951" s="1">
        <v>0</v>
      </c>
      <c r="K4951" s="1">
        <v>6</v>
      </c>
      <c r="L4951" s="1">
        <v>0</v>
      </c>
      <c r="M4951" s="1">
        <v>0</v>
      </c>
      <c r="N4951" s="9">
        <v>0</v>
      </c>
    </row>
    <row r="4952" spans="2:14" x14ac:dyDescent="0.2">
      <c r="E4952" s="57" t="s">
        <v>91</v>
      </c>
      <c r="F4952" s="59"/>
      <c r="G4952" s="55">
        <v>5</v>
      </c>
      <c r="H4952" s="77">
        <v>1</v>
      </c>
      <c r="I4952" s="32">
        <v>1</v>
      </c>
      <c r="J4952" s="32">
        <v>1</v>
      </c>
      <c r="K4952" s="32">
        <v>2</v>
      </c>
      <c r="L4952" s="32">
        <v>0</v>
      </c>
      <c r="M4952" s="32">
        <v>0</v>
      </c>
      <c r="N4952" s="80">
        <v>0</v>
      </c>
    </row>
    <row r="4954" spans="2:14" x14ac:dyDescent="0.2">
      <c r="B4954" s="40" t="str">
        <f xml:space="preserve"> HYPERLINK("#'目次'!B211", "[205]")</f>
        <v>[205]</v>
      </c>
      <c r="C4954" s="23" t="s">
        <v>337</v>
      </c>
    </row>
    <row r="4955" spans="2:14" x14ac:dyDescent="0.2">
      <c r="C4955" s="186" t="s">
        <v>326</v>
      </c>
    </row>
    <row r="4957" spans="2:14" x14ac:dyDescent="0.2">
      <c r="C4957" s="23" t="s">
        <v>14</v>
      </c>
    </row>
    <row r="4958" spans="2:14" ht="24" x14ac:dyDescent="0.2">
      <c r="D4958" s="195"/>
      <c r="E4958" s="196"/>
      <c r="F4958" s="196"/>
      <c r="G4958" s="37" t="s">
        <v>15</v>
      </c>
      <c r="H4958" s="33" t="s">
        <v>281</v>
      </c>
      <c r="I4958" s="13" t="s">
        <v>282</v>
      </c>
      <c r="J4958" s="13" t="s">
        <v>283</v>
      </c>
      <c r="K4958" s="13" t="s">
        <v>174</v>
      </c>
      <c r="L4958" s="13" t="s">
        <v>327</v>
      </c>
      <c r="M4958" s="13" t="s">
        <v>99</v>
      </c>
      <c r="N4958" s="38" t="s">
        <v>18</v>
      </c>
    </row>
    <row r="4959" spans="2:14" x14ac:dyDescent="0.2">
      <c r="D4959" s="197"/>
      <c r="E4959" s="198"/>
      <c r="F4959" s="198"/>
      <c r="G4959" s="35"/>
      <c r="H4959" s="39"/>
      <c r="I4959" s="14"/>
      <c r="J4959" s="14"/>
      <c r="K4959" s="14"/>
      <c r="L4959" s="14"/>
      <c r="M4959" s="14"/>
      <c r="N4959" s="34"/>
    </row>
    <row r="4960" spans="2:14" x14ac:dyDescent="0.2">
      <c r="D4960" s="56"/>
      <c r="E4960" s="58" t="s">
        <v>15</v>
      </c>
      <c r="F4960" s="46"/>
      <c r="G4960" s="36">
        <v>734</v>
      </c>
      <c r="H4960" s="17">
        <v>653</v>
      </c>
      <c r="I4960" s="17">
        <v>4</v>
      </c>
      <c r="J4960" s="17">
        <v>1</v>
      </c>
      <c r="K4960" s="17">
        <v>180</v>
      </c>
      <c r="L4960" s="17">
        <v>13</v>
      </c>
      <c r="M4960" s="17">
        <v>1</v>
      </c>
      <c r="N4960" s="47">
        <v>27</v>
      </c>
    </row>
    <row r="4961" spans="4:14" x14ac:dyDescent="0.2">
      <c r="D4961" s="199" t="s">
        <v>19</v>
      </c>
      <c r="E4961" s="22" t="s">
        <v>20</v>
      </c>
      <c r="F4961" s="21"/>
      <c r="G4961" s="19">
        <v>77</v>
      </c>
      <c r="H4961" s="27">
        <v>73</v>
      </c>
      <c r="I4961" s="3">
        <v>0</v>
      </c>
      <c r="J4961" s="3">
        <v>0</v>
      </c>
      <c r="K4961" s="3">
        <v>12</v>
      </c>
      <c r="L4961" s="3">
        <v>1</v>
      </c>
      <c r="M4961" s="3">
        <v>0</v>
      </c>
      <c r="N4961" s="26">
        <v>2</v>
      </c>
    </row>
    <row r="4962" spans="4:14" x14ac:dyDescent="0.2">
      <c r="D4962" s="200"/>
      <c r="E4962" s="4" t="s">
        <v>21</v>
      </c>
      <c r="F4962" s="5"/>
      <c r="G4962" s="6">
        <v>289</v>
      </c>
      <c r="H4962" s="8">
        <v>236</v>
      </c>
      <c r="I4962" s="1">
        <v>0</v>
      </c>
      <c r="J4962" s="1">
        <v>0</v>
      </c>
      <c r="K4962" s="1">
        <v>119</v>
      </c>
      <c r="L4962" s="1">
        <v>8</v>
      </c>
      <c r="M4962" s="1">
        <v>0</v>
      </c>
      <c r="N4962" s="9">
        <v>13</v>
      </c>
    </row>
    <row r="4963" spans="4:14" x14ac:dyDescent="0.2">
      <c r="D4963" s="200"/>
      <c r="E4963" s="4" t="s">
        <v>22</v>
      </c>
      <c r="F4963" s="5"/>
      <c r="G4963" s="6">
        <v>109</v>
      </c>
      <c r="H4963" s="8">
        <v>96</v>
      </c>
      <c r="I4963" s="1">
        <v>0</v>
      </c>
      <c r="J4963" s="1">
        <v>0</v>
      </c>
      <c r="K4963" s="1">
        <v>15</v>
      </c>
      <c r="L4963" s="1">
        <v>1</v>
      </c>
      <c r="M4963" s="1">
        <v>0</v>
      </c>
      <c r="N4963" s="9">
        <v>8</v>
      </c>
    </row>
    <row r="4964" spans="4:14" x14ac:dyDescent="0.2">
      <c r="D4964" s="200"/>
      <c r="E4964" s="4" t="s">
        <v>23</v>
      </c>
      <c r="F4964" s="5"/>
      <c r="G4964" s="6">
        <v>120</v>
      </c>
      <c r="H4964" s="8">
        <v>115</v>
      </c>
      <c r="I4964" s="1">
        <v>3</v>
      </c>
      <c r="J4964" s="1">
        <v>1</v>
      </c>
      <c r="K4964" s="1">
        <v>17</v>
      </c>
      <c r="L4964" s="1">
        <v>2</v>
      </c>
      <c r="M4964" s="1">
        <v>0</v>
      </c>
      <c r="N4964" s="9">
        <v>2</v>
      </c>
    </row>
    <row r="4965" spans="4:14" x14ac:dyDescent="0.2">
      <c r="D4965" s="200"/>
      <c r="E4965" s="4" t="s">
        <v>24</v>
      </c>
      <c r="F4965" s="5"/>
      <c r="G4965" s="6">
        <v>139</v>
      </c>
      <c r="H4965" s="8">
        <v>133</v>
      </c>
      <c r="I4965" s="1">
        <v>1</v>
      </c>
      <c r="J4965" s="1">
        <v>0</v>
      </c>
      <c r="K4965" s="1">
        <v>17</v>
      </c>
      <c r="L4965" s="1">
        <v>1</v>
      </c>
      <c r="M4965" s="1">
        <v>1</v>
      </c>
      <c r="N4965" s="9">
        <v>2</v>
      </c>
    </row>
    <row r="4966" spans="4:14" x14ac:dyDescent="0.2">
      <c r="D4966" s="199" t="s">
        <v>25</v>
      </c>
      <c r="E4966" s="22" t="s">
        <v>26</v>
      </c>
      <c r="F4966" s="21"/>
      <c r="G4966" s="19">
        <v>243</v>
      </c>
      <c r="H4966" s="27">
        <v>217</v>
      </c>
      <c r="I4966" s="3">
        <v>2</v>
      </c>
      <c r="J4966" s="3">
        <v>0</v>
      </c>
      <c r="K4966" s="3">
        <v>72</v>
      </c>
      <c r="L4966" s="3">
        <v>2</v>
      </c>
      <c r="M4966" s="3">
        <v>0</v>
      </c>
      <c r="N4966" s="26">
        <v>5</v>
      </c>
    </row>
    <row r="4967" spans="4:14" x14ac:dyDescent="0.2">
      <c r="D4967" s="200"/>
      <c r="E4967" s="4" t="s">
        <v>27</v>
      </c>
      <c r="F4967" s="5"/>
      <c r="G4967" s="6">
        <v>234</v>
      </c>
      <c r="H4967" s="8">
        <v>207</v>
      </c>
      <c r="I4967" s="1">
        <v>2</v>
      </c>
      <c r="J4967" s="1">
        <v>0</v>
      </c>
      <c r="K4967" s="1">
        <v>59</v>
      </c>
      <c r="L4967" s="1">
        <v>5</v>
      </c>
      <c r="M4967" s="1">
        <v>1</v>
      </c>
      <c r="N4967" s="9">
        <v>7</v>
      </c>
    </row>
    <row r="4968" spans="4:14" x14ac:dyDescent="0.2">
      <c r="D4968" s="200"/>
      <c r="E4968" s="4" t="s">
        <v>28</v>
      </c>
      <c r="F4968" s="5"/>
      <c r="G4968" s="6">
        <v>208</v>
      </c>
      <c r="H4968" s="8">
        <v>186</v>
      </c>
      <c r="I4968" s="1">
        <v>0</v>
      </c>
      <c r="J4968" s="1">
        <v>1</v>
      </c>
      <c r="K4968" s="1">
        <v>38</v>
      </c>
      <c r="L4968" s="1">
        <v>5</v>
      </c>
      <c r="M4968" s="1">
        <v>0</v>
      </c>
      <c r="N4968" s="9">
        <v>14</v>
      </c>
    </row>
    <row r="4969" spans="4:14" x14ac:dyDescent="0.2">
      <c r="D4969" s="200"/>
      <c r="E4969" s="4" t="s">
        <v>29</v>
      </c>
      <c r="F4969" s="5"/>
      <c r="G4969" s="6">
        <v>49</v>
      </c>
      <c r="H4969" s="8">
        <v>43</v>
      </c>
      <c r="I4969" s="1">
        <v>0</v>
      </c>
      <c r="J4969" s="1">
        <v>0</v>
      </c>
      <c r="K4969" s="1">
        <v>11</v>
      </c>
      <c r="L4969" s="1">
        <v>1</v>
      </c>
      <c r="M4969" s="1">
        <v>0</v>
      </c>
      <c r="N4969" s="9">
        <v>1</v>
      </c>
    </row>
    <row r="4970" spans="4:14" x14ac:dyDescent="0.2">
      <c r="D4970" s="199" t="s">
        <v>30</v>
      </c>
      <c r="E4970" s="22" t="s">
        <v>31</v>
      </c>
      <c r="F4970" s="21"/>
      <c r="G4970" s="19">
        <v>348</v>
      </c>
      <c r="H4970" s="27">
        <v>303</v>
      </c>
      <c r="I4970" s="3">
        <v>2</v>
      </c>
      <c r="J4970" s="3">
        <v>0</v>
      </c>
      <c r="K4970" s="3">
        <v>92</v>
      </c>
      <c r="L4970" s="3">
        <v>7</v>
      </c>
      <c r="M4970" s="3">
        <v>0</v>
      </c>
      <c r="N4970" s="26">
        <v>15</v>
      </c>
    </row>
    <row r="4971" spans="4:14" x14ac:dyDescent="0.2">
      <c r="D4971" s="200"/>
      <c r="E4971" s="4" t="s">
        <v>32</v>
      </c>
      <c r="F4971" s="5"/>
      <c r="G4971" s="6">
        <v>386</v>
      </c>
      <c r="H4971" s="8">
        <v>350</v>
      </c>
      <c r="I4971" s="1">
        <v>2</v>
      </c>
      <c r="J4971" s="1">
        <v>1</v>
      </c>
      <c r="K4971" s="1">
        <v>88</v>
      </c>
      <c r="L4971" s="1">
        <v>6</v>
      </c>
      <c r="M4971" s="1">
        <v>1</v>
      </c>
      <c r="N4971" s="9">
        <v>12</v>
      </c>
    </row>
    <row r="4972" spans="4:14" x14ac:dyDescent="0.2">
      <c r="D4972" s="199" t="s">
        <v>33</v>
      </c>
      <c r="E4972" s="22" t="s">
        <v>34</v>
      </c>
      <c r="F4972" s="21"/>
      <c r="G4972" s="19">
        <v>19</v>
      </c>
      <c r="H4972" s="27">
        <v>14</v>
      </c>
      <c r="I4972" s="3">
        <v>0</v>
      </c>
      <c r="J4972" s="3">
        <v>0</v>
      </c>
      <c r="K4972" s="3">
        <v>6</v>
      </c>
      <c r="L4972" s="3">
        <v>0</v>
      </c>
      <c r="M4972" s="3">
        <v>0</v>
      </c>
      <c r="N4972" s="26">
        <v>3</v>
      </c>
    </row>
    <row r="4973" spans="4:14" x14ac:dyDescent="0.2">
      <c r="D4973" s="200"/>
      <c r="E4973" s="4" t="s">
        <v>35</v>
      </c>
      <c r="F4973" s="5"/>
      <c r="G4973" s="6">
        <v>97</v>
      </c>
      <c r="H4973" s="8">
        <v>85</v>
      </c>
      <c r="I4973" s="1">
        <v>0</v>
      </c>
      <c r="J4973" s="1">
        <v>0</v>
      </c>
      <c r="K4973" s="1">
        <v>37</v>
      </c>
      <c r="L4973" s="1">
        <v>4</v>
      </c>
      <c r="M4973" s="1">
        <v>0</v>
      </c>
      <c r="N4973" s="9">
        <v>3</v>
      </c>
    </row>
    <row r="4974" spans="4:14" x14ac:dyDescent="0.2">
      <c r="D4974" s="200"/>
      <c r="E4974" s="4" t="s">
        <v>36</v>
      </c>
      <c r="F4974" s="5"/>
      <c r="G4974" s="6">
        <v>142</v>
      </c>
      <c r="H4974" s="8">
        <v>119</v>
      </c>
      <c r="I4974" s="1">
        <v>2</v>
      </c>
      <c r="J4974" s="1">
        <v>0</v>
      </c>
      <c r="K4974" s="1">
        <v>45</v>
      </c>
      <c r="L4974" s="1">
        <v>3</v>
      </c>
      <c r="M4974" s="1">
        <v>0</v>
      </c>
      <c r="N4974" s="9">
        <v>4</v>
      </c>
    </row>
    <row r="4975" spans="4:14" x14ac:dyDescent="0.2">
      <c r="D4975" s="200"/>
      <c r="E4975" s="4" t="s">
        <v>37</v>
      </c>
      <c r="F4975" s="5"/>
      <c r="G4975" s="6">
        <v>164</v>
      </c>
      <c r="H4975" s="8">
        <v>147</v>
      </c>
      <c r="I4975" s="1">
        <v>1</v>
      </c>
      <c r="J4975" s="1">
        <v>0</v>
      </c>
      <c r="K4975" s="1">
        <v>42</v>
      </c>
      <c r="L4975" s="1">
        <v>4</v>
      </c>
      <c r="M4975" s="1">
        <v>1</v>
      </c>
      <c r="N4975" s="9">
        <v>4</v>
      </c>
    </row>
    <row r="4976" spans="4:14" x14ac:dyDescent="0.2">
      <c r="D4976" s="200"/>
      <c r="E4976" s="4" t="s">
        <v>38</v>
      </c>
      <c r="F4976" s="5"/>
      <c r="G4976" s="6">
        <v>129</v>
      </c>
      <c r="H4976" s="8">
        <v>122</v>
      </c>
      <c r="I4976" s="1">
        <v>0</v>
      </c>
      <c r="J4976" s="1">
        <v>1</v>
      </c>
      <c r="K4976" s="1">
        <v>26</v>
      </c>
      <c r="L4976" s="1">
        <v>1</v>
      </c>
      <c r="M4976" s="1">
        <v>0</v>
      </c>
      <c r="N4976" s="9">
        <v>3</v>
      </c>
    </row>
    <row r="4977" spans="2:14" x14ac:dyDescent="0.2">
      <c r="D4977" s="200"/>
      <c r="E4977" s="4" t="s">
        <v>39</v>
      </c>
      <c r="F4977" s="5"/>
      <c r="G4977" s="6">
        <v>127</v>
      </c>
      <c r="H4977" s="8">
        <v>115</v>
      </c>
      <c r="I4977" s="1">
        <v>0</v>
      </c>
      <c r="J4977" s="1">
        <v>0</v>
      </c>
      <c r="K4977" s="1">
        <v>19</v>
      </c>
      <c r="L4977" s="1">
        <v>1</v>
      </c>
      <c r="M4977" s="1">
        <v>0</v>
      </c>
      <c r="N4977" s="9">
        <v>7</v>
      </c>
    </row>
    <row r="4978" spans="2:14" x14ac:dyDescent="0.2">
      <c r="D4978" s="201"/>
      <c r="E4978" s="57" t="s">
        <v>40</v>
      </c>
      <c r="F4978" s="59"/>
      <c r="G4978" s="55">
        <v>56</v>
      </c>
      <c r="H4978" s="77">
        <v>51</v>
      </c>
      <c r="I4978" s="32">
        <v>1</v>
      </c>
      <c r="J4978" s="32">
        <v>0</v>
      </c>
      <c r="K4978" s="32">
        <v>5</v>
      </c>
      <c r="L4978" s="32">
        <v>0</v>
      </c>
      <c r="M4978" s="32">
        <v>0</v>
      </c>
      <c r="N4978" s="80">
        <v>3</v>
      </c>
    </row>
    <row r="4980" spans="2:14" x14ac:dyDescent="0.2">
      <c r="B4980" s="40" t="str">
        <f xml:space="preserve"> HYPERLINK("#'目次'!B212", "[206]")</f>
        <v>[206]</v>
      </c>
      <c r="C4980" s="23" t="s">
        <v>337</v>
      </c>
    </row>
    <row r="4981" spans="2:14" x14ac:dyDescent="0.2">
      <c r="C4981" s="186" t="s">
        <v>326</v>
      </c>
    </row>
    <row r="4983" spans="2:14" x14ac:dyDescent="0.2">
      <c r="C4983" s="23" t="s">
        <v>48</v>
      </c>
    </row>
    <row r="4984" spans="2:14" ht="24" x14ac:dyDescent="0.2">
      <c r="D4984" s="195"/>
      <c r="E4984" s="196"/>
      <c r="F4984" s="196"/>
      <c r="G4984" s="37" t="s">
        <v>15</v>
      </c>
      <c r="H4984" s="33" t="s">
        <v>281</v>
      </c>
      <c r="I4984" s="13" t="s">
        <v>282</v>
      </c>
      <c r="J4984" s="13" t="s">
        <v>283</v>
      </c>
      <c r="K4984" s="13" t="s">
        <v>174</v>
      </c>
      <c r="L4984" s="13" t="s">
        <v>327</v>
      </c>
      <c r="M4984" s="13" t="s">
        <v>99</v>
      </c>
      <c r="N4984" s="38" t="s">
        <v>18</v>
      </c>
    </row>
    <row r="4985" spans="2:14" x14ac:dyDescent="0.2">
      <c r="D4985" s="197"/>
      <c r="E4985" s="198"/>
      <c r="F4985" s="198"/>
      <c r="G4985" s="35"/>
      <c r="H4985" s="39"/>
      <c r="I4985" s="14"/>
      <c r="J4985" s="14"/>
      <c r="K4985" s="14"/>
      <c r="L4985" s="14"/>
      <c r="M4985" s="14"/>
      <c r="N4985" s="34"/>
    </row>
    <row r="4986" spans="2:14" x14ac:dyDescent="0.2">
      <c r="D4986" s="56"/>
      <c r="E4986" s="58" t="s">
        <v>15</v>
      </c>
      <c r="F4986" s="46"/>
      <c r="G4986" s="36">
        <v>734</v>
      </c>
      <c r="H4986" s="17">
        <v>653</v>
      </c>
      <c r="I4986" s="17">
        <v>4</v>
      </c>
      <c r="J4986" s="17">
        <v>1</v>
      </c>
      <c r="K4986" s="17">
        <v>180</v>
      </c>
      <c r="L4986" s="17">
        <v>13</v>
      </c>
      <c r="M4986" s="17">
        <v>1</v>
      </c>
      <c r="N4986" s="47">
        <v>27</v>
      </c>
    </row>
    <row r="4987" spans="2:14" x14ac:dyDescent="0.2">
      <c r="D4987" s="199" t="s">
        <v>49</v>
      </c>
      <c r="E4987" s="22" t="s">
        <v>50</v>
      </c>
      <c r="F4987" s="21"/>
      <c r="G4987" s="19">
        <v>5</v>
      </c>
      <c r="H4987" s="27">
        <v>5</v>
      </c>
      <c r="I4987" s="3">
        <v>0</v>
      </c>
      <c r="J4987" s="3">
        <v>0</v>
      </c>
      <c r="K4987" s="3">
        <v>0</v>
      </c>
      <c r="L4987" s="3">
        <v>0</v>
      </c>
      <c r="M4987" s="3">
        <v>0</v>
      </c>
      <c r="N4987" s="26">
        <v>0</v>
      </c>
    </row>
    <row r="4988" spans="2:14" x14ac:dyDescent="0.2">
      <c r="D4988" s="200"/>
      <c r="E4988" s="4" t="s">
        <v>51</v>
      </c>
      <c r="F4988" s="5"/>
      <c r="G4988" s="6">
        <v>76</v>
      </c>
      <c r="H4988" s="8">
        <v>69</v>
      </c>
      <c r="I4988" s="1">
        <v>1</v>
      </c>
      <c r="J4988" s="1">
        <v>0</v>
      </c>
      <c r="K4988" s="1">
        <v>21</v>
      </c>
      <c r="L4988" s="1">
        <v>1</v>
      </c>
      <c r="M4988" s="1">
        <v>0</v>
      </c>
      <c r="N4988" s="9">
        <v>2</v>
      </c>
    </row>
    <row r="4989" spans="2:14" x14ac:dyDescent="0.2">
      <c r="D4989" s="200"/>
      <c r="E4989" s="4" t="s">
        <v>52</v>
      </c>
      <c r="F4989" s="5"/>
      <c r="G4989" s="6">
        <v>21</v>
      </c>
      <c r="H4989" s="8">
        <v>19</v>
      </c>
      <c r="I4989" s="1">
        <v>0</v>
      </c>
      <c r="J4989" s="1">
        <v>0</v>
      </c>
      <c r="K4989" s="1">
        <v>5</v>
      </c>
      <c r="L4989" s="1">
        <v>0</v>
      </c>
      <c r="M4989" s="1">
        <v>0</v>
      </c>
      <c r="N4989" s="9">
        <v>0</v>
      </c>
    </row>
    <row r="4990" spans="2:14" x14ac:dyDescent="0.2">
      <c r="D4990" s="200"/>
      <c r="E4990" s="4" t="s">
        <v>53</v>
      </c>
      <c r="F4990" s="5"/>
      <c r="G4990" s="6">
        <v>32</v>
      </c>
      <c r="H4990" s="8">
        <v>29</v>
      </c>
      <c r="I4990" s="1">
        <v>0</v>
      </c>
      <c r="J4990" s="1">
        <v>0</v>
      </c>
      <c r="K4990" s="1">
        <v>8</v>
      </c>
      <c r="L4990" s="1">
        <v>1</v>
      </c>
      <c r="M4990" s="1">
        <v>0</v>
      </c>
      <c r="N4990" s="9">
        <v>1</v>
      </c>
    </row>
    <row r="4991" spans="2:14" x14ac:dyDescent="0.2">
      <c r="D4991" s="200"/>
      <c r="E4991" s="4" t="s">
        <v>54</v>
      </c>
      <c r="F4991" s="5"/>
      <c r="G4991" s="6">
        <v>170</v>
      </c>
      <c r="H4991" s="8">
        <v>148</v>
      </c>
      <c r="I4991" s="1">
        <v>1</v>
      </c>
      <c r="J4991" s="1">
        <v>1</v>
      </c>
      <c r="K4991" s="1">
        <v>58</v>
      </c>
      <c r="L4991" s="1">
        <v>5</v>
      </c>
      <c r="M4991" s="1">
        <v>1</v>
      </c>
      <c r="N4991" s="9">
        <v>4</v>
      </c>
    </row>
    <row r="4992" spans="2:14" x14ac:dyDescent="0.2">
      <c r="D4992" s="200"/>
      <c r="E4992" s="4" t="s">
        <v>55</v>
      </c>
      <c r="F4992" s="5"/>
      <c r="G4992" s="6">
        <v>79</v>
      </c>
      <c r="H4992" s="8">
        <v>68</v>
      </c>
      <c r="I4992" s="1">
        <v>0</v>
      </c>
      <c r="J4992" s="1">
        <v>0</v>
      </c>
      <c r="K4992" s="1">
        <v>14</v>
      </c>
      <c r="L4992" s="1">
        <v>1</v>
      </c>
      <c r="M4992" s="1">
        <v>0</v>
      </c>
      <c r="N4992" s="9">
        <v>5</v>
      </c>
    </row>
    <row r="4993" spans="2:14" x14ac:dyDescent="0.2">
      <c r="D4993" s="200"/>
      <c r="E4993" s="4" t="s">
        <v>56</v>
      </c>
      <c r="F4993" s="5"/>
      <c r="G4993" s="6">
        <v>127</v>
      </c>
      <c r="H4993" s="8">
        <v>114</v>
      </c>
      <c r="I4993" s="1">
        <v>1</v>
      </c>
      <c r="J4993" s="1">
        <v>0</v>
      </c>
      <c r="K4993" s="1">
        <v>25</v>
      </c>
      <c r="L4993" s="1">
        <v>3</v>
      </c>
      <c r="M4993" s="1">
        <v>0</v>
      </c>
      <c r="N4993" s="9">
        <v>5</v>
      </c>
    </row>
    <row r="4994" spans="2:14" x14ac:dyDescent="0.2">
      <c r="D4994" s="200"/>
      <c r="E4994" s="4" t="s">
        <v>57</v>
      </c>
      <c r="F4994" s="5"/>
      <c r="G4994" s="6">
        <v>122</v>
      </c>
      <c r="H4994" s="8">
        <v>114</v>
      </c>
      <c r="I4994" s="1">
        <v>0</v>
      </c>
      <c r="J4994" s="1">
        <v>0</v>
      </c>
      <c r="K4994" s="1">
        <v>23</v>
      </c>
      <c r="L4994" s="1">
        <v>0</v>
      </c>
      <c r="M4994" s="1">
        <v>0</v>
      </c>
      <c r="N4994" s="9">
        <v>4</v>
      </c>
    </row>
    <row r="4995" spans="2:14" x14ac:dyDescent="0.2">
      <c r="D4995" s="200"/>
      <c r="E4995" s="4" t="s">
        <v>58</v>
      </c>
      <c r="F4995" s="5"/>
      <c r="G4995" s="6">
        <v>42</v>
      </c>
      <c r="H4995" s="8">
        <v>32</v>
      </c>
      <c r="I4995" s="1">
        <v>0</v>
      </c>
      <c r="J4995" s="1">
        <v>0</v>
      </c>
      <c r="K4995" s="1">
        <v>17</v>
      </c>
      <c r="L4995" s="1">
        <v>2</v>
      </c>
      <c r="M4995" s="1">
        <v>0</v>
      </c>
      <c r="N4995" s="9">
        <v>4</v>
      </c>
    </row>
    <row r="4996" spans="2:14" x14ac:dyDescent="0.2">
      <c r="D4996" s="200"/>
      <c r="E4996" s="4" t="s">
        <v>59</v>
      </c>
      <c r="F4996" s="5"/>
      <c r="G4996" s="6">
        <v>59</v>
      </c>
      <c r="H4996" s="8">
        <v>54</v>
      </c>
      <c r="I4996" s="1">
        <v>1</v>
      </c>
      <c r="J4996" s="1">
        <v>0</v>
      </c>
      <c r="K4996" s="1">
        <v>9</v>
      </c>
      <c r="L4996" s="1">
        <v>0</v>
      </c>
      <c r="M4996" s="1">
        <v>0</v>
      </c>
      <c r="N4996" s="9">
        <v>2</v>
      </c>
    </row>
    <row r="4997" spans="2:14" x14ac:dyDescent="0.2">
      <c r="D4997" s="199" t="s">
        <v>60</v>
      </c>
      <c r="E4997" s="22" t="s">
        <v>61</v>
      </c>
      <c r="F4997" s="21"/>
      <c r="G4997" s="19">
        <v>94</v>
      </c>
      <c r="H4997" s="27">
        <v>87</v>
      </c>
      <c r="I4997" s="3">
        <v>0</v>
      </c>
      <c r="J4997" s="3">
        <v>0</v>
      </c>
      <c r="K4997" s="3">
        <v>12</v>
      </c>
      <c r="L4997" s="3">
        <v>0</v>
      </c>
      <c r="M4997" s="3">
        <v>0</v>
      </c>
      <c r="N4997" s="26">
        <v>4</v>
      </c>
    </row>
    <row r="4998" spans="2:14" x14ac:dyDescent="0.2">
      <c r="D4998" s="200"/>
      <c r="E4998" s="4" t="s">
        <v>62</v>
      </c>
      <c r="F4998" s="5"/>
      <c r="G4998" s="6">
        <v>87</v>
      </c>
      <c r="H4998" s="8">
        <v>81</v>
      </c>
      <c r="I4998" s="1">
        <v>1</v>
      </c>
      <c r="J4998" s="1">
        <v>0</v>
      </c>
      <c r="K4998" s="1">
        <v>19</v>
      </c>
      <c r="L4998" s="1">
        <v>0</v>
      </c>
      <c r="M4998" s="1">
        <v>0</v>
      </c>
      <c r="N4998" s="9">
        <v>1</v>
      </c>
    </row>
    <row r="4999" spans="2:14" x14ac:dyDescent="0.2">
      <c r="D4999" s="200"/>
      <c r="E4999" s="4" t="s">
        <v>63</v>
      </c>
      <c r="F4999" s="5"/>
      <c r="G4999" s="6">
        <v>79</v>
      </c>
      <c r="H4999" s="8">
        <v>69</v>
      </c>
      <c r="I4999" s="1">
        <v>0</v>
      </c>
      <c r="J4999" s="1">
        <v>0</v>
      </c>
      <c r="K4999" s="1">
        <v>11</v>
      </c>
      <c r="L4999" s="1">
        <v>4</v>
      </c>
      <c r="M4999" s="1">
        <v>0</v>
      </c>
      <c r="N4999" s="9">
        <v>6</v>
      </c>
    </row>
    <row r="5000" spans="2:14" x14ac:dyDescent="0.2">
      <c r="D5000" s="200"/>
      <c r="E5000" s="4" t="s">
        <v>64</v>
      </c>
      <c r="F5000" s="5"/>
      <c r="G5000" s="6">
        <v>81</v>
      </c>
      <c r="H5000" s="8">
        <v>76</v>
      </c>
      <c r="I5000" s="1">
        <v>2</v>
      </c>
      <c r="J5000" s="1">
        <v>0</v>
      </c>
      <c r="K5000" s="1">
        <v>18</v>
      </c>
      <c r="L5000" s="1">
        <v>1</v>
      </c>
      <c r="M5000" s="1">
        <v>0</v>
      </c>
      <c r="N5000" s="9">
        <v>3</v>
      </c>
    </row>
    <row r="5001" spans="2:14" x14ac:dyDescent="0.2">
      <c r="D5001" s="200"/>
      <c r="E5001" s="4" t="s">
        <v>65</v>
      </c>
      <c r="F5001" s="5"/>
      <c r="G5001" s="6">
        <v>79</v>
      </c>
      <c r="H5001" s="8">
        <v>70</v>
      </c>
      <c r="I5001" s="1">
        <v>0</v>
      </c>
      <c r="J5001" s="1">
        <v>0</v>
      </c>
      <c r="K5001" s="1">
        <v>22</v>
      </c>
      <c r="L5001" s="1">
        <v>1</v>
      </c>
      <c r="M5001" s="1">
        <v>0</v>
      </c>
      <c r="N5001" s="9">
        <v>4</v>
      </c>
    </row>
    <row r="5002" spans="2:14" x14ac:dyDescent="0.2">
      <c r="D5002" s="200"/>
      <c r="E5002" s="4" t="s">
        <v>66</v>
      </c>
      <c r="F5002" s="5"/>
      <c r="G5002" s="6">
        <v>71</v>
      </c>
      <c r="H5002" s="8">
        <v>64</v>
      </c>
      <c r="I5002" s="1">
        <v>1</v>
      </c>
      <c r="J5002" s="1">
        <v>0</v>
      </c>
      <c r="K5002" s="1">
        <v>14</v>
      </c>
      <c r="L5002" s="1">
        <v>0</v>
      </c>
      <c r="M5002" s="1">
        <v>0</v>
      </c>
      <c r="N5002" s="9">
        <v>2</v>
      </c>
    </row>
    <row r="5003" spans="2:14" x14ac:dyDescent="0.2">
      <c r="D5003" s="200"/>
      <c r="E5003" s="4" t="s">
        <v>67</v>
      </c>
      <c r="F5003" s="5"/>
      <c r="G5003" s="6">
        <v>108</v>
      </c>
      <c r="H5003" s="8">
        <v>91</v>
      </c>
      <c r="I5003" s="1">
        <v>0</v>
      </c>
      <c r="J5003" s="1">
        <v>0</v>
      </c>
      <c r="K5003" s="1">
        <v>42</v>
      </c>
      <c r="L5003" s="1">
        <v>3</v>
      </c>
      <c r="M5003" s="1">
        <v>0</v>
      </c>
      <c r="N5003" s="9">
        <v>3</v>
      </c>
    </row>
    <row r="5004" spans="2:14" x14ac:dyDescent="0.2">
      <c r="D5004" s="200"/>
      <c r="E5004" s="4" t="s">
        <v>68</v>
      </c>
      <c r="F5004" s="5"/>
      <c r="G5004" s="6">
        <v>39</v>
      </c>
      <c r="H5004" s="8">
        <v>34</v>
      </c>
      <c r="I5004" s="1">
        <v>0</v>
      </c>
      <c r="J5004" s="1">
        <v>0</v>
      </c>
      <c r="K5004" s="1">
        <v>13</v>
      </c>
      <c r="L5004" s="1">
        <v>1</v>
      </c>
      <c r="M5004" s="1">
        <v>1</v>
      </c>
      <c r="N5004" s="9">
        <v>0</v>
      </c>
    </row>
    <row r="5005" spans="2:14" x14ac:dyDescent="0.2">
      <c r="D5005" s="200"/>
      <c r="E5005" s="4" t="s">
        <v>69</v>
      </c>
      <c r="F5005" s="5"/>
      <c r="G5005" s="6">
        <v>29</v>
      </c>
      <c r="H5005" s="8">
        <v>28</v>
      </c>
      <c r="I5005" s="1">
        <v>0</v>
      </c>
      <c r="J5005" s="1">
        <v>0</v>
      </c>
      <c r="K5005" s="1">
        <v>8</v>
      </c>
      <c r="L5005" s="1">
        <v>1</v>
      </c>
      <c r="M5005" s="1">
        <v>0</v>
      </c>
      <c r="N5005" s="9">
        <v>0</v>
      </c>
    </row>
    <row r="5006" spans="2:14" x14ac:dyDescent="0.2">
      <c r="D5006" s="93" t="s">
        <v>70</v>
      </c>
      <c r="E5006" s="89" t="s">
        <v>18</v>
      </c>
      <c r="F5006" s="92"/>
      <c r="G5006" s="94">
        <v>0</v>
      </c>
      <c r="H5006" s="122">
        <v>0</v>
      </c>
      <c r="I5006" s="63">
        <v>0</v>
      </c>
      <c r="J5006" s="63">
        <v>0</v>
      </c>
      <c r="K5006" s="63">
        <v>0</v>
      </c>
      <c r="L5006" s="63">
        <v>0</v>
      </c>
      <c r="M5006" s="63">
        <v>0</v>
      </c>
      <c r="N5006" s="121">
        <v>0</v>
      </c>
    </row>
    <row r="5008" spans="2:14" x14ac:dyDescent="0.2">
      <c r="B5008" s="40" t="str">
        <f xml:space="preserve"> HYPERLINK("#'目次'!B213", "[207]")</f>
        <v>[207]</v>
      </c>
      <c r="C5008" s="23" t="s">
        <v>337</v>
      </c>
    </row>
    <row r="5009" spans="3:14" x14ac:dyDescent="0.2">
      <c r="C5009" s="186" t="s">
        <v>326</v>
      </c>
    </row>
    <row r="5011" spans="3:14" x14ac:dyDescent="0.2">
      <c r="C5011" s="23" t="s">
        <v>73</v>
      </c>
    </row>
    <row r="5012" spans="3:14" ht="24" x14ac:dyDescent="0.2">
      <c r="D5012" s="195"/>
      <c r="E5012" s="196"/>
      <c r="F5012" s="196"/>
      <c r="G5012" s="37" t="s">
        <v>15</v>
      </c>
      <c r="H5012" s="33" t="s">
        <v>281</v>
      </c>
      <c r="I5012" s="13" t="s">
        <v>282</v>
      </c>
      <c r="J5012" s="13" t="s">
        <v>283</v>
      </c>
      <c r="K5012" s="13" t="s">
        <v>174</v>
      </c>
      <c r="L5012" s="13" t="s">
        <v>327</v>
      </c>
      <c r="M5012" s="13" t="s">
        <v>99</v>
      </c>
      <c r="N5012" s="38" t="s">
        <v>18</v>
      </c>
    </row>
    <row r="5013" spans="3:14" x14ac:dyDescent="0.2">
      <c r="D5013" s="197"/>
      <c r="E5013" s="198"/>
      <c r="F5013" s="198"/>
      <c r="G5013" s="35"/>
      <c r="H5013" s="39"/>
      <c r="I5013" s="14"/>
      <c r="J5013" s="14"/>
      <c r="K5013" s="14"/>
      <c r="L5013" s="14"/>
      <c r="M5013" s="14"/>
      <c r="N5013" s="34"/>
    </row>
    <row r="5014" spans="3:14" x14ac:dyDescent="0.2">
      <c r="D5014" s="56"/>
      <c r="E5014" s="58" t="s">
        <v>15</v>
      </c>
      <c r="F5014" s="46"/>
      <c r="G5014" s="36">
        <v>734</v>
      </c>
      <c r="H5014" s="17">
        <v>653</v>
      </c>
      <c r="I5014" s="17">
        <v>4</v>
      </c>
      <c r="J5014" s="17">
        <v>1</v>
      </c>
      <c r="K5014" s="17">
        <v>180</v>
      </c>
      <c r="L5014" s="17">
        <v>13</v>
      </c>
      <c r="M5014" s="17">
        <v>1</v>
      </c>
      <c r="N5014" s="47">
        <v>27</v>
      </c>
    </row>
    <row r="5015" spans="3:14" x14ac:dyDescent="0.2">
      <c r="D5015" s="199" t="s">
        <v>74</v>
      </c>
      <c r="E5015" s="22" t="s">
        <v>75</v>
      </c>
      <c r="F5015" s="21"/>
      <c r="G5015" s="19">
        <v>348</v>
      </c>
      <c r="H5015" s="27">
        <v>303</v>
      </c>
      <c r="I5015" s="3">
        <v>2</v>
      </c>
      <c r="J5015" s="3">
        <v>0</v>
      </c>
      <c r="K5015" s="3">
        <v>92</v>
      </c>
      <c r="L5015" s="3">
        <v>7</v>
      </c>
      <c r="M5015" s="3">
        <v>0</v>
      </c>
      <c r="N5015" s="26">
        <v>15</v>
      </c>
    </row>
    <row r="5016" spans="3:14" x14ac:dyDescent="0.2">
      <c r="D5016" s="200"/>
      <c r="E5016" s="4" t="s">
        <v>34</v>
      </c>
      <c r="F5016" s="5"/>
      <c r="G5016" s="6">
        <v>9</v>
      </c>
      <c r="H5016" s="8">
        <v>7</v>
      </c>
      <c r="I5016" s="1">
        <v>0</v>
      </c>
      <c r="J5016" s="1">
        <v>0</v>
      </c>
      <c r="K5016" s="1">
        <v>5</v>
      </c>
      <c r="L5016" s="1">
        <v>0</v>
      </c>
      <c r="M5016" s="1">
        <v>0</v>
      </c>
      <c r="N5016" s="9">
        <v>1</v>
      </c>
    </row>
    <row r="5017" spans="3:14" x14ac:dyDescent="0.2">
      <c r="D5017" s="200"/>
      <c r="E5017" s="4" t="s">
        <v>35</v>
      </c>
      <c r="F5017" s="5"/>
      <c r="G5017" s="6">
        <v>42</v>
      </c>
      <c r="H5017" s="8">
        <v>37</v>
      </c>
      <c r="I5017" s="1">
        <v>0</v>
      </c>
      <c r="J5017" s="1">
        <v>0</v>
      </c>
      <c r="K5017" s="1">
        <v>15</v>
      </c>
      <c r="L5017" s="1">
        <v>3</v>
      </c>
      <c r="M5017" s="1">
        <v>0</v>
      </c>
      <c r="N5017" s="9">
        <v>3</v>
      </c>
    </row>
    <row r="5018" spans="3:14" x14ac:dyDescent="0.2">
      <c r="D5018" s="200"/>
      <c r="E5018" s="4" t="s">
        <v>36</v>
      </c>
      <c r="F5018" s="5"/>
      <c r="G5018" s="6">
        <v>70</v>
      </c>
      <c r="H5018" s="8">
        <v>57</v>
      </c>
      <c r="I5018" s="1">
        <v>1</v>
      </c>
      <c r="J5018" s="1">
        <v>0</v>
      </c>
      <c r="K5018" s="1">
        <v>25</v>
      </c>
      <c r="L5018" s="1">
        <v>2</v>
      </c>
      <c r="M5018" s="1">
        <v>0</v>
      </c>
      <c r="N5018" s="9">
        <v>3</v>
      </c>
    </row>
    <row r="5019" spans="3:14" x14ac:dyDescent="0.2">
      <c r="D5019" s="200"/>
      <c r="E5019" s="4" t="s">
        <v>37</v>
      </c>
      <c r="F5019" s="5"/>
      <c r="G5019" s="6">
        <v>76</v>
      </c>
      <c r="H5019" s="8">
        <v>65</v>
      </c>
      <c r="I5019" s="1">
        <v>0</v>
      </c>
      <c r="J5019" s="1">
        <v>0</v>
      </c>
      <c r="K5019" s="1">
        <v>23</v>
      </c>
      <c r="L5019" s="1">
        <v>2</v>
      </c>
      <c r="M5019" s="1">
        <v>0</v>
      </c>
      <c r="N5019" s="9">
        <v>2</v>
      </c>
    </row>
    <row r="5020" spans="3:14" x14ac:dyDescent="0.2">
      <c r="D5020" s="200"/>
      <c r="E5020" s="4" t="s">
        <v>38</v>
      </c>
      <c r="F5020" s="5"/>
      <c r="G5020" s="6">
        <v>63</v>
      </c>
      <c r="H5020" s="8">
        <v>59</v>
      </c>
      <c r="I5020" s="1">
        <v>0</v>
      </c>
      <c r="J5020" s="1">
        <v>0</v>
      </c>
      <c r="K5020" s="1">
        <v>11</v>
      </c>
      <c r="L5020" s="1">
        <v>0</v>
      </c>
      <c r="M5020" s="1">
        <v>0</v>
      </c>
      <c r="N5020" s="9">
        <v>1</v>
      </c>
    </row>
    <row r="5021" spans="3:14" x14ac:dyDescent="0.2">
      <c r="D5021" s="200"/>
      <c r="E5021" s="4" t="s">
        <v>39</v>
      </c>
      <c r="F5021" s="5"/>
      <c r="G5021" s="6">
        <v>63</v>
      </c>
      <c r="H5021" s="8">
        <v>55</v>
      </c>
      <c r="I5021" s="1">
        <v>0</v>
      </c>
      <c r="J5021" s="1">
        <v>0</v>
      </c>
      <c r="K5021" s="1">
        <v>11</v>
      </c>
      <c r="L5021" s="1">
        <v>0</v>
      </c>
      <c r="M5021" s="1">
        <v>0</v>
      </c>
      <c r="N5021" s="9">
        <v>4</v>
      </c>
    </row>
    <row r="5022" spans="3:14" x14ac:dyDescent="0.2">
      <c r="D5022" s="200"/>
      <c r="E5022" s="4" t="s">
        <v>40</v>
      </c>
      <c r="F5022" s="5"/>
      <c r="G5022" s="6">
        <v>25</v>
      </c>
      <c r="H5022" s="8">
        <v>23</v>
      </c>
      <c r="I5022" s="1">
        <v>1</v>
      </c>
      <c r="J5022" s="1">
        <v>0</v>
      </c>
      <c r="K5022" s="1">
        <v>2</v>
      </c>
      <c r="L5022" s="1">
        <v>0</v>
      </c>
      <c r="M5022" s="1">
        <v>0</v>
      </c>
      <c r="N5022" s="9">
        <v>1</v>
      </c>
    </row>
    <row r="5023" spans="3:14" x14ac:dyDescent="0.2">
      <c r="D5023" s="199" t="s">
        <v>76</v>
      </c>
      <c r="E5023" s="22" t="s">
        <v>77</v>
      </c>
      <c r="F5023" s="21"/>
      <c r="G5023" s="19">
        <v>386</v>
      </c>
      <c r="H5023" s="27">
        <v>350</v>
      </c>
      <c r="I5023" s="3">
        <v>2</v>
      </c>
      <c r="J5023" s="3">
        <v>1</v>
      </c>
      <c r="K5023" s="3">
        <v>88</v>
      </c>
      <c r="L5023" s="3">
        <v>6</v>
      </c>
      <c r="M5023" s="3">
        <v>1</v>
      </c>
      <c r="N5023" s="26">
        <v>12</v>
      </c>
    </row>
    <row r="5024" spans="3:14" x14ac:dyDescent="0.2">
      <c r="D5024" s="200"/>
      <c r="E5024" s="4" t="s">
        <v>34</v>
      </c>
      <c r="F5024" s="5"/>
      <c r="G5024" s="6">
        <v>10</v>
      </c>
      <c r="H5024" s="8">
        <v>7</v>
      </c>
      <c r="I5024" s="1">
        <v>0</v>
      </c>
      <c r="J5024" s="1">
        <v>0</v>
      </c>
      <c r="K5024" s="1">
        <v>1</v>
      </c>
      <c r="L5024" s="1">
        <v>0</v>
      </c>
      <c r="M5024" s="1">
        <v>0</v>
      </c>
      <c r="N5024" s="9">
        <v>2</v>
      </c>
    </row>
    <row r="5025" spans="2:14" x14ac:dyDescent="0.2">
      <c r="D5025" s="200"/>
      <c r="E5025" s="4" t="s">
        <v>35</v>
      </c>
      <c r="F5025" s="5"/>
      <c r="G5025" s="6">
        <v>55</v>
      </c>
      <c r="H5025" s="8">
        <v>48</v>
      </c>
      <c r="I5025" s="1">
        <v>0</v>
      </c>
      <c r="J5025" s="1">
        <v>0</v>
      </c>
      <c r="K5025" s="1">
        <v>22</v>
      </c>
      <c r="L5025" s="1">
        <v>1</v>
      </c>
      <c r="M5025" s="1">
        <v>0</v>
      </c>
      <c r="N5025" s="9">
        <v>0</v>
      </c>
    </row>
    <row r="5026" spans="2:14" x14ac:dyDescent="0.2">
      <c r="D5026" s="200"/>
      <c r="E5026" s="4" t="s">
        <v>36</v>
      </c>
      <c r="F5026" s="5"/>
      <c r="G5026" s="6">
        <v>72</v>
      </c>
      <c r="H5026" s="8">
        <v>62</v>
      </c>
      <c r="I5026" s="1">
        <v>1</v>
      </c>
      <c r="J5026" s="1">
        <v>0</v>
      </c>
      <c r="K5026" s="1">
        <v>20</v>
      </c>
      <c r="L5026" s="1">
        <v>1</v>
      </c>
      <c r="M5026" s="1">
        <v>0</v>
      </c>
      <c r="N5026" s="9">
        <v>1</v>
      </c>
    </row>
    <row r="5027" spans="2:14" x14ac:dyDescent="0.2">
      <c r="D5027" s="200"/>
      <c r="E5027" s="4" t="s">
        <v>37</v>
      </c>
      <c r="F5027" s="5"/>
      <c r="G5027" s="6">
        <v>88</v>
      </c>
      <c r="H5027" s="8">
        <v>82</v>
      </c>
      <c r="I5027" s="1">
        <v>1</v>
      </c>
      <c r="J5027" s="1">
        <v>0</v>
      </c>
      <c r="K5027" s="1">
        <v>19</v>
      </c>
      <c r="L5027" s="1">
        <v>2</v>
      </c>
      <c r="M5027" s="1">
        <v>1</v>
      </c>
      <c r="N5027" s="9">
        <v>2</v>
      </c>
    </row>
    <row r="5028" spans="2:14" x14ac:dyDescent="0.2">
      <c r="D5028" s="200"/>
      <c r="E5028" s="4" t="s">
        <v>38</v>
      </c>
      <c r="F5028" s="5"/>
      <c r="G5028" s="6">
        <v>66</v>
      </c>
      <c r="H5028" s="8">
        <v>63</v>
      </c>
      <c r="I5028" s="1">
        <v>0</v>
      </c>
      <c r="J5028" s="1">
        <v>1</v>
      </c>
      <c r="K5028" s="1">
        <v>15</v>
      </c>
      <c r="L5028" s="1">
        <v>1</v>
      </c>
      <c r="M5028" s="1">
        <v>0</v>
      </c>
      <c r="N5028" s="9">
        <v>2</v>
      </c>
    </row>
    <row r="5029" spans="2:14" x14ac:dyDescent="0.2">
      <c r="D5029" s="200"/>
      <c r="E5029" s="4" t="s">
        <v>39</v>
      </c>
      <c r="F5029" s="5"/>
      <c r="G5029" s="6">
        <v>64</v>
      </c>
      <c r="H5029" s="8">
        <v>60</v>
      </c>
      <c r="I5029" s="1">
        <v>0</v>
      </c>
      <c r="J5029" s="1">
        <v>0</v>
      </c>
      <c r="K5029" s="1">
        <v>8</v>
      </c>
      <c r="L5029" s="1">
        <v>1</v>
      </c>
      <c r="M5029" s="1">
        <v>0</v>
      </c>
      <c r="N5029" s="9">
        <v>3</v>
      </c>
    </row>
    <row r="5030" spans="2:14" x14ac:dyDescent="0.2">
      <c r="D5030" s="201"/>
      <c r="E5030" s="57" t="s">
        <v>40</v>
      </c>
      <c r="F5030" s="59"/>
      <c r="G5030" s="55">
        <v>31</v>
      </c>
      <c r="H5030" s="77">
        <v>28</v>
      </c>
      <c r="I5030" s="32">
        <v>0</v>
      </c>
      <c r="J5030" s="32">
        <v>0</v>
      </c>
      <c r="K5030" s="32">
        <v>3</v>
      </c>
      <c r="L5030" s="32">
        <v>0</v>
      </c>
      <c r="M5030" s="32">
        <v>0</v>
      </c>
      <c r="N5030" s="80">
        <v>2</v>
      </c>
    </row>
    <row r="5032" spans="2:14" x14ac:dyDescent="0.2">
      <c r="B5032" s="40" t="str">
        <f xml:space="preserve"> HYPERLINK("#'目次'!B214", "[208]")</f>
        <v>[208]</v>
      </c>
      <c r="C5032" s="23" t="s">
        <v>337</v>
      </c>
    </row>
    <row r="5033" spans="2:14" x14ac:dyDescent="0.2">
      <c r="C5033" s="186" t="s">
        <v>326</v>
      </c>
    </row>
    <row r="5035" spans="2:14" x14ac:dyDescent="0.2">
      <c r="C5035" s="23" t="s">
        <v>80</v>
      </c>
    </row>
    <row r="5036" spans="2:14" ht="24" x14ac:dyDescent="0.2">
      <c r="E5036" s="195"/>
      <c r="F5036" s="196"/>
      <c r="G5036" s="37" t="s">
        <v>15</v>
      </c>
      <c r="H5036" s="33" t="s">
        <v>281</v>
      </c>
      <c r="I5036" s="13" t="s">
        <v>282</v>
      </c>
      <c r="J5036" s="13" t="s">
        <v>283</v>
      </c>
      <c r="K5036" s="13" t="s">
        <v>174</v>
      </c>
      <c r="L5036" s="13" t="s">
        <v>327</v>
      </c>
      <c r="M5036" s="13" t="s">
        <v>99</v>
      </c>
      <c r="N5036" s="38" t="s">
        <v>18</v>
      </c>
    </row>
    <row r="5037" spans="2:14" x14ac:dyDescent="0.2">
      <c r="E5037" s="197"/>
      <c r="F5037" s="198"/>
      <c r="G5037" s="35"/>
      <c r="H5037" s="39"/>
      <c r="I5037" s="14"/>
      <c r="J5037" s="14"/>
      <c r="K5037" s="14"/>
      <c r="L5037" s="14"/>
      <c r="M5037" s="14"/>
      <c r="N5037" s="34"/>
    </row>
    <row r="5038" spans="2:14" x14ac:dyDescent="0.2">
      <c r="E5038" s="91" t="s">
        <v>15</v>
      </c>
      <c r="F5038" s="46"/>
      <c r="G5038" s="36">
        <v>734</v>
      </c>
      <c r="H5038" s="17">
        <v>653</v>
      </c>
      <c r="I5038" s="17">
        <v>4</v>
      </c>
      <c r="J5038" s="17">
        <v>1</v>
      </c>
      <c r="K5038" s="17">
        <v>180</v>
      </c>
      <c r="L5038" s="17">
        <v>13</v>
      </c>
      <c r="M5038" s="17">
        <v>1</v>
      </c>
      <c r="N5038" s="47">
        <v>27</v>
      </c>
    </row>
    <row r="5039" spans="2:14" x14ac:dyDescent="0.2">
      <c r="E5039" s="4" t="s">
        <v>81</v>
      </c>
      <c r="F5039" s="5"/>
      <c r="G5039" s="19">
        <v>30</v>
      </c>
      <c r="H5039" s="27">
        <v>28</v>
      </c>
      <c r="I5039" s="3">
        <v>0</v>
      </c>
      <c r="J5039" s="3">
        <v>0</v>
      </c>
      <c r="K5039" s="3">
        <v>3</v>
      </c>
      <c r="L5039" s="3">
        <v>1</v>
      </c>
      <c r="M5039" s="3">
        <v>0</v>
      </c>
      <c r="N5039" s="26">
        <v>1</v>
      </c>
    </row>
    <row r="5040" spans="2:14" x14ac:dyDescent="0.2">
      <c r="E5040" s="4" t="s">
        <v>82</v>
      </c>
      <c r="F5040" s="5"/>
      <c r="G5040" s="6">
        <v>47</v>
      </c>
      <c r="H5040" s="8">
        <v>45</v>
      </c>
      <c r="I5040" s="1">
        <v>0</v>
      </c>
      <c r="J5040" s="1">
        <v>0</v>
      </c>
      <c r="K5040" s="1">
        <v>9</v>
      </c>
      <c r="L5040" s="1">
        <v>0</v>
      </c>
      <c r="M5040" s="1">
        <v>0</v>
      </c>
      <c r="N5040" s="9">
        <v>1</v>
      </c>
    </row>
    <row r="5041" spans="2:14" x14ac:dyDescent="0.2">
      <c r="E5041" s="4" t="s">
        <v>83</v>
      </c>
      <c r="F5041" s="5"/>
      <c r="G5041" s="6">
        <v>296</v>
      </c>
      <c r="H5041" s="8">
        <v>241</v>
      </c>
      <c r="I5041" s="1">
        <v>0</v>
      </c>
      <c r="J5041" s="1">
        <v>0</v>
      </c>
      <c r="K5041" s="1">
        <v>120</v>
      </c>
      <c r="L5041" s="1">
        <v>8</v>
      </c>
      <c r="M5041" s="1">
        <v>0</v>
      </c>
      <c r="N5041" s="9">
        <v>14</v>
      </c>
    </row>
    <row r="5042" spans="2:14" x14ac:dyDescent="0.2">
      <c r="E5042" s="4" t="s">
        <v>84</v>
      </c>
      <c r="F5042" s="5"/>
      <c r="G5042" s="6">
        <v>19</v>
      </c>
      <c r="H5042" s="8">
        <v>18</v>
      </c>
      <c r="I5042" s="1">
        <v>0</v>
      </c>
      <c r="J5042" s="1">
        <v>0</v>
      </c>
      <c r="K5042" s="1">
        <v>3</v>
      </c>
      <c r="L5042" s="1">
        <v>0</v>
      </c>
      <c r="M5042" s="1">
        <v>0</v>
      </c>
      <c r="N5042" s="9">
        <v>1</v>
      </c>
    </row>
    <row r="5043" spans="2:14" x14ac:dyDescent="0.2">
      <c r="E5043" s="4" t="s">
        <v>85</v>
      </c>
      <c r="F5043" s="5"/>
      <c r="G5043" s="6">
        <v>83</v>
      </c>
      <c r="H5043" s="8">
        <v>73</v>
      </c>
      <c r="I5043" s="1">
        <v>0</v>
      </c>
      <c r="J5043" s="1">
        <v>0</v>
      </c>
      <c r="K5043" s="1">
        <v>11</v>
      </c>
      <c r="L5043" s="1">
        <v>1</v>
      </c>
      <c r="M5043" s="1">
        <v>0</v>
      </c>
      <c r="N5043" s="9">
        <v>6</v>
      </c>
    </row>
    <row r="5044" spans="2:14" x14ac:dyDescent="0.2">
      <c r="E5044" s="4" t="s">
        <v>86</v>
      </c>
      <c r="F5044" s="5"/>
      <c r="G5044" s="6">
        <v>120</v>
      </c>
      <c r="H5044" s="8">
        <v>115</v>
      </c>
      <c r="I5044" s="1">
        <v>3</v>
      </c>
      <c r="J5044" s="1">
        <v>1</v>
      </c>
      <c r="K5044" s="1">
        <v>17</v>
      </c>
      <c r="L5044" s="1">
        <v>2</v>
      </c>
      <c r="M5044" s="1">
        <v>0</v>
      </c>
      <c r="N5044" s="9">
        <v>2</v>
      </c>
    </row>
    <row r="5045" spans="2:14" x14ac:dyDescent="0.2">
      <c r="E5045" s="4" t="s">
        <v>87</v>
      </c>
      <c r="F5045" s="5"/>
      <c r="G5045" s="6">
        <v>46</v>
      </c>
      <c r="H5045" s="8">
        <v>45</v>
      </c>
      <c r="I5045" s="1">
        <v>0</v>
      </c>
      <c r="J5045" s="1">
        <v>0</v>
      </c>
      <c r="K5045" s="1">
        <v>6</v>
      </c>
      <c r="L5045" s="1">
        <v>0</v>
      </c>
      <c r="M5045" s="1">
        <v>1</v>
      </c>
      <c r="N5045" s="9">
        <v>0</v>
      </c>
    </row>
    <row r="5046" spans="2:14" x14ac:dyDescent="0.2">
      <c r="E5046" s="4" t="s">
        <v>88</v>
      </c>
      <c r="F5046" s="5"/>
      <c r="G5046" s="6">
        <v>23</v>
      </c>
      <c r="H5046" s="8">
        <v>23</v>
      </c>
      <c r="I5046" s="1">
        <v>0</v>
      </c>
      <c r="J5046" s="1">
        <v>0</v>
      </c>
      <c r="K5046" s="1">
        <v>1</v>
      </c>
      <c r="L5046" s="1">
        <v>0</v>
      </c>
      <c r="M5046" s="1">
        <v>0</v>
      </c>
      <c r="N5046" s="9">
        <v>0</v>
      </c>
    </row>
    <row r="5047" spans="2:14" x14ac:dyDescent="0.2">
      <c r="E5047" s="4" t="s">
        <v>89</v>
      </c>
      <c r="F5047" s="5"/>
      <c r="G5047" s="6">
        <v>37</v>
      </c>
      <c r="H5047" s="8">
        <v>34</v>
      </c>
      <c r="I5047" s="1">
        <v>0</v>
      </c>
      <c r="J5047" s="1">
        <v>0</v>
      </c>
      <c r="K5047" s="1">
        <v>7</v>
      </c>
      <c r="L5047" s="1">
        <v>0</v>
      </c>
      <c r="M5047" s="1">
        <v>0</v>
      </c>
      <c r="N5047" s="9">
        <v>1</v>
      </c>
    </row>
    <row r="5048" spans="2:14" x14ac:dyDescent="0.2">
      <c r="E5048" s="4" t="s">
        <v>90</v>
      </c>
      <c r="F5048" s="5"/>
      <c r="G5048" s="6">
        <v>28</v>
      </c>
      <c r="H5048" s="8">
        <v>26</v>
      </c>
      <c r="I5048" s="1">
        <v>1</v>
      </c>
      <c r="J5048" s="1">
        <v>0</v>
      </c>
      <c r="K5048" s="1">
        <v>3</v>
      </c>
      <c r="L5048" s="1">
        <v>1</v>
      </c>
      <c r="M5048" s="1">
        <v>0</v>
      </c>
      <c r="N5048" s="9">
        <v>1</v>
      </c>
    </row>
    <row r="5049" spans="2:14" x14ac:dyDescent="0.2">
      <c r="E5049" s="57" t="s">
        <v>91</v>
      </c>
      <c r="F5049" s="59"/>
      <c r="G5049" s="55">
        <v>5</v>
      </c>
      <c r="H5049" s="77">
        <v>5</v>
      </c>
      <c r="I5049" s="32">
        <v>0</v>
      </c>
      <c r="J5049" s="32">
        <v>0</v>
      </c>
      <c r="K5049" s="32">
        <v>0</v>
      </c>
      <c r="L5049" s="32">
        <v>0</v>
      </c>
      <c r="M5049" s="32">
        <v>0</v>
      </c>
      <c r="N5049" s="80">
        <v>0</v>
      </c>
    </row>
    <row r="5051" spans="2:14" x14ac:dyDescent="0.2">
      <c r="B5051" s="40" t="str">
        <f xml:space="preserve"> HYPERLINK("#'目次'!B215", "[209]")</f>
        <v>[209]</v>
      </c>
      <c r="C5051" s="23" t="s">
        <v>340</v>
      </c>
    </row>
    <row r="5052" spans="2:14" x14ac:dyDescent="0.2">
      <c r="C5052" s="186" t="s">
        <v>326</v>
      </c>
    </row>
    <row r="5054" spans="2:14" x14ac:dyDescent="0.2">
      <c r="C5054" s="23" t="s">
        <v>14</v>
      </c>
    </row>
    <row r="5055" spans="2:14" ht="24" x14ac:dyDescent="0.2">
      <c r="D5055" s="195"/>
      <c r="E5055" s="196"/>
      <c r="F5055" s="196"/>
      <c r="G5055" s="37" t="s">
        <v>15</v>
      </c>
      <c r="H5055" s="33" t="s">
        <v>281</v>
      </c>
      <c r="I5055" s="13" t="s">
        <v>282</v>
      </c>
      <c r="J5055" s="13" t="s">
        <v>283</v>
      </c>
      <c r="K5055" s="13" t="s">
        <v>174</v>
      </c>
      <c r="L5055" s="13" t="s">
        <v>327</v>
      </c>
      <c r="M5055" s="13" t="s">
        <v>99</v>
      </c>
      <c r="N5055" s="38" t="s">
        <v>18</v>
      </c>
    </row>
    <row r="5056" spans="2:14" x14ac:dyDescent="0.2">
      <c r="D5056" s="197"/>
      <c r="E5056" s="198"/>
      <c r="F5056" s="198"/>
      <c r="G5056" s="35"/>
      <c r="H5056" s="39"/>
      <c r="I5056" s="14"/>
      <c r="J5056" s="14"/>
      <c r="K5056" s="14"/>
      <c r="L5056" s="14"/>
      <c r="M5056" s="14"/>
      <c r="N5056" s="34"/>
    </row>
    <row r="5057" spans="4:14" x14ac:dyDescent="0.2">
      <c r="D5057" s="56"/>
      <c r="E5057" s="58" t="s">
        <v>15</v>
      </c>
      <c r="F5057" s="46"/>
      <c r="G5057" s="36">
        <v>734</v>
      </c>
      <c r="H5057" s="17">
        <v>544</v>
      </c>
      <c r="I5057" s="17">
        <v>43</v>
      </c>
      <c r="J5057" s="17">
        <v>8</v>
      </c>
      <c r="K5057" s="17">
        <v>176</v>
      </c>
      <c r="L5057" s="17">
        <v>16</v>
      </c>
      <c r="M5057" s="17">
        <v>6</v>
      </c>
      <c r="N5057" s="47">
        <v>56</v>
      </c>
    </row>
    <row r="5058" spans="4:14" x14ac:dyDescent="0.2">
      <c r="D5058" s="199" t="s">
        <v>19</v>
      </c>
      <c r="E5058" s="22" t="s">
        <v>20</v>
      </c>
      <c r="F5058" s="21"/>
      <c r="G5058" s="19">
        <v>77</v>
      </c>
      <c r="H5058" s="27">
        <v>60</v>
      </c>
      <c r="I5058" s="3">
        <v>8</v>
      </c>
      <c r="J5058" s="3">
        <v>0</v>
      </c>
      <c r="K5058" s="3">
        <v>10</v>
      </c>
      <c r="L5058" s="3">
        <v>3</v>
      </c>
      <c r="M5058" s="3">
        <v>1</v>
      </c>
      <c r="N5058" s="26">
        <v>7</v>
      </c>
    </row>
    <row r="5059" spans="4:14" x14ac:dyDescent="0.2">
      <c r="D5059" s="200"/>
      <c r="E5059" s="4" t="s">
        <v>21</v>
      </c>
      <c r="F5059" s="5"/>
      <c r="G5059" s="6">
        <v>289</v>
      </c>
      <c r="H5059" s="8">
        <v>187</v>
      </c>
      <c r="I5059" s="1">
        <v>11</v>
      </c>
      <c r="J5059" s="1">
        <v>2</v>
      </c>
      <c r="K5059" s="1">
        <v>122</v>
      </c>
      <c r="L5059" s="1">
        <v>6</v>
      </c>
      <c r="M5059" s="1">
        <v>2</v>
      </c>
      <c r="N5059" s="9">
        <v>18</v>
      </c>
    </row>
    <row r="5060" spans="4:14" x14ac:dyDescent="0.2">
      <c r="D5060" s="200"/>
      <c r="E5060" s="4" t="s">
        <v>22</v>
      </c>
      <c r="F5060" s="5"/>
      <c r="G5060" s="6">
        <v>109</v>
      </c>
      <c r="H5060" s="8">
        <v>84</v>
      </c>
      <c r="I5060" s="1">
        <v>8</v>
      </c>
      <c r="J5060" s="1">
        <v>1</v>
      </c>
      <c r="K5060" s="1">
        <v>16</v>
      </c>
      <c r="L5060" s="1">
        <v>4</v>
      </c>
      <c r="M5060" s="1">
        <v>1</v>
      </c>
      <c r="N5060" s="9">
        <v>10</v>
      </c>
    </row>
    <row r="5061" spans="4:14" x14ac:dyDescent="0.2">
      <c r="D5061" s="200"/>
      <c r="E5061" s="4" t="s">
        <v>23</v>
      </c>
      <c r="F5061" s="5"/>
      <c r="G5061" s="6">
        <v>120</v>
      </c>
      <c r="H5061" s="8">
        <v>99</v>
      </c>
      <c r="I5061" s="1">
        <v>10</v>
      </c>
      <c r="J5061" s="1">
        <v>4</v>
      </c>
      <c r="K5061" s="1">
        <v>15</v>
      </c>
      <c r="L5061" s="1">
        <v>1</v>
      </c>
      <c r="M5061" s="1">
        <v>1</v>
      </c>
      <c r="N5061" s="9">
        <v>7</v>
      </c>
    </row>
    <row r="5062" spans="4:14" x14ac:dyDescent="0.2">
      <c r="D5062" s="200"/>
      <c r="E5062" s="4" t="s">
        <v>24</v>
      </c>
      <c r="F5062" s="5"/>
      <c r="G5062" s="6">
        <v>139</v>
      </c>
      <c r="H5062" s="8">
        <v>114</v>
      </c>
      <c r="I5062" s="1">
        <v>6</v>
      </c>
      <c r="J5062" s="1">
        <v>1</v>
      </c>
      <c r="K5062" s="1">
        <v>13</v>
      </c>
      <c r="L5062" s="1">
        <v>2</v>
      </c>
      <c r="M5062" s="1">
        <v>1</v>
      </c>
      <c r="N5062" s="9">
        <v>14</v>
      </c>
    </row>
    <row r="5063" spans="4:14" x14ac:dyDescent="0.2">
      <c r="D5063" s="199" t="s">
        <v>25</v>
      </c>
      <c r="E5063" s="22" t="s">
        <v>26</v>
      </c>
      <c r="F5063" s="21"/>
      <c r="G5063" s="19">
        <v>243</v>
      </c>
      <c r="H5063" s="27">
        <v>182</v>
      </c>
      <c r="I5063" s="3">
        <v>16</v>
      </c>
      <c r="J5063" s="3">
        <v>2</v>
      </c>
      <c r="K5063" s="3">
        <v>70</v>
      </c>
      <c r="L5063" s="3">
        <v>6</v>
      </c>
      <c r="M5063" s="3">
        <v>2</v>
      </c>
      <c r="N5063" s="26">
        <v>9</v>
      </c>
    </row>
    <row r="5064" spans="4:14" x14ac:dyDescent="0.2">
      <c r="D5064" s="200"/>
      <c r="E5064" s="4" t="s">
        <v>27</v>
      </c>
      <c r="F5064" s="5"/>
      <c r="G5064" s="6">
        <v>234</v>
      </c>
      <c r="H5064" s="8">
        <v>171</v>
      </c>
      <c r="I5064" s="1">
        <v>11</v>
      </c>
      <c r="J5064" s="1">
        <v>1</v>
      </c>
      <c r="K5064" s="1">
        <v>60</v>
      </c>
      <c r="L5064" s="1">
        <v>5</v>
      </c>
      <c r="M5064" s="1">
        <v>2</v>
      </c>
      <c r="N5064" s="9">
        <v>17</v>
      </c>
    </row>
    <row r="5065" spans="4:14" x14ac:dyDescent="0.2">
      <c r="D5065" s="200"/>
      <c r="E5065" s="4" t="s">
        <v>28</v>
      </c>
      <c r="F5065" s="5"/>
      <c r="G5065" s="6">
        <v>208</v>
      </c>
      <c r="H5065" s="8">
        <v>149</v>
      </c>
      <c r="I5065" s="1">
        <v>15</v>
      </c>
      <c r="J5065" s="1">
        <v>5</v>
      </c>
      <c r="K5065" s="1">
        <v>35</v>
      </c>
      <c r="L5065" s="1">
        <v>5</v>
      </c>
      <c r="M5065" s="1">
        <v>2</v>
      </c>
      <c r="N5065" s="9">
        <v>29</v>
      </c>
    </row>
    <row r="5066" spans="4:14" x14ac:dyDescent="0.2">
      <c r="D5066" s="200"/>
      <c r="E5066" s="4" t="s">
        <v>29</v>
      </c>
      <c r="F5066" s="5"/>
      <c r="G5066" s="6">
        <v>49</v>
      </c>
      <c r="H5066" s="8">
        <v>42</v>
      </c>
      <c r="I5066" s="1">
        <v>1</v>
      </c>
      <c r="J5066" s="1">
        <v>0</v>
      </c>
      <c r="K5066" s="1">
        <v>11</v>
      </c>
      <c r="L5066" s="1">
        <v>0</v>
      </c>
      <c r="M5066" s="1">
        <v>0</v>
      </c>
      <c r="N5066" s="9">
        <v>1</v>
      </c>
    </row>
    <row r="5067" spans="4:14" x14ac:dyDescent="0.2">
      <c r="D5067" s="199" t="s">
        <v>30</v>
      </c>
      <c r="E5067" s="22" t="s">
        <v>31</v>
      </c>
      <c r="F5067" s="21"/>
      <c r="G5067" s="19">
        <v>348</v>
      </c>
      <c r="H5067" s="27">
        <v>257</v>
      </c>
      <c r="I5067" s="3">
        <v>19</v>
      </c>
      <c r="J5067" s="3">
        <v>4</v>
      </c>
      <c r="K5067" s="3">
        <v>85</v>
      </c>
      <c r="L5067" s="3">
        <v>8</v>
      </c>
      <c r="M5067" s="3">
        <v>0</v>
      </c>
      <c r="N5067" s="26">
        <v>29</v>
      </c>
    </row>
    <row r="5068" spans="4:14" x14ac:dyDescent="0.2">
      <c r="D5068" s="200"/>
      <c r="E5068" s="4" t="s">
        <v>32</v>
      </c>
      <c r="F5068" s="5"/>
      <c r="G5068" s="6">
        <v>386</v>
      </c>
      <c r="H5068" s="8">
        <v>287</v>
      </c>
      <c r="I5068" s="1">
        <v>24</v>
      </c>
      <c r="J5068" s="1">
        <v>4</v>
      </c>
      <c r="K5068" s="1">
        <v>91</v>
      </c>
      <c r="L5068" s="1">
        <v>8</v>
      </c>
      <c r="M5068" s="1">
        <v>6</v>
      </c>
      <c r="N5068" s="9">
        <v>27</v>
      </c>
    </row>
    <row r="5069" spans="4:14" x14ac:dyDescent="0.2">
      <c r="D5069" s="199" t="s">
        <v>33</v>
      </c>
      <c r="E5069" s="22" t="s">
        <v>34</v>
      </c>
      <c r="F5069" s="21"/>
      <c r="G5069" s="19">
        <v>19</v>
      </c>
      <c r="H5069" s="27">
        <v>14</v>
      </c>
      <c r="I5069" s="3">
        <v>0</v>
      </c>
      <c r="J5069" s="3">
        <v>1</v>
      </c>
      <c r="K5069" s="3">
        <v>4</v>
      </c>
      <c r="L5069" s="3">
        <v>0</v>
      </c>
      <c r="M5069" s="3">
        <v>0</v>
      </c>
      <c r="N5069" s="26">
        <v>3</v>
      </c>
    </row>
    <row r="5070" spans="4:14" x14ac:dyDescent="0.2">
      <c r="D5070" s="200"/>
      <c r="E5070" s="4" t="s">
        <v>35</v>
      </c>
      <c r="F5070" s="5"/>
      <c r="G5070" s="6">
        <v>97</v>
      </c>
      <c r="H5070" s="8">
        <v>76</v>
      </c>
      <c r="I5070" s="1">
        <v>4</v>
      </c>
      <c r="J5070" s="1">
        <v>2</v>
      </c>
      <c r="K5070" s="1">
        <v>28</v>
      </c>
      <c r="L5070" s="1">
        <v>5</v>
      </c>
      <c r="M5070" s="1">
        <v>0</v>
      </c>
      <c r="N5070" s="9">
        <v>5</v>
      </c>
    </row>
    <row r="5071" spans="4:14" x14ac:dyDescent="0.2">
      <c r="D5071" s="200"/>
      <c r="E5071" s="4" t="s">
        <v>36</v>
      </c>
      <c r="F5071" s="5"/>
      <c r="G5071" s="6">
        <v>142</v>
      </c>
      <c r="H5071" s="8">
        <v>96</v>
      </c>
      <c r="I5071" s="1">
        <v>14</v>
      </c>
      <c r="J5071" s="1">
        <v>2</v>
      </c>
      <c r="K5071" s="1">
        <v>42</v>
      </c>
      <c r="L5071" s="1">
        <v>4</v>
      </c>
      <c r="M5071" s="1">
        <v>1</v>
      </c>
      <c r="N5071" s="9">
        <v>12</v>
      </c>
    </row>
    <row r="5072" spans="4:14" x14ac:dyDescent="0.2">
      <c r="D5072" s="200"/>
      <c r="E5072" s="4" t="s">
        <v>37</v>
      </c>
      <c r="F5072" s="5"/>
      <c r="G5072" s="6">
        <v>164</v>
      </c>
      <c r="H5072" s="8">
        <v>122</v>
      </c>
      <c r="I5072" s="1">
        <v>7</v>
      </c>
      <c r="J5072" s="1">
        <v>2</v>
      </c>
      <c r="K5072" s="1">
        <v>40</v>
      </c>
      <c r="L5072" s="1">
        <v>2</v>
      </c>
      <c r="M5072" s="1">
        <v>3</v>
      </c>
      <c r="N5072" s="9">
        <v>10</v>
      </c>
    </row>
    <row r="5073" spans="2:14" x14ac:dyDescent="0.2">
      <c r="D5073" s="200"/>
      <c r="E5073" s="4" t="s">
        <v>38</v>
      </c>
      <c r="F5073" s="5"/>
      <c r="G5073" s="6">
        <v>129</v>
      </c>
      <c r="H5073" s="8">
        <v>98</v>
      </c>
      <c r="I5073" s="1">
        <v>6</v>
      </c>
      <c r="J5073" s="1">
        <v>1</v>
      </c>
      <c r="K5073" s="1">
        <v>32</v>
      </c>
      <c r="L5073" s="1">
        <v>3</v>
      </c>
      <c r="M5073" s="1">
        <v>1</v>
      </c>
      <c r="N5073" s="9">
        <v>10</v>
      </c>
    </row>
    <row r="5074" spans="2:14" x14ac:dyDescent="0.2">
      <c r="D5074" s="200"/>
      <c r="E5074" s="4" t="s">
        <v>39</v>
      </c>
      <c r="F5074" s="5"/>
      <c r="G5074" s="6">
        <v>127</v>
      </c>
      <c r="H5074" s="8">
        <v>96</v>
      </c>
      <c r="I5074" s="1">
        <v>10</v>
      </c>
      <c r="J5074" s="1">
        <v>0</v>
      </c>
      <c r="K5074" s="1">
        <v>25</v>
      </c>
      <c r="L5074" s="1">
        <v>2</v>
      </c>
      <c r="M5074" s="1">
        <v>1</v>
      </c>
      <c r="N5074" s="9">
        <v>8</v>
      </c>
    </row>
    <row r="5075" spans="2:14" x14ac:dyDescent="0.2">
      <c r="D5075" s="201"/>
      <c r="E5075" s="57" t="s">
        <v>40</v>
      </c>
      <c r="F5075" s="59"/>
      <c r="G5075" s="55">
        <v>56</v>
      </c>
      <c r="H5075" s="77">
        <v>42</v>
      </c>
      <c r="I5075" s="32">
        <v>2</v>
      </c>
      <c r="J5075" s="32">
        <v>0</v>
      </c>
      <c r="K5075" s="32">
        <v>5</v>
      </c>
      <c r="L5075" s="32">
        <v>0</v>
      </c>
      <c r="M5075" s="32">
        <v>0</v>
      </c>
      <c r="N5075" s="80">
        <v>8</v>
      </c>
    </row>
    <row r="5077" spans="2:14" x14ac:dyDescent="0.2">
      <c r="B5077" s="40" t="str">
        <f xml:space="preserve"> HYPERLINK("#'目次'!B216", "[210]")</f>
        <v>[210]</v>
      </c>
      <c r="C5077" s="23" t="s">
        <v>340</v>
      </c>
    </row>
    <row r="5078" spans="2:14" x14ac:dyDescent="0.2">
      <c r="C5078" s="186" t="s">
        <v>326</v>
      </c>
    </row>
    <row r="5080" spans="2:14" x14ac:dyDescent="0.2">
      <c r="C5080" s="23" t="s">
        <v>48</v>
      </c>
    </row>
    <row r="5081" spans="2:14" ht="24" x14ac:dyDescent="0.2">
      <c r="D5081" s="195"/>
      <c r="E5081" s="196"/>
      <c r="F5081" s="196"/>
      <c r="G5081" s="37" t="s">
        <v>15</v>
      </c>
      <c r="H5081" s="33" t="s">
        <v>281</v>
      </c>
      <c r="I5081" s="13" t="s">
        <v>282</v>
      </c>
      <c r="J5081" s="13" t="s">
        <v>283</v>
      </c>
      <c r="K5081" s="13" t="s">
        <v>174</v>
      </c>
      <c r="L5081" s="13" t="s">
        <v>327</v>
      </c>
      <c r="M5081" s="13" t="s">
        <v>99</v>
      </c>
      <c r="N5081" s="38" t="s">
        <v>18</v>
      </c>
    </row>
    <row r="5082" spans="2:14" x14ac:dyDescent="0.2">
      <c r="D5082" s="197"/>
      <c r="E5082" s="198"/>
      <c r="F5082" s="198"/>
      <c r="G5082" s="35"/>
      <c r="H5082" s="39"/>
      <c r="I5082" s="14"/>
      <c r="J5082" s="14"/>
      <c r="K5082" s="14"/>
      <c r="L5082" s="14"/>
      <c r="M5082" s="14"/>
      <c r="N5082" s="34"/>
    </row>
    <row r="5083" spans="2:14" x14ac:dyDescent="0.2">
      <c r="D5083" s="56"/>
      <c r="E5083" s="58" t="s">
        <v>15</v>
      </c>
      <c r="F5083" s="46"/>
      <c r="G5083" s="36">
        <v>734</v>
      </c>
      <c r="H5083" s="17">
        <v>544</v>
      </c>
      <c r="I5083" s="17">
        <v>43</v>
      </c>
      <c r="J5083" s="17">
        <v>8</v>
      </c>
      <c r="K5083" s="17">
        <v>176</v>
      </c>
      <c r="L5083" s="17">
        <v>16</v>
      </c>
      <c r="M5083" s="17">
        <v>6</v>
      </c>
      <c r="N5083" s="47">
        <v>56</v>
      </c>
    </row>
    <row r="5084" spans="2:14" x14ac:dyDescent="0.2">
      <c r="D5084" s="199" t="s">
        <v>49</v>
      </c>
      <c r="E5084" s="22" t="s">
        <v>50</v>
      </c>
      <c r="F5084" s="21"/>
      <c r="G5084" s="19">
        <v>5</v>
      </c>
      <c r="H5084" s="27">
        <v>4</v>
      </c>
      <c r="I5084" s="3">
        <v>0</v>
      </c>
      <c r="J5084" s="3">
        <v>0</v>
      </c>
      <c r="K5084" s="3">
        <v>2</v>
      </c>
      <c r="L5084" s="3">
        <v>0</v>
      </c>
      <c r="M5084" s="3">
        <v>0</v>
      </c>
      <c r="N5084" s="26">
        <v>0</v>
      </c>
    </row>
    <row r="5085" spans="2:14" x14ac:dyDescent="0.2">
      <c r="D5085" s="200"/>
      <c r="E5085" s="4" t="s">
        <v>51</v>
      </c>
      <c r="F5085" s="5"/>
      <c r="G5085" s="6">
        <v>76</v>
      </c>
      <c r="H5085" s="8">
        <v>61</v>
      </c>
      <c r="I5085" s="1">
        <v>2</v>
      </c>
      <c r="J5085" s="1">
        <v>1</v>
      </c>
      <c r="K5085" s="1">
        <v>19</v>
      </c>
      <c r="L5085" s="1">
        <v>1</v>
      </c>
      <c r="M5085" s="1">
        <v>0</v>
      </c>
      <c r="N5085" s="9">
        <v>6</v>
      </c>
    </row>
    <row r="5086" spans="2:14" x14ac:dyDescent="0.2">
      <c r="D5086" s="200"/>
      <c r="E5086" s="4" t="s">
        <v>52</v>
      </c>
      <c r="F5086" s="5"/>
      <c r="G5086" s="6">
        <v>21</v>
      </c>
      <c r="H5086" s="8">
        <v>15</v>
      </c>
      <c r="I5086" s="1">
        <v>1</v>
      </c>
      <c r="J5086" s="1">
        <v>1</v>
      </c>
      <c r="K5086" s="1">
        <v>6</v>
      </c>
      <c r="L5086" s="1">
        <v>1</v>
      </c>
      <c r="M5086" s="1">
        <v>0</v>
      </c>
      <c r="N5086" s="9">
        <v>1</v>
      </c>
    </row>
    <row r="5087" spans="2:14" x14ac:dyDescent="0.2">
      <c r="D5087" s="200"/>
      <c r="E5087" s="4" t="s">
        <v>53</v>
      </c>
      <c r="F5087" s="5"/>
      <c r="G5087" s="6">
        <v>32</v>
      </c>
      <c r="H5087" s="8">
        <v>21</v>
      </c>
      <c r="I5087" s="1">
        <v>3</v>
      </c>
      <c r="J5087" s="1">
        <v>0</v>
      </c>
      <c r="K5087" s="1">
        <v>9</v>
      </c>
      <c r="L5087" s="1">
        <v>3</v>
      </c>
      <c r="M5087" s="1">
        <v>0</v>
      </c>
      <c r="N5087" s="9">
        <v>1</v>
      </c>
    </row>
    <row r="5088" spans="2:14" x14ac:dyDescent="0.2">
      <c r="D5088" s="200"/>
      <c r="E5088" s="4" t="s">
        <v>54</v>
      </c>
      <c r="F5088" s="5"/>
      <c r="G5088" s="6">
        <v>170</v>
      </c>
      <c r="H5088" s="8">
        <v>115</v>
      </c>
      <c r="I5088" s="1">
        <v>9</v>
      </c>
      <c r="J5088" s="1">
        <v>2</v>
      </c>
      <c r="K5088" s="1">
        <v>52</v>
      </c>
      <c r="L5088" s="1">
        <v>3</v>
      </c>
      <c r="M5088" s="1">
        <v>3</v>
      </c>
      <c r="N5088" s="9">
        <v>15</v>
      </c>
    </row>
    <row r="5089" spans="4:14" x14ac:dyDescent="0.2">
      <c r="D5089" s="200"/>
      <c r="E5089" s="4" t="s">
        <v>55</v>
      </c>
      <c r="F5089" s="5"/>
      <c r="G5089" s="6">
        <v>79</v>
      </c>
      <c r="H5089" s="8">
        <v>59</v>
      </c>
      <c r="I5089" s="1">
        <v>6</v>
      </c>
      <c r="J5089" s="1">
        <v>0</v>
      </c>
      <c r="K5089" s="1">
        <v>13</v>
      </c>
      <c r="L5089" s="1">
        <v>2</v>
      </c>
      <c r="M5089" s="1">
        <v>0</v>
      </c>
      <c r="N5089" s="9">
        <v>10</v>
      </c>
    </row>
    <row r="5090" spans="4:14" x14ac:dyDescent="0.2">
      <c r="D5090" s="200"/>
      <c r="E5090" s="4" t="s">
        <v>56</v>
      </c>
      <c r="F5090" s="5"/>
      <c r="G5090" s="6">
        <v>127</v>
      </c>
      <c r="H5090" s="8">
        <v>96</v>
      </c>
      <c r="I5090" s="1">
        <v>9</v>
      </c>
      <c r="J5090" s="1">
        <v>0</v>
      </c>
      <c r="K5090" s="1">
        <v>27</v>
      </c>
      <c r="L5090" s="1">
        <v>2</v>
      </c>
      <c r="M5090" s="1">
        <v>2</v>
      </c>
      <c r="N5090" s="9">
        <v>9</v>
      </c>
    </row>
    <row r="5091" spans="4:14" x14ac:dyDescent="0.2">
      <c r="D5091" s="200"/>
      <c r="E5091" s="4" t="s">
        <v>57</v>
      </c>
      <c r="F5091" s="5"/>
      <c r="G5091" s="6">
        <v>122</v>
      </c>
      <c r="H5091" s="8">
        <v>95</v>
      </c>
      <c r="I5091" s="1">
        <v>8</v>
      </c>
      <c r="J5091" s="1">
        <v>1</v>
      </c>
      <c r="K5091" s="1">
        <v>27</v>
      </c>
      <c r="L5091" s="1">
        <v>1</v>
      </c>
      <c r="M5091" s="1">
        <v>1</v>
      </c>
      <c r="N5091" s="9">
        <v>5</v>
      </c>
    </row>
    <row r="5092" spans="4:14" x14ac:dyDescent="0.2">
      <c r="D5092" s="200"/>
      <c r="E5092" s="4" t="s">
        <v>58</v>
      </c>
      <c r="F5092" s="5"/>
      <c r="G5092" s="6">
        <v>42</v>
      </c>
      <c r="H5092" s="8">
        <v>29</v>
      </c>
      <c r="I5092" s="1">
        <v>0</v>
      </c>
      <c r="J5092" s="1">
        <v>3</v>
      </c>
      <c r="K5092" s="1">
        <v>13</v>
      </c>
      <c r="L5092" s="1">
        <v>3</v>
      </c>
      <c r="M5092" s="1">
        <v>0</v>
      </c>
      <c r="N5092" s="9">
        <v>4</v>
      </c>
    </row>
    <row r="5093" spans="4:14" x14ac:dyDescent="0.2">
      <c r="D5093" s="200"/>
      <c r="E5093" s="4" t="s">
        <v>59</v>
      </c>
      <c r="F5093" s="5"/>
      <c r="G5093" s="6">
        <v>59</v>
      </c>
      <c r="H5093" s="8">
        <v>48</v>
      </c>
      <c r="I5093" s="1">
        <v>5</v>
      </c>
      <c r="J5093" s="1">
        <v>0</v>
      </c>
      <c r="K5093" s="1">
        <v>8</v>
      </c>
      <c r="L5093" s="1">
        <v>0</v>
      </c>
      <c r="M5093" s="1">
        <v>0</v>
      </c>
      <c r="N5093" s="9">
        <v>5</v>
      </c>
    </row>
    <row r="5094" spans="4:14" x14ac:dyDescent="0.2">
      <c r="D5094" s="199" t="s">
        <v>60</v>
      </c>
      <c r="E5094" s="22" t="s">
        <v>61</v>
      </c>
      <c r="F5094" s="21"/>
      <c r="G5094" s="19">
        <v>94</v>
      </c>
      <c r="H5094" s="27">
        <v>78</v>
      </c>
      <c r="I5094" s="3">
        <v>7</v>
      </c>
      <c r="J5094" s="3">
        <v>1</v>
      </c>
      <c r="K5094" s="3">
        <v>14</v>
      </c>
      <c r="L5094" s="3">
        <v>0</v>
      </c>
      <c r="M5094" s="3">
        <v>0</v>
      </c>
      <c r="N5094" s="26">
        <v>6</v>
      </c>
    </row>
    <row r="5095" spans="4:14" x14ac:dyDescent="0.2">
      <c r="D5095" s="200"/>
      <c r="E5095" s="4" t="s">
        <v>62</v>
      </c>
      <c r="F5095" s="5"/>
      <c r="G5095" s="6">
        <v>87</v>
      </c>
      <c r="H5095" s="8">
        <v>68</v>
      </c>
      <c r="I5095" s="1">
        <v>7</v>
      </c>
      <c r="J5095" s="1">
        <v>0</v>
      </c>
      <c r="K5095" s="1">
        <v>21</v>
      </c>
      <c r="L5095" s="1">
        <v>2</v>
      </c>
      <c r="M5095" s="1">
        <v>1</v>
      </c>
      <c r="N5095" s="9">
        <v>5</v>
      </c>
    </row>
    <row r="5096" spans="4:14" x14ac:dyDescent="0.2">
      <c r="D5096" s="200"/>
      <c r="E5096" s="4" t="s">
        <v>63</v>
      </c>
      <c r="F5096" s="5"/>
      <c r="G5096" s="6">
        <v>79</v>
      </c>
      <c r="H5096" s="8">
        <v>58</v>
      </c>
      <c r="I5096" s="1">
        <v>5</v>
      </c>
      <c r="J5096" s="1">
        <v>0</v>
      </c>
      <c r="K5096" s="1">
        <v>13</v>
      </c>
      <c r="L5096" s="1">
        <v>0</v>
      </c>
      <c r="M5096" s="1">
        <v>1</v>
      </c>
      <c r="N5096" s="9">
        <v>7</v>
      </c>
    </row>
    <row r="5097" spans="4:14" x14ac:dyDescent="0.2">
      <c r="D5097" s="200"/>
      <c r="E5097" s="4" t="s">
        <v>64</v>
      </c>
      <c r="F5097" s="5"/>
      <c r="G5097" s="6">
        <v>81</v>
      </c>
      <c r="H5097" s="8">
        <v>65</v>
      </c>
      <c r="I5097" s="1">
        <v>4</v>
      </c>
      <c r="J5097" s="1">
        <v>1</v>
      </c>
      <c r="K5097" s="1">
        <v>14</v>
      </c>
      <c r="L5097" s="1">
        <v>1</v>
      </c>
      <c r="M5097" s="1">
        <v>0</v>
      </c>
      <c r="N5097" s="9">
        <v>7</v>
      </c>
    </row>
    <row r="5098" spans="4:14" x14ac:dyDescent="0.2">
      <c r="D5098" s="200"/>
      <c r="E5098" s="4" t="s">
        <v>65</v>
      </c>
      <c r="F5098" s="5"/>
      <c r="G5098" s="6">
        <v>79</v>
      </c>
      <c r="H5098" s="8">
        <v>54</v>
      </c>
      <c r="I5098" s="1">
        <v>3</v>
      </c>
      <c r="J5098" s="1">
        <v>1</v>
      </c>
      <c r="K5098" s="1">
        <v>22</v>
      </c>
      <c r="L5098" s="1">
        <v>2</v>
      </c>
      <c r="M5098" s="1">
        <v>0</v>
      </c>
      <c r="N5098" s="9">
        <v>9</v>
      </c>
    </row>
    <row r="5099" spans="4:14" x14ac:dyDescent="0.2">
      <c r="D5099" s="200"/>
      <c r="E5099" s="4" t="s">
        <v>66</v>
      </c>
      <c r="F5099" s="5"/>
      <c r="G5099" s="6">
        <v>71</v>
      </c>
      <c r="H5099" s="8">
        <v>53</v>
      </c>
      <c r="I5099" s="1">
        <v>2</v>
      </c>
      <c r="J5099" s="1">
        <v>0</v>
      </c>
      <c r="K5099" s="1">
        <v>13</v>
      </c>
      <c r="L5099" s="1">
        <v>1</v>
      </c>
      <c r="M5099" s="1">
        <v>2</v>
      </c>
      <c r="N5099" s="9">
        <v>8</v>
      </c>
    </row>
    <row r="5100" spans="4:14" x14ac:dyDescent="0.2">
      <c r="D5100" s="200"/>
      <c r="E5100" s="4" t="s">
        <v>67</v>
      </c>
      <c r="F5100" s="5"/>
      <c r="G5100" s="6">
        <v>108</v>
      </c>
      <c r="H5100" s="8">
        <v>72</v>
      </c>
      <c r="I5100" s="1">
        <v>10</v>
      </c>
      <c r="J5100" s="1">
        <v>2</v>
      </c>
      <c r="K5100" s="1">
        <v>36</v>
      </c>
      <c r="L5100" s="1">
        <v>6</v>
      </c>
      <c r="M5100" s="1">
        <v>0</v>
      </c>
      <c r="N5100" s="9">
        <v>6</v>
      </c>
    </row>
    <row r="5101" spans="4:14" x14ac:dyDescent="0.2">
      <c r="D5101" s="200"/>
      <c r="E5101" s="4" t="s">
        <v>68</v>
      </c>
      <c r="F5101" s="5"/>
      <c r="G5101" s="6">
        <v>39</v>
      </c>
      <c r="H5101" s="8">
        <v>30</v>
      </c>
      <c r="I5101" s="1">
        <v>1</v>
      </c>
      <c r="J5101" s="1">
        <v>1</v>
      </c>
      <c r="K5101" s="1">
        <v>12</v>
      </c>
      <c r="L5101" s="1">
        <v>0</v>
      </c>
      <c r="M5101" s="1">
        <v>1</v>
      </c>
      <c r="N5101" s="9">
        <v>0</v>
      </c>
    </row>
    <row r="5102" spans="4:14" x14ac:dyDescent="0.2">
      <c r="D5102" s="200"/>
      <c r="E5102" s="4" t="s">
        <v>69</v>
      </c>
      <c r="F5102" s="5"/>
      <c r="G5102" s="6">
        <v>29</v>
      </c>
      <c r="H5102" s="8">
        <v>25</v>
      </c>
      <c r="I5102" s="1">
        <v>0</v>
      </c>
      <c r="J5102" s="1">
        <v>0</v>
      </c>
      <c r="K5102" s="1">
        <v>12</v>
      </c>
      <c r="L5102" s="1">
        <v>2</v>
      </c>
      <c r="M5102" s="1">
        <v>0</v>
      </c>
      <c r="N5102" s="9">
        <v>0</v>
      </c>
    </row>
    <row r="5103" spans="4:14" x14ac:dyDescent="0.2">
      <c r="D5103" s="93" t="s">
        <v>70</v>
      </c>
      <c r="E5103" s="89" t="s">
        <v>18</v>
      </c>
      <c r="F5103" s="92"/>
      <c r="G5103" s="94">
        <v>0</v>
      </c>
      <c r="H5103" s="122">
        <v>0</v>
      </c>
      <c r="I5103" s="63">
        <v>0</v>
      </c>
      <c r="J5103" s="63">
        <v>0</v>
      </c>
      <c r="K5103" s="63">
        <v>0</v>
      </c>
      <c r="L5103" s="63">
        <v>0</v>
      </c>
      <c r="M5103" s="63">
        <v>0</v>
      </c>
      <c r="N5103" s="121">
        <v>0</v>
      </c>
    </row>
    <row r="5105" spans="2:14" x14ac:dyDescent="0.2">
      <c r="B5105" s="40" t="str">
        <f xml:space="preserve"> HYPERLINK("#'目次'!B217", "[211]")</f>
        <v>[211]</v>
      </c>
      <c r="C5105" s="23" t="s">
        <v>340</v>
      </c>
    </row>
    <row r="5106" spans="2:14" x14ac:dyDescent="0.2">
      <c r="C5106" s="186" t="s">
        <v>326</v>
      </c>
    </row>
    <row r="5108" spans="2:14" x14ac:dyDescent="0.2">
      <c r="C5108" s="23" t="s">
        <v>73</v>
      </c>
    </row>
    <row r="5109" spans="2:14" ht="24" x14ac:dyDescent="0.2">
      <c r="D5109" s="195"/>
      <c r="E5109" s="196"/>
      <c r="F5109" s="196"/>
      <c r="G5109" s="37" t="s">
        <v>15</v>
      </c>
      <c r="H5109" s="33" t="s">
        <v>281</v>
      </c>
      <c r="I5109" s="13" t="s">
        <v>282</v>
      </c>
      <c r="J5109" s="13" t="s">
        <v>283</v>
      </c>
      <c r="K5109" s="13" t="s">
        <v>174</v>
      </c>
      <c r="L5109" s="13" t="s">
        <v>327</v>
      </c>
      <c r="M5109" s="13" t="s">
        <v>99</v>
      </c>
      <c r="N5109" s="38" t="s">
        <v>18</v>
      </c>
    </row>
    <row r="5110" spans="2:14" x14ac:dyDescent="0.2">
      <c r="D5110" s="197"/>
      <c r="E5110" s="198"/>
      <c r="F5110" s="198"/>
      <c r="G5110" s="35"/>
      <c r="H5110" s="39"/>
      <c r="I5110" s="14"/>
      <c r="J5110" s="14"/>
      <c r="K5110" s="14"/>
      <c r="L5110" s="14"/>
      <c r="M5110" s="14"/>
      <c r="N5110" s="34"/>
    </row>
    <row r="5111" spans="2:14" x14ac:dyDescent="0.2">
      <c r="D5111" s="56"/>
      <c r="E5111" s="58" t="s">
        <v>15</v>
      </c>
      <c r="F5111" s="46"/>
      <c r="G5111" s="36">
        <v>734</v>
      </c>
      <c r="H5111" s="17">
        <v>544</v>
      </c>
      <c r="I5111" s="17">
        <v>43</v>
      </c>
      <c r="J5111" s="17">
        <v>8</v>
      </c>
      <c r="K5111" s="17">
        <v>176</v>
      </c>
      <c r="L5111" s="17">
        <v>16</v>
      </c>
      <c r="M5111" s="17">
        <v>6</v>
      </c>
      <c r="N5111" s="47">
        <v>56</v>
      </c>
    </row>
    <row r="5112" spans="2:14" x14ac:dyDescent="0.2">
      <c r="D5112" s="199" t="s">
        <v>74</v>
      </c>
      <c r="E5112" s="22" t="s">
        <v>75</v>
      </c>
      <c r="F5112" s="21"/>
      <c r="G5112" s="19">
        <v>348</v>
      </c>
      <c r="H5112" s="27">
        <v>257</v>
      </c>
      <c r="I5112" s="3">
        <v>19</v>
      </c>
      <c r="J5112" s="3">
        <v>4</v>
      </c>
      <c r="K5112" s="3">
        <v>85</v>
      </c>
      <c r="L5112" s="3">
        <v>8</v>
      </c>
      <c r="M5112" s="3">
        <v>0</v>
      </c>
      <c r="N5112" s="26">
        <v>29</v>
      </c>
    </row>
    <row r="5113" spans="2:14" x14ac:dyDescent="0.2">
      <c r="D5113" s="200"/>
      <c r="E5113" s="4" t="s">
        <v>34</v>
      </c>
      <c r="F5113" s="5"/>
      <c r="G5113" s="6">
        <v>9</v>
      </c>
      <c r="H5113" s="8">
        <v>8</v>
      </c>
      <c r="I5113" s="1">
        <v>0</v>
      </c>
      <c r="J5113" s="1">
        <v>0</v>
      </c>
      <c r="K5113" s="1">
        <v>3</v>
      </c>
      <c r="L5113" s="1">
        <v>0</v>
      </c>
      <c r="M5113" s="1">
        <v>0</v>
      </c>
      <c r="N5113" s="9">
        <v>1</v>
      </c>
    </row>
    <row r="5114" spans="2:14" x14ac:dyDescent="0.2">
      <c r="D5114" s="200"/>
      <c r="E5114" s="4" t="s">
        <v>35</v>
      </c>
      <c r="F5114" s="5"/>
      <c r="G5114" s="6">
        <v>42</v>
      </c>
      <c r="H5114" s="8">
        <v>33</v>
      </c>
      <c r="I5114" s="1">
        <v>2</v>
      </c>
      <c r="J5114" s="1">
        <v>2</v>
      </c>
      <c r="K5114" s="1">
        <v>11</v>
      </c>
      <c r="L5114" s="1">
        <v>3</v>
      </c>
      <c r="M5114" s="1">
        <v>0</v>
      </c>
      <c r="N5114" s="9">
        <v>3</v>
      </c>
    </row>
    <row r="5115" spans="2:14" x14ac:dyDescent="0.2">
      <c r="D5115" s="200"/>
      <c r="E5115" s="4" t="s">
        <v>36</v>
      </c>
      <c r="F5115" s="5"/>
      <c r="G5115" s="6">
        <v>70</v>
      </c>
      <c r="H5115" s="8">
        <v>49</v>
      </c>
      <c r="I5115" s="1">
        <v>7</v>
      </c>
      <c r="J5115" s="1">
        <v>1</v>
      </c>
      <c r="K5115" s="1">
        <v>22</v>
      </c>
      <c r="L5115" s="1">
        <v>2</v>
      </c>
      <c r="M5115" s="1">
        <v>0</v>
      </c>
      <c r="N5115" s="9">
        <v>5</v>
      </c>
    </row>
    <row r="5116" spans="2:14" x14ac:dyDescent="0.2">
      <c r="D5116" s="200"/>
      <c r="E5116" s="4" t="s">
        <v>37</v>
      </c>
      <c r="F5116" s="5"/>
      <c r="G5116" s="6">
        <v>76</v>
      </c>
      <c r="H5116" s="8">
        <v>53</v>
      </c>
      <c r="I5116" s="1">
        <v>1</v>
      </c>
      <c r="J5116" s="1">
        <v>1</v>
      </c>
      <c r="K5116" s="1">
        <v>23</v>
      </c>
      <c r="L5116" s="1">
        <v>1</v>
      </c>
      <c r="M5116" s="1">
        <v>0</v>
      </c>
      <c r="N5116" s="9">
        <v>6</v>
      </c>
    </row>
    <row r="5117" spans="2:14" x14ac:dyDescent="0.2">
      <c r="D5117" s="200"/>
      <c r="E5117" s="4" t="s">
        <v>38</v>
      </c>
      <c r="F5117" s="5"/>
      <c r="G5117" s="6">
        <v>63</v>
      </c>
      <c r="H5117" s="8">
        <v>47</v>
      </c>
      <c r="I5117" s="1">
        <v>2</v>
      </c>
      <c r="J5117" s="1">
        <v>0</v>
      </c>
      <c r="K5117" s="1">
        <v>12</v>
      </c>
      <c r="L5117" s="1">
        <v>1</v>
      </c>
      <c r="M5117" s="1">
        <v>0</v>
      </c>
      <c r="N5117" s="9">
        <v>5</v>
      </c>
    </row>
    <row r="5118" spans="2:14" x14ac:dyDescent="0.2">
      <c r="D5118" s="200"/>
      <c r="E5118" s="4" t="s">
        <v>39</v>
      </c>
      <c r="F5118" s="5"/>
      <c r="G5118" s="6">
        <v>63</v>
      </c>
      <c r="H5118" s="8">
        <v>49</v>
      </c>
      <c r="I5118" s="1">
        <v>7</v>
      </c>
      <c r="J5118" s="1">
        <v>0</v>
      </c>
      <c r="K5118" s="1">
        <v>11</v>
      </c>
      <c r="L5118" s="1">
        <v>1</v>
      </c>
      <c r="M5118" s="1">
        <v>0</v>
      </c>
      <c r="N5118" s="9">
        <v>5</v>
      </c>
    </row>
    <row r="5119" spans="2:14" x14ac:dyDescent="0.2">
      <c r="D5119" s="200"/>
      <c r="E5119" s="4" t="s">
        <v>40</v>
      </c>
      <c r="F5119" s="5"/>
      <c r="G5119" s="6">
        <v>25</v>
      </c>
      <c r="H5119" s="8">
        <v>18</v>
      </c>
      <c r="I5119" s="1">
        <v>0</v>
      </c>
      <c r="J5119" s="1">
        <v>0</v>
      </c>
      <c r="K5119" s="1">
        <v>3</v>
      </c>
      <c r="L5119" s="1">
        <v>0</v>
      </c>
      <c r="M5119" s="1">
        <v>0</v>
      </c>
      <c r="N5119" s="9">
        <v>4</v>
      </c>
    </row>
    <row r="5120" spans="2:14" x14ac:dyDescent="0.2">
      <c r="D5120" s="199" t="s">
        <v>76</v>
      </c>
      <c r="E5120" s="22" t="s">
        <v>77</v>
      </c>
      <c r="F5120" s="21"/>
      <c r="G5120" s="19">
        <v>386</v>
      </c>
      <c r="H5120" s="27">
        <v>287</v>
      </c>
      <c r="I5120" s="3">
        <v>24</v>
      </c>
      <c r="J5120" s="3">
        <v>4</v>
      </c>
      <c r="K5120" s="3">
        <v>91</v>
      </c>
      <c r="L5120" s="3">
        <v>8</v>
      </c>
      <c r="M5120" s="3">
        <v>6</v>
      </c>
      <c r="N5120" s="26">
        <v>27</v>
      </c>
    </row>
    <row r="5121" spans="2:14" x14ac:dyDescent="0.2">
      <c r="D5121" s="200"/>
      <c r="E5121" s="4" t="s">
        <v>34</v>
      </c>
      <c r="F5121" s="5"/>
      <c r="G5121" s="6">
        <v>10</v>
      </c>
      <c r="H5121" s="8">
        <v>6</v>
      </c>
      <c r="I5121" s="1">
        <v>0</v>
      </c>
      <c r="J5121" s="1">
        <v>1</v>
      </c>
      <c r="K5121" s="1">
        <v>1</v>
      </c>
      <c r="L5121" s="1">
        <v>0</v>
      </c>
      <c r="M5121" s="1">
        <v>0</v>
      </c>
      <c r="N5121" s="9">
        <v>2</v>
      </c>
    </row>
    <row r="5122" spans="2:14" x14ac:dyDescent="0.2">
      <c r="D5122" s="200"/>
      <c r="E5122" s="4" t="s">
        <v>35</v>
      </c>
      <c r="F5122" s="5"/>
      <c r="G5122" s="6">
        <v>55</v>
      </c>
      <c r="H5122" s="8">
        <v>43</v>
      </c>
      <c r="I5122" s="1">
        <v>2</v>
      </c>
      <c r="J5122" s="1">
        <v>0</v>
      </c>
      <c r="K5122" s="1">
        <v>17</v>
      </c>
      <c r="L5122" s="1">
        <v>2</v>
      </c>
      <c r="M5122" s="1">
        <v>0</v>
      </c>
      <c r="N5122" s="9">
        <v>2</v>
      </c>
    </row>
    <row r="5123" spans="2:14" x14ac:dyDescent="0.2">
      <c r="D5123" s="200"/>
      <c r="E5123" s="4" t="s">
        <v>36</v>
      </c>
      <c r="F5123" s="5"/>
      <c r="G5123" s="6">
        <v>72</v>
      </c>
      <c r="H5123" s="8">
        <v>47</v>
      </c>
      <c r="I5123" s="1">
        <v>7</v>
      </c>
      <c r="J5123" s="1">
        <v>1</v>
      </c>
      <c r="K5123" s="1">
        <v>20</v>
      </c>
      <c r="L5123" s="1">
        <v>2</v>
      </c>
      <c r="M5123" s="1">
        <v>1</v>
      </c>
      <c r="N5123" s="9">
        <v>7</v>
      </c>
    </row>
    <row r="5124" spans="2:14" x14ac:dyDescent="0.2">
      <c r="D5124" s="200"/>
      <c r="E5124" s="4" t="s">
        <v>37</v>
      </c>
      <c r="F5124" s="5"/>
      <c r="G5124" s="6">
        <v>88</v>
      </c>
      <c r="H5124" s="8">
        <v>69</v>
      </c>
      <c r="I5124" s="1">
        <v>6</v>
      </c>
      <c r="J5124" s="1">
        <v>1</v>
      </c>
      <c r="K5124" s="1">
        <v>17</v>
      </c>
      <c r="L5124" s="1">
        <v>1</v>
      </c>
      <c r="M5124" s="1">
        <v>3</v>
      </c>
      <c r="N5124" s="9">
        <v>4</v>
      </c>
    </row>
    <row r="5125" spans="2:14" x14ac:dyDescent="0.2">
      <c r="D5125" s="200"/>
      <c r="E5125" s="4" t="s">
        <v>38</v>
      </c>
      <c r="F5125" s="5"/>
      <c r="G5125" s="6">
        <v>66</v>
      </c>
      <c r="H5125" s="8">
        <v>51</v>
      </c>
      <c r="I5125" s="1">
        <v>4</v>
      </c>
      <c r="J5125" s="1">
        <v>1</v>
      </c>
      <c r="K5125" s="1">
        <v>20</v>
      </c>
      <c r="L5125" s="1">
        <v>2</v>
      </c>
      <c r="M5125" s="1">
        <v>1</v>
      </c>
      <c r="N5125" s="9">
        <v>5</v>
      </c>
    </row>
    <row r="5126" spans="2:14" x14ac:dyDescent="0.2">
      <c r="D5126" s="200"/>
      <c r="E5126" s="4" t="s">
        <v>39</v>
      </c>
      <c r="F5126" s="5"/>
      <c r="G5126" s="6">
        <v>64</v>
      </c>
      <c r="H5126" s="8">
        <v>47</v>
      </c>
      <c r="I5126" s="1">
        <v>3</v>
      </c>
      <c r="J5126" s="1">
        <v>0</v>
      </c>
      <c r="K5126" s="1">
        <v>14</v>
      </c>
      <c r="L5126" s="1">
        <v>1</v>
      </c>
      <c r="M5126" s="1">
        <v>1</v>
      </c>
      <c r="N5126" s="9">
        <v>3</v>
      </c>
    </row>
    <row r="5127" spans="2:14" x14ac:dyDescent="0.2">
      <c r="D5127" s="201"/>
      <c r="E5127" s="57" t="s">
        <v>40</v>
      </c>
      <c r="F5127" s="59"/>
      <c r="G5127" s="55">
        <v>31</v>
      </c>
      <c r="H5127" s="77">
        <v>24</v>
      </c>
      <c r="I5127" s="32">
        <v>2</v>
      </c>
      <c r="J5127" s="32">
        <v>0</v>
      </c>
      <c r="K5127" s="32">
        <v>2</v>
      </c>
      <c r="L5127" s="32">
        <v>0</v>
      </c>
      <c r="M5127" s="32">
        <v>0</v>
      </c>
      <c r="N5127" s="80">
        <v>4</v>
      </c>
    </row>
    <row r="5129" spans="2:14" x14ac:dyDescent="0.2">
      <c r="B5129" s="40" t="str">
        <f xml:space="preserve"> HYPERLINK("#'目次'!B218", "[212]")</f>
        <v>[212]</v>
      </c>
      <c r="C5129" s="23" t="s">
        <v>340</v>
      </c>
    </row>
    <row r="5130" spans="2:14" x14ac:dyDescent="0.2">
      <c r="C5130" s="186" t="s">
        <v>326</v>
      </c>
    </row>
    <row r="5132" spans="2:14" x14ac:dyDescent="0.2">
      <c r="C5132" s="23" t="s">
        <v>80</v>
      </c>
    </row>
    <row r="5133" spans="2:14" ht="24" x14ac:dyDescent="0.2">
      <c r="E5133" s="195"/>
      <c r="F5133" s="196"/>
      <c r="G5133" s="37" t="s">
        <v>15</v>
      </c>
      <c r="H5133" s="33" t="s">
        <v>281</v>
      </c>
      <c r="I5133" s="13" t="s">
        <v>282</v>
      </c>
      <c r="J5133" s="13" t="s">
        <v>283</v>
      </c>
      <c r="K5133" s="13" t="s">
        <v>174</v>
      </c>
      <c r="L5133" s="13" t="s">
        <v>327</v>
      </c>
      <c r="M5133" s="13" t="s">
        <v>99</v>
      </c>
      <c r="N5133" s="38" t="s">
        <v>18</v>
      </c>
    </row>
    <row r="5134" spans="2:14" x14ac:dyDescent="0.2">
      <c r="E5134" s="197"/>
      <c r="F5134" s="198"/>
      <c r="G5134" s="35"/>
      <c r="H5134" s="39"/>
      <c r="I5134" s="14"/>
      <c r="J5134" s="14"/>
      <c r="K5134" s="14"/>
      <c r="L5134" s="14"/>
      <c r="M5134" s="14"/>
      <c r="N5134" s="34"/>
    </row>
    <row r="5135" spans="2:14" x14ac:dyDescent="0.2">
      <c r="E5135" s="91" t="s">
        <v>15</v>
      </c>
      <c r="F5135" s="46"/>
      <c r="G5135" s="36">
        <v>734</v>
      </c>
      <c r="H5135" s="17">
        <v>544</v>
      </c>
      <c r="I5135" s="17">
        <v>43</v>
      </c>
      <c r="J5135" s="17">
        <v>8</v>
      </c>
      <c r="K5135" s="17">
        <v>176</v>
      </c>
      <c r="L5135" s="17">
        <v>16</v>
      </c>
      <c r="M5135" s="17">
        <v>6</v>
      </c>
      <c r="N5135" s="47">
        <v>56</v>
      </c>
    </row>
    <row r="5136" spans="2:14" x14ac:dyDescent="0.2">
      <c r="E5136" s="4" t="s">
        <v>81</v>
      </c>
      <c r="F5136" s="5"/>
      <c r="G5136" s="19">
        <v>30</v>
      </c>
      <c r="H5136" s="27">
        <v>25</v>
      </c>
      <c r="I5136" s="3">
        <v>3</v>
      </c>
      <c r="J5136" s="3">
        <v>0</v>
      </c>
      <c r="K5136" s="3">
        <v>1</v>
      </c>
      <c r="L5136" s="3">
        <v>0</v>
      </c>
      <c r="M5136" s="3">
        <v>0</v>
      </c>
      <c r="N5136" s="26">
        <v>3</v>
      </c>
    </row>
    <row r="5137" spans="2:14" x14ac:dyDescent="0.2">
      <c r="E5137" s="4" t="s">
        <v>82</v>
      </c>
      <c r="F5137" s="5"/>
      <c r="G5137" s="6">
        <v>47</v>
      </c>
      <c r="H5137" s="8">
        <v>35</v>
      </c>
      <c r="I5137" s="1">
        <v>5</v>
      </c>
      <c r="J5137" s="1">
        <v>0</v>
      </c>
      <c r="K5137" s="1">
        <v>9</v>
      </c>
      <c r="L5137" s="1">
        <v>3</v>
      </c>
      <c r="M5137" s="1">
        <v>1</v>
      </c>
      <c r="N5137" s="9">
        <v>4</v>
      </c>
    </row>
    <row r="5138" spans="2:14" x14ac:dyDescent="0.2">
      <c r="E5138" s="4" t="s">
        <v>83</v>
      </c>
      <c r="F5138" s="5"/>
      <c r="G5138" s="6">
        <v>296</v>
      </c>
      <c r="H5138" s="8">
        <v>192</v>
      </c>
      <c r="I5138" s="1">
        <v>12</v>
      </c>
      <c r="J5138" s="1">
        <v>2</v>
      </c>
      <c r="K5138" s="1">
        <v>124</v>
      </c>
      <c r="L5138" s="1">
        <v>6</v>
      </c>
      <c r="M5138" s="1">
        <v>2</v>
      </c>
      <c r="N5138" s="9">
        <v>18</v>
      </c>
    </row>
    <row r="5139" spans="2:14" x14ac:dyDescent="0.2">
      <c r="E5139" s="4" t="s">
        <v>84</v>
      </c>
      <c r="F5139" s="5"/>
      <c r="G5139" s="6">
        <v>19</v>
      </c>
      <c r="H5139" s="8">
        <v>13</v>
      </c>
      <c r="I5139" s="1">
        <v>2</v>
      </c>
      <c r="J5139" s="1">
        <v>0</v>
      </c>
      <c r="K5139" s="1">
        <v>5</v>
      </c>
      <c r="L5139" s="1">
        <v>1</v>
      </c>
      <c r="M5139" s="1">
        <v>1</v>
      </c>
      <c r="N5139" s="9">
        <v>2</v>
      </c>
    </row>
    <row r="5140" spans="2:14" x14ac:dyDescent="0.2">
      <c r="E5140" s="4" t="s">
        <v>85</v>
      </c>
      <c r="F5140" s="5"/>
      <c r="G5140" s="6">
        <v>83</v>
      </c>
      <c r="H5140" s="8">
        <v>66</v>
      </c>
      <c r="I5140" s="1">
        <v>5</v>
      </c>
      <c r="J5140" s="1">
        <v>1</v>
      </c>
      <c r="K5140" s="1">
        <v>9</v>
      </c>
      <c r="L5140" s="1">
        <v>3</v>
      </c>
      <c r="M5140" s="1">
        <v>0</v>
      </c>
      <c r="N5140" s="9">
        <v>8</v>
      </c>
    </row>
    <row r="5141" spans="2:14" x14ac:dyDescent="0.2">
      <c r="E5141" s="4" t="s">
        <v>86</v>
      </c>
      <c r="F5141" s="5"/>
      <c r="G5141" s="6">
        <v>120</v>
      </c>
      <c r="H5141" s="8">
        <v>99</v>
      </c>
      <c r="I5141" s="1">
        <v>10</v>
      </c>
      <c r="J5141" s="1">
        <v>4</v>
      </c>
      <c r="K5141" s="1">
        <v>15</v>
      </c>
      <c r="L5141" s="1">
        <v>1</v>
      </c>
      <c r="M5141" s="1">
        <v>1</v>
      </c>
      <c r="N5141" s="9">
        <v>7</v>
      </c>
    </row>
    <row r="5142" spans="2:14" x14ac:dyDescent="0.2">
      <c r="E5142" s="4" t="s">
        <v>87</v>
      </c>
      <c r="F5142" s="5"/>
      <c r="G5142" s="6">
        <v>46</v>
      </c>
      <c r="H5142" s="8">
        <v>41</v>
      </c>
      <c r="I5142" s="1">
        <v>1</v>
      </c>
      <c r="J5142" s="1">
        <v>0</v>
      </c>
      <c r="K5142" s="1">
        <v>6</v>
      </c>
      <c r="L5142" s="1">
        <v>0</v>
      </c>
      <c r="M5142" s="1">
        <v>1</v>
      </c>
      <c r="N5142" s="9">
        <v>2</v>
      </c>
    </row>
    <row r="5143" spans="2:14" x14ac:dyDescent="0.2">
      <c r="E5143" s="4" t="s">
        <v>88</v>
      </c>
      <c r="F5143" s="5"/>
      <c r="G5143" s="6">
        <v>23</v>
      </c>
      <c r="H5143" s="8">
        <v>21</v>
      </c>
      <c r="I5143" s="1">
        <v>1</v>
      </c>
      <c r="J5143" s="1">
        <v>0</v>
      </c>
      <c r="K5143" s="1">
        <v>1</v>
      </c>
      <c r="L5143" s="1">
        <v>0</v>
      </c>
      <c r="M5143" s="1">
        <v>0</v>
      </c>
      <c r="N5143" s="9">
        <v>2</v>
      </c>
    </row>
    <row r="5144" spans="2:14" x14ac:dyDescent="0.2">
      <c r="E5144" s="4" t="s">
        <v>89</v>
      </c>
      <c r="F5144" s="5"/>
      <c r="G5144" s="6">
        <v>37</v>
      </c>
      <c r="H5144" s="8">
        <v>30</v>
      </c>
      <c r="I5144" s="1">
        <v>2</v>
      </c>
      <c r="J5144" s="1">
        <v>1</v>
      </c>
      <c r="K5144" s="1">
        <v>5</v>
      </c>
      <c r="L5144" s="1">
        <v>1</v>
      </c>
      <c r="M5144" s="1">
        <v>0</v>
      </c>
      <c r="N5144" s="9">
        <v>2</v>
      </c>
    </row>
    <row r="5145" spans="2:14" x14ac:dyDescent="0.2">
      <c r="E5145" s="4" t="s">
        <v>90</v>
      </c>
      <c r="F5145" s="5"/>
      <c r="G5145" s="6">
        <v>28</v>
      </c>
      <c r="H5145" s="8">
        <v>20</v>
      </c>
      <c r="I5145" s="1">
        <v>2</v>
      </c>
      <c r="J5145" s="1">
        <v>0</v>
      </c>
      <c r="K5145" s="1">
        <v>1</v>
      </c>
      <c r="L5145" s="1">
        <v>1</v>
      </c>
      <c r="M5145" s="1">
        <v>0</v>
      </c>
      <c r="N5145" s="9">
        <v>5</v>
      </c>
    </row>
    <row r="5146" spans="2:14" x14ac:dyDescent="0.2">
      <c r="E5146" s="57" t="s">
        <v>91</v>
      </c>
      <c r="F5146" s="59"/>
      <c r="G5146" s="55">
        <v>5</v>
      </c>
      <c r="H5146" s="77">
        <v>2</v>
      </c>
      <c r="I5146" s="32">
        <v>0</v>
      </c>
      <c r="J5146" s="32">
        <v>0</v>
      </c>
      <c r="K5146" s="32">
        <v>0</v>
      </c>
      <c r="L5146" s="32">
        <v>0</v>
      </c>
      <c r="M5146" s="32">
        <v>0</v>
      </c>
      <c r="N5146" s="80">
        <v>3</v>
      </c>
    </row>
    <row r="5148" spans="2:14" x14ac:dyDescent="0.2">
      <c r="B5148" s="40" t="str">
        <f xml:space="preserve"> HYPERLINK("#'目次'!B219", "[213]")</f>
        <v>[213]</v>
      </c>
      <c r="C5148" s="23" t="s">
        <v>343</v>
      </c>
    </row>
    <row r="5149" spans="2:14" x14ac:dyDescent="0.2">
      <c r="C5149" s="186" t="s">
        <v>326</v>
      </c>
    </row>
    <row r="5151" spans="2:14" x14ac:dyDescent="0.2">
      <c r="C5151" s="23" t="s">
        <v>14</v>
      </c>
    </row>
    <row r="5152" spans="2:14" ht="24" x14ac:dyDescent="0.2">
      <c r="D5152" s="195"/>
      <c r="E5152" s="196"/>
      <c r="F5152" s="196"/>
      <c r="G5152" s="37" t="s">
        <v>15</v>
      </c>
      <c r="H5152" s="33" t="s">
        <v>281</v>
      </c>
      <c r="I5152" s="13" t="s">
        <v>282</v>
      </c>
      <c r="J5152" s="13" t="s">
        <v>283</v>
      </c>
      <c r="K5152" s="13" t="s">
        <v>174</v>
      </c>
      <c r="L5152" s="13" t="s">
        <v>327</v>
      </c>
      <c r="M5152" s="13" t="s">
        <v>99</v>
      </c>
      <c r="N5152" s="38" t="s">
        <v>18</v>
      </c>
    </row>
    <row r="5153" spans="4:14" x14ac:dyDescent="0.2">
      <c r="D5153" s="197"/>
      <c r="E5153" s="198"/>
      <c r="F5153" s="198"/>
      <c r="G5153" s="35"/>
      <c r="H5153" s="39"/>
      <c r="I5153" s="14"/>
      <c r="J5153" s="14"/>
      <c r="K5153" s="14"/>
      <c r="L5153" s="14"/>
      <c r="M5153" s="14"/>
      <c r="N5153" s="34"/>
    </row>
    <row r="5154" spans="4:14" x14ac:dyDescent="0.2">
      <c r="D5154" s="56"/>
      <c r="E5154" s="58" t="s">
        <v>15</v>
      </c>
      <c r="F5154" s="46"/>
      <c r="G5154" s="36">
        <v>734</v>
      </c>
      <c r="H5154" s="17">
        <v>113</v>
      </c>
      <c r="I5154" s="17">
        <v>58</v>
      </c>
      <c r="J5154" s="17">
        <v>3</v>
      </c>
      <c r="K5154" s="17">
        <v>9</v>
      </c>
      <c r="L5154" s="17">
        <v>1</v>
      </c>
      <c r="M5154" s="17">
        <v>8</v>
      </c>
      <c r="N5154" s="47">
        <v>556</v>
      </c>
    </row>
    <row r="5155" spans="4:14" x14ac:dyDescent="0.2">
      <c r="D5155" s="199" t="s">
        <v>19</v>
      </c>
      <c r="E5155" s="22" t="s">
        <v>20</v>
      </c>
      <c r="F5155" s="21"/>
      <c r="G5155" s="19">
        <v>77</v>
      </c>
      <c r="H5155" s="27">
        <v>13</v>
      </c>
      <c r="I5155" s="3">
        <v>7</v>
      </c>
      <c r="J5155" s="3">
        <v>0</v>
      </c>
      <c r="K5155" s="3">
        <v>0</v>
      </c>
      <c r="L5155" s="3">
        <v>0</v>
      </c>
      <c r="M5155" s="3">
        <v>0</v>
      </c>
      <c r="N5155" s="26">
        <v>59</v>
      </c>
    </row>
    <row r="5156" spans="4:14" x14ac:dyDescent="0.2">
      <c r="D5156" s="200"/>
      <c r="E5156" s="4" t="s">
        <v>21</v>
      </c>
      <c r="F5156" s="5"/>
      <c r="G5156" s="6">
        <v>289</v>
      </c>
      <c r="H5156" s="8">
        <v>35</v>
      </c>
      <c r="I5156" s="1">
        <v>17</v>
      </c>
      <c r="J5156" s="1">
        <v>1</v>
      </c>
      <c r="K5156" s="1">
        <v>5</v>
      </c>
      <c r="L5156" s="1">
        <v>0</v>
      </c>
      <c r="M5156" s="1">
        <v>2</v>
      </c>
      <c r="N5156" s="9">
        <v>231</v>
      </c>
    </row>
    <row r="5157" spans="4:14" x14ac:dyDescent="0.2">
      <c r="D5157" s="200"/>
      <c r="E5157" s="4" t="s">
        <v>22</v>
      </c>
      <c r="F5157" s="5"/>
      <c r="G5157" s="6">
        <v>109</v>
      </c>
      <c r="H5157" s="8">
        <v>12</v>
      </c>
      <c r="I5157" s="1">
        <v>7</v>
      </c>
      <c r="J5157" s="1">
        <v>0</v>
      </c>
      <c r="K5157" s="1">
        <v>2</v>
      </c>
      <c r="L5157" s="1">
        <v>0</v>
      </c>
      <c r="M5157" s="1">
        <v>2</v>
      </c>
      <c r="N5157" s="9">
        <v>87</v>
      </c>
    </row>
    <row r="5158" spans="4:14" x14ac:dyDescent="0.2">
      <c r="D5158" s="200"/>
      <c r="E5158" s="4" t="s">
        <v>23</v>
      </c>
      <c r="F5158" s="5"/>
      <c r="G5158" s="6">
        <v>120</v>
      </c>
      <c r="H5158" s="8">
        <v>23</v>
      </c>
      <c r="I5158" s="1">
        <v>12</v>
      </c>
      <c r="J5158" s="1">
        <v>0</v>
      </c>
      <c r="K5158" s="1">
        <v>1</v>
      </c>
      <c r="L5158" s="1">
        <v>0</v>
      </c>
      <c r="M5158" s="1">
        <v>2</v>
      </c>
      <c r="N5158" s="9">
        <v>85</v>
      </c>
    </row>
    <row r="5159" spans="4:14" x14ac:dyDescent="0.2">
      <c r="D5159" s="200"/>
      <c r="E5159" s="4" t="s">
        <v>24</v>
      </c>
      <c r="F5159" s="5"/>
      <c r="G5159" s="6">
        <v>139</v>
      </c>
      <c r="H5159" s="8">
        <v>30</v>
      </c>
      <c r="I5159" s="1">
        <v>15</v>
      </c>
      <c r="J5159" s="1">
        <v>2</v>
      </c>
      <c r="K5159" s="1">
        <v>1</v>
      </c>
      <c r="L5159" s="1">
        <v>1</v>
      </c>
      <c r="M5159" s="1">
        <v>2</v>
      </c>
      <c r="N5159" s="9">
        <v>94</v>
      </c>
    </row>
    <row r="5160" spans="4:14" x14ac:dyDescent="0.2">
      <c r="D5160" s="199" t="s">
        <v>25</v>
      </c>
      <c r="E5160" s="22" t="s">
        <v>26</v>
      </c>
      <c r="F5160" s="21"/>
      <c r="G5160" s="19">
        <v>243</v>
      </c>
      <c r="H5160" s="27">
        <v>34</v>
      </c>
      <c r="I5160" s="3">
        <v>20</v>
      </c>
      <c r="J5160" s="3">
        <v>1</v>
      </c>
      <c r="K5160" s="3">
        <v>3</v>
      </c>
      <c r="L5160" s="3">
        <v>1</v>
      </c>
      <c r="M5160" s="3">
        <v>2</v>
      </c>
      <c r="N5160" s="26">
        <v>185</v>
      </c>
    </row>
    <row r="5161" spans="4:14" x14ac:dyDescent="0.2">
      <c r="D5161" s="200"/>
      <c r="E5161" s="4" t="s">
        <v>27</v>
      </c>
      <c r="F5161" s="5"/>
      <c r="G5161" s="6">
        <v>234</v>
      </c>
      <c r="H5161" s="8">
        <v>38</v>
      </c>
      <c r="I5161" s="1">
        <v>15</v>
      </c>
      <c r="J5161" s="1">
        <v>1</v>
      </c>
      <c r="K5161" s="1">
        <v>1</v>
      </c>
      <c r="L5161" s="1">
        <v>0</v>
      </c>
      <c r="M5161" s="1">
        <v>4</v>
      </c>
      <c r="N5161" s="9">
        <v>177</v>
      </c>
    </row>
    <row r="5162" spans="4:14" x14ac:dyDescent="0.2">
      <c r="D5162" s="200"/>
      <c r="E5162" s="4" t="s">
        <v>28</v>
      </c>
      <c r="F5162" s="5"/>
      <c r="G5162" s="6">
        <v>208</v>
      </c>
      <c r="H5162" s="8">
        <v>28</v>
      </c>
      <c r="I5162" s="1">
        <v>16</v>
      </c>
      <c r="J5162" s="1">
        <v>1</v>
      </c>
      <c r="K5162" s="1">
        <v>4</v>
      </c>
      <c r="L5162" s="1">
        <v>0</v>
      </c>
      <c r="M5162" s="1">
        <v>2</v>
      </c>
      <c r="N5162" s="9">
        <v>164</v>
      </c>
    </row>
    <row r="5163" spans="4:14" x14ac:dyDescent="0.2">
      <c r="D5163" s="200"/>
      <c r="E5163" s="4" t="s">
        <v>29</v>
      </c>
      <c r="F5163" s="5"/>
      <c r="G5163" s="6">
        <v>49</v>
      </c>
      <c r="H5163" s="8">
        <v>13</v>
      </c>
      <c r="I5163" s="1">
        <v>7</v>
      </c>
      <c r="J5163" s="1">
        <v>0</v>
      </c>
      <c r="K5163" s="1">
        <v>1</v>
      </c>
      <c r="L5163" s="1">
        <v>0</v>
      </c>
      <c r="M5163" s="1">
        <v>0</v>
      </c>
      <c r="N5163" s="9">
        <v>30</v>
      </c>
    </row>
    <row r="5164" spans="4:14" x14ac:dyDescent="0.2">
      <c r="D5164" s="199" t="s">
        <v>30</v>
      </c>
      <c r="E5164" s="22" t="s">
        <v>31</v>
      </c>
      <c r="F5164" s="21"/>
      <c r="G5164" s="19">
        <v>348</v>
      </c>
      <c r="H5164" s="27">
        <v>56</v>
      </c>
      <c r="I5164" s="3">
        <v>33</v>
      </c>
      <c r="J5164" s="3">
        <v>3</v>
      </c>
      <c r="K5164" s="3">
        <v>6</v>
      </c>
      <c r="L5164" s="3">
        <v>1</v>
      </c>
      <c r="M5164" s="3">
        <v>3</v>
      </c>
      <c r="N5164" s="26">
        <v>256</v>
      </c>
    </row>
    <row r="5165" spans="4:14" x14ac:dyDescent="0.2">
      <c r="D5165" s="200"/>
      <c r="E5165" s="4" t="s">
        <v>32</v>
      </c>
      <c r="F5165" s="5"/>
      <c r="G5165" s="6">
        <v>386</v>
      </c>
      <c r="H5165" s="8">
        <v>57</v>
      </c>
      <c r="I5165" s="1">
        <v>25</v>
      </c>
      <c r="J5165" s="1">
        <v>0</v>
      </c>
      <c r="K5165" s="1">
        <v>3</v>
      </c>
      <c r="L5165" s="1">
        <v>0</v>
      </c>
      <c r="M5165" s="1">
        <v>5</v>
      </c>
      <c r="N5165" s="9">
        <v>300</v>
      </c>
    </row>
    <row r="5166" spans="4:14" x14ac:dyDescent="0.2">
      <c r="D5166" s="199" t="s">
        <v>33</v>
      </c>
      <c r="E5166" s="22" t="s">
        <v>34</v>
      </c>
      <c r="F5166" s="21"/>
      <c r="G5166" s="19">
        <v>19</v>
      </c>
      <c r="H5166" s="27">
        <v>3</v>
      </c>
      <c r="I5166" s="3">
        <v>0</v>
      </c>
      <c r="J5166" s="3">
        <v>0</v>
      </c>
      <c r="K5166" s="3">
        <v>0</v>
      </c>
      <c r="L5166" s="3">
        <v>0</v>
      </c>
      <c r="M5166" s="3">
        <v>0</v>
      </c>
      <c r="N5166" s="26">
        <v>16</v>
      </c>
    </row>
    <row r="5167" spans="4:14" x14ac:dyDescent="0.2">
      <c r="D5167" s="200"/>
      <c r="E5167" s="4" t="s">
        <v>35</v>
      </c>
      <c r="F5167" s="5"/>
      <c r="G5167" s="6">
        <v>97</v>
      </c>
      <c r="H5167" s="8">
        <v>14</v>
      </c>
      <c r="I5167" s="1">
        <v>6</v>
      </c>
      <c r="J5167" s="1">
        <v>3</v>
      </c>
      <c r="K5167" s="1">
        <v>2</v>
      </c>
      <c r="L5167" s="1">
        <v>0</v>
      </c>
      <c r="M5167" s="1">
        <v>2</v>
      </c>
      <c r="N5167" s="9">
        <v>72</v>
      </c>
    </row>
    <row r="5168" spans="4:14" x14ac:dyDescent="0.2">
      <c r="D5168" s="200"/>
      <c r="E5168" s="4" t="s">
        <v>36</v>
      </c>
      <c r="F5168" s="5"/>
      <c r="G5168" s="6">
        <v>142</v>
      </c>
      <c r="H5168" s="8">
        <v>20</v>
      </c>
      <c r="I5168" s="1">
        <v>9</v>
      </c>
      <c r="J5168" s="1">
        <v>0</v>
      </c>
      <c r="K5168" s="1">
        <v>1</v>
      </c>
      <c r="L5168" s="1">
        <v>0</v>
      </c>
      <c r="M5168" s="1">
        <v>0</v>
      </c>
      <c r="N5168" s="9">
        <v>113</v>
      </c>
    </row>
    <row r="5169" spans="2:14" x14ac:dyDescent="0.2">
      <c r="D5169" s="200"/>
      <c r="E5169" s="4" t="s">
        <v>37</v>
      </c>
      <c r="F5169" s="5"/>
      <c r="G5169" s="6">
        <v>164</v>
      </c>
      <c r="H5169" s="8">
        <v>34</v>
      </c>
      <c r="I5169" s="1">
        <v>16</v>
      </c>
      <c r="J5169" s="1">
        <v>0</v>
      </c>
      <c r="K5169" s="1">
        <v>0</v>
      </c>
      <c r="L5169" s="1">
        <v>0</v>
      </c>
      <c r="M5169" s="1">
        <v>1</v>
      </c>
      <c r="N5169" s="9">
        <v>115</v>
      </c>
    </row>
    <row r="5170" spans="2:14" x14ac:dyDescent="0.2">
      <c r="D5170" s="200"/>
      <c r="E5170" s="4" t="s">
        <v>38</v>
      </c>
      <c r="F5170" s="5"/>
      <c r="G5170" s="6">
        <v>129</v>
      </c>
      <c r="H5170" s="8">
        <v>14</v>
      </c>
      <c r="I5170" s="1">
        <v>8</v>
      </c>
      <c r="J5170" s="1">
        <v>0</v>
      </c>
      <c r="K5170" s="1">
        <v>3</v>
      </c>
      <c r="L5170" s="1">
        <v>1</v>
      </c>
      <c r="M5170" s="1">
        <v>2</v>
      </c>
      <c r="N5170" s="9">
        <v>104</v>
      </c>
    </row>
    <row r="5171" spans="2:14" x14ac:dyDescent="0.2">
      <c r="D5171" s="200"/>
      <c r="E5171" s="4" t="s">
        <v>39</v>
      </c>
      <c r="F5171" s="5"/>
      <c r="G5171" s="6">
        <v>127</v>
      </c>
      <c r="H5171" s="8">
        <v>17</v>
      </c>
      <c r="I5171" s="1">
        <v>18</v>
      </c>
      <c r="J5171" s="1">
        <v>0</v>
      </c>
      <c r="K5171" s="1">
        <v>3</v>
      </c>
      <c r="L5171" s="1">
        <v>0</v>
      </c>
      <c r="M5171" s="1">
        <v>1</v>
      </c>
      <c r="N5171" s="9">
        <v>94</v>
      </c>
    </row>
    <row r="5172" spans="2:14" x14ac:dyDescent="0.2">
      <c r="D5172" s="201"/>
      <c r="E5172" s="57" t="s">
        <v>40</v>
      </c>
      <c r="F5172" s="59"/>
      <c r="G5172" s="55">
        <v>56</v>
      </c>
      <c r="H5172" s="77">
        <v>11</v>
      </c>
      <c r="I5172" s="32">
        <v>1</v>
      </c>
      <c r="J5172" s="32">
        <v>0</v>
      </c>
      <c r="K5172" s="32">
        <v>0</v>
      </c>
      <c r="L5172" s="32">
        <v>0</v>
      </c>
      <c r="M5172" s="32">
        <v>2</v>
      </c>
      <c r="N5172" s="80">
        <v>42</v>
      </c>
    </row>
    <row r="5174" spans="2:14" x14ac:dyDescent="0.2">
      <c r="B5174" s="40" t="str">
        <f xml:space="preserve"> HYPERLINK("#'目次'!B220", "[214]")</f>
        <v>[214]</v>
      </c>
      <c r="C5174" s="23" t="s">
        <v>343</v>
      </c>
    </row>
    <row r="5175" spans="2:14" x14ac:dyDescent="0.2">
      <c r="C5175" s="186" t="s">
        <v>326</v>
      </c>
    </row>
    <row r="5177" spans="2:14" x14ac:dyDescent="0.2">
      <c r="C5177" s="23" t="s">
        <v>48</v>
      </c>
    </row>
    <row r="5178" spans="2:14" ht="24" x14ac:dyDescent="0.2">
      <c r="D5178" s="195"/>
      <c r="E5178" s="196"/>
      <c r="F5178" s="196"/>
      <c r="G5178" s="37" t="s">
        <v>15</v>
      </c>
      <c r="H5178" s="33" t="s">
        <v>281</v>
      </c>
      <c r="I5178" s="13" t="s">
        <v>282</v>
      </c>
      <c r="J5178" s="13" t="s">
        <v>283</v>
      </c>
      <c r="K5178" s="13" t="s">
        <v>174</v>
      </c>
      <c r="L5178" s="13" t="s">
        <v>327</v>
      </c>
      <c r="M5178" s="13" t="s">
        <v>99</v>
      </c>
      <c r="N5178" s="38" t="s">
        <v>18</v>
      </c>
    </row>
    <row r="5179" spans="2:14" x14ac:dyDescent="0.2">
      <c r="D5179" s="197"/>
      <c r="E5179" s="198"/>
      <c r="F5179" s="198"/>
      <c r="G5179" s="35"/>
      <c r="H5179" s="39"/>
      <c r="I5179" s="14"/>
      <c r="J5179" s="14"/>
      <c r="K5179" s="14"/>
      <c r="L5179" s="14"/>
      <c r="M5179" s="14"/>
      <c r="N5179" s="34"/>
    </row>
    <row r="5180" spans="2:14" x14ac:dyDescent="0.2">
      <c r="D5180" s="56"/>
      <c r="E5180" s="58" t="s">
        <v>15</v>
      </c>
      <c r="F5180" s="46"/>
      <c r="G5180" s="36">
        <v>734</v>
      </c>
      <c r="H5180" s="17">
        <v>113</v>
      </c>
      <c r="I5180" s="17">
        <v>58</v>
      </c>
      <c r="J5180" s="17">
        <v>3</v>
      </c>
      <c r="K5180" s="17">
        <v>9</v>
      </c>
      <c r="L5180" s="17">
        <v>1</v>
      </c>
      <c r="M5180" s="17">
        <v>8</v>
      </c>
      <c r="N5180" s="47">
        <v>556</v>
      </c>
    </row>
    <row r="5181" spans="2:14" x14ac:dyDescent="0.2">
      <c r="D5181" s="199" t="s">
        <v>49</v>
      </c>
      <c r="E5181" s="22" t="s">
        <v>50</v>
      </c>
      <c r="F5181" s="21"/>
      <c r="G5181" s="19">
        <v>5</v>
      </c>
      <c r="H5181" s="27">
        <v>1</v>
      </c>
      <c r="I5181" s="3">
        <v>1</v>
      </c>
      <c r="J5181" s="3">
        <v>0</v>
      </c>
      <c r="K5181" s="3">
        <v>0</v>
      </c>
      <c r="L5181" s="3">
        <v>0</v>
      </c>
      <c r="M5181" s="3">
        <v>0</v>
      </c>
      <c r="N5181" s="26">
        <v>3</v>
      </c>
    </row>
    <row r="5182" spans="2:14" x14ac:dyDescent="0.2">
      <c r="D5182" s="200"/>
      <c r="E5182" s="4" t="s">
        <v>51</v>
      </c>
      <c r="F5182" s="5"/>
      <c r="G5182" s="6">
        <v>76</v>
      </c>
      <c r="H5182" s="8">
        <v>18</v>
      </c>
      <c r="I5182" s="1">
        <v>7</v>
      </c>
      <c r="J5182" s="1">
        <v>1</v>
      </c>
      <c r="K5182" s="1">
        <v>1</v>
      </c>
      <c r="L5182" s="1">
        <v>1</v>
      </c>
      <c r="M5182" s="1">
        <v>2</v>
      </c>
      <c r="N5182" s="9">
        <v>48</v>
      </c>
    </row>
    <row r="5183" spans="2:14" x14ac:dyDescent="0.2">
      <c r="D5183" s="200"/>
      <c r="E5183" s="4" t="s">
        <v>52</v>
      </c>
      <c r="F5183" s="5"/>
      <c r="G5183" s="6">
        <v>21</v>
      </c>
      <c r="H5183" s="8">
        <v>4</v>
      </c>
      <c r="I5183" s="1">
        <v>4</v>
      </c>
      <c r="J5183" s="1">
        <v>0</v>
      </c>
      <c r="K5183" s="1">
        <v>1</v>
      </c>
      <c r="L5183" s="1">
        <v>0</v>
      </c>
      <c r="M5183" s="1">
        <v>0</v>
      </c>
      <c r="N5183" s="9">
        <v>14</v>
      </c>
    </row>
    <row r="5184" spans="2:14" x14ac:dyDescent="0.2">
      <c r="D5184" s="200"/>
      <c r="E5184" s="4" t="s">
        <v>53</v>
      </c>
      <c r="F5184" s="5"/>
      <c r="G5184" s="6">
        <v>32</v>
      </c>
      <c r="H5184" s="8">
        <v>5</v>
      </c>
      <c r="I5184" s="1">
        <v>1</v>
      </c>
      <c r="J5184" s="1">
        <v>0</v>
      </c>
      <c r="K5184" s="1">
        <v>0</v>
      </c>
      <c r="L5184" s="1">
        <v>0</v>
      </c>
      <c r="M5184" s="1">
        <v>0</v>
      </c>
      <c r="N5184" s="9">
        <v>26</v>
      </c>
    </row>
    <row r="5185" spans="4:14" x14ac:dyDescent="0.2">
      <c r="D5185" s="200"/>
      <c r="E5185" s="4" t="s">
        <v>54</v>
      </c>
      <c r="F5185" s="5"/>
      <c r="G5185" s="6">
        <v>170</v>
      </c>
      <c r="H5185" s="8">
        <v>15</v>
      </c>
      <c r="I5185" s="1">
        <v>14</v>
      </c>
      <c r="J5185" s="1">
        <v>0</v>
      </c>
      <c r="K5185" s="1">
        <v>3</v>
      </c>
      <c r="L5185" s="1">
        <v>0</v>
      </c>
      <c r="M5185" s="1">
        <v>1</v>
      </c>
      <c r="N5185" s="9">
        <v>140</v>
      </c>
    </row>
    <row r="5186" spans="4:14" x14ac:dyDescent="0.2">
      <c r="D5186" s="200"/>
      <c r="E5186" s="4" t="s">
        <v>55</v>
      </c>
      <c r="F5186" s="5"/>
      <c r="G5186" s="6">
        <v>79</v>
      </c>
      <c r="H5186" s="8">
        <v>17</v>
      </c>
      <c r="I5186" s="1">
        <v>8</v>
      </c>
      <c r="J5186" s="1">
        <v>0</v>
      </c>
      <c r="K5186" s="1">
        <v>0</v>
      </c>
      <c r="L5186" s="1">
        <v>0</v>
      </c>
      <c r="M5186" s="1">
        <v>3</v>
      </c>
      <c r="N5186" s="9">
        <v>52</v>
      </c>
    </row>
    <row r="5187" spans="4:14" x14ac:dyDescent="0.2">
      <c r="D5187" s="200"/>
      <c r="E5187" s="4" t="s">
        <v>56</v>
      </c>
      <c r="F5187" s="5"/>
      <c r="G5187" s="6">
        <v>127</v>
      </c>
      <c r="H5187" s="8">
        <v>18</v>
      </c>
      <c r="I5187" s="1">
        <v>8</v>
      </c>
      <c r="J5187" s="1">
        <v>0</v>
      </c>
      <c r="K5187" s="1">
        <v>0</v>
      </c>
      <c r="L5187" s="1">
        <v>0</v>
      </c>
      <c r="M5187" s="1">
        <v>1</v>
      </c>
      <c r="N5187" s="9">
        <v>101</v>
      </c>
    </row>
    <row r="5188" spans="4:14" x14ac:dyDescent="0.2">
      <c r="D5188" s="200"/>
      <c r="E5188" s="4" t="s">
        <v>57</v>
      </c>
      <c r="F5188" s="5"/>
      <c r="G5188" s="6">
        <v>122</v>
      </c>
      <c r="H5188" s="8">
        <v>21</v>
      </c>
      <c r="I5188" s="1">
        <v>8</v>
      </c>
      <c r="J5188" s="1">
        <v>0</v>
      </c>
      <c r="K5188" s="1">
        <v>1</v>
      </c>
      <c r="L5188" s="1">
        <v>0</v>
      </c>
      <c r="M5188" s="1">
        <v>0</v>
      </c>
      <c r="N5188" s="9">
        <v>94</v>
      </c>
    </row>
    <row r="5189" spans="4:14" x14ac:dyDescent="0.2">
      <c r="D5189" s="200"/>
      <c r="E5189" s="4" t="s">
        <v>58</v>
      </c>
      <c r="F5189" s="5"/>
      <c r="G5189" s="6">
        <v>42</v>
      </c>
      <c r="H5189" s="8">
        <v>4</v>
      </c>
      <c r="I5189" s="1">
        <v>1</v>
      </c>
      <c r="J5189" s="1">
        <v>2</v>
      </c>
      <c r="K5189" s="1">
        <v>1</v>
      </c>
      <c r="L5189" s="1">
        <v>0</v>
      </c>
      <c r="M5189" s="1">
        <v>0</v>
      </c>
      <c r="N5189" s="9">
        <v>34</v>
      </c>
    </row>
    <row r="5190" spans="4:14" x14ac:dyDescent="0.2">
      <c r="D5190" s="200"/>
      <c r="E5190" s="4" t="s">
        <v>59</v>
      </c>
      <c r="F5190" s="5"/>
      <c r="G5190" s="6">
        <v>59</v>
      </c>
      <c r="H5190" s="8">
        <v>10</v>
      </c>
      <c r="I5190" s="1">
        <v>6</v>
      </c>
      <c r="J5190" s="1">
        <v>0</v>
      </c>
      <c r="K5190" s="1">
        <v>2</v>
      </c>
      <c r="L5190" s="1">
        <v>0</v>
      </c>
      <c r="M5190" s="1">
        <v>1</v>
      </c>
      <c r="N5190" s="9">
        <v>43</v>
      </c>
    </row>
    <row r="5191" spans="4:14" x14ac:dyDescent="0.2">
      <c r="D5191" s="199" t="s">
        <v>60</v>
      </c>
      <c r="E5191" s="22" t="s">
        <v>61</v>
      </c>
      <c r="F5191" s="21"/>
      <c r="G5191" s="19">
        <v>94</v>
      </c>
      <c r="H5191" s="27">
        <v>20</v>
      </c>
      <c r="I5191" s="3">
        <v>10</v>
      </c>
      <c r="J5191" s="3">
        <v>1</v>
      </c>
      <c r="K5191" s="3">
        <v>2</v>
      </c>
      <c r="L5191" s="3">
        <v>0</v>
      </c>
      <c r="M5191" s="3">
        <v>1</v>
      </c>
      <c r="N5191" s="26">
        <v>63</v>
      </c>
    </row>
    <row r="5192" spans="4:14" x14ac:dyDescent="0.2">
      <c r="D5192" s="200"/>
      <c r="E5192" s="4" t="s">
        <v>62</v>
      </c>
      <c r="F5192" s="5"/>
      <c r="G5192" s="6">
        <v>87</v>
      </c>
      <c r="H5192" s="8">
        <v>14</v>
      </c>
      <c r="I5192" s="1">
        <v>8</v>
      </c>
      <c r="J5192" s="1">
        <v>1</v>
      </c>
      <c r="K5192" s="1">
        <v>1</v>
      </c>
      <c r="L5192" s="1">
        <v>0</v>
      </c>
      <c r="M5192" s="1">
        <v>3</v>
      </c>
      <c r="N5192" s="9">
        <v>63</v>
      </c>
    </row>
    <row r="5193" spans="4:14" x14ac:dyDescent="0.2">
      <c r="D5193" s="200"/>
      <c r="E5193" s="4" t="s">
        <v>63</v>
      </c>
      <c r="F5193" s="5"/>
      <c r="G5193" s="6">
        <v>79</v>
      </c>
      <c r="H5193" s="8">
        <v>14</v>
      </c>
      <c r="I5193" s="1">
        <v>4</v>
      </c>
      <c r="J5193" s="1">
        <v>0</v>
      </c>
      <c r="K5193" s="1">
        <v>0</v>
      </c>
      <c r="L5193" s="1">
        <v>0</v>
      </c>
      <c r="M5193" s="1">
        <v>0</v>
      </c>
      <c r="N5193" s="9">
        <v>61</v>
      </c>
    </row>
    <row r="5194" spans="4:14" x14ac:dyDescent="0.2">
      <c r="D5194" s="200"/>
      <c r="E5194" s="4" t="s">
        <v>64</v>
      </c>
      <c r="F5194" s="5"/>
      <c r="G5194" s="6">
        <v>81</v>
      </c>
      <c r="H5194" s="8">
        <v>14</v>
      </c>
      <c r="I5194" s="1">
        <v>6</v>
      </c>
      <c r="J5194" s="1">
        <v>0</v>
      </c>
      <c r="K5194" s="1">
        <v>2</v>
      </c>
      <c r="L5194" s="1">
        <v>0</v>
      </c>
      <c r="M5194" s="1">
        <v>0</v>
      </c>
      <c r="N5194" s="9">
        <v>59</v>
      </c>
    </row>
    <row r="5195" spans="4:14" x14ac:dyDescent="0.2">
      <c r="D5195" s="200"/>
      <c r="E5195" s="4" t="s">
        <v>65</v>
      </c>
      <c r="F5195" s="5"/>
      <c r="G5195" s="6">
        <v>79</v>
      </c>
      <c r="H5195" s="8">
        <v>11</v>
      </c>
      <c r="I5195" s="1">
        <v>7</v>
      </c>
      <c r="J5195" s="1">
        <v>0</v>
      </c>
      <c r="K5195" s="1">
        <v>1</v>
      </c>
      <c r="L5195" s="1">
        <v>0</v>
      </c>
      <c r="M5195" s="1">
        <v>1</v>
      </c>
      <c r="N5195" s="9">
        <v>60</v>
      </c>
    </row>
    <row r="5196" spans="4:14" x14ac:dyDescent="0.2">
      <c r="D5196" s="200"/>
      <c r="E5196" s="4" t="s">
        <v>66</v>
      </c>
      <c r="F5196" s="5"/>
      <c r="G5196" s="6">
        <v>71</v>
      </c>
      <c r="H5196" s="8">
        <v>11</v>
      </c>
      <c r="I5196" s="1">
        <v>4</v>
      </c>
      <c r="J5196" s="1">
        <v>0</v>
      </c>
      <c r="K5196" s="1">
        <v>0</v>
      </c>
      <c r="L5196" s="1">
        <v>0</v>
      </c>
      <c r="M5196" s="1">
        <v>1</v>
      </c>
      <c r="N5196" s="9">
        <v>55</v>
      </c>
    </row>
    <row r="5197" spans="4:14" x14ac:dyDescent="0.2">
      <c r="D5197" s="200"/>
      <c r="E5197" s="4" t="s">
        <v>67</v>
      </c>
      <c r="F5197" s="5"/>
      <c r="G5197" s="6">
        <v>108</v>
      </c>
      <c r="H5197" s="8">
        <v>15</v>
      </c>
      <c r="I5197" s="1">
        <v>8</v>
      </c>
      <c r="J5197" s="1">
        <v>1</v>
      </c>
      <c r="K5197" s="1">
        <v>1</v>
      </c>
      <c r="L5197" s="1">
        <v>1</v>
      </c>
      <c r="M5197" s="1">
        <v>0</v>
      </c>
      <c r="N5197" s="9">
        <v>86</v>
      </c>
    </row>
    <row r="5198" spans="4:14" x14ac:dyDescent="0.2">
      <c r="D5198" s="200"/>
      <c r="E5198" s="4" t="s">
        <v>68</v>
      </c>
      <c r="F5198" s="5"/>
      <c r="G5198" s="6">
        <v>39</v>
      </c>
      <c r="H5198" s="8">
        <v>2</v>
      </c>
      <c r="I5198" s="1">
        <v>4</v>
      </c>
      <c r="J5198" s="1">
        <v>0</v>
      </c>
      <c r="K5198" s="1">
        <v>1</v>
      </c>
      <c r="L5198" s="1">
        <v>0</v>
      </c>
      <c r="M5198" s="1">
        <v>1</v>
      </c>
      <c r="N5198" s="9">
        <v>31</v>
      </c>
    </row>
    <row r="5199" spans="4:14" x14ac:dyDescent="0.2">
      <c r="D5199" s="200"/>
      <c r="E5199" s="4" t="s">
        <v>69</v>
      </c>
      <c r="F5199" s="5"/>
      <c r="G5199" s="6">
        <v>29</v>
      </c>
      <c r="H5199" s="8">
        <v>1</v>
      </c>
      <c r="I5199" s="1">
        <v>3</v>
      </c>
      <c r="J5199" s="1">
        <v>0</v>
      </c>
      <c r="K5199" s="1">
        <v>0</v>
      </c>
      <c r="L5199" s="1">
        <v>0</v>
      </c>
      <c r="M5199" s="1">
        <v>0</v>
      </c>
      <c r="N5199" s="9">
        <v>26</v>
      </c>
    </row>
    <row r="5200" spans="4:14" x14ac:dyDescent="0.2">
      <c r="D5200" s="93" t="s">
        <v>70</v>
      </c>
      <c r="E5200" s="89" t="s">
        <v>18</v>
      </c>
      <c r="F5200" s="92"/>
      <c r="G5200" s="94">
        <v>0</v>
      </c>
      <c r="H5200" s="122">
        <v>0</v>
      </c>
      <c r="I5200" s="63">
        <v>0</v>
      </c>
      <c r="J5200" s="63">
        <v>0</v>
      </c>
      <c r="K5200" s="63">
        <v>0</v>
      </c>
      <c r="L5200" s="63">
        <v>0</v>
      </c>
      <c r="M5200" s="63">
        <v>0</v>
      </c>
      <c r="N5200" s="121">
        <v>0</v>
      </c>
    </row>
    <row r="5202" spans="2:14" x14ac:dyDescent="0.2">
      <c r="B5202" s="40" t="str">
        <f xml:space="preserve"> HYPERLINK("#'目次'!B221", "[215]")</f>
        <v>[215]</v>
      </c>
      <c r="C5202" s="23" t="s">
        <v>343</v>
      </c>
    </row>
    <row r="5203" spans="2:14" x14ac:dyDescent="0.2">
      <c r="C5203" s="186" t="s">
        <v>326</v>
      </c>
    </row>
    <row r="5205" spans="2:14" x14ac:dyDescent="0.2">
      <c r="C5205" s="23" t="s">
        <v>73</v>
      </c>
    </row>
    <row r="5206" spans="2:14" ht="24" x14ac:dyDescent="0.2">
      <c r="D5206" s="195"/>
      <c r="E5206" s="196"/>
      <c r="F5206" s="196"/>
      <c r="G5206" s="37" t="s">
        <v>15</v>
      </c>
      <c r="H5206" s="33" t="s">
        <v>281</v>
      </c>
      <c r="I5206" s="13" t="s">
        <v>282</v>
      </c>
      <c r="J5206" s="13" t="s">
        <v>283</v>
      </c>
      <c r="K5206" s="13" t="s">
        <v>174</v>
      </c>
      <c r="L5206" s="13" t="s">
        <v>327</v>
      </c>
      <c r="M5206" s="13" t="s">
        <v>99</v>
      </c>
      <c r="N5206" s="38" t="s">
        <v>18</v>
      </c>
    </row>
    <row r="5207" spans="2:14" x14ac:dyDescent="0.2">
      <c r="D5207" s="197"/>
      <c r="E5207" s="198"/>
      <c r="F5207" s="198"/>
      <c r="G5207" s="35"/>
      <c r="H5207" s="39"/>
      <c r="I5207" s="14"/>
      <c r="J5207" s="14"/>
      <c r="K5207" s="14"/>
      <c r="L5207" s="14"/>
      <c r="M5207" s="14"/>
      <c r="N5207" s="34"/>
    </row>
    <row r="5208" spans="2:14" x14ac:dyDescent="0.2">
      <c r="D5208" s="56"/>
      <c r="E5208" s="58" t="s">
        <v>15</v>
      </c>
      <c r="F5208" s="46"/>
      <c r="G5208" s="36">
        <v>734</v>
      </c>
      <c r="H5208" s="17">
        <v>113</v>
      </c>
      <c r="I5208" s="17">
        <v>58</v>
      </c>
      <c r="J5208" s="17">
        <v>3</v>
      </c>
      <c r="K5208" s="17">
        <v>9</v>
      </c>
      <c r="L5208" s="17">
        <v>1</v>
      </c>
      <c r="M5208" s="17">
        <v>8</v>
      </c>
      <c r="N5208" s="47">
        <v>556</v>
      </c>
    </row>
    <row r="5209" spans="2:14" x14ac:dyDescent="0.2">
      <c r="D5209" s="199" t="s">
        <v>74</v>
      </c>
      <c r="E5209" s="22" t="s">
        <v>75</v>
      </c>
      <c r="F5209" s="21"/>
      <c r="G5209" s="19">
        <v>348</v>
      </c>
      <c r="H5209" s="27">
        <v>56</v>
      </c>
      <c r="I5209" s="3">
        <v>33</v>
      </c>
      <c r="J5209" s="3">
        <v>3</v>
      </c>
      <c r="K5209" s="3">
        <v>6</v>
      </c>
      <c r="L5209" s="3">
        <v>1</v>
      </c>
      <c r="M5209" s="3">
        <v>3</v>
      </c>
      <c r="N5209" s="26">
        <v>256</v>
      </c>
    </row>
    <row r="5210" spans="2:14" x14ac:dyDescent="0.2">
      <c r="D5210" s="200"/>
      <c r="E5210" s="4" t="s">
        <v>34</v>
      </c>
      <c r="F5210" s="5"/>
      <c r="G5210" s="6">
        <v>9</v>
      </c>
      <c r="H5210" s="8">
        <v>0</v>
      </c>
      <c r="I5210" s="1">
        <v>0</v>
      </c>
      <c r="J5210" s="1">
        <v>0</v>
      </c>
      <c r="K5210" s="1">
        <v>0</v>
      </c>
      <c r="L5210" s="1">
        <v>0</v>
      </c>
      <c r="M5210" s="1">
        <v>0</v>
      </c>
      <c r="N5210" s="9">
        <v>9</v>
      </c>
    </row>
    <row r="5211" spans="2:14" x14ac:dyDescent="0.2">
      <c r="D5211" s="200"/>
      <c r="E5211" s="4" t="s">
        <v>35</v>
      </c>
      <c r="F5211" s="5"/>
      <c r="G5211" s="6">
        <v>42</v>
      </c>
      <c r="H5211" s="8">
        <v>7</v>
      </c>
      <c r="I5211" s="1">
        <v>2</v>
      </c>
      <c r="J5211" s="1">
        <v>3</v>
      </c>
      <c r="K5211" s="1">
        <v>2</v>
      </c>
      <c r="L5211" s="1">
        <v>0</v>
      </c>
      <c r="M5211" s="1">
        <v>0</v>
      </c>
      <c r="N5211" s="9">
        <v>29</v>
      </c>
    </row>
    <row r="5212" spans="2:14" x14ac:dyDescent="0.2">
      <c r="D5212" s="200"/>
      <c r="E5212" s="4" t="s">
        <v>36</v>
      </c>
      <c r="F5212" s="5"/>
      <c r="G5212" s="6">
        <v>70</v>
      </c>
      <c r="H5212" s="8">
        <v>12</v>
      </c>
      <c r="I5212" s="1">
        <v>4</v>
      </c>
      <c r="J5212" s="1">
        <v>0</v>
      </c>
      <c r="K5212" s="1">
        <v>0</v>
      </c>
      <c r="L5212" s="1">
        <v>0</v>
      </c>
      <c r="M5212" s="1">
        <v>0</v>
      </c>
      <c r="N5212" s="9">
        <v>55</v>
      </c>
    </row>
    <row r="5213" spans="2:14" x14ac:dyDescent="0.2">
      <c r="D5213" s="200"/>
      <c r="E5213" s="4" t="s">
        <v>37</v>
      </c>
      <c r="F5213" s="5"/>
      <c r="G5213" s="6">
        <v>76</v>
      </c>
      <c r="H5213" s="8">
        <v>14</v>
      </c>
      <c r="I5213" s="1">
        <v>10</v>
      </c>
      <c r="J5213" s="1">
        <v>0</v>
      </c>
      <c r="K5213" s="1">
        <v>0</v>
      </c>
      <c r="L5213" s="1">
        <v>0</v>
      </c>
      <c r="M5213" s="1">
        <v>0</v>
      </c>
      <c r="N5213" s="9">
        <v>53</v>
      </c>
    </row>
    <row r="5214" spans="2:14" x14ac:dyDescent="0.2">
      <c r="D5214" s="200"/>
      <c r="E5214" s="4" t="s">
        <v>38</v>
      </c>
      <c r="F5214" s="5"/>
      <c r="G5214" s="6">
        <v>63</v>
      </c>
      <c r="H5214" s="8">
        <v>10</v>
      </c>
      <c r="I5214" s="1">
        <v>7</v>
      </c>
      <c r="J5214" s="1">
        <v>0</v>
      </c>
      <c r="K5214" s="1">
        <v>2</v>
      </c>
      <c r="L5214" s="1">
        <v>1</v>
      </c>
      <c r="M5214" s="1">
        <v>1</v>
      </c>
      <c r="N5214" s="9">
        <v>45</v>
      </c>
    </row>
    <row r="5215" spans="2:14" x14ac:dyDescent="0.2">
      <c r="D5215" s="200"/>
      <c r="E5215" s="4" t="s">
        <v>39</v>
      </c>
      <c r="F5215" s="5"/>
      <c r="G5215" s="6">
        <v>63</v>
      </c>
      <c r="H5215" s="8">
        <v>9</v>
      </c>
      <c r="I5215" s="1">
        <v>10</v>
      </c>
      <c r="J5215" s="1">
        <v>0</v>
      </c>
      <c r="K5215" s="1">
        <v>2</v>
      </c>
      <c r="L5215" s="1">
        <v>0</v>
      </c>
      <c r="M5215" s="1">
        <v>1</v>
      </c>
      <c r="N5215" s="9">
        <v>45</v>
      </c>
    </row>
    <row r="5216" spans="2:14" x14ac:dyDescent="0.2">
      <c r="D5216" s="200"/>
      <c r="E5216" s="4" t="s">
        <v>40</v>
      </c>
      <c r="F5216" s="5"/>
      <c r="G5216" s="6">
        <v>25</v>
      </c>
      <c r="H5216" s="8">
        <v>4</v>
      </c>
      <c r="I5216" s="1">
        <v>0</v>
      </c>
      <c r="J5216" s="1">
        <v>0</v>
      </c>
      <c r="K5216" s="1">
        <v>0</v>
      </c>
      <c r="L5216" s="1">
        <v>0</v>
      </c>
      <c r="M5216" s="1">
        <v>1</v>
      </c>
      <c r="N5216" s="9">
        <v>20</v>
      </c>
    </row>
    <row r="5217" spans="2:14" x14ac:dyDescent="0.2">
      <c r="D5217" s="199" t="s">
        <v>76</v>
      </c>
      <c r="E5217" s="22" t="s">
        <v>77</v>
      </c>
      <c r="F5217" s="21"/>
      <c r="G5217" s="19">
        <v>386</v>
      </c>
      <c r="H5217" s="27">
        <v>57</v>
      </c>
      <c r="I5217" s="3">
        <v>25</v>
      </c>
      <c r="J5217" s="3">
        <v>0</v>
      </c>
      <c r="K5217" s="3">
        <v>3</v>
      </c>
      <c r="L5217" s="3">
        <v>0</v>
      </c>
      <c r="M5217" s="3">
        <v>5</v>
      </c>
      <c r="N5217" s="26">
        <v>300</v>
      </c>
    </row>
    <row r="5218" spans="2:14" x14ac:dyDescent="0.2">
      <c r="D5218" s="200"/>
      <c r="E5218" s="4" t="s">
        <v>34</v>
      </c>
      <c r="F5218" s="5"/>
      <c r="G5218" s="6">
        <v>10</v>
      </c>
      <c r="H5218" s="8">
        <v>3</v>
      </c>
      <c r="I5218" s="1">
        <v>0</v>
      </c>
      <c r="J5218" s="1">
        <v>0</v>
      </c>
      <c r="K5218" s="1">
        <v>0</v>
      </c>
      <c r="L5218" s="1">
        <v>0</v>
      </c>
      <c r="M5218" s="1">
        <v>0</v>
      </c>
      <c r="N5218" s="9">
        <v>7</v>
      </c>
    </row>
    <row r="5219" spans="2:14" x14ac:dyDescent="0.2">
      <c r="D5219" s="200"/>
      <c r="E5219" s="4" t="s">
        <v>35</v>
      </c>
      <c r="F5219" s="5"/>
      <c r="G5219" s="6">
        <v>55</v>
      </c>
      <c r="H5219" s="8">
        <v>7</v>
      </c>
      <c r="I5219" s="1">
        <v>4</v>
      </c>
      <c r="J5219" s="1">
        <v>0</v>
      </c>
      <c r="K5219" s="1">
        <v>0</v>
      </c>
      <c r="L5219" s="1">
        <v>0</v>
      </c>
      <c r="M5219" s="1">
        <v>2</v>
      </c>
      <c r="N5219" s="9">
        <v>43</v>
      </c>
    </row>
    <row r="5220" spans="2:14" x14ac:dyDescent="0.2">
      <c r="D5220" s="200"/>
      <c r="E5220" s="4" t="s">
        <v>36</v>
      </c>
      <c r="F5220" s="5"/>
      <c r="G5220" s="6">
        <v>72</v>
      </c>
      <c r="H5220" s="8">
        <v>8</v>
      </c>
      <c r="I5220" s="1">
        <v>5</v>
      </c>
      <c r="J5220" s="1">
        <v>0</v>
      </c>
      <c r="K5220" s="1">
        <v>1</v>
      </c>
      <c r="L5220" s="1">
        <v>0</v>
      </c>
      <c r="M5220" s="1">
        <v>0</v>
      </c>
      <c r="N5220" s="9">
        <v>58</v>
      </c>
    </row>
    <row r="5221" spans="2:14" x14ac:dyDescent="0.2">
      <c r="D5221" s="200"/>
      <c r="E5221" s="4" t="s">
        <v>37</v>
      </c>
      <c r="F5221" s="5"/>
      <c r="G5221" s="6">
        <v>88</v>
      </c>
      <c r="H5221" s="8">
        <v>20</v>
      </c>
      <c r="I5221" s="1">
        <v>6</v>
      </c>
      <c r="J5221" s="1">
        <v>0</v>
      </c>
      <c r="K5221" s="1">
        <v>0</v>
      </c>
      <c r="L5221" s="1">
        <v>0</v>
      </c>
      <c r="M5221" s="1">
        <v>1</v>
      </c>
      <c r="N5221" s="9">
        <v>62</v>
      </c>
    </row>
    <row r="5222" spans="2:14" x14ac:dyDescent="0.2">
      <c r="D5222" s="200"/>
      <c r="E5222" s="4" t="s">
        <v>38</v>
      </c>
      <c r="F5222" s="5"/>
      <c r="G5222" s="6">
        <v>66</v>
      </c>
      <c r="H5222" s="8">
        <v>4</v>
      </c>
      <c r="I5222" s="1">
        <v>1</v>
      </c>
      <c r="J5222" s="1">
        <v>0</v>
      </c>
      <c r="K5222" s="1">
        <v>1</v>
      </c>
      <c r="L5222" s="1">
        <v>0</v>
      </c>
      <c r="M5222" s="1">
        <v>1</v>
      </c>
      <c r="N5222" s="9">
        <v>59</v>
      </c>
    </row>
    <row r="5223" spans="2:14" x14ac:dyDescent="0.2">
      <c r="D5223" s="200"/>
      <c r="E5223" s="4" t="s">
        <v>39</v>
      </c>
      <c r="F5223" s="5"/>
      <c r="G5223" s="6">
        <v>64</v>
      </c>
      <c r="H5223" s="8">
        <v>8</v>
      </c>
      <c r="I5223" s="1">
        <v>8</v>
      </c>
      <c r="J5223" s="1">
        <v>0</v>
      </c>
      <c r="K5223" s="1">
        <v>1</v>
      </c>
      <c r="L5223" s="1">
        <v>0</v>
      </c>
      <c r="M5223" s="1">
        <v>0</v>
      </c>
      <c r="N5223" s="9">
        <v>49</v>
      </c>
    </row>
    <row r="5224" spans="2:14" x14ac:dyDescent="0.2">
      <c r="D5224" s="201"/>
      <c r="E5224" s="57" t="s">
        <v>40</v>
      </c>
      <c r="F5224" s="59"/>
      <c r="G5224" s="55">
        <v>31</v>
      </c>
      <c r="H5224" s="77">
        <v>7</v>
      </c>
      <c r="I5224" s="32">
        <v>1</v>
      </c>
      <c r="J5224" s="32">
        <v>0</v>
      </c>
      <c r="K5224" s="32">
        <v>0</v>
      </c>
      <c r="L5224" s="32">
        <v>0</v>
      </c>
      <c r="M5224" s="32">
        <v>1</v>
      </c>
      <c r="N5224" s="80">
        <v>22</v>
      </c>
    </row>
    <row r="5226" spans="2:14" x14ac:dyDescent="0.2">
      <c r="B5226" s="40" t="str">
        <f xml:space="preserve"> HYPERLINK("#'目次'!B222", "[216]")</f>
        <v>[216]</v>
      </c>
      <c r="C5226" s="23" t="s">
        <v>343</v>
      </c>
    </row>
    <row r="5227" spans="2:14" x14ac:dyDescent="0.2">
      <c r="C5227" s="186" t="s">
        <v>326</v>
      </c>
    </row>
    <row r="5229" spans="2:14" x14ac:dyDescent="0.2">
      <c r="C5229" s="23" t="s">
        <v>80</v>
      </c>
    </row>
    <row r="5230" spans="2:14" ht="24" x14ac:dyDescent="0.2">
      <c r="E5230" s="195"/>
      <c r="F5230" s="196"/>
      <c r="G5230" s="37" t="s">
        <v>15</v>
      </c>
      <c r="H5230" s="33" t="s">
        <v>281</v>
      </c>
      <c r="I5230" s="13" t="s">
        <v>282</v>
      </c>
      <c r="J5230" s="13" t="s">
        <v>283</v>
      </c>
      <c r="K5230" s="13" t="s">
        <v>174</v>
      </c>
      <c r="L5230" s="13" t="s">
        <v>327</v>
      </c>
      <c r="M5230" s="13" t="s">
        <v>99</v>
      </c>
      <c r="N5230" s="38" t="s">
        <v>18</v>
      </c>
    </row>
    <row r="5231" spans="2:14" x14ac:dyDescent="0.2">
      <c r="E5231" s="197"/>
      <c r="F5231" s="198"/>
      <c r="G5231" s="35"/>
      <c r="H5231" s="39"/>
      <c r="I5231" s="14"/>
      <c r="J5231" s="14"/>
      <c r="K5231" s="14"/>
      <c r="L5231" s="14"/>
      <c r="M5231" s="14"/>
      <c r="N5231" s="34"/>
    </row>
    <row r="5232" spans="2:14" x14ac:dyDescent="0.2">
      <c r="E5232" s="91" t="s">
        <v>15</v>
      </c>
      <c r="F5232" s="46"/>
      <c r="G5232" s="36">
        <v>734</v>
      </c>
      <c r="H5232" s="17">
        <v>113</v>
      </c>
      <c r="I5232" s="17">
        <v>58</v>
      </c>
      <c r="J5232" s="17">
        <v>3</v>
      </c>
      <c r="K5232" s="17">
        <v>9</v>
      </c>
      <c r="L5232" s="17">
        <v>1</v>
      </c>
      <c r="M5232" s="17">
        <v>8</v>
      </c>
      <c r="N5232" s="47">
        <v>556</v>
      </c>
    </row>
    <row r="5233" spans="2:14" x14ac:dyDescent="0.2">
      <c r="E5233" s="4" t="s">
        <v>81</v>
      </c>
      <c r="F5233" s="5"/>
      <c r="G5233" s="19">
        <v>30</v>
      </c>
      <c r="H5233" s="27">
        <v>5</v>
      </c>
      <c r="I5233" s="3">
        <v>5</v>
      </c>
      <c r="J5233" s="3">
        <v>0</v>
      </c>
      <c r="K5233" s="3">
        <v>0</v>
      </c>
      <c r="L5233" s="3">
        <v>0</v>
      </c>
      <c r="M5233" s="3">
        <v>0</v>
      </c>
      <c r="N5233" s="26">
        <v>22</v>
      </c>
    </row>
    <row r="5234" spans="2:14" x14ac:dyDescent="0.2">
      <c r="E5234" s="4" t="s">
        <v>82</v>
      </c>
      <c r="F5234" s="5"/>
      <c r="G5234" s="6">
        <v>47</v>
      </c>
      <c r="H5234" s="8">
        <v>8</v>
      </c>
      <c r="I5234" s="1">
        <v>2</v>
      </c>
      <c r="J5234" s="1">
        <v>0</v>
      </c>
      <c r="K5234" s="1">
        <v>0</v>
      </c>
      <c r="L5234" s="1">
        <v>0</v>
      </c>
      <c r="M5234" s="1">
        <v>0</v>
      </c>
      <c r="N5234" s="9">
        <v>37</v>
      </c>
    </row>
    <row r="5235" spans="2:14" x14ac:dyDescent="0.2">
      <c r="E5235" s="4" t="s">
        <v>83</v>
      </c>
      <c r="F5235" s="5"/>
      <c r="G5235" s="6">
        <v>296</v>
      </c>
      <c r="H5235" s="8">
        <v>36</v>
      </c>
      <c r="I5235" s="1">
        <v>17</v>
      </c>
      <c r="J5235" s="1">
        <v>1</v>
      </c>
      <c r="K5235" s="1">
        <v>5</v>
      </c>
      <c r="L5235" s="1">
        <v>0</v>
      </c>
      <c r="M5235" s="1">
        <v>2</v>
      </c>
      <c r="N5235" s="9">
        <v>237</v>
      </c>
    </row>
    <row r="5236" spans="2:14" x14ac:dyDescent="0.2">
      <c r="E5236" s="4" t="s">
        <v>84</v>
      </c>
      <c r="F5236" s="5"/>
      <c r="G5236" s="6">
        <v>19</v>
      </c>
      <c r="H5236" s="8">
        <v>1</v>
      </c>
      <c r="I5236" s="1">
        <v>3</v>
      </c>
      <c r="J5236" s="1">
        <v>0</v>
      </c>
      <c r="K5236" s="1">
        <v>0</v>
      </c>
      <c r="L5236" s="1">
        <v>0</v>
      </c>
      <c r="M5236" s="1">
        <v>1</v>
      </c>
      <c r="N5236" s="9">
        <v>14</v>
      </c>
    </row>
    <row r="5237" spans="2:14" x14ac:dyDescent="0.2">
      <c r="E5237" s="4" t="s">
        <v>85</v>
      </c>
      <c r="F5237" s="5"/>
      <c r="G5237" s="6">
        <v>83</v>
      </c>
      <c r="H5237" s="8">
        <v>10</v>
      </c>
      <c r="I5237" s="1">
        <v>4</v>
      </c>
      <c r="J5237" s="1">
        <v>0</v>
      </c>
      <c r="K5237" s="1">
        <v>2</v>
      </c>
      <c r="L5237" s="1">
        <v>0</v>
      </c>
      <c r="M5237" s="1">
        <v>1</v>
      </c>
      <c r="N5237" s="9">
        <v>67</v>
      </c>
    </row>
    <row r="5238" spans="2:14" x14ac:dyDescent="0.2">
      <c r="E5238" s="4" t="s">
        <v>86</v>
      </c>
      <c r="F5238" s="5"/>
      <c r="G5238" s="6">
        <v>120</v>
      </c>
      <c r="H5238" s="8">
        <v>23</v>
      </c>
      <c r="I5238" s="1">
        <v>12</v>
      </c>
      <c r="J5238" s="1">
        <v>0</v>
      </c>
      <c r="K5238" s="1">
        <v>1</v>
      </c>
      <c r="L5238" s="1">
        <v>0</v>
      </c>
      <c r="M5238" s="1">
        <v>2</v>
      </c>
      <c r="N5238" s="9">
        <v>85</v>
      </c>
    </row>
    <row r="5239" spans="2:14" x14ac:dyDescent="0.2">
      <c r="E5239" s="4" t="s">
        <v>87</v>
      </c>
      <c r="F5239" s="5"/>
      <c r="G5239" s="6">
        <v>46</v>
      </c>
      <c r="H5239" s="8">
        <v>9</v>
      </c>
      <c r="I5239" s="1">
        <v>5</v>
      </c>
      <c r="J5239" s="1">
        <v>0</v>
      </c>
      <c r="K5239" s="1">
        <v>0</v>
      </c>
      <c r="L5239" s="1">
        <v>0</v>
      </c>
      <c r="M5239" s="1">
        <v>1</v>
      </c>
      <c r="N5239" s="9">
        <v>33</v>
      </c>
    </row>
    <row r="5240" spans="2:14" x14ac:dyDescent="0.2">
      <c r="E5240" s="4" t="s">
        <v>88</v>
      </c>
      <c r="F5240" s="5"/>
      <c r="G5240" s="6">
        <v>23</v>
      </c>
      <c r="H5240" s="8">
        <v>10</v>
      </c>
      <c r="I5240" s="1">
        <v>4</v>
      </c>
      <c r="J5240" s="1">
        <v>0</v>
      </c>
      <c r="K5240" s="1">
        <v>1</v>
      </c>
      <c r="L5240" s="1">
        <v>0</v>
      </c>
      <c r="M5240" s="1">
        <v>0</v>
      </c>
      <c r="N5240" s="9">
        <v>11</v>
      </c>
    </row>
    <row r="5241" spans="2:14" x14ac:dyDescent="0.2">
      <c r="E5241" s="4" t="s">
        <v>89</v>
      </c>
      <c r="F5241" s="5"/>
      <c r="G5241" s="6">
        <v>37</v>
      </c>
      <c r="H5241" s="8">
        <v>5</v>
      </c>
      <c r="I5241" s="1">
        <v>4</v>
      </c>
      <c r="J5241" s="1">
        <v>2</v>
      </c>
      <c r="K5241" s="1">
        <v>0</v>
      </c>
      <c r="L5241" s="1">
        <v>0</v>
      </c>
      <c r="M5241" s="1">
        <v>1</v>
      </c>
      <c r="N5241" s="9">
        <v>26</v>
      </c>
    </row>
    <row r="5242" spans="2:14" x14ac:dyDescent="0.2">
      <c r="E5242" s="4" t="s">
        <v>90</v>
      </c>
      <c r="F5242" s="5"/>
      <c r="G5242" s="6">
        <v>28</v>
      </c>
      <c r="H5242" s="8">
        <v>6</v>
      </c>
      <c r="I5242" s="1">
        <v>2</v>
      </c>
      <c r="J5242" s="1">
        <v>0</v>
      </c>
      <c r="K5242" s="1">
        <v>0</v>
      </c>
      <c r="L5242" s="1">
        <v>1</v>
      </c>
      <c r="M5242" s="1">
        <v>0</v>
      </c>
      <c r="N5242" s="9">
        <v>19</v>
      </c>
    </row>
    <row r="5243" spans="2:14" x14ac:dyDescent="0.2">
      <c r="E5243" s="57" t="s">
        <v>91</v>
      </c>
      <c r="F5243" s="59"/>
      <c r="G5243" s="55">
        <v>5</v>
      </c>
      <c r="H5243" s="77">
        <v>0</v>
      </c>
      <c r="I5243" s="32">
        <v>0</v>
      </c>
      <c r="J5243" s="32">
        <v>0</v>
      </c>
      <c r="K5243" s="32">
        <v>0</v>
      </c>
      <c r="L5243" s="32">
        <v>0</v>
      </c>
      <c r="M5243" s="32">
        <v>0</v>
      </c>
      <c r="N5243" s="80">
        <v>5</v>
      </c>
    </row>
    <row r="5245" spans="2:14" x14ac:dyDescent="0.2">
      <c r="B5245" s="40" t="str">
        <f xml:space="preserve"> HYPERLINK("#'目次'!B223", "[217]")</f>
        <v>[217]</v>
      </c>
      <c r="C5245" s="23" t="s">
        <v>346</v>
      </c>
    </row>
    <row r="5246" spans="2:14" x14ac:dyDescent="0.2">
      <c r="C5246" s="186" t="s">
        <v>326</v>
      </c>
    </row>
    <row r="5248" spans="2:14" x14ac:dyDescent="0.2">
      <c r="C5248" s="23" t="s">
        <v>14</v>
      </c>
    </row>
    <row r="5249" spans="4:18" ht="48" x14ac:dyDescent="0.2">
      <c r="D5249" s="195"/>
      <c r="E5249" s="196"/>
      <c r="F5249" s="196"/>
      <c r="G5249" s="37" t="s">
        <v>15</v>
      </c>
      <c r="H5249" s="33" t="s">
        <v>347</v>
      </c>
      <c r="I5249" s="13" t="s">
        <v>348</v>
      </c>
      <c r="J5249" s="13" t="s">
        <v>349</v>
      </c>
      <c r="K5249" s="13" t="s">
        <v>350</v>
      </c>
      <c r="L5249" s="13" t="s">
        <v>351</v>
      </c>
      <c r="M5249" s="13" t="s">
        <v>352</v>
      </c>
      <c r="N5249" s="13" t="s">
        <v>353</v>
      </c>
      <c r="O5249" s="13" t="s">
        <v>354</v>
      </c>
      <c r="P5249" s="13" t="s">
        <v>355</v>
      </c>
      <c r="Q5249" s="13" t="s">
        <v>99</v>
      </c>
      <c r="R5249" s="38" t="s">
        <v>18</v>
      </c>
    </row>
    <row r="5250" spans="4:18" x14ac:dyDescent="0.2">
      <c r="D5250" s="197"/>
      <c r="E5250" s="198"/>
      <c r="F5250" s="198"/>
      <c r="G5250" s="35"/>
      <c r="H5250" s="39"/>
      <c r="I5250" s="14"/>
      <c r="J5250" s="14"/>
      <c r="K5250" s="14"/>
      <c r="L5250" s="14"/>
      <c r="M5250" s="14"/>
      <c r="N5250" s="14"/>
      <c r="O5250" s="14"/>
      <c r="P5250" s="14"/>
      <c r="Q5250" s="14"/>
      <c r="R5250" s="34"/>
    </row>
    <row r="5251" spans="4:18" x14ac:dyDescent="0.2">
      <c r="D5251" s="56"/>
      <c r="E5251" s="58" t="s">
        <v>15</v>
      </c>
      <c r="F5251" s="46"/>
      <c r="G5251" s="36">
        <v>734</v>
      </c>
      <c r="H5251" s="17">
        <v>208</v>
      </c>
      <c r="I5251" s="17">
        <v>224</v>
      </c>
      <c r="J5251" s="17">
        <v>511</v>
      </c>
      <c r="K5251" s="17">
        <v>25</v>
      </c>
      <c r="L5251" s="17">
        <v>34</v>
      </c>
      <c r="M5251" s="17">
        <v>16</v>
      </c>
      <c r="N5251" s="17">
        <v>2</v>
      </c>
      <c r="O5251" s="17">
        <v>8</v>
      </c>
      <c r="P5251" s="17">
        <v>16</v>
      </c>
      <c r="Q5251" s="17">
        <v>34</v>
      </c>
      <c r="R5251" s="47">
        <v>68</v>
      </c>
    </row>
    <row r="5252" spans="4:18" x14ac:dyDescent="0.2">
      <c r="D5252" s="199" t="s">
        <v>19</v>
      </c>
      <c r="E5252" s="22" t="s">
        <v>20</v>
      </c>
      <c r="F5252" s="21"/>
      <c r="G5252" s="19">
        <v>77</v>
      </c>
      <c r="H5252" s="27">
        <v>16</v>
      </c>
      <c r="I5252" s="3">
        <v>21</v>
      </c>
      <c r="J5252" s="3">
        <v>43</v>
      </c>
      <c r="K5252" s="3">
        <v>5</v>
      </c>
      <c r="L5252" s="3">
        <v>5</v>
      </c>
      <c r="M5252" s="3">
        <v>1</v>
      </c>
      <c r="N5252" s="3">
        <v>0</v>
      </c>
      <c r="O5252" s="3">
        <v>0</v>
      </c>
      <c r="P5252" s="3">
        <v>2</v>
      </c>
      <c r="Q5252" s="3">
        <v>4</v>
      </c>
      <c r="R5252" s="26">
        <v>10</v>
      </c>
    </row>
    <row r="5253" spans="4:18" x14ac:dyDescent="0.2">
      <c r="D5253" s="200"/>
      <c r="E5253" s="4" t="s">
        <v>21</v>
      </c>
      <c r="F5253" s="5"/>
      <c r="G5253" s="6">
        <v>289</v>
      </c>
      <c r="H5253" s="8">
        <v>92</v>
      </c>
      <c r="I5253" s="1">
        <v>93</v>
      </c>
      <c r="J5253" s="1">
        <v>202</v>
      </c>
      <c r="K5253" s="1">
        <v>11</v>
      </c>
      <c r="L5253" s="1">
        <v>12</v>
      </c>
      <c r="M5253" s="1">
        <v>10</v>
      </c>
      <c r="N5253" s="1">
        <v>1</v>
      </c>
      <c r="O5253" s="1">
        <v>6</v>
      </c>
      <c r="P5253" s="1">
        <v>11</v>
      </c>
      <c r="Q5253" s="1">
        <v>14</v>
      </c>
      <c r="R5253" s="9">
        <v>29</v>
      </c>
    </row>
    <row r="5254" spans="4:18" x14ac:dyDescent="0.2">
      <c r="D5254" s="200"/>
      <c r="E5254" s="4" t="s">
        <v>22</v>
      </c>
      <c r="F5254" s="5"/>
      <c r="G5254" s="6">
        <v>109</v>
      </c>
      <c r="H5254" s="8">
        <v>24</v>
      </c>
      <c r="I5254" s="1">
        <v>30</v>
      </c>
      <c r="J5254" s="1">
        <v>77</v>
      </c>
      <c r="K5254" s="1">
        <v>2</v>
      </c>
      <c r="L5254" s="1">
        <v>4</v>
      </c>
      <c r="M5254" s="1">
        <v>0</v>
      </c>
      <c r="N5254" s="1">
        <v>1</v>
      </c>
      <c r="O5254" s="1">
        <v>0</v>
      </c>
      <c r="P5254" s="1">
        <v>1</v>
      </c>
      <c r="Q5254" s="1">
        <v>5</v>
      </c>
      <c r="R5254" s="9">
        <v>13</v>
      </c>
    </row>
    <row r="5255" spans="4:18" x14ac:dyDescent="0.2">
      <c r="D5255" s="200"/>
      <c r="E5255" s="4" t="s">
        <v>23</v>
      </c>
      <c r="F5255" s="5"/>
      <c r="G5255" s="6">
        <v>120</v>
      </c>
      <c r="H5255" s="8">
        <v>43</v>
      </c>
      <c r="I5255" s="1">
        <v>33</v>
      </c>
      <c r="J5255" s="1">
        <v>95</v>
      </c>
      <c r="K5255" s="1">
        <v>2</v>
      </c>
      <c r="L5255" s="1">
        <v>10</v>
      </c>
      <c r="M5255" s="1">
        <v>2</v>
      </c>
      <c r="N5255" s="1">
        <v>0</v>
      </c>
      <c r="O5255" s="1">
        <v>1</v>
      </c>
      <c r="P5255" s="1">
        <v>2</v>
      </c>
      <c r="Q5255" s="1">
        <v>2</v>
      </c>
      <c r="R5255" s="9">
        <v>5</v>
      </c>
    </row>
    <row r="5256" spans="4:18" x14ac:dyDescent="0.2">
      <c r="D5256" s="200"/>
      <c r="E5256" s="4" t="s">
        <v>24</v>
      </c>
      <c r="F5256" s="5"/>
      <c r="G5256" s="6">
        <v>139</v>
      </c>
      <c r="H5256" s="8">
        <v>33</v>
      </c>
      <c r="I5256" s="1">
        <v>47</v>
      </c>
      <c r="J5256" s="1">
        <v>94</v>
      </c>
      <c r="K5256" s="1">
        <v>5</v>
      </c>
      <c r="L5256" s="1">
        <v>3</v>
      </c>
      <c r="M5256" s="1">
        <v>3</v>
      </c>
      <c r="N5256" s="1">
        <v>0</v>
      </c>
      <c r="O5256" s="1">
        <v>1</v>
      </c>
      <c r="P5256" s="1">
        <v>0</v>
      </c>
      <c r="Q5256" s="1">
        <v>9</v>
      </c>
      <c r="R5256" s="9">
        <v>11</v>
      </c>
    </row>
    <row r="5257" spans="4:18" x14ac:dyDescent="0.2">
      <c r="D5257" s="199" t="s">
        <v>25</v>
      </c>
      <c r="E5257" s="22" t="s">
        <v>26</v>
      </c>
      <c r="F5257" s="21"/>
      <c r="G5257" s="19">
        <v>243</v>
      </c>
      <c r="H5257" s="27">
        <v>80</v>
      </c>
      <c r="I5257" s="3">
        <v>73</v>
      </c>
      <c r="J5257" s="3">
        <v>176</v>
      </c>
      <c r="K5257" s="3">
        <v>9</v>
      </c>
      <c r="L5257" s="3">
        <v>17</v>
      </c>
      <c r="M5257" s="3">
        <v>5</v>
      </c>
      <c r="N5257" s="3">
        <v>0</v>
      </c>
      <c r="O5257" s="3">
        <v>4</v>
      </c>
      <c r="P5257" s="3">
        <v>8</v>
      </c>
      <c r="Q5257" s="3">
        <v>13</v>
      </c>
      <c r="R5257" s="26">
        <v>15</v>
      </c>
    </row>
    <row r="5258" spans="4:18" x14ac:dyDescent="0.2">
      <c r="D5258" s="200"/>
      <c r="E5258" s="4" t="s">
        <v>27</v>
      </c>
      <c r="F5258" s="5"/>
      <c r="G5258" s="6">
        <v>234</v>
      </c>
      <c r="H5258" s="8">
        <v>69</v>
      </c>
      <c r="I5258" s="1">
        <v>69</v>
      </c>
      <c r="J5258" s="1">
        <v>171</v>
      </c>
      <c r="K5258" s="1">
        <v>8</v>
      </c>
      <c r="L5258" s="1">
        <v>6</v>
      </c>
      <c r="M5258" s="1">
        <v>7</v>
      </c>
      <c r="N5258" s="1">
        <v>0</v>
      </c>
      <c r="O5258" s="1">
        <v>2</v>
      </c>
      <c r="P5258" s="1">
        <v>5</v>
      </c>
      <c r="Q5258" s="1">
        <v>9</v>
      </c>
      <c r="R5258" s="9">
        <v>16</v>
      </c>
    </row>
    <row r="5259" spans="4:18" x14ac:dyDescent="0.2">
      <c r="D5259" s="200"/>
      <c r="E5259" s="4" t="s">
        <v>28</v>
      </c>
      <c r="F5259" s="5"/>
      <c r="G5259" s="6">
        <v>208</v>
      </c>
      <c r="H5259" s="8">
        <v>48</v>
      </c>
      <c r="I5259" s="1">
        <v>67</v>
      </c>
      <c r="J5259" s="1">
        <v>132</v>
      </c>
      <c r="K5259" s="1">
        <v>7</v>
      </c>
      <c r="L5259" s="1">
        <v>9</v>
      </c>
      <c r="M5259" s="1">
        <v>4</v>
      </c>
      <c r="N5259" s="1">
        <v>2</v>
      </c>
      <c r="O5259" s="1">
        <v>2</v>
      </c>
      <c r="P5259" s="1">
        <v>3</v>
      </c>
      <c r="Q5259" s="1">
        <v>10</v>
      </c>
      <c r="R5259" s="9">
        <v>31</v>
      </c>
    </row>
    <row r="5260" spans="4:18" x14ac:dyDescent="0.2">
      <c r="D5260" s="200"/>
      <c r="E5260" s="4" t="s">
        <v>29</v>
      </c>
      <c r="F5260" s="5"/>
      <c r="G5260" s="6">
        <v>49</v>
      </c>
      <c r="H5260" s="8">
        <v>11</v>
      </c>
      <c r="I5260" s="1">
        <v>15</v>
      </c>
      <c r="J5260" s="1">
        <v>32</v>
      </c>
      <c r="K5260" s="1">
        <v>1</v>
      </c>
      <c r="L5260" s="1">
        <v>2</v>
      </c>
      <c r="M5260" s="1">
        <v>0</v>
      </c>
      <c r="N5260" s="1">
        <v>0</v>
      </c>
      <c r="O5260" s="1">
        <v>0</v>
      </c>
      <c r="P5260" s="1">
        <v>0</v>
      </c>
      <c r="Q5260" s="1">
        <v>2</v>
      </c>
      <c r="R5260" s="9">
        <v>6</v>
      </c>
    </row>
    <row r="5261" spans="4:18" x14ac:dyDescent="0.2">
      <c r="D5261" s="199" t="s">
        <v>30</v>
      </c>
      <c r="E5261" s="22" t="s">
        <v>31</v>
      </c>
      <c r="F5261" s="21"/>
      <c r="G5261" s="19">
        <v>348</v>
      </c>
      <c r="H5261" s="27">
        <v>107</v>
      </c>
      <c r="I5261" s="3">
        <v>105</v>
      </c>
      <c r="J5261" s="3">
        <v>225</v>
      </c>
      <c r="K5261" s="3">
        <v>12</v>
      </c>
      <c r="L5261" s="3">
        <v>17</v>
      </c>
      <c r="M5261" s="3">
        <v>6</v>
      </c>
      <c r="N5261" s="3">
        <v>1</v>
      </c>
      <c r="O5261" s="3">
        <v>2</v>
      </c>
      <c r="P5261" s="3">
        <v>5</v>
      </c>
      <c r="Q5261" s="3">
        <v>17</v>
      </c>
      <c r="R5261" s="26">
        <v>33</v>
      </c>
    </row>
    <row r="5262" spans="4:18" x14ac:dyDescent="0.2">
      <c r="D5262" s="200"/>
      <c r="E5262" s="4" t="s">
        <v>32</v>
      </c>
      <c r="F5262" s="5"/>
      <c r="G5262" s="6">
        <v>386</v>
      </c>
      <c r="H5262" s="8">
        <v>101</v>
      </c>
      <c r="I5262" s="1">
        <v>119</v>
      </c>
      <c r="J5262" s="1">
        <v>286</v>
      </c>
      <c r="K5262" s="1">
        <v>13</v>
      </c>
      <c r="L5262" s="1">
        <v>17</v>
      </c>
      <c r="M5262" s="1">
        <v>10</v>
      </c>
      <c r="N5262" s="1">
        <v>1</v>
      </c>
      <c r="O5262" s="1">
        <v>6</v>
      </c>
      <c r="P5262" s="1">
        <v>11</v>
      </c>
      <c r="Q5262" s="1">
        <v>17</v>
      </c>
      <c r="R5262" s="9">
        <v>35</v>
      </c>
    </row>
    <row r="5263" spans="4:18" x14ac:dyDescent="0.2">
      <c r="D5263" s="199" t="s">
        <v>33</v>
      </c>
      <c r="E5263" s="22" t="s">
        <v>34</v>
      </c>
      <c r="F5263" s="21"/>
      <c r="G5263" s="19">
        <v>19</v>
      </c>
      <c r="H5263" s="27">
        <v>4</v>
      </c>
      <c r="I5263" s="3">
        <v>3</v>
      </c>
      <c r="J5263" s="3">
        <v>4</v>
      </c>
      <c r="K5263" s="3">
        <v>0</v>
      </c>
      <c r="L5263" s="3">
        <v>0</v>
      </c>
      <c r="M5263" s="3">
        <v>0</v>
      </c>
      <c r="N5263" s="3">
        <v>0</v>
      </c>
      <c r="O5263" s="3">
        <v>0</v>
      </c>
      <c r="P5263" s="3">
        <v>0</v>
      </c>
      <c r="Q5263" s="3">
        <v>2</v>
      </c>
      <c r="R5263" s="26">
        <v>7</v>
      </c>
    </row>
    <row r="5264" spans="4:18" x14ac:dyDescent="0.2">
      <c r="D5264" s="200"/>
      <c r="E5264" s="4" t="s">
        <v>35</v>
      </c>
      <c r="F5264" s="5"/>
      <c r="G5264" s="6">
        <v>97</v>
      </c>
      <c r="H5264" s="8">
        <v>31</v>
      </c>
      <c r="I5264" s="1">
        <v>28</v>
      </c>
      <c r="J5264" s="1">
        <v>61</v>
      </c>
      <c r="K5264" s="1">
        <v>6</v>
      </c>
      <c r="L5264" s="1">
        <v>4</v>
      </c>
      <c r="M5264" s="1">
        <v>1</v>
      </c>
      <c r="N5264" s="1">
        <v>1</v>
      </c>
      <c r="O5264" s="1">
        <v>0</v>
      </c>
      <c r="P5264" s="1">
        <v>4</v>
      </c>
      <c r="Q5264" s="1">
        <v>5</v>
      </c>
      <c r="R5264" s="9">
        <v>9</v>
      </c>
    </row>
    <row r="5265" spans="2:18" x14ac:dyDescent="0.2">
      <c r="D5265" s="200"/>
      <c r="E5265" s="4" t="s">
        <v>36</v>
      </c>
      <c r="F5265" s="5"/>
      <c r="G5265" s="6">
        <v>142</v>
      </c>
      <c r="H5265" s="8">
        <v>48</v>
      </c>
      <c r="I5265" s="1">
        <v>39</v>
      </c>
      <c r="J5265" s="1">
        <v>102</v>
      </c>
      <c r="K5265" s="1">
        <v>1</v>
      </c>
      <c r="L5265" s="1">
        <v>4</v>
      </c>
      <c r="M5265" s="1">
        <v>3</v>
      </c>
      <c r="N5265" s="1">
        <v>0</v>
      </c>
      <c r="O5265" s="1">
        <v>2</v>
      </c>
      <c r="P5265" s="1">
        <v>2</v>
      </c>
      <c r="Q5265" s="1">
        <v>5</v>
      </c>
      <c r="R5265" s="9">
        <v>12</v>
      </c>
    </row>
    <row r="5266" spans="2:18" x14ac:dyDescent="0.2">
      <c r="D5266" s="200"/>
      <c r="E5266" s="4" t="s">
        <v>37</v>
      </c>
      <c r="F5266" s="5"/>
      <c r="G5266" s="6">
        <v>164</v>
      </c>
      <c r="H5266" s="8">
        <v>36</v>
      </c>
      <c r="I5266" s="1">
        <v>44</v>
      </c>
      <c r="J5266" s="1">
        <v>126</v>
      </c>
      <c r="K5266" s="1">
        <v>3</v>
      </c>
      <c r="L5266" s="1">
        <v>8</v>
      </c>
      <c r="M5266" s="1">
        <v>3</v>
      </c>
      <c r="N5266" s="1">
        <v>0</v>
      </c>
      <c r="O5266" s="1">
        <v>0</v>
      </c>
      <c r="P5266" s="1">
        <v>2</v>
      </c>
      <c r="Q5266" s="1">
        <v>7</v>
      </c>
      <c r="R5266" s="9">
        <v>11</v>
      </c>
    </row>
    <row r="5267" spans="2:18" x14ac:dyDescent="0.2">
      <c r="D5267" s="200"/>
      <c r="E5267" s="4" t="s">
        <v>38</v>
      </c>
      <c r="F5267" s="5"/>
      <c r="G5267" s="6">
        <v>129</v>
      </c>
      <c r="H5267" s="8">
        <v>30</v>
      </c>
      <c r="I5267" s="1">
        <v>45</v>
      </c>
      <c r="J5267" s="1">
        <v>98</v>
      </c>
      <c r="K5267" s="1">
        <v>2</v>
      </c>
      <c r="L5267" s="1">
        <v>7</v>
      </c>
      <c r="M5267" s="1">
        <v>2</v>
      </c>
      <c r="N5267" s="1">
        <v>1</v>
      </c>
      <c r="O5267" s="1">
        <v>3</v>
      </c>
      <c r="P5267" s="1">
        <v>5</v>
      </c>
      <c r="Q5267" s="1">
        <v>9</v>
      </c>
      <c r="R5267" s="9">
        <v>8</v>
      </c>
    </row>
    <row r="5268" spans="2:18" x14ac:dyDescent="0.2">
      <c r="D5268" s="200"/>
      <c r="E5268" s="4" t="s">
        <v>39</v>
      </c>
      <c r="F5268" s="5"/>
      <c r="G5268" s="6">
        <v>127</v>
      </c>
      <c r="H5268" s="8">
        <v>44</v>
      </c>
      <c r="I5268" s="1">
        <v>45</v>
      </c>
      <c r="J5268" s="1">
        <v>88</v>
      </c>
      <c r="K5268" s="1">
        <v>7</v>
      </c>
      <c r="L5268" s="1">
        <v>7</v>
      </c>
      <c r="M5268" s="1">
        <v>4</v>
      </c>
      <c r="N5268" s="1">
        <v>0</v>
      </c>
      <c r="O5268" s="1">
        <v>2</v>
      </c>
      <c r="P5268" s="1">
        <v>0</v>
      </c>
      <c r="Q5268" s="1">
        <v>6</v>
      </c>
      <c r="R5268" s="9">
        <v>10</v>
      </c>
    </row>
    <row r="5269" spans="2:18" x14ac:dyDescent="0.2">
      <c r="D5269" s="201"/>
      <c r="E5269" s="57" t="s">
        <v>40</v>
      </c>
      <c r="F5269" s="59"/>
      <c r="G5269" s="55">
        <v>56</v>
      </c>
      <c r="H5269" s="77">
        <v>15</v>
      </c>
      <c r="I5269" s="32">
        <v>20</v>
      </c>
      <c r="J5269" s="32">
        <v>32</v>
      </c>
      <c r="K5269" s="32">
        <v>6</v>
      </c>
      <c r="L5269" s="32">
        <v>4</v>
      </c>
      <c r="M5269" s="32">
        <v>3</v>
      </c>
      <c r="N5269" s="32">
        <v>0</v>
      </c>
      <c r="O5269" s="32">
        <v>1</v>
      </c>
      <c r="P5269" s="32">
        <v>3</v>
      </c>
      <c r="Q5269" s="32">
        <v>0</v>
      </c>
      <c r="R5269" s="80">
        <v>11</v>
      </c>
    </row>
    <row r="5271" spans="2:18" x14ac:dyDescent="0.2">
      <c r="B5271" s="40" t="str">
        <f xml:space="preserve"> HYPERLINK("#'目次'!B224", "[218]")</f>
        <v>[218]</v>
      </c>
      <c r="C5271" s="23" t="s">
        <v>346</v>
      </c>
    </row>
    <row r="5272" spans="2:18" x14ac:dyDescent="0.2">
      <c r="C5272" s="186" t="s">
        <v>326</v>
      </c>
    </row>
    <row r="5274" spans="2:18" x14ac:dyDescent="0.2">
      <c r="C5274" s="23" t="s">
        <v>48</v>
      </c>
    </row>
    <row r="5275" spans="2:18" ht="48" x14ac:dyDescent="0.2">
      <c r="D5275" s="195"/>
      <c r="E5275" s="196"/>
      <c r="F5275" s="196"/>
      <c r="G5275" s="37" t="s">
        <v>15</v>
      </c>
      <c r="H5275" s="33" t="s">
        <v>347</v>
      </c>
      <c r="I5275" s="13" t="s">
        <v>348</v>
      </c>
      <c r="J5275" s="13" t="s">
        <v>349</v>
      </c>
      <c r="K5275" s="13" t="s">
        <v>350</v>
      </c>
      <c r="L5275" s="13" t="s">
        <v>351</v>
      </c>
      <c r="M5275" s="13" t="s">
        <v>352</v>
      </c>
      <c r="N5275" s="13" t="s">
        <v>353</v>
      </c>
      <c r="O5275" s="13" t="s">
        <v>354</v>
      </c>
      <c r="P5275" s="13" t="s">
        <v>355</v>
      </c>
      <c r="Q5275" s="13" t="s">
        <v>99</v>
      </c>
      <c r="R5275" s="38" t="s">
        <v>18</v>
      </c>
    </row>
    <row r="5276" spans="2:18" x14ac:dyDescent="0.2">
      <c r="D5276" s="197"/>
      <c r="E5276" s="198"/>
      <c r="F5276" s="198"/>
      <c r="G5276" s="35"/>
      <c r="H5276" s="39"/>
      <c r="I5276" s="14"/>
      <c r="J5276" s="14"/>
      <c r="K5276" s="14"/>
      <c r="L5276" s="14"/>
      <c r="M5276" s="14"/>
      <c r="N5276" s="14"/>
      <c r="O5276" s="14"/>
      <c r="P5276" s="14"/>
      <c r="Q5276" s="14"/>
      <c r="R5276" s="34"/>
    </row>
    <row r="5277" spans="2:18" x14ac:dyDescent="0.2">
      <c r="D5277" s="56"/>
      <c r="E5277" s="58" t="s">
        <v>15</v>
      </c>
      <c r="F5277" s="46"/>
      <c r="G5277" s="36">
        <v>734</v>
      </c>
      <c r="H5277" s="17">
        <v>208</v>
      </c>
      <c r="I5277" s="17">
        <v>224</v>
      </c>
      <c r="J5277" s="17">
        <v>511</v>
      </c>
      <c r="K5277" s="17">
        <v>25</v>
      </c>
      <c r="L5277" s="17">
        <v>34</v>
      </c>
      <c r="M5277" s="17">
        <v>16</v>
      </c>
      <c r="N5277" s="17">
        <v>2</v>
      </c>
      <c r="O5277" s="17">
        <v>8</v>
      </c>
      <c r="P5277" s="17">
        <v>16</v>
      </c>
      <c r="Q5277" s="17">
        <v>34</v>
      </c>
      <c r="R5277" s="47">
        <v>68</v>
      </c>
    </row>
    <row r="5278" spans="2:18" x14ac:dyDescent="0.2">
      <c r="D5278" s="199" t="s">
        <v>49</v>
      </c>
      <c r="E5278" s="22" t="s">
        <v>50</v>
      </c>
      <c r="F5278" s="21"/>
      <c r="G5278" s="19">
        <v>5</v>
      </c>
      <c r="H5278" s="27">
        <v>2</v>
      </c>
      <c r="I5278" s="3">
        <v>0</v>
      </c>
      <c r="J5278" s="3">
        <v>2</v>
      </c>
      <c r="K5278" s="3">
        <v>0</v>
      </c>
      <c r="L5278" s="3">
        <v>0</v>
      </c>
      <c r="M5278" s="3">
        <v>0</v>
      </c>
      <c r="N5278" s="3">
        <v>0</v>
      </c>
      <c r="O5278" s="3">
        <v>0</v>
      </c>
      <c r="P5278" s="3">
        <v>0</v>
      </c>
      <c r="Q5278" s="3">
        <v>0</v>
      </c>
      <c r="R5278" s="26">
        <v>1</v>
      </c>
    </row>
    <row r="5279" spans="2:18" x14ac:dyDescent="0.2">
      <c r="D5279" s="200"/>
      <c r="E5279" s="4" t="s">
        <v>51</v>
      </c>
      <c r="F5279" s="5"/>
      <c r="G5279" s="6">
        <v>76</v>
      </c>
      <c r="H5279" s="8">
        <v>23</v>
      </c>
      <c r="I5279" s="1">
        <v>24</v>
      </c>
      <c r="J5279" s="1">
        <v>51</v>
      </c>
      <c r="K5279" s="1">
        <v>3</v>
      </c>
      <c r="L5279" s="1">
        <v>4</v>
      </c>
      <c r="M5279" s="1">
        <v>1</v>
      </c>
      <c r="N5279" s="1">
        <v>0</v>
      </c>
      <c r="O5279" s="1">
        <v>0</v>
      </c>
      <c r="P5279" s="1">
        <v>3</v>
      </c>
      <c r="Q5279" s="1">
        <v>3</v>
      </c>
      <c r="R5279" s="9">
        <v>4</v>
      </c>
    </row>
    <row r="5280" spans="2:18" x14ac:dyDescent="0.2">
      <c r="D5280" s="200"/>
      <c r="E5280" s="4" t="s">
        <v>52</v>
      </c>
      <c r="F5280" s="5"/>
      <c r="G5280" s="6">
        <v>21</v>
      </c>
      <c r="H5280" s="8">
        <v>6</v>
      </c>
      <c r="I5280" s="1">
        <v>9</v>
      </c>
      <c r="J5280" s="1">
        <v>16</v>
      </c>
      <c r="K5280" s="1">
        <v>2</v>
      </c>
      <c r="L5280" s="1">
        <v>1</v>
      </c>
      <c r="M5280" s="1">
        <v>0</v>
      </c>
      <c r="N5280" s="1">
        <v>0</v>
      </c>
      <c r="O5280" s="1">
        <v>1</v>
      </c>
      <c r="P5280" s="1">
        <v>1</v>
      </c>
      <c r="Q5280" s="1">
        <v>1</v>
      </c>
      <c r="R5280" s="9">
        <v>0</v>
      </c>
    </row>
    <row r="5281" spans="4:18" x14ac:dyDescent="0.2">
      <c r="D5281" s="200"/>
      <c r="E5281" s="4" t="s">
        <v>53</v>
      </c>
      <c r="F5281" s="5"/>
      <c r="G5281" s="6">
        <v>32</v>
      </c>
      <c r="H5281" s="8">
        <v>15</v>
      </c>
      <c r="I5281" s="1">
        <v>8</v>
      </c>
      <c r="J5281" s="1">
        <v>24</v>
      </c>
      <c r="K5281" s="1">
        <v>0</v>
      </c>
      <c r="L5281" s="1">
        <v>2</v>
      </c>
      <c r="M5281" s="1">
        <v>1</v>
      </c>
      <c r="N5281" s="1">
        <v>0</v>
      </c>
      <c r="O5281" s="1">
        <v>0</v>
      </c>
      <c r="P5281" s="1">
        <v>0</v>
      </c>
      <c r="Q5281" s="1">
        <v>2</v>
      </c>
      <c r="R5281" s="9">
        <v>1</v>
      </c>
    </row>
    <row r="5282" spans="4:18" x14ac:dyDescent="0.2">
      <c r="D5282" s="200"/>
      <c r="E5282" s="4" t="s">
        <v>54</v>
      </c>
      <c r="F5282" s="5"/>
      <c r="G5282" s="6">
        <v>170</v>
      </c>
      <c r="H5282" s="8">
        <v>59</v>
      </c>
      <c r="I5282" s="1">
        <v>52</v>
      </c>
      <c r="J5282" s="1">
        <v>122</v>
      </c>
      <c r="K5282" s="1">
        <v>6</v>
      </c>
      <c r="L5282" s="1">
        <v>11</v>
      </c>
      <c r="M5282" s="1">
        <v>3</v>
      </c>
      <c r="N5282" s="1">
        <v>0</v>
      </c>
      <c r="O5282" s="1">
        <v>0</v>
      </c>
      <c r="P5282" s="1">
        <v>5</v>
      </c>
      <c r="Q5282" s="1">
        <v>5</v>
      </c>
      <c r="R5282" s="9">
        <v>11</v>
      </c>
    </row>
    <row r="5283" spans="4:18" x14ac:dyDescent="0.2">
      <c r="D5283" s="200"/>
      <c r="E5283" s="4" t="s">
        <v>55</v>
      </c>
      <c r="F5283" s="5"/>
      <c r="G5283" s="6">
        <v>79</v>
      </c>
      <c r="H5283" s="8">
        <v>20</v>
      </c>
      <c r="I5283" s="1">
        <v>22</v>
      </c>
      <c r="J5283" s="1">
        <v>57</v>
      </c>
      <c r="K5283" s="1">
        <v>1</v>
      </c>
      <c r="L5283" s="1">
        <v>2</v>
      </c>
      <c r="M5283" s="1">
        <v>0</v>
      </c>
      <c r="N5283" s="1">
        <v>0</v>
      </c>
      <c r="O5283" s="1">
        <v>2</v>
      </c>
      <c r="P5283" s="1">
        <v>0</v>
      </c>
      <c r="Q5283" s="1">
        <v>4</v>
      </c>
      <c r="R5283" s="9">
        <v>7</v>
      </c>
    </row>
    <row r="5284" spans="4:18" x14ac:dyDescent="0.2">
      <c r="D5284" s="200"/>
      <c r="E5284" s="4" t="s">
        <v>56</v>
      </c>
      <c r="F5284" s="5"/>
      <c r="G5284" s="6">
        <v>127</v>
      </c>
      <c r="H5284" s="8">
        <v>26</v>
      </c>
      <c r="I5284" s="1">
        <v>45</v>
      </c>
      <c r="J5284" s="1">
        <v>103</v>
      </c>
      <c r="K5284" s="1">
        <v>1</v>
      </c>
      <c r="L5284" s="1">
        <v>5</v>
      </c>
      <c r="M5284" s="1">
        <v>4</v>
      </c>
      <c r="N5284" s="1">
        <v>1</v>
      </c>
      <c r="O5284" s="1">
        <v>3</v>
      </c>
      <c r="P5284" s="1">
        <v>2</v>
      </c>
      <c r="Q5284" s="1">
        <v>3</v>
      </c>
      <c r="R5284" s="9">
        <v>11</v>
      </c>
    </row>
    <row r="5285" spans="4:18" x14ac:dyDescent="0.2">
      <c r="D5285" s="200"/>
      <c r="E5285" s="4" t="s">
        <v>57</v>
      </c>
      <c r="F5285" s="5"/>
      <c r="G5285" s="6">
        <v>122</v>
      </c>
      <c r="H5285" s="8">
        <v>30</v>
      </c>
      <c r="I5285" s="1">
        <v>37</v>
      </c>
      <c r="J5285" s="1">
        <v>87</v>
      </c>
      <c r="K5285" s="1">
        <v>5</v>
      </c>
      <c r="L5285" s="1">
        <v>6</v>
      </c>
      <c r="M5285" s="1">
        <v>4</v>
      </c>
      <c r="N5285" s="1">
        <v>0</v>
      </c>
      <c r="O5285" s="1">
        <v>1</v>
      </c>
      <c r="P5285" s="1">
        <v>3</v>
      </c>
      <c r="Q5285" s="1">
        <v>8</v>
      </c>
      <c r="R5285" s="9">
        <v>13</v>
      </c>
    </row>
    <row r="5286" spans="4:18" x14ac:dyDescent="0.2">
      <c r="D5286" s="200"/>
      <c r="E5286" s="4" t="s">
        <v>58</v>
      </c>
      <c r="F5286" s="5"/>
      <c r="G5286" s="6">
        <v>42</v>
      </c>
      <c r="H5286" s="8">
        <v>14</v>
      </c>
      <c r="I5286" s="1">
        <v>11</v>
      </c>
      <c r="J5286" s="1">
        <v>15</v>
      </c>
      <c r="K5286" s="1">
        <v>2</v>
      </c>
      <c r="L5286" s="1">
        <v>0</v>
      </c>
      <c r="M5286" s="1">
        <v>0</v>
      </c>
      <c r="N5286" s="1">
        <v>1</v>
      </c>
      <c r="O5286" s="1">
        <v>0</v>
      </c>
      <c r="P5286" s="1">
        <v>1</v>
      </c>
      <c r="Q5286" s="1">
        <v>4</v>
      </c>
      <c r="R5286" s="9">
        <v>10</v>
      </c>
    </row>
    <row r="5287" spans="4:18" x14ac:dyDescent="0.2">
      <c r="D5287" s="200"/>
      <c r="E5287" s="4" t="s">
        <v>59</v>
      </c>
      <c r="F5287" s="5"/>
      <c r="G5287" s="6">
        <v>59</v>
      </c>
      <c r="H5287" s="8">
        <v>13</v>
      </c>
      <c r="I5287" s="1">
        <v>16</v>
      </c>
      <c r="J5287" s="1">
        <v>33</v>
      </c>
      <c r="K5287" s="1">
        <v>5</v>
      </c>
      <c r="L5287" s="1">
        <v>3</v>
      </c>
      <c r="M5287" s="1">
        <v>3</v>
      </c>
      <c r="N5287" s="1">
        <v>0</v>
      </c>
      <c r="O5287" s="1">
        <v>1</v>
      </c>
      <c r="P5287" s="1">
        <v>1</v>
      </c>
      <c r="Q5287" s="1">
        <v>4</v>
      </c>
      <c r="R5287" s="9">
        <v>10</v>
      </c>
    </row>
    <row r="5288" spans="4:18" x14ac:dyDescent="0.2">
      <c r="D5288" s="199" t="s">
        <v>60</v>
      </c>
      <c r="E5288" s="22" t="s">
        <v>61</v>
      </c>
      <c r="F5288" s="21"/>
      <c r="G5288" s="19">
        <v>94</v>
      </c>
      <c r="H5288" s="27">
        <v>18</v>
      </c>
      <c r="I5288" s="3">
        <v>24</v>
      </c>
      <c r="J5288" s="3">
        <v>54</v>
      </c>
      <c r="K5288" s="3">
        <v>6</v>
      </c>
      <c r="L5288" s="3">
        <v>5</v>
      </c>
      <c r="M5288" s="3">
        <v>1</v>
      </c>
      <c r="N5288" s="3">
        <v>1</v>
      </c>
      <c r="O5288" s="3">
        <v>1</v>
      </c>
      <c r="P5288" s="3">
        <v>3</v>
      </c>
      <c r="Q5288" s="3">
        <v>4</v>
      </c>
      <c r="R5288" s="26">
        <v>17</v>
      </c>
    </row>
    <row r="5289" spans="4:18" x14ac:dyDescent="0.2">
      <c r="D5289" s="200"/>
      <c r="E5289" s="4" t="s">
        <v>62</v>
      </c>
      <c r="F5289" s="5"/>
      <c r="G5289" s="6">
        <v>87</v>
      </c>
      <c r="H5289" s="8">
        <v>23</v>
      </c>
      <c r="I5289" s="1">
        <v>22</v>
      </c>
      <c r="J5289" s="1">
        <v>54</v>
      </c>
      <c r="K5289" s="1">
        <v>2</v>
      </c>
      <c r="L5289" s="1">
        <v>3</v>
      </c>
      <c r="M5289" s="1">
        <v>3</v>
      </c>
      <c r="N5289" s="1">
        <v>0</v>
      </c>
      <c r="O5289" s="1">
        <v>0</v>
      </c>
      <c r="P5289" s="1">
        <v>2</v>
      </c>
      <c r="Q5289" s="1">
        <v>3</v>
      </c>
      <c r="R5289" s="9">
        <v>11</v>
      </c>
    </row>
    <row r="5290" spans="4:18" x14ac:dyDescent="0.2">
      <c r="D5290" s="200"/>
      <c r="E5290" s="4" t="s">
        <v>63</v>
      </c>
      <c r="F5290" s="5"/>
      <c r="G5290" s="6">
        <v>79</v>
      </c>
      <c r="H5290" s="8">
        <v>14</v>
      </c>
      <c r="I5290" s="1">
        <v>30</v>
      </c>
      <c r="J5290" s="1">
        <v>56</v>
      </c>
      <c r="K5290" s="1">
        <v>1</v>
      </c>
      <c r="L5290" s="1">
        <v>1</v>
      </c>
      <c r="M5290" s="1">
        <v>1</v>
      </c>
      <c r="N5290" s="1">
        <v>0</v>
      </c>
      <c r="O5290" s="1">
        <v>1</v>
      </c>
      <c r="P5290" s="1">
        <v>0</v>
      </c>
      <c r="Q5290" s="1">
        <v>6</v>
      </c>
      <c r="R5290" s="9">
        <v>6</v>
      </c>
    </row>
    <row r="5291" spans="4:18" x14ac:dyDescent="0.2">
      <c r="D5291" s="200"/>
      <c r="E5291" s="4" t="s">
        <v>64</v>
      </c>
      <c r="F5291" s="5"/>
      <c r="G5291" s="6">
        <v>81</v>
      </c>
      <c r="H5291" s="8">
        <v>25</v>
      </c>
      <c r="I5291" s="1">
        <v>25</v>
      </c>
      <c r="J5291" s="1">
        <v>60</v>
      </c>
      <c r="K5291" s="1">
        <v>6</v>
      </c>
      <c r="L5291" s="1">
        <v>5</v>
      </c>
      <c r="M5291" s="1">
        <v>3</v>
      </c>
      <c r="N5291" s="1">
        <v>1</v>
      </c>
      <c r="O5291" s="1">
        <v>1</v>
      </c>
      <c r="P5291" s="1">
        <v>1</v>
      </c>
      <c r="Q5291" s="1">
        <v>4</v>
      </c>
      <c r="R5291" s="9">
        <v>7</v>
      </c>
    </row>
    <row r="5292" spans="4:18" x14ac:dyDescent="0.2">
      <c r="D5292" s="200"/>
      <c r="E5292" s="4" t="s">
        <v>65</v>
      </c>
      <c r="F5292" s="5"/>
      <c r="G5292" s="6">
        <v>79</v>
      </c>
      <c r="H5292" s="8">
        <v>25</v>
      </c>
      <c r="I5292" s="1">
        <v>23</v>
      </c>
      <c r="J5292" s="1">
        <v>56</v>
      </c>
      <c r="K5292" s="1">
        <v>1</v>
      </c>
      <c r="L5292" s="1">
        <v>5</v>
      </c>
      <c r="M5292" s="1">
        <v>1</v>
      </c>
      <c r="N5292" s="1">
        <v>0</v>
      </c>
      <c r="O5292" s="1">
        <v>1</v>
      </c>
      <c r="P5292" s="1">
        <v>2</v>
      </c>
      <c r="Q5292" s="1">
        <v>7</v>
      </c>
      <c r="R5292" s="9">
        <v>8</v>
      </c>
    </row>
    <row r="5293" spans="4:18" x14ac:dyDescent="0.2">
      <c r="D5293" s="200"/>
      <c r="E5293" s="4" t="s">
        <v>66</v>
      </c>
      <c r="F5293" s="5"/>
      <c r="G5293" s="6">
        <v>71</v>
      </c>
      <c r="H5293" s="8">
        <v>26</v>
      </c>
      <c r="I5293" s="1">
        <v>24</v>
      </c>
      <c r="J5293" s="1">
        <v>53</v>
      </c>
      <c r="K5293" s="1">
        <v>1</v>
      </c>
      <c r="L5293" s="1">
        <v>2</v>
      </c>
      <c r="M5293" s="1">
        <v>2</v>
      </c>
      <c r="N5293" s="1">
        <v>0</v>
      </c>
      <c r="O5293" s="1">
        <v>1</v>
      </c>
      <c r="P5293" s="1">
        <v>2</v>
      </c>
      <c r="Q5293" s="1">
        <v>1</v>
      </c>
      <c r="R5293" s="9">
        <v>5</v>
      </c>
    </row>
    <row r="5294" spans="4:18" x14ac:dyDescent="0.2">
      <c r="D5294" s="200"/>
      <c r="E5294" s="4" t="s">
        <v>67</v>
      </c>
      <c r="F5294" s="5"/>
      <c r="G5294" s="6">
        <v>108</v>
      </c>
      <c r="H5294" s="8">
        <v>29</v>
      </c>
      <c r="I5294" s="1">
        <v>34</v>
      </c>
      <c r="J5294" s="1">
        <v>81</v>
      </c>
      <c r="K5294" s="1">
        <v>3</v>
      </c>
      <c r="L5294" s="1">
        <v>6</v>
      </c>
      <c r="M5294" s="1">
        <v>2</v>
      </c>
      <c r="N5294" s="1">
        <v>0</v>
      </c>
      <c r="O5294" s="1">
        <v>2</v>
      </c>
      <c r="P5294" s="1">
        <v>2</v>
      </c>
      <c r="Q5294" s="1">
        <v>2</v>
      </c>
      <c r="R5294" s="9">
        <v>6</v>
      </c>
    </row>
    <row r="5295" spans="4:18" x14ac:dyDescent="0.2">
      <c r="D5295" s="200"/>
      <c r="E5295" s="4" t="s">
        <v>68</v>
      </c>
      <c r="F5295" s="5"/>
      <c r="G5295" s="6">
        <v>39</v>
      </c>
      <c r="H5295" s="8">
        <v>15</v>
      </c>
      <c r="I5295" s="1">
        <v>11</v>
      </c>
      <c r="J5295" s="1">
        <v>33</v>
      </c>
      <c r="K5295" s="1">
        <v>1</v>
      </c>
      <c r="L5295" s="1">
        <v>3</v>
      </c>
      <c r="M5295" s="1">
        <v>0</v>
      </c>
      <c r="N5295" s="1">
        <v>0</v>
      </c>
      <c r="O5295" s="1">
        <v>0</v>
      </c>
      <c r="P5295" s="1">
        <v>1</v>
      </c>
      <c r="Q5295" s="1">
        <v>2</v>
      </c>
      <c r="R5295" s="9">
        <v>0</v>
      </c>
    </row>
    <row r="5296" spans="4:18" x14ac:dyDescent="0.2">
      <c r="D5296" s="200"/>
      <c r="E5296" s="4" t="s">
        <v>69</v>
      </c>
      <c r="F5296" s="5"/>
      <c r="G5296" s="6">
        <v>29</v>
      </c>
      <c r="H5296" s="8">
        <v>11</v>
      </c>
      <c r="I5296" s="1">
        <v>7</v>
      </c>
      <c r="J5296" s="1">
        <v>19</v>
      </c>
      <c r="K5296" s="1">
        <v>0</v>
      </c>
      <c r="L5296" s="1">
        <v>2</v>
      </c>
      <c r="M5296" s="1">
        <v>1</v>
      </c>
      <c r="N5296" s="1">
        <v>0</v>
      </c>
      <c r="O5296" s="1">
        <v>1</v>
      </c>
      <c r="P5296" s="1">
        <v>2</v>
      </c>
      <c r="Q5296" s="1">
        <v>2</v>
      </c>
      <c r="R5296" s="9">
        <v>1</v>
      </c>
    </row>
    <row r="5297" spans="2:18" x14ac:dyDescent="0.2">
      <c r="D5297" s="93" t="s">
        <v>70</v>
      </c>
      <c r="E5297" s="89" t="s">
        <v>18</v>
      </c>
      <c r="F5297" s="92"/>
      <c r="G5297" s="94">
        <v>0</v>
      </c>
      <c r="H5297" s="122">
        <v>0</v>
      </c>
      <c r="I5297" s="63">
        <v>0</v>
      </c>
      <c r="J5297" s="63">
        <v>0</v>
      </c>
      <c r="K5297" s="63">
        <v>0</v>
      </c>
      <c r="L5297" s="63">
        <v>0</v>
      </c>
      <c r="M5297" s="63">
        <v>0</v>
      </c>
      <c r="N5297" s="63">
        <v>0</v>
      </c>
      <c r="O5297" s="63">
        <v>0</v>
      </c>
      <c r="P5297" s="63">
        <v>0</v>
      </c>
      <c r="Q5297" s="63">
        <v>0</v>
      </c>
      <c r="R5297" s="121">
        <v>0</v>
      </c>
    </row>
    <row r="5299" spans="2:18" x14ac:dyDescent="0.2">
      <c r="B5299" s="40" t="str">
        <f xml:space="preserve"> HYPERLINK("#'目次'!B225", "[219]")</f>
        <v>[219]</v>
      </c>
      <c r="C5299" s="23" t="s">
        <v>346</v>
      </c>
    </row>
    <row r="5300" spans="2:18" x14ac:dyDescent="0.2">
      <c r="C5300" s="186" t="s">
        <v>326</v>
      </c>
    </row>
    <row r="5302" spans="2:18" x14ac:dyDescent="0.2">
      <c r="C5302" s="23" t="s">
        <v>73</v>
      </c>
    </row>
    <row r="5303" spans="2:18" ht="48" x14ac:dyDescent="0.2">
      <c r="D5303" s="195"/>
      <c r="E5303" s="196"/>
      <c r="F5303" s="196"/>
      <c r="G5303" s="37" t="s">
        <v>15</v>
      </c>
      <c r="H5303" s="33" t="s">
        <v>347</v>
      </c>
      <c r="I5303" s="13" t="s">
        <v>348</v>
      </c>
      <c r="J5303" s="13" t="s">
        <v>349</v>
      </c>
      <c r="K5303" s="13" t="s">
        <v>350</v>
      </c>
      <c r="L5303" s="13" t="s">
        <v>351</v>
      </c>
      <c r="M5303" s="13" t="s">
        <v>352</v>
      </c>
      <c r="N5303" s="13" t="s">
        <v>353</v>
      </c>
      <c r="O5303" s="13" t="s">
        <v>354</v>
      </c>
      <c r="P5303" s="13" t="s">
        <v>355</v>
      </c>
      <c r="Q5303" s="13" t="s">
        <v>99</v>
      </c>
      <c r="R5303" s="38" t="s">
        <v>18</v>
      </c>
    </row>
    <row r="5304" spans="2:18" x14ac:dyDescent="0.2">
      <c r="D5304" s="197"/>
      <c r="E5304" s="198"/>
      <c r="F5304" s="198"/>
      <c r="G5304" s="35"/>
      <c r="H5304" s="39"/>
      <c r="I5304" s="14"/>
      <c r="J5304" s="14"/>
      <c r="K5304" s="14"/>
      <c r="L5304" s="14"/>
      <c r="M5304" s="14"/>
      <c r="N5304" s="14"/>
      <c r="O5304" s="14"/>
      <c r="P5304" s="14"/>
      <c r="Q5304" s="14"/>
      <c r="R5304" s="34"/>
    </row>
    <row r="5305" spans="2:18" x14ac:dyDescent="0.2">
      <c r="D5305" s="56"/>
      <c r="E5305" s="58" t="s">
        <v>15</v>
      </c>
      <c r="F5305" s="46"/>
      <c r="G5305" s="36">
        <v>734</v>
      </c>
      <c r="H5305" s="17">
        <v>208</v>
      </c>
      <c r="I5305" s="17">
        <v>224</v>
      </c>
      <c r="J5305" s="17">
        <v>511</v>
      </c>
      <c r="K5305" s="17">
        <v>25</v>
      </c>
      <c r="L5305" s="17">
        <v>34</v>
      </c>
      <c r="M5305" s="17">
        <v>16</v>
      </c>
      <c r="N5305" s="17">
        <v>2</v>
      </c>
      <c r="O5305" s="17">
        <v>8</v>
      </c>
      <c r="P5305" s="17">
        <v>16</v>
      </c>
      <c r="Q5305" s="17">
        <v>34</v>
      </c>
      <c r="R5305" s="47">
        <v>68</v>
      </c>
    </row>
    <row r="5306" spans="2:18" x14ac:dyDescent="0.2">
      <c r="D5306" s="199" t="s">
        <v>74</v>
      </c>
      <c r="E5306" s="22" t="s">
        <v>75</v>
      </c>
      <c r="F5306" s="21"/>
      <c r="G5306" s="19">
        <v>348</v>
      </c>
      <c r="H5306" s="27">
        <v>107</v>
      </c>
      <c r="I5306" s="3">
        <v>105</v>
      </c>
      <c r="J5306" s="3">
        <v>225</v>
      </c>
      <c r="K5306" s="3">
        <v>12</v>
      </c>
      <c r="L5306" s="3">
        <v>17</v>
      </c>
      <c r="M5306" s="3">
        <v>6</v>
      </c>
      <c r="N5306" s="3">
        <v>1</v>
      </c>
      <c r="O5306" s="3">
        <v>2</v>
      </c>
      <c r="P5306" s="3">
        <v>5</v>
      </c>
      <c r="Q5306" s="3">
        <v>17</v>
      </c>
      <c r="R5306" s="26">
        <v>33</v>
      </c>
    </row>
    <row r="5307" spans="2:18" x14ac:dyDescent="0.2">
      <c r="D5307" s="200"/>
      <c r="E5307" s="4" t="s">
        <v>34</v>
      </c>
      <c r="F5307" s="5"/>
      <c r="G5307" s="6">
        <v>9</v>
      </c>
      <c r="H5307" s="8">
        <v>1</v>
      </c>
      <c r="I5307" s="1">
        <v>2</v>
      </c>
      <c r="J5307" s="1">
        <v>1</v>
      </c>
      <c r="K5307" s="1">
        <v>0</v>
      </c>
      <c r="L5307" s="1">
        <v>0</v>
      </c>
      <c r="M5307" s="1">
        <v>0</v>
      </c>
      <c r="N5307" s="1">
        <v>0</v>
      </c>
      <c r="O5307" s="1">
        <v>0</v>
      </c>
      <c r="P5307" s="1">
        <v>0</v>
      </c>
      <c r="Q5307" s="1">
        <v>2</v>
      </c>
      <c r="R5307" s="9">
        <v>3</v>
      </c>
    </row>
    <row r="5308" spans="2:18" x14ac:dyDescent="0.2">
      <c r="D5308" s="200"/>
      <c r="E5308" s="4" t="s">
        <v>35</v>
      </c>
      <c r="F5308" s="5"/>
      <c r="G5308" s="6">
        <v>42</v>
      </c>
      <c r="H5308" s="8">
        <v>14</v>
      </c>
      <c r="I5308" s="1">
        <v>12</v>
      </c>
      <c r="J5308" s="1">
        <v>21</v>
      </c>
      <c r="K5308" s="1">
        <v>1</v>
      </c>
      <c r="L5308" s="1">
        <v>2</v>
      </c>
      <c r="M5308" s="1">
        <v>0</v>
      </c>
      <c r="N5308" s="1">
        <v>1</v>
      </c>
      <c r="O5308" s="1">
        <v>0</v>
      </c>
      <c r="P5308" s="1">
        <v>0</v>
      </c>
      <c r="Q5308" s="1">
        <v>1</v>
      </c>
      <c r="R5308" s="9">
        <v>5</v>
      </c>
    </row>
    <row r="5309" spans="2:18" x14ac:dyDescent="0.2">
      <c r="D5309" s="200"/>
      <c r="E5309" s="4" t="s">
        <v>36</v>
      </c>
      <c r="F5309" s="5"/>
      <c r="G5309" s="6">
        <v>70</v>
      </c>
      <c r="H5309" s="8">
        <v>29</v>
      </c>
      <c r="I5309" s="1">
        <v>20</v>
      </c>
      <c r="J5309" s="1">
        <v>46</v>
      </c>
      <c r="K5309" s="1">
        <v>0</v>
      </c>
      <c r="L5309" s="1">
        <v>2</v>
      </c>
      <c r="M5309" s="1">
        <v>1</v>
      </c>
      <c r="N5309" s="1">
        <v>0</v>
      </c>
      <c r="O5309" s="1">
        <v>0</v>
      </c>
      <c r="P5309" s="1">
        <v>1</v>
      </c>
      <c r="Q5309" s="1">
        <v>0</v>
      </c>
      <c r="R5309" s="9">
        <v>9</v>
      </c>
    </row>
    <row r="5310" spans="2:18" x14ac:dyDescent="0.2">
      <c r="D5310" s="200"/>
      <c r="E5310" s="4" t="s">
        <v>37</v>
      </c>
      <c r="F5310" s="5"/>
      <c r="G5310" s="6">
        <v>76</v>
      </c>
      <c r="H5310" s="8">
        <v>17</v>
      </c>
      <c r="I5310" s="1">
        <v>16</v>
      </c>
      <c r="J5310" s="1">
        <v>55</v>
      </c>
      <c r="K5310" s="1">
        <v>3</v>
      </c>
      <c r="L5310" s="1">
        <v>5</v>
      </c>
      <c r="M5310" s="1">
        <v>2</v>
      </c>
      <c r="N5310" s="1">
        <v>0</v>
      </c>
      <c r="O5310" s="1">
        <v>0</v>
      </c>
      <c r="P5310" s="1">
        <v>1</v>
      </c>
      <c r="Q5310" s="1">
        <v>5</v>
      </c>
      <c r="R5310" s="9">
        <v>7</v>
      </c>
    </row>
    <row r="5311" spans="2:18" x14ac:dyDescent="0.2">
      <c r="D5311" s="200"/>
      <c r="E5311" s="4" t="s">
        <v>38</v>
      </c>
      <c r="F5311" s="5"/>
      <c r="G5311" s="6">
        <v>63</v>
      </c>
      <c r="H5311" s="8">
        <v>14</v>
      </c>
      <c r="I5311" s="1">
        <v>21</v>
      </c>
      <c r="J5311" s="1">
        <v>45</v>
      </c>
      <c r="K5311" s="1">
        <v>1</v>
      </c>
      <c r="L5311" s="1">
        <v>3</v>
      </c>
      <c r="M5311" s="1">
        <v>0</v>
      </c>
      <c r="N5311" s="1">
        <v>0</v>
      </c>
      <c r="O5311" s="1">
        <v>1</v>
      </c>
      <c r="P5311" s="1">
        <v>2</v>
      </c>
      <c r="Q5311" s="1">
        <v>4</v>
      </c>
      <c r="R5311" s="9">
        <v>4</v>
      </c>
    </row>
    <row r="5312" spans="2:18" x14ac:dyDescent="0.2">
      <c r="D5312" s="200"/>
      <c r="E5312" s="4" t="s">
        <v>39</v>
      </c>
      <c r="F5312" s="5"/>
      <c r="G5312" s="6">
        <v>63</v>
      </c>
      <c r="H5312" s="8">
        <v>23</v>
      </c>
      <c r="I5312" s="1">
        <v>23</v>
      </c>
      <c r="J5312" s="1">
        <v>43</v>
      </c>
      <c r="K5312" s="1">
        <v>5</v>
      </c>
      <c r="L5312" s="1">
        <v>4</v>
      </c>
      <c r="M5312" s="1">
        <v>1</v>
      </c>
      <c r="N5312" s="1">
        <v>0</v>
      </c>
      <c r="O5312" s="1">
        <v>1</v>
      </c>
      <c r="P5312" s="1">
        <v>0</v>
      </c>
      <c r="Q5312" s="1">
        <v>5</v>
      </c>
      <c r="R5312" s="9">
        <v>2</v>
      </c>
    </row>
    <row r="5313" spans="2:18" x14ac:dyDescent="0.2">
      <c r="D5313" s="200"/>
      <c r="E5313" s="4" t="s">
        <v>40</v>
      </c>
      <c r="F5313" s="5"/>
      <c r="G5313" s="6">
        <v>25</v>
      </c>
      <c r="H5313" s="8">
        <v>9</v>
      </c>
      <c r="I5313" s="1">
        <v>11</v>
      </c>
      <c r="J5313" s="1">
        <v>14</v>
      </c>
      <c r="K5313" s="1">
        <v>2</v>
      </c>
      <c r="L5313" s="1">
        <v>1</v>
      </c>
      <c r="M5313" s="1">
        <v>2</v>
      </c>
      <c r="N5313" s="1">
        <v>0</v>
      </c>
      <c r="O5313" s="1">
        <v>0</v>
      </c>
      <c r="P5313" s="1">
        <v>1</v>
      </c>
      <c r="Q5313" s="1">
        <v>0</v>
      </c>
      <c r="R5313" s="9">
        <v>3</v>
      </c>
    </row>
    <row r="5314" spans="2:18" x14ac:dyDescent="0.2">
      <c r="D5314" s="199" t="s">
        <v>76</v>
      </c>
      <c r="E5314" s="22" t="s">
        <v>77</v>
      </c>
      <c r="F5314" s="21"/>
      <c r="G5314" s="19">
        <v>386</v>
      </c>
      <c r="H5314" s="27">
        <v>101</v>
      </c>
      <c r="I5314" s="3">
        <v>119</v>
      </c>
      <c r="J5314" s="3">
        <v>286</v>
      </c>
      <c r="K5314" s="3">
        <v>13</v>
      </c>
      <c r="L5314" s="3">
        <v>17</v>
      </c>
      <c r="M5314" s="3">
        <v>10</v>
      </c>
      <c r="N5314" s="3">
        <v>1</v>
      </c>
      <c r="O5314" s="3">
        <v>6</v>
      </c>
      <c r="P5314" s="3">
        <v>11</v>
      </c>
      <c r="Q5314" s="3">
        <v>17</v>
      </c>
      <c r="R5314" s="26">
        <v>35</v>
      </c>
    </row>
    <row r="5315" spans="2:18" x14ac:dyDescent="0.2">
      <c r="D5315" s="200"/>
      <c r="E5315" s="4" t="s">
        <v>34</v>
      </c>
      <c r="F5315" s="5"/>
      <c r="G5315" s="6">
        <v>10</v>
      </c>
      <c r="H5315" s="8">
        <v>3</v>
      </c>
      <c r="I5315" s="1">
        <v>1</v>
      </c>
      <c r="J5315" s="1">
        <v>3</v>
      </c>
      <c r="K5315" s="1">
        <v>0</v>
      </c>
      <c r="L5315" s="1">
        <v>0</v>
      </c>
      <c r="M5315" s="1">
        <v>0</v>
      </c>
      <c r="N5315" s="1">
        <v>0</v>
      </c>
      <c r="O5315" s="1">
        <v>0</v>
      </c>
      <c r="P5315" s="1">
        <v>0</v>
      </c>
      <c r="Q5315" s="1">
        <v>0</v>
      </c>
      <c r="R5315" s="9">
        <v>4</v>
      </c>
    </row>
    <row r="5316" spans="2:18" x14ac:dyDescent="0.2">
      <c r="D5316" s="200"/>
      <c r="E5316" s="4" t="s">
        <v>35</v>
      </c>
      <c r="F5316" s="5"/>
      <c r="G5316" s="6">
        <v>55</v>
      </c>
      <c r="H5316" s="8">
        <v>17</v>
      </c>
      <c r="I5316" s="1">
        <v>16</v>
      </c>
      <c r="J5316" s="1">
        <v>40</v>
      </c>
      <c r="K5316" s="1">
        <v>5</v>
      </c>
      <c r="L5316" s="1">
        <v>2</v>
      </c>
      <c r="M5316" s="1">
        <v>1</v>
      </c>
      <c r="N5316" s="1">
        <v>0</v>
      </c>
      <c r="O5316" s="1">
        <v>0</v>
      </c>
      <c r="P5316" s="1">
        <v>4</v>
      </c>
      <c r="Q5316" s="1">
        <v>4</v>
      </c>
      <c r="R5316" s="9">
        <v>4</v>
      </c>
    </row>
    <row r="5317" spans="2:18" x14ac:dyDescent="0.2">
      <c r="D5317" s="200"/>
      <c r="E5317" s="4" t="s">
        <v>36</v>
      </c>
      <c r="F5317" s="5"/>
      <c r="G5317" s="6">
        <v>72</v>
      </c>
      <c r="H5317" s="8">
        <v>19</v>
      </c>
      <c r="I5317" s="1">
        <v>19</v>
      </c>
      <c r="J5317" s="1">
        <v>56</v>
      </c>
      <c r="K5317" s="1">
        <v>1</v>
      </c>
      <c r="L5317" s="1">
        <v>2</v>
      </c>
      <c r="M5317" s="1">
        <v>2</v>
      </c>
      <c r="N5317" s="1">
        <v>0</v>
      </c>
      <c r="O5317" s="1">
        <v>2</v>
      </c>
      <c r="P5317" s="1">
        <v>1</v>
      </c>
      <c r="Q5317" s="1">
        <v>5</v>
      </c>
      <c r="R5317" s="9">
        <v>3</v>
      </c>
    </row>
    <row r="5318" spans="2:18" x14ac:dyDescent="0.2">
      <c r="D5318" s="200"/>
      <c r="E5318" s="4" t="s">
        <v>37</v>
      </c>
      <c r="F5318" s="5"/>
      <c r="G5318" s="6">
        <v>88</v>
      </c>
      <c r="H5318" s="8">
        <v>19</v>
      </c>
      <c r="I5318" s="1">
        <v>28</v>
      </c>
      <c r="J5318" s="1">
        <v>71</v>
      </c>
      <c r="K5318" s="1">
        <v>0</v>
      </c>
      <c r="L5318" s="1">
        <v>3</v>
      </c>
      <c r="M5318" s="1">
        <v>1</v>
      </c>
      <c r="N5318" s="1">
        <v>0</v>
      </c>
      <c r="O5318" s="1">
        <v>0</v>
      </c>
      <c r="P5318" s="1">
        <v>1</v>
      </c>
      <c r="Q5318" s="1">
        <v>2</v>
      </c>
      <c r="R5318" s="9">
        <v>4</v>
      </c>
    </row>
    <row r="5319" spans="2:18" x14ac:dyDescent="0.2">
      <c r="D5319" s="200"/>
      <c r="E5319" s="4" t="s">
        <v>38</v>
      </c>
      <c r="F5319" s="5"/>
      <c r="G5319" s="6">
        <v>66</v>
      </c>
      <c r="H5319" s="8">
        <v>16</v>
      </c>
      <c r="I5319" s="1">
        <v>24</v>
      </c>
      <c r="J5319" s="1">
        <v>53</v>
      </c>
      <c r="K5319" s="1">
        <v>1</v>
      </c>
      <c r="L5319" s="1">
        <v>4</v>
      </c>
      <c r="M5319" s="1">
        <v>2</v>
      </c>
      <c r="N5319" s="1">
        <v>1</v>
      </c>
      <c r="O5319" s="1">
        <v>2</v>
      </c>
      <c r="P5319" s="1">
        <v>3</v>
      </c>
      <c r="Q5319" s="1">
        <v>5</v>
      </c>
      <c r="R5319" s="9">
        <v>4</v>
      </c>
    </row>
    <row r="5320" spans="2:18" x14ac:dyDescent="0.2">
      <c r="D5320" s="200"/>
      <c r="E5320" s="4" t="s">
        <v>39</v>
      </c>
      <c r="F5320" s="5"/>
      <c r="G5320" s="6">
        <v>64</v>
      </c>
      <c r="H5320" s="8">
        <v>21</v>
      </c>
      <c r="I5320" s="1">
        <v>22</v>
      </c>
      <c r="J5320" s="1">
        <v>45</v>
      </c>
      <c r="K5320" s="1">
        <v>2</v>
      </c>
      <c r="L5320" s="1">
        <v>3</v>
      </c>
      <c r="M5320" s="1">
        <v>3</v>
      </c>
      <c r="N5320" s="1">
        <v>0</v>
      </c>
      <c r="O5320" s="1">
        <v>1</v>
      </c>
      <c r="P5320" s="1">
        <v>0</v>
      </c>
      <c r="Q5320" s="1">
        <v>1</v>
      </c>
      <c r="R5320" s="9">
        <v>8</v>
      </c>
    </row>
    <row r="5321" spans="2:18" x14ac:dyDescent="0.2">
      <c r="D5321" s="201"/>
      <c r="E5321" s="57" t="s">
        <v>40</v>
      </c>
      <c r="F5321" s="59"/>
      <c r="G5321" s="55">
        <v>31</v>
      </c>
      <c r="H5321" s="77">
        <v>6</v>
      </c>
      <c r="I5321" s="32">
        <v>9</v>
      </c>
      <c r="J5321" s="32">
        <v>18</v>
      </c>
      <c r="K5321" s="32">
        <v>4</v>
      </c>
      <c r="L5321" s="32">
        <v>3</v>
      </c>
      <c r="M5321" s="32">
        <v>1</v>
      </c>
      <c r="N5321" s="32">
        <v>0</v>
      </c>
      <c r="O5321" s="32">
        <v>1</v>
      </c>
      <c r="P5321" s="32">
        <v>2</v>
      </c>
      <c r="Q5321" s="32">
        <v>0</v>
      </c>
      <c r="R5321" s="80">
        <v>8</v>
      </c>
    </row>
    <row r="5323" spans="2:18" x14ac:dyDescent="0.2">
      <c r="B5323" s="40" t="str">
        <f xml:space="preserve"> HYPERLINK("#'目次'!B226", "[220]")</f>
        <v>[220]</v>
      </c>
      <c r="C5323" s="23" t="s">
        <v>346</v>
      </c>
    </row>
    <row r="5324" spans="2:18" x14ac:dyDescent="0.2">
      <c r="C5324" s="186" t="s">
        <v>326</v>
      </c>
    </row>
    <row r="5326" spans="2:18" x14ac:dyDescent="0.2">
      <c r="C5326" s="23" t="s">
        <v>80</v>
      </c>
    </row>
    <row r="5327" spans="2:18" ht="48" x14ac:dyDescent="0.2">
      <c r="E5327" s="195"/>
      <c r="F5327" s="196"/>
      <c r="G5327" s="37" t="s">
        <v>15</v>
      </c>
      <c r="H5327" s="33" t="s">
        <v>347</v>
      </c>
      <c r="I5327" s="13" t="s">
        <v>348</v>
      </c>
      <c r="J5327" s="13" t="s">
        <v>349</v>
      </c>
      <c r="K5327" s="13" t="s">
        <v>350</v>
      </c>
      <c r="L5327" s="13" t="s">
        <v>351</v>
      </c>
      <c r="M5327" s="13" t="s">
        <v>352</v>
      </c>
      <c r="N5327" s="13" t="s">
        <v>353</v>
      </c>
      <c r="O5327" s="13" t="s">
        <v>354</v>
      </c>
      <c r="P5327" s="13" t="s">
        <v>355</v>
      </c>
      <c r="Q5327" s="13" t="s">
        <v>99</v>
      </c>
      <c r="R5327" s="38" t="s">
        <v>18</v>
      </c>
    </row>
    <row r="5328" spans="2:18" x14ac:dyDescent="0.2">
      <c r="E5328" s="197"/>
      <c r="F5328" s="198"/>
      <c r="G5328" s="35"/>
      <c r="H5328" s="39"/>
      <c r="I5328" s="14"/>
      <c r="J5328" s="14"/>
      <c r="K5328" s="14"/>
      <c r="L5328" s="14"/>
      <c r="M5328" s="14"/>
      <c r="N5328" s="14"/>
      <c r="O5328" s="14"/>
      <c r="P5328" s="14"/>
      <c r="Q5328" s="14"/>
      <c r="R5328" s="34"/>
    </row>
    <row r="5329" spans="2:18" x14ac:dyDescent="0.2">
      <c r="E5329" s="91" t="s">
        <v>15</v>
      </c>
      <c r="F5329" s="46"/>
      <c r="G5329" s="36">
        <v>734</v>
      </c>
      <c r="H5329" s="17">
        <v>208</v>
      </c>
      <c r="I5329" s="17">
        <v>224</v>
      </c>
      <c r="J5329" s="17">
        <v>511</v>
      </c>
      <c r="K5329" s="17">
        <v>25</v>
      </c>
      <c r="L5329" s="17">
        <v>34</v>
      </c>
      <c r="M5329" s="17">
        <v>16</v>
      </c>
      <c r="N5329" s="17">
        <v>2</v>
      </c>
      <c r="O5329" s="17">
        <v>8</v>
      </c>
      <c r="P5329" s="17">
        <v>16</v>
      </c>
      <c r="Q5329" s="17">
        <v>34</v>
      </c>
      <c r="R5329" s="47">
        <v>68</v>
      </c>
    </row>
    <row r="5330" spans="2:18" x14ac:dyDescent="0.2">
      <c r="E5330" s="4" t="s">
        <v>81</v>
      </c>
      <c r="F5330" s="5"/>
      <c r="G5330" s="19">
        <v>30</v>
      </c>
      <c r="H5330" s="27">
        <v>5</v>
      </c>
      <c r="I5330" s="3">
        <v>4</v>
      </c>
      <c r="J5330" s="3">
        <v>19</v>
      </c>
      <c r="K5330" s="3">
        <v>3</v>
      </c>
      <c r="L5330" s="3">
        <v>4</v>
      </c>
      <c r="M5330" s="3">
        <v>1</v>
      </c>
      <c r="N5330" s="3">
        <v>0</v>
      </c>
      <c r="O5330" s="3">
        <v>0</v>
      </c>
      <c r="P5330" s="3">
        <v>1</v>
      </c>
      <c r="Q5330" s="3">
        <v>1</v>
      </c>
      <c r="R5330" s="26">
        <v>5</v>
      </c>
    </row>
    <row r="5331" spans="2:18" x14ac:dyDescent="0.2">
      <c r="E5331" s="4" t="s">
        <v>82</v>
      </c>
      <c r="F5331" s="5"/>
      <c r="G5331" s="6">
        <v>47</v>
      </c>
      <c r="H5331" s="8">
        <v>11</v>
      </c>
      <c r="I5331" s="1">
        <v>17</v>
      </c>
      <c r="J5331" s="1">
        <v>24</v>
      </c>
      <c r="K5331" s="1">
        <v>2</v>
      </c>
      <c r="L5331" s="1">
        <v>1</v>
      </c>
      <c r="M5331" s="1">
        <v>0</v>
      </c>
      <c r="N5331" s="1">
        <v>0</v>
      </c>
      <c r="O5331" s="1">
        <v>0</v>
      </c>
      <c r="P5331" s="1">
        <v>1</v>
      </c>
      <c r="Q5331" s="1">
        <v>3</v>
      </c>
      <c r="R5331" s="9">
        <v>5</v>
      </c>
    </row>
    <row r="5332" spans="2:18" x14ac:dyDescent="0.2">
      <c r="E5332" s="4" t="s">
        <v>83</v>
      </c>
      <c r="F5332" s="5"/>
      <c r="G5332" s="6">
        <v>296</v>
      </c>
      <c r="H5332" s="8">
        <v>92</v>
      </c>
      <c r="I5332" s="1">
        <v>94</v>
      </c>
      <c r="J5332" s="1">
        <v>206</v>
      </c>
      <c r="K5332" s="1">
        <v>11</v>
      </c>
      <c r="L5332" s="1">
        <v>12</v>
      </c>
      <c r="M5332" s="1">
        <v>10</v>
      </c>
      <c r="N5332" s="1">
        <v>1</v>
      </c>
      <c r="O5332" s="1">
        <v>6</v>
      </c>
      <c r="P5332" s="1">
        <v>12</v>
      </c>
      <c r="Q5332" s="1">
        <v>14</v>
      </c>
      <c r="R5332" s="9">
        <v>30</v>
      </c>
    </row>
    <row r="5333" spans="2:18" x14ac:dyDescent="0.2">
      <c r="E5333" s="4" t="s">
        <v>84</v>
      </c>
      <c r="F5333" s="5"/>
      <c r="G5333" s="6">
        <v>19</v>
      </c>
      <c r="H5333" s="8">
        <v>4</v>
      </c>
      <c r="I5333" s="1">
        <v>6</v>
      </c>
      <c r="J5333" s="1">
        <v>12</v>
      </c>
      <c r="K5333" s="1">
        <v>0</v>
      </c>
      <c r="L5333" s="1">
        <v>1</v>
      </c>
      <c r="M5333" s="1">
        <v>0</v>
      </c>
      <c r="N5333" s="1">
        <v>1</v>
      </c>
      <c r="O5333" s="1">
        <v>0</v>
      </c>
      <c r="P5333" s="1">
        <v>0</v>
      </c>
      <c r="Q5333" s="1">
        <v>0</v>
      </c>
      <c r="R5333" s="9">
        <v>4</v>
      </c>
    </row>
    <row r="5334" spans="2:18" x14ac:dyDescent="0.2">
      <c r="E5334" s="4" t="s">
        <v>85</v>
      </c>
      <c r="F5334" s="5"/>
      <c r="G5334" s="6">
        <v>83</v>
      </c>
      <c r="H5334" s="8">
        <v>20</v>
      </c>
      <c r="I5334" s="1">
        <v>23</v>
      </c>
      <c r="J5334" s="1">
        <v>61</v>
      </c>
      <c r="K5334" s="1">
        <v>2</v>
      </c>
      <c r="L5334" s="1">
        <v>3</v>
      </c>
      <c r="M5334" s="1">
        <v>0</v>
      </c>
      <c r="N5334" s="1">
        <v>0</v>
      </c>
      <c r="O5334" s="1">
        <v>0</v>
      </c>
      <c r="P5334" s="1">
        <v>0</v>
      </c>
      <c r="Q5334" s="1">
        <v>5</v>
      </c>
      <c r="R5334" s="9">
        <v>8</v>
      </c>
    </row>
    <row r="5335" spans="2:18" x14ac:dyDescent="0.2">
      <c r="E5335" s="4" t="s">
        <v>86</v>
      </c>
      <c r="F5335" s="5"/>
      <c r="G5335" s="6">
        <v>120</v>
      </c>
      <c r="H5335" s="8">
        <v>43</v>
      </c>
      <c r="I5335" s="1">
        <v>33</v>
      </c>
      <c r="J5335" s="1">
        <v>95</v>
      </c>
      <c r="K5335" s="1">
        <v>2</v>
      </c>
      <c r="L5335" s="1">
        <v>10</v>
      </c>
      <c r="M5335" s="1">
        <v>2</v>
      </c>
      <c r="N5335" s="1">
        <v>0</v>
      </c>
      <c r="O5335" s="1">
        <v>1</v>
      </c>
      <c r="P5335" s="1">
        <v>2</v>
      </c>
      <c r="Q5335" s="1">
        <v>2</v>
      </c>
      <c r="R5335" s="9">
        <v>5</v>
      </c>
    </row>
    <row r="5336" spans="2:18" x14ac:dyDescent="0.2">
      <c r="E5336" s="4" t="s">
        <v>87</v>
      </c>
      <c r="F5336" s="5"/>
      <c r="G5336" s="6">
        <v>46</v>
      </c>
      <c r="H5336" s="8">
        <v>10</v>
      </c>
      <c r="I5336" s="1">
        <v>12</v>
      </c>
      <c r="J5336" s="1">
        <v>32</v>
      </c>
      <c r="K5336" s="1">
        <v>0</v>
      </c>
      <c r="L5336" s="1">
        <v>1</v>
      </c>
      <c r="M5336" s="1">
        <v>0</v>
      </c>
      <c r="N5336" s="1">
        <v>0</v>
      </c>
      <c r="O5336" s="1">
        <v>0</v>
      </c>
      <c r="P5336" s="1">
        <v>0</v>
      </c>
      <c r="Q5336" s="1">
        <v>2</v>
      </c>
      <c r="R5336" s="9">
        <v>6</v>
      </c>
    </row>
    <row r="5337" spans="2:18" x14ac:dyDescent="0.2">
      <c r="E5337" s="4" t="s">
        <v>88</v>
      </c>
      <c r="F5337" s="5"/>
      <c r="G5337" s="6">
        <v>23</v>
      </c>
      <c r="H5337" s="8">
        <v>4</v>
      </c>
      <c r="I5337" s="1">
        <v>9</v>
      </c>
      <c r="J5337" s="1">
        <v>16</v>
      </c>
      <c r="K5337" s="1">
        <v>2</v>
      </c>
      <c r="L5337" s="1">
        <v>0</v>
      </c>
      <c r="M5337" s="1">
        <v>1</v>
      </c>
      <c r="N5337" s="1">
        <v>0</v>
      </c>
      <c r="O5337" s="1">
        <v>1</v>
      </c>
      <c r="P5337" s="1">
        <v>0</v>
      </c>
      <c r="Q5337" s="1">
        <v>4</v>
      </c>
      <c r="R5337" s="9">
        <v>2</v>
      </c>
    </row>
    <row r="5338" spans="2:18" x14ac:dyDescent="0.2">
      <c r="E5338" s="4" t="s">
        <v>89</v>
      </c>
      <c r="F5338" s="5"/>
      <c r="G5338" s="6">
        <v>37</v>
      </c>
      <c r="H5338" s="8">
        <v>11</v>
      </c>
      <c r="I5338" s="1">
        <v>15</v>
      </c>
      <c r="J5338" s="1">
        <v>25</v>
      </c>
      <c r="K5338" s="1">
        <v>2</v>
      </c>
      <c r="L5338" s="1">
        <v>1</v>
      </c>
      <c r="M5338" s="1">
        <v>1</v>
      </c>
      <c r="N5338" s="1">
        <v>0</v>
      </c>
      <c r="O5338" s="1">
        <v>0</v>
      </c>
      <c r="P5338" s="1">
        <v>0</v>
      </c>
      <c r="Q5338" s="1">
        <v>0</v>
      </c>
      <c r="R5338" s="9">
        <v>1</v>
      </c>
    </row>
    <row r="5339" spans="2:18" x14ac:dyDescent="0.2">
      <c r="E5339" s="4" t="s">
        <v>90</v>
      </c>
      <c r="F5339" s="5"/>
      <c r="G5339" s="6">
        <v>28</v>
      </c>
      <c r="H5339" s="8">
        <v>5</v>
      </c>
      <c r="I5339" s="1">
        <v>10</v>
      </c>
      <c r="J5339" s="1">
        <v>20</v>
      </c>
      <c r="K5339" s="1">
        <v>1</v>
      </c>
      <c r="L5339" s="1">
        <v>1</v>
      </c>
      <c r="M5339" s="1">
        <v>1</v>
      </c>
      <c r="N5339" s="1">
        <v>0</v>
      </c>
      <c r="O5339" s="1">
        <v>0</v>
      </c>
      <c r="P5339" s="1">
        <v>0</v>
      </c>
      <c r="Q5339" s="1">
        <v>2</v>
      </c>
      <c r="R5339" s="9">
        <v>1</v>
      </c>
    </row>
    <row r="5340" spans="2:18" x14ac:dyDescent="0.2">
      <c r="E5340" s="57" t="s">
        <v>91</v>
      </c>
      <c r="F5340" s="59"/>
      <c r="G5340" s="55">
        <v>5</v>
      </c>
      <c r="H5340" s="77">
        <v>3</v>
      </c>
      <c r="I5340" s="32">
        <v>1</v>
      </c>
      <c r="J5340" s="32">
        <v>1</v>
      </c>
      <c r="K5340" s="32">
        <v>0</v>
      </c>
      <c r="L5340" s="32">
        <v>0</v>
      </c>
      <c r="M5340" s="32">
        <v>0</v>
      </c>
      <c r="N5340" s="32">
        <v>0</v>
      </c>
      <c r="O5340" s="32">
        <v>0</v>
      </c>
      <c r="P5340" s="32">
        <v>0</v>
      </c>
      <c r="Q5340" s="32">
        <v>1</v>
      </c>
      <c r="R5340" s="80">
        <v>1</v>
      </c>
    </row>
    <row r="5342" spans="2:18" x14ac:dyDescent="0.2">
      <c r="B5342" s="40" t="str">
        <f xml:space="preserve"> HYPERLINK("#'目次'!B227", "[221]")</f>
        <v>[221]</v>
      </c>
      <c r="C5342" s="23" t="s">
        <v>358</v>
      </c>
    </row>
    <row r="5343" spans="2:18" x14ac:dyDescent="0.2">
      <c r="C5343" s="186" t="s">
        <v>326</v>
      </c>
    </row>
    <row r="5345" spans="3:18" x14ac:dyDescent="0.2">
      <c r="C5345" s="23" t="s">
        <v>14</v>
      </c>
    </row>
    <row r="5346" spans="3:18" ht="48" x14ac:dyDescent="0.2">
      <c r="D5346" s="195"/>
      <c r="E5346" s="196"/>
      <c r="F5346" s="196"/>
      <c r="G5346" s="37" t="s">
        <v>15</v>
      </c>
      <c r="H5346" s="33" t="s">
        <v>347</v>
      </c>
      <c r="I5346" s="13" t="s">
        <v>348</v>
      </c>
      <c r="J5346" s="13" t="s">
        <v>349</v>
      </c>
      <c r="K5346" s="13" t="s">
        <v>350</v>
      </c>
      <c r="L5346" s="13" t="s">
        <v>351</v>
      </c>
      <c r="M5346" s="13" t="s">
        <v>352</v>
      </c>
      <c r="N5346" s="13" t="s">
        <v>353</v>
      </c>
      <c r="O5346" s="13" t="s">
        <v>354</v>
      </c>
      <c r="P5346" s="13" t="s">
        <v>355</v>
      </c>
      <c r="Q5346" s="13" t="s">
        <v>99</v>
      </c>
      <c r="R5346" s="38" t="s">
        <v>18</v>
      </c>
    </row>
    <row r="5347" spans="3:18" x14ac:dyDescent="0.2">
      <c r="D5347" s="197"/>
      <c r="E5347" s="198"/>
      <c r="F5347" s="198"/>
      <c r="G5347" s="35"/>
      <c r="H5347" s="39"/>
      <c r="I5347" s="14"/>
      <c r="J5347" s="14"/>
      <c r="K5347" s="14"/>
      <c r="L5347" s="14"/>
      <c r="M5347" s="14"/>
      <c r="N5347" s="14"/>
      <c r="O5347" s="14"/>
      <c r="P5347" s="14"/>
      <c r="Q5347" s="14"/>
      <c r="R5347" s="34"/>
    </row>
    <row r="5348" spans="3:18" x14ac:dyDescent="0.2">
      <c r="D5348" s="56"/>
      <c r="E5348" s="58" t="s">
        <v>15</v>
      </c>
      <c r="F5348" s="46"/>
      <c r="G5348" s="36">
        <v>734</v>
      </c>
      <c r="H5348" s="17">
        <v>86</v>
      </c>
      <c r="I5348" s="17">
        <v>83</v>
      </c>
      <c r="J5348" s="17">
        <v>39</v>
      </c>
      <c r="K5348" s="17">
        <v>5</v>
      </c>
      <c r="L5348" s="17">
        <v>7</v>
      </c>
      <c r="M5348" s="17">
        <v>10</v>
      </c>
      <c r="N5348" s="17">
        <v>2</v>
      </c>
      <c r="O5348" s="17">
        <v>6</v>
      </c>
      <c r="P5348" s="17">
        <v>19</v>
      </c>
      <c r="Q5348" s="17">
        <v>97</v>
      </c>
      <c r="R5348" s="47">
        <v>438</v>
      </c>
    </row>
    <row r="5349" spans="3:18" x14ac:dyDescent="0.2">
      <c r="D5349" s="199" t="s">
        <v>19</v>
      </c>
      <c r="E5349" s="22" t="s">
        <v>20</v>
      </c>
      <c r="F5349" s="21"/>
      <c r="G5349" s="19">
        <v>77</v>
      </c>
      <c r="H5349" s="27">
        <v>8</v>
      </c>
      <c r="I5349" s="3">
        <v>6</v>
      </c>
      <c r="J5349" s="3">
        <v>8</v>
      </c>
      <c r="K5349" s="3">
        <v>2</v>
      </c>
      <c r="L5349" s="3">
        <v>1</v>
      </c>
      <c r="M5349" s="3">
        <v>1</v>
      </c>
      <c r="N5349" s="3">
        <v>0</v>
      </c>
      <c r="O5349" s="3">
        <v>0</v>
      </c>
      <c r="P5349" s="3">
        <v>2</v>
      </c>
      <c r="Q5349" s="3">
        <v>5</v>
      </c>
      <c r="R5349" s="26">
        <v>47</v>
      </c>
    </row>
    <row r="5350" spans="3:18" x14ac:dyDescent="0.2">
      <c r="D5350" s="200"/>
      <c r="E5350" s="4" t="s">
        <v>21</v>
      </c>
      <c r="F5350" s="5"/>
      <c r="G5350" s="6">
        <v>289</v>
      </c>
      <c r="H5350" s="8">
        <v>35</v>
      </c>
      <c r="I5350" s="1">
        <v>33</v>
      </c>
      <c r="J5350" s="1">
        <v>12</v>
      </c>
      <c r="K5350" s="1">
        <v>2</v>
      </c>
      <c r="L5350" s="1">
        <v>2</v>
      </c>
      <c r="M5350" s="1">
        <v>7</v>
      </c>
      <c r="N5350" s="1">
        <v>2</v>
      </c>
      <c r="O5350" s="1">
        <v>4</v>
      </c>
      <c r="P5350" s="1">
        <v>6</v>
      </c>
      <c r="Q5350" s="1">
        <v>41</v>
      </c>
      <c r="R5350" s="9">
        <v>170</v>
      </c>
    </row>
    <row r="5351" spans="3:18" x14ac:dyDescent="0.2">
      <c r="D5351" s="200"/>
      <c r="E5351" s="4" t="s">
        <v>22</v>
      </c>
      <c r="F5351" s="5"/>
      <c r="G5351" s="6">
        <v>109</v>
      </c>
      <c r="H5351" s="8">
        <v>12</v>
      </c>
      <c r="I5351" s="1">
        <v>9</v>
      </c>
      <c r="J5351" s="1">
        <v>5</v>
      </c>
      <c r="K5351" s="1">
        <v>0</v>
      </c>
      <c r="L5351" s="1">
        <v>0</v>
      </c>
      <c r="M5351" s="1">
        <v>0</v>
      </c>
      <c r="N5351" s="1">
        <v>0</v>
      </c>
      <c r="O5351" s="1">
        <v>0</v>
      </c>
      <c r="P5351" s="1">
        <v>4</v>
      </c>
      <c r="Q5351" s="1">
        <v>15</v>
      </c>
      <c r="R5351" s="9">
        <v>73</v>
      </c>
    </row>
    <row r="5352" spans="3:18" x14ac:dyDescent="0.2">
      <c r="D5352" s="200"/>
      <c r="E5352" s="4" t="s">
        <v>23</v>
      </c>
      <c r="F5352" s="5"/>
      <c r="G5352" s="6">
        <v>120</v>
      </c>
      <c r="H5352" s="8">
        <v>13</v>
      </c>
      <c r="I5352" s="1">
        <v>16</v>
      </c>
      <c r="J5352" s="1">
        <v>6</v>
      </c>
      <c r="K5352" s="1">
        <v>1</v>
      </c>
      <c r="L5352" s="1">
        <v>1</v>
      </c>
      <c r="M5352" s="1">
        <v>0</v>
      </c>
      <c r="N5352" s="1">
        <v>0</v>
      </c>
      <c r="O5352" s="1">
        <v>2</v>
      </c>
      <c r="P5352" s="1">
        <v>1</v>
      </c>
      <c r="Q5352" s="1">
        <v>17</v>
      </c>
      <c r="R5352" s="9">
        <v>71</v>
      </c>
    </row>
    <row r="5353" spans="3:18" x14ac:dyDescent="0.2">
      <c r="D5353" s="200"/>
      <c r="E5353" s="4" t="s">
        <v>24</v>
      </c>
      <c r="F5353" s="5"/>
      <c r="G5353" s="6">
        <v>139</v>
      </c>
      <c r="H5353" s="8">
        <v>18</v>
      </c>
      <c r="I5353" s="1">
        <v>19</v>
      </c>
      <c r="J5353" s="1">
        <v>8</v>
      </c>
      <c r="K5353" s="1">
        <v>0</v>
      </c>
      <c r="L5353" s="1">
        <v>3</v>
      </c>
      <c r="M5353" s="1">
        <v>2</v>
      </c>
      <c r="N5353" s="1">
        <v>0</v>
      </c>
      <c r="O5353" s="1">
        <v>0</v>
      </c>
      <c r="P5353" s="1">
        <v>6</v>
      </c>
      <c r="Q5353" s="1">
        <v>19</v>
      </c>
      <c r="R5353" s="9">
        <v>77</v>
      </c>
    </row>
    <row r="5354" spans="3:18" x14ac:dyDescent="0.2">
      <c r="D5354" s="199" t="s">
        <v>25</v>
      </c>
      <c r="E5354" s="22" t="s">
        <v>26</v>
      </c>
      <c r="F5354" s="21"/>
      <c r="G5354" s="19">
        <v>243</v>
      </c>
      <c r="H5354" s="27">
        <v>24</v>
      </c>
      <c r="I5354" s="3">
        <v>25</v>
      </c>
      <c r="J5354" s="3">
        <v>13</v>
      </c>
      <c r="K5354" s="3">
        <v>0</v>
      </c>
      <c r="L5354" s="3">
        <v>1</v>
      </c>
      <c r="M5354" s="3">
        <v>2</v>
      </c>
      <c r="N5354" s="3">
        <v>0</v>
      </c>
      <c r="O5354" s="3">
        <v>3</v>
      </c>
      <c r="P5354" s="3">
        <v>6</v>
      </c>
      <c r="Q5354" s="3">
        <v>41</v>
      </c>
      <c r="R5354" s="26">
        <v>145</v>
      </c>
    </row>
    <row r="5355" spans="3:18" x14ac:dyDescent="0.2">
      <c r="D5355" s="200"/>
      <c r="E5355" s="4" t="s">
        <v>27</v>
      </c>
      <c r="F5355" s="5"/>
      <c r="G5355" s="6">
        <v>234</v>
      </c>
      <c r="H5355" s="8">
        <v>38</v>
      </c>
      <c r="I5355" s="1">
        <v>30</v>
      </c>
      <c r="J5355" s="1">
        <v>17</v>
      </c>
      <c r="K5355" s="1">
        <v>3</v>
      </c>
      <c r="L5355" s="1">
        <v>1</v>
      </c>
      <c r="M5355" s="1">
        <v>5</v>
      </c>
      <c r="N5355" s="1">
        <v>1</v>
      </c>
      <c r="O5355" s="1">
        <v>2</v>
      </c>
      <c r="P5355" s="1">
        <v>9</v>
      </c>
      <c r="Q5355" s="1">
        <v>27</v>
      </c>
      <c r="R5355" s="9">
        <v>125</v>
      </c>
    </row>
    <row r="5356" spans="3:18" x14ac:dyDescent="0.2">
      <c r="D5356" s="200"/>
      <c r="E5356" s="4" t="s">
        <v>28</v>
      </c>
      <c r="F5356" s="5"/>
      <c r="G5356" s="6">
        <v>208</v>
      </c>
      <c r="H5356" s="8">
        <v>17</v>
      </c>
      <c r="I5356" s="1">
        <v>22</v>
      </c>
      <c r="J5356" s="1">
        <v>9</v>
      </c>
      <c r="K5356" s="1">
        <v>2</v>
      </c>
      <c r="L5356" s="1">
        <v>4</v>
      </c>
      <c r="M5356" s="1">
        <v>3</v>
      </c>
      <c r="N5356" s="1">
        <v>1</v>
      </c>
      <c r="O5356" s="1">
        <v>1</v>
      </c>
      <c r="P5356" s="1">
        <v>4</v>
      </c>
      <c r="Q5356" s="1">
        <v>23</v>
      </c>
      <c r="R5356" s="9">
        <v>137</v>
      </c>
    </row>
    <row r="5357" spans="3:18" x14ac:dyDescent="0.2">
      <c r="D5357" s="200"/>
      <c r="E5357" s="4" t="s">
        <v>29</v>
      </c>
      <c r="F5357" s="5"/>
      <c r="G5357" s="6">
        <v>49</v>
      </c>
      <c r="H5357" s="8">
        <v>7</v>
      </c>
      <c r="I5357" s="1">
        <v>6</v>
      </c>
      <c r="J5357" s="1">
        <v>0</v>
      </c>
      <c r="K5357" s="1">
        <v>0</v>
      </c>
      <c r="L5357" s="1">
        <v>1</v>
      </c>
      <c r="M5357" s="1">
        <v>0</v>
      </c>
      <c r="N5357" s="1">
        <v>0</v>
      </c>
      <c r="O5357" s="1">
        <v>0</v>
      </c>
      <c r="P5357" s="1">
        <v>0</v>
      </c>
      <c r="Q5357" s="1">
        <v>6</v>
      </c>
      <c r="R5357" s="9">
        <v>31</v>
      </c>
    </row>
    <row r="5358" spans="3:18" x14ac:dyDescent="0.2">
      <c r="D5358" s="199" t="s">
        <v>30</v>
      </c>
      <c r="E5358" s="22" t="s">
        <v>31</v>
      </c>
      <c r="F5358" s="21"/>
      <c r="G5358" s="19">
        <v>348</v>
      </c>
      <c r="H5358" s="27">
        <v>46</v>
      </c>
      <c r="I5358" s="3">
        <v>43</v>
      </c>
      <c r="J5358" s="3">
        <v>22</v>
      </c>
      <c r="K5358" s="3">
        <v>2</v>
      </c>
      <c r="L5358" s="3">
        <v>5</v>
      </c>
      <c r="M5358" s="3">
        <v>3</v>
      </c>
      <c r="N5358" s="3">
        <v>1</v>
      </c>
      <c r="O5358" s="3">
        <v>3</v>
      </c>
      <c r="P5358" s="3">
        <v>7</v>
      </c>
      <c r="Q5358" s="3">
        <v>37</v>
      </c>
      <c r="R5358" s="26">
        <v>206</v>
      </c>
    </row>
    <row r="5359" spans="3:18" x14ac:dyDescent="0.2">
      <c r="D5359" s="200"/>
      <c r="E5359" s="4" t="s">
        <v>32</v>
      </c>
      <c r="F5359" s="5"/>
      <c r="G5359" s="6">
        <v>386</v>
      </c>
      <c r="H5359" s="8">
        <v>40</v>
      </c>
      <c r="I5359" s="1">
        <v>40</v>
      </c>
      <c r="J5359" s="1">
        <v>17</v>
      </c>
      <c r="K5359" s="1">
        <v>3</v>
      </c>
      <c r="L5359" s="1">
        <v>2</v>
      </c>
      <c r="M5359" s="1">
        <v>7</v>
      </c>
      <c r="N5359" s="1">
        <v>1</v>
      </c>
      <c r="O5359" s="1">
        <v>3</v>
      </c>
      <c r="P5359" s="1">
        <v>12</v>
      </c>
      <c r="Q5359" s="1">
        <v>60</v>
      </c>
      <c r="R5359" s="9">
        <v>232</v>
      </c>
    </row>
    <row r="5360" spans="3:18" x14ac:dyDescent="0.2">
      <c r="D5360" s="199" t="s">
        <v>33</v>
      </c>
      <c r="E5360" s="22" t="s">
        <v>34</v>
      </c>
      <c r="F5360" s="21"/>
      <c r="G5360" s="19">
        <v>19</v>
      </c>
      <c r="H5360" s="27">
        <v>4</v>
      </c>
      <c r="I5360" s="3">
        <v>4</v>
      </c>
      <c r="J5360" s="3">
        <v>1</v>
      </c>
      <c r="K5360" s="3">
        <v>1</v>
      </c>
      <c r="L5360" s="3">
        <v>1</v>
      </c>
      <c r="M5360" s="3">
        <v>1</v>
      </c>
      <c r="N5360" s="3">
        <v>1</v>
      </c>
      <c r="O5360" s="3">
        <v>1</v>
      </c>
      <c r="P5360" s="3">
        <v>2</v>
      </c>
      <c r="Q5360" s="3">
        <v>2</v>
      </c>
      <c r="R5360" s="26">
        <v>9</v>
      </c>
    </row>
    <row r="5361" spans="2:18" x14ac:dyDescent="0.2">
      <c r="D5361" s="200"/>
      <c r="E5361" s="4" t="s">
        <v>35</v>
      </c>
      <c r="F5361" s="5"/>
      <c r="G5361" s="6">
        <v>97</v>
      </c>
      <c r="H5361" s="8">
        <v>19</v>
      </c>
      <c r="I5361" s="1">
        <v>12</v>
      </c>
      <c r="J5361" s="1">
        <v>7</v>
      </c>
      <c r="K5361" s="1">
        <v>0</v>
      </c>
      <c r="L5361" s="1">
        <v>1</v>
      </c>
      <c r="M5361" s="1">
        <v>0</v>
      </c>
      <c r="N5361" s="1">
        <v>1</v>
      </c>
      <c r="O5361" s="1">
        <v>1</v>
      </c>
      <c r="P5361" s="1">
        <v>5</v>
      </c>
      <c r="Q5361" s="1">
        <v>16</v>
      </c>
      <c r="R5361" s="9">
        <v>45</v>
      </c>
    </row>
    <row r="5362" spans="2:18" x14ac:dyDescent="0.2">
      <c r="D5362" s="200"/>
      <c r="E5362" s="4" t="s">
        <v>36</v>
      </c>
      <c r="F5362" s="5"/>
      <c r="G5362" s="6">
        <v>142</v>
      </c>
      <c r="H5362" s="8">
        <v>21</v>
      </c>
      <c r="I5362" s="1">
        <v>19</v>
      </c>
      <c r="J5362" s="1">
        <v>11</v>
      </c>
      <c r="K5362" s="1">
        <v>0</v>
      </c>
      <c r="L5362" s="1">
        <v>0</v>
      </c>
      <c r="M5362" s="1">
        <v>1</v>
      </c>
      <c r="N5362" s="1">
        <v>0</v>
      </c>
      <c r="O5362" s="1">
        <v>1</v>
      </c>
      <c r="P5362" s="1">
        <v>3</v>
      </c>
      <c r="Q5362" s="1">
        <v>20</v>
      </c>
      <c r="R5362" s="9">
        <v>77</v>
      </c>
    </row>
    <row r="5363" spans="2:18" x14ac:dyDescent="0.2">
      <c r="D5363" s="200"/>
      <c r="E5363" s="4" t="s">
        <v>37</v>
      </c>
      <c r="F5363" s="5"/>
      <c r="G5363" s="6">
        <v>164</v>
      </c>
      <c r="H5363" s="8">
        <v>12</v>
      </c>
      <c r="I5363" s="1">
        <v>25</v>
      </c>
      <c r="J5363" s="1">
        <v>11</v>
      </c>
      <c r="K5363" s="1">
        <v>2</v>
      </c>
      <c r="L5363" s="1">
        <v>1</v>
      </c>
      <c r="M5363" s="1">
        <v>2</v>
      </c>
      <c r="N5363" s="1">
        <v>0</v>
      </c>
      <c r="O5363" s="1">
        <v>0</v>
      </c>
      <c r="P5363" s="1">
        <v>2</v>
      </c>
      <c r="Q5363" s="1">
        <v>29</v>
      </c>
      <c r="R5363" s="9">
        <v>87</v>
      </c>
    </row>
    <row r="5364" spans="2:18" x14ac:dyDescent="0.2">
      <c r="D5364" s="200"/>
      <c r="E5364" s="4" t="s">
        <v>38</v>
      </c>
      <c r="F5364" s="5"/>
      <c r="G5364" s="6">
        <v>129</v>
      </c>
      <c r="H5364" s="8">
        <v>16</v>
      </c>
      <c r="I5364" s="1">
        <v>16</v>
      </c>
      <c r="J5364" s="1">
        <v>2</v>
      </c>
      <c r="K5364" s="1">
        <v>1</v>
      </c>
      <c r="L5364" s="1">
        <v>1</v>
      </c>
      <c r="M5364" s="1">
        <v>2</v>
      </c>
      <c r="N5364" s="1">
        <v>0</v>
      </c>
      <c r="O5364" s="1">
        <v>1</v>
      </c>
      <c r="P5364" s="1">
        <v>3</v>
      </c>
      <c r="Q5364" s="1">
        <v>11</v>
      </c>
      <c r="R5364" s="9">
        <v>87</v>
      </c>
    </row>
    <row r="5365" spans="2:18" x14ac:dyDescent="0.2">
      <c r="D5365" s="200"/>
      <c r="E5365" s="4" t="s">
        <v>39</v>
      </c>
      <c r="F5365" s="5"/>
      <c r="G5365" s="6">
        <v>127</v>
      </c>
      <c r="H5365" s="8">
        <v>10</v>
      </c>
      <c r="I5365" s="1">
        <v>4</v>
      </c>
      <c r="J5365" s="1">
        <v>5</v>
      </c>
      <c r="K5365" s="1">
        <v>0</v>
      </c>
      <c r="L5365" s="1">
        <v>3</v>
      </c>
      <c r="M5365" s="1">
        <v>3</v>
      </c>
      <c r="N5365" s="1">
        <v>0</v>
      </c>
      <c r="O5365" s="1">
        <v>1</v>
      </c>
      <c r="P5365" s="1">
        <v>2</v>
      </c>
      <c r="Q5365" s="1">
        <v>13</v>
      </c>
      <c r="R5365" s="9">
        <v>93</v>
      </c>
    </row>
    <row r="5366" spans="2:18" x14ac:dyDescent="0.2">
      <c r="D5366" s="201"/>
      <c r="E5366" s="57" t="s">
        <v>40</v>
      </c>
      <c r="F5366" s="59"/>
      <c r="G5366" s="55">
        <v>56</v>
      </c>
      <c r="H5366" s="77">
        <v>4</v>
      </c>
      <c r="I5366" s="32">
        <v>3</v>
      </c>
      <c r="J5366" s="32">
        <v>2</v>
      </c>
      <c r="K5366" s="32">
        <v>1</v>
      </c>
      <c r="L5366" s="32">
        <v>0</v>
      </c>
      <c r="M5366" s="32">
        <v>1</v>
      </c>
      <c r="N5366" s="32">
        <v>0</v>
      </c>
      <c r="O5366" s="32">
        <v>1</v>
      </c>
      <c r="P5366" s="32">
        <v>2</v>
      </c>
      <c r="Q5366" s="32">
        <v>6</v>
      </c>
      <c r="R5366" s="80">
        <v>40</v>
      </c>
    </row>
    <row r="5368" spans="2:18" x14ac:dyDescent="0.2">
      <c r="B5368" s="40" t="str">
        <f xml:space="preserve"> HYPERLINK("#'目次'!B228", "[222]")</f>
        <v>[222]</v>
      </c>
      <c r="C5368" s="23" t="s">
        <v>358</v>
      </c>
    </row>
    <row r="5369" spans="2:18" x14ac:dyDescent="0.2">
      <c r="C5369" s="186" t="s">
        <v>326</v>
      </c>
    </row>
    <row r="5371" spans="2:18" x14ac:dyDescent="0.2">
      <c r="C5371" s="23" t="s">
        <v>48</v>
      </c>
    </row>
    <row r="5372" spans="2:18" ht="48" x14ac:dyDescent="0.2">
      <c r="D5372" s="195"/>
      <c r="E5372" s="196"/>
      <c r="F5372" s="196"/>
      <c r="G5372" s="37" t="s">
        <v>15</v>
      </c>
      <c r="H5372" s="33" t="s">
        <v>347</v>
      </c>
      <c r="I5372" s="13" t="s">
        <v>348</v>
      </c>
      <c r="J5372" s="13" t="s">
        <v>349</v>
      </c>
      <c r="K5372" s="13" t="s">
        <v>350</v>
      </c>
      <c r="L5372" s="13" t="s">
        <v>351</v>
      </c>
      <c r="M5372" s="13" t="s">
        <v>352</v>
      </c>
      <c r="N5372" s="13" t="s">
        <v>353</v>
      </c>
      <c r="O5372" s="13" t="s">
        <v>354</v>
      </c>
      <c r="P5372" s="13" t="s">
        <v>355</v>
      </c>
      <c r="Q5372" s="13" t="s">
        <v>99</v>
      </c>
      <c r="R5372" s="38" t="s">
        <v>18</v>
      </c>
    </row>
    <row r="5373" spans="2:18" x14ac:dyDescent="0.2">
      <c r="D5373" s="197"/>
      <c r="E5373" s="198"/>
      <c r="F5373" s="198"/>
      <c r="G5373" s="35"/>
      <c r="H5373" s="39"/>
      <c r="I5373" s="14"/>
      <c r="J5373" s="14"/>
      <c r="K5373" s="14"/>
      <c r="L5373" s="14"/>
      <c r="M5373" s="14"/>
      <c r="N5373" s="14"/>
      <c r="O5373" s="14"/>
      <c r="P5373" s="14"/>
      <c r="Q5373" s="14"/>
      <c r="R5373" s="34"/>
    </row>
    <row r="5374" spans="2:18" x14ac:dyDescent="0.2">
      <c r="D5374" s="56"/>
      <c r="E5374" s="58" t="s">
        <v>15</v>
      </c>
      <c r="F5374" s="46"/>
      <c r="G5374" s="36">
        <v>734</v>
      </c>
      <c r="H5374" s="17">
        <v>86</v>
      </c>
      <c r="I5374" s="17">
        <v>83</v>
      </c>
      <c r="J5374" s="17">
        <v>39</v>
      </c>
      <c r="K5374" s="17">
        <v>5</v>
      </c>
      <c r="L5374" s="17">
        <v>7</v>
      </c>
      <c r="M5374" s="17">
        <v>10</v>
      </c>
      <c r="N5374" s="17">
        <v>2</v>
      </c>
      <c r="O5374" s="17">
        <v>6</v>
      </c>
      <c r="P5374" s="17">
        <v>19</v>
      </c>
      <c r="Q5374" s="17">
        <v>97</v>
      </c>
      <c r="R5374" s="47">
        <v>438</v>
      </c>
    </row>
    <row r="5375" spans="2:18" x14ac:dyDescent="0.2">
      <c r="D5375" s="199" t="s">
        <v>49</v>
      </c>
      <c r="E5375" s="22" t="s">
        <v>50</v>
      </c>
      <c r="F5375" s="21"/>
      <c r="G5375" s="19">
        <v>5</v>
      </c>
      <c r="H5375" s="27">
        <v>0</v>
      </c>
      <c r="I5375" s="3">
        <v>0</v>
      </c>
      <c r="J5375" s="3">
        <v>1</v>
      </c>
      <c r="K5375" s="3">
        <v>0</v>
      </c>
      <c r="L5375" s="3">
        <v>0</v>
      </c>
      <c r="M5375" s="3">
        <v>0</v>
      </c>
      <c r="N5375" s="3">
        <v>0</v>
      </c>
      <c r="O5375" s="3">
        <v>0</v>
      </c>
      <c r="P5375" s="3">
        <v>1</v>
      </c>
      <c r="Q5375" s="3">
        <v>0</v>
      </c>
      <c r="R5375" s="26">
        <v>3</v>
      </c>
    </row>
    <row r="5376" spans="2:18" x14ac:dyDescent="0.2">
      <c r="D5376" s="200"/>
      <c r="E5376" s="4" t="s">
        <v>51</v>
      </c>
      <c r="F5376" s="5"/>
      <c r="G5376" s="6">
        <v>76</v>
      </c>
      <c r="H5376" s="8">
        <v>9</v>
      </c>
      <c r="I5376" s="1">
        <v>6</v>
      </c>
      <c r="J5376" s="1">
        <v>7</v>
      </c>
      <c r="K5376" s="1">
        <v>1</v>
      </c>
      <c r="L5376" s="1">
        <v>1</v>
      </c>
      <c r="M5376" s="1">
        <v>0</v>
      </c>
      <c r="N5376" s="1">
        <v>0</v>
      </c>
      <c r="O5376" s="1">
        <v>0</v>
      </c>
      <c r="P5376" s="1">
        <v>1</v>
      </c>
      <c r="Q5376" s="1">
        <v>10</v>
      </c>
      <c r="R5376" s="9">
        <v>46</v>
      </c>
    </row>
    <row r="5377" spans="4:18" x14ac:dyDescent="0.2">
      <c r="D5377" s="200"/>
      <c r="E5377" s="4" t="s">
        <v>52</v>
      </c>
      <c r="F5377" s="5"/>
      <c r="G5377" s="6">
        <v>21</v>
      </c>
      <c r="H5377" s="8">
        <v>0</v>
      </c>
      <c r="I5377" s="1">
        <v>3</v>
      </c>
      <c r="J5377" s="1">
        <v>1</v>
      </c>
      <c r="K5377" s="1">
        <v>0</v>
      </c>
      <c r="L5377" s="1">
        <v>0</v>
      </c>
      <c r="M5377" s="1">
        <v>0</v>
      </c>
      <c r="N5377" s="1">
        <v>0</v>
      </c>
      <c r="O5377" s="1">
        <v>1</v>
      </c>
      <c r="P5377" s="1">
        <v>1</v>
      </c>
      <c r="Q5377" s="1">
        <v>4</v>
      </c>
      <c r="R5377" s="9">
        <v>12</v>
      </c>
    </row>
    <row r="5378" spans="4:18" x14ac:dyDescent="0.2">
      <c r="D5378" s="200"/>
      <c r="E5378" s="4" t="s">
        <v>53</v>
      </c>
      <c r="F5378" s="5"/>
      <c r="G5378" s="6">
        <v>32</v>
      </c>
      <c r="H5378" s="8">
        <v>3</v>
      </c>
      <c r="I5378" s="1">
        <v>4</v>
      </c>
      <c r="J5378" s="1">
        <v>0</v>
      </c>
      <c r="K5378" s="1">
        <v>0</v>
      </c>
      <c r="L5378" s="1">
        <v>1</v>
      </c>
      <c r="M5378" s="1">
        <v>1</v>
      </c>
      <c r="N5378" s="1">
        <v>0</v>
      </c>
      <c r="O5378" s="1">
        <v>0</v>
      </c>
      <c r="P5378" s="1">
        <v>0</v>
      </c>
      <c r="Q5378" s="1">
        <v>5</v>
      </c>
      <c r="R5378" s="9">
        <v>20</v>
      </c>
    </row>
    <row r="5379" spans="4:18" x14ac:dyDescent="0.2">
      <c r="D5379" s="200"/>
      <c r="E5379" s="4" t="s">
        <v>54</v>
      </c>
      <c r="F5379" s="5"/>
      <c r="G5379" s="6">
        <v>170</v>
      </c>
      <c r="H5379" s="8">
        <v>32</v>
      </c>
      <c r="I5379" s="1">
        <v>19</v>
      </c>
      <c r="J5379" s="1">
        <v>8</v>
      </c>
      <c r="K5379" s="1">
        <v>0</v>
      </c>
      <c r="L5379" s="1">
        <v>1</v>
      </c>
      <c r="M5379" s="1">
        <v>1</v>
      </c>
      <c r="N5379" s="1">
        <v>0</v>
      </c>
      <c r="O5379" s="1">
        <v>0</v>
      </c>
      <c r="P5379" s="1">
        <v>3</v>
      </c>
      <c r="Q5379" s="1">
        <v>13</v>
      </c>
      <c r="R5379" s="9">
        <v>104</v>
      </c>
    </row>
    <row r="5380" spans="4:18" x14ac:dyDescent="0.2">
      <c r="D5380" s="200"/>
      <c r="E5380" s="4" t="s">
        <v>55</v>
      </c>
      <c r="F5380" s="5"/>
      <c r="G5380" s="6">
        <v>79</v>
      </c>
      <c r="H5380" s="8">
        <v>8</v>
      </c>
      <c r="I5380" s="1">
        <v>11</v>
      </c>
      <c r="J5380" s="1">
        <v>6</v>
      </c>
      <c r="K5380" s="1">
        <v>1</v>
      </c>
      <c r="L5380" s="1">
        <v>1</v>
      </c>
      <c r="M5380" s="1">
        <v>0</v>
      </c>
      <c r="N5380" s="1">
        <v>0</v>
      </c>
      <c r="O5380" s="1">
        <v>2</v>
      </c>
      <c r="P5380" s="1">
        <v>3</v>
      </c>
      <c r="Q5380" s="1">
        <v>18</v>
      </c>
      <c r="R5380" s="9">
        <v>34</v>
      </c>
    </row>
    <row r="5381" spans="4:18" x14ac:dyDescent="0.2">
      <c r="D5381" s="200"/>
      <c r="E5381" s="4" t="s">
        <v>56</v>
      </c>
      <c r="F5381" s="5"/>
      <c r="G5381" s="6">
        <v>127</v>
      </c>
      <c r="H5381" s="8">
        <v>8</v>
      </c>
      <c r="I5381" s="1">
        <v>17</v>
      </c>
      <c r="J5381" s="1">
        <v>5</v>
      </c>
      <c r="K5381" s="1">
        <v>1</v>
      </c>
      <c r="L5381" s="1">
        <v>1</v>
      </c>
      <c r="M5381" s="1">
        <v>4</v>
      </c>
      <c r="N5381" s="1">
        <v>0</v>
      </c>
      <c r="O5381" s="1">
        <v>1</v>
      </c>
      <c r="P5381" s="1">
        <v>3</v>
      </c>
      <c r="Q5381" s="1">
        <v>17</v>
      </c>
      <c r="R5381" s="9">
        <v>80</v>
      </c>
    </row>
    <row r="5382" spans="4:18" x14ac:dyDescent="0.2">
      <c r="D5382" s="200"/>
      <c r="E5382" s="4" t="s">
        <v>57</v>
      </c>
      <c r="F5382" s="5"/>
      <c r="G5382" s="6">
        <v>122</v>
      </c>
      <c r="H5382" s="8">
        <v>8</v>
      </c>
      <c r="I5382" s="1">
        <v>11</v>
      </c>
      <c r="J5382" s="1">
        <v>4</v>
      </c>
      <c r="K5382" s="1">
        <v>0</v>
      </c>
      <c r="L5382" s="1">
        <v>0</v>
      </c>
      <c r="M5382" s="1">
        <v>2</v>
      </c>
      <c r="N5382" s="1">
        <v>0</v>
      </c>
      <c r="O5382" s="1">
        <v>0</v>
      </c>
      <c r="P5382" s="1">
        <v>2</v>
      </c>
      <c r="Q5382" s="1">
        <v>18</v>
      </c>
      <c r="R5382" s="9">
        <v>80</v>
      </c>
    </row>
    <row r="5383" spans="4:18" x14ac:dyDescent="0.2">
      <c r="D5383" s="200"/>
      <c r="E5383" s="4" t="s">
        <v>58</v>
      </c>
      <c r="F5383" s="5"/>
      <c r="G5383" s="6">
        <v>42</v>
      </c>
      <c r="H5383" s="8">
        <v>12</v>
      </c>
      <c r="I5383" s="1">
        <v>9</v>
      </c>
      <c r="J5383" s="1">
        <v>5</v>
      </c>
      <c r="K5383" s="1">
        <v>1</v>
      </c>
      <c r="L5383" s="1">
        <v>1</v>
      </c>
      <c r="M5383" s="1">
        <v>1</v>
      </c>
      <c r="N5383" s="1">
        <v>2</v>
      </c>
      <c r="O5383" s="1">
        <v>1</v>
      </c>
      <c r="P5383" s="1">
        <v>2</v>
      </c>
      <c r="Q5383" s="1">
        <v>5</v>
      </c>
      <c r="R5383" s="9">
        <v>18</v>
      </c>
    </row>
    <row r="5384" spans="4:18" x14ac:dyDescent="0.2">
      <c r="D5384" s="200"/>
      <c r="E5384" s="4" t="s">
        <v>59</v>
      </c>
      <c r="F5384" s="5"/>
      <c r="G5384" s="6">
        <v>59</v>
      </c>
      <c r="H5384" s="8">
        <v>6</v>
      </c>
      <c r="I5384" s="1">
        <v>3</v>
      </c>
      <c r="J5384" s="1">
        <v>2</v>
      </c>
      <c r="K5384" s="1">
        <v>1</v>
      </c>
      <c r="L5384" s="1">
        <v>1</v>
      </c>
      <c r="M5384" s="1">
        <v>1</v>
      </c>
      <c r="N5384" s="1">
        <v>0</v>
      </c>
      <c r="O5384" s="1">
        <v>1</v>
      </c>
      <c r="P5384" s="1">
        <v>3</v>
      </c>
      <c r="Q5384" s="1">
        <v>7</v>
      </c>
      <c r="R5384" s="9">
        <v>40</v>
      </c>
    </row>
    <row r="5385" spans="4:18" x14ac:dyDescent="0.2">
      <c r="D5385" s="199" t="s">
        <v>60</v>
      </c>
      <c r="E5385" s="22" t="s">
        <v>61</v>
      </c>
      <c r="F5385" s="21"/>
      <c r="G5385" s="19">
        <v>94</v>
      </c>
      <c r="H5385" s="27">
        <v>10</v>
      </c>
      <c r="I5385" s="3">
        <v>11</v>
      </c>
      <c r="J5385" s="3">
        <v>7</v>
      </c>
      <c r="K5385" s="3">
        <v>1</v>
      </c>
      <c r="L5385" s="3">
        <v>1</v>
      </c>
      <c r="M5385" s="3">
        <v>0</v>
      </c>
      <c r="N5385" s="3">
        <v>0</v>
      </c>
      <c r="O5385" s="3">
        <v>1</v>
      </c>
      <c r="P5385" s="3">
        <v>6</v>
      </c>
      <c r="Q5385" s="3">
        <v>10</v>
      </c>
      <c r="R5385" s="26">
        <v>54</v>
      </c>
    </row>
    <row r="5386" spans="4:18" x14ac:dyDescent="0.2">
      <c r="D5386" s="200"/>
      <c r="E5386" s="4" t="s">
        <v>62</v>
      </c>
      <c r="F5386" s="5"/>
      <c r="G5386" s="6">
        <v>87</v>
      </c>
      <c r="H5386" s="8">
        <v>10</v>
      </c>
      <c r="I5386" s="1">
        <v>12</v>
      </c>
      <c r="J5386" s="1">
        <v>4</v>
      </c>
      <c r="K5386" s="1">
        <v>1</v>
      </c>
      <c r="L5386" s="1">
        <v>1</v>
      </c>
      <c r="M5386" s="1">
        <v>1</v>
      </c>
      <c r="N5386" s="1">
        <v>0</v>
      </c>
      <c r="O5386" s="1">
        <v>0</v>
      </c>
      <c r="P5386" s="1">
        <v>2</v>
      </c>
      <c r="Q5386" s="1">
        <v>11</v>
      </c>
      <c r="R5386" s="9">
        <v>50</v>
      </c>
    </row>
    <row r="5387" spans="4:18" x14ac:dyDescent="0.2">
      <c r="D5387" s="200"/>
      <c r="E5387" s="4" t="s">
        <v>63</v>
      </c>
      <c r="F5387" s="5"/>
      <c r="G5387" s="6">
        <v>79</v>
      </c>
      <c r="H5387" s="8">
        <v>7</v>
      </c>
      <c r="I5387" s="1">
        <v>10</v>
      </c>
      <c r="J5387" s="1">
        <v>3</v>
      </c>
      <c r="K5387" s="1">
        <v>0</v>
      </c>
      <c r="L5387" s="1">
        <v>1</v>
      </c>
      <c r="M5387" s="1">
        <v>1</v>
      </c>
      <c r="N5387" s="1">
        <v>0</v>
      </c>
      <c r="O5387" s="1">
        <v>0</v>
      </c>
      <c r="P5387" s="1">
        <v>0</v>
      </c>
      <c r="Q5387" s="1">
        <v>12</v>
      </c>
      <c r="R5387" s="9">
        <v>45</v>
      </c>
    </row>
    <row r="5388" spans="4:18" x14ac:dyDescent="0.2">
      <c r="D5388" s="200"/>
      <c r="E5388" s="4" t="s">
        <v>64</v>
      </c>
      <c r="F5388" s="5"/>
      <c r="G5388" s="6">
        <v>81</v>
      </c>
      <c r="H5388" s="8">
        <v>10</v>
      </c>
      <c r="I5388" s="1">
        <v>8</v>
      </c>
      <c r="J5388" s="1">
        <v>9</v>
      </c>
      <c r="K5388" s="1">
        <v>1</v>
      </c>
      <c r="L5388" s="1">
        <v>1</v>
      </c>
      <c r="M5388" s="1">
        <v>1</v>
      </c>
      <c r="N5388" s="1">
        <v>1</v>
      </c>
      <c r="O5388" s="1">
        <v>2</v>
      </c>
      <c r="P5388" s="1">
        <v>1</v>
      </c>
      <c r="Q5388" s="1">
        <v>6</v>
      </c>
      <c r="R5388" s="9">
        <v>52</v>
      </c>
    </row>
    <row r="5389" spans="4:18" x14ac:dyDescent="0.2">
      <c r="D5389" s="200"/>
      <c r="E5389" s="4" t="s">
        <v>65</v>
      </c>
      <c r="F5389" s="5"/>
      <c r="G5389" s="6">
        <v>79</v>
      </c>
      <c r="H5389" s="8">
        <v>11</v>
      </c>
      <c r="I5389" s="1">
        <v>6</v>
      </c>
      <c r="J5389" s="1">
        <v>2</v>
      </c>
      <c r="K5389" s="1">
        <v>1</v>
      </c>
      <c r="L5389" s="1">
        <v>1</v>
      </c>
      <c r="M5389" s="1">
        <v>1</v>
      </c>
      <c r="N5389" s="1">
        <v>0</v>
      </c>
      <c r="O5389" s="1">
        <v>1</v>
      </c>
      <c r="P5389" s="1">
        <v>0</v>
      </c>
      <c r="Q5389" s="1">
        <v>14</v>
      </c>
      <c r="R5389" s="9">
        <v>48</v>
      </c>
    </row>
    <row r="5390" spans="4:18" x14ac:dyDescent="0.2">
      <c r="D5390" s="200"/>
      <c r="E5390" s="4" t="s">
        <v>66</v>
      </c>
      <c r="F5390" s="5"/>
      <c r="G5390" s="6">
        <v>71</v>
      </c>
      <c r="H5390" s="8">
        <v>10</v>
      </c>
      <c r="I5390" s="1">
        <v>9</v>
      </c>
      <c r="J5390" s="1">
        <v>0</v>
      </c>
      <c r="K5390" s="1">
        <v>0</v>
      </c>
      <c r="L5390" s="1">
        <v>1</v>
      </c>
      <c r="M5390" s="1">
        <v>1</v>
      </c>
      <c r="N5390" s="1">
        <v>0</v>
      </c>
      <c r="O5390" s="1">
        <v>1</v>
      </c>
      <c r="P5390" s="1">
        <v>2</v>
      </c>
      <c r="Q5390" s="1">
        <v>9</v>
      </c>
      <c r="R5390" s="9">
        <v>45</v>
      </c>
    </row>
    <row r="5391" spans="4:18" x14ac:dyDescent="0.2">
      <c r="D5391" s="200"/>
      <c r="E5391" s="4" t="s">
        <v>67</v>
      </c>
      <c r="F5391" s="5"/>
      <c r="G5391" s="6">
        <v>108</v>
      </c>
      <c r="H5391" s="8">
        <v>12</v>
      </c>
      <c r="I5391" s="1">
        <v>12</v>
      </c>
      <c r="J5391" s="1">
        <v>9</v>
      </c>
      <c r="K5391" s="1">
        <v>0</v>
      </c>
      <c r="L5391" s="1">
        <v>1</v>
      </c>
      <c r="M5391" s="1">
        <v>3</v>
      </c>
      <c r="N5391" s="1">
        <v>1</v>
      </c>
      <c r="O5391" s="1">
        <v>0</v>
      </c>
      <c r="P5391" s="1">
        <v>4</v>
      </c>
      <c r="Q5391" s="1">
        <v>14</v>
      </c>
      <c r="R5391" s="9">
        <v>63</v>
      </c>
    </row>
    <row r="5392" spans="4:18" x14ac:dyDescent="0.2">
      <c r="D5392" s="200"/>
      <c r="E5392" s="4" t="s">
        <v>68</v>
      </c>
      <c r="F5392" s="5"/>
      <c r="G5392" s="6">
        <v>39</v>
      </c>
      <c r="H5392" s="8">
        <v>5</v>
      </c>
      <c r="I5392" s="1">
        <v>4</v>
      </c>
      <c r="J5392" s="1">
        <v>1</v>
      </c>
      <c r="K5392" s="1">
        <v>0</v>
      </c>
      <c r="L5392" s="1">
        <v>0</v>
      </c>
      <c r="M5392" s="1">
        <v>0</v>
      </c>
      <c r="N5392" s="1">
        <v>0</v>
      </c>
      <c r="O5392" s="1">
        <v>0</v>
      </c>
      <c r="P5392" s="1">
        <v>2</v>
      </c>
      <c r="Q5392" s="1">
        <v>6</v>
      </c>
      <c r="R5392" s="9">
        <v>23</v>
      </c>
    </row>
    <row r="5393" spans="2:18" x14ac:dyDescent="0.2">
      <c r="D5393" s="200"/>
      <c r="E5393" s="4" t="s">
        <v>69</v>
      </c>
      <c r="F5393" s="5"/>
      <c r="G5393" s="6">
        <v>29</v>
      </c>
      <c r="H5393" s="8">
        <v>5</v>
      </c>
      <c r="I5393" s="1">
        <v>4</v>
      </c>
      <c r="J5393" s="1">
        <v>1</v>
      </c>
      <c r="K5393" s="1">
        <v>1</v>
      </c>
      <c r="L5393" s="1">
        <v>0</v>
      </c>
      <c r="M5393" s="1">
        <v>0</v>
      </c>
      <c r="N5393" s="1">
        <v>0</v>
      </c>
      <c r="O5393" s="1">
        <v>1</v>
      </c>
      <c r="P5393" s="1">
        <v>1</v>
      </c>
      <c r="Q5393" s="1">
        <v>6</v>
      </c>
      <c r="R5393" s="9">
        <v>14</v>
      </c>
    </row>
    <row r="5394" spans="2:18" x14ac:dyDescent="0.2">
      <c r="D5394" s="93" t="s">
        <v>70</v>
      </c>
      <c r="E5394" s="89" t="s">
        <v>18</v>
      </c>
      <c r="F5394" s="92"/>
      <c r="G5394" s="94">
        <v>0</v>
      </c>
      <c r="H5394" s="122">
        <v>0</v>
      </c>
      <c r="I5394" s="63">
        <v>0</v>
      </c>
      <c r="J5394" s="63">
        <v>0</v>
      </c>
      <c r="K5394" s="63">
        <v>0</v>
      </c>
      <c r="L5394" s="63">
        <v>0</v>
      </c>
      <c r="M5394" s="63">
        <v>0</v>
      </c>
      <c r="N5394" s="63">
        <v>0</v>
      </c>
      <c r="O5394" s="63">
        <v>0</v>
      </c>
      <c r="P5394" s="63">
        <v>0</v>
      </c>
      <c r="Q5394" s="63">
        <v>0</v>
      </c>
      <c r="R5394" s="121">
        <v>0</v>
      </c>
    </row>
    <row r="5396" spans="2:18" x14ac:dyDescent="0.2">
      <c r="B5396" s="40" t="str">
        <f xml:space="preserve"> HYPERLINK("#'目次'!B229", "[223]")</f>
        <v>[223]</v>
      </c>
      <c r="C5396" s="23" t="s">
        <v>358</v>
      </c>
    </row>
    <row r="5397" spans="2:18" x14ac:dyDescent="0.2">
      <c r="C5397" s="186" t="s">
        <v>326</v>
      </c>
    </row>
    <row r="5399" spans="2:18" x14ac:dyDescent="0.2">
      <c r="C5399" s="23" t="s">
        <v>73</v>
      </c>
    </row>
    <row r="5400" spans="2:18" ht="48" x14ac:dyDescent="0.2">
      <c r="D5400" s="195"/>
      <c r="E5400" s="196"/>
      <c r="F5400" s="196"/>
      <c r="G5400" s="37" t="s">
        <v>15</v>
      </c>
      <c r="H5400" s="33" t="s">
        <v>347</v>
      </c>
      <c r="I5400" s="13" t="s">
        <v>348</v>
      </c>
      <c r="J5400" s="13" t="s">
        <v>349</v>
      </c>
      <c r="K5400" s="13" t="s">
        <v>350</v>
      </c>
      <c r="L5400" s="13" t="s">
        <v>351</v>
      </c>
      <c r="M5400" s="13" t="s">
        <v>352</v>
      </c>
      <c r="N5400" s="13" t="s">
        <v>353</v>
      </c>
      <c r="O5400" s="13" t="s">
        <v>354</v>
      </c>
      <c r="P5400" s="13" t="s">
        <v>355</v>
      </c>
      <c r="Q5400" s="13" t="s">
        <v>99</v>
      </c>
      <c r="R5400" s="38" t="s">
        <v>18</v>
      </c>
    </row>
    <row r="5401" spans="2:18" x14ac:dyDescent="0.2">
      <c r="D5401" s="197"/>
      <c r="E5401" s="198"/>
      <c r="F5401" s="198"/>
      <c r="G5401" s="35"/>
      <c r="H5401" s="39"/>
      <c r="I5401" s="14"/>
      <c r="J5401" s="14"/>
      <c r="K5401" s="14"/>
      <c r="L5401" s="14"/>
      <c r="M5401" s="14"/>
      <c r="N5401" s="14"/>
      <c r="O5401" s="14"/>
      <c r="P5401" s="14"/>
      <c r="Q5401" s="14"/>
      <c r="R5401" s="34"/>
    </row>
    <row r="5402" spans="2:18" x14ac:dyDescent="0.2">
      <c r="D5402" s="56"/>
      <c r="E5402" s="58" t="s">
        <v>15</v>
      </c>
      <c r="F5402" s="46"/>
      <c r="G5402" s="36">
        <v>734</v>
      </c>
      <c r="H5402" s="17">
        <v>86</v>
      </c>
      <c r="I5402" s="17">
        <v>83</v>
      </c>
      <c r="J5402" s="17">
        <v>39</v>
      </c>
      <c r="K5402" s="17">
        <v>5</v>
      </c>
      <c r="L5402" s="17">
        <v>7</v>
      </c>
      <c r="M5402" s="17">
        <v>10</v>
      </c>
      <c r="N5402" s="17">
        <v>2</v>
      </c>
      <c r="O5402" s="17">
        <v>6</v>
      </c>
      <c r="P5402" s="17">
        <v>19</v>
      </c>
      <c r="Q5402" s="17">
        <v>97</v>
      </c>
      <c r="R5402" s="47">
        <v>438</v>
      </c>
    </row>
    <row r="5403" spans="2:18" x14ac:dyDescent="0.2">
      <c r="D5403" s="199" t="s">
        <v>74</v>
      </c>
      <c r="E5403" s="22" t="s">
        <v>75</v>
      </c>
      <c r="F5403" s="21"/>
      <c r="G5403" s="19">
        <v>348</v>
      </c>
      <c r="H5403" s="27">
        <v>46</v>
      </c>
      <c r="I5403" s="3">
        <v>43</v>
      </c>
      <c r="J5403" s="3">
        <v>22</v>
      </c>
      <c r="K5403" s="3">
        <v>2</v>
      </c>
      <c r="L5403" s="3">
        <v>5</v>
      </c>
      <c r="M5403" s="3">
        <v>3</v>
      </c>
      <c r="N5403" s="3">
        <v>1</v>
      </c>
      <c r="O5403" s="3">
        <v>3</v>
      </c>
      <c r="P5403" s="3">
        <v>7</v>
      </c>
      <c r="Q5403" s="3">
        <v>37</v>
      </c>
      <c r="R5403" s="26">
        <v>206</v>
      </c>
    </row>
    <row r="5404" spans="2:18" x14ac:dyDescent="0.2">
      <c r="D5404" s="200"/>
      <c r="E5404" s="4" t="s">
        <v>34</v>
      </c>
      <c r="F5404" s="5"/>
      <c r="G5404" s="6">
        <v>9</v>
      </c>
      <c r="H5404" s="8">
        <v>1</v>
      </c>
      <c r="I5404" s="1">
        <v>2</v>
      </c>
      <c r="J5404" s="1">
        <v>0</v>
      </c>
      <c r="K5404" s="1">
        <v>0</v>
      </c>
      <c r="L5404" s="1">
        <v>0</v>
      </c>
      <c r="M5404" s="1">
        <v>0</v>
      </c>
      <c r="N5404" s="1">
        <v>0</v>
      </c>
      <c r="O5404" s="1">
        <v>0</v>
      </c>
      <c r="P5404" s="1">
        <v>1</v>
      </c>
      <c r="Q5404" s="1">
        <v>2</v>
      </c>
      <c r="R5404" s="9">
        <v>3</v>
      </c>
    </row>
    <row r="5405" spans="2:18" x14ac:dyDescent="0.2">
      <c r="D5405" s="200"/>
      <c r="E5405" s="4" t="s">
        <v>35</v>
      </c>
      <c r="F5405" s="5"/>
      <c r="G5405" s="6">
        <v>42</v>
      </c>
      <c r="H5405" s="8">
        <v>10</v>
      </c>
      <c r="I5405" s="1">
        <v>4</v>
      </c>
      <c r="J5405" s="1">
        <v>1</v>
      </c>
      <c r="K5405" s="1">
        <v>0</v>
      </c>
      <c r="L5405" s="1">
        <v>1</v>
      </c>
      <c r="M5405" s="1">
        <v>0</v>
      </c>
      <c r="N5405" s="1">
        <v>1</v>
      </c>
      <c r="O5405" s="1">
        <v>1</v>
      </c>
      <c r="P5405" s="1">
        <v>2</v>
      </c>
      <c r="Q5405" s="1">
        <v>5</v>
      </c>
      <c r="R5405" s="9">
        <v>21</v>
      </c>
    </row>
    <row r="5406" spans="2:18" x14ac:dyDescent="0.2">
      <c r="D5406" s="200"/>
      <c r="E5406" s="4" t="s">
        <v>36</v>
      </c>
      <c r="F5406" s="5"/>
      <c r="G5406" s="6">
        <v>70</v>
      </c>
      <c r="H5406" s="8">
        <v>13</v>
      </c>
      <c r="I5406" s="1">
        <v>12</v>
      </c>
      <c r="J5406" s="1">
        <v>8</v>
      </c>
      <c r="K5406" s="1">
        <v>0</v>
      </c>
      <c r="L5406" s="1">
        <v>0</v>
      </c>
      <c r="M5406" s="1">
        <v>0</v>
      </c>
      <c r="N5406" s="1">
        <v>0</v>
      </c>
      <c r="O5406" s="1">
        <v>0</v>
      </c>
      <c r="P5406" s="1">
        <v>1</v>
      </c>
      <c r="Q5406" s="1">
        <v>6</v>
      </c>
      <c r="R5406" s="9">
        <v>35</v>
      </c>
    </row>
    <row r="5407" spans="2:18" x14ac:dyDescent="0.2">
      <c r="D5407" s="200"/>
      <c r="E5407" s="4" t="s">
        <v>37</v>
      </c>
      <c r="F5407" s="5"/>
      <c r="G5407" s="6">
        <v>76</v>
      </c>
      <c r="H5407" s="8">
        <v>7</v>
      </c>
      <c r="I5407" s="1">
        <v>11</v>
      </c>
      <c r="J5407" s="1">
        <v>9</v>
      </c>
      <c r="K5407" s="1">
        <v>1</v>
      </c>
      <c r="L5407" s="1">
        <v>0</v>
      </c>
      <c r="M5407" s="1">
        <v>1</v>
      </c>
      <c r="N5407" s="1">
        <v>0</v>
      </c>
      <c r="O5407" s="1">
        <v>0</v>
      </c>
      <c r="P5407" s="1">
        <v>0</v>
      </c>
      <c r="Q5407" s="1">
        <v>11</v>
      </c>
      <c r="R5407" s="9">
        <v>41</v>
      </c>
    </row>
    <row r="5408" spans="2:18" x14ac:dyDescent="0.2">
      <c r="D5408" s="200"/>
      <c r="E5408" s="4" t="s">
        <v>38</v>
      </c>
      <c r="F5408" s="5"/>
      <c r="G5408" s="6">
        <v>63</v>
      </c>
      <c r="H5408" s="8">
        <v>7</v>
      </c>
      <c r="I5408" s="1">
        <v>9</v>
      </c>
      <c r="J5408" s="1">
        <v>0</v>
      </c>
      <c r="K5408" s="1">
        <v>0</v>
      </c>
      <c r="L5408" s="1">
        <v>1</v>
      </c>
      <c r="M5408" s="1">
        <v>1</v>
      </c>
      <c r="N5408" s="1">
        <v>0</v>
      </c>
      <c r="O5408" s="1">
        <v>1</v>
      </c>
      <c r="P5408" s="1">
        <v>1</v>
      </c>
      <c r="Q5408" s="1">
        <v>3</v>
      </c>
      <c r="R5408" s="9">
        <v>45</v>
      </c>
    </row>
    <row r="5409" spans="2:18" x14ac:dyDescent="0.2">
      <c r="D5409" s="200"/>
      <c r="E5409" s="4" t="s">
        <v>39</v>
      </c>
      <c r="F5409" s="5"/>
      <c r="G5409" s="6">
        <v>63</v>
      </c>
      <c r="H5409" s="8">
        <v>6</v>
      </c>
      <c r="I5409" s="1">
        <v>2</v>
      </c>
      <c r="J5409" s="1">
        <v>4</v>
      </c>
      <c r="K5409" s="1">
        <v>0</v>
      </c>
      <c r="L5409" s="1">
        <v>3</v>
      </c>
      <c r="M5409" s="1">
        <v>1</v>
      </c>
      <c r="N5409" s="1">
        <v>0</v>
      </c>
      <c r="O5409" s="1">
        <v>1</v>
      </c>
      <c r="P5409" s="1">
        <v>1</v>
      </c>
      <c r="Q5409" s="1">
        <v>7</v>
      </c>
      <c r="R5409" s="9">
        <v>44</v>
      </c>
    </row>
    <row r="5410" spans="2:18" x14ac:dyDescent="0.2">
      <c r="D5410" s="200"/>
      <c r="E5410" s="4" t="s">
        <v>40</v>
      </c>
      <c r="F5410" s="5"/>
      <c r="G5410" s="6">
        <v>25</v>
      </c>
      <c r="H5410" s="8">
        <v>2</v>
      </c>
      <c r="I5410" s="1">
        <v>3</v>
      </c>
      <c r="J5410" s="1">
        <v>0</v>
      </c>
      <c r="K5410" s="1">
        <v>1</v>
      </c>
      <c r="L5410" s="1">
        <v>0</v>
      </c>
      <c r="M5410" s="1">
        <v>0</v>
      </c>
      <c r="N5410" s="1">
        <v>0</v>
      </c>
      <c r="O5410" s="1">
        <v>0</v>
      </c>
      <c r="P5410" s="1">
        <v>1</v>
      </c>
      <c r="Q5410" s="1">
        <v>3</v>
      </c>
      <c r="R5410" s="9">
        <v>17</v>
      </c>
    </row>
    <row r="5411" spans="2:18" x14ac:dyDescent="0.2">
      <c r="D5411" s="199" t="s">
        <v>76</v>
      </c>
      <c r="E5411" s="22" t="s">
        <v>77</v>
      </c>
      <c r="F5411" s="21"/>
      <c r="G5411" s="19">
        <v>386</v>
      </c>
      <c r="H5411" s="27">
        <v>40</v>
      </c>
      <c r="I5411" s="3">
        <v>40</v>
      </c>
      <c r="J5411" s="3">
        <v>17</v>
      </c>
      <c r="K5411" s="3">
        <v>3</v>
      </c>
      <c r="L5411" s="3">
        <v>2</v>
      </c>
      <c r="M5411" s="3">
        <v>7</v>
      </c>
      <c r="N5411" s="3">
        <v>1</v>
      </c>
      <c r="O5411" s="3">
        <v>3</v>
      </c>
      <c r="P5411" s="3">
        <v>12</v>
      </c>
      <c r="Q5411" s="3">
        <v>60</v>
      </c>
      <c r="R5411" s="26">
        <v>232</v>
      </c>
    </row>
    <row r="5412" spans="2:18" x14ac:dyDescent="0.2">
      <c r="D5412" s="200"/>
      <c r="E5412" s="4" t="s">
        <v>34</v>
      </c>
      <c r="F5412" s="5"/>
      <c r="G5412" s="6">
        <v>10</v>
      </c>
      <c r="H5412" s="8">
        <v>3</v>
      </c>
      <c r="I5412" s="1">
        <v>2</v>
      </c>
      <c r="J5412" s="1">
        <v>1</v>
      </c>
      <c r="K5412" s="1">
        <v>1</v>
      </c>
      <c r="L5412" s="1">
        <v>1</v>
      </c>
      <c r="M5412" s="1">
        <v>1</v>
      </c>
      <c r="N5412" s="1">
        <v>1</v>
      </c>
      <c r="O5412" s="1">
        <v>1</v>
      </c>
      <c r="P5412" s="1">
        <v>1</v>
      </c>
      <c r="Q5412" s="1">
        <v>0</v>
      </c>
      <c r="R5412" s="9">
        <v>6</v>
      </c>
    </row>
    <row r="5413" spans="2:18" x14ac:dyDescent="0.2">
      <c r="D5413" s="200"/>
      <c r="E5413" s="4" t="s">
        <v>35</v>
      </c>
      <c r="F5413" s="5"/>
      <c r="G5413" s="6">
        <v>55</v>
      </c>
      <c r="H5413" s="8">
        <v>9</v>
      </c>
      <c r="I5413" s="1">
        <v>8</v>
      </c>
      <c r="J5413" s="1">
        <v>6</v>
      </c>
      <c r="K5413" s="1">
        <v>0</v>
      </c>
      <c r="L5413" s="1">
        <v>0</v>
      </c>
      <c r="M5413" s="1">
        <v>0</v>
      </c>
      <c r="N5413" s="1">
        <v>0</v>
      </c>
      <c r="O5413" s="1">
        <v>0</v>
      </c>
      <c r="P5413" s="1">
        <v>3</v>
      </c>
      <c r="Q5413" s="1">
        <v>11</v>
      </c>
      <c r="R5413" s="9">
        <v>24</v>
      </c>
    </row>
    <row r="5414" spans="2:18" x14ac:dyDescent="0.2">
      <c r="D5414" s="200"/>
      <c r="E5414" s="4" t="s">
        <v>36</v>
      </c>
      <c r="F5414" s="5"/>
      <c r="G5414" s="6">
        <v>72</v>
      </c>
      <c r="H5414" s="8">
        <v>8</v>
      </c>
      <c r="I5414" s="1">
        <v>7</v>
      </c>
      <c r="J5414" s="1">
        <v>3</v>
      </c>
      <c r="K5414" s="1">
        <v>0</v>
      </c>
      <c r="L5414" s="1">
        <v>0</v>
      </c>
      <c r="M5414" s="1">
        <v>1</v>
      </c>
      <c r="N5414" s="1">
        <v>0</v>
      </c>
      <c r="O5414" s="1">
        <v>1</v>
      </c>
      <c r="P5414" s="1">
        <v>2</v>
      </c>
      <c r="Q5414" s="1">
        <v>14</v>
      </c>
      <c r="R5414" s="9">
        <v>42</v>
      </c>
    </row>
    <row r="5415" spans="2:18" x14ac:dyDescent="0.2">
      <c r="D5415" s="200"/>
      <c r="E5415" s="4" t="s">
        <v>37</v>
      </c>
      <c r="F5415" s="5"/>
      <c r="G5415" s="6">
        <v>88</v>
      </c>
      <c r="H5415" s="8">
        <v>5</v>
      </c>
      <c r="I5415" s="1">
        <v>14</v>
      </c>
      <c r="J5415" s="1">
        <v>2</v>
      </c>
      <c r="K5415" s="1">
        <v>1</v>
      </c>
      <c r="L5415" s="1">
        <v>1</v>
      </c>
      <c r="M5415" s="1">
        <v>1</v>
      </c>
      <c r="N5415" s="1">
        <v>0</v>
      </c>
      <c r="O5415" s="1">
        <v>0</v>
      </c>
      <c r="P5415" s="1">
        <v>2</v>
      </c>
      <c r="Q5415" s="1">
        <v>18</v>
      </c>
      <c r="R5415" s="9">
        <v>46</v>
      </c>
    </row>
    <row r="5416" spans="2:18" x14ac:dyDescent="0.2">
      <c r="D5416" s="200"/>
      <c r="E5416" s="4" t="s">
        <v>38</v>
      </c>
      <c r="F5416" s="5"/>
      <c r="G5416" s="6">
        <v>66</v>
      </c>
      <c r="H5416" s="8">
        <v>9</v>
      </c>
      <c r="I5416" s="1">
        <v>7</v>
      </c>
      <c r="J5416" s="1">
        <v>2</v>
      </c>
      <c r="K5416" s="1">
        <v>1</v>
      </c>
      <c r="L5416" s="1">
        <v>0</v>
      </c>
      <c r="M5416" s="1">
        <v>1</v>
      </c>
      <c r="N5416" s="1">
        <v>0</v>
      </c>
      <c r="O5416" s="1">
        <v>0</v>
      </c>
      <c r="P5416" s="1">
        <v>2</v>
      </c>
      <c r="Q5416" s="1">
        <v>8</v>
      </c>
      <c r="R5416" s="9">
        <v>42</v>
      </c>
    </row>
    <row r="5417" spans="2:18" x14ac:dyDescent="0.2">
      <c r="D5417" s="200"/>
      <c r="E5417" s="4" t="s">
        <v>39</v>
      </c>
      <c r="F5417" s="5"/>
      <c r="G5417" s="6">
        <v>64</v>
      </c>
      <c r="H5417" s="8">
        <v>4</v>
      </c>
      <c r="I5417" s="1">
        <v>2</v>
      </c>
      <c r="J5417" s="1">
        <v>1</v>
      </c>
      <c r="K5417" s="1">
        <v>0</v>
      </c>
      <c r="L5417" s="1">
        <v>0</v>
      </c>
      <c r="M5417" s="1">
        <v>2</v>
      </c>
      <c r="N5417" s="1">
        <v>0</v>
      </c>
      <c r="O5417" s="1">
        <v>0</v>
      </c>
      <c r="P5417" s="1">
        <v>1</v>
      </c>
      <c r="Q5417" s="1">
        <v>6</v>
      </c>
      <c r="R5417" s="9">
        <v>49</v>
      </c>
    </row>
    <row r="5418" spans="2:18" x14ac:dyDescent="0.2">
      <c r="D5418" s="201"/>
      <c r="E5418" s="57" t="s">
        <v>40</v>
      </c>
      <c r="F5418" s="59"/>
      <c r="G5418" s="55">
        <v>31</v>
      </c>
      <c r="H5418" s="77">
        <v>2</v>
      </c>
      <c r="I5418" s="32">
        <v>0</v>
      </c>
      <c r="J5418" s="32">
        <v>2</v>
      </c>
      <c r="K5418" s="32">
        <v>0</v>
      </c>
      <c r="L5418" s="32">
        <v>0</v>
      </c>
      <c r="M5418" s="32">
        <v>1</v>
      </c>
      <c r="N5418" s="32">
        <v>0</v>
      </c>
      <c r="O5418" s="32">
        <v>1</v>
      </c>
      <c r="P5418" s="32">
        <v>1</v>
      </c>
      <c r="Q5418" s="32">
        <v>3</v>
      </c>
      <c r="R5418" s="80">
        <v>23</v>
      </c>
    </row>
    <row r="5420" spans="2:18" x14ac:dyDescent="0.2">
      <c r="B5420" s="40" t="str">
        <f xml:space="preserve"> HYPERLINK("#'目次'!B230", "[224]")</f>
        <v>[224]</v>
      </c>
      <c r="C5420" s="23" t="s">
        <v>358</v>
      </c>
    </row>
    <row r="5421" spans="2:18" x14ac:dyDescent="0.2">
      <c r="C5421" s="186" t="s">
        <v>326</v>
      </c>
    </row>
    <row r="5423" spans="2:18" x14ac:dyDescent="0.2">
      <c r="C5423" s="23" t="s">
        <v>80</v>
      </c>
    </row>
    <row r="5424" spans="2:18" ht="48" x14ac:dyDescent="0.2">
      <c r="E5424" s="195"/>
      <c r="F5424" s="196"/>
      <c r="G5424" s="37" t="s">
        <v>15</v>
      </c>
      <c r="H5424" s="33" t="s">
        <v>347</v>
      </c>
      <c r="I5424" s="13" t="s">
        <v>348</v>
      </c>
      <c r="J5424" s="13" t="s">
        <v>349</v>
      </c>
      <c r="K5424" s="13" t="s">
        <v>350</v>
      </c>
      <c r="L5424" s="13" t="s">
        <v>351</v>
      </c>
      <c r="M5424" s="13" t="s">
        <v>352</v>
      </c>
      <c r="N5424" s="13" t="s">
        <v>353</v>
      </c>
      <c r="O5424" s="13" t="s">
        <v>354</v>
      </c>
      <c r="P5424" s="13" t="s">
        <v>355</v>
      </c>
      <c r="Q5424" s="13" t="s">
        <v>99</v>
      </c>
      <c r="R5424" s="38" t="s">
        <v>18</v>
      </c>
    </row>
    <row r="5425" spans="2:18" x14ac:dyDescent="0.2">
      <c r="E5425" s="197"/>
      <c r="F5425" s="198"/>
      <c r="G5425" s="35"/>
      <c r="H5425" s="39"/>
      <c r="I5425" s="14"/>
      <c r="J5425" s="14"/>
      <c r="K5425" s="14"/>
      <c r="L5425" s="14"/>
      <c r="M5425" s="14"/>
      <c r="N5425" s="14"/>
      <c r="O5425" s="14"/>
      <c r="P5425" s="14"/>
      <c r="Q5425" s="14"/>
      <c r="R5425" s="34"/>
    </row>
    <row r="5426" spans="2:18" x14ac:dyDescent="0.2">
      <c r="E5426" s="91" t="s">
        <v>15</v>
      </c>
      <c r="F5426" s="46"/>
      <c r="G5426" s="36">
        <v>734</v>
      </c>
      <c r="H5426" s="17">
        <v>86</v>
      </c>
      <c r="I5426" s="17">
        <v>83</v>
      </c>
      <c r="J5426" s="17">
        <v>39</v>
      </c>
      <c r="K5426" s="17">
        <v>5</v>
      </c>
      <c r="L5426" s="17">
        <v>7</v>
      </c>
      <c r="M5426" s="17">
        <v>10</v>
      </c>
      <c r="N5426" s="17">
        <v>2</v>
      </c>
      <c r="O5426" s="17">
        <v>6</v>
      </c>
      <c r="P5426" s="17">
        <v>19</v>
      </c>
      <c r="Q5426" s="17">
        <v>97</v>
      </c>
      <c r="R5426" s="47">
        <v>438</v>
      </c>
    </row>
    <row r="5427" spans="2:18" x14ac:dyDescent="0.2">
      <c r="E5427" s="4" t="s">
        <v>81</v>
      </c>
      <c r="F5427" s="5"/>
      <c r="G5427" s="19">
        <v>30</v>
      </c>
      <c r="H5427" s="27">
        <v>5</v>
      </c>
      <c r="I5427" s="3">
        <v>1</v>
      </c>
      <c r="J5427" s="3">
        <v>3</v>
      </c>
      <c r="K5427" s="3">
        <v>1</v>
      </c>
      <c r="L5427" s="3">
        <v>0</v>
      </c>
      <c r="M5427" s="3">
        <v>0</v>
      </c>
      <c r="N5427" s="3">
        <v>0</v>
      </c>
      <c r="O5427" s="3">
        <v>0</v>
      </c>
      <c r="P5427" s="3">
        <v>1</v>
      </c>
      <c r="Q5427" s="3">
        <v>2</v>
      </c>
      <c r="R5427" s="26">
        <v>17</v>
      </c>
    </row>
    <row r="5428" spans="2:18" x14ac:dyDescent="0.2">
      <c r="E5428" s="4" t="s">
        <v>82</v>
      </c>
      <c r="F5428" s="5"/>
      <c r="G5428" s="6">
        <v>47</v>
      </c>
      <c r="H5428" s="8">
        <v>3</v>
      </c>
      <c r="I5428" s="1">
        <v>5</v>
      </c>
      <c r="J5428" s="1">
        <v>5</v>
      </c>
      <c r="K5428" s="1">
        <v>1</v>
      </c>
      <c r="L5428" s="1">
        <v>1</v>
      </c>
      <c r="M5428" s="1">
        <v>1</v>
      </c>
      <c r="N5428" s="1">
        <v>0</v>
      </c>
      <c r="O5428" s="1">
        <v>0</v>
      </c>
      <c r="P5428" s="1">
        <v>1</v>
      </c>
      <c r="Q5428" s="1">
        <v>3</v>
      </c>
      <c r="R5428" s="9">
        <v>30</v>
      </c>
    </row>
    <row r="5429" spans="2:18" x14ac:dyDescent="0.2">
      <c r="E5429" s="4" t="s">
        <v>83</v>
      </c>
      <c r="F5429" s="5"/>
      <c r="G5429" s="6">
        <v>296</v>
      </c>
      <c r="H5429" s="8">
        <v>35</v>
      </c>
      <c r="I5429" s="1">
        <v>33</v>
      </c>
      <c r="J5429" s="1">
        <v>12</v>
      </c>
      <c r="K5429" s="1">
        <v>2</v>
      </c>
      <c r="L5429" s="1">
        <v>2</v>
      </c>
      <c r="M5429" s="1">
        <v>7</v>
      </c>
      <c r="N5429" s="1">
        <v>2</v>
      </c>
      <c r="O5429" s="1">
        <v>4</v>
      </c>
      <c r="P5429" s="1">
        <v>7</v>
      </c>
      <c r="Q5429" s="1">
        <v>41</v>
      </c>
      <c r="R5429" s="9">
        <v>176</v>
      </c>
    </row>
    <row r="5430" spans="2:18" x14ac:dyDescent="0.2">
      <c r="E5430" s="4" t="s">
        <v>84</v>
      </c>
      <c r="F5430" s="5"/>
      <c r="G5430" s="6">
        <v>19</v>
      </c>
      <c r="H5430" s="8">
        <v>4</v>
      </c>
      <c r="I5430" s="1">
        <v>2</v>
      </c>
      <c r="J5430" s="1">
        <v>2</v>
      </c>
      <c r="K5430" s="1">
        <v>0</v>
      </c>
      <c r="L5430" s="1">
        <v>0</v>
      </c>
      <c r="M5430" s="1">
        <v>0</v>
      </c>
      <c r="N5430" s="1">
        <v>0</v>
      </c>
      <c r="O5430" s="1">
        <v>0</v>
      </c>
      <c r="P5430" s="1">
        <v>0</v>
      </c>
      <c r="Q5430" s="1">
        <v>4</v>
      </c>
      <c r="R5430" s="9">
        <v>11</v>
      </c>
    </row>
    <row r="5431" spans="2:18" x14ac:dyDescent="0.2">
      <c r="E5431" s="4" t="s">
        <v>85</v>
      </c>
      <c r="F5431" s="5"/>
      <c r="G5431" s="6">
        <v>83</v>
      </c>
      <c r="H5431" s="8">
        <v>8</v>
      </c>
      <c r="I5431" s="1">
        <v>7</v>
      </c>
      <c r="J5431" s="1">
        <v>3</v>
      </c>
      <c r="K5431" s="1">
        <v>0</v>
      </c>
      <c r="L5431" s="1">
        <v>0</v>
      </c>
      <c r="M5431" s="1">
        <v>0</v>
      </c>
      <c r="N5431" s="1">
        <v>0</v>
      </c>
      <c r="O5431" s="1">
        <v>0</v>
      </c>
      <c r="P5431" s="1">
        <v>3</v>
      </c>
      <c r="Q5431" s="1">
        <v>11</v>
      </c>
      <c r="R5431" s="9">
        <v>56</v>
      </c>
    </row>
    <row r="5432" spans="2:18" x14ac:dyDescent="0.2">
      <c r="E5432" s="4" t="s">
        <v>86</v>
      </c>
      <c r="F5432" s="5"/>
      <c r="G5432" s="6">
        <v>120</v>
      </c>
      <c r="H5432" s="8">
        <v>13</v>
      </c>
      <c r="I5432" s="1">
        <v>16</v>
      </c>
      <c r="J5432" s="1">
        <v>6</v>
      </c>
      <c r="K5432" s="1">
        <v>1</v>
      </c>
      <c r="L5432" s="1">
        <v>1</v>
      </c>
      <c r="M5432" s="1">
        <v>0</v>
      </c>
      <c r="N5432" s="1">
        <v>0</v>
      </c>
      <c r="O5432" s="1">
        <v>2</v>
      </c>
      <c r="P5432" s="1">
        <v>1</v>
      </c>
      <c r="Q5432" s="1">
        <v>17</v>
      </c>
      <c r="R5432" s="9">
        <v>71</v>
      </c>
    </row>
    <row r="5433" spans="2:18" x14ac:dyDescent="0.2">
      <c r="E5433" s="4" t="s">
        <v>87</v>
      </c>
      <c r="F5433" s="5"/>
      <c r="G5433" s="6">
        <v>46</v>
      </c>
      <c r="H5433" s="8">
        <v>6</v>
      </c>
      <c r="I5433" s="1">
        <v>5</v>
      </c>
      <c r="J5433" s="1">
        <v>2</v>
      </c>
      <c r="K5433" s="1">
        <v>0</v>
      </c>
      <c r="L5433" s="1">
        <v>2</v>
      </c>
      <c r="M5433" s="1">
        <v>2</v>
      </c>
      <c r="N5433" s="1">
        <v>0</v>
      </c>
      <c r="O5433" s="1">
        <v>0</v>
      </c>
      <c r="P5433" s="1">
        <v>2</v>
      </c>
      <c r="Q5433" s="1">
        <v>4</v>
      </c>
      <c r="R5433" s="9">
        <v>29</v>
      </c>
    </row>
    <row r="5434" spans="2:18" x14ac:dyDescent="0.2">
      <c r="E5434" s="4" t="s">
        <v>88</v>
      </c>
      <c r="F5434" s="5"/>
      <c r="G5434" s="6">
        <v>23</v>
      </c>
      <c r="H5434" s="8">
        <v>4</v>
      </c>
      <c r="I5434" s="1">
        <v>4</v>
      </c>
      <c r="J5434" s="1">
        <v>1</v>
      </c>
      <c r="K5434" s="1">
        <v>0</v>
      </c>
      <c r="L5434" s="1">
        <v>0</v>
      </c>
      <c r="M5434" s="1">
        <v>0</v>
      </c>
      <c r="N5434" s="1">
        <v>0</v>
      </c>
      <c r="O5434" s="1">
        <v>0</v>
      </c>
      <c r="P5434" s="1">
        <v>1</v>
      </c>
      <c r="Q5434" s="1">
        <v>5</v>
      </c>
      <c r="R5434" s="9">
        <v>10</v>
      </c>
    </row>
    <row r="5435" spans="2:18" x14ac:dyDescent="0.2">
      <c r="E5435" s="4" t="s">
        <v>89</v>
      </c>
      <c r="F5435" s="5"/>
      <c r="G5435" s="6">
        <v>37</v>
      </c>
      <c r="H5435" s="8">
        <v>4</v>
      </c>
      <c r="I5435" s="1">
        <v>8</v>
      </c>
      <c r="J5435" s="1">
        <v>4</v>
      </c>
      <c r="K5435" s="1">
        <v>0</v>
      </c>
      <c r="L5435" s="1">
        <v>1</v>
      </c>
      <c r="M5435" s="1">
        <v>0</v>
      </c>
      <c r="N5435" s="1">
        <v>0</v>
      </c>
      <c r="O5435" s="1">
        <v>0</v>
      </c>
      <c r="P5435" s="1">
        <v>2</v>
      </c>
      <c r="Q5435" s="1">
        <v>6</v>
      </c>
      <c r="R5435" s="9">
        <v>17</v>
      </c>
    </row>
    <row r="5436" spans="2:18" x14ac:dyDescent="0.2">
      <c r="E5436" s="4" t="s">
        <v>90</v>
      </c>
      <c r="F5436" s="5"/>
      <c r="G5436" s="6">
        <v>28</v>
      </c>
      <c r="H5436" s="8">
        <v>3</v>
      </c>
      <c r="I5436" s="1">
        <v>2</v>
      </c>
      <c r="J5436" s="1">
        <v>1</v>
      </c>
      <c r="K5436" s="1">
        <v>0</v>
      </c>
      <c r="L5436" s="1">
        <v>0</v>
      </c>
      <c r="M5436" s="1">
        <v>0</v>
      </c>
      <c r="N5436" s="1">
        <v>0</v>
      </c>
      <c r="O5436" s="1">
        <v>0</v>
      </c>
      <c r="P5436" s="1">
        <v>1</v>
      </c>
      <c r="Q5436" s="1">
        <v>4</v>
      </c>
      <c r="R5436" s="9">
        <v>17</v>
      </c>
    </row>
    <row r="5437" spans="2:18" x14ac:dyDescent="0.2">
      <c r="E5437" s="57" t="s">
        <v>91</v>
      </c>
      <c r="F5437" s="59"/>
      <c r="G5437" s="55">
        <v>5</v>
      </c>
      <c r="H5437" s="77">
        <v>1</v>
      </c>
      <c r="I5437" s="32">
        <v>0</v>
      </c>
      <c r="J5437" s="32">
        <v>0</v>
      </c>
      <c r="K5437" s="32">
        <v>0</v>
      </c>
      <c r="L5437" s="32">
        <v>0</v>
      </c>
      <c r="M5437" s="32">
        <v>0</v>
      </c>
      <c r="N5437" s="32">
        <v>0</v>
      </c>
      <c r="O5437" s="32">
        <v>0</v>
      </c>
      <c r="P5437" s="32">
        <v>0</v>
      </c>
      <c r="Q5437" s="32">
        <v>0</v>
      </c>
      <c r="R5437" s="80">
        <v>4</v>
      </c>
    </row>
    <row r="5439" spans="2:18" x14ac:dyDescent="0.2">
      <c r="B5439" s="40" t="str">
        <f xml:space="preserve"> HYPERLINK("#'目次'!B231", "[225]")</f>
        <v>[225]</v>
      </c>
      <c r="C5439" s="23" t="s">
        <v>361</v>
      </c>
    </row>
    <row r="5440" spans="2:18" x14ac:dyDescent="0.2">
      <c r="C5440" s="186" t="s">
        <v>326</v>
      </c>
    </row>
    <row r="5442" spans="3:18" x14ac:dyDescent="0.2">
      <c r="C5442" s="23" t="s">
        <v>14</v>
      </c>
    </row>
    <row r="5443" spans="3:18" ht="48" x14ac:dyDescent="0.2">
      <c r="D5443" s="195"/>
      <c r="E5443" s="196"/>
      <c r="F5443" s="196"/>
      <c r="G5443" s="37" t="s">
        <v>15</v>
      </c>
      <c r="H5443" s="33" t="s">
        <v>347</v>
      </c>
      <c r="I5443" s="13" t="s">
        <v>348</v>
      </c>
      <c r="J5443" s="13" t="s">
        <v>349</v>
      </c>
      <c r="K5443" s="13" t="s">
        <v>350</v>
      </c>
      <c r="L5443" s="13" t="s">
        <v>351</v>
      </c>
      <c r="M5443" s="13" t="s">
        <v>352</v>
      </c>
      <c r="N5443" s="13" t="s">
        <v>353</v>
      </c>
      <c r="O5443" s="13" t="s">
        <v>354</v>
      </c>
      <c r="P5443" s="13" t="s">
        <v>355</v>
      </c>
      <c r="Q5443" s="13" t="s">
        <v>99</v>
      </c>
      <c r="R5443" s="38" t="s">
        <v>18</v>
      </c>
    </row>
    <row r="5444" spans="3:18" x14ac:dyDescent="0.2">
      <c r="D5444" s="197"/>
      <c r="E5444" s="198"/>
      <c r="F5444" s="198"/>
      <c r="G5444" s="35"/>
      <c r="H5444" s="39"/>
      <c r="I5444" s="14"/>
      <c r="J5444" s="14"/>
      <c r="K5444" s="14"/>
      <c r="L5444" s="14"/>
      <c r="M5444" s="14"/>
      <c r="N5444" s="14"/>
      <c r="O5444" s="14"/>
      <c r="P5444" s="14"/>
      <c r="Q5444" s="14"/>
      <c r="R5444" s="34"/>
    </row>
    <row r="5445" spans="3:18" x14ac:dyDescent="0.2">
      <c r="D5445" s="56"/>
      <c r="E5445" s="58" t="s">
        <v>15</v>
      </c>
      <c r="F5445" s="46"/>
      <c r="G5445" s="36">
        <v>734</v>
      </c>
      <c r="H5445" s="17">
        <v>152</v>
      </c>
      <c r="I5445" s="17">
        <v>283</v>
      </c>
      <c r="J5445" s="17">
        <v>271</v>
      </c>
      <c r="K5445" s="17">
        <v>11</v>
      </c>
      <c r="L5445" s="17">
        <v>11</v>
      </c>
      <c r="M5445" s="17">
        <v>90</v>
      </c>
      <c r="N5445" s="17">
        <v>7</v>
      </c>
      <c r="O5445" s="17">
        <v>9</v>
      </c>
      <c r="P5445" s="17">
        <v>13</v>
      </c>
      <c r="Q5445" s="17">
        <v>40</v>
      </c>
      <c r="R5445" s="47">
        <v>194</v>
      </c>
    </row>
    <row r="5446" spans="3:18" x14ac:dyDescent="0.2">
      <c r="D5446" s="199" t="s">
        <v>19</v>
      </c>
      <c r="E5446" s="22" t="s">
        <v>20</v>
      </c>
      <c r="F5446" s="21"/>
      <c r="G5446" s="19">
        <v>77</v>
      </c>
      <c r="H5446" s="27">
        <v>15</v>
      </c>
      <c r="I5446" s="3">
        <v>23</v>
      </c>
      <c r="J5446" s="3">
        <v>41</v>
      </c>
      <c r="K5446" s="3">
        <v>4</v>
      </c>
      <c r="L5446" s="3">
        <v>3</v>
      </c>
      <c r="M5446" s="3">
        <v>10</v>
      </c>
      <c r="N5446" s="3">
        <v>2</v>
      </c>
      <c r="O5446" s="3">
        <v>0</v>
      </c>
      <c r="P5446" s="3">
        <v>3</v>
      </c>
      <c r="Q5446" s="3">
        <v>1</v>
      </c>
      <c r="R5446" s="26">
        <v>19</v>
      </c>
    </row>
    <row r="5447" spans="3:18" x14ac:dyDescent="0.2">
      <c r="D5447" s="200"/>
      <c r="E5447" s="4" t="s">
        <v>21</v>
      </c>
      <c r="F5447" s="5"/>
      <c r="G5447" s="6">
        <v>289</v>
      </c>
      <c r="H5447" s="8">
        <v>62</v>
      </c>
      <c r="I5447" s="1">
        <v>134</v>
      </c>
      <c r="J5447" s="1">
        <v>91</v>
      </c>
      <c r="K5447" s="1">
        <v>2</v>
      </c>
      <c r="L5447" s="1">
        <v>1</v>
      </c>
      <c r="M5447" s="1">
        <v>48</v>
      </c>
      <c r="N5447" s="1">
        <v>3</v>
      </c>
      <c r="O5447" s="1">
        <v>7</v>
      </c>
      <c r="P5447" s="1">
        <v>4</v>
      </c>
      <c r="Q5447" s="1">
        <v>17</v>
      </c>
      <c r="R5447" s="9">
        <v>66</v>
      </c>
    </row>
    <row r="5448" spans="3:18" x14ac:dyDescent="0.2">
      <c r="D5448" s="200"/>
      <c r="E5448" s="4" t="s">
        <v>22</v>
      </c>
      <c r="F5448" s="5"/>
      <c r="G5448" s="6">
        <v>109</v>
      </c>
      <c r="H5448" s="8">
        <v>21</v>
      </c>
      <c r="I5448" s="1">
        <v>34</v>
      </c>
      <c r="J5448" s="1">
        <v>38</v>
      </c>
      <c r="K5448" s="1">
        <v>1</v>
      </c>
      <c r="L5448" s="1">
        <v>0</v>
      </c>
      <c r="M5448" s="1">
        <v>9</v>
      </c>
      <c r="N5448" s="1">
        <v>0</v>
      </c>
      <c r="O5448" s="1">
        <v>0</v>
      </c>
      <c r="P5448" s="1">
        <v>1</v>
      </c>
      <c r="Q5448" s="1">
        <v>7</v>
      </c>
      <c r="R5448" s="9">
        <v>35</v>
      </c>
    </row>
    <row r="5449" spans="3:18" x14ac:dyDescent="0.2">
      <c r="D5449" s="200"/>
      <c r="E5449" s="4" t="s">
        <v>23</v>
      </c>
      <c r="F5449" s="5"/>
      <c r="G5449" s="6">
        <v>120</v>
      </c>
      <c r="H5449" s="8">
        <v>25</v>
      </c>
      <c r="I5449" s="1">
        <v>40</v>
      </c>
      <c r="J5449" s="1">
        <v>39</v>
      </c>
      <c r="K5449" s="1">
        <v>2</v>
      </c>
      <c r="L5449" s="1">
        <v>3</v>
      </c>
      <c r="M5449" s="1">
        <v>10</v>
      </c>
      <c r="N5449" s="1">
        <v>2</v>
      </c>
      <c r="O5449" s="1">
        <v>1</v>
      </c>
      <c r="P5449" s="1">
        <v>3</v>
      </c>
      <c r="Q5449" s="1">
        <v>6</v>
      </c>
      <c r="R5449" s="9">
        <v>38</v>
      </c>
    </row>
    <row r="5450" spans="3:18" x14ac:dyDescent="0.2">
      <c r="D5450" s="200"/>
      <c r="E5450" s="4" t="s">
        <v>24</v>
      </c>
      <c r="F5450" s="5"/>
      <c r="G5450" s="6">
        <v>139</v>
      </c>
      <c r="H5450" s="8">
        <v>29</v>
      </c>
      <c r="I5450" s="1">
        <v>52</v>
      </c>
      <c r="J5450" s="1">
        <v>62</v>
      </c>
      <c r="K5450" s="1">
        <v>2</v>
      </c>
      <c r="L5450" s="1">
        <v>4</v>
      </c>
      <c r="M5450" s="1">
        <v>13</v>
      </c>
      <c r="N5450" s="1">
        <v>0</v>
      </c>
      <c r="O5450" s="1">
        <v>1</v>
      </c>
      <c r="P5450" s="1">
        <v>2</v>
      </c>
      <c r="Q5450" s="1">
        <v>9</v>
      </c>
      <c r="R5450" s="9">
        <v>36</v>
      </c>
    </row>
    <row r="5451" spans="3:18" x14ac:dyDescent="0.2">
      <c r="D5451" s="199" t="s">
        <v>25</v>
      </c>
      <c r="E5451" s="22" t="s">
        <v>26</v>
      </c>
      <c r="F5451" s="21"/>
      <c r="G5451" s="19">
        <v>243</v>
      </c>
      <c r="H5451" s="27">
        <v>50</v>
      </c>
      <c r="I5451" s="3">
        <v>97</v>
      </c>
      <c r="J5451" s="3">
        <v>81</v>
      </c>
      <c r="K5451" s="3">
        <v>5</v>
      </c>
      <c r="L5451" s="3">
        <v>4</v>
      </c>
      <c r="M5451" s="3">
        <v>40</v>
      </c>
      <c r="N5451" s="3">
        <v>2</v>
      </c>
      <c r="O5451" s="3">
        <v>6</v>
      </c>
      <c r="P5451" s="3">
        <v>5</v>
      </c>
      <c r="Q5451" s="3">
        <v>15</v>
      </c>
      <c r="R5451" s="26">
        <v>64</v>
      </c>
    </row>
    <row r="5452" spans="3:18" x14ac:dyDescent="0.2">
      <c r="D5452" s="200"/>
      <c r="E5452" s="4" t="s">
        <v>27</v>
      </c>
      <c r="F5452" s="5"/>
      <c r="G5452" s="6">
        <v>234</v>
      </c>
      <c r="H5452" s="8">
        <v>56</v>
      </c>
      <c r="I5452" s="1">
        <v>80</v>
      </c>
      <c r="J5452" s="1">
        <v>81</v>
      </c>
      <c r="K5452" s="1">
        <v>4</v>
      </c>
      <c r="L5452" s="1">
        <v>3</v>
      </c>
      <c r="M5452" s="1">
        <v>29</v>
      </c>
      <c r="N5452" s="1">
        <v>2</v>
      </c>
      <c r="O5452" s="1">
        <v>1</v>
      </c>
      <c r="P5452" s="1">
        <v>4</v>
      </c>
      <c r="Q5452" s="1">
        <v>15</v>
      </c>
      <c r="R5452" s="9">
        <v>58</v>
      </c>
    </row>
    <row r="5453" spans="3:18" x14ac:dyDescent="0.2">
      <c r="D5453" s="200"/>
      <c r="E5453" s="4" t="s">
        <v>28</v>
      </c>
      <c r="F5453" s="5"/>
      <c r="G5453" s="6">
        <v>208</v>
      </c>
      <c r="H5453" s="8">
        <v>34</v>
      </c>
      <c r="I5453" s="1">
        <v>91</v>
      </c>
      <c r="J5453" s="1">
        <v>89</v>
      </c>
      <c r="K5453" s="1">
        <v>2</v>
      </c>
      <c r="L5453" s="1">
        <v>3</v>
      </c>
      <c r="M5453" s="1">
        <v>16</v>
      </c>
      <c r="N5453" s="1">
        <v>2</v>
      </c>
      <c r="O5453" s="1">
        <v>2</v>
      </c>
      <c r="P5453" s="1">
        <v>4</v>
      </c>
      <c r="Q5453" s="1">
        <v>7</v>
      </c>
      <c r="R5453" s="9">
        <v>59</v>
      </c>
    </row>
    <row r="5454" spans="3:18" x14ac:dyDescent="0.2">
      <c r="D5454" s="200"/>
      <c r="E5454" s="4" t="s">
        <v>29</v>
      </c>
      <c r="F5454" s="5"/>
      <c r="G5454" s="6">
        <v>49</v>
      </c>
      <c r="H5454" s="8">
        <v>12</v>
      </c>
      <c r="I5454" s="1">
        <v>15</v>
      </c>
      <c r="J5454" s="1">
        <v>20</v>
      </c>
      <c r="K5454" s="1">
        <v>0</v>
      </c>
      <c r="L5454" s="1">
        <v>1</v>
      </c>
      <c r="M5454" s="1">
        <v>5</v>
      </c>
      <c r="N5454" s="1">
        <v>1</v>
      </c>
      <c r="O5454" s="1">
        <v>0</v>
      </c>
      <c r="P5454" s="1">
        <v>0</v>
      </c>
      <c r="Q5454" s="1">
        <v>3</v>
      </c>
      <c r="R5454" s="9">
        <v>13</v>
      </c>
    </row>
    <row r="5455" spans="3:18" x14ac:dyDescent="0.2">
      <c r="D5455" s="199" t="s">
        <v>30</v>
      </c>
      <c r="E5455" s="22" t="s">
        <v>31</v>
      </c>
      <c r="F5455" s="21"/>
      <c r="G5455" s="19">
        <v>348</v>
      </c>
      <c r="H5455" s="27">
        <v>82</v>
      </c>
      <c r="I5455" s="3">
        <v>131</v>
      </c>
      <c r="J5455" s="3">
        <v>126</v>
      </c>
      <c r="K5455" s="3">
        <v>3</v>
      </c>
      <c r="L5455" s="3">
        <v>6</v>
      </c>
      <c r="M5455" s="3">
        <v>45</v>
      </c>
      <c r="N5455" s="3">
        <v>3</v>
      </c>
      <c r="O5455" s="3">
        <v>3</v>
      </c>
      <c r="P5455" s="3">
        <v>5</v>
      </c>
      <c r="Q5455" s="3">
        <v>12</v>
      </c>
      <c r="R5455" s="26">
        <v>99</v>
      </c>
    </row>
    <row r="5456" spans="3:18" x14ac:dyDescent="0.2">
      <c r="D5456" s="200"/>
      <c r="E5456" s="4" t="s">
        <v>32</v>
      </c>
      <c r="F5456" s="5"/>
      <c r="G5456" s="6">
        <v>386</v>
      </c>
      <c r="H5456" s="8">
        <v>70</v>
      </c>
      <c r="I5456" s="1">
        <v>152</v>
      </c>
      <c r="J5456" s="1">
        <v>145</v>
      </c>
      <c r="K5456" s="1">
        <v>8</v>
      </c>
      <c r="L5456" s="1">
        <v>5</v>
      </c>
      <c r="M5456" s="1">
        <v>45</v>
      </c>
      <c r="N5456" s="1">
        <v>4</v>
      </c>
      <c r="O5456" s="1">
        <v>6</v>
      </c>
      <c r="P5456" s="1">
        <v>8</v>
      </c>
      <c r="Q5456" s="1">
        <v>28</v>
      </c>
      <c r="R5456" s="9">
        <v>95</v>
      </c>
    </row>
    <row r="5457" spans="2:18" x14ac:dyDescent="0.2">
      <c r="D5457" s="199" t="s">
        <v>33</v>
      </c>
      <c r="E5457" s="22" t="s">
        <v>34</v>
      </c>
      <c r="F5457" s="21"/>
      <c r="G5457" s="19">
        <v>19</v>
      </c>
      <c r="H5457" s="27">
        <v>2</v>
      </c>
      <c r="I5457" s="3">
        <v>7</v>
      </c>
      <c r="J5457" s="3">
        <v>3</v>
      </c>
      <c r="K5457" s="3">
        <v>0</v>
      </c>
      <c r="L5457" s="3">
        <v>0</v>
      </c>
      <c r="M5457" s="3">
        <v>2</v>
      </c>
      <c r="N5457" s="3">
        <v>0</v>
      </c>
      <c r="O5457" s="3">
        <v>0</v>
      </c>
      <c r="P5457" s="3">
        <v>0</v>
      </c>
      <c r="Q5457" s="3">
        <v>0</v>
      </c>
      <c r="R5457" s="26">
        <v>7</v>
      </c>
    </row>
    <row r="5458" spans="2:18" x14ac:dyDescent="0.2">
      <c r="D5458" s="200"/>
      <c r="E5458" s="4" t="s">
        <v>35</v>
      </c>
      <c r="F5458" s="5"/>
      <c r="G5458" s="6">
        <v>97</v>
      </c>
      <c r="H5458" s="8">
        <v>26</v>
      </c>
      <c r="I5458" s="1">
        <v>37</v>
      </c>
      <c r="J5458" s="1">
        <v>25</v>
      </c>
      <c r="K5458" s="1">
        <v>0</v>
      </c>
      <c r="L5458" s="1">
        <v>3</v>
      </c>
      <c r="M5458" s="1">
        <v>11</v>
      </c>
      <c r="N5458" s="1">
        <v>2</v>
      </c>
      <c r="O5458" s="1">
        <v>0</v>
      </c>
      <c r="P5458" s="1">
        <v>3</v>
      </c>
      <c r="Q5458" s="1">
        <v>7</v>
      </c>
      <c r="R5458" s="9">
        <v>21</v>
      </c>
    </row>
    <row r="5459" spans="2:18" x14ac:dyDescent="0.2">
      <c r="D5459" s="200"/>
      <c r="E5459" s="4" t="s">
        <v>36</v>
      </c>
      <c r="F5459" s="5"/>
      <c r="G5459" s="6">
        <v>142</v>
      </c>
      <c r="H5459" s="8">
        <v>35</v>
      </c>
      <c r="I5459" s="1">
        <v>65</v>
      </c>
      <c r="J5459" s="1">
        <v>51</v>
      </c>
      <c r="K5459" s="1">
        <v>1</v>
      </c>
      <c r="L5459" s="1">
        <v>1</v>
      </c>
      <c r="M5459" s="1">
        <v>22</v>
      </c>
      <c r="N5459" s="1">
        <v>1</v>
      </c>
      <c r="O5459" s="1">
        <v>1</v>
      </c>
      <c r="P5459" s="1">
        <v>2</v>
      </c>
      <c r="Q5459" s="1">
        <v>8</v>
      </c>
      <c r="R5459" s="9">
        <v>27</v>
      </c>
    </row>
    <row r="5460" spans="2:18" x14ac:dyDescent="0.2">
      <c r="D5460" s="200"/>
      <c r="E5460" s="4" t="s">
        <v>37</v>
      </c>
      <c r="F5460" s="5"/>
      <c r="G5460" s="6">
        <v>164</v>
      </c>
      <c r="H5460" s="8">
        <v>30</v>
      </c>
      <c r="I5460" s="1">
        <v>68</v>
      </c>
      <c r="J5460" s="1">
        <v>77</v>
      </c>
      <c r="K5460" s="1">
        <v>2</v>
      </c>
      <c r="L5460" s="1">
        <v>1</v>
      </c>
      <c r="M5460" s="1">
        <v>14</v>
      </c>
      <c r="N5460" s="1">
        <v>4</v>
      </c>
      <c r="O5460" s="1">
        <v>1</v>
      </c>
      <c r="P5460" s="1">
        <v>2</v>
      </c>
      <c r="Q5460" s="1">
        <v>9</v>
      </c>
      <c r="R5460" s="9">
        <v>33</v>
      </c>
    </row>
    <row r="5461" spans="2:18" x14ac:dyDescent="0.2">
      <c r="D5461" s="200"/>
      <c r="E5461" s="4" t="s">
        <v>38</v>
      </c>
      <c r="F5461" s="5"/>
      <c r="G5461" s="6">
        <v>129</v>
      </c>
      <c r="H5461" s="8">
        <v>30</v>
      </c>
      <c r="I5461" s="1">
        <v>56</v>
      </c>
      <c r="J5461" s="1">
        <v>54</v>
      </c>
      <c r="K5461" s="1">
        <v>1</v>
      </c>
      <c r="L5461" s="1">
        <v>2</v>
      </c>
      <c r="M5461" s="1">
        <v>12</v>
      </c>
      <c r="N5461" s="1">
        <v>0</v>
      </c>
      <c r="O5461" s="1">
        <v>1</v>
      </c>
      <c r="P5461" s="1">
        <v>3</v>
      </c>
      <c r="Q5461" s="1">
        <v>4</v>
      </c>
      <c r="R5461" s="9">
        <v>34</v>
      </c>
    </row>
    <row r="5462" spans="2:18" x14ac:dyDescent="0.2">
      <c r="D5462" s="200"/>
      <c r="E5462" s="4" t="s">
        <v>39</v>
      </c>
      <c r="F5462" s="5"/>
      <c r="G5462" s="6">
        <v>127</v>
      </c>
      <c r="H5462" s="8">
        <v>23</v>
      </c>
      <c r="I5462" s="1">
        <v>35</v>
      </c>
      <c r="J5462" s="1">
        <v>45</v>
      </c>
      <c r="K5462" s="1">
        <v>5</v>
      </c>
      <c r="L5462" s="1">
        <v>2</v>
      </c>
      <c r="M5462" s="1">
        <v>19</v>
      </c>
      <c r="N5462" s="1">
        <v>0</v>
      </c>
      <c r="O5462" s="1">
        <v>4</v>
      </c>
      <c r="P5462" s="1">
        <v>1</v>
      </c>
      <c r="Q5462" s="1">
        <v>7</v>
      </c>
      <c r="R5462" s="9">
        <v>47</v>
      </c>
    </row>
    <row r="5463" spans="2:18" x14ac:dyDescent="0.2">
      <c r="D5463" s="201"/>
      <c r="E5463" s="57" t="s">
        <v>40</v>
      </c>
      <c r="F5463" s="59"/>
      <c r="G5463" s="55">
        <v>56</v>
      </c>
      <c r="H5463" s="77">
        <v>6</v>
      </c>
      <c r="I5463" s="32">
        <v>15</v>
      </c>
      <c r="J5463" s="32">
        <v>16</v>
      </c>
      <c r="K5463" s="32">
        <v>2</v>
      </c>
      <c r="L5463" s="32">
        <v>2</v>
      </c>
      <c r="M5463" s="32">
        <v>10</v>
      </c>
      <c r="N5463" s="32">
        <v>0</v>
      </c>
      <c r="O5463" s="32">
        <v>2</v>
      </c>
      <c r="P5463" s="32">
        <v>2</v>
      </c>
      <c r="Q5463" s="32">
        <v>5</v>
      </c>
      <c r="R5463" s="80">
        <v>25</v>
      </c>
    </row>
    <row r="5465" spans="2:18" x14ac:dyDescent="0.2">
      <c r="B5465" s="40" t="str">
        <f xml:space="preserve"> HYPERLINK("#'目次'!B232", "[226]")</f>
        <v>[226]</v>
      </c>
      <c r="C5465" s="23" t="s">
        <v>361</v>
      </c>
    </row>
    <row r="5466" spans="2:18" x14ac:dyDescent="0.2">
      <c r="C5466" s="186" t="s">
        <v>326</v>
      </c>
    </row>
    <row r="5468" spans="2:18" x14ac:dyDescent="0.2">
      <c r="C5468" s="23" t="s">
        <v>48</v>
      </c>
    </row>
    <row r="5469" spans="2:18" ht="48" x14ac:dyDescent="0.2">
      <c r="D5469" s="195"/>
      <c r="E5469" s="196"/>
      <c r="F5469" s="196"/>
      <c r="G5469" s="37" t="s">
        <v>15</v>
      </c>
      <c r="H5469" s="33" t="s">
        <v>347</v>
      </c>
      <c r="I5469" s="13" t="s">
        <v>348</v>
      </c>
      <c r="J5469" s="13" t="s">
        <v>349</v>
      </c>
      <c r="K5469" s="13" t="s">
        <v>350</v>
      </c>
      <c r="L5469" s="13" t="s">
        <v>351</v>
      </c>
      <c r="M5469" s="13" t="s">
        <v>352</v>
      </c>
      <c r="N5469" s="13" t="s">
        <v>353</v>
      </c>
      <c r="O5469" s="13" t="s">
        <v>354</v>
      </c>
      <c r="P5469" s="13" t="s">
        <v>355</v>
      </c>
      <c r="Q5469" s="13" t="s">
        <v>99</v>
      </c>
      <c r="R5469" s="38" t="s">
        <v>18</v>
      </c>
    </row>
    <row r="5470" spans="2:18" x14ac:dyDescent="0.2">
      <c r="D5470" s="197"/>
      <c r="E5470" s="198"/>
      <c r="F5470" s="198"/>
      <c r="G5470" s="35"/>
      <c r="H5470" s="39"/>
      <c r="I5470" s="14"/>
      <c r="J5470" s="14"/>
      <c r="K5470" s="14"/>
      <c r="L5470" s="14"/>
      <c r="M5470" s="14"/>
      <c r="N5470" s="14"/>
      <c r="O5470" s="14"/>
      <c r="P5470" s="14"/>
      <c r="Q5470" s="14"/>
      <c r="R5470" s="34"/>
    </row>
    <row r="5471" spans="2:18" x14ac:dyDescent="0.2">
      <c r="D5471" s="56"/>
      <c r="E5471" s="58" t="s">
        <v>15</v>
      </c>
      <c r="F5471" s="46"/>
      <c r="G5471" s="36">
        <v>734</v>
      </c>
      <c r="H5471" s="17">
        <v>152</v>
      </c>
      <c r="I5471" s="17">
        <v>283</v>
      </c>
      <c r="J5471" s="17">
        <v>271</v>
      </c>
      <c r="K5471" s="17">
        <v>11</v>
      </c>
      <c r="L5471" s="17">
        <v>11</v>
      </c>
      <c r="M5471" s="17">
        <v>90</v>
      </c>
      <c r="N5471" s="17">
        <v>7</v>
      </c>
      <c r="O5471" s="17">
        <v>9</v>
      </c>
      <c r="P5471" s="17">
        <v>13</v>
      </c>
      <c r="Q5471" s="17">
        <v>40</v>
      </c>
      <c r="R5471" s="47">
        <v>194</v>
      </c>
    </row>
    <row r="5472" spans="2:18" x14ac:dyDescent="0.2">
      <c r="D5472" s="199" t="s">
        <v>49</v>
      </c>
      <c r="E5472" s="22" t="s">
        <v>50</v>
      </c>
      <c r="F5472" s="21"/>
      <c r="G5472" s="19">
        <v>5</v>
      </c>
      <c r="H5472" s="27">
        <v>2</v>
      </c>
      <c r="I5472" s="3">
        <v>1</v>
      </c>
      <c r="J5472" s="3">
        <v>3</v>
      </c>
      <c r="K5472" s="3">
        <v>0</v>
      </c>
      <c r="L5472" s="3">
        <v>0</v>
      </c>
      <c r="M5472" s="3">
        <v>1</v>
      </c>
      <c r="N5472" s="3">
        <v>0</v>
      </c>
      <c r="O5472" s="3">
        <v>0</v>
      </c>
      <c r="P5472" s="3">
        <v>1</v>
      </c>
      <c r="Q5472" s="3">
        <v>0</v>
      </c>
      <c r="R5472" s="26">
        <v>0</v>
      </c>
    </row>
    <row r="5473" spans="4:18" x14ac:dyDescent="0.2">
      <c r="D5473" s="200"/>
      <c r="E5473" s="4" t="s">
        <v>51</v>
      </c>
      <c r="F5473" s="5"/>
      <c r="G5473" s="6">
        <v>76</v>
      </c>
      <c r="H5473" s="8">
        <v>15</v>
      </c>
      <c r="I5473" s="1">
        <v>23</v>
      </c>
      <c r="J5473" s="1">
        <v>31</v>
      </c>
      <c r="K5473" s="1">
        <v>1</v>
      </c>
      <c r="L5473" s="1">
        <v>1</v>
      </c>
      <c r="M5473" s="1">
        <v>4</v>
      </c>
      <c r="N5473" s="1">
        <v>0</v>
      </c>
      <c r="O5473" s="1">
        <v>0</v>
      </c>
      <c r="P5473" s="1">
        <v>1</v>
      </c>
      <c r="Q5473" s="1">
        <v>4</v>
      </c>
      <c r="R5473" s="9">
        <v>22</v>
      </c>
    </row>
    <row r="5474" spans="4:18" x14ac:dyDescent="0.2">
      <c r="D5474" s="200"/>
      <c r="E5474" s="4" t="s">
        <v>52</v>
      </c>
      <c r="F5474" s="5"/>
      <c r="G5474" s="6">
        <v>21</v>
      </c>
      <c r="H5474" s="8">
        <v>3</v>
      </c>
      <c r="I5474" s="1">
        <v>5</v>
      </c>
      <c r="J5474" s="1">
        <v>4</v>
      </c>
      <c r="K5474" s="1">
        <v>1</v>
      </c>
      <c r="L5474" s="1">
        <v>0</v>
      </c>
      <c r="M5474" s="1">
        <v>2</v>
      </c>
      <c r="N5474" s="1">
        <v>0</v>
      </c>
      <c r="O5474" s="1">
        <v>2</v>
      </c>
      <c r="P5474" s="1">
        <v>1</v>
      </c>
      <c r="Q5474" s="1">
        <v>1</v>
      </c>
      <c r="R5474" s="9">
        <v>10</v>
      </c>
    </row>
    <row r="5475" spans="4:18" x14ac:dyDescent="0.2">
      <c r="D5475" s="200"/>
      <c r="E5475" s="4" t="s">
        <v>53</v>
      </c>
      <c r="F5475" s="5"/>
      <c r="G5475" s="6">
        <v>32</v>
      </c>
      <c r="H5475" s="8">
        <v>10</v>
      </c>
      <c r="I5475" s="1">
        <v>9</v>
      </c>
      <c r="J5475" s="1">
        <v>14</v>
      </c>
      <c r="K5475" s="1">
        <v>0</v>
      </c>
      <c r="L5475" s="1">
        <v>1</v>
      </c>
      <c r="M5475" s="1">
        <v>5</v>
      </c>
      <c r="N5475" s="1">
        <v>0</v>
      </c>
      <c r="O5475" s="1">
        <v>0</v>
      </c>
      <c r="P5475" s="1">
        <v>1</v>
      </c>
      <c r="Q5475" s="1">
        <v>1</v>
      </c>
      <c r="R5475" s="9">
        <v>8</v>
      </c>
    </row>
    <row r="5476" spans="4:18" x14ac:dyDescent="0.2">
      <c r="D5476" s="200"/>
      <c r="E5476" s="4" t="s">
        <v>54</v>
      </c>
      <c r="F5476" s="5"/>
      <c r="G5476" s="6">
        <v>170</v>
      </c>
      <c r="H5476" s="8">
        <v>51</v>
      </c>
      <c r="I5476" s="1">
        <v>77</v>
      </c>
      <c r="J5476" s="1">
        <v>64</v>
      </c>
      <c r="K5476" s="1">
        <v>1</v>
      </c>
      <c r="L5476" s="1">
        <v>2</v>
      </c>
      <c r="M5476" s="1">
        <v>25</v>
      </c>
      <c r="N5476" s="1">
        <v>1</v>
      </c>
      <c r="O5476" s="1">
        <v>0</v>
      </c>
      <c r="P5476" s="1">
        <v>4</v>
      </c>
      <c r="Q5476" s="1">
        <v>2</v>
      </c>
      <c r="R5476" s="9">
        <v>42</v>
      </c>
    </row>
    <row r="5477" spans="4:18" x14ac:dyDescent="0.2">
      <c r="D5477" s="200"/>
      <c r="E5477" s="4" t="s">
        <v>55</v>
      </c>
      <c r="F5477" s="5"/>
      <c r="G5477" s="6">
        <v>79</v>
      </c>
      <c r="H5477" s="8">
        <v>15</v>
      </c>
      <c r="I5477" s="1">
        <v>25</v>
      </c>
      <c r="J5477" s="1">
        <v>23</v>
      </c>
      <c r="K5477" s="1">
        <v>1</v>
      </c>
      <c r="L5477" s="1">
        <v>1</v>
      </c>
      <c r="M5477" s="1">
        <v>8</v>
      </c>
      <c r="N5477" s="1">
        <v>0</v>
      </c>
      <c r="O5477" s="1">
        <v>1</v>
      </c>
      <c r="P5477" s="1">
        <v>0</v>
      </c>
      <c r="Q5477" s="1">
        <v>13</v>
      </c>
      <c r="R5477" s="9">
        <v>16</v>
      </c>
    </row>
    <row r="5478" spans="4:18" x14ac:dyDescent="0.2">
      <c r="D5478" s="200"/>
      <c r="E5478" s="4" t="s">
        <v>56</v>
      </c>
      <c r="F5478" s="5"/>
      <c r="G5478" s="6">
        <v>127</v>
      </c>
      <c r="H5478" s="8">
        <v>22</v>
      </c>
      <c r="I5478" s="1">
        <v>59</v>
      </c>
      <c r="J5478" s="1">
        <v>58</v>
      </c>
      <c r="K5478" s="1">
        <v>2</v>
      </c>
      <c r="L5478" s="1">
        <v>1</v>
      </c>
      <c r="M5478" s="1">
        <v>12</v>
      </c>
      <c r="N5478" s="1">
        <v>1</v>
      </c>
      <c r="O5478" s="1">
        <v>3</v>
      </c>
      <c r="P5478" s="1">
        <v>2</v>
      </c>
      <c r="Q5478" s="1">
        <v>5</v>
      </c>
      <c r="R5478" s="9">
        <v>29</v>
      </c>
    </row>
    <row r="5479" spans="4:18" x14ac:dyDescent="0.2">
      <c r="D5479" s="200"/>
      <c r="E5479" s="4" t="s">
        <v>57</v>
      </c>
      <c r="F5479" s="5"/>
      <c r="G5479" s="6">
        <v>122</v>
      </c>
      <c r="H5479" s="8">
        <v>17</v>
      </c>
      <c r="I5479" s="1">
        <v>48</v>
      </c>
      <c r="J5479" s="1">
        <v>48</v>
      </c>
      <c r="K5479" s="1">
        <v>4</v>
      </c>
      <c r="L5479" s="1">
        <v>3</v>
      </c>
      <c r="M5479" s="1">
        <v>19</v>
      </c>
      <c r="N5479" s="1">
        <v>3</v>
      </c>
      <c r="O5479" s="1">
        <v>2</v>
      </c>
      <c r="P5479" s="1">
        <v>0</v>
      </c>
      <c r="Q5479" s="1">
        <v>9</v>
      </c>
      <c r="R5479" s="9">
        <v>30</v>
      </c>
    </row>
    <row r="5480" spans="4:18" x14ac:dyDescent="0.2">
      <c r="D5480" s="200"/>
      <c r="E5480" s="4" t="s">
        <v>58</v>
      </c>
      <c r="F5480" s="5"/>
      <c r="G5480" s="6">
        <v>42</v>
      </c>
      <c r="H5480" s="8">
        <v>11</v>
      </c>
      <c r="I5480" s="1">
        <v>19</v>
      </c>
      <c r="J5480" s="1">
        <v>9</v>
      </c>
      <c r="K5480" s="1">
        <v>0</v>
      </c>
      <c r="L5480" s="1">
        <v>1</v>
      </c>
      <c r="M5480" s="1">
        <v>4</v>
      </c>
      <c r="N5480" s="1">
        <v>2</v>
      </c>
      <c r="O5480" s="1">
        <v>0</v>
      </c>
      <c r="P5480" s="1">
        <v>0</v>
      </c>
      <c r="Q5480" s="1">
        <v>2</v>
      </c>
      <c r="R5480" s="9">
        <v>10</v>
      </c>
    </row>
    <row r="5481" spans="4:18" x14ac:dyDescent="0.2">
      <c r="D5481" s="200"/>
      <c r="E5481" s="4" t="s">
        <v>59</v>
      </c>
      <c r="F5481" s="5"/>
      <c r="G5481" s="6">
        <v>59</v>
      </c>
      <c r="H5481" s="8">
        <v>6</v>
      </c>
      <c r="I5481" s="1">
        <v>17</v>
      </c>
      <c r="J5481" s="1">
        <v>17</v>
      </c>
      <c r="K5481" s="1">
        <v>1</v>
      </c>
      <c r="L5481" s="1">
        <v>1</v>
      </c>
      <c r="M5481" s="1">
        <v>10</v>
      </c>
      <c r="N5481" s="1">
        <v>0</v>
      </c>
      <c r="O5481" s="1">
        <v>1</v>
      </c>
      <c r="P5481" s="1">
        <v>3</v>
      </c>
      <c r="Q5481" s="1">
        <v>3</v>
      </c>
      <c r="R5481" s="9">
        <v>26</v>
      </c>
    </row>
    <row r="5482" spans="4:18" x14ac:dyDescent="0.2">
      <c r="D5482" s="199" t="s">
        <v>60</v>
      </c>
      <c r="E5482" s="22" t="s">
        <v>61</v>
      </c>
      <c r="F5482" s="21"/>
      <c r="G5482" s="19">
        <v>94</v>
      </c>
      <c r="H5482" s="27">
        <v>13</v>
      </c>
      <c r="I5482" s="3">
        <v>29</v>
      </c>
      <c r="J5482" s="3">
        <v>35</v>
      </c>
      <c r="K5482" s="3">
        <v>2</v>
      </c>
      <c r="L5482" s="3">
        <v>2</v>
      </c>
      <c r="M5482" s="3">
        <v>12</v>
      </c>
      <c r="N5482" s="3">
        <v>0</v>
      </c>
      <c r="O5482" s="3">
        <v>1</v>
      </c>
      <c r="P5482" s="3">
        <v>3</v>
      </c>
      <c r="Q5482" s="3">
        <v>7</v>
      </c>
      <c r="R5482" s="26">
        <v>30</v>
      </c>
    </row>
    <row r="5483" spans="4:18" x14ac:dyDescent="0.2">
      <c r="D5483" s="200"/>
      <c r="E5483" s="4" t="s">
        <v>62</v>
      </c>
      <c r="F5483" s="5"/>
      <c r="G5483" s="6">
        <v>87</v>
      </c>
      <c r="H5483" s="8">
        <v>14</v>
      </c>
      <c r="I5483" s="1">
        <v>32</v>
      </c>
      <c r="J5483" s="1">
        <v>31</v>
      </c>
      <c r="K5483" s="1">
        <v>2</v>
      </c>
      <c r="L5483" s="1">
        <v>0</v>
      </c>
      <c r="M5483" s="1">
        <v>11</v>
      </c>
      <c r="N5483" s="1">
        <v>1</v>
      </c>
      <c r="O5483" s="1">
        <v>1</v>
      </c>
      <c r="P5483" s="1">
        <v>2</v>
      </c>
      <c r="Q5483" s="1">
        <v>5</v>
      </c>
      <c r="R5483" s="9">
        <v>27</v>
      </c>
    </row>
    <row r="5484" spans="4:18" x14ac:dyDescent="0.2">
      <c r="D5484" s="200"/>
      <c r="E5484" s="4" t="s">
        <v>63</v>
      </c>
      <c r="F5484" s="5"/>
      <c r="G5484" s="6">
        <v>79</v>
      </c>
      <c r="H5484" s="8">
        <v>13</v>
      </c>
      <c r="I5484" s="1">
        <v>29</v>
      </c>
      <c r="J5484" s="1">
        <v>32</v>
      </c>
      <c r="K5484" s="1">
        <v>0</v>
      </c>
      <c r="L5484" s="1">
        <v>0</v>
      </c>
      <c r="M5484" s="1">
        <v>7</v>
      </c>
      <c r="N5484" s="1">
        <v>1</v>
      </c>
      <c r="O5484" s="1">
        <v>2</v>
      </c>
      <c r="P5484" s="1">
        <v>0</v>
      </c>
      <c r="Q5484" s="1">
        <v>6</v>
      </c>
      <c r="R5484" s="9">
        <v>22</v>
      </c>
    </row>
    <row r="5485" spans="4:18" x14ac:dyDescent="0.2">
      <c r="D5485" s="200"/>
      <c r="E5485" s="4" t="s">
        <v>64</v>
      </c>
      <c r="F5485" s="5"/>
      <c r="G5485" s="6">
        <v>81</v>
      </c>
      <c r="H5485" s="8">
        <v>14</v>
      </c>
      <c r="I5485" s="1">
        <v>29</v>
      </c>
      <c r="J5485" s="1">
        <v>30</v>
      </c>
      <c r="K5485" s="1">
        <v>3</v>
      </c>
      <c r="L5485" s="1">
        <v>3</v>
      </c>
      <c r="M5485" s="1">
        <v>6</v>
      </c>
      <c r="N5485" s="1">
        <v>1</v>
      </c>
      <c r="O5485" s="1">
        <v>2</v>
      </c>
      <c r="P5485" s="1">
        <v>2</v>
      </c>
      <c r="Q5485" s="1">
        <v>2</v>
      </c>
      <c r="R5485" s="9">
        <v>23</v>
      </c>
    </row>
    <row r="5486" spans="4:18" x14ac:dyDescent="0.2">
      <c r="D5486" s="200"/>
      <c r="E5486" s="4" t="s">
        <v>65</v>
      </c>
      <c r="F5486" s="5"/>
      <c r="G5486" s="6">
        <v>79</v>
      </c>
      <c r="H5486" s="8">
        <v>21</v>
      </c>
      <c r="I5486" s="1">
        <v>29</v>
      </c>
      <c r="J5486" s="1">
        <v>25</v>
      </c>
      <c r="K5486" s="1">
        <v>2</v>
      </c>
      <c r="L5486" s="1">
        <v>1</v>
      </c>
      <c r="M5486" s="1">
        <v>8</v>
      </c>
      <c r="N5486" s="1">
        <v>2</v>
      </c>
      <c r="O5486" s="1">
        <v>0</v>
      </c>
      <c r="P5486" s="1">
        <v>0</v>
      </c>
      <c r="Q5486" s="1">
        <v>8</v>
      </c>
      <c r="R5486" s="9">
        <v>20</v>
      </c>
    </row>
    <row r="5487" spans="4:18" x14ac:dyDescent="0.2">
      <c r="D5487" s="200"/>
      <c r="E5487" s="4" t="s">
        <v>66</v>
      </c>
      <c r="F5487" s="5"/>
      <c r="G5487" s="6">
        <v>71</v>
      </c>
      <c r="H5487" s="8">
        <v>18</v>
      </c>
      <c r="I5487" s="1">
        <v>32</v>
      </c>
      <c r="J5487" s="1">
        <v>29</v>
      </c>
      <c r="K5487" s="1">
        <v>0</v>
      </c>
      <c r="L5487" s="1">
        <v>1</v>
      </c>
      <c r="M5487" s="1">
        <v>10</v>
      </c>
      <c r="N5487" s="1">
        <v>0</v>
      </c>
      <c r="O5487" s="1">
        <v>1</v>
      </c>
      <c r="P5487" s="1">
        <v>2</v>
      </c>
      <c r="Q5487" s="1">
        <v>5</v>
      </c>
      <c r="R5487" s="9">
        <v>17</v>
      </c>
    </row>
    <row r="5488" spans="4:18" x14ac:dyDescent="0.2">
      <c r="D5488" s="200"/>
      <c r="E5488" s="4" t="s">
        <v>67</v>
      </c>
      <c r="F5488" s="5"/>
      <c r="G5488" s="6">
        <v>108</v>
      </c>
      <c r="H5488" s="8">
        <v>25</v>
      </c>
      <c r="I5488" s="1">
        <v>44</v>
      </c>
      <c r="J5488" s="1">
        <v>36</v>
      </c>
      <c r="K5488" s="1">
        <v>2</v>
      </c>
      <c r="L5488" s="1">
        <v>4</v>
      </c>
      <c r="M5488" s="1">
        <v>20</v>
      </c>
      <c r="N5488" s="1">
        <v>2</v>
      </c>
      <c r="O5488" s="1">
        <v>1</v>
      </c>
      <c r="P5488" s="1">
        <v>1</v>
      </c>
      <c r="Q5488" s="1">
        <v>3</v>
      </c>
      <c r="R5488" s="9">
        <v>24</v>
      </c>
    </row>
    <row r="5489" spans="2:18" x14ac:dyDescent="0.2">
      <c r="D5489" s="200"/>
      <c r="E5489" s="4" t="s">
        <v>68</v>
      </c>
      <c r="F5489" s="5"/>
      <c r="G5489" s="6">
        <v>39</v>
      </c>
      <c r="H5489" s="8">
        <v>12</v>
      </c>
      <c r="I5489" s="1">
        <v>18</v>
      </c>
      <c r="J5489" s="1">
        <v>17</v>
      </c>
      <c r="K5489" s="1">
        <v>0</v>
      </c>
      <c r="L5489" s="1">
        <v>0</v>
      </c>
      <c r="M5489" s="1">
        <v>6</v>
      </c>
      <c r="N5489" s="1">
        <v>0</v>
      </c>
      <c r="O5489" s="1">
        <v>0</v>
      </c>
      <c r="P5489" s="1">
        <v>1</v>
      </c>
      <c r="Q5489" s="1">
        <v>1</v>
      </c>
      <c r="R5489" s="9">
        <v>7</v>
      </c>
    </row>
    <row r="5490" spans="2:18" x14ac:dyDescent="0.2">
      <c r="D5490" s="200"/>
      <c r="E5490" s="4" t="s">
        <v>69</v>
      </c>
      <c r="F5490" s="5"/>
      <c r="G5490" s="6">
        <v>29</v>
      </c>
      <c r="H5490" s="8">
        <v>8</v>
      </c>
      <c r="I5490" s="1">
        <v>12</v>
      </c>
      <c r="J5490" s="1">
        <v>7</v>
      </c>
      <c r="K5490" s="1">
        <v>0</v>
      </c>
      <c r="L5490" s="1">
        <v>0</v>
      </c>
      <c r="M5490" s="1">
        <v>3</v>
      </c>
      <c r="N5490" s="1">
        <v>0</v>
      </c>
      <c r="O5490" s="1">
        <v>1</v>
      </c>
      <c r="P5490" s="1">
        <v>1</v>
      </c>
      <c r="Q5490" s="1">
        <v>0</v>
      </c>
      <c r="R5490" s="9">
        <v>5</v>
      </c>
    </row>
    <row r="5491" spans="2:18" x14ac:dyDescent="0.2">
      <c r="D5491" s="93" t="s">
        <v>70</v>
      </c>
      <c r="E5491" s="89" t="s">
        <v>18</v>
      </c>
      <c r="F5491" s="92"/>
      <c r="G5491" s="94">
        <v>0</v>
      </c>
      <c r="H5491" s="122">
        <v>0</v>
      </c>
      <c r="I5491" s="63">
        <v>0</v>
      </c>
      <c r="J5491" s="63">
        <v>0</v>
      </c>
      <c r="K5491" s="63">
        <v>0</v>
      </c>
      <c r="L5491" s="63">
        <v>0</v>
      </c>
      <c r="M5491" s="63">
        <v>0</v>
      </c>
      <c r="N5491" s="63">
        <v>0</v>
      </c>
      <c r="O5491" s="63">
        <v>0</v>
      </c>
      <c r="P5491" s="63">
        <v>0</v>
      </c>
      <c r="Q5491" s="63">
        <v>0</v>
      </c>
      <c r="R5491" s="121">
        <v>0</v>
      </c>
    </row>
    <row r="5493" spans="2:18" x14ac:dyDescent="0.2">
      <c r="B5493" s="40" t="str">
        <f xml:space="preserve"> HYPERLINK("#'目次'!B233", "[227]")</f>
        <v>[227]</v>
      </c>
      <c r="C5493" s="23" t="s">
        <v>361</v>
      </c>
    </row>
    <row r="5494" spans="2:18" x14ac:dyDescent="0.2">
      <c r="C5494" s="186" t="s">
        <v>326</v>
      </c>
    </row>
    <row r="5496" spans="2:18" x14ac:dyDescent="0.2">
      <c r="C5496" s="23" t="s">
        <v>73</v>
      </c>
    </row>
    <row r="5497" spans="2:18" ht="48" x14ac:dyDescent="0.2">
      <c r="D5497" s="195"/>
      <c r="E5497" s="196"/>
      <c r="F5497" s="196"/>
      <c r="G5497" s="37" t="s">
        <v>15</v>
      </c>
      <c r="H5497" s="33" t="s">
        <v>347</v>
      </c>
      <c r="I5497" s="13" t="s">
        <v>348</v>
      </c>
      <c r="J5497" s="13" t="s">
        <v>349</v>
      </c>
      <c r="K5497" s="13" t="s">
        <v>350</v>
      </c>
      <c r="L5497" s="13" t="s">
        <v>351</v>
      </c>
      <c r="M5497" s="13" t="s">
        <v>352</v>
      </c>
      <c r="N5497" s="13" t="s">
        <v>353</v>
      </c>
      <c r="O5497" s="13" t="s">
        <v>354</v>
      </c>
      <c r="P5497" s="13" t="s">
        <v>355</v>
      </c>
      <c r="Q5497" s="13" t="s">
        <v>99</v>
      </c>
      <c r="R5497" s="38" t="s">
        <v>18</v>
      </c>
    </row>
    <row r="5498" spans="2:18" x14ac:dyDescent="0.2">
      <c r="D5498" s="197"/>
      <c r="E5498" s="198"/>
      <c r="F5498" s="198"/>
      <c r="G5498" s="35"/>
      <c r="H5498" s="39"/>
      <c r="I5498" s="14"/>
      <c r="J5498" s="14"/>
      <c r="K5498" s="14"/>
      <c r="L5498" s="14"/>
      <c r="M5498" s="14"/>
      <c r="N5498" s="14"/>
      <c r="O5498" s="14"/>
      <c r="P5498" s="14"/>
      <c r="Q5498" s="14"/>
      <c r="R5498" s="34"/>
    </row>
    <row r="5499" spans="2:18" x14ac:dyDescent="0.2">
      <c r="D5499" s="56"/>
      <c r="E5499" s="58" t="s">
        <v>15</v>
      </c>
      <c r="F5499" s="46"/>
      <c r="G5499" s="36">
        <v>734</v>
      </c>
      <c r="H5499" s="17">
        <v>152</v>
      </c>
      <c r="I5499" s="17">
        <v>283</v>
      </c>
      <c r="J5499" s="17">
        <v>271</v>
      </c>
      <c r="K5499" s="17">
        <v>11</v>
      </c>
      <c r="L5499" s="17">
        <v>11</v>
      </c>
      <c r="M5499" s="17">
        <v>90</v>
      </c>
      <c r="N5499" s="17">
        <v>7</v>
      </c>
      <c r="O5499" s="17">
        <v>9</v>
      </c>
      <c r="P5499" s="17">
        <v>13</v>
      </c>
      <c r="Q5499" s="17">
        <v>40</v>
      </c>
      <c r="R5499" s="47">
        <v>194</v>
      </c>
    </row>
    <row r="5500" spans="2:18" x14ac:dyDescent="0.2">
      <c r="D5500" s="199" t="s">
        <v>74</v>
      </c>
      <c r="E5500" s="22" t="s">
        <v>75</v>
      </c>
      <c r="F5500" s="21"/>
      <c r="G5500" s="19">
        <v>348</v>
      </c>
      <c r="H5500" s="27">
        <v>82</v>
      </c>
      <c r="I5500" s="3">
        <v>131</v>
      </c>
      <c r="J5500" s="3">
        <v>126</v>
      </c>
      <c r="K5500" s="3">
        <v>3</v>
      </c>
      <c r="L5500" s="3">
        <v>6</v>
      </c>
      <c r="M5500" s="3">
        <v>45</v>
      </c>
      <c r="N5500" s="3">
        <v>3</v>
      </c>
      <c r="O5500" s="3">
        <v>3</v>
      </c>
      <c r="P5500" s="3">
        <v>5</v>
      </c>
      <c r="Q5500" s="3">
        <v>12</v>
      </c>
      <c r="R5500" s="26">
        <v>99</v>
      </c>
    </row>
    <row r="5501" spans="2:18" x14ac:dyDescent="0.2">
      <c r="D5501" s="200"/>
      <c r="E5501" s="4" t="s">
        <v>34</v>
      </c>
      <c r="F5501" s="5"/>
      <c r="G5501" s="6">
        <v>9</v>
      </c>
      <c r="H5501" s="8">
        <v>0</v>
      </c>
      <c r="I5501" s="1">
        <v>6</v>
      </c>
      <c r="J5501" s="1">
        <v>2</v>
      </c>
      <c r="K5501" s="1">
        <v>0</v>
      </c>
      <c r="L5501" s="1">
        <v>0</v>
      </c>
      <c r="M5501" s="1">
        <v>0</v>
      </c>
      <c r="N5501" s="1">
        <v>0</v>
      </c>
      <c r="O5501" s="1">
        <v>0</v>
      </c>
      <c r="P5501" s="1">
        <v>0</v>
      </c>
      <c r="Q5501" s="1">
        <v>0</v>
      </c>
      <c r="R5501" s="9">
        <v>2</v>
      </c>
    </row>
    <row r="5502" spans="2:18" x14ac:dyDescent="0.2">
      <c r="D5502" s="200"/>
      <c r="E5502" s="4" t="s">
        <v>35</v>
      </c>
      <c r="F5502" s="5"/>
      <c r="G5502" s="6">
        <v>42</v>
      </c>
      <c r="H5502" s="8">
        <v>15</v>
      </c>
      <c r="I5502" s="1">
        <v>19</v>
      </c>
      <c r="J5502" s="1">
        <v>11</v>
      </c>
      <c r="K5502" s="1">
        <v>0</v>
      </c>
      <c r="L5502" s="1">
        <v>3</v>
      </c>
      <c r="M5502" s="1">
        <v>7</v>
      </c>
      <c r="N5502" s="1">
        <v>2</v>
      </c>
      <c r="O5502" s="1">
        <v>0</v>
      </c>
      <c r="P5502" s="1">
        <v>0</v>
      </c>
      <c r="Q5502" s="1">
        <v>1</v>
      </c>
      <c r="R5502" s="9">
        <v>7</v>
      </c>
    </row>
    <row r="5503" spans="2:18" x14ac:dyDescent="0.2">
      <c r="D5503" s="200"/>
      <c r="E5503" s="4" t="s">
        <v>36</v>
      </c>
      <c r="F5503" s="5"/>
      <c r="G5503" s="6">
        <v>70</v>
      </c>
      <c r="H5503" s="8">
        <v>18</v>
      </c>
      <c r="I5503" s="1">
        <v>30</v>
      </c>
      <c r="J5503" s="1">
        <v>26</v>
      </c>
      <c r="K5503" s="1">
        <v>0</v>
      </c>
      <c r="L5503" s="1">
        <v>0</v>
      </c>
      <c r="M5503" s="1">
        <v>11</v>
      </c>
      <c r="N5503" s="1">
        <v>0</v>
      </c>
      <c r="O5503" s="1">
        <v>0</v>
      </c>
      <c r="P5503" s="1">
        <v>0</v>
      </c>
      <c r="Q5503" s="1">
        <v>3</v>
      </c>
      <c r="R5503" s="9">
        <v>17</v>
      </c>
    </row>
    <row r="5504" spans="2:18" x14ac:dyDescent="0.2">
      <c r="D5504" s="200"/>
      <c r="E5504" s="4" t="s">
        <v>37</v>
      </c>
      <c r="F5504" s="5"/>
      <c r="G5504" s="6">
        <v>76</v>
      </c>
      <c r="H5504" s="8">
        <v>19</v>
      </c>
      <c r="I5504" s="1">
        <v>32</v>
      </c>
      <c r="J5504" s="1">
        <v>38</v>
      </c>
      <c r="K5504" s="1">
        <v>2</v>
      </c>
      <c r="L5504" s="1">
        <v>1</v>
      </c>
      <c r="M5504" s="1">
        <v>10</v>
      </c>
      <c r="N5504" s="1">
        <v>1</v>
      </c>
      <c r="O5504" s="1">
        <v>0</v>
      </c>
      <c r="P5504" s="1">
        <v>1</v>
      </c>
      <c r="Q5504" s="1">
        <v>3</v>
      </c>
      <c r="R5504" s="9">
        <v>14</v>
      </c>
    </row>
    <row r="5505" spans="2:18" x14ac:dyDescent="0.2">
      <c r="D5505" s="200"/>
      <c r="E5505" s="4" t="s">
        <v>38</v>
      </c>
      <c r="F5505" s="5"/>
      <c r="G5505" s="6">
        <v>63</v>
      </c>
      <c r="H5505" s="8">
        <v>13</v>
      </c>
      <c r="I5505" s="1">
        <v>25</v>
      </c>
      <c r="J5505" s="1">
        <v>22</v>
      </c>
      <c r="K5505" s="1">
        <v>0</v>
      </c>
      <c r="L5505" s="1">
        <v>1</v>
      </c>
      <c r="M5505" s="1">
        <v>5</v>
      </c>
      <c r="N5505" s="1">
        <v>0</v>
      </c>
      <c r="O5505" s="1">
        <v>1</v>
      </c>
      <c r="P5505" s="1">
        <v>2</v>
      </c>
      <c r="Q5505" s="1">
        <v>2</v>
      </c>
      <c r="R5505" s="9">
        <v>20</v>
      </c>
    </row>
    <row r="5506" spans="2:18" x14ac:dyDescent="0.2">
      <c r="D5506" s="200"/>
      <c r="E5506" s="4" t="s">
        <v>39</v>
      </c>
      <c r="F5506" s="5"/>
      <c r="G5506" s="6">
        <v>63</v>
      </c>
      <c r="H5506" s="8">
        <v>13</v>
      </c>
      <c r="I5506" s="1">
        <v>12</v>
      </c>
      <c r="J5506" s="1">
        <v>20</v>
      </c>
      <c r="K5506" s="1">
        <v>1</v>
      </c>
      <c r="L5506" s="1">
        <v>1</v>
      </c>
      <c r="M5506" s="1">
        <v>7</v>
      </c>
      <c r="N5506" s="1">
        <v>0</v>
      </c>
      <c r="O5506" s="1">
        <v>2</v>
      </c>
      <c r="P5506" s="1">
        <v>1</v>
      </c>
      <c r="Q5506" s="1">
        <v>1</v>
      </c>
      <c r="R5506" s="9">
        <v>27</v>
      </c>
    </row>
    <row r="5507" spans="2:18" x14ac:dyDescent="0.2">
      <c r="D5507" s="200"/>
      <c r="E5507" s="4" t="s">
        <v>40</v>
      </c>
      <c r="F5507" s="5"/>
      <c r="G5507" s="6">
        <v>25</v>
      </c>
      <c r="H5507" s="8">
        <v>4</v>
      </c>
      <c r="I5507" s="1">
        <v>7</v>
      </c>
      <c r="J5507" s="1">
        <v>7</v>
      </c>
      <c r="K5507" s="1">
        <v>0</v>
      </c>
      <c r="L5507" s="1">
        <v>0</v>
      </c>
      <c r="M5507" s="1">
        <v>5</v>
      </c>
      <c r="N5507" s="1">
        <v>0</v>
      </c>
      <c r="O5507" s="1">
        <v>0</v>
      </c>
      <c r="P5507" s="1">
        <v>1</v>
      </c>
      <c r="Q5507" s="1">
        <v>2</v>
      </c>
      <c r="R5507" s="9">
        <v>12</v>
      </c>
    </row>
    <row r="5508" spans="2:18" x14ac:dyDescent="0.2">
      <c r="D5508" s="199" t="s">
        <v>76</v>
      </c>
      <c r="E5508" s="22" t="s">
        <v>77</v>
      </c>
      <c r="F5508" s="21"/>
      <c r="G5508" s="19">
        <v>386</v>
      </c>
      <c r="H5508" s="27">
        <v>70</v>
      </c>
      <c r="I5508" s="3">
        <v>152</v>
      </c>
      <c r="J5508" s="3">
        <v>145</v>
      </c>
      <c r="K5508" s="3">
        <v>8</v>
      </c>
      <c r="L5508" s="3">
        <v>5</v>
      </c>
      <c r="M5508" s="3">
        <v>45</v>
      </c>
      <c r="N5508" s="3">
        <v>4</v>
      </c>
      <c r="O5508" s="3">
        <v>6</v>
      </c>
      <c r="P5508" s="3">
        <v>8</v>
      </c>
      <c r="Q5508" s="3">
        <v>28</v>
      </c>
      <c r="R5508" s="26">
        <v>95</v>
      </c>
    </row>
    <row r="5509" spans="2:18" x14ac:dyDescent="0.2">
      <c r="D5509" s="200"/>
      <c r="E5509" s="4" t="s">
        <v>34</v>
      </c>
      <c r="F5509" s="5"/>
      <c r="G5509" s="6">
        <v>10</v>
      </c>
      <c r="H5509" s="8">
        <v>2</v>
      </c>
      <c r="I5509" s="1">
        <v>1</v>
      </c>
      <c r="J5509" s="1">
        <v>1</v>
      </c>
      <c r="K5509" s="1">
        <v>0</v>
      </c>
      <c r="L5509" s="1">
        <v>0</v>
      </c>
      <c r="M5509" s="1">
        <v>2</v>
      </c>
      <c r="N5509" s="1">
        <v>0</v>
      </c>
      <c r="O5509" s="1">
        <v>0</v>
      </c>
      <c r="P5509" s="1">
        <v>0</v>
      </c>
      <c r="Q5509" s="1">
        <v>0</v>
      </c>
      <c r="R5509" s="9">
        <v>5</v>
      </c>
    </row>
    <row r="5510" spans="2:18" x14ac:dyDescent="0.2">
      <c r="D5510" s="200"/>
      <c r="E5510" s="4" t="s">
        <v>35</v>
      </c>
      <c r="F5510" s="5"/>
      <c r="G5510" s="6">
        <v>55</v>
      </c>
      <c r="H5510" s="8">
        <v>11</v>
      </c>
      <c r="I5510" s="1">
        <v>18</v>
      </c>
      <c r="J5510" s="1">
        <v>14</v>
      </c>
      <c r="K5510" s="1">
        <v>0</v>
      </c>
      <c r="L5510" s="1">
        <v>0</v>
      </c>
      <c r="M5510" s="1">
        <v>4</v>
      </c>
      <c r="N5510" s="1">
        <v>0</v>
      </c>
      <c r="O5510" s="1">
        <v>0</v>
      </c>
      <c r="P5510" s="1">
        <v>3</v>
      </c>
      <c r="Q5510" s="1">
        <v>6</v>
      </c>
      <c r="R5510" s="9">
        <v>14</v>
      </c>
    </row>
    <row r="5511" spans="2:18" x14ac:dyDescent="0.2">
      <c r="D5511" s="200"/>
      <c r="E5511" s="4" t="s">
        <v>36</v>
      </c>
      <c r="F5511" s="5"/>
      <c r="G5511" s="6">
        <v>72</v>
      </c>
      <c r="H5511" s="8">
        <v>17</v>
      </c>
      <c r="I5511" s="1">
        <v>35</v>
      </c>
      <c r="J5511" s="1">
        <v>25</v>
      </c>
      <c r="K5511" s="1">
        <v>1</v>
      </c>
      <c r="L5511" s="1">
        <v>1</v>
      </c>
      <c r="M5511" s="1">
        <v>11</v>
      </c>
      <c r="N5511" s="1">
        <v>1</v>
      </c>
      <c r="O5511" s="1">
        <v>1</v>
      </c>
      <c r="P5511" s="1">
        <v>2</v>
      </c>
      <c r="Q5511" s="1">
        <v>5</v>
      </c>
      <c r="R5511" s="9">
        <v>10</v>
      </c>
    </row>
    <row r="5512" spans="2:18" x14ac:dyDescent="0.2">
      <c r="D5512" s="200"/>
      <c r="E5512" s="4" t="s">
        <v>37</v>
      </c>
      <c r="F5512" s="5"/>
      <c r="G5512" s="6">
        <v>88</v>
      </c>
      <c r="H5512" s="8">
        <v>11</v>
      </c>
      <c r="I5512" s="1">
        <v>36</v>
      </c>
      <c r="J5512" s="1">
        <v>39</v>
      </c>
      <c r="K5512" s="1">
        <v>0</v>
      </c>
      <c r="L5512" s="1">
        <v>0</v>
      </c>
      <c r="M5512" s="1">
        <v>4</v>
      </c>
      <c r="N5512" s="1">
        <v>3</v>
      </c>
      <c r="O5512" s="1">
        <v>1</v>
      </c>
      <c r="P5512" s="1">
        <v>1</v>
      </c>
      <c r="Q5512" s="1">
        <v>6</v>
      </c>
      <c r="R5512" s="9">
        <v>19</v>
      </c>
    </row>
    <row r="5513" spans="2:18" x14ac:dyDescent="0.2">
      <c r="D5513" s="200"/>
      <c r="E5513" s="4" t="s">
        <v>38</v>
      </c>
      <c r="F5513" s="5"/>
      <c r="G5513" s="6">
        <v>66</v>
      </c>
      <c r="H5513" s="8">
        <v>17</v>
      </c>
      <c r="I5513" s="1">
        <v>31</v>
      </c>
      <c r="J5513" s="1">
        <v>32</v>
      </c>
      <c r="K5513" s="1">
        <v>1</v>
      </c>
      <c r="L5513" s="1">
        <v>1</v>
      </c>
      <c r="M5513" s="1">
        <v>7</v>
      </c>
      <c r="N5513" s="1">
        <v>0</v>
      </c>
      <c r="O5513" s="1">
        <v>0</v>
      </c>
      <c r="P5513" s="1">
        <v>1</v>
      </c>
      <c r="Q5513" s="1">
        <v>2</v>
      </c>
      <c r="R5513" s="9">
        <v>14</v>
      </c>
    </row>
    <row r="5514" spans="2:18" x14ac:dyDescent="0.2">
      <c r="D5514" s="200"/>
      <c r="E5514" s="4" t="s">
        <v>39</v>
      </c>
      <c r="F5514" s="5"/>
      <c r="G5514" s="6">
        <v>64</v>
      </c>
      <c r="H5514" s="8">
        <v>10</v>
      </c>
      <c r="I5514" s="1">
        <v>23</v>
      </c>
      <c r="J5514" s="1">
        <v>25</v>
      </c>
      <c r="K5514" s="1">
        <v>4</v>
      </c>
      <c r="L5514" s="1">
        <v>1</v>
      </c>
      <c r="M5514" s="1">
        <v>12</v>
      </c>
      <c r="N5514" s="1">
        <v>0</v>
      </c>
      <c r="O5514" s="1">
        <v>2</v>
      </c>
      <c r="P5514" s="1">
        <v>0</v>
      </c>
      <c r="Q5514" s="1">
        <v>6</v>
      </c>
      <c r="R5514" s="9">
        <v>20</v>
      </c>
    </row>
    <row r="5515" spans="2:18" x14ac:dyDescent="0.2">
      <c r="D5515" s="201"/>
      <c r="E5515" s="57" t="s">
        <v>40</v>
      </c>
      <c r="F5515" s="59"/>
      <c r="G5515" s="55">
        <v>31</v>
      </c>
      <c r="H5515" s="77">
        <v>2</v>
      </c>
      <c r="I5515" s="32">
        <v>8</v>
      </c>
      <c r="J5515" s="32">
        <v>9</v>
      </c>
      <c r="K5515" s="32">
        <v>2</v>
      </c>
      <c r="L5515" s="32">
        <v>2</v>
      </c>
      <c r="M5515" s="32">
        <v>5</v>
      </c>
      <c r="N5515" s="32">
        <v>0</v>
      </c>
      <c r="O5515" s="32">
        <v>2</v>
      </c>
      <c r="P5515" s="32">
        <v>1</v>
      </c>
      <c r="Q5515" s="32">
        <v>3</v>
      </c>
      <c r="R5515" s="80">
        <v>13</v>
      </c>
    </row>
    <row r="5517" spans="2:18" x14ac:dyDescent="0.2">
      <c r="B5517" s="40" t="str">
        <f xml:space="preserve"> HYPERLINK("#'目次'!B234", "[228]")</f>
        <v>[228]</v>
      </c>
      <c r="C5517" s="23" t="s">
        <v>361</v>
      </c>
    </row>
    <row r="5518" spans="2:18" x14ac:dyDescent="0.2">
      <c r="C5518" s="186" t="s">
        <v>326</v>
      </c>
    </row>
    <row r="5520" spans="2:18" x14ac:dyDescent="0.2">
      <c r="C5520" s="23" t="s">
        <v>80</v>
      </c>
    </row>
    <row r="5521" spans="2:18" ht="48" x14ac:dyDescent="0.2">
      <c r="E5521" s="195"/>
      <c r="F5521" s="196"/>
      <c r="G5521" s="37" t="s">
        <v>15</v>
      </c>
      <c r="H5521" s="33" t="s">
        <v>347</v>
      </c>
      <c r="I5521" s="13" t="s">
        <v>348</v>
      </c>
      <c r="J5521" s="13" t="s">
        <v>349</v>
      </c>
      <c r="K5521" s="13" t="s">
        <v>350</v>
      </c>
      <c r="L5521" s="13" t="s">
        <v>351</v>
      </c>
      <c r="M5521" s="13" t="s">
        <v>352</v>
      </c>
      <c r="N5521" s="13" t="s">
        <v>353</v>
      </c>
      <c r="O5521" s="13" t="s">
        <v>354</v>
      </c>
      <c r="P5521" s="13" t="s">
        <v>355</v>
      </c>
      <c r="Q5521" s="13" t="s">
        <v>99</v>
      </c>
      <c r="R5521" s="38" t="s">
        <v>18</v>
      </c>
    </row>
    <row r="5522" spans="2:18" x14ac:dyDescent="0.2">
      <c r="E5522" s="197"/>
      <c r="F5522" s="198"/>
      <c r="G5522" s="35"/>
      <c r="H5522" s="39"/>
      <c r="I5522" s="14"/>
      <c r="J5522" s="14"/>
      <c r="K5522" s="14"/>
      <c r="L5522" s="14"/>
      <c r="M5522" s="14"/>
      <c r="N5522" s="14"/>
      <c r="O5522" s="14"/>
      <c r="P5522" s="14"/>
      <c r="Q5522" s="14"/>
      <c r="R5522" s="34"/>
    </row>
    <row r="5523" spans="2:18" x14ac:dyDescent="0.2">
      <c r="E5523" s="91" t="s">
        <v>15</v>
      </c>
      <c r="F5523" s="46"/>
      <c r="G5523" s="36">
        <v>734</v>
      </c>
      <c r="H5523" s="17">
        <v>152</v>
      </c>
      <c r="I5523" s="17">
        <v>283</v>
      </c>
      <c r="J5523" s="17">
        <v>271</v>
      </c>
      <c r="K5523" s="17">
        <v>11</v>
      </c>
      <c r="L5523" s="17">
        <v>11</v>
      </c>
      <c r="M5523" s="17">
        <v>90</v>
      </c>
      <c r="N5523" s="17">
        <v>7</v>
      </c>
      <c r="O5523" s="17">
        <v>9</v>
      </c>
      <c r="P5523" s="17">
        <v>13</v>
      </c>
      <c r="Q5523" s="17">
        <v>40</v>
      </c>
      <c r="R5523" s="47">
        <v>194</v>
      </c>
    </row>
    <row r="5524" spans="2:18" x14ac:dyDescent="0.2">
      <c r="E5524" s="4" t="s">
        <v>81</v>
      </c>
      <c r="F5524" s="5"/>
      <c r="G5524" s="19">
        <v>30</v>
      </c>
      <c r="H5524" s="27">
        <v>3</v>
      </c>
      <c r="I5524" s="3">
        <v>6</v>
      </c>
      <c r="J5524" s="3">
        <v>14</v>
      </c>
      <c r="K5524" s="3">
        <v>2</v>
      </c>
      <c r="L5524" s="3">
        <v>1</v>
      </c>
      <c r="M5524" s="3">
        <v>5</v>
      </c>
      <c r="N5524" s="3">
        <v>1</v>
      </c>
      <c r="O5524" s="3">
        <v>0</v>
      </c>
      <c r="P5524" s="3">
        <v>1</v>
      </c>
      <c r="Q5524" s="3">
        <v>1</v>
      </c>
      <c r="R5524" s="26">
        <v>9</v>
      </c>
    </row>
    <row r="5525" spans="2:18" x14ac:dyDescent="0.2">
      <c r="E5525" s="4" t="s">
        <v>82</v>
      </c>
      <c r="F5525" s="5"/>
      <c r="G5525" s="6">
        <v>47</v>
      </c>
      <c r="H5525" s="8">
        <v>12</v>
      </c>
      <c r="I5525" s="1">
        <v>17</v>
      </c>
      <c r="J5525" s="1">
        <v>27</v>
      </c>
      <c r="K5525" s="1">
        <v>2</v>
      </c>
      <c r="L5525" s="1">
        <v>2</v>
      </c>
      <c r="M5525" s="1">
        <v>5</v>
      </c>
      <c r="N5525" s="1">
        <v>1</v>
      </c>
      <c r="O5525" s="1">
        <v>0</v>
      </c>
      <c r="P5525" s="1">
        <v>2</v>
      </c>
      <c r="Q5525" s="1">
        <v>0</v>
      </c>
      <c r="R5525" s="9">
        <v>10</v>
      </c>
    </row>
    <row r="5526" spans="2:18" x14ac:dyDescent="0.2">
      <c r="E5526" s="4" t="s">
        <v>83</v>
      </c>
      <c r="F5526" s="5"/>
      <c r="G5526" s="6">
        <v>296</v>
      </c>
      <c r="H5526" s="8">
        <v>63</v>
      </c>
      <c r="I5526" s="1">
        <v>135</v>
      </c>
      <c r="J5526" s="1">
        <v>92</v>
      </c>
      <c r="K5526" s="1">
        <v>2</v>
      </c>
      <c r="L5526" s="1">
        <v>1</v>
      </c>
      <c r="M5526" s="1">
        <v>51</v>
      </c>
      <c r="N5526" s="1">
        <v>3</v>
      </c>
      <c r="O5526" s="1">
        <v>7</v>
      </c>
      <c r="P5526" s="1">
        <v>5</v>
      </c>
      <c r="Q5526" s="1">
        <v>17</v>
      </c>
      <c r="R5526" s="9">
        <v>69</v>
      </c>
    </row>
    <row r="5527" spans="2:18" x14ac:dyDescent="0.2">
      <c r="E5527" s="4" t="s">
        <v>84</v>
      </c>
      <c r="F5527" s="5"/>
      <c r="G5527" s="6">
        <v>19</v>
      </c>
      <c r="H5527" s="8">
        <v>7</v>
      </c>
      <c r="I5527" s="1">
        <v>7</v>
      </c>
      <c r="J5527" s="1">
        <v>8</v>
      </c>
      <c r="K5527" s="1">
        <v>0</v>
      </c>
      <c r="L5527" s="1">
        <v>0</v>
      </c>
      <c r="M5527" s="1">
        <v>1</v>
      </c>
      <c r="N5527" s="1">
        <v>0</v>
      </c>
      <c r="O5527" s="1">
        <v>0</v>
      </c>
      <c r="P5527" s="1">
        <v>0</v>
      </c>
      <c r="Q5527" s="1">
        <v>2</v>
      </c>
      <c r="R5527" s="9">
        <v>2</v>
      </c>
    </row>
    <row r="5528" spans="2:18" x14ac:dyDescent="0.2">
      <c r="E5528" s="4" t="s">
        <v>85</v>
      </c>
      <c r="F5528" s="5"/>
      <c r="G5528" s="6">
        <v>83</v>
      </c>
      <c r="H5528" s="8">
        <v>13</v>
      </c>
      <c r="I5528" s="1">
        <v>26</v>
      </c>
      <c r="J5528" s="1">
        <v>29</v>
      </c>
      <c r="K5528" s="1">
        <v>1</v>
      </c>
      <c r="L5528" s="1">
        <v>0</v>
      </c>
      <c r="M5528" s="1">
        <v>5</v>
      </c>
      <c r="N5528" s="1">
        <v>0</v>
      </c>
      <c r="O5528" s="1">
        <v>0</v>
      </c>
      <c r="P5528" s="1">
        <v>0</v>
      </c>
      <c r="Q5528" s="1">
        <v>5</v>
      </c>
      <c r="R5528" s="9">
        <v>30</v>
      </c>
    </row>
    <row r="5529" spans="2:18" x14ac:dyDescent="0.2">
      <c r="E5529" s="4" t="s">
        <v>86</v>
      </c>
      <c r="F5529" s="5"/>
      <c r="G5529" s="6">
        <v>120</v>
      </c>
      <c r="H5529" s="8">
        <v>25</v>
      </c>
      <c r="I5529" s="1">
        <v>40</v>
      </c>
      <c r="J5529" s="1">
        <v>39</v>
      </c>
      <c r="K5529" s="1">
        <v>2</v>
      </c>
      <c r="L5529" s="1">
        <v>3</v>
      </c>
      <c r="M5529" s="1">
        <v>10</v>
      </c>
      <c r="N5529" s="1">
        <v>2</v>
      </c>
      <c r="O5529" s="1">
        <v>1</v>
      </c>
      <c r="P5529" s="1">
        <v>3</v>
      </c>
      <c r="Q5529" s="1">
        <v>6</v>
      </c>
      <c r="R5529" s="9">
        <v>38</v>
      </c>
    </row>
    <row r="5530" spans="2:18" x14ac:dyDescent="0.2">
      <c r="E5530" s="4" t="s">
        <v>87</v>
      </c>
      <c r="F5530" s="5"/>
      <c r="G5530" s="6">
        <v>46</v>
      </c>
      <c r="H5530" s="8">
        <v>12</v>
      </c>
      <c r="I5530" s="1">
        <v>21</v>
      </c>
      <c r="J5530" s="1">
        <v>27</v>
      </c>
      <c r="K5530" s="1">
        <v>0</v>
      </c>
      <c r="L5530" s="1">
        <v>2</v>
      </c>
      <c r="M5530" s="1">
        <v>6</v>
      </c>
      <c r="N5530" s="1">
        <v>0</v>
      </c>
      <c r="O5530" s="1">
        <v>0</v>
      </c>
      <c r="P5530" s="1">
        <v>1</v>
      </c>
      <c r="Q5530" s="1">
        <v>1</v>
      </c>
      <c r="R5530" s="9">
        <v>7</v>
      </c>
    </row>
    <row r="5531" spans="2:18" x14ac:dyDescent="0.2">
      <c r="E5531" s="4" t="s">
        <v>88</v>
      </c>
      <c r="F5531" s="5"/>
      <c r="G5531" s="6">
        <v>23</v>
      </c>
      <c r="H5531" s="8">
        <v>5</v>
      </c>
      <c r="I5531" s="1">
        <v>8</v>
      </c>
      <c r="J5531" s="1">
        <v>9</v>
      </c>
      <c r="K5531" s="1">
        <v>1</v>
      </c>
      <c r="L5531" s="1">
        <v>1</v>
      </c>
      <c r="M5531" s="1">
        <v>1</v>
      </c>
      <c r="N5531" s="1">
        <v>0</v>
      </c>
      <c r="O5531" s="1">
        <v>1</v>
      </c>
      <c r="P5531" s="1">
        <v>0</v>
      </c>
      <c r="Q5531" s="1">
        <v>2</v>
      </c>
      <c r="R5531" s="9">
        <v>8</v>
      </c>
    </row>
    <row r="5532" spans="2:18" x14ac:dyDescent="0.2">
      <c r="E5532" s="4" t="s">
        <v>89</v>
      </c>
      <c r="F5532" s="5"/>
      <c r="G5532" s="6">
        <v>37</v>
      </c>
      <c r="H5532" s="8">
        <v>6</v>
      </c>
      <c r="I5532" s="1">
        <v>9</v>
      </c>
      <c r="J5532" s="1">
        <v>15</v>
      </c>
      <c r="K5532" s="1">
        <v>1</v>
      </c>
      <c r="L5532" s="1">
        <v>1</v>
      </c>
      <c r="M5532" s="1">
        <v>5</v>
      </c>
      <c r="N5532" s="1">
        <v>0</v>
      </c>
      <c r="O5532" s="1">
        <v>0</v>
      </c>
      <c r="P5532" s="1">
        <v>0</v>
      </c>
      <c r="Q5532" s="1">
        <v>3</v>
      </c>
      <c r="R5532" s="9">
        <v>11</v>
      </c>
    </row>
    <row r="5533" spans="2:18" x14ac:dyDescent="0.2">
      <c r="E5533" s="4" t="s">
        <v>90</v>
      </c>
      <c r="F5533" s="5"/>
      <c r="G5533" s="6">
        <v>28</v>
      </c>
      <c r="H5533" s="8">
        <v>4</v>
      </c>
      <c r="I5533" s="1">
        <v>11</v>
      </c>
      <c r="J5533" s="1">
        <v>8</v>
      </c>
      <c r="K5533" s="1">
        <v>0</v>
      </c>
      <c r="L5533" s="1">
        <v>0</v>
      </c>
      <c r="M5533" s="1">
        <v>0</v>
      </c>
      <c r="N5533" s="1">
        <v>0</v>
      </c>
      <c r="O5533" s="1">
        <v>0</v>
      </c>
      <c r="P5533" s="1">
        <v>1</v>
      </c>
      <c r="Q5533" s="1">
        <v>3</v>
      </c>
      <c r="R5533" s="9">
        <v>9</v>
      </c>
    </row>
    <row r="5534" spans="2:18" x14ac:dyDescent="0.2">
      <c r="E5534" s="57" t="s">
        <v>91</v>
      </c>
      <c r="F5534" s="59"/>
      <c r="G5534" s="55">
        <v>5</v>
      </c>
      <c r="H5534" s="77">
        <v>2</v>
      </c>
      <c r="I5534" s="32">
        <v>3</v>
      </c>
      <c r="J5534" s="32">
        <v>3</v>
      </c>
      <c r="K5534" s="32">
        <v>0</v>
      </c>
      <c r="L5534" s="32">
        <v>0</v>
      </c>
      <c r="M5534" s="32">
        <v>1</v>
      </c>
      <c r="N5534" s="32">
        <v>0</v>
      </c>
      <c r="O5534" s="32">
        <v>0</v>
      </c>
      <c r="P5534" s="32">
        <v>0</v>
      </c>
      <c r="Q5534" s="32">
        <v>0</v>
      </c>
      <c r="R5534" s="80">
        <v>1</v>
      </c>
    </row>
    <row r="5536" spans="2:18" x14ac:dyDescent="0.2">
      <c r="B5536" s="40" t="str">
        <f xml:space="preserve"> HYPERLINK("#'目次'!B235", "[229]")</f>
        <v>[229]</v>
      </c>
      <c r="C5536" s="23" t="s">
        <v>364</v>
      </c>
    </row>
    <row r="5537" spans="3:18" x14ac:dyDescent="0.2">
      <c r="C5537" s="186" t="s">
        <v>326</v>
      </c>
    </row>
    <row r="5539" spans="3:18" x14ac:dyDescent="0.2">
      <c r="C5539" s="23" t="s">
        <v>14</v>
      </c>
    </row>
    <row r="5540" spans="3:18" ht="48" x14ac:dyDescent="0.2">
      <c r="D5540" s="195"/>
      <c r="E5540" s="196"/>
      <c r="F5540" s="196"/>
      <c r="G5540" s="37" t="s">
        <v>15</v>
      </c>
      <c r="H5540" s="33" t="s">
        <v>347</v>
      </c>
      <c r="I5540" s="13" t="s">
        <v>348</v>
      </c>
      <c r="J5540" s="13" t="s">
        <v>349</v>
      </c>
      <c r="K5540" s="13" t="s">
        <v>350</v>
      </c>
      <c r="L5540" s="13" t="s">
        <v>351</v>
      </c>
      <c r="M5540" s="13" t="s">
        <v>352</v>
      </c>
      <c r="N5540" s="13" t="s">
        <v>353</v>
      </c>
      <c r="O5540" s="13" t="s">
        <v>354</v>
      </c>
      <c r="P5540" s="13" t="s">
        <v>355</v>
      </c>
      <c r="Q5540" s="13" t="s">
        <v>99</v>
      </c>
      <c r="R5540" s="38" t="s">
        <v>18</v>
      </c>
    </row>
    <row r="5541" spans="3:18" x14ac:dyDescent="0.2">
      <c r="D5541" s="197"/>
      <c r="E5541" s="198"/>
      <c r="F5541" s="198"/>
      <c r="G5541" s="35"/>
      <c r="H5541" s="39"/>
      <c r="I5541" s="14"/>
      <c r="J5541" s="14"/>
      <c r="K5541" s="14"/>
      <c r="L5541" s="14"/>
      <c r="M5541" s="14"/>
      <c r="N5541" s="14"/>
      <c r="O5541" s="14"/>
      <c r="P5541" s="14"/>
      <c r="Q5541" s="14"/>
      <c r="R5541" s="34"/>
    </row>
    <row r="5542" spans="3:18" x14ac:dyDescent="0.2">
      <c r="D5542" s="56"/>
      <c r="E5542" s="58" t="s">
        <v>15</v>
      </c>
      <c r="F5542" s="46"/>
      <c r="G5542" s="36">
        <v>734</v>
      </c>
      <c r="H5542" s="17">
        <v>87</v>
      </c>
      <c r="I5542" s="17">
        <v>104</v>
      </c>
      <c r="J5542" s="17">
        <v>87</v>
      </c>
      <c r="K5542" s="17">
        <v>4</v>
      </c>
      <c r="L5542" s="17">
        <v>7</v>
      </c>
      <c r="M5542" s="17">
        <v>19</v>
      </c>
      <c r="N5542" s="17">
        <v>17</v>
      </c>
      <c r="O5542" s="17">
        <v>5</v>
      </c>
      <c r="P5542" s="17">
        <v>12</v>
      </c>
      <c r="Q5542" s="17">
        <v>90</v>
      </c>
      <c r="R5542" s="47">
        <v>407</v>
      </c>
    </row>
    <row r="5543" spans="3:18" x14ac:dyDescent="0.2">
      <c r="D5543" s="199" t="s">
        <v>19</v>
      </c>
      <c r="E5543" s="22" t="s">
        <v>20</v>
      </c>
      <c r="F5543" s="21"/>
      <c r="G5543" s="19">
        <v>77</v>
      </c>
      <c r="H5543" s="27">
        <v>7</v>
      </c>
      <c r="I5543" s="3">
        <v>12</v>
      </c>
      <c r="J5543" s="3">
        <v>14</v>
      </c>
      <c r="K5543" s="3">
        <v>1</v>
      </c>
      <c r="L5543" s="3">
        <v>0</v>
      </c>
      <c r="M5543" s="3">
        <v>1</v>
      </c>
      <c r="N5543" s="3">
        <v>0</v>
      </c>
      <c r="O5543" s="3">
        <v>0</v>
      </c>
      <c r="P5543" s="3">
        <v>2</v>
      </c>
      <c r="Q5543" s="3">
        <v>4</v>
      </c>
      <c r="R5543" s="26">
        <v>44</v>
      </c>
    </row>
    <row r="5544" spans="3:18" x14ac:dyDescent="0.2">
      <c r="D5544" s="200"/>
      <c r="E5544" s="4" t="s">
        <v>21</v>
      </c>
      <c r="F5544" s="5"/>
      <c r="G5544" s="6">
        <v>289</v>
      </c>
      <c r="H5544" s="8">
        <v>42</v>
      </c>
      <c r="I5544" s="1">
        <v>43</v>
      </c>
      <c r="J5544" s="1">
        <v>35</v>
      </c>
      <c r="K5544" s="1">
        <v>0</v>
      </c>
      <c r="L5544" s="1">
        <v>1</v>
      </c>
      <c r="M5544" s="1">
        <v>12</v>
      </c>
      <c r="N5544" s="1">
        <v>11</v>
      </c>
      <c r="O5544" s="1">
        <v>3</v>
      </c>
      <c r="P5544" s="1">
        <v>5</v>
      </c>
      <c r="Q5544" s="1">
        <v>38</v>
      </c>
      <c r="R5544" s="9">
        <v>153</v>
      </c>
    </row>
    <row r="5545" spans="3:18" x14ac:dyDescent="0.2">
      <c r="D5545" s="200"/>
      <c r="E5545" s="4" t="s">
        <v>22</v>
      </c>
      <c r="F5545" s="5"/>
      <c r="G5545" s="6">
        <v>109</v>
      </c>
      <c r="H5545" s="8">
        <v>9</v>
      </c>
      <c r="I5545" s="1">
        <v>10</v>
      </c>
      <c r="J5545" s="1">
        <v>10</v>
      </c>
      <c r="K5545" s="1">
        <v>1</v>
      </c>
      <c r="L5545" s="1">
        <v>1</v>
      </c>
      <c r="M5545" s="1">
        <v>2</v>
      </c>
      <c r="N5545" s="1">
        <v>1</v>
      </c>
      <c r="O5545" s="1">
        <v>0</v>
      </c>
      <c r="P5545" s="1">
        <v>2</v>
      </c>
      <c r="Q5545" s="1">
        <v>15</v>
      </c>
      <c r="R5545" s="9">
        <v>69</v>
      </c>
    </row>
    <row r="5546" spans="3:18" x14ac:dyDescent="0.2">
      <c r="D5546" s="200"/>
      <c r="E5546" s="4" t="s">
        <v>23</v>
      </c>
      <c r="F5546" s="5"/>
      <c r="G5546" s="6">
        <v>120</v>
      </c>
      <c r="H5546" s="8">
        <v>19</v>
      </c>
      <c r="I5546" s="1">
        <v>17</v>
      </c>
      <c r="J5546" s="1">
        <v>11</v>
      </c>
      <c r="K5546" s="1">
        <v>1</v>
      </c>
      <c r="L5546" s="1">
        <v>2</v>
      </c>
      <c r="M5546" s="1">
        <v>2</v>
      </c>
      <c r="N5546" s="1">
        <v>3</v>
      </c>
      <c r="O5546" s="1">
        <v>2</v>
      </c>
      <c r="P5546" s="1">
        <v>0</v>
      </c>
      <c r="Q5546" s="1">
        <v>15</v>
      </c>
      <c r="R5546" s="9">
        <v>65</v>
      </c>
    </row>
    <row r="5547" spans="3:18" x14ac:dyDescent="0.2">
      <c r="D5547" s="200"/>
      <c r="E5547" s="4" t="s">
        <v>24</v>
      </c>
      <c r="F5547" s="5"/>
      <c r="G5547" s="6">
        <v>139</v>
      </c>
      <c r="H5547" s="8">
        <v>10</v>
      </c>
      <c r="I5547" s="1">
        <v>22</v>
      </c>
      <c r="J5547" s="1">
        <v>17</v>
      </c>
      <c r="K5547" s="1">
        <v>1</v>
      </c>
      <c r="L5547" s="1">
        <v>3</v>
      </c>
      <c r="M5547" s="1">
        <v>2</v>
      </c>
      <c r="N5547" s="1">
        <v>2</v>
      </c>
      <c r="O5547" s="1">
        <v>0</v>
      </c>
      <c r="P5547" s="1">
        <v>3</v>
      </c>
      <c r="Q5547" s="1">
        <v>18</v>
      </c>
      <c r="R5547" s="9">
        <v>76</v>
      </c>
    </row>
    <row r="5548" spans="3:18" x14ac:dyDescent="0.2">
      <c r="D5548" s="199" t="s">
        <v>25</v>
      </c>
      <c r="E5548" s="22" t="s">
        <v>26</v>
      </c>
      <c r="F5548" s="21"/>
      <c r="G5548" s="19">
        <v>243</v>
      </c>
      <c r="H5548" s="27">
        <v>32</v>
      </c>
      <c r="I5548" s="3">
        <v>34</v>
      </c>
      <c r="J5548" s="3">
        <v>28</v>
      </c>
      <c r="K5548" s="3">
        <v>0</v>
      </c>
      <c r="L5548" s="3">
        <v>3</v>
      </c>
      <c r="M5548" s="3">
        <v>6</v>
      </c>
      <c r="N5548" s="3">
        <v>5</v>
      </c>
      <c r="O5548" s="3">
        <v>3</v>
      </c>
      <c r="P5548" s="3">
        <v>5</v>
      </c>
      <c r="Q5548" s="3">
        <v>34</v>
      </c>
      <c r="R5548" s="26">
        <v>133</v>
      </c>
    </row>
    <row r="5549" spans="3:18" x14ac:dyDescent="0.2">
      <c r="D5549" s="200"/>
      <c r="E5549" s="4" t="s">
        <v>27</v>
      </c>
      <c r="F5549" s="5"/>
      <c r="G5549" s="6">
        <v>234</v>
      </c>
      <c r="H5549" s="8">
        <v>36</v>
      </c>
      <c r="I5549" s="1">
        <v>38</v>
      </c>
      <c r="J5549" s="1">
        <v>36</v>
      </c>
      <c r="K5549" s="1">
        <v>3</v>
      </c>
      <c r="L5549" s="1">
        <v>3</v>
      </c>
      <c r="M5549" s="1">
        <v>10</v>
      </c>
      <c r="N5549" s="1">
        <v>8</v>
      </c>
      <c r="O5549" s="1">
        <v>1</v>
      </c>
      <c r="P5549" s="1">
        <v>5</v>
      </c>
      <c r="Q5549" s="1">
        <v>28</v>
      </c>
      <c r="R5549" s="9">
        <v>107</v>
      </c>
    </row>
    <row r="5550" spans="3:18" x14ac:dyDescent="0.2">
      <c r="D5550" s="200"/>
      <c r="E5550" s="4" t="s">
        <v>28</v>
      </c>
      <c r="F5550" s="5"/>
      <c r="G5550" s="6">
        <v>208</v>
      </c>
      <c r="H5550" s="8">
        <v>15</v>
      </c>
      <c r="I5550" s="1">
        <v>27</v>
      </c>
      <c r="J5550" s="1">
        <v>21</v>
      </c>
      <c r="K5550" s="1">
        <v>1</v>
      </c>
      <c r="L5550" s="1">
        <v>1</v>
      </c>
      <c r="M5550" s="1">
        <v>3</v>
      </c>
      <c r="N5550" s="1">
        <v>4</v>
      </c>
      <c r="O5550" s="1">
        <v>1</v>
      </c>
      <c r="P5550" s="1">
        <v>2</v>
      </c>
      <c r="Q5550" s="1">
        <v>21</v>
      </c>
      <c r="R5550" s="9">
        <v>135</v>
      </c>
    </row>
    <row r="5551" spans="3:18" x14ac:dyDescent="0.2">
      <c r="D5551" s="200"/>
      <c r="E5551" s="4" t="s">
        <v>29</v>
      </c>
      <c r="F5551" s="5"/>
      <c r="G5551" s="6">
        <v>49</v>
      </c>
      <c r="H5551" s="8">
        <v>4</v>
      </c>
      <c r="I5551" s="1">
        <v>5</v>
      </c>
      <c r="J5551" s="1">
        <v>2</v>
      </c>
      <c r="K5551" s="1">
        <v>0</v>
      </c>
      <c r="L5551" s="1">
        <v>0</v>
      </c>
      <c r="M5551" s="1">
        <v>0</v>
      </c>
      <c r="N5551" s="1">
        <v>0</v>
      </c>
      <c r="O5551" s="1">
        <v>0</v>
      </c>
      <c r="P5551" s="1">
        <v>0</v>
      </c>
      <c r="Q5551" s="1">
        <v>7</v>
      </c>
      <c r="R5551" s="9">
        <v>32</v>
      </c>
    </row>
    <row r="5552" spans="3:18" x14ac:dyDescent="0.2">
      <c r="D5552" s="199" t="s">
        <v>30</v>
      </c>
      <c r="E5552" s="22" t="s">
        <v>31</v>
      </c>
      <c r="F5552" s="21"/>
      <c r="G5552" s="19">
        <v>348</v>
      </c>
      <c r="H5552" s="27">
        <v>49</v>
      </c>
      <c r="I5552" s="3">
        <v>55</v>
      </c>
      <c r="J5552" s="3">
        <v>53</v>
      </c>
      <c r="K5552" s="3">
        <v>1</v>
      </c>
      <c r="L5552" s="3">
        <v>6</v>
      </c>
      <c r="M5552" s="3">
        <v>6</v>
      </c>
      <c r="N5552" s="3">
        <v>7</v>
      </c>
      <c r="O5552" s="3">
        <v>2</v>
      </c>
      <c r="P5552" s="3">
        <v>5</v>
      </c>
      <c r="Q5552" s="3">
        <v>34</v>
      </c>
      <c r="R5552" s="26">
        <v>189</v>
      </c>
    </row>
    <row r="5553" spans="2:18" x14ac:dyDescent="0.2">
      <c r="D5553" s="200"/>
      <c r="E5553" s="4" t="s">
        <v>32</v>
      </c>
      <c r="F5553" s="5"/>
      <c r="G5553" s="6">
        <v>386</v>
      </c>
      <c r="H5553" s="8">
        <v>38</v>
      </c>
      <c r="I5553" s="1">
        <v>49</v>
      </c>
      <c r="J5553" s="1">
        <v>34</v>
      </c>
      <c r="K5553" s="1">
        <v>3</v>
      </c>
      <c r="L5553" s="1">
        <v>1</v>
      </c>
      <c r="M5553" s="1">
        <v>13</v>
      </c>
      <c r="N5553" s="1">
        <v>10</v>
      </c>
      <c r="O5553" s="1">
        <v>3</v>
      </c>
      <c r="P5553" s="1">
        <v>7</v>
      </c>
      <c r="Q5553" s="1">
        <v>56</v>
      </c>
      <c r="R5553" s="9">
        <v>218</v>
      </c>
    </row>
    <row r="5554" spans="2:18" x14ac:dyDescent="0.2">
      <c r="D5554" s="199" t="s">
        <v>33</v>
      </c>
      <c r="E5554" s="22" t="s">
        <v>34</v>
      </c>
      <c r="F5554" s="21"/>
      <c r="G5554" s="19">
        <v>19</v>
      </c>
      <c r="H5554" s="27">
        <v>3</v>
      </c>
      <c r="I5554" s="3">
        <v>4</v>
      </c>
      <c r="J5554" s="3">
        <v>1</v>
      </c>
      <c r="K5554" s="3">
        <v>0</v>
      </c>
      <c r="L5554" s="3">
        <v>0</v>
      </c>
      <c r="M5554" s="3">
        <v>0</v>
      </c>
      <c r="N5554" s="3">
        <v>0</v>
      </c>
      <c r="O5554" s="3">
        <v>0</v>
      </c>
      <c r="P5554" s="3">
        <v>1</v>
      </c>
      <c r="Q5554" s="3">
        <v>2</v>
      </c>
      <c r="R5554" s="26">
        <v>9</v>
      </c>
    </row>
    <row r="5555" spans="2:18" x14ac:dyDescent="0.2">
      <c r="D5555" s="200"/>
      <c r="E5555" s="4" t="s">
        <v>35</v>
      </c>
      <c r="F5555" s="5"/>
      <c r="G5555" s="6">
        <v>97</v>
      </c>
      <c r="H5555" s="8">
        <v>16</v>
      </c>
      <c r="I5555" s="1">
        <v>15</v>
      </c>
      <c r="J5555" s="1">
        <v>13</v>
      </c>
      <c r="K5555" s="1">
        <v>0</v>
      </c>
      <c r="L5555" s="1">
        <v>4</v>
      </c>
      <c r="M5555" s="1">
        <v>3</v>
      </c>
      <c r="N5555" s="1">
        <v>3</v>
      </c>
      <c r="O5555" s="1">
        <v>1</v>
      </c>
      <c r="P5555" s="1">
        <v>3</v>
      </c>
      <c r="Q5555" s="1">
        <v>14</v>
      </c>
      <c r="R5555" s="9">
        <v>44</v>
      </c>
    </row>
    <row r="5556" spans="2:18" x14ac:dyDescent="0.2">
      <c r="D5556" s="200"/>
      <c r="E5556" s="4" t="s">
        <v>36</v>
      </c>
      <c r="F5556" s="5"/>
      <c r="G5556" s="6">
        <v>142</v>
      </c>
      <c r="H5556" s="8">
        <v>24</v>
      </c>
      <c r="I5556" s="1">
        <v>29</v>
      </c>
      <c r="J5556" s="1">
        <v>27</v>
      </c>
      <c r="K5556" s="1">
        <v>1</v>
      </c>
      <c r="L5556" s="1">
        <v>1</v>
      </c>
      <c r="M5556" s="1">
        <v>5</v>
      </c>
      <c r="N5556" s="1">
        <v>6</v>
      </c>
      <c r="O5556" s="1">
        <v>1</v>
      </c>
      <c r="P5556" s="1">
        <v>2</v>
      </c>
      <c r="Q5556" s="1">
        <v>18</v>
      </c>
      <c r="R5556" s="9">
        <v>63</v>
      </c>
    </row>
    <row r="5557" spans="2:18" x14ac:dyDescent="0.2">
      <c r="D5557" s="200"/>
      <c r="E5557" s="4" t="s">
        <v>37</v>
      </c>
      <c r="F5557" s="5"/>
      <c r="G5557" s="6">
        <v>164</v>
      </c>
      <c r="H5557" s="8">
        <v>17</v>
      </c>
      <c r="I5557" s="1">
        <v>30</v>
      </c>
      <c r="J5557" s="1">
        <v>25</v>
      </c>
      <c r="K5557" s="1">
        <v>1</v>
      </c>
      <c r="L5557" s="1">
        <v>0</v>
      </c>
      <c r="M5557" s="1">
        <v>2</v>
      </c>
      <c r="N5557" s="1">
        <v>4</v>
      </c>
      <c r="O5557" s="1">
        <v>0</v>
      </c>
      <c r="P5557" s="1">
        <v>2</v>
      </c>
      <c r="Q5557" s="1">
        <v>24</v>
      </c>
      <c r="R5557" s="9">
        <v>79</v>
      </c>
    </row>
    <row r="5558" spans="2:18" x14ac:dyDescent="0.2">
      <c r="D5558" s="200"/>
      <c r="E5558" s="4" t="s">
        <v>38</v>
      </c>
      <c r="F5558" s="5"/>
      <c r="G5558" s="6">
        <v>129</v>
      </c>
      <c r="H5558" s="8">
        <v>15</v>
      </c>
      <c r="I5558" s="1">
        <v>21</v>
      </c>
      <c r="J5558" s="1">
        <v>13</v>
      </c>
      <c r="K5558" s="1">
        <v>1</v>
      </c>
      <c r="L5558" s="1">
        <v>1</v>
      </c>
      <c r="M5558" s="1">
        <v>7</v>
      </c>
      <c r="N5558" s="1">
        <v>4</v>
      </c>
      <c r="O5558" s="1">
        <v>1</v>
      </c>
      <c r="P5558" s="1">
        <v>1</v>
      </c>
      <c r="Q5558" s="1">
        <v>9</v>
      </c>
      <c r="R5558" s="9">
        <v>80</v>
      </c>
    </row>
    <row r="5559" spans="2:18" x14ac:dyDescent="0.2">
      <c r="D5559" s="200"/>
      <c r="E5559" s="4" t="s">
        <v>39</v>
      </c>
      <c r="F5559" s="5"/>
      <c r="G5559" s="6">
        <v>127</v>
      </c>
      <c r="H5559" s="8">
        <v>9</v>
      </c>
      <c r="I5559" s="1">
        <v>3</v>
      </c>
      <c r="J5559" s="1">
        <v>7</v>
      </c>
      <c r="K5559" s="1">
        <v>1</v>
      </c>
      <c r="L5559" s="1">
        <v>1</v>
      </c>
      <c r="M5559" s="1">
        <v>2</v>
      </c>
      <c r="N5559" s="1">
        <v>0</v>
      </c>
      <c r="O5559" s="1">
        <v>1</v>
      </c>
      <c r="P5559" s="1">
        <v>2</v>
      </c>
      <c r="Q5559" s="1">
        <v>14</v>
      </c>
      <c r="R5559" s="9">
        <v>91</v>
      </c>
    </row>
    <row r="5560" spans="2:18" x14ac:dyDescent="0.2">
      <c r="D5560" s="201"/>
      <c r="E5560" s="57" t="s">
        <v>40</v>
      </c>
      <c r="F5560" s="59"/>
      <c r="G5560" s="55">
        <v>56</v>
      </c>
      <c r="H5560" s="77">
        <v>3</v>
      </c>
      <c r="I5560" s="32">
        <v>2</v>
      </c>
      <c r="J5560" s="32">
        <v>1</v>
      </c>
      <c r="K5560" s="32">
        <v>0</v>
      </c>
      <c r="L5560" s="32">
        <v>0</v>
      </c>
      <c r="M5560" s="32">
        <v>0</v>
      </c>
      <c r="N5560" s="32">
        <v>0</v>
      </c>
      <c r="O5560" s="32">
        <v>1</v>
      </c>
      <c r="P5560" s="32">
        <v>1</v>
      </c>
      <c r="Q5560" s="32">
        <v>9</v>
      </c>
      <c r="R5560" s="80">
        <v>41</v>
      </c>
    </row>
    <row r="5562" spans="2:18" x14ac:dyDescent="0.2">
      <c r="B5562" s="40" t="str">
        <f xml:space="preserve"> HYPERLINK("#'目次'!B236", "[230]")</f>
        <v>[230]</v>
      </c>
      <c r="C5562" s="23" t="s">
        <v>364</v>
      </c>
    </row>
    <row r="5563" spans="2:18" x14ac:dyDescent="0.2">
      <c r="C5563" s="186" t="s">
        <v>326</v>
      </c>
    </row>
    <row r="5565" spans="2:18" x14ac:dyDescent="0.2">
      <c r="C5565" s="23" t="s">
        <v>48</v>
      </c>
    </row>
    <row r="5566" spans="2:18" ht="48" x14ac:dyDescent="0.2">
      <c r="D5566" s="195"/>
      <c r="E5566" s="196"/>
      <c r="F5566" s="196"/>
      <c r="G5566" s="37" t="s">
        <v>15</v>
      </c>
      <c r="H5566" s="33" t="s">
        <v>347</v>
      </c>
      <c r="I5566" s="13" t="s">
        <v>348</v>
      </c>
      <c r="J5566" s="13" t="s">
        <v>349</v>
      </c>
      <c r="K5566" s="13" t="s">
        <v>350</v>
      </c>
      <c r="L5566" s="13" t="s">
        <v>351</v>
      </c>
      <c r="M5566" s="13" t="s">
        <v>352</v>
      </c>
      <c r="N5566" s="13" t="s">
        <v>353</v>
      </c>
      <c r="O5566" s="13" t="s">
        <v>354</v>
      </c>
      <c r="P5566" s="13" t="s">
        <v>355</v>
      </c>
      <c r="Q5566" s="13" t="s">
        <v>99</v>
      </c>
      <c r="R5566" s="38" t="s">
        <v>18</v>
      </c>
    </row>
    <row r="5567" spans="2:18" x14ac:dyDescent="0.2">
      <c r="D5567" s="197"/>
      <c r="E5567" s="198"/>
      <c r="F5567" s="198"/>
      <c r="G5567" s="35"/>
      <c r="H5567" s="39"/>
      <c r="I5567" s="14"/>
      <c r="J5567" s="14"/>
      <c r="K5567" s="14"/>
      <c r="L5567" s="14"/>
      <c r="M5567" s="14"/>
      <c r="N5567" s="14"/>
      <c r="O5567" s="14"/>
      <c r="P5567" s="14"/>
      <c r="Q5567" s="14"/>
      <c r="R5567" s="34"/>
    </row>
    <row r="5568" spans="2:18" x14ac:dyDescent="0.2">
      <c r="D5568" s="56"/>
      <c r="E5568" s="58" t="s">
        <v>15</v>
      </c>
      <c r="F5568" s="46"/>
      <c r="G5568" s="36">
        <v>734</v>
      </c>
      <c r="H5568" s="17">
        <v>87</v>
      </c>
      <c r="I5568" s="17">
        <v>104</v>
      </c>
      <c r="J5568" s="17">
        <v>87</v>
      </c>
      <c r="K5568" s="17">
        <v>4</v>
      </c>
      <c r="L5568" s="17">
        <v>7</v>
      </c>
      <c r="M5568" s="17">
        <v>19</v>
      </c>
      <c r="N5568" s="17">
        <v>17</v>
      </c>
      <c r="O5568" s="17">
        <v>5</v>
      </c>
      <c r="P5568" s="17">
        <v>12</v>
      </c>
      <c r="Q5568" s="17">
        <v>90</v>
      </c>
      <c r="R5568" s="47">
        <v>407</v>
      </c>
    </row>
    <row r="5569" spans="4:18" x14ac:dyDescent="0.2">
      <c r="D5569" s="199" t="s">
        <v>49</v>
      </c>
      <c r="E5569" s="22" t="s">
        <v>50</v>
      </c>
      <c r="F5569" s="21"/>
      <c r="G5569" s="19">
        <v>5</v>
      </c>
      <c r="H5569" s="27">
        <v>0</v>
      </c>
      <c r="I5569" s="3">
        <v>0</v>
      </c>
      <c r="J5569" s="3">
        <v>1</v>
      </c>
      <c r="K5569" s="3">
        <v>0</v>
      </c>
      <c r="L5569" s="3">
        <v>0</v>
      </c>
      <c r="M5569" s="3">
        <v>0</v>
      </c>
      <c r="N5569" s="3">
        <v>0</v>
      </c>
      <c r="O5569" s="3">
        <v>0</v>
      </c>
      <c r="P5569" s="3">
        <v>1</v>
      </c>
      <c r="Q5569" s="3">
        <v>0</v>
      </c>
      <c r="R5569" s="26">
        <v>3</v>
      </c>
    </row>
    <row r="5570" spans="4:18" x14ac:dyDescent="0.2">
      <c r="D5570" s="200"/>
      <c r="E5570" s="4" t="s">
        <v>51</v>
      </c>
      <c r="F5570" s="5"/>
      <c r="G5570" s="6">
        <v>76</v>
      </c>
      <c r="H5570" s="8">
        <v>6</v>
      </c>
      <c r="I5570" s="1">
        <v>8</v>
      </c>
      <c r="J5570" s="1">
        <v>10</v>
      </c>
      <c r="K5570" s="1">
        <v>0</v>
      </c>
      <c r="L5570" s="1">
        <v>1</v>
      </c>
      <c r="M5570" s="1">
        <v>0</v>
      </c>
      <c r="N5570" s="1">
        <v>2</v>
      </c>
      <c r="O5570" s="1">
        <v>0</v>
      </c>
      <c r="P5570" s="1">
        <v>1</v>
      </c>
      <c r="Q5570" s="1">
        <v>9</v>
      </c>
      <c r="R5570" s="9">
        <v>43</v>
      </c>
    </row>
    <row r="5571" spans="4:18" x14ac:dyDescent="0.2">
      <c r="D5571" s="200"/>
      <c r="E5571" s="4" t="s">
        <v>52</v>
      </c>
      <c r="F5571" s="5"/>
      <c r="G5571" s="6">
        <v>21</v>
      </c>
      <c r="H5571" s="8">
        <v>2</v>
      </c>
      <c r="I5571" s="1">
        <v>3</v>
      </c>
      <c r="J5571" s="1">
        <v>3</v>
      </c>
      <c r="K5571" s="1">
        <v>0</v>
      </c>
      <c r="L5571" s="1">
        <v>0</v>
      </c>
      <c r="M5571" s="1">
        <v>1</v>
      </c>
      <c r="N5571" s="1">
        <v>0</v>
      </c>
      <c r="O5571" s="1">
        <v>1</v>
      </c>
      <c r="P5571" s="1">
        <v>0</v>
      </c>
      <c r="Q5571" s="1">
        <v>4</v>
      </c>
      <c r="R5571" s="9">
        <v>11</v>
      </c>
    </row>
    <row r="5572" spans="4:18" x14ac:dyDescent="0.2">
      <c r="D5572" s="200"/>
      <c r="E5572" s="4" t="s">
        <v>53</v>
      </c>
      <c r="F5572" s="5"/>
      <c r="G5572" s="6">
        <v>32</v>
      </c>
      <c r="H5572" s="8">
        <v>7</v>
      </c>
      <c r="I5572" s="1">
        <v>11</v>
      </c>
      <c r="J5572" s="1">
        <v>7</v>
      </c>
      <c r="K5572" s="1">
        <v>0</v>
      </c>
      <c r="L5572" s="1">
        <v>0</v>
      </c>
      <c r="M5572" s="1">
        <v>0</v>
      </c>
      <c r="N5572" s="1">
        <v>1</v>
      </c>
      <c r="O5572" s="1">
        <v>0</v>
      </c>
      <c r="P5572" s="1">
        <v>0</v>
      </c>
      <c r="Q5572" s="1">
        <v>3</v>
      </c>
      <c r="R5572" s="9">
        <v>14</v>
      </c>
    </row>
    <row r="5573" spans="4:18" x14ac:dyDescent="0.2">
      <c r="D5573" s="200"/>
      <c r="E5573" s="4" t="s">
        <v>54</v>
      </c>
      <c r="F5573" s="5"/>
      <c r="G5573" s="6">
        <v>170</v>
      </c>
      <c r="H5573" s="8">
        <v>30</v>
      </c>
      <c r="I5573" s="1">
        <v>29</v>
      </c>
      <c r="J5573" s="1">
        <v>27</v>
      </c>
      <c r="K5573" s="1">
        <v>1</v>
      </c>
      <c r="L5573" s="1">
        <v>5</v>
      </c>
      <c r="M5573" s="1">
        <v>6</v>
      </c>
      <c r="N5573" s="1">
        <v>5</v>
      </c>
      <c r="O5573" s="1">
        <v>1</v>
      </c>
      <c r="P5573" s="1">
        <v>3</v>
      </c>
      <c r="Q5573" s="1">
        <v>11</v>
      </c>
      <c r="R5573" s="9">
        <v>90</v>
      </c>
    </row>
    <row r="5574" spans="4:18" x14ac:dyDescent="0.2">
      <c r="D5574" s="200"/>
      <c r="E5574" s="4" t="s">
        <v>55</v>
      </c>
      <c r="F5574" s="5"/>
      <c r="G5574" s="6">
        <v>79</v>
      </c>
      <c r="H5574" s="8">
        <v>9</v>
      </c>
      <c r="I5574" s="1">
        <v>14</v>
      </c>
      <c r="J5574" s="1">
        <v>18</v>
      </c>
      <c r="K5574" s="1">
        <v>1</v>
      </c>
      <c r="L5574" s="1">
        <v>1</v>
      </c>
      <c r="M5574" s="1">
        <v>2</v>
      </c>
      <c r="N5574" s="1">
        <v>2</v>
      </c>
      <c r="O5574" s="1">
        <v>1</v>
      </c>
      <c r="P5574" s="1">
        <v>1</v>
      </c>
      <c r="Q5574" s="1">
        <v>14</v>
      </c>
      <c r="R5574" s="9">
        <v>30</v>
      </c>
    </row>
    <row r="5575" spans="4:18" x14ac:dyDescent="0.2">
      <c r="D5575" s="200"/>
      <c r="E5575" s="4" t="s">
        <v>56</v>
      </c>
      <c r="F5575" s="5"/>
      <c r="G5575" s="6">
        <v>127</v>
      </c>
      <c r="H5575" s="8">
        <v>11</v>
      </c>
      <c r="I5575" s="1">
        <v>19</v>
      </c>
      <c r="J5575" s="1">
        <v>12</v>
      </c>
      <c r="K5575" s="1">
        <v>1</v>
      </c>
      <c r="L5575" s="1">
        <v>0</v>
      </c>
      <c r="M5575" s="1">
        <v>5</v>
      </c>
      <c r="N5575" s="1">
        <v>3</v>
      </c>
      <c r="O5575" s="1">
        <v>1</v>
      </c>
      <c r="P5575" s="1">
        <v>1</v>
      </c>
      <c r="Q5575" s="1">
        <v>17</v>
      </c>
      <c r="R5575" s="9">
        <v>74</v>
      </c>
    </row>
    <row r="5576" spans="4:18" x14ac:dyDescent="0.2">
      <c r="D5576" s="200"/>
      <c r="E5576" s="4" t="s">
        <v>57</v>
      </c>
      <c r="F5576" s="5"/>
      <c r="G5576" s="6">
        <v>122</v>
      </c>
      <c r="H5576" s="8">
        <v>6</v>
      </c>
      <c r="I5576" s="1">
        <v>8</v>
      </c>
      <c r="J5576" s="1">
        <v>3</v>
      </c>
      <c r="K5576" s="1">
        <v>1</v>
      </c>
      <c r="L5576" s="1">
        <v>0</v>
      </c>
      <c r="M5576" s="1">
        <v>4</v>
      </c>
      <c r="N5576" s="1">
        <v>3</v>
      </c>
      <c r="O5576" s="1">
        <v>0</v>
      </c>
      <c r="P5576" s="1">
        <v>2</v>
      </c>
      <c r="Q5576" s="1">
        <v>19</v>
      </c>
      <c r="R5576" s="9">
        <v>80</v>
      </c>
    </row>
    <row r="5577" spans="4:18" x14ac:dyDescent="0.2">
      <c r="D5577" s="200"/>
      <c r="E5577" s="4" t="s">
        <v>58</v>
      </c>
      <c r="F5577" s="5"/>
      <c r="G5577" s="6">
        <v>42</v>
      </c>
      <c r="H5577" s="8">
        <v>11</v>
      </c>
      <c r="I5577" s="1">
        <v>10</v>
      </c>
      <c r="J5577" s="1">
        <v>5</v>
      </c>
      <c r="K5577" s="1">
        <v>0</v>
      </c>
      <c r="L5577" s="1">
        <v>0</v>
      </c>
      <c r="M5577" s="1">
        <v>0</v>
      </c>
      <c r="N5577" s="1">
        <v>1</v>
      </c>
      <c r="O5577" s="1">
        <v>0</v>
      </c>
      <c r="P5577" s="1">
        <v>1</v>
      </c>
      <c r="Q5577" s="1">
        <v>5</v>
      </c>
      <c r="R5577" s="9">
        <v>18</v>
      </c>
    </row>
    <row r="5578" spans="4:18" x14ac:dyDescent="0.2">
      <c r="D5578" s="200"/>
      <c r="E5578" s="4" t="s">
        <v>59</v>
      </c>
      <c r="F5578" s="5"/>
      <c r="G5578" s="6">
        <v>59</v>
      </c>
      <c r="H5578" s="8">
        <v>5</v>
      </c>
      <c r="I5578" s="1">
        <v>2</v>
      </c>
      <c r="J5578" s="1">
        <v>1</v>
      </c>
      <c r="K5578" s="1">
        <v>0</v>
      </c>
      <c r="L5578" s="1">
        <v>0</v>
      </c>
      <c r="M5578" s="1">
        <v>1</v>
      </c>
      <c r="N5578" s="1">
        <v>0</v>
      </c>
      <c r="O5578" s="1">
        <v>1</v>
      </c>
      <c r="P5578" s="1">
        <v>2</v>
      </c>
      <c r="Q5578" s="1">
        <v>8</v>
      </c>
      <c r="R5578" s="9">
        <v>43</v>
      </c>
    </row>
    <row r="5579" spans="4:18" x14ac:dyDescent="0.2">
      <c r="D5579" s="199" t="s">
        <v>60</v>
      </c>
      <c r="E5579" s="22" t="s">
        <v>61</v>
      </c>
      <c r="F5579" s="21"/>
      <c r="G5579" s="19">
        <v>94</v>
      </c>
      <c r="H5579" s="27">
        <v>7</v>
      </c>
      <c r="I5579" s="3">
        <v>11</v>
      </c>
      <c r="J5579" s="3">
        <v>6</v>
      </c>
      <c r="K5579" s="3">
        <v>0</v>
      </c>
      <c r="L5579" s="3">
        <v>0</v>
      </c>
      <c r="M5579" s="3">
        <v>0</v>
      </c>
      <c r="N5579" s="3">
        <v>0</v>
      </c>
      <c r="O5579" s="3">
        <v>1</v>
      </c>
      <c r="P5579" s="3">
        <v>5</v>
      </c>
      <c r="Q5579" s="3">
        <v>11</v>
      </c>
      <c r="R5579" s="26">
        <v>58</v>
      </c>
    </row>
    <row r="5580" spans="4:18" x14ac:dyDescent="0.2">
      <c r="D5580" s="200"/>
      <c r="E5580" s="4" t="s">
        <v>62</v>
      </c>
      <c r="F5580" s="5"/>
      <c r="G5580" s="6">
        <v>87</v>
      </c>
      <c r="H5580" s="8">
        <v>10</v>
      </c>
      <c r="I5580" s="1">
        <v>11</v>
      </c>
      <c r="J5580" s="1">
        <v>10</v>
      </c>
      <c r="K5580" s="1">
        <v>2</v>
      </c>
      <c r="L5580" s="1">
        <v>1</v>
      </c>
      <c r="M5580" s="1">
        <v>1</v>
      </c>
      <c r="N5580" s="1">
        <v>0</v>
      </c>
      <c r="O5580" s="1">
        <v>1</v>
      </c>
      <c r="P5580" s="1">
        <v>2</v>
      </c>
      <c r="Q5580" s="1">
        <v>13</v>
      </c>
      <c r="R5580" s="9">
        <v>47</v>
      </c>
    </row>
    <row r="5581" spans="4:18" x14ac:dyDescent="0.2">
      <c r="D5581" s="200"/>
      <c r="E5581" s="4" t="s">
        <v>63</v>
      </c>
      <c r="F5581" s="5"/>
      <c r="G5581" s="6">
        <v>79</v>
      </c>
      <c r="H5581" s="8">
        <v>8</v>
      </c>
      <c r="I5581" s="1">
        <v>11</v>
      </c>
      <c r="J5581" s="1">
        <v>11</v>
      </c>
      <c r="K5581" s="1">
        <v>0</v>
      </c>
      <c r="L5581" s="1">
        <v>1</v>
      </c>
      <c r="M5581" s="1">
        <v>3</v>
      </c>
      <c r="N5581" s="1">
        <v>2</v>
      </c>
      <c r="O5581" s="1">
        <v>0</v>
      </c>
      <c r="P5581" s="1">
        <v>0</v>
      </c>
      <c r="Q5581" s="1">
        <v>11</v>
      </c>
      <c r="R5581" s="9">
        <v>40</v>
      </c>
    </row>
    <row r="5582" spans="4:18" x14ac:dyDescent="0.2">
      <c r="D5582" s="200"/>
      <c r="E5582" s="4" t="s">
        <v>64</v>
      </c>
      <c r="F5582" s="5"/>
      <c r="G5582" s="6">
        <v>81</v>
      </c>
      <c r="H5582" s="8">
        <v>7</v>
      </c>
      <c r="I5582" s="1">
        <v>10</v>
      </c>
      <c r="J5582" s="1">
        <v>10</v>
      </c>
      <c r="K5582" s="1">
        <v>0</v>
      </c>
      <c r="L5582" s="1">
        <v>0</v>
      </c>
      <c r="M5582" s="1">
        <v>1</v>
      </c>
      <c r="N5582" s="1">
        <v>0</v>
      </c>
      <c r="O5582" s="1">
        <v>1</v>
      </c>
      <c r="P5582" s="1">
        <v>0</v>
      </c>
      <c r="Q5582" s="1">
        <v>6</v>
      </c>
      <c r="R5582" s="9">
        <v>51</v>
      </c>
    </row>
    <row r="5583" spans="4:18" x14ac:dyDescent="0.2">
      <c r="D5583" s="200"/>
      <c r="E5583" s="4" t="s">
        <v>65</v>
      </c>
      <c r="F5583" s="5"/>
      <c r="G5583" s="6">
        <v>79</v>
      </c>
      <c r="H5583" s="8">
        <v>10</v>
      </c>
      <c r="I5583" s="1">
        <v>9</v>
      </c>
      <c r="J5583" s="1">
        <v>8</v>
      </c>
      <c r="K5583" s="1">
        <v>1</v>
      </c>
      <c r="L5583" s="1">
        <v>0</v>
      </c>
      <c r="M5583" s="1">
        <v>1</v>
      </c>
      <c r="N5583" s="1">
        <v>2</v>
      </c>
      <c r="O5583" s="1">
        <v>0</v>
      </c>
      <c r="P5583" s="1">
        <v>0</v>
      </c>
      <c r="Q5583" s="1">
        <v>11</v>
      </c>
      <c r="R5583" s="9">
        <v>44</v>
      </c>
    </row>
    <row r="5584" spans="4:18" x14ac:dyDescent="0.2">
      <c r="D5584" s="200"/>
      <c r="E5584" s="4" t="s">
        <v>66</v>
      </c>
      <c r="F5584" s="5"/>
      <c r="G5584" s="6">
        <v>71</v>
      </c>
      <c r="H5584" s="8">
        <v>11</v>
      </c>
      <c r="I5584" s="1">
        <v>15</v>
      </c>
      <c r="J5584" s="1">
        <v>10</v>
      </c>
      <c r="K5584" s="1">
        <v>0</v>
      </c>
      <c r="L5584" s="1">
        <v>1</v>
      </c>
      <c r="M5584" s="1">
        <v>3</v>
      </c>
      <c r="N5584" s="1">
        <v>2</v>
      </c>
      <c r="O5584" s="1">
        <v>1</v>
      </c>
      <c r="P5584" s="1">
        <v>1</v>
      </c>
      <c r="Q5584" s="1">
        <v>5</v>
      </c>
      <c r="R5584" s="9">
        <v>39</v>
      </c>
    </row>
    <row r="5585" spans="2:18" x14ac:dyDescent="0.2">
      <c r="D5585" s="200"/>
      <c r="E5585" s="4" t="s">
        <v>67</v>
      </c>
      <c r="F5585" s="5"/>
      <c r="G5585" s="6">
        <v>108</v>
      </c>
      <c r="H5585" s="8">
        <v>13</v>
      </c>
      <c r="I5585" s="1">
        <v>17</v>
      </c>
      <c r="J5585" s="1">
        <v>13</v>
      </c>
      <c r="K5585" s="1">
        <v>1</v>
      </c>
      <c r="L5585" s="1">
        <v>3</v>
      </c>
      <c r="M5585" s="1">
        <v>4</v>
      </c>
      <c r="N5585" s="1">
        <v>6</v>
      </c>
      <c r="O5585" s="1">
        <v>0</v>
      </c>
      <c r="P5585" s="1">
        <v>3</v>
      </c>
      <c r="Q5585" s="1">
        <v>13</v>
      </c>
      <c r="R5585" s="9">
        <v>57</v>
      </c>
    </row>
    <row r="5586" spans="2:18" x14ac:dyDescent="0.2">
      <c r="D5586" s="200"/>
      <c r="E5586" s="4" t="s">
        <v>68</v>
      </c>
      <c r="F5586" s="5"/>
      <c r="G5586" s="6">
        <v>39</v>
      </c>
      <c r="H5586" s="8">
        <v>6</v>
      </c>
      <c r="I5586" s="1">
        <v>5</v>
      </c>
      <c r="J5586" s="1">
        <v>6</v>
      </c>
      <c r="K5586" s="1">
        <v>0</v>
      </c>
      <c r="L5586" s="1">
        <v>0</v>
      </c>
      <c r="M5586" s="1">
        <v>0</v>
      </c>
      <c r="N5586" s="1">
        <v>2</v>
      </c>
      <c r="O5586" s="1">
        <v>0</v>
      </c>
      <c r="P5586" s="1">
        <v>1</v>
      </c>
      <c r="Q5586" s="1">
        <v>5</v>
      </c>
      <c r="R5586" s="9">
        <v>20</v>
      </c>
    </row>
    <row r="5587" spans="2:18" x14ac:dyDescent="0.2">
      <c r="D5587" s="200"/>
      <c r="E5587" s="4" t="s">
        <v>69</v>
      </c>
      <c r="F5587" s="5"/>
      <c r="G5587" s="6">
        <v>29</v>
      </c>
      <c r="H5587" s="8">
        <v>5</v>
      </c>
      <c r="I5587" s="1">
        <v>6</v>
      </c>
      <c r="J5587" s="1">
        <v>2</v>
      </c>
      <c r="K5587" s="1">
        <v>0</v>
      </c>
      <c r="L5587" s="1">
        <v>1</v>
      </c>
      <c r="M5587" s="1">
        <v>3</v>
      </c>
      <c r="N5587" s="1">
        <v>2</v>
      </c>
      <c r="O5587" s="1">
        <v>1</v>
      </c>
      <c r="P5587" s="1">
        <v>0</v>
      </c>
      <c r="Q5587" s="1">
        <v>6</v>
      </c>
      <c r="R5587" s="9">
        <v>12</v>
      </c>
    </row>
    <row r="5588" spans="2:18" x14ac:dyDescent="0.2">
      <c r="D5588" s="93" t="s">
        <v>70</v>
      </c>
      <c r="E5588" s="89" t="s">
        <v>18</v>
      </c>
      <c r="F5588" s="92"/>
      <c r="G5588" s="94">
        <v>0</v>
      </c>
      <c r="H5588" s="122">
        <v>0</v>
      </c>
      <c r="I5588" s="63">
        <v>0</v>
      </c>
      <c r="J5588" s="63">
        <v>0</v>
      </c>
      <c r="K5588" s="63">
        <v>0</v>
      </c>
      <c r="L5588" s="63">
        <v>0</v>
      </c>
      <c r="M5588" s="63">
        <v>0</v>
      </c>
      <c r="N5588" s="63">
        <v>0</v>
      </c>
      <c r="O5588" s="63">
        <v>0</v>
      </c>
      <c r="P5588" s="63">
        <v>0</v>
      </c>
      <c r="Q5588" s="63">
        <v>0</v>
      </c>
      <c r="R5588" s="121">
        <v>0</v>
      </c>
    </row>
    <row r="5590" spans="2:18" x14ac:dyDescent="0.2">
      <c r="B5590" s="40" t="str">
        <f xml:space="preserve"> HYPERLINK("#'目次'!B237", "[231]")</f>
        <v>[231]</v>
      </c>
      <c r="C5590" s="23" t="s">
        <v>364</v>
      </c>
    </row>
    <row r="5591" spans="2:18" x14ac:dyDescent="0.2">
      <c r="C5591" s="186" t="s">
        <v>326</v>
      </c>
    </row>
    <row r="5593" spans="2:18" x14ac:dyDescent="0.2">
      <c r="C5593" s="23" t="s">
        <v>73</v>
      </c>
    </row>
    <row r="5594" spans="2:18" ht="48" x14ac:dyDescent="0.2">
      <c r="D5594" s="195"/>
      <c r="E5594" s="196"/>
      <c r="F5594" s="196"/>
      <c r="G5594" s="37" t="s">
        <v>15</v>
      </c>
      <c r="H5594" s="33" t="s">
        <v>347</v>
      </c>
      <c r="I5594" s="13" t="s">
        <v>348</v>
      </c>
      <c r="J5594" s="13" t="s">
        <v>349</v>
      </c>
      <c r="K5594" s="13" t="s">
        <v>350</v>
      </c>
      <c r="L5594" s="13" t="s">
        <v>351</v>
      </c>
      <c r="M5594" s="13" t="s">
        <v>352</v>
      </c>
      <c r="N5594" s="13" t="s">
        <v>353</v>
      </c>
      <c r="O5594" s="13" t="s">
        <v>354</v>
      </c>
      <c r="P5594" s="13" t="s">
        <v>355</v>
      </c>
      <c r="Q5594" s="13" t="s">
        <v>99</v>
      </c>
      <c r="R5594" s="38" t="s">
        <v>18</v>
      </c>
    </row>
    <row r="5595" spans="2:18" x14ac:dyDescent="0.2">
      <c r="D5595" s="197"/>
      <c r="E5595" s="198"/>
      <c r="F5595" s="198"/>
      <c r="G5595" s="35"/>
      <c r="H5595" s="39"/>
      <c r="I5595" s="14"/>
      <c r="J5595" s="14"/>
      <c r="K5595" s="14"/>
      <c r="L5595" s="14"/>
      <c r="M5595" s="14"/>
      <c r="N5595" s="14"/>
      <c r="O5595" s="14"/>
      <c r="P5595" s="14"/>
      <c r="Q5595" s="14"/>
      <c r="R5595" s="34"/>
    </row>
    <row r="5596" spans="2:18" x14ac:dyDescent="0.2">
      <c r="D5596" s="56"/>
      <c r="E5596" s="58" t="s">
        <v>15</v>
      </c>
      <c r="F5596" s="46"/>
      <c r="G5596" s="36">
        <v>734</v>
      </c>
      <c r="H5596" s="17">
        <v>87</v>
      </c>
      <c r="I5596" s="17">
        <v>104</v>
      </c>
      <c r="J5596" s="17">
        <v>87</v>
      </c>
      <c r="K5596" s="17">
        <v>4</v>
      </c>
      <c r="L5596" s="17">
        <v>7</v>
      </c>
      <c r="M5596" s="17">
        <v>19</v>
      </c>
      <c r="N5596" s="17">
        <v>17</v>
      </c>
      <c r="O5596" s="17">
        <v>5</v>
      </c>
      <c r="P5596" s="17">
        <v>12</v>
      </c>
      <c r="Q5596" s="17">
        <v>90</v>
      </c>
      <c r="R5596" s="47">
        <v>407</v>
      </c>
    </row>
    <row r="5597" spans="2:18" x14ac:dyDescent="0.2">
      <c r="D5597" s="199" t="s">
        <v>74</v>
      </c>
      <c r="E5597" s="22" t="s">
        <v>75</v>
      </c>
      <c r="F5597" s="21"/>
      <c r="G5597" s="19">
        <v>348</v>
      </c>
      <c r="H5597" s="27">
        <v>49</v>
      </c>
      <c r="I5597" s="3">
        <v>55</v>
      </c>
      <c r="J5597" s="3">
        <v>53</v>
      </c>
      <c r="K5597" s="3">
        <v>1</v>
      </c>
      <c r="L5597" s="3">
        <v>6</v>
      </c>
      <c r="M5597" s="3">
        <v>6</v>
      </c>
      <c r="N5597" s="3">
        <v>7</v>
      </c>
      <c r="O5597" s="3">
        <v>2</v>
      </c>
      <c r="P5597" s="3">
        <v>5</v>
      </c>
      <c r="Q5597" s="3">
        <v>34</v>
      </c>
      <c r="R5597" s="26">
        <v>189</v>
      </c>
    </row>
    <row r="5598" spans="2:18" x14ac:dyDescent="0.2">
      <c r="D5598" s="200"/>
      <c r="E5598" s="4" t="s">
        <v>34</v>
      </c>
      <c r="F5598" s="5"/>
      <c r="G5598" s="6">
        <v>9</v>
      </c>
      <c r="H5598" s="8">
        <v>1</v>
      </c>
      <c r="I5598" s="1">
        <v>2</v>
      </c>
      <c r="J5598" s="1">
        <v>1</v>
      </c>
      <c r="K5598" s="1">
        <v>0</v>
      </c>
      <c r="L5598" s="1">
        <v>0</v>
      </c>
      <c r="M5598" s="1">
        <v>0</v>
      </c>
      <c r="N5598" s="1">
        <v>0</v>
      </c>
      <c r="O5598" s="1">
        <v>0</v>
      </c>
      <c r="P5598" s="1">
        <v>1</v>
      </c>
      <c r="Q5598" s="1">
        <v>2</v>
      </c>
      <c r="R5598" s="9">
        <v>3</v>
      </c>
    </row>
    <row r="5599" spans="2:18" x14ac:dyDescent="0.2">
      <c r="D5599" s="200"/>
      <c r="E5599" s="4" t="s">
        <v>35</v>
      </c>
      <c r="F5599" s="5"/>
      <c r="G5599" s="6">
        <v>42</v>
      </c>
      <c r="H5599" s="8">
        <v>9</v>
      </c>
      <c r="I5599" s="1">
        <v>8</v>
      </c>
      <c r="J5599" s="1">
        <v>6</v>
      </c>
      <c r="K5599" s="1">
        <v>0</v>
      </c>
      <c r="L5599" s="1">
        <v>4</v>
      </c>
      <c r="M5599" s="1">
        <v>2</v>
      </c>
      <c r="N5599" s="1">
        <v>1</v>
      </c>
      <c r="O5599" s="1">
        <v>0</v>
      </c>
      <c r="P5599" s="1">
        <v>1</v>
      </c>
      <c r="Q5599" s="1">
        <v>5</v>
      </c>
      <c r="R5599" s="9">
        <v>17</v>
      </c>
    </row>
    <row r="5600" spans="2:18" x14ac:dyDescent="0.2">
      <c r="D5600" s="200"/>
      <c r="E5600" s="4" t="s">
        <v>36</v>
      </c>
      <c r="F5600" s="5"/>
      <c r="G5600" s="6">
        <v>70</v>
      </c>
      <c r="H5600" s="8">
        <v>16</v>
      </c>
      <c r="I5600" s="1">
        <v>15</v>
      </c>
      <c r="J5600" s="1">
        <v>17</v>
      </c>
      <c r="K5600" s="1">
        <v>0</v>
      </c>
      <c r="L5600" s="1">
        <v>0</v>
      </c>
      <c r="M5600" s="1">
        <v>0</v>
      </c>
      <c r="N5600" s="1">
        <v>4</v>
      </c>
      <c r="O5600" s="1">
        <v>0</v>
      </c>
      <c r="P5600" s="1">
        <v>1</v>
      </c>
      <c r="Q5600" s="1">
        <v>5</v>
      </c>
      <c r="R5600" s="9">
        <v>31</v>
      </c>
    </row>
    <row r="5601" spans="2:18" x14ac:dyDescent="0.2">
      <c r="D5601" s="200"/>
      <c r="E5601" s="4" t="s">
        <v>37</v>
      </c>
      <c r="F5601" s="5"/>
      <c r="G5601" s="6">
        <v>76</v>
      </c>
      <c r="H5601" s="8">
        <v>9</v>
      </c>
      <c r="I5601" s="1">
        <v>16</v>
      </c>
      <c r="J5601" s="1">
        <v>18</v>
      </c>
      <c r="K5601" s="1">
        <v>1</v>
      </c>
      <c r="L5601" s="1">
        <v>0</v>
      </c>
      <c r="M5601" s="1">
        <v>1</v>
      </c>
      <c r="N5601" s="1">
        <v>1</v>
      </c>
      <c r="O5601" s="1">
        <v>0</v>
      </c>
      <c r="P5601" s="1">
        <v>0</v>
      </c>
      <c r="Q5601" s="1">
        <v>8</v>
      </c>
      <c r="R5601" s="9">
        <v>36</v>
      </c>
    </row>
    <row r="5602" spans="2:18" x14ac:dyDescent="0.2">
      <c r="D5602" s="200"/>
      <c r="E5602" s="4" t="s">
        <v>38</v>
      </c>
      <c r="F5602" s="5"/>
      <c r="G5602" s="6">
        <v>63</v>
      </c>
      <c r="H5602" s="8">
        <v>8</v>
      </c>
      <c r="I5602" s="1">
        <v>10</v>
      </c>
      <c r="J5602" s="1">
        <v>4</v>
      </c>
      <c r="K5602" s="1">
        <v>0</v>
      </c>
      <c r="L5602" s="1">
        <v>1</v>
      </c>
      <c r="M5602" s="1">
        <v>2</v>
      </c>
      <c r="N5602" s="1">
        <v>1</v>
      </c>
      <c r="O5602" s="1">
        <v>1</v>
      </c>
      <c r="P5602" s="1">
        <v>1</v>
      </c>
      <c r="Q5602" s="1">
        <v>3</v>
      </c>
      <c r="R5602" s="9">
        <v>43</v>
      </c>
    </row>
    <row r="5603" spans="2:18" x14ac:dyDescent="0.2">
      <c r="D5603" s="200"/>
      <c r="E5603" s="4" t="s">
        <v>39</v>
      </c>
      <c r="F5603" s="5"/>
      <c r="G5603" s="6">
        <v>63</v>
      </c>
      <c r="H5603" s="8">
        <v>4</v>
      </c>
      <c r="I5603" s="1">
        <v>2</v>
      </c>
      <c r="J5603" s="1">
        <v>6</v>
      </c>
      <c r="K5603" s="1">
        <v>0</v>
      </c>
      <c r="L5603" s="1">
        <v>1</v>
      </c>
      <c r="M5603" s="1">
        <v>1</v>
      </c>
      <c r="N5603" s="1">
        <v>0</v>
      </c>
      <c r="O5603" s="1">
        <v>1</v>
      </c>
      <c r="P5603" s="1">
        <v>1</v>
      </c>
      <c r="Q5603" s="1">
        <v>7</v>
      </c>
      <c r="R5603" s="9">
        <v>42</v>
      </c>
    </row>
    <row r="5604" spans="2:18" x14ac:dyDescent="0.2">
      <c r="D5604" s="200"/>
      <c r="E5604" s="4" t="s">
        <v>40</v>
      </c>
      <c r="F5604" s="5"/>
      <c r="G5604" s="6">
        <v>25</v>
      </c>
      <c r="H5604" s="8">
        <v>2</v>
      </c>
      <c r="I5604" s="1">
        <v>2</v>
      </c>
      <c r="J5604" s="1">
        <v>1</v>
      </c>
      <c r="K5604" s="1">
        <v>0</v>
      </c>
      <c r="L5604" s="1">
        <v>0</v>
      </c>
      <c r="M5604" s="1">
        <v>0</v>
      </c>
      <c r="N5604" s="1">
        <v>0</v>
      </c>
      <c r="O5604" s="1">
        <v>0</v>
      </c>
      <c r="P5604" s="1">
        <v>0</v>
      </c>
      <c r="Q5604" s="1">
        <v>4</v>
      </c>
      <c r="R5604" s="9">
        <v>17</v>
      </c>
    </row>
    <row r="5605" spans="2:18" x14ac:dyDescent="0.2">
      <c r="D5605" s="199" t="s">
        <v>76</v>
      </c>
      <c r="E5605" s="22" t="s">
        <v>77</v>
      </c>
      <c r="F5605" s="21"/>
      <c r="G5605" s="19">
        <v>386</v>
      </c>
      <c r="H5605" s="27">
        <v>38</v>
      </c>
      <c r="I5605" s="3">
        <v>49</v>
      </c>
      <c r="J5605" s="3">
        <v>34</v>
      </c>
      <c r="K5605" s="3">
        <v>3</v>
      </c>
      <c r="L5605" s="3">
        <v>1</v>
      </c>
      <c r="M5605" s="3">
        <v>13</v>
      </c>
      <c r="N5605" s="3">
        <v>10</v>
      </c>
      <c r="O5605" s="3">
        <v>3</v>
      </c>
      <c r="P5605" s="3">
        <v>7</v>
      </c>
      <c r="Q5605" s="3">
        <v>56</v>
      </c>
      <c r="R5605" s="26">
        <v>218</v>
      </c>
    </row>
    <row r="5606" spans="2:18" x14ac:dyDescent="0.2">
      <c r="D5606" s="200"/>
      <c r="E5606" s="4" t="s">
        <v>34</v>
      </c>
      <c r="F5606" s="5"/>
      <c r="G5606" s="6">
        <v>10</v>
      </c>
      <c r="H5606" s="8">
        <v>2</v>
      </c>
      <c r="I5606" s="1">
        <v>2</v>
      </c>
      <c r="J5606" s="1">
        <v>0</v>
      </c>
      <c r="K5606" s="1">
        <v>0</v>
      </c>
      <c r="L5606" s="1">
        <v>0</v>
      </c>
      <c r="M5606" s="1">
        <v>0</v>
      </c>
      <c r="N5606" s="1">
        <v>0</v>
      </c>
      <c r="O5606" s="1">
        <v>0</v>
      </c>
      <c r="P5606" s="1">
        <v>0</v>
      </c>
      <c r="Q5606" s="1">
        <v>0</v>
      </c>
      <c r="R5606" s="9">
        <v>6</v>
      </c>
    </row>
    <row r="5607" spans="2:18" x14ac:dyDescent="0.2">
      <c r="D5607" s="200"/>
      <c r="E5607" s="4" t="s">
        <v>35</v>
      </c>
      <c r="F5607" s="5"/>
      <c r="G5607" s="6">
        <v>55</v>
      </c>
      <c r="H5607" s="8">
        <v>7</v>
      </c>
      <c r="I5607" s="1">
        <v>7</v>
      </c>
      <c r="J5607" s="1">
        <v>7</v>
      </c>
      <c r="K5607" s="1">
        <v>0</v>
      </c>
      <c r="L5607" s="1">
        <v>0</v>
      </c>
      <c r="M5607" s="1">
        <v>1</v>
      </c>
      <c r="N5607" s="1">
        <v>2</v>
      </c>
      <c r="O5607" s="1">
        <v>1</v>
      </c>
      <c r="P5607" s="1">
        <v>2</v>
      </c>
      <c r="Q5607" s="1">
        <v>9</v>
      </c>
      <c r="R5607" s="9">
        <v>27</v>
      </c>
    </row>
    <row r="5608" spans="2:18" x14ac:dyDescent="0.2">
      <c r="D5608" s="200"/>
      <c r="E5608" s="4" t="s">
        <v>36</v>
      </c>
      <c r="F5608" s="5"/>
      <c r="G5608" s="6">
        <v>72</v>
      </c>
      <c r="H5608" s="8">
        <v>8</v>
      </c>
      <c r="I5608" s="1">
        <v>14</v>
      </c>
      <c r="J5608" s="1">
        <v>10</v>
      </c>
      <c r="K5608" s="1">
        <v>1</v>
      </c>
      <c r="L5608" s="1">
        <v>1</v>
      </c>
      <c r="M5608" s="1">
        <v>5</v>
      </c>
      <c r="N5608" s="1">
        <v>2</v>
      </c>
      <c r="O5608" s="1">
        <v>1</v>
      </c>
      <c r="P5608" s="1">
        <v>1</v>
      </c>
      <c r="Q5608" s="1">
        <v>13</v>
      </c>
      <c r="R5608" s="9">
        <v>32</v>
      </c>
    </row>
    <row r="5609" spans="2:18" x14ac:dyDescent="0.2">
      <c r="D5609" s="200"/>
      <c r="E5609" s="4" t="s">
        <v>37</v>
      </c>
      <c r="F5609" s="5"/>
      <c r="G5609" s="6">
        <v>88</v>
      </c>
      <c r="H5609" s="8">
        <v>8</v>
      </c>
      <c r="I5609" s="1">
        <v>14</v>
      </c>
      <c r="J5609" s="1">
        <v>7</v>
      </c>
      <c r="K5609" s="1">
        <v>0</v>
      </c>
      <c r="L5609" s="1">
        <v>0</v>
      </c>
      <c r="M5609" s="1">
        <v>1</v>
      </c>
      <c r="N5609" s="1">
        <v>3</v>
      </c>
      <c r="O5609" s="1">
        <v>0</v>
      </c>
      <c r="P5609" s="1">
        <v>2</v>
      </c>
      <c r="Q5609" s="1">
        <v>16</v>
      </c>
      <c r="R5609" s="9">
        <v>43</v>
      </c>
    </row>
    <row r="5610" spans="2:18" x14ac:dyDescent="0.2">
      <c r="D5610" s="200"/>
      <c r="E5610" s="4" t="s">
        <v>38</v>
      </c>
      <c r="F5610" s="5"/>
      <c r="G5610" s="6">
        <v>66</v>
      </c>
      <c r="H5610" s="8">
        <v>7</v>
      </c>
      <c r="I5610" s="1">
        <v>11</v>
      </c>
      <c r="J5610" s="1">
        <v>9</v>
      </c>
      <c r="K5610" s="1">
        <v>1</v>
      </c>
      <c r="L5610" s="1">
        <v>0</v>
      </c>
      <c r="M5610" s="1">
        <v>5</v>
      </c>
      <c r="N5610" s="1">
        <v>3</v>
      </c>
      <c r="O5610" s="1">
        <v>0</v>
      </c>
      <c r="P5610" s="1">
        <v>0</v>
      </c>
      <c r="Q5610" s="1">
        <v>6</v>
      </c>
      <c r="R5610" s="9">
        <v>37</v>
      </c>
    </row>
    <row r="5611" spans="2:18" x14ac:dyDescent="0.2">
      <c r="D5611" s="200"/>
      <c r="E5611" s="4" t="s">
        <v>39</v>
      </c>
      <c r="F5611" s="5"/>
      <c r="G5611" s="6">
        <v>64</v>
      </c>
      <c r="H5611" s="8">
        <v>5</v>
      </c>
      <c r="I5611" s="1">
        <v>1</v>
      </c>
      <c r="J5611" s="1">
        <v>1</v>
      </c>
      <c r="K5611" s="1">
        <v>1</v>
      </c>
      <c r="L5611" s="1">
        <v>0</v>
      </c>
      <c r="M5611" s="1">
        <v>1</v>
      </c>
      <c r="N5611" s="1">
        <v>0</v>
      </c>
      <c r="O5611" s="1">
        <v>0</v>
      </c>
      <c r="P5611" s="1">
        <v>1</v>
      </c>
      <c r="Q5611" s="1">
        <v>7</v>
      </c>
      <c r="R5611" s="9">
        <v>49</v>
      </c>
    </row>
    <row r="5612" spans="2:18" x14ac:dyDescent="0.2">
      <c r="D5612" s="201"/>
      <c r="E5612" s="57" t="s">
        <v>40</v>
      </c>
      <c r="F5612" s="59"/>
      <c r="G5612" s="55">
        <v>31</v>
      </c>
      <c r="H5612" s="77">
        <v>1</v>
      </c>
      <c r="I5612" s="32">
        <v>0</v>
      </c>
      <c r="J5612" s="32">
        <v>0</v>
      </c>
      <c r="K5612" s="32">
        <v>0</v>
      </c>
      <c r="L5612" s="32">
        <v>0</v>
      </c>
      <c r="M5612" s="32">
        <v>0</v>
      </c>
      <c r="N5612" s="32">
        <v>0</v>
      </c>
      <c r="O5612" s="32">
        <v>1</v>
      </c>
      <c r="P5612" s="32">
        <v>1</v>
      </c>
      <c r="Q5612" s="32">
        <v>5</v>
      </c>
      <c r="R5612" s="80">
        <v>24</v>
      </c>
    </row>
    <row r="5614" spans="2:18" x14ac:dyDescent="0.2">
      <c r="B5614" s="40" t="str">
        <f xml:space="preserve"> HYPERLINK("#'目次'!B238", "[232]")</f>
        <v>[232]</v>
      </c>
      <c r="C5614" s="23" t="s">
        <v>364</v>
      </c>
    </row>
    <row r="5615" spans="2:18" x14ac:dyDescent="0.2">
      <c r="C5615" s="186" t="s">
        <v>326</v>
      </c>
    </row>
    <row r="5617" spans="3:18" x14ac:dyDescent="0.2">
      <c r="C5617" s="23" t="s">
        <v>80</v>
      </c>
    </row>
    <row r="5618" spans="3:18" ht="48" x14ac:dyDescent="0.2">
      <c r="E5618" s="195"/>
      <c r="F5618" s="196"/>
      <c r="G5618" s="37" t="s">
        <v>15</v>
      </c>
      <c r="H5618" s="33" t="s">
        <v>347</v>
      </c>
      <c r="I5618" s="13" t="s">
        <v>348</v>
      </c>
      <c r="J5618" s="13" t="s">
        <v>349</v>
      </c>
      <c r="K5618" s="13" t="s">
        <v>350</v>
      </c>
      <c r="L5618" s="13" t="s">
        <v>351</v>
      </c>
      <c r="M5618" s="13" t="s">
        <v>352</v>
      </c>
      <c r="N5618" s="13" t="s">
        <v>353</v>
      </c>
      <c r="O5618" s="13" t="s">
        <v>354</v>
      </c>
      <c r="P5618" s="13" t="s">
        <v>355</v>
      </c>
      <c r="Q5618" s="13" t="s">
        <v>99</v>
      </c>
      <c r="R5618" s="38" t="s">
        <v>18</v>
      </c>
    </row>
    <row r="5619" spans="3:18" x14ac:dyDescent="0.2">
      <c r="E5619" s="197"/>
      <c r="F5619" s="198"/>
      <c r="G5619" s="35"/>
      <c r="H5619" s="39"/>
      <c r="I5619" s="14"/>
      <c r="J5619" s="14"/>
      <c r="K5619" s="14"/>
      <c r="L5619" s="14"/>
      <c r="M5619" s="14"/>
      <c r="N5619" s="14"/>
      <c r="O5619" s="14"/>
      <c r="P5619" s="14"/>
      <c r="Q5619" s="14"/>
      <c r="R5619" s="34"/>
    </row>
    <row r="5620" spans="3:18" x14ac:dyDescent="0.2">
      <c r="E5620" s="91" t="s">
        <v>15</v>
      </c>
      <c r="F5620" s="46"/>
      <c r="G5620" s="36">
        <v>734</v>
      </c>
      <c r="H5620" s="17">
        <v>87</v>
      </c>
      <c r="I5620" s="17">
        <v>104</v>
      </c>
      <c r="J5620" s="17">
        <v>87</v>
      </c>
      <c r="K5620" s="17">
        <v>4</v>
      </c>
      <c r="L5620" s="17">
        <v>7</v>
      </c>
      <c r="M5620" s="17">
        <v>19</v>
      </c>
      <c r="N5620" s="17">
        <v>17</v>
      </c>
      <c r="O5620" s="17">
        <v>5</v>
      </c>
      <c r="P5620" s="17">
        <v>12</v>
      </c>
      <c r="Q5620" s="17">
        <v>90</v>
      </c>
      <c r="R5620" s="47">
        <v>407</v>
      </c>
    </row>
    <row r="5621" spans="3:18" x14ac:dyDescent="0.2">
      <c r="E5621" s="4" t="s">
        <v>81</v>
      </c>
      <c r="F5621" s="5"/>
      <c r="G5621" s="19">
        <v>30</v>
      </c>
      <c r="H5621" s="27">
        <v>3</v>
      </c>
      <c r="I5621" s="3">
        <v>3</v>
      </c>
      <c r="J5621" s="3">
        <v>3</v>
      </c>
      <c r="K5621" s="3">
        <v>1</v>
      </c>
      <c r="L5621" s="3">
        <v>0</v>
      </c>
      <c r="M5621" s="3">
        <v>0</v>
      </c>
      <c r="N5621" s="3">
        <v>0</v>
      </c>
      <c r="O5621" s="3">
        <v>0</v>
      </c>
      <c r="P5621" s="3">
        <v>1</v>
      </c>
      <c r="Q5621" s="3">
        <v>2</v>
      </c>
      <c r="R5621" s="26">
        <v>18</v>
      </c>
    </row>
    <row r="5622" spans="3:18" x14ac:dyDescent="0.2">
      <c r="E5622" s="4" t="s">
        <v>82</v>
      </c>
      <c r="F5622" s="5"/>
      <c r="G5622" s="6">
        <v>47</v>
      </c>
      <c r="H5622" s="8">
        <v>4</v>
      </c>
      <c r="I5622" s="1">
        <v>9</v>
      </c>
      <c r="J5622" s="1">
        <v>11</v>
      </c>
      <c r="K5622" s="1">
        <v>0</v>
      </c>
      <c r="L5622" s="1">
        <v>0</v>
      </c>
      <c r="M5622" s="1">
        <v>1</v>
      </c>
      <c r="N5622" s="1">
        <v>0</v>
      </c>
      <c r="O5622" s="1">
        <v>0</v>
      </c>
      <c r="P5622" s="1">
        <v>1</v>
      </c>
      <c r="Q5622" s="1">
        <v>2</v>
      </c>
      <c r="R5622" s="9">
        <v>26</v>
      </c>
    </row>
    <row r="5623" spans="3:18" x14ac:dyDescent="0.2">
      <c r="E5623" s="4" t="s">
        <v>83</v>
      </c>
      <c r="F5623" s="5"/>
      <c r="G5623" s="6">
        <v>296</v>
      </c>
      <c r="H5623" s="8">
        <v>42</v>
      </c>
      <c r="I5623" s="1">
        <v>43</v>
      </c>
      <c r="J5623" s="1">
        <v>35</v>
      </c>
      <c r="K5623" s="1">
        <v>0</v>
      </c>
      <c r="L5623" s="1">
        <v>1</v>
      </c>
      <c r="M5623" s="1">
        <v>12</v>
      </c>
      <c r="N5623" s="1">
        <v>11</v>
      </c>
      <c r="O5623" s="1">
        <v>3</v>
      </c>
      <c r="P5623" s="1">
        <v>6</v>
      </c>
      <c r="Q5623" s="1">
        <v>38</v>
      </c>
      <c r="R5623" s="9">
        <v>159</v>
      </c>
    </row>
    <row r="5624" spans="3:18" x14ac:dyDescent="0.2">
      <c r="E5624" s="4" t="s">
        <v>84</v>
      </c>
      <c r="F5624" s="5"/>
      <c r="G5624" s="6">
        <v>19</v>
      </c>
      <c r="H5624" s="8">
        <v>2</v>
      </c>
      <c r="I5624" s="1">
        <v>1</v>
      </c>
      <c r="J5624" s="1">
        <v>2</v>
      </c>
      <c r="K5624" s="1">
        <v>1</v>
      </c>
      <c r="L5624" s="1">
        <v>0</v>
      </c>
      <c r="M5624" s="1">
        <v>0</v>
      </c>
      <c r="N5624" s="1">
        <v>0</v>
      </c>
      <c r="O5624" s="1">
        <v>0</v>
      </c>
      <c r="P5624" s="1">
        <v>0</v>
      </c>
      <c r="Q5624" s="1">
        <v>5</v>
      </c>
      <c r="R5624" s="9">
        <v>10</v>
      </c>
    </row>
    <row r="5625" spans="3:18" x14ac:dyDescent="0.2">
      <c r="E5625" s="4" t="s">
        <v>85</v>
      </c>
      <c r="F5625" s="5"/>
      <c r="G5625" s="6">
        <v>83</v>
      </c>
      <c r="H5625" s="8">
        <v>7</v>
      </c>
      <c r="I5625" s="1">
        <v>9</v>
      </c>
      <c r="J5625" s="1">
        <v>8</v>
      </c>
      <c r="K5625" s="1">
        <v>0</v>
      </c>
      <c r="L5625" s="1">
        <v>1</v>
      </c>
      <c r="M5625" s="1">
        <v>2</v>
      </c>
      <c r="N5625" s="1">
        <v>1</v>
      </c>
      <c r="O5625" s="1">
        <v>0</v>
      </c>
      <c r="P5625" s="1">
        <v>1</v>
      </c>
      <c r="Q5625" s="1">
        <v>10</v>
      </c>
      <c r="R5625" s="9">
        <v>53</v>
      </c>
    </row>
    <row r="5626" spans="3:18" x14ac:dyDescent="0.2">
      <c r="E5626" s="4" t="s">
        <v>86</v>
      </c>
      <c r="F5626" s="5"/>
      <c r="G5626" s="6">
        <v>120</v>
      </c>
      <c r="H5626" s="8">
        <v>19</v>
      </c>
      <c r="I5626" s="1">
        <v>17</v>
      </c>
      <c r="J5626" s="1">
        <v>11</v>
      </c>
      <c r="K5626" s="1">
        <v>1</v>
      </c>
      <c r="L5626" s="1">
        <v>2</v>
      </c>
      <c r="M5626" s="1">
        <v>2</v>
      </c>
      <c r="N5626" s="1">
        <v>3</v>
      </c>
      <c r="O5626" s="1">
        <v>2</v>
      </c>
      <c r="P5626" s="1">
        <v>0</v>
      </c>
      <c r="Q5626" s="1">
        <v>15</v>
      </c>
      <c r="R5626" s="9">
        <v>65</v>
      </c>
    </row>
    <row r="5627" spans="3:18" x14ac:dyDescent="0.2">
      <c r="E5627" s="4" t="s">
        <v>87</v>
      </c>
      <c r="F5627" s="5"/>
      <c r="G5627" s="6">
        <v>46</v>
      </c>
      <c r="H5627" s="8">
        <v>5</v>
      </c>
      <c r="I5627" s="1">
        <v>5</v>
      </c>
      <c r="J5627" s="1">
        <v>6</v>
      </c>
      <c r="K5627" s="1">
        <v>0</v>
      </c>
      <c r="L5627" s="1">
        <v>1</v>
      </c>
      <c r="M5627" s="1">
        <v>2</v>
      </c>
      <c r="N5627" s="1">
        <v>0</v>
      </c>
      <c r="O5627" s="1">
        <v>0</v>
      </c>
      <c r="P5627" s="1">
        <v>2</v>
      </c>
      <c r="Q5627" s="1">
        <v>3</v>
      </c>
      <c r="R5627" s="9">
        <v>29</v>
      </c>
    </row>
    <row r="5628" spans="3:18" x14ac:dyDescent="0.2">
      <c r="E5628" s="4" t="s">
        <v>88</v>
      </c>
      <c r="F5628" s="5"/>
      <c r="G5628" s="6">
        <v>23</v>
      </c>
      <c r="H5628" s="8">
        <v>2</v>
      </c>
      <c r="I5628" s="1">
        <v>3</v>
      </c>
      <c r="J5628" s="1">
        <v>0</v>
      </c>
      <c r="K5628" s="1">
        <v>0</v>
      </c>
      <c r="L5628" s="1">
        <v>0</v>
      </c>
      <c r="M5628" s="1">
        <v>0</v>
      </c>
      <c r="N5628" s="1">
        <v>0</v>
      </c>
      <c r="O5628" s="1">
        <v>0</v>
      </c>
      <c r="P5628" s="1">
        <v>0</v>
      </c>
      <c r="Q5628" s="1">
        <v>5</v>
      </c>
      <c r="R5628" s="9">
        <v>13</v>
      </c>
    </row>
    <row r="5629" spans="3:18" x14ac:dyDescent="0.2">
      <c r="E5629" s="4" t="s">
        <v>89</v>
      </c>
      <c r="F5629" s="5"/>
      <c r="G5629" s="6">
        <v>37</v>
      </c>
      <c r="H5629" s="8">
        <v>2</v>
      </c>
      <c r="I5629" s="1">
        <v>7</v>
      </c>
      <c r="J5629" s="1">
        <v>7</v>
      </c>
      <c r="K5629" s="1">
        <v>1</v>
      </c>
      <c r="L5629" s="1">
        <v>2</v>
      </c>
      <c r="M5629" s="1">
        <v>0</v>
      </c>
      <c r="N5629" s="1">
        <v>1</v>
      </c>
      <c r="O5629" s="1">
        <v>0</v>
      </c>
      <c r="P5629" s="1">
        <v>1</v>
      </c>
      <c r="Q5629" s="1">
        <v>6</v>
      </c>
      <c r="R5629" s="9">
        <v>16</v>
      </c>
    </row>
    <row r="5630" spans="3:18" x14ac:dyDescent="0.2">
      <c r="E5630" s="4" t="s">
        <v>90</v>
      </c>
      <c r="F5630" s="5"/>
      <c r="G5630" s="6">
        <v>28</v>
      </c>
      <c r="H5630" s="8">
        <v>1</v>
      </c>
      <c r="I5630" s="1">
        <v>7</v>
      </c>
      <c r="J5630" s="1">
        <v>4</v>
      </c>
      <c r="K5630" s="1">
        <v>0</v>
      </c>
      <c r="L5630" s="1">
        <v>0</v>
      </c>
      <c r="M5630" s="1">
        <v>0</v>
      </c>
      <c r="N5630" s="1">
        <v>1</v>
      </c>
      <c r="O5630" s="1">
        <v>0</v>
      </c>
      <c r="P5630" s="1">
        <v>0</v>
      </c>
      <c r="Q5630" s="1">
        <v>4</v>
      </c>
      <c r="R5630" s="9">
        <v>13</v>
      </c>
    </row>
    <row r="5631" spans="3:18" x14ac:dyDescent="0.2">
      <c r="E5631" s="57" t="s">
        <v>91</v>
      </c>
      <c r="F5631" s="59"/>
      <c r="G5631" s="55">
        <v>5</v>
      </c>
      <c r="H5631" s="77">
        <v>0</v>
      </c>
      <c r="I5631" s="32">
        <v>0</v>
      </c>
      <c r="J5631" s="32">
        <v>0</v>
      </c>
      <c r="K5631" s="32">
        <v>0</v>
      </c>
      <c r="L5631" s="32">
        <v>0</v>
      </c>
      <c r="M5631" s="32">
        <v>0</v>
      </c>
      <c r="N5631" s="32">
        <v>0</v>
      </c>
      <c r="O5631" s="32">
        <v>0</v>
      </c>
      <c r="P5631" s="32">
        <v>0</v>
      </c>
      <c r="Q5631" s="32">
        <v>0</v>
      </c>
      <c r="R5631" s="80">
        <v>5</v>
      </c>
    </row>
    <row r="5633" spans="2:18" x14ac:dyDescent="0.2">
      <c r="B5633" s="40" t="str">
        <f xml:space="preserve"> HYPERLINK("#'目次'!B239", "[233]")</f>
        <v>[233]</v>
      </c>
      <c r="C5633" s="23" t="s">
        <v>367</v>
      </c>
    </row>
    <row r="5634" spans="2:18" x14ac:dyDescent="0.2">
      <c r="C5634" s="186" t="s">
        <v>326</v>
      </c>
    </row>
    <row r="5636" spans="2:18" x14ac:dyDescent="0.2">
      <c r="C5636" s="23" t="s">
        <v>14</v>
      </c>
    </row>
    <row r="5637" spans="2:18" ht="48" x14ac:dyDescent="0.2">
      <c r="D5637" s="195"/>
      <c r="E5637" s="196"/>
      <c r="F5637" s="196"/>
      <c r="G5637" s="37" t="s">
        <v>15</v>
      </c>
      <c r="H5637" s="33" t="s">
        <v>347</v>
      </c>
      <c r="I5637" s="13" t="s">
        <v>348</v>
      </c>
      <c r="J5637" s="13" t="s">
        <v>349</v>
      </c>
      <c r="K5637" s="13" t="s">
        <v>350</v>
      </c>
      <c r="L5637" s="13" t="s">
        <v>351</v>
      </c>
      <c r="M5637" s="13" t="s">
        <v>352</v>
      </c>
      <c r="N5637" s="13" t="s">
        <v>353</v>
      </c>
      <c r="O5637" s="13" t="s">
        <v>354</v>
      </c>
      <c r="P5637" s="13" t="s">
        <v>355</v>
      </c>
      <c r="Q5637" s="13" t="s">
        <v>99</v>
      </c>
      <c r="R5637" s="38" t="s">
        <v>18</v>
      </c>
    </row>
    <row r="5638" spans="2:18" x14ac:dyDescent="0.2">
      <c r="D5638" s="197"/>
      <c r="E5638" s="198"/>
      <c r="F5638" s="198"/>
      <c r="G5638" s="35"/>
      <c r="H5638" s="39"/>
      <c r="I5638" s="14"/>
      <c r="J5638" s="14"/>
      <c r="K5638" s="14"/>
      <c r="L5638" s="14"/>
      <c r="M5638" s="14"/>
      <c r="N5638" s="14"/>
      <c r="O5638" s="14"/>
      <c r="P5638" s="14"/>
      <c r="Q5638" s="14"/>
      <c r="R5638" s="34"/>
    </row>
    <row r="5639" spans="2:18" x14ac:dyDescent="0.2">
      <c r="D5639" s="56"/>
      <c r="E5639" s="58" t="s">
        <v>15</v>
      </c>
      <c r="F5639" s="46"/>
      <c r="G5639" s="36">
        <v>734</v>
      </c>
      <c r="H5639" s="17">
        <v>15</v>
      </c>
      <c r="I5639" s="17">
        <v>12</v>
      </c>
      <c r="J5639" s="17">
        <v>10</v>
      </c>
      <c r="K5639" s="17">
        <v>0</v>
      </c>
      <c r="L5639" s="17">
        <v>1</v>
      </c>
      <c r="M5639" s="17">
        <v>0</v>
      </c>
      <c r="N5639" s="17">
        <v>0</v>
      </c>
      <c r="O5639" s="17">
        <v>3</v>
      </c>
      <c r="P5639" s="17">
        <v>7</v>
      </c>
      <c r="Q5639" s="17">
        <v>60</v>
      </c>
      <c r="R5639" s="47">
        <v>634</v>
      </c>
    </row>
    <row r="5640" spans="2:18" x14ac:dyDescent="0.2">
      <c r="D5640" s="199" t="s">
        <v>19</v>
      </c>
      <c r="E5640" s="22" t="s">
        <v>20</v>
      </c>
      <c r="F5640" s="21"/>
      <c r="G5640" s="19">
        <v>77</v>
      </c>
      <c r="H5640" s="27">
        <v>0</v>
      </c>
      <c r="I5640" s="3">
        <v>0</v>
      </c>
      <c r="J5640" s="3">
        <v>2</v>
      </c>
      <c r="K5640" s="3">
        <v>0</v>
      </c>
      <c r="L5640" s="3">
        <v>0</v>
      </c>
      <c r="M5640" s="3">
        <v>0</v>
      </c>
      <c r="N5640" s="3">
        <v>0</v>
      </c>
      <c r="O5640" s="3">
        <v>0</v>
      </c>
      <c r="P5640" s="3">
        <v>2</v>
      </c>
      <c r="Q5640" s="3">
        <v>5</v>
      </c>
      <c r="R5640" s="26">
        <v>68</v>
      </c>
    </row>
    <row r="5641" spans="2:18" x14ac:dyDescent="0.2">
      <c r="D5641" s="200"/>
      <c r="E5641" s="4" t="s">
        <v>21</v>
      </c>
      <c r="F5641" s="5"/>
      <c r="G5641" s="6">
        <v>289</v>
      </c>
      <c r="H5641" s="8">
        <v>5</v>
      </c>
      <c r="I5641" s="1">
        <v>4</v>
      </c>
      <c r="J5641" s="1">
        <v>3</v>
      </c>
      <c r="K5641" s="1">
        <v>0</v>
      </c>
      <c r="L5641" s="1">
        <v>0</v>
      </c>
      <c r="M5641" s="1">
        <v>0</v>
      </c>
      <c r="N5641" s="1">
        <v>0</v>
      </c>
      <c r="O5641" s="1">
        <v>2</v>
      </c>
      <c r="P5641" s="1">
        <v>3</v>
      </c>
      <c r="Q5641" s="1">
        <v>18</v>
      </c>
      <c r="R5641" s="9">
        <v>257</v>
      </c>
    </row>
    <row r="5642" spans="2:18" x14ac:dyDescent="0.2">
      <c r="D5642" s="200"/>
      <c r="E5642" s="4" t="s">
        <v>22</v>
      </c>
      <c r="F5642" s="5"/>
      <c r="G5642" s="6">
        <v>109</v>
      </c>
      <c r="H5642" s="8">
        <v>3</v>
      </c>
      <c r="I5642" s="1">
        <v>3</v>
      </c>
      <c r="J5642" s="1">
        <v>1</v>
      </c>
      <c r="K5642" s="1">
        <v>0</v>
      </c>
      <c r="L5642" s="1">
        <v>0</v>
      </c>
      <c r="M5642" s="1">
        <v>0</v>
      </c>
      <c r="N5642" s="1">
        <v>0</v>
      </c>
      <c r="O5642" s="1">
        <v>0</v>
      </c>
      <c r="P5642" s="1">
        <v>1</v>
      </c>
      <c r="Q5642" s="1">
        <v>12</v>
      </c>
      <c r="R5642" s="9">
        <v>92</v>
      </c>
    </row>
    <row r="5643" spans="2:18" x14ac:dyDescent="0.2">
      <c r="D5643" s="200"/>
      <c r="E5643" s="4" t="s">
        <v>23</v>
      </c>
      <c r="F5643" s="5"/>
      <c r="G5643" s="6">
        <v>120</v>
      </c>
      <c r="H5643" s="8">
        <v>4</v>
      </c>
      <c r="I5643" s="1">
        <v>1</v>
      </c>
      <c r="J5643" s="1">
        <v>1</v>
      </c>
      <c r="K5643" s="1">
        <v>0</v>
      </c>
      <c r="L5643" s="1">
        <v>0</v>
      </c>
      <c r="M5643" s="1">
        <v>0</v>
      </c>
      <c r="N5643" s="1">
        <v>0</v>
      </c>
      <c r="O5643" s="1">
        <v>1</v>
      </c>
      <c r="P5643" s="1">
        <v>0</v>
      </c>
      <c r="Q5643" s="1">
        <v>13</v>
      </c>
      <c r="R5643" s="9">
        <v>100</v>
      </c>
    </row>
    <row r="5644" spans="2:18" x14ac:dyDescent="0.2">
      <c r="D5644" s="200"/>
      <c r="E5644" s="4" t="s">
        <v>24</v>
      </c>
      <c r="F5644" s="5"/>
      <c r="G5644" s="6">
        <v>139</v>
      </c>
      <c r="H5644" s="8">
        <v>3</v>
      </c>
      <c r="I5644" s="1">
        <v>4</v>
      </c>
      <c r="J5644" s="1">
        <v>3</v>
      </c>
      <c r="K5644" s="1">
        <v>0</v>
      </c>
      <c r="L5644" s="1">
        <v>1</v>
      </c>
      <c r="M5644" s="1">
        <v>0</v>
      </c>
      <c r="N5644" s="1">
        <v>0</v>
      </c>
      <c r="O5644" s="1">
        <v>0</v>
      </c>
      <c r="P5644" s="1">
        <v>1</v>
      </c>
      <c r="Q5644" s="1">
        <v>12</v>
      </c>
      <c r="R5644" s="9">
        <v>117</v>
      </c>
    </row>
    <row r="5645" spans="2:18" x14ac:dyDescent="0.2">
      <c r="D5645" s="199" t="s">
        <v>25</v>
      </c>
      <c r="E5645" s="22" t="s">
        <v>26</v>
      </c>
      <c r="F5645" s="21"/>
      <c r="G5645" s="19">
        <v>243</v>
      </c>
      <c r="H5645" s="27">
        <v>5</v>
      </c>
      <c r="I5645" s="3">
        <v>1</v>
      </c>
      <c r="J5645" s="3">
        <v>2</v>
      </c>
      <c r="K5645" s="3">
        <v>0</v>
      </c>
      <c r="L5645" s="3">
        <v>0</v>
      </c>
      <c r="M5645" s="3">
        <v>0</v>
      </c>
      <c r="N5645" s="3">
        <v>0</v>
      </c>
      <c r="O5645" s="3">
        <v>3</v>
      </c>
      <c r="P5645" s="3">
        <v>4</v>
      </c>
      <c r="Q5645" s="3">
        <v>19</v>
      </c>
      <c r="R5645" s="26">
        <v>212</v>
      </c>
    </row>
    <row r="5646" spans="2:18" x14ac:dyDescent="0.2">
      <c r="D5646" s="200"/>
      <c r="E5646" s="4" t="s">
        <v>27</v>
      </c>
      <c r="F5646" s="5"/>
      <c r="G5646" s="6">
        <v>234</v>
      </c>
      <c r="H5646" s="8">
        <v>6</v>
      </c>
      <c r="I5646" s="1">
        <v>4</v>
      </c>
      <c r="J5646" s="1">
        <v>5</v>
      </c>
      <c r="K5646" s="1">
        <v>0</v>
      </c>
      <c r="L5646" s="1">
        <v>1</v>
      </c>
      <c r="M5646" s="1">
        <v>0</v>
      </c>
      <c r="N5646" s="1">
        <v>0</v>
      </c>
      <c r="O5646" s="1">
        <v>0</v>
      </c>
      <c r="P5646" s="1">
        <v>1</v>
      </c>
      <c r="Q5646" s="1">
        <v>21</v>
      </c>
      <c r="R5646" s="9">
        <v>198</v>
      </c>
    </row>
    <row r="5647" spans="2:18" x14ac:dyDescent="0.2">
      <c r="D5647" s="200"/>
      <c r="E5647" s="4" t="s">
        <v>28</v>
      </c>
      <c r="F5647" s="5"/>
      <c r="G5647" s="6">
        <v>208</v>
      </c>
      <c r="H5647" s="8">
        <v>3</v>
      </c>
      <c r="I5647" s="1">
        <v>6</v>
      </c>
      <c r="J5647" s="1">
        <v>3</v>
      </c>
      <c r="K5647" s="1">
        <v>0</v>
      </c>
      <c r="L5647" s="1">
        <v>0</v>
      </c>
      <c r="M5647" s="1">
        <v>0</v>
      </c>
      <c r="N5647" s="1">
        <v>0</v>
      </c>
      <c r="O5647" s="1">
        <v>0</v>
      </c>
      <c r="P5647" s="1">
        <v>2</v>
      </c>
      <c r="Q5647" s="1">
        <v>16</v>
      </c>
      <c r="R5647" s="9">
        <v>181</v>
      </c>
    </row>
    <row r="5648" spans="2:18" x14ac:dyDescent="0.2">
      <c r="D5648" s="200"/>
      <c r="E5648" s="4" t="s">
        <v>29</v>
      </c>
      <c r="F5648" s="5"/>
      <c r="G5648" s="6">
        <v>49</v>
      </c>
      <c r="H5648" s="8">
        <v>1</v>
      </c>
      <c r="I5648" s="1">
        <v>1</v>
      </c>
      <c r="J5648" s="1">
        <v>0</v>
      </c>
      <c r="K5648" s="1">
        <v>0</v>
      </c>
      <c r="L5648" s="1">
        <v>0</v>
      </c>
      <c r="M5648" s="1">
        <v>0</v>
      </c>
      <c r="N5648" s="1">
        <v>0</v>
      </c>
      <c r="O5648" s="1">
        <v>0</v>
      </c>
      <c r="P5648" s="1">
        <v>0</v>
      </c>
      <c r="Q5648" s="1">
        <v>4</v>
      </c>
      <c r="R5648" s="9">
        <v>43</v>
      </c>
    </row>
    <row r="5649" spans="2:18" x14ac:dyDescent="0.2">
      <c r="D5649" s="199" t="s">
        <v>30</v>
      </c>
      <c r="E5649" s="22" t="s">
        <v>31</v>
      </c>
      <c r="F5649" s="21"/>
      <c r="G5649" s="19">
        <v>348</v>
      </c>
      <c r="H5649" s="27">
        <v>8</v>
      </c>
      <c r="I5649" s="3">
        <v>3</v>
      </c>
      <c r="J5649" s="3">
        <v>7</v>
      </c>
      <c r="K5649" s="3">
        <v>0</v>
      </c>
      <c r="L5649" s="3">
        <v>1</v>
      </c>
      <c r="M5649" s="3">
        <v>0</v>
      </c>
      <c r="N5649" s="3">
        <v>0</v>
      </c>
      <c r="O5649" s="3">
        <v>1</v>
      </c>
      <c r="P5649" s="3">
        <v>3</v>
      </c>
      <c r="Q5649" s="3">
        <v>24</v>
      </c>
      <c r="R5649" s="26">
        <v>303</v>
      </c>
    </row>
    <row r="5650" spans="2:18" x14ac:dyDescent="0.2">
      <c r="D5650" s="200"/>
      <c r="E5650" s="4" t="s">
        <v>32</v>
      </c>
      <c r="F5650" s="5"/>
      <c r="G5650" s="6">
        <v>386</v>
      </c>
      <c r="H5650" s="8">
        <v>7</v>
      </c>
      <c r="I5650" s="1">
        <v>9</v>
      </c>
      <c r="J5650" s="1">
        <v>3</v>
      </c>
      <c r="K5650" s="1">
        <v>0</v>
      </c>
      <c r="L5650" s="1">
        <v>0</v>
      </c>
      <c r="M5650" s="1">
        <v>0</v>
      </c>
      <c r="N5650" s="1">
        <v>0</v>
      </c>
      <c r="O5650" s="1">
        <v>2</v>
      </c>
      <c r="P5650" s="1">
        <v>4</v>
      </c>
      <c r="Q5650" s="1">
        <v>36</v>
      </c>
      <c r="R5650" s="9">
        <v>331</v>
      </c>
    </row>
    <row r="5651" spans="2:18" x14ac:dyDescent="0.2">
      <c r="D5651" s="199" t="s">
        <v>33</v>
      </c>
      <c r="E5651" s="22" t="s">
        <v>34</v>
      </c>
      <c r="F5651" s="21"/>
      <c r="G5651" s="19">
        <v>19</v>
      </c>
      <c r="H5651" s="27">
        <v>0</v>
      </c>
      <c r="I5651" s="3">
        <v>0</v>
      </c>
      <c r="J5651" s="3">
        <v>0</v>
      </c>
      <c r="K5651" s="3">
        <v>0</v>
      </c>
      <c r="L5651" s="3">
        <v>0</v>
      </c>
      <c r="M5651" s="3">
        <v>0</v>
      </c>
      <c r="N5651" s="3">
        <v>0</v>
      </c>
      <c r="O5651" s="3">
        <v>0</v>
      </c>
      <c r="P5651" s="3">
        <v>1</v>
      </c>
      <c r="Q5651" s="3">
        <v>0</v>
      </c>
      <c r="R5651" s="26">
        <v>18</v>
      </c>
    </row>
    <row r="5652" spans="2:18" x14ac:dyDescent="0.2">
      <c r="D5652" s="200"/>
      <c r="E5652" s="4" t="s">
        <v>35</v>
      </c>
      <c r="F5652" s="5"/>
      <c r="G5652" s="6">
        <v>97</v>
      </c>
      <c r="H5652" s="8">
        <v>6</v>
      </c>
      <c r="I5652" s="1">
        <v>1</v>
      </c>
      <c r="J5652" s="1">
        <v>1</v>
      </c>
      <c r="K5652" s="1">
        <v>0</v>
      </c>
      <c r="L5652" s="1">
        <v>1</v>
      </c>
      <c r="M5652" s="1">
        <v>0</v>
      </c>
      <c r="N5652" s="1">
        <v>0</v>
      </c>
      <c r="O5652" s="1">
        <v>0</v>
      </c>
      <c r="P5652" s="1">
        <v>2</v>
      </c>
      <c r="Q5652" s="1">
        <v>10</v>
      </c>
      <c r="R5652" s="9">
        <v>78</v>
      </c>
    </row>
    <row r="5653" spans="2:18" x14ac:dyDescent="0.2">
      <c r="D5653" s="200"/>
      <c r="E5653" s="4" t="s">
        <v>36</v>
      </c>
      <c r="F5653" s="5"/>
      <c r="G5653" s="6">
        <v>142</v>
      </c>
      <c r="H5653" s="8">
        <v>6</v>
      </c>
      <c r="I5653" s="1">
        <v>1</v>
      </c>
      <c r="J5653" s="1">
        <v>0</v>
      </c>
      <c r="K5653" s="1">
        <v>0</v>
      </c>
      <c r="L5653" s="1">
        <v>0</v>
      </c>
      <c r="M5653" s="1">
        <v>0</v>
      </c>
      <c r="N5653" s="1">
        <v>0</v>
      </c>
      <c r="O5653" s="1">
        <v>1</v>
      </c>
      <c r="P5653" s="1">
        <v>0</v>
      </c>
      <c r="Q5653" s="1">
        <v>13</v>
      </c>
      <c r="R5653" s="9">
        <v>122</v>
      </c>
    </row>
    <row r="5654" spans="2:18" x14ac:dyDescent="0.2">
      <c r="D5654" s="200"/>
      <c r="E5654" s="4" t="s">
        <v>37</v>
      </c>
      <c r="F5654" s="5"/>
      <c r="G5654" s="6">
        <v>164</v>
      </c>
      <c r="H5654" s="8">
        <v>0</v>
      </c>
      <c r="I5654" s="1">
        <v>7</v>
      </c>
      <c r="J5654" s="1">
        <v>7</v>
      </c>
      <c r="K5654" s="1">
        <v>0</v>
      </c>
      <c r="L5654" s="1">
        <v>0</v>
      </c>
      <c r="M5654" s="1">
        <v>0</v>
      </c>
      <c r="N5654" s="1">
        <v>0</v>
      </c>
      <c r="O5654" s="1">
        <v>0</v>
      </c>
      <c r="P5654" s="1">
        <v>1</v>
      </c>
      <c r="Q5654" s="1">
        <v>16</v>
      </c>
      <c r="R5654" s="9">
        <v>134</v>
      </c>
    </row>
    <row r="5655" spans="2:18" x14ac:dyDescent="0.2">
      <c r="D5655" s="200"/>
      <c r="E5655" s="4" t="s">
        <v>38</v>
      </c>
      <c r="F5655" s="5"/>
      <c r="G5655" s="6">
        <v>129</v>
      </c>
      <c r="H5655" s="8">
        <v>2</v>
      </c>
      <c r="I5655" s="1">
        <v>3</v>
      </c>
      <c r="J5655" s="1">
        <v>2</v>
      </c>
      <c r="K5655" s="1">
        <v>0</v>
      </c>
      <c r="L5655" s="1">
        <v>0</v>
      </c>
      <c r="M5655" s="1">
        <v>0</v>
      </c>
      <c r="N5655" s="1">
        <v>0</v>
      </c>
      <c r="O5655" s="1">
        <v>0</v>
      </c>
      <c r="P5655" s="1">
        <v>1</v>
      </c>
      <c r="Q5655" s="1">
        <v>6</v>
      </c>
      <c r="R5655" s="9">
        <v>118</v>
      </c>
    </row>
    <row r="5656" spans="2:18" x14ac:dyDescent="0.2">
      <c r="D5656" s="200"/>
      <c r="E5656" s="4" t="s">
        <v>39</v>
      </c>
      <c r="F5656" s="5"/>
      <c r="G5656" s="6">
        <v>127</v>
      </c>
      <c r="H5656" s="8">
        <v>0</v>
      </c>
      <c r="I5656" s="1">
        <v>0</v>
      </c>
      <c r="J5656" s="1">
        <v>0</v>
      </c>
      <c r="K5656" s="1">
        <v>0</v>
      </c>
      <c r="L5656" s="1">
        <v>0</v>
      </c>
      <c r="M5656" s="1">
        <v>0</v>
      </c>
      <c r="N5656" s="1">
        <v>0</v>
      </c>
      <c r="O5656" s="1">
        <v>1</v>
      </c>
      <c r="P5656" s="1">
        <v>1</v>
      </c>
      <c r="Q5656" s="1">
        <v>9</v>
      </c>
      <c r="R5656" s="9">
        <v>116</v>
      </c>
    </row>
    <row r="5657" spans="2:18" x14ac:dyDescent="0.2">
      <c r="D5657" s="201"/>
      <c r="E5657" s="57" t="s">
        <v>40</v>
      </c>
      <c r="F5657" s="59"/>
      <c r="G5657" s="55">
        <v>56</v>
      </c>
      <c r="H5657" s="77">
        <v>1</v>
      </c>
      <c r="I5657" s="32">
        <v>0</v>
      </c>
      <c r="J5657" s="32">
        <v>0</v>
      </c>
      <c r="K5657" s="32">
        <v>0</v>
      </c>
      <c r="L5657" s="32">
        <v>0</v>
      </c>
      <c r="M5657" s="32">
        <v>0</v>
      </c>
      <c r="N5657" s="32">
        <v>0</v>
      </c>
      <c r="O5657" s="32">
        <v>1</v>
      </c>
      <c r="P5657" s="32">
        <v>1</v>
      </c>
      <c r="Q5657" s="32">
        <v>6</v>
      </c>
      <c r="R5657" s="80">
        <v>48</v>
      </c>
    </row>
    <row r="5659" spans="2:18" x14ac:dyDescent="0.2">
      <c r="B5659" s="40" t="str">
        <f xml:space="preserve"> HYPERLINK("#'目次'!B240", "[234]")</f>
        <v>[234]</v>
      </c>
      <c r="C5659" s="23" t="s">
        <v>367</v>
      </c>
    </row>
    <row r="5660" spans="2:18" x14ac:dyDescent="0.2">
      <c r="C5660" s="186" t="s">
        <v>326</v>
      </c>
    </row>
    <row r="5662" spans="2:18" x14ac:dyDescent="0.2">
      <c r="C5662" s="23" t="s">
        <v>48</v>
      </c>
    </row>
    <row r="5663" spans="2:18" ht="48" x14ac:dyDescent="0.2">
      <c r="D5663" s="195"/>
      <c r="E5663" s="196"/>
      <c r="F5663" s="196"/>
      <c r="G5663" s="37" t="s">
        <v>15</v>
      </c>
      <c r="H5663" s="33" t="s">
        <v>347</v>
      </c>
      <c r="I5663" s="13" t="s">
        <v>348</v>
      </c>
      <c r="J5663" s="13" t="s">
        <v>349</v>
      </c>
      <c r="K5663" s="13" t="s">
        <v>350</v>
      </c>
      <c r="L5663" s="13" t="s">
        <v>351</v>
      </c>
      <c r="M5663" s="13" t="s">
        <v>352</v>
      </c>
      <c r="N5663" s="13" t="s">
        <v>353</v>
      </c>
      <c r="O5663" s="13" t="s">
        <v>354</v>
      </c>
      <c r="P5663" s="13" t="s">
        <v>355</v>
      </c>
      <c r="Q5663" s="13" t="s">
        <v>99</v>
      </c>
      <c r="R5663" s="38" t="s">
        <v>18</v>
      </c>
    </row>
    <row r="5664" spans="2:18" x14ac:dyDescent="0.2">
      <c r="D5664" s="197"/>
      <c r="E5664" s="198"/>
      <c r="F5664" s="198"/>
      <c r="G5664" s="35"/>
      <c r="H5664" s="39"/>
      <c r="I5664" s="14"/>
      <c r="J5664" s="14"/>
      <c r="K5664" s="14"/>
      <c r="L5664" s="14"/>
      <c r="M5664" s="14"/>
      <c r="N5664" s="14"/>
      <c r="O5664" s="14"/>
      <c r="P5664" s="14"/>
      <c r="Q5664" s="14"/>
      <c r="R5664" s="34"/>
    </row>
    <row r="5665" spans="4:18" x14ac:dyDescent="0.2">
      <c r="D5665" s="56"/>
      <c r="E5665" s="58" t="s">
        <v>15</v>
      </c>
      <c r="F5665" s="46"/>
      <c r="G5665" s="36">
        <v>734</v>
      </c>
      <c r="H5665" s="17">
        <v>15</v>
      </c>
      <c r="I5665" s="17">
        <v>12</v>
      </c>
      <c r="J5665" s="17">
        <v>10</v>
      </c>
      <c r="K5665" s="17">
        <v>0</v>
      </c>
      <c r="L5665" s="17">
        <v>1</v>
      </c>
      <c r="M5665" s="17">
        <v>0</v>
      </c>
      <c r="N5665" s="17">
        <v>0</v>
      </c>
      <c r="O5665" s="17">
        <v>3</v>
      </c>
      <c r="P5665" s="17">
        <v>7</v>
      </c>
      <c r="Q5665" s="17">
        <v>60</v>
      </c>
      <c r="R5665" s="47">
        <v>634</v>
      </c>
    </row>
    <row r="5666" spans="4:18" x14ac:dyDescent="0.2">
      <c r="D5666" s="199" t="s">
        <v>49</v>
      </c>
      <c r="E5666" s="22" t="s">
        <v>50</v>
      </c>
      <c r="F5666" s="21"/>
      <c r="G5666" s="19">
        <v>5</v>
      </c>
      <c r="H5666" s="27">
        <v>0</v>
      </c>
      <c r="I5666" s="3">
        <v>0</v>
      </c>
      <c r="J5666" s="3">
        <v>0</v>
      </c>
      <c r="K5666" s="3">
        <v>0</v>
      </c>
      <c r="L5666" s="3">
        <v>0</v>
      </c>
      <c r="M5666" s="3">
        <v>0</v>
      </c>
      <c r="N5666" s="3">
        <v>0</v>
      </c>
      <c r="O5666" s="3">
        <v>0</v>
      </c>
      <c r="P5666" s="3">
        <v>1</v>
      </c>
      <c r="Q5666" s="3">
        <v>0</v>
      </c>
      <c r="R5666" s="26">
        <v>4</v>
      </c>
    </row>
    <row r="5667" spans="4:18" x14ac:dyDescent="0.2">
      <c r="D5667" s="200"/>
      <c r="E5667" s="4" t="s">
        <v>51</v>
      </c>
      <c r="F5667" s="5"/>
      <c r="G5667" s="6">
        <v>76</v>
      </c>
      <c r="H5667" s="8">
        <v>2</v>
      </c>
      <c r="I5667" s="1">
        <v>2</v>
      </c>
      <c r="J5667" s="1">
        <v>6</v>
      </c>
      <c r="K5667" s="1">
        <v>0</v>
      </c>
      <c r="L5667" s="1">
        <v>0</v>
      </c>
      <c r="M5667" s="1">
        <v>0</v>
      </c>
      <c r="N5667" s="1">
        <v>0</v>
      </c>
      <c r="O5667" s="1">
        <v>0</v>
      </c>
      <c r="P5667" s="1">
        <v>1</v>
      </c>
      <c r="Q5667" s="1">
        <v>6</v>
      </c>
      <c r="R5667" s="9">
        <v>61</v>
      </c>
    </row>
    <row r="5668" spans="4:18" x14ac:dyDescent="0.2">
      <c r="D5668" s="200"/>
      <c r="E5668" s="4" t="s">
        <v>52</v>
      </c>
      <c r="F5668" s="5"/>
      <c r="G5668" s="6">
        <v>21</v>
      </c>
      <c r="H5668" s="8">
        <v>0</v>
      </c>
      <c r="I5668" s="1">
        <v>0</v>
      </c>
      <c r="J5668" s="1">
        <v>0</v>
      </c>
      <c r="K5668" s="1">
        <v>0</v>
      </c>
      <c r="L5668" s="1">
        <v>0</v>
      </c>
      <c r="M5668" s="1">
        <v>0</v>
      </c>
      <c r="N5668" s="1">
        <v>0</v>
      </c>
      <c r="O5668" s="1">
        <v>1</v>
      </c>
      <c r="P5668" s="1">
        <v>0</v>
      </c>
      <c r="Q5668" s="1">
        <v>3</v>
      </c>
      <c r="R5668" s="9">
        <v>17</v>
      </c>
    </row>
    <row r="5669" spans="4:18" x14ac:dyDescent="0.2">
      <c r="D5669" s="200"/>
      <c r="E5669" s="4" t="s">
        <v>53</v>
      </c>
      <c r="F5669" s="5"/>
      <c r="G5669" s="6">
        <v>32</v>
      </c>
      <c r="H5669" s="8">
        <v>0</v>
      </c>
      <c r="I5669" s="1">
        <v>0</v>
      </c>
      <c r="J5669" s="1">
        <v>0</v>
      </c>
      <c r="K5669" s="1">
        <v>0</v>
      </c>
      <c r="L5669" s="1">
        <v>0</v>
      </c>
      <c r="M5669" s="1">
        <v>0</v>
      </c>
      <c r="N5669" s="1">
        <v>0</v>
      </c>
      <c r="O5669" s="1">
        <v>0</v>
      </c>
      <c r="P5669" s="1">
        <v>0</v>
      </c>
      <c r="Q5669" s="1">
        <v>3</v>
      </c>
      <c r="R5669" s="9">
        <v>29</v>
      </c>
    </row>
    <row r="5670" spans="4:18" x14ac:dyDescent="0.2">
      <c r="D5670" s="200"/>
      <c r="E5670" s="4" t="s">
        <v>54</v>
      </c>
      <c r="F5670" s="5"/>
      <c r="G5670" s="6">
        <v>170</v>
      </c>
      <c r="H5670" s="8">
        <v>4</v>
      </c>
      <c r="I5670" s="1">
        <v>1</v>
      </c>
      <c r="J5670" s="1">
        <v>2</v>
      </c>
      <c r="K5670" s="1">
        <v>0</v>
      </c>
      <c r="L5670" s="1">
        <v>0</v>
      </c>
      <c r="M5670" s="1">
        <v>0</v>
      </c>
      <c r="N5670" s="1">
        <v>0</v>
      </c>
      <c r="O5670" s="1">
        <v>0</v>
      </c>
      <c r="P5670" s="1">
        <v>2</v>
      </c>
      <c r="Q5670" s="1">
        <v>7</v>
      </c>
      <c r="R5670" s="9">
        <v>154</v>
      </c>
    </row>
    <row r="5671" spans="4:18" x14ac:dyDescent="0.2">
      <c r="D5671" s="200"/>
      <c r="E5671" s="4" t="s">
        <v>55</v>
      </c>
      <c r="F5671" s="5"/>
      <c r="G5671" s="6">
        <v>79</v>
      </c>
      <c r="H5671" s="8">
        <v>3</v>
      </c>
      <c r="I5671" s="1">
        <v>2</v>
      </c>
      <c r="J5671" s="1">
        <v>1</v>
      </c>
      <c r="K5671" s="1">
        <v>0</v>
      </c>
      <c r="L5671" s="1">
        <v>1</v>
      </c>
      <c r="M5671" s="1">
        <v>0</v>
      </c>
      <c r="N5671" s="1">
        <v>0</v>
      </c>
      <c r="O5671" s="1">
        <v>0</v>
      </c>
      <c r="P5671" s="1">
        <v>0</v>
      </c>
      <c r="Q5671" s="1">
        <v>13</v>
      </c>
      <c r="R5671" s="9">
        <v>60</v>
      </c>
    </row>
    <row r="5672" spans="4:18" x14ac:dyDescent="0.2">
      <c r="D5672" s="200"/>
      <c r="E5672" s="4" t="s">
        <v>56</v>
      </c>
      <c r="F5672" s="5"/>
      <c r="G5672" s="6">
        <v>127</v>
      </c>
      <c r="H5672" s="8">
        <v>4</v>
      </c>
      <c r="I5672" s="1">
        <v>6</v>
      </c>
      <c r="J5672" s="1">
        <v>1</v>
      </c>
      <c r="K5672" s="1">
        <v>0</v>
      </c>
      <c r="L5672" s="1">
        <v>0</v>
      </c>
      <c r="M5672" s="1">
        <v>0</v>
      </c>
      <c r="N5672" s="1">
        <v>0</v>
      </c>
      <c r="O5672" s="1">
        <v>1</v>
      </c>
      <c r="P5672" s="1">
        <v>0</v>
      </c>
      <c r="Q5672" s="1">
        <v>9</v>
      </c>
      <c r="R5672" s="9">
        <v>110</v>
      </c>
    </row>
    <row r="5673" spans="4:18" x14ac:dyDescent="0.2">
      <c r="D5673" s="200"/>
      <c r="E5673" s="4" t="s">
        <v>57</v>
      </c>
      <c r="F5673" s="5"/>
      <c r="G5673" s="6">
        <v>122</v>
      </c>
      <c r="H5673" s="8">
        <v>0</v>
      </c>
      <c r="I5673" s="1">
        <v>1</v>
      </c>
      <c r="J5673" s="1">
        <v>0</v>
      </c>
      <c r="K5673" s="1">
        <v>0</v>
      </c>
      <c r="L5673" s="1">
        <v>0</v>
      </c>
      <c r="M5673" s="1">
        <v>0</v>
      </c>
      <c r="N5673" s="1">
        <v>0</v>
      </c>
      <c r="O5673" s="1">
        <v>0</v>
      </c>
      <c r="P5673" s="1">
        <v>0</v>
      </c>
      <c r="Q5673" s="1">
        <v>11</v>
      </c>
      <c r="R5673" s="9">
        <v>110</v>
      </c>
    </row>
    <row r="5674" spans="4:18" x14ac:dyDescent="0.2">
      <c r="D5674" s="200"/>
      <c r="E5674" s="4" t="s">
        <v>58</v>
      </c>
      <c r="F5674" s="5"/>
      <c r="G5674" s="6">
        <v>42</v>
      </c>
      <c r="H5674" s="8">
        <v>1</v>
      </c>
      <c r="I5674" s="1">
        <v>0</v>
      </c>
      <c r="J5674" s="1">
        <v>0</v>
      </c>
      <c r="K5674" s="1">
        <v>0</v>
      </c>
      <c r="L5674" s="1">
        <v>0</v>
      </c>
      <c r="M5674" s="1">
        <v>0</v>
      </c>
      <c r="N5674" s="1">
        <v>0</v>
      </c>
      <c r="O5674" s="1">
        <v>0</v>
      </c>
      <c r="P5674" s="1">
        <v>1</v>
      </c>
      <c r="Q5674" s="1">
        <v>3</v>
      </c>
      <c r="R5674" s="9">
        <v>37</v>
      </c>
    </row>
    <row r="5675" spans="4:18" x14ac:dyDescent="0.2">
      <c r="D5675" s="200"/>
      <c r="E5675" s="4" t="s">
        <v>59</v>
      </c>
      <c r="F5675" s="5"/>
      <c r="G5675" s="6">
        <v>59</v>
      </c>
      <c r="H5675" s="8">
        <v>1</v>
      </c>
      <c r="I5675" s="1">
        <v>0</v>
      </c>
      <c r="J5675" s="1">
        <v>0</v>
      </c>
      <c r="K5675" s="1">
        <v>0</v>
      </c>
      <c r="L5675" s="1">
        <v>0</v>
      </c>
      <c r="M5675" s="1">
        <v>0</v>
      </c>
      <c r="N5675" s="1">
        <v>0</v>
      </c>
      <c r="O5675" s="1">
        <v>1</v>
      </c>
      <c r="P5675" s="1">
        <v>2</v>
      </c>
      <c r="Q5675" s="1">
        <v>5</v>
      </c>
      <c r="R5675" s="9">
        <v>51</v>
      </c>
    </row>
    <row r="5676" spans="4:18" x14ac:dyDescent="0.2">
      <c r="D5676" s="199" t="s">
        <v>60</v>
      </c>
      <c r="E5676" s="22" t="s">
        <v>61</v>
      </c>
      <c r="F5676" s="21"/>
      <c r="G5676" s="19">
        <v>94</v>
      </c>
      <c r="H5676" s="27">
        <v>1</v>
      </c>
      <c r="I5676" s="3">
        <v>3</v>
      </c>
      <c r="J5676" s="3">
        <v>2</v>
      </c>
      <c r="K5676" s="3">
        <v>0</v>
      </c>
      <c r="L5676" s="3">
        <v>0</v>
      </c>
      <c r="M5676" s="3">
        <v>0</v>
      </c>
      <c r="N5676" s="3">
        <v>0</v>
      </c>
      <c r="O5676" s="3">
        <v>1</v>
      </c>
      <c r="P5676" s="3">
        <v>3</v>
      </c>
      <c r="Q5676" s="3">
        <v>6</v>
      </c>
      <c r="R5676" s="26">
        <v>79</v>
      </c>
    </row>
    <row r="5677" spans="4:18" x14ac:dyDescent="0.2">
      <c r="D5677" s="200"/>
      <c r="E5677" s="4" t="s">
        <v>62</v>
      </c>
      <c r="F5677" s="5"/>
      <c r="G5677" s="6">
        <v>87</v>
      </c>
      <c r="H5677" s="8">
        <v>2</v>
      </c>
      <c r="I5677" s="1">
        <v>0</v>
      </c>
      <c r="J5677" s="1">
        <v>2</v>
      </c>
      <c r="K5677" s="1">
        <v>0</v>
      </c>
      <c r="L5677" s="1">
        <v>0</v>
      </c>
      <c r="M5677" s="1">
        <v>0</v>
      </c>
      <c r="N5677" s="1">
        <v>0</v>
      </c>
      <c r="O5677" s="1">
        <v>0</v>
      </c>
      <c r="P5677" s="1">
        <v>0</v>
      </c>
      <c r="Q5677" s="1">
        <v>10</v>
      </c>
      <c r="R5677" s="9">
        <v>74</v>
      </c>
    </row>
    <row r="5678" spans="4:18" x14ac:dyDescent="0.2">
      <c r="D5678" s="200"/>
      <c r="E5678" s="4" t="s">
        <v>63</v>
      </c>
      <c r="F5678" s="5"/>
      <c r="G5678" s="6">
        <v>79</v>
      </c>
      <c r="H5678" s="8">
        <v>3</v>
      </c>
      <c r="I5678" s="1">
        <v>2</v>
      </c>
      <c r="J5678" s="1">
        <v>3</v>
      </c>
      <c r="K5678" s="1">
        <v>0</v>
      </c>
      <c r="L5678" s="1">
        <v>0</v>
      </c>
      <c r="M5678" s="1">
        <v>0</v>
      </c>
      <c r="N5678" s="1">
        <v>0</v>
      </c>
      <c r="O5678" s="1">
        <v>0</v>
      </c>
      <c r="P5678" s="1">
        <v>1</v>
      </c>
      <c r="Q5678" s="1">
        <v>7</v>
      </c>
      <c r="R5678" s="9">
        <v>65</v>
      </c>
    </row>
    <row r="5679" spans="4:18" x14ac:dyDescent="0.2">
      <c r="D5679" s="200"/>
      <c r="E5679" s="4" t="s">
        <v>64</v>
      </c>
      <c r="F5679" s="5"/>
      <c r="G5679" s="6">
        <v>81</v>
      </c>
      <c r="H5679" s="8">
        <v>2</v>
      </c>
      <c r="I5679" s="1">
        <v>1</v>
      </c>
      <c r="J5679" s="1">
        <v>2</v>
      </c>
      <c r="K5679" s="1">
        <v>0</v>
      </c>
      <c r="L5679" s="1">
        <v>0</v>
      </c>
      <c r="M5679" s="1">
        <v>0</v>
      </c>
      <c r="N5679" s="1">
        <v>0</v>
      </c>
      <c r="O5679" s="1">
        <v>1</v>
      </c>
      <c r="P5679" s="1">
        <v>0</v>
      </c>
      <c r="Q5679" s="1">
        <v>5</v>
      </c>
      <c r="R5679" s="9">
        <v>71</v>
      </c>
    </row>
    <row r="5680" spans="4:18" x14ac:dyDescent="0.2">
      <c r="D5680" s="200"/>
      <c r="E5680" s="4" t="s">
        <v>65</v>
      </c>
      <c r="F5680" s="5"/>
      <c r="G5680" s="6">
        <v>79</v>
      </c>
      <c r="H5680" s="8">
        <v>2</v>
      </c>
      <c r="I5680" s="1">
        <v>1</v>
      </c>
      <c r="J5680" s="1">
        <v>0</v>
      </c>
      <c r="K5680" s="1">
        <v>0</v>
      </c>
      <c r="L5680" s="1">
        <v>0</v>
      </c>
      <c r="M5680" s="1">
        <v>0</v>
      </c>
      <c r="N5680" s="1">
        <v>0</v>
      </c>
      <c r="O5680" s="1">
        <v>0</v>
      </c>
      <c r="P5680" s="1">
        <v>0</v>
      </c>
      <c r="Q5680" s="1">
        <v>8</v>
      </c>
      <c r="R5680" s="9">
        <v>69</v>
      </c>
    </row>
    <row r="5681" spans="2:18" x14ac:dyDescent="0.2">
      <c r="D5681" s="200"/>
      <c r="E5681" s="4" t="s">
        <v>66</v>
      </c>
      <c r="F5681" s="5"/>
      <c r="G5681" s="6">
        <v>71</v>
      </c>
      <c r="H5681" s="8">
        <v>1</v>
      </c>
      <c r="I5681" s="1">
        <v>2</v>
      </c>
      <c r="J5681" s="1">
        <v>0</v>
      </c>
      <c r="K5681" s="1">
        <v>0</v>
      </c>
      <c r="L5681" s="1">
        <v>1</v>
      </c>
      <c r="M5681" s="1">
        <v>0</v>
      </c>
      <c r="N5681" s="1">
        <v>0</v>
      </c>
      <c r="O5681" s="1">
        <v>0</v>
      </c>
      <c r="P5681" s="1">
        <v>0</v>
      </c>
      <c r="Q5681" s="1">
        <v>4</v>
      </c>
      <c r="R5681" s="9">
        <v>63</v>
      </c>
    </row>
    <row r="5682" spans="2:18" x14ac:dyDescent="0.2">
      <c r="D5682" s="200"/>
      <c r="E5682" s="4" t="s">
        <v>67</v>
      </c>
      <c r="F5682" s="5"/>
      <c r="G5682" s="6">
        <v>108</v>
      </c>
      <c r="H5682" s="8">
        <v>3</v>
      </c>
      <c r="I5682" s="1">
        <v>2</v>
      </c>
      <c r="J5682" s="1">
        <v>0</v>
      </c>
      <c r="K5682" s="1">
        <v>0</v>
      </c>
      <c r="L5682" s="1">
        <v>0</v>
      </c>
      <c r="M5682" s="1">
        <v>0</v>
      </c>
      <c r="N5682" s="1">
        <v>0</v>
      </c>
      <c r="O5682" s="1">
        <v>0</v>
      </c>
      <c r="P5682" s="1">
        <v>2</v>
      </c>
      <c r="Q5682" s="1">
        <v>8</v>
      </c>
      <c r="R5682" s="9">
        <v>93</v>
      </c>
    </row>
    <row r="5683" spans="2:18" x14ac:dyDescent="0.2">
      <c r="D5683" s="200"/>
      <c r="E5683" s="4" t="s">
        <v>68</v>
      </c>
      <c r="F5683" s="5"/>
      <c r="G5683" s="6">
        <v>39</v>
      </c>
      <c r="H5683" s="8">
        <v>0</v>
      </c>
      <c r="I5683" s="1">
        <v>0</v>
      </c>
      <c r="J5683" s="1">
        <v>0</v>
      </c>
      <c r="K5683" s="1">
        <v>0</v>
      </c>
      <c r="L5683" s="1">
        <v>0</v>
      </c>
      <c r="M5683" s="1">
        <v>0</v>
      </c>
      <c r="N5683" s="1">
        <v>0</v>
      </c>
      <c r="O5683" s="1">
        <v>0</v>
      </c>
      <c r="P5683" s="1">
        <v>1</v>
      </c>
      <c r="Q5683" s="1">
        <v>3</v>
      </c>
      <c r="R5683" s="9">
        <v>35</v>
      </c>
    </row>
    <row r="5684" spans="2:18" x14ac:dyDescent="0.2">
      <c r="D5684" s="200"/>
      <c r="E5684" s="4" t="s">
        <v>69</v>
      </c>
      <c r="F5684" s="5"/>
      <c r="G5684" s="6">
        <v>29</v>
      </c>
      <c r="H5684" s="8">
        <v>1</v>
      </c>
      <c r="I5684" s="1">
        <v>1</v>
      </c>
      <c r="J5684" s="1">
        <v>1</v>
      </c>
      <c r="K5684" s="1">
        <v>0</v>
      </c>
      <c r="L5684" s="1">
        <v>0</v>
      </c>
      <c r="M5684" s="1">
        <v>0</v>
      </c>
      <c r="N5684" s="1">
        <v>0</v>
      </c>
      <c r="O5684" s="1">
        <v>1</v>
      </c>
      <c r="P5684" s="1">
        <v>0</v>
      </c>
      <c r="Q5684" s="1">
        <v>4</v>
      </c>
      <c r="R5684" s="9">
        <v>23</v>
      </c>
    </row>
    <row r="5685" spans="2:18" x14ac:dyDescent="0.2">
      <c r="D5685" s="93" t="s">
        <v>70</v>
      </c>
      <c r="E5685" s="89" t="s">
        <v>18</v>
      </c>
      <c r="F5685" s="92"/>
      <c r="G5685" s="94">
        <v>0</v>
      </c>
      <c r="H5685" s="122">
        <v>0</v>
      </c>
      <c r="I5685" s="63">
        <v>0</v>
      </c>
      <c r="J5685" s="63">
        <v>0</v>
      </c>
      <c r="K5685" s="63">
        <v>0</v>
      </c>
      <c r="L5685" s="63">
        <v>0</v>
      </c>
      <c r="M5685" s="63">
        <v>0</v>
      </c>
      <c r="N5685" s="63">
        <v>0</v>
      </c>
      <c r="O5685" s="63">
        <v>0</v>
      </c>
      <c r="P5685" s="63">
        <v>0</v>
      </c>
      <c r="Q5685" s="63">
        <v>0</v>
      </c>
      <c r="R5685" s="121">
        <v>0</v>
      </c>
    </row>
    <row r="5687" spans="2:18" x14ac:dyDescent="0.2">
      <c r="B5687" s="40" t="str">
        <f xml:space="preserve"> HYPERLINK("#'目次'!B241", "[235]")</f>
        <v>[235]</v>
      </c>
      <c r="C5687" s="23" t="s">
        <v>367</v>
      </c>
    </row>
    <row r="5688" spans="2:18" x14ac:dyDescent="0.2">
      <c r="C5688" s="186" t="s">
        <v>326</v>
      </c>
    </row>
    <row r="5690" spans="2:18" x14ac:dyDescent="0.2">
      <c r="C5690" s="23" t="s">
        <v>73</v>
      </c>
    </row>
    <row r="5691" spans="2:18" ht="48" x14ac:dyDescent="0.2">
      <c r="D5691" s="195"/>
      <c r="E5691" s="196"/>
      <c r="F5691" s="196"/>
      <c r="G5691" s="37" t="s">
        <v>15</v>
      </c>
      <c r="H5691" s="33" t="s">
        <v>347</v>
      </c>
      <c r="I5691" s="13" t="s">
        <v>348</v>
      </c>
      <c r="J5691" s="13" t="s">
        <v>349</v>
      </c>
      <c r="K5691" s="13" t="s">
        <v>350</v>
      </c>
      <c r="L5691" s="13" t="s">
        <v>351</v>
      </c>
      <c r="M5691" s="13" t="s">
        <v>352</v>
      </c>
      <c r="N5691" s="13" t="s">
        <v>353</v>
      </c>
      <c r="O5691" s="13" t="s">
        <v>354</v>
      </c>
      <c r="P5691" s="13" t="s">
        <v>355</v>
      </c>
      <c r="Q5691" s="13" t="s">
        <v>99</v>
      </c>
      <c r="R5691" s="38" t="s">
        <v>18</v>
      </c>
    </row>
    <row r="5692" spans="2:18" x14ac:dyDescent="0.2">
      <c r="D5692" s="197"/>
      <c r="E5692" s="198"/>
      <c r="F5692" s="198"/>
      <c r="G5692" s="35"/>
      <c r="H5692" s="39"/>
      <c r="I5692" s="14"/>
      <c r="J5692" s="14"/>
      <c r="K5692" s="14"/>
      <c r="L5692" s="14"/>
      <c r="M5692" s="14"/>
      <c r="N5692" s="14"/>
      <c r="O5692" s="14"/>
      <c r="P5692" s="14"/>
      <c r="Q5692" s="14"/>
      <c r="R5692" s="34"/>
    </row>
    <row r="5693" spans="2:18" x14ac:dyDescent="0.2">
      <c r="D5693" s="56"/>
      <c r="E5693" s="58" t="s">
        <v>15</v>
      </c>
      <c r="F5693" s="46"/>
      <c r="G5693" s="36">
        <v>734</v>
      </c>
      <c r="H5693" s="17">
        <v>15</v>
      </c>
      <c r="I5693" s="17">
        <v>12</v>
      </c>
      <c r="J5693" s="17">
        <v>10</v>
      </c>
      <c r="K5693" s="17">
        <v>0</v>
      </c>
      <c r="L5693" s="17">
        <v>1</v>
      </c>
      <c r="M5693" s="17">
        <v>0</v>
      </c>
      <c r="N5693" s="17">
        <v>0</v>
      </c>
      <c r="O5693" s="17">
        <v>3</v>
      </c>
      <c r="P5693" s="17">
        <v>7</v>
      </c>
      <c r="Q5693" s="17">
        <v>60</v>
      </c>
      <c r="R5693" s="47">
        <v>634</v>
      </c>
    </row>
    <row r="5694" spans="2:18" x14ac:dyDescent="0.2">
      <c r="D5694" s="199" t="s">
        <v>74</v>
      </c>
      <c r="E5694" s="22" t="s">
        <v>75</v>
      </c>
      <c r="F5694" s="21"/>
      <c r="G5694" s="19">
        <v>348</v>
      </c>
      <c r="H5694" s="27">
        <v>8</v>
      </c>
      <c r="I5694" s="3">
        <v>3</v>
      </c>
      <c r="J5694" s="3">
        <v>7</v>
      </c>
      <c r="K5694" s="3">
        <v>0</v>
      </c>
      <c r="L5694" s="3">
        <v>1</v>
      </c>
      <c r="M5694" s="3">
        <v>0</v>
      </c>
      <c r="N5694" s="3">
        <v>0</v>
      </c>
      <c r="O5694" s="3">
        <v>1</v>
      </c>
      <c r="P5694" s="3">
        <v>3</v>
      </c>
      <c r="Q5694" s="3">
        <v>24</v>
      </c>
      <c r="R5694" s="26">
        <v>303</v>
      </c>
    </row>
    <row r="5695" spans="2:18" x14ac:dyDescent="0.2">
      <c r="D5695" s="200"/>
      <c r="E5695" s="4" t="s">
        <v>34</v>
      </c>
      <c r="F5695" s="5"/>
      <c r="G5695" s="6">
        <v>9</v>
      </c>
      <c r="H5695" s="8">
        <v>0</v>
      </c>
      <c r="I5695" s="1">
        <v>0</v>
      </c>
      <c r="J5695" s="1">
        <v>0</v>
      </c>
      <c r="K5695" s="1">
        <v>0</v>
      </c>
      <c r="L5695" s="1">
        <v>0</v>
      </c>
      <c r="M5695" s="1">
        <v>0</v>
      </c>
      <c r="N5695" s="1">
        <v>0</v>
      </c>
      <c r="O5695" s="1">
        <v>0</v>
      </c>
      <c r="P5695" s="1">
        <v>1</v>
      </c>
      <c r="Q5695" s="1">
        <v>0</v>
      </c>
      <c r="R5695" s="9">
        <v>8</v>
      </c>
    </row>
    <row r="5696" spans="2:18" x14ac:dyDescent="0.2">
      <c r="D5696" s="200"/>
      <c r="E5696" s="4" t="s">
        <v>35</v>
      </c>
      <c r="F5696" s="5"/>
      <c r="G5696" s="6">
        <v>42</v>
      </c>
      <c r="H5696" s="8">
        <v>4</v>
      </c>
      <c r="I5696" s="1">
        <v>1</v>
      </c>
      <c r="J5696" s="1">
        <v>1</v>
      </c>
      <c r="K5696" s="1">
        <v>0</v>
      </c>
      <c r="L5696" s="1">
        <v>1</v>
      </c>
      <c r="M5696" s="1">
        <v>0</v>
      </c>
      <c r="N5696" s="1">
        <v>0</v>
      </c>
      <c r="O5696" s="1">
        <v>0</v>
      </c>
      <c r="P5696" s="1">
        <v>0</v>
      </c>
      <c r="Q5696" s="1">
        <v>5</v>
      </c>
      <c r="R5696" s="9">
        <v>32</v>
      </c>
    </row>
    <row r="5697" spans="2:18" x14ac:dyDescent="0.2">
      <c r="D5697" s="200"/>
      <c r="E5697" s="4" t="s">
        <v>36</v>
      </c>
      <c r="F5697" s="5"/>
      <c r="G5697" s="6">
        <v>70</v>
      </c>
      <c r="H5697" s="8">
        <v>3</v>
      </c>
      <c r="I5697" s="1">
        <v>0</v>
      </c>
      <c r="J5697" s="1">
        <v>0</v>
      </c>
      <c r="K5697" s="1">
        <v>0</v>
      </c>
      <c r="L5697" s="1">
        <v>0</v>
      </c>
      <c r="M5697" s="1">
        <v>0</v>
      </c>
      <c r="N5697" s="1">
        <v>0</v>
      </c>
      <c r="O5697" s="1">
        <v>0</v>
      </c>
      <c r="P5697" s="1">
        <v>0</v>
      </c>
      <c r="Q5697" s="1">
        <v>4</v>
      </c>
      <c r="R5697" s="9">
        <v>63</v>
      </c>
    </row>
    <row r="5698" spans="2:18" x14ac:dyDescent="0.2">
      <c r="D5698" s="200"/>
      <c r="E5698" s="4" t="s">
        <v>37</v>
      </c>
      <c r="F5698" s="5"/>
      <c r="G5698" s="6">
        <v>76</v>
      </c>
      <c r="H5698" s="8">
        <v>0</v>
      </c>
      <c r="I5698" s="1">
        <v>1</v>
      </c>
      <c r="J5698" s="1">
        <v>6</v>
      </c>
      <c r="K5698" s="1">
        <v>0</v>
      </c>
      <c r="L5698" s="1">
        <v>0</v>
      </c>
      <c r="M5698" s="1">
        <v>0</v>
      </c>
      <c r="N5698" s="1">
        <v>0</v>
      </c>
      <c r="O5698" s="1">
        <v>0</v>
      </c>
      <c r="P5698" s="1">
        <v>0</v>
      </c>
      <c r="Q5698" s="1">
        <v>6</v>
      </c>
      <c r="R5698" s="9">
        <v>63</v>
      </c>
    </row>
    <row r="5699" spans="2:18" x14ac:dyDescent="0.2">
      <c r="D5699" s="200"/>
      <c r="E5699" s="4" t="s">
        <v>38</v>
      </c>
      <c r="F5699" s="5"/>
      <c r="G5699" s="6">
        <v>63</v>
      </c>
      <c r="H5699" s="8">
        <v>0</v>
      </c>
      <c r="I5699" s="1">
        <v>1</v>
      </c>
      <c r="J5699" s="1">
        <v>0</v>
      </c>
      <c r="K5699" s="1">
        <v>0</v>
      </c>
      <c r="L5699" s="1">
        <v>0</v>
      </c>
      <c r="M5699" s="1">
        <v>0</v>
      </c>
      <c r="N5699" s="1">
        <v>0</v>
      </c>
      <c r="O5699" s="1">
        <v>0</v>
      </c>
      <c r="P5699" s="1">
        <v>1</v>
      </c>
      <c r="Q5699" s="1">
        <v>1</v>
      </c>
      <c r="R5699" s="9">
        <v>60</v>
      </c>
    </row>
    <row r="5700" spans="2:18" x14ac:dyDescent="0.2">
      <c r="D5700" s="200"/>
      <c r="E5700" s="4" t="s">
        <v>39</v>
      </c>
      <c r="F5700" s="5"/>
      <c r="G5700" s="6">
        <v>63</v>
      </c>
      <c r="H5700" s="8">
        <v>0</v>
      </c>
      <c r="I5700" s="1">
        <v>0</v>
      </c>
      <c r="J5700" s="1">
        <v>0</v>
      </c>
      <c r="K5700" s="1">
        <v>0</v>
      </c>
      <c r="L5700" s="1">
        <v>0</v>
      </c>
      <c r="M5700" s="1">
        <v>0</v>
      </c>
      <c r="N5700" s="1">
        <v>0</v>
      </c>
      <c r="O5700" s="1">
        <v>1</v>
      </c>
      <c r="P5700" s="1">
        <v>1</v>
      </c>
      <c r="Q5700" s="1">
        <v>6</v>
      </c>
      <c r="R5700" s="9">
        <v>55</v>
      </c>
    </row>
    <row r="5701" spans="2:18" x14ac:dyDescent="0.2">
      <c r="D5701" s="200"/>
      <c r="E5701" s="4" t="s">
        <v>40</v>
      </c>
      <c r="F5701" s="5"/>
      <c r="G5701" s="6">
        <v>25</v>
      </c>
      <c r="H5701" s="8">
        <v>1</v>
      </c>
      <c r="I5701" s="1">
        <v>0</v>
      </c>
      <c r="J5701" s="1">
        <v>0</v>
      </c>
      <c r="K5701" s="1">
        <v>0</v>
      </c>
      <c r="L5701" s="1">
        <v>0</v>
      </c>
      <c r="M5701" s="1">
        <v>0</v>
      </c>
      <c r="N5701" s="1">
        <v>0</v>
      </c>
      <c r="O5701" s="1">
        <v>0</v>
      </c>
      <c r="P5701" s="1">
        <v>0</v>
      </c>
      <c r="Q5701" s="1">
        <v>2</v>
      </c>
      <c r="R5701" s="9">
        <v>22</v>
      </c>
    </row>
    <row r="5702" spans="2:18" x14ac:dyDescent="0.2">
      <c r="D5702" s="199" t="s">
        <v>76</v>
      </c>
      <c r="E5702" s="22" t="s">
        <v>77</v>
      </c>
      <c r="F5702" s="21"/>
      <c r="G5702" s="19">
        <v>386</v>
      </c>
      <c r="H5702" s="27">
        <v>7</v>
      </c>
      <c r="I5702" s="3">
        <v>9</v>
      </c>
      <c r="J5702" s="3">
        <v>3</v>
      </c>
      <c r="K5702" s="3">
        <v>0</v>
      </c>
      <c r="L5702" s="3">
        <v>0</v>
      </c>
      <c r="M5702" s="3">
        <v>0</v>
      </c>
      <c r="N5702" s="3">
        <v>0</v>
      </c>
      <c r="O5702" s="3">
        <v>2</v>
      </c>
      <c r="P5702" s="3">
        <v>4</v>
      </c>
      <c r="Q5702" s="3">
        <v>36</v>
      </c>
      <c r="R5702" s="26">
        <v>331</v>
      </c>
    </row>
    <row r="5703" spans="2:18" x14ac:dyDescent="0.2">
      <c r="D5703" s="200"/>
      <c r="E5703" s="4" t="s">
        <v>34</v>
      </c>
      <c r="F5703" s="5"/>
      <c r="G5703" s="6">
        <v>10</v>
      </c>
      <c r="H5703" s="8">
        <v>0</v>
      </c>
      <c r="I5703" s="1">
        <v>0</v>
      </c>
      <c r="J5703" s="1">
        <v>0</v>
      </c>
      <c r="K5703" s="1">
        <v>0</v>
      </c>
      <c r="L5703" s="1">
        <v>0</v>
      </c>
      <c r="M5703" s="1">
        <v>0</v>
      </c>
      <c r="N5703" s="1">
        <v>0</v>
      </c>
      <c r="O5703" s="1">
        <v>0</v>
      </c>
      <c r="P5703" s="1">
        <v>0</v>
      </c>
      <c r="Q5703" s="1">
        <v>0</v>
      </c>
      <c r="R5703" s="9">
        <v>10</v>
      </c>
    </row>
    <row r="5704" spans="2:18" x14ac:dyDescent="0.2">
      <c r="D5704" s="200"/>
      <c r="E5704" s="4" t="s">
        <v>35</v>
      </c>
      <c r="F5704" s="5"/>
      <c r="G5704" s="6">
        <v>55</v>
      </c>
      <c r="H5704" s="8">
        <v>2</v>
      </c>
      <c r="I5704" s="1">
        <v>0</v>
      </c>
      <c r="J5704" s="1">
        <v>0</v>
      </c>
      <c r="K5704" s="1">
        <v>0</v>
      </c>
      <c r="L5704" s="1">
        <v>0</v>
      </c>
      <c r="M5704" s="1">
        <v>0</v>
      </c>
      <c r="N5704" s="1">
        <v>0</v>
      </c>
      <c r="O5704" s="1">
        <v>0</v>
      </c>
      <c r="P5704" s="1">
        <v>2</v>
      </c>
      <c r="Q5704" s="1">
        <v>5</v>
      </c>
      <c r="R5704" s="9">
        <v>46</v>
      </c>
    </row>
    <row r="5705" spans="2:18" x14ac:dyDescent="0.2">
      <c r="D5705" s="200"/>
      <c r="E5705" s="4" t="s">
        <v>36</v>
      </c>
      <c r="F5705" s="5"/>
      <c r="G5705" s="6">
        <v>72</v>
      </c>
      <c r="H5705" s="8">
        <v>3</v>
      </c>
      <c r="I5705" s="1">
        <v>1</v>
      </c>
      <c r="J5705" s="1">
        <v>0</v>
      </c>
      <c r="K5705" s="1">
        <v>0</v>
      </c>
      <c r="L5705" s="1">
        <v>0</v>
      </c>
      <c r="M5705" s="1">
        <v>0</v>
      </c>
      <c r="N5705" s="1">
        <v>0</v>
      </c>
      <c r="O5705" s="1">
        <v>1</v>
      </c>
      <c r="P5705" s="1">
        <v>0</v>
      </c>
      <c r="Q5705" s="1">
        <v>9</v>
      </c>
      <c r="R5705" s="9">
        <v>59</v>
      </c>
    </row>
    <row r="5706" spans="2:18" x14ac:dyDescent="0.2">
      <c r="D5706" s="200"/>
      <c r="E5706" s="4" t="s">
        <v>37</v>
      </c>
      <c r="F5706" s="5"/>
      <c r="G5706" s="6">
        <v>88</v>
      </c>
      <c r="H5706" s="8">
        <v>0</v>
      </c>
      <c r="I5706" s="1">
        <v>6</v>
      </c>
      <c r="J5706" s="1">
        <v>1</v>
      </c>
      <c r="K5706" s="1">
        <v>0</v>
      </c>
      <c r="L5706" s="1">
        <v>0</v>
      </c>
      <c r="M5706" s="1">
        <v>0</v>
      </c>
      <c r="N5706" s="1">
        <v>0</v>
      </c>
      <c r="O5706" s="1">
        <v>0</v>
      </c>
      <c r="P5706" s="1">
        <v>1</v>
      </c>
      <c r="Q5706" s="1">
        <v>10</v>
      </c>
      <c r="R5706" s="9">
        <v>71</v>
      </c>
    </row>
    <row r="5707" spans="2:18" x14ac:dyDescent="0.2">
      <c r="D5707" s="200"/>
      <c r="E5707" s="4" t="s">
        <v>38</v>
      </c>
      <c r="F5707" s="5"/>
      <c r="G5707" s="6">
        <v>66</v>
      </c>
      <c r="H5707" s="8">
        <v>2</v>
      </c>
      <c r="I5707" s="1">
        <v>2</v>
      </c>
      <c r="J5707" s="1">
        <v>2</v>
      </c>
      <c r="K5707" s="1">
        <v>0</v>
      </c>
      <c r="L5707" s="1">
        <v>0</v>
      </c>
      <c r="M5707" s="1">
        <v>0</v>
      </c>
      <c r="N5707" s="1">
        <v>0</v>
      </c>
      <c r="O5707" s="1">
        <v>0</v>
      </c>
      <c r="P5707" s="1">
        <v>0</v>
      </c>
      <c r="Q5707" s="1">
        <v>5</v>
      </c>
      <c r="R5707" s="9">
        <v>58</v>
      </c>
    </row>
    <row r="5708" spans="2:18" x14ac:dyDescent="0.2">
      <c r="D5708" s="200"/>
      <c r="E5708" s="4" t="s">
        <v>39</v>
      </c>
      <c r="F5708" s="5"/>
      <c r="G5708" s="6">
        <v>64</v>
      </c>
      <c r="H5708" s="8">
        <v>0</v>
      </c>
      <c r="I5708" s="1">
        <v>0</v>
      </c>
      <c r="J5708" s="1">
        <v>0</v>
      </c>
      <c r="K5708" s="1">
        <v>0</v>
      </c>
      <c r="L5708" s="1">
        <v>0</v>
      </c>
      <c r="M5708" s="1">
        <v>0</v>
      </c>
      <c r="N5708" s="1">
        <v>0</v>
      </c>
      <c r="O5708" s="1">
        <v>0</v>
      </c>
      <c r="P5708" s="1">
        <v>0</v>
      </c>
      <c r="Q5708" s="1">
        <v>3</v>
      </c>
      <c r="R5708" s="9">
        <v>61</v>
      </c>
    </row>
    <row r="5709" spans="2:18" x14ac:dyDescent="0.2">
      <c r="D5709" s="201"/>
      <c r="E5709" s="57" t="s">
        <v>40</v>
      </c>
      <c r="F5709" s="59"/>
      <c r="G5709" s="55">
        <v>31</v>
      </c>
      <c r="H5709" s="77">
        <v>0</v>
      </c>
      <c r="I5709" s="32">
        <v>0</v>
      </c>
      <c r="J5709" s="32">
        <v>0</v>
      </c>
      <c r="K5709" s="32">
        <v>0</v>
      </c>
      <c r="L5709" s="32">
        <v>0</v>
      </c>
      <c r="M5709" s="32">
        <v>0</v>
      </c>
      <c r="N5709" s="32">
        <v>0</v>
      </c>
      <c r="O5709" s="32">
        <v>1</v>
      </c>
      <c r="P5709" s="32">
        <v>1</v>
      </c>
      <c r="Q5709" s="32">
        <v>4</v>
      </c>
      <c r="R5709" s="80">
        <v>26</v>
      </c>
    </row>
    <row r="5711" spans="2:18" x14ac:dyDescent="0.2">
      <c r="B5711" s="40" t="str">
        <f xml:space="preserve"> HYPERLINK("#'目次'!B242", "[236]")</f>
        <v>[236]</v>
      </c>
      <c r="C5711" s="23" t="s">
        <v>367</v>
      </c>
    </row>
    <row r="5712" spans="2:18" x14ac:dyDescent="0.2">
      <c r="C5712" s="186" t="s">
        <v>326</v>
      </c>
    </row>
    <row r="5714" spans="3:18" x14ac:dyDescent="0.2">
      <c r="C5714" s="23" t="s">
        <v>80</v>
      </c>
    </row>
    <row r="5715" spans="3:18" ht="48" x14ac:dyDescent="0.2">
      <c r="E5715" s="195"/>
      <c r="F5715" s="196"/>
      <c r="G5715" s="37" t="s">
        <v>15</v>
      </c>
      <c r="H5715" s="33" t="s">
        <v>347</v>
      </c>
      <c r="I5715" s="13" t="s">
        <v>348</v>
      </c>
      <c r="J5715" s="13" t="s">
        <v>349</v>
      </c>
      <c r="K5715" s="13" t="s">
        <v>350</v>
      </c>
      <c r="L5715" s="13" t="s">
        <v>351</v>
      </c>
      <c r="M5715" s="13" t="s">
        <v>352</v>
      </c>
      <c r="N5715" s="13" t="s">
        <v>353</v>
      </c>
      <c r="O5715" s="13" t="s">
        <v>354</v>
      </c>
      <c r="P5715" s="13" t="s">
        <v>355</v>
      </c>
      <c r="Q5715" s="13" t="s">
        <v>99</v>
      </c>
      <c r="R5715" s="38" t="s">
        <v>18</v>
      </c>
    </row>
    <row r="5716" spans="3:18" x14ac:dyDescent="0.2">
      <c r="E5716" s="197"/>
      <c r="F5716" s="198"/>
      <c r="G5716" s="35"/>
      <c r="H5716" s="39"/>
      <c r="I5716" s="14"/>
      <c r="J5716" s="14"/>
      <c r="K5716" s="14"/>
      <c r="L5716" s="14"/>
      <c r="M5716" s="14"/>
      <c r="N5716" s="14"/>
      <c r="O5716" s="14"/>
      <c r="P5716" s="14"/>
      <c r="Q5716" s="14"/>
      <c r="R5716" s="34"/>
    </row>
    <row r="5717" spans="3:18" x14ac:dyDescent="0.2">
      <c r="E5717" s="91" t="s">
        <v>15</v>
      </c>
      <c r="F5717" s="46"/>
      <c r="G5717" s="36">
        <v>734</v>
      </c>
      <c r="H5717" s="17">
        <v>15</v>
      </c>
      <c r="I5717" s="17">
        <v>12</v>
      </c>
      <c r="J5717" s="17">
        <v>10</v>
      </c>
      <c r="K5717" s="17">
        <v>0</v>
      </c>
      <c r="L5717" s="17">
        <v>1</v>
      </c>
      <c r="M5717" s="17">
        <v>0</v>
      </c>
      <c r="N5717" s="17">
        <v>0</v>
      </c>
      <c r="O5717" s="17">
        <v>3</v>
      </c>
      <c r="P5717" s="17">
        <v>7</v>
      </c>
      <c r="Q5717" s="17">
        <v>60</v>
      </c>
      <c r="R5717" s="47">
        <v>634</v>
      </c>
    </row>
    <row r="5718" spans="3:18" x14ac:dyDescent="0.2">
      <c r="E5718" s="4" t="s">
        <v>81</v>
      </c>
      <c r="F5718" s="5"/>
      <c r="G5718" s="19">
        <v>30</v>
      </c>
      <c r="H5718" s="27">
        <v>0</v>
      </c>
      <c r="I5718" s="3">
        <v>0</v>
      </c>
      <c r="J5718" s="3">
        <v>1</v>
      </c>
      <c r="K5718" s="3">
        <v>0</v>
      </c>
      <c r="L5718" s="3">
        <v>0</v>
      </c>
      <c r="M5718" s="3">
        <v>0</v>
      </c>
      <c r="N5718" s="3">
        <v>0</v>
      </c>
      <c r="O5718" s="3">
        <v>0</v>
      </c>
      <c r="P5718" s="3">
        <v>1</v>
      </c>
      <c r="Q5718" s="3">
        <v>3</v>
      </c>
      <c r="R5718" s="26">
        <v>25</v>
      </c>
    </row>
    <row r="5719" spans="3:18" x14ac:dyDescent="0.2">
      <c r="E5719" s="4" t="s">
        <v>82</v>
      </c>
      <c r="F5719" s="5"/>
      <c r="G5719" s="6">
        <v>47</v>
      </c>
      <c r="H5719" s="8">
        <v>0</v>
      </c>
      <c r="I5719" s="1">
        <v>0</v>
      </c>
      <c r="J5719" s="1">
        <v>1</v>
      </c>
      <c r="K5719" s="1">
        <v>0</v>
      </c>
      <c r="L5719" s="1">
        <v>0</v>
      </c>
      <c r="M5719" s="1">
        <v>0</v>
      </c>
      <c r="N5719" s="1">
        <v>0</v>
      </c>
      <c r="O5719" s="1">
        <v>0</v>
      </c>
      <c r="P5719" s="1">
        <v>1</v>
      </c>
      <c r="Q5719" s="1">
        <v>2</v>
      </c>
      <c r="R5719" s="9">
        <v>43</v>
      </c>
    </row>
    <row r="5720" spans="3:18" x14ac:dyDescent="0.2">
      <c r="E5720" s="4" t="s">
        <v>83</v>
      </c>
      <c r="F5720" s="5"/>
      <c r="G5720" s="6">
        <v>296</v>
      </c>
      <c r="H5720" s="8">
        <v>5</v>
      </c>
      <c r="I5720" s="1">
        <v>4</v>
      </c>
      <c r="J5720" s="1">
        <v>3</v>
      </c>
      <c r="K5720" s="1">
        <v>0</v>
      </c>
      <c r="L5720" s="1">
        <v>0</v>
      </c>
      <c r="M5720" s="1">
        <v>0</v>
      </c>
      <c r="N5720" s="1">
        <v>0</v>
      </c>
      <c r="O5720" s="1">
        <v>2</v>
      </c>
      <c r="P5720" s="1">
        <v>4</v>
      </c>
      <c r="Q5720" s="1">
        <v>18</v>
      </c>
      <c r="R5720" s="9">
        <v>263</v>
      </c>
    </row>
    <row r="5721" spans="3:18" x14ac:dyDescent="0.2">
      <c r="E5721" s="4" t="s">
        <v>84</v>
      </c>
      <c r="F5721" s="5"/>
      <c r="G5721" s="6">
        <v>19</v>
      </c>
      <c r="H5721" s="8">
        <v>2</v>
      </c>
      <c r="I5721" s="1">
        <v>1</v>
      </c>
      <c r="J5721" s="1">
        <v>0</v>
      </c>
      <c r="K5721" s="1">
        <v>0</v>
      </c>
      <c r="L5721" s="1">
        <v>0</v>
      </c>
      <c r="M5721" s="1">
        <v>0</v>
      </c>
      <c r="N5721" s="1">
        <v>0</v>
      </c>
      <c r="O5721" s="1">
        <v>0</v>
      </c>
      <c r="P5721" s="1">
        <v>0</v>
      </c>
      <c r="Q5721" s="1">
        <v>2</v>
      </c>
      <c r="R5721" s="9">
        <v>15</v>
      </c>
    </row>
    <row r="5722" spans="3:18" x14ac:dyDescent="0.2">
      <c r="E5722" s="4" t="s">
        <v>85</v>
      </c>
      <c r="F5722" s="5"/>
      <c r="G5722" s="6">
        <v>83</v>
      </c>
      <c r="H5722" s="8">
        <v>1</v>
      </c>
      <c r="I5722" s="1">
        <v>2</v>
      </c>
      <c r="J5722" s="1">
        <v>1</v>
      </c>
      <c r="K5722" s="1">
        <v>0</v>
      </c>
      <c r="L5722" s="1">
        <v>0</v>
      </c>
      <c r="M5722" s="1">
        <v>0</v>
      </c>
      <c r="N5722" s="1">
        <v>0</v>
      </c>
      <c r="O5722" s="1">
        <v>0</v>
      </c>
      <c r="P5722" s="1">
        <v>0</v>
      </c>
      <c r="Q5722" s="1">
        <v>10</v>
      </c>
      <c r="R5722" s="9">
        <v>71</v>
      </c>
    </row>
    <row r="5723" spans="3:18" x14ac:dyDescent="0.2">
      <c r="E5723" s="4" t="s">
        <v>86</v>
      </c>
      <c r="F5723" s="5"/>
      <c r="G5723" s="6">
        <v>120</v>
      </c>
      <c r="H5723" s="8">
        <v>4</v>
      </c>
      <c r="I5723" s="1">
        <v>1</v>
      </c>
      <c r="J5723" s="1">
        <v>1</v>
      </c>
      <c r="K5723" s="1">
        <v>0</v>
      </c>
      <c r="L5723" s="1">
        <v>0</v>
      </c>
      <c r="M5723" s="1">
        <v>0</v>
      </c>
      <c r="N5723" s="1">
        <v>0</v>
      </c>
      <c r="O5723" s="1">
        <v>1</v>
      </c>
      <c r="P5723" s="1">
        <v>0</v>
      </c>
      <c r="Q5723" s="1">
        <v>13</v>
      </c>
      <c r="R5723" s="9">
        <v>100</v>
      </c>
    </row>
    <row r="5724" spans="3:18" x14ac:dyDescent="0.2">
      <c r="E5724" s="4" t="s">
        <v>87</v>
      </c>
      <c r="F5724" s="5"/>
      <c r="G5724" s="6">
        <v>46</v>
      </c>
      <c r="H5724" s="8">
        <v>1</v>
      </c>
      <c r="I5724" s="1">
        <v>2</v>
      </c>
      <c r="J5724" s="1">
        <v>1</v>
      </c>
      <c r="K5724" s="1">
        <v>0</v>
      </c>
      <c r="L5724" s="1">
        <v>1</v>
      </c>
      <c r="M5724" s="1">
        <v>0</v>
      </c>
      <c r="N5724" s="1">
        <v>0</v>
      </c>
      <c r="O5724" s="1">
        <v>0</v>
      </c>
      <c r="P5724" s="1">
        <v>1</v>
      </c>
      <c r="Q5724" s="1">
        <v>2</v>
      </c>
      <c r="R5724" s="9">
        <v>39</v>
      </c>
    </row>
    <row r="5725" spans="3:18" x14ac:dyDescent="0.2">
      <c r="E5725" s="4" t="s">
        <v>88</v>
      </c>
      <c r="F5725" s="5"/>
      <c r="G5725" s="6">
        <v>23</v>
      </c>
      <c r="H5725" s="8">
        <v>1</v>
      </c>
      <c r="I5725" s="1">
        <v>0</v>
      </c>
      <c r="J5725" s="1">
        <v>0</v>
      </c>
      <c r="K5725" s="1">
        <v>0</v>
      </c>
      <c r="L5725" s="1">
        <v>0</v>
      </c>
      <c r="M5725" s="1">
        <v>0</v>
      </c>
      <c r="N5725" s="1">
        <v>0</v>
      </c>
      <c r="O5725" s="1">
        <v>0</v>
      </c>
      <c r="P5725" s="1">
        <v>0</v>
      </c>
      <c r="Q5725" s="1">
        <v>6</v>
      </c>
      <c r="R5725" s="9">
        <v>16</v>
      </c>
    </row>
    <row r="5726" spans="3:18" x14ac:dyDescent="0.2">
      <c r="E5726" s="4" t="s">
        <v>89</v>
      </c>
      <c r="F5726" s="5"/>
      <c r="G5726" s="6">
        <v>37</v>
      </c>
      <c r="H5726" s="8">
        <v>1</v>
      </c>
      <c r="I5726" s="1">
        <v>0</v>
      </c>
      <c r="J5726" s="1">
        <v>2</v>
      </c>
      <c r="K5726" s="1">
        <v>0</v>
      </c>
      <c r="L5726" s="1">
        <v>0</v>
      </c>
      <c r="M5726" s="1">
        <v>0</v>
      </c>
      <c r="N5726" s="1">
        <v>0</v>
      </c>
      <c r="O5726" s="1">
        <v>0</v>
      </c>
      <c r="P5726" s="1">
        <v>0</v>
      </c>
      <c r="Q5726" s="1">
        <v>3</v>
      </c>
      <c r="R5726" s="9">
        <v>32</v>
      </c>
    </row>
    <row r="5727" spans="3:18" x14ac:dyDescent="0.2">
      <c r="E5727" s="4" t="s">
        <v>90</v>
      </c>
      <c r="F5727" s="5"/>
      <c r="G5727" s="6">
        <v>28</v>
      </c>
      <c r="H5727" s="8">
        <v>0</v>
      </c>
      <c r="I5727" s="1">
        <v>2</v>
      </c>
      <c r="J5727" s="1">
        <v>0</v>
      </c>
      <c r="K5727" s="1">
        <v>0</v>
      </c>
      <c r="L5727" s="1">
        <v>0</v>
      </c>
      <c r="M5727" s="1">
        <v>0</v>
      </c>
      <c r="N5727" s="1">
        <v>0</v>
      </c>
      <c r="O5727" s="1">
        <v>0</v>
      </c>
      <c r="P5727" s="1">
        <v>0</v>
      </c>
      <c r="Q5727" s="1">
        <v>1</v>
      </c>
      <c r="R5727" s="9">
        <v>25</v>
      </c>
    </row>
    <row r="5728" spans="3:18" x14ac:dyDescent="0.2">
      <c r="E5728" s="57" t="s">
        <v>91</v>
      </c>
      <c r="F5728" s="59"/>
      <c r="G5728" s="55">
        <v>5</v>
      </c>
      <c r="H5728" s="77">
        <v>0</v>
      </c>
      <c r="I5728" s="32">
        <v>0</v>
      </c>
      <c r="J5728" s="32">
        <v>0</v>
      </c>
      <c r="K5728" s="32">
        <v>0</v>
      </c>
      <c r="L5728" s="32">
        <v>0</v>
      </c>
      <c r="M5728" s="32">
        <v>0</v>
      </c>
      <c r="N5728" s="32">
        <v>0</v>
      </c>
      <c r="O5728" s="32">
        <v>0</v>
      </c>
      <c r="P5728" s="32">
        <v>0</v>
      </c>
      <c r="Q5728" s="32">
        <v>0</v>
      </c>
      <c r="R5728" s="80">
        <v>5</v>
      </c>
    </row>
    <row r="5730" spans="2:13" x14ac:dyDescent="0.2">
      <c r="B5730" s="40" t="str">
        <f xml:space="preserve"> HYPERLINK("#'目次'!B243", "[237]")</f>
        <v>[237]</v>
      </c>
      <c r="C5730" s="23" t="s">
        <v>370</v>
      </c>
    </row>
    <row r="5731" spans="2:13" x14ac:dyDescent="0.2">
      <c r="C5731" s="186" t="s">
        <v>326</v>
      </c>
    </row>
    <row r="5733" spans="2:13" x14ac:dyDescent="0.2">
      <c r="C5733" s="23" t="s">
        <v>14</v>
      </c>
    </row>
    <row r="5734" spans="2:13" ht="48" x14ac:dyDescent="0.2">
      <c r="D5734" s="195"/>
      <c r="E5734" s="196"/>
      <c r="F5734" s="196"/>
      <c r="G5734" s="37" t="s">
        <v>15</v>
      </c>
      <c r="H5734" s="33" t="s">
        <v>371</v>
      </c>
      <c r="I5734" s="13" t="s">
        <v>372</v>
      </c>
      <c r="J5734" s="13" t="s">
        <v>373</v>
      </c>
      <c r="K5734" s="13" t="s">
        <v>374</v>
      </c>
      <c r="L5734" s="13" t="s">
        <v>99</v>
      </c>
      <c r="M5734" s="38" t="s">
        <v>18</v>
      </c>
    </row>
    <row r="5735" spans="2:13" x14ac:dyDescent="0.2">
      <c r="D5735" s="197"/>
      <c r="E5735" s="198"/>
      <c r="F5735" s="198"/>
      <c r="G5735" s="35"/>
      <c r="H5735" s="39"/>
      <c r="I5735" s="14"/>
      <c r="J5735" s="14"/>
      <c r="K5735" s="14"/>
      <c r="L5735" s="14"/>
      <c r="M5735" s="34"/>
    </row>
    <row r="5736" spans="2:13" x14ac:dyDescent="0.2">
      <c r="D5736" s="56"/>
      <c r="E5736" s="58" t="s">
        <v>15</v>
      </c>
      <c r="F5736" s="46"/>
      <c r="G5736" s="36">
        <v>734</v>
      </c>
      <c r="H5736" s="17">
        <v>560</v>
      </c>
      <c r="I5736" s="17">
        <v>104</v>
      </c>
      <c r="J5736" s="17">
        <v>18</v>
      </c>
      <c r="K5736" s="17">
        <v>8</v>
      </c>
      <c r="L5736" s="17">
        <v>6</v>
      </c>
      <c r="M5736" s="47">
        <v>58</v>
      </c>
    </row>
    <row r="5737" spans="2:13" x14ac:dyDescent="0.2">
      <c r="D5737" s="199" t="s">
        <v>19</v>
      </c>
      <c r="E5737" s="22" t="s">
        <v>20</v>
      </c>
      <c r="F5737" s="21"/>
      <c r="G5737" s="19">
        <v>77</v>
      </c>
      <c r="H5737" s="27">
        <v>54</v>
      </c>
      <c r="I5737" s="3">
        <v>15</v>
      </c>
      <c r="J5737" s="3">
        <v>5</v>
      </c>
      <c r="K5737" s="3">
        <v>2</v>
      </c>
      <c r="L5737" s="3">
        <v>0</v>
      </c>
      <c r="M5737" s="26">
        <v>6</v>
      </c>
    </row>
    <row r="5738" spans="2:13" x14ac:dyDescent="0.2">
      <c r="D5738" s="200"/>
      <c r="E5738" s="4" t="s">
        <v>21</v>
      </c>
      <c r="F5738" s="5"/>
      <c r="G5738" s="6">
        <v>289</v>
      </c>
      <c r="H5738" s="8">
        <v>230</v>
      </c>
      <c r="I5738" s="1">
        <v>32</v>
      </c>
      <c r="J5738" s="1">
        <v>7</v>
      </c>
      <c r="K5738" s="1">
        <v>1</v>
      </c>
      <c r="L5738" s="1">
        <v>1</v>
      </c>
      <c r="M5738" s="9">
        <v>25</v>
      </c>
    </row>
    <row r="5739" spans="2:13" x14ac:dyDescent="0.2">
      <c r="D5739" s="200"/>
      <c r="E5739" s="4" t="s">
        <v>22</v>
      </c>
      <c r="F5739" s="5"/>
      <c r="G5739" s="6">
        <v>109</v>
      </c>
      <c r="H5739" s="8">
        <v>75</v>
      </c>
      <c r="I5739" s="1">
        <v>21</v>
      </c>
      <c r="J5739" s="1">
        <v>4</v>
      </c>
      <c r="K5739" s="1">
        <v>1</v>
      </c>
      <c r="L5739" s="1">
        <v>2</v>
      </c>
      <c r="M5739" s="9">
        <v>10</v>
      </c>
    </row>
    <row r="5740" spans="2:13" x14ac:dyDescent="0.2">
      <c r="D5740" s="200"/>
      <c r="E5740" s="4" t="s">
        <v>23</v>
      </c>
      <c r="F5740" s="5"/>
      <c r="G5740" s="6">
        <v>120</v>
      </c>
      <c r="H5740" s="8">
        <v>95</v>
      </c>
      <c r="I5740" s="1">
        <v>17</v>
      </c>
      <c r="J5740" s="1">
        <v>0</v>
      </c>
      <c r="K5740" s="1">
        <v>2</v>
      </c>
      <c r="L5740" s="1">
        <v>1</v>
      </c>
      <c r="M5740" s="9">
        <v>6</v>
      </c>
    </row>
    <row r="5741" spans="2:13" x14ac:dyDescent="0.2">
      <c r="D5741" s="200"/>
      <c r="E5741" s="4" t="s">
        <v>24</v>
      </c>
      <c r="F5741" s="5"/>
      <c r="G5741" s="6">
        <v>139</v>
      </c>
      <c r="H5741" s="8">
        <v>106</v>
      </c>
      <c r="I5741" s="1">
        <v>19</v>
      </c>
      <c r="J5741" s="1">
        <v>2</v>
      </c>
      <c r="K5741" s="1">
        <v>2</v>
      </c>
      <c r="L5741" s="1">
        <v>2</v>
      </c>
      <c r="M5741" s="9">
        <v>11</v>
      </c>
    </row>
    <row r="5742" spans="2:13" x14ac:dyDescent="0.2">
      <c r="D5742" s="199" t="s">
        <v>25</v>
      </c>
      <c r="E5742" s="22" t="s">
        <v>26</v>
      </c>
      <c r="F5742" s="21"/>
      <c r="G5742" s="19">
        <v>243</v>
      </c>
      <c r="H5742" s="27">
        <v>201</v>
      </c>
      <c r="I5742" s="3">
        <v>29</v>
      </c>
      <c r="J5742" s="3">
        <v>7</v>
      </c>
      <c r="K5742" s="3">
        <v>6</v>
      </c>
      <c r="L5742" s="3">
        <v>1</v>
      </c>
      <c r="M5742" s="26">
        <v>10</v>
      </c>
    </row>
    <row r="5743" spans="2:13" x14ac:dyDescent="0.2">
      <c r="D5743" s="200"/>
      <c r="E5743" s="4" t="s">
        <v>27</v>
      </c>
      <c r="F5743" s="5"/>
      <c r="G5743" s="6">
        <v>234</v>
      </c>
      <c r="H5743" s="8">
        <v>170</v>
      </c>
      <c r="I5743" s="1">
        <v>40</v>
      </c>
      <c r="J5743" s="1">
        <v>9</v>
      </c>
      <c r="K5743" s="1">
        <v>0</v>
      </c>
      <c r="L5743" s="1">
        <v>3</v>
      </c>
      <c r="M5743" s="9">
        <v>19</v>
      </c>
    </row>
    <row r="5744" spans="2:13" x14ac:dyDescent="0.2">
      <c r="D5744" s="200"/>
      <c r="E5744" s="4" t="s">
        <v>28</v>
      </c>
      <c r="F5744" s="5"/>
      <c r="G5744" s="6">
        <v>208</v>
      </c>
      <c r="H5744" s="8">
        <v>154</v>
      </c>
      <c r="I5744" s="1">
        <v>29</v>
      </c>
      <c r="J5744" s="1">
        <v>1</v>
      </c>
      <c r="K5744" s="1">
        <v>1</v>
      </c>
      <c r="L5744" s="1">
        <v>2</v>
      </c>
      <c r="M5744" s="9">
        <v>22</v>
      </c>
    </row>
    <row r="5745" spans="2:13" x14ac:dyDescent="0.2">
      <c r="D5745" s="200"/>
      <c r="E5745" s="4" t="s">
        <v>29</v>
      </c>
      <c r="F5745" s="5"/>
      <c r="G5745" s="6">
        <v>49</v>
      </c>
      <c r="H5745" s="8">
        <v>35</v>
      </c>
      <c r="I5745" s="1">
        <v>6</v>
      </c>
      <c r="J5745" s="1">
        <v>1</v>
      </c>
      <c r="K5745" s="1">
        <v>1</v>
      </c>
      <c r="L5745" s="1">
        <v>0</v>
      </c>
      <c r="M5745" s="9">
        <v>7</v>
      </c>
    </row>
    <row r="5746" spans="2:13" x14ac:dyDescent="0.2">
      <c r="D5746" s="199" t="s">
        <v>30</v>
      </c>
      <c r="E5746" s="22" t="s">
        <v>31</v>
      </c>
      <c r="F5746" s="21"/>
      <c r="G5746" s="19">
        <v>348</v>
      </c>
      <c r="H5746" s="27">
        <v>268</v>
      </c>
      <c r="I5746" s="3">
        <v>49</v>
      </c>
      <c r="J5746" s="3">
        <v>5</v>
      </c>
      <c r="K5746" s="3">
        <v>3</v>
      </c>
      <c r="L5746" s="3">
        <v>2</v>
      </c>
      <c r="M5746" s="26">
        <v>27</v>
      </c>
    </row>
    <row r="5747" spans="2:13" x14ac:dyDescent="0.2">
      <c r="D5747" s="200"/>
      <c r="E5747" s="4" t="s">
        <v>32</v>
      </c>
      <c r="F5747" s="5"/>
      <c r="G5747" s="6">
        <v>386</v>
      </c>
      <c r="H5747" s="8">
        <v>292</v>
      </c>
      <c r="I5747" s="1">
        <v>55</v>
      </c>
      <c r="J5747" s="1">
        <v>13</v>
      </c>
      <c r="K5747" s="1">
        <v>5</v>
      </c>
      <c r="L5747" s="1">
        <v>4</v>
      </c>
      <c r="M5747" s="9">
        <v>31</v>
      </c>
    </row>
    <row r="5748" spans="2:13" x14ac:dyDescent="0.2">
      <c r="D5748" s="199" t="s">
        <v>33</v>
      </c>
      <c r="E5748" s="22" t="s">
        <v>34</v>
      </c>
      <c r="F5748" s="21"/>
      <c r="G5748" s="19">
        <v>19</v>
      </c>
      <c r="H5748" s="27">
        <v>15</v>
      </c>
      <c r="I5748" s="3">
        <v>2</v>
      </c>
      <c r="J5748" s="3">
        <v>0</v>
      </c>
      <c r="K5748" s="3">
        <v>0</v>
      </c>
      <c r="L5748" s="3">
        <v>0</v>
      </c>
      <c r="M5748" s="26">
        <v>2</v>
      </c>
    </row>
    <row r="5749" spans="2:13" x14ac:dyDescent="0.2">
      <c r="D5749" s="200"/>
      <c r="E5749" s="4" t="s">
        <v>35</v>
      </c>
      <c r="F5749" s="5"/>
      <c r="G5749" s="6">
        <v>97</v>
      </c>
      <c r="H5749" s="8">
        <v>65</v>
      </c>
      <c r="I5749" s="1">
        <v>23</v>
      </c>
      <c r="J5749" s="1">
        <v>1</v>
      </c>
      <c r="K5749" s="1">
        <v>3</v>
      </c>
      <c r="L5749" s="1">
        <v>1</v>
      </c>
      <c r="M5749" s="9">
        <v>7</v>
      </c>
    </row>
    <row r="5750" spans="2:13" x14ac:dyDescent="0.2">
      <c r="D5750" s="200"/>
      <c r="E5750" s="4" t="s">
        <v>36</v>
      </c>
      <c r="F5750" s="5"/>
      <c r="G5750" s="6">
        <v>142</v>
      </c>
      <c r="H5750" s="8">
        <v>118</v>
      </c>
      <c r="I5750" s="1">
        <v>11</v>
      </c>
      <c r="J5750" s="1">
        <v>2</v>
      </c>
      <c r="K5750" s="1">
        <v>1</v>
      </c>
      <c r="L5750" s="1">
        <v>1</v>
      </c>
      <c r="M5750" s="9">
        <v>10</v>
      </c>
    </row>
    <row r="5751" spans="2:13" x14ac:dyDescent="0.2">
      <c r="D5751" s="200"/>
      <c r="E5751" s="4" t="s">
        <v>37</v>
      </c>
      <c r="F5751" s="5"/>
      <c r="G5751" s="6">
        <v>164</v>
      </c>
      <c r="H5751" s="8">
        <v>124</v>
      </c>
      <c r="I5751" s="1">
        <v>25</v>
      </c>
      <c r="J5751" s="1">
        <v>4</v>
      </c>
      <c r="K5751" s="1">
        <v>1</v>
      </c>
      <c r="L5751" s="1">
        <v>1</v>
      </c>
      <c r="M5751" s="9">
        <v>12</v>
      </c>
    </row>
    <row r="5752" spans="2:13" x14ac:dyDescent="0.2">
      <c r="D5752" s="200"/>
      <c r="E5752" s="4" t="s">
        <v>38</v>
      </c>
      <c r="F5752" s="5"/>
      <c r="G5752" s="6">
        <v>129</v>
      </c>
      <c r="H5752" s="8">
        <v>98</v>
      </c>
      <c r="I5752" s="1">
        <v>19</v>
      </c>
      <c r="J5752" s="1">
        <v>2</v>
      </c>
      <c r="K5752" s="1">
        <v>1</v>
      </c>
      <c r="L5752" s="1">
        <v>1</v>
      </c>
      <c r="M5752" s="9">
        <v>11</v>
      </c>
    </row>
    <row r="5753" spans="2:13" x14ac:dyDescent="0.2">
      <c r="D5753" s="200"/>
      <c r="E5753" s="4" t="s">
        <v>39</v>
      </c>
      <c r="F5753" s="5"/>
      <c r="G5753" s="6">
        <v>127</v>
      </c>
      <c r="H5753" s="8">
        <v>105</v>
      </c>
      <c r="I5753" s="1">
        <v>10</v>
      </c>
      <c r="J5753" s="1">
        <v>3</v>
      </c>
      <c r="K5753" s="1">
        <v>0</v>
      </c>
      <c r="L5753" s="1">
        <v>1</v>
      </c>
      <c r="M5753" s="9">
        <v>11</v>
      </c>
    </row>
    <row r="5754" spans="2:13" x14ac:dyDescent="0.2">
      <c r="D5754" s="201"/>
      <c r="E5754" s="57" t="s">
        <v>40</v>
      </c>
      <c r="F5754" s="59"/>
      <c r="G5754" s="55">
        <v>56</v>
      </c>
      <c r="H5754" s="77">
        <v>35</v>
      </c>
      <c r="I5754" s="32">
        <v>14</v>
      </c>
      <c r="J5754" s="32">
        <v>6</v>
      </c>
      <c r="K5754" s="32">
        <v>2</v>
      </c>
      <c r="L5754" s="32">
        <v>1</v>
      </c>
      <c r="M5754" s="80">
        <v>5</v>
      </c>
    </row>
    <row r="5756" spans="2:13" x14ac:dyDescent="0.2">
      <c r="B5756" s="40" t="str">
        <f xml:space="preserve"> HYPERLINK("#'目次'!B244", "[238]")</f>
        <v>[238]</v>
      </c>
      <c r="C5756" s="23" t="s">
        <v>370</v>
      </c>
    </row>
    <row r="5757" spans="2:13" x14ac:dyDescent="0.2">
      <c r="C5757" s="186" t="s">
        <v>326</v>
      </c>
    </row>
    <row r="5759" spans="2:13" x14ac:dyDescent="0.2">
      <c r="C5759" s="23" t="s">
        <v>48</v>
      </c>
    </row>
    <row r="5760" spans="2:13" ht="48" x14ac:dyDescent="0.2">
      <c r="D5760" s="195"/>
      <c r="E5760" s="196"/>
      <c r="F5760" s="196"/>
      <c r="G5760" s="37" t="s">
        <v>15</v>
      </c>
      <c r="H5760" s="33" t="s">
        <v>371</v>
      </c>
      <c r="I5760" s="13" t="s">
        <v>372</v>
      </c>
      <c r="J5760" s="13" t="s">
        <v>373</v>
      </c>
      <c r="K5760" s="13" t="s">
        <v>374</v>
      </c>
      <c r="L5760" s="13" t="s">
        <v>99</v>
      </c>
      <c r="M5760" s="38" t="s">
        <v>18</v>
      </c>
    </row>
    <row r="5761" spans="4:13" x14ac:dyDescent="0.2">
      <c r="D5761" s="197"/>
      <c r="E5761" s="198"/>
      <c r="F5761" s="198"/>
      <c r="G5761" s="35"/>
      <c r="H5761" s="39"/>
      <c r="I5761" s="14"/>
      <c r="J5761" s="14"/>
      <c r="K5761" s="14"/>
      <c r="L5761" s="14"/>
      <c r="M5761" s="34"/>
    </row>
    <row r="5762" spans="4:13" x14ac:dyDescent="0.2">
      <c r="D5762" s="56"/>
      <c r="E5762" s="58" t="s">
        <v>15</v>
      </c>
      <c r="F5762" s="46"/>
      <c r="G5762" s="36">
        <v>734</v>
      </c>
      <c r="H5762" s="17">
        <v>560</v>
      </c>
      <c r="I5762" s="17">
        <v>104</v>
      </c>
      <c r="J5762" s="17">
        <v>18</v>
      </c>
      <c r="K5762" s="17">
        <v>8</v>
      </c>
      <c r="L5762" s="17">
        <v>6</v>
      </c>
      <c r="M5762" s="47">
        <v>58</v>
      </c>
    </row>
    <row r="5763" spans="4:13" x14ac:dyDescent="0.2">
      <c r="D5763" s="199" t="s">
        <v>49</v>
      </c>
      <c r="E5763" s="22" t="s">
        <v>50</v>
      </c>
      <c r="F5763" s="21"/>
      <c r="G5763" s="19">
        <v>5</v>
      </c>
      <c r="H5763" s="27">
        <v>4</v>
      </c>
      <c r="I5763" s="3">
        <v>1</v>
      </c>
      <c r="J5763" s="3">
        <v>0</v>
      </c>
      <c r="K5763" s="3">
        <v>0</v>
      </c>
      <c r="L5763" s="3">
        <v>0</v>
      </c>
      <c r="M5763" s="26">
        <v>0</v>
      </c>
    </row>
    <row r="5764" spans="4:13" x14ac:dyDescent="0.2">
      <c r="D5764" s="200"/>
      <c r="E5764" s="4" t="s">
        <v>51</v>
      </c>
      <c r="F5764" s="5"/>
      <c r="G5764" s="6">
        <v>76</v>
      </c>
      <c r="H5764" s="8">
        <v>56</v>
      </c>
      <c r="I5764" s="1">
        <v>14</v>
      </c>
      <c r="J5764" s="1">
        <v>3</v>
      </c>
      <c r="K5764" s="1">
        <v>0</v>
      </c>
      <c r="L5764" s="1">
        <v>2</v>
      </c>
      <c r="M5764" s="9">
        <v>3</v>
      </c>
    </row>
    <row r="5765" spans="4:13" x14ac:dyDescent="0.2">
      <c r="D5765" s="200"/>
      <c r="E5765" s="4" t="s">
        <v>52</v>
      </c>
      <c r="F5765" s="5"/>
      <c r="G5765" s="6">
        <v>21</v>
      </c>
      <c r="H5765" s="8">
        <v>15</v>
      </c>
      <c r="I5765" s="1">
        <v>4</v>
      </c>
      <c r="J5765" s="1">
        <v>0</v>
      </c>
      <c r="K5765" s="1">
        <v>0</v>
      </c>
      <c r="L5765" s="1">
        <v>0</v>
      </c>
      <c r="M5765" s="9">
        <v>2</v>
      </c>
    </row>
    <row r="5766" spans="4:13" x14ac:dyDescent="0.2">
      <c r="D5766" s="200"/>
      <c r="E5766" s="4" t="s">
        <v>53</v>
      </c>
      <c r="F5766" s="5"/>
      <c r="G5766" s="6">
        <v>32</v>
      </c>
      <c r="H5766" s="8">
        <v>26</v>
      </c>
      <c r="I5766" s="1">
        <v>3</v>
      </c>
      <c r="J5766" s="1">
        <v>0</v>
      </c>
      <c r="K5766" s="1">
        <v>0</v>
      </c>
      <c r="L5766" s="1">
        <v>0</v>
      </c>
      <c r="M5766" s="9">
        <v>3</v>
      </c>
    </row>
    <row r="5767" spans="4:13" x14ac:dyDescent="0.2">
      <c r="D5767" s="200"/>
      <c r="E5767" s="4" t="s">
        <v>54</v>
      </c>
      <c r="F5767" s="5"/>
      <c r="G5767" s="6">
        <v>170</v>
      </c>
      <c r="H5767" s="8">
        <v>134</v>
      </c>
      <c r="I5767" s="1">
        <v>22</v>
      </c>
      <c r="J5767" s="1">
        <v>1</v>
      </c>
      <c r="K5767" s="1">
        <v>2</v>
      </c>
      <c r="L5767" s="1">
        <v>0</v>
      </c>
      <c r="M5767" s="9">
        <v>12</v>
      </c>
    </row>
    <row r="5768" spans="4:13" x14ac:dyDescent="0.2">
      <c r="D5768" s="200"/>
      <c r="E5768" s="4" t="s">
        <v>55</v>
      </c>
      <c r="F5768" s="5"/>
      <c r="G5768" s="6">
        <v>79</v>
      </c>
      <c r="H5768" s="8">
        <v>55</v>
      </c>
      <c r="I5768" s="1">
        <v>15</v>
      </c>
      <c r="J5768" s="1">
        <v>2</v>
      </c>
      <c r="K5768" s="1">
        <v>1</v>
      </c>
      <c r="L5768" s="1">
        <v>2</v>
      </c>
      <c r="M5768" s="9">
        <v>6</v>
      </c>
    </row>
    <row r="5769" spans="4:13" x14ac:dyDescent="0.2">
      <c r="D5769" s="200"/>
      <c r="E5769" s="4" t="s">
        <v>56</v>
      </c>
      <c r="F5769" s="5"/>
      <c r="G5769" s="6">
        <v>127</v>
      </c>
      <c r="H5769" s="8">
        <v>91</v>
      </c>
      <c r="I5769" s="1">
        <v>22</v>
      </c>
      <c r="J5769" s="1">
        <v>6</v>
      </c>
      <c r="K5769" s="1">
        <v>1</v>
      </c>
      <c r="L5769" s="1">
        <v>2</v>
      </c>
      <c r="M5769" s="9">
        <v>12</v>
      </c>
    </row>
    <row r="5770" spans="4:13" x14ac:dyDescent="0.2">
      <c r="D5770" s="200"/>
      <c r="E5770" s="4" t="s">
        <v>57</v>
      </c>
      <c r="F5770" s="5"/>
      <c r="G5770" s="6">
        <v>122</v>
      </c>
      <c r="H5770" s="8">
        <v>101</v>
      </c>
      <c r="I5770" s="1">
        <v>11</v>
      </c>
      <c r="J5770" s="1">
        <v>3</v>
      </c>
      <c r="K5770" s="1">
        <v>2</v>
      </c>
      <c r="L5770" s="1">
        <v>0</v>
      </c>
      <c r="M5770" s="9">
        <v>10</v>
      </c>
    </row>
    <row r="5771" spans="4:13" x14ac:dyDescent="0.2">
      <c r="D5771" s="200"/>
      <c r="E5771" s="4" t="s">
        <v>58</v>
      </c>
      <c r="F5771" s="5"/>
      <c r="G5771" s="6">
        <v>42</v>
      </c>
      <c r="H5771" s="8">
        <v>33</v>
      </c>
      <c r="I5771" s="1">
        <v>4</v>
      </c>
      <c r="J5771" s="1">
        <v>1</v>
      </c>
      <c r="K5771" s="1">
        <v>1</v>
      </c>
      <c r="L5771" s="1">
        <v>0</v>
      </c>
      <c r="M5771" s="9">
        <v>4</v>
      </c>
    </row>
    <row r="5772" spans="4:13" x14ac:dyDescent="0.2">
      <c r="D5772" s="200"/>
      <c r="E5772" s="4" t="s">
        <v>59</v>
      </c>
      <c r="F5772" s="5"/>
      <c r="G5772" s="6">
        <v>59</v>
      </c>
      <c r="H5772" s="8">
        <v>45</v>
      </c>
      <c r="I5772" s="1">
        <v>8</v>
      </c>
      <c r="J5772" s="1">
        <v>2</v>
      </c>
      <c r="K5772" s="1">
        <v>1</v>
      </c>
      <c r="L5772" s="1">
        <v>0</v>
      </c>
      <c r="M5772" s="9">
        <v>5</v>
      </c>
    </row>
    <row r="5773" spans="4:13" x14ac:dyDescent="0.2">
      <c r="D5773" s="199" t="s">
        <v>60</v>
      </c>
      <c r="E5773" s="22" t="s">
        <v>61</v>
      </c>
      <c r="F5773" s="21"/>
      <c r="G5773" s="19">
        <v>94</v>
      </c>
      <c r="H5773" s="27">
        <v>69</v>
      </c>
      <c r="I5773" s="3">
        <v>8</v>
      </c>
      <c r="J5773" s="3">
        <v>3</v>
      </c>
      <c r="K5773" s="3">
        <v>1</v>
      </c>
      <c r="L5773" s="3">
        <v>2</v>
      </c>
      <c r="M5773" s="26">
        <v>12</v>
      </c>
    </row>
    <row r="5774" spans="4:13" x14ac:dyDescent="0.2">
      <c r="D5774" s="200"/>
      <c r="E5774" s="4" t="s">
        <v>62</v>
      </c>
      <c r="F5774" s="5"/>
      <c r="G5774" s="6">
        <v>87</v>
      </c>
      <c r="H5774" s="8">
        <v>58</v>
      </c>
      <c r="I5774" s="1">
        <v>25</v>
      </c>
      <c r="J5774" s="1">
        <v>3</v>
      </c>
      <c r="K5774" s="1">
        <v>2</v>
      </c>
      <c r="L5774" s="1">
        <v>0</v>
      </c>
      <c r="M5774" s="9">
        <v>4</v>
      </c>
    </row>
    <row r="5775" spans="4:13" x14ac:dyDescent="0.2">
      <c r="D5775" s="200"/>
      <c r="E5775" s="4" t="s">
        <v>63</v>
      </c>
      <c r="F5775" s="5"/>
      <c r="G5775" s="6">
        <v>79</v>
      </c>
      <c r="H5775" s="8">
        <v>65</v>
      </c>
      <c r="I5775" s="1">
        <v>9</v>
      </c>
      <c r="J5775" s="1">
        <v>2</v>
      </c>
      <c r="K5775" s="1">
        <v>1</v>
      </c>
      <c r="L5775" s="1">
        <v>0</v>
      </c>
      <c r="M5775" s="9">
        <v>3</v>
      </c>
    </row>
    <row r="5776" spans="4:13" x14ac:dyDescent="0.2">
      <c r="D5776" s="200"/>
      <c r="E5776" s="4" t="s">
        <v>64</v>
      </c>
      <c r="F5776" s="5"/>
      <c r="G5776" s="6">
        <v>81</v>
      </c>
      <c r="H5776" s="8">
        <v>57</v>
      </c>
      <c r="I5776" s="1">
        <v>9</v>
      </c>
      <c r="J5776" s="1">
        <v>2</v>
      </c>
      <c r="K5776" s="1">
        <v>1</v>
      </c>
      <c r="L5776" s="1">
        <v>1</v>
      </c>
      <c r="M5776" s="9">
        <v>14</v>
      </c>
    </row>
    <row r="5777" spans="2:13" x14ac:dyDescent="0.2">
      <c r="D5777" s="200"/>
      <c r="E5777" s="4" t="s">
        <v>65</v>
      </c>
      <c r="F5777" s="5"/>
      <c r="G5777" s="6">
        <v>79</v>
      </c>
      <c r="H5777" s="8">
        <v>59</v>
      </c>
      <c r="I5777" s="1">
        <v>8</v>
      </c>
      <c r="J5777" s="1">
        <v>0</v>
      </c>
      <c r="K5777" s="1">
        <v>1</v>
      </c>
      <c r="L5777" s="1">
        <v>1</v>
      </c>
      <c r="M5777" s="9">
        <v>10</v>
      </c>
    </row>
    <row r="5778" spans="2:13" x14ac:dyDescent="0.2">
      <c r="D5778" s="200"/>
      <c r="E5778" s="4" t="s">
        <v>66</v>
      </c>
      <c r="F5778" s="5"/>
      <c r="G5778" s="6">
        <v>71</v>
      </c>
      <c r="H5778" s="8">
        <v>56</v>
      </c>
      <c r="I5778" s="1">
        <v>9</v>
      </c>
      <c r="J5778" s="1">
        <v>1</v>
      </c>
      <c r="K5778" s="1">
        <v>0</v>
      </c>
      <c r="L5778" s="1">
        <v>1</v>
      </c>
      <c r="M5778" s="9">
        <v>5</v>
      </c>
    </row>
    <row r="5779" spans="2:13" x14ac:dyDescent="0.2">
      <c r="D5779" s="200"/>
      <c r="E5779" s="4" t="s">
        <v>67</v>
      </c>
      <c r="F5779" s="5"/>
      <c r="G5779" s="6">
        <v>108</v>
      </c>
      <c r="H5779" s="8">
        <v>88</v>
      </c>
      <c r="I5779" s="1">
        <v>18</v>
      </c>
      <c r="J5779" s="1">
        <v>2</v>
      </c>
      <c r="K5779" s="1">
        <v>1</v>
      </c>
      <c r="L5779" s="1">
        <v>0</v>
      </c>
      <c r="M5779" s="9">
        <v>2</v>
      </c>
    </row>
    <row r="5780" spans="2:13" x14ac:dyDescent="0.2">
      <c r="D5780" s="200"/>
      <c r="E5780" s="4" t="s">
        <v>68</v>
      </c>
      <c r="F5780" s="5"/>
      <c r="G5780" s="6">
        <v>39</v>
      </c>
      <c r="H5780" s="8">
        <v>30</v>
      </c>
      <c r="I5780" s="1">
        <v>7</v>
      </c>
      <c r="J5780" s="1">
        <v>0</v>
      </c>
      <c r="K5780" s="1">
        <v>0</v>
      </c>
      <c r="L5780" s="1">
        <v>0</v>
      </c>
      <c r="M5780" s="9">
        <v>2</v>
      </c>
    </row>
    <row r="5781" spans="2:13" x14ac:dyDescent="0.2">
      <c r="D5781" s="200"/>
      <c r="E5781" s="4" t="s">
        <v>69</v>
      </c>
      <c r="F5781" s="5"/>
      <c r="G5781" s="6">
        <v>29</v>
      </c>
      <c r="H5781" s="8">
        <v>25</v>
      </c>
      <c r="I5781" s="1">
        <v>2</v>
      </c>
      <c r="J5781" s="1">
        <v>3</v>
      </c>
      <c r="K5781" s="1">
        <v>0</v>
      </c>
      <c r="L5781" s="1">
        <v>1</v>
      </c>
      <c r="M5781" s="9">
        <v>1</v>
      </c>
    </row>
    <row r="5782" spans="2:13" x14ac:dyDescent="0.2">
      <c r="D5782" s="93" t="s">
        <v>70</v>
      </c>
      <c r="E5782" s="89" t="s">
        <v>18</v>
      </c>
      <c r="F5782" s="92"/>
      <c r="G5782" s="94">
        <v>0</v>
      </c>
      <c r="H5782" s="122">
        <v>0</v>
      </c>
      <c r="I5782" s="63">
        <v>0</v>
      </c>
      <c r="J5782" s="63">
        <v>0</v>
      </c>
      <c r="K5782" s="63">
        <v>0</v>
      </c>
      <c r="L5782" s="63">
        <v>0</v>
      </c>
      <c r="M5782" s="121">
        <v>0</v>
      </c>
    </row>
    <row r="5784" spans="2:13" x14ac:dyDescent="0.2">
      <c r="B5784" s="40" t="str">
        <f xml:space="preserve"> HYPERLINK("#'目次'!B245", "[239]")</f>
        <v>[239]</v>
      </c>
      <c r="C5784" s="23" t="s">
        <v>370</v>
      </c>
    </row>
    <row r="5785" spans="2:13" x14ac:dyDescent="0.2">
      <c r="C5785" s="186" t="s">
        <v>326</v>
      </c>
    </row>
    <row r="5787" spans="2:13" x14ac:dyDescent="0.2">
      <c r="C5787" s="23" t="s">
        <v>73</v>
      </c>
    </row>
    <row r="5788" spans="2:13" ht="48" x14ac:dyDescent="0.2">
      <c r="D5788" s="195"/>
      <c r="E5788" s="196"/>
      <c r="F5788" s="196"/>
      <c r="G5788" s="37" t="s">
        <v>15</v>
      </c>
      <c r="H5788" s="33" t="s">
        <v>371</v>
      </c>
      <c r="I5788" s="13" t="s">
        <v>372</v>
      </c>
      <c r="J5788" s="13" t="s">
        <v>373</v>
      </c>
      <c r="K5788" s="13" t="s">
        <v>374</v>
      </c>
      <c r="L5788" s="13" t="s">
        <v>99</v>
      </c>
      <c r="M5788" s="38" t="s">
        <v>18</v>
      </c>
    </row>
    <row r="5789" spans="2:13" x14ac:dyDescent="0.2">
      <c r="D5789" s="197"/>
      <c r="E5789" s="198"/>
      <c r="F5789" s="198"/>
      <c r="G5789" s="35"/>
      <c r="H5789" s="39"/>
      <c r="I5789" s="14"/>
      <c r="J5789" s="14"/>
      <c r="K5789" s="14"/>
      <c r="L5789" s="14"/>
      <c r="M5789" s="34"/>
    </row>
    <row r="5790" spans="2:13" x14ac:dyDescent="0.2">
      <c r="D5790" s="56"/>
      <c r="E5790" s="58" t="s">
        <v>15</v>
      </c>
      <c r="F5790" s="46"/>
      <c r="G5790" s="36">
        <v>734</v>
      </c>
      <c r="H5790" s="17">
        <v>560</v>
      </c>
      <c r="I5790" s="17">
        <v>104</v>
      </c>
      <c r="J5790" s="17">
        <v>18</v>
      </c>
      <c r="K5790" s="17">
        <v>8</v>
      </c>
      <c r="L5790" s="17">
        <v>6</v>
      </c>
      <c r="M5790" s="47">
        <v>58</v>
      </c>
    </row>
    <row r="5791" spans="2:13" x14ac:dyDescent="0.2">
      <c r="D5791" s="199" t="s">
        <v>74</v>
      </c>
      <c r="E5791" s="22" t="s">
        <v>75</v>
      </c>
      <c r="F5791" s="21"/>
      <c r="G5791" s="19">
        <v>348</v>
      </c>
      <c r="H5791" s="27">
        <v>268</v>
      </c>
      <c r="I5791" s="3">
        <v>49</v>
      </c>
      <c r="J5791" s="3">
        <v>5</v>
      </c>
      <c r="K5791" s="3">
        <v>3</v>
      </c>
      <c r="L5791" s="3">
        <v>2</v>
      </c>
      <c r="M5791" s="26">
        <v>27</v>
      </c>
    </row>
    <row r="5792" spans="2:13" x14ac:dyDescent="0.2">
      <c r="D5792" s="200"/>
      <c r="E5792" s="4" t="s">
        <v>34</v>
      </c>
      <c r="F5792" s="5"/>
      <c r="G5792" s="6">
        <v>9</v>
      </c>
      <c r="H5792" s="8">
        <v>6</v>
      </c>
      <c r="I5792" s="1">
        <v>2</v>
      </c>
      <c r="J5792" s="1">
        <v>0</v>
      </c>
      <c r="K5792" s="1">
        <v>0</v>
      </c>
      <c r="L5792" s="1">
        <v>0</v>
      </c>
      <c r="M5792" s="9">
        <v>1</v>
      </c>
    </row>
    <row r="5793" spans="2:13" x14ac:dyDescent="0.2">
      <c r="D5793" s="200"/>
      <c r="E5793" s="4" t="s">
        <v>35</v>
      </c>
      <c r="F5793" s="5"/>
      <c r="G5793" s="6">
        <v>42</v>
      </c>
      <c r="H5793" s="8">
        <v>32</v>
      </c>
      <c r="I5793" s="1">
        <v>6</v>
      </c>
      <c r="J5793" s="1">
        <v>0</v>
      </c>
      <c r="K5793" s="1">
        <v>2</v>
      </c>
      <c r="L5793" s="1">
        <v>0</v>
      </c>
      <c r="M5793" s="9">
        <v>4</v>
      </c>
    </row>
    <row r="5794" spans="2:13" x14ac:dyDescent="0.2">
      <c r="D5794" s="200"/>
      <c r="E5794" s="4" t="s">
        <v>36</v>
      </c>
      <c r="F5794" s="5"/>
      <c r="G5794" s="6">
        <v>70</v>
      </c>
      <c r="H5794" s="8">
        <v>61</v>
      </c>
      <c r="I5794" s="1">
        <v>5</v>
      </c>
      <c r="J5794" s="1">
        <v>0</v>
      </c>
      <c r="K5794" s="1">
        <v>0</v>
      </c>
      <c r="L5794" s="1">
        <v>0</v>
      </c>
      <c r="M5794" s="9">
        <v>4</v>
      </c>
    </row>
    <row r="5795" spans="2:13" x14ac:dyDescent="0.2">
      <c r="D5795" s="200"/>
      <c r="E5795" s="4" t="s">
        <v>37</v>
      </c>
      <c r="F5795" s="5"/>
      <c r="G5795" s="6">
        <v>76</v>
      </c>
      <c r="H5795" s="8">
        <v>55</v>
      </c>
      <c r="I5795" s="1">
        <v>13</v>
      </c>
      <c r="J5795" s="1">
        <v>2</v>
      </c>
      <c r="K5795" s="1">
        <v>0</v>
      </c>
      <c r="L5795" s="1">
        <v>0</v>
      </c>
      <c r="M5795" s="9">
        <v>6</v>
      </c>
    </row>
    <row r="5796" spans="2:13" x14ac:dyDescent="0.2">
      <c r="D5796" s="200"/>
      <c r="E5796" s="4" t="s">
        <v>38</v>
      </c>
      <c r="F5796" s="5"/>
      <c r="G5796" s="6">
        <v>63</v>
      </c>
      <c r="H5796" s="8">
        <v>47</v>
      </c>
      <c r="I5796" s="1">
        <v>10</v>
      </c>
      <c r="J5796" s="1">
        <v>0</v>
      </c>
      <c r="K5796" s="1">
        <v>1</v>
      </c>
      <c r="L5796" s="1">
        <v>1</v>
      </c>
      <c r="M5796" s="9">
        <v>5</v>
      </c>
    </row>
    <row r="5797" spans="2:13" x14ac:dyDescent="0.2">
      <c r="D5797" s="200"/>
      <c r="E5797" s="4" t="s">
        <v>39</v>
      </c>
      <c r="F5797" s="5"/>
      <c r="G5797" s="6">
        <v>63</v>
      </c>
      <c r="H5797" s="8">
        <v>51</v>
      </c>
      <c r="I5797" s="1">
        <v>5</v>
      </c>
      <c r="J5797" s="1">
        <v>1</v>
      </c>
      <c r="K5797" s="1">
        <v>0</v>
      </c>
      <c r="L5797" s="1">
        <v>0</v>
      </c>
      <c r="M5797" s="9">
        <v>7</v>
      </c>
    </row>
    <row r="5798" spans="2:13" x14ac:dyDescent="0.2">
      <c r="D5798" s="200"/>
      <c r="E5798" s="4" t="s">
        <v>40</v>
      </c>
      <c r="F5798" s="5"/>
      <c r="G5798" s="6">
        <v>25</v>
      </c>
      <c r="H5798" s="8">
        <v>16</v>
      </c>
      <c r="I5798" s="1">
        <v>8</v>
      </c>
      <c r="J5798" s="1">
        <v>2</v>
      </c>
      <c r="K5798" s="1">
        <v>0</v>
      </c>
      <c r="L5798" s="1">
        <v>1</v>
      </c>
      <c r="M5798" s="9">
        <v>0</v>
      </c>
    </row>
    <row r="5799" spans="2:13" x14ac:dyDescent="0.2">
      <c r="D5799" s="199" t="s">
        <v>76</v>
      </c>
      <c r="E5799" s="22" t="s">
        <v>77</v>
      </c>
      <c r="F5799" s="21"/>
      <c r="G5799" s="19">
        <v>386</v>
      </c>
      <c r="H5799" s="27">
        <v>292</v>
      </c>
      <c r="I5799" s="3">
        <v>55</v>
      </c>
      <c r="J5799" s="3">
        <v>13</v>
      </c>
      <c r="K5799" s="3">
        <v>5</v>
      </c>
      <c r="L5799" s="3">
        <v>4</v>
      </c>
      <c r="M5799" s="26">
        <v>31</v>
      </c>
    </row>
    <row r="5800" spans="2:13" x14ac:dyDescent="0.2">
      <c r="D5800" s="200"/>
      <c r="E5800" s="4" t="s">
        <v>34</v>
      </c>
      <c r="F5800" s="5"/>
      <c r="G5800" s="6">
        <v>10</v>
      </c>
      <c r="H5800" s="8">
        <v>9</v>
      </c>
      <c r="I5800" s="1">
        <v>0</v>
      </c>
      <c r="J5800" s="1">
        <v>0</v>
      </c>
      <c r="K5800" s="1">
        <v>0</v>
      </c>
      <c r="L5800" s="1">
        <v>0</v>
      </c>
      <c r="M5800" s="9">
        <v>1</v>
      </c>
    </row>
    <row r="5801" spans="2:13" x14ac:dyDescent="0.2">
      <c r="D5801" s="200"/>
      <c r="E5801" s="4" t="s">
        <v>35</v>
      </c>
      <c r="F5801" s="5"/>
      <c r="G5801" s="6">
        <v>55</v>
      </c>
      <c r="H5801" s="8">
        <v>33</v>
      </c>
      <c r="I5801" s="1">
        <v>17</v>
      </c>
      <c r="J5801" s="1">
        <v>1</v>
      </c>
      <c r="K5801" s="1">
        <v>1</v>
      </c>
      <c r="L5801" s="1">
        <v>1</v>
      </c>
      <c r="M5801" s="9">
        <v>3</v>
      </c>
    </row>
    <row r="5802" spans="2:13" x14ac:dyDescent="0.2">
      <c r="D5802" s="200"/>
      <c r="E5802" s="4" t="s">
        <v>36</v>
      </c>
      <c r="F5802" s="5"/>
      <c r="G5802" s="6">
        <v>72</v>
      </c>
      <c r="H5802" s="8">
        <v>57</v>
      </c>
      <c r="I5802" s="1">
        <v>6</v>
      </c>
      <c r="J5802" s="1">
        <v>2</v>
      </c>
      <c r="K5802" s="1">
        <v>1</v>
      </c>
      <c r="L5802" s="1">
        <v>1</v>
      </c>
      <c r="M5802" s="9">
        <v>6</v>
      </c>
    </row>
    <row r="5803" spans="2:13" x14ac:dyDescent="0.2">
      <c r="D5803" s="200"/>
      <c r="E5803" s="4" t="s">
        <v>37</v>
      </c>
      <c r="F5803" s="5"/>
      <c r="G5803" s="6">
        <v>88</v>
      </c>
      <c r="H5803" s="8">
        <v>69</v>
      </c>
      <c r="I5803" s="1">
        <v>12</v>
      </c>
      <c r="J5803" s="1">
        <v>2</v>
      </c>
      <c r="K5803" s="1">
        <v>1</v>
      </c>
      <c r="L5803" s="1">
        <v>1</v>
      </c>
      <c r="M5803" s="9">
        <v>6</v>
      </c>
    </row>
    <row r="5804" spans="2:13" x14ac:dyDescent="0.2">
      <c r="D5804" s="200"/>
      <c r="E5804" s="4" t="s">
        <v>38</v>
      </c>
      <c r="F5804" s="5"/>
      <c r="G5804" s="6">
        <v>66</v>
      </c>
      <c r="H5804" s="8">
        <v>51</v>
      </c>
      <c r="I5804" s="1">
        <v>9</v>
      </c>
      <c r="J5804" s="1">
        <v>2</v>
      </c>
      <c r="K5804" s="1">
        <v>0</v>
      </c>
      <c r="L5804" s="1">
        <v>0</v>
      </c>
      <c r="M5804" s="9">
        <v>6</v>
      </c>
    </row>
    <row r="5805" spans="2:13" x14ac:dyDescent="0.2">
      <c r="D5805" s="200"/>
      <c r="E5805" s="4" t="s">
        <v>39</v>
      </c>
      <c r="F5805" s="5"/>
      <c r="G5805" s="6">
        <v>64</v>
      </c>
      <c r="H5805" s="8">
        <v>54</v>
      </c>
      <c r="I5805" s="1">
        <v>5</v>
      </c>
      <c r="J5805" s="1">
        <v>2</v>
      </c>
      <c r="K5805" s="1">
        <v>0</v>
      </c>
      <c r="L5805" s="1">
        <v>1</v>
      </c>
      <c r="M5805" s="9">
        <v>4</v>
      </c>
    </row>
    <row r="5806" spans="2:13" x14ac:dyDescent="0.2">
      <c r="D5806" s="201"/>
      <c r="E5806" s="57" t="s">
        <v>40</v>
      </c>
      <c r="F5806" s="59"/>
      <c r="G5806" s="55">
        <v>31</v>
      </c>
      <c r="H5806" s="77">
        <v>19</v>
      </c>
      <c r="I5806" s="32">
        <v>6</v>
      </c>
      <c r="J5806" s="32">
        <v>4</v>
      </c>
      <c r="K5806" s="32">
        <v>2</v>
      </c>
      <c r="L5806" s="32">
        <v>0</v>
      </c>
      <c r="M5806" s="80">
        <v>5</v>
      </c>
    </row>
    <row r="5808" spans="2:13" x14ac:dyDescent="0.2">
      <c r="B5808" s="40" t="str">
        <f xml:space="preserve"> HYPERLINK("#'目次'!B246", "[240]")</f>
        <v>[240]</v>
      </c>
      <c r="C5808" s="23" t="s">
        <v>370</v>
      </c>
    </row>
    <row r="5809" spans="3:13" x14ac:dyDescent="0.2">
      <c r="C5809" s="186" t="s">
        <v>326</v>
      </c>
    </row>
    <row r="5811" spans="3:13" x14ac:dyDescent="0.2">
      <c r="C5811" s="23" t="s">
        <v>80</v>
      </c>
    </row>
    <row r="5812" spans="3:13" ht="48" x14ac:dyDescent="0.2">
      <c r="E5812" s="195"/>
      <c r="F5812" s="196"/>
      <c r="G5812" s="37" t="s">
        <v>15</v>
      </c>
      <c r="H5812" s="33" t="s">
        <v>371</v>
      </c>
      <c r="I5812" s="13" t="s">
        <v>372</v>
      </c>
      <c r="J5812" s="13" t="s">
        <v>373</v>
      </c>
      <c r="K5812" s="13" t="s">
        <v>374</v>
      </c>
      <c r="L5812" s="13" t="s">
        <v>99</v>
      </c>
      <c r="M5812" s="38" t="s">
        <v>18</v>
      </c>
    </row>
    <row r="5813" spans="3:13" x14ac:dyDescent="0.2">
      <c r="E5813" s="197"/>
      <c r="F5813" s="198"/>
      <c r="G5813" s="35"/>
      <c r="H5813" s="39"/>
      <c r="I5813" s="14"/>
      <c r="J5813" s="14"/>
      <c r="K5813" s="14"/>
      <c r="L5813" s="14"/>
      <c r="M5813" s="34"/>
    </row>
    <row r="5814" spans="3:13" x14ac:dyDescent="0.2">
      <c r="E5814" s="91" t="s">
        <v>15</v>
      </c>
      <c r="F5814" s="46"/>
      <c r="G5814" s="36">
        <v>734</v>
      </c>
      <c r="H5814" s="17">
        <v>560</v>
      </c>
      <c r="I5814" s="17">
        <v>104</v>
      </c>
      <c r="J5814" s="17">
        <v>18</v>
      </c>
      <c r="K5814" s="17">
        <v>8</v>
      </c>
      <c r="L5814" s="17">
        <v>6</v>
      </c>
      <c r="M5814" s="47">
        <v>58</v>
      </c>
    </row>
    <row r="5815" spans="3:13" x14ac:dyDescent="0.2">
      <c r="E5815" s="4" t="s">
        <v>81</v>
      </c>
      <c r="F5815" s="5"/>
      <c r="G5815" s="19">
        <v>30</v>
      </c>
      <c r="H5815" s="27">
        <v>20</v>
      </c>
      <c r="I5815" s="3">
        <v>6</v>
      </c>
      <c r="J5815" s="3">
        <v>2</v>
      </c>
      <c r="K5815" s="3">
        <v>0</v>
      </c>
      <c r="L5815" s="3">
        <v>0</v>
      </c>
      <c r="M5815" s="26">
        <v>4</v>
      </c>
    </row>
    <row r="5816" spans="3:13" x14ac:dyDescent="0.2">
      <c r="E5816" s="4" t="s">
        <v>82</v>
      </c>
      <c r="F5816" s="5"/>
      <c r="G5816" s="6">
        <v>47</v>
      </c>
      <c r="H5816" s="8">
        <v>34</v>
      </c>
      <c r="I5816" s="1">
        <v>9</v>
      </c>
      <c r="J5816" s="1">
        <v>3</v>
      </c>
      <c r="K5816" s="1">
        <v>2</v>
      </c>
      <c r="L5816" s="1">
        <v>0</v>
      </c>
      <c r="M5816" s="9">
        <v>2</v>
      </c>
    </row>
    <row r="5817" spans="3:13" x14ac:dyDescent="0.2">
      <c r="E5817" s="4" t="s">
        <v>83</v>
      </c>
      <c r="F5817" s="5"/>
      <c r="G5817" s="6">
        <v>296</v>
      </c>
      <c r="H5817" s="8">
        <v>236</v>
      </c>
      <c r="I5817" s="1">
        <v>32</v>
      </c>
      <c r="J5817" s="1">
        <v>7</v>
      </c>
      <c r="K5817" s="1">
        <v>1</v>
      </c>
      <c r="L5817" s="1">
        <v>1</v>
      </c>
      <c r="M5817" s="9">
        <v>26</v>
      </c>
    </row>
    <row r="5818" spans="3:13" x14ac:dyDescent="0.2">
      <c r="E5818" s="4" t="s">
        <v>84</v>
      </c>
      <c r="F5818" s="5"/>
      <c r="G5818" s="6">
        <v>19</v>
      </c>
      <c r="H5818" s="8">
        <v>11</v>
      </c>
      <c r="I5818" s="1">
        <v>4</v>
      </c>
      <c r="J5818" s="1">
        <v>2</v>
      </c>
      <c r="K5818" s="1">
        <v>1</v>
      </c>
      <c r="L5818" s="1">
        <v>0</v>
      </c>
      <c r="M5818" s="9">
        <v>3</v>
      </c>
    </row>
    <row r="5819" spans="3:13" x14ac:dyDescent="0.2">
      <c r="E5819" s="4" t="s">
        <v>85</v>
      </c>
      <c r="F5819" s="5"/>
      <c r="G5819" s="6">
        <v>83</v>
      </c>
      <c r="H5819" s="8">
        <v>58</v>
      </c>
      <c r="I5819" s="1">
        <v>17</v>
      </c>
      <c r="J5819" s="1">
        <v>2</v>
      </c>
      <c r="K5819" s="1">
        <v>0</v>
      </c>
      <c r="L5819" s="1">
        <v>2</v>
      </c>
      <c r="M5819" s="9">
        <v>6</v>
      </c>
    </row>
    <row r="5820" spans="3:13" x14ac:dyDescent="0.2">
      <c r="E5820" s="4" t="s">
        <v>86</v>
      </c>
      <c r="F5820" s="5"/>
      <c r="G5820" s="6">
        <v>120</v>
      </c>
      <c r="H5820" s="8">
        <v>95</v>
      </c>
      <c r="I5820" s="1">
        <v>17</v>
      </c>
      <c r="J5820" s="1">
        <v>0</v>
      </c>
      <c r="K5820" s="1">
        <v>2</v>
      </c>
      <c r="L5820" s="1">
        <v>1</v>
      </c>
      <c r="M5820" s="9">
        <v>6</v>
      </c>
    </row>
    <row r="5821" spans="3:13" x14ac:dyDescent="0.2">
      <c r="E5821" s="4" t="s">
        <v>87</v>
      </c>
      <c r="F5821" s="5"/>
      <c r="G5821" s="6">
        <v>46</v>
      </c>
      <c r="H5821" s="8">
        <v>36</v>
      </c>
      <c r="I5821" s="1">
        <v>6</v>
      </c>
      <c r="J5821" s="1">
        <v>2</v>
      </c>
      <c r="K5821" s="1">
        <v>1</v>
      </c>
      <c r="L5821" s="1">
        <v>1</v>
      </c>
      <c r="M5821" s="9">
        <v>2</v>
      </c>
    </row>
    <row r="5822" spans="3:13" x14ac:dyDescent="0.2">
      <c r="E5822" s="4" t="s">
        <v>88</v>
      </c>
      <c r="F5822" s="5"/>
      <c r="G5822" s="6">
        <v>23</v>
      </c>
      <c r="H5822" s="8">
        <v>15</v>
      </c>
      <c r="I5822" s="1">
        <v>4</v>
      </c>
      <c r="J5822" s="1">
        <v>0</v>
      </c>
      <c r="K5822" s="1">
        <v>0</v>
      </c>
      <c r="L5822" s="1">
        <v>1</v>
      </c>
      <c r="M5822" s="9">
        <v>3</v>
      </c>
    </row>
    <row r="5823" spans="3:13" x14ac:dyDescent="0.2">
      <c r="E5823" s="4" t="s">
        <v>89</v>
      </c>
      <c r="F5823" s="5"/>
      <c r="G5823" s="6">
        <v>37</v>
      </c>
      <c r="H5823" s="8">
        <v>33</v>
      </c>
      <c r="I5823" s="1">
        <v>4</v>
      </c>
      <c r="J5823" s="1">
        <v>0</v>
      </c>
      <c r="K5823" s="1">
        <v>0</v>
      </c>
      <c r="L5823" s="1">
        <v>0</v>
      </c>
      <c r="M5823" s="9">
        <v>0</v>
      </c>
    </row>
    <row r="5824" spans="3:13" x14ac:dyDescent="0.2">
      <c r="E5824" s="4" t="s">
        <v>90</v>
      </c>
      <c r="F5824" s="5"/>
      <c r="G5824" s="6">
        <v>28</v>
      </c>
      <c r="H5824" s="8">
        <v>18</v>
      </c>
      <c r="I5824" s="1">
        <v>5</v>
      </c>
      <c r="J5824" s="1">
        <v>0</v>
      </c>
      <c r="K5824" s="1">
        <v>1</v>
      </c>
      <c r="L5824" s="1">
        <v>0</v>
      </c>
      <c r="M5824" s="9">
        <v>5</v>
      </c>
    </row>
    <row r="5825" spans="2:13" x14ac:dyDescent="0.2">
      <c r="E5825" s="57" t="s">
        <v>91</v>
      </c>
      <c r="F5825" s="59"/>
      <c r="G5825" s="55">
        <v>5</v>
      </c>
      <c r="H5825" s="77">
        <v>4</v>
      </c>
      <c r="I5825" s="32">
        <v>0</v>
      </c>
      <c r="J5825" s="32">
        <v>0</v>
      </c>
      <c r="K5825" s="32">
        <v>0</v>
      </c>
      <c r="L5825" s="32">
        <v>0</v>
      </c>
      <c r="M5825" s="80">
        <v>1</v>
      </c>
    </row>
    <row r="5827" spans="2:13" x14ac:dyDescent="0.2">
      <c r="B5827" s="40" t="str">
        <f xml:space="preserve"> HYPERLINK("#'目次'!B247", "[241]")</f>
        <v>[241]</v>
      </c>
      <c r="C5827" s="23" t="s">
        <v>377</v>
      </c>
    </row>
    <row r="5828" spans="2:13" x14ac:dyDescent="0.2">
      <c r="C5828" s="186" t="s">
        <v>326</v>
      </c>
    </row>
    <row r="5830" spans="2:13" x14ac:dyDescent="0.2">
      <c r="C5830" s="23" t="s">
        <v>14</v>
      </c>
    </row>
    <row r="5831" spans="2:13" ht="48" x14ac:dyDescent="0.2">
      <c r="D5831" s="195"/>
      <c r="E5831" s="196"/>
      <c r="F5831" s="196"/>
      <c r="G5831" s="37" t="s">
        <v>15</v>
      </c>
      <c r="H5831" s="33" t="s">
        <v>371</v>
      </c>
      <c r="I5831" s="13" t="s">
        <v>372</v>
      </c>
      <c r="J5831" s="13" t="s">
        <v>373</v>
      </c>
      <c r="K5831" s="13" t="s">
        <v>374</v>
      </c>
      <c r="L5831" s="13" t="s">
        <v>99</v>
      </c>
      <c r="M5831" s="38" t="s">
        <v>18</v>
      </c>
    </row>
    <row r="5832" spans="2:13" x14ac:dyDescent="0.2">
      <c r="D5832" s="197"/>
      <c r="E5832" s="198"/>
      <c r="F5832" s="198"/>
      <c r="G5832" s="35"/>
      <c r="H5832" s="39"/>
      <c r="I5832" s="14"/>
      <c r="J5832" s="14"/>
      <c r="K5832" s="14"/>
      <c r="L5832" s="14"/>
      <c r="M5832" s="34"/>
    </row>
    <row r="5833" spans="2:13" x14ac:dyDescent="0.2">
      <c r="D5833" s="56"/>
      <c r="E5833" s="58" t="s">
        <v>15</v>
      </c>
      <c r="F5833" s="46"/>
      <c r="G5833" s="36">
        <v>734</v>
      </c>
      <c r="H5833" s="17">
        <v>629</v>
      </c>
      <c r="I5833" s="17">
        <v>15</v>
      </c>
      <c r="J5833" s="17">
        <v>3</v>
      </c>
      <c r="K5833" s="17">
        <v>1</v>
      </c>
      <c r="L5833" s="17">
        <v>3</v>
      </c>
      <c r="M5833" s="47">
        <v>84</v>
      </c>
    </row>
    <row r="5834" spans="2:13" x14ac:dyDescent="0.2">
      <c r="D5834" s="199" t="s">
        <v>19</v>
      </c>
      <c r="E5834" s="22" t="s">
        <v>20</v>
      </c>
      <c r="F5834" s="21"/>
      <c r="G5834" s="19">
        <v>77</v>
      </c>
      <c r="H5834" s="27">
        <v>66</v>
      </c>
      <c r="I5834" s="3">
        <v>2</v>
      </c>
      <c r="J5834" s="3">
        <v>0</v>
      </c>
      <c r="K5834" s="3">
        <v>0</v>
      </c>
      <c r="L5834" s="3">
        <v>0</v>
      </c>
      <c r="M5834" s="26">
        <v>9</v>
      </c>
    </row>
    <row r="5835" spans="2:13" x14ac:dyDescent="0.2">
      <c r="D5835" s="200"/>
      <c r="E5835" s="4" t="s">
        <v>21</v>
      </c>
      <c r="F5835" s="5"/>
      <c r="G5835" s="6">
        <v>289</v>
      </c>
      <c r="H5835" s="8">
        <v>244</v>
      </c>
      <c r="I5835" s="1">
        <v>6</v>
      </c>
      <c r="J5835" s="1">
        <v>1</v>
      </c>
      <c r="K5835" s="1">
        <v>0</v>
      </c>
      <c r="L5835" s="1">
        <v>0</v>
      </c>
      <c r="M5835" s="9">
        <v>38</v>
      </c>
    </row>
    <row r="5836" spans="2:13" x14ac:dyDescent="0.2">
      <c r="D5836" s="200"/>
      <c r="E5836" s="4" t="s">
        <v>22</v>
      </c>
      <c r="F5836" s="5"/>
      <c r="G5836" s="6">
        <v>109</v>
      </c>
      <c r="H5836" s="8">
        <v>92</v>
      </c>
      <c r="I5836" s="1">
        <v>2</v>
      </c>
      <c r="J5836" s="1">
        <v>1</v>
      </c>
      <c r="K5836" s="1">
        <v>0</v>
      </c>
      <c r="L5836" s="1">
        <v>0</v>
      </c>
      <c r="M5836" s="9">
        <v>15</v>
      </c>
    </row>
    <row r="5837" spans="2:13" x14ac:dyDescent="0.2">
      <c r="D5837" s="200"/>
      <c r="E5837" s="4" t="s">
        <v>23</v>
      </c>
      <c r="F5837" s="5"/>
      <c r="G5837" s="6">
        <v>120</v>
      </c>
      <c r="H5837" s="8">
        <v>109</v>
      </c>
      <c r="I5837" s="1">
        <v>2</v>
      </c>
      <c r="J5837" s="1">
        <v>1</v>
      </c>
      <c r="K5837" s="1">
        <v>0</v>
      </c>
      <c r="L5837" s="1">
        <v>0</v>
      </c>
      <c r="M5837" s="9">
        <v>8</v>
      </c>
    </row>
    <row r="5838" spans="2:13" x14ac:dyDescent="0.2">
      <c r="D5838" s="200"/>
      <c r="E5838" s="4" t="s">
        <v>24</v>
      </c>
      <c r="F5838" s="5"/>
      <c r="G5838" s="6">
        <v>139</v>
      </c>
      <c r="H5838" s="8">
        <v>118</v>
      </c>
      <c r="I5838" s="1">
        <v>3</v>
      </c>
      <c r="J5838" s="1">
        <v>0</v>
      </c>
      <c r="K5838" s="1">
        <v>1</v>
      </c>
      <c r="L5838" s="1">
        <v>3</v>
      </c>
      <c r="M5838" s="9">
        <v>14</v>
      </c>
    </row>
    <row r="5839" spans="2:13" x14ac:dyDescent="0.2">
      <c r="D5839" s="199" t="s">
        <v>25</v>
      </c>
      <c r="E5839" s="22" t="s">
        <v>26</v>
      </c>
      <c r="F5839" s="21"/>
      <c r="G5839" s="19">
        <v>243</v>
      </c>
      <c r="H5839" s="27">
        <v>220</v>
      </c>
      <c r="I5839" s="3">
        <v>5</v>
      </c>
      <c r="J5839" s="3">
        <v>0</v>
      </c>
      <c r="K5839" s="3">
        <v>0</v>
      </c>
      <c r="L5839" s="3">
        <v>1</v>
      </c>
      <c r="M5839" s="26">
        <v>17</v>
      </c>
    </row>
    <row r="5840" spans="2:13" x14ac:dyDescent="0.2">
      <c r="D5840" s="200"/>
      <c r="E5840" s="4" t="s">
        <v>27</v>
      </c>
      <c r="F5840" s="5"/>
      <c r="G5840" s="6">
        <v>234</v>
      </c>
      <c r="H5840" s="8">
        <v>196</v>
      </c>
      <c r="I5840" s="1">
        <v>8</v>
      </c>
      <c r="J5840" s="1">
        <v>2</v>
      </c>
      <c r="K5840" s="1">
        <v>0</v>
      </c>
      <c r="L5840" s="1">
        <v>2</v>
      </c>
      <c r="M5840" s="9">
        <v>27</v>
      </c>
    </row>
    <row r="5841" spans="2:13" x14ac:dyDescent="0.2">
      <c r="D5841" s="200"/>
      <c r="E5841" s="4" t="s">
        <v>28</v>
      </c>
      <c r="F5841" s="5"/>
      <c r="G5841" s="6">
        <v>208</v>
      </c>
      <c r="H5841" s="8">
        <v>172</v>
      </c>
      <c r="I5841" s="1">
        <v>2</v>
      </c>
      <c r="J5841" s="1">
        <v>1</v>
      </c>
      <c r="K5841" s="1">
        <v>1</v>
      </c>
      <c r="L5841" s="1">
        <v>0</v>
      </c>
      <c r="M5841" s="9">
        <v>32</v>
      </c>
    </row>
    <row r="5842" spans="2:13" x14ac:dyDescent="0.2">
      <c r="D5842" s="200"/>
      <c r="E5842" s="4" t="s">
        <v>29</v>
      </c>
      <c r="F5842" s="5"/>
      <c r="G5842" s="6">
        <v>49</v>
      </c>
      <c r="H5842" s="8">
        <v>41</v>
      </c>
      <c r="I5842" s="1">
        <v>0</v>
      </c>
      <c r="J5842" s="1">
        <v>0</v>
      </c>
      <c r="K5842" s="1">
        <v>0</v>
      </c>
      <c r="L5842" s="1">
        <v>0</v>
      </c>
      <c r="M5842" s="9">
        <v>8</v>
      </c>
    </row>
    <row r="5843" spans="2:13" x14ac:dyDescent="0.2">
      <c r="D5843" s="199" t="s">
        <v>30</v>
      </c>
      <c r="E5843" s="22" t="s">
        <v>31</v>
      </c>
      <c r="F5843" s="21"/>
      <c r="G5843" s="19">
        <v>348</v>
      </c>
      <c r="H5843" s="27">
        <v>300</v>
      </c>
      <c r="I5843" s="3">
        <v>8</v>
      </c>
      <c r="J5843" s="3">
        <v>0</v>
      </c>
      <c r="K5843" s="3">
        <v>0</v>
      </c>
      <c r="L5843" s="3">
        <v>1</v>
      </c>
      <c r="M5843" s="26">
        <v>39</v>
      </c>
    </row>
    <row r="5844" spans="2:13" x14ac:dyDescent="0.2">
      <c r="D5844" s="200"/>
      <c r="E5844" s="4" t="s">
        <v>32</v>
      </c>
      <c r="F5844" s="5"/>
      <c r="G5844" s="6">
        <v>386</v>
      </c>
      <c r="H5844" s="8">
        <v>329</v>
      </c>
      <c r="I5844" s="1">
        <v>7</v>
      </c>
      <c r="J5844" s="1">
        <v>3</v>
      </c>
      <c r="K5844" s="1">
        <v>1</v>
      </c>
      <c r="L5844" s="1">
        <v>2</v>
      </c>
      <c r="M5844" s="9">
        <v>45</v>
      </c>
    </row>
    <row r="5845" spans="2:13" x14ac:dyDescent="0.2">
      <c r="D5845" s="199" t="s">
        <v>33</v>
      </c>
      <c r="E5845" s="22" t="s">
        <v>34</v>
      </c>
      <c r="F5845" s="21"/>
      <c r="G5845" s="19">
        <v>19</v>
      </c>
      <c r="H5845" s="27">
        <v>15</v>
      </c>
      <c r="I5845" s="3">
        <v>2</v>
      </c>
      <c r="J5845" s="3">
        <v>0</v>
      </c>
      <c r="K5845" s="3">
        <v>0</v>
      </c>
      <c r="L5845" s="3">
        <v>0</v>
      </c>
      <c r="M5845" s="26">
        <v>2</v>
      </c>
    </row>
    <row r="5846" spans="2:13" x14ac:dyDescent="0.2">
      <c r="D5846" s="200"/>
      <c r="E5846" s="4" t="s">
        <v>35</v>
      </c>
      <c r="F5846" s="5"/>
      <c r="G5846" s="6">
        <v>97</v>
      </c>
      <c r="H5846" s="8">
        <v>81</v>
      </c>
      <c r="I5846" s="1">
        <v>5</v>
      </c>
      <c r="J5846" s="1">
        <v>1</v>
      </c>
      <c r="K5846" s="1">
        <v>0</v>
      </c>
      <c r="L5846" s="1">
        <v>0</v>
      </c>
      <c r="M5846" s="9">
        <v>11</v>
      </c>
    </row>
    <row r="5847" spans="2:13" x14ac:dyDescent="0.2">
      <c r="D5847" s="200"/>
      <c r="E5847" s="4" t="s">
        <v>36</v>
      </c>
      <c r="F5847" s="5"/>
      <c r="G5847" s="6">
        <v>142</v>
      </c>
      <c r="H5847" s="8">
        <v>129</v>
      </c>
      <c r="I5847" s="1">
        <v>1</v>
      </c>
      <c r="J5847" s="1">
        <v>0</v>
      </c>
      <c r="K5847" s="1">
        <v>0</v>
      </c>
      <c r="L5847" s="1">
        <v>1</v>
      </c>
      <c r="M5847" s="9">
        <v>11</v>
      </c>
    </row>
    <row r="5848" spans="2:13" x14ac:dyDescent="0.2">
      <c r="D5848" s="200"/>
      <c r="E5848" s="4" t="s">
        <v>37</v>
      </c>
      <c r="F5848" s="5"/>
      <c r="G5848" s="6">
        <v>164</v>
      </c>
      <c r="H5848" s="8">
        <v>143</v>
      </c>
      <c r="I5848" s="1">
        <v>5</v>
      </c>
      <c r="J5848" s="1">
        <v>1</v>
      </c>
      <c r="K5848" s="1">
        <v>0</v>
      </c>
      <c r="L5848" s="1">
        <v>1</v>
      </c>
      <c r="M5848" s="9">
        <v>14</v>
      </c>
    </row>
    <row r="5849" spans="2:13" x14ac:dyDescent="0.2">
      <c r="D5849" s="200"/>
      <c r="E5849" s="4" t="s">
        <v>38</v>
      </c>
      <c r="F5849" s="5"/>
      <c r="G5849" s="6">
        <v>129</v>
      </c>
      <c r="H5849" s="8">
        <v>113</v>
      </c>
      <c r="I5849" s="1">
        <v>1</v>
      </c>
      <c r="J5849" s="1">
        <v>0</v>
      </c>
      <c r="K5849" s="1">
        <v>0</v>
      </c>
      <c r="L5849" s="1">
        <v>0</v>
      </c>
      <c r="M5849" s="9">
        <v>15</v>
      </c>
    </row>
    <row r="5850" spans="2:13" x14ac:dyDescent="0.2">
      <c r="D5850" s="200"/>
      <c r="E5850" s="4" t="s">
        <v>39</v>
      </c>
      <c r="F5850" s="5"/>
      <c r="G5850" s="6">
        <v>127</v>
      </c>
      <c r="H5850" s="8">
        <v>108</v>
      </c>
      <c r="I5850" s="1">
        <v>1</v>
      </c>
      <c r="J5850" s="1">
        <v>0</v>
      </c>
      <c r="K5850" s="1">
        <v>1</v>
      </c>
      <c r="L5850" s="1">
        <v>1</v>
      </c>
      <c r="M5850" s="9">
        <v>16</v>
      </c>
    </row>
    <row r="5851" spans="2:13" x14ac:dyDescent="0.2">
      <c r="D5851" s="201"/>
      <c r="E5851" s="57" t="s">
        <v>40</v>
      </c>
      <c r="F5851" s="59"/>
      <c r="G5851" s="55">
        <v>56</v>
      </c>
      <c r="H5851" s="77">
        <v>40</v>
      </c>
      <c r="I5851" s="32">
        <v>0</v>
      </c>
      <c r="J5851" s="32">
        <v>1</v>
      </c>
      <c r="K5851" s="32">
        <v>0</v>
      </c>
      <c r="L5851" s="32">
        <v>0</v>
      </c>
      <c r="M5851" s="80">
        <v>15</v>
      </c>
    </row>
    <row r="5853" spans="2:13" x14ac:dyDescent="0.2">
      <c r="B5853" s="40" t="str">
        <f xml:space="preserve"> HYPERLINK("#'目次'!B248", "[242]")</f>
        <v>[242]</v>
      </c>
      <c r="C5853" s="23" t="s">
        <v>377</v>
      </c>
    </row>
    <row r="5854" spans="2:13" x14ac:dyDescent="0.2">
      <c r="C5854" s="186" t="s">
        <v>326</v>
      </c>
    </row>
    <row r="5856" spans="2:13" x14ac:dyDescent="0.2">
      <c r="C5856" s="23" t="s">
        <v>48</v>
      </c>
    </row>
    <row r="5857" spans="4:13" ht="48" x14ac:dyDescent="0.2">
      <c r="D5857" s="195"/>
      <c r="E5857" s="196"/>
      <c r="F5857" s="196"/>
      <c r="G5857" s="37" t="s">
        <v>15</v>
      </c>
      <c r="H5857" s="33" t="s">
        <v>371</v>
      </c>
      <c r="I5857" s="13" t="s">
        <v>372</v>
      </c>
      <c r="J5857" s="13" t="s">
        <v>373</v>
      </c>
      <c r="K5857" s="13" t="s">
        <v>374</v>
      </c>
      <c r="L5857" s="13" t="s">
        <v>99</v>
      </c>
      <c r="M5857" s="38" t="s">
        <v>18</v>
      </c>
    </row>
    <row r="5858" spans="4:13" x14ac:dyDescent="0.2">
      <c r="D5858" s="197"/>
      <c r="E5858" s="198"/>
      <c r="F5858" s="198"/>
      <c r="G5858" s="35"/>
      <c r="H5858" s="39"/>
      <c r="I5858" s="14"/>
      <c r="J5858" s="14"/>
      <c r="K5858" s="14"/>
      <c r="L5858" s="14"/>
      <c r="M5858" s="34"/>
    </row>
    <row r="5859" spans="4:13" x14ac:dyDescent="0.2">
      <c r="D5859" s="56"/>
      <c r="E5859" s="58" t="s">
        <v>15</v>
      </c>
      <c r="F5859" s="46"/>
      <c r="G5859" s="36">
        <v>734</v>
      </c>
      <c r="H5859" s="17">
        <v>629</v>
      </c>
      <c r="I5859" s="17">
        <v>15</v>
      </c>
      <c r="J5859" s="17">
        <v>3</v>
      </c>
      <c r="K5859" s="17">
        <v>1</v>
      </c>
      <c r="L5859" s="17">
        <v>3</v>
      </c>
      <c r="M5859" s="47">
        <v>84</v>
      </c>
    </row>
    <row r="5860" spans="4:13" x14ac:dyDescent="0.2">
      <c r="D5860" s="199" t="s">
        <v>49</v>
      </c>
      <c r="E5860" s="22" t="s">
        <v>50</v>
      </c>
      <c r="F5860" s="21"/>
      <c r="G5860" s="19">
        <v>5</v>
      </c>
      <c r="H5860" s="27">
        <v>5</v>
      </c>
      <c r="I5860" s="3">
        <v>0</v>
      </c>
      <c r="J5860" s="3">
        <v>0</v>
      </c>
      <c r="K5860" s="3">
        <v>0</v>
      </c>
      <c r="L5860" s="3">
        <v>0</v>
      </c>
      <c r="M5860" s="26">
        <v>0</v>
      </c>
    </row>
    <row r="5861" spans="4:13" x14ac:dyDescent="0.2">
      <c r="D5861" s="200"/>
      <c r="E5861" s="4" t="s">
        <v>51</v>
      </c>
      <c r="F5861" s="5"/>
      <c r="G5861" s="6">
        <v>76</v>
      </c>
      <c r="H5861" s="8">
        <v>65</v>
      </c>
      <c r="I5861" s="1">
        <v>0</v>
      </c>
      <c r="J5861" s="1">
        <v>0</v>
      </c>
      <c r="K5861" s="1">
        <v>0</v>
      </c>
      <c r="L5861" s="1">
        <v>1</v>
      </c>
      <c r="M5861" s="9">
        <v>10</v>
      </c>
    </row>
    <row r="5862" spans="4:13" x14ac:dyDescent="0.2">
      <c r="D5862" s="200"/>
      <c r="E5862" s="4" t="s">
        <v>52</v>
      </c>
      <c r="F5862" s="5"/>
      <c r="G5862" s="6">
        <v>21</v>
      </c>
      <c r="H5862" s="8">
        <v>21</v>
      </c>
      <c r="I5862" s="1">
        <v>0</v>
      </c>
      <c r="J5862" s="1">
        <v>0</v>
      </c>
      <c r="K5862" s="1">
        <v>0</v>
      </c>
      <c r="L5862" s="1">
        <v>0</v>
      </c>
      <c r="M5862" s="9">
        <v>0</v>
      </c>
    </row>
    <row r="5863" spans="4:13" x14ac:dyDescent="0.2">
      <c r="D5863" s="200"/>
      <c r="E5863" s="4" t="s">
        <v>53</v>
      </c>
      <c r="F5863" s="5"/>
      <c r="G5863" s="6">
        <v>32</v>
      </c>
      <c r="H5863" s="8">
        <v>29</v>
      </c>
      <c r="I5863" s="1">
        <v>0</v>
      </c>
      <c r="J5863" s="1">
        <v>0</v>
      </c>
      <c r="K5863" s="1">
        <v>0</v>
      </c>
      <c r="L5863" s="1">
        <v>0</v>
      </c>
      <c r="M5863" s="9">
        <v>3</v>
      </c>
    </row>
    <row r="5864" spans="4:13" x14ac:dyDescent="0.2">
      <c r="D5864" s="200"/>
      <c r="E5864" s="4" t="s">
        <v>54</v>
      </c>
      <c r="F5864" s="5"/>
      <c r="G5864" s="6">
        <v>170</v>
      </c>
      <c r="H5864" s="8">
        <v>151</v>
      </c>
      <c r="I5864" s="1">
        <v>3</v>
      </c>
      <c r="J5864" s="1">
        <v>0</v>
      </c>
      <c r="K5864" s="1">
        <v>0</v>
      </c>
      <c r="L5864" s="1">
        <v>1</v>
      </c>
      <c r="M5864" s="9">
        <v>15</v>
      </c>
    </row>
    <row r="5865" spans="4:13" x14ac:dyDescent="0.2">
      <c r="D5865" s="200"/>
      <c r="E5865" s="4" t="s">
        <v>55</v>
      </c>
      <c r="F5865" s="5"/>
      <c r="G5865" s="6">
        <v>79</v>
      </c>
      <c r="H5865" s="8">
        <v>66</v>
      </c>
      <c r="I5865" s="1">
        <v>4</v>
      </c>
      <c r="J5865" s="1">
        <v>0</v>
      </c>
      <c r="K5865" s="1">
        <v>0</v>
      </c>
      <c r="L5865" s="1">
        <v>1</v>
      </c>
      <c r="M5865" s="9">
        <v>8</v>
      </c>
    </row>
    <row r="5866" spans="4:13" x14ac:dyDescent="0.2">
      <c r="D5866" s="200"/>
      <c r="E5866" s="4" t="s">
        <v>56</v>
      </c>
      <c r="F5866" s="5"/>
      <c r="G5866" s="6">
        <v>127</v>
      </c>
      <c r="H5866" s="8">
        <v>105</v>
      </c>
      <c r="I5866" s="1">
        <v>2</v>
      </c>
      <c r="J5866" s="1">
        <v>1</v>
      </c>
      <c r="K5866" s="1">
        <v>0</v>
      </c>
      <c r="L5866" s="1">
        <v>0</v>
      </c>
      <c r="M5866" s="9">
        <v>19</v>
      </c>
    </row>
    <row r="5867" spans="4:13" x14ac:dyDescent="0.2">
      <c r="D5867" s="200"/>
      <c r="E5867" s="4" t="s">
        <v>57</v>
      </c>
      <c r="F5867" s="5"/>
      <c r="G5867" s="6">
        <v>122</v>
      </c>
      <c r="H5867" s="8">
        <v>104</v>
      </c>
      <c r="I5867" s="1">
        <v>1</v>
      </c>
      <c r="J5867" s="1">
        <v>1</v>
      </c>
      <c r="K5867" s="1">
        <v>1</v>
      </c>
      <c r="L5867" s="1">
        <v>0</v>
      </c>
      <c r="M5867" s="9">
        <v>15</v>
      </c>
    </row>
    <row r="5868" spans="4:13" x14ac:dyDescent="0.2">
      <c r="D5868" s="200"/>
      <c r="E5868" s="4" t="s">
        <v>58</v>
      </c>
      <c r="F5868" s="5"/>
      <c r="G5868" s="6">
        <v>42</v>
      </c>
      <c r="H5868" s="8">
        <v>32</v>
      </c>
      <c r="I5868" s="1">
        <v>5</v>
      </c>
      <c r="J5868" s="1">
        <v>1</v>
      </c>
      <c r="K5868" s="1">
        <v>0</v>
      </c>
      <c r="L5868" s="1">
        <v>0</v>
      </c>
      <c r="M5868" s="9">
        <v>5</v>
      </c>
    </row>
    <row r="5869" spans="4:13" x14ac:dyDescent="0.2">
      <c r="D5869" s="200"/>
      <c r="E5869" s="4" t="s">
        <v>59</v>
      </c>
      <c r="F5869" s="5"/>
      <c r="G5869" s="6">
        <v>59</v>
      </c>
      <c r="H5869" s="8">
        <v>51</v>
      </c>
      <c r="I5869" s="1">
        <v>0</v>
      </c>
      <c r="J5869" s="1">
        <v>0</v>
      </c>
      <c r="K5869" s="1">
        <v>0</v>
      </c>
      <c r="L5869" s="1">
        <v>0</v>
      </c>
      <c r="M5869" s="9">
        <v>8</v>
      </c>
    </row>
    <row r="5870" spans="4:13" x14ac:dyDescent="0.2">
      <c r="D5870" s="199" t="s">
        <v>60</v>
      </c>
      <c r="E5870" s="22" t="s">
        <v>61</v>
      </c>
      <c r="F5870" s="21"/>
      <c r="G5870" s="19">
        <v>94</v>
      </c>
      <c r="H5870" s="27">
        <v>76</v>
      </c>
      <c r="I5870" s="3">
        <v>2</v>
      </c>
      <c r="J5870" s="3">
        <v>1</v>
      </c>
      <c r="K5870" s="3">
        <v>0</v>
      </c>
      <c r="L5870" s="3">
        <v>0</v>
      </c>
      <c r="M5870" s="26">
        <v>15</v>
      </c>
    </row>
    <row r="5871" spans="4:13" x14ac:dyDescent="0.2">
      <c r="D5871" s="200"/>
      <c r="E5871" s="4" t="s">
        <v>62</v>
      </c>
      <c r="F5871" s="5"/>
      <c r="G5871" s="6">
        <v>87</v>
      </c>
      <c r="H5871" s="8">
        <v>74</v>
      </c>
      <c r="I5871" s="1">
        <v>2</v>
      </c>
      <c r="J5871" s="1">
        <v>0</v>
      </c>
      <c r="K5871" s="1">
        <v>0</v>
      </c>
      <c r="L5871" s="1">
        <v>1</v>
      </c>
      <c r="M5871" s="9">
        <v>10</v>
      </c>
    </row>
    <row r="5872" spans="4:13" x14ac:dyDescent="0.2">
      <c r="D5872" s="200"/>
      <c r="E5872" s="4" t="s">
        <v>63</v>
      </c>
      <c r="F5872" s="5"/>
      <c r="G5872" s="6">
        <v>79</v>
      </c>
      <c r="H5872" s="8">
        <v>69</v>
      </c>
      <c r="I5872" s="1">
        <v>1</v>
      </c>
      <c r="J5872" s="1">
        <v>0</v>
      </c>
      <c r="K5872" s="1">
        <v>0</v>
      </c>
      <c r="L5872" s="1">
        <v>0</v>
      </c>
      <c r="M5872" s="9">
        <v>9</v>
      </c>
    </row>
    <row r="5873" spans="2:13" x14ac:dyDescent="0.2">
      <c r="D5873" s="200"/>
      <c r="E5873" s="4" t="s">
        <v>64</v>
      </c>
      <c r="F5873" s="5"/>
      <c r="G5873" s="6">
        <v>81</v>
      </c>
      <c r="H5873" s="8">
        <v>65</v>
      </c>
      <c r="I5873" s="1">
        <v>2</v>
      </c>
      <c r="J5873" s="1">
        <v>0</v>
      </c>
      <c r="K5873" s="1">
        <v>1</v>
      </c>
      <c r="L5873" s="1">
        <v>0</v>
      </c>
      <c r="M5873" s="9">
        <v>13</v>
      </c>
    </row>
    <row r="5874" spans="2:13" x14ac:dyDescent="0.2">
      <c r="D5874" s="200"/>
      <c r="E5874" s="4" t="s">
        <v>65</v>
      </c>
      <c r="F5874" s="5"/>
      <c r="G5874" s="6">
        <v>79</v>
      </c>
      <c r="H5874" s="8">
        <v>66</v>
      </c>
      <c r="I5874" s="1">
        <v>1</v>
      </c>
      <c r="J5874" s="1">
        <v>0</v>
      </c>
      <c r="K5874" s="1">
        <v>0</v>
      </c>
      <c r="L5874" s="1">
        <v>1</v>
      </c>
      <c r="M5874" s="9">
        <v>11</v>
      </c>
    </row>
    <row r="5875" spans="2:13" x14ac:dyDescent="0.2">
      <c r="D5875" s="200"/>
      <c r="E5875" s="4" t="s">
        <v>66</v>
      </c>
      <c r="F5875" s="5"/>
      <c r="G5875" s="6">
        <v>71</v>
      </c>
      <c r="H5875" s="8">
        <v>62</v>
      </c>
      <c r="I5875" s="1">
        <v>1</v>
      </c>
      <c r="J5875" s="1">
        <v>0</v>
      </c>
      <c r="K5875" s="1">
        <v>0</v>
      </c>
      <c r="L5875" s="1">
        <v>0</v>
      </c>
      <c r="M5875" s="9">
        <v>8</v>
      </c>
    </row>
    <row r="5876" spans="2:13" x14ac:dyDescent="0.2">
      <c r="D5876" s="200"/>
      <c r="E5876" s="4" t="s">
        <v>67</v>
      </c>
      <c r="F5876" s="5"/>
      <c r="G5876" s="6">
        <v>108</v>
      </c>
      <c r="H5876" s="8">
        <v>95</v>
      </c>
      <c r="I5876" s="1">
        <v>4</v>
      </c>
      <c r="J5876" s="1">
        <v>2</v>
      </c>
      <c r="K5876" s="1">
        <v>0</v>
      </c>
      <c r="L5876" s="1">
        <v>0</v>
      </c>
      <c r="M5876" s="9">
        <v>8</v>
      </c>
    </row>
    <row r="5877" spans="2:13" x14ac:dyDescent="0.2">
      <c r="D5877" s="200"/>
      <c r="E5877" s="4" t="s">
        <v>68</v>
      </c>
      <c r="F5877" s="5"/>
      <c r="G5877" s="6">
        <v>39</v>
      </c>
      <c r="H5877" s="8">
        <v>35</v>
      </c>
      <c r="I5877" s="1">
        <v>1</v>
      </c>
      <c r="J5877" s="1">
        <v>0</v>
      </c>
      <c r="K5877" s="1">
        <v>0</v>
      </c>
      <c r="L5877" s="1">
        <v>1</v>
      </c>
      <c r="M5877" s="9">
        <v>2</v>
      </c>
    </row>
    <row r="5878" spans="2:13" x14ac:dyDescent="0.2">
      <c r="D5878" s="200"/>
      <c r="E5878" s="4" t="s">
        <v>69</v>
      </c>
      <c r="F5878" s="5"/>
      <c r="G5878" s="6">
        <v>29</v>
      </c>
      <c r="H5878" s="8">
        <v>29</v>
      </c>
      <c r="I5878" s="1">
        <v>0</v>
      </c>
      <c r="J5878" s="1">
        <v>0</v>
      </c>
      <c r="K5878" s="1">
        <v>0</v>
      </c>
      <c r="L5878" s="1">
        <v>0</v>
      </c>
      <c r="M5878" s="9">
        <v>0</v>
      </c>
    </row>
    <row r="5879" spans="2:13" x14ac:dyDescent="0.2">
      <c r="D5879" s="93" t="s">
        <v>70</v>
      </c>
      <c r="E5879" s="89" t="s">
        <v>18</v>
      </c>
      <c r="F5879" s="92"/>
      <c r="G5879" s="94">
        <v>0</v>
      </c>
      <c r="H5879" s="122">
        <v>0</v>
      </c>
      <c r="I5879" s="63">
        <v>0</v>
      </c>
      <c r="J5879" s="63">
        <v>0</v>
      </c>
      <c r="K5879" s="63">
        <v>0</v>
      </c>
      <c r="L5879" s="63">
        <v>0</v>
      </c>
      <c r="M5879" s="121">
        <v>0</v>
      </c>
    </row>
    <row r="5881" spans="2:13" x14ac:dyDescent="0.2">
      <c r="B5881" s="40" t="str">
        <f xml:space="preserve"> HYPERLINK("#'目次'!B249", "[243]")</f>
        <v>[243]</v>
      </c>
      <c r="C5881" s="23" t="s">
        <v>377</v>
      </c>
    </row>
    <row r="5882" spans="2:13" x14ac:dyDescent="0.2">
      <c r="C5882" s="186" t="s">
        <v>326</v>
      </c>
    </row>
    <row r="5884" spans="2:13" x14ac:dyDescent="0.2">
      <c r="C5884" s="23" t="s">
        <v>73</v>
      </c>
    </row>
    <row r="5885" spans="2:13" ht="48" x14ac:dyDescent="0.2">
      <c r="D5885" s="195"/>
      <c r="E5885" s="196"/>
      <c r="F5885" s="196"/>
      <c r="G5885" s="37" t="s">
        <v>15</v>
      </c>
      <c r="H5885" s="33" t="s">
        <v>371</v>
      </c>
      <c r="I5885" s="13" t="s">
        <v>372</v>
      </c>
      <c r="J5885" s="13" t="s">
        <v>373</v>
      </c>
      <c r="K5885" s="13" t="s">
        <v>374</v>
      </c>
      <c r="L5885" s="13" t="s">
        <v>99</v>
      </c>
      <c r="M5885" s="38" t="s">
        <v>18</v>
      </c>
    </row>
    <row r="5886" spans="2:13" x14ac:dyDescent="0.2">
      <c r="D5886" s="197"/>
      <c r="E5886" s="198"/>
      <c r="F5886" s="198"/>
      <c r="G5886" s="35"/>
      <c r="H5886" s="39"/>
      <c r="I5886" s="14"/>
      <c r="J5886" s="14"/>
      <c r="K5886" s="14"/>
      <c r="L5886" s="14"/>
      <c r="M5886" s="34"/>
    </row>
    <row r="5887" spans="2:13" x14ac:dyDescent="0.2">
      <c r="D5887" s="56"/>
      <c r="E5887" s="58" t="s">
        <v>15</v>
      </c>
      <c r="F5887" s="46"/>
      <c r="G5887" s="36">
        <v>734</v>
      </c>
      <c r="H5887" s="17">
        <v>629</v>
      </c>
      <c r="I5887" s="17">
        <v>15</v>
      </c>
      <c r="J5887" s="17">
        <v>3</v>
      </c>
      <c r="K5887" s="17">
        <v>1</v>
      </c>
      <c r="L5887" s="17">
        <v>3</v>
      </c>
      <c r="M5887" s="47">
        <v>84</v>
      </c>
    </row>
    <row r="5888" spans="2:13" x14ac:dyDescent="0.2">
      <c r="D5888" s="199" t="s">
        <v>74</v>
      </c>
      <c r="E5888" s="22" t="s">
        <v>75</v>
      </c>
      <c r="F5888" s="21"/>
      <c r="G5888" s="19">
        <v>348</v>
      </c>
      <c r="H5888" s="27">
        <v>300</v>
      </c>
      <c r="I5888" s="3">
        <v>8</v>
      </c>
      <c r="J5888" s="3">
        <v>0</v>
      </c>
      <c r="K5888" s="3">
        <v>0</v>
      </c>
      <c r="L5888" s="3">
        <v>1</v>
      </c>
      <c r="M5888" s="26">
        <v>39</v>
      </c>
    </row>
    <row r="5889" spans="4:13" x14ac:dyDescent="0.2">
      <c r="D5889" s="200"/>
      <c r="E5889" s="4" t="s">
        <v>34</v>
      </c>
      <c r="F5889" s="5"/>
      <c r="G5889" s="6">
        <v>9</v>
      </c>
      <c r="H5889" s="8">
        <v>7</v>
      </c>
      <c r="I5889" s="1">
        <v>1</v>
      </c>
      <c r="J5889" s="1">
        <v>0</v>
      </c>
      <c r="K5889" s="1">
        <v>0</v>
      </c>
      <c r="L5889" s="1">
        <v>0</v>
      </c>
      <c r="M5889" s="9">
        <v>1</v>
      </c>
    </row>
    <row r="5890" spans="4:13" x14ac:dyDescent="0.2">
      <c r="D5890" s="200"/>
      <c r="E5890" s="4" t="s">
        <v>35</v>
      </c>
      <c r="F5890" s="5"/>
      <c r="G5890" s="6">
        <v>42</v>
      </c>
      <c r="H5890" s="8">
        <v>33</v>
      </c>
      <c r="I5890" s="1">
        <v>2</v>
      </c>
      <c r="J5890" s="1">
        <v>0</v>
      </c>
      <c r="K5890" s="1">
        <v>0</v>
      </c>
      <c r="L5890" s="1">
        <v>0</v>
      </c>
      <c r="M5890" s="9">
        <v>7</v>
      </c>
    </row>
    <row r="5891" spans="4:13" x14ac:dyDescent="0.2">
      <c r="D5891" s="200"/>
      <c r="E5891" s="4" t="s">
        <v>36</v>
      </c>
      <c r="F5891" s="5"/>
      <c r="G5891" s="6">
        <v>70</v>
      </c>
      <c r="H5891" s="8">
        <v>66</v>
      </c>
      <c r="I5891" s="1">
        <v>0</v>
      </c>
      <c r="J5891" s="1">
        <v>0</v>
      </c>
      <c r="K5891" s="1">
        <v>0</v>
      </c>
      <c r="L5891" s="1">
        <v>0</v>
      </c>
      <c r="M5891" s="9">
        <v>4</v>
      </c>
    </row>
    <row r="5892" spans="4:13" x14ac:dyDescent="0.2">
      <c r="D5892" s="200"/>
      <c r="E5892" s="4" t="s">
        <v>37</v>
      </c>
      <c r="F5892" s="5"/>
      <c r="G5892" s="6">
        <v>76</v>
      </c>
      <c r="H5892" s="8">
        <v>64</v>
      </c>
      <c r="I5892" s="1">
        <v>5</v>
      </c>
      <c r="J5892" s="1">
        <v>0</v>
      </c>
      <c r="K5892" s="1">
        <v>0</v>
      </c>
      <c r="L5892" s="1">
        <v>0</v>
      </c>
      <c r="M5892" s="9">
        <v>7</v>
      </c>
    </row>
    <row r="5893" spans="4:13" x14ac:dyDescent="0.2">
      <c r="D5893" s="200"/>
      <c r="E5893" s="4" t="s">
        <v>38</v>
      </c>
      <c r="F5893" s="5"/>
      <c r="G5893" s="6">
        <v>63</v>
      </c>
      <c r="H5893" s="8">
        <v>54</v>
      </c>
      <c r="I5893" s="1">
        <v>0</v>
      </c>
      <c r="J5893" s="1">
        <v>0</v>
      </c>
      <c r="K5893" s="1">
        <v>0</v>
      </c>
      <c r="L5893" s="1">
        <v>0</v>
      </c>
      <c r="M5893" s="9">
        <v>9</v>
      </c>
    </row>
    <row r="5894" spans="4:13" x14ac:dyDescent="0.2">
      <c r="D5894" s="200"/>
      <c r="E5894" s="4" t="s">
        <v>39</v>
      </c>
      <c r="F5894" s="5"/>
      <c r="G5894" s="6">
        <v>63</v>
      </c>
      <c r="H5894" s="8">
        <v>56</v>
      </c>
      <c r="I5894" s="1">
        <v>0</v>
      </c>
      <c r="J5894" s="1">
        <v>0</v>
      </c>
      <c r="K5894" s="1">
        <v>0</v>
      </c>
      <c r="L5894" s="1">
        <v>1</v>
      </c>
      <c r="M5894" s="9">
        <v>6</v>
      </c>
    </row>
    <row r="5895" spans="4:13" x14ac:dyDescent="0.2">
      <c r="D5895" s="200"/>
      <c r="E5895" s="4" t="s">
        <v>40</v>
      </c>
      <c r="F5895" s="5"/>
      <c r="G5895" s="6">
        <v>25</v>
      </c>
      <c r="H5895" s="8">
        <v>20</v>
      </c>
      <c r="I5895" s="1">
        <v>0</v>
      </c>
      <c r="J5895" s="1">
        <v>0</v>
      </c>
      <c r="K5895" s="1">
        <v>0</v>
      </c>
      <c r="L5895" s="1">
        <v>0</v>
      </c>
      <c r="M5895" s="9">
        <v>5</v>
      </c>
    </row>
    <row r="5896" spans="4:13" x14ac:dyDescent="0.2">
      <c r="D5896" s="199" t="s">
        <v>76</v>
      </c>
      <c r="E5896" s="22" t="s">
        <v>77</v>
      </c>
      <c r="F5896" s="21"/>
      <c r="G5896" s="19">
        <v>386</v>
      </c>
      <c r="H5896" s="27">
        <v>329</v>
      </c>
      <c r="I5896" s="3">
        <v>7</v>
      </c>
      <c r="J5896" s="3">
        <v>3</v>
      </c>
      <c r="K5896" s="3">
        <v>1</v>
      </c>
      <c r="L5896" s="3">
        <v>2</v>
      </c>
      <c r="M5896" s="26">
        <v>45</v>
      </c>
    </row>
    <row r="5897" spans="4:13" x14ac:dyDescent="0.2">
      <c r="D5897" s="200"/>
      <c r="E5897" s="4" t="s">
        <v>34</v>
      </c>
      <c r="F5897" s="5"/>
      <c r="G5897" s="6">
        <v>10</v>
      </c>
      <c r="H5897" s="8">
        <v>8</v>
      </c>
      <c r="I5897" s="1">
        <v>1</v>
      </c>
      <c r="J5897" s="1">
        <v>0</v>
      </c>
      <c r="K5897" s="1">
        <v>0</v>
      </c>
      <c r="L5897" s="1">
        <v>0</v>
      </c>
      <c r="M5897" s="9">
        <v>1</v>
      </c>
    </row>
    <row r="5898" spans="4:13" x14ac:dyDescent="0.2">
      <c r="D5898" s="200"/>
      <c r="E5898" s="4" t="s">
        <v>35</v>
      </c>
      <c r="F5898" s="5"/>
      <c r="G5898" s="6">
        <v>55</v>
      </c>
      <c r="H5898" s="8">
        <v>48</v>
      </c>
      <c r="I5898" s="1">
        <v>3</v>
      </c>
      <c r="J5898" s="1">
        <v>1</v>
      </c>
      <c r="K5898" s="1">
        <v>0</v>
      </c>
      <c r="L5898" s="1">
        <v>0</v>
      </c>
      <c r="M5898" s="9">
        <v>4</v>
      </c>
    </row>
    <row r="5899" spans="4:13" x14ac:dyDescent="0.2">
      <c r="D5899" s="200"/>
      <c r="E5899" s="4" t="s">
        <v>36</v>
      </c>
      <c r="F5899" s="5"/>
      <c r="G5899" s="6">
        <v>72</v>
      </c>
      <c r="H5899" s="8">
        <v>63</v>
      </c>
      <c r="I5899" s="1">
        <v>1</v>
      </c>
      <c r="J5899" s="1">
        <v>0</v>
      </c>
      <c r="K5899" s="1">
        <v>0</v>
      </c>
      <c r="L5899" s="1">
        <v>1</v>
      </c>
      <c r="M5899" s="9">
        <v>7</v>
      </c>
    </row>
    <row r="5900" spans="4:13" x14ac:dyDescent="0.2">
      <c r="D5900" s="200"/>
      <c r="E5900" s="4" t="s">
        <v>37</v>
      </c>
      <c r="F5900" s="5"/>
      <c r="G5900" s="6">
        <v>88</v>
      </c>
      <c r="H5900" s="8">
        <v>79</v>
      </c>
      <c r="I5900" s="1">
        <v>0</v>
      </c>
      <c r="J5900" s="1">
        <v>1</v>
      </c>
      <c r="K5900" s="1">
        <v>0</v>
      </c>
      <c r="L5900" s="1">
        <v>1</v>
      </c>
      <c r="M5900" s="9">
        <v>7</v>
      </c>
    </row>
    <row r="5901" spans="4:13" x14ac:dyDescent="0.2">
      <c r="D5901" s="200"/>
      <c r="E5901" s="4" t="s">
        <v>38</v>
      </c>
      <c r="F5901" s="5"/>
      <c r="G5901" s="6">
        <v>66</v>
      </c>
      <c r="H5901" s="8">
        <v>59</v>
      </c>
      <c r="I5901" s="1">
        <v>1</v>
      </c>
      <c r="J5901" s="1">
        <v>0</v>
      </c>
      <c r="K5901" s="1">
        <v>0</v>
      </c>
      <c r="L5901" s="1">
        <v>0</v>
      </c>
      <c r="M5901" s="9">
        <v>6</v>
      </c>
    </row>
    <row r="5902" spans="4:13" x14ac:dyDescent="0.2">
      <c r="D5902" s="200"/>
      <c r="E5902" s="4" t="s">
        <v>39</v>
      </c>
      <c r="F5902" s="5"/>
      <c r="G5902" s="6">
        <v>64</v>
      </c>
      <c r="H5902" s="8">
        <v>52</v>
      </c>
      <c r="I5902" s="1">
        <v>1</v>
      </c>
      <c r="J5902" s="1">
        <v>0</v>
      </c>
      <c r="K5902" s="1">
        <v>1</v>
      </c>
      <c r="L5902" s="1">
        <v>0</v>
      </c>
      <c r="M5902" s="9">
        <v>10</v>
      </c>
    </row>
    <row r="5903" spans="4:13" x14ac:dyDescent="0.2">
      <c r="D5903" s="201"/>
      <c r="E5903" s="57" t="s">
        <v>40</v>
      </c>
      <c r="F5903" s="59"/>
      <c r="G5903" s="55">
        <v>31</v>
      </c>
      <c r="H5903" s="77">
        <v>20</v>
      </c>
      <c r="I5903" s="32">
        <v>0</v>
      </c>
      <c r="J5903" s="32">
        <v>1</v>
      </c>
      <c r="K5903" s="32">
        <v>0</v>
      </c>
      <c r="L5903" s="32">
        <v>0</v>
      </c>
      <c r="M5903" s="80">
        <v>10</v>
      </c>
    </row>
    <row r="5905" spans="2:13" x14ac:dyDescent="0.2">
      <c r="B5905" s="40" t="str">
        <f xml:space="preserve"> HYPERLINK("#'目次'!B250", "[244]")</f>
        <v>[244]</v>
      </c>
      <c r="C5905" s="23" t="s">
        <v>377</v>
      </c>
    </row>
    <row r="5906" spans="2:13" x14ac:dyDescent="0.2">
      <c r="C5906" s="186" t="s">
        <v>326</v>
      </c>
    </row>
    <row r="5908" spans="2:13" x14ac:dyDescent="0.2">
      <c r="C5908" s="23" t="s">
        <v>80</v>
      </c>
    </row>
    <row r="5909" spans="2:13" ht="48" x14ac:dyDescent="0.2">
      <c r="E5909" s="195"/>
      <c r="F5909" s="196"/>
      <c r="G5909" s="37" t="s">
        <v>15</v>
      </c>
      <c r="H5909" s="33" t="s">
        <v>371</v>
      </c>
      <c r="I5909" s="13" t="s">
        <v>372</v>
      </c>
      <c r="J5909" s="13" t="s">
        <v>373</v>
      </c>
      <c r="K5909" s="13" t="s">
        <v>374</v>
      </c>
      <c r="L5909" s="13" t="s">
        <v>99</v>
      </c>
      <c r="M5909" s="38" t="s">
        <v>18</v>
      </c>
    </row>
    <row r="5910" spans="2:13" x14ac:dyDescent="0.2">
      <c r="E5910" s="197"/>
      <c r="F5910" s="198"/>
      <c r="G5910" s="35"/>
      <c r="H5910" s="39"/>
      <c r="I5910" s="14"/>
      <c r="J5910" s="14"/>
      <c r="K5910" s="14"/>
      <c r="L5910" s="14"/>
      <c r="M5910" s="34"/>
    </row>
    <row r="5911" spans="2:13" x14ac:dyDescent="0.2">
      <c r="E5911" s="91" t="s">
        <v>15</v>
      </c>
      <c r="F5911" s="46"/>
      <c r="G5911" s="36">
        <v>734</v>
      </c>
      <c r="H5911" s="17">
        <v>629</v>
      </c>
      <c r="I5911" s="17">
        <v>15</v>
      </c>
      <c r="J5911" s="17">
        <v>3</v>
      </c>
      <c r="K5911" s="17">
        <v>1</v>
      </c>
      <c r="L5911" s="17">
        <v>3</v>
      </c>
      <c r="M5911" s="47">
        <v>84</v>
      </c>
    </row>
    <row r="5912" spans="2:13" x14ac:dyDescent="0.2">
      <c r="E5912" s="4" t="s">
        <v>81</v>
      </c>
      <c r="F5912" s="5"/>
      <c r="G5912" s="19">
        <v>30</v>
      </c>
      <c r="H5912" s="27">
        <v>25</v>
      </c>
      <c r="I5912" s="3">
        <v>1</v>
      </c>
      <c r="J5912" s="3">
        <v>0</v>
      </c>
      <c r="K5912" s="3">
        <v>0</v>
      </c>
      <c r="L5912" s="3">
        <v>0</v>
      </c>
      <c r="M5912" s="26">
        <v>4</v>
      </c>
    </row>
    <row r="5913" spans="2:13" x14ac:dyDescent="0.2">
      <c r="E5913" s="4" t="s">
        <v>82</v>
      </c>
      <c r="F5913" s="5"/>
      <c r="G5913" s="6">
        <v>47</v>
      </c>
      <c r="H5913" s="8">
        <v>41</v>
      </c>
      <c r="I5913" s="1">
        <v>1</v>
      </c>
      <c r="J5913" s="1">
        <v>0</v>
      </c>
      <c r="K5913" s="1">
        <v>0</v>
      </c>
      <c r="L5913" s="1">
        <v>0</v>
      </c>
      <c r="M5913" s="9">
        <v>5</v>
      </c>
    </row>
    <row r="5914" spans="2:13" x14ac:dyDescent="0.2">
      <c r="E5914" s="4" t="s">
        <v>83</v>
      </c>
      <c r="F5914" s="5"/>
      <c r="G5914" s="6">
        <v>296</v>
      </c>
      <c r="H5914" s="8">
        <v>249</v>
      </c>
      <c r="I5914" s="1">
        <v>6</v>
      </c>
      <c r="J5914" s="1">
        <v>1</v>
      </c>
      <c r="K5914" s="1">
        <v>0</v>
      </c>
      <c r="L5914" s="1">
        <v>0</v>
      </c>
      <c r="M5914" s="9">
        <v>40</v>
      </c>
    </row>
    <row r="5915" spans="2:13" x14ac:dyDescent="0.2">
      <c r="E5915" s="4" t="s">
        <v>84</v>
      </c>
      <c r="F5915" s="5"/>
      <c r="G5915" s="6">
        <v>19</v>
      </c>
      <c r="H5915" s="8">
        <v>14</v>
      </c>
      <c r="I5915" s="1">
        <v>2</v>
      </c>
      <c r="J5915" s="1">
        <v>1</v>
      </c>
      <c r="K5915" s="1">
        <v>0</v>
      </c>
      <c r="L5915" s="1">
        <v>0</v>
      </c>
      <c r="M5915" s="9">
        <v>3</v>
      </c>
    </row>
    <row r="5916" spans="2:13" x14ac:dyDescent="0.2">
      <c r="E5916" s="4" t="s">
        <v>85</v>
      </c>
      <c r="F5916" s="5"/>
      <c r="G5916" s="6">
        <v>83</v>
      </c>
      <c r="H5916" s="8">
        <v>73</v>
      </c>
      <c r="I5916" s="1">
        <v>0</v>
      </c>
      <c r="J5916" s="1">
        <v>0</v>
      </c>
      <c r="K5916" s="1">
        <v>0</v>
      </c>
      <c r="L5916" s="1">
        <v>0</v>
      </c>
      <c r="M5916" s="9">
        <v>10</v>
      </c>
    </row>
    <row r="5917" spans="2:13" x14ac:dyDescent="0.2">
      <c r="E5917" s="4" t="s">
        <v>86</v>
      </c>
      <c r="F5917" s="5"/>
      <c r="G5917" s="6">
        <v>120</v>
      </c>
      <c r="H5917" s="8">
        <v>109</v>
      </c>
      <c r="I5917" s="1">
        <v>2</v>
      </c>
      <c r="J5917" s="1">
        <v>1</v>
      </c>
      <c r="K5917" s="1">
        <v>0</v>
      </c>
      <c r="L5917" s="1">
        <v>0</v>
      </c>
      <c r="M5917" s="9">
        <v>8</v>
      </c>
    </row>
    <row r="5918" spans="2:13" x14ac:dyDescent="0.2">
      <c r="E5918" s="4" t="s">
        <v>87</v>
      </c>
      <c r="F5918" s="5"/>
      <c r="G5918" s="6">
        <v>46</v>
      </c>
      <c r="H5918" s="8">
        <v>41</v>
      </c>
      <c r="I5918" s="1">
        <v>0</v>
      </c>
      <c r="J5918" s="1">
        <v>0</v>
      </c>
      <c r="K5918" s="1">
        <v>0</v>
      </c>
      <c r="L5918" s="1">
        <v>1</v>
      </c>
      <c r="M5918" s="9">
        <v>4</v>
      </c>
    </row>
    <row r="5919" spans="2:13" x14ac:dyDescent="0.2">
      <c r="E5919" s="4" t="s">
        <v>88</v>
      </c>
      <c r="F5919" s="5"/>
      <c r="G5919" s="6">
        <v>23</v>
      </c>
      <c r="H5919" s="8">
        <v>17</v>
      </c>
      <c r="I5919" s="1">
        <v>1</v>
      </c>
      <c r="J5919" s="1">
        <v>0</v>
      </c>
      <c r="K5919" s="1">
        <v>1</v>
      </c>
      <c r="L5919" s="1">
        <v>1</v>
      </c>
      <c r="M5919" s="9">
        <v>3</v>
      </c>
    </row>
    <row r="5920" spans="2:13" x14ac:dyDescent="0.2">
      <c r="E5920" s="4" t="s">
        <v>89</v>
      </c>
      <c r="F5920" s="5"/>
      <c r="G5920" s="6">
        <v>37</v>
      </c>
      <c r="H5920" s="8">
        <v>35</v>
      </c>
      <c r="I5920" s="1">
        <v>1</v>
      </c>
      <c r="J5920" s="1">
        <v>0</v>
      </c>
      <c r="K5920" s="1">
        <v>0</v>
      </c>
      <c r="L5920" s="1">
        <v>1</v>
      </c>
      <c r="M5920" s="9">
        <v>0</v>
      </c>
    </row>
    <row r="5921" spans="2:13" x14ac:dyDescent="0.2">
      <c r="E5921" s="4" t="s">
        <v>90</v>
      </c>
      <c r="F5921" s="5"/>
      <c r="G5921" s="6">
        <v>28</v>
      </c>
      <c r="H5921" s="8">
        <v>21</v>
      </c>
      <c r="I5921" s="1">
        <v>1</v>
      </c>
      <c r="J5921" s="1">
        <v>0</v>
      </c>
      <c r="K5921" s="1">
        <v>0</v>
      </c>
      <c r="L5921" s="1">
        <v>0</v>
      </c>
      <c r="M5921" s="9">
        <v>6</v>
      </c>
    </row>
    <row r="5922" spans="2:13" x14ac:dyDescent="0.2">
      <c r="E5922" s="57" t="s">
        <v>91</v>
      </c>
      <c r="F5922" s="59"/>
      <c r="G5922" s="55">
        <v>5</v>
      </c>
      <c r="H5922" s="77">
        <v>4</v>
      </c>
      <c r="I5922" s="32">
        <v>0</v>
      </c>
      <c r="J5922" s="32">
        <v>0</v>
      </c>
      <c r="K5922" s="32">
        <v>0</v>
      </c>
      <c r="L5922" s="32">
        <v>0</v>
      </c>
      <c r="M5922" s="80">
        <v>1</v>
      </c>
    </row>
    <row r="5924" spans="2:13" x14ac:dyDescent="0.2">
      <c r="B5924" s="40" t="str">
        <f xml:space="preserve"> HYPERLINK("#'目次'!B251", "[245]")</f>
        <v>[245]</v>
      </c>
      <c r="C5924" s="23" t="s">
        <v>380</v>
      </c>
    </row>
    <row r="5925" spans="2:13" x14ac:dyDescent="0.2">
      <c r="C5925" s="186" t="s">
        <v>326</v>
      </c>
    </row>
    <row r="5927" spans="2:13" x14ac:dyDescent="0.2">
      <c r="C5927" s="23" t="s">
        <v>14</v>
      </c>
    </row>
    <row r="5928" spans="2:13" ht="48" x14ac:dyDescent="0.2">
      <c r="D5928" s="195"/>
      <c r="E5928" s="196"/>
      <c r="F5928" s="196"/>
      <c r="G5928" s="37" t="s">
        <v>15</v>
      </c>
      <c r="H5928" s="33" t="s">
        <v>371</v>
      </c>
      <c r="I5928" s="13" t="s">
        <v>372</v>
      </c>
      <c r="J5928" s="13" t="s">
        <v>373</v>
      </c>
      <c r="K5928" s="13" t="s">
        <v>374</v>
      </c>
      <c r="L5928" s="13" t="s">
        <v>99</v>
      </c>
      <c r="M5928" s="38" t="s">
        <v>18</v>
      </c>
    </row>
    <row r="5929" spans="2:13" x14ac:dyDescent="0.2">
      <c r="D5929" s="197"/>
      <c r="E5929" s="198"/>
      <c r="F5929" s="198"/>
      <c r="G5929" s="35"/>
      <c r="H5929" s="39"/>
      <c r="I5929" s="14"/>
      <c r="J5929" s="14"/>
      <c r="K5929" s="14"/>
      <c r="L5929" s="14"/>
      <c r="M5929" s="34"/>
    </row>
    <row r="5930" spans="2:13" x14ac:dyDescent="0.2">
      <c r="D5930" s="56"/>
      <c r="E5930" s="58" t="s">
        <v>15</v>
      </c>
      <c r="F5930" s="46"/>
      <c r="G5930" s="36">
        <v>734</v>
      </c>
      <c r="H5930" s="17">
        <v>508</v>
      </c>
      <c r="I5930" s="17">
        <v>108</v>
      </c>
      <c r="J5930" s="17">
        <v>86</v>
      </c>
      <c r="K5930" s="17">
        <v>23</v>
      </c>
      <c r="L5930" s="17">
        <v>6</v>
      </c>
      <c r="M5930" s="47">
        <v>55</v>
      </c>
    </row>
    <row r="5931" spans="2:13" x14ac:dyDescent="0.2">
      <c r="D5931" s="199" t="s">
        <v>19</v>
      </c>
      <c r="E5931" s="22" t="s">
        <v>20</v>
      </c>
      <c r="F5931" s="21"/>
      <c r="G5931" s="19">
        <v>77</v>
      </c>
      <c r="H5931" s="27">
        <v>53</v>
      </c>
      <c r="I5931" s="3">
        <v>14</v>
      </c>
      <c r="J5931" s="3">
        <v>6</v>
      </c>
      <c r="K5931" s="3">
        <v>2</v>
      </c>
      <c r="L5931" s="3">
        <v>0</v>
      </c>
      <c r="M5931" s="26">
        <v>7</v>
      </c>
    </row>
    <row r="5932" spans="2:13" x14ac:dyDescent="0.2">
      <c r="D5932" s="200"/>
      <c r="E5932" s="4" t="s">
        <v>21</v>
      </c>
      <c r="F5932" s="5"/>
      <c r="G5932" s="6">
        <v>289</v>
      </c>
      <c r="H5932" s="8">
        <v>205</v>
      </c>
      <c r="I5932" s="1">
        <v>33</v>
      </c>
      <c r="J5932" s="1">
        <v>28</v>
      </c>
      <c r="K5932" s="1">
        <v>7</v>
      </c>
      <c r="L5932" s="1">
        <v>2</v>
      </c>
      <c r="M5932" s="9">
        <v>27</v>
      </c>
    </row>
    <row r="5933" spans="2:13" x14ac:dyDescent="0.2">
      <c r="D5933" s="200"/>
      <c r="E5933" s="4" t="s">
        <v>22</v>
      </c>
      <c r="F5933" s="5"/>
      <c r="G5933" s="6">
        <v>109</v>
      </c>
      <c r="H5933" s="8">
        <v>73</v>
      </c>
      <c r="I5933" s="1">
        <v>20</v>
      </c>
      <c r="J5933" s="1">
        <v>13</v>
      </c>
      <c r="K5933" s="1">
        <v>0</v>
      </c>
      <c r="L5933" s="1">
        <v>1</v>
      </c>
      <c r="M5933" s="9">
        <v>7</v>
      </c>
    </row>
    <row r="5934" spans="2:13" x14ac:dyDescent="0.2">
      <c r="D5934" s="200"/>
      <c r="E5934" s="4" t="s">
        <v>23</v>
      </c>
      <c r="F5934" s="5"/>
      <c r="G5934" s="6">
        <v>120</v>
      </c>
      <c r="H5934" s="8">
        <v>85</v>
      </c>
      <c r="I5934" s="1">
        <v>19</v>
      </c>
      <c r="J5934" s="1">
        <v>19</v>
      </c>
      <c r="K5934" s="1">
        <v>5</v>
      </c>
      <c r="L5934" s="1">
        <v>1</v>
      </c>
      <c r="M5934" s="9">
        <v>4</v>
      </c>
    </row>
    <row r="5935" spans="2:13" x14ac:dyDescent="0.2">
      <c r="D5935" s="200"/>
      <c r="E5935" s="4" t="s">
        <v>24</v>
      </c>
      <c r="F5935" s="5"/>
      <c r="G5935" s="6">
        <v>139</v>
      </c>
      <c r="H5935" s="8">
        <v>92</v>
      </c>
      <c r="I5935" s="1">
        <v>22</v>
      </c>
      <c r="J5935" s="1">
        <v>20</v>
      </c>
      <c r="K5935" s="1">
        <v>9</v>
      </c>
      <c r="L5935" s="1">
        <v>2</v>
      </c>
      <c r="M5935" s="9">
        <v>10</v>
      </c>
    </row>
    <row r="5936" spans="2:13" x14ac:dyDescent="0.2">
      <c r="D5936" s="199" t="s">
        <v>25</v>
      </c>
      <c r="E5936" s="22" t="s">
        <v>26</v>
      </c>
      <c r="F5936" s="21"/>
      <c r="G5936" s="19">
        <v>243</v>
      </c>
      <c r="H5936" s="27">
        <v>183</v>
      </c>
      <c r="I5936" s="3">
        <v>31</v>
      </c>
      <c r="J5936" s="3">
        <v>25</v>
      </c>
      <c r="K5936" s="3">
        <v>8</v>
      </c>
      <c r="L5936" s="3">
        <v>0</v>
      </c>
      <c r="M5936" s="26">
        <v>12</v>
      </c>
    </row>
    <row r="5937" spans="2:13" x14ac:dyDescent="0.2">
      <c r="D5937" s="200"/>
      <c r="E5937" s="4" t="s">
        <v>27</v>
      </c>
      <c r="F5937" s="5"/>
      <c r="G5937" s="6">
        <v>234</v>
      </c>
      <c r="H5937" s="8">
        <v>163</v>
      </c>
      <c r="I5937" s="1">
        <v>34</v>
      </c>
      <c r="J5937" s="1">
        <v>22</v>
      </c>
      <c r="K5937" s="1">
        <v>7</v>
      </c>
      <c r="L5937" s="1">
        <v>5</v>
      </c>
      <c r="M5937" s="9">
        <v>18</v>
      </c>
    </row>
    <row r="5938" spans="2:13" x14ac:dyDescent="0.2">
      <c r="D5938" s="200"/>
      <c r="E5938" s="4" t="s">
        <v>28</v>
      </c>
      <c r="F5938" s="5"/>
      <c r="G5938" s="6">
        <v>208</v>
      </c>
      <c r="H5938" s="8">
        <v>131</v>
      </c>
      <c r="I5938" s="1">
        <v>33</v>
      </c>
      <c r="J5938" s="1">
        <v>31</v>
      </c>
      <c r="K5938" s="1">
        <v>7</v>
      </c>
      <c r="L5938" s="1">
        <v>1</v>
      </c>
      <c r="M5938" s="9">
        <v>20</v>
      </c>
    </row>
    <row r="5939" spans="2:13" x14ac:dyDescent="0.2">
      <c r="D5939" s="200"/>
      <c r="E5939" s="4" t="s">
        <v>29</v>
      </c>
      <c r="F5939" s="5"/>
      <c r="G5939" s="6">
        <v>49</v>
      </c>
      <c r="H5939" s="8">
        <v>31</v>
      </c>
      <c r="I5939" s="1">
        <v>10</v>
      </c>
      <c r="J5939" s="1">
        <v>8</v>
      </c>
      <c r="K5939" s="1">
        <v>1</v>
      </c>
      <c r="L5939" s="1">
        <v>0</v>
      </c>
      <c r="M5939" s="9">
        <v>5</v>
      </c>
    </row>
    <row r="5940" spans="2:13" x14ac:dyDescent="0.2">
      <c r="D5940" s="199" t="s">
        <v>30</v>
      </c>
      <c r="E5940" s="22" t="s">
        <v>31</v>
      </c>
      <c r="F5940" s="21"/>
      <c r="G5940" s="19">
        <v>348</v>
      </c>
      <c r="H5940" s="27">
        <v>251</v>
      </c>
      <c r="I5940" s="3">
        <v>51</v>
      </c>
      <c r="J5940" s="3">
        <v>36</v>
      </c>
      <c r="K5940" s="3">
        <v>9</v>
      </c>
      <c r="L5940" s="3">
        <v>1</v>
      </c>
      <c r="M5940" s="26">
        <v>22</v>
      </c>
    </row>
    <row r="5941" spans="2:13" x14ac:dyDescent="0.2">
      <c r="D5941" s="200"/>
      <c r="E5941" s="4" t="s">
        <v>32</v>
      </c>
      <c r="F5941" s="5"/>
      <c r="G5941" s="6">
        <v>386</v>
      </c>
      <c r="H5941" s="8">
        <v>257</v>
      </c>
      <c r="I5941" s="1">
        <v>57</v>
      </c>
      <c r="J5941" s="1">
        <v>50</v>
      </c>
      <c r="K5941" s="1">
        <v>14</v>
      </c>
      <c r="L5941" s="1">
        <v>5</v>
      </c>
      <c r="M5941" s="9">
        <v>33</v>
      </c>
    </row>
    <row r="5942" spans="2:13" x14ac:dyDescent="0.2">
      <c r="D5942" s="199" t="s">
        <v>33</v>
      </c>
      <c r="E5942" s="22" t="s">
        <v>34</v>
      </c>
      <c r="F5942" s="21"/>
      <c r="G5942" s="19">
        <v>19</v>
      </c>
      <c r="H5942" s="27">
        <v>14</v>
      </c>
      <c r="I5942" s="3">
        <v>1</v>
      </c>
      <c r="J5942" s="3">
        <v>1</v>
      </c>
      <c r="K5942" s="3">
        <v>1</v>
      </c>
      <c r="L5942" s="3">
        <v>0</v>
      </c>
      <c r="M5942" s="26">
        <v>2</v>
      </c>
    </row>
    <row r="5943" spans="2:13" x14ac:dyDescent="0.2">
      <c r="D5943" s="200"/>
      <c r="E5943" s="4" t="s">
        <v>35</v>
      </c>
      <c r="F5943" s="5"/>
      <c r="G5943" s="6">
        <v>97</v>
      </c>
      <c r="H5943" s="8">
        <v>68</v>
      </c>
      <c r="I5943" s="1">
        <v>13</v>
      </c>
      <c r="J5943" s="1">
        <v>7</v>
      </c>
      <c r="K5943" s="1">
        <v>1</v>
      </c>
      <c r="L5943" s="1">
        <v>1</v>
      </c>
      <c r="M5943" s="9">
        <v>9</v>
      </c>
    </row>
    <row r="5944" spans="2:13" x14ac:dyDescent="0.2">
      <c r="D5944" s="200"/>
      <c r="E5944" s="4" t="s">
        <v>36</v>
      </c>
      <c r="F5944" s="5"/>
      <c r="G5944" s="6">
        <v>142</v>
      </c>
      <c r="H5944" s="8">
        <v>101</v>
      </c>
      <c r="I5944" s="1">
        <v>17</v>
      </c>
      <c r="J5944" s="1">
        <v>17</v>
      </c>
      <c r="K5944" s="1">
        <v>1</v>
      </c>
      <c r="L5944" s="1">
        <v>2</v>
      </c>
      <c r="M5944" s="9">
        <v>9</v>
      </c>
    </row>
    <row r="5945" spans="2:13" x14ac:dyDescent="0.2">
      <c r="D5945" s="200"/>
      <c r="E5945" s="4" t="s">
        <v>37</v>
      </c>
      <c r="F5945" s="5"/>
      <c r="G5945" s="6">
        <v>164</v>
      </c>
      <c r="H5945" s="8">
        <v>103</v>
      </c>
      <c r="I5945" s="1">
        <v>41</v>
      </c>
      <c r="J5945" s="1">
        <v>24</v>
      </c>
      <c r="K5945" s="1">
        <v>10</v>
      </c>
      <c r="L5945" s="1">
        <v>1</v>
      </c>
      <c r="M5945" s="9">
        <v>8</v>
      </c>
    </row>
    <row r="5946" spans="2:13" x14ac:dyDescent="0.2">
      <c r="D5946" s="200"/>
      <c r="E5946" s="4" t="s">
        <v>38</v>
      </c>
      <c r="F5946" s="5"/>
      <c r="G5946" s="6">
        <v>129</v>
      </c>
      <c r="H5946" s="8">
        <v>94</v>
      </c>
      <c r="I5946" s="1">
        <v>16</v>
      </c>
      <c r="J5946" s="1">
        <v>16</v>
      </c>
      <c r="K5946" s="1">
        <v>3</v>
      </c>
      <c r="L5946" s="1">
        <v>1</v>
      </c>
      <c r="M5946" s="9">
        <v>5</v>
      </c>
    </row>
    <row r="5947" spans="2:13" x14ac:dyDescent="0.2">
      <c r="D5947" s="200"/>
      <c r="E5947" s="4" t="s">
        <v>39</v>
      </c>
      <c r="F5947" s="5"/>
      <c r="G5947" s="6">
        <v>127</v>
      </c>
      <c r="H5947" s="8">
        <v>94</v>
      </c>
      <c r="I5947" s="1">
        <v>13</v>
      </c>
      <c r="J5947" s="1">
        <v>12</v>
      </c>
      <c r="K5947" s="1">
        <v>5</v>
      </c>
      <c r="L5947" s="1">
        <v>1</v>
      </c>
      <c r="M5947" s="9">
        <v>11</v>
      </c>
    </row>
    <row r="5948" spans="2:13" x14ac:dyDescent="0.2">
      <c r="D5948" s="201"/>
      <c r="E5948" s="57" t="s">
        <v>40</v>
      </c>
      <c r="F5948" s="59"/>
      <c r="G5948" s="55">
        <v>56</v>
      </c>
      <c r="H5948" s="77">
        <v>34</v>
      </c>
      <c r="I5948" s="32">
        <v>7</v>
      </c>
      <c r="J5948" s="32">
        <v>9</v>
      </c>
      <c r="K5948" s="32">
        <v>2</v>
      </c>
      <c r="L5948" s="32">
        <v>0</v>
      </c>
      <c r="M5948" s="80">
        <v>11</v>
      </c>
    </row>
    <row r="5950" spans="2:13" x14ac:dyDescent="0.2">
      <c r="B5950" s="40" t="str">
        <f xml:space="preserve"> HYPERLINK("#'目次'!B252", "[246]")</f>
        <v>[246]</v>
      </c>
      <c r="C5950" s="23" t="s">
        <v>380</v>
      </c>
    </row>
    <row r="5951" spans="2:13" x14ac:dyDescent="0.2">
      <c r="C5951" s="186" t="s">
        <v>326</v>
      </c>
    </row>
    <row r="5953" spans="3:13" x14ac:dyDescent="0.2">
      <c r="C5953" s="23" t="s">
        <v>48</v>
      </c>
    </row>
    <row r="5954" spans="3:13" ht="48" x14ac:dyDescent="0.2">
      <c r="D5954" s="195"/>
      <c r="E5954" s="196"/>
      <c r="F5954" s="196"/>
      <c r="G5954" s="37" t="s">
        <v>15</v>
      </c>
      <c r="H5954" s="33" t="s">
        <v>371</v>
      </c>
      <c r="I5954" s="13" t="s">
        <v>372</v>
      </c>
      <c r="J5954" s="13" t="s">
        <v>373</v>
      </c>
      <c r="K5954" s="13" t="s">
        <v>374</v>
      </c>
      <c r="L5954" s="13" t="s">
        <v>99</v>
      </c>
      <c r="M5954" s="38" t="s">
        <v>18</v>
      </c>
    </row>
    <row r="5955" spans="3:13" x14ac:dyDescent="0.2">
      <c r="D5955" s="197"/>
      <c r="E5955" s="198"/>
      <c r="F5955" s="198"/>
      <c r="G5955" s="35"/>
      <c r="H5955" s="39"/>
      <c r="I5955" s="14"/>
      <c r="J5955" s="14"/>
      <c r="K5955" s="14"/>
      <c r="L5955" s="14"/>
      <c r="M5955" s="34"/>
    </row>
    <row r="5956" spans="3:13" x14ac:dyDescent="0.2">
      <c r="D5956" s="56"/>
      <c r="E5956" s="58" t="s">
        <v>15</v>
      </c>
      <c r="F5956" s="46"/>
      <c r="G5956" s="36">
        <v>734</v>
      </c>
      <c r="H5956" s="17">
        <v>508</v>
      </c>
      <c r="I5956" s="17">
        <v>108</v>
      </c>
      <c r="J5956" s="17">
        <v>86</v>
      </c>
      <c r="K5956" s="17">
        <v>23</v>
      </c>
      <c r="L5956" s="17">
        <v>6</v>
      </c>
      <c r="M5956" s="47">
        <v>55</v>
      </c>
    </row>
    <row r="5957" spans="3:13" x14ac:dyDescent="0.2">
      <c r="D5957" s="199" t="s">
        <v>49</v>
      </c>
      <c r="E5957" s="22" t="s">
        <v>50</v>
      </c>
      <c r="F5957" s="21"/>
      <c r="G5957" s="19">
        <v>5</v>
      </c>
      <c r="H5957" s="27">
        <v>4</v>
      </c>
      <c r="I5957" s="3">
        <v>1</v>
      </c>
      <c r="J5957" s="3">
        <v>1</v>
      </c>
      <c r="K5957" s="3">
        <v>1</v>
      </c>
      <c r="L5957" s="3">
        <v>0</v>
      </c>
      <c r="M5957" s="26">
        <v>0</v>
      </c>
    </row>
    <row r="5958" spans="3:13" x14ac:dyDescent="0.2">
      <c r="D5958" s="200"/>
      <c r="E5958" s="4" t="s">
        <v>51</v>
      </c>
      <c r="F5958" s="5"/>
      <c r="G5958" s="6">
        <v>76</v>
      </c>
      <c r="H5958" s="8">
        <v>53</v>
      </c>
      <c r="I5958" s="1">
        <v>11</v>
      </c>
      <c r="J5958" s="1">
        <v>6</v>
      </c>
      <c r="K5958" s="1">
        <v>3</v>
      </c>
      <c r="L5958" s="1">
        <v>0</v>
      </c>
      <c r="M5958" s="9">
        <v>7</v>
      </c>
    </row>
    <row r="5959" spans="3:13" x14ac:dyDescent="0.2">
      <c r="D5959" s="200"/>
      <c r="E5959" s="4" t="s">
        <v>52</v>
      </c>
      <c r="F5959" s="5"/>
      <c r="G5959" s="6">
        <v>21</v>
      </c>
      <c r="H5959" s="8">
        <v>20</v>
      </c>
      <c r="I5959" s="1">
        <v>0</v>
      </c>
      <c r="J5959" s="1">
        <v>0</v>
      </c>
      <c r="K5959" s="1">
        <v>1</v>
      </c>
      <c r="L5959" s="1">
        <v>0</v>
      </c>
      <c r="M5959" s="9">
        <v>0</v>
      </c>
    </row>
    <row r="5960" spans="3:13" x14ac:dyDescent="0.2">
      <c r="D5960" s="200"/>
      <c r="E5960" s="4" t="s">
        <v>53</v>
      </c>
      <c r="F5960" s="5"/>
      <c r="G5960" s="6">
        <v>32</v>
      </c>
      <c r="H5960" s="8">
        <v>27</v>
      </c>
      <c r="I5960" s="1">
        <v>4</v>
      </c>
      <c r="J5960" s="1">
        <v>2</v>
      </c>
      <c r="K5960" s="1">
        <v>0</v>
      </c>
      <c r="L5960" s="1">
        <v>0</v>
      </c>
      <c r="M5960" s="9">
        <v>0</v>
      </c>
    </row>
    <row r="5961" spans="3:13" x14ac:dyDescent="0.2">
      <c r="D5961" s="200"/>
      <c r="E5961" s="4" t="s">
        <v>54</v>
      </c>
      <c r="F5961" s="5"/>
      <c r="G5961" s="6">
        <v>170</v>
      </c>
      <c r="H5961" s="8">
        <v>112</v>
      </c>
      <c r="I5961" s="1">
        <v>36</v>
      </c>
      <c r="J5961" s="1">
        <v>21</v>
      </c>
      <c r="K5961" s="1">
        <v>3</v>
      </c>
      <c r="L5961" s="1">
        <v>4</v>
      </c>
      <c r="M5961" s="9">
        <v>8</v>
      </c>
    </row>
    <row r="5962" spans="3:13" x14ac:dyDescent="0.2">
      <c r="D5962" s="200"/>
      <c r="E5962" s="4" t="s">
        <v>55</v>
      </c>
      <c r="F5962" s="5"/>
      <c r="G5962" s="6">
        <v>79</v>
      </c>
      <c r="H5962" s="8">
        <v>54</v>
      </c>
      <c r="I5962" s="1">
        <v>11</v>
      </c>
      <c r="J5962" s="1">
        <v>10</v>
      </c>
      <c r="K5962" s="1">
        <v>3</v>
      </c>
      <c r="L5962" s="1">
        <v>1</v>
      </c>
      <c r="M5962" s="9">
        <v>6</v>
      </c>
    </row>
    <row r="5963" spans="3:13" x14ac:dyDescent="0.2">
      <c r="D5963" s="200"/>
      <c r="E5963" s="4" t="s">
        <v>56</v>
      </c>
      <c r="F5963" s="5"/>
      <c r="G5963" s="6">
        <v>127</v>
      </c>
      <c r="H5963" s="8">
        <v>82</v>
      </c>
      <c r="I5963" s="1">
        <v>19</v>
      </c>
      <c r="J5963" s="1">
        <v>17</v>
      </c>
      <c r="K5963" s="1">
        <v>2</v>
      </c>
      <c r="L5963" s="1">
        <v>0</v>
      </c>
      <c r="M5963" s="9">
        <v>15</v>
      </c>
    </row>
    <row r="5964" spans="3:13" x14ac:dyDescent="0.2">
      <c r="D5964" s="200"/>
      <c r="E5964" s="4" t="s">
        <v>57</v>
      </c>
      <c r="F5964" s="5"/>
      <c r="G5964" s="6">
        <v>122</v>
      </c>
      <c r="H5964" s="8">
        <v>84</v>
      </c>
      <c r="I5964" s="1">
        <v>16</v>
      </c>
      <c r="J5964" s="1">
        <v>17</v>
      </c>
      <c r="K5964" s="1">
        <v>6</v>
      </c>
      <c r="L5964" s="1">
        <v>0</v>
      </c>
      <c r="M5964" s="9">
        <v>9</v>
      </c>
    </row>
    <row r="5965" spans="3:13" x14ac:dyDescent="0.2">
      <c r="D5965" s="200"/>
      <c r="E5965" s="4" t="s">
        <v>58</v>
      </c>
      <c r="F5965" s="5"/>
      <c r="G5965" s="6">
        <v>42</v>
      </c>
      <c r="H5965" s="8">
        <v>30</v>
      </c>
      <c r="I5965" s="1">
        <v>5</v>
      </c>
      <c r="J5965" s="1">
        <v>3</v>
      </c>
      <c r="K5965" s="1">
        <v>1</v>
      </c>
      <c r="L5965" s="1">
        <v>0</v>
      </c>
      <c r="M5965" s="9">
        <v>4</v>
      </c>
    </row>
    <row r="5966" spans="3:13" x14ac:dyDescent="0.2">
      <c r="D5966" s="200"/>
      <c r="E5966" s="4" t="s">
        <v>59</v>
      </c>
      <c r="F5966" s="5"/>
      <c r="G5966" s="6">
        <v>59</v>
      </c>
      <c r="H5966" s="8">
        <v>42</v>
      </c>
      <c r="I5966" s="1">
        <v>5</v>
      </c>
      <c r="J5966" s="1">
        <v>9</v>
      </c>
      <c r="K5966" s="1">
        <v>3</v>
      </c>
      <c r="L5966" s="1">
        <v>1</v>
      </c>
      <c r="M5966" s="9">
        <v>5</v>
      </c>
    </row>
    <row r="5967" spans="3:13" x14ac:dyDescent="0.2">
      <c r="D5967" s="199" t="s">
        <v>60</v>
      </c>
      <c r="E5967" s="22" t="s">
        <v>61</v>
      </c>
      <c r="F5967" s="21"/>
      <c r="G5967" s="19">
        <v>94</v>
      </c>
      <c r="H5967" s="27">
        <v>62</v>
      </c>
      <c r="I5967" s="3">
        <v>11</v>
      </c>
      <c r="J5967" s="3">
        <v>13</v>
      </c>
      <c r="K5967" s="3">
        <v>5</v>
      </c>
      <c r="L5967" s="3">
        <v>0</v>
      </c>
      <c r="M5967" s="26">
        <v>12</v>
      </c>
    </row>
    <row r="5968" spans="3:13" x14ac:dyDescent="0.2">
      <c r="D5968" s="200"/>
      <c r="E5968" s="4" t="s">
        <v>62</v>
      </c>
      <c r="F5968" s="5"/>
      <c r="G5968" s="6">
        <v>87</v>
      </c>
      <c r="H5968" s="8">
        <v>60</v>
      </c>
      <c r="I5968" s="1">
        <v>11</v>
      </c>
      <c r="J5968" s="1">
        <v>11</v>
      </c>
      <c r="K5968" s="1">
        <v>4</v>
      </c>
      <c r="L5968" s="1">
        <v>0</v>
      </c>
      <c r="M5968" s="9">
        <v>8</v>
      </c>
    </row>
    <row r="5969" spans="2:13" x14ac:dyDescent="0.2">
      <c r="D5969" s="200"/>
      <c r="E5969" s="4" t="s">
        <v>63</v>
      </c>
      <c r="F5969" s="5"/>
      <c r="G5969" s="6">
        <v>79</v>
      </c>
      <c r="H5969" s="8">
        <v>50</v>
      </c>
      <c r="I5969" s="1">
        <v>12</v>
      </c>
      <c r="J5969" s="1">
        <v>16</v>
      </c>
      <c r="K5969" s="1">
        <v>2</v>
      </c>
      <c r="L5969" s="1">
        <v>1</v>
      </c>
      <c r="M5969" s="9">
        <v>8</v>
      </c>
    </row>
    <row r="5970" spans="2:13" x14ac:dyDescent="0.2">
      <c r="D5970" s="200"/>
      <c r="E5970" s="4" t="s">
        <v>64</v>
      </c>
      <c r="F5970" s="5"/>
      <c r="G5970" s="6">
        <v>81</v>
      </c>
      <c r="H5970" s="8">
        <v>47</v>
      </c>
      <c r="I5970" s="1">
        <v>19</v>
      </c>
      <c r="J5970" s="1">
        <v>11</v>
      </c>
      <c r="K5970" s="1">
        <v>5</v>
      </c>
      <c r="L5970" s="1">
        <v>0</v>
      </c>
      <c r="M5970" s="9">
        <v>8</v>
      </c>
    </row>
    <row r="5971" spans="2:13" x14ac:dyDescent="0.2">
      <c r="D5971" s="200"/>
      <c r="E5971" s="4" t="s">
        <v>65</v>
      </c>
      <c r="F5971" s="5"/>
      <c r="G5971" s="6">
        <v>79</v>
      </c>
      <c r="H5971" s="8">
        <v>55</v>
      </c>
      <c r="I5971" s="1">
        <v>11</v>
      </c>
      <c r="J5971" s="1">
        <v>6</v>
      </c>
      <c r="K5971" s="1">
        <v>2</v>
      </c>
      <c r="L5971" s="1">
        <v>2</v>
      </c>
      <c r="M5971" s="9">
        <v>7</v>
      </c>
    </row>
    <row r="5972" spans="2:13" x14ac:dyDescent="0.2">
      <c r="D5972" s="200"/>
      <c r="E5972" s="4" t="s">
        <v>66</v>
      </c>
      <c r="F5972" s="5"/>
      <c r="G5972" s="6">
        <v>71</v>
      </c>
      <c r="H5972" s="8">
        <v>51</v>
      </c>
      <c r="I5972" s="1">
        <v>9</v>
      </c>
      <c r="J5972" s="1">
        <v>5</v>
      </c>
      <c r="K5972" s="1">
        <v>2</v>
      </c>
      <c r="L5972" s="1">
        <v>1</v>
      </c>
      <c r="M5972" s="9">
        <v>5</v>
      </c>
    </row>
    <row r="5973" spans="2:13" x14ac:dyDescent="0.2">
      <c r="D5973" s="200"/>
      <c r="E5973" s="4" t="s">
        <v>67</v>
      </c>
      <c r="F5973" s="5"/>
      <c r="G5973" s="6">
        <v>108</v>
      </c>
      <c r="H5973" s="8">
        <v>81</v>
      </c>
      <c r="I5973" s="1">
        <v>17</v>
      </c>
      <c r="J5973" s="1">
        <v>10</v>
      </c>
      <c r="K5973" s="1">
        <v>1</v>
      </c>
      <c r="L5973" s="1">
        <v>1</v>
      </c>
      <c r="M5973" s="9">
        <v>3</v>
      </c>
    </row>
    <row r="5974" spans="2:13" x14ac:dyDescent="0.2">
      <c r="D5974" s="200"/>
      <c r="E5974" s="4" t="s">
        <v>68</v>
      </c>
      <c r="F5974" s="5"/>
      <c r="G5974" s="6">
        <v>39</v>
      </c>
      <c r="H5974" s="8">
        <v>32</v>
      </c>
      <c r="I5974" s="1">
        <v>3</v>
      </c>
      <c r="J5974" s="1">
        <v>4</v>
      </c>
      <c r="K5974" s="1">
        <v>0</v>
      </c>
      <c r="L5974" s="1">
        <v>1</v>
      </c>
      <c r="M5974" s="9">
        <v>0</v>
      </c>
    </row>
    <row r="5975" spans="2:13" x14ac:dyDescent="0.2">
      <c r="D5975" s="200"/>
      <c r="E5975" s="4" t="s">
        <v>69</v>
      </c>
      <c r="F5975" s="5"/>
      <c r="G5975" s="6">
        <v>29</v>
      </c>
      <c r="H5975" s="8">
        <v>23</v>
      </c>
      <c r="I5975" s="1">
        <v>4</v>
      </c>
      <c r="J5975" s="1">
        <v>4</v>
      </c>
      <c r="K5975" s="1">
        <v>0</v>
      </c>
      <c r="L5975" s="1">
        <v>0</v>
      </c>
      <c r="M5975" s="9">
        <v>0</v>
      </c>
    </row>
    <row r="5976" spans="2:13" x14ac:dyDescent="0.2">
      <c r="D5976" s="93" t="s">
        <v>70</v>
      </c>
      <c r="E5976" s="89" t="s">
        <v>18</v>
      </c>
      <c r="F5976" s="92"/>
      <c r="G5976" s="94">
        <v>0</v>
      </c>
      <c r="H5976" s="122">
        <v>0</v>
      </c>
      <c r="I5976" s="63">
        <v>0</v>
      </c>
      <c r="J5976" s="63">
        <v>0</v>
      </c>
      <c r="K5976" s="63">
        <v>0</v>
      </c>
      <c r="L5976" s="63">
        <v>0</v>
      </c>
      <c r="M5976" s="121">
        <v>0</v>
      </c>
    </row>
    <row r="5978" spans="2:13" x14ac:dyDescent="0.2">
      <c r="B5978" s="40" t="str">
        <f xml:space="preserve"> HYPERLINK("#'目次'!B253", "[247]")</f>
        <v>[247]</v>
      </c>
      <c r="C5978" s="23" t="s">
        <v>380</v>
      </c>
    </row>
    <row r="5979" spans="2:13" x14ac:dyDescent="0.2">
      <c r="C5979" s="186" t="s">
        <v>326</v>
      </c>
    </row>
    <row r="5981" spans="2:13" x14ac:dyDescent="0.2">
      <c r="C5981" s="23" t="s">
        <v>73</v>
      </c>
    </row>
    <row r="5982" spans="2:13" ht="48" x14ac:dyDescent="0.2">
      <c r="D5982" s="195"/>
      <c r="E5982" s="196"/>
      <c r="F5982" s="196"/>
      <c r="G5982" s="37" t="s">
        <v>15</v>
      </c>
      <c r="H5982" s="33" t="s">
        <v>371</v>
      </c>
      <c r="I5982" s="13" t="s">
        <v>372</v>
      </c>
      <c r="J5982" s="13" t="s">
        <v>373</v>
      </c>
      <c r="K5982" s="13" t="s">
        <v>374</v>
      </c>
      <c r="L5982" s="13" t="s">
        <v>99</v>
      </c>
      <c r="M5982" s="38" t="s">
        <v>18</v>
      </c>
    </row>
    <row r="5983" spans="2:13" x14ac:dyDescent="0.2">
      <c r="D5983" s="197"/>
      <c r="E5983" s="198"/>
      <c r="F5983" s="198"/>
      <c r="G5983" s="35"/>
      <c r="H5983" s="39"/>
      <c r="I5983" s="14"/>
      <c r="J5983" s="14"/>
      <c r="K5983" s="14"/>
      <c r="L5983" s="14"/>
      <c r="M5983" s="34"/>
    </row>
    <row r="5984" spans="2:13" x14ac:dyDescent="0.2">
      <c r="D5984" s="56"/>
      <c r="E5984" s="58" t="s">
        <v>15</v>
      </c>
      <c r="F5984" s="46"/>
      <c r="G5984" s="36">
        <v>734</v>
      </c>
      <c r="H5984" s="17">
        <v>508</v>
      </c>
      <c r="I5984" s="17">
        <v>108</v>
      </c>
      <c r="J5984" s="17">
        <v>86</v>
      </c>
      <c r="K5984" s="17">
        <v>23</v>
      </c>
      <c r="L5984" s="17">
        <v>6</v>
      </c>
      <c r="M5984" s="47">
        <v>55</v>
      </c>
    </row>
    <row r="5985" spans="4:13" x14ac:dyDescent="0.2">
      <c r="D5985" s="199" t="s">
        <v>74</v>
      </c>
      <c r="E5985" s="22" t="s">
        <v>75</v>
      </c>
      <c r="F5985" s="21"/>
      <c r="G5985" s="19">
        <v>348</v>
      </c>
      <c r="H5985" s="27">
        <v>251</v>
      </c>
      <c r="I5985" s="3">
        <v>51</v>
      </c>
      <c r="J5985" s="3">
        <v>36</v>
      </c>
      <c r="K5985" s="3">
        <v>9</v>
      </c>
      <c r="L5985" s="3">
        <v>1</v>
      </c>
      <c r="M5985" s="26">
        <v>22</v>
      </c>
    </row>
    <row r="5986" spans="4:13" x14ac:dyDescent="0.2">
      <c r="D5986" s="200"/>
      <c r="E5986" s="4" t="s">
        <v>34</v>
      </c>
      <c r="F5986" s="5"/>
      <c r="G5986" s="6">
        <v>9</v>
      </c>
      <c r="H5986" s="8">
        <v>7</v>
      </c>
      <c r="I5986" s="1">
        <v>0</v>
      </c>
      <c r="J5986" s="1">
        <v>1</v>
      </c>
      <c r="K5986" s="1">
        <v>0</v>
      </c>
      <c r="L5986" s="1">
        <v>0</v>
      </c>
      <c r="M5986" s="9">
        <v>1</v>
      </c>
    </row>
    <row r="5987" spans="4:13" x14ac:dyDescent="0.2">
      <c r="D5987" s="200"/>
      <c r="E5987" s="4" t="s">
        <v>35</v>
      </c>
      <c r="F5987" s="5"/>
      <c r="G5987" s="6">
        <v>42</v>
      </c>
      <c r="H5987" s="8">
        <v>29</v>
      </c>
      <c r="I5987" s="1">
        <v>6</v>
      </c>
      <c r="J5987" s="1">
        <v>2</v>
      </c>
      <c r="K5987" s="1">
        <v>0</v>
      </c>
      <c r="L5987" s="1">
        <v>0</v>
      </c>
      <c r="M5987" s="9">
        <v>5</v>
      </c>
    </row>
    <row r="5988" spans="4:13" x14ac:dyDescent="0.2">
      <c r="D5988" s="200"/>
      <c r="E5988" s="4" t="s">
        <v>36</v>
      </c>
      <c r="F5988" s="5"/>
      <c r="G5988" s="6">
        <v>70</v>
      </c>
      <c r="H5988" s="8">
        <v>58</v>
      </c>
      <c r="I5988" s="1">
        <v>3</v>
      </c>
      <c r="J5988" s="1">
        <v>6</v>
      </c>
      <c r="K5988" s="1">
        <v>0</v>
      </c>
      <c r="L5988" s="1">
        <v>1</v>
      </c>
      <c r="M5988" s="9">
        <v>3</v>
      </c>
    </row>
    <row r="5989" spans="4:13" x14ac:dyDescent="0.2">
      <c r="D5989" s="200"/>
      <c r="E5989" s="4" t="s">
        <v>37</v>
      </c>
      <c r="F5989" s="5"/>
      <c r="G5989" s="6">
        <v>76</v>
      </c>
      <c r="H5989" s="8">
        <v>47</v>
      </c>
      <c r="I5989" s="1">
        <v>20</v>
      </c>
      <c r="J5989" s="1">
        <v>9</v>
      </c>
      <c r="K5989" s="1">
        <v>5</v>
      </c>
      <c r="L5989" s="1">
        <v>0</v>
      </c>
      <c r="M5989" s="9">
        <v>2</v>
      </c>
    </row>
    <row r="5990" spans="4:13" x14ac:dyDescent="0.2">
      <c r="D5990" s="200"/>
      <c r="E5990" s="4" t="s">
        <v>38</v>
      </c>
      <c r="F5990" s="5"/>
      <c r="G5990" s="6">
        <v>63</v>
      </c>
      <c r="H5990" s="8">
        <v>47</v>
      </c>
      <c r="I5990" s="1">
        <v>11</v>
      </c>
      <c r="J5990" s="1">
        <v>7</v>
      </c>
      <c r="K5990" s="1">
        <v>1</v>
      </c>
      <c r="L5990" s="1">
        <v>0</v>
      </c>
      <c r="M5990" s="9">
        <v>2</v>
      </c>
    </row>
    <row r="5991" spans="4:13" x14ac:dyDescent="0.2">
      <c r="D5991" s="200"/>
      <c r="E5991" s="4" t="s">
        <v>39</v>
      </c>
      <c r="F5991" s="5"/>
      <c r="G5991" s="6">
        <v>63</v>
      </c>
      <c r="H5991" s="8">
        <v>46</v>
      </c>
      <c r="I5991" s="1">
        <v>8</v>
      </c>
      <c r="J5991" s="1">
        <v>7</v>
      </c>
      <c r="K5991" s="1">
        <v>2</v>
      </c>
      <c r="L5991" s="1">
        <v>0</v>
      </c>
      <c r="M5991" s="9">
        <v>6</v>
      </c>
    </row>
    <row r="5992" spans="4:13" x14ac:dyDescent="0.2">
      <c r="D5992" s="200"/>
      <c r="E5992" s="4" t="s">
        <v>40</v>
      </c>
      <c r="F5992" s="5"/>
      <c r="G5992" s="6">
        <v>25</v>
      </c>
      <c r="H5992" s="8">
        <v>17</v>
      </c>
      <c r="I5992" s="1">
        <v>3</v>
      </c>
      <c r="J5992" s="1">
        <v>4</v>
      </c>
      <c r="K5992" s="1">
        <v>1</v>
      </c>
      <c r="L5992" s="1">
        <v>0</v>
      </c>
      <c r="M5992" s="9">
        <v>3</v>
      </c>
    </row>
    <row r="5993" spans="4:13" x14ac:dyDescent="0.2">
      <c r="D5993" s="199" t="s">
        <v>76</v>
      </c>
      <c r="E5993" s="22" t="s">
        <v>77</v>
      </c>
      <c r="F5993" s="21"/>
      <c r="G5993" s="19">
        <v>386</v>
      </c>
      <c r="H5993" s="27">
        <v>257</v>
      </c>
      <c r="I5993" s="3">
        <v>57</v>
      </c>
      <c r="J5993" s="3">
        <v>50</v>
      </c>
      <c r="K5993" s="3">
        <v>14</v>
      </c>
      <c r="L5993" s="3">
        <v>5</v>
      </c>
      <c r="M5993" s="26">
        <v>33</v>
      </c>
    </row>
    <row r="5994" spans="4:13" x14ac:dyDescent="0.2">
      <c r="D5994" s="200"/>
      <c r="E5994" s="4" t="s">
        <v>34</v>
      </c>
      <c r="F5994" s="5"/>
      <c r="G5994" s="6">
        <v>10</v>
      </c>
      <c r="H5994" s="8">
        <v>7</v>
      </c>
      <c r="I5994" s="1">
        <v>1</v>
      </c>
      <c r="J5994" s="1">
        <v>0</v>
      </c>
      <c r="K5994" s="1">
        <v>1</v>
      </c>
      <c r="L5994" s="1">
        <v>0</v>
      </c>
      <c r="M5994" s="9">
        <v>1</v>
      </c>
    </row>
    <row r="5995" spans="4:13" x14ac:dyDescent="0.2">
      <c r="D5995" s="200"/>
      <c r="E5995" s="4" t="s">
        <v>35</v>
      </c>
      <c r="F5995" s="5"/>
      <c r="G5995" s="6">
        <v>55</v>
      </c>
      <c r="H5995" s="8">
        <v>39</v>
      </c>
      <c r="I5995" s="1">
        <v>7</v>
      </c>
      <c r="J5995" s="1">
        <v>5</v>
      </c>
      <c r="K5995" s="1">
        <v>1</v>
      </c>
      <c r="L5995" s="1">
        <v>1</v>
      </c>
      <c r="M5995" s="9">
        <v>4</v>
      </c>
    </row>
    <row r="5996" spans="4:13" x14ac:dyDescent="0.2">
      <c r="D5996" s="200"/>
      <c r="E5996" s="4" t="s">
        <v>36</v>
      </c>
      <c r="F5996" s="5"/>
      <c r="G5996" s="6">
        <v>72</v>
      </c>
      <c r="H5996" s="8">
        <v>43</v>
      </c>
      <c r="I5996" s="1">
        <v>14</v>
      </c>
      <c r="J5996" s="1">
        <v>11</v>
      </c>
      <c r="K5996" s="1">
        <v>1</v>
      </c>
      <c r="L5996" s="1">
        <v>1</v>
      </c>
      <c r="M5996" s="9">
        <v>6</v>
      </c>
    </row>
    <row r="5997" spans="4:13" x14ac:dyDescent="0.2">
      <c r="D5997" s="200"/>
      <c r="E5997" s="4" t="s">
        <v>37</v>
      </c>
      <c r="F5997" s="5"/>
      <c r="G5997" s="6">
        <v>88</v>
      </c>
      <c r="H5997" s="8">
        <v>56</v>
      </c>
      <c r="I5997" s="1">
        <v>21</v>
      </c>
      <c r="J5997" s="1">
        <v>15</v>
      </c>
      <c r="K5997" s="1">
        <v>5</v>
      </c>
      <c r="L5997" s="1">
        <v>1</v>
      </c>
      <c r="M5997" s="9">
        <v>6</v>
      </c>
    </row>
    <row r="5998" spans="4:13" x14ac:dyDescent="0.2">
      <c r="D5998" s="200"/>
      <c r="E5998" s="4" t="s">
        <v>38</v>
      </c>
      <c r="F5998" s="5"/>
      <c r="G5998" s="6">
        <v>66</v>
      </c>
      <c r="H5998" s="8">
        <v>47</v>
      </c>
      <c r="I5998" s="1">
        <v>5</v>
      </c>
      <c r="J5998" s="1">
        <v>9</v>
      </c>
      <c r="K5998" s="1">
        <v>2</v>
      </c>
      <c r="L5998" s="1">
        <v>1</v>
      </c>
      <c r="M5998" s="9">
        <v>3</v>
      </c>
    </row>
    <row r="5999" spans="4:13" x14ac:dyDescent="0.2">
      <c r="D5999" s="200"/>
      <c r="E5999" s="4" t="s">
        <v>39</v>
      </c>
      <c r="F5999" s="5"/>
      <c r="G5999" s="6">
        <v>64</v>
      </c>
      <c r="H5999" s="8">
        <v>48</v>
      </c>
      <c r="I5999" s="1">
        <v>5</v>
      </c>
      <c r="J5999" s="1">
        <v>5</v>
      </c>
      <c r="K5999" s="1">
        <v>3</v>
      </c>
      <c r="L5999" s="1">
        <v>1</v>
      </c>
      <c r="M5999" s="9">
        <v>5</v>
      </c>
    </row>
    <row r="6000" spans="4:13" x14ac:dyDescent="0.2">
      <c r="D6000" s="201"/>
      <c r="E6000" s="57" t="s">
        <v>40</v>
      </c>
      <c r="F6000" s="59"/>
      <c r="G6000" s="55">
        <v>31</v>
      </c>
      <c r="H6000" s="77">
        <v>17</v>
      </c>
      <c r="I6000" s="32">
        <v>4</v>
      </c>
      <c r="J6000" s="32">
        <v>5</v>
      </c>
      <c r="K6000" s="32">
        <v>1</v>
      </c>
      <c r="L6000" s="32">
        <v>0</v>
      </c>
      <c r="M6000" s="80">
        <v>8</v>
      </c>
    </row>
    <row r="6002" spans="2:13" x14ac:dyDescent="0.2">
      <c r="B6002" s="40" t="str">
        <f xml:space="preserve"> HYPERLINK("#'目次'!B254", "[248]")</f>
        <v>[248]</v>
      </c>
      <c r="C6002" s="23" t="s">
        <v>380</v>
      </c>
    </row>
    <row r="6003" spans="2:13" x14ac:dyDescent="0.2">
      <c r="C6003" s="186" t="s">
        <v>326</v>
      </c>
    </row>
    <row r="6005" spans="2:13" x14ac:dyDescent="0.2">
      <c r="C6005" s="23" t="s">
        <v>80</v>
      </c>
    </row>
    <row r="6006" spans="2:13" ht="48" x14ac:dyDescent="0.2">
      <c r="E6006" s="195"/>
      <c r="F6006" s="196"/>
      <c r="G6006" s="37" t="s">
        <v>15</v>
      </c>
      <c r="H6006" s="33" t="s">
        <v>371</v>
      </c>
      <c r="I6006" s="13" t="s">
        <v>372</v>
      </c>
      <c r="J6006" s="13" t="s">
        <v>373</v>
      </c>
      <c r="K6006" s="13" t="s">
        <v>374</v>
      </c>
      <c r="L6006" s="13" t="s">
        <v>99</v>
      </c>
      <c r="M6006" s="38" t="s">
        <v>18</v>
      </c>
    </row>
    <row r="6007" spans="2:13" x14ac:dyDescent="0.2">
      <c r="E6007" s="197"/>
      <c r="F6007" s="198"/>
      <c r="G6007" s="35"/>
      <c r="H6007" s="39"/>
      <c r="I6007" s="14"/>
      <c r="J6007" s="14"/>
      <c r="K6007" s="14"/>
      <c r="L6007" s="14"/>
      <c r="M6007" s="34"/>
    </row>
    <row r="6008" spans="2:13" x14ac:dyDescent="0.2">
      <c r="E6008" s="91" t="s">
        <v>15</v>
      </c>
      <c r="F6008" s="46"/>
      <c r="G6008" s="36">
        <v>734</v>
      </c>
      <c r="H6008" s="17">
        <v>508</v>
      </c>
      <c r="I6008" s="17">
        <v>108</v>
      </c>
      <c r="J6008" s="17">
        <v>86</v>
      </c>
      <c r="K6008" s="17">
        <v>23</v>
      </c>
      <c r="L6008" s="17">
        <v>6</v>
      </c>
      <c r="M6008" s="47">
        <v>55</v>
      </c>
    </row>
    <row r="6009" spans="2:13" x14ac:dyDescent="0.2">
      <c r="E6009" s="4" t="s">
        <v>81</v>
      </c>
      <c r="F6009" s="5"/>
      <c r="G6009" s="19">
        <v>30</v>
      </c>
      <c r="H6009" s="27">
        <v>22</v>
      </c>
      <c r="I6009" s="3">
        <v>4</v>
      </c>
      <c r="J6009" s="3">
        <v>1</v>
      </c>
      <c r="K6009" s="3">
        <v>1</v>
      </c>
      <c r="L6009" s="3">
        <v>0</v>
      </c>
      <c r="M6009" s="26">
        <v>3</v>
      </c>
    </row>
    <row r="6010" spans="2:13" x14ac:dyDescent="0.2">
      <c r="E6010" s="4" t="s">
        <v>82</v>
      </c>
      <c r="F6010" s="5"/>
      <c r="G6010" s="6">
        <v>47</v>
      </c>
      <c r="H6010" s="8">
        <v>31</v>
      </c>
      <c r="I6010" s="1">
        <v>10</v>
      </c>
      <c r="J6010" s="1">
        <v>5</v>
      </c>
      <c r="K6010" s="1">
        <v>1</v>
      </c>
      <c r="L6010" s="1">
        <v>0</v>
      </c>
      <c r="M6010" s="9">
        <v>4</v>
      </c>
    </row>
    <row r="6011" spans="2:13" x14ac:dyDescent="0.2">
      <c r="E6011" s="4" t="s">
        <v>83</v>
      </c>
      <c r="F6011" s="5"/>
      <c r="G6011" s="6">
        <v>296</v>
      </c>
      <c r="H6011" s="8">
        <v>209</v>
      </c>
      <c r="I6011" s="1">
        <v>34</v>
      </c>
      <c r="J6011" s="1">
        <v>29</v>
      </c>
      <c r="K6011" s="1">
        <v>7</v>
      </c>
      <c r="L6011" s="1">
        <v>2</v>
      </c>
      <c r="M6011" s="9">
        <v>28</v>
      </c>
    </row>
    <row r="6012" spans="2:13" x14ac:dyDescent="0.2">
      <c r="E6012" s="4" t="s">
        <v>84</v>
      </c>
      <c r="F6012" s="5"/>
      <c r="G6012" s="6">
        <v>19</v>
      </c>
      <c r="H6012" s="8">
        <v>10</v>
      </c>
      <c r="I6012" s="1">
        <v>7</v>
      </c>
      <c r="J6012" s="1">
        <v>3</v>
      </c>
      <c r="K6012" s="1">
        <v>0</v>
      </c>
      <c r="L6012" s="1">
        <v>0</v>
      </c>
      <c r="M6012" s="9">
        <v>0</v>
      </c>
    </row>
    <row r="6013" spans="2:13" x14ac:dyDescent="0.2">
      <c r="E6013" s="4" t="s">
        <v>85</v>
      </c>
      <c r="F6013" s="5"/>
      <c r="G6013" s="6">
        <v>83</v>
      </c>
      <c r="H6013" s="8">
        <v>59</v>
      </c>
      <c r="I6013" s="1">
        <v>12</v>
      </c>
      <c r="J6013" s="1">
        <v>9</v>
      </c>
      <c r="K6013" s="1">
        <v>0</v>
      </c>
      <c r="L6013" s="1">
        <v>1</v>
      </c>
      <c r="M6013" s="9">
        <v>6</v>
      </c>
    </row>
    <row r="6014" spans="2:13" x14ac:dyDescent="0.2">
      <c r="E6014" s="4" t="s">
        <v>86</v>
      </c>
      <c r="F6014" s="5"/>
      <c r="G6014" s="6">
        <v>120</v>
      </c>
      <c r="H6014" s="8">
        <v>85</v>
      </c>
      <c r="I6014" s="1">
        <v>19</v>
      </c>
      <c r="J6014" s="1">
        <v>19</v>
      </c>
      <c r="K6014" s="1">
        <v>5</v>
      </c>
      <c r="L6014" s="1">
        <v>1</v>
      </c>
      <c r="M6014" s="9">
        <v>4</v>
      </c>
    </row>
    <row r="6015" spans="2:13" x14ac:dyDescent="0.2">
      <c r="E6015" s="4" t="s">
        <v>87</v>
      </c>
      <c r="F6015" s="5"/>
      <c r="G6015" s="6">
        <v>46</v>
      </c>
      <c r="H6015" s="8">
        <v>28</v>
      </c>
      <c r="I6015" s="1">
        <v>9</v>
      </c>
      <c r="J6015" s="1">
        <v>11</v>
      </c>
      <c r="K6015" s="1">
        <v>2</v>
      </c>
      <c r="L6015" s="1">
        <v>1</v>
      </c>
      <c r="M6015" s="9">
        <v>3</v>
      </c>
    </row>
    <row r="6016" spans="2:13" x14ac:dyDescent="0.2">
      <c r="E6016" s="4" t="s">
        <v>88</v>
      </c>
      <c r="F6016" s="5"/>
      <c r="G6016" s="6">
        <v>23</v>
      </c>
      <c r="H6016" s="8">
        <v>11</v>
      </c>
      <c r="I6016" s="1">
        <v>4</v>
      </c>
      <c r="J6016" s="1">
        <v>2</v>
      </c>
      <c r="K6016" s="1">
        <v>3</v>
      </c>
      <c r="L6016" s="1">
        <v>1</v>
      </c>
      <c r="M6016" s="9">
        <v>4</v>
      </c>
    </row>
    <row r="6017" spans="2:13" x14ac:dyDescent="0.2">
      <c r="E6017" s="4" t="s">
        <v>89</v>
      </c>
      <c r="F6017" s="5"/>
      <c r="G6017" s="6">
        <v>37</v>
      </c>
      <c r="H6017" s="8">
        <v>31</v>
      </c>
      <c r="I6017" s="1">
        <v>5</v>
      </c>
      <c r="J6017" s="1">
        <v>2</v>
      </c>
      <c r="K6017" s="1">
        <v>0</v>
      </c>
      <c r="L6017" s="1">
        <v>0</v>
      </c>
      <c r="M6017" s="9">
        <v>0</v>
      </c>
    </row>
    <row r="6018" spans="2:13" x14ac:dyDescent="0.2">
      <c r="E6018" s="4" t="s">
        <v>90</v>
      </c>
      <c r="F6018" s="5"/>
      <c r="G6018" s="6">
        <v>28</v>
      </c>
      <c r="H6018" s="8">
        <v>19</v>
      </c>
      <c r="I6018" s="1">
        <v>3</v>
      </c>
      <c r="J6018" s="1">
        <v>4</v>
      </c>
      <c r="K6018" s="1">
        <v>2</v>
      </c>
      <c r="L6018" s="1">
        <v>0</v>
      </c>
      <c r="M6018" s="9">
        <v>3</v>
      </c>
    </row>
    <row r="6019" spans="2:13" x14ac:dyDescent="0.2">
      <c r="E6019" s="57" t="s">
        <v>91</v>
      </c>
      <c r="F6019" s="59"/>
      <c r="G6019" s="55">
        <v>5</v>
      </c>
      <c r="H6019" s="77">
        <v>3</v>
      </c>
      <c r="I6019" s="32">
        <v>1</v>
      </c>
      <c r="J6019" s="32">
        <v>1</v>
      </c>
      <c r="K6019" s="32">
        <v>2</v>
      </c>
      <c r="L6019" s="32">
        <v>0</v>
      </c>
      <c r="M6019" s="80">
        <v>0</v>
      </c>
    </row>
    <row r="6021" spans="2:13" x14ac:dyDescent="0.2">
      <c r="B6021" s="40" t="str">
        <f xml:space="preserve"> HYPERLINK("#'目次'!B255", "[249]")</f>
        <v>[249]</v>
      </c>
      <c r="C6021" s="23" t="s">
        <v>383</v>
      </c>
    </row>
    <row r="6022" spans="2:13" x14ac:dyDescent="0.2">
      <c r="C6022" s="186" t="s">
        <v>326</v>
      </c>
    </row>
    <row r="6024" spans="2:13" x14ac:dyDescent="0.2">
      <c r="C6024" s="23" t="s">
        <v>14</v>
      </c>
    </row>
    <row r="6025" spans="2:13" ht="48" x14ac:dyDescent="0.2">
      <c r="D6025" s="195"/>
      <c r="E6025" s="196"/>
      <c r="F6025" s="196"/>
      <c r="G6025" s="37" t="s">
        <v>15</v>
      </c>
      <c r="H6025" s="33" t="s">
        <v>371</v>
      </c>
      <c r="I6025" s="13" t="s">
        <v>372</v>
      </c>
      <c r="J6025" s="13" t="s">
        <v>373</v>
      </c>
      <c r="K6025" s="13" t="s">
        <v>374</v>
      </c>
      <c r="L6025" s="13" t="s">
        <v>99</v>
      </c>
      <c r="M6025" s="38" t="s">
        <v>18</v>
      </c>
    </row>
    <row r="6026" spans="2:13" x14ac:dyDescent="0.2">
      <c r="D6026" s="197"/>
      <c r="E6026" s="198"/>
      <c r="F6026" s="198"/>
      <c r="G6026" s="35"/>
      <c r="H6026" s="39"/>
      <c r="I6026" s="14"/>
      <c r="J6026" s="14"/>
      <c r="K6026" s="14"/>
      <c r="L6026" s="14"/>
      <c r="M6026" s="34"/>
    </row>
    <row r="6027" spans="2:13" x14ac:dyDescent="0.2">
      <c r="D6027" s="56"/>
      <c r="E6027" s="58" t="s">
        <v>15</v>
      </c>
      <c r="F6027" s="46"/>
      <c r="G6027" s="36">
        <v>734</v>
      </c>
      <c r="H6027" s="17">
        <v>570</v>
      </c>
      <c r="I6027" s="17">
        <v>56</v>
      </c>
      <c r="J6027" s="17">
        <v>38</v>
      </c>
      <c r="K6027" s="17">
        <v>18</v>
      </c>
      <c r="L6027" s="17">
        <v>5</v>
      </c>
      <c r="M6027" s="47">
        <v>76</v>
      </c>
    </row>
    <row r="6028" spans="2:13" x14ac:dyDescent="0.2">
      <c r="D6028" s="199" t="s">
        <v>19</v>
      </c>
      <c r="E6028" s="22" t="s">
        <v>20</v>
      </c>
      <c r="F6028" s="21"/>
      <c r="G6028" s="19">
        <v>77</v>
      </c>
      <c r="H6028" s="27">
        <v>61</v>
      </c>
      <c r="I6028" s="3">
        <v>3</v>
      </c>
      <c r="J6028" s="3">
        <v>3</v>
      </c>
      <c r="K6028" s="3">
        <v>1</v>
      </c>
      <c r="L6028" s="3">
        <v>0</v>
      </c>
      <c r="M6028" s="26">
        <v>10</v>
      </c>
    </row>
    <row r="6029" spans="2:13" x14ac:dyDescent="0.2">
      <c r="D6029" s="200"/>
      <c r="E6029" s="4" t="s">
        <v>21</v>
      </c>
      <c r="F6029" s="5"/>
      <c r="G6029" s="6">
        <v>289</v>
      </c>
      <c r="H6029" s="8">
        <v>222</v>
      </c>
      <c r="I6029" s="1">
        <v>21</v>
      </c>
      <c r="J6029" s="1">
        <v>19</v>
      </c>
      <c r="K6029" s="1">
        <v>4</v>
      </c>
      <c r="L6029" s="1">
        <v>1</v>
      </c>
      <c r="M6029" s="9">
        <v>34</v>
      </c>
    </row>
    <row r="6030" spans="2:13" x14ac:dyDescent="0.2">
      <c r="D6030" s="200"/>
      <c r="E6030" s="4" t="s">
        <v>22</v>
      </c>
      <c r="F6030" s="5"/>
      <c r="G6030" s="6">
        <v>109</v>
      </c>
      <c r="H6030" s="8">
        <v>79</v>
      </c>
      <c r="I6030" s="1">
        <v>12</v>
      </c>
      <c r="J6030" s="1">
        <v>4</v>
      </c>
      <c r="K6030" s="1">
        <v>4</v>
      </c>
      <c r="L6030" s="1">
        <v>0</v>
      </c>
      <c r="M6030" s="9">
        <v>14</v>
      </c>
    </row>
    <row r="6031" spans="2:13" x14ac:dyDescent="0.2">
      <c r="D6031" s="200"/>
      <c r="E6031" s="4" t="s">
        <v>23</v>
      </c>
      <c r="F6031" s="5"/>
      <c r="G6031" s="6">
        <v>120</v>
      </c>
      <c r="H6031" s="8">
        <v>100</v>
      </c>
      <c r="I6031" s="1">
        <v>7</v>
      </c>
      <c r="J6031" s="1">
        <v>4</v>
      </c>
      <c r="K6031" s="1">
        <v>6</v>
      </c>
      <c r="L6031" s="1">
        <v>1</v>
      </c>
      <c r="M6031" s="9">
        <v>6</v>
      </c>
    </row>
    <row r="6032" spans="2:13" x14ac:dyDescent="0.2">
      <c r="D6032" s="200"/>
      <c r="E6032" s="4" t="s">
        <v>24</v>
      </c>
      <c r="F6032" s="5"/>
      <c r="G6032" s="6">
        <v>139</v>
      </c>
      <c r="H6032" s="8">
        <v>108</v>
      </c>
      <c r="I6032" s="1">
        <v>13</v>
      </c>
      <c r="J6032" s="1">
        <v>8</v>
      </c>
      <c r="K6032" s="1">
        <v>3</v>
      </c>
      <c r="L6032" s="1">
        <v>3</v>
      </c>
      <c r="M6032" s="9">
        <v>12</v>
      </c>
    </row>
    <row r="6033" spans="2:13" x14ac:dyDescent="0.2">
      <c r="D6033" s="199" t="s">
        <v>25</v>
      </c>
      <c r="E6033" s="22" t="s">
        <v>26</v>
      </c>
      <c r="F6033" s="21"/>
      <c r="G6033" s="19">
        <v>243</v>
      </c>
      <c r="H6033" s="27">
        <v>194</v>
      </c>
      <c r="I6033" s="3">
        <v>23</v>
      </c>
      <c r="J6033" s="3">
        <v>12</v>
      </c>
      <c r="K6033" s="3">
        <v>8</v>
      </c>
      <c r="L6033" s="3">
        <v>1</v>
      </c>
      <c r="M6033" s="26">
        <v>18</v>
      </c>
    </row>
    <row r="6034" spans="2:13" x14ac:dyDescent="0.2">
      <c r="D6034" s="200"/>
      <c r="E6034" s="4" t="s">
        <v>27</v>
      </c>
      <c r="F6034" s="5"/>
      <c r="G6034" s="6">
        <v>234</v>
      </c>
      <c r="H6034" s="8">
        <v>175</v>
      </c>
      <c r="I6034" s="1">
        <v>20</v>
      </c>
      <c r="J6034" s="1">
        <v>18</v>
      </c>
      <c r="K6034" s="1">
        <v>6</v>
      </c>
      <c r="L6034" s="1">
        <v>3</v>
      </c>
      <c r="M6034" s="9">
        <v>20</v>
      </c>
    </row>
    <row r="6035" spans="2:13" x14ac:dyDescent="0.2">
      <c r="D6035" s="200"/>
      <c r="E6035" s="4" t="s">
        <v>28</v>
      </c>
      <c r="F6035" s="5"/>
      <c r="G6035" s="6">
        <v>208</v>
      </c>
      <c r="H6035" s="8">
        <v>163</v>
      </c>
      <c r="I6035" s="1">
        <v>12</v>
      </c>
      <c r="J6035" s="1">
        <v>6</v>
      </c>
      <c r="K6035" s="1">
        <v>3</v>
      </c>
      <c r="L6035" s="1">
        <v>1</v>
      </c>
      <c r="M6035" s="9">
        <v>30</v>
      </c>
    </row>
    <row r="6036" spans="2:13" x14ac:dyDescent="0.2">
      <c r="D6036" s="200"/>
      <c r="E6036" s="4" t="s">
        <v>29</v>
      </c>
      <c r="F6036" s="5"/>
      <c r="G6036" s="6">
        <v>49</v>
      </c>
      <c r="H6036" s="8">
        <v>38</v>
      </c>
      <c r="I6036" s="1">
        <v>1</v>
      </c>
      <c r="J6036" s="1">
        <v>2</v>
      </c>
      <c r="K6036" s="1">
        <v>1</v>
      </c>
      <c r="L6036" s="1">
        <v>0</v>
      </c>
      <c r="M6036" s="9">
        <v>8</v>
      </c>
    </row>
    <row r="6037" spans="2:13" x14ac:dyDescent="0.2">
      <c r="D6037" s="199" t="s">
        <v>30</v>
      </c>
      <c r="E6037" s="22" t="s">
        <v>31</v>
      </c>
      <c r="F6037" s="21"/>
      <c r="G6037" s="19">
        <v>348</v>
      </c>
      <c r="H6037" s="27">
        <v>267</v>
      </c>
      <c r="I6037" s="3">
        <v>31</v>
      </c>
      <c r="J6037" s="3">
        <v>21</v>
      </c>
      <c r="K6037" s="3">
        <v>11</v>
      </c>
      <c r="L6037" s="3">
        <v>2</v>
      </c>
      <c r="M6037" s="26">
        <v>34</v>
      </c>
    </row>
    <row r="6038" spans="2:13" x14ac:dyDescent="0.2">
      <c r="D6038" s="200"/>
      <c r="E6038" s="4" t="s">
        <v>32</v>
      </c>
      <c r="F6038" s="5"/>
      <c r="G6038" s="6">
        <v>386</v>
      </c>
      <c r="H6038" s="8">
        <v>303</v>
      </c>
      <c r="I6038" s="1">
        <v>25</v>
      </c>
      <c r="J6038" s="1">
        <v>17</v>
      </c>
      <c r="K6038" s="1">
        <v>7</v>
      </c>
      <c r="L6038" s="1">
        <v>3</v>
      </c>
      <c r="M6038" s="9">
        <v>42</v>
      </c>
    </row>
    <row r="6039" spans="2:13" x14ac:dyDescent="0.2">
      <c r="D6039" s="199" t="s">
        <v>33</v>
      </c>
      <c r="E6039" s="22" t="s">
        <v>34</v>
      </c>
      <c r="F6039" s="21"/>
      <c r="G6039" s="19">
        <v>19</v>
      </c>
      <c r="H6039" s="27">
        <v>14</v>
      </c>
      <c r="I6039" s="3">
        <v>1</v>
      </c>
      <c r="J6039" s="3">
        <v>1</v>
      </c>
      <c r="K6039" s="3">
        <v>1</v>
      </c>
      <c r="L6039" s="3">
        <v>0</v>
      </c>
      <c r="M6039" s="26">
        <v>2</v>
      </c>
    </row>
    <row r="6040" spans="2:13" x14ac:dyDescent="0.2">
      <c r="D6040" s="200"/>
      <c r="E6040" s="4" t="s">
        <v>35</v>
      </c>
      <c r="F6040" s="5"/>
      <c r="G6040" s="6">
        <v>97</v>
      </c>
      <c r="H6040" s="8">
        <v>75</v>
      </c>
      <c r="I6040" s="1">
        <v>8</v>
      </c>
      <c r="J6040" s="1">
        <v>5</v>
      </c>
      <c r="K6040" s="1">
        <v>2</v>
      </c>
      <c r="L6040" s="1">
        <v>1</v>
      </c>
      <c r="M6040" s="9">
        <v>11</v>
      </c>
    </row>
    <row r="6041" spans="2:13" x14ac:dyDescent="0.2">
      <c r="D6041" s="200"/>
      <c r="E6041" s="4" t="s">
        <v>36</v>
      </c>
      <c r="F6041" s="5"/>
      <c r="G6041" s="6">
        <v>142</v>
      </c>
      <c r="H6041" s="8">
        <v>108</v>
      </c>
      <c r="I6041" s="1">
        <v>19</v>
      </c>
      <c r="J6041" s="1">
        <v>14</v>
      </c>
      <c r="K6041" s="1">
        <v>3</v>
      </c>
      <c r="L6041" s="1">
        <v>1</v>
      </c>
      <c r="M6041" s="9">
        <v>7</v>
      </c>
    </row>
    <row r="6042" spans="2:13" x14ac:dyDescent="0.2">
      <c r="D6042" s="200"/>
      <c r="E6042" s="4" t="s">
        <v>37</v>
      </c>
      <c r="F6042" s="5"/>
      <c r="G6042" s="6">
        <v>164</v>
      </c>
      <c r="H6042" s="8">
        <v>133</v>
      </c>
      <c r="I6042" s="1">
        <v>11</v>
      </c>
      <c r="J6042" s="1">
        <v>5</v>
      </c>
      <c r="K6042" s="1">
        <v>3</v>
      </c>
      <c r="L6042" s="1">
        <v>1</v>
      </c>
      <c r="M6042" s="9">
        <v>14</v>
      </c>
    </row>
    <row r="6043" spans="2:13" x14ac:dyDescent="0.2">
      <c r="D6043" s="200"/>
      <c r="E6043" s="4" t="s">
        <v>38</v>
      </c>
      <c r="F6043" s="5"/>
      <c r="G6043" s="6">
        <v>129</v>
      </c>
      <c r="H6043" s="8">
        <v>97</v>
      </c>
      <c r="I6043" s="1">
        <v>11</v>
      </c>
      <c r="J6043" s="1">
        <v>13</v>
      </c>
      <c r="K6043" s="1">
        <v>7</v>
      </c>
      <c r="L6043" s="1">
        <v>1</v>
      </c>
      <c r="M6043" s="9">
        <v>11</v>
      </c>
    </row>
    <row r="6044" spans="2:13" x14ac:dyDescent="0.2">
      <c r="D6044" s="200"/>
      <c r="E6044" s="4" t="s">
        <v>39</v>
      </c>
      <c r="F6044" s="5"/>
      <c r="G6044" s="6">
        <v>127</v>
      </c>
      <c r="H6044" s="8">
        <v>103</v>
      </c>
      <c r="I6044" s="1">
        <v>5</v>
      </c>
      <c r="J6044" s="1">
        <v>0</v>
      </c>
      <c r="K6044" s="1">
        <v>1</v>
      </c>
      <c r="L6044" s="1">
        <v>1</v>
      </c>
      <c r="M6044" s="9">
        <v>17</v>
      </c>
    </row>
    <row r="6045" spans="2:13" x14ac:dyDescent="0.2">
      <c r="D6045" s="201"/>
      <c r="E6045" s="57" t="s">
        <v>40</v>
      </c>
      <c r="F6045" s="59"/>
      <c r="G6045" s="55">
        <v>56</v>
      </c>
      <c r="H6045" s="77">
        <v>40</v>
      </c>
      <c r="I6045" s="32">
        <v>1</v>
      </c>
      <c r="J6045" s="32">
        <v>0</v>
      </c>
      <c r="K6045" s="32">
        <v>1</v>
      </c>
      <c r="L6045" s="32">
        <v>0</v>
      </c>
      <c r="M6045" s="80">
        <v>14</v>
      </c>
    </row>
    <row r="6047" spans="2:13" x14ac:dyDescent="0.2">
      <c r="B6047" s="40" t="str">
        <f xml:space="preserve"> HYPERLINK("#'目次'!B256", "[250]")</f>
        <v>[250]</v>
      </c>
      <c r="C6047" s="23" t="s">
        <v>383</v>
      </c>
    </row>
    <row r="6048" spans="2:13" x14ac:dyDescent="0.2">
      <c r="C6048" s="186" t="s">
        <v>326</v>
      </c>
    </row>
    <row r="6050" spans="3:13" x14ac:dyDescent="0.2">
      <c r="C6050" s="23" t="s">
        <v>48</v>
      </c>
    </row>
    <row r="6051" spans="3:13" ht="48" x14ac:dyDescent="0.2">
      <c r="D6051" s="195"/>
      <c r="E6051" s="196"/>
      <c r="F6051" s="196"/>
      <c r="G6051" s="37" t="s">
        <v>15</v>
      </c>
      <c r="H6051" s="33" t="s">
        <v>371</v>
      </c>
      <c r="I6051" s="13" t="s">
        <v>372</v>
      </c>
      <c r="J6051" s="13" t="s">
        <v>373</v>
      </c>
      <c r="K6051" s="13" t="s">
        <v>374</v>
      </c>
      <c r="L6051" s="13" t="s">
        <v>99</v>
      </c>
      <c r="M6051" s="38" t="s">
        <v>18</v>
      </c>
    </row>
    <row r="6052" spans="3:13" x14ac:dyDescent="0.2">
      <c r="D6052" s="197"/>
      <c r="E6052" s="198"/>
      <c r="F6052" s="198"/>
      <c r="G6052" s="35"/>
      <c r="H6052" s="39"/>
      <c r="I6052" s="14"/>
      <c r="J6052" s="14"/>
      <c r="K6052" s="14"/>
      <c r="L6052" s="14"/>
      <c r="M6052" s="34"/>
    </row>
    <row r="6053" spans="3:13" x14ac:dyDescent="0.2">
      <c r="D6053" s="56"/>
      <c r="E6053" s="58" t="s">
        <v>15</v>
      </c>
      <c r="F6053" s="46"/>
      <c r="G6053" s="36">
        <v>734</v>
      </c>
      <c r="H6053" s="17">
        <v>570</v>
      </c>
      <c r="I6053" s="17">
        <v>56</v>
      </c>
      <c r="J6053" s="17">
        <v>38</v>
      </c>
      <c r="K6053" s="17">
        <v>18</v>
      </c>
      <c r="L6053" s="17">
        <v>5</v>
      </c>
      <c r="M6053" s="47">
        <v>76</v>
      </c>
    </row>
    <row r="6054" spans="3:13" x14ac:dyDescent="0.2">
      <c r="D6054" s="199" t="s">
        <v>49</v>
      </c>
      <c r="E6054" s="22" t="s">
        <v>50</v>
      </c>
      <c r="F6054" s="21"/>
      <c r="G6054" s="19">
        <v>5</v>
      </c>
      <c r="H6054" s="27">
        <v>5</v>
      </c>
      <c r="I6054" s="3">
        <v>0</v>
      </c>
      <c r="J6054" s="3">
        <v>0</v>
      </c>
      <c r="K6054" s="3">
        <v>0</v>
      </c>
      <c r="L6054" s="3">
        <v>0</v>
      </c>
      <c r="M6054" s="26">
        <v>0</v>
      </c>
    </row>
    <row r="6055" spans="3:13" x14ac:dyDescent="0.2">
      <c r="D6055" s="200"/>
      <c r="E6055" s="4" t="s">
        <v>51</v>
      </c>
      <c r="F6055" s="5"/>
      <c r="G6055" s="6">
        <v>76</v>
      </c>
      <c r="H6055" s="8">
        <v>55</v>
      </c>
      <c r="I6055" s="1">
        <v>6</v>
      </c>
      <c r="J6055" s="1">
        <v>2</v>
      </c>
      <c r="K6055" s="1">
        <v>3</v>
      </c>
      <c r="L6055" s="1">
        <v>1</v>
      </c>
      <c r="M6055" s="9">
        <v>11</v>
      </c>
    </row>
    <row r="6056" spans="3:13" x14ac:dyDescent="0.2">
      <c r="D6056" s="200"/>
      <c r="E6056" s="4" t="s">
        <v>52</v>
      </c>
      <c r="F6056" s="5"/>
      <c r="G6056" s="6">
        <v>21</v>
      </c>
      <c r="H6056" s="8">
        <v>18</v>
      </c>
      <c r="I6056" s="1">
        <v>3</v>
      </c>
      <c r="J6056" s="1">
        <v>1</v>
      </c>
      <c r="K6056" s="1">
        <v>1</v>
      </c>
      <c r="L6056" s="1">
        <v>0</v>
      </c>
      <c r="M6056" s="9">
        <v>0</v>
      </c>
    </row>
    <row r="6057" spans="3:13" x14ac:dyDescent="0.2">
      <c r="D6057" s="200"/>
      <c r="E6057" s="4" t="s">
        <v>53</v>
      </c>
      <c r="F6057" s="5"/>
      <c r="G6057" s="6">
        <v>32</v>
      </c>
      <c r="H6057" s="8">
        <v>22</v>
      </c>
      <c r="I6057" s="1">
        <v>4</v>
      </c>
      <c r="J6057" s="1">
        <v>5</v>
      </c>
      <c r="K6057" s="1">
        <v>2</v>
      </c>
      <c r="L6057" s="1">
        <v>0</v>
      </c>
      <c r="M6057" s="9">
        <v>3</v>
      </c>
    </row>
    <row r="6058" spans="3:13" x14ac:dyDescent="0.2">
      <c r="D6058" s="200"/>
      <c r="E6058" s="4" t="s">
        <v>54</v>
      </c>
      <c r="F6058" s="5"/>
      <c r="G6058" s="6">
        <v>170</v>
      </c>
      <c r="H6058" s="8">
        <v>137</v>
      </c>
      <c r="I6058" s="1">
        <v>14</v>
      </c>
      <c r="J6058" s="1">
        <v>11</v>
      </c>
      <c r="K6058" s="1">
        <v>2</v>
      </c>
      <c r="L6058" s="1">
        <v>3</v>
      </c>
      <c r="M6058" s="9">
        <v>10</v>
      </c>
    </row>
    <row r="6059" spans="3:13" x14ac:dyDescent="0.2">
      <c r="D6059" s="200"/>
      <c r="E6059" s="4" t="s">
        <v>55</v>
      </c>
      <c r="F6059" s="5"/>
      <c r="G6059" s="6">
        <v>79</v>
      </c>
      <c r="H6059" s="8">
        <v>57</v>
      </c>
      <c r="I6059" s="1">
        <v>13</v>
      </c>
      <c r="J6059" s="1">
        <v>7</v>
      </c>
      <c r="K6059" s="1">
        <v>0</v>
      </c>
      <c r="L6059" s="1">
        <v>1</v>
      </c>
      <c r="M6059" s="9">
        <v>7</v>
      </c>
    </row>
    <row r="6060" spans="3:13" x14ac:dyDescent="0.2">
      <c r="D6060" s="200"/>
      <c r="E6060" s="4" t="s">
        <v>56</v>
      </c>
      <c r="F6060" s="5"/>
      <c r="G6060" s="6">
        <v>127</v>
      </c>
      <c r="H6060" s="8">
        <v>96</v>
      </c>
      <c r="I6060" s="1">
        <v>8</v>
      </c>
      <c r="J6060" s="1">
        <v>8</v>
      </c>
      <c r="K6060" s="1">
        <v>4</v>
      </c>
      <c r="L6060" s="1">
        <v>0</v>
      </c>
      <c r="M6060" s="9">
        <v>16</v>
      </c>
    </row>
    <row r="6061" spans="3:13" x14ac:dyDescent="0.2">
      <c r="D6061" s="200"/>
      <c r="E6061" s="4" t="s">
        <v>57</v>
      </c>
      <c r="F6061" s="5"/>
      <c r="G6061" s="6">
        <v>122</v>
      </c>
      <c r="H6061" s="8">
        <v>100</v>
      </c>
      <c r="I6061" s="1">
        <v>3</v>
      </c>
      <c r="J6061" s="1">
        <v>1</v>
      </c>
      <c r="K6061" s="1">
        <v>2</v>
      </c>
      <c r="L6061" s="1">
        <v>0</v>
      </c>
      <c r="M6061" s="9">
        <v>16</v>
      </c>
    </row>
    <row r="6062" spans="3:13" x14ac:dyDescent="0.2">
      <c r="D6062" s="200"/>
      <c r="E6062" s="4" t="s">
        <v>58</v>
      </c>
      <c r="F6062" s="5"/>
      <c r="G6062" s="6">
        <v>42</v>
      </c>
      <c r="H6062" s="8">
        <v>30</v>
      </c>
      <c r="I6062" s="1">
        <v>4</v>
      </c>
      <c r="J6062" s="1">
        <v>3</v>
      </c>
      <c r="K6062" s="1">
        <v>2</v>
      </c>
      <c r="L6062" s="1">
        <v>0</v>
      </c>
      <c r="M6062" s="9">
        <v>5</v>
      </c>
    </row>
    <row r="6063" spans="3:13" x14ac:dyDescent="0.2">
      <c r="D6063" s="200"/>
      <c r="E6063" s="4" t="s">
        <v>59</v>
      </c>
      <c r="F6063" s="5"/>
      <c r="G6063" s="6">
        <v>59</v>
      </c>
      <c r="H6063" s="8">
        <v>50</v>
      </c>
      <c r="I6063" s="1">
        <v>1</v>
      </c>
      <c r="J6063" s="1">
        <v>0</v>
      </c>
      <c r="K6063" s="1">
        <v>2</v>
      </c>
      <c r="L6063" s="1">
        <v>0</v>
      </c>
      <c r="M6063" s="9">
        <v>7</v>
      </c>
    </row>
    <row r="6064" spans="3:13" x14ac:dyDescent="0.2">
      <c r="D6064" s="199" t="s">
        <v>60</v>
      </c>
      <c r="E6064" s="22" t="s">
        <v>61</v>
      </c>
      <c r="F6064" s="21"/>
      <c r="G6064" s="19">
        <v>94</v>
      </c>
      <c r="H6064" s="27">
        <v>75</v>
      </c>
      <c r="I6064" s="3">
        <v>2</v>
      </c>
      <c r="J6064" s="3">
        <v>1</v>
      </c>
      <c r="K6064" s="3">
        <v>2</v>
      </c>
      <c r="L6064" s="3">
        <v>0</v>
      </c>
      <c r="M6064" s="26">
        <v>14</v>
      </c>
    </row>
    <row r="6065" spans="2:13" x14ac:dyDescent="0.2">
      <c r="D6065" s="200"/>
      <c r="E6065" s="4" t="s">
        <v>62</v>
      </c>
      <c r="F6065" s="5"/>
      <c r="G6065" s="6">
        <v>87</v>
      </c>
      <c r="H6065" s="8">
        <v>70</v>
      </c>
      <c r="I6065" s="1">
        <v>5</v>
      </c>
      <c r="J6065" s="1">
        <v>3</v>
      </c>
      <c r="K6065" s="1">
        <v>2</v>
      </c>
      <c r="L6065" s="1">
        <v>1</v>
      </c>
      <c r="M6065" s="9">
        <v>8</v>
      </c>
    </row>
    <row r="6066" spans="2:13" x14ac:dyDescent="0.2">
      <c r="D6066" s="200"/>
      <c r="E6066" s="4" t="s">
        <v>63</v>
      </c>
      <c r="F6066" s="5"/>
      <c r="G6066" s="6">
        <v>79</v>
      </c>
      <c r="H6066" s="8">
        <v>61</v>
      </c>
      <c r="I6066" s="1">
        <v>6</v>
      </c>
      <c r="J6066" s="1">
        <v>4</v>
      </c>
      <c r="K6066" s="1">
        <v>0</v>
      </c>
      <c r="L6066" s="1">
        <v>1</v>
      </c>
      <c r="M6066" s="9">
        <v>9</v>
      </c>
    </row>
    <row r="6067" spans="2:13" x14ac:dyDescent="0.2">
      <c r="D6067" s="200"/>
      <c r="E6067" s="4" t="s">
        <v>64</v>
      </c>
      <c r="F6067" s="5"/>
      <c r="G6067" s="6">
        <v>81</v>
      </c>
      <c r="H6067" s="8">
        <v>61</v>
      </c>
      <c r="I6067" s="1">
        <v>3</v>
      </c>
      <c r="J6067" s="1">
        <v>3</v>
      </c>
      <c r="K6067" s="1">
        <v>0</v>
      </c>
      <c r="L6067" s="1">
        <v>0</v>
      </c>
      <c r="M6067" s="9">
        <v>15</v>
      </c>
    </row>
    <row r="6068" spans="2:13" x14ac:dyDescent="0.2">
      <c r="D6068" s="200"/>
      <c r="E6068" s="4" t="s">
        <v>65</v>
      </c>
      <c r="F6068" s="5"/>
      <c r="G6068" s="6">
        <v>79</v>
      </c>
      <c r="H6068" s="8">
        <v>64</v>
      </c>
      <c r="I6068" s="1">
        <v>5</v>
      </c>
      <c r="J6068" s="1">
        <v>2</v>
      </c>
      <c r="K6068" s="1">
        <v>1</v>
      </c>
      <c r="L6068" s="1">
        <v>1</v>
      </c>
      <c r="M6068" s="9">
        <v>8</v>
      </c>
    </row>
    <row r="6069" spans="2:13" x14ac:dyDescent="0.2">
      <c r="D6069" s="200"/>
      <c r="E6069" s="4" t="s">
        <v>66</v>
      </c>
      <c r="F6069" s="5"/>
      <c r="G6069" s="6">
        <v>71</v>
      </c>
      <c r="H6069" s="8">
        <v>55</v>
      </c>
      <c r="I6069" s="1">
        <v>8</v>
      </c>
      <c r="J6069" s="1">
        <v>6</v>
      </c>
      <c r="K6069" s="1">
        <v>1</v>
      </c>
      <c r="L6069" s="1">
        <v>1</v>
      </c>
      <c r="M6069" s="9">
        <v>5</v>
      </c>
    </row>
    <row r="6070" spans="2:13" x14ac:dyDescent="0.2">
      <c r="D6070" s="200"/>
      <c r="E6070" s="4" t="s">
        <v>67</v>
      </c>
      <c r="F6070" s="5"/>
      <c r="G6070" s="6">
        <v>108</v>
      </c>
      <c r="H6070" s="8">
        <v>79</v>
      </c>
      <c r="I6070" s="1">
        <v>14</v>
      </c>
      <c r="J6070" s="1">
        <v>10</v>
      </c>
      <c r="K6070" s="1">
        <v>3</v>
      </c>
      <c r="L6070" s="1">
        <v>0</v>
      </c>
      <c r="M6070" s="9">
        <v>9</v>
      </c>
    </row>
    <row r="6071" spans="2:13" x14ac:dyDescent="0.2">
      <c r="D6071" s="200"/>
      <c r="E6071" s="4" t="s">
        <v>68</v>
      </c>
      <c r="F6071" s="5"/>
      <c r="G6071" s="6">
        <v>39</v>
      </c>
      <c r="H6071" s="8">
        <v>30</v>
      </c>
      <c r="I6071" s="1">
        <v>2</v>
      </c>
      <c r="J6071" s="1">
        <v>2</v>
      </c>
      <c r="K6071" s="1">
        <v>4</v>
      </c>
      <c r="L6071" s="1">
        <v>1</v>
      </c>
      <c r="M6071" s="9">
        <v>2</v>
      </c>
    </row>
    <row r="6072" spans="2:13" x14ac:dyDescent="0.2">
      <c r="D6072" s="200"/>
      <c r="E6072" s="4" t="s">
        <v>69</v>
      </c>
      <c r="F6072" s="5"/>
      <c r="G6072" s="6">
        <v>29</v>
      </c>
      <c r="H6072" s="8">
        <v>21</v>
      </c>
      <c r="I6072" s="1">
        <v>5</v>
      </c>
      <c r="J6072" s="1">
        <v>4</v>
      </c>
      <c r="K6072" s="1">
        <v>3</v>
      </c>
      <c r="L6072" s="1">
        <v>0</v>
      </c>
      <c r="M6072" s="9">
        <v>0</v>
      </c>
    </row>
    <row r="6073" spans="2:13" x14ac:dyDescent="0.2">
      <c r="D6073" s="93" t="s">
        <v>70</v>
      </c>
      <c r="E6073" s="89" t="s">
        <v>18</v>
      </c>
      <c r="F6073" s="92"/>
      <c r="G6073" s="94">
        <v>0</v>
      </c>
      <c r="H6073" s="122">
        <v>0</v>
      </c>
      <c r="I6073" s="63">
        <v>0</v>
      </c>
      <c r="J6073" s="63">
        <v>0</v>
      </c>
      <c r="K6073" s="63">
        <v>0</v>
      </c>
      <c r="L6073" s="63">
        <v>0</v>
      </c>
      <c r="M6073" s="121">
        <v>0</v>
      </c>
    </row>
    <row r="6075" spans="2:13" x14ac:dyDescent="0.2">
      <c r="B6075" s="40" t="str">
        <f xml:space="preserve"> HYPERLINK("#'目次'!B257", "[251]")</f>
        <v>[251]</v>
      </c>
      <c r="C6075" s="23" t="s">
        <v>383</v>
      </c>
    </row>
    <row r="6076" spans="2:13" x14ac:dyDescent="0.2">
      <c r="C6076" s="186" t="s">
        <v>326</v>
      </c>
    </row>
    <row r="6078" spans="2:13" x14ac:dyDescent="0.2">
      <c r="C6078" s="23" t="s">
        <v>73</v>
      </c>
    </row>
    <row r="6079" spans="2:13" ht="48" x14ac:dyDescent="0.2">
      <c r="D6079" s="195"/>
      <c r="E6079" s="196"/>
      <c r="F6079" s="196"/>
      <c r="G6079" s="37" t="s">
        <v>15</v>
      </c>
      <c r="H6079" s="33" t="s">
        <v>371</v>
      </c>
      <c r="I6079" s="13" t="s">
        <v>372</v>
      </c>
      <c r="J6079" s="13" t="s">
        <v>373</v>
      </c>
      <c r="K6079" s="13" t="s">
        <v>374</v>
      </c>
      <c r="L6079" s="13" t="s">
        <v>99</v>
      </c>
      <c r="M6079" s="38" t="s">
        <v>18</v>
      </c>
    </row>
    <row r="6080" spans="2:13" x14ac:dyDescent="0.2">
      <c r="D6080" s="197"/>
      <c r="E6080" s="198"/>
      <c r="F6080" s="198"/>
      <c r="G6080" s="35"/>
      <c r="H6080" s="39"/>
      <c r="I6080" s="14"/>
      <c r="J6080" s="14"/>
      <c r="K6080" s="14"/>
      <c r="L6080" s="14"/>
      <c r="M6080" s="34"/>
    </row>
    <row r="6081" spans="4:13" x14ac:dyDescent="0.2">
      <c r="D6081" s="56"/>
      <c r="E6081" s="58" t="s">
        <v>15</v>
      </c>
      <c r="F6081" s="46"/>
      <c r="G6081" s="36">
        <v>734</v>
      </c>
      <c r="H6081" s="17">
        <v>570</v>
      </c>
      <c r="I6081" s="17">
        <v>56</v>
      </c>
      <c r="J6081" s="17">
        <v>38</v>
      </c>
      <c r="K6081" s="17">
        <v>18</v>
      </c>
      <c r="L6081" s="17">
        <v>5</v>
      </c>
      <c r="M6081" s="47">
        <v>76</v>
      </c>
    </row>
    <row r="6082" spans="4:13" x14ac:dyDescent="0.2">
      <c r="D6082" s="199" t="s">
        <v>74</v>
      </c>
      <c r="E6082" s="22" t="s">
        <v>75</v>
      </c>
      <c r="F6082" s="21"/>
      <c r="G6082" s="19">
        <v>348</v>
      </c>
      <c r="H6082" s="27">
        <v>267</v>
      </c>
      <c r="I6082" s="3">
        <v>31</v>
      </c>
      <c r="J6082" s="3">
        <v>21</v>
      </c>
      <c r="K6082" s="3">
        <v>11</v>
      </c>
      <c r="L6082" s="3">
        <v>2</v>
      </c>
      <c r="M6082" s="26">
        <v>34</v>
      </c>
    </row>
    <row r="6083" spans="4:13" x14ac:dyDescent="0.2">
      <c r="D6083" s="200"/>
      <c r="E6083" s="4" t="s">
        <v>34</v>
      </c>
      <c r="F6083" s="5"/>
      <c r="G6083" s="6">
        <v>9</v>
      </c>
      <c r="H6083" s="8">
        <v>6</v>
      </c>
      <c r="I6083" s="1">
        <v>0</v>
      </c>
      <c r="J6083" s="1">
        <v>1</v>
      </c>
      <c r="K6083" s="1">
        <v>1</v>
      </c>
      <c r="L6083" s="1">
        <v>0</v>
      </c>
      <c r="M6083" s="9">
        <v>1</v>
      </c>
    </row>
    <row r="6084" spans="4:13" x14ac:dyDescent="0.2">
      <c r="D6084" s="200"/>
      <c r="E6084" s="4" t="s">
        <v>35</v>
      </c>
      <c r="F6084" s="5"/>
      <c r="G6084" s="6">
        <v>42</v>
      </c>
      <c r="H6084" s="8">
        <v>31</v>
      </c>
      <c r="I6084" s="1">
        <v>3</v>
      </c>
      <c r="J6084" s="1">
        <v>3</v>
      </c>
      <c r="K6084" s="1">
        <v>2</v>
      </c>
      <c r="L6084" s="1">
        <v>1</v>
      </c>
      <c r="M6084" s="9">
        <v>5</v>
      </c>
    </row>
    <row r="6085" spans="4:13" x14ac:dyDescent="0.2">
      <c r="D6085" s="200"/>
      <c r="E6085" s="4" t="s">
        <v>36</v>
      </c>
      <c r="F6085" s="5"/>
      <c r="G6085" s="6">
        <v>70</v>
      </c>
      <c r="H6085" s="8">
        <v>56</v>
      </c>
      <c r="I6085" s="1">
        <v>8</v>
      </c>
      <c r="J6085" s="1">
        <v>6</v>
      </c>
      <c r="K6085" s="1">
        <v>1</v>
      </c>
      <c r="L6085" s="1">
        <v>0</v>
      </c>
      <c r="M6085" s="9">
        <v>3</v>
      </c>
    </row>
    <row r="6086" spans="4:13" x14ac:dyDescent="0.2">
      <c r="D6086" s="200"/>
      <c r="E6086" s="4" t="s">
        <v>37</v>
      </c>
      <c r="F6086" s="5"/>
      <c r="G6086" s="6">
        <v>76</v>
      </c>
      <c r="H6086" s="8">
        <v>58</v>
      </c>
      <c r="I6086" s="1">
        <v>8</v>
      </c>
      <c r="J6086" s="1">
        <v>3</v>
      </c>
      <c r="K6086" s="1">
        <v>2</v>
      </c>
      <c r="L6086" s="1">
        <v>0</v>
      </c>
      <c r="M6086" s="9">
        <v>7</v>
      </c>
    </row>
    <row r="6087" spans="4:13" x14ac:dyDescent="0.2">
      <c r="D6087" s="200"/>
      <c r="E6087" s="4" t="s">
        <v>38</v>
      </c>
      <c r="F6087" s="5"/>
      <c r="G6087" s="6">
        <v>63</v>
      </c>
      <c r="H6087" s="8">
        <v>46</v>
      </c>
      <c r="I6087" s="1">
        <v>7</v>
      </c>
      <c r="J6087" s="1">
        <v>8</v>
      </c>
      <c r="K6087" s="1">
        <v>3</v>
      </c>
      <c r="L6087" s="1">
        <v>0</v>
      </c>
      <c r="M6087" s="9">
        <v>8</v>
      </c>
    </row>
    <row r="6088" spans="4:13" x14ac:dyDescent="0.2">
      <c r="D6088" s="200"/>
      <c r="E6088" s="4" t="s">
        <v>39</v>
      </c>
      <c r="F6088" s="5"/>
      <c r="G6088" s="6">
        <v>63</v>
      </c>
      <c r="H6088" s="8">
        <v>51</v>
      </c>
      <c r="I6088" s="1">
        <v>4</v>
      </c>
      <c r="J6088" s="1">
        <v>0</v>
      </c>
      <c r="K6088" s="1">
        <v>1</v>
      </c>
      <c r="L6088" s="1">
        <v>1</v>
      </c>
      <c r="M6088" s="9">
        <v>6</v>
      </c>
    </row>
    <row r="6089" spans="4:13" x14ac:dyDescent="0.2">
      <c r="D6089" s="200"/>
      <c r="E6089" s="4" t="s">
        <v>40</v>
      </c>
      <c r="F6089" s="5"/>
      <c r="G6089" s="6">
        <v>25</v>
      </c>
      <c r="H6089" s="8">
        <v>19</v>
      </c>
      <c r="I6089" s="1">
        <v>1</v>
      </c>
      <c r="J6089" s="1">
        <v>0</v>
      </c>
      <c r="K6089" s="1">
        <v>1</v>
      </c>
      <c r="L6089" s="1">
        <v>0</v>
      </c>
      <c r="M6089" s="9">
        <v>4</v>
      </c>
    </row>
    <row r="6090" spans="4:13" x14ac:dyDescent="0.2">
      <c r="D6090" s="199" t="s">
        <v>76</v>
      </c>
      <c r="E6090" s="22" t="s">
        <v>77</v>
      </c>
      <c r="F6090" s="21"/>
      <c r="G6090" s="19">
        <v>386</v>
      </c>
      <c r="H6090" s="27">
        <v>303</v>
      </c>
      <c r="I6090" s="3">
        <v>25</v>
      </c>
      <c r="J6090" s="3">
        <v>17</v>
      </c>
      <c r="K6090" s="3">
        <v>7</v>
      </c>
      <c r="L6090" s="3">
        <v>3</v>
      </c>
      <c r="M6090" s="26">
        <v>42</v>
      </c>
    </row>
    <row r="6091" spans="4:13" x14ac:dyDescent="0.2">
      <c r="D6091" s="200"/>
      <c r="E6091" s="4" t="s">
        <v>34</v>
      </c>
      <c r="F6091" s="5"/>
      <c r="G6091" s="6">
        <v>10</v>
      </c>
      <c r="H6091" s="8">
        <v>8</v>
      </c>
      <c r="I6091" s="1">
        <v>1</v>
      </c>
      <c r="J6091" s="1">
        <v>0</v>
      </c>
      <c r="K6091" s="1">
        <v>0</v>
      </c>
      <c r="L6091" s="1">
        <v>0</v>
      </c>
      <c r="M6091" s="9">
        <v>1</v>
      </c>
    </row>
    <row r="6092" spans="4:13" x14ac:dyDescent="0.2">
      <c r="D6092" s="200"/>
      <c r="E6092" s="4" t="s">
        <v>35</v>
      </c>
      <c r="F6092" s="5"/>
      <c r="G6092" s="6">
        <v>55</v>
      </c>
      <c r="H6092" s="8">
        <v>44</v>
      </c>
      <c r="I6092" s="1">
        <v>5</v>
      </c>
      <c r="J6092" s="1">
        <v>2</v>
      </c>
      <c r="K6092" s="1">
        <v>0</v>
      </c>
      <c r="L6092" s="1">
        <v>0</v>
      </c>
      <c r="M6092" s="9">
        <v>6</v>
      </c>
    </row>
    <row r="6093" spans="4:13" x14ac:dyDescent="0.2">
      <c r="D6093" s="200"/>
      <c r="E6093" s="4" t="s">
        <v>36</v>
      </c>
      <c r="F6093" s="5"/>
      <c r="G6093" s="6">
        <v>72</v>
      </c>
      <c r="H6093" s="8">
        <v>52</v>
      </c>
      <c r="I6093" s="1">
        <v>11</v>
      </c>
      <c r="J6093" s="1">
        <v>8</v>
      </c>
      <c r="K6093" s="1">
        <v>2</v>
      </c>
      <c r="L6093" s="1">
        <v>1</v>
      </c>
      <c r="M6093" s="9">
        <v>4</v>
      </c>
    </row>
    <row r="6094" spans="4:13" x14ac:dyDescent="0.2">
      <c r="D6094" s="200"/>
      <c r="E6094" s="4" t="s">
        <v>37</v>
      </c>
      <c r="F6094" s="5"/>
      <c r="G6094" s="6">
        <v>88</v>
      </c>
      <c r="H6094" s="8">
        <v>75</v>
      </c>
      <c r="I6094" s="1">
        <v>3</v>
      </c>
      <c r="J6094" s="1">
        <v>2</v>
      </c>
      <c r="K6094" s="1">
        <v>1</v>
      </c>
      <c r="L6094" s="1">
        <v>1</v>
      </c>
      <c r="M6094" s="9">
        <v>7</v>
      </c>
    </row>
    <row r="6095" spans="4:13" x14ac:dyDescent="0.2">
      <c r="D6095" s="200"/>
      <c r="E6095" s="4" t="s">
        <v>38</v>
      </c>
      <c r="F6095" s="5"/>
      <c r="G6095" s="6">
        <v>66</v>
      </c>
      <c r="H6095" s="8">
        <v>51</v>
      </c>
      <c r="I6095" s="1">
        <v>4</v>
      </c>
      <c r="J6095" s="1">
        <v>5</v>
      </c>
      <c r="K6095" s="1">
        <v>4</v>
      </c>
      <c r="L6095" s="1">
        <v>1</v>
      </c>
      <c r="M6095" s="9">
        <v>3</v>
      </c>
    </row>
    <row r="6096" spans="4:13" x14ac:dyDescent="0.2">
      <c r="D6096" s="200"/>
      <c r="E6096" s="4" t="s">
        <v>39</v>
      </c>
      <c r="F6096" s="5"/>
      <c r="G6096" s="6">
        <v>64</v>
      </c>
      <c r="H6096" s="8">
        <v>52</v>
      </c>
      <c r="I6096" s="1">
        <v>1</v>
      </c>
      <c r="J6096" s="1">
        <v>0</v>
      </c>
      <c r="K6096" s="1">
        <v>0</v>
      </c>
      <c r="L6096" s="1">
        <v>0</v>
      </c>
      <c r="M6096" s="9">
        <v>11</v>
      </c>
    </row>
    <row r="6097" spans="2:13" x14ac:dyDescent="0.2">
      <c r="D6097" s="201"/>
      <c r="E6097" s="57" t="s">
        <v>40</v>
      </c>
      <c r="F6097" s="59"/>
      <c r="G6097" s="55">
        <v>31</v>
      </c>
      <c r="H6097" s="77">
        <v>21</v>
      </c>
      <c r="I6097" s="32">
        <v>0</v>
      </c>
      <c r="J6097" s="32">
        <v>0</v>
      </c>
      <c r="K6097" s="32">
        <v>0</v>
      </c>
      <c r="L6097" s="32">
        <v>0</v>
      </c>
      <c r="M6097" s="80">
        <v>10</v>
      </c>
    </row>
    <row r="6099" spans="2:13" x14ac:dyDescent="0.2">
      <c r="B6099" s="40" t="str">
        <f xml:space="preserve"> HYPERLINK("#'目次'!B258", "[252]")</f>
        <v>[252]</v>
      </c>
      <c r="C6099" s="23" t="s">
        <v>383</v>
      </c>
    </row>
    <row r="6100" spans="2:13" x14ac:dyDescent="0.2">
      <c r="C6100" s="186" t="s">
        <v>326</v>
      </c>
    </row>
    <row r="6102" spans="2:13" x14ac:dyDescent="0.2">
      <c r="C6102" s="23" t="s">
        <v>80</v>
      </c>
    </row>
    <row r="6103" spans="2:13" ht="48" x14ac:dyDescent="0.2">
      <c r="E6103" s="195"/>
      <c r="F6103" s="196"/>
      <c r="G6103" s="37" t="s">
        <v>15</v>
      </c>
      <c r="H6103" s="33" t="s">
        <v>371</v>
      </c>
      <c r="I6103" s="13" t="s">
        <v>372</v>
      </c>
      <c r="J6103" s="13" t="s">
        <v>373</v>
      </c>
      <c r="K6103" s="13" t="s">
        <v>374</v>
      </c>
      <c r="L6103" s="13" t="s">
        <v>99</v>
      </c>
      <c r="M6103" s="38" t="s">
        <v>18</v>
      </c>
    </row>
    <row r="6104" spans="2:13" x14ac:dyDescent="0.2">
      <c r="E6104" s="197"/>
      <c r="F6104" s="198"/>
      <c r="G6104" s="35"/>
      <c r="H6104" s="39"/>
      <c r="I6104" s="14"/>
      <c r="J6104" s="14"/>
      <c r="K6104" s="14"/>
      <c r="L6104" s="14"/>
      <c r="M6104" s="34"/>
    </row>
    <row r="6105" spans="2:13" x14ac:dyDescent="0.2">
      <c r="E6105" s="91" t="s">
        <v>15</v>
      </c>
      <c r="F6105" s="46"/>
      <c r="G6105" s="36">
        <v>734</v>
      </c>
      <c r="H6105" s="17">
        <v>570</v>
      </c>
      <c r="I6105" s="17">
        <v>56</v>
      </c>
      <c r="J6105" s="17">
        <v>38</v>
      </c>
      <c r="K6105" s="17">
        <v>18</v>
      </c>
      <c r="L6105" s="17">
        <v>5</v>
      </c>
      <c r="M6105" s="47">
        <v>76</v>
      </c>
    </row>
    <row r="6106" spans="2:13" x14ac:dyDescent="0.2">
      <c r="E6106" s="4" t="s">
        <v>81</v>
      </c>
      <c r="F6106" s="5"/>
      <c r="G6106" s="19">
        <v>30</v>
      </c>
      <c r="H6106" s="27">
        <v>24</v>
      </c>
      <c r="I6106" s="3">
        <v>2</v>
      </c>
      <c r="J6106" s="3">
        <v>1</v>
      </c>
      <c r="K6106" s="3">
        <v>0</v>
      </c>
      <c r="L6106" s="3">
        <v>0</v>
      </c>
      <c r="M6106" s="26">
        <v>3</v>
      </c>
    </row>
    <row r="6107" spans="2:13" x14ac:dyDescent="0.2">
      <c r="E6107" s="4" t="s">
        <v>82</v>
      </c>
      <c r="F6107" s="5"/>
      <c r="G6107" s="6">
        <v>47</v>
      </c>
      <c r="H6107" s="8">
        <v>37</v>
      </c>
      <c r="I6107" s="1">
        <v>1</v>
      </c>
      <c r="J6107" s="1">
        <v>2</v>
      </c>
      <c r="K6107" s="1">
        <v>1</v>
      </c>
      <c r="L6107" s="1">
        <v>0</v>
      </c>
      <c r="M6107" s="9">
        <v>7</v>
      </c>
    </row>
    <row r="6108" spans="2:13" x14ac:dyDescent="0.2">
      <c r="E6108" s="4" t="s">
        <v>83</v>
      </c>
      <c r="F6108" s="5"/>
      <c r="G6108" s="6">
        <v>296</v>
      </c>
      <c r="H6108" s="8">
        <v>226</v>
      </c>
      <c r="I6108" s="1">
        <v>22</v>
      </c>
      <c r="J6108" s="1">
        <v>19</v>
      </c>
      <c r="K6108" s="1">
        <v>4</v>
      </c>
      <c r="L6108" s="1">
        <v>1</v>
      </c>
      <c r="M6108" s="9">
        <v>36</v>
      </c>
    </row>
    <row r="6109" spans="2:13" x14ac:dyDescent="0.2">
      <c r="E6109" s="4" t="s">
        <v>84</v>
      </c>
      <c r="F6109" s="5"/>
      <c r="G6109" s="6">
        <v>19</v>
      </c>
      <c r="H6109" s="8">
        <v>14</v>
      </c>
      <c r="I6109" s="1">
        <v>2</v>
      </c>
      <c r="J6109" s="1">
        <v>1</v>
      </c>
      <c r="K6109" s="1">
        <v>0</v>
      </c>
      <c r="L6109" s="1">
        <v>0</v>
      </c>
      <c r="M6109" s="9">
        <v>3</v>
      </c>
    </row>
    <row r="6110" spans="2:13" x14ac:dyDescent="0.2">
      <c r="E6110" s="4" t="s">
        <v>85</v>
      </c>
      <c r="F6110" s="5"/>
      <c r="G6110" s="6">
        <v>83</v>
      </c>
      <c r="H6110" s="8">
        <v>61</v>
      </c>
      <c r="I6110" s="1">
        <v>9</v>
      </c>
      <c r="J6110" s="1">
        <v>3</v>
      </c>
      <c r="K6110" s="1">
        <v>4</v>
      </c>
      <c r="L6110" s="1">
        <v>0</v>
      </c>
      <c r="M6110" s="9">
        <v>9</v>
      </c>
    </row>
    <row r="6111" spans="2:13" x14ac:dyDescent="0.2">
      <c r="E6111" s="4" t="s">
        <v>86</v>
      </c>
      <c r="F6111" s="5"/>
      <c r="G6111" s="6">
        <v>120</v>
      </c>
      <c r="H6111" s="8">
        <v>100</v>
      </c>
      <c r="I6111" s="1">
        <v>7</v>
      </c>
      <c r="J6111" s="1">
        <v>4</v>
      </c>
      <c r="K6111" s="1">
        <v>6</v>
      </c>
      <c r="L6111" s="1">
        <v>1</v>
      </c>
      <c r="M6111" s="9">
        <v>6</v>
      </c>
    </row>
    <row r="6112" spans="2:13" x14ac:dyDescent="0.2">
      <c r="E6112" s="4" t="s">
        <v>87</v>
      </c>
      <c r="F6112" s="5"/>
      <c r="G6112" s="6">
        <v>46</v>
      </c>
      <c r="H6112" s="8">
        <v>38</v>
      </c>
      <c r="I6112" s="1">
        <v>4</v>
      </c>
      <c r="J6112" s="1">
        <v>3</v>
      </c>
      <c r="K6112" s="1">
        <v>1</v>
      </c>
      <c r="L6112" s="1">
        <v>1</v>
      </c>
      <c r="M6112" s="9">
        <v>2</v>
      </c>
    </row>
    <row r="6113" spans="2:13" x14ac:dyDescent="0.2">
      <c r="E6113" s="4" t="s">
        <v>88</v>
      </c>
      <c r="F6113" s="5"/>
      <c r="G6113" s="6">
        <v>23</v>
      </c>
      <c r="H6113" s="8">
        <v>17</v>
      </c>
      <c r="I6113" s="1">
        <v>0</v>
      </c>
      <c r="J6113" s="1">
        <v>0</v>
      </c>
      <c r="K6113" s="1">
        <v>1</v>
      </c>
      <c r="L6113" s="1">
        <v>1</v>
      </c>
      <c r="M6113" s="9">
        <v>4</v>
      </c>
    </row>
    <row r="6114" spans="2:13" x14ac:dyDescent="0.2">
      <c r="E6114" s="4" t="s">
        <v>89</v>
      </c>
      <c r="F6114" s="5"/>
      <c r="G6114" s="6">
        <v>37</v>
      </c>
      <c r="H6114" s="8">
        <v>30</v>
      </c>
      <c r="I6114" s="1">
        <v>6</v>
      </c>
      <c r="J6114" s="1">
        <v>3</v>
      </c>
      <c r="K6114" s="1">
        <v>0</v>
      </c>
      <c r="L6114" s="1">
        <v>1</v>
      </c>
      <c r="M6114" s="9">
        <v>0</v>
      </c>
    </row>
    <row r="6115" spans="2:13" x14ac:dyDescent="0.2">
      <c r="E6115" s="4" t="s">
        <v>90</v>
      </c>
      <c r="F6115" s="5"/>
      <c r="G6115" s="6">
        <v>28</v>
      </c>
      <c r="H6115" s="8">
        <v>19</v>
      </c>
      <c r="I6115" s="1">
        <v>3</v>
      </c>
      <c r="J6115" s="1">
        <v>2</v>
      </c>
      <c r="K6115" s="1">
        <v>1</v>
      </c>
      <c r="L6115" s="1">
        <v>0</v>
      </c>
      <c r="M6115" s="9">
        <v>5</v>
      </c>
    </row>
    <row r="6116" spans="2:13" x14ac:dyDescent="0.2">
      <c r="E6116" s="57" t="s">
        <v>91</v>
      </c>
      <c r="F6116" s="59"/>
      <c r="G6116" s="55">
        <v>5</v>
      </c>
      <c r="H6116" s="77">
        <v>4</v>
      </c>
      <c r="I6116" s="32">
        <v>0</v>
      </c>
      <c r="J6116" s="32">
        <v>0</v>
      </c>
      <c r="K6116" s="32">
        <v>0</v>
      </c>
      <c r="L6116" s="32">
        <v>0</v>
      </c>
      <c r="M6116" s="80">
        <v>1</v>
      </c>
    </row>
    <row r="6118" spans="2:13" x14ac:dyDescent="0.2">
      <c r="B6118" s="40" t="str">
        <f xml:space="preserve"> HYPERLINK("#'目次'!B259", "[253]")</f>
        <v>[253]</v>
      </c>
      <c r="C6118" s="23" t="s">
        <v>386</v>
      </c>
    </row>
    <row r="6119" spans="2:13" x14ac:dyDescent="0.2">
      <c r="C6119" s="186" t="s">
        <v>326</v>
      </c>
    </row>
    <row r="6121" spans="2:13" x14ac:dyDescent="0.2">
      <c r="C6121" s="23" t="s">
        <v>14</v>
      </c>
    </row>
    <row r="6122" spans="2:13" ht="48" x14ac:dyDescent="0.2">
      <c r="D6122" s="195"/>
      <c r="E6122" s="196"/>
      <c r="F6122" s="196"/>
      <c r="G6122" s="37" t="s">
        <v>15</v>
      </c>
      <c r="H6122" s="33" t="s">
        <v>371</v>
      </c>
      <c r="I6122" s="13" t="s">
        <v>372</v>
      </c>
      <c r="J6122" s="13" t="s">
        <v>373</v>
      </c>
      <c r="K6122" s="13" t="s">
        <v>374</v>
      </c>
      <c r="L6122" s="13" t="s">
        <v>99</v>
      </c>
      <c r="M6122" s="38" t="s">
        <v>18</v>
      </c>
    </row>
    <row r="6123" spans="2:13" x14ac:dyDescent="0.2">
      <c r="D6123" s="197"/>
      <c r="E6123" s="198"/>
      <c r="F6123" s="198"/>
      <c r="G6123" s="35"/>
      <c r="H6123" s="39"/>
      <c r="I6123" s="14"/>
      <c r="J6123" s="14"/>
      <c r="K6123" s="14"/>
      <c r="L6123" s="14"/>
      <c r="M6123" s="34"/>
    </row>
    <row r="6124" spans="2:13" x14ac:dyDescent="0.2">
      <c r="D6124" s="56"/>
      <c r="E6124" s="58" t="s">
        <v>15</v>
      </c>
      <c r="F6124" s="46"/>
      <c r="G6124" s="36">
        <v>734</v>
      </c>
      <c r="H6124" s="17">
        <v>348</v>
      </c>
      <c r="I6124" s="17">
        <v>6</v>
      </c>
      <c r="J6124" s="17">
        <v>1</v>
      </c>
      <c r="K6124" s="17">
        <v>0</v>
      </c>
      <c r="L6124" s="17">
        <v>4</v>
      </c>
      <c r="M6124" s="47">
        <v>376</v>
      </c>
    </row>
    <row r="6125" spans="2:13" x14ac:dyDescent="0.2">
      <c r="D6125" s="199" t="s">
        <v>19</v>
      </c>
      <c r="E6125" s="22" t="s">
        <v>20</v>
      </c>
      <c r="F6125" s="21"/>
      <c r="G6125" s="19">
        <v>77</v>
      </c>
      <c r="H6125" s="27">
        <v>36</v>
      </c>
      <c r="I6125" s="3">
        <v>1</v>
      </c>
      <c r="J6125" s="3">
        <v>1</v>
      </c>
      <c r="K6125" s="3">
        <v>0</v>
      </c>
      <c r="L6125" s="3">
        <v>1</v>
      </c>
      <c r="M6125" s="26">
        <v>39</v>
      </c>
    </row>
    <row r="6126" spans="2:13" x14ac:dyDescent="0.2">
      <c r="D6126" s="200"/>
      <c r="E6126" s="4" t="s">
        <v>21</v>
      </c>
      <c r="F6126" s="5"/>
      <c r="G6126" s="6">
        <v>289</v>
      </c>
      <c r="H6126" s="8">
        <v>125</v>
      </c>
      <c r="I6126" s="1">
        <v>3</v>
      </c>
      <c r="J6126" s="1">
        <v>0</v>
      </c>
      <c r="K6126" s="1">
        <v>0</v>
      </c>
      <c r="L6126" s="1">
        <v>0</v>
      </c>
      <c r="M6126" s="9">
        <v>161</v>
      </c>
    </row>
    <row r="6127" spans="2:13" x14ac:dyDescent="0.2">
      <c r="D6127" s="200"/>
      <c r="E6127" s="4" t="s">
        <v>22</v>
      </c>
      <c r="F6127" s="5"/>
      <c r="G6127" s="6">
        <v>109</v>
      </c>
      <c r="H6127" s="8">
        <v>52</v>
      </c>
      <c r="I6127" s="1">
        <v>1</v>
      </c>
      <c r="J6127" s="1">
        <v>0</v>
      </c>
      <c r="K6127" s="1">
        <v>0</v>
      </c>
      <c r="L6127" s="1">
        <v>0</v>
      </c>
      <c r="M6127" s="9">
        <v>56</v>
      </c>
    </row>
    <row r="6128" spans="2:13" x14ac:dyDescent="0.2">
      <c r="D6128" s="200"/>
      <c r="E6128" s="4" t="s">
        <v>23</v>
      </c>
      <c r="F6128" s="5"/>
      <c r="G6128" s="6">
        <v>120</v>
      </c>
      <c r="H6128" s="8">
        <v>62</v>
      </c>
      <c r="I6128" s="1">
        <v>1</v>
      </c>
      <c r="J6128" s="1">
        <v>0</v>
      </c>
      <c r="K6128" s="1">
        <v>0</v>
      </c>
      <c r="L6128" s="1">
        <v>1</v>
      </c>
      <c r="M6128" s="9">
        <v>56</v>
      </c>
    </row>
    <row r="6129" spans="2:13" x14ac:dyDescent="0.2">
      <c r="D6129" s="200"/>
      <c r="E6129" s="4" t="s">
        <v>24</v>
      </c>
      <c r="F6129" s="5"/>
      <c r="G6129" s="6">
        <v>139</v>
      </c>
      <c r="H6129" s="8">
        <v>73</v>
      </c>
      <c r="I6129" s="1">
        <v>0</v>
      </c>
      <c r="J6129" s="1">
        <v>0</v>
      </c>
      <c r="K6129" s="1">
        <v>0</v>
      </c>
      <c r="L6129" s="1">
        <v>2</v>
      </c>
      <c r="M6129" s="9">
        <v>64</v>
      </c>
    </row>
    <row r="6130" spans="2:13" x14ac:dyDescent="0.2">
      <c r="D6130" s="199" t="s">
        <v>25</v>
      </c>
      <c r="E6130" s="22" t="s">
        <v>26</v>
      </c>
      <c r="F6130" s="21"/>
      <c r="G6130" s="19">
        <v>243</v>
      </c>
      <c r="H6130" s="27">
        <v>112</v>
      </c>
      <c r="I6130" s="3">
        <v>1</v>
      </c>
      <c r="J6130" s="3">
        <v>0</v>
      </c>
      <c r="K6130" s="3">
        <v>0</v>
      </c>
      <c r="L6130" s="3">
        <v>1</v>
      </c>
      <c r="M6130" s="26">
        <v>129</v>
      </c>
    </row>
    <row r="6131" spans="2:13" x14ac:dyDescent="0.2">
      <c r="D6131" s="200"/>
      <c r="E6131" s="4" t="s">
        <v>27</v>
      </c>
      <c r="F6131" s="5"/>
      <c r="G6131" s="6">
        <v>234</v>
      </c>
      <c r="H6131" s="8">
        <v>104</v>
      </c>
      <c r="I6131" s="1">
        <v>3</v>
      </c>
      <c r="J6131" s="1">
        <v>0</v>
      </c>
      <c r="K6131" s="1">
        <v>0</v>
      </c>
      <c r="L6131" s="1">
        <v>3</v>
      </c>
      <c r="M6131" s="9">
        <v>124</v>
      </c>
    </row>
    <row r="6132" spans="2:13" x14ac:dyDescent="0.2">
      <c r="D6132" s="200"/>
      <c r="E6132" s="4" t="s">
        <v>28</v>
      </c>
      <c r="F6132" s="5"/>
      <c r="G6132" s="6">
        <v>208</v>
      </c>
      <c r="H6132" s="8">
        <v>101</v>
      </c>
      <c r="I6132" s="1">
        <v>2</v>
      </c>
      <c r="J6132" s="1">
        <v>1</v>
      </c>
      <c r="K6132" s="1">
        <v>0</v>
      </c>
      <c r="L6132" s="1">
        <v>0</v>
      </c>
      <c r="M6132" s="9">
        <v>105</v>
      </c>
    </row>
    <row r="6133" spans="2:13" x14ac:dyDescent="0.2">
      <c r="D6133" s="200"/>
      <c r="E6133" s="4" t="s">
        <v>29</v>
      </c>
      <c r="F6133" s="5"/>
      <c r="G6133" s="6">
        <v>49</v>
      </c>
      <c r="H6133" s="8">
        <v>31</v>
      </c>
      <c r="I6133" s="1">
        <v>0</v>
      </c>
      <c r="J6133" s="1">
        <v>0</v>
      </c>
      <c r="K6133" s="1">
        <v>0</v>
      </c>
      <c r="L6133" s="1">
        <v>0</v>
      </c>
      <c r="M6133" s="9">
        <v>18</v>
      </c>
    </row>
    <row r="6134" spans="2:13" x14ac:dyDescent="0.2">
      <c r="D6134" s="199" t="s">
        <v>30</v>
      </c>
      <c r="E6134" s="22" t="s">
        <v>31</v>
      </c>
      <c r="F6134" s="21"/>
      <c r="G6134" s="19">
        <v>348</v>
      </c>
      <c r="H6134" s="27">
        <v>165</v>
      </c>
      <c r="I6134" s="3">
        <v>1</v>
      </c>
      <c r="J6134" s="3">
        <v>0</v>
      </c>
      <c r="K6134" s="3">
        <v>0</v>
      </c>
      <c r="L6134" s="3">
        <v>1</v>
      </c>
      <c r="M6134" s="26">
        <v>181</v>
      </c>
    </row>
    <row r="6135" spans="2:13" x14ac:dyDescent="0.2">
      <c r="D6135" s="200"/>
      <c r="E6135" s="4" t="s">
        <v>32</v>
      </c>
      <c r="F6135" s="5"/>
      <c r="G6135" s="6">
        <v>386</v>
      </c>
      <c r="H6135" s="8">
        <v>183</v>
      </c>
      <c r="I6135" s="1">
        <v>5</v>
      </c>
      <c r="J6135" s="1">
        <v>1</v>
      </c>
      <c r="K6135" s="1">
        <v>0</v>
      </c>
      <c r="L6135" s="1">
        <v>3</v>
      </c>
      <c r="M6135" s="9">
        <v>195</v>
      </c>
    </row>
    <row r="6136" spans="2:13" x14ac:dyDescent="0.2">
      <c r="D6136" s="199" t="s">
        <v>33</v>
      </c>
      <c r="E6136" s="22" t="s">
        <v>34</v>
      </c>
      <c r="F6136" s="21"/>
      <c r="G6136" s="19">
        <v>19</v>
      </c>
      <c r="H6136" s="27">
        <v>6</v>
      </c>
      <c r="I6136" s="3">
        <v>0</v>
      </c>
      <c r="J6136" s="3">
        <v>0</v>
      </c>
      <c r="K6136" s="3">
        <v>0</v>
      </c>
      <c r="L6136" s="3">
        <v>0</v>
      </c>
      <c r="M6136" s="26">
        <v>13</v>
      </c>
    </row>
    <row r="6137" spans="2:13" x14ac:dyDescent="0.2">
      <c r="D6137" s="200"/>
      <c r="E6137" s="4" t="s">
        <v>35</v>
      </c>
      <c r="F6137" s="5"/>
      <c r="G6137" s="6">
        <v>97</v>
      </c>
      <c r="H6137" s="8">
        <v>46</v>
      </c>
      <c r="I6137" s="1">
        <v>1</v>
      </c>
      <c r="J6137" s="1">
        <v>0</v>
      </c>
      <c r="K6137" s="1">
        <v>0</v>
      </c>
      <c r="L6137" s="1">
        <v>0</v>
      </c>
      <c r="M6137" s="9">
        <v>50</v>
      </c>
    </row>
    <row r="6138" spans="2:13" x14ac:dyDescent="0.2">
      <c r="D6138" s="200"/>
      <c r="E6138" s="4" t="s">
        <v>36</v>
      </c>
      <c r="F6138" s="5"/>
      <c r="G6138" s="6">
        <v>142</v>
      </c>
      <c r="H6138" s="8">
        <v>59</v>
      </c>
      <c r="I6138" s="1">
        <v>0</v>
      </c>
      <c r="J6138" s="1">
        <v>0</v>
      </c>
      <c r="K6138" s="1">
        <v>0</v>
      </c>
      <c r="L6138" s="1">
        <v>1</v>
      </c>
      <c r="M6138" s="9">
        <v>82</v>
      </c>
    </row>
    <row r="6139" spans="2:13" x14ac:dyDescent="0.2">
      <c r="D6139" s="200"/>
      <c r="E6139" s="4" t="s">
        <v>37</v>
      </c>
      <c r="F6139" s="5"/>
      <c r="G6139" s="6">
        <v>164</v>
      </c>
      <c r="H6139" s="8">
        <v>83</v>
      </c>
      <c r="I6139" s="1">
        <v>2</v>
      </c>
      <c r="J6139" s="1">
        <v>1</v>
      </c>
      <c r="K6139" s="1">
        <v>0</v>
      </c>
      <c r="L6139" s="1">
        <v>1</v>
      </c>
      <c r="M6139" s="9">
        <v>78</v>
      </c>
    </row>
    <row r="6140" spans="2:13" x14ac:dyDescent="0.2">
      <c r="D6140" s="200"/>
      <c r="E6140" s="4" t="s">
        <v>38</v>
      </c>
      <c r="F6140" s="5"/>
      <c r="G6140" s="6">
        <v>129</v>
      </c>
      <c r="H6140" s="8">
        <v>59</v>
      </c>
      <c r="I6140" s="1">
        <v>3</v>
      </c>
      <c r="J6140" s="1">
        <v>0</v>
      </c>
      <c r="K6140" s="1">
        <v>0</v>
      </c>
      <c r="L6140" s="1">
        <v>0</v>
      </c>
      <c r="M6140" s="9">
        <v>67</v>
      </c>
    </row>
    <row r="6141" spans="2:13" x14ac:dyDescent="0.2">
      <c r="D6141" s="200"/>
      <c r="E6141" s="4" t="s">
        <v>39</v>
      </c>
      <c r="F6141" s="5"/>
      <c r="G6141" s="6">
        <v>127</v>
      </c>
      <c r="H6141" s="8">
        <v>69</v>
      </c>
      <c r="I6141" s="1">
        <v>0</v>
      </c>
      <c r="J6141" s="1">
        <v>0</v>
      </c>
      <c r="K6141" s="1">
        <v>0</v>
      </c>
      <c r="L6141" s="1">
        <v>0</v>
      </c>
      <c r="M6141" s="9">
        <v>58</v>
      </c>
    </row>
    <row r="6142" spans="2:13" x14ac:dyDescent="0.2">
      <c r="D6142" s="201"/>
      <c r="E6142" s="57" t="s">
        <v>40</v>
      </c>
      <c r="F6142" s="59"/>
      <c r="G6142" s="55">
        <v>56</v>
      </c>
      <c r="H6142" s="77">
        <v>26</v>
      </c>
      <c r="I6142" s="32">
        <v>0</v>
      </c>
      <c r="J6142" s="32">
        <v>0</v>
      </c>
      <c r="K6142" s="32">
        <v>0</v>
      </c>
      <c r="L6142" s="32">
        <v>2</v>
      </c>
      <c r="M6142" s="80">
        <v>28</v>
      </c>
    </row>
    <row r="6144" spans="2:13" x14ac:dyDescent="0.2">
      <c r="B6144" s="40" t="str">
        <f xml:space="preserve"> HYPERLINK("#'目次'!B260", "[254]")</f>
        <v>[254]</v>
      </c>
      <c r="C6144" s="23" t="s">
        <v>386</v>
      </c>
    </row>
    <row r="6145" spans="3:13" x14ac:dyDescent="0.2">
      <c r="C6145" s="186" t="s">
        <v>326</v>
      </c>
    </row>
    <row r="6147" spans="3:13" x14ac:dyDescent="0.2">
      <c r="C6147" s="23" t="s">
        <v>48</v>
      </c>
    </row>
    <row r="6148" spans="3:13" ht="48" x14ac:dyDescent="0.2">
      <c r="D6148" s="195"/>
      <c r="E6148" s="196"/>
      <c r="F6148" s="196"/>
      <c r="G6148" s="37" t="s">
        <v>15</v>
      </c>
      <c r="H6148" s="33" t="s">
        <v>371</v>
      </c>
      <c r="I6148" s="13" t="s">
        <v>372</v>
      </c>
      <c r="J6148" s="13" t="s">
        <v>373</v>
      </c>
      <c r="K6148" s="13" t="s">
        <v>374</v>
      </c>
      <c r="L6148" s="13" t="s">
        <v>99</v>
      </c>
      <c r="M6148" s="38" t="s">
        <v>18</v>
      </c>
    </row>
    <row r="6149" spans="3:13" x14ac:dyDescent="0.2">
      <c r="D6149" s="197"/>
      <c r="E6149" s="198"/>
      <c r="F6149" s="198"/>
      <c r="G6149" s="35"/>
      <c r="H6149" s="39"/>
      <c r="I6149" s="14"/>
      <c r="J6149" s="14"/>
      <c r="K6149" s="14"/>
      <c r="L6149" s="14"/>
      <c r="M6149" s="34"/>
    </row>
    <row r="6150" spans="3:13" x14ac:dyDescent="0.2">
      <c r="D6150" s="56"/>
      <c r="E6150" s="58" t="s">
        <v>15</v>
      </c>
      <c r="F6150" s="46"/>
      <c r="G6150" s="36">
        <v>734</v>
      </c>
      <c r="H6150" s="17">
        <v>348</v>
      </c>
      <c r="I6150" s="17">
        <v>6</v>
      </c>
      <c r="J6150" s="17">
        <v>1</v>
      </c>
      <c r="K6150" s="17">
        <v>0</v>
      </c>
      <c r="L6150" s="17">
        <v>4</v>
      </c>
      <c r="M6150" s="47">
        <v>376</v>
      </c>
    </row>
    <row r="6151" spans="3:13" x14ac:dyDescent="0.2">
      <c r="D6151" s="199" t="s">
        <v>49</v>
      </c>
      <c r="E6151" s="22" t="s">
        <v>50</v>
      </c>
      <c r="F6151" s="21"/>
      <c r="G6151" s="19">
        <v>5</v>
      </c>
      <c r="H6151" s="27">
        <v>2</v>
      </c>
      <c r="I6151" s="3">
        <v>0</v>
      </c>
      <c r="J6151" s="3">
        <v>0</v>
      </c>
      <c r="K6151" s="3">
        <v>0</v>
      </c>
      <c r="L6151" s="3">
        <v>0</v>
      </c>
      <c r="M6151" s="26">
        <v>3</v>
      </c>
    </row>
    <row r="6152" spans="3:13" x14ac:dyDescent="0.2">
      <c r="D6152" s="200"/>
      <c r="E6152" s="4" t="s">
        <v>51</v>
      </c>
      <c r="F6152" s="5"/>
      <c r="G6152" s="6">
        <v>76</v>
      </c>
      <c r="H6152" s="8">
        <v>43</v>
      </c>
      <c r="I6152" s="1">
        <v>2</v>
      </c>
      <c r="J6152" s="1">
        <v>0</v>
      </c>
      <c r="K6152" s="1">
        <v>0</v>
      </c>
      <c r="L6152" s="1">
        <v>0</v>
      </c>
      <c r="M6152" s="9">
        <v>31</v>
      </c>
    </row>
    <row r="6153" spans="3:13" x14ac:dyDescent="0.2">
      <c r="D6153" s="200"/>
      <c r="E6153" s="4" t="s">
        <v>52</v>
      </c>
      <c r="F6153" s="5"/>
      <c r="G6153" s="6">
        <v>21</v>
      </c>
      <c r="H6153" s="8">
        <v>12</v>
      </c>
      <c r="I6153" s="1">
        <v>0</v>
      </c>
      <c r="J6153" s="1">
        <v>0</v>
      </c>
      <c r="K6153" s="1">
        <v>0</v>
      </c>
      <c r="L6153" s="1">
        <v>0</v>
      </c>
      <c r="M6153" s="9">
        <v>9</v>
      </c>
    </row>
    <row r="6154" spans="3:13" x14ac:dyDescent="0.2">
      <c r="D6154" s="200"/>
      <c r="E6154" s="4" t="s">
        <v>53</v>
      </c>
      <c r="F6154" s="5"/>
      <c r="G6154" s="6">
        <v>32</v>
      </c>
      <c r="H6154" s="8">
        <v>11</v>
      </c>
      <c r="I6154" s="1">
        <v>0</v>
      </c>
      <c r="J6154" s="1">
        <v>0</v>
      </c>
      <c r="K6154" s="1">
        <v>0</v>
      </c>
      <c r="L6154" s="1">
        <v>0</v>
      </c>
      <c r="M6154" s="9">
        <v>21</v>
      </c>
    </row>
    <row r="6155" spans="3:13" x14ac:dyDescent="0.2">
      <c r="D6155" s="200"/>
      <c r="E6155" s="4" t="s">
        <v>54</v>
      </c>
      <c r="F6155" s="5"/>
      <c r="G6155" s="6">
        <v>170</v>
      </c>
      <c r="H6155" s="8">
        <v>69</v>
      </c>
      <c r="I6155" s="1">
        <v>0</v>
      </c>
      <c r="J6155" s="1">
        <v>0</v>
      </c>
      <c r="K6155" s="1">
        <v>0</v>
      </c>
      <c r="L6155" s="1">
        <v>1</v>
      </c>
      <c r="M6155" s="9">
        <v>100</v>
      </c>
    </row>
    <row r="6156" spans="3:13" x14ac:dyDescent="0.2">
      <c r="D6156" s="200"/>
      <c r="E6156" s="4" t="s">
        <v>55</v>
      </c>
      <c r="F6156" s="5"/>
      <c r="G6156" s="6">
        <v>79</v>
      </c>
      <c r="H6156" s="8">
        <v>37</v>
      </c>
      <c r="I6156" s="1">
        <v>0</v>
      </c>
      <c r="J6156" s="1">
        <v>0</v>
      </c>
      <c r="K6156" s="1">
        <v>0</v>
      </c>
      <c r="L6156" s="1">
        <v>1</v>
      </c>
      <c r="M6156" s="9">
        <v>41</v>
      </c>
    </row>
    <row r="6157" spans="3:13" x14ac:dyDescent="0.2">
      <c r="D6157" s="200"/>
      <c r="E6157" s="4" t="s">
        <v>56</v>
      </c>
      <c r="F6157" s="5"/>
      <c r="G6157" s="6">
        <v>127</v>
      </c>
      <c r="H6157" s="8">
        <v>61</v>
      </c>
      <c r="I6157" s="1">
        <v>3</v>
      </c>
      <c r="J6157" s="1">
        <v>1</v>
      </c>
      <c r="K6157" s="1">
        <v>0</v>
      </c>
      <c r="L6157" s="1">
        <v>1</v>
      </c>
      <c r="M6157" s="9">
        <v>62</v>
      </c>
    </row>
    <row r="6158" spans="3:13" x14ac:dyDescent="0.2">
      <c r="D6158" s="200"/>
      <c r="E6158" s="4" t="s">
        <v>57</v>
      </c>
      <c r="F6158" s="5"/>
      <c r="G6158" s="6">
        <v>122</v>
      </c>
      <c r="H6158" s="8">
        <v>61</v>
      </c>
      <c r="I6158" s="1">
        <v>0</v>
      </c>
      <c r="J6158" s="1">
        <v>0</v>
      </c>
      <c r="K6158" s="1">
        <v>0</v>
      </c>
      <c r="L6158" s="1">
        <v>0</v>
      </c>
      <c r="M6158" s="9">
        <v>61</v>
      </c>
    </row>
    <row r="6159" spans="3:13" x14ac:dyDescent="0.2">
      <c r="D6159" s="200"/>
      <c r="E6159" s="4" t="s">
        <v>58</v>
      </c>
      <c r="F6159" s="5"/>
      <c r="G6159" s="6">
        <v>42</v>
      </c>
      <c r="H6159" s="8">
        <v>16</v>
      </c>
      <c r="I6159" s="1">
        <v>1</v>
      </c>
      <c r="J6159" s="1">
        <v>0</v>
      </c>
      <c r="K6159" s="1">
        <v>0</v>
      </c>
      <c r="L6159" s="1">
        <v>0</v>
      </c>
      <c r="M6159" s="9">
        <v>25</v>
      </c>
    </row>
    <row r="6160" spans="3:13" x14ac:dyDescent="0.2">
      <c r="D6160" s="200"/>
      <c r="E6160" s="4" t="s">
        <v>59</v>
      </c>
      <c r="F6160" s="5"/>
      <c r="G6160" s="6">
        <v>59</v>
      </c>
      <c r="H6160" s="8">
        <v>36</v>
      </c>
      <c r="I6160" s="1">
        <v>0</v>
      </c>
      <c r="J6160" s="1">
        <v>0</v>
      </c>
      <c r="K6160" s="1">
        <v>0</v>
      </c>
      <c r="L6160" s="1">
        <v>1</v>
      </c>
      <c r="M6160" s="9">
        <v>22</v>
      </c>
    </row>
    <row r="6161" spans="2:13" x14ac:dyDescent="0.2">
      <c r="D6161" s="199" t="s">
        <v>60</v>
      </c>
      <c r="E6161" s="22" t="s">
        <v>61</v>
      </c>
      <c r="F6161" s="21"/>
      <c r="G6161" s="19">
        <v>94</v>
      </c>
      <c r="H6161" s="27">
        <v>51</v>
      </c>
      <c r="I6161" s="3">
        <v>0</v>
      </c>
      <c r="J6161" s="3">
        <v>0</v>
      </c>
      <c r="K6161" s="3">
        <v>0</v>
      </c>
      <c r="L6161" s="3">
        <v>0</v>
      </c>
      <c r="M6161" s="26">
        <v>43</v>
      </c>
    </row>
    <row r="6162" spans="2:13" x14ac:dyDescent="0.2">
      <c r="D6162" s="200"/>
      <c r="E6162" s="4" t="s">
        <v>62</v>
      </c>
      <c r="F6162" s="5"/>
      <c r="G6162" s="6">
        <v>87</v>
      </c>
      <c r="H6162" s="8">
        <v>44</v>
      </c>
      <c r="I6162" s="1">
        <v>2</v>
      </c>
      <c r="J6162" s="1">
        <v>1</v>
      </c>
      <c r="K6162" s="1">
        <v>0</v>
      </c>
      <c r="L6162" s="1">
        <v>1</v>
      </c>
      <c r="M6162" s="9">
        <v>40</v>
      </c>
    </row>
    <row r="6163" spans="2:13" x14ac:dyDescent="0.2">
      <c r="D6163" s="200"/>
      <c r="E6163" s="4" t="s">
        <v>63</v>
      </c>
      <c r="F6163" s="5"/>
      <c r="G6163" s="6">
        <v>79</v>
      </c>
      <c r="H6163" s="8">
        <v>35</v>
      </c>
      <c r="I6163" s="1">
        <v>0</v>
      </c>
      <c r="J6163" s="1">
        <v>0</v>
      </c>
      <c r="K6163" s="1">
        <v>0</v>
      </c>
      <c r="L6163" s="1">
        <v>0</v>
      </c>
      <c r="M6163" s="9">
        <v>44</v>
      </c>
    </row>
    <row r="6164" spans="2:13" x14ac:dyDescent="0.2">
      <c r="D6164" s="200"/>
      <c r="E6164" s="4" t="s">
        <v>64</v>
      </c>
      <c r="F6164" s="5"/>
      <c r="G6164" s="6">
        <v>81</v>
      </c>
      <c r="H6164" s="8">
        <v>40</v>
      </c>
      <c r="I6164" s="1">
        <v>0</v>
      </c>
      <c r="J6164" s="1">
        <v>0</v>
      </c>
      <c r="K6164" s="1">
        <v>0</v>
      </c>
      <c r="L6164" s="1">
        <v>0</v>
      </c>
      <c r="M6164" s="9">
        <v>41</v>
      </c>
    </row>
    <row r="6165" spans="2:13" x14ac:dyDescent="0.2">
      <c r="D6165" s="200"/>
      <c r="E6165" s="4" t="s">
        <v>65</v>
      </c>
      <c r="F6165" s="5"/>
      <c r="G6165" s="6">
        <v>79</v>
      </c>
      <c r="H6165" s="8">
        <v>30</v>
      </c>
      <c r="I6165" s="1">
        <v>1</v>
      </c>
      <c r="J6165" s="1">
        <v>0</v>
      </c>
      <c r="K6165" s="1">
        <v>0</v>
      </c>
      <c r="L6165" s="1">
        <v>1</v>
      </c>
      <c r="M6165" s="9">
        <v>47</v>
      </c>
    </row>
    <row r="6166" spans="2:13" x14ac:dyDescent="0.2">
      <c r="D6166" s="200"/>
      <c r="E6166" s="4" t="s">
        <v>66</v>
      </c>
      <c r="F6166" s="5"/>
      <c r="G6166" s="6">
        <v>71</v>
      </c>
      <c r="H6166" s="8">
        <v>35</v>
      </c>
      <c r="I6166" s="1">
        <v>1</v>
      </c>
      <c r="J6166" s="1">
        <v>0</v>
      </c>
      <c r="K6166" s="1">
        <v>0</v>
      </c>
      <c r="L6166" s="1">
        <v>0</v>
      </c>
      <c r="M6166" s="9">
        <v>35</v>
      </c>
    </row>
    <row r="6167" spans="2:13" x14ac:dyDescent="0.2">
      <c r="D6167" s="200"/>
      <c r="E6167" s="4" t="s">
        <v>67</v>
      </c>
      <c r="F6167" s="5"/>
      <c r="G6167" s="6">
        <v>108</v>
      </c>
      <c r="H6167" s="8">
        <v>46</v>
      </c>
      <c r="I6167" s="1">
        <v>1</v>
      </c>
      <c r="J6167" s="1">
        <v>0</v>
      </c>
      <c r="K6167" s="1">
        <v>0</v>
      </c>
      <c r="L6167" s="1">
        <v>0</v>
      </c>
      <c r="M6167" s="9">
        <v>61</v>
      </c>
    </row>
    <row r="6168" spans="2:13" x14ac:dyDescent="0.2">
      <c r="D6168" s="200"/>
      <c r="E6168" s="4" t="s">
        <v>68</v>
      </c>
      <c r="F6168" s="5"/>
      <c r="G6168" s="6">
        <v>39</v>
      </c>
      <c r="H6168" s="8">
        <v>19</v>
      </c>
      <c r="I6168" s="1">
        <v>0</v>
      </c>
      <c r="J6168" s="1">
        <v>0</v>
      </c>
      <c r="K6168" s="1">
        <v>0</v>
      </c>
      <c r="L6168" s="1">
        <v>1</v>
      </c>
      <c r="M6168" s="9">
        <v>19</v>
      </c>
    </row>
    <row r="6169" spans="2:13" x14ac:dyDescent="0.2">
      <c r="D6169" s="200"/>
      <c r="E6169" s="4" t="s">
        <v>69</v>
      </c>
      <c r="F6169" s="5"/>
      <c r="G6169" s="6">
        <v>29</v>
      </c>
      <c r="H6169" s="8">
        <v>16</v>
      </c>
      <c r="I6169" s="1">
        <v>1</v>
      </c>
      <c r="J6169" s="1">
        <v>0</v>
      </c>
      <c r="K6169" s="1">
        <v>0</v>
      </c>
      <c r="L6169" s="1">
        <v>1</v>
      </c>
      <c r="M6169" s="9">
        <v>11</v>
      </c>
    </row>
    <row r="6170" spans="2:13" x14ac:dyDescent="0.2">
      <c r="D6170" s="93" t="s">
        <v>70</v>
      </c>
      <c r="E6170" s="89" t="s">
        <v>18</v>
      </c>
      <c r="F6170" s="92"/>
      <c r="G6170" s="94">
        <v>0</v>
      </c>
      <c r="H6170" s="122">
        <v>0</v>
      </c>
      <c r="I6170" s="63">
        <v>0</v>
      </c>
      <c r="J6170" s="63">
        <v>0</v>
      </c>
      <c r="K6170" s="63">
        <v>0</v>
      </c>
      <c r="L6170" s="63">
        <v>0</v>
      </c>
      <c r="M6170" s="121">
        <v>0</v>
      </c>
    </row>
    <row r="6172" spans="2:13" x14ac:dyDescent="0.2">
      <c r="B6172" s="40" t="str">
        <f xml:space="preserve"> HYPERLINK("#'目次'!B261", "[255]")</f>
        <v>[255]</v>
      </c>
      <c r="C6172" s="23" t="s">
        <v>386</v>
      </c>
    </row>
    <row r="6173" spans="2:13" x14ac:dyDescent="0.2">
      <c r="C6173" s="186" t="s">
        <v>326</v>
      </c>
    </row>
    <row r="6175" spans="2:13" x14ac:dyDescent="0.2">
      <c r="C6175" s="23" t="s">
        <v>73</v>
      </c>
    </row>
    <row r="6176" spans="2:13" ht="48" x14ac:dyDescent="0.2">
      <c r="D6176" s="195"/>
      <c r="E6176" s="196"/>
      <c r="F6176" s="196"/>
      <c r="G6176" s="37" t="s">
        <v>15</v>
      </c>
      <c r="H6176" s="33" t="s">
        <v>371</v>
      </c>
      <c r="I6176" s="13" t="s">
        <v>372</v>
      </c>
      <c r="J6176" s="13" t="s">
        <v>373</v>
      </c>
      <c r="K6176" s="13" t="s">
        <v>374</v>
      </c>
      <c r="L6176" s="13" t="s">
        <v>99</v>
      </c>
      <c r="M6176" s="38" t="s">
        <v>18</v>
      </c>
    </row>
    <row r="6177" spans="4:13" x14ac:dyDescent="0.2">
      <c r="D6177" s="197"/>
      <c r="E6177" s="198"/>
      <c r="F6177" s="198"/>
      <c r="G6177" s="35"/>
      <c r="H6177" s="39"/>
      <c r="I6177" s="14"/>
      <c r="J6177" s="14"/>
      <c r="K6177" s="14"/>
      <c r="L6177" s="14"/>
      <c r="M6177" s="34"/>
    </row>
    <row r="6178" spans="4:13" x14ac:dyDescent="0.2">
      <c r="D6178" s="56"/>
      <c r="E6178" s="58" t="s">
        <v>15</v>
      </c>
      <c r="F6178" s="46"/>
      <c r="G6178" s="36">
        <v>734</v>
      </c>
      <c r="H6178" s="17">
        <v>348</v>
      </c>
      <c r="I6178" s="17">
        <v>6</v>
      </c>
      <c r="J6178" s="17">
        <v>1</v>
      </c>
      <c r="K6178" s="17">
        <v>0</v>
      </c>
      <c r="L6178" s="17">
        <v>4</v>
      </c>
      <c r="M6178" s="47">
        <v>376</v>
      </c>
    </row>
    <row r="6179" spans="4:13" x14ac:dyDescent="0.2">
      <c r="D6179" s="199" t="s">
        <v>74</v>
      </c>
      <c r="E6179" s="22" t="s">
        <v>75</v>
      </c>
      <c r="F6179" s="21"/>
      <c r="G6179" s="19">
        <v>348</v>
      </c>
      <c r="H6179" s="27">
        <v>165</v>
      </c>
      <c r="I6179" s="3">
        <v>1</v>
      </c>
      <c r="J6179" s="3">
        <v>0</v>
      </c>
      <c r="K6179" s="3">
        <v>0</v>
      </c>
      <c r="L6179" s="3">
        <v>1</v>
      </c>
      <c r="M6179" s="26">
        <v>181</v>
      </c>
    </row>
    <row r="6180" spans="4:13" x14ac:dyDescent="0.2">
      <c r="D6180" s="200"/>
      <c r="E6180" s="4" t="s">
        <v>34</v>
      </c>
      <c r="F6180" s="5"/>
      <c r="G6180" s="6">
        <v>9</v>
      </c>
      <c r="H6180" s="8">
        <v>2</v>
      </c>
      <c r="I6180" s="1">
        <v>0</v>
      </c>
      <c r="J6180" s="1">
        <v>0</v>
      </c>
      <c r="K6180" s="1">
        <v>0</v>
      </c>
      <c r="L6180" s="1">
        <v>0</v>
      </c>
      <c r="M6180" s="9">
        <v>7</v>
      </c>
    </row>
    <row r="6181" spans="4:13" x14ac:dyDescent="0.2">
      <c r="D6181" s="200"/>
      <c r="E6181" s="4" t="s">
        <v>35</v>
      </c>
      <c r="F6181" s="5"/>
      <c r="G6181" s="6">
        <v>42</v>
      </c>
      <c r="H6181" s="8">
        <v>19</v>
      </c>
      <c r="I6181" s="1">
        <v>1</v>
      </c>
      <c r="J6181" s="1">
        <v>0</v>
      </c>
      <c r="K6181" s="1">
        <v>0</v>
      </c>
      <c r="L6181" s="1">
        <v>0</v>
      </c>
      <c r="M6181" s="9">
        <v>22</v>
      </c>
    </row>
    <row r="6182" spans="4:13" x14ac:dyDescent="0.2">
      <c r="D6182" s="200"/>
      <c r="E6182" s="4" t="s">
        <v>36</v>
      </c>
      <c r="F6182" s="5"/>
      <c r="G6182" s="6">
        <v>70</v>
      </c>
      <c r="H6182" s="8">
        <v>29</v>
      </c>
      <c r="I6182" s="1">
        <v>0</v>
      </c>
      <c r="J6182" s="1">
        <v>0</v>
      </c>
      <c r="K6182" s="1">
        <v>0</v>
      </c>
      <c r="L6182" s="1">
        <v>0</v>
      </c>
      <c r="M6182" s="9">
        <v>41</v>
      </c>
    </row>
    <row r="6183" spans="4:13" x14ac:dyDescent="0.2">
      <c r="D6183" s="200"/>
      <c r="E6183" s="4" t="s">
        <v>37</v>
      </c>
      <c r="F6183" s="5"/>
      <c r="G6183" s="6">
        <v>76</v>
      </c>
      <c r="H6183" s="8">
        <v>37</v>
      </c>
      <c r="I6183" s="1">
        <v>0</v>
      </c>
      <c r="J6183" s="1">
        <v>0</v>
      </c>
      <c r="K6183" s="1">
        <v>0</v>
      </c>
      <c r="L6183" s="1">
        <v>0</v>
      </c>
      <c r="M6183" s="9">
        <v>39</v>
      </c>
    </row>
    <row r="6184" spans="4:13" x14ac:dyDescent="0.2">
      <c r="D6184" s="200"/>
      <c r="E6184" s="4" t="s">
        <v>38</v>
      </c>
      <c r="F6184" s="5"/>
      <c r="G6184" s="6">
        <v>63</v>
      </c>
      <c r="H6184" s="8">
        <v>29</v>
      </c>
      <c r="I6184" s="1">
        <v>0</v>
      </c>
      <c r="J6184" s="1">
        <v>0</v>
      </c>
      <c r="K6184" s="1">
        <v>0</v>
      </c>
      <c r="L6184" s="1">
        <v>0</v>
      </c>
      <c r="M6184" s="9">
        <v>34</v>
      </c>
    </row>
    <row r="6185" spans="4:13" x14ac:dyDescent="0.2">
      <c r="D6185" s="200"/>
      <c r="E6185" s="4" t="s">
        <v>39</v>
      </c>
      <c r="F6185" s="5"/>
      <c r="G6185" s="6">
        <v>63</v>
      </c>
      <c r="H6185" s="8">
        <v>36</v>
      </c>
      <c r="I6185" s="1">
        <v>0</v>
      </c>
      <c r="J6185" s="1">
        <v>0</v>
      </c>
      <c r="K6185" s="1">
        <v>0</v>
      </c>
      <c r="L6185" s="1">
        <v>0</v>
      </c>
      <c r="M6185" s="9">
        <v>27</v>
      </c>
    </row>
    <row r="6186" spans="4:13" x14ac:dyDescent="0.2">
      <c r="D6186" s="200"/>
      <c r="E6186" s="4" t="s">
        <v>40</v>
      </c>
      <c r="F6186" s="5"/>
      <c r="G6186" s="6">
        <v>25</v>
      </c>
      <c r="H6186" s="8">
        <v>13</v>
      </c>
      <c r="I6186" s="1">
        <v>0</v>
      </c>
      <c r="J6186" s="1">
        <v>0</v>
      </c>
      <c r="K6186" s="1">
        <v>0</v>
      </c>
      <c r="L6186" s="1">
        <v>1</v>
      </c>
      <c r="M6186" s="9">
        <v>11</v>
      </c>
    </row>
    <row r="6187" spans="4:13" x14ac:dyDescent="0.2">
      <c r="D6187" s="199" t="s">
        <v>76</v>
      </c>
      <c r="E6187" s="22" t="s">
        <v>77</v>
      </c>
      <c r="F6187" s="21"/>
      <c r="G6187" s="19">
        <v>386</v>
      </c>
      <c r="H6187" s="27">
        <v>183</v>
      </c>
      <c r="I6187" s="3">
        <v>5</v>
      </c>
      <c r="J6187" s="3">
        <v>1</v>
      </c>
      <c r="K6187" s="3">
        <v>0</v>
      </c>
      <c r="L6187" s="3">
        <v>3</v>
      </c>
      <c r="M6187" s="26">
        <v>195</v>
      </c>
    </row>
    <row r="6188" spans="4:13" x14ac:dyDescent="0.2">
      <c r="D6188" s="200"/>
      <c r="E6188" s="4" t="s">
        <v>34</v>
      </c>
      <c r="F6188" s="5"/>
      <c r="G6188" s="6">
        <v>10</v>
      </c>
      <c r="H6188" s="8">
        <v>4</v>
      </c>
      <c r="I6188" s="1">
        <v>0</v>
      </c>
      <c r="J6188" s="1">
        <v>0</v>
      </c>
      <c r="K6188" s="1">
        <v>0</v>
      </c>
      <c r="L6188" s="1">
        <v>0</v>
      </c>
      <c r="M6188" s="9">
        <v>6</v>
      </c>
    </row>
    <row r="6189" spans="4:13" x14ac:dyDescent="0.2">
      <c r="D6189" s="200"/>
      <c r="E6189" s="4" t="s">
        <v>35</v>
      </c>
      <c r="F6189" s="5"/>
      <c r="G6189" s="6">
        <v>55</v>
      </c>
      <c r="H6189" s="8">
        <v>27</v>
      </c>
      <c r="I6189" s="1">
        <v>0</v>
      </c>
      <c r="J6189" s="1">
        <v>0</v>
      </c>
      <c r="K6189" s="1">
        <v>0</v>
      </c>
      <c r="L6189" s="1">
        <v>0</v>
      </c>
      <c r="M6189" s="9">
        <v>28</v>
      </c>
    </row>
    <row r="6190" spans="4:13" x14ac:dyDescent="0.2">
      <c r="D6190" s="200"/>
      <c r="E6190" s="4" t="s">
        <v>36</v>
      </c>
      <c r="F6190" s="5"/>
      <c r="G6190" s="6">
        <v>72</v>
      </c>
      <c r="H6190" s="8">
        <v>30</v>
      </c>
      <c r="I6190" s="1">
        <v>0</v>
      </c>
      <c r="J6190" s="1">
        <v>0</v>
      </c>
      <c r="K6190" s="1">
        <v>0</v>
      </c>
      <c r="L6190" s="1">
        <v>1</v>
      </c>
      <c r="M6190" s="9">
        <v>41</v>
      </c>
    </row>
    <row r="6191" spans="4:13" x14ac:dyDescent="0.2">
      <c r="D6191" s="200"/>
      <c r="E6191" s="4" t="s">
        <v>37</v>
      </c>
      <c r="F6191" s="5"/>
      <c r="G6191" s="6">
        <v>88</v>
      </c>
      <c r="H6191" s="8">
        <v>46</v>
      </c>
      <c r="I6191" s="1">
        <v>2</v>
      </c>
      <c r="J6191" s="1">
        <v>1</v>
      </c>
      <c r="K6191" s="1">
        <v>0</v>
      </c>
      <c r="L6191" s="1">
        <v>1</v>
      </c>
      <c r="M6191" s="9">
        <v>39</v>
      </c>
    </row>
    <row r="6192" spans="4:13" x14ac:dyDescent="0.2">
      <c r="D6192" s="200"/>
      <c r="E6192" s="4" t="s">
        <v>38</v>
      </c>
      <c r="F6192" s="5"/>
      <c r="G6192" s="6">
        <v>66</v>
      </c>
      <c r="H6192" s="8">
        <v>30</v>
      </c>
      <c r="I6192" s="1">
        <v>3</v>
      </c>
      <c r="J6192" s="1">
        <v>0</v>
      </c>
      <c r="K6192" s="1">
        <v>0</v>
      </c>
      <c r="L6192" s="1">
        <v>0</v>
      </c>
      <c r="M6192" s="9">
        <v>33</v>
      </c>
    </row>
    <row r="6193" spans="2:13" x14ac:dyDescent="0.2">
      <c r="D6193" s="200"/>
      <c r="E6193" s="4" t="s">
        <v>39</v>
      </c>
      <c r="F6193" s="5"/>
      <c r="G6193" s="6">
        <v>64</v>
      </c>
      <c r="H6193" s="8">
        <v>33</v>
      </c>
      <c r="I6193" s="1">
        <v>0</v>
      </c>
      <c r="J6193" s="1">
        <v>0</v>
      </c>
      <c r="K6193" s="1">
        <v>0</v>
      </c>
      <c r="L6193" s="1">
        <v>0</v>
      </c>
      <c r="M6193" s="9">
        <v>31</v>
      </c>
    </row>
    <row r="6194" spans="2:13" x14ac:dyDescent="0.2">
      <c r="D6194" s="201"/>
      <c r="E6194" s="57" t="s">
        <v>40</v>
      </c>
      <c r="F6194" s="59"/>
      <c r="G6194" s="55">
        <v>31</v>
      </c>
      <c r="H6194" s="77">
        <v>13</v>
      </c>
      <c r="I6194" s="32">
        <v>0</v>
      </c>
      <c r="J6194" s="32">
        <v>0</v>
      </c>
      <c r="K6194" s="32">
        <v>0</v>
      </c>
      <c r="L6194" s="32">
        <v>1</v>
      </c>
      <c r="M6194" s="80">
        <v>17</v>
      </c>
    </row>
    <row r="6196" spans="2:13" x14ac:dyDescent="0.2">
      <c r="B6196" s="40" t="str">
        <f xml:space="preserve"> HYPERLINK("#'目次'!B262", "[256]")</f>
        <v>[256]</v>
      </c>
      <c r="C6196" s="23" t="s">
        <v>386</v>
      </c>
    </row>
    <row r="6197" spans="2:13" x14ac:dyDescent="0.2">
      <c r="C6197" s="186" t="s">
        <v>326</v>
      </c>
    </row>
    <row r="6199" spans="2:13" x14ac:dyDescent="0.2">
      <c r="C6199" s="23" t="s">
        <v>80</v>
      </c>
    </row>
    <row r="6200" spans="2:13" ht="48" x14ac:dyDescent="0.2">
      <c r="E6200" s="195"/>
      <c r="F6200" s="196"/>
      <c r="G6200" s="37" t="s">
        <v>15</v>
      </c>
      <c r="H6200" s="33" t="s">
        <v>371</v>
      </c>
      <c r="I6200" s="13" t="s">
        <v>372</v>
      </c>
      <c r="J6200" s="13" t="s">
        <v>373</v>
      </c>
      <c r="K6200" s="13" t="s">
        <v>374</v>
      </c>
      <c r="L6200" s="13" t="s">
        <v>99</v>
      </c>
      <c r="M6200" s="38" t="s">
        <v>18</v>
      </c>
    </row>
    <row r="6201" spans="2:13" x14ac:dyDescent="0.2">
      <c r="E6201" s="197"/>
      <c r="F6201" s="198"/>
      <c r="G6201" s="35"/>
      <c r="H6201" s="39"/>
      <c r="I6201" s="14"/>
      <c r="J6201" s="14"/>
      <c r="K6201" s="14"/>
      <c r="L6201" s="14"/>
      <c r="M6201" s="34"/>
    </row>
    <row r="6202" spans="2:13" x14ac:dyDescent="0.2">
      <c r="E6202" s="91" t="s">
        <v>15</v>
      </c>
      <c r="F6202" s="46"/>
      <c r="G6202" s="36">
        <v>734</v>
      </c>
      <c r="H6202" s="17">
        <v>348</v>
      </c>
      <c r="I6202" s="17">
        <v>6</v>
      </c>
      <c r="J6202" s="17">
        <v>1</v>
      </c>
      <c r="K6202" s="17">
        <v>0</v>
      </c>
      <c r="L6202" s="17">
        <v>4</v>
      </c>
      <c r="M6202" s="47">
        <v>376</v>
      </c>
    </row>
    <row r="6203" spans="2:13" x14ac:dyDescent="0.2">
      <c r="E6203" s="4" t="s">
        <v>81</v>
      </c>
      <c r="F6203" s="5"/>
      <c r="G6203" s="19">
        <v>30</v>
      </c>
      <c r="H6203" s="27">
        <v>14</v>
      </c>
      <c r="I6203" s="3">
        <v>0</v>
      </c>
      <c r="J6203" s="3">
        <v>0</v>
      </c>
      <c r="K6203" s="3">
        <v>0</v>
      </c>
      <c r="L6203" s="3">
        <v>1</v>
      </c>
      <c r="M6203" s="26">
        <v>15</v>
      </c>
    </row>
    <row r="6204" spans="2:13" x14ac:dyDescent="0.2">
      <c r="E6204" s="4" t="s">
        <v>82</v>
      </c>
      <c r="F6204" s="5"/>
      <c r="G6204" s="6">
        <v>47</v>
      </c>
      <c r="H6204" s="8">
        <v>22</v>
      </c>
      <c r="I6204" s="1">
        <v>1</v>
      </c>
      <c r="J6204" s="1">
        <v>1</v>
      </c>
      <c r="K6204" s="1">
        <v>0</v>
      </c>
      <c r="L6204" s="1">
        <v>0</v>
      </c>
      <c r="M6204" s="9">
        <v>24</v>
      </c>
    </row>
    <row r="6205" spans="2:13" x14ac:dyDescent="0.2">
      <c r="E6205" s="4" t="s">
        <v>83</v>
      </c>
      <c r="F6205" s="5"/>
      <c r="G6205" s="6">
        <v>296</v>
      </c>
      <c r="H6205" s="8">
        <v>129</v>
      </c>
      <c r="I6205" s="1">
        <v>3</v>
      </c>
      <c r="J6205" s="1">
        <v>0</v>
      </c>
      <c r="K6205" s="1">
        <v>0</v>
      </c>
      <c r="L6205" s="1">
        <v>0</v>
      </c>
      <c r="M6205" s="9">
        <v>164</v>
      </c>
    </row>
    <row r="6206" spans="2:13" x14ac:dyDescent="0.2">
      <c r="E6206" s="4" t="s">
        <v>84</v>
      </c>
      <c r="F6206" s="5"/>
      <c r="G6206" s="6">
        <v>19</v>
      </c>
      <c r="H6206" s="8">
        <v>7</v>
      </c>
      <c r="I6206" s="1">
        <v>1</v>
      </c>
      <c r="J6206" s="1">
        <v>0</v>
      </c>
      <c r="K6206" s="1">
        <v>0</v>
      </c>
      <c r="L6206" s="1">
        <v>0</v>
      </c>
      <c r="M6206" s="9">
        <v>11</v>
      </c>
    </row>
    <row r="6207" spans="2:13" x14ac:dyDescent="0.2">
      <c r="E6207" s="4" t="s">
        <v>85</v>
      </c>
      <c r="F6207" s="5"/>
      <c r="G6207" s="6">
        <v>83</v>
      </c>
      <c r="H6207" s="8">
        <v>41</v>
      </c>
      <c r="I6207" s="1">
        <v>0</v>
      </c>
      <c r="J6207" s="1">
        <v>0</v>
      </c>
      <c r="K6207" s="1">
        <v>0</v>
      </c>
      <c r="L6207" s="1">
        <v>0</v>
      </c>
      <c r="M6207" s="9">
        <v>42</v>
      </c>
    </row>
    <row r="6208" spans="2:13" x14ac:dyDescent="0.2">
      <c r="E6208" s="4" t="s">
        <v>86</v>
      </c>
      <c r="F6208" s="5"/>
      <c r="G6208" s="6">
        <v>120</v>
      </c>
      <c r="H6208" s="8">
        <v>62</v>
      </c>
      <c r="I6208" s="1">
        <v>1</v>
      </c>
      <c r="J6208" s="1">
        <v>0</v>
      </c>
      <c r="K6208" s="1">
        <v>0</v>
      </c>
      <c r="L6208" s="1">
        <v>1</v>
      </c>
      <c r="M6208" s="9">
        <v>56</v>
      </c>
    </row>
    <row r="6209" spans="2:13" x14ac:dyDescent="0.2">
      <c r="E6209" s="4" t="s">
        <v>87</v>
      </c>
      <c r="F6209" s="5"/>
      <c r="G6209" s="6">
        <v>46</v>
      </c>
      <c r="H6209" s="8">
        <v>21</v>
      </c>
      <c r="I6209" s="1">
        <v>0</v>
      </c>
      <c r="J6209" s="1">
        <v>0</v>
      </c>
      <c r="K6209" s="1">
        <v>0</v>
      </c>
      <c r="L6209" s="1">
        <v>1</v>
      </c>
      <c r="M6209" s="9">
        <v>24</v>
      </c>
    </row>
    <row r="6210" spans="2:13" x14ac:dyDescent="0.2">
      <c r="E6210" s="4" t="s">
        <v>88</v>
      </c>
      <c r="F6210" s="5"/>
      <c r="G6210" s="6">
        <v>23</v>
      </c>
      <c r="H6210" s="8">
        <v>14</v>
      </c>
      <c r="I6210" s="1">
        <v>0</v>
      </c>
      <c r="J6210" s="1">
        <v>0</v>
      </c>
      <c r="K6210" s="1">
        <v>0</v>
      </c>
      <c r="L6210" s="1">
        <v>1</v>
      </c>
      <c r="M6210" s="9">
        <v>8</v>
      </c>
    </row>
    <row r="6211" spans="2:13" x14ac:dyDescent="0.2">
      <c r="E6211" s="4" t="s">
        <v>89</v>
      </c>
      <c r="F6211" s="5"/>
      <c r="G6211" s="6">
        <v>37</v>
      </c>
      <c r="H6211" s="8">
        <v>23</v>
      </c>
      <c r="I6211" s="1">
        <v>0</v>
      </c>
      <c r="J6211" s="1">
        <v>0</v>
      </c>
      <c r="K6211" s="1">
        <v>0</v>
      </c>
      <c r="L6211" s="1">
        <v>0</v>
      </c>
      <c r="M6211" s="9">
        <v>14</v>
      </c>
    </row>
    <row r="6212" spans="2:13" x14ac:dyDescent="0.2">
      <c r="E6212" s="4" t="s">
        <v>90</v>
      </c>
      <c r="F6212" s="5"/>
      <c r="G6212" s="6">
        <v>28</v>
      </c>
      <c r="H6212" s="8">
        <v>13</v>
      </c>
      <c r="I6212" s="1">
        <v>0</v>
      </c>
      <c r="J6212" s="1">
        <v>0</v>
      </c>
      <c r="K6212" s="1">
        <v>0</v>
      </c>
      <c r="L6212" s="1">
        <v>0</v>
      </c>
      <c r="M6212" s="9">
        <v>15</v>
      </c>
    </row>
    <row r="6213" spans="2:13" x14ac:dyDescent="0.2">
      <c r="E6213" s="57" t="s">
        <v>91</v>
      </c>
      <c r="F6213" s="59"/>
      <c r="G6213" s="55">
        <v>5</v>
      </c>
      <c r="H6213" s="77">
        <v>2</v>
      </c>
      <c r="I6213" s="32">
        <v>0</v>
      </c>
      <c r="J6213" s="32">
        <v>0</v>
      </c>
      <c r="K6213" s="32">
        <v>0</v>
      </c>
      <c r="L6213" s="32">
        <v>0</v>
      </c>
      <c r="M6213" s="80">
        <v>3</v>
      </c>
    </row>
    <row r="6215" spans="2:13" x14ac:dyDescent="0.2">
      <c r="B6215" s="40" t="str">
        <f xml:space="preserve"> HYPERLINK("#'目次'!B263", "[257]")</f>
        <v>[257]</v>
      </c>
      <c r="C6215" s="23" t="s">
        <v>389</v>
      </c>
    </row>
    <row r="6216" spans="2:13" x14ac:dyDescent="0.2">
      <c r="C6216" s="186" t="s">
        <v>390</v>
      </c>
    </row>
    <row r="6218" spans="2:13" x14ac:dyDescent="0.2">
      <c r="C6218" s="23" t="s">
        <v>14</v>
      </c>
    </row>
    <row r="6219" spans="2:13" x14ac:dyDescent="0.2">
      <c r="D6219" s="195"/>
      <c r="E6219" s="196"/>
      <c r="F6219" s="196"/>
      <c r="G6219" s="37" t="s">
        <v>15</v>
      </c>
      <c r="H6219" s="33" t="s">
        <v>391</v>
      </c>
      <c r="I6219" s="13" t="s">
        <v>392</v>
      </c>
      <c r="J6219" s="38" t="s">
        <v>18</v>
      </c>
    </row>
    <row r="6220" spans="2:13" x14ac:dyDescent="0.2">
      <c r="D6220" s="197"/>
      <c r="E6220" s="198"/>
      <c r="F6220" s="198"/>
      <c r="G6220" s="35"/>
      <c r="H6220" s="39"/>
      <c r="I6220" s="14"/>
      <c r="J6220" s="34"/>
    </row>
    <row r="6221" spans="2:13" x14ac:dyDescent="0.2">
      <c r="D6221" s="56"/>
      <c r="E6221" s="58" t="s">
        <v>15</v>
      </c>
      <c r="F6221" s="46"/>
      <c r="G6221" s="36">
        <v>398</v>
      </c>
      <c r="H6221" s="17">
        <v>53</v>
      </c>
      <c r="I6221" s="17">
        <v>297</v>
      </c>
      <c r="J6221" s="47">
        <v>48</v>
      </c>
    </row>
    <row r="6222" spans="2:13" x14ac:dyDescent="0.2">
      <c r="D6222" s="199" t="s">
        <v>19</v>
      </c>
      <c r="E6222" s="22" t="s">
        <v>20</v>
      </c>
      <c r="F6222" s="21"/>
      <c r="G6222" s="19">
        <v>50</v>
      </c>
      <c r="H6222" s="27">
        <v>11</v>
      </c>
      <c r="I6222" s="3">
        <v>31</v>
      </c>
      <c r="J6222" s="26">
        <v>8</v>
      </c>
    </row>
    <row r="6223" spans="2:13" x14ac:dyDescent="0.2">
      <c r="D6223" s="200"/>
      <c r="E6223" s="4" t="s">
        <v>21</v>
      </c>
      <c r="F6223" s="5"/>
      <c r="G6223" s="6">
        <v>127</v>
      </c>
      <c r="H6223" s="8">
        <v>16</v>
      </c>
      <c r="I6223" s="1">
        <v>92</v>
      </c>
      <c r="J6223" s="9">
        <v>19</v>
      </c>
    </row>
    <row r="6224" spans="2:13" x14ac:dyDescent="0.2">
      <c r="D6224" s="200"/>
      <c r="E6224" s="4" t="s">
        <v>22</v>
      </c>
      <c r="F6224" s="5"/>
      <c r="G6224" s="6">
        <v>73</v>
      </c>
      <c r="H6224" s="8">
        <v>7</v>
      </c>
      <c r="I6224" s="1">
        <v>56</v>
      </c>
      <c r="J6224" s="9">
        <v>10</v>
      </c>
    </row>
    <row r="6225" spans="4:10" x14ac:dyDescent="0.2">
      <c r="D6225" s="200"/>
      <c r="E6225" s="4" t="s">
        <v>23</v>
      </c>
      <c r="F6225" s="5"/>
      <c r="G6225" s="6">
        <v>64</v>
      </c>
      <c r="H6225" s="8">
        <v>7</v>
      </c>
      <c r="I6225" s="1">
        <v>49</v>
      </c>
      <c r="J6225" s="9">
        <v>8</v>
      </c>
    </row>
    <row r="6226" spans="4:10" x14ac:dyDescent="0.2">
      <c r="D6226" s="200"/>
      <c r="E6226" s="4" t="s">
        <v>24</v>
      </c>
      <c r="F6226" s="5"/>
      <c r="G6226" s="6">
        <v>84</v>
      </c>
      <c r="H6226" s="8">
        <v>12</v>
      </c>
      <c r="I6226" s="1">
        <v>69</v>
      </c>
      <c r="J6226" s="9">
        <v>3</v>
      </c>
    </row>
    <row r="6227" spans="4:10" x14ac:dyDescent="0.2">
      <c r="D6227" s="199" t="s">
        <v>25</v>
      </c>
      <c r="E6227" s="22" t="s">
        <v>26</v>
      </c>
      <c r="F6227" s="21"/>
      <c r="G6227" s="19">
        <v>92</v>
      </c>
      <c r="H6227" s="27">
        <v>13</v>
      </c>
      <c r="I6227" s="3">
        <v>67</v>
      </c>
      <c r="J6227" s="26">
        <v>12</v>
      </c>
    </row>
    <row r="6228" spans="4:10" x14ac:dyDescent="0.2">
      <c r="D6228" s="200"/>
      <c r="E6228" s="4" t="s">
        <v>27</v>
      </c>
      <c r="F6228" s="5"/>
      <c r="G6228" s="6">
        <v>124</v>
      </c>
      <c r="H6228" s="8">
        <v>20</v>
      </c>
      <c r="I6228" s="1">
        <v>90</v>
      </c>
      <c r="J6228" s="9">
        <v>14</v>
      </c>
    </row>
    <row r="6229" spans="4:10" x14ac:dyDescent="0.2">
      <c r="D6229" s="200"/>
      <c r="E6229" s="4" t="s">
        <v>28</v>
      </c>
      <c r="F6229" s="5"/>
      <c r="G6229" s="6">
        <v>131</v>
      </c>
      <c r="H6229" s="8">
        <v>15</v>
      </c>
      <c r="I6229" s="1">
        <v>99</v>
      </c>
      <c r="J6229" s="9">
        <v>17</v>
      </c>
    </row>
    <row r="6230" spans="4:10" x14ac:dyDescent="0.2">
      <c r="D6230" s="200"/>
      <c r="E6230" s="4" t="s">
        <v>29</v>
      </c>
      <c r="F6230" s="5"/>
      <c r="G6230" s="6">
        <v>51</v>
      </c>
      <c r="H6230" s="8">
        <v>5</v>
      </c>
      <c r="I6230" s="1">
        <v>41</v>
      </c>
      <c r="J6230" s="9">
        <v>5</v>
      </c>
    </row>
    <row r="6231" spans="4:10" x14ac:dyDescent="0.2">
      <c r="D6231" s="199" t="s">
        <v>30</v>
      </c>
      <c r="E6231" s="22" t="s">
        <v>31</v>
      </c>
      <c r="F6231" s="21"/>
      <c r="G6231" s="19">
        <v>213</v>
      </c>
      <c r="H6231" s="27">
        <v>28</v>
      </c>
      <c r="I6231" s="3">
        <v>157</v>
      </c>
      <c r="J6231" s="26">
        <v>28</v>
      </c>
    </row>
    <row r="6232" spans="4:10" x14ac:dyDescent="0.2">
      <c r="D6232" s="200"/>
      <c r="E6232" s="4" t="s">
        <v>32</v>
      </c>
      <c r="F6232" s="5"/>
      <c r="G6232" s="6">
        <v>185</v>
      </c>
      <c r="H6232" s="8">
        <v>25</v>
      </c>
      <c r="I6232" s="1">
        <v>140</v>
      </c>
      <c r="J6232" s="9">
        <v>20</v>
      </c>
    </row>
    <row r="6233" spans="4:10" x14ac:dyDescent="0.2">
      <c r="D6233" s="199" t="s">
        <v>33</v>
      </c>
      <c r="E6233" s="22" t="s">
        <v>34</v>
      </c>
      <c r="F6233" s="21"/>
      <c r="G6233" s="19">
        <v>49</v>
      </c>
      <c r="H6233" s="27">
        <v>12</v>
      </c>
      <c r="I6233" s="3">
        <v>34</v>
      </c>
      <c r="J6233" s="26">
        <v>3</v>
      </c>
    </row>
    <row r="6234" spans="4:10" x14ac:dyDescent="0.2">
      <c r="D6234" s="200"/>
      <c r="E6234" s="4" t="s">
        <v>35</v>
      </c>
      <c r="F6234" s="5"/>
      <c r="G6234" s="6">
        <v>44</v>
      </c>
      <c r="H6234" s="8">
        <v>8</v>
      </c>
      <c r="I6234" s="1">
        <v>32</v>
      </c>
      <c r="J6234" s="9">
        <v>4</v>
      </c>
    </row>
    <row r="6235" spans="4:10" x14ac:dyDescent="0.2">
      <c r="D6235" s="200"/>
      <c r="E6235" s="4" t="s">
        <v>36</v>
      </c>
      <c r="F6235" s="5"/>
      <c r="G6235" s="6">
        <v>43</v>
      </c>
      <c r="H6235" s="8">
        <v>7</v>
      </c>
      <c r="I6235" s="1">
        <v>28</v>
      </c>
      <c r="J6235" s="9">
        <v>8</v>
      </c>
    </row>
    <row r="6236" spans="4:10" x14ac:dyDescent="0.2">
      <c r="D6236" s="200"/>
      <c r="E6236" s="4" t="s">
        <v>37</v>
      </c>
      <c r="F6236" s="5"/>
      <c r="G6236" s="6">
        <v>54</v>
      </c>
      <c r="H6236" s="8">
        <v>12</v>
      </c>
      <c r="I6236" s="1">
        <v>30</v>
      </c>
      <c r="J6236" s="9">
        <v>12</v>
      </c>
    </row>
    <row r="6237" spans="4:10" x14ac:dyDescent="0.2">
      <c r="D6237" s="200"/>
      <c r="E6237" s="4" t="s">
        <v>38</v>
      </c>
      <c r="F6237" s="5"/>
      <c r="G6237" s="6">
        <v>48</v>
      </c>
      <c r="H6237" s="8">
        <v>4</v>
      </c>
      <c r="I6237" s="1">
        <v>37</v>
      </c>
      <c r="J6237" s="9">
        <v>7</v>
      </c>
    </row>
    <row r="6238" spans="4:10" x14ac:dyDescent="0.2">
      <c r="D6238" s="200"/>
      <c r="E6238" s="4" t="s">
        <v>39</v>
      </c>
      <c r="F6238" s="5"/>
      <c r="G6238" s="6">
        <v>80</v>
      </c>
      <c r="H6238" s="8">
        <v>6</v>
      </c>
      <c r="I6238" s="1">
        <v>68</v>
      </c>
      <c r="J6238" s="9">
        <v>6</v>
      </c>
    </row>
    <row r="6239" spans="4:10" x14ac:dyDescent="0.2">
      <c r="D6239" s="201"/>
      <c r="E6239" s="57" t="s">
        <v>40</v>
      </c>
      <c r="F6239" s="59"/>
      <c r="G6239" s="55">
        <v>80</v>
      </c>
      <c r="H6239" s="77">
        <v>4</v>
      </c>
      <c r="I6239" s="32">
        <v>68</v>
      </c>
      <c r="J6239" s="80">
        <v>8</v>
      </c>
    </row>
    <row r="6241" spans="2:10" x14ac:dyDescent="0.2">
      <c r="B6241" s="40" t="str">
        <f xml:space="preserve"> HYPERLINK("#'目次'!B264", "[258]")</f>
        <v>[258]</v>
      </c>
      <c r="C6241" s="23" t="s">
        <v>389</v>
      </c>
    </row>
    <row r="6242" spans="2:10" x14ac:dyDescent="0.2">
      <c r="C6242" s="186" t="s">
        <v>390</v>
      </c>
    </row>
    <row r="6244" spans="2:10" x14ac:dyDescent="0.2">
      <c r="C6244" s="23" t="s">
        <v>48</v>
      </c>
    </row>
    <row r="6245" spans="2:10" x14ac:dyDescent="0.2">
      <c r="D6245" s="195"/>
      <c r="E6245" s="196"/>
      <c r="F6245" s="196"/>
      <c r="G6245" s="37" t="s">
        <v>15</v>
      </c>
      <c r="H6245" s="33" t="s">
        <v>391</v>
      </c>
      <c r="I6245" s="13" t="s">
        <v>392</v>
      </c>
      <c r="J6245" s="38" t="s">
        <v>18</v>
      </c>
    </row>
    <row r="6246" spans="2:10" x14ac:dyDescent="0.2">
      <c r="D6246" s="197"/>
      <c r="E6246" s="198"/>
      <c r="F6246" s="198"/>
      <c r="G6246" s="35"/>
      <c r="H6246" s="39"/>
      <c r="I6246" s="14"/>
      <c r="J6246" s="34"/>
    </row>
    <row r="6247" spans="2:10" x14ac:dyDescent="0.2">
      <c r="D6247" s="56"/>
      <c r="E6247" s="58" t="s">
        <v>15</v>
      </c>
      <c r="F6247" s="46"/>
      <c r="G6247" s="36">
        <v>398</v>
      </c>
      <c r="H6247" s="17">
        <v>53</v>
      </c>
      <c r="I6247" s="17">
        <v>297</v>
      </c>
      <c r="J6247" s="47">
        <v>48</v>
      </c>
    </row>
    <row r="6248" spans="2:10" x14ac:dyDescent="0.2">
      <c r="D6248" s="199" t="s">
        <v>49</v>
      </c>
      <c r="E6248" s="22" t="s">
        <v>50</v>
      </c>
      <c r="F6248" s="21"/>
      <c r="G6248" s="19">
        <v>8</v>
      </c>
      <c r="H6248" s="27">
        <v>1</v>
      </c>
      <c r="I6248" s="3">
        <v>6</v>
      </c>
      <c r="J6248" s="26">
        <v>1</v>
      </c>
    </row>
    <row r="6249" spans="2:10" x14ac:dyDescent="0.2">
      <c r="D6249" s="200"/>
      <c r="E6249" s="4" t="s">
        <v>51</v>
      </c>
      <c r="F6249" s="5"/>
      <c r="G6249" s="6">
        <v>58</v>
      </c>
      <c r="H6249" s="8">
        <v>7</v>
      </c>
      <c r="I6249" s="1">
        <v>42</v>
      </c>
      <c r="J6249" s="9">
        <v>9</v>
      </c>
    </row>
    <row r="6250" spans="2:10" x14ac:dyDescent="0.2">
      <c r="D6250" s="200"/>
      <c r="E6250" s="4" t="s">
        <v>52</v>
      </c>
      <c r="F6250" s="5"/>
      <c r="G6250" s="6">
        <v>3</v>
      </c>
      <c r="H6250" s="8">
        <v>0</v>
      </c>
      <c r="I6250" s="1">
        <v>1</v>
      </c>
      <c r="J6250" s="9">
        <v>2</v>
      </c>
    </row>
    <row r="6251" spans="2:10" x14ac:dyDescent="0.2">
      <c r="D6251" s="200"/>
      <c r="E6251" s="4" t="s">
        <v>53</v>
      </c>
      <c r="F6251" s="5"/>
      <c r="G6251" s="6">
        <v>9</v>
      </c>
      <c r="H6251" s="8">
        <v>2</v>
      </c>
      <c r="I6251" s="1">
        <v>5</v>
      </c>
      <c r="J6251" s="9">
        <v>2</v>
      </c>
    </row>
    <row r="6252" spans="2:10" x14ac:dyDescent="0.2">
      <c r="D6252" s="200"/>
      <c r="E6252" s="4" t="s">
        <v>54</v>
      </c>
      <c r="F6252" s="5"/>
      <c r="G6252" s="6">
        <v>49</v>
      </c>
      <c r="H6252" s="8">
        <v>10</v>
      </c>
      <c r="I6252" s="1">
        <v>30</v>
      </c>
      <c r="J6252" s="9">
        <v>9</v>
      </c>
    </row>
    <row r="6253" spans="2:10" x14ac:dyDescent="0.2">
      <c r="D6253" s="200"/>
      <c r="E6253" s="4" t="s">
        <v>55</v>
      </c>
      <c r="F6253" s="5"/>
      <c r="G6253" s="6">
        <v>40</v>
      </c>
      <c r="H6253" s="8">
        <v>6</v>
      </c>
      <c r="I6253" s="1">
        <v>30</v>
      </c>
      <c r="J6253" s="9">
        <v>4</v>
      </c>
    </row>
    <row r="6254" spans="2:10" x14ac:dyDescent="0.2">
      <c r="D6254" s="200"/>
      <c r="E6254" s="4" t="s">
        <v>56</v>
      </c>
      <c r="F6254" s="5"/>
      <c r="G6254" s="6">
        <v>55</v>
      </c>
      <c r="H6254" s="8">
        <v>5</v>
      </c>
      <c r="I6254" s="1">
        <v>41</v>
      </c>
      <c r="J6254" s="9">
        <v>9</v>
      </c>
    </row>
    <row r="6255" spans="2:10" x14ac:dyDescent="0.2">
      <c r="D6255" s="200"/>
      <c r="E6255" s="4" t="s">
        <v>57</v>
      </c>
      <c r="F6255" s="5"/>
      <c r="G6255" s="6">
        <v>57</v>
      </c>
      <c r="H6255" s="8">
        <v>4</v>
      </c>
      <c r="I6255" s="1">
        <v>46</v>
      </c>
      <c r="J6255" s="9">
        <v>7</v>
      </c>
    </row>
    <row r="6256" spans="2:10" x14ac:dyDescent="0.2">
      <c r="D6256" s="200"/>
      <c r="E6256" s="4" t="s">
        <v>58</v>
      </c>
      <c r="F6256" s="5"/>
      <c r="G6256" s="6">
        <v>62</v>
      </c>
      <c r="H6256" s="8">
        <v>16</v>
      </c>
      <c r="I6256" s="1">
        <v>42</v>
      </c>
      <c r="J6256" s="9">
        <v>4</v>
      </c>
    </row>
    <row r="6257" spans="2:10" x14ac:dyDescent="0.2">
      <c r="D6257" s="200"/>
      <c r="E6257" s="4" t="s">
        <v>59</v>
      </c>
      <c r="F6257" s="5"/>
      <c r="G6257" s="6">
        <v>57</v>
      </c>
      <c r="H6257" s="8">
        <v>2</v>
      </c>
      <c r="I6257" s="1">
        <v>54</v>
      </c>
      <c r="J6257" s="9">
        <v>1</v>
      </c>
    </row>
    <row r="6258" spans="2:10" x14ac:dyDescent="0.2">
      <c r="D6258" s="199" t="s">
        <v>60</v>
      </c>
      <c r="E6258" s="22" t="s">
        <v>61</v>
      </c>
      <c r="F6258" s="21"/>
      <c r="G6258" s="19">
        <v>88</v>
      </c>
      <c r="H6258" s="27">
        <v>7</v>
      </c>
      <c r="I6258" s="3">
        <v>74</v>
      </c>
      <c r="J6258" s="26">
        <v>7</v>
      </c>
    </row>
    <row r="6259" spans="2:10" x14ac:dyDescent="0.2">
      <c r="D6259" s="200"/>
      <c r="E6259" s="4" t="s">
        <v>62</v>
      </c>
      <c r="F6259" s="5"/>
      <c r="G6259" s="6">
        <v>65</v>
      </c>
      <c r="H6259" s="8">
        <v>6</v>
      </c>
      <c r="I6259" s="1">
        <v>53</v>
      </c>
      <c r="J6259" s="9">
        <v>6</v>
      </c>
    </row>
    <row r="6260" spans="2:10" x14ac:dyDescent="0.2">
      <c r="D6260" s="200"/>
      <c r="E6260" s="4" t="s">
        <v>63</v>
      </c>
      <c r="F6260" s="5"/>
      <c r="G6260" s="6">
        <v>37</v>
      </c>
      <c r="H6260" s="8">
        <v>10</v>
      </c>
      <c r="I6260" s="1">
        <v>21</v>
      </c>
      <c r="J6260" s="9">
        <v>6</v>
      </c>
    </row>
    <row r="6261" spans="2:10" x14ac:dyDescent="0.2">
      <c r="D6261" s="200"/>
      <c r="E6261" s="4" t="s">
        <v>64</v>
      </c>
      <c r="F6261" s="5"/>
      <c r="G6261" s="6">
        <v>40</v>
      </c>
      <c r="H6261" s="8">
        <v>4</v>
      </c>
      <c r="I6261" s="1">
        <v>32</v>
      </c>
      <c r="J6261" s="9">
        <v>4</v>
      </c>
    </row>
    <row r="6262" spans="2:10" x14ac:dyDescent="0.2">
      <c r="D6262" s="200"/>
      <c r="E6262" s="4" t="s">
        <v>65</v>
      </c>
      <c r="F6262" s="5"/>
      <c r="G6262" s="6">
        <v>26</v>
      </c>
      <c r="H6262" s="8">
        <v>6</v>
      </c>
      <c r="I6262" s="1">
        <v>16</v>
      </c>
      <c r="J6262" s="9">
        <v>4</v>
      </c>
    </row>
    <row r="6263" spans="2:10" x14ac:dyDescent="0.2">
      <c r="D6263" s="200"/>
      <c r="E6263" s="4" t="s">
        <v>66</v>
      </c>
      <c r="F6263" s="5"/>
      <c r="G6263" s="6">
        <v>30</v>
      </c>
      <c r="H6263" s="8">
        <v>4</v>
      </c>
      <c r="I6263" s="1">
        <v>22</v>
      </c>
      <c r="J6263" s="9">
        <v>4</v>
      </c>
    </row>
    <row r="6264" spans="2:10" x14ac:dyDescent="0.2">
      <c r="D6264" s="200"/>
      <c r="E6264" s="4" t="s">
        <v>67</v>
      </c>
      <c r="F6264" s="5"/>
      <c r="G6264" s="6">
        <v>29</v>
      </c>
      <c r="H6264" s="8">
        <v>7</v>
      </c>
      <c r="I6264" s="1">
        <v>20</v>
      </c>
      <c r="J6264" s="9">
        <v>2</v>
      </c>
    </row>
    <row r="6265" spans="2:10" x14ac:dyDescent="0.2">
      <c r="D6265" s="200"/>
      <c r="E6265" s="4" t="s">
        <v>68</v>
      </c>
      <c r="F6265" s="5"/>
      <c r="G6265" s="6">
        <v>8</v>
      </c>
      <c r="H6265" s="8">
        <v>0</v>
      </c>
      <c r="I6265" s="1">
        <v>6</v>
      </c>
      <c r="J6265" s="9">
        <v>2</v>
      </c>
    </row>
    <row r="6266" spans="2:10" x14ac:dyDescent="0.2">
      <c r="D6266" s="200"/>
      <c r="E6266" s="4" t="s">
        <v>69</v>
      </c>
      <c r="F6266" s="5"/>
      <c r="G6266" s="6">
        <v>8</v>
      </c>
      <c r="H6266" s="8">
        <v>2</v>
      </c>
      <c r="I6266" s="1">
        <v>4</v>
      </c>
      <c r="J6266" s="9">
        <v>2</v>
      </c>
    </row>
    <row r="6267" spans="2:10" x14ac:dyDescent="0.2">
      <c r="D6267" s="93" t="s">
        <v>70</v>
      </c>
      <c r="E6267" s="89" t="s">
        <v>18</v>
      </c>
      <c r="F6267" s="92"/>
      <c r="G6267" s="94">
        <v>0</v>
      </c>
      <c r="H6267" s="122">
        <v>0</v>
      </c>
      <c r="I6267" s="63">
        <v>0</v>
      </c>
      <c r="J6267" s="121">
        <v>0</v>
      </c>
    </row>
    <row r="6269" spans="2:10" x14ac:dyDescent="0.2">
      <c r="B6269" s="40" t="str">
        <f xml:space="preserve"> HYPERLINK("#'目次'!B265", "[259]")</f>
        <v>[259]</v>
      </c>
      <c r="C6269" s="23" t="s">
        <v>389</v>
      </c>
    </row>
    <row r="6270" spans="2:10" x14ac:dyDescent="0.2">
      <c r="C6270" s="186" t="s">
        <v>390</v>
      </c>
    </row>
    <row r="6272" spans="2:10" x14ac:dyDescent="0.2">
      <c r="C6272" s="23" t="s">
        <v>73</v>
      </c>
    </row>
    <row r="6273" spans="4:10" x14ac:dyDescent="0.2">
      <c r="D6273" s="195"/>
      <c r="E6273" s="196"/>
      <c r="F6273" s="196"/>
      <c r="G6273" s="37" t="s">
        <v>15</v>
      </c>
      <c r="H6273" s="33" t="s">
        <v>391</v>
      </c>
      <c r="I6273" s="13" t="s">
        <v>392</v>
      </c>
      <c r="J6273" s="38" t="s">
        <v>18</v>
      </c>
    </row>
    <row r="6274" spans="4:10" x14ac:dyDescent="0.2">
      <c r="D6274" s="197"/>
      <c r="E6274" s="198"/>
      <c r="F6274" s="198"/>
      <c r="G6274" s="35"/>
      <c r="H6274" s="39"/>
      <c r="I6274" s="14"/>
      <c r="J6274" s="34"/>
    </row>
    <row r="6275" spans="4:10" x14ac:dyDescent="0.2">
      <c r="D6275" s="56"/>
      <c r="E6275" s="58" t="s">
        <v>15</v>
      </c>
      <c r="F6275" s="46"/>
      <c r="G6275" s="36">
        <v>398</v>
      </c>
      <c r="H6275" s="17">
        <v>53</v>
      </c>
      <c r="I6275" s="17">
        <v>297</v>
      </c>
      <c r="J6275" s="47">
        <v>48</v>
      </c>
    </row>
    <row r="6276" spans="4:10" x14ac:dyDescent="0.2">
      <c r="D6276" s="199" t="s">
        <v>74</v>
      </c>
      <c r="E6276" s="22" t="s">
        <v>75</v>
      </c>
      <c r="F6276" s="21"/>
      <c r="G6276" s="19">
        <v>213</v>
      </c>
      <c r="H6276" s="27">
        <v>28</v>
      </c>
      <c r="I6276" s="3">
        <v>157</v>
      </c>
      <c r="J6276" s="26">
        <v>28</v>
      </c>
    </row>
    <row r="6277" spans="4:10" x14ac:dyDescent="0.2">
      <c r="D6277" s="200"/>
      <c r="E6277" s="4" t="s">
        <v>34</v>
      </c>
      <c r="F6277" s="5"/>
      <c r="G6277" s="6">
        <v>26</v>
      </c>
      <c r="H6277" s="8">
        <v>7</v>
      </c>
      <c r="I6277" s="1">
        <v>18</v>
      </c>
      <c r="J6277" s="9">
        <v>1</v>
      </c>
    </row>
    <row r="6278" spans="4:10" x14ac:dyDescent="0.2">
      <c r="D6278" s="200"/>
      <c r="E6278" s="4" t="s">
        <v>35</v>
      </c>
      <c r="F6278" s="5"/>
      <c r="G6278" s="6">
        <v>26</v>
      </c>
      <c r="H6278" s="8">
        <v>3</v>
      </c>
      <c r="I6278" s="1">
        <v>20</v>
      </c>
      <c r="J6278" s="9">
        <v>3</v>
      </c>
    </row>
    <row r="6279" spans="4:10" x14ac:dyDescent="0.2">
      <c r="D6279" s="200"/>
      <c r="E6279" s="4" t="s">
        <v>36</v>
      </c>
      <c r="F6279" s="5"/>
      <c r="G6279" s="6">
        <v>24</v>
      </c>
      <c r="H6279" s="8">
        <v>4</v>
      </c>
      <c r="I6279" s="1">
        <v>15</v>
      </c>
      <c r="J6279" s="9">
        <v>5</v>
      </c>
    </row>
    <row r="6280" spans="4:10" x14ac:dyDescent="0.2">
      <c r="D6280" s="200"/>
      <c r="E6280" s="4" t="s">
        <v>37</v>
      </c>
      <c r="F6280" s="5"/>
      <c r="G6280" s="6">
        <v>34</v>
      </c>
      <c r="H6280" s="8">
        <v>8</v>
      </c>
      <c r="I6280" s="1">
        <v>19</v>
      </c>
      <c r="J6280" s="9">
        <v>7</v>
      </c>
    </row>
    <row r="6281" spans="4:10" x14ac:dyDescent="0.2">
      <c r="D6281" s="200"/>
      <c r="E6281" s="4" t="s">
        <v>38</v>
      </c>
      <c r="F6281" s="5"/>
      <c r="G6281" s="6">
        <v>25</v>
      </c>
      <c r="H6281" s="8">
        <v>2</v>
      </c>
      <c r="I6281" s="1">
        <v>19</v>
      </c>
      <c r="J6281" s="9">
        <v>4</v>
      </c>
    </row>
    <row r="6282" spans="4:10" x14ac:dyDescent="0.2">
      <c r="D6282" s="200"/>
      <c r="E6282" s="4" t="s">
        <v>39</v>
      </c>
      <c r="F6282" s="5"/>
      <c r="G6282" s="6">
        <v>41</v>
      </c>
      <c r="H6282" s="8">
        <v>1</v>
      </c>
      <c r="I6282" s="1">
        <v>36</v>
      </c>
      <c r="J6282" s="9">
        <v>4</v>
      </c>
    </row>
    <row r="6283" spans="4:10" x14ac:dyDescent="0.2">
      <c r="D6283" s="200"/>
      <c r="E6283" s="4" t="s">
        <v>40</v>
      </c>
      <c r="F6283" s="5"/>
      <c r="G6283" s="6">
        <v>37</v>
      </c>
      <c r="H6283" s="8">
        <v>3</v>
      </c>
      <c r="I6283" s="1">
        <v>30</v>
      </c>
      <c r="J6283" s="9">
        <v>4</v>
      </c>
    </row>
    <row r="6284" spans="4:10" x14ac:dyDescent="0.2">
      <c r="D6284" s="199" t="s">
        <v>76</v>
      </c>
      <c r="E6284" s="22" t="s">
        <v>77</v>
      </c>
      <c r="F6284" s="21"/>
      <c r="G6284" s="19">
        <v>185</v>
      </c>
      <c r="H6284" s="27">
        <v>25</v>
      </c>
      <c r="I6284" s="3">
        <v>140</v>
      </c>
      <c r="J6284" s="26">
        <v>20</v>
      </c>
    </row>
    <row r="6285" spans="4:10" x14ac:dyDescent="0.2">
      <c r="D6285" s="200"/>
      <c r="E6285" s="4" t="s">
        <v>34</v>
      </c>
      <c r="F6285" s="5"/>
      <c r="G6285" s="6">
        <v>23</v>
      </c>
      <c r="H6285" s="8">
        <v>5</v>
      </c>
      <c r="I6285" s="1">
        <v>16</v>
      </c>
      <c r="J6285" s="9">
        <v>2</v>
      </c>
    </row>
    <row r="6286" spans="4:10" x14ac:dyDescent="0.2">
      <c r="D6286" s="200"/>
      <c r="E6286" s="4" t="s">
        <v>35</v>
      </c>
      <c r="F6286" s="5"/>
      <c r="G6286" s="6">
        <v>18</v>
      </c>
      <c r="H6286" s="8">
        <v>5</v>
      </c>
      <c r="I6286" s="1">
        <v>12</v>
      </c>
      <c r="J6286" s="9">
        <v>1</v>
      </c>
    </row>
    <row r="6287" spans="4:10" x14ac:dyDescent="0.2">
      <c r="D6287" s="200"/>
      <c r="E6287" s="4" t="s">
        <v>36</v>
      </c>
      <c r="F6287" s="5"/>
      <c r="G6287" s="6">
        <v>19</v>
      </c>
      <c r="H6287" s="8">
        <v>3</v>
      </c>
      <c r="I6287" s="1">
        <v>13</v>
      </c>
      <c r="J6287" s="9">
        <v>3</v>
      </c>
    </row>
    <row r="6288" spans="4:10" x14ac:dyDescent="0.2">
      <c r="D6288" s="200"/>
      <c r="E6288" s="4" t="s">
        <v>37</v>
      </c>
      <c r="F6288" s="5"/>
      <c r="G6288" s="6">
        <v>20</v>
      </c>
      <c r="H6288" s="8">
        <v>4</v>
      </c>
      <c r="I6288" s="1">
        <v>11</v>
      </c>
      <c r="J6288" s="9">
        <v>5</v>
      </c>
    </row>
    <row r="6289" spans="2:10" x14ac:dyDescent="0.2">
      <c r="D6289" s="200"/>
      <c r="E6289" s="4" t="s">
        <v>38</v>
      </c>
      <c r="F6289" s="5"/>
      <c r="G6289" s="6">
        <v>23</v>
      </c>
      <c r="H6289" s="8">
        <v>2</v>
      </c>
      <c r="I6289" s="1">
        <v>18</v>
      </c>
      <c r="J6289" s="9">
        <v>3</v>
      </c>
    </row>
    <row r="6290" spans="2:10" x14ac:dyDescent="0.2">
      <c r="D6290" s="200"/>
      <c r="E6290" s="4" t="s">
        <v>39</v>
      </c>
      <c r="F6290" s="5"/>
      <c r="G6290" s="6">
        <v>39</v>
      </c>
      <c r="H6290" s="8">
        <v>5</v>
      </c>
      <c r="I6290" s="1">
        <v>32</v>
      </c>
      <c r="J6290" s="9">
        <v>2</v>
      </c>
    </row>
    <row r="6291" spans="2:10" x14ac:dyDescent="0.2">
      <c r="D6291" s="201"/>
      <c r="E6291" s="57" t="s">
        <v>40</v>
      </c>
      <c r="F6291" s="59"/>
      <c r="G6291" s="55">
        <v>43</v>
      </c>
      <c r="H6291" s="77">
        <v>1</v>
      </c>
      <c r="I6291" s="32">
        <v>38</v>
      </c>
      <c r="J6291" s="80">
        <v>4</v>
      </c>
    </row>
    <row r="6293" spans="2:10" x14ac:dyDescent="0.2">
      <c r="B6293" s="40" t="str">
        <f xml:space="preserve"> HYPERLINK("#'目次'!B266", "[260]")</f>
        <v>[260]</v>
      </c>
      <c r="C6293" s="23" t="s">
        <v>389</v>
      </c>
    </row>
    <row r="6294" spans="2:10" x14ac:dyDescent="0.2">
      <c r="C6294" s="186" t="s">
        <v>390</v>
      </c>
    </row>
    <row r="6296" spans="2:10" x14ac:dyDescent="0.2">
      <c r="C6296" s="23" t="s">
        <v>80</v>
      </c>
    </row>
    <row r="6297" spans="2:10" x14ac:dyDescent="0.2">
      <c r="E6297" s="195"/>
      <c r="F6297" s="196"/>
      <c r="G6297" s="37" t="s">
        <v>15</v>
      </c>
      <c r="H6297" s="33" t="s">
        <v>391</v>
      </c>
      <c r="I6297" s="13" t="s">
        <v>392</v>
      </c>
      <c r="J6297" s="38" t="s">
        <v>18</v>
      </c>
    </row>
    <row r="6298" spans="2:10" x14ac:dyDescent="0.2">
      <c r="E6298" s="197"/>
      <c r="F6298" s="198"/>
      <c r="G6298" s="35"/>
      <c r="H6298" s="39"/>
      <c r="I6298" s="14"/>
      <c r="J6298" s="34"/>
    </row>
    <row r="6299" spans="2:10" x14ac:dyDescent="0.2">
      <c r="E6299" s="91" t="s">
        <v>15</v>
      </c>
      <c r="F6299" s="46"/>
      <c r="G6299" s="36">
        <v>398</v>
      </c>
      <c r="H6299" s="17">
        <v>53</v>
      </c>
      <c r="I6299" s="17">
        <v>297</v>
      </c>
      <c r="J6299" s="47">
        <v>48</v>
      </c>
    </row>
    <row r="6300" spans="2:10" x14ac:dyDescent="0.2">
      <c r="E6300" s="4" t="s">
        <v>81</v>
      </c>
      <c r="F6300" s="5"/>
      <c r="G6300" s="19">
        <v>17</v>
      </c>
      <c r="H6300" s="27">
        <v>3</v>
      </c>
      <c r="I6300" s="3">
        <v>9</v>
      </c>
      <c r="J6300" s="26">
        <v>5</v>
      </c>
    </row>
    <row r="6301" spans="2:10" x14ac:dyDescent="0.2">
      <c r="E6301" s="4" t="s">
        <v>82</v>
      </c>
      <c r="F6301" s="5"/>
      <c r="G6301" s="6">
        <v>33</v>
      </c>
      <c r="H6301" s="8">
        <v>8</v>
      </c>
      <c r="I6301" s="1">
        <v>22</v>
      </c>
      <c r="J6301" s="9">
        <v>3</v>
      </c>
    </row>
    <row r="6302" spans="2:10" x14ac:dyDescent="0.2">
      <c r="E6302" s="4" t="s">
        <v>83</v>
      </c>
      <c r="F6302" s="5"/>
      <c r="G6302" s="6">
        <v>135</v>
      </c>
      <c r="H6302" s="8">
        <v>17</v>
      </c>
      <c r="I6302" s="1">
        <v>96</v>
      </c>
      <c r="J6302" s="9">
        <v>22</v>
      </c>
    </row>
    <row r="6303" spans="2:10" x14ac:dyDescent="0.2">
      <c r="E6303" s="4" t="s">
        <v>84</v>
      </c>
      <c r="F6303" s="5"/>
      <c r="G6303" s="6">
        <v>10</v>
      </c>
      <c r="H6303" s="8">
        <v>0</v>
      </c>
      <c r="I6303" s="1">
        <v>10</v>
      </c>
      <c r="J6303" s="9">
        <v>0</v>
      </c>
    </row>
    <row r="6304" spans="2:10" x14ac:dyDescent="0.2">
      <c r="E6304" s="4" t="s">
        <v>85</v>
      </c>
      <c r="F6304" s="5"/>
      <c r="G6304" s="6">
        <v>55</v>
      </c>
      <c r="H6304" s="8">
        <v>6</v>
      </c>
      <c r="I6304" s="1">
        <v>42</v>
      </c>
      <c r="J6304" s="9">
        <v>7</v>
      </c>
    </row>
    <row r="6305" spans="2:18" x14ac:dyDescent="0.2">
      <c r="E6305" s="4" t="s">
        <v>86</v>
      </c>
      <c r="F6305" s="5"/>
      <c r="G6305" s="6">
        <v>64</v>
      </c>
      <c r="H6305" s="8">
        <v>7</v>
      </c>
      <c r="I6305" s="1">
        <v>49</v>
      </c>
      <c r="J6305" s="9">
        <v>8</v>
      </c>
    </row>
    <row r="6306" spans="2:18" x14ac:dyDescent="0.2">
      <c r="E6306" s="4" t="s">
        <v>87</v>
      </c>
      <c r="F6306" s="5"/>
      <c r="G6306" s="6">
        <v>22</v>
      </c>
      <c r="H6306" s="8">
        <v>2</v>
      </c>
      <c r="I6306" s="1">
        <v>18</v>
      </c>
      <c r="J6306" s="9">
        <v>2</v>
      </c>
    </row>
    <row r="6307" spans="2:18" x14ac:dyDescent="0.2">
      <c r="E6307" s="4" t="s">
        <v>88</v>
      </c>
      <c r="F6307" s="5"/>
      <c r="G6307" s="6">
        <v>9</v>
      </c>
      <c r="H6307" s="8">
        <v>3</v>
      </c>
      <c r="I6307" s="1">
        <v>5</v>
      </c>
      <c r="J6307" s="9">
        <v>1</v>
      </c>
    </row>
    <row r="6308" spans="2:18" x14ac:dyDescent="0.2">
      <c r="E6308" s="4" t="s">
        <v>89</v>
      </c>
      <c r="F6308" s="5"/>
      <c r="G6308" s="6">
        <v>24</v>
      </c>
      <c r="H6308" s="8">
        <v>3</v>
      </c>
      <c r="I6308" s="1">
        <v>21</v>
      </c>
      <c r="J6308" s="9">
        <v>0</v>
      </c>
    </row>
    <row r="6309" spans="2:18" x14ac:dyDescent="0.2">
      <c r="E6309" s="4" t="s">
        <v>90</v>
      </c>
      <c r="F6309" s="5"/>
      <c r="G6309" s="6">
        <v>25</v>
      </c>
      <c r="H6309" s="8">
        <v>3</v>
      </c>
      <c r="I6309" s="1">
        <v>22</v>
      </c>
      <c r="J6309" s="9">
        <v>0</v>
      </c>
    </row>
    <row r="6310" spans="2:18" x14ac:dyDescent="0.2">
      <c r="E6310" s="57" t="s">
        <v>91</v>
      </c>
      <c r="F6310" s="59"/>
      <c r="G6310" s="55">
        <v>4</v>
      </c>
      <c r="H6310" s="77">
        <v>1</v>
      </c>
      <c r="I6310" s="32">
        <v>3</v>
      </c>
      <c r="J6310" s="80">
        <v>0</v>
      </c>
    </row>
    <row r="6312" spans="2:18" x14ac:dyDescent="0.2">
      <c r="B6312" s="40" t="str">
        <f xml:space="preserve"> HYPERLINK("#'目次'!B267", "[261]")</f>
        <v>[261]</v>
      </c>
      <c r="C6312" s="23" t="s">
        <v>396</v>
      </c>
    </row>
    <row r="6313" spans="2:18" x14ac:dyDescent="0.2">
      <c r="C6313" s="186" t="s">
        <v>397</v>
      </c>
    </row>
    <row r="6315" spans="2:18" x14ac:dyDescent="0.2">
      <c r="C6315" s="23" t="s">
        <v>14</v>
      </c>
    </row>
    <row r="6316" spans="2:18" ht="48" x14ac:dyDescent="0.2">
      <c r="D6316" s="195"/>
      <c r="E6316" s="196"/>
      <c r="F6316" s="196"/>
      <c r="G6316" s="37" t="s">
        <v>15</v>
      </c>
      <c r="H6316" s="33" t="s">
        <v>347</v>
      </c>
      <c r="I6316" s="13" t="s">
        <v>348</v>
      </c>
      <c r="J6316" s="13" t="s">
        <v>349</v>
      </c>
      <c r="K6316" s="13" t="s">
        <v>350</v>
      </c>
      <c r="L6316" s="13" t="s">
        <v>351</v>
      </c>
      <c r="M6316" s="13" t="s">
        <v>352</v>
      </c>
      <c r="N6316" s="13" t="s">
        <v>353</v>
      </c>
      <c r="O6316" s="13" t="s">
        <v>354</v>
      </c>
      <c r="P6316" s="13" t="s">
        <v>355</v>
      </c>
      <c r="Q6316" s="13" t="s">
        <v>99</v>
      </c>
      <c r="R6316" s="38" t="s">
        <v>18</v>
      </c>
    </row>
    <row r="6317" spans="2:18" x14ac:dyDescent="0.2">
      <c r="D6317" s="197"/>
      <c r="E6317" s="198"/>
      <c r="F6317" s="198"/>
      <c r="G6317" s="35"/>
      <c r="H6317" s="39"/>
      <c r="I6317" s="14"/>
      <c r="J6317" s="14"/>
      <c r="K6317" s="14"/>
      <c r="L6317" s="14"/>
      <c r="M6317" s="14"/>
      <c r="N6317" s="14"/>
      <c r="O6317" s="14"/>
      <c r="P6317" s="14"/>
      <c r="Q6317" s="14"/>
      <c r="R6317" s="34"/>
    </row>
    <row r="6318" spans="2:18" x14ac:dyDescent="0.2">
      <c r="D6318" s="56"/>
      <c r="E6318" s="58" t="s">
        <v>15</v>
      </c>
      <c r="F6318" s="46"/>
      <c r="G6318" s="36">
        <v>53</v>
      </c>
      <c r="H6318" s="17">
        <v>24</v>
      </c>
      <c r="I6318" s="17">
        <v>23</v>
      </c>
      <c r="J6318" s="17">
        <v>19</v>
      </c>
      <c r="K6318" s="17">
        <v>2</v>
      </c>
      <c r="L6318" s="17">
        <v>2</v>
      </c>
      <c r="M6318" s="17">
        <v>4</v>
      </c>
      <c r="N6318" s="17">
        <v>1</v>
      </c>
      <c r="O6318" s="17">
        <v>1</v>
      </c>
      <c r="P6318" s="17">
        <v>4</v>
      </c>
      <c r="Q6318" s="17">
        <v>0</v>
      </c>
      <c r="R6318" s="47">
        <v>3</v>
      </c>
    </row>
    <row r="6319" spans="2:18" x14ac:dyDescent="0.2">
      <c r="D6319" s="199" t="s">
        <v>19</v>
      </c>
      <c r="E6319" s="22" t="s">
        <v>20</v>
      </c>
      <c r="F6319" s="21"/>
      <c r="G6319" s="19">
        <v>11</v>
      </c>
      <c r="H6319" s="27">
        <v>4</v>
      </c>
      <c r="I6319" s="3">
        <v>3</v>
      </c>
      <c r="J6319" s="3">
        <v>4</v>
      </c>
      <c r="K6319" s="3">
        <v>0</v>
      </c>
      <c r="L6319" s="3">
        <v>0</v>
      </c>
      <c r="M6319" s="3">
        <v>1</v>
      </c>
      <c r="N6319" s="3">
        <v>0</v>
      </c>
      <c r="O6319" s="3">
        <v>0</v>
      </c>
      <c r="P6319" s="3">
        <v>1</v>
      </c>
      <c r="Q6319" s="3">
        <v>0</v>
      </c>
      <c r="R6319" s="26">
        <v>0</v>
      </c>
    </row>
    <row r="6320" spans="2:18" x14ac:dyDescent="0.2">
      <c r="D6320" s="200"/>
      <c r="E6320" s="4" t="s">
        <v>21</v>
      </c>
      <c r="F6320" s="5"/>
      <c r="G6320" s="6">
        <v>16</v>
      </c>
      <c r="H6320" s="8">
        <v>8</v>
      </c>
      <c r="I6320" s="1">
        <v>7</v>
      </c>
      <c r="J6320" s="1">
        <v>7</v>
      </c>
      <c r="K6320" s="1">
        <v>2</v>
      </c>
      <c r="L6320" s="1">
        <v>1</v>
      </c>
      <c r="M6320" s="1">
        <v>3</v>
      </c>
      <c r="N6320" s="1">
        <v>1</v>
      </c>
      <c r="O6320" s="1">
        <v>1</v>
      </c>
      <c r="P6320" s="1">
        <v>1</v>
      </c>
      <c r="Q6320" s="1">
        <v>0</v>
      </c>
      <c r="R6320" s="9">
        <v>2</v>
      </c>
    </row>
    <row r="6321" spans="4:18" x14ac:dyDescent="0.2">
      <c r="D6321" s="200"/>
      <c r="E6321" s="4" t="s">
        <v>22</v>
      </c>
      <c r="F6321" s="5"/>
      <c r="G6321" s="6">
        <v>7</v>
      </c>
      <c r="H6321" s="8">
        <v>5</v>
      </c>
      <c r="I6321" s="1">
        <v>2</v>
      </c>
      <c r="J6321" s="1">
        <v>3</v>
      </c>
      <c r="K6321" s="1">
        <v>0</v>
      </c>
      <c r="L6321" s="1">
        <v>0</v>
      </c>
      <c r="M6321" s="1">
        <v>0</v>
      </c>
      <c r="N6321" s="1">
        <v>0</v>
      </c>
      <c r="O6321" s="1">
        <v>0</v>
      </c>
      <c r="P6321" s="1">
        <v>0</v>
      </c>
      <c r="Q6321" s="1">
        <v>0</v>
      </c>
      <c r="R6321" s="9">
        <v>0</v>
      </c>
    </row>
    <row r="6322" spans="4:18" x14ac:dyDescent="0.2">
      <c r="D6322" s="200"/>
      <c r="E6322" s="4" t="s">
        <v>23</v>
      </c>
      <c r="F6322" s="5"/>
      <c r="G6322" s="6">
        <v>7</v>
      </c>
      <c r="H6322" s="8">
        <v>2</v>
      </c>
      <c r="I6322" s="1">
        <v>3</v>
      </c>
      <c r="J6322" s="1">
        <v>3</v>
      </c>
      <c r="K6322" s="1">
        <v>0</v>
      </c>
      <c r="L6322" s="1">
        <v>1</v>
      </c>
      <c r="M6322" s="1">
        <v>0</v>
      </c>
      <c r="N6322" s="1">
        <v>0</v>
      </c>
      <c r="O6322" s="1">
        <v>0</v>
      </c>
      <c r="P6322" s="1">
        <v>0</v>
      </c>
      <c r="Q6322" s="1">
        <v>0</v>
      </c>
      <c r="R6322" s="9">
        <v>0</v>
      </c>
    </row>
    <row r="6323" spans="4:18" x14ac:dyDescent="0.2">
      <c r="D6323" s="200"/>
      <c r="E6323" s="4" t="s">
        <v>24</v>
      </c>
      <c r="F6323" s="5"/>
      <c r="G6323" s="6">
        <v>12</v>
      </c>
      <c r="H6323" s="8">
        <v>5</v>
      </c>
      <c r="I6323" s="1">
        <v>8</v>
      </c>
      <c r="J6323" s="1">
        <v>2</v>
      </c>
      <c r="K6323" s="1">
        <v>0</v>
      </c>
      <c r="L6323" s="1">
        <v>0</v>
      </c>
      <c r="M6323" s="1">
        <v>0</v>
      </c>
      <c r="N6323" s="1">
        <v>0</v>
      </c>
      <c r="O6323" s="1">
        <v>0</v>
      </c>
      <c r="P6323" s="1">
        <v>2</v>
      </c>
      <c r="Q6323" s="1">
        <v>0</v>
      </c>
      <c r="R6323" s="9">
        <v>1</v>
      </c>
    </row>
    <row r="6324" spans="4:18" x14ac:dyDescent="0.2">
      <c r="D6324" s="199" t="s">
        <v>25</v>
      </c>
      <c r="E6324" s="22" t="s">
        <v>26</v>
      </c>
      <c r="F6324" s="21"/>
      <c r="G6324" s="19">
        <v>13</v>
      </c>
      <c r="H6324" s="27">
        <v>8</v>
      </c>
      <c r="I6324" s="3">
        <v>4</v>
      </c>
      <c r="J6324" s="3">
        <v>2</v>
      </c>
      <c r="K6324" s="3">
        <v>0</v>
      </c>
      <c r="L6324" s="3">
        <v>1</v>
      </c>
      <c r="M6324" s="3">
        <v>0</v>
      </c>
      <c r="N6324" s="3">
        <v>0</v>
      </c>
      <c r="O6324" s="3">
        <v>0</v>
      </c>
      <c r="P6324" s="3">
        <v>1</v>
      </c>
      <c r="Q6324" s="3">
        <v>0</v>
      </c>
      <c r="R6324" s="26">
        <v>1</v>
      </c>
    </row>
    <row r="6325" spans="4:18" x14ac:dyDescent="0.2">
      <c r="D6325" s="200"/>
      <c r="E6325" s="4" t="s">
        <v>27</v>
      </c>
      <c r="F6325" s="5"/>
      <c r="G6325" s="6">
        <v>20</v>
      </c>
      <c r="H6325" s="8">
        <v>9</v>
      </c>
      <c r="I6325" s="1">
        <v>8</v>
      </c>
      <c r="J6325" s="1">
        <v>7</v>
      </c>
      <c r="K6325" s="1">
        <v>0</v>
      </c>
      <c r="L6325" s="1">
        <v>0</v>
      </c>
      <c r="M6325" s="1">
        <v>1</v>
      </c>
      <c r="N6325" s="1">
        <v>0</v>
      </c>
      <c r="O6325" s="1">
        <v>0</v>
      </c>
      <c r="P6325" s="1">
        <v>1</v>
      </c>
      <c r="Q6325" s="1">
        <v>0</v>
      </c>
      <c r="R6325" s="9">
        <v>1</v>
      </c>
    </row>
    <row r="6326" spans="4:18" x14ac:dyDescent="0.2">
      <c r="D6326" s="200"/>
      <c r="E6326" s="4" t="s">
        <v>28</v>
      </c>
      <c r="F6326" s="5"/>
      <c r="G6326" s="6">
        <v>15</v>
      </c>
      <c r="H6326" s="8">
        <v>7</v>
      </c>
      <c r="I6326" s="1">
        <v>7</v>
      </c>
      <c r="J6326" s="1">
        <v>7</v>
      </c>
      <c r="K6326" s="1">
        <v>2</v>
      </c>
      <c r="L6326" s="1">
        <v>1</v>
      </c>
      <c r="M6326" s="1">
        <v>3</v>
      </c>
      <c r="N6326" s="1">
        <v>1</v>
      </c>
      <c r="O6326" s="1">
        <v>1</v>
      </c>
      <c r="P6326" s="1">
        <v>2</v>
      </c>
      <c r="Q6326" s="1">
        <v>0</v>
      </c>
      <c r="R6326" s="9">
        <v>1</v>
      </c>
    </row>
    <row r="6327" spans="4:18" x14ac:dyDescent="0.2">
      <c r="D6327" s="200"/>
      <c r="E6327" s="4" t="s">
        <v>29</v>
      </c>
      <c r="F6327" s="5"/>
      <c r="G6327" s="6">
        <v>5</v>
      </c>
      <c r="H6327" s="8">
        <v>0</v>
      </c>
      <c r="I6327" s="1">
        <v>4</v>
      </c>
      <c r="J6327" s="1">
        <v>3</v>
      </c>
      <c r="K6327" s="1">
        <v>0</v>
      </c>
      <c r="L6327" s="1">
        <v>0</v>
      </c>
      <c r="M6327" s="1">
        <v>0</v>
      </c>
      <c r="N6327" s="1">
        <v>0</v>
      </c>
      <c r="O6327" s="1">
        <v>0</v>
      </c>
      <c r="P6327" s="1">
        <v>0</v>
      </c>
      <c r="Q6327" s="1">
        <v>0</v>
      </c>
      <c r="R6327" s="9">
        <v>0</v>
      </c>
    </row>
    <row r="6328" spans="4:18" x14ac:dyDescent="0.2">
      <c r="D6328" s="199" t="s">
        <v>30</v>
      </c>
      <c r="E6328" s="22" t="s">
        <v>31</v>
      </c>
      <c r="F6328" s="21"/>
      <c r="G6328" s="19">
        <v>28</v>
      </c>
      <c r="H6328" s="27">
        <v>14</v>
      </c>
      <c r="I6328" s="3">
        <v>13</v>
      </c>
      <c r="J6328" s="3">
        <v>5</v>
      </c>
      <c r="K6328" s="3">
        <v>1</v>
      </c>
      <c r="L6328" s="3">
        <v>2</v>
      </c>
      <c r="M6328" s="3">
        <v>2</v>
      </c>
      <c r="N6328" s="3">
        <v>1</v>
      </c>
      <c r="O6328" s="3">
        <v>1</v>
      </c>
      <c r="P6328" s="3">
        <v>3</v>
      </c>
      <c r="Q6328" s="3">
        <v>0</v>
      </c>
      <c r="R6328" s="26">
        <v>3</v>
      </c>
    </row>
    <row r="6329" spans="4:18" x14ac:dyDescent="0.2">
      <c r="D6329" s="200"/>
      <c r="E6329" s="4" t="s">
        <v>32</v>
      </c>
      <c r="F6329" s="5"/>
      <c r="G6329" s="6">
        <v>25</v>
      </c>
      <c r="H6329" s="8">
        <v>10</v>
      </c>
      <c r="I6329" s="1">
        <v>10</v>
      </c>
      <c r="J6329" s="1">
        <v>14</v>
      </c>
      <c r="K6329" s="1">
        <v>1</v>
      </c>
      <c r="L6329" s="1">
        <v>0</v>
      </c>
      <c r="M6329" s="1">
        <v>2</v>
      </c>
      <c r="N6329" s="1">
        <v>0</v>
      </c>
      <c r="O6329" s="1">
        <v>0</v>
      </c>
      <c r="P6329" s="1">
        <v>1</v>
      </c>
      <c r="Q6329" s="1">
        <v>0</v>
      </c>
      <c r="R6329" s="9">
        <v>0</v>
      </c>
    </row>
    <row r="6330" spans="4:18" x14ac:dyDescent="0.2">
      <c r="D6330" s="199" t="s">
        <v>33</v>
      </c>
      <c r="E6330" s="22" t="s">
        <v>34</v>
      </c>
      <c r="F6330" s="21"/>
      <c r="G6330" s="19">
        <v>12</v>
      </c>
      <c r="H6330" s="27">
        <v>5</v>
      </c>
      <c r="I6330" s="3">
        <v>9</v>
      </c>
      <c r="J6330" s="3">
        <v>3</v>
      </c>
      <c r="K6330" s="3">
        <v>2</v>
      </c>
      <c r="L6330" s="3">
        <v>2</v>
      </c>
      <c r="M6330" s="3">
        <v>1</v>
      </c>
      <c r="N6330" s="3">
        <v>1</v>
      </c>
      <c r="O6330" s="3">
        <v>1</v>
      </c>
      <c r="P6330" s="3">
        <v>1</v>
      </c>
      <c r="Q6330" s="3">
        <v>0</v>
      </c>
      <c r="R6330" s="26">
        <v>1</v>
      </c>
    </row>
    <row r="6331" spans="4:18" x14ac:dyDescent="0.2">
      <c r="D6331" s="200"/>
      <c r="E6331" s="4" t="s">
        <v>35</v>
      </c>
      <c r="F6331" s="5"/>
      <c r="G6331" s="6">
        <v>8</v>
      </c>
      <c r="H6331" s="8">
        <v>4</v>
      </c>
      <c r="I6331" s="1">
        <v>4</v>
      </c>
      <c r="J6331" s="1">
        <v>2</v>
      </c>
      <c r="K6331" s="1">
        <v>0</v>
      </c>
      <c r="L6331" s="1">
        <v>0</v>
      </c>
      <c r="M6331" s="1">
        <v>0</v>
      </c>
      <c r="N6331" s="1">
        <v>0</v>
      </c>
      <c r="O6331" s="1">
        <v>0</v>
      </c>
      <c r="P6331" s="1">
        <v>0</v>
      </c>
      <c r="Q6331" s="1">
        <v>0</v>
      </c>
      <c r="R6331" s="9">
        <v>0</v>
      </c>
    </row>
    <row r="6332" spans="4:18" x14ac:dyDescent="0.2">
      <c r="D6332" s="200"/>
      <c r="E6332" s="4" t="s">
        <v>36</v>
      </c>
      <c r="F6332" s="5"/>
      <c r="G6332" s="6">
        <v>7</v>
      </c>
      <c r="H6332" s="8">
        <v>4</v>
      </c>
      <c r="I6332" s="1">
        <v>1</v>
      </c>
      <c r="J6332" s="1">
        <v>3</v>
      </c>
      <c r="K6332" s="1">
        <v>0</v>
      </c>
      <c r="L6332" s="1">
        <v>0</v>
      </c>
      <c r="M6332" s="1">
        <v>1</v>
      </c>
      <c r="N6332" s="1">
        <v>0</v>
      </c>
      <c r="O6332" s="1">
        <v>0</v>
      </c>
      <c r="P6332" s="1">
        <v>0</v>
      </c>
      <c r="Q6332" s="1">
        <v>0</v>
      </c>
      <c r="R6332" s="9">
        <v>1</v>
      </c>
    </row>
    <row r="6333" spans="4:18" x14ac:dyDescent="0.2">
      <c r="D6333" s="200"/>
      <c r="E6333" s="4" t="s">
        <v>37</v>
      </c>
      <c r="F6333" s="5"/>
      <c r="G6333" s="6">
        <v>12</v>
      </c>
      <c r="H6333" s="8">
        <v>5</v>
      </c>
      <c r="I6333" s="1">
        <v>5</v>
      </c>
      <c r="J6333" s="1">
        <v>3</v>
      </c>
      <c r="K6333" s="1">
        <v>0</v>
      </c>
      <c r="L6333" s="1">
        <v>0</v>
      </c>
      <c r="M6333" s="1">
        <v>0</v>
      </c>
      <c r="N6333" s="1">
        <v>0</v>
      </c>
      <c r="O6333" s="1">
        <v>0</v>
      </c>
      <c r="P6333" s="1">
        <v>2</v>
      </c>
      <c r="Q6333" s="1">
        <v>0</v>
      </c>
      <c r="R6333" s="9">
        <v>1</v>
      </c>
    </row>
    <row r="6334" spans="4:18" x14ac:dyDescent="0.2">
      <c r="D6334" s="200"/>
      <c r="E6334" s="4" t="s">
        <v>38</v>
      </c>
      <c r="F6334" s="5"/>
      <c r="G6334" s="6">
        <v>4</v>
      </c>
      <c r="H6334" s="8">
        <v>0</v>
      </c>
      <c r="I6334" s="1">
        <v>0</v>
      </c>
      <c r="J6334" s="1">
        <v>4</v>
      </c>
      <c r="K6334" s="1">
        <v>0</v>
      </c>
      <c r="L6334" s="1">
        <v>0</v>
      </c>
      <c r="M6334" s="1">
        <v>1</v>
      </c>
      <c r="N6334" s="1">
        <v>0</v>
      </c>
      <c r="O6334" s="1">
        <v>0</v>
      </c>
      <c r="P6334" s="1">
        <v>0</v>
      </c>
      <c r="Q6334" s="1">
        <v>0</v>
      </c>
      <c r="R6334" s="9">
        <v>0</v>
      </c>
    </row>
    <row r="6335" spans="4:18" x14ac:dyDescent="0.2">
      <c r="D6335" s="200"/>
      <c r="E6335" s="4" t="s">
        <v>39</v>
      </c>
      <c r="F6335" s="5"/>
      <c r="G6335" s="6">
        <v>6</v>
      </c>
      <c r="H6335" s="8">
        <v>3</v>
      </c>
      <c r="I6335" s="1">
        <v>2</v>
      </c>
      <c r="J6335" s="1">
        <v>3</v>
      </c>
      <c r="K6335" s="1">
        <v>0</v>
      </c>
      <c r="L6335" s="1">
        <v>0</v>
      </c>
      <c r="M6335" s="1">
        <v>1</v>
      </c>
      <c r="N6335" s="1">
        <v>0</v>
      </c>
      <c r="O6335" s="1">
        <v>0</v>
      </c>
      <c r="P6335" s="1">
        <v>1</v>
      </c>
      <c r="Q6335" s="1">
        <v>0</v>
      </c>
      <c r="R6335" s="9">
        <v>0</v>
      </c>
    </row>
    <row r="6336" spans="4:18" x14ac:dyDescent="0.2">
      <c r="D6336" s="201"/>
      <c r="E6336" s="57" t="s">
        <v>40</v>
      </c>
      <c r="F6336" s="59"/>
      <c r="G6336" s="55">
        <v>4</v>
      </c>
      <c r="H6336" s="77">
        <v>3</v>
      </c>
      <c r="I6336" s="32">
        <v>2</v>
      </c>
      <c r="J6336" s="32">
        <v>1</v>
      </c>
      <c r="K6336" s="32">
        <v>0</v>
      </c>
      <c r="L6336" s="32">
        <v>0</v>
      </c>
      <c r="M6336" s="32">
        <v>0</v>
      </c>
      <c r="N6336" s="32">
        <v>0</v>
      </c>
      <c r="O6336" s="32">
        <v>0</v>
      </c>
      <c r="P6336" s="32">
        <v>0</v>
      </c>
      <c r="Q6336" s="32">
        <v>0</v>
      </c>
      <c r="R6336" s="80">
        <v>0</v>
      </c>
    </row>
    <row r="6338" spans="2:18" x14ac:dyDescent="0.2">
      <c r="B6338" s="40" t="str">
        <f xml:space="preserve"> HYPERLINK("#'目次'!B268", "[262]")</f>
        <v>[262]</v>
      </c>
      <c r="C6338" s="23" t="s">
        <v>396</v>
      </c>
    </row>
    <row r="6339" spans="2:18" x14ac:dyDescent="0.2">
      <c r="C6339" s="186" t="s">
        <v>397</v>
      </c>
    </row>
    <row r="6341" spans="2:18" x14ac:dyDescent="0.2">
      <c r="C6341" s="23" t="s">
        <v>48</v>
      </c>
    </row>
    <row r="6342" spans="2:18" ht="48" x14ac:dyDescent="0.2">
      <c r="D6342" s="195"/>
      <c r="E6342" s="196"/>
      <c r="F6342" s="196"/>
      <c r="G6342" s="37" t="s">
        <v>15</v>
      </c>
      <c r="H6342" s="33" t="s">
        <v>347</v>
      </c>
      <c r="I6342" s="13" t="s">
        <v>348</v>
      </c>
      <c r="J6342" s="13" t="s">
        <v>349</v>
      </c>
      <c r="K6342" s="13" t="s">
        <v>350</v>
      </c>
      <c r="L6342" s="13" t="s">
        <v>351</v>
      </c>
      <c r="M6342" s="13" t="s">
        <v>352</v>
      </c>
      <c r="N6342" s="13" t="s">
        <v>353</v>
      </c>
      <c r="O6342" s="13" t="s">
        <v>354</v>
      </c>
      <c r="P6342" s="13" t="s">
        <v>355</v>
      </c>
      <c r="Q6342" s="13" t="s">
        <v>99</v>
      </c>
      <c r="R6342" s="38" t="s">
        <v>18</v>
      </c>
    </row>
    <row r="6343" spans="2:18" x14ac:dyDescent="0.2">
      <c r="D6343" s="197"/>
      <c r="E6343" s="198"/>
      <c r="F6343" s="198"/>
      <c r="G6343" s="35"/>
      <c r="H6343" s="39"/>
      <c r="I6343" s="14"/>
      <c r="J6343" s="14"/>
      <c r="K6343" s="14"/>
      <c r="L6343" s="14"/>
      <c r="M6343" s="14"/>
      <c r="N6343" s="14"/>
      <c r="O6343" s="14"/>
      <c r="P6343" s="14"/>
      <c r="Q6343" s="14"/>
      <c r="R6343" s="34"/>
    </row>
    <row r="6344" spans="2:18" x14ac:dyDescent="0.2">
      <c r="D6344" s="56"/>
      <c r="E6344" s="58" t="s">
        <v>15</v>
      </c>
      <c r="F6344" s="46"/>
      <c r="G6344" s="36">
        <v>53</v>
      </c>
      <c r="H6344" s="17">
        <v>24</v>
      </c>
      <c r="I6344" s="17">
        <v>23</v>
      </c>
      <c r="J6344" s="17">
        <v>19</v>
      </c>
      <c r="K6344" s="17">
        <v>2</v>
      </c>
      <c r="L6344" s="17">
        <v>2</v>
      </c>
      <c r="M6344" s="17">
        <v>4</v>
      </c>
      <c r="N6344" s="17">
        <v>1</v>
      </c>
      <c r="O6344" s="17">
        <v>1</v>
      </c>
      <c r="P6344" s="17">
        <v>4</v>
      </c>
      <c r="Q6344" s="17">
        <v>0</v>
      </c>
      <c r="R6344" s="47">
        <v>3</v>
      </c>
    </row>
    <row r="6345" spans="2:18" x14ac:dyDescent="0.2">
      <c r="D6345" s="199" t="s">
        <v>49</v>
      </c>
      <c r="E6345" s="22" t="s">
        <v>50</v>
      </c>
      <c r="F6345" s="21"/>
      <c r="G6345" s="19">
        <v>1</v>
      </c>
      <c r="H6345" s="27">
        <v>1</v>
      </c>
      <c r="I6345" s="3">
        <v>1</v>
      </c>
      <c r="J6345" s="3">
        <v>0</v>
      </c>
      <c r="K6345" s="3">
        <v>0</v>
      </c>
      <c r="L6345" s="3">
        <v>0</v>
      </c>
      <c r="M6345" s="3">
        <v>0</v>
      </c>
      <c r="N6345" s="3">
        <v>0</v>
      </c>
      <c r="O6345" s="3">
        <v>0</v>
      </c>
      <c r="P6345" s="3">
        <v>1</v>
      </c>
      <c r="Q6345" s="3">
        <v>0</v>
      </c>
      <c r="R6345" s="26">
        <v>0</v>
      </c>
    </row>
    <row r="6346" spans="2:18" x14ac:dyDescent="0.2">
      <c r="D6346" s="200"/>
      <c r="E6346" s="4" t="s">
        <v>51</v>
      </c>
      <c r="F6346" s="5"/>
      <c r="G6346" s="6">
        <v>7</v>
      </c>
      <c r="H6346" s="8">
        <v>4</v>
      </c>
      <c r="I6346" s="1">
        <v>1</v>
      </c>
      <c r="J6346" s="1">
        <v>1</v>
      </c>
      <c r="K6346" s="1">
        <v>0</v>
      </c>
      <c r="L6346" s="1">
        <v>0</v>
      </c>
      <c r="M6346" s="1">
        <v>1</v>
      </c>
      <c r="N6346" s="1">
        <v>0</v>
      </c>
      <c r="O6346" s="1">
        <v>0</v>
      </c>
      <c r="P6346" s="1">
        <v>1</v>
      </c>
      <c r="Q6346" s="1">
        <v>0</v>
      </c>
      <c r="R6346" s="9">
        <v>0</v>
      </c>
    </row>
    <row r="6347" spans="2:18" x14ac:dyDescent="0.2">
      <c r="D6347" s="200"/>
      <c r="E6347" s="4" t="s">
        <v>52</v>
      </c>
      <c r="F6347" s="5"/>
      <c r="G6347" s="6">
        <v>0</v>
      </c>
      <c r="H6347" s="8">
        <v>0</v>
      </c>
      <c r="I6347" s="1">
        <v>0</v>
      </c>
      <c r="J6347" s="1">
        <v>0</v>
      </c>
      <c r="K6347" s="1">
        <v>0</v>
      </c>
      <c r="L6347" s="1">
        <v>0</v>
      </c>
      <c r="M6347" s="1">
        <v>0</v>
      </c>
      <c r="N6347" s="1">
        <v>0</v>
      </c>
      <c r="O6347" s="1">
        <v>0</v>
      </c>
      <c r="P6347" s="1">
        <v>0</v>
      </c>
      <c r="Q6347" s="1">
        <v>0</v>
      </c>
      <c r="R6347" s="9">
        <v>0</v>
      </c>
    </row>
    <row r="6348" spans="2:18" x14ac:dyDescent="0.2">
      <c r="D6348" s="200"/>
      <c r="E6348" s="4" t="s">
        <v>53</v>
      </c>
      <c r="F6348" s="5"/>
      <c r="G6348" s="6">
        <v>2</v>
      </c>
      <c r="H6348" s="8">
        <v>1</v>
      </c>
      <c r="I6348" s="1">
        <v>0</v>
      </c>
      <c r="J6348" s="1">
        <v>1</v>
      </c>
      <c r="K6348" s="1">
        <v>0</v>
      </c>
      <c r="L6348" s="1">
        <v>0</v>
      </c>
      <c r="M6348" s="1">
        <v>0</v>
      </c>
      <c r="N6348" s="1">
        <v>0</v>
      </c>
      <c r="O6348" s="1">
        <v>0</v>
      </c>
      <c r="P6348" s="1">
        <v>0</v>
      </c>
      <c r="Q6348" s="1">
        <v>0</v>
      </c>
      <c r="R6348" s="9">
        <v>0</v>
      </c>
    </row>
    <row r="6349" spans="2:18" x14ac:dyDescent="0.2">
      <c r="D6349" s="200"/>
      <c r="E6349" s="4" t="s">
        <v>54</v>
      </c>
      <c r="F6349" s="5"/>
      <c r="G6349" s="6">
        <v>10</v>
      </c>
      <c r="H6349" s="8">
        <v>5</v>
      </c>
      <c r="I6349" s="1">
        <v>6</v>
      </c>
      <c r="J6349" s="1">
        <v>3</v>
      </c>
      <c r="K6349" s="1">
        <v>0</v>
      </c>
      <c r="L6349" s="1">
        <v>0</v>
      </c>
      <c r="M6349" s="1">
        <v>0</v>
      </c>
      <c r="N6349" s="1">
        <v>0</v>
      </c>
      <c r="O6349" s="1">
        <v>0</v>
      </c>
      <c r="P6349" s="1">
        <v>0</v>
      </c>
      <c r="Q6349" s="1">
        <v>0</v>
      </c>
      <c r="R6349" s="9">
        <v>0</v>
      </c>
    </row>
    <row r="6350" spans="2:18" x14ac:dyDescent="0.2">
      <c r="D6350" s="200"/>
      <c r="E6350" s="4" t="s">
        <v>55</v>
      </c>
      <c r="F6350" s="5"/>
      <c r="G6350" s="6">
        <v>6</v>
      </c>
      <c r="H6350" s="8">
        <v>2</v>
      </c>
      <c r="I6350" s="1">
        <v>2</v>
      </c>
      <c r="J6350" s="1">
        <v>3</v>
      </c>
      <c r="K6350" s="1">
        <v>0</v>
      </c>
      <c r="L6350" s="1">
        <v>0</v>
      </c>
      <c r="M6350" s="1">
        <v>2</v>
      </c>
      <c r="N6350" s="1">
        <v>0</v>
      </c>
      <c r="O6350" s="1">
        <v>0</v>
      </c>
      <c r="P6350" s="1">
        <v>0</v>
      </c>
      <c r="Q6350" s="1">
        <v>0</v>
      </c>
      <c r="R6350" s="9">
        <v>2</v>
      </c>
    </row>
    <row r="6351" spans="2:18" x14ac:dyDescent="0.2">
      <c r="D6351" s="200"/>
      <c r="E6351" s="4" t="s">
        <v>56</v>
      </c>
      <c r="F6351" s="5"/>
      <c r="G6351" s="6">
        <v>5</v>
      </c>
      <c r="H6351" s="8">
        <v>2</v>
      </c>
      <c r="I6351" s="1">
        <v>0</v>
      </c>
      <c r="J6351" s="1">
        <v>3</v>
      </c>
      <c r="K6351" s="1">
        <v>0</v>
      </c>
      <c r="L6351" s="1">
        <v>0</v>
      </c>
      <c r="M6351" s="1">
        <v>0</v>
      </c>
      <c r="N6351" s="1">
        <v>0</v>
      </c>
      <c r="O6351" s="1">
        <v>0</v>
      </c>
      <c r="P6351" s="1">
        <v>0</v>
      </c>
      <c r="Q6351" s="1">
        <v>0</v>
      </c>
      <c r="R6351" s="9">
        <v>0</v>
      </c>
    </row>
    <row r="6352" spans="2:18" x14ac:dyDescent="0.2">
      <c r="D6352" s="200"/>
      <c r="E6352" s="4" t="s">
        <v>57</v>
      </c>
      <c r="F6352" s="5"/>
      <c r="G6352" s="6">
        <v>4</v>
      </c>
      <c r="H6352" s="8">
        <v>2</v>
      </c>
      <c r="I6352" s="1">
        <v>2</v>
      </c>
      <c r="J6352" s="1">
        <v>2</v>
      </c>
      <c r="K6352" s="1">
        <v>0</v>
      </c>
      <c r="L6352" s="1">
        <v>0</v>
      </c>
      <c r="M6352" s="1">
        <v>0</v>
      </c>
      <c r="N6352" s="1">
        <v>0</v>
      </c>
      <c r="O6352" s="1">
        <v>0</v>
      </c>
      <c r="P6352" s="1">
        <v>0</v>
      </c>
      <c r="Q6352" s="1">
        <v>0</v>
      </c>
      <c r="R6352" s="9">
        <v>0</v>
      </c>
    </row>
    <row r="6353" spans="2:18" x14ac:dyDescent="0.2">
      <c r="D6353" s="200"/>
      <c r="E6353" s="4" t="s">
        <v>58</v>
      </c>
      <c r="F6353" s="5"/>
      <c r="G6353" s="6">
        <v>16</v>
      </c>
      <c r="H6353" s="8">
        <v>6</v>
      </c>
      <c r="I6353" s="1">
        <v>10</v>
      </c>
      <c r="J6353" s="1">
        <v>5</v>
      </c>
      <c r="K6353" s="1">
        <v>2</v>
      </c>
      <c r="L6353" s="1">
        <v>2</v>
      </c>
      <c r="M6353" s="1">
        <v>1</v>
      </c>
      <c r="N6353" s="1">
        <v>1</v>
      </c>
      <c r="O6353" s="1">
        <v>1</v>
      </c>
      <c r="P6353" s="1">
        <v>1</v>
      </c>
      <c r="Q6353" s="1">
        <v>0</v>
      </c>
      <c r="R6353" s="9">
        <v>1</v>
      </c>
    </row>
    <row r="6354" spans="2:18" x14ac:dyDescent="0.2">
      <c r="D6354" s="200"/>
      <c r="E6354" s="4" t="s">
        <v>59</v>
      </c>
      <c r="F6354" s="5"/>
      <c r="G6354" s="6">
        <v>2</v>
      </c>
      <c r="H6354" s="8">
        <v>1</v>
      </c>
      <c r="I6354" s="1">
        <v>1</v>
      </c>
      <c r="J6354" s="1">
        <v>1</v>
      </c>
      <c r="K6354" s="1">
        <v>0</v>
      </c>
      <c r="L6354" s="1">
        <v>0</v>
      </c>
      <c r="M6354" s="1">
        <v>0</v>
      </c>
      <c r="N6354" s="1">
        <v>0</v>
      </c>
      <c r="O6354" s="1">
        <v>0</v>
      </c>
      <c r="P6354" s="1">
        <v>1</v>
      </c>
      <c r="Q6354" s="1">
        <v>0</v>
      </c>
      <c r="R6354" s="9">
        <v>0</v>
      </c>
    </row>
    <row r="6355" spans="2:18" x14ac:dyDescent="0.2">
      <c r="D6355" s="199" t="s">
        <v>60</v>
      </c>
      <c r="E6355" s="22" t="s">
        <v>61</v>
      </c>
      <c r="F6355" s="21"/>
      <c r="G6355" s="19">
        <v>7</v>
      </c>
      <c r="H6355" s="27">
        <v>2</v>
      </c>
      <c r="I6355" s="3">
        <v>2</v>
      </c>
      <c r="J6355" s="3">
        <v>2</v>
      </c>
      <c r="K6355" s="3">
        <v>0</v>
      </c>
      <c r="L6355" s="3">
        <v>0</v>
      </c>
      <c r="M6355" s="3">
        <v>0</v>
      </c>
      <c r="N6355" s="3">
        <v>0</v>
      </c>
      <c r="O6355" s="3">
        <v>0</v>
      </c>
      <c r="P6355" s="3">
        <v>1</v>
      </c>
      <c r="Q6355" s="3">
        <v>0</v>
      </c>
      <c r="R6355" s="26">
        <v>2</v>
      </c>
    </row>
    <row r="6356" spans="2:18" x14ac:dyDescent="0.2">
      <c r="D6356" s="200"/>
      <c r="E6356" s="4" t="s">
        <v>62</v>
      </c>
      <c r="F6356" s="5"/>
      <c r="G6356" s="6">
        <v>6</v>
      </c>
      <c r="H6356" s="8">
        <v>2</v>
      </c>
      <c r="I6356" s="1">
        <v>2</v>
      </c>
      <c r="J6356" s="1">
        <v>3</v>
      </c>
      <c r="K6356" s="1">
        <v>0</v>
      </c>
      <c r="L6356" s="1">
        <v>1</v>
      </c>
      <c r="M6356" s="1">
        <v>0</v>
      </c>
      <c r="N6356" s="1">
        <v>0</v>
      </c>
      <c r="O6356" s="1">
        <v>0</v>
      </c>
      <c r="P6356" s="1">
        <v>1</v>
      </c>
      <c r="Q6356" s="1">
        <v>0</v>
      </c>
      <c r="R6356" s="9">
        <v>0</v>
      </c>
    </row>
    <row r="6357" spans="2:18" x14ac:dyDescent="0.2">
      <c r="D6357" s="200"/>
      <c r="E6357" s="4" t="s">
        <v>63</v>
      </c>
      <c r="F6357" s="5"/>
      <c r="G6357" s="6">
        <v>10</v>
      </c>
      <c r="H6357" s="8">
        <v>4</v>
      </c>
      <c r="I6357" s="1">
        <v>5</v>
      </c>
      <c r="J6357" s="1">
        <v>2</v>
      </c>
      <c r="K6357" s="1">
        <v>0</v>
      </c>
      <c r="L6357" s="1">
        <v>0</v>
      </c>
      <c r="M6357" s="1">
        <v>0</v>
      </c>
      <c r="N6357" s="1">
        <v>0</v>
      </c>
      <c r="O6357" s="1">
        <v>0</v>
      </c>
      <c r="P6357" s="1">
        <v>0</v>
      </c>
      <c r="Q6357" s="1">
        <v>0</v>
      </c>
      <c r="R6357" s="9">
        <v>0</v>
      </c>
    </row>
    <row r="6358" spans="2:18" x14ac:dyDescent="0.2">
      <c r="D6358" s="200"/>
      <c r="E6358" s="4" t="s">
        <v>64</v>
      </c>
      <c r="F6358" s="5"/>
      <c r="G6358" s="6">
        <v>4</v>
      </c>
      <c r="H6358" s="8">
        <v>2</v>
      </c>
      <c r="I6358" s="1">
        <v>2</v>
      </c>
      <c r="J6358" s="1">
        <v>1</v>
      </c>
      <c r="K6358" s="1">
        <v>0</v>
      </c>
      <c r="L6358" s="1">
        <v>0</v>
      </c>
      <c r="M6358" s="1">
        <v>0</v>
      </c>
      <c r="N6358" s="1">
        <v>0</v>
      </c>
      <c r="O6358" s="1">
        <v>0</v>
      </c>
      <c r="P6358" s="1">
        <v>0</v>
      </c>
      <c r="Q6358" s="1">
        <v>0</v>
      </c>
      <c r="R6358" s="9">
        <v>0</v>
      </c>
    </row>
    <row r="6359" spans="2:18" x14ac:dyDescent="0.2">
      <c r="D6359" s="200"/>
      <c r="E6359" s="4" t="s">
        <v>65</v>
      </c>
      <c r="F6359" s="5"/>
      <c r="G6359" s="6">
        <v>6</v>
      </c>
      <c r="H6359" s="8">
        <v>3</v>
      </c>
      <c r="I6359" s="1">
        <v>3</v>
      </c>
      <c r="J6359" s="1">
        <v>5</v>
      </c>
      <c r="K6359" s="1">
        <v>2</v>
      </c>
      <c r="L6359" s="1">
        <v>1</v>
      </c>
      <c r="M6359" s="1">
        <v>2</v>
      </c>
      <c r="N6359" s="1">
        <v>1</v>
      </c>
      <c r="O6359" s="1">
        <v>1</v>
      </c>
      <c r="P6359" s="1">
        <v>1</v>
      </c>
      <c r="Q6359" s="1">
        <v>0</v>
      </c>
      <c r="R6359" s="9">
        <v>0</v>
      </c>
    </row>
    <row r="6360" spans="2:18" x14ac:dyDescent="0.2">
      <c r="D6360" s="200"/>
      <c r="E6360" s="4" t="s">
        <v>66</v>
      </c>
      <c r="F6360" s="5"/>
      <c r="G6360" s="6">
        <v>4</v>
      </c>
      <c r="H6360" s="8">
        <v>3</v>
      </c>
      <c r="I6360" s="1">
        <v>1</v>
      </c>
      <c r="J6360" s="1">
        <v>1</v>
      </c>
      <c r="K6360" s="1">
        <v>0</v>
      </c>
      <c r="L6360" s="1">
        <v>0</v>
      </c>
      <c r="M6360" s="1">
        <v>0</v>
      </c>
      <c r="N6360" s="1">
        <v>0</v>
      </c>
      <c r="O6360" s="1">
        <v>0</v>
      </c>
      <c r="P6360" s="1">
        <v>1</v>
      </c>
      <c r="Q6360" s="1">
        <v>0</v>
      </c>
      <c r="R6360" s="9">
        <v>0</v>
      </c>
    </row>
    <row r="6361" spans="2:18" x14ac:dyDescent="0.2">
      <c r="D6361" s="200"/>
      <c r="E6361" s="4" t="s">
        <v>67</v>
      </c>
      <c r="F6361" s="5"/>
      <c r="G6361" s="6">
        <v>7</v>
      </c>
      <c r="H6361" s="8">
        <v>4</v>
      </c>
      <c r="I6361" s="1">
        <v>3</v>
      </c>
      <c r="J6361" s="1">
        <v>1</v>
      </c>
      <c r="K6361" s="1">
        <v>0</v>
      </c>
      <c r="L6361" s="1">
        <v>0</v>
      </c>
      <c r="M6361" s="1">
        <v>1</v>
      </c>
      <c r="N6361" s="1">
        <v>0</v>
      </c>
      <c r="O6361" s="1">
        <v>0</v>
      </c>
      <c r="P6361" s="1">
        <v>0</v>
      </c>
      <c r="Q6361" s="1">
        <v>0</v>
      </c>
      <c r="R6361" s="9">
        <v>1</v>
      </c>
    </row>
    <row r="6362" spans="2:18" x14ac:dyDescent="0.2">
      <c r="D6362" s="200"/>
      <c r="E6362" s="4" t="s">
        <v>68</v>
      </c>
      <c r="F6362" s="5"/>
      <c r="G6362" s="6">
        <v>0</v>
      </c>
      <c r="H6362" s="8">
        <v>0</v>
      </c>
      <c r="I6362" s="1">
        <v>0</v>
      </c>
      <c r="J6362" s="1">
        <v>0</v>
      </c>
      <c r="K6362" s="1">
        <v>0</v>
      </c>
      <c r="L6362" s="1">
        <v>0</v>
      </c>
      <c r="M6362" s="1">
        <v>0</v>
      </c>
      <c r="N6362" s="1">
        <v>0</v>
      </c>
      <c r="O6362" s="1">
        <v>0</v>
      </c>
      <c r="P6362" s="1">
        <v>0</v>
      </c>
      <c r="Q6362" s="1">
        <v>0</v>
      </c>
      <c r="R6362" s="9">
        <v>0</v>
      </c>
    </row>
    <row r="6363" spans="2:18" x14ac:dyDescent="0.2">
      <c r="D6363" s="200"/>
      <c r="E6363" s="4" t="s">
        <v>69</v>
      </c>
      <c r="F6363" s="5"/>
      <c r="G6363" s="6">
        <v>2</v>
      </c>
      <c r="H6363" s="8">
        <v>2</v>
      </c>
      <c r="I6363" s="1">
        <v>0</v>
      </c>
      <c r="J6363" s="1">
        <v>0</v>
      </c>
      <c r="K6363" s="1">
        <v>0</v>
      </c>
      <c r="L6363" s="1">
        <v>0</v>
      </c>
      <c r="M6363" s="1">
        <v>0</v>
      </c>
      <c r="N6363" s="1">
        <v>0</v>
      </c>
      <c r="O6363" s="1">
        <v>0</v>
      </c>
      <c r="P6363" s="1">
        <v>0</v>
      </c>
      <c r="Q6363" s="1">
        <v>0</v>
      </c>
      <c r="R6363" s="9">
        <v>0</v>
      </c>
    </row>
    <row r="6364" spans="2:18" x14ac:dyDescent="0.2">
      <c r="D6364" s="93" t="s">
        <v>70</v>
      </c>
      <c r="E6364" s="89" t="s">
        <v>18</v>
      </c>
      <c r="F6364" s="92"/>
      <c r="G6364" s="94">
        <v>0</v>
      </c>
      <c r="H6364" s="122">
        <v>0</v>
      </c>
      <c r="I6364" s="63">
        <v>0</v>
      </c>
      <c r="J6364" s="63">
        <v>0</v>
      </c>
      <c r="K6364" s="63">
        <v>0</v>
      </c>
      <c r="L6364" s="63">
        <v>0</v>
      </c>
      <c r="M6364" s="63">
        <v>0</v>
      </c>
      <c r="N6364" s="63">
        <v>0</v>
      </c>
      <c r="O6364" s="63">
        <v>0</v>
      </c>
      <c r="P6364" s="63">
        <v>0</v>
      </c>
      <c r="Q6364" s="63">
        <v>0</v>
      </c>
      <c r="R6364" s="121">
        <v>0</v>
      </c>
    </row>
    <row r="6366" spans="2:18" x14ac:dyDescent="0.2">
      <c r="B6366" s="40" t="str">
        <f xml:space="preserve"> HYPERLINK("#'目次'!B269", "[263]")</f>
        <v>[263]</v>
      </c>
      <c r="C6366" s="23" t="s">
        <v>396</v>
      </c>
    </row>
    <row r="6367" spans="2:18" x14ac:dyDescent="0.2">
      <c r="C6367" s="186" t="s">
        <v>397</v>
      </c>
    </row>
    <row r="6369" spans="3:18" x14ac:dyDescent="0.2">
      <c r="C6369" s="23" t="s">
        <v>73</v>
      </c>
    </row>
    <row r="6370" spans="3:18" ht="48" x14ac:dyDescent="0.2">
      <c r="D6370" s="195"/>
      <c r="E6370" s="196"/>
      <c r="F6370" s="196"/>
      <c r="G6370" s="37" t="s">
        <v>15</v>
      </c>
      <c r="H6370" s="33" t="s">
        <v>347</v>
      </c>
      <c r="I6370" s="13" t="s">
        <v>348</v>
      </c>
      <c r="J6370" s="13" t="s">
        <v>349</v>
      </c>
      <c r="K6370" s="13" t="s">
        <v>350</v>
      </c>
      <c r="L6370" s="13" t="s">
        <v>351</v>
      </c>
      <c r="M6370" s="13" t="s">
        <v>352</v>
      </c>
      <c r="N6370" s="13" t="s">
        <v>353</v>
      </c>
      <c r="O6370" s="13" t="s">
        <v>354</v>
      </c>
      <c r="P6370" s="13" t="s">
        <v>355</v>
      </c>
      <c r="Q6370" s="13" t="s">
        <v>99</v>
      </c>
      <c r="R6370" s="38" t="s">
        <v>18</v>
      </c>
    </row>
    <row r="6371" spans="3:18" x14ac:dyDescent="0.2">
      <c r="D6371" s="197"/>
      <c r="E6371" s="198"/>
      <c r="F6371" s="198"/>
      <c r="G6371" s="35"/>
      <c r="H6371" s="39"/>
      <c r="I6371" s="14"/>
      <c r="J6371" s="14"/>
      <c r="K6371" s="14"/>
      <c r="L6371" s="14"/>
      <c r="M6371" s="14"/>
      <c r="N6371" s="14"/>
      <c r="O6371" s="14"/>
      <c r="P6371" s="14"/>
      <c r="Q6371" s="14"/>
      <c r="R6371" s="34"/>
    </row>
    <row r="6372" spans="3:18" x14ac:dyDescent="0.2">
      <c r="D6372" s="56"/>
      <c r="E6372" s="58" t="s">
        <v>15</v>
      </c>
      <c r="F6372" s="46"/>
      <c r="G6372" s="36">
        <v>53</v>
      </c>
      <c r="H6372" s="17">
        <v>24</v>
      </c>
      <c r="I6372" s="17">
        <v>23</v>
      </c>
      <c r="J6372" s="17">
        <v>19</v>
      </c>
      <c r="K6372" s="17">
        <v>2</v>
      </c>
      <c r="L6372" s="17">
        <v>2</v>
      </c>
      <c r="M6372" s="17">
        <v>4</v>
      </c>
      <c r="N6372" s="17">
        <v>1</v>
      </c>
      <c r="O6372" s="17">
        <v>1</v>
      </c>
      <c r="P6372" s="17">
        <v>4</v>
      </c>
      <c r="Q6372" s="17">
        <v>0</v>
      </c>
      <c r="R6372" s="47">
        <v>3</v>
      </c>
    </row>
    <row r="6373" spans="3:18" x14ac:dyDescent="0.2">
      <c r="D6373" s="199" t="s">
        <v>74</v>
      </c>
      <c r="E6373" s="22" t="s">
        <v>75</v>
      </c>
      <c r="F6373" s="21"/>
      <c r="G6373" s="19">
        <v>28</v>
      </c>
      <c r="H6373" s="27">
        <v>14</v>
      </c>
      <c r="I6373" s="3">
        <v>13</v>
      </c>
      <c r="J6373" s="3">
        <v>5</v>
      </c>
      <c r="K6373" s="3">
        <v>1</v>
      </c>
      <c r="L6373" s="3">
        <v>2</v>
      </c>
      <c r="M6373" s="3">
        <v>2</v>
      </c>
      <c r="N6373" s="3">
        <v>1</v>
      </c>
      <c r="O6373" s="3">
        <v>1</v>
      </c>
      <c r="P6373" s="3">
        <v>3</v>
      </c>
      <c r="Q6373" s="3">
        <v>0</v>
      </c>
      <c r="R6373" s="26">
        <v>3</v>
      </c>
    </row>
    <row r="6374" spans="3:18" x14ac:dyDescent="0.2">
      <c r="D6374" s="200"/>
      <c r="E6374" s="4" t="s">
        <v>34</v>
      </c>
      <c r="F6374" s="5"/>
      <c r="G6374" s="6">
        <v>7</v>
      </c>
      <c r="H6374" s="8">
        <v>3</v>
      </c>
      <c r="I6374" s="1">
        <v>5</v>
      </c>
      <c r="J6374" s="1">
        <v>1</v>
      </c>
      <c r="K6374" s="1">
        <v>1</v>
      </c>
      <c r="L6374" s="1">
        <v>2</v>
      </c>
      <c r="M6374" s="1">
        <v>1</v>
      </c>
      <c r="N6374" s="1">
        <v>1</v>
      </c>
      <c r="O6374" s="1">
        <v>1</v>
      </c>
      <c r="P6374" s="1">
        <v>1</v>
      </c>
      <c r="Q6374" s="1">
        <v>0</v>
      </c>
      <c r="R6374" s="9">
        <v>1</v>
      </c>
    </row>
    <row r="6375" spans="3:18" x14ac:dyDescent="0.2">
      <c r="D6375" s="200"/>
      <c r="E6375" s="4" t="s">
        <v>35</v>
      </c>
      <c r="F6375" s="5"/>
      <c r="G6375" s="6">
        <v>3</v>
      </c>
      <c r="H6375" s="8">
        <v>2</v>
      </c>
      <c r="I6375" s="1">
        <v>2</v>
      </c>
      <c r="J6375" s="1">
        <v>0</v>
      </c>
      <c r="K6375" s="1">
        <v>0</v>
      </c>
      <c r="L6375" s="1">
        <v>0</v>
      </c>
      <c r="M6375" s="1">
        <v>0</v>
      </c>
      <c r="N6375" s="1">
        <v>0</v>
      </c>
      <c r="O6375" s="1">
        <v>0</v>
      </c>
      <c r="P6375" s="1">
        <v>0</v>
      </c>
      <c r="Q6375" s="1">
        <v>0</v>
      </c>
      <c r="R6375" s="9">
        <v>0</v>
      </c>
    </row>
    <row r="6376" spans="3:18" x14ac:dyDescent="0.2">
      <c r="D6376" s="200"/>
      <c r="E6376" s="4" t="s">
        <v>36</v>
      </c>
      <c r="F6376" s="5"/>
      <c r="G6376" s="6">
        <v>4</v>
      </c>
      <c r="H6376" s="8">
        <v>2</v>
      </c>
      <c r="I6376" s="1">
        <v>0</v>
      </c>
      <c r="J6376" s="1">
        <v>1</v>
      </c>
      <c r="K6376" s="1">
        <v>0</v>
      </c>
      <c r="L6376" s="1">
        <v>0</v>
      </c>
      <c r="M6376" s="1">
        <v>0</v>
      </c>
      <c r="N6376" s="1">
        <v>0</v>
      </c>
      <c r="O6376" s="1">
        <v>0</v>
      </c>
      <c r="P6376" s="1">
        <v>0</v>
      </c>
      <c r="Q6376" s="1">
        <v>0</v>
      </c>
      <c r="R6376" s="9">
        <v>1</v>
      </c>
    </row>
    <row r="6377" spans="3:18" x14ac:dyDescent="0.2">
      <c r="D6377" s="200"/>
      <c r="E6377" s="4" t="s">
        <v>37</v>
      </c>
      <c r="F6377" s="5"/>
      <c r="G6377" s="6">
        <v>8</v>
      </c>
      <c r="H6377" s="8">
        <v>3</v>
      </c>
      <c r="I6377" s="1">
        <v>4</v>
      </c>
      <c r="J6377" s="1">
        <v>1</v>
      </c>
      <c r="K6377" s="1">
        <v>0</v>
      </c>
      <c r="L6377" s="1">
        <v>0</v>
      </c>
      <c r="M6377" s="1">
        <v>0</v>
      </c>
      <c r="N6377" s="1">
        <v>0</v>
      </c>
      <c r="O6377" s="1">
        <v>0</v>
      </c>
      <c r="P6377" s="1">
        <v>2</v>
      </c>
      <c r="Q6377" s="1">
        <v>0</v>
      </c>
      <c r="R6377" s="9">
        <v>1</v>
      </c>
    </row>
    <row r="6378" spans="3:18" x14ac:dyDescent="0.2">
      <c r="D6378" s="200"/>
      <c r="E6378" s="4" t="s">
        <v>38</v>
      </c>
      <c r="F6378" s="5"/>
      <c r="G6378" s="6">
        <v>2</v>
      </c>
      <c r="H6378" s="8">
        <v>0</v>
      </c>
      <c r="I6378" s="1">
        <v>0</v>
      </c>
      <c r="J6378" s="1">
        <v>2</v>
      </c>
      <c r="K6378" s="1">
        <v>0</v>
      </c>
      <c r="L6378" s="1">
        <v>0</v>
      </c>
      <c r="M6378" s="1">
        <v>0</v>
      </c>
      <c r="N6378" s="1">
        <v>0</v>
      </c>
      <c r="O6378" s="1">
        <v>0</v>
      </c>
      <c r="P6378" s="1">
        <v>0</v>
      </c>
      <c r="Q6378" s="1">
        <v>0</v>
      </c>
      <c r="R6378" s="9">
        <v>0</v>
      </c>
    </row>
    <row r="6379" spans="3:18" x14ac:dyDescent="0.2">
      <c r="D6379" s="200"/>
      <c r="E6379" s="4" t="s">
        <v>39</v>
      </c>
      <c r="F6379" s="5"/>
      <c r="G6379" s="6">
        <v>1</v>
      </c>
      <c r="H6379" s="8">
        <v>1</v>
      </c>
      <c r="I6379" s="1">
        <v>0</v>
      </c>
      <c r="J6379" s="1">
        <v>0</v>
      </c>
      <c r="K6379" s="1">
        <v>0</v>
      </c>
      <c r="L6379" s="1">
        <v>0</v>
      </c>
      <c r="M6379" s="1">
        <v>1</v>
      </c>
      <c r="N6379" s="1">
        <v>0</v>
      </c>
      <c r="O6379" s="1">
        <v>0</v>
      </c>
      <c r="P6379" s="1">
        <v>0</v>
      </c>
      <c r="Q6379" s="1">
        <v>0</v>
      </c>
      <c r="R6379" s="9">
        <v>0</v>
      </c>
    </row>
    <row r="6380" spans="3:18" x14ac:dyDescent="0.2">
      <c r="D6380" s="200"/>
      <c r="E6380" s="4" t="s">
        <v>40</v>
      </c>
      <c r="F6380" s="5"/>
      <c r="G6380" s="6">
        <v>3</v>
      </c>
      <c r="H6380" s="8">
        <v>3</v>
      </c>
      <c r="I6380" s="1">
        <v>2</v>
      </c>
      <c r="J6380" s="1">
        <v>0</v>
      </c>
      <c r="K6380" s="1">
        <v>0</v>
      </c>
      <c r="L6380" s="1">
        <v>0</v>
      </c>
      <c r="M6380" s="1">
        <v>0</v>
      </c>
      <c r="N6380" s="1">
        <v>0</v>
      </c>
      <c r="O6380" s="1">
        <v>0</v>
      </c>
      <c r="P6380" s="1">
        <v>0</v>
      </c>
      <c r="Q6380" s="1">
        <v>0</v>
      </c>
      <c r="R6380" s="9">
        <v>0</v>
      </c>
    </row>
    <row r="6381" spans="3:18" x14ac:dyDescent="0.2">
      <c r="D6381" s="199" t="s">
        <v>76</v>
      </c>
      <c r="E6381" s="22" t="s">
        <v>77</v>
      </c>
      <c r="F6381" s="21"/>
      <c r="G6381" s="19">
        <v>25</v>
      </c>
      <c r="H6381" s="27">
        <v>10</v>
      </c>
      <c r="I6381" s="3">
        <v>10</v>
      </c>
      <c r="J6381" s="3">
        <v>14</v>
      </c>
      <c r="K6381" s="3">
        <v>1</v>
      </c>
      <c r="L6381" s="3">
        <v>0</v>
      </c>
      <c r="M6381" s="3">
        <v>2</v>
      </c>
      <c r="N6381" s="3">
        <v>0</v>
      </c>
      <c r="O6381" s="3">
        <v>0</v>
      </c>
      <c r="P6381" s="3">
        <v>1</v>
      </c>
      <c r="Q6381" s="3">
        <v>0</v>
      </c>
      <c r="R6381" s="26">
        <v>0</v>
      </c>
    </row>
    <row r="6382" spans="3:18" x14ac:dyDescent="0.2">
      <c r="D6382" s="200"/>
      <c r="E6382" s="4" t="s">
        <v>34</v>
      </c>
      <c r="F6382" s="5"/>
      <c r="G6382" s="6">
        <v>5</v>
      </c>
      <c r="H6382" s="8">
        <v>2</v>
      </c>
      <c r="I6382" s="1">
        <v>4</v>
      </c>
      <c r="J6382" s="1">
        <v>2</v>
      </c>
      <c r="K6382" s="1">
        <v>1</v>
      </c>
      <c r="L6382" s="1">
        <v>0</v>
      </c>
      <c r="M6382" s="1">
        <v>0</v>
      </c>
      <c r="N6382" s="1">
        <v>0</v>
      </c>
      <c r="O6382" s="1">
        <v>0</v>
      </c>
      <c r="P6382" s="1">
        <v>0</v>
      </c>
      <c r="Q6382" s="1">
        <v>0</v>
      </c>
      <c r="R6382" s="9">
        <v>0</v>
      </c>
    </row>
    <row r="6383" spans="3:18" x14ac:dyDescent="0.2">
      <c r="D6383" s="200"/>
      <c r="E6383" s="4" t="s">
        <v>35</v>
      </c>
      <c r="F6383" s="5"/>
      <c r="G6383" s="6">
        <v>5</v>
      </c>
      <c r="H6383" s="8">
        <v>2</v>
      </c>
      <c r="I6383" s="1">
        <v>2</v>
      </c>
      <c r="J6383" s="1">
        <v>2</v>
      </c>
      <c r="K6383" s="1">
        <v>0</v>
      </c>
      <c r="L6383" s="1">
        <v>0</v>
      </c>
      <c r="M6383" s="1">
        <v>0</v>
      </c>
      <c r="N6383" s="1">
        <v>0</v>
      </c>
      <c r="O6383" s="1">
        <v>0</v>
      </c>
      <c r="P6383" s="1">
        <v>0</v>
      </c>
      <c r="Q6383" s="1">
        <v>0</v>
      </c>
      <c r="R6383" s="9">
        <v>0</v>
      </c>
    </row>
    <row r="6384" spans="3:18" x14ac:dyDescent="0.2">
      <c r="D6384" s="200"/>
      <c r="E6384" s="4" t="s">
        <v>36</v>
      </c>
      <c r="F6384" s="5"/>
      <c r="G6384" s="6">
        <v>3</v>
      </c>
      <c r="H6384" s="8">
        <v>2</v>
      </c>
      <c r="I6384" s="1">
        <v>1</v>
      </c>
      <c r="J6384" s="1">
        <v>2</v>
      </c>
      <c r="K6384" s="1">
        <v>0</v>
      </c>
      <c r="L6384" s="1">
        <v>0</v>
      </c>
      <c r="M6384" s="1">
        <v>1</v>
      </c>
      <c r="N6384" s="1">
        <v>0</v>
      </c>
      <c r="O6384" s="1">
        <v>0</v>
      </c>
      <c r="P6384" s="1">
        <v>0</v>
      </c>
      <c r="Q6384" s="1">
        <v>0</v>
      </c>
      <c r="R6384" s="9">
        <v>0</v>
      </c>
    </row>
    <row r="6385" spans="2:18" x14ac:dyDescent="0.2">
      <c r="D6385" s="200"/>
      <c r="E6385" s="4" t="s">
        <v>37</v>
      </c>
      <c r="F6385" s="5"/>
      <c r="G6385" s="6">
        <v>4</v>
      </c>
      <c r="H6385" s="8">
        <v>2</v>
      </c>
      <c r="I6385" s="1">
        <v>1</v>
      </c>
      <c r="J6385" s="1">
        <v>2</v>
      </c>
      <c r="K6385" s="1">
        <v>0</v>
      </c>
      <c r="L6385" s="1">
        <v>0</v>
      </c>
      <c r="M6385" s="1">
        <v>0</v>
      </c>
      <c r="N6385" s="1">
        <v>0</v>
      </c>
      <c r="O6385" s="1">
        <v>0</v>
      </c>
      <c r="P6385" s="1">
        <v>0</v>
      </c>
      <c r="Q6385" s="1">
        <v>0</v>
      </c>
      <c r="R6385" s="9">
        <v>0</v>
      </c>
    </row>
    <row r="6386" spans="2:18" x14ac:dyDescent="0.2">
      <c r="D6386" s="200"/>
      <c r="E6386" s="4" t="s">
        <v>38</v>
      </c>
      <c r="F6386" s="5"/>
      <c r="G6386" s="6">
        <v>2</v>
      </c>
      <c r="H6386" s="8">
        <v>0</v>
      </c>
      <c r="I6386" s="1">
        <v>0</v>
      </c>
      <c r="J6386" s="1">
        <v>2</v>
      </c>
      <c r="K6386" s="1">
        <v>0</v>
      </c>
      <c r="L6386" s="1">
        <v>0</v>
      </c>
      <c r="M6386" s="1">
        <v>1</v>
      </c>
      <c r="N6386" s="1">
        <v>0</v>
      </c>
      <c r="O6386" s="1">
        <v>0</v>
      </c>
      <c r="P6386" s="1">
        <v>0</v>
      </c>
      <c r="Q6386" s="1">
        <v>0</v>
      </c>
      <c r="R6386" s="9">
        <v>0</v>
      </c>
    </row>
    <row r="6387" spans="2:18" x14ac:dyDescent="0.2">
      <c r="D6387" s="200"/>
      <c r="E6387" s="4" t="s">
        <v>39</v>
      </c>
      <c r="F6387" s="5"/>
      <c r="G6387" s="6">
        <v>5</v>
      </c>
      <c r="H6387" s="8">
        <v>2</v>
      </c>
      <c r="I6387" s="1">
        <v>2</v>
      </c>
      <c r="J6387" s="1">
        <v>3</v>
      </c>
      <c r="K6387" s="1">
        <v>0</v>
      </c>
      <c r="L6387" s="1">
        <v>0</v>
      </c>
      <c r="M6387" s="1">
        <v>0</v>
      </c>
      <c r="N6387" s="1">
        <v>0</v>
      </c>
      <c r="O6387" s="1">
        <v>0</v>
      </c>
      <c r="P6387" s="1">
        <v>1</v>
      </c>
      <c r="Q6387" s="1">
        <v>0</v>
      </c>
      <c r="R6387" s="9">
        <v>0</v>
      </c>
    </row>
    <row r="6388" spans="2:18" x14ac:dyDescent="0.2">
      <c r="D6388" s="201"/>
      <c r="E6388" s="57" t="s">
        <v>40</v>
      </c>
      <c r="F6388" s="59"/>
      <c r="G6388" s="55">
        <v>1</v>
      </c>
      <c r="H6388" s="77">
        <v>0</v>
      </c>
      <c r="I6388" s="32">
        <v>0</v>
      </c>
      <c r="J6388" s="32">
        <v>1</v>
      </c>
      <c r="K6388" s="32">
        <v>0</v>
      </c>
      <c r="L6388" s="32">
        <v>0</v>
      </c>
      <c r="M6388" s="32">
        <v>0</v>
      </c>
      <c r="N6388" s="32">
        <v>0</v>
      </c>
      <c r="O6388" s="32">
        <v>0</v>
      </c>
      <c r="P6388" s="32">
        <v>0</v>
      </c>
      <c r="Q6388" s="32">
        <v>0</v>
      </c>
      <c r="R6388" s="80">
        <v>0</v>
      </c>
    </row>
    <row r="6390" spans="2:18" x14ac:dyDescent="0.2">
      <c r="B6390" s="40" t="str">
        <f xml:space="preserve"> HYPERLINK("#'目次'!B270", "[264]")</f>
        <v>[264]</v>
      </c>
      <c r="C6390" s="23" t="s">
        <v>396</v>
      </c>
    </row>
    <row r="6391" spans="2:18" x14ac:dyDescent="0.2">
      <c r="C6391" s="186" t="s">
        <v>397</v>
      </c>
    </row>
    <row r="6393" spans="2:18" x14ac:dyDescent="0.2">
      <c r="C6393" s="23" t="s">
        <v>80</v>
      </c>
    </row>
    <row r="6394" spans="2:18" ht="48" x14ac:dyDescent="0.2">
      <c r="E6394" s="195"/>
      <c r="F6394" s="196"/>
      <c r="G6394" s="37" t="s">
        <v>15</v>
      </c>
      <c r="H6394" s="33" t="s">
        <v>347</v>
      </c>
      <c r="I6394" s="13" t="s">
        <v>348</v>
      </c>
      <c r="J6394" s="13" t="s">
        <v>349</v>
      </c>
      <c r="K6394" s="13" t="s">
        <v>350</v>
      </c>
      <c r="L6394" s="13" t="s">
        <v>351</v>
      </c>
      <c r="M6394" s="13" t="s">
        <v>352</v>
      </c>
      <c r="N6394" s="13" t="s">
        <v>353</v>
      </c>
      <c r="O6394" s="13" t="s">
        <v>354</v>
      </c>
      <c r="P6394" s="13" t="s">
        <v>355</v>
      </c>
      <c r="Q6394" s="13" t="s">
        <v>99</v>
      </c>
      <c r="R6394" s="38" t="s">
        <v>18</v>
      </c>
    </row>
    <row r="6395" spans="2:18" x14ac:dyDescent="0.2">
      <c r="E6395" s="197"/>
      <c r="F6395" s="198"/>
      <c r="G6395" s="35"/>
      <c r="H6395" s="39"/>
      <c r="I6395" s="14"/>
      <c r="J6395" s="14"/>
      <c r="K6395" s="14"/>
      <c r="L6395" s="14"/>
      <c r="M6395" s="14"/>
      <c r="N6395" s="14"/>
      <c r="O6395" s="14"/>
      <c r="P6395" s="14"/>
      <c r="Q6395" s="14"/>
      <c r="R6395" s="34"/>
    </row>
    <row r="6396" spans="2:18" x14ac:dyDescent="0.2">
      <c r="E6396" s="91" t="s">
        <v>15</v>
      </c>
      <c r="F6396" s="46"/>
      <c r="G6396" s="36">
        <v>53</v>
      </c>
      <c r="H6396" s="17">
        <v>24</v>
      </c>
      <c r="I6396" s="17">
        <v>23</v>
      </c>
      <c r="J6396" s="17">
        <v>19</v>
      </c>
      <c r="K6396" s="17">
        <v>2</v>
      </c>
      <c r="L6396" s="17">
        <v>2</v>
      </c>
      <c r="M6396" s="17">
        <v>4</v>
      </c>
      <c r="N6396" s="17">
        <v>1</v>
      </c>
      <c r="O6396" s="17">
        <v>1</v>
      </c>
      <c r="P6396" s="17">
        <v>4</v>
      </c>
      <c r="Q6396" s="17">
        <v>0</v>
      </c>
      <c r="R6396" s="47">
        <v>3</v>
      </c>
    </row>
    <row r="6397" spans="2:18" x14ac:dyDescent="0.2">
      <c r="E6397" s="4" t="s">
        <v>81</v>
      </c>
      <c r="F6397" s="5"/>
      <c r="G6397" s="19">
        <v>3</v>
      </c>
      <c r="H6397" s="27">
        <v>2</v>
      </c>
      <c r="I6397" s="3">
        <v>0</v>
      </c>
      <c r="J6397" s="3">
        <v>1</v>
      </c>
      <c r="K6397" s="3">
        <v>0</v>
      </c>
      <c r="L6397" s="3">
        <v>0</v>
      </c>
      <c r="M6397" s="3">
        <v>0</v>
      </c>
      <c r="N6397" s="3">
        <v>0</v>
      </c>
      <c r="O6397" s="3">
        <v>0</v>
      </c>
      <c r="P6397" s="3">
        <v>0</v>
      </c>
      <c r="Q6397" s="3">
        <v>0</v>
      </c>
      <c r="R6397" s="26">
        <v>0</v>
      </c>
    </row>
    <row r="6398" spans="2:18" x14ac:dyDescent="0.2">
      <c r="E6398" s="4" t="s">
        <v>82</v>
      </c>
      <c r="F6398" s="5"/>
      <c r="G6398" s="6">
        <v>8</v>
      </c>
      <c r="H6398" s="8">
        <v>2</v>
      </c>
      <c r="I6398" s="1">
        <v>3</v>
      </c>
      <c r="J6398" s="1">
        <v>3</v>
      </c>
      <c r="K6398" s="1">
        <v>0</v>
      </c>
      <c r="L6398" s="1">
        <v>0</v>
      </c>
      <c r="M6398" s="1">
        <v>1</v>
      </c>
      <c r="N6398" s="1">
        <v>0</v>
      </c>
      <c r="O6398" s="1">
        <v>0</v>
      </c>
      <c r="P6398" s="1">
        <v>1</v>
      </c>
      <c r="Q6398" s="1">
        <v>0</v>
      </c>
      <c r="R6398" s="9">
        <v>0</v>
      </c>
    </row>
    <row r="6399" spans="2:18" x14ac:dyDescent="0.2">
      <c r="E6399" s="4" t="s">
        <v>83</v>
      </c>
      <c r="F6399" s="5"/>
      <c r="G6399" s="6">
        <v>17</v>
      </c>
      <c r="H6399" s="8">
        <v>8</v>
      </c>
      <c r="I6399" s="1">
        <v>7</v>
      </c>
      <c r="J6399" s="1">
        <v>8</v>
      </c>
      <c r="K6399" s="1">
        <v>2</v>
      </c>
      <c r="L6399" s="1">
        <v>1</v>
      </c>
      <c r="M6399" s="1">
        <v>3</v>
      </c>
      <c r="N6399" s="1">
        <v>1</v>
      </c>
      <c r="O6399" s="1">
        <v>1</v>
      </c>
      <c r="P6399" s="1">
        <v>1</v>
      </c>
      <c r="Q6399" s="1">
        <v>0</v>
      </c>
      <c r="R6399" s="9">
        <v>2</v>
      </c>
    </row>
    <row r="6400" spans="2:18" x14ac:dyDescent="0.2">
      <c r="E6400" s="4" t="s">
        <v>84</v>
      </c>
      <c r="F6400" s="5"/>
      <c r="G6400" s="6">
        <v>0</v>
      </c>
      <c r="H6400" s="8">
        <v>0</v>
      </c>
      <c r="I6400" s="1">
        <v>0</v>
      </c>
      <c r="J6400" s="1">
        <v>0</v>
      </c>
      <c r="K6400" s="1">
        <v>0</v>
      </c>
      <c r="L6400" s="1">
        <v>0</v>
      </c>
      <c r="M6400" s="1">
        <v>0</v>
      </c>
      <c r="N6400" s="1">
        <v>0</v>
      </c>
      <c r="O6400" s="1">
        <v>0</v>
      </c>
      <c r="P6400" s="1">
        <v>0</v>
      </c>
      <c r="Q6400" s="1">
        <v>0</v>
      </c>
      <c r="R6400" s="9">
        <v>0</v>
      </c>
    </row>
    <row r="6401" spans="2:18" x14ac:dyDescent="0.2">
      <c r="E6401" s="4" t="s">
        <v>85</v>
      </c>
      <c r="F6401" s="5"/>
      <c r="G6401" s="6">
        <v>6</v>
      </c>
      <c r="H6401" s="8">
        <v>5</v>
      </c>
      <c r="I6401" s="1">
        <v>2</v>
      </c>
      <c r="J6401" s="1">
        <v>2</v>
      </c>
      <c r="K6401" s="1">
        <v>0</v>
      </c>
      <c r="L6401" s="1">
        <v>0</v>
      </c>
      <c r="M6401" s="1">
        <v>0</v>
      </c>
      <c r="N6401" s="1">
        <v>0</v>
      </c>
      <c r="O6401" s="1">
        <v>0</v>
      </c>
      <c r="P6401" s="1">
        <v>0</v>
      </c>
      <c r="Q6401" s="1">
        <v>0</v>
      </c>
      <c r="R6401" s="9">
        <v>0</v>
      </c>
    </row>
    <row r="6402" spans="2:18" x14ac:dyDescent="0.2">
      <c r="E6402" s="4" t="s">
        <v>86</v>
      </c>
      <c r="F6402" s="5"/>
      <c r="G6402" s="6">
        <v>7</v>
      </c>
      <c r="H6402" s="8">
        <v>2</v>
      </c>
      <c r="I6402" s="1">
        <v>3</v>
      </c>
      <c r="J6402" s="1">
        <v>3</v>
      </c>
      <c r="K6402" s="1">
        <v>0</v>
      </c>
      <c r="L6402" s="1">
        <v>1</v>
      </c>
      <c r="M6402" s="1">
        <v>0</v>
      </c>
      <c r="N6402" s="1">
        <v>0</v>
      </c>
      <c r="O6402" s="1">
        <v>0</v>
      </c>
      <c r="P6402" s="1">
        <v>0</v>
      </c>
      <c r="Q6402" s="1">
        <v>0</v>
      </c>
      <c r="R6402" s="9">
        <v>0</v>
      </c>
    </row>
    <row r="6403" spans="2:18" x14ac:dyDescent="0.2">
      <c r="E6403" s="4" t="s">
        <v>87</v>
      </c>
      <c r="F6403" s="5"/>
      <c r="G6403" s="6">
        <v>2</v>
      </c>
      <c r="H6403" s="8">
        <v>1</v>
      </c>
      <c r="I6403" s="1">
        <v>2</v>
      </c>
      <c r="J6403" s="1">
        <v>0</v>
      </c>
      <c r="K6403" s="1">
        <v>0</v>
      </c>
      <c r="L6403" s="1">
        <v>0</v>
      </c>
      <c r="M6403" s="1">
        <v>0</v>
      </c>
      <c r="N6403" s="1">
        <v>0</v>
      </c>
      <c r="O6403" s="1">
        <v>0</v>
      </c>
      <c r="P6403" s="1">
        <v>0</v>
      </c>
      <c r="Q6403" s="1">
        <v>0</v>
      </c>
      <c r="R6403" s="9">
        <v>0</v>
      </c>
    </row>
    <row r="6404" spans="2:18" x14ac:dyDescent="0.2">
      <c r="E6404" s="4" t="s">
        <v>88</v>
      </c>
      <c r="F6404" s="5"/>
      <c r="G6404" s="6">
        <v>3</v>
      </c>
      <c r="H6404" s="8">
        <v>2</v>
      </c>
      <c r="I6404" s="1">
        <v>3</v>
      </c>
      <c r="J6404" s="1">
        <v>0</v>
      </c>
      <c r="K6404" s="1">
        <v>0</v>
      </c>
      <c r="L6404" s="1">
        <v>0</v>
      </c>
      <c r="M6404" s="1">
        <v>0</v>
      </c>
      <c r="N6404" s="1">
        <v>0</v>
      </c>
      <c r="O6404" s="1">
        <v>0</v>
      </c>
      <c r="P6404" s="1">
        <v>0</v>
      </c>
      <c r="Q6404" s="1">
        <v>0</v>
      </c>
      <c r="R6404" s="9">
        <v>0</v>
      </c>
    </row>
    <row r="6405" spans="2:18" x14ac:dyDescent="0.2">
      <c r="E6405" s="4" t="s">
        <v>89</v>
      </c>
      <c r="F6405" s="5"/>
      <c r="G6405" s="6">
        <v>3</v>
      </c>
      <c r="H6405" s="8">
        <v>1</v>
      </c>
      <c r="I6405" s="1">
        <v>1</v>
      </c>
      <c r="J6405" s="1">
        <v>1</v>
      </c>
      <c r="K6405" s="1">
        <v>0</v>
      </c>
      <c r="L6405" s="1">
        <v>0</v>
      </c>
      <c r="M6405" s="1">
        <v>0</v>
      </c>
      <c r="N6405" s="1">
        <v>0</v>
      </c>
      <c r="O6405" s="1">
        <v>0</v>
      </c>
      <c r="P6405" s="1">
        <v>1</v>
      </c>
      <c r="Q6405" s="1">
        <v>0</v>
      </c>
      <c r="R6405" s="9">
        <v>0</v>
      </c>
    </row>
    <row r="6406" spans="2:18" x14ac:dyDescent="0.2">
      <c r="E6406" s="4" t="s">
        <v>90</v>
      </c>
      <c r="F6406" s="5"/>
      <c r="G6406" s="6">
        <v>3</v>
      </c>
      <c r="H6406" s="8">
        <v>1</v>
      </c>
      <c r="I6406" s="1">
        <v>2</v>
      </c>
      <c r="J6406" s="1">
        <v>1</v>
      </c>
      <c r="K6406" s="1">
        <v>0</v>
      </c>
      <c r="L6406" s="1">
        <v>0</v>
      </c>
      <c r="M6406" s="1">
        <v>0</v>
      </c>
      <c r="N6406" s="1">
        <v>0</v>
      </c>
      <c r="O6406" s="1">
        <v>0</v>
      </c>
      <c r="P6406" s="1">
        <v>1</v>
      </c>
      <c r="Q6406" s="1">
        <v>0</v>
      </c>
      <c r="R6406" s="9">
        <v>0</v>
      </c>
    </row>
    <row r="6407" spans="2:18" x14ac:dyDescent="0.2">
      <c r="E6407" s="57" t="s">
        <v>91</v>
      </c>
      <c r="F6407" s="59"/>
      <c r="G6407" s="55">
        <v>1</v>
      </c>
      <c r="H6407" s="77">
        <v>0</v>
      </c>
      <c r="I6407" s="32">
        <v>0</v>
      </c>
      <c r="J6407" s="32">
        <v>0</v>
      </c>
      <c r="K6407" s="32">
        <v>0</v>
      </c>
      <c r="L6407" s="32">
        <v>0</v>
      </c>
      <c r="M6407" s="32">
        <v>0</v>
      </c>
      <c r="N6407" s="32">
        <v>0</v>
      </c>
      <c r="O6407" s="32">
        <v>0</v>
      </c>
      <c r="P6407" s="32">
        <v>0</v>
      </c>
      <c r="Q6407" s="32">
        <v>0</v>
      </c>
      <c r="R6407" s="80">
        <v>1</v>
      </c>
    </row>
    <row r="6409" spans="2:18" x14ac:dyDescent="0.2">
      <c r="B6409" s="40" t="str">
        <f xml:space="preserve"> HYPERLINK("#'目次'!B271", "[265]")</f>
        <v>[265]</v>
      </c>
      <c r="C6409" s="23" t="s">
        <v>401</v>
      </c>
    </row>
    <row r="6410" spans="2:18" x14ac:dyDescent="0.2">
      <c r="C6410" s="186" t="s">
        <v>397</v>
      </c>
    </row>
    <row r="6412" spans="2:18" x14ac:dyDescent="0.2">
      <c r="C6412" s="23" t="s">
        <v>14</v>
      </c>
    </row>
    <row r="6413" spans="2:18" ht="48" x14ac:dyDescent="0.2">
      <c r="D6413" s="195"/>
      <c r="E6413" s="196"/>
      <c r="F6413" s="196"/>
      <c r="G6413" s="37" t="s">
        <v>15</v>
      </c>
      <c r="H6413" s="33" t="s">
        <v>347</v>
      </c>
      <c r="I6413" s="13" t="s">
        <v>348</v>
      </c>
      <c r="J6413" s="13" t="s">
        <v>349</v>
      </c>
      <c r="K6413" s="13" t="s">
        <v>350</v>
      </c>
      <c r="L6413" s="13" t="s">
        <v>351</v>
      </c>
      <c r="M6413" s="13" t="s">
        <v>352</v>
      </c>
      <c r="N6413" s="13" t="s">
        <v>353</v>
      </c>
      <c r="O6413" s="13" t="s">
        <v>354</v>
      </c>
      <c r="P6413" s="13" t="s">
        <v>355</v>
      </c>
      <c r="Q6413" s="13" t="s">
        <v>99</v>
      </c>
      <c r="R6413" s="38" t="s">
        <v>18</v>
      </c>
    </row>
    <row r="6414" spans="2:18" x14ac:dyDescent="0.2">
      <c r="D6414" s="197"/>
      <c r="E6414" s="198"/>
      <c r="F6414" s="198"/>
      <c r="G6414" s="35"/>
      <c r="H6414" s="39"/>
      <c r="I6414" s="14"/>
      <c r="J6414" s="14"/>
      <c r="K6414" s="14"/>
      <c r="L6414" s="14"/>
      <c r="M6414" s="14"/>
      <c r="N6414" s="14"/>
      <c r="O6414" s="14"/>
      <c r="P6414" s="14"/>
      <c r="Q6414" s="14"/>
      <c r="R6414" s="34"/>
    </row>
    <row r="6415" spans="2:18" x14ac:dyDescent="0.2">
      <c r="D6415" s="56"/>
      <c r="E6415" s="58" t="s">
        <v>15</v>
      </c>
      <c r="F6415" s="46"/>
      <c r="G6415" s="36">
        <v>53</v>
      </c>
      <c r="H6415" s="17">
        <v>17</v>
      </c>
      <c r="I6415" s="17">
        <v>19</v>
      </c>
      <c r="J6415" s="17">
        <v>7</v>
      </c>
      <c r="K6415" s="17">
        <v>2</v>
      </c>
      <c r="L6415" s="17">
        <v>2</v>
      </c>
      <c r="M6415" s="17">
        <v>2</v>
      </c>
      <c r="N6415" s="17">
        <v>1</v>
      </c>
      <c r="O6415" s="17">
        <v>1</v>
      </c>
      <c r="P6415" s="17">
        <v>4</v>
      </c>
      <c r="Q6415" s="17">
        <v>2</v>
      </c>
      <c r="R6415" s="47">
        <v>15</v>
      </c>
    </row>
    <row r="6416" spans="2:18" x14ac:dyDescent="0.2">
      <c r="D6416" s="199" t="s">
        <v>19</v>
      </c>
      <c r="E6416" s="22" t="s">
        <v>20</v>
      </c>
      <c r="F6416" s="21"/>
      <c r="G6416" s="19">
        <v>11</v>
      </c>
      <c r="H6416" s="27">
        <v>0</v>
      </c>
      <c r="I6416" s="3">
        <v>3</v>
      </c>
      <c r="J6416" s="3">
        <v>3</v>
      </c>
      <c r="K6416" s="3">
        <v>0</v>
      </c>
      <c r="L6416" s="3">
        <v>0</v>
      </c>
      <c r="M6416" s="3">
        <v>1</v>
      </c>
      <c r="N6416" s="3">
        <v>0</v>
      </c>
      <c r="O6416" s="3">
        <v>0</v>
      </c>
      <c r="P6416" s="3">
        <v>1</v>
      </c>
      <c r="Q6416" s="3">
        <v>0</v>
      </c>
      <c r="R6416" s="26">
        <v>5</v>
      </c>
    </row>
    <row r="6417" spans="4:18" x14ac:dyDescent="0.2">
      <c r="D6417" s="200"/>
      <c r="E6417" s="4" t="s">
        <v>21</v>
      </c>
      <c r="F6417" s="5"/>
      <c r="G6417" s="6">
        <v>16</v>
      </c>
      <c r="H6417" s="8">
        <v>6</v>
      </c>
      <c r="I6417" s="1">
        <v>5</v>
      </c>
      <c r="J6417" s="1">
        <v>3</v>
      </c>
      <c r="K6417" s="1">
        <v>2</v>
      </c>
      <c r="L6417" s="1">
        <v>1</v>
      </c>
      <c r="M6417" s="1">
        <v>1</v>
      </c>
      <c r="N6417" s="1">
        <v>1</v>
      </c>
      <c r="O6417" s="1">
        <v>1</v>
      </c>
      <c r="P6417" s="1">
        <v>1</v>
      </c>
      <c r="Q6417" s="1">
        <v>2</v>
      </c>
      <c r="R6417" s="9">
        <v>4</v>
      </c>
    </row>
    <row r="6418" spans="4:18" x14ac:dyDescent="0.2">
      <c r="D6418" s="200"/>
      <c r="E6418" s="4" t="s">
        <v>22</v>
      </c>
      <c r="F6418" s="5"/>
      <c r="G6418" s="6">
        <v>7</v>
      </c>
      <c r="H6418" s="8">
        <v>4</v>
      </c>
      <c r="I6418" s="1">
        <v>1</v>
      </c>
      <c r="J6418" s="1">
        <v>0</v>
      </c>
      <c r="K6418" s="1">
        <v>0</v>
      </c>
      <c r="L6418" s="1">
        <v>0</v>
      </c>
      <c r="M6418" s="1">
        <v>0</v>
      </c>
      <c r="N6418" s="1">
        <v>0</v>
      </c>
      <c r="O6418" s="1">
        <v>0</v>
      </c>
      <c r="P6418" s="1">
        <v>0</v>
      </c>
      <c r="Q6418" s="1">
        <v>0</v>
      </c>
      <c r="R6418" s="9">
        <v>3</v>
      </c>
    </row>
    <row r="6419" spans="4:18" x14ac:dyDescent="0.2">
      <c r="D6419" s="200"/>
      <c r="E6419" s="4" t="s">
        <v>23</v>
      </c>
      <c r="F6419" s="5"/>
      <c r="G6419" s="6">
        <v>7</v>
      </c>
      <c r="H6419" s="8">
        <v>2</v>
      </c>
      <c r="I6419" s="1">
        <v>2</v>
      </c>
      <c r="J6419" s="1">
        <v>1</v>
      </c>
      <c r="K6419" s="1">
        <v>0</v>
      </c>
      <c r="L6419" s="1">
        <v>1</v>
      </c>
      <c r="M6419" s="1">
        <v>0</v>
      </c>
      <c r="N6419" s="1">
        <v>0</v>
      </c>
      <c r="O6419" s="1">
        <v>0</v>
      </c>
      <c r="P6419" s="1">
        <v>0</v>
      </c>
      <c r="Q6419" s="1">
        <v>0</v>
      </c>
      <c r="R6419" s="9">
        <v>2</v>
      </c>
    </row>
    <row r="6420" spans="4:18" x14ac:dyDescent="0.2">
      <c r="D6420" s="200"/>
      <c r="E6420" s="4" t="s">
        <v>24</v>
      </c>
      <c r="F6420" s="5"/>
      <c r="G6420" s="6">
        <v>12</v>
      </c>
      <c r="H6420" s="8">
        <v>5</v>
      </c>
      <c r="I6420" s="1">
        <v>8</v>
      </c>
      <c r="J6420" s="1">
        <v>0</v>
      </c>
      <c r="K6420" s="1">
        <v>0</v>
      </c>
      <c r="L6420" s="1">
        <v>0</v>
      </c>
      <c r="M6420" s="1">
        <v>0</v>
      </c>
      <c r="N6420" s="1">
        <v>0</v>
      </c>
      <c r="O6420" s="1">
        <v>0</v>
      </c>
      <c r="P6420" s="1">
        <v>2</v>
      </c>
      <c r="Q6420" s="1">
        <v>0</v>
      </c>
      <c r="R6420" s="9">
        <v>1</v>
      </c>
    </row>
    <row r="6421" spans="4:18" x14ac:dyDescent="0.2">
      <c r="D6421" s="199" t="s">
        <v>25</v>
      </c>
      <c r="E6421" s="22" t="s">
        <v>26</v>
      </c>
      <c r="F6421" s="21"/>
      <c r="G6421" s="19">
        <v>13</v>
      </c>
      <c r="H6421" s="27">
        <v>6</v>
      </c>
      <c r="I6421" s="3">
        <v>2</v>
      </c>
      <c r="J6421" s="3">
        <v>0</v>
      </c>
      <c r="K6421" s="3">
        <v>0</v>
      </c>
      <c r="L6421" s="3">
        <v>1</v>
      </c>
      <c r="M6421" s="3">
        <v>0</v>
      </c>
      <c r="N6421" s="3">
        <v>0</v>
      </c>
      <c r="O6421" s="3">
        <v>0</v>
      </c>
      <c r="P6421" s="3">
        <v>1</v>
      </c>
      <c r="Q6421" s="3">
        <v>1</v>
      </c>
      <c r="R6421" s="26">
        <v>4</v>
      </c>
    </row>
    <row r="6422" spans="4:18" x14ac:dyDescent="0.2">
      <c r="D6422" s="200"/>
      <c r="E6422" s="4" t="s">
        <v>27</v>
      </c>
      <c r="F6422" s="5"/>
      <c r="G6422" s="6">
        <v>20</v>
      </c>
      <c r="H6422" s="8">
        <v>7</v>
      </c>
      <c r="I6422" s="1">
        <v>7</v>
      </c>
      <c r="J6422" s="1">
        <v>2</v>
      </c>
      <c r="K6422" s="1">
        <v>0</v>
      </c>
      <c r="L6422" s="1">
        <v>0</v>
      </c>
      <c r="M6422" s="1">
        <v>0</v>
      </c>
      <c r="N6422" s="1">
        <v>0</v>
      </c>
      <c r="O6422" s="1">
        <v>0</v>
      </c>
      <c r="P6422" s="1">
        <v>1</v>
      </c>
      <c r="Q6422" s="1">
        <v>1</v>
      </c>
      <c r="R6422" s="9">
        <v>5</v>
      </c>
    </row>
    <row r="6423" spans="4:18" x14ac:dyDescent="0.2">
      <c r="D6423" s="200"/>
      <c r="E6423" s="4" t="s">
        <v>28</v>
      </c>
      <c r="F6423" s="5"/>
      <c r="G6423" s="6">
        <v>15</v>
      </c>
      <c r="H6423" s="8">
        <v>3</v>
      </c>
      <c r="I6423" s="1">
        <v>8</v>
      </c>
      <c r="J6423" s="1">
        <v>4</v>
      </c>
      <c r="K6423" s="1">
        <v>2</v>
      </c>
      <c r="L6423" s="1">
        <v>1</v>
      </c>
      <c r="M6423" s="1">
        <v>1</v>
      </c>
      <c r="N6423" s="1">
        <v>1</v>
      </c>
      <c r="O6423" s="1">
        <v>1</v>
      </c>
      <c r="P6423" s="1">
        <v>2</v>
      </c>
      <c r="Q6423" s="1">
        <v>0</v>
      </c>
      <c r="R6423" s="9">
        <v>6</v>
      </c>
    </row>
    <row r="6424" spans="4:18" x14ac:dyDescent="0.2">
      <c r="D6424" s="200"/>
      <c r="E6424" s="4" t="s">
        <v>29</v>
      </c>
      <c r="F6424" s="5"/>
      <c r="G6424" s="6">
        <v>5</v>
      </c>
      <c r="H6424" s="8">
        <v>1</v>
      </c>
      <c r="I6424" s="1">
        <v>2</v>
      </c>
      <c r="J6424" s="1">
        <v>1</v>
      </c>
      <c r="K6424" s="1">
        <v>0</v>
      </c>
      <c r="L6424" s="1">
        <v>0</v>
      </c>
      <c r="M6424" s="1">
        <v>1</v>
      </c>
      <c r="N6424" s="1">
        <v>0</v>
      </c>
      <c r="O6424" s="1">
        <v>0</v>
      </c>
      <c r="P6424" s="1">
        <v>0</v>
      </c>
      <c r="Q6424" s="1">
        <v>0</v>
      </c>
      <c r="R6424" s="9">
        <v>0</v>
      </c>
    </row>
    <row r="6425" spans="4:18" x14ac:dyDescent="0.2">
      <c r="D6425" s="199" t="s">
        <v>30</v>
      </c>
      <c r="E6425" s="22" t="s">
        <v>31</v>
      </c>
      <c r="F6425" s="21"/>
      <c r="G6425" s="19">
        <v>28</v>
      </c>
      <c r="H6425" s="27">
        <v>11</v>
      </c>
      <c r="I6425" s="3">
        <v>10</v>
      </c>
      <c r="J6425" s="3">
        <v>2</v>
      </c>
      <c r="K6425" s="3">
        <v>1</v>
      </c>
      <c r="L6425" s="3">
        <v>2</v>
      </c>
      <c r="M6425" s="3">
        <v>2</v>
      </c>
      <c r="N6425" s="3">
        <v>1</v>
      </c>
      <c r="O6425" s="3">
        <v>1</v>
      </c>
      <c r="P6425" s="3">
        <v>3</v>
      </c>
      <c r="Q6425" s="3">
        <v>1</v>
      </c>
      <c r="R6425" s="26">
        <v>6</v>
      </c>
    </row>
    <row r="6426" spans="4:18" x14ac:dyDescent="0.2">
      <c r="D6426" s="200"/>
      <c r="E6426" s="4" t="s">
        <v>32</v>
      </c>
      <c r="F6426" s="5"/>
      <c r="G6426" s="6">
        <v>25</v>
      </c>
      <c r="H6426" s="8">
        <v>6</v>
      </c>
      <c r="I6426" s="1">
        <v>9</v>
      </c>
      <c r="J6426" s="1">
        <v>5</v>
      </c>
      <c r="K6426" s="1">
        <v>1</v>
      </c>
      <c r="L6426" s="1">
        <v>0</v>
      </c>
      <c r="M6426" s="1">
        <v>0</v>
      </c>
      <c r="N6426" s="1">
        <v>0</v>
      </c>
      <c r="O6426" s="1">
        <v>0</v>
      </c>
      <c r="P6426" s="1">
        <v>1</v>
      </c>
      <c r="Q6426" s="1">
        <v>1</v>
      </c>
      <c r="R6426" s="9">
        <v>9</v>
      </c>
    </row>
    <row r="6427" spans="4:18" x14ac:dyDescent="0.2">
      <c r="D6427" s="199" t="s">
        <v>33</v>
      </c>
      <c r="E6427" s="22" t="s">
        <v>34</v>
      </c>
      <c r="F6427" s="21"/>
      <c r="G6427" s="19">
        <v>12</v>
      </c>
      <c r="H6427" s="27">
        <v>5</v>
      </c>
      <c r="I6427" s="3">
        <v>8</v>
      </c>
      <c r="J6427" s="3">
        <v>4</v>
      </c>
      <c r="K6427" s="3">
        <v>2</v>
      </c>
      <c r="L6427" s="3">
        <v>2</v>
      </c>
      <c r="M6427" s="3">
        <v>1</v>
      </c>
      <c r="N6427" s="3">
        <v>1</v>
      </c>
      <c r="O6427" s="3">
        <v>1</v>
      </c>
      <c r="P6427" s="3">
        <v>1</v>
      </c>
      <c r="Q6427" s="3">
        <v>0</v>
      </c>
      <c r="R6427" s="26">
        <v>0</v>
      </c>
    </row>
    <row r="6428" spans="4:18" x14ac:dyDescent="0.2">
      <c r="D6428" s="200"/>
      <c r="E6428" s="4" t="s">
        <v>35</v>
      </c>
      <c r="F6428" s="5"/>
      <c r="G6428" s="6">
        <v>8</v>
      </c>
      <c r="H6428" s="8">
        <v>3</v>
      </c>
      <c r="I6428" s="1">
        <v>4</v>
      </c>
      <c r="J6428" s="1">
        <v>1</v>
      </c>
      <c r="K6428" s="1">
        <v>0</v>
      </c>
      <c r="L6428" s="1">
        <v>0</v>
      </c>
      <c r="M6428" s="1">
        <v>1</v>
      </c>
      <c r="N6428" s="1">
        <v>0</v>
      </c>
      <c r="O6428" s="1">
        <v>0</v>
      </c>
      <c r="P6428" s="1">
        <v>0</v>
      </c>
      <c r="Q6428" s="1">
        <v>0</v>
      </c>
      <c r="R6428" s="9">
        <v>1</v>
      </c>
    </row>
    <row r="6429" spans="4:18" x14ac:dyDescent="0.2">
      <c r="D6429" s="200"/>
      <c r="E6429" s="4" t="s">
        <v>36</v>
      </c>
      <c r="F6429" s="5"/>
      <c r="G6429" s="6">
        <v>7</v>
      </c>
      <c r="H6429" s="8">
        <v>3</v>
      </c>
      <c r="I6429" s="1">
        <v>0</v>
      </c>
      <c r="J6429" s="1">
        <v>1</v>
      </c>
      <c r="K6429" s="1">
        <v>0</v>
      </c>
      <c r="L6429" s="1">
        <v>0</v>
      </c>
      <c r="M6429" s="1">
        <v>0</v>
      </c>
      <c r="N6429" s="1">
        <v>0</v>
      </c>
      <c r="O6429" s="1">
        <v>0</v>
      </c>
      <c r="P6429" s="1">
        <v>0</v>
      </c>
      <c r="Q6429" s="1">
        <v>0</v>
      </c>
      <c r="R6429" s="9">
        <v>3</v>
      </c>
    </row>
    <row r="6430" spans="4:18" x14ac:dyDescent="0.2">
      <c r="D6430" s="200"/>
      <c r="E6430" s="4" t="s">
        <v>37</v>
      </c>
      <c r="F6430" s="5"/>
      <c r="G6430" s="6">
        <v>12</v>
      </c>
      <c r="H6430" s="8">
        <v>4</v>
      </c>
      <c r="I6430" s="1">
        <v>5</v>
      </c>
      <c r="J6430" s="1">
        <v>0</v>
      </c>
      <c r="K6430" s="1">
        <v>0</v>
      </c>
      <c r="L6430" s="1">
        <v>0</v>
      </c>
      <c r="M6430" s="1">
        <v>0</v>
      </c>
      <c r="N6430" s="1">
        <v>0</v>
      </c>
      <c r="O6430" s="1">
        <v>0</v>
      </c>
      <c r="P6430" s="1">
        <v>2</v>
      </c>
      <c r="Q6430" s="1">
        <v>0</v>
      </c>
      <c r="R6430" s="9">
        <v>3</v>
      </c>
    </row>
    <row r="6431" spans="4:18" x14ac:dyDescent="0.2">
      <c r="D6431" s="200"/>
      <c r="E6431" s="4" t="s">
        <v>38</v>
      </c>
      <c r="F6431" s="5"/>
      <c r="G6431" s="6">
        <v>4</v>
      </c>
      <c r="H6431" s="8">
        <v>1</v>
      </c>
      <c r="I6431" s="1">
        <v>0</v>
      </c>
      <c r="J6431" s="1">
        <v>0</v>
      </c>
      <c r="K6431" s="1">
        <v>0</v>
      </c>
      <c r="L6431" s="1">
        <v>0</v>
      </c>
      <c r="M6431" s="1">
        <v>0</v>
      </c>
      <c r="N6431" s="1">
        <v>0</v>
      </c>
      <c r="O6431" s="1">
        <v>0</v>
      </c>
      <c r="P6431" s="1">
        <v>0</v>
      </c>
      <c r="Q6431" s="1">
        <v>2</v>
      </c>
      <c r="R6431" s="9">
        <v>1</v>
      </c>
    </row>
    <row r="6432" spans="4:18" x14ac:dyDescent="0.2">
      <c r="D6432" s="200"/>
      <c r="E6432" s="4" t="s">
        <v>39</v>
      </c>
      <c r="F6432" s="5"/>
      <c r="G6432" s="6">
        <v>6</v>
      </c>
      <c r="H6432" s="8">
        <v>0</v>
      </c>
      <c r="I6432" s="1">
        <v>2</v>
      </c>
      <c r="J6432" s="1">
        <v>1</v>
      </c>
      <c r="K6432" s="1">
        <v>0</v>
      </c>
      <c r="L6432" s="1">
        <v>0</v>
      </c>
      <c r="M6432" s="1">
        <v>0</v>
      </c>
      <c r="N6432" s="1">
        <v>0</v>
      </c>
      <c r="O6432" s="1">
        <v>0</v>
      </c>
      <c r="P6432" s="1">
        <v>1</v>
      </c>
      <c r="Q6432" s="1">
        <v>0</v>
      </c>
      <c r="R6432" s="9">
        <v>4</v>
      </c>
    </row>
    <row r="6433" spans="2:18" x14ac:dyDescent="0.2">
      <c r="D6433" s="201"/>
      <c r="E6433" s="57" t="s">
        <v>40</v>
      </c>
      <c r="F6433" s="59"/>
      <c r="G6433" s="55">
        <v>4</v>
      </c>
      <c r="H6433" s="77">
        <v>1</v>
      </c>
      <c r="I6433" s="32">
        <v>0</v>
      </c>
      <c r="J6433" s="32">
        <v>0</v>
      </c>
      <c r="K6433" s="32">
        <v>0</v>
      </c>
      <c r="L6433" s="32">
        <v>0</v>
      </c>
      <c r="M6433" s="32">
        <v>0</v>
      </c>
      <c r="N6433" s="32">
        <v>0</v>
      </c>
      <c r="O6433" s="32">
        <v>0</v>
      </c>
      <c r="P6433" s="32">
        <v>0</v>
      </c>
      <c r="Q6433" s="32">
        <v>0</v>
      </c>
      <c r="R6433" s="80">
        <v>3</v>
      </c>
    </row>
    <row r="6435" spans="2:18" x14ac:dyDescent="0.2">
      <c r="B6435" s="40" t="str">
        <f xml:space="preserve"> HYPERLINK("#'目次'!B272", "[266]")</f>
        <v>[266]</v>
      </c>
      <c r="C6435" s="23" t="s">
        <v>401</v>
      </c>
    </row>
    <row r="6436" spans="2:18" x14ac:dyDescent="0.2">
      <c r="C6436" s="186" t="s">
        <v>397</v>
      </c>
    </row>
    <row r="6438" spans="2:18" x14ac:dyDescent="0.2">
      <c r="C6438" s="23" t="s">
        <v>48</v>
      </c>
    </row>
    <row r="6439" spans="2:18" ht="48" x14ac:dyDescent="0.2">
      <c r="D6439" s="195"/>
      <c r="E6439" s="196"/>
      <c r="F6439" s="196"/>
      <c r="G6439" s="37" t="s">
        <v>15</v>
      </c>
      <c r="H6439" s="33" t="s">
        <v>347</v>
      </c>
      <c r="I6439" s="13" t="s">
        <v>348</v>
      </c>
      <c r="J6439" s="13" t="s">
        <v>349</v>
      </c>
      <c r="K6439" s="13" t="s">
        <v>350</v>
      </c>
      <c r="L6439" s="13" t="s">
        <v>351</v>
      </c>
      <c r="M6439" s="13" t="s">
        <v>352</v>
      </c>
      <c r="N6439" s="13" t="s">
        <v>353</v>
      </c>
      <c r="O6439" s="13" t="s">
        <v>354</v>
      </c>
      <c r="P6439" s="13" t="s">
        <v>355</v>
      </c>
      <c r="Q6439" s="13" t="s">
        <v>99</v>
      </c>
      <c r="R6439" s="38" t="s">
        <v>18</v>
      </c>
    </row>
    <row r="6440" spans="2:18" x14ac:dyDescent="0.2">
      <c r="D6440" s="197"/>
      <c r="E6440" s="198"/>
      <c r="F6440" s="198"/>
      <c r="G6440" s="35"/>
      <c r="H6440" s="39"/>
      <c r="I6440" s="14"/>
      <c r="J6440" s="14"/>
      <c r="K6440" s="14"/>
      <c r="L6440" s="14"/>
      <c r="M6440" s="14"/>
      <c r="N6440" s="14"/>
      <c r="O6440" s="14"/>
      <c r="P6440" s="14"/>
      <c r="Q6440" s="14"/>
      <c r="R6440" s="34"/>
    </row>
    <row r="6441" spans="2:18" x14ac:dyDescent="0.2">
      <c r="D6441" s="56"/>
      <c r="E6441" s="58" t="s">
        <v>15</v>
      </c>
      <c r="F6441" s="46"/>
      <c r="G6441" s="36">
        <v>53</v>
      </c>
      <c r="H6441" s="17">
        <v>17</v>
      </c>
      <c r="I6441" s="17">
        <v>19</v>
      </c>
      <c r="J6441" s="17">
        <v>7</v>
      </c>
      <c r="K6441" s="17">
        <v>2</v>
      </c>
      <c r="L6441" s="17">
        <v>2</v>
      </c>
      <c r="M6441" s="17">
        <v>2</v>
      </c>
      <c r="N6441" s="17">
        <v>1</v>
      </c>
      <c r="O6441" s="17">
        <v>1</v>
      </c>
      <c r="P6441" s="17">
        <v>4</v>
      </c>
      <c r="Q6441" s="17">
        <v>2</v>
      </c>
      <c r="R6441" s="47">
        <v>15</v>
      </c>
    </row>
    <row r="6442" spans="2:18" x14ac:dyDescent="0.2">
      <c r="D6442" s="199" t="s">
        <v>49</v>
      </c>
      <c r="E6442" s="22" t="s">
        <v>50</v>
      </c>
      <c r="F6442" s="21"/>
      <c r="G6442" s="19">
        <v>1</v>
      </c>
      <c r="H6442" s="27">
        <v>1</v>
      </c>
      <c r="I6442" s="3">
        <v>1</v>
      </c>
      <c r="J6442" s="3">
        <v>0</v>
      </c>
      <c r="K6442" s="3">
        <v>0</v>
      </c>
      <c r="L6442" s="3">
        <v>0</v>
      </c>
      <c r="M6442" s="3">
        <v>0</v>
      </c>
      <c r="N6442" s="3">
        <v>0</v>
      </c>
      <c r="O6442" s="3">
        <v>0</v>
      </c>
      <c r="P6442" s="3">
        <v>1</v>
      </c>
      <c r="Q6442" s="3">
        <v>0</v>
      </c>
      <c r="R6442" s="26">
        <v>0</v>
      </c>
    </row>
    <row r="6443" spans="2:18" x14ac:dyDescent="0.2">
      <c r="D6443" s="200"/>
      <c r="E6443" s="4" t="s">
        <v>51</v>
      </c>
      <c r="F6443" s="5"/>
      <c r="G6443" s="6">
        <v>7</v>
      </c>
      <c r="H6443" s="8">
        <v>2</v>
      </c>
      <c r="I6443" s="1">
        <v>1</v>
      </c>
      <c r="J6443" s="1">
        <v>1</v>
      </c>
      <c r="K6443" s="1">
        <v>0</v>
      </c>
      <c r="L6443" s="1">
        <v>0</v>
      </c>
      <c r="M6443" s="1">
        <v>0</v>
      </c>
      <c r="N6443" s="1">
        <v>0</v>
      </c>
      <c r="O6443" s="1">
        <v>0</v>
      </c>
      <c r="P6443" s="1">
        <v>1</v>
      </c>
      <c r="Q6443" s="1">
        <v>0</v>
      </c>
      <c r="R6443" s="9">
        <v>2</v>
      </c>
    </row>
    <row r="6444" spans="2:18" x14ac:dyDescent="0.2">
      <c r="D6444" s="200"/>
      <c r="E6444" s="4" t="s">
        <v>52</v>
      </c>
      <c r="F6444" s="5"/>
      <c r="G6444" s="6">
        <v>0</v>
      </c>
      <c r="H6444" s="8">
        <v>0</v>
      </c>
      <c r="I6444" s="1">
        <v>0</v>
      </c>
      <c r="J6444" s="1">
        <v>0</v>
      </c>
      <c r="K6444" s="1">
        <v>0</v>
      </c>
      <c r="L6444" s="1">
        <v>0</v>
      </c>
      <c r="M6444" s="1">
        <v>0</v>
      </c>
      <c r="N6444" s="1">
        <v>0</v>
      </c>
      <c r="O6444" s="1">
        <v>0</v>
      </c>
      <c r="P6444" s="1">
        <v>0</v>
      </c>
      <c r="Q6444" s="1">
        <v>0</v>
      </c>
      <c r="R6444" s="9">
        <v>0</v>
      </c>
    </row>
    <row r="6445" spans="2:18" x14ac:dyDescent="0.2">
      <c r="D6445" s="200"/>
      <c r="E6445" s="4" t="s">
        <v>53</v>
      </c>
      <c r="F6445" s="5"/>
      <c r="G6445" s="6">
        <v>2</v>
      </c>
      <c r="H6445" s="8">
        <v>1</v>
      </c>
      <c r="I6445" s="1">
        <v>0</v>
      </c>
      <c r="J6445" s="1">
        <v>0</v>
      </c>
      <c r="K6445" s="1">
        <v>0</v>
      </c>
      <c r="L6445" s="1">
        <v>0</v>
      </c>
      <c r="M6445" s="1">
        <v>0</v>
      </c>
      <c r="N6445" s="1">
        <v>0</v>
      </c>
      <c r="O6445" s="1">
        <v>0</v>
      </c>
      <c r="P6445" s="1">
        <v>0</v>
      </c>
      <c r="Q6445" s="1">
        <v>1</v>
      </c>
      <c r="R6445" s="9">
        <v>0</v>
      </c>
    </row>
    <row r="6446" spans="2:18" x14ac:dyDescent="0.2">
      <c r="D6446" s="200"/>
      <c r="E6446" s="4" t="s">
        <v>54</v>
      </c>
      <c r="F6446" s="5"/>
      <c r="G6446" s="6">
        <v>10</v>
      </c>
      <c r="H6446" s="8">
        <v>5</v>
      </c>
      <c r="I6446" s="1">
        <v>3</v>
      </c>
      <c r="J6446" s="1">
        <v>0</v>
      </c>
      <c r="K6446" s="1">
        <v>0</v>
      </c>
      <c r="L6446" s="1">
        <v>0</v>
      </c>
      <c r="M6446" s="1">
        <v>1</v>
      </c>
      <c r="N6446" s="1">
        <v>0</v>
      </c>
      <c r="O6446" s="1">
        <v>0</v>
      </c>
      <c r="P6446" s="1">
        <v>0</v>
      </c>
      <c r="Q6446" s="1">
        <v>0</v>
      </c>
      <c r="R6446" s="9">
        <v>2</v>
      </c>
    </row>
    <row r="6447" spans="2:18" x14ac:dyDescent="0.2">
      <c r="D6447" s="200"/>
      <c r="E6447" s="4" t="s">
        <v>55</v>
      </c>
      <c r="F6447" s="5"/>
      <c r="G6447" s="6">
        <v>6</v>
      </c>
      <c r="H6447" s="8">
        <v>1</v>
      </c>
      <c r="I6447" s="1">
        <v>1</v>
      </c>
      <c r="J6447" s="1">
        <v>0</v>
      </c>
      <c r="K6447" s="1">
        <v>0</v>
      </c>
      <c r="L6447" s="1">
        <v>0</v>
      </c>
      <c r="M6447" s="1">
        <v>0</v>
      </c>
      <c r="N6447" s="1">
        <v>0</v>
      </c>
      <c r="O6447" s="1">
        <v>0</v>
      </c>
      <c r="P6447" s="1">
        <v>0</v>
      </c>
      <c r="Q6447" s="1">
        <v>0</v>
      </c>
      <c r="R6447" s="9">
        <v>5</v>
      </c>
    </row>
    <row r="6448" spans="2:18" x14ac:dyDescent="0.2">
      <c r="D6448" s="200"/>
      <c r="E6448" s="4" t="s">
        <v>56</v>
      </c>
      <c r="F6448" s="5"/>
      <c r="G6448" s="6">
        <v>5</v>
      </c>
      <c r="H6448" s="8">
        <v>1</v>
      </c>
      <c r="I6448" s="1">
        <v>1</v>
      </c>
      <c r="J6448" s="1">
        <v>0</v>
      </c>
      <c r="K6448" s="1">
        <v>0</v>
      </c>
      <c r="L6448" s="1">
        <v>0</v>
      </c>
      <c r="M6448" s="1">
        <v>0</v>
      </c>
      <c r="N6448" s="1">
        <v>0</v>
      </c>
      <c r="O6448" s="1">
        <v>0</v>
      </c>
      <c r="P6448" s="1">
        <v>0</v>
      </c>
      <c r="Q6448" s="1">
        <v>1</v>
      </c>
      <c r="R6448" s="9">
        <v>2</v>
      </c>
    </row>
    <row r="6449" spans="2:18" x14ac:dyDescent="0.2">
      <c r="D6449" s="200"/>
      <c r="E6449" s="4" t="s">
        <v>57</v>
      </c>
      <c r="F6449" s="5"/>
      <c r="G6449" s="6">
        <v>4</v>
      </c>
      <c r="H6449" s="8">
        <v>0</v>
      </c>
      <c r="I6449" s="1">
        <v>1</v>
      </c>
      <c r="J6449" s="1">
        <v>0</v>
      </c>
      <c r="K6449" s="1">
        <v>0</v>
      </c>
      <c r="L6449" s="1">
        <v>0</v>
      </c>
      <c r="M6449" s="1">
        <v>0</v>
      </c>
      <c r="N6449" s="1">
        <v>0</v>
      </c>
      <c r="O6449" s="1">
        <v>0</v>
      </c>
      <c r="P6449" s="1">
        <v>0</v>
      </c>
      <c r="Q6449" s="1">
        <v>0</v>
      </c>
      <c r="R6449" s="9">
        <v>3</v>
      </c>
    </row>
    <row r="6450" spans="2:18" x14ac:dyDescent="0.2">
      <c r="D6450" s="200"/>
      <c r="E6450" s="4" t="s">
        <v>58</v>
      </c>
      <c r="F6450" s="5"/>
      <c r="G6450" s="6">
        <v>16</v>
      </c>
      <c r="H6450" s="8">
        <v>6</v>
      </c>
      <c r="I6450" s="1">
        <v>10</v>
      </c>
      <c r="J6450" s="1">
        <v>5</v>
      </c>
      <c r="K6450" s="1">
        <v>2</v>
      </c>
      <c r="L6450" s="1">
        <v>2</v>
      </c>
      <c r="M6450" s="1">
        <v>1</v>
      </c>
      <c r="N6450" s="1">
        <v>1</v>
      </c>
      <c r="O6450" s="1">
        <v>1</v>
      </c>
      <c r="P6450" s="1">
        <v>1</v>
      </c>
      <c r="Q6450" s="1">
        <v>0</v>
      </c>
      <c r="R6450" s="9">
        <v>0</v>
      </c>
    </row>
    <row r="6451" spans="2:18" x14ac:dyDescent="0.2">
      <c r="D6451" s="200"/>
      <c r="E6451" s="4" t="s">
        <v>59</v>
      </c>
      <c r="F6451" s="5"/>
      <c r="G6451" s="6">
        <v>2</v>
      </c>
      <c r="H6451" s="8">
        <v>0</v>
      </c>
      <c r="I6451" s="1">
        <v>1</v>
      </c>
      <c r="J6451" s="1">
        <v>1</v>
      </c>
      <c r="K6451" s="1">
        <v>0</v>
      </c>
      <c r="L6451" s="1">
        <v>0</v>
      </c>
      <c r="M6451" s="1">
        <v>0</v>
      </c>
      <c r="N6451" s="1">
        <v>0</v>
      </c>
      <c r="O6451" s="1">
        <v>0</v>
      </c>
      <c r="P6451" s="1">
        <v>1</v>
      </c>
      <c r="Q6451" s="1">
        <v>0</v>
      </c>
      <c r="R6451" s="9">
        <v>1</v>
      </c>
    </row>
    <row r="6452" spans="2:18" x14ac:dyDescent="0.2">
      <c r="D6452" s="199" t="s">
        <v>60</v>
      </c>
      <c r="E6452" s="22" t="s">
        <v>61</v>
      </c>
      <c r="F6452" s="21"/>
      <c r="G6452" s="19">
        <v>7</v>
      </c>
      <c r="H6452" s="27">
        <v>0</v>
      </c>
      <c r="I6452" s="3">
        <v>2</v>
      </c>
      <c r="J6452" s="3">
        <v>0</v>
      </c>
      <c r="K6452" s="3">
        <v>0</v>
      </c>
      <c r="L6452" s="3">
        <v>0</v>
      </c>
      <c r="M6452" s="3">
        <v>0</v>
      </c>
      <c r="N6452" s="3">
        <v>0</v>
      </c>
      <c r="O6452" s="3">
        <v>0</v>
      </c>
      <c r="P6452" s="3">
        <v>1</v>
      </c>
      <c r="Q6452" s="3">
        <v>0</v>
      </c>
      <c r="R6452" s="26">
        <v>4</v>
      </c>
    </row>
    <row r="6453" spans="2:18" x14ac:dyDescent="0.2">
      <c r="D6453" s="200"/>
      <c r="E6453" s="4" t="s">
        <v>62</v>
      </c>
      <c r="F6453" s="5"/>
      <c r="G6453" s="6">
        <v>6</v>
      </c>
      <c r="H6453" s="8">
        <v>2</v>
      </c>
      <c r="I6453" s="1">
        <v>2</v>
      </c>
      <c r="J6453" s="1">
        <v>1</v>
      </c>
      <c r="K6453" s="1">
        <v>0</v>
      </c>
      <c r="L6453" s="1">
        <v>1</v>
      </c>
      <c r="M6453" s="1">
        <v>0</v>
      </c>
      <c r="N6453" s="1">
        <v>0</v>
      </c>
      <c r="O6453" s="1">
        <v>0</v>
      </c>
      <c r="P6453" s="1">
        <v>1</v>
      </c>
      <c r="Q6453" s="1">
        <v>0</v>
      </c>
      <c r="R6453" s="9">
        <v>2</v>
      </c>
    </row>
    <row r="6454" spans="2:18" x14ac:dyDescent="0.2">
      <c r="D6454" s="200"/>
      <c r="E6454" s="4" t="s">
        <v>63</v>
      </c>
      <c r="F6454" s="5"/>
      <c r="G6454" s="6">
        <v>10</v>
      </c>
      <c r="H6454" s="8">
        <v>3</v>
      </c>
      <c r="I6454" s="1">
        <v>3</v>
      </c>
      <c r="J6454" s="1">
        <v>1</v>
      </c>
      <c r="K6454" s="1">
        <v>0</v>
      </c>
      <c r="L6454" s="1">
        <v>0</v>
      </c>
      <c r="M6454" s="1">
        <v>1</v>
      </c>
      <c r="N6454" s="1">
        <v>0</v>
      </c>
      <c r="O6454" s="1">
        <v>0</v>
      </c>
      <c r="P6454" s="1">
        <v>0</v>
      </c>
      <c r="Q6454" s="1">
        <v>0</v>
      </c>
      <c r="R6454" s="9">
        <v>2</v>
      </c>
    </row>
    <row r="6455" spans="2:18" x14ac:dyDescent="0.2">
      <c r="D6455" s="200"/>
      <c r="E6455" s="4" t="s">
        <v>64</v>
      </c>
      <c r="F6455" s="5"/>
      <c r="G6455" s="6">
        <v>4</v>
      </c>
      <c r="H6455" s="8">
        <v>1</v>
      </c>
      <c r="I6455" s="1">
        <v>1</v>
      </c>
      <c r="J6455" s="1">
        <v>1</v>
      </c>
      <c r="K6455" s="1">
        <v>0</v>
      </c>
      <c r="L6455" s="1">
        <v>0</v>
      </c>
      <c r="M6455" s="1">
        <v>0</v>
      </c>
      <c r="N6455" s="1">
        <v>0</v>
      </c>
      <c r="O6455" s="1">
        <v>0</v>
      </c>
      <c r="P6455" s="1">
        <v>0</v>
      </c>
      <c r="Q6455" s="1">
        <v>0</v>
      </c>
      <c r="R6455" s="9">
        <v>1</v>
      </c>
    </row>
    <row r="6456" spans="2:18" x14ac:dyDescent="0.2">
      <c r="D6456" s="200"/>
      <c r="E6456" s="4" t="s">
        <v>65</v>
      </c>
      <c r="F6456" s="5"/>
      <c r="G6456" s="6">
        <v>6</v>
      </c>
      <c r="H6456" s="8">
        <v>4</v>
      </c>
      <c r="I6456" s="1">
        <v>3</v>
      </c>
      <c r="J6456" s="1">
        <v>2</v>
      </c>
      <c r="K6456" s="1">
        <v>2</v>
      </c>
      <c r="L6456" s="1">
        <v>1</v>
      </c>
      <c r="M6456" s="1">
        <v>1</v>
      </c>
      <c r="N6456" s="1">
        <v>1</v>
      </c>
      <c r="O6456" s="1">
        <v>1</v>
      </c>
      <c r="P6456" s="1">
        <v>1</v>
      </c>
      <c r="Q6456" s="1">
        <v>1</v>
      </c>
      <c r="R6456" s="9">
        <v>1</v>
      </c>
    </row>
    <row r="6457" spans="2:18" x14ac:dyDescent="0.2">
      <c r="D6457" s="200"/>
      <c r="E6457" s="4" t="s">
        <v>66</v>
      </c>
      <c r="F6457" s="5"/>
      <c r="G6457" s="6">
        <v>4</v>
      </c>
      <c r="H6457" s="8">
        <v>3</v>
      </c>
      <c r="I6457" s="1">
        <v>1</v>
      </c>
      <c r="J6457" s="1">
        <v>1</v>
      </c>
      <c r="K6457" s="1">
        <v>0</v>
      </c>
      <c r="L6457" s="1">
        <v>0</v>
      </c>
      <c r="M6457" s="1">
        <v>0</v>
      </c>
      <c r="N6457" s="1">
        <v>0</v>
      </c>
      <c r="O6457" s="1">
        <v>0</v>
      </c>
      <c r="P6457" s="1">
        <v>1</v>
      </c>
      <c r="Q6457" s="1">
        <v>0</v>
      </c>
      <c r="R6457" s="9">
        <v>0</v>
      </c>
    </row>
    <row r="6458" spans="2:18" x14ac:dyDescent="0.2">
      <c r="D6458" s="200"/>
      <c r="E6458" s="4" t="s">
        <v>67</v>
      </c>
      <c r="F6458" s="5"/>
      <c r="G6458" s="6">
        <v>7</v>
      </c>
      <c r="H6458" s="8">
        <v>2</v>
      </c>
      <c r="I6458" s="1">
        <v>3</v>
      </c>
      <c r="J6458" s="1">
        <v>0</v>
      </c>
      <c r="K6458" s="1">
        <v>0</v>
      </c>
      <c r="L6458" s="1">
        <v>0</v>
      </c>
      <c r="M6458" s="1">
        <v>0</v>
      </c>
      <c r="N6458" s="1">
        <v>0</v>
      </c>
      <c r="O6458" s="1">
        <v>0</v>
      </c>
      <c r="P6458" s="1">
        <v>0</v>
      </c>
      <c r="Q6458" s="1">
        <v>1</v>
      </c>
      <c r="R6458" s="9">
        <v>2</v>
      </c>
    </row>
    <row r="6459" spans="2:18" x14ac:dyDescent="0.2">
      <c r="D6459" s="200"/>
      <c r="E6459" s="4" t="s">
        <v>68</v>
      </c>
      <c r="F6459" s="5"/>
      <c r="G6459" s="6">
        <v>0</v>
      </c>
      <c r="H6459" s="8">
        <v>0</v>
      </c>
      <c r="I6459" s="1">
        <v>0</v>
      </c>
      <c r="J6459" s="1">
        <v>0</v>
      </c>
      <c r="K6459" s="1">
        <v>0</v>
      </c>
      <c r="L6459" s="1">
        <v>0</v>
      </c>
      <c r="M6459" s="1">
        <v>0</v>
      </c>
      <c r="N6459" s="1">
        <v>0</v>
      </c>
      <c r="O6459" s="1">
        <v>0</v>
      </c>
      <c r="P6459" s="1">
        <v>0</v>
      </c>
      <c r="Q6459" s="1">
        <v>0</v>
      </c>
      <c r="R6459" s="9">
        <v>0</v>
      </c>
    </row>
    <row r="6460" spans="2:18" x14ac:dyDescent="0.2">
      <c r="D6460" s="200"/>
      <c r="E6460" s="4" t="s">
        <v>69</v>
      </c>
      <c r="F6460" s="5"/>
      <c r="G6460" s="6">
        <v>2</v>
      </c>
      <c r="H6460" s="8">
        <v>1</v>
      </c>
      <c r="I6460" s="1">
        <v>0</v>
      </c>
      <c r="J6460" s="1">
        <v>0</v>
      </c>
      <c r="K6460" s="1">
        <v>0</v>
      </c>
      <c r="L6460" s="1">
        <v>0</v>
      </c>
      <c r="M6460" s="1">
        <v>0</v>
      </c>
      <c r="N6460" s="1">
        <v>0</v>
      </c>
      <c r="O6460" s="1">
        <v>0</v>
      </c>
      <c r="P6460" s="1">
        <v>0</v>
      </c>
      <c r="Q6460" s="1">
        <v>0</v>
      </c>
      <c r="R6460" s="9">
        <v>1</v>
      </c>
    </row>
    <row r="6461" spans="2:18" x14ac:dyDescent="0.2">
      <c r="D6461" s="93" t="s">
        <v>70</v>
      </c>
      <c r="E6461" s="89" t="s">
        <v>18</v>
      </c>
      <c r="F6461" s="92"/>
      <c r="G6461" s="94">
        <v>0</v>
      </c>
      <c r="H6461" s="122">
        <v>0</v>
      </c>
      <c r="I6461" s="63">
        <v>0</v>
      </c>
      <c r="J6461" s="63">
        <v>0</v>
      </c>
      <c r="K6461" s="63">
        <v>0</v>
      </c>
      <c r="L6461" s="63">
        <v>0</v>
      </c>
      <c r="M6461" s="63">
        <v>0</v>
      </c>
      <c r="N6461" s="63">
        <v>0</v>
      </c>
      <c r="O6461" s="63">
        <v>0</v>
      </c>
      <c r="P6461" s="63">
        <v>0</v>
      </c>
      <c r="Q6461" s="63">
        <v>0</v>
      </c>
      <c r="R6461" s="121">
        <v>0</v>
      </c>
    </row>
    <row r="6463" spans="2:18" x14ac:dyDescent="0.2">
      <c r="B6463" s="40" t="str">
        <f xml:space="preserve"> HYPERLINK("#'目次'!B273", "[267]")</f>
        <v>[267]</v>
      </c>
      <c r="C6463" s="23" t="s">
        <v>401</v>
      </c>
    </row>
    <row r="6464" spans="2:18" x14ac:dyDescent="0.2">
      <c r="C6464" s="186" t="s">
        <v>397</v>
      </c>
    </row>
    <row r="6466" spans="3:18" x14ac:dyDescent="0.2">
      <c r="C6466" s="23" t="s">
        <v>73</v>
      </c>
    </row>
    <row r="6467" spans="3:18" ht="48" x14ac:dyDescent="0.2">
      <c r="D6467" s="195"/>
      <c r="E6467" s="196"/>
      <c r="F6467" s="196"/>
      <c r="G6467" s="37" t="s">
        <v>15</v>
      </c>
      <c r="H6467" s="33" t="s">
        <v>347</v>
      </c>
      <c r="I6467" s="13" t="s">
        <v>348</v>
      </c>
      <c r="J6467" s="13" t="s">
        <v>349</v>
      </c>
      <c r="K6467" s="13" t="s">
        <v>350</v>
      </c>
      <c r="L6467" s="13" t="s">
        <v>351</v>
      </c>
      <c r="M6467" s="13" t="s">
        <v>352</v>
      </c>
      <c r="N6467" s="13" t="s">
        <v>353</v>
      </c>
      <c r="O6467" s="13" t="s">
        <v>354</v>
      </c>
      <c r="P6467" s="13" t="s">
        <v>355</v>
      </c>
      <c r="Q6467" s="13" t="s">
        <v>99</v>
      </c>
      <c r="R6467" s="38" t="s">
        <v>18</v>
      </c>
    </row>
    <row r="6468" spans="3:18" x14ac:dyDescent="0.2">
      <c r="D6468" s="197"/>
      <c r="E6468" s="198"/>
      <c r="F6468" s="198"/>
      <c r="G6468" s="35"/>
      <c r="H6468" s="39"/>
      <c r="I6468" s="14"/>
      <c r="J6468" s="14"/>
      <c r="K6468" s="14"/>
      <c r="L6468" s="14"/>
      <c r="M6468" s="14"/>
      <c r="N6468" s="14"/>
      <c r="O6468" s="14"/>
      <c r="P6468" s="14"/>
      <c r="Q6468" s="14"/>
      <c r="R6468" s="34"/>
    </row>
    <row r="6469" spans="3:18" x14ac:dyDescent="0.2">
      <c r="D6469" s="56"/>
      <c r="E6469" s="58" t="s">
        <v>15</v>
      </c>
      <c r="F6469" s="46"/>
      <c r="G6469" s="36">
        <v>53</v>
      </c>
      <c r="H6469" s="17">
        <v>17</v>
      </c>
      <c r="I6469" s="17">
        <v>19</v>
      </c>
      <c r="J6469" s="17">
        <v>7</v>
      </c>
      <c r="K6469" s="17">
        <v>2</v>
      </c>
      <c r="L6469" s="17">
        <v>2</v>
      </c>
      <c r="M6469" s="17">
        <v>2</v>
      </c>
      <c r="N6469" s="17">
        <v>1</v>
      </c>
      <c r="O6469" s="17">
        <v>1</v>
      </c>
      <c r="P6469" s="17">
        <v>4</v>
      </c>
      <c r="Q6469" s="17">
        <v>2</v>
      </c>
      <c r="R6469" s="47">
        <v>15</v>
      </c>
    </row>
    <row r="6470" spans="3:18" x14ac:dyDescent="0.2">
      <c r="D6470" s="199" t="s">
        <v>74</v>
      </c>
      <c r="E6470" s="22" t="s">
        <v>75</v>
      </c>
      <c r="F6470" s="21"/>
      <c r="G6470" s="19">
        <v>28</v>
      </c>
      <c r="H6470" s="27">
        <v>11</v>
      </c>
      <c r="I6470" s="3">
        <v>10</v>
      </c>
      <c r="J6470" s="3">
        <v>2</v>
      </c>
      <c r="K6470" s="3">
        <v>1</v>
      </c>
      <c r="L6470" s="3">
        <v>2</v>
      </c>
      <c r="M6470" s="3">
        <v>2</v>
      </c>
      <c r="N6470" s="3">
        <v>1</v>
      </c>
      <c r="O6470" s="3">
        <v>1</v>
      </c>
      <c r="P6470" s="3">
        <v>3</v>
      </c>
      <c r="Q6470" s="3">
        <v>1</v>
      </c>
      <c r="R6470" s="26">
        <v>6</v>
      </c>
    </row>
    <row r="6471" spans="3:18" x14ac:dyDescent="0.2">
      <c r="D6471" s="200"/>
      <c r="E6471" s="4" t="s">
        <v>34</v>
      </c>
      <c r="F6471" s="5"/>
      <c r="G6471" s="6">
        <v>7</v>
      </c>
      <c r="H6471" s="8">
        <v>3</v>
      </c>
      <c r="I6471" s="1">
        <v>5</v>
      </c>
      <c r="J6471" s="1">
        <v>1</v>
      </c>
      <c r="K6471" s="1">
        <v>1</v>
      </c>
      <c r="L6471" s="1">
        <v>2</v>
      </c>
      <c r="M6471" s="1">
        <v>1</v>
      </c>
      <c r="N6471" s="1">
        <v>1</v>
      </c>
      <c r="O6471" s="1">
        <v>1</v>
      </c>
      <c r="P6471" s="1">
        <v>1</v>
      </c>
      <c r="Q6471" s="1">
        <v>0</v>
      </c>
      <c r="R6471" s="9">
        <v>0</v>
      </c>
    </row>
    <row r="6472" spans="3:18" x14ac:dyDescent="0.2">
      <c r="D6472" s="200"/>
      <c r="E6472" s="4" t="s">
        <v>35</v>
      </c>
      <c r="F6472" s="5"/>
      <c r="G6472" s="6">
        <v>3</v>
      </c>
      <c r="H6472" s="8">
        <v>1</v>
      </c>
      <c r="I6472" s="1">
        <v>1</v>
      </c>
      <c r="J6472" s="1">
        <v>0</v>
      </c>
      <c r="K6472" s="1">
        <v>0</v>
      </c>
      <c r="L6472" s="1">
        <v>0</v>
      </c>
      <c r="M6472" s="1">
        <v>1</v>
      </c>
      <c r="N6472" s="1">
        <v>0</v>
      </c>
      <c r="O6472" s="1">
        <v>0</v>
      </c>
      <c r="P6472" s="1">
        <v>0</v>
      </c>
      <c r="Q6472" s="1">
        <v>0</v>
      </c>
      <c r="R6472" s="9">
        <v>1</v>
      </c>
    </row>
    <row r="6473" spans="3:18" x14ac:dyDescent="0.2">
      <c r="D6473" s="200"/>
      <c r="E6473" s="4" t="s">
        <v>36</v>
      </c>
      <c r="F6473" s="5"/>
      <c r="G6473" s="6">
        <v>4</v>
      </c>
      <c r="H6473" s="8">
        <v>2</v>
      </c>
      <c r="I6473" s="1">
        <v>0</v>
      </c>
      <c r="J6473" s="1">
        <v>1</v>
      </c>
      <c r="K6473" s="1">
        <v>0</v>
      </c>
      <c r="L6473" s="1">
        <v>0</v>
      </c>
      <c r="M6473" s="1">
        <v>0</v>
      </c>
      <c r="N6473" s="1">
        <v>0</v>
      </c>
      <c r="O6473" s="1">
        <v>0</v>
      </c>
      <c r="P6473" s="1">
        <v>0</v>
      </c>
      <c r="Q6473" s="1">
        <v>0</v>
      </c>
      <c r="R6473" s="9">
        <v>1</v>
      </c>
    </row>
    <row r="6474" spans="3:18" x14ac:dyDescent="0.2">
      <c r="D6474" s="200"/>
      <c r="E6474" s="4" t="s">
        <v>37</v>
      </c>
      <c r="F6474" s="5"/>
      <c r="G6474" s="6">
        <v>8</v>
      </c>
      <c r="H6474" s="8">
        <v>3</v>
      </c>
      <c r="I6474" s="1">
        <v>4</v>
      </c>
      <c r="J6474" s="1">
        <v>0</v>
      </c>
      <c r="K6474" s="1">
        <v>0</v>
      </c>
      <c r="L6474" s="1">
        <v>0</v>
      </c>
      <c r="M6474" s="1">
        <v>0</v>
      </c>
      <c r="N6474" s="1">
        <v>0</v>
      </c>
      <c r="O6474" s="1">
        <v>0</v>
      </c>
      <c r="P6474" s="1">
        <v>2</v>
      </c>
      <c r="Q6474" s="1">
        <v>0</v>
      </c>
      <c r="R6474" s="9">
        <v>1</v>
      </c>
    </row>
    <row r="6475" spans="3:18" x14ac:dyDescent="0.2">
      <c r="D6475" s="200"/>
      <c r="E6475" s="4" t="s">
        <v>38</v>
      </c>
      <c r="F6475" s="5"/>
      <c r="G6475" s="6">
        <v>2</v>
      </c>
      <c r="H6475" s="8">
        <v>1</v>
      </c>
      <c r="I6475" s="1">
        <v>0</v>
      </c>
      <c r="J6475" s="1">
        <v>0</v>
      </c>
      <c r="K6475" s="1">
        <v>0</v>
      </c>
      <c r="L6475" s="1">
        <v>0</v>
      </c>
      <c r="M6475" s="1">
        <v>0</v>
      </c>
      <c r="N6475" s="1">
        <v>0</v>
      </c>
      <c r="O6475" s="1">
        <v>0</v>
      </c>
      <c r="P6475" s="1">
        <v>0</v>
      </c>
      <c r="Q6475" s="1">
        <v>1</v>
      </c>
      <c r="R6475" s="9">
        <v>0</v>
      </c>
    </row>
    <row r="6476" spans="3:18" x14ac:dyDescent="0.2">
      <c r="D6476" s="200"/>
      <c r="E6476" s="4" t="s">
        <v>39</v>
      </c>
      <c r="F6476" s="5"/>
      <c r="G6476" s="6">
        <v>1</v>
      </c>
      <c r="H6476" s="8">
        <v>0</v>
      </c>
      <c r="I6476" s="1">
        <v>0</v>
      </c>
      <c r="J6476" s="1">
        <v>0</v>
      </c>
      <c r="K6476" s="1">
        <v>0</v>
      </c>
      <c r="L6476" s="1">
        <v>0</v>
      </c>
      <c r="M6476" s="1">
        <v>0</v>
      </c>
      <c r="N6476" s="1">
        <v>0</v>
      </c>
      <c r="O6476" s="1">
        <v>0</v>
      </c>
      <c r="P6476" s="1">
        <v>0</v>
      </c>
      <c r="Q6476" s="1">
        <v>0</v>
      </c>
      <c r="R6476" s="9">
        <v>1</v>
      </c>
    </row>
    <row r="6477" spans="3:18" x14ac:dyDescent="0.2">
      <c r="D6477" s="200"/>
      <c r="E6477" s="4" t="s">
        <v>40</v>
      </c>
      <c r="F6477" s="5"/>
      <c r="G6477" s="6">
        <v>3</v>
      </c>
      <c r="H6477" s="8">
        <v>1</v>
      </c>
      <c r="I6477" s="1">
        <v>0</v>
      </c>
      <c r="J6477" s="1">
        <v>0</v>
      </c>
      <c r="K6477" s="1">
        <v>0</v>
      </c>
      <c r="L6477" s="1">
        <v>0</v>
      </c>
      <c r="M6477" s="1">
        <v>0</v>
      </c>
      <c r="N6477" s="1">
        <v>0</v>
      </c>
      <c r="O6477" s="1">
        <v>0</v>
      </c>
      <c r="P6477" s="1">
        <v>0</v>
      </c>
      <c r="Q6477" s="1">
        <v>0</v>
      </c>
      <c r="R6477" s="9">
        <v>2</v>
      </c>
    </row>
    <row r="6478" spans="3:18" x14ac:dyDescent="0.2">
      <c r="D6478" s="199" t="s">
        <v>76</v>
      </c>
      <c r="E6478" s="22" t="s">
        <v>77</v>
      </c>
      <c r="F6478" s="21"/>
      <c r="G6478" s="19">
        <v>25</v>
      </c>
      <c r="H6478" s="27">
        <v>6</v>
      </c>
      <c r="I6478" s="3">
        <v>9</v>
      </c>
      <c r="J6478" s="3">
        <v>5</v>
      </c>
      <c r="K6478" s="3">
        <v>1</v>
      </c>
      <c r="L6478" s="3">
        <v>0</v>
      </c>
      <c r="M6478" s="3">
        <v>0</v>
      </c>
      <c r="N6478" s="3">
        <v>0</v>
      </c>
      <c r="O6478" s="3">
        <v>0</v>
      </c>
      <c r="P6478" s="3">
        <v>1</v>
      </c>
      <c r="Q6478" s="3">
        <v>1</v>
      </c>
      <c r="R6478" s="26">
        <v>9</v>
      </c>
    </row>
    <row r="6479" spans="3:18" x14ac:dyDescent="0.2">
      <c r="D6479" s="200"/>
      <c r="E6479" s="4" t="s">
        <v>34</v>
      </c>
      <c r="F6479" s="5"/>
      <c r="G6479" s="6">
        <v>5</v>
      </c>
      <c r="H6479" s="8">
        <v>2</v>
      </c>
      <c r="I6479" s="1">
        <v>3</v>
      </c>
      <c r="J6479" s="1">
        <v>3</v>
      </c>
      <c r="K6479" s="1">
        <v>1</v>
      </c>
      <c r="L6479" s="1">
        <v>0</v>
      </c>
      <c r="M6479" s="1">
        <v>0</v>
      </c>
      <c r="N6479" s="1">
        <v>0</v>
      </c>
      <c r="O6479" s="1">
        <v>0</v>
      </c>
      <c r="P6479" s="1">
        <v>0</v>
      </c>
      <c r="Q6479" s="1">
        <v>0</v>
      </c>
      <c r="R6479" s="9">
        <v>0</v>
      </c>
    </row>
    <row r="6480" spans="3:18" x14ac:dyDescent="0.2">
      <c r="D6480" s="200"/>
      <c r="E6480" s="4" t="s">
        <v>35</v>
      </c>
      <c r="F6480" s="5"/>
      <c r="G6480" s="6">
        <v>5</v>
      </c>
      <c r="H6480" s="8">
        <v>2</v>
      </c>
      <c r="I6480" s="1">
        <v>3</v>
      </c>
      <c r="J6480" s="1">
        <v>1</v>
      </c>
      <c r="K6480" s="1">
        <v>0</v>
      </c>
      <c r="L6480" s="1">
        <v>0</v>
      </c>
      <c r="M6480" s="1">
        <v>0</v>
      </c>
      <c r="N6480" s="1">
        <v>0</v>
      </c>
      <c r="O6480" s="1">
        <v>0</v>
      </c>
      <c r="P6480" s="1">
        <v>0</v>
      </c>
      <c r="Q6480" s="1">
        <v>0</v>
      </c>
      <c r="R6480" s="9">
        <v>0</v>
      </c>
    </row>
    <row r="6481" spans="2:18" x14ac:dyDescent="0.2">
      <c r="D6481" s="200"/>
      <c r="E6481" s="4" t="s">
        <v>36</v>
      </c>
      <c r="F6481" s="5"/>
      <c r="G6481" s="6">
        <v>3</v>
      </c>
      <c r="H6481" s="8">
        <v>1</v>
      </c>
      <c r="I6481" s="1">
        <v>0</v>
      </c>
      <c r="J6481" s="1">
        <v>0</v>
      </c>
      <c r="K6481" s="1">
        <v>0</v>
      </c>
      <c r="L6481" s="1">
        <v>0</v>
      </c>
      <c r="M6481" s="1">
        <v>0</v>
      </c>
      <c r="N6481" s="1">
        <v>0</v>
      </c>
      <c r="O6481" s="1">
        <v>0</v>
      </c>
      <c r="P6481" s="1">
        <v>0</v>
      </c>
      <c r="Q6481" s="1">
        <v>0</v>
      </c>
      <c r="R6481" s="9">
        <v>2</v>
      </c>
    </row>
    <row r="6482" spans="2:18" x14ac:dyDescent="0.2">
      <c r="D6482" s="200"/>
      <c r="E6482" s="4" t="s">
        <v>37</v>
      </c>
      <c r="F6482" s="5"/>
      <c r="G6482" s="6">
        <v>4</v>
      </c>
      <c r="H6482" s="8">
        <v>1</v>
      </c>
      <c r="I6482" s="1">
        <v>1</v>
      </c>
      <c r="J6482" s="1">
        <v>0</v>
      </c>
      <c r="K6482" s="1">
        <v>0</v>
      </c>
      <c r="L6482" s="1">
        <v>0</v>
      </c>
      <c r="M6482" s="1">
        <v>0</v>
      </c>
      <c r="N6482" s="1">
        <v>0</v>
      </c>
      <c r="O6482" s="1">
        <v>0</v>
      </c>
      <c r="P6482" s="1">
        <v>0</v>
      </c>
      <c r="Q6482" s="1">
        <v>0</v>
      </c>
      <c r="R6482" s="9">
        <v>2</v>
      </c>
    </row>
    <row r="6483" spans="2:18" x14ac:dyDescent="0.2">
      <c r="D6483" s="200"/>
      <c r="E6483" s="4" t="s">
        <v>38</v>
      </c>
      <c r="F6483" s="5"/>
      <c r="G6483" s="6">
        <v>2</v>
      </c>
      <c r="H6483" s="8">
        <v>0</v>
      </c>
      <c r="I6483" s="1">
        <v>0</v>
      </c>
      <c r="J6483" s="1">
        <v>0</v>
      </c>
      <c r="K6483" s="1">
        <v>0</v>
      </c>
      <c r="L6483" s="1">
        <v>0</v>
      </c>
      <c r="M6483" s="1">
        <v>0</v>
      </c>
      <c r="N6483" s="1">
        <v>0</v>
      </c>
      <c r="O6483" s="1">
        <v>0</v>
      </c>
      <c r="P6483" s="1">
        <v>0</v>
      </c>
      <c r="Q6483" s="1">
        <v>1</v>
      </c>
      <c r="R6483" s="9">
        <v>1</v>
      </c>
    </row>
    <row r="6484" spans="2:18" x14ac:dyDescent="0.2">
      <c r="D6484" s="200"/>
      <c r="E6484" s="4" t="s">
        <v>39</v>
      </c>
      <c r="F6484" s="5"/>
      <c r="G6484" s="6">
        <v>5</v>
      </c>
      <c r="H6484" s="8">
        <v>0</v>
      </c>
      <c r="I6484" s="1">
        <v>2</v>
      </c>
      <c r="J6484" s="1">
        <v>1</v>
      </c>
      <c r="K6484" s="1">
        <v>0</v>
      </c>
      <c r="L6484" s="1">
        <v>0</v>
      </c>
      <c r="M6484" s="1">
        <v>0</v>
      </c>
      <c r="N6484" s="1">
        <v>0</v>
      </c>
      <c r="O6484" s="1">
        <v>0</v>
      </c>
      <c r="P6484" s="1">
        <v>1</v>
      </c>
      <c r="Q6484" s="1">
        <v>0</v>
      </c>
      <c r="R6484" s="9">
        <v>3</v>
      </c>
    </row>
    <row r="6485" spans="2:18" x14ac:dyDescent="0.2">
      <c r="D6485" s="201"/>
      <c r="E6485" s="57" t="s">
        <v>40</v>
      </c>
      <c r="F6485" s="59"/>
      <c r="G6485" s="55">
        <v>1</v>
      </c>
      <c r="H6485" s="77">
        <v>0</v>
      </c>
      <c r="I6485" s="32">
        <v>0</v>
      </c>
      <c r="J6485" s="32">
        <v>0</v>
      </c>
      <c r="K6485" s="32">
        <v>0</v>
      </c>
      <c r="L6485" s="32">
        <v>0</v>
      </c>
      <c r="M6485" s="32">
        <v>0</v>
      </c>
      <c r="N6485" s="32">
        <v>0</v>
      </c>
      <c r="O6485" s="32">
        <v>0</v>
      </c>
      <c r="P6485" s="32">
        <v>0</v>
      </c>
      <c r="Q6485" s="32">
        <v>0</v>
      </c>
      <c r="R6485" s="80">
        <v>1</v>
      </c>
    </row>
    <row r="6487" spans="2:18" x14ac:dyDescent="0.2">
      <c r="B6487" s="40" t="str">
        <f xml:space="preserve"> HYPERLINK("#'目次'!B274", "[268]")</f>
        <v>[268]</v>
      </c>
      <c r="C6487" s="23" t="s">
        <v>401</v>
      </c>
    </row>
    <row r="6488" spans="2:18" x14ac:dyDescent="0.2">
      <c r="C6488" s="186" t="s">
        <v>397</v>
      </c>
    </row>
    <row r="6490" spans="2:18" x14ac:dyDescent="0.2">
      <c r="C6490" s="23" t="s">
        <v>80</v>
      </c>
    </row>
    <row r="6491" spans="2:18" ht="48" x14ac:dyDescent="0.2">
      <c r="E6491" s="195"/>
      <c r="F6491" s="196"/>
      <c r="G6491" s="37" t="s">
        <v>15</v>
      </c>
      <c r="H6491" s="33" t="s">
        <v>347</v>
      </c>
      <c r="I6491" s="13" t="s">
        <v>348</v>
      </c>
      <c r="J6491" s="13" t="s">
        <v>349</v>
      </c>
      <c r="K6491" s="13" t="s">
        <v>350</v>
      </c>
      <c r="L6491" s="13" t="s">
        <v>351</v>
      </c>
      <c r="M6491" s="13" t="s">
        <v>352</v>
      </c>
      <c r="N6491" s="13" t="s">
        <v>353</v>
      </c>
      <c r="O6491" s="13" t="s">
        <v>354</v>
      </c>
      <c r="P6491" s="13" t="s">
        <v>355</v>
      </c>
      <c r="Q6491" s="13" t="s">
        <v>99</v>
      </c>
      <c r="R6491" s="38" t="s">
        <v>18</v>
      </c>
    </row>
    <row r="6492" spans="2:18" x14ac:dyDescent="0.2">
      <c r="E6492" s="197"/>
      <c r="F6492" s="198"/>
      <c r="G6492" s="35"/>
      <c r="H6492" s="39"/>
      <c r="I6492" s="14"/>
      <c r="J6492" s="14"/>
      <c r="K6492" s="14"/>
      <c r="L6492" s="14"/>
      <c r="M6492" s="14"/>
      <c r="N6492" s="14"/>
      <c r="O6492" s="14"/>
      <c r="P6492" s="14"/>
      <c r="Q6492" s="14"/>
      <c r="R6492" s="34"/>
    </row>
    <row r="6493" spans="2:18" x14ac:dyDescent="0.2">
      <c r="E6493" s="91" t="s">
        <v>15</v>
      </c>
      <c r="F6493" s="46"/>
      <c r="G6493" s="36">
        <v>53</v>
      </c>
      <c r="H6493" s="17">
        <v>17</v>
      </c>
      <c r="I6493" s="17">
        <v>19</v>
      </c>
      <c r="J6493" s="17">
        <v>7</v>
      </c>
      <c r="K6493" s="17">
        <v>2</v>
      </c>
      <c r="L6493" s="17">
        <v>2</v>
      </c>
      <c r="M6493" s="17">
        <v>2</v>
      </c>
      <c r="N6493" s="17">
        <v>1</v>
      </c>
      <c r="O6493" s="17">
        <v>1</v>
      </c>
      <c r="P6493" s="17">
        <v>4</v>
      </c>
      <c r="Q6493" s="17">
        <v>2</v>
      </c>
      <c r="R6493" s="47">
        <v>15</v>
      </c>
    </row>
    <row r="6494" spans="2:18" x14ac:dyDescent="0.2">
      <c r="E6494" s="4" t="s">
        <v>81</v>
      </c>
      <c r="F6494" s="5"/>
      <c r="G6494" s="19">
        <v>3</v>
      </c>
      <c r="H6494" s="27">
        <v>0</v>
      </c>
      <c r="I6494" s="3">
        <v>1</v>
      </c>
      <c r="J6494" s="3">
        <v>1</v>
      </c>
      <c r="K6494" s="3">
        <v>0</v>
      </c>
      <c r="L6494" s="3">
        <v>0</v>
      </c>
      <c r="M6494" s="3">
        <v>0</v>
      </c>
      <c r="N6494" s="3">
        <v>0</v>
      </c>
      <c r="O6494" s="3">
        <v>0</v>
      </c>
      <c r="P6494" s="3">
        <v>0</v>
      </c>
      <c r="Q6494" s="3">
        <v>0</v>
      </c>
      <c r="R6494" s="26">
        <v>1</v>
      </c>
    </row>
    <row r="6495" spans="2:18" x14ac:dyDescent="0.2">
      <c r="E6495" s="4" t="s">
        <v>82</v>
      </c>
      <c r="F6495" s="5"/>
      <c r="G6495" s="6">
        <v>8</v>
      </c>
      <c r="H6495" s="8">
        <v>0</v>
      </c>
      <c r="I6495" s="1">
        <v>2</v>
      </c>
      <c r="J6495" s="1">
        <v>2</v>
      </c>
      <c r="K6495" s="1">
        <v>0</v>
      </c>
      <c r="L6495" s="1">
        <v>0</v>
      </c>
      <c r="M6495" s="1">
        <v>1</v>
      </c>
      <c r="N6495" s="1">
        <v>0</v>
      </c>
      <c r="O6495" s="1">
        <v>0</v>
      </c>
      <c r="P6495" s="1">
        <v>1</v>
      </c>
      <c r="Q6495" s="1">
        <v>0</v>
      </c>
      <c r="R6495" s="9">
        <v>4</v>
      </c>
    </row>
    <row r="6496" spans="2:18" x14ac:dyDescent="0.2">
      <c r="E6496" s="4" t="s">
        <v>83</v>
      </c>
      <c r="F6496" s="5"/>
      <c r="G6496" s="6">
        <v>17</v>
      </c>
      <c r="H6496" s="8">
        <v>6</v>
      </c>
      <c r="I6496" s="1">
        <v>5</v>
      </c>
      <c r="J6496" s="1">
        <v>3</v>
      </c>
      <c r="K6496" s="1">
        <v>2</v>
      </c>
      <c r="L6496" s="1">
        <v>1</v>
      </c>
      <c r="M6496" s="1">
        <v>1</v>
      </c>
      <c r="N6496" s="1">
        <v>1</v>
      </c>
      <c r="O6496" s="1">
        <v>1</v>
      </c>
      <c r="P6496" s="1">
        <v>1</v>
      </c>
      <c r="Q6496" s="1">
        <v>2</v>
      </c>
      <c r="R6496" s="9">
        <v>5</v>
      </c>
    </row>
    <row r="6497" spans="2:18" x14ac:dyDescent="0.2">
      <c r="E6497" s="4" t="s">
        <v>84</v>
      </c>
      <c r="F6497" s="5"/>
      <c r="G6497" s="6">
        <v>0</v>
      </c>
      <c r="H6497" s="8">
        <v>0</v>
      </c>
      <c r="I6497" s="1">
        <v>0</v>
      </c>
      <c r="J6497" s="1">
        <v>0</v>
      </c>
      <c r="K6497" s="1">
        <v>0</v>
      </c>
      <c r="L6497" s="1">
        <v>0</v>
      </c>
      <c r="M6497" s="1">
        <v>0</v>
      </c>
      <c r="N6497" s="1">
        <v>0</v>
      </c>
      <c r="O6497" s="1">
        <v>0</v>
      </c>
      <c r="P6497" s="1">
        <v>0</v>
      </c>
      <c r="Q6497" s="1">
        <v>0</v>
      </c>
      <c r="R6497" s="9">
        <v>0</v>
      </c>
    </row>
    <row r="6498" spans="2:18" x14ac:dyDescent="0.2">
      <c r="E6498" s="4" t="s">
        <v>85</v>
      </c>
      <c r="F6498" s="5"/>
      <c r="G6498" s="6">
        <v>6</v>
      </c>
      <c r="H6498" s="8">
        <v>4</v>
      </c>
      <c r="I6498" s="1">
        <v>1</v>
      </c>
      <c r="J6498" s="1">
        <v>0</v>
      </c>
      <c r="K6498" s="1">
        <v>0</v>
      </c>
      <c r="L6498" s="1">
        <v>0</v>
      </c>
      <c r="M6498" s="1">
        <v>0</v>
      </c>
      <c r="N6498" s="1">
        <v>0</v>
      </c>
      <c r="O6498" s="1">
        <v>0</v>
      </c>
      <c r="P6498" s="1">
        <v>0</v>
      </c>
      <c r="Q6498" s="1">
        <v>0</v>
      </c>
      <c r="R6498" s="9">
        <v>2</v>
      </c>
    </row>
    <row r="6499" spans="2:18" x14ac:dyDescent="0.2">
      <c r="E6499" s="4" t="s">
        <v>86</v>
      </c>
      <c r="F6499" s="5"/>
      <c r="G6499" s="6">
        <v>7</v>
      </c>
      <c r="H6499" s="8">
        <v>2</v>
      </c>
      <c r="I6499" s="1">
        <v>2</v>
      </c>
      <c r="J6499" s="1">
        <v>1</v>
      </c>
      <c r="K6499" s="1">
        <v>0</v>
      </c>
      <c r="L6499" s="1">
        <v>1</v>
      </c>
      <c r="M6499" s="1">
        <v>0</v>
      </c>
      <c r="N6499" s="1">
        <v>0</v>
      </c>
      <c r="O6499" s="1">
        <v>0</v>
      </c>
      <c r="P6499" s="1">
        <v>0</v>
      </c>
      <c r="Q6499" s="1">
        <v>0</v>
      </c>
      <c r="R6499" s="9">
        <v>2</v>
      </c>
    </row>
    <row r="6500" spans="2:18" x14ac:dyDescent="0.2">
      <c r="E6500" s="4" t="s">
        <v>87</v>
      </c>
      <c r="F6500" s="5"/>
      <c r="G6500" s="6">
        <v>2</v>
      </c>
      <c r="H6500" s="8">
        <v>1</v>
      </c>
      <c r="I6500" s="1">
        <v>2</v>
      </c>
      <c r="J6500" s="1">
        <v>0</v>
      </c>
      <c r="K6500" s="1">
        <v>0</v>
      </c>
      <c r="L6500" s="1">
        <v>0</v>
      </c>
      <c r="M6500" s="1">
        <v>0</v>
      </c>
      <c r="N6500" s="1">
        <v>0</v>
      </c>
      <c r="O6500" s="1">
        <v>0</v>
      </c>
      <c r="P6500" s="1">
        <v>0</v>
      </c>
      <c r="Q6500" s="1">
        <v>0</v>
      </c>
      <c r="R6500" s="9">
        <v>0</v>
      </c>
    </row>
    <row r="6501" spans="2:18" x14ac:dyDescent="0.2">
      <c r="E6501" s="4" t="s">
        <v>88</v>
      </c>
      <c r="F6501" s="5"/>
      <c r="G6501" s="6">
        <v>3</v>
      </c>
      <c r="H6501" s="8">
        <v>2</v>
      </c>
      <c r="I6501" s="1">
        <v>2</v>
      </c>
      <c r="J6501" s="1">
        <v>0</v>
      </c>
      <c r="K6501" s="1">
        <v>0</v>
      </c>
      <c r="L6501" s="1">
        <v>0</v>
      </c>
      <c r="M6501" s="1">
        <v>0</v>
      </c>
      <c r="N6501" s="1">
        <v>0</v>
      </c>
      <c r="O6501" s="1">
        <v>0</v>
      </c>
      <c r="P6501" s="1">
        <v>0</v>
      </c>
      <c r="Q6501" s="1">
        <v>0</v>
      </c>
      <c r="R6501" s="9">
        <v>0</v>
      </c>
    </row>
    <row r="6502" spans="2:18" x14ac:dyDescent="0.2">
      <c r="E6502" s="4" t="s">
        <v>89</v>
      </c>
      <c r="F6502" s="5"/>
      <c r="G6502" s="6">
        <v>3</v>
      </c>
      <c r="H6502" s="8">
        <v>0</v>
      </c>
      <c r="I6502" s="1">
        <v>2</v>
      </c>
      <c r="J6502" s="1">
        <v>0</v>
      </c>
      <c r="K6502" s="1">
        <v>0</v>
      </c>
      <c r="L6502" s="1">
        <v>0</v>
      </c>
      <c r="M6502" s="1">
        <v>0</v>
      </c>
      <c r="N6502" s="1">
        <v>0</v>
      </c>
      <c r="O6502" s="1">
        <v>0</v>
      </c>
      <c r="P6502" s="1">
        <v>1</v>
      </c>
      <c r="Q6502" s="1">
        <v>0</v>
      </c>
      <c r="R6502" s="9">
        <v>0</v>
      </c>
    </row>
    <row r="6503" spans="2:18" x14ac:dyDescent="0.2">
      <c r="E6503" s="4" t="s">
        <v>90</v>
      </c>
      <c r="F6503" s="5"/>
      <c r="G6503" s="6">
        <v>3</v>
      </c>
      <c r="H6503" s="8">
        <v>2</v>
      </c>
      <c r="I6503" s="1">
        <v>2</v>
      </c>
      <c r="J6503" s="1">
        <v>0</v>
      </c>
      <c r="K6503" s="1">
        <v>0</v>
      </c>
      <c r="L6503" s="1">
        <v>0</v>
      </c>
      <c r="M6503" s="1">
        <v>0</v>
      </c>
      <c r="N6503" s="1">
        <v>0</v>
      </c>
      <c r="O6503" s="1">
        <v>0</v>
      </c>
      <c r="P6503" s="1">
        <v>1</v>
      </c>
      <c r="Q6503" s="1">
        <v>0</v>
      </c>
      <c r="R6503" s="9">
        <v>0</v>
      </c>
    </row>
    <row r="6504" spans="2:18" x14ac:dyDescent="0.2">
      <c r="E6504" s="57" t="s">
        <v>91</v>
      </c>
      <c r="F6504" s="59"/>
      <c r="G6504" s="55">
        <v>1</v>
      </c>
      <c r="H6504" s="77">
        <v>0</v>
      </c>
      <c r="I6504" s="32">
        <v>0</v>
      </c>
      <c r="J6504" s="32">
        <v>0</v>
      </c>
      <c r="K6504" s="32">
        <v>0</v>
      </c>
      <c r="L6504" s="32">
        <v>0</v>
      </c>
      <c r="M6504" s="32">
        <v>0</v>
      </c>
      <c r="N6504" s="32">
        <v>0</v>
      </c>
      <c r="O6504" s="32">
        <v>0</v>
      </c>
      <c r="P6504" s="32">
        <v>0</v>
      </c>
      <c r="Q6504" s="32">
        <v>0</v>
      </c>
      <c r="R6504" s="80">
        <v>1</v>
      </c>
    </row>
    <row r="6506" spans="2:18" x14ac:dyDescent="0.2">
      <c r="B6506" s="40" t="str">
        <f xml:space="preserve"> HYPERLINK("#'目次'!B275", "[269]")</f>
        <v>[269]</v>
      </c>
      <c r="C6506" s="23" t="s">
        <v>404</v>
      </c>
    </row>
    <row r="6507" spans="2:18" x14ac:dyDescent="0.2">
      <c r="C6507" s="186" t="s">
        <v>397</v>
      </c>
    </row>
    <row r="6509" spans="2:18" x14ac:dyDescent="0.2">
      <c r="C6509" s="23" t="s">
        <v>14</v>
      </c>
    </row>
    <row r="6510" spans="2:18" ht="48" x14ac:dyDescent="0.2">
      <c r="D6510" s="195"/>
      <c r="E6510" s="196"/>
      <c r="F6510" s="196"/>
      <c r="G6510" s="37" t="s">
        <v>15</v>
      </c>
      <c r="H6510" s="33" t="s">
        <v>347</v>
      </c>
      <c r="I6510" s="13" t="s">
        <v>348</v>
      </c>
      <c r="J6510" s="13" t="s">
        <v>349</v>
      </c>
      <c r="K6510" s="13" t="s">
        <v>350</v>
      </c>
      <c r="L6510" s="13" t="s">
        <v>351</v>
      </c>
      <c r="M6510" s="13" t="s">
        <v>352</v>
      </c>
      <c r="N6510" s="13" t="s">
        <v>353</v>
      </c>
      <c r="O6510" s="13" t="s">
        <v>354</v>
      </c>
      <c r="P6510" s="13" t="s">
        <v>355</v>
      </c>
      <c r="Q6510" s="13" t="s">
        <v>99</v>
      </c>
      <c r="R6510" s="38" t="s">
        <v>18</v>
      </c>
    </row>
    <row r="6511" spans="2:18" x14ac:dyDescent="0.2">
      <c r="D6511" s="197"/>
      <c r="E6511" s="198"/>
      <c r="F6511" s="198"/>
      <c r="G6511" s="35"/>
      <c r="H6511" s="39"/>
      <c r="I6511" s="14"/>
      <c r="J6511" s="14"/>
      <c r="K6511" s="14"/>
      <c r="L6511" s="14"/>
      <c r="M6511" s="14"/>
      <c r="N6511" s="14"/>
      <c r="O6511" s="14"/>
      <c r="P6511" s="14"/>
      <c r="Q6511" s="14"/>
      <c r="R6511" s="34"/>
    </row>
    <row r="6512" spans="2:18" x14ac:dyDescent="0.2">
      <c r="D6512" s="56"/>
      <c r="E6512" s="58" t="s">
        <v>15</v>
      </c>
      <c r="F6512" s="46"/>
      <c r="G6512" s="36">
        <v>53</v>
      </c>
      <c r="H6512" s="17">
        <v>16</v>
      </c>
      <c r="I6512" s="17">
        <v>23</v>
      </c>
      <c r="J6512" s="17">
        <v>16</v>
      </c>
      <c r="K6512" s="17">
        <v>2</v>
      </c>
      <c r="L6512" s="17">
        <v>3</v>
      </c>
      <c r="M6512" s="17">
        <v>4</v>
      </c>
      <c r="N6512" s="17">
        <v>1</v>
      </c>
      <c r="O6512" s="17">
        <v>1</v>
      </c>
      <c r="P6512" s="17">
        <v>3</v>
      </c>
      <c r="Q6512" s="17">
        <v>2</v>
      </c>
      <c r="R6512" s="47">
        <v>11</v>
      </c>
    </row>
    <row r="6513" spans="4:18" x14ac:dyDescent="0.2">
      <c r="D6513" s="199" t="s">
        <v>19</v>
      </c>
      <c r="E6513" s="22" t="s">
        <v>20</v>
      </c>
      <c r="F6513" s="21"/>
      <c r="G6513" s="19">
        <v>11</v>
      </c>
      <c r="H6513" s="27">
        <v>0</v>
      </c>
      <c r="I6513" s="3">
        <v>4</v>
      </c>
      <c r="J6513" s="3">
        <v>6</v>
      </c>
      <c r="K6513" s="3">
        <v>0</v>
      </c>
      <c r="L6513" s="3">
        <v>0</v>
      </c>
      <c r="M6513" s="3">
        <v>1</v>
      </c>
      <c r="N6513" s="3">
        <v>0</v>
      </c>
      <c r="O6513" s="3">
        <v>0</v>
      </c>
      <c r="P6513" s="3">
        <v>1</v>
      </c>
      <c r="Q6513" s="3">
        <v>0</v>
      </c>
      <c r="R6513" s="26">
        <v>3</v>
      </c>
    </row>
    <row r="6514" spans="4:18" x14ac:dyDescent="0.2">
      <c r="D6514" s="200"/>
      <c r="E6514" s="4" t="s">
        <v>21</v>
      </c>
      <c r="F6514" s="5"/>
      <c r="G6514" s="6">
        <v>16</v>
      </c>
      <c r="H6514" s="8">
        <v>5</v>
      </c>
      <c r="I6514" s="1">
        <v>7</v>
      </c>
      <c r="J6514" s="1">
        <v>3</v>
      </c>
      <c r="K6514" s="1">
        <v>2</v>
      </c>
      <c r="L6514" s="1">
        <v>1</v>
      </c>
      <c r="M6514" s="1">
        <v>1</v>
      </c>
      <c r="N6514" s="1">
        <v>1</v>
      </c>
      <c r="O6514" s="1">
        <v>1</v>
      </c>
      <c r="P6514" s="1">
        <v>1</v>
      </c>
      <c r="Q6514" s="1">
        <v>2</v>
      </c>
      <c r="R6514" s="9">
        <v>3</v>
      </c>
    </row>
    <row r="6515" spans="4:18" x14ac:dyDescent="0.2">
      <c r="D6515" s="200"/>
      <c r="E6515" s="4" t="s">
        <v>22</v>
      </c>
      <c r="F6515" s="5"/>
      <c r="G6515" s="6">
        <v>7</v>
      </c>
      <c r="H6515" s="8">
        <v>3</v>
      </c>
      <c r="I6515" s="1">
        <v>1</v>
      </c>
      <c r="J6515" s="1">
        <v>0</v>
      </c>
      <c r="K6515" s="1">
        <v>0</v>
      </c>
      <c r="L6515" s="1">
        <v>0</v>
      </c>
      <c r="M6515" s="1">
        <v>0</v>
      </c>
      <c r="N6515" s="1">
        <v>0</v>
      </c>
      <c r="O6515" s="1">
        <v>0</v>
      </c>
      <c r="P6515" s="1">
        <v>0</v>
      </c>
      <c r="Q6515" s="1">
        <v>0</v>
      </c>
      <c r="R6515" s="9">
        <v>4</v>
      </c>
    </row>
    <row r="6516" spans="4:18" x14ac:dyDescent="0.2">
      <c r="D6516" s="200"/>
      <c r="E6516" s="4" t="s">
        <v>23</v>
      </c>
      <c r="F6516" s="5"/>
      <c r="G6516" s="6">
        <v>7</v>
      </c>
      <c r="H6516" s="8">
        <v>3</v>
      </c>
      <c r="I6516" s="1">
        <v>2</v>
      </c>
      <c r="J6516" s="1">
        <v>3</v>
      </c>
      <c r="K6516" s="1">
        <v>0</v>
      </c>
      <c r="L6516" s="1">
        <v>2</v>
      </c>
      <c r="M6516" s="1">
        <v>1</v>
      </c>
      <c r="N6516" s="1">
        <v>0</v>
      </c>
      <c r="O6516" s="1">
        <v>0</v>
      </c>
      <c r="P6516" s="1">
        <v>0</v>
      </c>
      <c r="Q6516" s="1">
        <v>0</v>
      </c>
      <c r="R6516" s="9">
        <v>1</v>
      </c>
    </row>
    <row r="6517" spans="4:18" x14ac:dyDescent="0.2">
      <c r="D6517" s="200"/>
      <c r="E6517" s="4" t="s">
        <v>24</v>
      </c>
      <c r="F6517" s="5"/>
      <c r="G6517" s="6">
        <v>12</v>
      </c>
      <c r="H6517" s="8">
        <v>5</v>
      </c>
      <c r="I6517" s="1">
        <v>9</v>
      </c>
      <c r="J6517" s="1">
        <v>4</v>
      </c>
      <c r="K6517" s="1">
        <v>0</v>
      </c>
      <c r="L6517" s="1">
        <v>0</v>
      </c>
      <c r="M6517" s="1">
        <v>1</v>
      </c>
      <c r="N6517" s="1">
        <v>0</v>
      </c>
      <c r="O6517" s="1">
        <v>0</v>
      </c>
      <c r="P6517" s="1">
        <v>1</v>
      </c>
      <c r="Q6517" s="1">
        <v>0</v>
      </c>
      <c r="R6517" s="9">
        <v>0</v>
      </c>
    </row>
    <row r="6518" spans="4:18" x14ac:dyDescent="0.2">
      <c r="D6518" s="199" t="s">
        <v>25</v>
      </c>
      <c r="E6518" s="22" t="s">
        <v>26</v>
      </c>
      <c r="F6518" s="21"/>
      <c r="G6518" s="19">
        <v>13</v>
      </c>
      <c r="H6518" s="27">
        <v>6</v>
      </c>
      <c r="I6518" s="3">
        <v>4</v>
      </c>
      <c r="J6518" s="3">
        <v>1</v>
      </c>
      <c r="K6518" s="3">
        <v>0</v>
      </c>
      <c r="L6518" s="3">
        <v>1</v>
      </c>
      <c r="M6518" s="3">
        <v>0</v>
      </c>
      <c r="N6518" s="3">
        <v>0</v>
      </c>
      <c r="O6518" s="3">
        <v>0</v>
      </c>
      <c r="P6518" s="3">
        <v>0</v>
      </c>
      <c r="Q6518" s="3">
        <v>2</v>
      </c>
      <c r="R6518" s="26">
        <v>2</v>
      </c>
    </row>
    <row r="6519" spans="4:18" x14ac:dyDescent="0.2">
      <c r="D6519" s="200"/>
      <c r="E6519" s="4" t="s">
        <v>27</v>
      </c>
      <c r="F6519" s="5"/>
      <c r="G6519" s="6">
        <v>20</v>
      </c>
      <c r="H6519" s="8">
        <v>5</v>
      </c>
      <c r="I6519" s="1">
        <v>9</v>
      </c>
      <c r="J6519" s="1">
        <v>5</v>
      </c>
      <c r="K6519" s="1">
        <v>0</v>
      </c>
      <c r="L6519" s="1">
        <v>0</v>
      </c>
      <c r="M6519" s="1">
        <v>1</v>
      </c>
      <c r="N6519" s="1">
        <v>0</v>
      </c>
      <c r="O6519" s="1">
        <v>0</v>
      </c>
      <c r="P6519" s="1">
        <v>1</v>
      </c>
      <c r="Q6519" s="1">
        <v>0</v>
      </c>
      <c r="R6519" s="9">
        <v>5</v>
      </c>
    </row>
    <row r="6520" spans="4:18" x14ac:dyDescent="0.2">
      <c r="D6520" s="200"/>
      <c r="E6520" s="4" t="s">
        <v>28</v>
      </c>
      <c r="F6520" s="5"/>
      <c r="G6520" s="6">
        <v>15</v>
      </c>
      <c r="H6520" s="8">
        <v>4</v>
      </c>
      <c r="I6520" s="1">
        <v>7</v>
      </c>
      <c r="J6520" s="1">
        <v>6</v>
      </c>
      <c r="K6520" s="1">
        <v>2</v>
      </c>
      <c r="L6520" s="1">
        <v>2</v>
      </c>
      <c r="M6520" s="1">
        <v>3</v>
      </c>
      <c r="N6520" s="1">
        <v>1</v>
      </c>
      <c r="O6520" s="1">
        <v>1</v>
      </c>
      <c r="P6520" s="1">
        <v>2</v>
      </c>
      <c r="Q6520" s="1">
        <v>0</v>
      </c>
      <c r="R6520" s="9">
        <v>4</v>
      </c>
    </row>
    <row r="6521" spans="4:18" x14ac:dyDescent="0.2">
      <c r="D6521" s="200"/>
      <c r="E6521" s="4" t="s">
        <v>29</v>
      </c>
      <c r="F6521" s="5"/>
      <c r="G6521" s="6">
        <v>5</v>
      </c>
      <c r="H6521" s="8">
        <v>1</v>
      </c>
      <c r="I6521" s="1">
        <v>3</v>
      </c>
      <c r="J6521" s="1">
        <v>4</v>
      </c>
      <c r="K6521" s="1">
        <v>0</v>
      </c>
      <c r="L6521" s="1">
        <v>0</v>
      </c>
      <c r="M6521" s="1">
        <v>0</v>
      </c>
      <c r="N6521" s="1">
        <v>0</v>
      </c>
      <c r="O6521" s="1">
        <v>0</v>
      </c>
      <c r="P6521" s="1">
        <v>0</v>
      </c>
      <c r="Q6521" s="1">
        <v>0</v>
      </c>
      <c r="R6521" s="9">
        <v>0</v>
      </c>
    </row>
    <row r="6522" spans="4:18" x14ac:dyDescent="0.2">
      <c r="D6522" s="199" t="s">
        <v>30</v>
      </c>
      <c r="E6522" s="22" t="s">
        <v>31</v>
      </c>
      <c r="F6522" s="21"/>
      <c r="G6522" s="19">
        <v>28</v>
      </c>
      <c r="H6522" s="27">
        <v>9</v>
      </c>
      <c r="I6522" s="3">
        <v>15</v>
      </c>
      <c r="J6522" s="3">
        <v>6</v>
      </c>
      <c r="K6522" s="3">
        <v>1</v>
      </c>
      <c r="L6522" s="3">
        <v>2</v>
      </c>
      <c r="M6522" s="3">
        <v>2</v>
      </c>
      <c r="N6522" s="3">
        <v>1</v>
      </c>
      <c r="O6522" s="3">
        <v>1</v>
      </c>
      <c r="P6522" s="3">
        <v>2</v>
      </c>
      <c r="Q6522" s="3">
        <v>2</v>
      </c>
      <c r="R6522" s="26">
        <v>4</v>
      </c>
    </row>
    <row r="6523" spans="4:18" x14ac:dyDescent="0.2">
      <c r="D6523" s="200"/>
      <c r="E6523" s="4" t="s">
        <v>32</v>
      </c>
      <c r="F6523" s="5"/>
      <c r="G6523" s="6">
        <v>25</v>
      </c>
      <c r="H6523" s="8">
        <v>7</v>
      </c>
      <c r="I6523" s="1">
        <v>8</v>
      </c>
      <c r="J6523" s="1">
        <v>10</v>
      </c>
      <c r="K6523" s="1">
        <v>1</v>
      </c>
      <c r="L6523" s="1">
        <v>1</v>
      </c>
      <c r="M6523" s="1">
        <v>2</v>
      </c>
      <c r="N6523" s="1">
        <v>0</v>
      </c>
      <c r="O6523" s="1">
        <v>0</v>
      </c>
      <c r="P6523" s="1">
        <v>1</v>
      </c>
      <c r="Q6523" s="1">
        <v>0</v>
      </c>
      <c r="R6523" s="9">
        <v>7</v>
      </c>
    </row>
    <row r="6524" spans="4:18" x14ac:dyDescent="0.2">
      <c r="D6524" s="199" t="s">
        <v>33</v>
      </c>
      <c r="E6524" s="22" t="s">
        <v>34</v>
      </c>
      <c r="F6524" s="21"/>
      <c r="G6524" s="19">
        <v>12</v>
      </c>
      <c r="H6524" s="27">
        <v>5</v>
      </c>
      <c r="I6524" s="3">
        <v>9</v>
      </c>
      <c r="J6524" s="3">
        <v>6</v>
      </c>
      <c r="K6524" s="3">
        <v>2</v>
      </c>
      <c r="L6524" s="3">
        <v>2</v>
      </c>
      <c r="M6524" s="3">
        <v>1</v>
      </c>
      <c r="N6524" s="3">
        <v>1</v>
      </c>
      <c r="O6524" s="3">
        <v>1</v>
      </c>
      <c r="P6524" s="3">
        <v>1</v>
      </c>
      <c r="Q6524" s="3">
        <v>0</v>
      </c>
      <c r="R6524" s="26">
        <v>0</v>
      </c>
    </row>
    <row r="6525" spans="4:18" x14ac:dyDescent="0.2">
      <c r="D6525" s="200"/>
      <c r="E6525" s="4" t="s">
        <v>35</v>
      </c>
      <c r="F6525" s="5"/>
      <c r="G6525" s="6">
        <v>8</v>
      </c>
      <c r="H6525" s="8">
        <v>3</v>
      </c>
      <c r="I6525" s="1">
        <v>5</v>
      </c>
      <c r="J6525" s="1">
        <v>3</v>
      </c>
      <c r="K6525" s="1">
        <v>0</v>
      </c>
      <c r="L6525" s="1">
        <v>0</v>
      </c>
      <c r="M6525" s="1">
        <v>0</v>
      </c>
      <c r="N6525" s="1">
        <v>0</v>
      </c>
      <c r="O6525" s="1">
        <v>0</v>
      </c>
      <c r="P6525" s="1">
        <v>0</v>
      </c>
      <c r="Q6525" s="1">
        <v>0</v>
      </c>
      <c r="R6525" s="9">
        <v>0</v>
      </c>
    </row>
    <row r="6526" spans="4:18" x14ac:dyDescent="0.2">
      <c r="D6526" s="200"/>
      <c r="E6526" s="4" t="s">
        <v>36</v>
      </c>
      <c r="F6526" s="5"/>
      <c r="G6526" s="6">
        <v>7</v>
      </c>
      <c r="H6526" s="8">
        <v>2</v>
      </c>
      <c r="I6526" s="1">
        <v>1</v>
      </c>
      <c r="J6526" s="1">
        <v>1</v>
      </c>
      <c r="K6526" s="1">
        <v>0</v>
      </c>
      <c r="L6526" s="1">
        <v>0</v>
      </c>
      <c r="M6526" s="1">
        <v>0</v>
      </c>
      <c r="N6526" s="1">
        <v>0</v>
      </c>
      <c r="O6526" s="1">
        <v>0</v>
      </c>
      <c r="P6526" s="1">
        <v>0</v>
      </c>
      <c r="Q6526" s="1">
        <v>1</v>
      </c>
      <c r="R6526" s="9">
        <v>2</v>
      </c>
    </row>
    <row r="6527" spans="4:18" x14ac:dyDescent="0.2">
      <c r="D6527" s="200"/>
      <c r="E6527" s="4" t="s">
        <v>37</v>
      </c>
      <c r="F6527" s="5"/>
      <c r="G6527" s="6">
        <v>12</v>
      </c>
      <c r="H6527" s="8">
        <v>4</v>
      </c>
      <c r="I6527" s="1">
        <v>5</v>
      </c>
      <c r="J6527" s="1">
        <v>4</v>
      </c>
      <c r="K6527" s="1">
        <v>0</v>
      </c>
      <c r="L6527" s="1">
        <v>1</v>
      </c>
      <c r="M6527" s="1">
        <v>2</v>
      </c>
      <c r="N6527" s="1">
        <v>0</v>
      </c>
      <c r="O6527" s="1">
        <v>0</v>
      </c>
      <c r="P6527" s="1">
        <v>1</v>
      </c>
      <c r="Q6527" s="1">
        <v>0</v>
      </c>
      <c r="R6527" s="9">
        <v>2</v>
      </c>
    </row>
    <row r="6528" spans="4:18" x14ac:dyDescent="0.2">
      <c r="D6528" s="200"/>
      <c r="E6528" s="4" t="s">
        <v>38</v>
      </c>
      <c r="F6528" s="5"/>
      <c r="G6528" s="6">
        <v>4</v>
      </c>
      <c r="H6528" s="8">
        <v>1</v>
      </c>
      <c r="I6528" s="1">
        <v>1</v>
      </c>
      <c r="J6528" s="1">
        <v>1</v>
      </c>
      <c r="K6528" s="1">
        <v>0</v>
      </c>
      <c r="L6528" s="1">
        <v>0</v>
      </c>
      <c r="M6528" s="1">
        <v>1</v>
      </c>
      <c r="N6528" s="1">
        <v>0</v>
      </c>
      <c r="O6528" s="1">
        <v>0</v>
      </c>
      <c r="P6528" s="1">
        <v>0</v>
      </c>
      <c r="Q6528" s="1">
        <v>1</v>
      </c>
      <c r="R6528" s="9">
        <v>0</v>
      </c>
    </row>
    <row r="6529" spans="2:18" x14ac:dyDescent="0.2">
      <c r="D6529" s="200"/>
      <c r="E6529" s="4" t="s">
        <v>39</v>
      </c>
      <c r="F6529" s="5"/>
      <c r="G6529" s="6">
        <v>6</v>
      </c>
      <c r="H6529" s="8">
        <v>0</v>
      </c>
      <c r="I6529" s="1">
        <v>2</v>
      </c>
      <c r="J6529" s="1">
        <v>1</v>
      </c>
      <c r="K6529" s="1">
        <v>0</v>
      </c>
      <c r="L6529" s="1">
        <v>0</v>
      </c>
      <c r="M6529" s="1">
        <v>0</v>
      </c>
      <c r="N6529" s="1">
        <v>0</v>
      </c>
      <c r="O6529" s="1">
        <v>0</v>
      </c>
      <c r="P6529" s="1">
        <v>1</v>
      </c>
      <c r="Q6529" s="1">
        <v>0</v>
      </c>
      <c r="R6529" s="9">
        <v>4</v>
      </c>
    </row>
    <row r="6530" spans="2:18" x14ac:dyDescent="0.2">
      <c r="D6530" s="201"/>
      <c r="E6530" s="57" t="s">
        <v>40</v>
      </c>
      <c r="F6530" s="59"/>
      <c r="G6530" s="55">
        <v>4</v>
      </c>
      <c r="H6530" s="77">
        <v>1</v>
      </c>
      <c r="I6530" s="32">
        <v>0</v>
      </c>
      <c r="J6530" s="32">
        <v>0</v>
      </c>
      <c r="K6530" s="32">
        <v>0</v>
      </c>
      <c r="L6530" s="32">
        <v>0</v>
      </c>
      <c r="M6530" s="32">
        <v>0</v>
      </c>
      <c r="N6530" s="32">
        <v>0</v>
      </c>
      <c r="O6530" s="32">
        <v>0</v>
      </c>
      <c r="P6530" s="32">
        <v>0</v>
      </c>
      <c r="Q6530" s="32">
        <v>0</v>
      </c>
      <c r="R6530" s="80">
        <v>3</v>
      </c>
    </row>
    <row r="6532" spans="2:18" x14ac:dyDescent="0.2">
      <c r="B6532" s="40" t="str">
        <f xml:space="preserve"> HYPERLINK("#'目次'!B276", "[270]")</f>
        <v>[270]</v>
      </c>
      <c r="C6532" s="23" t="s">
        <v>404</v>
      </c>
    </row>
    <row r="6533" spans="2:18" x14ac:dyDescent="0.2">
      <c r="C6533" s="186" t="s">
        <v>397</v>
      </c>
    </row>
    <row r="6535" spans="2:18" x14ac:dyDescent="0.2">
      <c r="C6535" s="23" t="s">
        <v>48</v>
      </c>
    </row>
    <row r="6536" spans="2:18" ht="48" x14ac:dyDescent="0.2">
      <c r="D6536" s="195"/>
      <c r="E6536" s="196"/>
      <c r="F6536" s="196"/>
      <c r="G6536" s="37" t="s">
        <v>15</v>
      </c>
      <c r="H6536" s="33" t="s">
        <v>347</v>
      </c>
      <c r="I6536" s="13" t="s">
        <v>348</v>
      </c>
      <c r="J6536" s="13" t="s">
        <v>349</v>
      </c>
      <c r="K6536" s="13" t="s">
        <v>350</v>
      </c>
      <c r="L6536" s="13" t="s">
        <v>351</v>
      </c>
      <c r="M6536" s="13" t="s">
        <v>352</v>
      </c>
      <c r="N6536" s="13" t="s">
        <v>353</v>
      </c>
      <c r="O6536" s="13" t="s">
        <v>354</v>
      </c>
      <c r="P6536" s="13" t="s">
        <v>355</v>
      </c>
      <c r="Q6536" s="13" t="s">
        <v>99</v>
      </c>
      <c r="R6536" s="38" t="s">
        <v>18</v>
      </c>
    </row>
    <row r="6537" spans="2:18" x14ac:dyDescent="0.2">
      <c r="D6537" s="197"/>
      <c r="E6537" s="198"/>
      <c r="F6537" s="198"/>
      <c r="G6537" s="35"/>
      <c r="H6537" s="39"/>
      <c r="I6537" s="14"/>
      <c r="J6537" s="14"/>
      <c r="K6537" s="14"/>
      <c r="L6537" s="14"/>
      <c r="M6537" s="14"/>
      <c r="N6537" s="14"/>
      <c r="O6537" s="14"/>
      <c r="P6537" s="14"/>
      <c r="Q6537" s="14"/>
      <c r="R6537" s="34"/>
    </row>
    <row r="6538" spans="2:18" x14ac:dyDescent="0.2">
      <c r="D6538" s="56"/>
      <c r="E6538" s="58" t="s">
        <v>15</v>
      </c>
      <c r="F6538" s="46"/>
      <c r="G6538" s="36">
        <v>53</v>
      </c>
      <c r="H6538" s="17">
        <v>16</v>
      </c>
      <c r="I6538" s="17">
        <v>23</v>
      </c>
      <c r="J6538" s="17">
        <v>16</v>
      </c>
      <c r="K6538" s="17">
        <v>2</v>
      </c>
      <c r="L6538" s="17">
        <v>3</v>
      </c>
      <c r="M6538" s="17">
        <v>4</v>
      </c>
      <c r="N6538" s="17">
        <v>1</v>
      </c>
      <c r="O6538" s="17">
        <v>1</v>
      </c>
      <c r="P6538" s="17">
        <v>3</v>
      </c>
      <c r="Q6538" s="17">
        <v>2</v>
      </c>
      <c r="R6538" s="47">
        <v>11</v>
      </c>
    </row>
    <row r="6539" spans="2:18" x14ac:dyDescent="0.2">
      <c r="D6539" s="199" t="s">
        <v>49</v>
      </c>
      <c r="E6539" s="22" t="s">
        <v>50</v>
      </c>
      <c r="F6539" s="21"/>
      <c r="G6539" s="19">
        <v>1</v>
      </c>
      <c r="H6539" s="27">
        <v>1</v>
      </c>
      <c r="I6539" s="3">
        <v>0</v>
      </c>
      <c r="J6539" s="3">
        <v>0</v>
      </c>
      <c r="K6539" s="3">
        <v>0</v>
      </c>
      <c r="L6539" s="3">
        <v>0</v>
      </c>
      <c r="M6539" s="3">
        <v>0</v>
      </c>
      <c r="N6539" s="3">
        <v>0</v>
      </c>
      <c r="O6539" s="3">
        <v>0</v>
      </c>
      <c r="P6539" s="3">
        <v>1</v>
      </c>
      <c r="Q6539" s="3">
        <v>0</v>
      </c>
      <c r="R6539" s="26">
        <v>0</v>
      </c>
    </row>
    <row r="6540" spans="2:18" x14ac:dyDescent="0.2">
      <c r="D6540" s="200"/>
      <c r="E6540" s="4" t="s">
        <v>51</v>
      </c>
      <c r="F6540" s="5"/>
      <c r="G6540" s="6">
        <v>7</v>
      </c>
      <c r="H6540" s="8">
        <v>1</v>
      </c>
      <c r="I6540" s="1">
        <v>2</v>
      </c>
      <c r="J6540" s="1">
        <v>2</v>
      </c>
      <c r="K6540" s="1">
        <v>0</v>
      </c>
      <c r="L6540" s="1">
        <v>0</v>
      </c>
      <c r="M6540" s="1">
        <v>0</v>
      </c>
      <c r="N6540" s="1">
        <v>0</v>
      </c>
      <c r="O6540" s="1">
        <v>0</v>
      </c>
      <c r="P6540" s="1">
        <v>0</v>
      </c>
      <c r="Q6540" s="1">
        <v>0</v>
      </c>
      <c r="R6540" s="9">
        <v>3</v>
      </c>
    </row>
    <row r="6541" spans="2:18" x14ac:dyDescent="0.2">
      <c r="D6541" s="200"/>
      <c r="E6541" s="4" t="s">
        <v>52</v>
      </c>
      <c r="F6541" s="5"/>
      <c r="G6541" s="6">
        <v>0</v>
      </c>
      <c r="H6541" s="8">
        <v>0</v>
      </c>
      <c r="I6541" s="1">
        <v>0</v>
      </c>
      <c r="J6541" s="1">
        <v>0</v>
      </c>
      <c r="K6541" s="1">
        <v>0</v>
      </c>
      <c r="L6541" s="1">
        <v>0</v>
      </c>
      <c r="M6541" s="1">
        <v>0</v>
      </c>
      <c r="N6541" s="1">
        <v>0</v>
      </c>
      <c r="O6541" s="1">
        <v>0</v>
      </c>
      <c r="P6541" s="1">
        <v>0</v>
      </c>
      <c r="Q6541" s="1">
        <v>0</v>
      </c>
      <c r="R6541" s="9">
        <v>0</v>
      </c>
    </row>
    <row r="6542" spans="2:18" x14ac:dyDescent="0.2">
      <c r="D6542" s="200"/>
      <c r="E6542" s="4" t="s">
        <v>53</v>
      </c>
      <c r="F6542" s="5"/>
      <c r="G6542" s="6">
        <v>2</v>
      </c>
      <c r="H6542" s="8">
        <v>1</v>
      </c>
      <c r="I6542" s="1">
        <v>0</v>
      </c>
      <c r="J6542" s="1">
        <v>0</v>
      </c>
      <c r="K6542" s="1">
        <v>0</v>
      </c>
      <c r="L6542" s="1">
        <v>0</v>
      </c>
      <c r="M6542" s="1">
        <v>0</v>
      </c>
      <c r="N6542" s="1">
        <v>0</v>
      </c>
      <c r="O6542" s="1">
        <v>0</v>
      </c>
      <c r="P6542" s="1">
        <v>0</v>
      </c>
      <c r="Q6542" s="1">
        <v>1</v>
      </c>
      <c r="R6542" s="9">
        <v>0</v>
      </c>
    </row>
    <row r="6543" spans="2:18" x14ac:dyDescent="0.2">
      <c r="D6543" s="200"/>
      <c r="E6543" s="4" t="s">
        <v>54</v>
      </c>
      <c r="F6543" s="5"/>
      <c r="G6543" s="6">
        <v>10</v>
      </c>
      <c r="H6543" s="8">
        <v>5</v>
      </c>
      <c r="I6543" s="1">
        <v>6</v>
      </c>
      <c r="J6543" s="1">
        <v>2</v>
      </c>
      <c r="K6543" s="1">
        <v>0</v>
      </c>
      <c r="L6543" s="1">
        <v>1</v>
      </c>
      <c r="M6543" s="1">
        <v>1</v>
      </c>
      <c r="N6543" s="1">
        <v>0</v>
      </c>
      <c r="O6543" s="1">
        <v>0</v>
      </c>
      <c r="P6543" s="1">
        <v>0</v>
      </c>
      <c r="Q6543" s="1">
        <v>0</v>
      </c>
      <c r="R6543" s="9">
        <v>0</v>
      </c>
    </row>
    <row r="6544" spans="2:18" x14ac:dyDescent="0.2">
      <c r="D6544" s="200"/>
      <c r="E6544" s="4" t="s">
        <v>55</v>
      </c>
      <c r="F6544" s="5"/>
      <c r="G6544" s="6">
        <v>6</v>
      </c>
      <c r="H6544" s="8">
        <v>1</v>
      </c>
      <c r="I6544" s="1">
        <v>2</v>
      </c>
      <c r="J6544" s="1">
        <v>2</v>
      </c>
      <c r="K6544" s="1">
        <v>0</v>
      </c>
      <c r="L6544" s="1">
        <v>0</v>
      </c>
      <c r="M6544" s="1">
        <v>2</v>
      </c>
      <c r="N6544" s="1">
        <v>0</v>
      </c>
      <c r="O6544" s="1">
        <v>0</v>
      </c>
      <c r="P6544" s="1">
        <v>0</v>
      </c>
      <c r="Q6544" s="1">
        <v>1</v>
      </c>
      <c r="R6544" s="9">
        <v>2</v>
      </c>
    </row>
    <row r="6545" spans="2:18" x14ac:dyDescent="0.2">
      <c r="D6545" s="200"/>
      <c r="E6545" s="4" t="s">
        <v>56</v>
      </c>
      <c r="F6545" s="5"/>
      <c r="G6545" s="6">
        <v>5</v>
      </c>
      <c r="H6545" s="8">
        <v>1</v>
      </c>
      <c r="I6545" s="1">
        <v>1</v>
      </c>
      <c r="J6545" s="1">
        <v>1</v>
      </c>
      <c r="K6545" s="1">
        <v>0</v>
      </c>
      <c r="L6545" s="1">
        <v>0</v>
      </c>
      <c r="M6545" s="1">
        <v>0</v>
      </c>
      <c r="N6545" s="1">
        <v>0</v>
      </c>
      <c r="O6545" s="1">
        <v>0</v>
      </c>
      <c r="P6545" s="1">
        <v>0</v>
      </c>
      <c r="Q6545" s="1">
        <v>0</v>
      </c>
      <c r="R6545" s="9">
        <v>2</v>
      </c>
    </row>
    <row r="6546" spans="2:18" x14ac:dyDescent="0.2">
      <c r="D6546" s="200"/>
      <c r="E6546" s="4" t="s">
        <v>57</v>
      </c>
      <c r="F6546" s="5"/>
      <c r="G6546" s="6">
        <v>4</v>
      </c>
      <c r="H6546" s="8">
        <v>0</v>
      </c>
      <c r="I6546" s="1">
        <v>1</v>
      </c>
      <c r="J6546" s="1">
        <v>0</v>
      </c>
      <c r="K6546" s="1">
        <v>0</v>
      </c>
      <c r="L6546" s="1">
        <v>0</v>
      </c>
      <c r="M6546" s="1">
        <v>0</v>
      </c>
      <c r="N6546" s="1">
        <v>0</v>
      </c>
      <c r="O6546" s="1">
        <v>0</v>
      </c>
      <c r="P6546" s="1">
        <v>0</v>
      </c>
      <c r="Q6546" s="1">
        <v>0</v>
      </c>
      <c r="R6546" s="9">
        <v>3</v>
      </c>
    </row>
    <row r="6547" spans="2:18" x14ac:dyDescent="0.2">
      <c r="D6547" s="200"/>
      <c r="E6547" s="4" t="s">
        <v>58</v>
      </c>
      <c r="F6547" s="5"/>
      <c r="G6547" s="6">
        <v>16</v>
      </c>
      <c r="H6547" s="8">
        <v>6</v>
      </c>
      <c r="I6547" s="1">
        <v>10</v>
      </c>
      <c r="J6547" s="1">
        <v>8</v>
      </c>
      <c r="K6547" s="1">
        <v>2</v>
      </c>
      <c r="L6547" s="1">
        <v>2</v>
      </c>
      <c r="M6547" s="1">
        <v>1</v>
      </c>
      <c r="N6547" s="1">
        <v>1</v>
      </c>
      <c r="O6547" s="1">
        <v>1</v>
      </c>
      <c r="P6547" s="1">
        <v>1</v>
      </c>
      <c r="Q6547" s="1">
        <v>0</v>
      </c>
      <c r="R6547" s="9">
        <v>0</v>
      </c>
    </row>
    <row r="6548" spans="2:18" x14ac:dyDescent="0.2">
      <c r="D6548" s="200"/>
      <c r="E6548" s="4" t="s">
        <v>59</v>
      </c>
      <c r="F6548" s="5"/>
      <c r="G6548" s="6">
        <v>2</v>
      </c>
      <c r="H6548" s="8">
        <v>0</v>
      </c>
      <c r="I6548" s="1">
        <v>1</v>
      </c>
      <c r="J6548" s="1">
        <v>1</v>
      </c>
      <c r="K6548" s="1">
        <v>0</v>
      </c>
      <c r="L6548" s="1">
        <v>0</v>
      </c>
      <c r="M6548" s="1">
        <v>0</v>
      </c>
      <c r="N6548" s="1">
        <v>0</v>
      </c>
      <c r="O6548" s="1">
        <v>0</v>
      </c>
      <c r="P6548" s="1">
        <v>1</v>
      </c>
      <c r="Q6548" s="1">
        <v>0</v>
      </c>
      <c r="R6548" s="9">
        <v>1</v>
      </c>
    </row>
    <row r="6549" spans="2:18" x14ac:dyDescent="0.2">
      <c r="D6549" s="199" t="s">
        <v>60</v>
      </c>
      <c r="E6549" s="22" t="s">
        <v>61</v>
      </c>
      <c r="F6549" s="21"/>
      <c r="G6549" s="19">
        <v>7</v>
      </c>
      <c r="H6549" s="27">
        <v>0</v>
      </c>
      <c r="I6549" s="3">
        <v>3</v>
      </c>
      <c r="J6549" s="3">
        <v>3</v>
      </c>
      <c r="K6549" s="3">
        <v>0</v>
      </c>
      <c r="L6549" s="3">
        <v>0</v>
      </c>
      <c r="M6549" s="3">
        <v>1</v>
      </c>
      <c r="N6549" s="3">
        <v>0</v>
      </c>
      <c r="O6549" s="3">
        <v>0</v>
      </c>
      <c r="P6549" s="3">
        <v>0</v>
      </c>
      <c r="Q6549" s="3">
        <v>1</v>
      </c>
      <c r="R6549" s="26">
        <v>2</v>
      </c>
    </row>
    <row r="6550" spans="2:18" x14ac:dyDescent="0.2">
      <c r="D6550" s="200"/>
      <c r="E6550" s="4" t="s">
        <v>62</v>
      </c>
      <c r="F6550" s="5"/>
      <c r="G6550" s="6">
        <v>6</v>
      </c>
      <c r="H6550" s="8">
        <v>3</v>
      </c>
      <c r="I6550" s="1">
        <v>2</v>
      </c>
      <c r="J6550" s="1">
        <v>2</v>
      </c>
      <c r="K6550" s="1">
        <v>0</v>
      </c>
      <c r="L6550" s="1">
        <v>2</v>
      </c>
      <c r="M6550" s="1">
        <v>1</v>
      </c>
      <c r="N6550" s="1">
        <v>0</v>
      </c>
      <c r="O6550" s="1">
        <v>0</v>
      </c>
      <c r="P6550" s="1">
        <v>1</v>
      </c>
      <c r="Q6550" s="1">
        <v>0</v>
      </c>
      <c r="R6550" s="9">
        <v>1</v>
      </c>
    </row>
    <row r="6551" spans="2:18" x14ac:dyDescent="0.2">
      <c r="D6551" s="200"/>
      <c r="E6551" s="4" t="s">
        <v>63</v>
      </c>
      <c r="F6551" s="5"/>
      <c r="G6551" s="6">
        <v>10</v>
      </c>
      <c r="H6551" s="8">
        <v>2</v>
      </c>
      <c r="I6551" s="1">
        <v>6</v>
      </c>
      <c r="J6551" s="1">
        <v>3</v>
      </c>
      <c r="K6551" s="1">
        <v>0</v>
      </c>
      <c r="L6551" s="1">
        <v>0</v>
      </c>
      <c r="M6551" s="1">
        <v>0</v>
      </c>
      <c r="N6551" s="1">
        <v>0</v>
      </c>
      <c r="O6551" s="1">
        <v>0</v>
      </c>
      <c r="P6551" s="1">
        <v>0</v>
      </c>
      <c r="Q6551" s="1">
        <v>0</v>
      </c>
      <c r="R6551" s="9">
        <v>1</v>
      </c>
    </row>
    <row r="6552" spans="2:18" x14ac:dyDescent="0.2">
      <c r="D6552" s="200"/>
      <c r="E6552" s="4" t="s">
        <v>64</v>
      </c>
      <c r="F6552" s="5"/>
      <c r="G6552" s="6">
        <v>4</v>
      </c>
      <c r="H6552" s="8">
        <v>1</v>
      </c>
      <c r="I6552" s="1">
        <v>0</v>
      </c>
      <c r="J6552" s="1">
        <v>2</v>
      </c>
      <c r="K6552" s="1">
        <v>0</v>
      </c>
      <c r="L6552" s="1">
        <v>0</v>
      </c>
      <c r="M6552" s="1">
        <v>0</v>
      </c>
      <c r="N6552" s="1">
        <v>0</v>
      </c>
      <c r="O6552" s="1">
        <v>0</v>
      </c>
      <c r="P6552" s="1">
        <v>0</v>
      </c>
      <c r="Q6552" s="1">
        <v>0</v>
      </c>
      <c r="R6552" s="9">
        <v>1</v>
      </c>
    </row>
    <row r="6553" spans="2:18" x14ac:dyDescent="0.2">
      <c r="D6553" s="200"/>
      <c r="E6553" s="4" t="s">
        <v>65</v>
      </c>
      <c r="F6553" s="5"/>
      <c r="G6553" s="6">
        <v>6</v>
      </c>
      <c r="H6553" s="8">
        <v>4</v>
      </c>
      <c r="I6553" s="1">
        <v>4</v>
      </c>
      <c r="J6553" s="1">
        <v>4</v>
      </c>
      <c r="K6553" s="1">
        <v>2</v>
      </c>
      <c r="L6553" s="1">
        <v>1</v>
      </c>
      <c r="M6553" s="1">
        <v>2</v>
      </c>
      <c r="N6553" s="1">
        <v>1</v>
      </c>
      <c r="O6553" s="1">
        <v>1</v>
      </c>
      <c r="P6553" s="1">
        <v>1</v>
      </c>
      <c r="Q6553" s="1">
        <v>0</v>
      </c>
      <c r="R6553" s="9">
        <v>0</v>
      </c>
    </row>
    <row r="6554" spans="2:18" x14ac:dyDescent="0.2">
      <c r="D6554" s="200"/>
      <c r="E6554" s="4" t="s">
        <v>66</v>
      </c>
      <c r="F6554" s="5"/>
      <c r="G6554" s="6">
        <v>4</v>
      </c>
      <c r="H6554" s="8">
        <v>2</v>
      </c>
      <c r="I6554" s="1">
        <v>0</v>
      </c>
      <c r="J6554" s="1">
        <v>1</v>
      </c>
      <c r="K6554" s="1">
        <v>0</v>
      </c>
      <c r="L6554" s="1">
        <v>0</v>
      </c>
      <c r="M6554" s="1">
        <v>0</v>
      </c>
      <c r="N6554" s="1">
        <v>0</v>
      </c>
      <c r="O6554" s="1">
        <v>0</v>
      </c>
      <c r="P6554" s="1">
        <v>1</v>
      </c>
      <c r="Q6554" s="1">
        <v>0</v>
      </c>
      <c r="R6554" s="9">
        <v>1</v>
      </c>
    </row>
    <row r="6555" spans="2:18" x14ac:dyDescent="0.2">
      <c r="D6555" s="200"/>
      <c r="E6555" s="4" t="s">
        <v>67</v>
      </c>
      <c r="F6555" s="5"/>
      <c r="G6555" s="6">
        <v>7</v>
      </c>
      <c r="H6555" s="8">
        <v>2</v>
      </c>
      <c r="I6555" s="1">
        <v>4</v>
      </c>
      <c r="J6555" s="1">
        <v>0</v>
      </c>
      <c r="K6555" s="1">
        <v>0</v>
      </c>
      <c r="L6555" s="1">
        <v>0</v>
      </c>
      <c r="M6555" s="1">
        <v>0</v>
      </c>
      <c r="N6555" s="1">
        <v>0</v>
      </c>
      <c r="O6555" s="1">
        <v>0</v>
      </c>
      <c r="P6555" s="1">
        <v>0</v>
      </c>
      <c r="Q6555" s="1">
        <v>1</v>
      </c>
      <c r="R6555" s="9">
        <v>2</v>
      </c>
    </row>
    <row r="6556" spans="2:18" x14ac:dyDescent="0.2">
      <c r="D6556" s="200"/>
      <c r="E6556" s="4" t="s">
        <v>68</v>
      </c>
      <c r="F6556" s="5"/>
      <c r="G6556" s="6">
        <v>0</v>
      </c>
      <c r="H6556" s="8">
        <v>0</v>
      </c>
      <c r="I6556" s="1">
        <v>0</v>
      </c>
      <c r="J6556" s="1">
        <v>0</v>
      </c>
      <c r="K6556" s="1">
        <v>0</v>
      </c>
      <c r="L6556" s="1">
        <v>0</v>
      </c>
      <c r="M6556" s="1">
        <v>0</v>
      </c>
      <c r="N6556" s="1">
        <v>0</v>
      </c>
      <c r="O6556" s="1">
        <v>0</v>
      </c>
      <c r="P6556" s="1">
        <v>0</v>
      </c>
      <c r="Q6556" s="1">
        <v>0</v>
      </c>
      <c r="R6556" s="9">
        <v>0</v>
      </c>
    </row>
    <row r="6557" spans="2:18" x14ac:dyDescent="0.2">
      <c r="D6557" s="200"/>
      <c r="E6557" s="4" t="s">
        <v>69</v>
      </c>
      <c r="F6557" s="5"/>
      <c r="G6557" s="6">
        <v>2</v>
      </c>
      <c r="H6557" s="8">
        <v>1</v>
      </c>
      <c r="I6557" s="1">
        <v>0</v>
      </c>
      <c r="J6557" s="1">
        <v>0</v>
      </c>
      <c r="K6557" s="1">
        <v>0</v>
      </c>
      <c r="L6557" s="1">
        <v>0</v>
      </c>
      <c r="M6557" s="1">
        <v>0</v>
      </c>
      <c r="N6557" s="1">
        <v>0</v>
      </c>
      <c r="O6557" s="1">
        <v>0</v>
      </c>
      <c r="P6557" s="1">
        <v>0</v>
      </c>
      <c r="Q6557" s="1">
        <v>0</v>
      </c>
      <c r="R6557" s="9">
        <v>1</v>
      </c>
    </row>
    <row r="6558" spans="2:18" x14ac:dyDescent="0.2">
      <c r="D6558" s="93" t="s">
        <v>70</v>
      </c>
      <c r="E6558" s="89" t="s">
        <v>18</v>
      </c>
      <c r="F6558" s="92"/>
      <c r="G6558" s="94">
        <v>0</v>
      </c>
      <c r="H6558" s="122">
        <v>0</v>
      </c>
      <c r="I6558" s="63">
        <v>0</v>
      </c>
      <c r="J6558" s="63">
        <v>0</v>
      </c>
      <c r="K6558" s="63">
        <v>0</v>
      </c>
      <c r="L6558" s="63">
        <v>0</v>
      </c>
      <c r="M6558" s="63">
        <v>0</v>
      </c>
      <c r="N6558" s="63">
        <v>0</v>
      </c>
      <c r="O6558" s="63">
        <v>0</v>
      </c>
      <c r="P6558" s="63">
        <v>0</v>
      </c>
      <c r="Q6558" s="63">
        <v>0</v>
      </c>
      <c r="R6558" s="121">
        <v>0</v>
      </c>
    </row>
    <row r="6560" spans="2:18" x14ac:dyDescent="0.2">
      <c r="B6560" s="40" t="str">
        <f xml:space="preserve"> HYPERLINK("#'目次'!B277", "[271]")</f>
        <v>[271]</v>
      </c>
      <c r="C6560" s="23" t="s">
        <v>404</v>
      </c>
    </row>
    <row r="6561" spans="3:18" x14ac:dyDescent="0.2">
      <c r="C6561" s="186" t="s">
        <v>397</v>
      </c>
    </row>
    <row r="6563" spans="3:18" x14ac:dyDescent="0.2">
      <c r="C6563" s="23" t="s">
        <v>73</v>
      </c>
    </row>
    <row r="6564" spans="3:18" ht="48" x14ac:dyDescent="0.2">
      <c r="D6564" s="195"/>
      <c r="E6564" s="196"/>
      <c r="F6564" s="196"/>
      <c r="G6564" s="37" t="s">
        <v>15</v>
      </c>
      <c r="H6564" s="33" t="s">
        <v>347</v>
      </c>
      <c r="I6564" s="13" t="s">
        <v>348</v>
      </c>
      <c r="J6564" s="13" t="s">
        <v>349</v>
      </c>
      <c r="K6564" s="13" t="s">
        <v>350</v>
      </c>
      <c r="L6564" s="13" t="s">
        <v>351</v>
      </c>
      <c r="M6564" s="13" t="s">
        <v>352</v>
      </c>
      <c r="N6564" s="13" t="s">
        <v>353</v>
      </c>
      <c r="O6564" s="13" t="s">
        <v>354</v>
      </c>
      <c r="P6564" s="13" t="s">
        <v>355</v>
      </c>
      <c r="Q6564" s="13" t="s">
        <v>99</v>
      </c>
      <c r="R6564" s="38" t="s">
        <v>18</v>
      </c>
    </row>
    <row r="6565" spans="3:18" x14ac:dyDescent="0.2">
      <c r="D6565" s="197"/>
      <c r="E6565" s="198"/>
      <c r="F6565" s="198"/>
      <c r="G6565" s="35"/>
      <c r="H6565" s="39"/>
      <c r="I6565" s="14"/>
      <c r="J6565" s="14"/>
      <c r="K6565" s="14"/>
      <c r="L6565" s="14"/>
      <c r="M6565" s="14"/>
      <c r="N6565" s="14"/>
      <c r="O6565" s="14"/>
      <c r="P6565" s="14"/>
      <c r="Q6565" s="14"/>
      <c r="R6565" s="34"/>
    </row>
    <row r="6566" spans="3:18" x14ac:dyDescent="0.2">
      <c r="D6566" s="56"/>
      <c r="E6566" s="58" t="s">
        <v>15</v>
      </c>
      <c r="F6566" s="46"/>
      <c r="G6566" s="36">
        <v>53</v>
      </c>
      <c r="H6566" s="17">
        <v>16</v>
      </c>
      <c r="I6566" s="17">
        <v>23</v>
      </c>
      <c r="J6566" s="17">
        <v>16</v>
      </c>
      <c r="K6566" s="17">
        <v>2</v>
      </c>
      <c r="L6566" s="17">
        <v>3</v>
      </c>
      <c r="M6566" s="17">
        <v>4</v>
      </c>
      <c r="N6566" s="17">
        <v>1</v>
      </c>
      <c r="O6566" s="17">
        <v>1</v>
      </c>
      <c r="P6566" s="17">
        <v>3</v>
      </c>
      <c r="Q6566" s="17">
        <v>2</v>
      </c>
      <c r="R6566" s="47">
        <v>11</v>
      </c>
    </row>
    <row r="6567" spans="3:18" x14ac:dyDescent="0.2">
      <c r="D6567" s="199" t="s">
        <v>74</v>
      </c>
      <c r="E6567" s="22" t="s">
        <v>75</v>
      </c>
      <c r="F6567" s="21"/>
      <c r="G6567" s="19">
        <v>28</v>
      </c>
      <c r="H6567" s="27">
        <v>9</v>
      </c>
      <c r="I6567" s="3">
        <v>15</v>
      </c>
      <c r="J6567" s="3">
        <v>6</v>
      </c>
      <c r="K6567" s="3">
        <v>1</v>
      </c>
      <c r="L6567" s="3">
        <v>2</v>
      </c>
      <c r="M6567" s="3">
        <v>2</v>
      </c>
      <c r="N6567" s="3">
        <v>1</v>
      </c>
      <c r="O6567" s="3">
        <v>1</v>
      </c>
      <c r="P6567" s="3">
        <v>2</v>
      </c>
      <c r="Q6567" s="3">
        <v>2</v>
      </c>
      <c r="R6567" s="26">
        <v>4</v>
      </c>
    </row>
    <row r="6568" spans="3:18" x14ac:dyDescent="0.2">
      <c r="D6568" s="200"/>
      <c r="E6568" s="4" t="s">
        <v>34</v>
      </c>
      <c r="F6568" s="5"/>
      <c r="G6568" s="6">
        <v>7</v>
      </c>
      <c r="H6568" s="8">
        <v>3</v>
      </c>
      <c r="I6568" s="1">
        <v>6</v>
      </c>
      <c r="J6568" s="1">
        <v>2</v>
      </c>
      <c r="K6568" s="1">
        <v>1</v>
      </c>
      <c r="L6568" s="1">
        <v>2</v>
      </c>
      <c r="M6568" s="1">
        <v>1</v>
      </c>
      <c r="N6568" s="1">
        <v>1</v>
      </c>
      <c r="O6568" s="1">
        <v>1</v>
      </c>
      <c r="P6568" s="1">
        <v>1</v>
      </c>
      <c r="Q6568" s="1">
        <v>0</v>
      </c>
      <c r="R6568" s="9">
        <v>0</v>
      </c>
    </row>
    <row r="6569" spans="3:18" x14ac:dyDescent="0.2">
      <c r="D6569" s="200"/>
      <c r="E6569" s="4" t="s">
        <v>35</v>
      </c>
      <c r="F6569" s="5"/>
      <c r="G6569" s="6">
        <v>3</v>
      </c>
      <c r="H6569" s="8">
        <v>1</v>
      </c>
      <c r="I6569" s="1">
        <v>3</v>
      </c>
      <c r="J6569" s="1">
        <v>1</v>
      </c>
      <c r="K6569" s="1">
        <v>0</v>
      </c>
      <c r="L6569" s="1">
        <v>0</v>
      </c>
      <c r="M6569" s="1">
        <v>0</v>
      </c>
      <c r="N6569" s="1">
        <v>0</v>
      </c>
      <c r="O6569" s="1">
        <v>0</v>
      </c>
      <c r="P6569" s="1">
        <v>0</v>
      </c>
      <c r="Q6569" s="1">
        <v>0</v>
      </c>
      <c r="R6569" s="9">
        <v>0</v>
      </c>
    </row>
    <row r="6570" spans="3:18" x14ac:dyDescent="0.2">
      <c r="D6570" s="200"/>
      <c r="E6570" s="4" t="s">
        <v>36</v>
      </c>
      <c r="F6570" s="5"/>
      <c r="G6570" s="6">
        <v>4</v>
      </c>
      <c r="H6570" s="8">
        <v>1</v>
      </c>
      <c r="I6570" s="1">
        <v>1</v>
      </c>
      <c r="J6570" s="1">
        <v>1</v>
      </c>
      <c r="K6570" s="1">
        <v>0</v>
      </c>
      <c r="L6570" s="1">
        <v>0</v>
      </c>
      <c r="M6570" s="1">
        <v>0</v>
      </c>
      <c r="N6570" s="1">
        <v>0</v>
      </c>
      <c r="O6570" s="1">
        <v>0</v>
      </c>
      <c r="P6570" s="1">
        <v>0</v>
      </c>
      <c r="Q6570" s="1">
        <v>1</v>
      </c>
      <c r="R6570" s="9">
        <v>0</v>
      </c>
    </row>
    <row r="6571" spans="3:18" x14ac:dyDescent="0.2">
      <c r="D6571" s="200"/>
      <c r="E6571" s="4" t="s">
        <v>37</v>
      </c>
      <c r="F6571" s="5"/>
      <c r="G6571" s="6">
        <v>8</v>
      </c>
      <c r="H6571" s="8">
        <v>2</v>
      </c>
      <c r="I6571" s="1">
        <v>5</v>
      </c>
      <c r="J6571" s="1">
        <v>2</v>
      </c>
      <c r="K6571" s="1">
        <v>0</v>
      </c>
      <c r="L6571" s="1">
        <v>0</v>
      </c>
      <c r="M6571" s="1">
        <v>1</v>
      </c>
      <c r="N6571" s="1">
        <v>0</v>
      </c>
      <c r="O6571" s="1">
        <v>0</v>
      </c>
      <c r="P6571" s="1">
        <v>1</v>
      </c>
      <c r="Q6571" s="1">
        <v>0</v>
      </c>
      <c r="R6571" s="9">
        <v>1</v>
      </c>
    </row>
    <row r="6572" spans="3:18" x14ac:dyDescent="0.2">
      <c r="D6572" s="200"/>
      <c r="E6572" s="4" t="s">
        <v>38</v>
      </c>
      <c r="F6572" s="5"/>
      <c r="G6572" s="6">
        <v>2</v>
      </c>
      <c r="H6572" s="8">
        <v>1</v>
      </c>
      <c r="I6572" s="1">
        <v>0</v>
      </c>
      <c r="J6572" s="1">
        <v>0</v>
      </c>
      <c r="K6572" s="1">
        <v>0</v>
      </c>
      <c r="L6572" s="1">
        <v>0</v>
      </c>
      <c r="M6572" s="1">
        <v>0</v>
      </c>
      <c r="N6572" s="1">
        <v>0</v>
      </c>
      <c r="O6572" s="1">
        <v>0</v>
      </c>
      <c r="P6572" s="1">
        <v>0</v>
      </c>
      <c r="Q6572" s="1">
        <v>1</v>
      </c>
      <c r="R6572" s="9">
        <v>0</v>
      </c>
    </row>
    <row r="6573" spans="3:18" x14ac:dyDescent="0.2">
      <c r="D6573" s="200"/>
      <c r="E6573" s="4" t="s">
        <v>39</v>
      </c>
      <c r="F6573" s="5"/>
      <c r="G6573" s="6">
        <v>1</v>
      </c>
      <c r="H6573" s="8">
        <v>0</v>
      </c>
      <c r="I6573" s="1">
        <v>0</v>
      </c>
      <c r="J6573" s="1">
        <v>0</v>
      </c>
      <c r="K6573" s="1">
        <v>0</v>
      </c>
      <c r="L6573" s="1">
        <v>0</v>
      </c>
      <c r="M6573" s="1">
        <v>0</v>
      </c>
      <c r="N6573" s="1">
        <v>0</v>
      </c>
      <c r="O6573" s="1">
        <v>0</v>
      </c>
      <c r="P6573" s="1">
        <v>0</v>
      </c>
      <c r="Q6573" s="1">
        <v>0</v>
      </c>
      <c r="R6573" s="9">
        <v>1</v>
      </c>
    </row>
    <row r="6574" spans="3:18" x14ac:dyDescent="0.2">
      <c r="D6574" s="200"/>
      <c r="E6574" s="4" t="s">
        <v>40</v>
      </c>
      <c r="F6574" s="5"/>
      <c r="G6574" s="6">
        <v>3</v>
      </c>
      <c r="H6574" s="8">
        <v>1</v>
      </c>
      <c r="I6574" s="1">
        <v>0</v>
      </c>
      <c r="J6574" s="1">
        <v>0</v>
      </c>
      <c r="K6574" s="1">
        <v>0</v>
      </c>
      <c r="L6574" s="1">
        <v>0</v>
      </c>
      <c r="M6574" s="1">
        <v>0</v>
      </c>
      <c r="N6574" s="1">
        <v>0</v>
      </c>
      <c r="O6574" s="1">
        <v>0</v>
      </c>
      <c r="P6574" s="1">
        <v>0</v>
      </c>
      <c r="Q6574" s="1">
        <v>0</v>
      </c>
      <c r="R6574" s="9">
        <v>2</v>
      </c>
    </row>
    <row r="6575" spans="3:18" x14ac:dyDescent="0.2">
      <c r="D6575" s="199" t="s">
        <v>76</v>
      </c>
      <c r="E6575" s="22" t="s">
        <v>77</v>
      </c>
      <c r="F6575" s="21"/>
      <c r="G6575" s="19">
        <v>25</v>
      </c>
      <c r="H6575" s="27">
        <v>7</v>
      </c>
      <c r="I6575" s="3">
        <v>8</v>
      </c>
      <c r="J6575" s="3">
        <v>10</v>
      </c>
      <c r="K6575" s="3">
        <v>1</v>
      </c>
      <c r="L6575" s="3">
        <v>1</v>
      </c>
      <c r="M6575" s="3">
        <v>2</v>
      </c>
      <c r="N6575" s="3">
        <v>0</v>
      </c>
      <c r="O6575" s="3">
        <v>0</v>
      </c>
      <c r="P6575" s="3">
        <v>1</v>
      </c>
      <c r="Q6575" s="3">
        <v>0</v>
      </c>
      <c r="R6575" s="26">
        <v>7</v>
      </c>
    </row>
    <row r="6576" spans="3:18" x14ac:dyDescent="0.2">
      <c r="D6576" s="200"/>
      <c r="E6576" s="4" t="s">
        <v>34</v>
      </c>
      <c r="F6576" s="5"/>
      <c r="G6576" s="6">
        <v>5</v>
      </c>
      <c r="H6576" s="8">
        <v>2</v>
      </c>
      <c r="I6576" s="1">
        <v>3</v>
      </c>
      <c r="J6576" s="1">
        <v>4</v>
      </c>
      <c r="K6576" s="1">
        <v>1</v>
      </c>
      <c r="L6576" s="1">
        <v>0</v>
      </c>
      <c r="M6576" s="1">
        <v>0</v>
      </c>
      <c r="N6576" s="1">
        <v>0</v>
      </c>
      <c r="O6576" s="1">
        <v>0</v>
      </c>
      <c r="P6576" s="1">
        <v>0</v>
      </c>
      <c r="Q6576" s="1">
        <v>0</v>
      </c>
      <c r="R6576" s="9">
        <v>0</v>
      </c>
    </row>
    <row r="6577" spans="2:18" x14ac:dyDescent="0.2">
      <c r="D6577" s="200"/>
      <c r="E6577" s="4" t="s">
        <v>35</v>
      </c>
      <c r="F6577" s="5"/>
      <c r="G6577" s="6">
        <v>5</v>
      </c>
      <c r="H6577" s="8">
        <v>2</v>
      </c>
      <c r="I6577" s="1">
        <v>2</v>
      </c>
      <c r="J6577" s="1">
        <v>2</v>
      </c>
      <c r="K6577" s="1">
        <v>0</v>
      </c>
      <c r="L6577" s="1">
        <v>0</v>
      </c>
      <c r="M6577" s="1">
        <v>0</v>
      </c>
      <c r="N6577" s="1">
        <v>0</v>
      </c>
      <c r="O6577" s="1">
        <v>0</v>
      </c>
      <c r="P6577" s="1">
        <v>0</v>
      </c>
      <c r="Q6577" s="1">
        <v>0</v>
      </c>
      <c r="R6577" s="9">
        <v>0</v>
      </c>
    </row>
    <row r="6578" spans="2:18" x14ac:dyDescent="0.2">
      <c r="D6578" s="200"/>
      <c r="E6578" s="4" t="s">
        <v>36</v>
      </c>
      <c r="F6578" s="5"/>
      <c r="G6578" s="6">
        <v>3</v>
      </c>
      <c r="H6578" s="8">
        <v>1</v>
      </c>
      <c r="I6578" s="1">
        <v>0</v>
      </c>
      <c r="J6578" s="1">
        <v>0</v>
      </c>
      <c r="K6578" s="1">
        <v>0</v>
      </c>
      <c r="L6578" s="1">
        <v>0</v>
      </c>
      <c r="M6578" s="1">
        <v>0</v>
      </c>
      <c r="N6578" s="1">
        <v>0</v>
      </c>
      <c r="O6578" s="1">
        <v>0</v>
      </c>
      <c r="P6578" s="1">
        <v>0</v>
      </c>
      <c r="Q6578" s="1">
        <v>0</v>
      </c>
      <c r="R6578" s="9">
        <v>2</v>
      </c>
    </row>
    <row r="6579" spans="2:18" x14ac:dyDescent="0.2">
      <c r="D6579" s="200"/>
      <c r="E6579" s="4" t="s">
        <v>37</v>
      </c>
      <c r="F6579" s="5"/>
      <c r="G6579" s="6">
        <v>4</v>
      </c>
      <c r="H6579" s="8">
        <v>2</v>
      </c>
      <c r="I6579" s="1">
        <v>0</v>
      </c>
      <c r="J6579" s="1">
        <v>2</v>
      </c>
      <c r="K6579" s="1">
        <v>0</v>
      </c>
      <c r="L6579" s="1">
        <v>1</v>
      </c>
      <c r="M6579" s="1">
        <v>1</v>
      </c>
      <c r="N6579" s="1">
        <v>0</v>
      </c>
      <c r="O6579" s="1">
        <v>0</v>
      </c>
      <c r="P6579" s="1">
        <v>0</v>
      </c>
      <c r="Q6579" s="1">
        <v>0</v>
      </c>
      <c r="R6579" s="9">
        <v>1</v>
      </c>
    </row>
    <row r="6580" spans="2:18" x14ac:dyDescent="0.2">
      <c r="D6580" s="200"/>
      <c r="E6580" s="4" t="s">
        <v>38</v>
      </c>
      <c r="F6580" s="5"/>
      <c r="G6580" s="6">
        <v>2</v>
      </c>
      <c r="H6580" s="8">
        <v>0</v>
      </c>
      <c r="I6580" s="1">
        <v>1</v>
      </c>
      <c r="J6580" s="1">
        <v>1</v>
      </c>
      <c r="K6580" s="1">
        <v>0</v>
      </c>
      <c r="L6580" s="1">
        <v>0</v>
      </c>
      <c r="M6580" s="1">
        <v>1</v>
      </c>
      <c r="N6580" s="1">
        <v>0</v>
      </c>
      <c r="O6580" s="1">
        <v>0</v>
      </c>
      <c r="P6580" s="1">
        <v>0</v>
      </c>
      <c r="Q6580" s="1">
        <v>0</v>
      </c>
      <c r="R6580" s="9">
        <v>0</v>
      </c>
    </row>
    <row r="6581" spans="2:18" x14ac:dyDescent="0.2">
      <c r="D6581" s="200"/>
      <c r="E6581" s="4" t="s">
        <v>39</v>
      </c>
      <c r="F6581" s="5"/>
      <c r="G6581" s="6">
        <v>5</v>
      </c>
      <c r="H6581" s="8">
        <v>0</v>
      </c>
      <c r="I6581" s="1">
        <v>2</v>
      </c>
      <c r="J6581" s="1">
        <v>1</v>
      </c>
      <c r="K6581" s="1">
        <v>0</v>
      </c>
      <c r="L6581" s="1">
        <v>0</v>
      </c>
      <c r="M6581" s="1">
        <v>0</v>
      </c>
      <c r="N6581" s="1">
        <v>0</v>
      </c>
      <c r="O6581" s="1">
        <v>0</v>
      </c>
      <c r="P6581" s="1">
        <v>1</v>
      </c>
      <c r="Q6581" s="1">
        <v>0</v>
      </c>
      <c r="R6581" s="9">
        <v>3</v>
      </c>
    </row>
    <row r="6582" spans="2:18" x14ac:dyDescent="0.2">
      <c r="D6582" s="201"/>
      <c r="E6582" s="57" t="s">
        <v>40</v>
      </c>
      <c r="F6582" s="59"/>
      <c r="G6582" s="55">
        <v>1</v>
      </c>
      <c r="H6582" s="77">
        <v>0</v>
      </c>
      <c r="I6582" s="32">
        <v>0</v>
      </c>
      <c r="J6582" s="32">
        <v>0</v>
      </c>
      <c r="K6582" s="32">
        <v>0</v>
      </c>
      <c r="L6582" s="32">
        <v>0</v>
      </c>
      <c r="M6582" s="32">
        <v>0</v>
      </c>
      <c r="N6582" s="32">
        <v>0</v>
      </c>
      <c r="O6582" s="32">
        <v>0</v>
      </c>
      <c r="P6582" s="32">
        <v>0</v>
      </c>
      <c r="Q6582" s="32">
        <v>0</v>
      </c>
      <c r="R6582" s="80">
        <v>1</v>
      </c>
    </row>
    <row r="6584" spans="2:18" x14ac:dyDescent="0.2">
      <c r="B6584" s="40" t="str">
        <f xml:space="preserve"> HYPERLINK("#'目次'!B278", "[272]")</f>
        <v>[272]</v>
      </c>
      <c r="C6584" s="23" t="s">
        <v>404</v>
      </c>
    </row>
    <row r="6585" spans="2:18" x14ac:dyDescent="0.2">
      <c r="C6585" s="186" t="s">
        <v>397</v>
      </c>
    </row>
    <row r="6587" spans="2:18" x14ac:dyDescent="0.2">
      <c r="C6587" s="23" t="s">
        <v>80</v>
      </c>
    </row>
    <row r="6588" spans="2:18" ht="48" x14ac:dyDescent="0.2">
      <c r="E6588" s="195"/>
      <c r="F6588" s="196"/>
      <c r="G6588" s="37" t="s">
        <v>15</v>
      </c>
      <c r="H6588" s="33" t="s">
        <v>347</v>
      </c>
      <c r="I6588" s="13" t="s">
        <v>348</v>
      </c>
      <c r="J6588" s="13" t="s">
        <v>349</v>
      </c>
      <c r="K6588" s="13" t="s">
        <v>350</v>
      </c>
      <c r="L6588" s="13" t="s">
        <v>351</v>
      </c>
      <c r="M6588" s="13" t="s">
        <v>352</v>
      </c>
      <c r="N6588" s="13" t="s">
        <v>353</v>
      </c>
      <c r="O6588" s="13" t="s">
        <v>354</v>
      </c>
      <c r="P6588" s="13" t="s">
        <v>355</v>
      </c>
      <c r="Q6588" s="13" t="s">
        <v>99</v>
      </c>
      <c r="R6588" s="38" t="s">
        <v>18</v>
      </c>
    </row>
    <row r="6589" spans="2:18" x14ac:dyDescent="0.2">
      <c r="E6589" s="197"/>
      <c r="F6589" s="198"/>
      <c r="G6589" s="35"/>
      <c r="H6589" s="39"/>
      <c r="I6589" s="14"/>
      <c r="J6589" s="14"/>
      <c r="K6589" s="14"/>
      <c r="L6589" s="14"/>
      <c r="M6589" s="14"/>
      <c r="N6589" s="14"/>
      <c r="O6589" s="14"/>
      <c r="P6589" s="14"/>
      <c r="Q6589" s="14"/>
      <c r="R6589" s="34"/>
    </row>
    <row r="6590" spans="2:18" x14ac:dyDescent="0.2">
      <c r="E6590" s="91" t="s">
        <v>15</v>
      </c>
      <c r="F6590" s="46"/>
      <c r="G6590" s="36">
        <v>53</v>
      </c>
      <c r="H6590" s="17">
        <v>16</v>
      </c>
      <c r="I6590" s="17">
        <v>23</v>
      </c>
      <c r="J6590" s="17">
        <v>16</v>
      </c>
      <c r="K6590" s="17">
        <v>2</v>
      </c>
      <c r="L6590" s="17">
        <v>3</v>
      </c>
      <c r="M6590" s="17">
        <v>4</v>
      </c>
      <c r="N6590" s="17">
        <v>1</v>
      </c>
      <c r="O6590" s="17">
        <v>1</v>
      </c>
      <c r="P6590" s="17">
        <v>3</v>
      </c>
      <c r="Q6590" s="17">
        <v>2</v>
      </c>
      <c r="R6590" s="47">
        <v>11</v>
      </c>
    </row>
    <row r="6591" spans="2:18" x14ac:dyDescent="0.2">
      <c r="E6591" s="4" t="s">
        <v>81</v>
      </c>
      <c r="F6591" s="5"/>
      <c r="G6591" s="19">
        <v>3</v>
      </c>
      <c r="H6591" s="27">
        <v>0</v>
      </c>
      <c r="I6591" s="3">
        <v>0</v>
      </c>
      <c r="J6591" s="3">
        <v>2</v>
      </c>
      <c r="K6591" s="3">
        <v>0</v>
      </c>
      <c r="L6591" s="3">
        <v>0</v>
      </c>
      <c r="M6591" s="3">
        <v>0</v>
      </c>
      <c r="N6591" s="3">
        <v>0</v>
      </c>
      <c r="O6591" s="3">
        <v>0</v>
      </c>
      <c r="P6591" s="3">
        <v>0</v>
      </c>
      <c r="Q6591" s="3">
        <v>0</v>
      </c>
      <c r="R6591" s="26">
        <v>1</v>
      </c>
    </row>
    <row r="6592" spans="2:18" x14ac:dyDescent="0.2">
      <c r="E6592" s="4" t="s">
        <v>82</v>
      </c>
      <c r="F6592" s="5"/>
      <c r="G6592" s="6">
        <v>8</v>
      </c>
      <c r="H6592" s="8">
        <v>0</v>
      </c>
      <c r="I6592" s="1">
        <v>4</v>
      </c>
      <c r="J6592" s="1">
        <v>4</v>
      </c>
      <c r="K6592" s="1">
        <v>0</v>
      </c>
      <c r="L6592" s="1">
        <v>0</v>
      </c>
      <c r="M6592" s="1">
        <v>1</v>
      </c>
      <c r="N6592" s="1">
        <v>0</v>
      </c>
      <c r="O6592" s="1">
        <v>0</v>
      </c>
      <c r="P6592" s="1">
        <v>1</v>
      </c>
      <c r="Q6592" s="1">
        <v>0</v>
      </c>
      <c r="R6592" s="9">
        <v>2</v>
      </c>
    </row>
    <row r="6593" spans="2:18" x14ac:dyDescent="0.2">
      <c r="E6593" s="4" t="s">
        <v>83</v>
      </c>
      <c r="F6593" s="5"/>
      <c r="G6593" s="6">
        <v>17</v>
      </c>
      <c r="H6593" s="8">
        <v>5</v>
      </c>
      <c r="I6593" s="1">
        <v>7</v>
      </c>
      <c r="J6593" s="1">
        <v>3</v>
      </c>
      <c r="K6593" s="1">
        <v>2</v>
      </c>
      <c r="L6593" s="1">
        <v>1</v>
      </c>
      <c r="M6593" s="1">
        <v>1</v>
      </c>
      <c r="N6593" s="1">
        <v>1</v>
      </c>
      <c r="O6593" s="1">
        <v>1</v>
      </c>
      <c r="P6593" s="1">
        <v>1</v>
      </c>
      <c r="Q6593" s="1">
        <v>2</v>
      </c>
      <c r="R6593" s="9">
        <v>4</v>
      </c>
    </row>
    <row r="6594" spans="2:18" x14ac:dyDescent="0.2">
      <c r="E6594" s="4" t="s">
        <v>84</v>
      </c>
      <c r="F6594" s="5"/>
      <c r="G6594" s="6">
        <v>0</v>
      </c>
      <c r="H6594" s="8">
        <v>0</v>
      </c>
      <c r="I6594" s="1">
        <v>0</v>
      </c>
      <c r="J6594" s="1">
        <v>0</v>
      </c>
      <c r="K6594" s="1">
        <v>0</v>
      </c>
      <c r="L6594" s="1">
        <v>0</v>
      </c>
      <c r="M6594" s="1">
        <v>0</v>
      </c>
      <c r="N6594" s="1">
        <v>0</v>
      </c>
      <c r="O6594" s="1">
        <v>0</v>
      </c>
      <c r="P6594" s="1">
        <v>0</v>
      </c>
      <c r="Q6594" s="1">
        <v>0</v>
      </c>
      <c r="R6594" s="9">
        <v>0</v>
      </c>
    </row>
    <row r="6595" spans="2:18" x14ac:dyDescent="0.2">
      <c r="E6595" s="4" t="s">
        <v>85</v>
      </c>
      <c r="F6595" s="5"/>
      <c r="G6595" s="6">
        <v>6</v>
      </c>
      <c r="H6595" s="8">
        <v>3</v>
      </c>
      <c r="I6595" s="1">
        <v>1</v>
      </c>
      <c r="J6595" s="1">
        <v>0</v>
      </c>
      <c r="K6595" s="1">
        <v>0</v>
      </c>
      <c r="L6595" s="1">
        <v>0</v>
      </c>
      <c r="M6595" s="1">
        <v>0</v>
      </c>
      <c r="N6595" s="1">
        <v>0</v>
      </c>
      <c r="O6595" s="1">
        <v>0</v>
      </c>
      <c r="P6595" s="1">
        <v>0</v>
      </c>
      <c r="Q6595" s="1">
        <v>0</v>
      </c>
      <c r="R6595" s="9">
        <v>3</v>
      </c>
    </row>
    <row r="6596" spans="2:18" x14ac:dyDescent="0.2">
      <c r="E6596" s="4" t="s">
        <v>86</v>
      </c>
      <c r="F6596" s="5"/>
      <c r="G6596" s="6">
        <v>7</v>
      </c>
      <c r="H6596" s="8">
        <v>3</v>
      </c>
      <c r="I6596" s="1">
        <v>2</v>
      </c>
      <c r="J6596" s="1">
        <v>3</v>
      </c>
      <c r="K6596" s="1">
        <v>0</v>
      </c>
      <c r="L6596" s="1">
        <v>2</v>
      </c>
      <c r="M6596" s="1">
        <v>1</v>
      </c>
      <c r="N6596" s="1">
        <v>0</v>
      </c>
      <c r="O6596" s="1">
        <v>0</v>
      </c>
      <c r="P6596" s="1">
        <v>0</v>
      </c>
      <c r="Q6596" s="1">
        <v>0</v>
      </c>
      <c r="R6596" s="9">
        <v>1</v>
      </c>
    </row>
    <row r="6597" spans="2:18" x14ac:dyDescent="0.2">
      <c r="E6597" s="4" t="s">
        <v>87</v>
      </c>
      <c r="F6597" s="5"/>
      <c r="G6597" s="6">
        <v>2</v>
      </c>
      <c r="H6597" s="8">
        <v>1</v>
      </c>
      <c r="I6597" s="1">
        <v>2</v>
      </c>
      <c r="J6597" s="1">
        <v>0</v>
      </c>
      <c r="K6597" s="1">
        <v>0</v>
      </c>
      <c r="L6597" s="1">
        <v>0</v>
      </c>
      <c r="M6597" s="1">
        <v>0</v>
      </c>
      <c r="N6597" s="1">
        <v>0</v>
      </c>
      <c r="O6597" s="1">
        <v>0</v>
      </c>
      <c r="P6597" s="1">
        <v>0</v>
      </c>
      <c r="Q6597" s="1">
        <v>0</v>
      </c>
      <c r="R6597" s="9">
        <v>0</v>
      </c>
    </row>
    <row r="6598" spans="2:18" x14ac:dyDescent="0.2">
      <c r="E6598" s="4" t="s">
        <v>88</v>
      </c>
      <c r="F6598" s="5"/>
      <c r="G6598" s="6">
        <v>3</v>
      </c>
      <c r="H6598" s="8">
        <v>2</v>
      </c>
      <c r="I6598" s="1">
        <v>3</v>
      </c>
      <c r="J6598" s="1">
        <v>1</v>
      </c>
      <c r="K6598" s="1">
        <v>0</v>
      </c>
      <c r="L6598" s="1">
        <v>0</v>
      </c>
      <c r="M6598" s="1">
        <v>0</v>
      </c>
      <c r="N6598" s="1">
        <v>0</v>
      </c>
      <c r="O6598" s="1">
        <v>0</v>
      </c>
      <c r="P6598" s="1">
        <v>0</v>
      </c>
      <c r="Q6598" s="1">
        <v>0</v>
      </c>
      <c r="R6598" s="9">
        <v>0</v>
      </c>
    </row>
    <row r="6599" spans="2:18" x14ac:dyDescent="0.2">
      <c r="E6599" s="4" t="s">
        <v>89</v>
      </c>
      <c r="F6599" s="5"/>
      <c r="G6599" s="6">
        <v>3</v>
      </c>
      <c r="H6599" s="8">
        <v>0</v>
      </c>
      <c r="I6599" s="1">
        <v>2</v>
      </c>
      <c r="J6599" s="1">
        <v>2</v>
      </c>
      <c r="K6599" s="1">
        <v>0</v>
      </c>
      <c r="L6599" s="1">
        <v>0</v>
      </c>
      <c r="M6599" s="1">
        <v>0</v>
      </c>
      <c r="N6599" s="1">
        <v>0</v>
      </c>
      <c r="O6599" s="1">
        <v>0</v>
      </c>
      <c r="P6599" s="1">
        <v>0</v>
      </c>
      <c r="Q6599" s="1">
        <v>0</v>
      </c>
      <c r="R6599" s="9">
        <v>0</v>
      </c>
    </row>
    <row r="6600" spans="2:18" x14ac:dyDescent="0.2">
      <c r="E6600" s="4" t="s">
        <v>90</v>
      </c>
      <c r="F6600" s="5"/>
      <c r="G6600" s="6">
        <v>3</v>
      </c>
      <c r="H6600" s="8">
        <v>2</v>
      </c>
      <c r="I6600" s="1">
        <v>1</v>
      </c>
      <c r="J6600" s="1">
        <v>0</v>
      </c>
      <c r="K6600" s="1">
        <v>0</v>
      </c>
      <c r="L6600" s="1">
        <v>0</v>
      </c>
      <c r="M6600" s="1">
        <v>0</v>
      </c>
      <c r="N6600" s="1">
        <v>0</v>
      </c>
      <c r="O6600" s="1">
        <v>0</v>
      </c>
      <c r="P6600" s="1">
        <v>1</v>
      </c>
      <c r="Q6600" s="1">
        <v>0</v>
      </c>
      <c r="R6600" s="9">
        <v>0</v>
      </c>
    </row>
    <row r="6601" spans="2:18" x14ac:dyDescent="0.2">
      <c r="E6601" s="57" t="s">
        <v>91</v>
      </c>
      <c r="F6601" s="59"/>
      <c r="G6601" s="55">
        <v>1</v>
      </c>
      <c r="H6601" s="77">
        <v>0</v>
      </c>
      <c r="I6601" s="32">
        <v>1</v>
      </c>
      <c r="J6601" s="32">
        <v>1</v>
      </c>
      <c r="K6601" s="32">
        <v>0</v>
      </c>
      <c r="L6601" s="32">
        <v>0</v>
      </c>
      <c r="M6601" s="32">
        <v>1</v>
      </c>
      <c r="N6601" s="32">
        <v>0</v>
      </c>
      <c r="O6601" s="32">
        <v>0</v>
      </c>
      <c r="P6601" s="32">
        <v>0</v>
      </c>
      <c r="Q6601" s="32">
        <v>0</v>
      </c>
      <c r="R6601" s="80">
        <v>0</v>
      </c>
    </row>
    <row r="6603" spans="2:18" x14ac:dyDescent="0.2">
      <c r="B6603" s="40" t="str">
        <f xml:space="preserve"> HYPERLINK("#'目次'!B279", "[273]")</f>
        <v>[273]</v>
      </c>
      <c r="C6603" s="23" t="s">
        <v>407</v>
      </c>
    </row>
    <row r="6604" spans="2:18" x14ac:dyDescent="0.2">
      <c r="C6604" s="186" t="s">
        <v>397</v>
      </c>
    </row>
    <row r="6606" spans="2:18" x14ac:dyDescent="0.2">
      <c r="C6606" s="23" t="s">
        <v>14</v>
      </c>
    </row>
    <row r="6607" spans="2:18" ht="48" x14ac:dyDescent="0.2">
      <c r="D6607" s="195"/>
      <c r="E6607" s="196"/>
      <c r="F6607" s="196"/>
      <c r="G6607" s="37" t="s">
        <v>15</v>
      </c>
      <c r="H6607" s="33" t="s">
        <v>347</v>
      </c>
      <c r="I6607" s="13" t="s">
        <v>348</v>
      </c>
      <c r="J6607" s="13" t="s">
        <v>349</v>
      </c>
      <c r="K6607" s="13" t="s">
        <v>350</v>
      </c>
      <c r="L6607" s="13" t="s">
        <v>351</v>
      </c>
      <c r="M6607" s="13" t="s">
        <v>352</v>
      </c>
      <c r="N6607" s="13" t="s">
        <v>353</v>
      </c>
      <c r="O6607" s="13" t="s">
        <v>354</v>
      </c>
      <c r="P6607" s="13" t="s">
        <v>355</v>
      </c>
      <c r="Q6607" s="13" t="s">
        <v>99</v>
      </c>
      <c r="R6607" s="38" t="s">
        <v>18</v>
      </c>
    </row>
    <row r="6608" spans="2:18" x14ac:dyDescent="0.2">
      <c r="D6608" s="197"/>
      <c r="E6608" s="198"/>
      <c r="F6608" s="198"/>
      <c r="G6608" s="35"/>
      <c r="H6608" s="39"/>
      <c r="I6608" s="14"/>
      <c r="J6608" s="14"/>
      <c r="K6608" s="14"/>
      <c r="L6608" s="14"/>
      <c r="M6608" s="14"/>
      <c r="N6608" s="14"/>
      <c r="O6608" s="14"/>
      <c r="P6608" s="14"/>
      <c r="Q6608" s="14"/>
      <c r="R6608" s="34"/>
    </row>
    <row r="6609" spans="4:18" x14ac:dyDescent="0.2">
      <c r="D6609" s="56"/>
      <c r="E6609" s="58" t="s">
        <v>15</v>
      </c>
      <c r="F6609" s="46"/>
      <c r="G6609" s="36">
        <v>53</v>
      </c>
      <c r="H6609" s="17">
        <v>15</v>
      </c>
      <c r="I6609" s="17">
        <v>17</v>
      </c>
      <c r="J6609" s="17">
        <v>9</v>
      </c>
      <c r="K6609" s="17">
        <v>2</v>
      </c>
      <c r="L6609" s="17">
        <v>3</v>
      </c>
      <c r="M6609" s="17">
        <v>3</v>
      </c>
      <c r="N6609" s="17">
        <v>2</v>
      </c>
      <c r="O6609" s="17">
        <v>1</v>
      </c>
      <c r="P6609" s="17">
        <v>3</v>
      </c>
      <c r="Q6609" s="17">
        <v>2</v>
      </c>
      <c r="R6609" s="47">
        <v>16</v>
      </c>
    </row>
    <row r="6610" spans="4:18" x14ac:dyDescent="0.2">
      <c r="D6610" s="199" t="s">
        <v>19</v>
      </c>
      <c r="E6610" s="22" t="s">
        <v>20</v>
      </c>
      <c r="F6610" s="21"/>
      <c r="G6610" s="19">
        <v>11</v>
      </c>
      <c r="H6610" s="27">
        <v>0</v>
      </c>
      <c r="I6610" s="3">
        <v>2</v>
      </c>
      <c r="J6610" s="3">
        <v>3</v>
      </c>
      <c r="K6610" s="3">
        <v>0</v>
      </c>
      <c r="L6610" s="3">
        <v>0</v>
      </c>
      <c r="M6610" s="3">
        <v>1</v>
      </c>
      <c r="N6610" s="3">
        <v>0</v>
      </c>
      <c r="O6610" s="3">
        <v>0</v>
      </c>
      <c r="P6610" s="3">
        <v>2</v>
      </c>
      <c r="Q6610" s="3">
        <v>0</v>
      </c>
      <c r="R6610" s="26">
        <v>5</v>
      </c>
    </row>
    <row r="6611" spans="4:18" x14ac:dyDescent="0.2">
      <c r="D6611" s="200"/>
      <c r="E6611" s="4" t="s">
        <v>21</v>
      </c>
      <c r="F6611" s="5"/>
      <c r="G6611" s="6">
        <v>16</v>
      </c>
      <c r="H6611" s="8">
        <v>6</v>
      </c>
      <c r="I6611" s="1">
        <v>5</v>
      </c>
      <c r="J6611" s="1">
        <v>3</v>
      </c>
      <c r="K6611" s="1">
        <v>2</v>
      </c>
      <c r="L6611" s="1">
        <v>1</v>
      </c>
      <c r="M6611" s="1">
        <v>1</v>
      </c>
      <c r="N6611" s="1">
        <v>1</v>
      </c>
      <c r="O6611" s="1">
        <v>1</v>
      </c>
      <c r="P6611" s="1">
        <v>1</v>
      </c>
      <c r="Q6611" s="1">
        <v>2</v>
      </c>
      <c r="R6611" s="9">
        <v>4</v>
      </c>
    </row>
    <row r="6612" spans="4:18" x14ac:dyDescent="0.2">
      <c r="D6612" s="200"/>
      <c r="E6612" s="4" t="s">
        <v>22</v>
      </c>
      <c r="F6612" s="5"/>
      <c r="G6612" s="6">
        <v>7</v>
      </c>
      <c r="H6612" s="8">
        <v>3</v>
      </c>
      <c r="I6612" s="1">
        <v>1</v>
      </c>
      <c r="J6612" s="1">
        <v>0</v>
      </c>
      <c r="K6612" s="1">
        <v>0</v>
      </c>
      <c r="L6612" s="1">
        <v>0</v>
      </c>
      <c r="M6612" s="1">
        <v>0</v>
      </c>
      <c r="N6612" s="1">
        <v>0</v>
      </c>
      <c r="O6612" s="1">
        <v>0</v>
      </c>
      <c r="P6612" s="1">
        <v>0</v>
      </c>
      <c r="Q6612" s="1">
        <v>0</v>
      </c>
      <c r="R6612" s="9">
        <v>4</v>
      </c>
    </row>
    <row r="6613" spans="4:18" x14ac:dyDescent="0.2">
      <c r="D6613" s="200"/>
      <c r="E6613" s="4" t="s">
        <v>23</v>
      </c>
      <c r="F6613" s="5"/>
      <c r="G6613" s="6">
        <v>7</v>
      </c>
      <c r="H6613" s="8">
        <v>2</v>
      </c>
      <c r="I6613" s="1">
        <v>2</v>
      </c>
      <c r="J6613" s="1">
        <v>1</v>
      </c>
      <c r="K6613" s="1">
        <v>0</v>
      </c>
      <c r="L6613" s="1">
        <v>1</v>
      </c>
      <c r="M6613" s="1">
        <v>0</v>
      </c>
      <c r="N6613" s="1">
        <v>0</v>
      </c>
      <c r="O6613" s="1">
        <v>0</v>
      </c>
      <c r="P6613" s="1">
        <v>0</v>
      </c>
      <c r="Q6613" s="1">
        <v>0</v>
      </c>
      <c r="R6613" s="9">
        <v>2</v>
      </c>
    </row>
    <row r="6614" spans="4:18" x14ac:dyDescent="0.2">
      <c r="D6614" s="200"/>
      <c r="E6614" s="4" t="s">
        <v>24</v>
      </c>
      <c r="F6614" s="5"/>
      <c r="G6614" s="6">
        <v>12</v>
      </c>
      <c r="H6614" s="8">
        <v>4</v>
      </c>
      <c r="I6614" s="1">
        <v>7</v>
      </c>
      <c r="J6614" s="1">
        <v>2</v>
      </c>
      <c r="K6614" s="1">
        <v>0</v>
      </c>
      <c r="L6614" s="1">
        <v>1</v>
      </c>
      <c r="M6614" s="1">
        <v>1</v>
      </c>
      <c r="N6614" s="1">
        <v>1</v>
      </c>
      <c r="O6614" s="1">
        <v>0</v>
      </c>
      <c r="P6614" s="1">
        <v>0</v>
      </c>
      <c r="Q6614" s="1">
        <v>0</v>
      </c>
      <c r="R6614" s="9">
        <v>1</v>
      </c>
    </row>
    <row r="6615" spans="4:18" x14ac:dyDescent="0.2">
      <c r="D6615" s="199" t="s">
        <v>25</v>
      </c>
      <c r="E6615" s="22" t="s">
        <v>26</v>
      </c>
      <c r="F6615" s="21"/>
      <c r="G6615" s="19">
        <v>13</v>
      </c>
      <c r="H6615" s="27">
        <v>6</v>
      </c>
      <c r="I6615" s="3">
        <v>3</v>
      </c>
      <c r="J6615" s="3">
        <v>0</v>
      </c>
      <c r="K6615" s="3">
        <v>0</v>
      </c>
      <c r="L6615" s="3">
        <v>1</v>
      </c>
      <c r="M6615" s="3">
        <v>0</v>
      </c>
      <c r="N6615" s="3">
        <v>0</v>
      </c>
      <c r="O6615" s="3">
        <v>0</v>
      </c>
      <c r="P6615" s="3">
        <v>0</v>
      </c>
      <c r="Q6615" s="3">
        <v>1</v>
      </c>
      <c r="R6615" s="26">
        <v>4</v>
      </c>
    </row>
    <row r="6616" spans="4:18" x14ac:dyDescent="0.2">
      <c r="D6616" s="200"/>
      <c r="E6616" s="4" t="s">
        <v>27</v>
      </c>
      <c r="F6616" s="5"/>
      <c r="G6616" s="6">
        <v>20</v>
      </c>
      <c r="H6616" s="8">
        <v>5</v>
      </c>
      <c r="I6616" s="1">
        <v>5</v>
      </c>
      <c r="J6616" s="1">
        <v>4</v>
      </c>
      <c r="K6616" s="1">
        <v>0</v>
      </c>
      <c r="L6616" s="1">
        <v>1</v>
      </c>
      <c r="M6616" s="1">
        <v>1</v>
      </c>
      <c r="N6616" s="1">
        <v>1</v>
      </c>
      <c r="O6616" s="1">
        <v>0</v>
      </c>
      <c r="P6616" s="1">
        <v>0</v>
      </c>
      <c r="Q6616" s="1">
        <v>1</v>
      </c>
      <c r="R6616" s="9">
        <v>6</v>
      </c>
    </row>
    <row r="6617" spans="4:18" x14ac:dyDescent="0.2">
      <c r="D6617" s="200"/>
      <c r="E6617" s="4" t="s">
        <v>28</v>
      </c>
      <c r="F6617" s="5"/>
      <c r="G6617" s="6">
        <v>15</v>
      </c>
      <c r="H6617" s="8">
        <v>3</v>
      </c>
      <c r="I6617" s="1">
        <v>7</v>
      </c>
      <c r="J6617" s="1">
        <v>4</v>
      </c>
      <c r="K6617" s="1">
        <v>2</v>
      </c>
      <c r="L6617" s="1">
        <v>1</v>
      </c>
      <c r="M6617" s="1">
        <v>1</v>
      </c>
      <c r="N6617" s="1">
        <v>1</v>
      </c>
      <c r="O6617" s="1">
        <v>1</v>
      </c>
      <c r="P6617" s="1">
        <v>3</v>
      </c>
      <c r="Q6617" s="1">
        <v>0</v>
      </c>
      <c r="R6617" s="9">
        <v>6</v>
      </c>
    </row>
    <row r="6618" spans="4:18" x14ac:dyDescent="0.2">
      <c r="D6618" s="200"/>
      <c r="E6618" s="4" t="s">
        <v>29</v>
      </c>
      <c r="F6618" s="5"/>
      <c r="G6618" s="6">
        <v>5</v>
      </c>
      <c r="H6618" s="8">
        <v>1</v>
      </c>
      <c r="I6618" s="1">
        <v>2</v>
      </c>
      <c r="J6618" s="1">
        <v>1</v>
      </c>
      <c r="K6618" s="1">
        <v>0</v>
      </c>
      <c r="L6618" s="1">
        <v>0</v>
      </c>
      <c r="M6618" s="1">
        <v>1</v>
      </c>
      <c r="N6618" s="1">
        <v>0</v>
      </c>
      <c r="O6618" s="1">
        <v>0</v>
      </c>
      <c r="P6618" s="1">
        <v>0</v>
      </c>
      <c r="Q6618" s="1">
        <v>0</v>
      </c>
      <c r="R6618" s="9">
        <v>0</v>
      </c>
    </row>
    <row r="6619" spans="4:18" x14ac:dyDescent="0.2">
      <c r="D6619" s="199" t="s">
        <v>30</v>
      </c>
      <c r="E6619" s="22" t="s">
        <v>31</v>
      </c>
      <c r="F6619" s="21"/>
      <c r="G6619" s="19">
        <v>28</v>
      </c>
      <c r="H6619" s="27">
        <v>9</v>
      </c>
      <c r="I6619" s="3">
        <v>11</v>
      </c>
      <c r="J6619" s="3">
        <v>2</v>
      </c>
      <c r="K6619" s="3">
        <v>1</v>
      </c>
      <c r="L6619" s="3">
        <v>2</v>
      </c>
      <c r="M6619" s="3">
        <v>2</v>
      </c>
      <c r="N6619" s="3">
        <v>2</v>
      </c>
      <c r="O6619" s="3">
        <v>1</v>
      </c>
      <c r="P6619" s="3">
        <v>1</v>
      </c>
      <c r="Q6619" s="3">
        <v>1</v>
      </c>
      <c r="R6619" s="26">
        <v>7</v>
      </c>
    </row>
    <row r="6620" spans="4:18" x14ac:dyDescent="0.2">
      <c r="D6620" s="200"/>
      <c r="E6620" s="4" t="s">
        <v>32</v>
      </c>
      <c r="F6620" s="5"/>
      <c r="G6620" s="6">
        <v>25</v>
      </c>
      <c r="H6620" s="8">
        <v>6</v>
      </c>
      <c r="I6620" s="1">
        <v>6</v>
      </c>
      <c r="J6620" s="1">
        <v>7</v>
      </c>
      <c r="K6620" s="1">
        <v>1</v>
      </c>
      <c r="L6620" s="1">
        <v>1</v>
      </c>
      <c r="M6620" s="1">
        <v>1</v>
      </c>
      <c r="N6620" s="1">
        <v>0</v>
      </c>
      <c r="O6620" s="1">
        <v>0</v>
      </c>
      <c r="P6620" s="1">
        <v>2</v>
      </c>
      <c r="Q6620" s="1">
        <v>1</v>
      </c>
      <c r="R6620" s="9">
        <v>9</v>
      </c>
    </row>
    <row r="6621" spans="4:18" x14ac:dyDescent="0.2">
      <c r="D6621" s="199" t="s">
        <v>33</v>
      </c>
      <c r="E6621" s="22" t="s">
        <v>34</v>
      </c>
      <c r="F6621" s="21"/>
      <c r="G6621" s="19">
        <v>12</v>
      </c>
      <c r="H6621" s="27">
        <v>5</v>
      </c>
      <c r="I6621" s="3">
        <v>9</v>
      </c>
      <c r="J6621" s="3">
        <v>5</v>
      </c>
      <c r="K6621" s="3">
        <v>2</v>
      </c>
      <c r="L6621" s="3">
        <v>2</v>
      </c>
      <c r="M6621" s="3">
        <v>1</v>
      </c>
      <c r="N6621" s="3">
        <v>1</v>
      </c>
      <c r="O6621" s="3">
        <v>1</v>
      </c>
      <c r="P6621" s="3">
        <v>1</v>
      </c>
      <c r="Q6621" s="3">
        <v>0</v>
      </c>
      <c r="R6621" s="26">
        <v>0</v>
      </c>
    </row>
    <row r="6622" spans="4:18" x14ac:dyDescent="0.2">
      <c r="D6622" s="200"/>
      <c r="E6622" s="4" t="s">
        <v>35</v>
      </c>
      <c r="F6622" s="5"/>
      <c r="G6622" s="6">
        <v>8</v>
      </c>
      <c r="H6622" s="8">
        <v>3</v>
      </c>
      <c r="I6622" s="1">
        <v>3</v>
      </c>
      <c r="J6622" s="1">
        <v>1</v>
      </c>
      <c r="K6622" s="1">
        <v>0</v>
      </c>
      <c r="L6622" s="1">
        <v>0</v>
      </c>
      <c r="M6622" s="1">
        <v>1</v>
      </c>
      <c r="N6622" s="1">
        <v>0</v>
      </c>
      <c r="O6622" s="1">
        <v>0</v>
      </c>
      <c r="P6622" s="1">
        <v>1</v>
      </c>
      <c r="Q6622" s="1">
        <v>0</v>
      </c>
      <c r="R6622" s="9">
        <v>1</v>
      </c>
    </row>
    <row r="6623" spans="4:18" x14ac:dyDescent="0.2">
      <c r="D6623" s="200"/>
      <c r="E6623" s="4" t="s">
        <v>36</v>
      </c>
      <c r="F6623" s="5"/>
      <c r="G6623" s="6">
        <v>7</v>
      </c>
      <c r="H6623" s="8">
        <v>3</v>
      </c>
      <c r="I6623" s="1">
        <v>0</v>
      </c>
      <c r="J6623" s="1">
        <v>1</v>
      </c>
      <c r="K6623" s="1">
        <v>0</v>
      </c>
      <c r="L6623" s="1">
        <v>0</v>
      </c>
      <c r="M6623" s="1">
        <v>0</v>
      </c>
      <c r="N6623" s="1">
        <v>0</v>
      </c>
      <c r="O6623" s="1">
        <v>0</v>
      </c>
      <c r="P6623" s="1">
        <v>0</v>
      </c>
      <c r="Q6623" s="1">
        <v>0</v>
      </c>
      <c r="R6623" s="9">
        <v>3</v>
      </c>
    </row>
    <row r="6624" spans="4:18" x14ac:dyDescent="0.2">
      <c r="D6624" s="200"/>
      <c r="E6624" s="4" t="s">
        <v>37</v>
      </c>
      <c r="F6624" s="5"/>
      <c r="G6624" s="6">
        <v>12</v>
      </c>
      <c r="H6624" s="8">
        <v>2</v>
      </c>
      <c r="I6624" s="1">
        <v>4</v>
      </c>
      <c r="J6624" s="1">
        <v>0</v>
      </c>
      <c r="K6624" s="1">
        <v>0</v>
      </c>
      <c r="L6624" s="1">
        <v>1</v>
      </c>
      <c r="M6624" s="1">
        <v>1</v>
      </c>
      <c r="N6624" s="1">
        <v>1</v>
      </c>
      <c r="O6624" s="1">
        <v>0</v>
      </c>
      <c r="P6624" s="1">
        <v>0</v>
      </c>
      <c r="Q6624" s="1">
        <v>0</v>
      </c>
      <c r="R6624" s="9">
        <v>4</v>
      </c>
    </row>
    <row r="6625" spans="2:18" x14ac:dyDescent="0.2">
      <c r="D6625" s="200"/>
      <c r="E6625" s="4" t="s">
        <v>38</v>
      </c>
      <c r="F6625" s="5"/>
      <c r="G6625" s="6">
        <v>4</v>
      </c>
      <c r="H6625" s="8">
        <v>1</v>
      </c>
      <c r="I6625" s="1">
        <v>0</v>
      </c>
      <c r="J6625" s="1">
        <v>0</v>
      </c>
      <c r="K6625" s="1">
        <v>0</v>
      </c>
      <c r="L6625" s="1">
        <v>0</v>
      </c>
      <c r="M6625" s="1">
        <v>0</v>
      </c>
      <c r="N6625" s="1">
        <v>0</v>
      </c>
      <c r="O6625" s="1">
        <v>0</v>
      </c>
      <c r="P6625" s="1">
        <v>0</v>
      </c>
      <c r="Q6625" s="1">
        <v>2</v>
      </c>
      <c r="R6625" s="9">
        <v>1</v>
      </c>
    </row>
    <row r="6626" spans="2:18" x14ac:dyDescent="0.2">
      <c r="D6626" s="200"/>
      <c r="E6626" s="4" t="s">
        <v>39</v>
      </c>
      <c r="F6626" s="5"/>
      <c r="G6626" s="6">
        <v>6</v>
      </c>
      <c r="H6626" s="8">
        <v>0</v>
      </c>
      <c r="I6626" s="1">
        <v>1</v>
      </c>
      <c r="J6626" s="1">
        <v>2</v>
      </c>
      <c r="K6626" s="1">
        <v>0</v>
      </c>
      <c r="L6626" s="1">
        <v>0</v>
      </c>
      <c r="M6626" s="1">
        <v>0</v>
      </c>
      <c r="N6626" s="1">
        <v>0</v>
      </c>
      <c r="O6626" s="1">
        <v>0</v>
      </c>
      <c r="P6626" s="1">
        <v>1</v>
      </c>
      <c r="Q6626" s="1">
        <v>0</v>
      </c>
      <c r="R6626" s="9">
        <v>4</v>
      </c>
    </row>
    <row r="6627" spans="2:18" x14ac:dyDescent="0.2">
      <c r="D6627" s="201"/>
      <c r="E6627" s="57" t="s">
        <v>40</v>
      </c>
      <c r="F6627" s="59"/>
      <c r="G6627" s="55">
        <v>4</v>
      </c>
      <c r="H6627" s="77">
        <v>1</v>
      </c>
      <c r="I6627" s="32">
        <v>0</v>
      </c>
      <c r="J6627" s="32">
        <v>0</v>
      </c>
      <c r="K6627" s="32">
        <v>0</v>
      </c>
      <c r="L6627" s="32">
        <v>0</v>
      </c>
      <c r="M6627" s="32">
        <v>0</v>
      </c>
      <c r="N6627" s="32">
        <v>0</v>
      </c>
      <c r="O6627" s="32">
        <v>0</v>
      </c>
      <c r="P6627" s="32">
        <v>0</v>
      </c>
      <c r="Q6627" s="32">
        <v>0</v>
      </c>
      <c r="R6627" s="80">
        <v>3</v>
      </c>
    </row>
    <row r="6629" spans="2:18" x14ac:dyDescent="0.2">
      <c r="B6629" s="40" t="str">
        <f xml:space="preserve"> HYPERLINK("#'目次'!B280", "[274]")</f>
        <v>[274]</v>
      </c>
      <c r="C6629" s="23" t="s">
        <v>407</v>
      </c>
    </row>
    <row r="6630" spans="2:18" x14ac:dyDescent="0.2">
      <c r="C6630" s="186" t="s">
        <v>397</v>
      </c>
    </row>
    <row r="6632" spans="2:18" x14ac:dyDescent="0.2">
      <c r="C6632" s="23" t="s">
        <v>48</v>
      </c>
    </row>
    <row r="6633" spans="2:18" ht="48" x14ac:dyDescent="0.2">
      <c r="D6633" s="195"/>
      <c r="E6633" s="196"/>
      <c r="F6633" s="196"/>
      <c r="G6633" s="37" t="s">
        <v>15</v>
      </c>
      <c r="H6633" s="33" t="s">
        <v>347</v>
      </c>
      <c r="I6633" s="13" t="s">
        <v>348</v>
      </c>
      <c r="J6633" s="13" t="s">
        <v>349</v>
      </c>
      <c r="K6633" s="13" t="s">
        <v>350</v>
      </c>
      <c r="L6633" s="13" t="s">
        <v>351</v>
      </c>
      <c r="M6633" s="13" t="s">
        <v>352</v>
      </c>
      <c r="N6633" s="13" t="s">
        <v>353</v>
      </c>
      <c r="O6633" s="13" t="s">
        <v>354</v>
      </c>
      <c r="P6633" s="13" t="s">
        <v>355</v>
      </c>
      <c r="Q6633" s="13" t="s">
        <v>99</v>
      </c>
      <c r="R6633" s="38" t="s">
        <v>18</v>
      </c>
    </row>
    <row r="6634" spans="2:18" x14ac:dyDescent="0.2">
      <c r="D6634" s="197"/>
      <c r="E6634" s="198"/>
      <c r="F6634" s="198"/>
      <c r="G6634" s="35"/>
      <c r="H6634" s="39"/>
      <c r="I6634" s="14"/>
      <c r="J6634" s="14"/>
      <c r="K6634" s="14"/>
      <c r="L6634" s="14"/>
      <c r="M6634" s="14"/>
      <c r="N6634" s="14"/>
      <c r="O6634" s="14"/>
      <c r="P6634" s="14"/>
      <c r="Q6634" s="14"/>
      <c r="R6634" s="34"/>
    </row>
    <row r="6635" spans="2:18" x14ac:dyDescent="0.2">
      <c r="D6635" s="56"/>
      <c r="E6635" s="58" t="s">
        <v>15</v>
      </c>
      <c r="F6635" s="46"/>
      <c r="G6635" s="36">
        <v>53</v>
      </c>
      <c r="H6635" s="17">
        <v>15</v>
      </c>
      <c r="I6635" s="17">
        <v>17</v>
      </c>
      <c r="J6635" s="17">
        <v>9</v>
      </c>
      <c r="K6635" s="17">
        <v>2</v>
      </c>
      <c r="L6635" s="17">
        <v>3</v>
      </c>
      <c r="M6635" s="17">
        <v>3</v>
      </c>
      <c r="N6635" s="17">
        <v>2</v>
      </c>
      <c r="O6635" s="17">
        <v>1</v>
      </c>
      <c r="P6635" s="17">
        <v>3</v>
      </c>
      <c r="Q6635" s="17">
        <v>2</v>
      </c>
      <c r="R6635" s="47">
        <v>16</v>
      </c>
    </row>
    <row r="6636" spans="2:18" x14ac:dyDescent="0.2">
      <c r="D6636" s="199" t="s">
        <v>49</v>
      </c>
      <c r="E6636" s="22" t="s">
        <v>50</v>
      </c>
      <c r="F6636" s="21"/>
      <c r="G6636" s="19">
        <v>1</v>
      </c>
      <c r="H6636" s="27">
        <v>0</v>
      </c>
      <c r="I6636" s="3">
        <v>0</v>
      </c>
      <c r="J6636" s="3">
        <v>0</v>
      </c>
      <c r="K6636" s="3">
        <v>0</v>
      </c>
      <c r="L6636" s="3">
        <v>0</v>
      </c>
      <c r="M6636" s="3">
        <v>0</v>
      </c>
      <c r="N6636" s="3">
        <v>1</v>
      </c>
      <c r="O6636" s="3">
        <v>0</v>
      </c>
      <c r="P6636" s="3">
        <v>0</v>
      </c>
      <c r="Q6636" s="3">
        <v>0</v>
      </c>
      <c r="R6636" s="26">
        <v>0</v>
      </c>
    </row>
    <row r="6637" spans="2:18" x14ac:dyDescent="0.2">
      <c r="D6637" s="200"/>
      <c r="E6637" s="4" t="s">
        <v>51</v>
      </c>
      <c r="F6637" s="5"/>
      <c r="G6637" s="6">
        <v>7</v>
      </c>
      <c r="H6637" s="8">
        <v>1</v>
      </c>
      <c r="I6637" s="1">
        <v>2</v>
      </c>
      <c r="J6637" s="1">
        <v>1</v>
      </c>
      <c r="K6637" s="1">
        <v>0</v>
      </c>
      <c r="L6637" s="1">
        <v>0</v>
      </c>
      <c r="M6637" s="1">
        <v>0</v>
      </c>
      <c r="N6637" s="1">
        <v>0</v>
      </c>
      <c r="O6637" s="1">
        <v>0</v>
      </c>
      <c r="P6637" s="1">
        <v>0</v>
      </c>
      <c r="Q6637" s="1">
        <v>0</v>
      </c>
      <c r="R6637" s="9">
        <v>3</v>
      </c>
    </row>
    <row r="6638" spans="2:18" x14ac:dyDescent="0.2">
      <c r="D6638" s="200"/>
      <c r="E6638" s="4" t="s">
        <v>52</v>
      </c>
      <c r="F6638" s="5"/>
      <c r="G6638" s="6">
        <v>0</v>
      </c>
      <c r="H6638" s="8">
        <v>0</v>
      </c>
      <c r="I6638" s="1">
        <v>0</v>
      </c>
      <c r="J6638" s="1">
        <v>0</v>
      </c>
      <c r="K6638" s="1">
        <v>0</v>
      </c>
      <c r="L6638" s="1">
        <v>0</v>
      </c>
      <c r="M6638" s="1">
        <v>0</v>
      </c>
      <c r="N6638" s="1">
        <v>0</v>
      </c>
      <c r="O6638" s="1">
        <v>0</v>
      </c>
      <c r="P6638" s="1">
        <v>0</v>
      </c>
      <c r="Q6638" s="1">
        <v>0</v>
      </c>
      <c r="R6638" s="9">
        <v>0</v>
      </c>
    </row>
    <row r="6639" spans="2:18" x14ac:dyDescent="0.2">
      <c r="D6639" s="200"/>
      <c r="E6639" s="4" t="s">
        <v>53</v>
      </c>
      <c r="F6639" s="5"/>
      <c r="G6639" s="6">
        <v>2</v>
      </c>
      <c r="H6639" s="8">
        <v>1</v>
      </c>
      <c r="I6639" s="1">
        <v>0</v>
      </c>
      <c r="J6639" s="1">
        <v>0</v>
      </c>
      <c r="K6639" s="1">
        <v>0</v>
      </c>
      <c r="L6639" s="1">
        <v>0</v>
      </c>
      <c r="M6639" s="1">
        <v>0</v>
      </c>
      <c r="N6639" s="1">
        <v>0</v>
      </c>
      <c r="O6639" s="1">
        <v>0</v>
      </c>
      <c r="P6639" s="1">
        <v>0</v>
      </c>
      <c r="Q6639" s="1">
        <v>1</v>
      </c>
      <c r="R6639" s="9">
        <v>0</v>
      </c>
    </row>
    <row r="6640" spans="2:18" x14ac:dyDescent="0.2">
      <c r="D6640" s="200"/>
      <c r="E6640" s="4" t="s">
        <v>54</v>
      </c>
      <c r="F6640" s="5"/>
      <c r="G6640" s="6">
        <v>10</v>
      </c>
      <c r="H6640" s="8">
        <v>5</v>
      </c>
      <c r="I6640" s="1">
        <v>3</v>
      </c>
      <c r="J6640" s="1">
        <v>0</v>
      </c>
      <c r="K6640" s="1">
        <v>0</v>
      </c>
      <c r="L6640" s="1">
        <v>0</v>
      </c>
      <c r="M6640" s="1">
        <v>1</v>
      </c>
      <c r="N6640" s="1">
        <v>0</v>
      </c>
      <c r="O6640" s="1">
        <v>0</v>
      </c>
      <c r="P6640" s="1">
        <v>0</v>
      </c>
      <c r="Q6640" s="1">
        <v>0</v>
      </c>
      <c r="R6640" s="9">
        <v>2</v>
      </c>
    </row>
    <row r="6641" spans="4:18" x14ac:dyDescent="0.2">
      <c r="D6641" s="200"/>
      <c r="E6641" s="4" t="s">
        <v>55</v>
      </c>
      <c r="F6641" s="5"/>
      <c r="G6641" s="6">
        <v>6</v>
      </c>
      <c r="H6641" s="8">
        <v>1</v>
      </c>
      <c r="I6641" s="1">
        <v>1</v>
      </c>
      <c r="J6641" s="1">
        <v>0</v>
      </c>
      <c r="K6641" s="1">
        <v>0</v>
      </c>
      <c r="L6641" s="1">
        <v>0</v>
      </c>
      <c r="M6641" s="1">
        <v>0</v>
      </c>
      <c r="N6641" s="1">
        <v>0</v>
      </c>
      <c r="O6641" s="1">
        <v>0</v>
      </c>
      <c r="P6641" s="1">
        <v>0</v>
      </c>
      <c r="Q6641" s="1">
        <v>0</v>
      </c>
      <c r="R6641" s="9">
        <v>5</v>
      </c>
    </row>
    <row r="6642" spans="4:18" x14ac:dyDescent="0.2">
      <c r="D6642" s="200"/>
      <c r="E6642" s="4" t="s">
        <v>56</v>
      </c>
      <c r="F6642" s="5"/>
      <c r="G6642" s="6">
        <v>5</v>
      </c>
      <c r="H6642" s="8">
        <v>1</v>
      </c>
      <c r="I6642" s="1">
        <v>0</v>
      </c>
      <c r="J6642" s="1">
        <v>0</v>
      </c>
      <c r="K6642" s="1">
        <v>0</v>
      </c>
      <c r="L6642" s="1">
        <v>1</v>
      </c>
      <c r="M6642" s="1">
        <v>1</v>
      </c>
      <c r="N6642" s="1">
        <v>0</v>
      </c>
      <c r="O6642" s="1">
        <v>0</v>
      </c>
      <c r="P6642" s="1">
        <v>0</v>
      </c>
      <c r="Q6642" s="1">
        <v>1</v>
      </c>
      <c r="R6642" s="9">
        <v>2</v>
      </c>
    </row>
    <row r="6643" spans="4:18" x14ac:dyDescent="0.2">
      <c r="D6643" s="200"/>
      <c r="E6643" s="4" t="s">
        <v>57</v>
      </c>
      <c r="F6643" s="5"/>
      <c r="G6643" s="6">
        <v>4</v>
      </c>
      <c r="H6643" s="8">
        <v>0</v>
      </c>
      <c r="I6643" s="1">
        <v>0</v>
      </c>
      <c r="J6643" s="1">
        <v>1</v>
      </c>
      <c r="K6643" s="1">
        <v>0</v>
      </c>
      <c r="L6643" s="1">
        <v>0</v>
      </c>
      <c r="M6643" s="1">
        <v>0</v>
      </c>
      <c r="N6643" s="1">
        <v>0</v>
      </c>
      <c r="O6643" s="1">
        <v>0</v>
      </c>
      <c r="P6643" s="1">
        <v>0</v>
      </c>
      <c r="Q6643" s="1">
        <v>0</v>
      </c>
      <c r="R6643" s="9">
        <v>3</v>
      </c>
    </row>
    <row r="6644" spans="4:18" x14ac:dyDescent="0.2">
      <c r="D6644" s="200"/>
      <c r="E6644" s="4" t="s">
        <v>58</v>
      </c>
      <c r="F6644" s="5"/>
      <c r="G6644" s="6">
        <v>16</v>
      </c>
      <c r="H6644" s="8">
        <v>6</v>
      </c>
      <c r="I6644" s="1">
        <v>10</v>
      </c>
      <c r="J6644" s="1">
        <v>6</v>
      </c>
      <c r="K6644" s="1">
        <v>2</v>
      </c>
      <c r="L6644" s="1">
        <v>2</v>
      </c>
      <c r="M6644" s="1">
        <v>1</v>
      </c>
      <c r="N6644" s="1">
        <v>1</v>
      </c>
      <c r="O6644" s="1">
        <v>1</v>
      </c>
      <c r="P6644" s="1">
        <v>2</v>
      </c>
      <c r="Q6644" s="1">
        <v>0</v>
      </c>
      <c r="R6644" s="9">
        <v>0</v>
      </c>
    </row>
    <row r="6645" spans="4:18" x14ac:dyDescent="0.2">
      <c r="D6645" s="200"/>
      <c r="E6645" s="4" t="s">
        <v>59</v>
      </c>
      <c r="F6645" s="5"/>
      <c r="G6645" s="6">
        <v>2</v>
      </c>
      <c r="H6645" s="8">
        <v>0</v>
      </c>
      <c r="I6645" s="1">
        <v>1</v>
      </c>
      <c r="J6645" s="1">
        <v>1</v>
      </c>
      <c r="K6645" s="1">
        <v>0</v>
      </c>
      <c r="L6645" s="1">
        <v>0</v>
      </c>
      <c r="M6645" s="1">
        <v>0</v>
      </c>
      <c r="N6645" s="1">
        <v>0</v>
      </c>
      <c r="O6645" s="1">
        <v>0</v>
      </c>
      <c r="P6645" s="1">
        <v>1</v>
      </c>
      <c r="Q6645" s="1">
        <v>0</v>
      </c>
      <c r="R6645" s="9">
        <v>1</v>
      </c>
    </row>
    <row r="6646" spans="4:18" x14ac:dyDescent="0.2">
      <c r="D6646" s="199" t="s">
        <v>60</v>
      </c>
      <c r="E6646" s="22" t="s">
        <v>61</v>
      </c>
      <c r="F6646" s="21"/>
      <c r="G6646" s="19">
        <v>7</v>
      </c>
      <c r="H6646" s="27">
        <v>0</v>
      </c>
      <c r="I6646" s="3">
        <v>2</v>
      </c>
      <c r="J6646" s="3">
        <v>0</v>
      </c>
      <c r="K6646" s="3">
        <v>0</v>
      </c>
      <c r="L6646" s="3">
        <v>0</v>
      </c>
      <c r="M6646" s="3">
        <v>0</v>
      </c>
      <c r="N6646" s="3">
        <v>0</v>
      </c>
      <c r="O6646" s="3">
        <v>0</v>
      </c>
      <c r="P6646" s="3">
        <v>1</v>
      </c>
      <c r="Q6646" s="3">
        <v>0</v>
      </c>
      <c r="R6646" s="26">
        <v>4</v>
      </c>
    </row>
    <row r="6647" spans="4:18" x14ac:dyDescent="0.2">
      <c r="D6647" s="200"/>
      <c r="E6647" s="4" t="s">
        <v>62</v>
      </c>
      <c r="F6647" s="5"/>
      <c r="G6647" s="6">
        <v>6</v>
      </c>
      <c r="H6647" s="8">
        <v>2</v>
      </c>
      <c r="I6647" s="1">
        <v>2</v>
      </c>
      <c r="J6647" s="1">
        <v>1</v>
      </c>
      <c r="K6647" s="1">
        <v>0</v>
      </c>
      <c r="L6647" s="1">
        <v>1</v>
      </c>
      <c r="M6647" s="1">
        <v>0</v>
      </c>
      <c r="N6647" s="1">
        <v>0</v>
      </c>
      <c r="O6647" s="1">
        <v>0</v>
      </c>
      <c r="P6647" s="1">
        <v>1</v>
      </c>
      <c r="Q6647" s="1">
        <v>0</v>
      </c>
      <c r="R6647" s="9">
        <v>2</v>
      </c>
    </row>
    <row r="6648" spans="4:18" x14ac:dyDescent="0.2">
      <c r="D6648" s="200"/>
      <c r="E6648" s="4" t="s">
        <v>63</v>
      </c>
      <c r="F6648" s="5"/>
      <c r="G6648" s="6">
        <v>10</v>
      </c>
      <c r="H6648" s="8">
        <v>3</v>
      </c>
      <c r="I6648" s="1">
        <v>2</v>
      </c>
      <c r="J6648" s="1">
        <v>2</v>
      </c>
      <c r="K6648" s="1">
        <v>0</v>
      </c>
      <c r="L6648" s="1">
        <v>0</v>
      </c>
      <c r="M6648" s="1">
        <v>1</v>
      </c>
      <c r="N6648" s="1">
        <v>0</v>
      </c>
      <c r="O6648" s="1">
        <v>0</v>
      </c>
      <c r="P6648" s="1">
        <v>0</v>
      </c>
      <c r="Q6648" s="1">
        <v>0</v>
      </c>
      <c r="R6648" s="9">
        <v>2</v>
      </c>
    </row>
    <row r="6649" spans="4:18" x14ac:dyDescent="0.2">
      <c r="D6649" s="200"/>
      <c r="E6649" s="4" t="s">
        <v>64</v>
      </c>
      <c r="F6649" s="5"/>
      <c r="G6649" s="6">
        <v>4</v>
      </c>
      <c r="H6649" s="8">
        <v>1</v>
      </c>
      <c r="I6649" s="1">
        <v>0</v>
      </c>
      <c r="J6649" s="1">
        <v>1</v>
      </c>
      <c r="K6649" s="1">
        <v>0</v>
      </c>
      <c r="L6649" s="1">
        <v>1</v>
      </c>
      <c r="M6649" s="1">
        <v>1</v>
      </c>
      <c r="N6649" s="1">
        <v>0</v>
      </c>
      <c r="O6649" s="1">
        <v>0</v>
      </c>
      <c r="P6649" s="1">
        <v>0</v>
      </c>
      <c r="Q6649" s="1">
        <v>0</v>
      </c>
      <c r="R6649" s="9">
        <v>1</v>
      </c>
    </row>
    <row r="6650" spans="4:18" x14ac:dyDescent="0.2">
      <c r="D6650" s="200"/>
      <c r="E6650" s="4" t="s">
        <v>65</v>
      </c>
      <c r="F6650" s="5"/>
      <c r="G6650" s="6">
        <v>6</v>
      </c>
      <c r="H6650" s="8">
        <v>4</v>
      </c>
      <c r="I6650" s="1">
        <v>3</v>
      </c>
      <c r="J6650" s="1">
        <v>3</v>
      </c>
      <c r="K6650" s="1">
        <v>2</v>
      </c>
      <c r="L6650" s="1">
        <v>1</v>
      </c>
      <c r="M6650" s="1">
        <v>1</v>
      </c>
      <c r="N6650" s="1">
        <v>1</v>
      </c>
      <c r="O6650" s="1">
        <v>1</v>
      </c>
      <c r="P6650" s="1">
        <v>1</v>
      </c>
      <c r="Q6650" s="1">
        <v>1</v>
      </c>
      <c r="R6650" s="9">
        <v>1</v>
      </c>
    </row>
    <row r="6651" spans="4:18" x14ac:dyDescent="0.2">
      <c r="D6651" s="200"/>
      <c r="E6651" s="4" t="s">
        <v>66</v>
      </c>
      <c r="F6651" s="5"/>
      <c r="G6651" s="6">
        <v>4</v>
      </c>
      <c r="H6651" s="8">
        <v>1</v>
      </c>
      <c r="I6651" s="1">
        <v>0</v>
      </c>
      <c r="J6651" s="1">
        <v>1</v>
      </c>
      <c r="K6651" s="1">
        <v>0</v>
      </c>
      <c r="L6651" s="1">
        <v>0</v>
      </c>
      <c r="M6651" s="1">
        <v>0</v>
      </c>
      <c r="N6651" s="1">
        <v>1</v>
      </c>
      <c r="O6651" s="1">
        <v>0</v>
      </c>
      <c r="P6651" s="1">
        <v>0</v>
      </c>
      <c r="Q6651" s="1">
        <v>0</v>
      </c>
      <c r="R6651" s="9">
        <v>1</v>
      </c>
    </row>
    <row r="6652" spans="4:18" x14ac:dyDescent="0.2">
      <c r="D6652" s="200"/>
      <c r="E6652" s="4" t="s">
        <v>67</v>
      </c>
      <c r="F6652" s="5"/>
      <c r="G6652" s="6">
        <v>7</v>
      </c>
      <c r="H6652" s="8">
        <v>2</v>
      </c>
      <c r="I6652" s="1">
        <v>4</v>
      </c>
      <c r="J6652" s="1">
        <v>0</v>
      </c>
      <c r="K6652" s="1">
        <v>0</v>
      </c>
      <c r="L6652" s="1">
        <v>0</v>
      </c>
      <c r="M6652" s="1">
        <v>0</v>
      </c>
      <c r="N6652" s="1">
        <v>0</v>
      </c>
      <c r="O6652" s="1">
        <v>0</v>
      </c>
      <c r="P6652" s="1">
        <v>0</v>
      </c>
      <c r="Q6652" s="1">
        <v>1</v>
      </c>
      <c r="R6652" s="9">
        <v>2</v>
      </c>
    </row>
    <row r="6653" spans="4:18" x14ac:dyDescent="0.2">
      <c r="D6653" s="200"/>
      <c r="E6653" s="4" t="s">
        <v>68</v>
      </c>
      <c r="F6653" s="5"/>
      <c r="G6653" s="6">
        <v>0</v>
      </c>
      <c r="H6653" s="8">
        <v>0</v>
      </c>
      <c r="I6653" s="1">
        <v>0</v>
      </c>
      <c r="J6653" s="1">
        <v>0</v>
      </c>
      <c r="K6653" s="1">
        <v>0</v>
      </c>
      <c r="L6653" s="1">
        <v>0</v>
      </c>
      <c r="M6653" s="1">
        <v>0</v>
      </c>
      <c r="N6653" s="1">
        <v>0</v>
      </c>
      <c r="O6653" s="1">
        <v>0</v>
      </c>
      <c r="P6653" s="1">
        <v>0</v>
      </c>
      <c r="Q6653" s="1">
        <v>0</v>
      </c>
      <c r="R6653" s="9">
        <v>0</v>
      </c>
    </row>
    <row r="6654" spans="4:18" x14ac:dyDescent="0.2">
      <c r="D6654" s="200"/>
      <c r="E6654" s="4" t="s">
        <v>69</v>
      </c>
      <c r="F6654" s="5"/>
      <c r="G6654" s="6">
        <v>2</v>
      </c>
      <c r="H6654" s="8">
        <v>1</v>
      </c>
      <c r="I6654" s="1">
        <v>0</v>
      </c>
      <c r="J6654" s="1">
        <v>0</v>
      </c>
      <c r="K6654" s="1">
        <v>0</v>
      </c>
      <c r="L6654" s="1">
        <v>0</v>
      </c>
      <c r="M6654" s="1">
        <v>0</v>
      </c>
      <c r="N6654" s="1">
        <v>0</v>
      </c>
      <c r="O6654" s="1">
        <v>0</v>
      </c>
      <c r="P6654" s="1">
        <v>0</v>
      </c>
      <c r="Q6654" s="1">
        <v>0</v>
      </c>
      <c r="R6654" s="9">
        <v>1</v>
      </c>
    </row>
    <row r="6655" spans="4:18" x14ac:dyDescent="0.2">
      <c r="D6655" s="93" t="s">
        <v>70</v>
      </c>
      <c r="E6655" s="89" t="s">
        <v>18</v>
      </c>
      <c r="F6655" s="92"/>
      <c r="G6655" s="94">
        <v>0</v>
      </c>
      <c r="H6655" s="122">
        <v>0</v>
      </c>
      <c r="I6655" s="63">
        <v>0</v>
      </c>
      <c r="J6655" s="63">
        <v>0</v>
      </c>
      <c r="K6655" s="63">
        <v>0</v>
      </c>
      <c r="L6655" s="63">
        <v>0</v>
      </c>
      <c r="M6655" s="63">
        <v>0</v>
      </c>
      <c r="N6655" s="63">
        <v>0</v>
      </c>
      <c r="O6655" s="63">
        <v>0</v>
      </c>
      <c r="P6655" s="63">
        <v>0</v>
      </c>
      <c r="Q6655" s="63">
        <v>0</v>
      </c>
      <c r="R6655" s="121">
        <v>0</v>
      </c>
    </row>
    <row r="6657" spans="2:18" x14ac:dyDescent="0.2">
      <c r="B6657" s="40" t="str">
        <f xml:space="preserve"> HYPERLINK("#'目次'!B281", "[275]")</f>
        <v>[275]</v>
      </c>
      <c r="C6657" s="23" t="s">
        <v>407</v>
      </c>
    </row>
    <row r="6658" spans="2:18" x14ac:dyDescent="0.2">
      <c r="C6658" s="186" t="s">
        <v>397</v>
      </c>
    </row>
    <row r="6660" spans="2:18" x14ac:dyDescent="0.2">
      <c r="C6660" s="23" t="s">
        <v>73</v>
      </c>
    </row>
    <row r="6661" spans="2:18" ht="48" x14ac:dyDescent="0.2">
      <c r="D6661" s="195"/>
      <c r="E6661" s="196"/>
      <c r="F6661" s="196"/>
      <c r="G6661" s="37" t="s">
        <v>15</v>
      </c>
      <c r="H6661" s="33" t="s">
        <v>347</v>
      </c>
      <c r="I6661" s="13" t="s">
        <v>348</v>
      </c>
      <c r="J6661" s="13" t="s">
        <v>349</v>
      </c>
      <c r="K6661" s="13" t="s">
        <v>350</v>
      </c>
      <c r="L6661" s="13" t="s">
        <v>351</v>
      </c>
      <c r="M6661" s="13" t="s">
        <v>352</v>
      </c>
      <c r="N6661" s="13" t="s">
        <v>353</v>
      </c>
      <c r="O6661" s="13" t="s">
        <v>354</v>
      </c>
      <c r="P6661" s="13" t="s">
        <v>355</v>
      </c>
      <c r="Q6661" s="13" t="s">
        <v>99</v>
      </c>
      <c r="R6661" s="38" t="s">
        <v>18</v>
      </c>
    </row>
    <row r="6662" spans="2:18" x14ac:dyDescent="0.2">
      <c r="D6662" s="197"/>
      <c r="E6662" s="198"/>
      <c r="F6662" s="198"/>
      <c r="G6662" s="35"/>
      <c r="H6662" s="39"/>
      <c r="I6662" s="14"/>
      <c r="J6662" s="14"/>
      <c r="K6662" s="14"/>
      <c r="L6662" s="14"/>
      <c r="M6662" s="14"/>
      <c r="N6662" s="14"/>
      <c r="O6662" s="14"/>
      <c r="P6662" s="14"/>
      <c r="Q6662" s="14"/>
      <c r="R6662" s="34"/>
    </row>
    <row r="6663" spans="2:18" x14ac:dyDescent="0.2">
      <c r="D6663" s="56"/>
      <c r="E6663" s="58" t="s">
        <v>15</v>
      </c>
      <c r="F6663" s="46"/>
      <c r="G6663" s="36">
        <v>53</v>
      </c>
      <c r="H6663" s="17">
        <v>15</v>
      </c>
      <c r="I6663" s="17">
        <v>17</v>
      </c>
      <c r="J6663" s="17">
        <v>9</v>
      </c>
      <c r="K6663" s="17">
        <v>2</v>
      </c>
      <c r="L6663" s="17">
        <v>3</v>
      </c>
      <c r="M6663" s="17">
        <v>3</v>
      </c>
      <c r="N6663" s="17">
        <v>2</v>
      </c>
      <c r="O6663" s="17">
        <v>1</v>
      </c>
      <c r="P6663" s="17">
        <v>3</v>
      </c>
      <c r="Q6663" s="17">
        <v>2</v>
      </c>
      <c r="R6663" s="47">
        <v>16</v>
      </c>
    </row>
    <row r="6664" spans="2:18" x14ac:dyDescent="0.2">
      <c r="D6664" s="199" t="s">
        <v>74</v>
      </c>
      <c r="E6664" s="22" t="s">
        <v>75</v>
      </c>
      <c r="F6664" s="21"/>
      <c r="G6664" s="19">
        <v>28</v>
      </c>
      <c r="H6664" s="27">
        <v>9</v>
      </c>
      <c r="I6664" s="3">
        <v>11</v>
      </c>
      <c r="J6664" s="3">
        <v>2</v>
      </c>
      <c r="K6664" s="3">
        <v>1</v>
      </c>
      <c r="L6664" s="3">
        <v>2</v>
      </c>
      <c r="M6664" s="3">
        <v>2</v>
      </c>
      <c r="N6664" s="3">
        <v>2</v>
      </c>
      <c r="O6664" s="3">
        <v>1</v>
      </c>
      <c r="P6664" s="3">
        <v>1</v>
      </c>
      <c r="Q6664" s="3">
        <v>1</v>
      </c>
      <c r="R6664" s="26">
        <v>7</v>
      </c>
    </row>
    <row r="6665" spans="2:18" x14ac:dyDescent="0.2">
      <c r="D6665" s="200"/>
      <c r="E6665" s="4" t="s">
        <v>34</v>
      </c>
      <c r="F6665" s="5"/>
      <c r="G6665" s="6">
        <v>7</v>
      </c>
      <c r="H6665" s="8">
        <v>3</v>
      </c>
      <c r="I6665" s="1">
        <v>6</v>
      </c>
      <c r="J6665" s="1">
        <v>1</v>
      </c>
      <c r="K6665" s="1">
        <v>1</v>
      </c>
      <c r="L6665" s="1">
        <v>2</v>
      </c>
      <c r="M6665" s="1">
        <v>1</v>
      </c>
      <c r="N6665" s="1">
        <v>1</v>
      </c>
      <c r="O6665" s="1">
        <v>1</v>
      </c>
      <c r="P6665" s="1">
        <v>1</v>
      </c>
      <c r="Q6665" s="1">
        <v>0</v>
      </c>
      <c r="R6665" s="9">
        <v>0</v>
      </c>
    </row>
    <row r="6666" spans="2:18" x14ac:dyDescent="0.2">
      <c r="D6666" s="200"/>
      <c r="E6666" s="4" t="s">
        <v>35</v>
      </c>
      <c r="F6666" s="5"/>
      <c r="G6666" s="6">
        <v>3</v>
      </c>
      <c r="H6666" s="8">
        <v>1</v>
      </c>
      <c r="I6666" s="1">
        <v>1</v>
      </c>
      <c r="J6666" s="1">
        <v>0</v>
      </c>
      <c r="K6666" s="1">
        <v>0</v>
      </c>
      <c r="L6666" s="1">
        <v>0</v>
      </c>
      <c r="M6666" s="1">
        <v>1</v>
      </c>
      <c r="N6666" s="1">
        <v>0</v>
      </c>
      <c r="O6666" s="1">
        <v>0</v>
      </c>
      <c r="P6666" s="1">
        <v>0</v>
      </c>
      <c r="Q6666" s="1">
        <v>0</v>
      </c>
      <c r="R6666" s="9">
        <v>1</v>
      </c>
    </row>
    <row r="6667" spans="2:18" x14ac:dyDescent="0.2">
      <c r="D6667" s="200"/>
      <c r="E6667" s="4" t="s">
        <v>36</v>
      </c>
      <c r="F6667" s="5"/>
      <c r="G6667" s="6">
        <v>4</v>
      </c>
      <c r="H6667" s="8">
        <v>2</v>
      </c>
      <c r="I6667" s="1">
        <v>0</v>
      </c>
      <c r="J6667" s="1">
        <v>1</v>
      </c>
      <c r="K6667" s="1">
        <v>0</v>
      </c>
      <c r="L6667" s="1">
        <v>0</v>
      </c>
      <c r="M6667" s="1">
        <v>0</v>
      </c>
      <c r="N6667" s="1">
        <v>0</v>
      </c>
      <c r="O6667" s="1">
        <v>0</v>
      </c>
      <c r="P6667" s="1">
        <v>0</v>
      </c>
      <c r="Q6667" s="1">
        <v>0</v>
      </c>
      <c r="R6667" s="9">
        <v>1</v>
      </c>
    </row>
    <row r="6668" spans="2:18" x14ac:dyDescent="0.2">
      <c r="D6668" s="200"/>
      <c r="E6668" s="4" t="s">
        <v>37</v>
      </c>
      <c r="F6668" s="5"/>
      <c r="G6668" s="6">
        <v>8</v>
      </c>
      <c r="H6668" s="8">
        <v>1</v>
      </c>
      <c r="I6668" s="1">
        <v>4</v>
      </c>
      <c r="J6668" s="1">
        <v>0</v>
      </c>
      <c r="K6668" s="1">
        <v>0</v>
      </c>
      <c r="L6668" s="1">
        <v>0</v>
      </c>
      <c r="M6668" s="1">
        <v>0</v>
      </c>
      <c r="N6668" s="1">
        <v>1</v>
      </c>
      <c r="O6668" s="1">
        <v>0</v>
      </c>
      <c r="P6668" s="1">
        <v>0</v>
      </c>
      <c r="Q6668" s="1">
        <v>0</v>
      </c>
      <c r="R6668" s="9">
        <v>2</v>
      </c>
    </row>
    <row r="6669" spans="2:18" x14ac:dyDescent="0.2">
      <c r="D6669" s="200"/>
      <c r="E6669" s="4" t="s">
        <v>38</v>
      </c>
      <c r="F6669" s="5"/>
      <c r="G6669" s="6">
        <v>2</v>
      </c>
      <c r="H6669" s="8">
        <v>1</v>
      </c>
      <c r="I6669" s="1">
        <v>0</v>
      </c>
      <c r="J6669" s="1">
        <v>0</v>
      </c>
      <c r="K6669" s="1">
        <v>0</v>
      </c>
      <c r="L6669" s="1">
        <v>0</v>
      </c>
      <c r="M6669" s="1">
        <v>0</v>
      </c>
      <c r="N6669" s="1">
        <v>0</v>
      </c>
      <c r="O6669" s="1">
        <v>0</v>
      </c>
      <c r="P6669" s="1">
        <v>0</v>
      </c>
      <c r="Q6669" s="1">
        <v>1</v>
      </c>
      <c r="R6669" s="9">
        <v>0</v>
      </c>
    </row>
    <row r="6670" spans="2:18" x14ac:dyDescent="0.2">
      <c r="D6670" s="200"/>
      <c r="E6670" s="4" t="s">
        <v>39</v>
      </c>
      <c r="F6670" s="5"/>
      <c r="G6670" s="6">
        <v>1</v>
      </c>
      <c r="H6670" s="8">
        <v>0</v>
      </c>
      <c r="I6670" s="1">
        <v>0</v>
      </c>
      <c r="J6670" s="1">
        <v>0</v>
      </c>
      <c r="K6670" s="1">
        <v>0</v>
      </c>
      <c r="L6670" s="1">
        <v>0</v>
      </c>
      <c r="M6670" s="1">
        <v>0</v>
      </c>
      <c r="N6670" s="1">
        <v>0</v>
      </c>
      <c r="O6670" s="1">
        <v>0</v>
      </c>
      <c r="P6670" s="1">
        <v>0</v>
      </c>
      <c r="Q6670" s="1">
        <v>0</v>
      </c>
      <c r="R6670" s="9">
        <v>1</v>
      </c>
    </row>
    <row r="6671" spans="2:18" x14ac:dyDescent="0.2">
      <c r="D6671" s="200"/>
      <c r="E6671" s="4" t="s">
        <v>40</v>
      </c>
      <c r="F6671" s="5"/>
      <c r="G6671" s="6">
        <v>3</v>
      </c>
      <c r="H6671" s="8">
        <v>1</v>
      </c>
      <c r="I6671" s="1">
        <v>0</v>
      </c>
      <c r="J6671" s="1">
        <v>0</v>
      </c>
      <c r="K6671" s="1">
        <v>0</v>
      </c>
      <c r="L6671" s="1">
        <v>0</v>
      </c>
      <c r="M6671" s="1">
        <v>0</v>
      </c>
      <c r="N6671" s="1">
        <v>0</v>
      </c>
      <c r="O6671" s="1">
        <v>0</v>
      </c>
      <c r="P6671" s="1">
        <v>0</v>
      </c>
      <c r="Q6671" s="1">
        <v>0</v>
      </c>
      <c r="R6671" s="9">
        <v>2</v>
      </c>
    </row>
    <row r="6672" spans="2:18" x14ac:dyDescent="0.2">
      <c r="D6672" s="199" t="s">
        <v>76</v>
      </c>
      <c r="E6672" s="22" t="s">
        <v>77</v>
      </c>
      <c r="F6672" s="21"/>
      <c r="G6672" s="19">
        <v>25</v>
      </c>
      <c r="H6672" s="27">
        <v>6</v>
      </c>
      <c r="I6672" s="3">
        <v>6</v>
      </c>
      <c r="J6672" s="3">
        <v>7</v>
      </c>
      <c r="K6672" s="3">
        <v>1</v>
      </c>
      <c r="L6672" s="3">
        <v>1</v>
      </c>
      <c r="M6672" s="3">
        <v>1</v>
      </c>
      <c r="N6672" s="3">
        <v>0</v>
      </c>
      <c r="O6672" s="3">
        <v>0</v>
      </c>
      <c r="P6672" s="3">
        <v>2</v>
      </c>
      <c r="Q6672" s="3">
        <v>1</v>
      </c>
      <c r="R6672" s="26">
        <v>9</v>
      </c>
    </row>
    <row r="6673" spans="2:18" x14ac:dyDescent="0.2">
      <c r="D6673" s="200"/>
      <c r="E6673" s="4" t="s">
        <v>34</v>
      </c>
      <c r="F6673" s="5"/>
      <c r="G6673" s="6">
        <v>5</v>
      </c>
      <c r="H6673" s="8">
        <v>2</v>
      </c>
      <c r="I6673" s="1">
        <v>3</v>
      </c>
      <c r="J6673" s="1">
        <v>4</v>
      </c>
      <c r="K6673" s="1">
        <v>1</v>
      </c>
      <c r="L6673" s="1">
        <v>0</v>
      </c>
      <c r="M6673" s="1">
        <v>0</v>
      </c>
      <c r="N6673" s="1">
        <v>0</v>
      </c>
      <c r="O6673" s="1">
        <v>0</v>
      </c>
      <c r="P6673" s="1">
        <v>0</v>
      </c>
      <c r="Q6673" s="1">
        <v>0</v>
      </c>
      <c r="R6673" s="9">
        <v>0</v>
      </c>
    </row>
    <row r="6674" spans="2:18" x14ac:dyDescent="0.2">
      <c r="D6674" s="200"/>
      <c r="E6674" s="4" t="s">
        <v>35</v>
      </c>
      <c r="F6674" s="5"/>
      <c r="G6674" s="6">
        <v>5</v>
      </c>
      <c r="H6674" s="8">
        <v>2</v>
      </c>
      <c r="I6674" s="1">
        <v>2</v>
      </c>
      <c r="J6674" s="1">
        <v>1</v>
      </c>
      <c r="K6674" s="1">
        <v>0</v>
      </c>
      <c r="L6674" s="1">
        <v>0</v>
      </c>
      <c r="M6674" s="1">
        <v>0</v>
      </c>
      <c r="N6674" s="1">
        <v>0</v>
      </c>
      <c r="O6674" s="1">
        <v>0</v>
      </c>
      <c r="P6674" s="1">
        <v>1</v>
      </c>
      <c r="Q6674" s="1">
        <v>0</v>
      </c>
      <c r="R6674" s="9">
        <v>0</v>
      </c>
    </row>
    <row r="6675" spans="2:18" x14ac:dyDescent="0.2">
      <c r="D6675" s="200"/>
      <c r="E6675" s="4" t="s">
        <v>36</v>
      </c>
      <c r="F6675" s="5"/>
      <c r="G6675" s="6">
        <v>3</v>
      </c>
      <c r="H6675" s="8">
        <v>1</v>
      </c>
      <c r="I6675" s="1">
        <v>0</v>
      </c>
      <c r="J6675" s="1">
        <v>0</v>
      </c>
      <c r="K6675" s="1">
        <v>0</v>
      </c>
      <c r="L6675" s="1">
        <v>0</v>
      </c>
      <c r="M6675" s="1">
        <v>0</v>
      </c>
      <c r="N6675" s="1">
        <v>0</v>
      </c>
      <c r="O6675" s="1">
        <v>0</v>
      </c>
      <c r="P6675" s="1">
        <v>0</v>
      </c>
      <c r="Q6675" s="1">
        <v>0</v>
      </c>
      <c r="R6675" s="9">
        <v>2</v>
      </c>
    </row>
    <row r="6676" spans="2:18" x14ac:dyDescent="0.2">
      <c r="D6676" s="200"/>
      <c r="E6676" s="4" t="s">
        <v>37</v>
      </c>
      <c r="F6676" s="5"/>
      <c r="G6676" s="6">
        <v>4</v>
      </c>
      <c r="H6676" s="8">
        <v>1</v>
      </c>
      <c r="I6676" s="1">
        <v>0</v>
      </c>
      <c r="J6676" s="1">
        <v>0</v>
      </c>
      <c r="K6676" s="1">
        <v>0</v>
      </c>
      <c r="L6676" s="1">
        <v>1</v>
      </c>
      <c r="M6676" s="1">
        <v>1</v>
      </c>
      <c r="N6676" s="1">
        <v>0</v>
      </c>
      <c r="O6676" s="1">
        <v>0</v>
      </c>
      <c r="P6676" s="1">
        <v>0</v>
      </c>
      <c r="Q6676" s="1">
        <v>0</v>
      </c>
      <c r="R6676" s="9">
        <v>2</v>
      </c>
    </row>
    <row r="6677" spans="2:18" x14ac:dyDescent="0.2">
      <c r="D6677" s="200"/>
      <c r="E6677" s="4" t="s">
        <v>38</v>
      </c>
      <c r="F6677" s="5"/>
      <c r="G6677" s="6">
        <v>2</v>
      </c>
      <c r="H6677" s="8">
        <v>0</v>
      </c>
      <c r="I6677" s="1">
        <v>0</v>
      </c>
      <c r="J6677" s="1">
        <v>0</v>
      </c>
      <c r="K6677" s="1">
        <v>0</v>
      </c>
      <c r="L6677" s="1">
        <v>0</v>
      </c>
      <c r="M6677" s="1">
        <v>0</v>
      </c>
      <c r="N6677" s="1">
        <v>0</v>
      </c>
      <c r="O6677" s="1">
        <v>0</v>
      </c>
      <c r="P6677" s="1">
        <v>0</v>
      </c>
      <c r="Q6677" s="1">
        <v>1</v>
      </c>
      <c r="R6677" s="9">
        <v>1</v>
      </c>
    </row>
    <row r="6678" spans="2:18" x14ac:dyDescent="0.2">
      <c r="D6678" s="200"/>
      <c r="E6678" s="4" t="s">
        <v>39</v>
      </c>
      <c r="F6678" s="5"/>
      <c r="G6678" s="6">
        <v>5</v>
      </c>
      <c r="H6678" s="8">
        <v>0</v>
      </c>
      <c r="I6678" s="1">
        <v>1</v>
      </c>
      <c r="J6678" s="1">
        <v>2</v>
      </c>
      <c r="K6678" s="1">
        <v>0</v>
      </c>
      <c r="L6678" s="1">
        <v>0</v>
      </c>
      <c r="M6678" s="1">
        <v>0</v>
      </c>
      <c r="N6678" s="1">
        <v>0</v>
      </c>
      <c r="O6678" s="1">
        <v>0</v>
      </c>
      <c r="P6678" s="1">
        <v>1</v>
      </c>
      <c r="Q6678" s="1">
        <v>0</v>
      </c>
      <c r="R6678" s="9">
        <v>3</v>
      </c>
    </row>
    <row r="6679" spans="2:18" x14ac:dyDescent="0.2">
      <c r="D6679" s="201"/>
      <c r="E6679" s="57" t="s">
        <v>40</v>
      </c>
      <c r="F6679" s="59"/>
      <c r="G6679" s="55">
        <v>1</v>
      </c>
      <c r="H6679" s="77">
        <v>0</v>
      </c>
      <c r="I6679" s="32">
        <v>0</v>
      </c>
      <c r="J6679" s="32">
        <v>0</v>
      </c>
      <c r="K6679" s="32">
        <v>0</v>
      </c>
      <c r="L6679" s="32">
        <v>0</v>
      </c>
      <c r="M6679" s="32">
        <v>0</v>
      </c>
      <c r="N6679" s="32">
        <v>0</v>
      </c>
      <c r="O6679" s="32">
        <v>0</v>
      </c>
      <c r="P6679" s="32">
        <v>0</v>
      </c>
      <c r="Q6679" s="32">
        <v>0</v>
      </c>
      <c r="R6679" s="80">
        <v>1</v>
      </c>
    </row>
    <row r="6681" spans="2:18" x14ac:dyDescent="0.2">
      <c r="B6681" s="40" t="str">
        <f xml:space="preserve"> HYPERLINK("#'目次'!B282", "[276]")</f>
        <v>[276]</v>
      </c>
      <c r="C6681" s="23" t="s">
        <v>407</v>
      </c>
    </row>
    <row r="6682" spans="2:18" x14ac:dyDescent="0.2">
      <c r="C6682" s="186" t="s">
        <v>397</v>
      </c>
    </row>
    <row r="6684" spans="2:18" x14ac:dyDescent="0.2">
      <c r="C6684" s="23" t="s">
        <v>80</v>
      </c>
    </row>
    <row r="6685" spans="2:18" ht="48" x14ac:dyDescent="0.2">
      <c r="E6685" s="195"/>
      <c r="F6685" s="196"/>
      <c r="G6685" s="37" t="s">
        <v>15</v>
      </c>
      <c r="H6685" s="33" t="s">
        <v>347</v>
      </c>
      <c r="I6685" s="13" t="s">
        <v>348</v>
      </c>
      <c r="J6685" s="13" t="s">
        <v>349</v>
      </c>
      <c r="K6685" s="13" t="s">
        <v>350</v>
      </c>
      <c r="L6685" s="13" t="s">
        <v>351</v>
      </c>
      <c r="M6685" s="13" t="s">
        <v>352</v>
      </c>
      <c r="N6685" s="13" t="s">
        <v>353</v>
      </c>
      <c r="O6685" s="13" t="s">
        <v>354</v>
      </c>
      <c r="P6685" s="13" t="s">
        <v>355</v>
      </c>
      <c r="Q6685" s="13" t="s">
        <v>99</v>
      </c>
      <c r="R6685" s="38" t="s">
        <v>18</v>
      </c>
    </row>
    <row r="6686" spans="2:18" x14ac:dyDescent="0.2">
      <c r="E6686" s="197"/>
      <c r="F6686" s="198"/>
      <c r="G6686" s="35"/>
      <c r="H6686" s="39"/>
      <c r="I6686" s="14"/>
      <c r="J6686" s="14"/>
      <c r="K6686" s="14"/>
      <c r="L6686" s="14"/>
      <c r="M6686" s="14"/>
      <c r="N6686" s="14"/>
      <c r="O6686" s="14"/>
      <c r="P6686" s="14"/>
      <c r="Q6686" s="14"/>
      <c r="R6686" s="34"/>
    </row>
    <row r="6687" spans="2:18" x14ac:dyDescent="0.2">
      <c r="E6687" s="91" t="s">
        <v>15</v>
      </c>
      <c r="F6687" s="46"/>
      <c r="G6687" s="36">
        <v>53</v>
      </c>
      <c r="H6687" s="17">
        <v>15</v>
      </c>
      <c r="I6687" s="17">
        <v>17</v>
      </c>
      <c r="J6687" s="17">
        <v>9</v>
      </c>
      <c r="K6687" s="17">
        <v>2</v>
      </c>
      <c r="L6687" s="17">
        <v>3</v>
      </c>
      <c r="M6687" s="17">
        <v>3</v>
      </c>
      <c r="N6687" s="17">
        <v>2</v>
      </c>
      <c r="O6687" s="17">
        <v>1</v>
      </c>
      <c r="P6687" s="17">
        <v>3</v>
      </c>
      <c r="Q6687" s="17">
        <v>2</v>
      </c>
      <c r="R6687" s="47">
        <v>16</v>
      </c>
    </row>
    <row r="6688" spans="2:18" x14ac:dyDescent="0.2">
      <c r="E6688" s="4" t="s">
        <v>81</v>
      </c>
      <c r="F6688" s="5"/>
      <c r="G6688" s="19">
        <v>3</v>
      </c>
      <c r="H6688" s="27">
        <v>0</v>
      </c>
      <c r="I6688" s="3">
        <v>0</v>
      </c>
      <c r="J6688" s="3">
        <v>1</v>
      </c>
      <c r="K6688" s="3">
        <v>0</v>
      </c>
      <c r="L6688" s="3">
        <v>0</v>
      </c>
      <c r="M6688" s="3">
        <v>0</v>
      </c>
      <c r="N6688" s="3">
        <v>0</v>
      </c>
      <c r="O6688" s="3">
        <v>0</v>
      </c>
      <c r="P6688" s="3">
        <v>1</v>
      </c>
      <c r="Q6688" s="3">
        <v>0</v>
      </c>
      <c r="R6688" s="26">
        <v>1</v>
      </c>
    </row>
    <row r="6689" spans="2:18" x14ac:dyDescent="0.2">
      <c r="E6689" s="4" t="s">
        <v>82</v>
      </c>
      <c r="F6689" s="5"/>
      <c r="G6689" s="6">
        <v>8</v>
      </c>
      <c r="H6689" s="8">
        <v>0</v>
      </c>
      <c r="I6689" s="1">
        <v>2</v>
      </c>
      <c r="J6689" s="1">
        <v>2</v>
      </c>
      <c r="K6689" s="1">
        <v>0</v>
      </c>
      <c r="L6689" s="1">
        <v>0</v>
      </c>
      <c r="M6689" s="1">
        <v>1</v>
      </c>
      <c r="N6689" s="1">
        <v>0</v>
      </c>
      <c r="O6689" s="1">
        <v>0</v>
      </c>
      <c r="P6689" s="1">
        <v>1</v>
      </c>
      <c r="Q6689" s="1">
        <v>0</v>
      </c>
      <c r="R6689" s="9">
        <v>4</v>
      </c>
    </row>
    <row r="6690" spans="2:18" x14ac:dyDescent="0.2">
      <c r="E6690" s="4" t="s">
        <v>83</v>
      </c>
      <c r="F6690" s="5"/>
      <c r="G6690" s="6">
        <v>17</v>
      </c>
      <c r="H6690" s="8">
        <v>6</v>
      </c>
      <c r="I6690" s="1">
        <v>5</v>
      </c>
      <c r="J6690" s="1">
        <v>3</v>
      </c>
      <c r="K6690" s="1">
        <v>2</v>
      </c>
      <c r="L6690" s="1">
        <v>1</v>
      </c>
      <c r="M6690" s="1">
        <v>1</v>
      </c>
      <c r="N6690" s="1">
        <v>1</v>
      </c>
      <c r="O6690" s="1">
        <v>1</v>
      </c>
      <c r="P6690" s="1">
        <v>1</v>
      </c>
      <c r="Q6690" s="1">
        <v>2</v>
      </c>
      <c r="R6690" s="9">
        <v>5</v>
      </c>
    </row>
    <row r="6691" spans="2:18" x14ac:dyDescent="0.2">
      <c r="E6691" s="4" t="s">
        <v>84</v>
      </c>
      <c r="F6691" s="5"/>
      <c r="G6691" s="6">
        <v>0</v>
      </c>
      <c r="H6691" s="8">
        <v>0</v>
      </c>
      <c r="I6691" s="1">
        <v>0</v>
      </c>
      <c r="J6691" s="1">
        <v>0</v>
      </c>
      <c r="K6691" s="1">
        <v>0</v>
      </c>
      <c r="L6691" s="1">
        <v>0</v>
      </c>
      <c r="M6691" s="1">
        <v>0</v>
      </c>
      <c r="N6691" s="1">
        <v>0</v>
      </c>
      <c r="O6691" s="1">
        <v>0</v>
      </c>
      <c r="P6691" s="1">
        <v>0</v>
      </c>
      <c r="Q6691" s="1">
        <v>0</v>
      </c>
      <c r="R6691" s="9">
        <v>0</v>
      </c>
    </row>
    <row r="6692" spans="2:18" x14ac:dyDescent="0.2">
      <c r="E6692" s="4" t="s">
        <v>85</v>
      </c>
      <c r="F6692" s="5"/>
      <c r="G6692" s="6">
        <v>6</v>
      </c>
      <c r="H6692" s="8">
        <v>3</v>
      </c>
      <c r="I6692" s="1">
        <v>1</v>
      </c>
      <c r="J6692" s="1">
        <v>0</v>
      </c>
      <c r="K6692" s="1">
        <v>0</v>
      </c>
      <c r="L6692" s="1">
        <v>0</v>
      </c>
      <c r="M6692" s="1">
        <v>0</v>
      </c>
      <c r="N6692" s="1">
        <v>0</v>
      </c>
      <c r="O6692" s="1">
        <v>0</v>
      </c>
      <c r="P6692" s="1">
        <v>0</v>
      </c>
      <c r="Q6692" s="1">
        <v>0</v>
      </c>
      <c r="R6692" s="9">
        <v>3</v>
      </c>
    </row>
    <row r="6693" spans="2:18" x14ac:dyDescent="0.2">
      <c r="E6693" s="4" t="s">
        <v>86</v>
      </c>
      <c r="F6693" s="5"/>
      <c r="G6693" s="6">
        <v>7</v>
      </c>
      <c r="H6693" s="8">
        <v>2</v>
      </c>
      <c r="I6693" s="1">
        <v>2</v>
      </c>
      <c r="J6693" s="1">
        <v>1</v>
      </c>
      <c r="K6693" s="1">
        <v>0</v>
      </c>
      <c r="L6693" s="1">
        <v>1</v>
      </c>
      <c r="M6693" s="1">
        <v>0</v>
      </c>
      <c r="N6693" s="1">
        <v>0</v>
      </c>
      <c r="O6693" s="1">
        <v>0</v>
      </c>
      <c r="P6693" s="1">
        <v>0</v>
      </c>
      <c r="Q6693" s="1">
        <v>0</v>
      </c>
      <c r="R6693" s="9">
        <v>2</v>
      </c>
    </row>
    <row r="6694" spans="2:18" x14ac:dyDescent="0.2">
      <c r="E6694" s="4" t="s">
        <v>87</v>
      </c>
      <c r="F6694" s="5"/>
      <c r="G6694" s="6">
        <v>2</v>
      </c>
      <c r="H6694" s="8">
        <v>1</v>
      </c>
      <c r="I6694" s="1">
        <v>2</v>
      </c>
      <c r="J6694" s="1">
        <v>0</v>
      </c>
      <c r="K6694" s="1">
        <v>0</v>
      </c>
      <c r="L6694" s="1">
        <v>0</v>
      </c>
      <c r="M6694" s="1">
        <v>0</v>
      </c>
      <c r="N6694" s="1">
        <v>0</v>
      </c>
      <c r="O6694" s="1">
        <v>0</v>
      </c>
      <c r="P6694" s="1">
        <v>0</v>
      </c>
      <c r="Q6694" s="1">
        <v>0</v>
      </c>
      <c r="R6694" s="9">
        <v>0</v>
      </c>
    </row>
    <row r="6695" spans="2:18" x14ac:dyDescent="0.2">
      <c r="E6695" s="4" t="s">
        <v>88</v>
      </c>
      <c r="F6695" s="5"/>
      <c r="G6695" s="6">
        <v>3</v>
      </c>
      <c r="H6695" s="8">
        <v>2</v>
      </c>
      <c r="I6695" s="1">
        <v>3</v>
      </c>
      <c r="J6695" s="1">
        <v>1</v>
      </c>
      <c r="K6695" s="1">
        <v>0</v>
      </c>
      <c r="L6695" s="1">
        <v>0</v>
      </c>
      <c r="M6695" s="1">
        <v>0</v>
      </c>
      <c r="N6695" s="1">
        <v>0</v>
      </c>
      <c r="O6695" s="1">
        <v>0</v>
      </c>
      <c r="P6695" s="1">
        <v>0</v>
      </c>
      <c r="Q6695" s="1">
        <v>0</v>
      </c>
      <c r="R6695" s="9">
        <v>0</v>
      </c>
    </row>
    <row r="6696" spans="2:18" x14ac:dyDescent="0.2">
      <c r="E6696" s="4" t="s">
        <v>89</v>
      </c>
      <c r="F6696" s="5"/>
      <c r="G6696" s="6">
        <v>3</v>
      </c>
      <c r="H6696" s="8">
        <v>0</v>
      </c>
      <c r="I6696" s="1">
        <v>2</v>
      </c>
      <c r="J6696" s="1">
        <v>0</v>
      </c>
      <c r="K6696" s="1">
        <v>0</v>
      </c>
      <c r="L6696" s="1">
        <v>1</v>
      </c>
      <c r="M6696" s="1">
        <v>1</v>
      </c>
      <c r="N6696" s="1">
        <v>0</v>
      </c>
      <c r="O6696" s="1">
        <v>0</v>
      </c>
      <c r="P6696" s="1">
        <v>0</v>
      </c>
      <c r="Q6696" s="1">
        <v>0</v>
      </c>
      <c r="R6696" s="9">
        <v>0</v>
      </c>
    </row>
    <row r="6697" spans="2:18" x14ac:dyDescent="0.2">
      <c r="E6697" s="4" t="s">
        <v>90</v>
      </c>
      <c r="F6697" s="5"/>
      <c r="G6697" s="6">
        <v>3</v>
      </c>
      <c r="H6697" s="8">
        <v>1</v>
      </c>
      <c r="I6697" s="1">
        <v>0</v>
      </c>
      <c r="J6697" s="1">
        <v>1</v>
      </c>
      <c r="K6697" s="1">
        <v>0</v>
      </c>
      <c r="L6697" s="1">
        <v>0</v>
      </c>
      <c r="M6697" s="1">
        <v>0</v>
      </c>
      <c r="N6697" s="1">
        <v>1</v>
      </c>
      <c r="O6697" s="1">
        <v>0</v>
      </c>
      <c r="P6697" s="1">
        <v>0</v>
      </c>
      <c r="Q6697" s="1">
        <v>0</v>
      </c>
      <c r="R6697" s="9">
        <v>0</v>
      </c>
    </row>
    <row r="6698" spans="2:18" x14ac:dyDescent="0.2">
      <c r="E6698" s="57" t="s">
        <v>91</v>
      </c>
      <c r="F6698" s="59"/>
      <c r="G6698" s="55">
        <v>1</v>
      </c>
      <c r="H6698" s="77">
        <v>0</v>
      </c>
      <c r="I6698" s="32">
        <v>0</v>
      </c>
      <c r="J6698" s="32">
        <v>0</v>
      </c>
      <c r="K6698" s="32">
        <v>0</v>
      </c>
      <c r="L6698" s="32">
        <v>0</v>
      </c>
      <c r="M6698" s="32">
        <v>0</v>
      </c>
      <c r="N6698" s="32">
        <v>0</v>
      </c>
      <c r="O6698" s="32">
        <v>0</v>
      </c>
      <c r="P6698" s="32">
        <v>0</v>
      </c>
      <c r="Q6698" s="32">
        <v>0</v>
      </c>
      <c r="R6698" s="80">
        <v>1</v>
      </c>
    </row>
    <row r="6700" spans="2:18" x14ac:dyDescent="0.2">
      <c r="B6700" s="40" t="str">
        <f xml:space="preserve"> HYPERLINK("#'目次'!B283", "[277]")</f>
        <v>[277]</v>
      </c>
      <c r="C6700" s="23" t="s">
        <v>410</v>
      </c>
    </row>
    <row r="6701" spans="2:18" x14ac:dyDescent="0.2">
      <c r="C6701" s="186" t="s">
        <v>397</v>
      </c>
    </row>
    <row r="6703" spans="2:18" x14ac:dyDescent="0.2">
      <c r="C6703" s="23" t="s">
        <v>14</v>
      </c>
    </row>
    <row r="6704" spans="2:18" ht="48" x14ac:dyDescent="0.2">
      <c r="D6704" s="195"/>
      <c r="E6704" s="196"/>
      <c r="F6704" s="196"/>
      <c r="G6704" s="37" t="s">
        <v>15</v>
      </c>
      <c r="H6704" s="33" t="s">
        <v>347</v>
      </c>
      <c r="I6704" s="13" t="s">
        <v>348</v>
      </c>
      <c r="J6704" s="13" t="s">
        <v>349</v>
      </c>
      <c r="K6704" s="13" t="s">
        <v>350</v>
      </c>
      <c r="L6704" s="13" t="s">
        <v>351</v>
      </c>
      <c r="M6704" s="13" t="s">
        <v>352</v>
      </c>
      <c r="N6704" s="13" t="s">
        <v>353</v>
      </c>
      <c r="O6704" s="13" t="s">
        <v>354</v>
      </c>
      <c r="P6704" s="13" t="s">
        <v>355</v>
      </c>
      <c r="Q6704" s="13" t="s">
        <v>99</v>
      </c>
      <c r="R6704" s="38" t="s">
        <v>18</v>
      </c>
    </row>
    <row r="6705" spans="4:18" x14ac:dyDescent="0.2">
      <c r="D6705" s="197"/>
      <c r="E6705" s="198"/>
      <c r="F6705" s="198"/>
      <c r="G6705" s="35"/>
      <c r="H6705" s="39"/>
      <c r="I6705" s="14"/>
      <c r="J6705" s="14"/>
      <c r="K6705" s="14"/>
      <c r="L6705" s="14"/>
      <c r="M6705" s="14"/>
      <c r="N6705" s="14"/>
      <c r="O6705" s="14"/>
      <c r="P6705" s="14"/>
      <c r="Q6705" s="14"/>
      <c r="R6705" s="34"/>
    </row>
    <row r="6706" spans="4:18" x14ac:dyDescent="0.2">
      <c r="D6706" s="56"/>
      <c r="E6706" s="58" t="s">
        <v>15</v>
      </c>
      <c r="F6706" s="46"/>
      <c r="G6706" s="36">
        <v>53</v>
      </c>
      <c r="H6706" s="17">
        <v>4</v>
      </c>
      <c r="I6706" s="17">
        <v>3</v>
      </c>
      <c r="J6706" s="17">
        <v>2</v>
      </c>
      <c r="K6706" s="17">
        <v>0</v>
      </c>
      <c r="L6706" s="17">
        <v>0</v>
      </c>
      <c r="M6706" s="17">
        <v>0</v>
      </c>
      <c r="N6706" s="17">
        <v>0</v>
      </c>
      <c r="O6706" s="17">
        <v>0</v>
      </c>
      <c r="P6706" s="17">
        <v>0</v>
      </c>
      <c r="Q6706" s="17">
        <v>2</v>
      </c>
      <c r="R6706" s="47">
        <v>42</v>
      </c>
    </row>
    <row r="6707" spans="4:18" x14ac:dyDescent="0.2">
      <c r="D6707" s="199" t="s">
        <v>19</v>
      </c>
      <c r="E6707" s="22" t="s">
        <v>20</v>
      </c>
      <c r="F6707" s="21"/>
      <c r="G6707" s="19">
        <v>11</v>
      </c>
      <c r="H6707" s="27">
        <v>0</v>
      </c>
      <c r="I6707" s="3">
        <v>1</v>
      </c>
      <c r="J6707" s="3">
        <v>1</v>
      </c>
      <c r="K6707" s="3">
        <v>0</v>
      </c>
      <c r="L6707" s="3">
        <v>0</v>
      </c>
      <c r="M6707" s="3">
        <v>0</v>
      </c>
      <c r="N6707" s="3">
        <v>0</v>
      </c>
      <c r="O6707" s="3">
        <v>0</v>
      </c>
      <c r="P6707" s="3">
        <v>0</v>
      </c>
      <c r="Q6707" s="3">
        <v>0</v>
      </c>
      <c r="R6707" s="26">
        <v>9</v>
      </c>
    </row>
    <row r="6708" spans="4:18" x14ac:dyDescent="0.2">
      <c r="D6708" s="200"/>
      <c r="E6708" s="4" t="s">
        <v>21</v>
      </c>
      <c r="F6708" s="5"/>
      <c r="G6708" s="6">
        <v>16</v>
      </c>
      <c r="H6708" s="8">
        <v>3</v>
      </c>
      <c r="I6708" s="1">
        <v>1</v>
      </c>
      <c r="J6708" s="1">
        <v>0</v>
      </c>
      <c r="K6708" s="1">
        <v>0</v>
      </c>
      <c r="L6708" s="1">
        <v>0</v>
      </c>
      <c r="M6708" s="1">
        <v>0</v>
      </c>
      <c r="N6708" s="1">
        <v>0</v>
      </c>
      <c r="O6708" s="1">
        <v>0</v>
      </c>
      <c r="P6708" s="1">
        <v>0</v>
      </c>
      <c r="Q6708" s="1">
        <v>2</v>
      </c>
      <c r="R6708" s="9">
        <v>10</v>
      </c>
    </row>
    <row r="6709" spans="4:18" x14ac:dyDescent="0.2">
      <c r="D6709" s="200"/>
      <c r="E6709" s="4" t="s">
        <v>22</v>
      </c>
      <c r="F6709" s="5"/>
      <c r="G6709" s="6">
        <v>7</v>
      </c>
      <c r="H6709" s="8">
        <v>0</v>
      </c>
      <c r="I6709" s="1">
        <v>0</v>
      </c>
      <c r="J6709" s="1">
        <v>0</v>
      </c>
      <c r="K6709" s="1">
        <v>0</v>
      </c>
      <c r="L6709" s="1">
        <v>0</v>
      </c>
      <c r="M6709" s="1">
        <v>0</v>
      </c>
      <c r="N6709" s="1">
        <v>0</v>
      </c>
      <c r="O6709" s="1">
        <v>0</v>
      </c>
      <c r="P6709" s="1">
        <v>0</v>
      </c>
      <c r="Q6709" s="1">
        <v>0</v>
      </c>
      <c r="R6709" s="9">
        <v>7</v>
      </c>
    </row>
    <row r="6710" spans="4:18" x14ac:dyDescent="0.2">
      <c r="D6710" s="200"/>
      <c r="E6710" s="4" t="s">
        <v>23</v>
      </c>
      <c r="F6710" s="5"/>
      <c r="G6710" s="6">
        <v>7</v>
      </c>
      <c r="H6710" s="8">
        <v>0</v>
      </c>
      <c r="I6710" s="1">
        <v>0</v>
      </c>
      <c r="J6710" s="1">
        <v>1</v>
      </c>
      <c r="K6710" s="1">
        <v>0</v>
      </c>
      <c r="L6710" s="1">
        <v>0</v>
      </c>
      <c r="M6710" s="1">
        <v>0</v>
      </c>
      <c r="N6710" s="1">
        <v>0</v>
      </c>
      <c r="O6710" s="1">
        <v>0</v>
      </c>
      <c r="P6710" s="1">
        <v>0</v>
      </c>
      <c r="Q6710" s="1">
        <v>0</v>
      </c>
      <c r="R6710" s="9">
        <v>6</v>
      </c>
    </row>
    <row r="6711" spans="4:18" x14ac:dyDescent="0.2">
      <c r="D6711" s="200"/>
      <c r="E6711" s="4" t="s">
        <v>24</v>
      </c>
      <c r="F6711" s="5"/>
      <c r="G6711" s="6">
        <v>12</v>
      </c>
      <c r="H6711" s="8">
        <v>1</v>
      </c>
      <c r="I6711" s="1">
        <v>1</v>
      </c>
      <c r="J6711" s="1">
        <v>0</v>
      </c>
      <c r="K6711" s="1">
        <v>0</v>
      </c>
      <c r="L6711" s="1">
        <v>0</v>
      </c>
      <c r="M6711" s="1">
        <v>0</v>
      </c>
      <c r="N6711" s="1">
        <v>0</v>
      </c>
      <c r="O6711" s="1">
        <v>0</v>
      </c>
      <c r="P6711" s="1">
        <v>0</v>
      </c>
      <c r="Q6711" s="1">
        <v>0</v>
      </c>
      <c r="R6711" s="9">
        <v>10</v>
      </c>
    </row>
    <row r="6712" spans="4:18" x14ac:dyDescent="0.2">
      <c r="D6712" s="199" t="s">
        <v>25</v>
      </c>
      <c r="E6712" s="22" t="s">
        <v>26</v>
      </c>
      <c r="F6712" s="21"/>
      <c r="G6712" s="19">
        <v>13</v>
      </c>
      <c r="H6712" s="27">
        <v>2</v>
      </c>
      <c r="I6712" s="3">
        <v>0</v>
      </c>
      <c r="J6712" s="3">
        <v>0</v>
      </c>
      <c r="K6712" s="3">
        <v>0</v>
      </c>
      <c r="L6712" s="3">
        <v>0</v>
      </c>
      <c r="M6712" s="3">
        <v>0</v>
      </c>
      <c r="N6712" s="3">
        <v>0</v>
      </c>
      <c r="O6712" s="3">
        <v>0</v>
      </c>
      <c r="P6712" s="3">
        <v>0</v>
      </c>
      <c r="Q6712" s="3">
        <v>1</v>
      </c>
      <c r="R6712" s="26">
        <v>10</v>
      </c>
    </row>
    <row r="6713" spans="4:18" x14ac:dyDescent="0.2">
      <c r="D6713" s="200"/>
      <c r="E6713" s="4" t="s">
        <v>27</v>
      </c>
      <c r="F6713" s="5"/>
      <c r="G6713" s="6">
        <v>20</v>
      </c>
      <c r="H6713" s="8">
        <v>2</v>
      </c>
      <c r="I6713" s="1">
        <v>1</v>
      </c>
      <c r="J6713" s="1">
        <v>1</v>
      </c>
      <c r="K6713" s="1">
        <v>0</v>
      </c>
      <c r="L6713" s="1">
        <v>0</v>
      </c>
      <c r="M6713" s="1">
        <v>0</v>
      </c>
      <c r="N6713" s="1">
        <v>0</v>
      </c>
      <c r="O6713" s="1">
        <v>0</v>
      </c>
      <c r="P6713" s="1">
        <v>0</v>
      </c>
      <c r="Q6713" s="1">
        <v>1</v>
      </c>
      <c r="R6713" s="9">
        <v>15</v>
      </c>
    </row>
    <row r="6714" spans="4:18" x14ac:dyDescent="0.2">
      <c r="D6714" s="200"/>
      <c r="E6714" s="4" t="s">
        <v>28</v>
      </c>
      <c r="F6714" s="5"/>
      <c r="G6714" s="6">
        <v>15</v>
      </c>
      <c r="H6714" s="8">
        <v>0</v>
      </c>
      <c r="I6714" s="1">
        <v>2</v>
      </c>
      <c r="J6714" s="1">
        <v>0</v>
      </c>
      <c r="K6714" s="1">
        <v>0</v>
      </c>
      <c r="L6714" s="1">
        <v>0</v>
      </c>
      <c r="M6714" s="1">
        <v>0</v>
      </c>
      <c r="N6714" s="1">
        <v>0</v>
      </c>
      <c r="O6714" s="1">
        <v>0</v>
      </c>
      <c r="P6714" s="1">
        <v>0</v>
      </c>
      <c r="Q6714" s="1">
        <v>0</v>
      </c>
      <c r="R6714" s="9">
        <v>13</v>
      </c>
    </row>
    <row r="6715" spans="4:18" x14ac:dyDescent="0.2">
      <c r="D6715" s="200"/>
      <c r="E6715" s="4" t="s">
        <v>29</v>
      </c>
      <c r="F6715" s="5"/>
      <c r="G6715" s="6">
        <v>5</v>
      </c>
      <c r="H6715" s="8">
        <v>0</v>
      </c>
      <c r="I6715" s="1">
        <v>0</v>
      </c>
      <c r="J6715" s="1">
        <v>1</v>
      </c>
      <c r="K6715" s="1">
        <v>0</v>
      </c>
      <c r="L6715" s="1">
        <v>0</v>
      </c>
      <c r="M6715" s="1">
        <v>0</v>
      </c>
      <c r="N6715" s="1">
        <v>0</v>
      </c>
      <c r="O6715" s="1">
        <v>0</v>
      </c>
      <c r="P6715" s="1">
        <v>0</v>
      </c>
      <c r="Q6715" s="1">
        <v>0</v>
      </c>
      <c r="R6715" s="9">
        <v>4</v>
      </c>
    </row>
    <row r="6716" spans="4:18" x14ac:dyDescent="0.2">
      <c r="D6716" s="199" t="s">
        <v>30</v>
      </c>
      <c r="E6716" s="22" t="s">
        <v>31</v>
      </c>
      <c r="F6716" s="21"/>
      <c r="G6716" s="19">
        <v>28</v>
      </c>
      <c r="H6716" s="27">
        <v>2</v>
      </c>
      <c r="I6716" s="3">
        <v>2</v>
      </c>
      <c r="J6716" s="3">
        <v>1</v>
      </c>
      <c r="K6716" s="3">
        <v>0</v>
      </c>
      <c r="L6716" s="3">
        <v>0</v>
      </c>
      <c r="M6716" s="3">
        <v>0</v>
      </c>
      <c r="N6716" s="3">
        <v>0</v>
      </c>
      <c r="O6716" s="3">
        <v>0</v>
      </c>
      <c r="P6716" s="3">
        <v>0</v>
      </c>
      <c r="Q6716" s="3">
        <v>1</v>
      </c>
      <c r="R6716" s="26">
        <v>22</v>
      </c>
    </row>
    <row r="6717" spans="4:18" x14ac:dyDescent="0.2">
      <c r="D6717" s="200"/>
      <c r="E6717" s="4" t="s">
        <v>32</v>
      </c>
      <c r="F6717" s="5"/>
      <c r="G6717" s="6">
        <v>25</v>
      </c>
      <c r="H6717" s="8">
        <v>2</v>
      </c>
      <c r="I6717" s="1">
        <v>1</v>
      </c>
      <c r="J6717" s="1">
        <v>1</v>
      </c>
      <c r="K6717" s="1">
        <v>0</v>
      </c>
      <c r="L6717" s="1">
        <v>0</v>
      </c>
      <c r="M6717" s="1">
        <v>0</v>
      </c>
      <c r="N6717" s="1">
        <v>0</v>
      </c>
      <c r="O6717" s="1">
        <v>0</v>
      </c>
      <c r="P6717" s="1">
        <v>0</v>
      </c>
      <c r="Q6717" s="1">
        <v>1</v>
      </c>
      <c r="R6717" s="9">
        <v>20</v>
      </c>
    </row>
    <row r="6718" spans="4:18" x14ac:dyDescent="0.2">
      <c r="D6718" s="199" t="s">
        <v>33</v>
      </c>
      <c r="E6718" s="22" t="s">
        <v>34</v>
      </c>
      <c r="F6718" s="21"/>
      <c r="G6718" s="19">
        <v>12</v>
      </c>
      <c r="H6718" s="27">
        <v>0</v>
      </c>
      <c r="I6718" s="3">
        <v>2</v>
      </c>
      <c r="J6718" s="3">
        <v>0</v>
      </c>
      <c r="K6718" s="3">
        <v>0</v>
      </c>
      <c r="L6718" s="3">
        <v>0</v>
      </c>
      <c r="M6718" s="3">
        <v>0</v>
      </c>
      <c r="N6718" s="3">
        <v>0</v>
      </c>
      <c r="O6718" s="3">
        <v>0</v>
      </c>
      <c r="P6718" s="3">
        <v>0</v>
      </c>
      <c r="Q6718" s="3">
        <v>0</v>
      </c>
      <c r="R6718" s="26">
        <v>10</v>
      </c>
    </row>
    <row r="6719" spans="4:18" x14ac:dyDescent="0.2">
      <c r="D6719" s="200"/>
      <c r="E6719" s="4" t="s">
        <v>35</v>
      </c>
      <c r="F6719" s="5"/>
      <c r="G6719" s="6">
        <v>8</v>
      </c>
      <c r="H6719" s="8">
        <v>1</v>
      </c>
      <c r="I6719" s="1">
        <v>0</v>
      </c>
      <c r="J6719" s="1">
        <v>1</v>
      </c>
      <c r="K6719" s="1">
        <v>0</v>
      </c>
      <c r="L6719" s="1">
        <v>0</v>
      </c>
      <c r="M6719" s="1">
        <v>0</v>
      </c>
      <c r="N6719" s="1">
        <v>0</v>
      </c>
      <c r="O6719" s="1">
        <v>0</v>
      </c>
      <c r="P6719" s="1">
        <v>0</v>
      </c>
      <c r="Q6719" s="1">
        <v>0</v>
      </c>
      <c r="R6719" s="9">
        <v>6</v>
      </c>
    </row>
    <row r="6720" spans="4:18" x14ac:dyDescent="0.2">
      <c r="D6720" s="200"/>
      <c r="E6720" s="4" t="s">
        <v>36</v>
      </c>
      <c r="F6720" s="5"/>
      <c r="G6720" s="6">
        <v>7</v>
      </c>
      <c r="H6720" s="8">
        <v>2</v>
      </c>
      <c r="I6720" s="1">
        <v>0</v>
      </c>
      <c r="J6720" s="1">
        <v>1</v>
      </c>
      <c r="K6720" s="1">
        <v>0</v>
      </c>
      <c r="L6720" s="1">
        <v>0</v>
      </c>
      <c r="M6720" s="1">
        <v>0</v>
      </c>
      <c r="N6720" s="1">
        <v>0</v>
      </c>
      <c r="O6720" s="1">
        <v>0</v>
      </c>
      <c r="P6720" s="1">
        <v>0</v>
      </c>
      <c r="Q6720" s="1">
        <v>0</v>
      </c>
      <c r="R6720" s="9">
        <v>4</v>
      </c>
    </row>
    <row r="6721" spans="2:18" x14ac:dyDescent="0.2">
      <c r="D6721" s="200"/>
      <c r="E6721" s="4" t="s">
        <v>37</v>
      </c>
      <c r="F6721" s="5"/>
      <c r="G6721" s="6">
        <v>12</v>
      </c>
      <c r="H6721" s="8">
        <v>0</v>
      </c>
      <c r="I6721" s="1">
        <v>1</v>
      </c>
      <c r="J6721" s="1">
        <v>0</v>
      </c>
      <c r="K6721" s="1">
        <v>0</v>
      </c>
      <c r="L6721" s="1">
        <v>0</v>
      </c>
      <c r="M6721" s="1">
        <v>0</v>
      </c>
      <c r="N6721" s="1">
        <v>0</v>
      </c>
      <c r="O6721" s="1">
        <v>0</v>
      </c>
      <c r="P6721" s="1">
        <v>0</v>
      </c>
      <c r="Q6721" s="1">
        <v>0</v>
      </c>
      <c r="R6721" s="9">
        <v>11</v>
      </c>
    </row>
    <row r="6722" spans="2:18" x14ac:dyDescent="0.2">
      <c r="D6722" s="200"/>
      <c r="E6722" s="4" t="s">
        <v>38</v>
      </c>
      <c r="F6722" s="5"/>
      <c r="G6722" s="6">
        <v>4</v>
      </c>
      <c r="H6722" s="8">
        <v>0</v>
      </c>
      <c r="I6722" s="1">
        <v>0</v>
      </c>
      <c r="J6722" s="1">
        <v>0</v>
      </c>
      <c r="K6722" s="1">
        <v>0</v>
      </c>
      <c r="L6722" s="1">
        <v>0</v>
      </c>
      <c r="M6722" s="1">
        <v>0</v>
      </c>
      <c r="N6722" s="1">
        <v>0</v>
      </c>
      <c r="O6722" s="1">
        <v>0</v>
      </c>
      <c r="P6722" s="1">
        <v>0</v>
      </c>
      <c r="Q6722" s="1">
        <v>2</v>
      </c>
      <c r="R6722" s="9">
        <v>2</v>
      </c>
    </row>
    <row r="6723" spans="2:18" x14ac:dyDescent="0.2">
      <c r="D6723" s="200"/>
      <c r="E6723" s="4" t="s">
        <v>39</v>
      </c>
      <c r="F6723" s="5"/>
      <c r="G6723" s="6">
        <v>6</v>
      </c>
      <c r="H6723" s="8">
        <v>0</v>
      </c>
      <c r="I6723" s="1">
        <v>0</v>
      </c>
      <c r="J6723" s="1">
        <v>0</v>
      </c>
      <c r="K6723" s="1">
        <v>0</v>
      </c>
      <c r="L6723" s="1">
        <v>0</v>
      </c>
      <c r="M6723" s="1">
        <v>0</v>
      </c>
      <c r="N6723" s="1">
        <v>0</v>
      </c>
      <c r="O6723" s="1">
        <v>0</v>
      </c>
      <c r="P6723" s="1">
        <v>0</v>
      </c>
      <c r="Q6723" s="1">
        <v>0</v>
      </c>
      <c r="R6723" s="9">
        <v>6</v>
      </c>
    </row>
    <row r="6724" spans="2:18" x14ac:dyDescent="0.2">
      <c r="D6724" s="201"/>
      <c r="E6724" s="57" t="s">
        <v>40</v>
      </c>
      <c r="F6724" s="59"/>
      <c r="G6724" s="55">
        <v>4</v>
      </c>
      <c r="H6724" s="77">
        <v>1</v>
      </c>
      <c r="I6724" s="32">
        <v>0</v>
      </c>
      <c r="J6724" s="32">
        <v>0</v>
      </c>
      <c r="K6724" s="32">
        <v>0</v>
      </c>
      <c r="L6724" s="32">
        <v>0</v>
      </c>
      <c r="M6724" s="32">
        <v>0</v>
      </c>
      <c r="N6724" s="32">
        <v>0</v>
      </c>
      <c r="O6724" s="32">
        <v>0</v>
      </c>
      <c r="P6724" s="32">
        <v>0</v>
      </c>
      <c r="Q6724" s="32">
        <v>0</v>
      </c>
      <c r="R6724" s="80">
        <v>3</v>
      </c>
    </row>
    <row r="6726" spans="2:18" x14ac:dyDescent="0.2">
      <c r="B6726" s="40" t="str">
        <f xml:space="preserve"> HYPERLINK("#'目次'!B284", "[278]")</f>
        <v>[278]</v>
      </c>
      <c r="C6726" s="23" t="s">
        <v>410</v>
      </c>
    </row>
    <row r="6727" spans="2:18" x14ac:dyDescent="0.2">
      <c r="C6727" s="186" t="s">
        <v>397</v>
      </c>
    </row>
    <row r="6729" spans="2:18" x14ac:dyDescent="0.2">
      <c r="C6729" s="23" t="s">
        <v>48</v>
      </c>
    </row>
    <row r="6730" spans="2:18" ht="48" x14ac:dyDescent="0.2">
      <c r="D6730" s="195"/>
      <c r="E6730" s="196"/>
      <c r="F6730" s="196"/>
      <c r="G6730" s="37" t="s">
        <v>15</v>
      </c>
      <c r="H6730" s="33" t="s">
        <v>347</v>
      </c>
      <c r="I6730" s="13" t="s">
        <v>348</v>
      </c>
      <c r="J6730" s="13" t="s">
        <v>349</v>
      </c>
      <c r="K6730" s="13" t="s">
        <v>350</v>
      </c>
      <c r="L6730" s="13" t="s">
        <v>351</v>
      </c>
      <c r="M6730" s="13" t="s">
        <v>352</v>
      </c>
      <c r="N6730" s="13" t="s">
        <v>353</v>
      </c>
      <c r="O6730" s="13" t="s">
        <v>354</v>
      </c>
      <c r="P6730" s="13" t="s">
        <v>355</v>
      </c>
      <c r="Q6730" s="13" t="s">
        <v>99</v>
      </c>
      <c r="R6730" s="38" t="s">
        <v>18</v>
      </c>
    </row>
    <row r="6731" spans="2:18" x14ac:dyDescent="0.2">
      <c r="D6731" s="197"/>
      <c r="E6731" s="198"/>
      <c r="F6731" s="198"/>
      <c r="G6731" s="35"/>
      <c r="H6731" s="39"/>
      <c r="I6731" s="14"/>
      <c r="J6731" s="14"/>
      <c r="K6731" s="14"/>
      <c r="L6731" s="14"/>
      <c r="M6731" s="14"/>
      <c r="N6731" s="14"/>
      <c r="O6731" s="14"/>
      <c r="P6731" s="14"/>
      <c r="Q6731" s="14"/>
      <c r="R6731" s="34"/>
    </row>
    <row r="6732" spans="2:18" x14ac:dyDescent="0.2">
      <c r="D6732" s="56"/>
      <c r="E6732" s="58" t="s">
        <v>15</v>
      </c>
      <c r="F6732" s="46"/>
      <c r="G6732" s="36">
        <v>53</v>
      </c>
      <c r="H6732" s="17">
        <v>4</v>
      </c>
      <c r="I6732" s="17">
        <v>3</v>
      </c>
      <c r="J6732" s="17">
        <v>2</v>
      </c>
      <c r="K6732" s="17">
        <v>0</v>
      </c>
      <c r="L6732" s="17">
        <v>0</v>
      </c>
      <c r="M6732" s="17">
        <v>0</v>
      </c>
      <c r="N6732" s="17">
        <v>0</v>
      </c>
      <c r="O6732" s="17">
        <v>0</v>
      </c>
      <c r="P6732" s="17">
        <v>0</v>
      </c>
      <c r="Q6732" s="17">
        <v>2</v>
      </c>
      <c r="R6732" s="47">
        <v>42</v>
      </c>
    </row>
    <row r="6733" spans="2:18" x14ac:dyDescent="0.2">
      <c r="D6733" s="199" t="s">
        <v>49</v>
      </c>
      <c r="E6733" s="22" t="s">
        <v>50</v>
      </c>
      <c r="F6733" s="21"/>
      <c r="G6733" s="19">
        <v>1</v>
      </c>
      <c r="H6733" s="27">
        <v>0</v>
      </c>
      <c r="I6733" s="3">
        <v>0</v>
      </c>
      <c r="J6733" s="3">
        <v>0</v>
      </c>
      <c r="K6733" s="3">
        <v>0</v>
      </c>
      <c r="L6733" s="3">
        <v>0</v>
      </c>
      <c r="M6733" s="3">
        <v>0</v>
      </c>
      <c r="N6733" s="3">
        <v>0</v>
      </c>
      <c r="O6733" s="3">
        <v>0</v>
      </c>
      <c r="P6733" s="3">
        <v>0</v>
      </c>
      <c r="Q6733" s="3">
        <v>0</v>
      </c>
      <c r="R6733" s="26">
        <v>1</v>
      </c>
    </row>
    <row r="6734" spans="2:18" x14ac:dyDescent="0.2">
      <c r="D6734" s="200"/>
      <c r="E6734" s="4" t="s">
        <v>51</v>
      </c>
      <c r="F6734" s="5"/>
      <c r="G6734" s="6">
        <v>7</v>
      </c>
      <c r="H6734" s="8">
        <v>0</v>
      </c>
      <c r="I6734" s="1">
        <v>0</v>
      </c>
      <c r="J6734" s="1">
        <v>1</v>
      </c>
      <c r="K6734" s="1">
        <v>0</v>
      </c>
      <c r="L6734" s="1">
        <v>0</v>
      </c>
      <c r="M6734" s="1">
        <v>0</v>
      </c>
      <c r="N6734" s="1">
        <v>0</v>
      </c>
      <c r="O6734" s="1">
        <v>0</v>
      </c>
      <c r="P6734" s="1">
        <v>0</v>
      </c>
      <c r="Q6734" s="1">
        <v>0</v>
      </c>
      <c r="R6734" s="9">
        <v>6</v>
      </c>
    </row>
    <row r="6735" spans="2:18" x14ac:dyDescent="0.2">
      <c r="D6735" s="200"/>
      <c r="E6735" s="4" t="s">
        <v>52</v>
      </c>
      <c r="F6735" s="5"/>
      <c r="G6735" s="6">
        <v>0</v>
      </c>
      <c r="H6735" s="8">
        <v>0</v>
      </c>
      <c r="I6735" s="1">
        <v>0</v>
      </c>
      <c r="J6735" s="1">
        <v>0</v>
      </c>
      <c r="K6735" s="1">
        <v>0</v>
      </c>
      <c r="L6735" s="1">
        <v>0</v>
      </c>
      <c r="M6735" s="1">
        <v>0</v>
      </c>
      <c r="N6735" s="1">
        <v>0</v>
      </c>
      <c r="O6735" s="1">
        <v>0</v>
      </c>
      <c r="P6735" s="1">
        <v>0</v>
      </c>
      <c r="Q6735" s="1">
        <v>0</v>
      </c>
      <c r="R6735" s="9">
        <v>0</v>
      </c>
    </row>
    <row r="6736" spans="2:18" x14ac:dyDescent="0.2">
      <c r="D6736" s="200"/>
      <c r="E6736" s="4" t="s">
        <v>53</v>
      </c>
      <c r="F6736" s="5"/>
      <c r="G6736" s="6">
        <v>2</v>
      </c>
      <c r="H6736" s="8">
        <v>0</v>
      </c>
      <c r="I6736" s="1">
        <v>0</v>
      </c>
      <c r="J6736" s="1">
        <v>0</v>
      </c>
      <c r="K6736" s="1">
        <v>0</v>
      </c>
      <c r="L6736" s="1">
        <v>0</v>
      </c>
      <c r="M6736" s="1">
        <v>0</v>
      </c>
      <c r="N6736" s="1">
        <v>0</v>
      </c>
      <c r="O6736" s="1">
        <v>0</v>
      </c>
      <c r="P6736" s="1">
        <v>0</v>
      </c>
      <c r="Q6736" s="1">
        <v>1</v>
      </c>
      <c r="R6736" s="9">
        <v>1</v>
      </c>
    </row>
    <row r="6737" spans="4:18" x14ac:dyDescent="0.2">
      <c r="D6737" s="200"/>
      <c r="E6737" s="4" t="s">
        <v>54</v>
      </c>
      <c r="F6737" s="5"/>
      <c r="G6737" s="6">
        <v>10</v>
      </c>
      <c r="H6737" s="8">
        <v>2</v>
      </c>
      <c r="I6737" s="1">
        <v>1</v>
      </c>
      <c r="J6737" s="1">
        <v>0</v>
      </c>
      <c r="K6737" s="1">
        <v>0</v>
      </c>
      <c r="L6737" s="1">
        <v>0</v>
      </c>
      <c r="M6737" s="1">
        <v>0</v>
      </c>
      <c r="N6737" s="1">
        <v>0</v>
      </c>
      <c r="O6737" s="1">
        <v>0</v>
      </c>
      <c r="P6737" s="1">
        <v>0</v>
      </c>
      <c r="Q6737" s="1">
        <v>0</v>
      </c>
      <c r="R6737" s="9">
        <v>7</v>
      </c>
    </row>
    <row r="6738" spans="4:18" x14ac:dyDescent="0.2">
      <c r="D6738" s="200"/>
      <c r="E6738" s="4" t="s">
        <v>55</v>
      </c>
      <c r="F6738" s="5"/>
      <c r="G6738" s="6">
        <v>6</v>
      </c>
      <c r="H6738" s="8">
        <v>0</v>
      </c>
      <c r="I6738" s="1">
        <v>0</v>
      </c>
      <c r="J6738" s="1">
        <v>0</v>
      </c>
      <c r="K6738" s="1">
        <v>0</v>
      </c>
      <c r="L6738" s="1">
        <v>0</v>
      </c>
      <c r="M6738" s="1">
        <v>0</v>
      </c>
      <c r="N6738" s="1">
        <v>0</v>
      </c>
      <c r="O6738" s="1">
        <v>0</v>
      </c>
      <c r="P6738" s="1">
        <v>0</v>
      </c>
      <c r="Q6738" s="1">
        <v>0</v>
      </c>
      <c r="R6738" s="9">
        <v>6</v>
      </c>
    </row>
    <row r="6739" spans="4:18" x14ac:dyDescent="0.2">
      <c r="D6739" s="200"/>
      <c r="E6739" s="4" t="s">
        <v>56</v>
      </c>
      <c r="F6739" s="5"/>
      <c r="G6739" s="6">
        <v>5</v>
      </c>
      <c r="H6739" s="8">
        <v>1</v>
      </c>
      <c r="I6739" s="1">
        <v>0</v>
      </c>
      <c r="J6739" s="1">
        <v>0</v>
      </c>
      <c r="K6739" s="1">
        <v>0</v>
      </c>
      <c r="L6739" s="1">
        <v>0</v>
      </c>
      <c r="M6739" s="1">
        <v>0</v>
      </c>
      <c r="N6739" s="1">
        <v>0</v>
      </c>
      <c r="O6739" s="1">
        <v>0</v>
      </c>
      <c r="P6739" s="1">
        <v>0</v>
      </c>
      <c r="Q6739" s="1">
        <v>1</v>
      </c>
      <c r="R6739" s="9">
        <v>3</v>
      </c>
    </row>
    <row r="6740" spans="4:18" x14ac:dyDescent="0.2">
      <c r="D6740" s="200"/>
      <c r="E6740" s="4" t="s">
        <v>57</v>
      </c>
      <c r="F6740" s="5"/>
      <c r="G6740" s="6">
        <v>4</v>
      </c>
      <c r="H6740" s="8">
        <v>0</v>
      </c>
      <c r="I6740" s="1">
        <v>0</v>
      </c>
      <c r="J6740" s="1">
        <v>0</v>
      </c>
      <c r="K6740" s="1">
        <v>0</v>
      </c>
      <c r="L6740" s="1">
        <v>0</v>
      </c>
      <c r="M6740" s="1">
        <v>0</v>
      </c>
      <c r="N6740" s="1">
        <v>0</v>
      </c>
      <c r="O6740" s="1">
        <v>0</v>
      </c>
      <c r="P6740" s="1">
        <v>0</v>
      </c>
      <c r="Q6740" s="1">
        <v>0</v>
      </c>
      <c r="R6740" s="9">
        <v>4</v>
      </c>
    </row>
    <row r="6741" spans="4:18" x14ac:dyDescent="0.2">
      <c r="D6741" s="200"/>
      <c r="E6741" s="4" t="s">
        <v>58</v>
      </c>
      <c r="F6741" s="5"/>
      <c r="G6741" s="6">
        <v>16</v>
      </c>
      <c r="H6741" s="8">
        <v>1</v>
      </c>
      <c r="I6741" s="1">
        <v>2</v>
      </c>
      <c r="J6741" s="1">
        <v>1</v>
      </c>
      <c r="K6741" s="1">
        <v>0</v>
      </c>
      <c r="L6741" s="1">
        <v>0</v>
      </c>
      <c r="M6741" s="1">
        <v>0</v>
      </c>
      <c r="N6741" s="1">
        <v>0</v>
      </c>
      <c r="O6741" s="1">
        <v>0</v>
      </c>
      <c r="P6741" s="1">
        <v>0</v>
      </c>
      <c r="Q6741" s="1">
        <v>0</v>
      </c>
      <c r="R6741" s="9">
        <v>12</v>
      </c>
    </row>
    <row r="6742" spans="4:18" x14ac:dyDescent="0.2">
      <c r="D6742" s="200"/>
      <c r="E6742" s="4" t="s">
        <v>59</v>
      </c>
      <c r="F6742" s="5"/>
      <c r="G6742" s="6">
        <v>2</v>
      </c>
      <c r="H6742" s="8">
        <v>0</v>
      </c>
      <c r="I6742" s="1">
        <v>0</v>
      </c>
      <c r="J6742" s="1">
        <v>0</v>
      </c>
      <c r="K6742" s="1">
        <v>0</v>
      </c>
      <c r="L6742" s="1">
        <v>0</v>
      </c>
      <c r="M6742" s="1">
        <v>0</v>
      </c>
      <c r="N6742" s="1">
        <v>0</v>
      </c>
      <c r="O6742" s="1">
        <v>0</v>
      </c>
      <c r="P6742" s="1">
        <v>0</v>
      </c>
      <c r="Q6742" s="1">
        <v>0</v>
      </c>
      <c r="R6742" s="9">
        <v>2</v>
      </c>
    </row>
    <row r="6743" spans="4:18" x14ac:dyDescent="0.2">
      <c r="D6743" s="199" t="s">
        <v>60</v>
      </c>
      <c r="E6743" s="22" t="s">
        <v>61</v>
      </c>
      <c r="F6743" s="21"/>
      <c r="G6743" s="19">
        <v>7</v>
      </c>
      <c r="H6743" s="27">
        <v>0</v>
      </c>
      <c r="I6743" s="3">
        <v>1</v>
      </c>
      <c r="J6743" s="3">
        <v>0</v>
      </c>
      <c r="K6743" s="3">
        <v>0</v>
      </c>
      <c r="L6743" s="3">
        <v>0</v>
      </c>
      <c r="M6743" s="3">
        <v>0</v>
      </c>
      <c r="N6743" s="3">
        <v>0</v>
      </c>
      <c r="O6743" s="3">
        <v>0</v>
      </c>
      <c r="P6743" s="3">
        <v>0</v>
      </c>
      <c r="Q6743" s="3">
        <v>0</v>
      </c>
      <c r="R6743" s="26">
        <v>6</v>
      </c>
    </row>
    <row r="6744" spans="4:18" x14ac:dyDescent="0.2">
      <c r="D6744" s="200"/>
      <c r="E6744" s="4" t="s">
        <v>62</v>
      </c>
      <c r="F6744" s="5"/>
      <c r="G6744" s="6">
        <v>6</v>
      </c>
      <c r="H6744" s="8">
        <v>0</v>
      </c>
      <c r="I6744" s="1">
        <v>0</v>
      </c>
      <c r="J6744" s="1">
        <v>0</v>
      </c>
      <c r="K6744" s="1">
        <v>0</v>
      </c>
      <c r="L6744" s="1">
        <v>0</v>
      </c>
      <c r="M6744" s="1">
        <v>0</v>
      </c>
      <c r="N6744" s="1">
        <v>0</v>
      </c>
      <c r="O6744" s="1">
        <v>0</v>
      </c>
      <c r="P6744" s="1">
        <v>0</v>
      </c>
      <c r="Q6744" s="1">
        <v>0</v>
      </c>
      <c r="R6744" s="9">
        <v>6</v>
      </c>
    </row>
    <row r="6745" spans="4:18" x14ac:dyDescent="0.2">
      <c r="D6745" s="200"/>
      <c r="E6745" s="4" t="s">
        <v>63</v>
      </c>
      <c r="F6745" s="5"/>
      <c r="G6745" s="6">
        <v>10</v>
      </c>
      <c r="H6745" s="8">
        <v>3</v>
      </c>
      <c r="I6745" s="1">
        <v>0</v>
      </c>
      <c r="J6745" s="1">
        <v>1</v>
      </c>
      <c r="K6745" s="1">
        <v>0</v>
      </c>
      <c r="L6745" s="1">
        <v>0</v>
      </c>
      <c r="M6745" s="1">
        <v>0</v>
      </c>
      <c r="N6745" s="1">
        <v>0</v>
      </c>
      <c r="O6745" s="1">
        <v>0</v>
      </c>
      <c r="P6745" s="1">
        <v>0</v>
      </c>
      <c r="Q6745" s="1">
        <v>0</v>
      </c>
      <c r="R6745" s="9">
        <v>6</v>
      </c>
    </row>
    <row r="6746" spans="4:18" x14ac:dyDescent="0.2">
      <c r="D6746" s="200"/>
      <c r="E6746" s="4" t="s">
        <v>64</v>
      </c>
      <c r="F6746" s="5"/>
      <c r="G6746" s="6">
        <v>4</v>
      </c>
      <c r="H6746" s="8">
        <v>1</v>
      </c>
      <c r="I6746" s="1">
        <v>0</v>
      </c>
      <c r="J6746" s="1">
        <v>0</v>
      </c>
      <c r="K6746" s="1">
        <v>0</v>
      </c>
      <c r="L6746" s="1">
        <v>0</v>
      </c>
      <c r="M6746" s="1">
        <v>0</v>
      </c>
      <c r="N6746" s="1">
        <v>0</v>
      </c>
      <c r="O6746" s="1">
        <v>0</v>
      </c>
      <c r="P6746" s="1">
        <v>0</v>
      </c>
      <c r="Q6746" s="1">
        <v>0</v>
      </c>
      <c r="R6746" s="9">
        <v>3</v>
      </c>
    </row>
    <row r="6747" spans="4:18" x14ac:dyDescent="0.2">
      <c r="D6747" s="200"/>
      <c r="E6747" s="4" t="s">
        <v>65</v>
      </c>
      <c r="F6747" s="5"/>
      <c r="G6747" s="6">
        <v>6</v>
      </c>
      <c r="H6747" s="8">
        <v>0</v>
      </c>
      <c r="I6747" s="1">
        <v>0</v>
      </c>
      <c r="J6747" s="1">
        <v>0</v>
      </c>
      <c r="K6747" s="1">
        <v>0</v>
      </c>
      <c r="L6747" s="1">
        <v>0</v>
      </c>
      <c r="M6747" s="1">
        <v>0</v>
      </c>
      <c r="N6747" s="1">
        <v>0</v>
      </c>
      <c r="O6747" s="1">
        <v>0</v>
      </c>
      <c r="P6747" s="1">
        <v>0</v>
      </c>
      <c r="Q6747" s="1">
        <v>1</v>
      </c>
      <c r="R6747" s="9">
        <v>5</v>
      </c>
    </row>
    <row r="6748" spans="4:18" x14ac:dyDescent="0.2">
      <c r="D6748" s="200"/>
      <c r="E6748" s="4" t="s">
        <v>66</v>
      </c>
      <c r="F6748" s="5"/>
      <c r="G6748" s="6">
        <v>4</v>
      </c>
      <c r="H6748" s="8">
        <v>0</v>
      </c>
      <c r="I6748" s="1">
        <v>0</v>
      </c>
      <c r="J6748" s="1">
        <v>1</v>
      </c>
      <c r="K6748" s="1">
        <v>0</v>
      </c>
      <c r="L6748" s="1">
        <v>0</v>
      </c>
      <c r="M6748" s="1">
        <v>0</v>
      </c>
      <c r="N6748" s="1">
        <v>0</v>
      </c>
      <c r="O6748" s="1">
        <v>0</v>
      </c>
      <c r="P6748" s="1">
        <v>0</v>
      </c>
      <c r="Q6748" s="1">
        <v>0</v>
      </c>
      <c r="R6748" s="9">
        <v>3</v>
      </c>
    </row>
    <row r="6749" spans="4:18" x14ac:dyDescent="0.2">
      <c r="D6749" s="200"/>
      <c r="E6749" s="4" t="s">
        <v>67</v>
      </c>
      <c r="F6749" s="5"/>
      <c r="G6749" s="6">
        <v>7</v>
      </c>
      <c r="H6749" s="8">
        <v>0</v>
      </c>
      <c r="I6749" s="1">
        <v>1</v>
      </c>
      <c r="J6749" s="1">
        <v>0</v>
      </c>
      <c r="K6749" s="1">
        <v>0</v>
      </c>
      <c r="L6749" s="1">
        <v>0</v>
      </c>
      <c r="M6749" s="1">
        <v>0</v>
      </c>
      <c r="N6749" s="1">
        <v>0</v>
      </c>
      <c r="O6749" s="1">
        <v>0</v>
      </c>
      <c r="P6749" s="1">
        <v>0</v>
      </c>
      <c r="Q6749" s="1">
        <v>1</v>
      </c>
      <c r="R6749" s="9">
        <v>5</v>
      </c>
    </row>
    <row r="6750" spans="4:18" x14ac:dyDescent="0.2">
      <c r="D6750" s="200"/>
      <c r="E6750" s="4" t="s">
        <v>68</v>
      </c>
      <c r="F6750" s="5"/>
      <c r="G6750" s="6">
        <v>0</v>
      </c>
      <c r="H6750" s="8">
        <v>0</v>
      </c>
      <c r="I6750" s="1">
        <v>0</v>
      </c>
      <c r="J6750" s="1">
        <v>0</v>
      </c>
      <c r="K6750" s="1">
        <v>0</v>
      </c>
      <c r="L6750" s="1">
        <v>0</v>
      </c>
      <c r="M6750" s="1">
        <v>0</v>
      </c>
      <c r="N6750" s="1">
        <v>0</v>
      </c>
      <c r="O6750" s="1">
        <v>0</v>
      </c>
      <c r="P6750" s="1">
        <v>0</v>
      </c>
      <c r="Q6750" s="1">
        <v>0</v>
      </c>
      <c r="R6750" s="9">
        <v>0</v>
      </c>
    </row>
    <row r="6751" spans="4:18" x14ac:dyDescent="0.2">
      <c r="D6751" s="200"/>
      <c r="E6751" s="4" t="s">
        <v>69</v>
      </c>
      <c r="F6751" s="5"/>
      <c r="G6751" s="6">
        <v>2</v>
      </c>
      <c r="H6751" s="8">
        <v>0</v>
      </c>
      <c r="I6751" s="1">
        <v>0</v>
      </c>
      <c r="J6751" s="1">
        <v>0</v>
      </c>
      <c r="K6751" s="1">
        <v>0</v>
      </c>
      <c r="L6751" s="1">
        <v>0</v>
      </c>
      <c r="M6751" s="1">
        <v>0</v>
      </c>
      <c r="N6751" s="1">
        <v>0</v>
      </c>
      <c r="O6751" s="1">
        <v>0</v>
      </c>
      <c r="P6751" s="1">
        <v>0</v>
      </c>
      <c r="Q6751" s="1">
        <v>0</v>
      </c>
      <c r="R6751" s="9">
        <v>2</v>
      </c>
    </row>
    <row r="6752" spans="4:18" x14ac:dyDescent="0.2">
      <c r="D6752" s="93" t="s">
        <v>70</v>
      </c>
      <c r="E6752" s="89" t="s">
        <v>18</v>
      </c>
      <c r="F6752" s="92"/>
      <c r="G6752" s="94">
        <v>0</v>
      </c>
      <c r="H6752" s="122">
        <v>0</v>
      </c>
      <c r="I6752" s="63">
        <v>0</v>
      </c>
      <c r="J6752" s="63">
        <v>0</v>
      </c>
      <c r="K6752" s="63">
        <v>0</v>
      </c>
      <c r="L6752" s="63">
        <v>0</v>
      </c>
      <c r="M6752" s="63">
        <v>0</v>
      </c>
      <c r="N6752" s="63">
        <v>0</v>
      </c>
      <c r="O6752" s="63">
        <v>0</v>
      </c>
      <c r="P6752" s="63">
        <v>0</v>
      </c>
      <c r="Q6752" s="63">
        <v>0</v>
      </c>
      <c r="R6752" s="121">
        <v>0</v>
      </c>
    </row>
    <row r="6754" spans="2:18" x14ac:dyDescent="0.2">
      <c r="B6754" s="40" t="str">
        <f xml:space="preserve"> HYPERLINK("#'目次'!B285", "[279]")</f>
        <v>[279]</v>
      </c>
      <c r="C6754" s="23" t="s">
        <v>410</v>
      </c>
    </row>
    <row r="6755" spans="2:18" x14ac:dyDescent="0.2">
      <c r="C6755" s="186" t="s">
        <v>397</v>
      </c>
    </row>
    <row r="6757" spans="2:18" x14ac:dyDescent="0.2">
      <c r="C6757" s="23" t="s">
        <v>73</v>
      </c>
    </row>
    <row r="6758" spans="2:18" ht="48" x14ac:dyDescent="0.2">
      <c r="D6758" s="195"/>
      <c r="E6758" s="196"/>
      <c r="F6758" s="196"/>
      <c r="G6758" s="37" t="s">
        <v>15</v>
      </c>
      <c r="H6758" s="33" t="s">
        <v>347</v>
      </c>
      <c r="I6758" s="13" t="s">
        <v>348</v>
      </c>
      <c r="J6758" s="13" t="s">
        <v>349</v>
      </c>
      <c r="K6758" s="13" t="s">
        <v>350</v>
      </c>
      <c r="L6758" s="13" t="s">
        <v>351</v>
      </c>
      <c r="M6758" s="13" t="s">
        <v>352</v>
      </c>
      <c r="N6758" s="13" t="s">
        <v>353</v>
      </c>
      <c r="O6758" s="13" t="s">
        <v>354</v>
      </c>
      <c r="P6758" s="13" t="s">
        <v>355</v>
      </c>
      <c r="Q6758" s="13" t="s">
        <v>99</v>
      </c>
      <c r="R6758" s="38" t="s">
        <v>18</v>
      </c>
    </row>
    <row r="6759" spans="2:18" x14ac:dyDescent="0.2">
      <c r="D6759" s="197"/>
      <c r="E6759" s="198"/>
      <c r="F6759" s="198"/>
      <c r="G6759" s="35"/>
      <c r="H6759" s="39"/>
      <c r="I6759" s="14"/>
      <c r="J6759" s="14"/>
      <c r="K6759" s="14"/>
      <c r="L6759" s="14"/>
      <c r="M6759" s="14"/>
      <c r="N6759" s="14"/>
      <c r="O6759" s="14"/>
      <c r="P6759" s="14"/>
      <c r="Q6759" s="14"/>
      <c r="R6759" s="34"/>
    </row>
    <row r="6760" spans="2:18" x14ac:dyDescent="0.2">
      <c r="D6760" s="56"/>
      <c r="E6760" s="58" t="s">
        <v>15</v>
      </c>
      <c r="F6760" s="46"/>
      <c r="G6760" s="36">
        <v>53</v>
      </c>
      <c r="H6760" s="17">
        <v>4</v>
      </c>
      <c r="I6760" s="17">
        <v>3</v>
      </c>
      <c r="J6760" s="17">
        <v>2</v>
      </c>
      <c r="K6760" s="17">
        <v>0</v>
      </c>
      <c r="L6760" s="17">
        <v>0</v>
      </c>
      <c r="M6760" s="17">
        <v>0</v>
      </c>
      <c r="N6760" s="17">
        <v>0</v>
      </c>
      <c r="O6760" s="17">
        <v>0</v>
      </c>
      <c r="P6760" s="17">
        <v>0</v>
      </c>
      <c r="Q6760" s="17">
        <v>2</v>
      </c>
      <c r="R6760" s="47">
        <v>42</v>
      </c>
    </row>
    <row r="6761" spans="2:18" x14ac:dyDescent="0.2">
      <c r="D6761" s="199" t="s">
        <v>74</v>
      </c>
      <c r="E6761" s="22" t="s">
        <v>75</v>
      </c>
      <c r="F6761" s="21"/>
      <c r="G6761" s="19">
        <v>28</v>
      </c>
      <c r="H6761" s="27">
        <v>2</v>
      </c>
      <c r="I6761" s="3">
        <v>2</v>
      </c>
      <c r="J6761" s="3">
        <v>1</v>
      </c>
      <c r="K6761" s="3">
        <v>0</v>
      </c>
      <c r="L6761" s="3">
        <v>0</v>
      </c>
      <c r="M6761" s="3">
        <v>0</v>
      </c>
      <c r="N6761" s="3">
        <v>0</v>
      </c>
      <c r="O6761" s="3">
        <v>0</v>
      </c>
      <c r="P6761" s="3">
        <v>0</v>
      </c>
      <c r="Q6761" s="3">
        <v>1</v>
      </c>
      <c r="R6761" s="26">
        <v>22</v>
      </c>
    </row>
    <row r="6762" spans="2:18" x14ac:dyDescent="0.2">
      <c r="D6762" s="200"/>
      <c r="E6762" s="4" t="s">
        <v>34</v>
      </c>
      <c r="F6762" s="5"/>
      <c r="G6762" s="6">
        <v>7</v>
      </c>
      <c r="H6762" s="8">
        <v>0</v>
      </c>
      <c r="I6762" s="1">
        <v>1</v>
      </c>
      <c r="J6762" s="1">
        <v>0</v>
      </c>
      <c r="K6762" s="1">
        <v>0</v>
      </c>
      <c r="L6762" s="1">
        <v>0</v>
      </c>
      <c r="M6762" s="1">
        <v>0</v>
      </c>
      <c r="N6762" s="1">
        <v>0</v>
      </c>
      <c r="O6762" s="1">
        <v>0</v>
      </c>
      <c r="P6762" s="1">
        <v>0</v>
      </c>
      <c r="Q6762" s="1">
        <v>0</v>
      </c>
      <c r="R6762" s="9">
        <v>6</v>
      </c>
    </row>
    <row r="6763" spans="2:18" x14ac:dyDescent="0.2">
      <c r="D6763" s="200"/>
      <c r="E6763" s="4" t="s">
        <v>35</v>
      </c>
      <c r="F6763" s="5"/>
      <c r="G6763" s="6">
        <v>3</v>
      </c>
      <c r="H6763" s="8">
        <v>0</v>
      </c>
      <c r="I6763" s="1">
        <v>0</v>
      </c>
      <c r="J6763" s="1">
        <v>0</v>
      </c>
      <c r="K6763" s="1">
        <v>0</v>
      </c>
      <c r="L6763" s="1">
        <v>0</v>
      </c>
      <c r="M6763" s="1">
        <v>0</v>
      </c>
      <c r="N6763" s="1">
        <v>0</v>
      </c>
      <c r="O6763" s="1">
        <v>0</v>
      </c>
      <c r="P6763" s="1">
        <v>0</v>
      </c>
      <c r="Q6763" s="1">
        <v>0</v>
      </c>
      <c r="R6763" s="9">
        <v>3</v>
      </c>
    </row>
    <row r="6764" spans="2:18" x14ac:dyDescent="0.2">
      <c r="D6764" s="200"/>
      <c r="E6764" s="4" t="s">
        <v>36</v>
      </c>
      <c r="F6764" s="5"/>
      <c r="G6764" s="6">
        <v>4</v>
      </c>
      <c r="H6764" s="8">
        <v>1</v>
      </c>
      <c r="I6764" s="1">
        <v>0</v>
      </c>
      <c r="J6764" s="1">
        <v>1</v>
      </c>
      <c r="K6764" s="1">
        <v>0</v>
      </c>
      <c r="L6764" s="1">
        <v>0</v>
      </c>
      <c r="M6764" s="1">
        <v>0</v>
      </c>
      <c r="N6764" s="1">
        <v>0</v>
      </c>
      <c r="O6764" s="1">
        <v>0</v>
      </c>
      <c r="P6764" s="1">
        <v>0</v>
      </c>
      <c r="Q6764" s="1">
        <v>0</v>
      </c>
      <c r="R6764" s="9">
        <v>2</v>
      </c>
    </row>
    <row r="6765" spans="2:18" x14ac:dyDescent="0.2">
      <c r="D6765" s="200"/>
      <c r="E6765" s="4" t="s">
        <v>37</v>
      </c>
      <c r="F6765" s="5"/>
      <c r="G6765" s="6">
        <v>8</v>
      </c>
      <c r="H6765" s="8">
        <v>0</v>
      </c>
      <c r="I6765" s="1">
        <v>1</v>
      </c>
      <c r="J6765" s="1">
        <v>0</v>
      </c>
      <c r="K6765" s="1">
        <v>0</v>
      </c>
      <c r="L6765" s="1">
        <v>0</v>
      </c>
      <c r="M6765" s="1">
        <v>0</v>
      </c>
      <c r="N6765" s="1">
        <v>0</v>
      </c>
      <c r="O6765" s="1">
        <v>0</v>
      </c>
      <c r="P6765" s="1">
        <v>0</v>
      </c>
      <c r="Q6765" s="1">
        <v>0</v>
      </c>
      <c r="R6765" s="9">
        <v>7</v>
      </c>
    </row>
    <row r="6766" spans="2:18" x14ac:dyDescent="0.2">
      <c r="D6766" s="200"/>
      <c r="E6766" s="4" t="s">
        <v>38</v>
      </c>
      <c r="F6766" s="5"/>
      <c r="G6766" s="6">
        <v>2</v>
      </c>
      <c r="H6766" s="8">
        <v>0</v>
      </c>
      <c r="I6766" s="1">
        <v>0</v>
      </c>
      <c r="J6766" s="1">
        <v>0</v>
      </c>
      <c r="K6766" s="1">
        <v>0</v>
      </c>
      <c r="L6766" s="1">
        <v>0</v>
      </c>
      <c r="M6766" s="1">
        <v>0</v>
      </c>
      <c r="N6766" s="1">
        <v>0</v>
      </c>
      <c r="O6766" s="1">
        <v>0</v>
      </c>
      <c r="P6766" s="1">
        <v>0</v>
      </c>
      <c r="Q6766" s="1">
        <v>1</v>
      </c>
      <c r="R6766" s="9">
        <v>1</v>
      </c>
    </row>
    <row r="6767" spans="2:18" x14ac:dyDescent="0.2">
      <c r="D6767" s="200"/>
      <c r="E6767" s="4" t="s">
        <v>39</v>
      </c>
      <c r="F6767" s="5"/>
      <c r="G6767" s="6">
        <v>1</v>
      </c>
      <c r="H6767" s="8">
        <v>0</v>
      </c>
      <c r="I6767" s="1">
        <v>0</v>
      </c>
      <c r="J6767" s="1">
        <v>0</v>
      </c>
      <c r="K6767" s="1">
        <v>0</v>
      </c>
      <c r="L6767" s="1">
        <v>0</v>
      </c>
      <c r="M6767" s="1">
        <v>0</v>
      </c>
      <c r="N6767" s="1">
        <v>0</v>
      </c>
      <c r="O6767" s="1">
        <v>0</v>
      </c>
      <c r="P6767" s="1">
        <v>0</v>
      </c>
      <c r="Q6767" s="1">
        <v>0</v>
      </c>
      <c r="R6767" s="9">
        <v>1</v>
      </c>
    </row>
    <row r="6768" spans="2:18" x14ac:dyDescent="0.2">
      <c r="D6768" s="200"/>
      <c r="E6768" s="4" t="s">
        <v>40</v>
      </c>
      <c r="F6768" s="5"/>
      <c r="G6768" s="6">
        <v>3</v>
      </c>
      <c r="H6768" s="8">
        <v>1</v>
      </c>
      <c r="I6768" s="1">
        <v>0</v>
      </c>
      <c r="J6768" s="1">
        <v>0</v>
      </c>
      <c r="K6768" s="1">
        <v>0</v>
      </c>
      <c r="L6768" s="1">
        <v>0</v>
      </c>
      <c r="M6768" s="1">
        <v>0</v>
      </c>
      <c r="N6768" s="1">
        <v>0</v>
      </c>
      <c r="O6768" s="1">
        <v>0</v>
      </c>
      <c r="P6768" s="1">
        <v>0</v>
      </c>
      <c r="Q6768" s="1">
        <v>0</v>
      </c>
      <c r="R6768" s="9">
        <v>2</v>
      </c>
    </row>
    <row r="6769" spans="2:18" x14ac:dyDescent="0.2">
      <c r="D6769" s="199" t="s">
        <v>76</v>
      </c>
      <c r="E6769" s="22" t="s">
        <v>77</v>
      </c>
      <c r="F6769" s="21"/>
      <c r="G6769" s="19">
        <v>25</v>
      </c>
      <c r="H6769" s="27">
        <v>2</v>
      </c>
      <c r="I6769" s="3">
        <v>1</v>
      </c>
      <c r="J6769" s="3">
        <v>1</v>
      </c>
      <c r="K6769" s="3">
        <v>0</v>
      </c>
      <c r="L6769" s="3">
        <v>0</v>
      </c>
      <c r="M6769" s="3">
        <v>0</v>
      </c>
      <c r="N6769" s="3">
        <v>0</v>
      </c>
      <c r="O6769" s="3">
        <v>0</v>
      </c>
      <c r="P6769" s="3">
        <v>0</v>
      </c>
      <c r="Q6769" s="3">
        <v>1</v>
      </c>
      <c r="R6769" s="26">
        <v>20</v>
      </c>
    </row>
    <row r="6770" spans="2:18" x14ac:dyDescent="0.2">
      <c r="D6770" s="200"/>
      <c r="E6770" s="4" t="s">
        <v>34</v>
      </c>
      <c r="F6770" s="5"/>
      <c r="G6770" s="6">
        <v>5</v>
      </c>
      <c r="H6770" s="8">
        <v>0</v>
      </c>
      <c r="I6770" s="1">
        <v>1</v>
      </c>
      <c r="J6770" s="1">
        <v>0</v>
      </c>
      <c r="K6770" s="1">
        <v>0</v>
      </c>
      <c r="L6770" s="1">
        <v>0</v>
      </c>
      <c r="M6770" s="1">
        <v>0</v>
      </c>
      <c r="N6770" s="1">
        <v>0</v>
      </c>
      <c r="O6770" s="1">
        <v>0</v>
      </c>
      <c r="P6770" s="1">
        <v>0</v>
      </c>
      <c r="Q6770" s="1">
        <v>0</v>
      </c>
      <c r="R6770" s="9">
        <v>4</v>
      </c>
    </row>
    <row r="6771" spans="2:18" x14ac:dyDescent="0.2">
      <c r="D6771" s="200"/>
      <c r="E6771" s="4" t="s">
        <v>35</v>
      </c>
      <c r="F6771" s="5"/>
      <c r="G6771" s="6">
        <v>5</v>
      </c>
      <c r="H6771" s="8">
        <v>1</v>
      </c>
      <c r="I6771" s="1">
        <v>0</v>
      </c>
      <c r="J6771" s="1">
        <v>1</v>
      </c>
      <c r="K6771" s="1">
        <v>0</v>
      </c>
      <c r="L6771" s="1">
        <v>0</v>
      </c>
      <c r="M6771" s="1">
        <v>0</v>
      </c>
      <c r="N6771" s="1">
        <v>0</v>
      </c>
      <c r="O6771" s="1">
        <v>0</v>
      </c>
      <c r="P6771" s="1">
        <v>0</v>
      </c>
      <c r="Q6771" s="1">
        <v>0</v>
      </c>
      <c r="R6771" s="9">
        <v>3</v>
      </c>
    </row>
    <row r="6772" spans="2:18" x14ac:dyDescent="0.2">
      <c r="D6772" s="200"/>
      <c r="E6772" s="4" t="s">
        <v>36</v>
      </c>
      <c r="F6772" s="5"/>
      <c r="G6772" s="6">
        <v>3</v>
      </c>
      <c r="H6772" s="8">
        <v>1</v>
      </c>
      <c r="I6772" s="1">
        <v>0</v>
      </c>
      <c r="J6772" s="1">
        <v>0</v>
      </c>
      <c r="K6772" s="1">
        <v>0</v>
      </c>
      <c r="L6772" s="1">
        <v>0</v>
      </c>
      <c r="M6772" s="1">
        <v>0</v>
      </c>
      <c r="N6772" s="1">
        <v>0</v>
      </c>
      <c r="O6772" s="1">
        <v>0</v>
      </c>
      <c r="P6772" s="1">
        <v>0</v>
      </c>
      <c r="Q6772" s="1">
        <v>0</v>
      </c>
      <c r="R6772" s="9">
        <v>2</v>
      </c>
    </row>
    <row r="6773" spans="2:18" x14ac:dyDescent="0.2">
      <c r="D6773" s="200"/>
      <c r="E6773" s="4" t="s">
        <v>37</v>
      </c>
      <c r="F6773" s="5"/>
      <c r="G6773" s="6">
        <v>4</v>
      </c>
      <c r="H6773" s="8">
        <v>0</v>
      </c>
      <c r="I6773" s="1">
        <v>0</v>
      </c>
      <c r="J6773" s="1">
        <v>0</v>
      </c>
      <c r="K6773" s="1">
        <v>0</v>
      </c>
      <c r="L6773" s="1">
        <v>0</v>
      </c>
      <c r="M6773" s="1">
        <v>0</v>
      </c>
      <c r="N6773" s="1">
        <v>0</v>
      </c>
      <c r="O6773" s="1">
        <v>0</v>
      </c>
      <c r="P6773" s="1">
        <v>0</v>
      </c>
      <c r="Q6773" s="1">
        <v>0</v>
      </c>
      <c r="R6773" s="9">
        <v>4</v>
      </c>
    </row>
    <row r="6774" spans="2:18" x14ac:dyDescent="0.2">
      <c r="D6774" s="200"/>
      <c r="E6774" s="4" t="s">
        <v>38</v>
      </c>
      <c r="F6774" s="5"/>
      <c r="G6774" s="6">
        <v>2</v>
      </c>
      <c r="H6774" s="8">
        <v>0</v>
      </c>
      <c r="I6774" s="1">
        <v>0</v>
      </c>
      <c r="J6774" s="1">
        <v>0</v>
      </c>
      <c r="K6774" s="1">
        <v>0</v>
      </c>
      <c r="L6774" s="1">
        <v>0</v>
      </c>
      <c r="M6774" s="1">
        <v>0</v>
      </c>
      <c r="N6774" s="1">
        <v>0</v>
      </c>
      <c r="O6774" s="1">
        <v>0</v>
      </c>
      <c r="P6774" s="1">
        <v>0</v>
      </c>
      <c r="Q6774" s="1">
        <v>1</v>
      </c>
      <c r="R6774" s="9">
        <v>1</v>
      </c>
    </row>
    <row r="6775" spans="2:18" x14ac:dyDescent="0.2">
      <c r="D6775" s="200"/>
      <c r="E6775" s="4" t="s">
        <v>39</v>
      </c>
      <c r="F6775" s="5"/>
      <c r="G6775" s="6">
        <v>5</v>
      </c>
      <c r="H6775" s="8">
        <v>0</v>
      </c>
      <c r="I6775" s="1">
        <v>0</v>
      </c>
      <c r="J6775" s="1">
        <v>0</v>
      </c>
      <c r="K6775" s="1">
        <v>0</v>
      </c>
      <c r="L6775" s="1">
        <v>0</v>
      </c>
      <c r="M6775" s="1">
        <v>0</v>
      </c>
      <c r="N6775" s="1">
        <v>0</v>
      </c>
      <c r="O6775" s="1">
        <v>0</v>
      </c>
      <c r="P6775" s="1">
        <v>0</v>
      </c>
      <c r="Q6775" s="1">
        <v>0</v>
      </c>
      <c r="R6775" s="9">
        <v>5</v>
      </c>
    </row>
    <row r="6776" spans="2:18" x14ac:dyDescent="0.2">
      <c r="D6776" s="201"/>
      <c r="E6776" s="57" t="s">
        <v>40</v>
      </c>
      <c r="F6776" s="59"/>
      <c r="G6776" s="55">
        <v>1</v>
      </c>
      <c r="H6776" s="77">
        <v>0</v>
      </c>
      <c r="I6776" s="32">
        <v>0</v>
      </c>
      <c r="J6776" s="32">
        <v>0</v>
      </c>
      <c r="K6776" s="32">
        <v>0</v>
      </c>
      <c r="L6776" s="32">
        <v>0</v>
      </c>
      <c r="M6776" s="32">
        <v>0</v>
      </c>
      <c r="N6776" s="32">
        <v>0</v>
      </c>
      <c r="O6776" s="32">
        <v>0</v>
      </c>
      <c r="P6776" s="32">
        <v>0</v>
      </c>
      <c r="Q6776" s="32">
        <v>0</v>
      </c>
      <c r="R6776" s="80">
        <v>1</v>
      </c>
    </row>
    <row r="6778" spans="2:18" x14ac:dyDescent="0.2">
      <c r="B6778" s="40" t="str">
        <f xml:space="preserve"> HYPERLINK("#'目次'!B286", "[280]")</f>
        <v>[280]</v>
      </c>
      <c r="C6778" s="23" t="s">
        <v>410</v>
      </c>
    </row>
    <row r="6779" spans="2:18" x14ac:dyDescent="0.2">
      <c r="C6779" s="186" t="s">
        <v>397</v>
      </c>
    </row>
    <row r="6781" spans="2:18" x14ac:dyDescent="0.2">
      <c r="C6781" s="23" t="s">
        <v>80</v>
      </c>
    </row>
    <row r="6782" spans="2:18" ht="48" x14ac:dyDescent="0.2">
      <c r="E6782" s="195"/>
      <c r="F6782" s="196"/>
      <c r="G6782" s="37" t="s">
        <v>15</v>
      </c>
      <c r="H6782" s="33" t="s">
        <v>347</v>
      </c>
      <c r="I6782" s="13" t="s">
        <v>348</v>
      </c>
      <c r="J6782" s="13" t="s">
        <v>349</v>
      </c>
      <c r="K6782" s="13" t="s">
        <v>350</v>
      </c>
      <c r="L6782" s="13" t="s">
        <v>351</v>
      </c>
      <c r="M6782" s="13" t="s">
        <v>352</v>
      </c>
      <c r="N6782" s="13" t="s">
        <v>353</v>
      </c>
      <c r="O6782" s="13" t="s">
        <v>354</v>
      </c>
      <c r="P6782" s="13" t="s">
        <v>355</v>
      </c>
      <c r="Q6782" s="13" t="s">
        <v>99</v>
      </c>
      <c r="R6782" s="38" t="s">
        <v>18</v>
      </c>
    </row>
    <row r="6783" spans="2:18" x14ac:dyDescent="0.2">
      <c r="E6783" s="197"/>
      <c r="F6783" s="198"/>
      <c r="G6783" s="35"/>
      <c r="H6783" s="39"/>
      <c r="I6783" s="14"/>
      <c r="J6783" s="14"/>
      <c r="K6783" s="14"/>
      <c r="L6783" s="14"/>
      <c r="M6783" s="14"/>
      <c r="N6783" s="14"/>
      <c r="O6783" s="14"/>
      <c r="P6783" s="14"/>
      <c r="Q6783" s="14"/>
      <c r="R6783" s="34"/>
    </row>
    <row r="6784" spans="2:18" x14ac:dyDescent="0.2">
      <c r="E6784" s="91" t="s">
        <v>15</v>
      </c>
      <c r="F6784" s="46"/>
      <c r="G6784" s="36">
        <v>53</v>
      </c>
      <c r="H6784" s="17">
        <v>4</v>
      </c>
      <c r="I6784" s="17">
        <v>3</v>
      </c>
      <c r="J6784" s="17">
        <v>2</v>
      </c>
      <c r="K6784" s="17">
        <v>0</v>
      </c>
      <c r="L6784" s="17">
        <v>0</v>
      </c>
      <c r="M6784" s="17">
        <v>0</v>
      </c>
      <c r="N6784" s="17">
        <v>0</v>
      </c>
      <c r="O6784" s="17">
        <v>0</v>
      </c>
      <c r="P6784" s="17">
        <v>0</v>
      </c>
      <c r="Q6784" s="17">
        <v>2</v>
      </c>
      <c r="R6784" s="47">
        <v>42</v>
      </c>
    </row>
    <row r="6785" spans="2:18" x14ac:dyDescent="0.2">
      <c r="E6785" s="4" t="s">
        <v>81</v>
      </c>
      <c r="F6785" s="5"/>
      <c r="G6785" s="19">
        <v>3</v>
      </c>
      <c r="H6785" s="27">
        <v>0</v>
      </c>
      <c r="I6785" s="3">
        <v>0</v>
      </c>
      <c r="J6785" s="3">
        <v>1</v>
      </c>
      <c r="K6785" s="3">
        <v>0</v>
      </c>
      <c r="L6785" s="3">
        <v>0</v>
      </c>
      <c r="M6785" s="3">
        <v>0</v>
      </c>
      <c r="N6785" s="3">
        <v>0</v>
      </c>
      <c r="O6785" s="3">
        <v>0</v>
      </c>
      <c r="P6785" s="3">
        <v>0</v>
      </c>
      <c r="Q6785" s="3">
        <v>0</v>
      </c>
      <c r="R6785" s="26">
        <v>2</v>
      </c>
    </row>
    <row r="6786" spans="2:18" x14ac:dyDescent="0.2">
      <c r="E6786" s="4" t="s">
        <v>82</v>
      </c>
      <c r="F6786" s="5"/>
      <c r="G6786" s="6">
        <v>8</v>
      </c>
      <c r="H6786" s="8">
        <v>0</v>
      </c>
      <c r="I6786" s="1">
        <v>1</v>
      </c>
      <c r="J6786" s="1">
        <v>0</v>
      </c>
      <c r="K6786" s="1">
        <v>0</v>
      </c>
      <c r="L6786" s="1">
        <v>0</v>
      </c>
      <c r="M6786" s="1">
        <v>0</v>
      </c>
      <c r="N6786" s="1">
        <v>0</v>
      </c>
      <c r="O6786" s="1">
        <v>0</v>
      </c>
      <c r="P6786" s="1">
        <v>0</v>
      </c>
      <c r="Q6786" s="1">
        <v>0</v>
      </c>
      <c r="R6786" s="9">
        <v>7</v>
      </c>
    </row>
    <row r="6787" spans="2:18" x14ac:dyDescent="0.2">
      <c r="E6787" s="4" t="s">
        <v>83</v>
      </c>
      <c r="F6787" s="5"/>
      <c r="G6787" s="6">
        <v>17</v>
      </c>
      <c r="H6787" s="8">
        <v>3</v>
      </c>
      <c r="I6787" s="1">
        <v>1</v>
      </c>
      <c r="J6787" s="1">
        <v>0</v>
      </c>
      <c r="K6787" s="1">
        <v>0</v>
      </c>
      <c r="L6787" s="1">
        <v>0</v>
      </c>
      <c r="M6787" s="1">
        <v>0</v>
      </c>
      <c r="N6787" s="1">
        <v>0</v>
      </c>
      <c r="O6787" s="1">
        <v>0</v>
      </c>
      <c r="P6787" s="1">
        <v>0</v>
      </c>
      <c r="Q6787" s="1">
        <v>2</v>
      </c>
      <c r="R6787" s="9">
        <v>11</v>
      </c>
    </row>
    <row r="6788" spans="2:18" x14ac:dyDescent="0.2">
      <c r="E6788" s="4" t="s">
        <v>84</v>
      </c>
      <c r="F6788" s="5"/>
      <c r="G6788" s="6">
        <v>0</v>
      </c>
      <c r="H6788" s="8">
        <v>0</v>
      </c>
      <c r="I6788" s="1">
        <v>0</v>
      </c>
      <c r="J6788" s="1">
        <v>0</v>
      </c>
      <c r="K6788" s="1">
        <v>0</v>
      </c>
      <c r="L6788" s="1">
        <v>0</v>
      </c>
      <c r="M6788" s="1">
        <v>0</v>
      </c>
      <c r="N6788" s="1">
        <v>0</v>
      </c>
      <c r="O6788" s="1">
        <v>0</v>
      </c>
      <c r="P6788" s="1">
        <v>0</v>
      </c>
      <c r="Q6788" s="1">
        <v>0</v>
      </c>
      <c r="R6788" s="9">
        <v>0</v>
      </c>
    </row>
    <row r="6789" spans="2:18" x14ac:dyDescent="0.2">
      <c r="E6789" s="4" t="s">
        <v>85</v>
      </c>
      <c r="F6789" s="5"/>
      <c r="G6789" s="6">
        <v>6</v>
      </c>
      <c r="H6789" s="8">
        <v>0</v>
      </c>
      <c r="I6789" s="1">
        <v>0</v>
      </c>
      <c r="J6789" s="1">
        <v>0</v>
      </c>
      <c r="K6789" s="1">
        <v>0</v>
      </c>
      <c r="L6789" s="1">
        <v>0</v>
      </c>
      <c r="M6789" s="1">
        <v>0</v>
      </c>
      <c r="N6789" s="1">
        <v>0</v>
      </c>
      <c r="O6789" s="1">
        <v>0</v>
      </c>
      <c r="P6789" s="1">
        <v>0</v>
      </c>
      <c r="Q6789" s="1">
        <v>0</v>
      </c>
      <c r="R6789" s="9">
        <v>6</v>
      </c>
    </row>
    <row r="6790" spans="2:18" x14ac:dyDescent="0.2">
      <c r="E6790" s="4" t="s">
        <v>86</v>
      </c>
      <c r="F6790" s="5"/>
      <c r="G6790" s="6">
        <v>7</v>
      </c>
      <c r="H6790" s="8">
        <v>0</v>
      </c>
      <c r="I6790" s="1">
        <v>0</v>
      </c>
      <c r="J6790" s="1">
        <v>1</v>
      </c>
      <c r="K6790" s="1">
        <v>0</v>
      </c>
      <c r="L6790" s="1">
        <v>0</v>
      </c>
      <c r="M6790" s="1">
        <v>0</v>
      </c>
      <c r="N6790" s="1">
        <v>0</v>
      </c>
      <c r="O6790" s="1">
        <v>0</v>
      </c>
      <c r="P6790" s="1">
        <v>0</v>
      </c>
      <c r="Q6790" s="1">
        <v>0</v>
      </c>
      <c r="R6790" s="9">
        <v>6</v>
      </c>
    </row>
    <row r="6791" spans="2:18" x14ac:dyDescent="0.2">
      <c r="E6791" s="4" t="s">
        <v>87</v>
      </c>
      <c r="F6791" s="5"/>
      <c r="G6791" s="6">
        <v>2</v>
      </c>
      <c r="H6791" s="8">
        <v>1</v>
      </c>
      <c r="I6791" s="1">
        <v>0</v>
      </c>
      <c r="J6791" s="1">
        <v>0</v>
      </c>
      <c r="K6791" s="1">
        <v>0</v>
      </c>
      <c r="L6791" s="1">
        <v>0</v>
      </c>
      <c r="M6791" s="1">
        <v>0</v>
      </c>
      <c r="N6791" s="1">
        <v>0</v>
      </c>
      <c r="O6791" s="1">
        <v>0</v>
      </c>
      <c r="P6791" s="1">
        <v>0</v>
      </c>
      <c r="Q6791" s="1">
        <v>0</v>
      </c>
      <c r="R6791" s="9">
        <v>1</v>
      </c>
    </row>
    <row r="6792" spans="2:18" x14ac:dyDescent="0.2">
      <c r="E6792" s="4" t="s">
        <v>88</v>
      </c>
      <c r="F6792" s="5"/>
      <c r="G6792" s="6">
        <v>3</v>
      </c>
      <c r="H6792" s="8">
        <v>0</v>
      </c>
      <c r="I6792" s="1">
        <v>1</v>
      </c>
      <c r="J6792" s="1">
        <v>0</v>
      </c>
      <c r="K6792" s="1">
        <v>0</v>
      </c>
      <c r="L6792" s="1">
        <v>0</v>
      </c>
      <c r="M6792" s="1">
        <v>0</v>
      </c>
      <c r="N6792" s="1">
        <v>0</v>
      </c>
      <c r="O6792" s="1">
        <v>0</v>
      </c>
      <c r="P6792" s="1">
        <v>0</v>
      </c>
      <c r="Q6792" s="1">
        <v>0</v>
      </c>
      <c r="R6792" s="9">
        <v>2</v>
      </c>
    </row>
    <row r="6793" spans="2:18" x14ac:dyDescent="0.2">
      <c r="E6793" s="4" t="s">
        <v>89</v>
      </c>
      <c r="F6793" s="5"/>
      <c r="G6793" s="6">
        <v>3</v>
      </c>
      <c r="H6793" s="8">
        <v>0</v>
      </c>
      <c r="I6793" s="1">
        <v>0</v>
      </c>
      <c r="J6793" s="1">
        <v>0</v>
      </c>
      <c r="K6793" s="1">
        <v>0</v>
      </c>
      <c r="L6793" s="1">
        <v>0</v>
      </c>
      <c r="M6793" s="1">
        <v>0</v>
      </c>
      <c r="N6793" s="1">
        <v>0</v>
      </c>
      <c r="O6793" s="1">
        <v>0</v>
      </c>
      <c r="P6793" s="1">
        <v>0</v>
      </c>
      <c r="Q6793" s="1">
        <v>0</v>
      </c>
      <c r="R6793" s="9">
        <v>3</v>
      </c>
    </row>
    <row r="6794" spans="2:18" x14ac:dyDescent="0.2">
      <c r="E6794" s="4" t="s">
        <v>90</v>
      </c>
      <c r="F6794" s="5"/>
      <c r="G6794" s="6">
        <v>3</v>
      </c>
      <c r="H6794" s="8">
        <v>0</v>
      </c>
      <c r="I6794" s="1">
        <v>0</v>
      </c>
      <c r="J6794" s="1">
        <v>0</v>
      </c>
      <c r="K6794" s="1">
        <v>0</v>
      </c>
      <c r="L6794" s="1">
        <v>0</v>
      </c>
      <c r="M6794" s="1">
        <v>0</v>
      </c>
      <c r="N6794" s="1">
        <v>0</v>
      </c>
      <c r="O6794" s="1">
        <v>0</v>
      </c>
      <c r="P6794" s="1">
        <v>0</v>
      </c>
      <c r="Q6794" s="1">
        <v>0</v>
      </c>
      <c r="R6794" s="9">
        <v>3</v>
      </c>
    </row>
    <row r="6795" spans="2:18" x14ac:dyDescent="0.2">
      <c r="E6795" s="57" t="s">
        <v>91</v>
      </c>
      <c r="F6795" s="59"/>
      <c r="G6795" s="55">
        <v>1</v>
      </c>
      <c r="H6795" s="77">
        <v>0</v>
      </c>
      <c r="I6795" s="32">
        <v>0</v>
      </c>
      <c r="J6795" s="32">
        <v>0</v>
      </c>
      <c r="K6795" s="32">
        <v>0</v>
      </c>
      <c r="L6795" s="32">
        <v>0</v>
      </c>
      <c r="M6795" s="32">
        <v>0</v>
      </c>
      <c r="N6795" s="32">
        <v>0</v>
      </c>
      <c r="O6795" s="32">
        <v>0</v>
      </c>
      <c r="P6795" s="32">
        <v>0</v>
      </c>
      <c r="Q6795" s="32">
        <v>0</v>
      </c>
      <c r="R6795" s="80">
        <v>1</v>
      </c>
    </row>
    <row r="6797" spans="2:18" x14ac:dyDescent="0.2">
      <c r="B6797" s="40" t="str">
        <f xml:space="preserve"> HYPERLINK("#'目次'!B287", "[281]")</f>
        <v>[281]</v>
      </c>
      <c r="C6797" s="23" t="s">
        <v>413</v>
      </c>
    </row>
    <row r="6800" spans="2:18" x14ac:dyDescent="0.2">
      <c r="C6800" s="23" t="s">
        <v>14</v>
      </c>
    </row>
    <row r="6801" spans="4:16" ht="60" x14ac:dyDescent="0.2">
      <c r="D6801" s="195"/>
      <c r="E6801" s="196"/>
      <c r="F6801" s="196"/>
      <c r="G6801" s="37" t="s">
        <v>15</v>
      </c>
      <c r="H6801" s="33" t="s">
        <v>414</v>
      </c>
      <c r="I6801" s="13" t="s">
        <v>415</v>
      </c>
      <c r="J6801" s="13" t="s">
        <v>416</v>
      </c>
      <c r="K6801" s="13" t="s">
        <v>417</v>
      </c>
      <c r="L6801" s="13" t="s">
        <v>418</v>
      </c>
      <c r="M6801" s="13" t="s">
        <v>419</v>
      </c>
      <c r="N6801" s="13" t="s">
        <v>420</v>
      </c>
      <c r="O6801" s="13" t="s">
        <v>99</v>
      </c>
      <c r="P6801" s="38" t="s">
        <v>18</v>
      </c>
    </row>
    <row r="6802" spans="4:16" x14ac:dyDescent="0.2">
      <c r="D6802" s="197"/>
      <c r="E6802" s="198"/>
      <c r="F6802" s="198"/>
      <c r="G6802" s="35"/>
      <c r="H6802" s="39"/>
      <c r="I6802" s="14"/>
      <c r="J6802" s="14"/>
      <c r="K6802" s="14"/>
      <c r="L6802" s="14"/>
      <c r="M6802" s="14"/>
      <c r="N6802" s="14"/>
      <c r="O6802" s="14"/>
      <c r="P6802" s="34"/>
    </row>
    <row r="6803" spans="4:16" x14ac:dyDescent="0.2">
      <c r="D6803" s="56"/>
      <c r="E6803" s="58" t="s">
        <v>15</v>
      </c>
      <c r="F6803" s="46"/>
      <c r="G6803" s="36">
        <v>1200</v>
      </c>
      <c r="H6803" s="17">
        <v>591</v>
      </c>
      <c r="I6803" s="17">
        <v>608</v>
      </c>
      <c r="J6803" s="17">
        <v>317</v>
      </c>
      <c r="K6803" s="17">
        <v>360</v>
      </c>
      <c r="L6803" s="17">
        <v>123</v>
      </c>
      <c r="M6803" s="17">
        <v>202</v>
      </c>
      <c r="N6803" s="17">
        <v>157</v>
      </c>
      <c r="O6803" s="17">
        <v>58</v>
      </c>
      <c r="P6803" s="47">
        <v>25</v>
      </c>
    </row>
    <row r="6804" spans="4:16" x14ac:dyDescent="0.2">
      <c r="D6804" s="199" t="s">
        <v>19</v>
      </c>
      <c r="E6804" s="22" t="s">
        <v>20</v>
      </c>
      <c r="F6804" s="21"/>
      <c r="G6804" s="19">
        <v>132</v>
      </c>
      <c r="H6804" s="27">
        <v>67</v>
      </c>
      <c r="I6804" s="3">
        <v>60</v>
      </c>
      <c r="J6804" s="3">
        <v>28</v>
      </c>
      <c r="K6804" s="3">
        <v>32</v>
      </c>
      <c r="L6804" s="3">
        <v>9</v>
      </c>
      <c r="M6804" s="3">
        <v>18</v>
      </c>
      <c r="N6804" s="3">
        <v>18</v>
      </c>
      <c r="O6804" s="3">
        <v>5</v>
      </c>
      <c r="P6804" s="26">
        <v>1</v>
      </c>
    </row>
    <row r="6805" spans="4:16" x14ac:dyDescent="0.2">
      <c r="D6805" s="200"/>
      <c r="E6805" s="4" t="s">
        <v>21</v>
      </c>
      <c r="F6805" s="5"/>
      <c r="G6805" s="6">
        <v>444</v>
      </c>
      <c r="H6805" s="8">
        <v>223</v>
      </c>
      <c r="I6805" s="1">
        <v>224</v>
      </c>
      <c r="J6805" s="1">
        <v>125</v>
      </c>
      <c r="K6805" s="1">
        <v>143</v>
      </c>
      <c r="L6805" s="1">
        <v>42</v>
      </c>
      <c r="M6805" s="1">
        <v>80</v>
      </c>
      <c r="N6805" s="1">
        <v>54</v>
      </c>
      <c r="O6805" s="1">
        <v>20</v>
      </c>
      <c r="P6805" s="9">
        <v>12</v>
      </c>
    </row>
    <row r="6806" spans="4:16" x14ac:dyDescent="0.2">
      <c r="D6806" s="200"/>
      <c r="E6806" s="4" t="s">
        <v>22</v>
      </c>
      <c r="F6806" s="5"/>
      <c r="G6806" s="6">
        <v>192</v>
      </c>
      <c r="H6806" s="8">
        <v>98</v>
      </c>
      <c r="I6806" s="1">
        <v>108</v>
      </c>
      <c r="J6806" s="1">
        <v>39</v>
      </c>
      <c r="K6806" s="1">
        <v>56</v>
      </c>
      <c r="L6806" s="1">
        <v>21</v>
      </c>
      <c r="M6806" s="1">
        <v>32</v>
      </c>
      <c r="N6806" s="1">
        <v>23</v>
      </c>
      <c r="O6806" s="1">
        <v>11</v>
      </c>
      <c r="P6806" s="9">
        <v>4</v>
      </c>
    </row>
    <row r="6807" spans="4:16" x14ac:dyDescent="0.2">
      <c r="D6807" s="200"/>
      <c r="E6807" s="4" t="s">
        <v>23</v>
      </c>
      <c r="F6807" s="5"/>
      <c r="G6807" s="6">
        <v>192</v>
      </c>
      <c r="H6807" s="8">
        <v>90</v>
      </c>
      <c r="I6807" s="1">
        <v>90</v>
      </c>
      <c r="J6807" s="1">
        <v>57</v>
      </c>
      <c r="K6807" s="1">
        <v>56</v>
      </c>
      <c r="L6807" s="1">
        <v>26</v>
      </c>
      <c r="M6807" s="1">
        <v>39</v>
      </c>
      <c r="N6807" s="1">
        <v>28</v>
      </c>
      <c r="O6807" s="1">
        <v>9</v>
      </c>
      <c r="P6807" s="9">
        <v>3</v>
      </c>
    </row>
    <row r="6808" spans="4:16" x14ac:dyDescent="0.2">
      <c r="D6808" s="200"/>
      <c r="E6808" s="4" t="s">
        <v>24</v>
      </c>
      <c r="F6808" s="5"/>
      <c r="G6808" s="6">
        <v>240</v>
      </c>
      <c r="H6808" s="8">
        <v>113</v>
      </c>
      <c r="I6808" s="1">
        <v>126</v>
      </c>
      <c r="J6808" s="1">
        <v>68</v>
      </c>
      <c r="K6808" s="1">
        <v>73</v>
      </c>
      <c r="L6808" s="1">
        <v>25</v>
      </c>
      <c r="M6808" s="1">
        <v>33</v>
      </c>
      <c r="N6808" s="1">
        <v>34</v>
      </c>
      <c r="O6808" s="1">
        <v>13</v>
      </c>
      <c r="P6808" s="9">
        <v>5</v>
      </c>
    </row>
    <row r="6809" spans="4:16" x14ac:dyDescent="0.2">
      <c r="D6809" s="199" t="s">
        <v>25</v>
      </c>
      <c r="E6809" s="22" t="s">
        <v>26</v>
      </c>
      <c r="F6809" s="21"/>
      <c r="G6809" s="19">
        <v>348</v>
      </c>
      <c r="H6809" s="27">
        <v>165</v>
      </c>
      <c r="I6809" s="3">
        <v>178</v>
      </c>
      <c r="J6809" s="3">
        <v>99</v>
      </c>
      <c r="K6809" s="3">
        <v>119</v>
      </c>
      <c r="L6809" s="3">
        <v>29</v>
      </c>
      <c r="M6809" s="3">
        <v>73</v>
      </c>
      <c r="N6809" s="3">
        <v>45</v>
      </c>
      <c r="O6809" s="3">
        <v>18</v>
      </c>
      <c r="P6809" s="26">
        <v>9</v>
      </c>
    </row>
    <row r="6810" spans="4:16" x14ac:dyDescent="0.2">
      <c r="D6810" s="200"/>
      <c r="E6810" s="4" t="s">
        <v>27</v>
      </c>
      <c r="F6810" s="5"/>
      <c r="G6810" s="6">
        <v>378</v>
      </c>
      <c r="H6810" s="8">
        <v>181</v>
      </c>
      <c r="I6810" s="1">
        <v>183</v>
      </c>
      <c r="J6810" s="1">
        <v>100</v>
      </c>
      <c r="K6810" s="1">
        <v>121</v>
      </c>
      <c r="L6810" s="1">
        <v>39</v>
      </c>
      <c r="M6810" s="1">
        <v>67</v>
      </c>
      <c r="N6810" s="1">
        <v>46</v>
      </c>
      <c r="O6810" s="1">
        <v>17</v>
      </c>
      <c r="P6810" s="9">
        <v>7</v>
      </c>
    </row>
    <row r="6811" spans="4:16" x14ac:dyDescent="0.2">
      <c r="D6811" s="200"/>
      <c r="E6811" s="4" t="s">
        <v>28</v>
      </c>
      <c r="F6811" s="5"/>
      <c r="G6811" s="6">
        <v>372</v>
      </c>
      <c r="H6811" s="8">
        <v>192</v>
      </c>
      <c r="I6811" s="1">
        <v>190</v>
      </c>
      <c r="J6811" s="1">
        <v>98</v>
      </c>
      <c r="K6811" s="1">
        <v>97</v>
      </c>
      <c r="L6811" s="1">
        <v>45</v>
      </c>
      <c r="M6811" s="1">
        <v>51</v>
      </c>
      <c r="N6811" s="1">
        <v>51</v>
      </c>
      <c r="O6811" s="1">
        <v>19</v>
      </c>
      <c r="P6811" s="9">
        <v>8</v>
      </c>
    </row>
    <row r="6812" spans="4:16" x14ac:dyDescent="0.2">
      <c r="D6812" s="200"/>
      <c r="E6812" s="4" t="s">
        <v>29</v>
      </c>
      <c r="F6812" s="5"/>
      <c r="G6812" s="6">
        <v>102</v>
      </c>
      <c r="H6812" s="8">
        <v>53</v>
      </c>
      <c r="I6812" s="1">
        <v>57</v>
      </c>
      <c r="J6812" s="1">
        <v>20</v>
      </c>
      <c r="K6812" s="1">
        <v>23</v>
      </c>
      <c r="L6812" s="1">
        <v>10</v>
      </c>
      <c r="M6812" s="1">
        <v>11</v>
      </c>
      <c r="N6812" s="1">
        <v>15</v>
      </c>
      <c r="O6812" s="1">
        <v>4</v>
      </c>
      <c r="P6812" s="9">
        <v>1</v>
      </c>
    </row>
    <row r="6813" spans="4:16" x14ac:dyDescent="0.2">
      <c r="D6813" s="199" t="s">
        <v>30</v>
      </c>
      <c r="E6813" s="22" t="s">
        <v>31</v>
      </c>
      <c r="F6813" s="21"/>
      <c r="G6813" s="19">
        <v>592</v>
      </c>
      <c r="H6813" s="27">
        <v>271</v>
      </c>
      <c r="I6813" s="3">
        <v>299</v>
      </c>
      <c r="J6813" s="3">
        <v>145</v>
      </c>
      <c r="K6813" s="3">
        <v>179</v>
      </c>
      <c r="L6813" s="3">
        <v>59</v>
      </c>
      <c r="M6813" s="3">
        <v>78</v>
      </c>
      <c r="N6813" s="3">
        <v>65</v>
      </c>
      <c r="O6813" s="3">
        <v>34</v>
      </c>
      <c r="P6813" s="26">
        <v>14</v>
      </c>
    </row>
    <row r="6814" spans="4:16" x14ac:dyDescent="0.2">
      <c r="D6814" s="200"/>
      <c r="E6814" s="4" t="s">
        <v>32</v>
      </c>
      <c r="F6814" s="5"/>
      <c r="G6814" s="6">
        <v>608</v>
      </c>
      <c r="H6814" s="8">
        <v>320</v>
      </c>
      <c r="I6814" s="1">
        <v>309</v>
      </c>
      <c r="J6814" s="1">
        <v>172</v>
      </c>
      <c r="K6814" s="1">
        <v>181</v>
      </c>
      <c r="L6814" s="1">
        <v>64</v>
      </c>
      <c r="M6814" s="1">
        <v>124</v>
      </c>
      <c r="N6814" s="1">
        <v>92</v>
      </c>
      <c r="O6814" s="1">
        <v>24</v>
      </c>
      <c r="P6814" s="9">
        <v>11</v>
      </c>
    </row>
    <row r="6815" spans="4:16" x14ac:dyDescent="0.2">
      <c r="D6815" s="199" t="s">
        <v>33</v>
      </c>
      <c r="E6815" s="22" t="s">
        <v>34</v>
      </c>
      <c r="F6815" s="21"/>
      <c r="G6815" s="19">
        <v>74</v>
      </c>
      <c r="H6815" s="27">
        <v>29</v>
      </c>
      <c r="I6815" s="3">
        <v>43</v>
      </c>
      <c r="J6815" s="3">
        <v>12</v>
      </c>
      <c r="K6815" s="3">
        <v>10</v>
      </c>
      <c r="L6815" s="3">
        <v>11</v>
      </c>
      <c r="M6815" s="3">
        <v>4</v>
      </c>
      <c r="N6815" s="3">
        <v>11</v>
      </c>
      <c r="O6815" s="3">
        <v>5</v>
      </c>
      <c r="P6815" s="26">
        <v>1</v>
      </c>
    </row>
    <row r="6816" spans="4:16" x14ac:dyDescent="0.2">
      <c r="D6816" s="200"/>
      <c r="E6816" s="4" t="s">
        <v>35</v>
      </c>
      <c r="F6816" s="5"/>
      <c r="G6816" s="6">
        <v>148</v>
      </c>
      <c r="H6816" s="8">
        <v>79</v>
      </c>
      <c r="I6816" s="1">
        <v>71</v>
      </c>
      <c r="J6816" s="1">
        <v>31</v>
      </c>
      <c r="K6816" s="1">
        <v>33</v>
      </c>
      <c r="L6816" s="1">
        <v>9</v>
      </c>
      <c r="M6816" s="1">
        <v>18</v>
      </c>
      <c r="N6816" s="1">
        <v>18</v>
      </c>
      <c r="O6816" s="1">
        <v>9</v>
      </c>
      <c r="P6816" s="9">
        <v>4</v>
      </c>
    </row>
    <row r="6817" spans="2:16" x14ac:dyDescent="0.2">
      <c r="D6817" s="200"/>
      <c r="E6817" s="4" t="s">
        <v>36</v>
      </c>
      <c r="F6817" s="5"/>
      <c r="G6817" s="6">
        <v>187</v>
      </c>
      <c r="H6817" s="8">
        <v>96</v>
      </c>
      <c r="I6817" s="1">
        <v>85</v>
      </c>
      <c r="J6817" s="1">
        <v>33</v>
      </c>
      <c r="K6817" s="1">
        <v>65</v>
      </c>
      <c r="L6817" s="1">
        <v>13</v>
      </c>
      <c r="M6817" s="1">
        <v>27</v>
      </c>
      <c r="N6817" s="1">
        <v>18</v>
      </c>
      <c r="O6817" s="1">
        <v>10</v>
      </c>
      <c r="P6817" s="9">
        <v>4</v>
      </c>
    </row>
    <row r="6818" spans="2:16" x14ac:dyDescent="0.2">
      <c r="D6818" s="200"/>
      <c r="E6818" s="4" t="s">
        <v>37</v>
      </c>
      <c r="F6818" s="5"/>
      <c r="G6818" s="6">
        <v>221</v>
      </c>
      <c r="H6818" s="8">
        <v>116</v>
      </c>
      <c r="I6818" s="1">
        <v>104</v>
      </c>
      <c r="J6818" s="1">
        <v>53</v>
      </c>
      <c r="K6818" s="1">
        <v>78</v>
      </c>
      <c r="L6818" s="1">
        <v>18</v>
      </c>
      <c r="M6818" s="1">
        <v>38</v>
      </c>
      <c r="N6818" s="1">
        <v>28</v>
      </c>
      <c r="O6818" s="1">
        <v>10</v>
      </c>
      <c r="P6818" s="9">
        <v>3</v>
      </c>
    </row>
    <row r="6819" spans="2:16" x14ac:dyDescent="0.2">
      <c r="D6819" s="200"/>
      <c r="E6819" s="4" t="s">
        <v>38</v>
      </c>
      <c r="F6819" s="5"/>
      <c r="G6819" s="6">
        <v>186</v>
      </c>
      <c r="H6819" s="8">
        <v>84</v>
      </c>
      <c r="I6819" s="1">
        <v>95</v>
      </c>
      <c r="J6819" s="1">
        <v>50</v>
      </c>
      <c r="K6819" s="1">
        <v>66</v>
      </c>
      <c r="L6819" s="1">
        <v>12</v>
      </c>
      <c r="M6819" s="1">
        <v>40</v>
      </c>
      <c r="N6819" s="1">
        <v>21</v>
      </c>
      <c r="O6819" s="1">
        <v>10</v>
      </c>
      <c r="P6819" s="9">
        <v>3</v>
      </c>
    </row>
    <row r="6820" spans="2:16" x14ac:dyDescent="0.2">
      <c r="D6820" s="200"/>
      <c r="E6820" s="4" t="s">
        <v>39</v>
      </c>
      <c r="F6820" s="5"/>
      <c r="G6820" s="6">
        <v>223</v>
      </c>
      <c r="H6820" s="8">
        <v>99</v>
      </c>
      <c r="I6820" s="1">
        <v>107</v>
      </c>
      <c r="J6820" s="1">
        <v>65</v>
      </c>
      <c r="K6820" s="1">
        <v>74</v>
      </c>
      <c r="L6820" s="1">
        <v>31</v>
      </c>
      <c r="M6820" s="1">
        <v>53</v>
      </c>
      <c r="N6820" s="1">
        <v>36</v>
      </c>
      <c r="O6820" s="1">
        <v>12</v>
      </c>
      <c r="P6820" s="9">
        <v>8</v>
      </c>
    </row>
    <row r="6821" spans="2:16" x14ac:dyDescent="0.2">
      <c r="D6821" s="201"/>
      <c r="E6821" s="57" t="s">
        <v>40</v>
      </c>
      <c r="F6821" s="59"/>
      <c r="G6821" s="55">
        <v>161</v>
      </c>
      <c r="H6821" s="77">
        <v>88</v>
      </c>
      <c r="I6821" s="32">
        <v>103</v>
      </c>
      <c r="J6821" s="32">
        <v>73</v>
      </c>
      <c r="K6821" s="32">
        <v>34</v>
      </c>
      <c r="L6821" s="32">
        <v>29</v>
      </c>
      <c r="M6821" s="32">
        <v>22</v>
      </c>
      <c r="N6821" s="32">
        <v>25</v>
      </c>
      <c r="O6821" s="32">
        <v>2</v>
      </c>
      <c r="P6821" s="80">
        <v>2</v>
      </c>
    </row>
    <row r="6823" spans="2:16" x14ac:dyDescent="0.2">
      <c r="B6823" s="40" t="str">
        <f xml:space="preserve"> HYPERLINK("#'目次'!B288", "[282]")</f>
        <v>[282]</v>
      </c>
      <c r="C6823" s="23" t="s">
        <v>413</v>
      </c>
    </row>
    <row r="6826" spans="2:16" x14ac:dyDescent="0.2">
      <c r="C6826" s="23" t="s">
        <v>48</v>
      </c>
    </row>
    <row r="6827" spans="2:16" ht="60" x14ac:dyDescent="0.2">
      <c r="D6827" s="195"/>
      <c r="E6827" s="196"/>
      <c r="F6827" s="196"/>
      <c r="G6827" s="37" t="s">
        <v>15</v>
      </c>
      <c r="H6827" s="33" t="s">
        <v>414</v>
      </c>
      <c r="I6827" s="13" t="s">
        <v>415</v>
      </c>
      <c r="J6827" s="13" t="s">
        <v>416</v>
      </c>
      <c r="K6827" s="13" t="s">
        <v>417</v>
      </c>
      <c r="L6827" s="13" t="s">
        <v>418</v>
      </c>
      <c r="M6827" s="13" t="s">
        <v>419</v>
      </c>
      <c r="N6827" s="13" t="s">
        <v>420</v>
      </c>
      <c r="O6827" s="13" t="s">
        <v>99</v>
      </c>
      <c r="P6827" s="38" t="s">
        <v>18</v>
      </c>
    </row>
    <row r="6828" spans="2:16" x14ac:dyDescent="0.2">
      <c r="D6828" s="197"/>
      <c r="E6828" s="198"/>
      <c r="F6828" s="198"/>
      <c r="G6828" s="35"/>
      <c r="H6828" s="39"/>
      <c r="I6828" s="14"/>
      <c r="J6828" s="14"/>
      <c r="K6828" s="14"/>
      <c r="L6828" s="14"/>
      <c r="M6828" s="14"/>
      <c r="N6828" s="14"/>
      <c r="O6828" s="14"/>
      <c r="P6828" s="34"/>
    </row>
    <row r="6829" spans="2:16" x14ac:dyDescent="0.2">
      <c r="D6829" s="56"/>
      <c r="E6829" s="58" t="s">
        <v>15</v>
      </c>
      <c r="F6829" s="46"/>
      <c r="G6829" s="36">
        <v>1200</v>
      </c>
      <c r="H6829" s="17">
        <v>591</v>
      </c>
      <c r="I6829" s="17">
        <v>608</v>
      </c>
      <c r="J6829" s="17">
        <v>317</v>
      </c>
      <c r="K6829" s="17">
        <v>360</v>
      </c>
      <c r="L6829" s="17">
        <v>123</v>
      </c>
      <c r="M6829" s="17">
        <v>202</v>
      </c>
      <c r="N6829" s="17">
        <v>157</v>
      </c>
      <c r="O6829" s="17">
        <v>58</v>
      </c>
      <c r="P6829" s="47">
        <v>25</v>
      </c>
    </row>
    <row r="6830" spans="2:16" x14ac:dyDescent="0.2">
      <c r="D6830" s="199" t="s">
        <v>49</v>
      </c>
      <c r="E6830" s="22" t="s">
        <v>50</v>
      </c>
      <c r="F6830" s="21"/>
      <c r="G6830" s="19">
        <v>15</v>
      </c>
      <c r="H6830" s="27">
        <v>7</v>
      </c>
      <c r="I6830" s="3">
        <v>10</v>
      </c>
      <c r="J6830" s="3">
        <v>5</v>
      </c>
      <c r="K6830" s="3">
        <v>4</v>
      </c>
      <c r="L6830" s="3">
        <v>1</v>
      </c>
      <c r="M6830" s="3">
        <v>1</v>
      </c>
      <c r="N6830" s="3">
        <v>1</v>
      </c>
      <c r="O6830" s="3">
        <v>0</v>
      </c>
      <c r="P6830" s="26">
        <v>0</v>
      </c>
    </row>
    <row r="6831" spans="2:16" x14ac:dyDescent="0.2">
      <c r="D6831" s="200"/>
      <c r="E6831" s="4" t="s">
        <v>51</v>
      </c>
      <c r="F6831" s="5"/>
      <c r="G6831" s="6">
        <v>142</v>
      </c>
      <c r="H6831" s="8">
        <v>71</v>
      </c>
      <c r="I6831" s="1">
        <v>82</v>
      </c>
      <c r="J6831" s="1">
        <v>38</v>
      </c>
      <c r="K6831" s="1">
        <v>37</v>
      </c>
      <c r="L6831" s="1">
        <v>16</v>
      </c>
      <c r="M6831" s="1">
        <v>25</v>
      </c>
      <c r="N6831" s="1">
        <v>24</v>
      </c>
      <c r="O6831" s="1">
        <v>11</v>
      </c>
      <c r="P6831" s="9">
        <v>0</v>
      </c>
    </row>
    <row r="6832" spans="2:16" x14ac:dyDescent="0.2">
      <c r="D6832" s="200"/>
      <c r="E6832" s="4" t="s">
        <v>52</v>
      </c>
      <c r="F6832" s="5"/>
      <c r="G6832" s="6">
        <v>26</v>
      </c>
      <c r="H6832" s="8">
        <v>11</v>
      </c>
      <c r="I6832" s="1">
        <v>9</v>
      </c>
      <c r="J6832" s="1">
        <v>8</v>
      </c>
      <c r="K6832" s="1">
        <v>6</v>
      </c>
      <c r="L6832" s="1">
        <v>3</v>
      </c>
      <c r="M6832" s="1">
        <v>11</v>
      </c>
      <c r="N6832" s="1">
        <v>2</v>
      </c>
      <c r="O6832" s="1">
        <v>1</v>
      </c>
      <c r="P6832" s="9">
        <v>1</v>
      </c>
    </row>
    <row r="6833" spans="4:16" x14ac:dyDescent="0.2">
      <c r="D6833" s="200"/>
      <c r="E6833" s="4" t="s">
        <v>53</v>
      </c>
      <c r="F6833" s="5"/>
      <c r="G6833" s="6">
        <v>41</v>
      </c>
      <c r="H6833" s="8">
        <v>15</v>
      </c>
      <c r="I6833" s="1">
        <v>11</v>
      </c>
      <c r="J6833" s="1">
        <v>4</v>
      </c>
      <c r="K6833" s="1">
        <v>11</v>
      </c>
      <c r="L6833" s="1">
        <v>2</v>
      </c>
      <c r="M6833" s="1">
        <v>5</v>
      </c>
      <c r="N6833" s="1">
        <v>1</v>
      </c>
      <c r="O6833" s="1">
        <v>5</v>
      </c>
      <c r="P6833" s="9">
        <v>0</v>
      </c>
    </row>
    <row r="6834" spans="4:16" x14ac:dyDescent="0.2">
      <c r="D6834" s="200"/>
      <c r="E6834" s="4" t="s">
        <v>54</v>
      </c>
      <c r="F6834" s="5"/>
      <c r="G6834" s="6">
        <v>226</v>
      </c>
      <c r="H6834" s="8">
        <v>112</v>
      </c>
      <c r="I6834" s="1">
        <v>104</v>
      </c>
      <c r="J6834" s="1">
        <v>48</v>
      </c>
      <c r="K6834" s="1">
        <v>86</v>
      </c>
      <c r="L6834" s="1">
        <v>16</v>
      </c>
      <c r="M6834" s="1">
        <v>34</v>
      </c>
      <c r="N6834" s="1">
        <v>24</v>
      </c>
      <c r="O6834" s="1">
        <v>10</v>
      </c>
      <c r="P6834" s="9">
        <v>7</v>
      </c>
    </row>
    <row r="6835" spans="4:16" x14ac:dyDescent="0.2">
      <c r="D6835" s="200"/>
      <c r="E6835" s="4" t="s">
        <v>55</v>
      </c>
      <c r="F6835" s="5"/>
      <c r="G6835" s="6">
        <v>125</v>
      </c>
      <c r="H6835" s="8">
        <v>63</v>
      </c>
      <c r="I6835" s="1">
        <v>58</v>
      </c>
      <c r="J6835" s="1">
        <v>33</v>
      </c>
      <c r="K6835" s="1">
        <v>37</v>
      </c>
      <c r="L6835" s="1">
        <v>11</v>
      </c>
      <c r="M6835" s="1">
        <v>24</v>
      </c>
      <c r="N6835" s="1">
        <v>13</v>
      </c>
      <c r="O6835" s="1">
        <v>4</v>
      </c>
      <c r="P6835" s="9">
        <v>4</v>
      </c>
    </row>
    <row r="6836" spans="4:16" x14ac:dyDescent="0.2">
      <c r="D6836" s="200"/>
      <c r="E6836" s="4" t="s">
        <v>56</v>
      </c>
      <c r="F6836" s="5"/>
      <c r="G6836" s="6">
        <v>190</v>
      </c>
      <c r="H6836" s="8">
        <v>102</v>
      </c>
      <c r="I6836" s="1">
        <v>86</v>
      </c>
      <c r="J6836" s="1">
        <v>51</v>
      </c>
      <c r="K6836" s="1">
        <v>70</v>
      </c>
      <c r="L6836" s="1">
        <v>20</v>
      </c>
      <c r="M6836" s="1">
        <v>44</v>
      </c>
      <c r="N6836" s="1">
        <v>27</v>
      </c>
      <c r="O6836" s="1">
        <v>6</v>
      </c>
      <c r="P6836" s="9">
        <v>5</v>
      </c>
    </row>
    <row r="6837" spans="4:16" x14ac:dyDescent="0.2">
      <c r="D6837" s="200"/>
      <c r="E6837" s="4" t="s">
        <v>57</v>
      </c>
      <c r="F6837" s="5"/>
      <c r="G6837" s="6">
        <v>185</v>
      </c>
      <c r="H6837" s="8">
        <v>91</v>
      </c>
      <c r="I6837" s="1">
        <v>98</v>
      </c>
      <c r="J6837" s="1">
        <v>52</v>
      </c>
      <c r="K6837" s="1">
        <v>60</v>
      </c>
      <c r="L6837" s="1">
        <v>24</v>
      </c>
      <c r="M6837" s="1">
        <v>36</v>
      </c>
      <c r="N6837" s="1">
        <v>33</v>
      </c>
      <c r="O6837" s="1">
        <v>5</v>
      </c>
      <c r="P6837" s="9">
        <v>3</v>
      </c>
    </row>
    <row r="6838" spans="4:16" x14ac:dyDescent="0.2">
      <c r="D6838" s="200"/>
      <c r="E6838" s="4" t="s">
        <v>58</v>
      </c>
      <c r="F6838" s="5"/>
      <c r="G6838" s="6">
        <v>113</v>
      </c>
      <c r="H6838" s="8">
        <v>50</v>
      </c>
      <c r="I6838" s="1">
        <v>64</v>
      </c>
      <c r="J6838" s="1">
        <v>22</v>
      </c>
      <c r="K6838" s="1">
        <v>19</v>
      </c>
      <c r="L6838" s="1">
        <v>13</v>
      </c>
      <c r="M6838" s="1">
        <v>5</v>
      </c>
      <c r="N6838" s="1">
        <v>15</v>
      </c>
      <c r="O6838" s="1">
        <v>9</v>
      </c>
      <c r="P6838" s="9">
        <v>1</v>
      </c>
    </row>
    <row r="6839" spans="4:16" x14ac:dyDescent="0.2">
      <c r="D6839" s="200"/>
      <c r="E6839" s="4" t="s">
        <v>59</v>
      </c>
      <c r="F6839" s="5"/>
      <c r="G6839" s="6">
        <v>136</v>
      </c>
      <c r="H6839" s="8">
        <v>69</v>
      </c>
      <c r="I6839" s="1">
        <v>85</v>
      </c>
      <c r="J6839" s="1">
        <v>55</v>
      </c>
      <c r="K6839" s="1">
        <v>29</v>
      </c>
      <c r="L6839" s="1">
        <v>16</v>
      </c>
      <c r="M6839" s="1">
        <v>16</v>
      </c>
      <c r="N6839" s="1">
        <v>17</v>
      </c>
      <c r="O6839" s="1">
        <v>7</v>
      </c>
      <c r="P6839" s="9">
        <v>4</v>
      </c>
    </row>
    <row r="6840" spans="4:16" x14ac:dyDescent="0.2">
      <c r="D6840" s="199" t="s">
        <v>60</v>
      </c>
      <c r="E6840" s="22" t="s">
        <v>61</v>
      </c>
      <c r="F6840" s="21"/>
      <c r="G6840" s="19">
        <v>205</v>
      </c>
      <c r="H6840" s="27">
        <v>101</v>
      </c>
      <c r="I6840" s="3">
        <v>115</v>
      </c>
      <c r="J6840" s="3">
        <v>70</v>
      </c>
      <c r="K6840" s="3">
        <v>49</v>
      </c>
      <c r="L6840" s="3">
        <v>30</v>
      </c>
      <c r="M6840" s="3">
        <v>21</v>
      </c>
      <c r="N6840" s="3">
        <v>33</v>
      </c>
      <c r="O6840" s="3">
        <v>11</v>
      </c>
      <c r="P6840" s="26">
        <v>3</v>
      </c>
    </row>
    <row r="6841" spans="4:16" x14ac:dyDescent="0.2">
      <c r="D6841" s="200"/>
      <c r="E6841" s="4" t="s">
        <v>62</v>
      </c>
      <c r="F6841" s="5"/>
      <c r="G6841" s="6">
        <v>160</v>
      </c>
      <c r="H6841" s="8">
        <v>85</v>
      </c>
      <c r="I6841" s="1">
        <v>90</v>
      </c>
      <c r="J6841" s="1">
        <v>45</v>
      </c>
      <c r="K6841" s="1">
        <v>35</v>
      </c>
      <c r="L6841" s="1">
        <v>20</v>
      </c>
      <c r="M6841" s="1">
        <v>34</v>
      </c>
      <c r="N6841" s="1">
        <v>29</v>
      </c>
      <c r="O6841" s="1">
        <v>5</v>
      </c>
      <c r="P6841" s="9">
        <v>3</v>
      </c>
    </row>
    <row r="6842" spans="4:16" x14ac:dyDescent="0.2">
      <c r="D6842" s="200"/>
      <c r="E6842" s="4" t="s">
        <v>63</v>
      </c>
      <c r="F6842" s="5"/>
      <c r="G6842" s="6">
        <v>121</v>
      </c>
      <c r="H6842" s="8">
        <v>63</v>
      </c>
      <c r="I6842" s="1">
        <v>57</v>
      </c>
      <c r="J6842" s="1">
        <v>34</v>
      </c>
      <c r="K6842" s="1">
        <v>36</v>
      </c>
      <c r="L6842" s="1">
        <v>13</v>
      </c>
      <c r="M6842" s="1">
        <v>21</v>
      </c>
      <c r="N6842" s="1">
        <v>14</v>
      </c>
      <c r="O6842" s="1">
        <v>8</v>
      </c>
      <c r="P6842" s="9">
        <v>1</v>
      </c>
    </row>
    <row r="6843" spans="4:16" x14ac:dyDescent="0.2">
      <c r="D6843" s="200"/>
      <c r="E6843" s="4" t="s">
        <v>64</v>
      </c>
      <c r="F6843" s="5"/>
      <c r="G6843" s="6">
        <v>124</v>
      </c>
      <c r="H6843" s="8">
        <v>66</v>
      </c>
      <c r="I6843" s="1">
        <v>65</v>
      </c>
      <c r="J6843" s="1">
        <v>24</v>
      </c>
      <c r="K6843" s="1">
        <v>37</v>
      </c>
      <c r="L6843" s="1">
        <v>10</v>
      </c>
      <c r="M6843" s="1">
        <v>27</v>
      </c>
      <c r="N6843" s="1">
        <v>17</v>
      </c>
      <c r="O6843" s="1">
        <v>5</v>
      </c>
      <c r="P6843" s="9">
        <v>1</v>
      </c>
    </row>
    <row r="6844" spans="4:16" x14ac:dyDescent="0.2">
      <c r="D6844" s="200"/>
      <c r="E6844" s="4" t="s">
        <v>65</v>
      </c>
      <c r="F6844" s="5"/>
      <c r="G6844" s="6">
        <v>109</v>
      </c>
      <c r="H6844" s="8">
        <v>53</v>
      </c>
      <c r="I6844" s="1">
        <v>53</v>
      </c>
      <c r="J6844" s="1">
        <v>28</v>
      </c>
      <c r="K6844" s="1">
        <v>39</v>
      </c>
      <c r="L6844" s="1">
        <v>16</v>
      </c>
      <c r="M6844" s="1">
        <v>16</v>
      </c>
      <c r="N6844" s="1">
        <v>11</v>
      </c>
      <c r="O6844" s="1">
        <v>5</v>
      </c>
      <c r="P6844" s="9">
        <v>4</v>
      </c>
    </row>
    <row r="6845" spans="4:16" x14ac:dyDescent="0.2">
      <c r="D6845" s="200"/>
      <c r="E6845" s="4" t="s">
        <v>66</v>
      </c>
      <c r="F6845" s="5"/>
      <c r="G6845" s="6">
        <v>104</v>
      </c>
      <c r="H6845" s="8">
        <v>51</v>
      </c>
      <c r="I6845" s="1">
        <v>55</v>
      </c>
      <c r="J6845" s="1">
        <v>23</v>
      </c>
      <c r="K6845" s="1">
        <v>38</v>
      </c>
      <c r="L6845" s="1">
        <v>7</v>
      </c>
      <c r="M6845" s="1">
        <v>14</v>
      </c>
      <c r="N6845" s="1">
        <v>12</v>
      </c>
      <c r="O6845" s="1">
        <v>7</v>
      </c>
      <c r="P6845" s="9">
        <v>2</v>
      </c>
    </row>
    <row r="6846" spans="4:16" x14ac:dyDescent="0.2">
      <c r="D6846" s="200"/>
      <c r="E6846" s="4" t="s">
        <v>67</v>
      </c>
      <c r="F6846" s="5"/>
      <c r="G6846" s="6">
        <v>139</v>
      </c>
      <c r="H6846" s="8">
        <v>65</v>
      </c>
      <c r="I6846" s="1">
        <v>60</v>
      </c>
      <c r="J6846" s="1">
        <v>28</v>
      </c>
      <c r="K6846" s="1">
        <v>50</v>
      </c>
      <c r="L6846" s="1">
        <v>8</v>
      </c>
      <c r="M6846" s="1">
        <v>29</v>
      </c>
      <c r="N6846" s="1">
        <v>16</v>
      </c>
      <c r="O6846" s="1">
        <v>7</v>
      </c>
      <c r="P6846" s="9">
        <v>3</v>
      </c>
    </row>
    <row r="6847" spans="4:16" x14ac:dyDescent="0.2">
      <c r="D6847" s="200"/>
      <c r="E6847" s="4" t="s">
        <v>68</v>
      </c>
      <c r="F6847" s="5"/>
      <c r="G6847" s="6">
        <v>48</v>
      </c>
      <c r="H6847" s="8">
        <v>20</v>
      </c>
      <c r="I6847" s="1">
        <v>16</v>
      </c>
      <c r="J6847" s="1">
        <v>8</v>
      </c>
      <c r="K6847" s="1">
        <v>20</v>
      </c>
      <c r="L6847" s="1">
        <v>1</v>
      </c>
      <c r="M6847" s="1">
        <v>11</v>
      </c>
      <c r="N6847" s="1">
        <v>2</v>
      </c>
      <c r="O6847" s="1">
        <v>2</v>
      </c>
      <c r="P6847" s="9">
        <v>1</v>
      </c>
    </row>
    <row r="6848" spans="4:16" x14ac:dyDescent="0.2">
      <c r="D6848" s="200"/>
      <c r="E6848" s="4" t="s">
        <v>69</v>
      </c>
      <c r="F6848" s="5"/>
      <c r="G6848" s="6">
        <v>37</v>
      </c>
      <c r="H6848" s="8">
        <v>18</v>
      </c>
      <c r="I6848" s="1">
        <v>19</v>
      </c>
      <c r="J6848" s="1">
        <v>12</v>
      </c>
      <c r="K6848" s="1">
        <v>20</v>
      </c>
      <c r="L6848" s="1">
        <v>3</v>
      </c>
      <c r="M6848" s="1">
        <v>6</v>
      </c>
      <c r="N6848" s="1">
        <v>3</v>
      </c>
      <c r="O6848" s="1">
        <v>1</v>
      </c>
      <c r="P6848" s="9">
        <v>1</v>
      </c>
    </row>
    <row r="6849" spans="2:16" x14ac:dyDescent="0.2">
      <c r="D6849" s="93" t="s">
        <v>70</v>
      </c>
      <c r="E6849" s="89" t="s">
        <v>18</v>
      </c>
      <c r="F6849" s="92"/>
      <c r="G6849" s="94">
        <v>0</v>
      </c>
      <c r="H6849" s="122">
        <v>0</v>
      </c>
      <c r="I6849" s="63">
        <v>0</v>
      </c>
      <c r="J6849" s="63">
        <v>0</v>
      </c>
      <c r="K6849" s="63">
        <v>0</v>
      </c>
      <c r="L6849" s="63">
        <v>0</v>
      </c>
      <c r="M6849" s="63">
        <v>0</v>
      </c>
      <c r="N6849" s="63">
        <v>0</v>
      </c>
      <c r="O6849" s="63">
        <v>0</v>
      </c>
      <c r="P6849" s="121">
        <v>0</v>
      </c>
    </row>
    <row r="6851" spans="2:16" x14ac:dyDescent="0.2">
      <c r="B6851" s="40" t="str">
        <f xml:space="preserve"> HYPERLINK("#'目次'!B289", "[283]")</f>
        <v>[283]</v>
      </c>
      <c r="C6851" s="23" t="s">
        <v>413</v>
      </c>
    </row>
    <row r="6854" spans="2:16" x14ac:dyDescent="0.2">
      <c r="C6854" s="23" t="s">
        <v>73</v>
      </c>
    </row>
    <row r="6855" spans="2:16" ht="60" x14ac:dyDescent="0.2">
      <c r="D6855" s="195"/>
      <c r="E6855" s="196"/>
      <c r="F6855" s="196"/>
      <c r="G6855" s="37" t="s">
        <v>15</v>
      </c>
      <c r="H6855" s="33" t="s">
        <v>414</v>
      </c>
      <c r="I6855" s="13" t="s">
        <v>415</v>
      </c>
      <c r="J6855" s="13" t="s">
        <v>416</v>
      </c>
      <c r="K6855" s="13" t="s">
        <v>417</v>
      </c>
      <c r="L6855" s="13" t="s">
        <v>418</v>
      </c>
      <c r="M6855" s="13" t="s">
        <v>419</v>
      </c>
      <c r="N6855" s="13" t="s">
        <v>420</v>
      </c>
      <c r="O6855" s="13" t="s">
        <v>99</v>
      </c>
      <c r="P6855" s="38" t="s">
        <v>18</v>
      </c>
    </row>
    <row r="6856" spans="2:16" x14ac:dyDescent="0.2">
      <c r="D6856" s="197"/>
      <c r="E6856" s="198"/>
      <c r="F6856" s="198"/>
      <c r="G6856" s="35"/>
      <c r="H6856" s="39"/>
      <c r="I6856" s="14"/>
      <c r="J6856" s="14"/>
      <c r="K6856" s="14"/>
      <c r="L6856" s="14"/>
      <c r="M6856" s="14"/>
      <c r="N6856" s="14"/>
      <c r="O6856" s="14"/>
      <c r="P6856" s="34"/>
    </row>
    <row r="6857" spans="2:16" x14ac:dyDescent="0.2">
      <c r="D6857" s="56"/>
      <c r="E6857" s="58" t="s">
        <v>15</v>
      </c>
      <c r="F6857" s="46"/>
      <c r="G6857" s="36">
        <v>1200</v>
      </c>
      <c r="H6857" s="17">
        <v>591</v>
      </c>
      <c r="I6857" s="17">
        <v>608</v>
      </c>
      <c r="J6857" s="17">
        <v>317</v>
      </c>
      <c r="K6857" s="17">
        <v>360</v>
      </c>
      <c r="L6857" s="17">
        <v>123</v>
      </c>
      <c r="M6857" s="17">
        <v>202</v>
      </c>
      <c r="N6857" s="17">
        <v>157</v>
      </c>
      <c r="O6857" s="17">
        <v>58</v>
      </c>
      <c r="P6857" s="47">
        <v>25</v>
      </c>
    </row>
    <row r="6858" spans="2:16" x14ac:dyDescent="0.2">
      <c r="D6858" s="199" t="s">
        <v>74</v>
      </c>
      <c r="E6858" s="22" t="s">
        <v>75</v>
      </c>
      <c r="F6858" s="21"/>
      <c r="G6858" s="19">
        <v>592</v>
      </c>
      <c r="H6858" s="27">
        <v>271</v>
      </c>
      <c r="I6858" s="3">
        <v>299</v>
      </c>
      <c r="J6858" s="3">
        <v>145</v>
      </c>
      <c r="K6858" s="3">
        <v>179</v>
      </c>
      <c r="L6858" s="3">
        <v>59</v>
      </c>
      <c r="M6858" s="3">
        <v>78</v>
      </c>
      <c r="N6858" s="3">
        <v>65</v>
      </c>
      <c r="O6858" s="3">
        <v>34</v>
      </c>
      <c r="P6858" s="26">
        <v>14</v>
      </c>
    </row>
    <row r="6859" spans="2:16" x14ac:dyDescent="0.2">
      <c r="D6859" s="200"/>
      <c r="E6859" s="4" t="s">
        <v>34</v>
      </c>
      <c r="F6859" s="5"/>
      <c r="G6859" s="6">
        <v>37</v>
      </c>
      <c r="H6859" s="8">
        <v>17</v>
      </c>
      <c r="I6859" s="1">
        <v>23</v>
      </c>
      <c r="J6859" s="1">
        <v>6</v>
      </c>
      <c r="K6859" s="1">
        <v>7</v>
      </c>
      <c r="L6859" s="1">
        <v>3</v>
      </c>
      <c r="M6859" s="1">
        <v>1</v>
      </c>
      <c r="N6859" s="1">
        <v>5</v>
      </c>
      <c r="O6859" s="1">
        <v>3</v>
      </c>
      <c r="P6859" s="9">
        <v>1</v>
      </c>
    </row>
    <row r="6860" spans="2:16" x14ac:dyDescent="0.2">
      <c r="D6860" s="200"/>
      <c r="E6860" s="4" t="s">
        <v>35</v>
      </c>
      <c r="F6860" s="5"/>
      <c r="G6860" s="6">
        <v>75</v>
      </c>
      <c r="H6860" s="8">
        <v>33</v>
      </c>
      <c r="I6860" s="1">
        <v>26</v>
      </c>
      <c r="J6860" s="1">
        <v>13</v>
      </c>
      <c r="K6860" s="1">
        <v>16</v>
      </c>
      <c r="L6860" s="1">
        <v>3</v>
      </c>
      <c r="M6860" s="1">
        <v>4</v>
      </c>
      <c r="N6860" s="1">
        <v>7</v>
      </c>
      <c r="O6860" s="1">
        <v>6</v>
      </c>
      <c r="P6860" s="9">
        <v>3</v>
      </c>
    </row>
    <row r="6861" spans="2:16" x14ac:dyDescent="0.2">
      <c r="D6861" s="200"/>
      <c r="E6861" s="4" t="s">
        <v>36</v>
      </c>
      <c r="F6861" s="5"/>
      <c r="G6861" s="6">
        <v>95</v>
      </c>
      <c r="H6861" s="8">
        <v>46</v>
      </c>
      <c r="I6861" s="1">
        <v>44</v>
      </c>
      <c r="J6861" s="1">
        <v>16</v>
      </c>
      <c r="K6861" s="1">
        <v>32</v>
      </c>
      <c r="L6861" s="1">
        <v>8</v>
      </c>
      <c r="M6861" s="1">
        <v>14</v>
      </c>
      <c r="N6861" s="1">
        <v>8</v>
      </c>
      <c r="O6861" s="1">
        <v>6</v>
      </c>
      <c r="P6861" s="9">
        <v>2</v>
      </c>
    </row>
    <row r="6862" spans="2:16" x14ac:dyDescent="0.2">
      <c r="D6862" s="200"/>
      <c r="E6862" s="4" t="s">
        <v>37</v>
      </c>
      <c r="F6862" s="5"/>
      <c r="G6862" s="6">
        <v>111</v>
      </c>
      <c r="H6862" s="8">
        <v>55</v>
      </c>
      <c r="I6862" s="1">
        <v>56</v>
      </c>
      <c r="J6862" s="1">
        <v>28</v>
      </c>
      <c r="K6862" s="1">
        <v>40</v>
      </c>
      <c r="L6862" s="1">
        <v>8</v>
      </c>
      <c r="M6862" s="1">
        <v>13</v>
      </c>
      <c r="N6862" s="1">
        <v>12</v>
      </c>
      <c r="O6862" s="1">
        <v>7</v>
      </c>
      <c r="P6862" s="9">
        <v>2</v>
      </c>
    </row>
    <row r="6863" spans="2:16" x14ac:dyDescent="0.2">
      <c r="D6863" s="200"/>
      <c r="E6863" s="4" t="s">
        <v>38</v>
      </c>
      <c r="F6863" s="5"/>
      <c r="G6863" s="6">
        <v>93</v>
      </c>
      <c r="H6863" s="8">
        <v>38</v>
      </c>
      <c r="I6863" s="1">
        <v>49</v>
      </c>
      <c r="J6863" s="1">
        <v>24</v>
      </c>
      <c r="K6863" s="1">
        <v>29</v>
      </c>
      <c r="L6863" s="1">
        <v>7</v>
      </c>
      <c r="M6863" s="1">
        <v>12</v>
      </c>
      <c r="N6863" s="1">
        <v>7</v>
      </c>
      <c r="O6863" s="1">
        <v>4</v>
      </c>
      <c r="P6863" s="9">
        <v>3</v>
      </c>
    </row>
    <row r="6864" spans="2:16" x14ac:dyDescent="0.2">
      <c r="D6864" s="200"/>
      <c r="E6864" s="4" t="s">
        <v>39</v>
      </c>
      <c r="F6864" s="5"/>
      <c r="G6864" s="6">
        <v>109</v>
      </c>
      <c r="H6864" s="8">
        <v>44</v>
      </c>
      <c r="I6864" s="1">
        <v>52</v>
      </c>
      <c r="J6864" s="1">
        <v>28</v>
      </c>
      <c r="K6864" s="1">
        <v>40</v>
      </c>
      <c r="L6864" s="1">
        <v>17</v>
      </c>
      <c r="M6864" s="1">
        <v>26</v>
      </c>
      <c r="N6864" s="1">
        <v>16</v>
      </c>
      <c r="O6864" s="1">
        <v>7</v>
      </c>
      <c r="P6864" s="9">
        <v>3</v>
      </c>
    </row>
    <row r="6865" spans="2:16" x14ac:dyDescent="0.2">
      <c r="D6865" s="200"/>
      <c r="E6865" s="4" t="s">
        <v>40</v>
      </c>
      <c r="F6865" s="5"/>
      <c r="G6865" s="6">
        <v>72</v>
      </c>
      <c r="H6865" s="8">
        <v>38</v>
      </c>
      <c r="I6865" s="1">
        <v>49</v>
      </c>
      <c r="J6865" s="1">
        <v>30</v>
      </c>
      <c r="K6865" s="1">
        <v>15</v>
      </c>
      <c r="L6865" s="1">
        <v>13</v>
      </c>
      <c r="M6865" s="1">
        <v>8</v>
      </c>
      <c r="N6865" s="1">
        <v>10</v>
      </c>
      <c r="O6865" s="1">
        <v>1</v>
      </c>
      <c r="P6865" s="9">
        <v>0</v>
      </c>
    </row>
    <row r="6866" spans="2:16" x14ac:dyDescent="0.2">
      <c r="D6866" s="199" t="s">
        <v>76</v>
      </c>
      <c r="E6866" s="22" t="s">
        <v>77</v>
      </c>
      <c r="F6866" s="21"/>
      <c r="G6866" s="19">
        <v>608</v>
      </c>
      <c r="H6866" s="27">
        <v>320</v>
      </c>
      <c r="I6866" s="3">
        <v>309</v>
      </c>
      <c r="J6866" s="3">
        <v>172</v>
      </c>
      <c r="K6866" s="3">
        <v>181</v>
      </c>
      <c r="L6866" s="3">
        <v>64</v>
      </c>
      <c r="M6866" s="3">
        <v>124</v>
      </c>
      <c r="N6866" s="3">
        <v>92</v>
      </c>
      <c r="O6866" s="3">
        <v>24</v>
      </c>
      <c r="P6866" s="26">
        <v>11</v>
      </c>
    </row>
    <row r="6867" spans="2:16" x14ac:dyDescent="0.2">
      <c r="D6867" s="200"/>
      <c r="E6867" s="4" t="s">
        <v>34</v>
      </c>
      <c r="F6867" s="5"/>
      <c r="G6867" s="6">
        <v>37</v>
      </c>
      <c r="H6867" s="8">
        <v>12</v>
      </c>
      <c r="I6867" s="1">
        <v>20</v>
      </c>
      <c r="J6867" s="1">
        <v>6</v>
      </c>
      <c r="K6867" s="1">
        <v>3</v>
      </c>
      <c r="L6867" s="1">
        <v>8</v>
      </c>
      <c r="M6867" s="1">
        <v>3</v>
      </c>
      <c r="N6867" s="1">
        <v>6</v>
      </c>
      <c r="O6867" s="1">
        <v>2</v>
      </c>
      <c r="P6867" s="9">
        <v>0</v>
      </c>
    </row>
    <row r="6868" spans="2:16" x14ac:dyDescent="0.2">
      <c r="D6868" s="200"/>
      <c r="E6868" s="4" t="s">
        <v>35</v>
      </c>
      <c r="F6868" s="5"/>
      <c r="G6868" s="6">
        <v>73</v>
      </c>
      <c r="H6868" s="8">
        <v>46</v>
      </c>
      <c r="I6868" s="1">
        <v>45</v>
      </c>
      <c r="J6868" s="1">
        <v>18</v>
      </c>
      <c r="K6868" s="1">
        <v>17</v>
      </c>
      <c r="L6868" s="1">
        <v>6</v>
      </c>
      <c r="M6868" s="1">
        <v>14</v>
      </c>
      <c r="N6868" s="1">
        <v>11</v>
      </c>
      <c r="O6868" s="1">
        <v>3</v>
      </c>
      <c r="P6868" s="9">
        <v>1</v>
      </c>
    </row>
    <row r="6869" spans="2:16" x14ac:dyDescent="0.2">
      <c r="D6869" s="200"/>
      <c r="E6869" s="4" t="s">
        <v>36</v>
      </c>
      <c r="F6869" s="5"/>
      <c r="G6869" s="6">
        <v>92</v>
      </c>
      <c r="H6869" s="8">
        <v>50</v>
      </c>
      <c r="I6869" s="1">
        <v>41</v>
      </c>
      <c r="J6869" s="1">
        <v>17</v>
      </c>
      <c r="K6869" s="1">
        <v>33</v>
      </c>
      <c r="L6869" s="1">
        <v>5</v>
      </c>
      <c r="M6869" s="1">
        <v>13</v>
      </c>
      <c r="N6869" s="1">
        <v>10</v>
      </c>
      <c r="O6869" s="1">
        <v>4</v>
      </c>
      <c r="P6869" s="9">
        <v>2</v>
      </c>
    </row>
    <row r="6870" spans="2:16" x14ac:dyDescent="0.2">
      <c r="D6870" s="200"/>
      <c r="E6870" s="4" t="s">
        <v>37</v>
      </c>
      <c r="F6870" s="5"/>
      <c r="G6870" s="6">
        <v>110</v>
      </c>
      <c r="H6870" s="8">
        <v>61</v>
      </c>
      <c r="I6870" s="1">
        <v>48</v>
      </c>
      <c r="J6870" s="1">
        <v>25</v>
      </c>
      <c r="K6870" s="1">
        <v>38</v>
      </c>
      <c r="L6870" s="1">
        <v>10</v>
      </c>
      <c r="M6870" s="1">
        <v>25</v>
      </c>
      <c r="N6870" s="1">
        <v>16</v>
      </c>
      <c r="O6870" s="1">
        <v>3</v>
      </c>
      <c r="P6870" s="9">
        <v>1</v>
      </c>
    </row>
    <row r="6871" spans="2:16" x14ac:dyDescent="0.2">
      <c r="D6871" s="200"/>
      <c r="E6871" s="4" t="s">
        <v>38</v>
      </c>
      <c r="F6871" s="5"/>
      <c r="G6871" s="6">
        <v>93</v>
      </c>
      <c r="H6871" s="8">
        <v>46</v>
      </c>
      <c r="I6871" s="1">
        <v>46</v>
      </c>
      <c r="J6871" s="1">
        <v>26</v>
      </c>
      <c r="K6871" s="1">
        <v>37</v>
      </c>
      <c r="L6871" s="1">
        <v>5</v>
      </c>
      <c r="M6871" s="1">
        <v>28</v>
      </c>
      <c r="N6871" s="1">
        <v>14</v>
      </c>
      <c r="O6871" s="1">
        <v>6</v>
      </c>
      <c r="P6871" s="9">
        <v>0</v>
      </c>
    </row>
    <row r="6872" spans="2:16" x14ac:dyDescent="0.2">
      <c r="D6872" s="200"/>
      <c r="E6872" s="4" t="s">
        <v>39</v>
      </c>
      <c r="F6872" s="5"/>
      <c r="G6872" s="6">
        <v>114</v>
      </c>
      <c r="H6872" s="8">
        <v>55</v>
      </c>
      <c r="I6872" s="1">
        <v>55</v>
      </c>
      <c r="J6872" s="1">
        <v>37</v>
      </c>
      <c r="K6872" s="1">
        <v>34</v>
      </c>
      <c r="L6872" s="1">
        <v>14</v>
      </c>
      <c r="M6872" s="1">
        <v>27</v>
      </c>
      <c r="N6872" s="1">
        <v>20</v>
      </c>
      <c r="O6872" s="1">
        <v>5</v>
      </c>
      <c r="P6872" s="9">
        <v>5</v>
      </c>
    </row>
    <row r="6873" spans="2:16" x14ac:dyDescent="0.2">
      <c r="D6873" s="201"/>
      <c r="E6873" s="57" t="s">
        <v>40</v>
      </c>
      <c r="F6873" s="59"/>
      <c r="G6873" s="55">
        <v>89</v>
      </c>
      <c r="H6873" s="77">
        <v>50</v>
      </c>
      <c r="I6873" s="32">
        <v>54</v>
      </c>
      <c r="J6873" s="32">
        <v>43</v>
      </c>
      <c r="K6873" s="32">
        <v>19</v>
      </c>
      <c r="L6873" s="32">
        <v>16</v>
      </c>
      <c r="M6873" s="32">
        <v>14</v>
      </c>
      <c r="N6873" s="32">
        <v>15</v>
      </c>
      <c r="O6873" s="32">
        <v>1</v>
      </c>
      <c r="P6873" s="80">
        <v>2</v>
      </c>
    </row>
    <row r="6875" spans="2:16" x14ac:dyDescent="0.2">
      <c r="B6875" s="40" t="str">
        <f xml:space="preserve"> HYPERLINK("#'目次'!B290", "[284]")</f>
        <v>[284]</v>
      </c>
      <c r="C6875" s="23" t="s">
        <v>413</v>
      </c>
    </row>
    <row r="6878" spans="2:16" x14ac:dyDescent="0.2">
      <c r="C6878" s="23" t="s">
        <v>80</v>
      </c>
    </row>
    <row r="6879" spans="2:16" ht="60" x14ac:dyDescent="0.2">
      <c r="E6879" s="195"/>
      <c r="F6879" s="196"/>
      <c r="G6879" s="37" t="s">
        <v>15</v>
      </c>
      <c r="H6879" s="33" t="s">
        <v>414</v>
      </c>
      <c r="I6879" s="13" t="s">
        <v>415</v>
      </c>
      <c r="J6879" s="13" t="s">
        <v>416</v>
      </c>
      <c r="K6879" s="13" t="s">
        <v>417</v>
      </c>
      <c r="L6879" s="13" t="s">
        <v>418</v>
      </c>
      <c r="M6879" s="13" t="s">
        <v>419</v>
      </c>
      <c r="N6879" s="13" t="s">
        <v>420</v>
      </c>
      <c r="O6879" s="13" t="s">
        <v>99</v>
      </c>
      <c r="P6879" s="38" t="s">
        <v>18</v>
      </c>
    </row>
    <row r="6880" spans="2:16" x14ac:dyDescent="0.2">
      <c r="E6880" s="197"/>
      <c r="F6880" s="198"/>
      <c r="G6880" s="35"/>
      <c r="H6880" s="39"/>
      <c r="I6880" s="14"/>
      <c r="J6880" s="14"/>
      <c r="K6880" s="14"/>
      <c r="L6880" s="14"/>
      <c r="M6880" s="14"/>
      <c r="N6880" s="14"/>
      <c r="O6880" s="14"/>
      <c r="P6880" s="34"/>
    </row>
    <row r="6881" spans="2:16" x14ac:dyDescent="0.2">
      <c r="E6881" s="91" t="s">
        <v>15</v>
      </c>
      <c r="F6881" s="46"/>
      <c r="G6881" s="36">
        <v>1200</v>
      </c>
      <c r="H6881" s="17">
        <v>591</v>
      </c>
      <c r="I6881" s="17">
        <v>608</v>
      </c>
      <c r="J6881" s="17">
        <v>317</v>
      </c>
      <c r="K6881" s="17">
        <v>360</v>
      </c>
      <c r="L6881" s="17">
        <v>123</v>
      </c>
      <c r="M6881" s="17">
        <v>202</v>
      </c>
      <c r="N6881" s="17">
        <v>157</v>
      </c>
      <c r="O6881" s="17">
        <v>58</v>
      </c>
      <c r="P6881" s="47">
        <v>25</v>
      </c>
    </row>
    <row r="6882" spans="2:16" x14ac:dyDescent="0.2">
      <c r="E6882" s="4" t="s">
        <v>81</v>
      </c>
      <c r="F6882" s="5"/>
      <c r="G6882" s="19">
        <v>48</v>
      </c>
      <c r="H6882" s="27">
        <v>26</v>
      </c>
      <c r="I6882" s="3">
        <v>26</v>
      </c>
      <c r="J6882" s="3">
        <v>10</v>
      </c>
      <c r="K6882" s="3">
        <v>10</v>
      </c>
      <c r="L6882" s="3">
        <v>3</v>
      </c>
      <c r="M6882" s="3">
        <v>9</v>
      </c>
      <c r="N6882" s="3">
        <v>11</v>
      </c>
      <c r="O6882" s="3">
        <v>4</v>
      </c>
      <c r="P6882" s="26">
        <v>0</v>
      </c>
    </row>
    <row r="6883" spans="2:16" x14ac:dyDescent="0.2">
      <c r="E6883" s="4" t="s">
        <v>82</v>
      </c>
      <c r="F6883" s="5"/>
      <c r="G6883" s="6">
        <v>84</v>
      </c>
      <c r="H6883" s="8">
        <v>41</v>
      </c>
      <c r="I6883" s="1">
        <v>34</v>
      </c>
      <c r="J6883" s="1">
        <v>18</v>
      </c>
      <c r="K6883" s="1">
        <v>22</v>
      </c>
      <c r="L6883" s="1">
        <v>6</v>
      </c>
      <c r="M6883" s="1">
        <v>9</v>
      </c>
      <c r="N6883" s="1">
        <v>7</v>
      </c>
      <c r="O6883" s="1">
        <v>1</v>
      </c>
      <c r="P6883" s="9">
        <v>1</v>
      </c>
    </row>
    <row r="6884" spans="2:16" x14ac:dyDescent="0.2">
      <c r="E6884" s="4" t="s">
        <v>83</v>
      </c>
      <c r="F6884" s="5"/>
      <c r="G6884" s="6">
        <v>462</v>
      </c>
      <c r="H6884" s="8">
        <v>234</v>
      </c>
      <c r="I6884" s="1">
        <v>231</v>
      </c>
      <c r="J6884" s="1">
        <v>127</v>
      </c>
      <c r="K6884" s="1">
        <v>145</v>
      </c>
      <c r="L6884" s="1">
        <v>45</v>
      </c>
      <c r="M6884" s="1">
        <v>82</v>
      </c>
      <c r="N6884" s="1">
        <v>55</v>
      </c>
      <c r="O6884" s="1">
        <v>20</v>
      </c>
      <c r="P6884" s="9">
        <v>14</v>
      </c>
    </row>
    <row r="6885" spans="2:16" x14ac:dyDescent="0.2">
      <c r="E6885" s="4" t="s">
        <v>84</v>
      </c>
      <c r="F6885" s="5"/>
      <c r="G6885" s="6">
        <v>30</v>
      </c>
      <c r="H6885" s="8">
        <v>15</v>
      </c>
      <c r="I6885" s="1">
        <v>21</v>
      </c>
      <c r="J6885" s="1">
        <v>9</v>
      </c>
      <c r="K6885" s="1">
        <v>10</v>
      </c>
      <c r="L6885" s="1">
        <v>4</v>
      </c>
      <c r="M6885" s="1">
        <v>1</v>
      </c>
      <c r="N6885" s="1">
        <v>4</v>
      </c>
      <c r="O6885" s="1">
        <v>1</v>
      </c>
      <c r="P6885" s="9">
        <v>0</v>
      </c>
    </row>
    <row r="6886" spans="2:16" x14ac:dyDescent="0.2">
      <c r="E6886" s="4" t="s">
        <v>85</v>
      </c>
      <c r="F6886" s="5"/>
      <c r="G6886" s="6">
        <v>144</v>
      </c>
      <c r="H6886" s="8">
        <v>72</v>
      </c>
      <c r="I6886" s="1">
        <v>80</v>
      </c>
      <c r="J6886" s="1">
        <v>28</v>
      </c>
      <c r="K6886" s="1">
        <v>44</v>
      </c>
      <c r="L6886" s="1">
        <v>14</v>
      </c>
      <c r="M6886" s="1">
        <v>29</v>
      </c>
      <c r="N6886" s="1">
        <v>18</v>
      </c>
      <c r="O6886" s="1">
        <v>10</v>
      </c>
      <c r="P6886" s="9">
        <v>2</v>
      </c>
    </row>
    <row r="6887" spans="2:16" x14ac:dyDescent="0.2">
      <c r="E6887" s="4" t="s">
        <v>86</v>
      </c>
      <c r="F6887" s="5"/>
      <c r="G6887" s="6">
        <v>192</v>
      </c>
      <c r="H6887" s="8">
        <v>90</v>
      </c>
      <c r="I6887" s="1">
        <v>90</v>
      </c>
      <c r="J6887" s="1">
        <v>57</v>
      </c>
      <c r="K6887" s="1">
        <v>56</v>
      </c>
      <c r="L6887" s="1">
        <v>26</v>
      </c>
      <c r="M6887" s="1">
        <v>39</v>
      </c>
      <c r="N6887" s="1">
        <v>28</v>
      </c>
      <c r="O6887" s="1">
        <v>9</v>
      </c>
      <c r="P6887" s="9">
        <v>3</v>
      </c>
    </row>
    <row r="6888" spans="2:16" x14ac:dyDescent="0.2">
      <c r="E6888" s="4" t="s">
        <v>87</v>
      </c>
      <c r="F6888" s="5"/>
      <c r="G6888" s="6">
        <v>72</v>
      </c>
      <c r="H6888" s="8">
        <v>34</v>
      </c>
      <c r="I6888" s="1">
        <v>43</v>
      </c>
      <c r="J6888" s="1">
        <v>16</v>
      </c>
      <c r="K6888" s="1">
        <v>26</v>
      </c>
      <c r="L6888" s="1">
        <v>10</v>
      </c>
      <c r="M6888" s="1">
        <v>11</v>
      </c>
      <c r="N6888" s="1">
        <v>5</v>
      </c>
      <c r="O6888" s="1">
        <v>4</v>
      </c>
      <c r="P6888" s="9">
        <v>2</v>
      </c>
    </row>
    <row r="6889" spans="2:16" x14ac:dyDescent="0.2">
      <c r="E6889" s="4" t="s">
        <v>88</v>
      </c>
      <c r="F6889" s="5"/>
      <c r="G6889" s="6">
        <v>36</v>
      </c>
      <c r="H6889" s="8">
        <v>14</v>
      </c>
      <c r="I6889" s="1">
        <v>19</v>
      </c>
      <c r="J6889" s="1">
        <v>7</v>
      </c>
      <c r="K6889" s="1">
        <v>10</v>
      </c>
      <c r="L6889" s="1">
        <v>1</v>
      </c>
      <c r="M6889" s="1">
        <v>6</v>
      </c>
      <c r="N6889" s="1">
        <v>8</v>
      </c>
      <c r="O6889" s="1">
        <v>2</v>
      </c>
      <c r="P6889" s="9">
        <v>2</v>
      </c>
    </row>
    <row r="6890" spans="2:16" x14ac:dyDescent="0.2">
      <c r="E6890" s="4" t="s">
        <v>89</v>
      </c>
      <c r="F6890" s="5"/>
      <c r="G6890" s="6">
        <v>66</v>
      </c>
      <c r="H6890" s="8">
        <v>30</v>
      </c>
      <c r="I6890" s="1">
        <v>29</v>
      </c>
      <c r="J6890" s="1">
        <v>23</v>
      </c>
      <c r="K6890" s="1">
        <v>16</v>
      </c>
      <c r="L6890" s="1">
        <v>5</v>
      </c>
      <c r="M6890" s="1">
        <v>8</v>
      </c>
      <c r="N6890" s="1">
        <v>8</v>
      </c>
      <c r="O6890" s="1">
        <v>3</v>
      </c>
      <c r="P6890" s="9">
        <v>1</v>
      </c>
    </row>
    <row r="6891" spans="2:16" x14ac:dyDescent="0.2">
      <c r="E6891" s="4" t="s">
        <v>90</v>
      </c>
      <c r="F6891" s="5"/>
      <c r="G6891" s="6">
        <v>54</v>
      </c>
      <c r="H6891" s="8">
        <v>31</v>
      </c>
      <c r="I6891" s="1">
        <v>27</v>
      </c>
      <c r="J6891" s="1">
        <v>19</v>
      </c>
      <c r="K6891" s="1">
        <v>18</v>
      </c>
      <c r="L6891" s="1">
        <v>6</v>
      </c>
      <c r="M6891" s="1">
        <v>7</v>
      </c>
      <c r="N6891" s="1">
        <v>11</v>
      </c>
      <c r="O6891" s="1">
        <v>4</v>
      </c>
      <c r="P6891" s="9">
        <v>0</v>
      </c>
    </row>
    <row r="6892" spans="2:16" x14ac:dyDescent="0.2">
      <c r="E6892" s="57" t="s">
        <v>91</v>
      </c>
      <c r="F6892" s="59"/>
      <c r="G6892" s="55">
        <v>12</v>
      </c>
      <c r="H6892" s="77">
        <v>4</v>
      </c>
      <c r="I6892" s="32">
        <v>8</v>
      </c>
      <c r="J6892" s="32">
        <v>3</v>
      </c>
      <c r="K6892" s="32">
        <v>3</v>
      </c>
      <c r="L6892" s="32">
        <v>3</v>
      </c>
      <c r="M6892" s="32">
        <v>1</v>
      </c>
      <c r="N6892" s="32">
        <v>2</v>
      </c>
      <c r="O6892" s="32">
        <v>0</v>
      </c>
      <c r="P6892" s="80">
        <v>0</v>
      </c>
    </row>
    <row r="6894" spans="2:16" x14ac:dyDescent="0.2">
      <c r="B6894" s="40" t="str">
        <f xml:space="preserve"> HYPERLINK("#'目次'!B291", "[285]")</f>
        <v>[285]</v>
      </c>
      <c r="C6894" s="23" t="s">
        <v>423</v>
      </c>
    </row>
    <row r="6897" spans="3:18" x14ac:dyDescent="0.2">
      <c r="C6897" s="23" t="s">
        <v>14</v>
      </c>
    </row>
    <row r="6898" spans="3:18" ht="36" x14ac:dyDescent="0.2">
      <c r="D6898" s="195"/>
      <c r="E6898" s="196"/>
      <c r="F6898" s="196"/>
      <c r="G6898" s="37" t="s">
        <v>15</v>
      </c>
      <c r="H6898" s="33" t="s">
        <v>424</v>
      </c>
      <c r="I6898" s="13" t="s">
        <v>425</v>
      </c>
      <c r="J6898" s="13" t="s">
        <v>426</v>
      </c>
      <c r="K6898" s="13" t="s">
        <v>427</v>
      </c>
      <c r="L6898" s="13" t="s">
        <v>428</v>
      </c>
      <c r="M6898" s="13" t="s">
        <v>429</v>
      </c>
      <c r="N6898" s="13" t="s">
        <v>430</v>
      </c>
      <c r="O6898" s="13" t="s">
        <v>431</v>
      </c>
      <c r="P6898" s="13" t="s">
        <v>432</v>
      </c>
      <c r="Q6898" s="13" t="s">
        <v>99</v>
      </c>
      <c r="R6898" s="38" t="s">
        <v>18</v>
      </c>
    </row>
    <row r="6899" spans="3:18" x14ac:dyDescent="0.2">
      <c r="D6899" s="197"/>
      <c r="E6899" s="198"/>
      <c r="F6899" s="198"/>
      <c r="G6899" s="35"/>
      <c r="H6899" s="39"/>
      <c r="I6899" s="14"/>
      <c r="J6899" s="14"/>
      <c r="K6899" s="14"/>
      <c r="L6899" s="14"/>
      <c r="M6899" s="14"/>
      <c r="N6899" s="14"/>
      <c r="O6899" s="14"/>
      <c r="P6899" s="14"/>
      <c r="Q6899" s="14"/>
      <c r="R6899" s="34"/>
    </row>
    <row r="6900" spans="3:18" x14ac:dyDescent="0.2">
      <c r="D6900" s="56"/>
      <c r="E6900" s="58" t="s">
        <v>15</v>
      </c>
      <c r="F6900" s="46"/>
      <c r="G6900" s="36">
        <v>1200</v>
      </c>
      <c r="H6900" s="17">
        <v>577</v>
      </c>
      <c r="I6900" s="17">
        <v>251</v>
      </c>
      <c r="J6900" s="17">
        <v>614</v>
      </c>
      <c r="K6900" s="17">
        <v>840</v>
      </c>
      <c r="L6900" s="17">
        <v>794</v>
      </c>
      <c r="M6900" s="17">
        <v>552</v>
      </c>
      <c r="N6900" s="17">
        <v>502</v>
      </c>
      <c r="O6900" s="17">
        <v>789</v>
      </c>
      <c r="P6900" s="17">
        <v>9</v>
      </c>
      <c r="Q6900" s="17">
        <v>13</v>
      </c>
      <c r="R6900" s="47">
        <v>21</v>
      </c>
    </row>
    <row r="6901" spans="3:18" x14ac:dyDescent="0.2">
      <c r="D6901" s="199" t="s">
        <v>19</v>
      </c>
      <c r="E6901" s="22" t="s">
        <v>20</v>
      </c>
      <c r="F6901" s="21"/>
      <c r="G6901" s="19">
        <v>132</v>
      </c>
      <c r="H6901" s="27">
        <v>62</v>
      </c>
      <c r="I6901" s="3">
        <v>23</v>
      </c>
      <c r="J6901" s="3">
        <v>69</v>
      </c>
      <c r="K6901" s="3">
        <v>86</v>
      </c>
      <c r="L6901" s="3">
        <v>80</v>
      </c>
      <c r="M6901" s="3">
        <v>58</v>
      </c>
      <c r="N6901" s="3">
        <v>50</v>
      </c>
      <c r="O6901" s="3">
        <v>91</v>
      </c>
      <c r="P6901" s="3">
        <v>1</v>
      </c>
      <c r="Q6901" s="3">
        <v>1</v>
      </c>
      <c r="R6901" s="26">
        <v>0</v>
      </c>
    </row>
    <row r="6902" spans="3:18" x14ac:dyDescent="0.2">
      <c r="D6902" s="200"/>
      <c r="E6902" s="4" t="s">
        <v>21</v>
      </c>
      <c r="F6902" s="5"/>
      <c r="G6902" s="6">
        <v>444</v>
      </c>
      <c r="H6902" s="8">
        <v>206</v>
      </c>
      <c r="I6902" s="1">
        <v>98</v>
      </c>
      <c r="J6902" s="1">
        <v>242</v>
      </c>
      <c r="K6902" s="1">
        <v>323</v>
      </c>
      <c r="L6902" s="1">
        <v>294</v>
      </c>
      <c r="M6902" s="1">
        <v>209</v>
      </c>
      <c r="N6902" s="1">
        <v>195</v>
      </c>
      <c r="O6902" s="1">
        <v>290</v>
      </c>
      <c r="P6902" s="1">
        <v>5</v>
      </c>
      <c r="Q6902" s="1">
        <v>5</v>
      </c>
      <c r="R6902" s="9">
        <v>11</v>
      </c>
    </row>
    <row r="6903" spans="3:18" x14ac:dyDescent="0.2">
      <c r="D6903" s="200"/>
      <c r="E6903" s="4" t="s">
        <v>22</v>
      </c>
      <c r="F6903" s="5"/>
      <c r="G6903" s="6">
        <v>192</v>
      </c>
      <c r="H6903" s="8">
        <v>90</v>
      </c>
      <c r="I6903" s="1">
        <v>33</v>
      </c>
      <c r="J6903" s="1">
        <v>95</v>
      </c>
      <c r="K6903" s="1">
        <v>126</v>
      </c>
      <c r="L6903" s="1">
        <v>131</v>
      </c>
      <c r="M6903" s="1">
        <v>82</v>
      </c>
      <c r="N6903" s="1">
        <v>70</v>
      </c>
      <c r="O6903" s="1">
        <v>129</v>
      </c>
      <c r="P6903" s="1">
        <v>1</v>
      </c>
      <c r="Q6903" s="1">
        <v>1</v>
      </c>
      <c r="R6903" s="9">
        <v>2</v>
      </c>
    </row>
    <row r="6904" spans="3:18" x14ac:dyDescent="0.2">
      <c r="D6904" s="200"/>
      <c r="E6904" s="4" t="s">
        <v>23</v>
      </c>
      <c r="F6904" s="5"/>
      <c r="G6904" s="6">
        <v>192</v>
      </c>
      <c r="H6904" s="8">
        <v>99</v>
      </c>
      <c r="I6904" s="1">
        <v>39</v>
      </c>
      <c r="J6904" s="1">
        <v>97</v>
      </c>
      <c r="K6904" s="1">
        <v>133</v>
      </c>
      <c r="L6904" s="1">
        <v>132</v>
      </c>
      <c r="M6904" s="1">
        <v>91</v>
      </c>
      <c r="N6904" s="1">
        <v>79</v>
      </c>
      <c r="O6904" s="1">
        <v>126</v>
      </c>
      <c r="P6904" s="1">
        <v>0</v>
      </c>
      <c r="Q6904" s="1">
        <v>4</v>
      </c>
      <c r="R6904" s="9">
        <v>3</v>
      </c>
    </row>
    <row r="6905" spans="3:18" x14ac:dyDescent="0.2">
      <c r="D6905" s="200"/>
      <c r="E6905" s="4" t="s">
        <v>24</v>
      </c>
      <c r="F6905" s="5"/>
      <c r="G6905" s="6">
        <v>240</v>
      </c>
      <c r="H6905" s="8">
        <v>120</v>
      </c>
      <c r="I6905" s="1">
        <v>58</v>
      </c>
      <c r="J6905" s="1">
        <v>111</v>
      </c>
      <c r="K6905" s="1">
        <v>172</v>
      </c>
      <c r="L6905" s="1">
        <v>157</v>
      </c>
      <c r="M6905" s="1">
        <v>112</v>
      </c>
      <c r="N6905" s="1">
        <v>108</v>
      </c>
      <c r="O6905" s="1">
        <v>153</v>
      </c>
      <c r="P6905" s="1">
        <v>2</v>
      </c>
      <c r="Q6905" s="1">
        <v>2</v>
      </c>
      <c r="R6905" s="9">
        <v>5</v>
      </c>
    </row>
    <row r="6906" spans="3:18" x14ac:dyDescent="0.2">
      <c r="D6906" s="199" t="s">
        <v>25</v>
      </c>
      <c r="E6906" s="22" t="s">
        <v>26</v>
      </c>
      <c r="F6906" s="21"/>
      <c r="G6906" s="19">
        <v>348</v>
      </c>
      <c r="H6906" s="27">
        <v>165</v>
      </c>
      <c r="I6906" s="3">
        <v>77</v>
      </c>
      <c r="J6906" s="3">
        <v>194</v>
      </c>
      <c r="K6906" s="3">
        <v>260</v>
      </c>
      <c r="L6906" s="3">
        <v>234</v>
      </c>
      <c r="M6906" s="3">
        <v>169</v>
      </c>
      <c r="N6906" s="3">
        <v>148</v>
      </c>
      <c r="O6906" s="3">
        <v>244</v>
      </c>
      <c r="P6906" s="3">
        <v>5</v>
      </c>
      <c r="Q6906" s="3">
        <v>5</v>
      </c>
      <c r="R6906" s="26">
        <v>3</v>
      </c>
    </row>
    <row r="6907" spans="3:18" x14ac:dyDescent="0.2">
      <c r="D6907" s="200"/>
      <c r="E6907" s="4" t="s">
        <v>27</v>
      </c>
      <c r="F6907" s="5"/>
      <c r="G6907" s="6">
        <v>378</v>
      </c>
      <c r="H6907" s="8">
        <v>180</v>
      </c>
      <c r="I6907" s="1">
        <v>70</v>
      </c>
      <c r="J6907" s="1">
        <v>189</v>
      </c>
      <c r="K6907" s="1">
        <v>256</v>
      </c>
      <c r="L6907" s="1">
        <v>249</v>
      </c>
      <c r="M6907" s="1">
        <v>171</v>
      </c>
      <c r="N6907" s="1">
        <v>150</v>
      </c>
      <c r="O6907" s="1">
        <v>239</v>
      </c>
      <c r="P6907" s="1">
        <v>2</v>
      </c>
      <c r="Q6907" s="1">
        <v>4</v>
      </c>
      <c r="R6907" s="9">
        <v>11</v>
      </c>
    </row>
    <row r="6908" spans="3:18" x14ac:dyDescent="0.2">
      <c r="D6908" s="200"/>
      <c r="E6908" s="4" t="s">
        <v>28</v>
      </c>
      <c r="F6908" s="5"/>
      <c r="G6908" s="6">
        <v>372</v>
      </c>
      <c r="H6908" s="8">
        <v>182</v>
      </c>
      <c r="I6908" s="1">
        <v>86</v>
      </c>
      <c r="J6908" s="1">
        <v>189</v>
      </c>
      <c r="K6908" s="1">
        <v>258</v>
      </c>
      <c r="L6908" s="1">
        <v>246</v>
      </c>
      <c r="M6908" s="1">
        <v>175</v>
      </c>
      <c r="N6908" s="1">
        <v>160</v>
      </c>
      <c r="O6908" s="1">
        <v>245</v>
      </c>
      <c r="P6908" s="1">
        <v>2</v>
      </c>
      <c r="Q6908" s="1">
        <v>3</v>
      </c>
      <c r="R6908" s="9">
        <v>6</v>
      </c>
    </row>
    <row r="6909" spans="3:18" x14ac:dyDescent="0.2">
      <c r="D6909" s="200"/>
      <c r="E6909" s="4" t="s">
        <v>29</v>
      </c>
      <c r="F6909" s="5"/>
      <c r="G6909" s="6">
        <v>102</v>
      </c>
      <c r="H6909" s="8">
        <v>50</v>
      </c>
      <c r="I6909" s="1">
        <v>18</v>
      </c>
      <c r="J6909" s="1">
        <v>42</v>
      </c>
      <c r="K6909" s="1">
        <v>66</v>
      </c>
      <c r="L6909" s="1">
        <v>65</v>
      </c>
      <c r="M6909" s="1">
        <v>37</v>
      </c>
      <c r="N6909" s="1">
        <v>44</v>
      </c>
      <c r="O6909" s="1">
        <v>61</v>
      </c>
      <c r="P6909" s="1">
        <v>0</v>
      </c>
      <c r="Q6909" s="1">
        <v>1</v>
      </c>
      <c r="R6909" s="9">
        <v>1</v>
      </c>
    </row>
    <row r="6910" spans="3:18" x14ac:dyDescent="0.2">
      <c r="D6910" s="199" t="s">
        <v>30</v>
      </c>
      <c r="E6910" s="22" t="s">
        <v>31</v>
      </c>
      <c r="F6910" s="21"/>
      <c r="G6910" s="19">
        <v>592</v>
      </c>
      <c r="H6910" s="27">
        <v>291</v>
      </c>
      <c r="I6910" s="3">
        <v>104</v>
      </c>
      <c r="J6910" s="3">
        <v>277</v>
      </c>
      <c r="K6910" s="3">
        <v>398</v>
      </c>
      <c r="L6910" s="3">
        <v>368</v>
      </c>
      <c r="M6910" s="3">
        <v>255</v>
      </c>
      <c r="N6910" s="3">
        <v>227</v>
      </c>
      <c r="O6910" s="3">
        <v>380</v>
      </c>
      <c r="P6910" s="3">
        <v>5</v>
      </c>
      <c r="Q6910" s="3">
        <v>8</v>
      </c>
      <c r="R6910" s="26">
        <v>13</v>
      </c>
    </row>
    <row r="6911" spans="3:18" x14ac:dyDescent="0.2">
      <c r="D6911" s="200"/>
      <c r="E6911" s="4" t="s">
        <v>32</v>
      </c>
      <c r="F6911" s="5"/>
      <c r="G6911" s="6">
        <v>608</v>
      </c>
      <c r="H6911" s="8">
        <v>286</v>
      </c>
      <c r="I6911" s="1">
        <v>147</v>
      </c>
      <c r="J6911" s="1">
        <v>337</v>
      </c>
      <c r="K6911" s="1">
        <v>442</v>
      </c>
      <c r="L6911" s="1">
        <v>426</v>
      </c>
      <c r="M6911" s="1">
        <v>297</v>
      </c>
      <c r="N6911" s="1">
        <v>275</v>
      </c>
      <c r="O6911" s="1">
        <v>409</v>
      </c>
      <c r="P6911" s="1">
        <v>4</v>
      </c>
      <c r="Q6911" s="1">
        <v>5</v>
      </c>
      <c r="R6911" s="9">
        <v>8</v>
      </c>
    </row>
    <row r="6912" spans="3:18" x14ac:dyDescent="0.2">
      <c r="D6912" s="199" t="s">
        <v>33</v>
      </c>
      <c r="E6912" s="22" t="s">
        <v>34</v>
      </c>
      <c r="F6912" s="21"/>
      <c r="G6912" s="19">
        <v>74</v>
      </c>
      <c r="H6912" s="27">
        <v>22</v>
      </c>
      <c r="I6912" s="3">
        <v>13</v>
      </c>
      <c r="J6912" s="3">
        <v>22</v>
      </c>
      <c r="K6912" s="3">
        <v>35</v>
      </c>
      <c r="L6912" s="3">
        <v>35</v>
      </c>
      <c r="M6912" s="3">
        <v>27</v>
      </c>
      <c r="N6912" s="3">
        <v>14</v>
      </c>
      <c r="O6912" s="3">
        <v>49</v>
      </c>
      <c r="P6912" s="3">
        <v>2</v>
      </c>
      <c r="Q6912" s="3">
        <v>1</v>
      </c>
      <c r="R6912" s="26">
        <v>0</v>
      </c>
    </row>
    <row r="6913" spans="2:18" x14ac:dyDescent="0.2">
      <c r="D6913" s="200"/>
      <c r="E6913" s="4" t="s">
        <v>35</v>
      </c>
      <c r="F6913" s="5"/>
      <c r="G6913" s="6">
        <v>148</v>
      </c>
      <c r="H6913" s="8">
        <v>69</v>
      </c>
      <c r="I6913" s="1">
        <v>37</v>
      </c>
      <c r="J6913" s="1">
        <v>72</v>
      </c>
      <c r="K6913" s="1">
        <v>84</v>
      </c>
      <c r="L6913" s="1">
        <v>82</v>
      </c>
      <c r="M6913" s="1">
        <v>49</v>
      </c>
      <c r="N6913" s="1">
        <v>33</v>
      </c>
      <c r="O6913" s="1">
        <v>81</v>
      </c>
      <c r="P6913" s="1">
        <v>3</v>
      </c>
      <c r="Q6913" s="1">
        <v>2</v>
      </c>
      <c r="R6913" s="9">
        <v>5</v>
      </c>
    </row>
    <row r="6914" spans="2:18" x14ac:dyDescent="0.2">
      <c r="D6914" s="200"/>
      <c r="E6914" s="4" t="s">
        <v>36</v>
      </c>
      <c r="F6914" s="5"/>
      <c r="G6914" s="6">
        <v>187</v>
      </c>
      <c r="H6914" s="8">
        <v>72</v>
      </c>
      <c r="I6914" s="1">
        <v>36</v>
      </c>
      <c r="J6914" s="1">
        <v>98</v>
      </c>
      <c r="K6914" s="1">
        <v>128</v>
      </c>
      <c r="L6914" s="1">
        <v>122</v>
      </c>
      <c r="M6914" s="1">
        <v>75</v>
      </c>
      <c r="N6914" s="1">
        <v>70</v>
      </c>
      <c r="O6914" s="1">
        <v>117</v>
      </c>
      <c r="P6914" s="1">
        <v>3</v>
      </c>
      <c r="Q6914" s="1">
        <v>1</v>
      </c>
      <c r="R6914" s="9">
        <v>4</v>
      </c>
    </row>
    <row r="6915" spans="2:18" x14ac:dyDescent="0.2">
      <c r="D6915" s="200"/>
      <c r="E6915" s="4" t="s">
        <v>37</v>
      </c>
      <c r="F6915" s="5"/>
      <c r="G6915" s="6">
        <v>221</v>
      </c>
      <c r="H6915" s="8">
        <v>98</v>
      </c>
      <c r="I6915" s="1">
        <v>43</v>
      </c>
      <c r="J6915" s="1">
        <v>128</v>
      </c>
      <c r="K6915" s="1">
        <v>164</v>
      </c>
      <c r="L6915" s="1">
        <v>160</v>
      </c>
      <c r="M6915" s="1">
        <v>109</v>
      </c>
      <c r="N6915" s="1">
        <v>87</v>
      </c>
      <c r="O6915" s="1">
        <v>159</v>
      </c>
      <c r="P6915" s="1">
        <v>1</v>
      </c>
      <c r="Q6915" s="1">
        <v>3</v>
      </c>
      <c r="R6915" s="9">
        <v>3</v>
      </c>
    </row>
    <row r="6916" spans="2:18" x14ac:dyDescent="0.2">
      <c r="D6916" s="200"/>
      <c r="E6916" s="4" t="s">
        <v>38</v>
      </c>
      <c r="F6916" s="5"/>
      <c r="G6916" s="6">
        <v>186</v>
      </c>
      <c r="H6916" s="8">
        <v>80</v>
      </c>
      <c r="I6916" s="1">
        <v>38</v>
      </c>
      <c r="J6916" s="1">
        <v>104</v>
      </c>
      <c r="K6916" s="1">
        <v>139</v>
      </c>
      <c r="L6916" s="1">
        <v>131</v>
      </c>
      <c r="M6916" s="1">
        <v>92</v>
      </c>
      <c r="N6916" s="1">
        <v>92</v>
      </c>
      <c r="O6916" s="1">
        <v>126</v>
      </c>
      <c r="P6916" s="1">
        <v>0</v>
      </c>
      <c r="Q6916" s="1">
        <v>1</v>
      </c>
      <c r="R6916" s="9">
        <v>2</v>
      </c>
    </row>
    <row r="6917" spans="2:18" x14ac:dyDescent="0.2">
      <c r="D6917" s="200"/>
      <c r="E6917" s="4" t="s">
        <v>39</v>
      </c>
      <c r="F6917" s="5"/>
      <c r="G6917" s="6">
        <v>223</v>
      </c>
      <c r="H6917" s="8">
        <v>124</v>
      </c>
      <c r="I6917" s="1">
        <v>52</v>
      </c>
      <c r="J6917" s="1">
        <v>117</v>
      </c>
      <c r="K6917" s="1">
        <v>174</v>
      </c>
      <c r="L6917" s="1">
        <v>158</v>
      </c>
      <c r="M6917" s="1">
        <v>113</v>
      </c>
      <c r="N6917" s="1">
        <v>116</v>
      </c>
      <c r="O6917" s="1">
        <v>153</v>
      </c>
      <c r="P6917" s="1">
        <v>0</v>
      </c>
      <c r="Q6917" s="1">
        <v>4</v>
      </c>
      <c r="R6917" s="9">
        <v>5</v>
      </c>
    </row>
    <row r="6918" spans="2:18" x14ac:dyDescent="0.2">
      <c r="D6918" s="201"/>
      <c r="E6918" s="57" t="s">
        <v>40</v>
      </c>
      <c r="F6918" s="59"/>
      <c r="G6918" s="55">
        <v>161</v>
      </c>
      <c r="H6918" s="77">
        <v>112</v>
      </c>
      <c r="I6918" s="32">
        <v>32</v>
      </c>
      <c r="J6918" s="32">
        <v>73</v>
      </c>
      <c r="K6918" s="32">
        <v>116</v>
      </c>
      <c r="L6918" s="32">
        <v>106</v>
      </c>
      <c r="M6918" s="32">
        <v>87</v>
      </c>
      <c r="N6918" s="32">
        <v>90</v>
      </c>
      <c r="O6918" s="32">
        <v>104</v>
      </c>
      <c r="P6918" s="32">
        <v>0</v>
      </c>
      <c r="Q6918" s="32">
        <v>1</v>
      </c>
      <c r="R6918" s="80">
        <v>2</v>
      </c>
    </row>
    <row r="6920" spans="2:18" x14ac:dyDescent="0.2">
      <c r="B6920" s="40" t="str">
        <f xml:space="preserve"> HYPERLINK("#'目次'!B292", "[286]")</f>
        <v>[286]</v>
      </c>
      <c r="C6920" s="23" t="s">
        <v>423</v>
      </c>
    </row>
    <row r="6923" spans="2:18" x14ac:dyDescent="0.2">
      <c r="C6923" s="23" t="s">
        <v>48</v>
      </c>
    </row>
    <row r="6924" spans="2:18" ht="36" x14ac:dyDescent="0.2">
      <c r="D6924" s="195"/>
      <c r="E6924" s="196"/>
      <c r="F6924" s="196"/>
      <c r="G6924" s="37" t="s">
        <v>15</v>
      </c>
      <c r="H6924" s="33" t="s">
        <v>424</v>
      </c>
      <c r="I6924" s="13" t="s">
        <v>425</v>
      </c>
      <c r="J6924" s="13" t="s">
        <v>426</v>
      </c>
      <c r="K6924" s="13" t="s">
        <v>427</v>
      </c>
      <c r="L6924" s="13" t="s">
        <v>428</v>
      </c>
      <c r="M6924" s="13" t="s">
        <v>429</v>
      </c>
      <c r="N6924" s="13" t="s">
        <v>430</v>
      </c>
      <c r="O6924" s="13" t="s">
        <v>431</v>
      </c>
      <c r="P6924" s="13" t="s">
        <v>432</v>
      </c>
      <c r="Q6924" s="13" t="s">
        <v>99</v>
      </c>
      <c r="R6924" s="38" t="s">
        <v>18</v>
      </c>
    </row>
    <row r="6925" spans="2:18" x14ac:dyDescent="0.2">
      <c r="D6925" s="197"/>
      <c r="E6925" s="198"/>
      <c r="F6925" s="198"/>
      <c r="G6925" s="35"/>
      <c r="H6925" s="39"/>
      <c r="I6925" s="14"/>
      <c r="J6925" s="14"/>
      <c r="K6925" s="14"/>
      <c r="L6925" s="14"/>
      <c r="M6925" s="14"/>
      <c r="N6925" s="14"/>
      <c r="O6925" s="14"/>
      <c r="P6925" s="14"/>
      <c r="Q6925" s="14"/>
      <c r="R6925" s="34"/>
    </row>
    <row r="6926" spans="2:18" x14ac:dyDescent="0.2">
      <c r="D6926" s="56"/>
      <c r="E6926" s="58" t="s">
        <v>15</v>
      </c>
      <c r="F6926" s="46"/>
      <c r="G6926" s="36">
        <v>1200</v>
      </c>
      <c r="H6926" s="17">
        <v>577</v>
      </c>
      <c r="I6926" s="17">
        <v>251</v>
      </c>
      <c r="J6926" s="17">
        <v>614</v>
      </c>
      <c r="K6926" s="17">
        <v>840</v>
      </c>
      <c r="L6926" s="17">
        <v>794</v>
      </c>
      <c r="M6926" s="17">
        <v>552</v>
      </c>
      <c r="N6926" s="17">
        <v>502</v>
      </c>
      <c r="O6926" s="17">
        <v>789</v>
      </c>
      <c r="P6926" s="17">
        <v>9</v>
      </c>
      <c r="Q6926" s="17">
        <v>13</v>
      </c>
      <c r="R6926" s="47">
        <v>21</v>
      </c>
    </row>
    <row r="6927" spans="2:18" x14ac:dyDescent="0.2">
      <c r="D6927" s="199" t="s">
        <v>49</v>
      </c>
      <c r="E6927" s="22" t="s">
        <v>50</v>
      </c>
      <c r="F6927" s="21"/>
      <c r="G6927" s="19">
        <v>15</v>
      </c>
      <c r="H6927" s="27">
        <v>10</v>
      </c>
      <c r="I6927" s="3">
        <v>5</v>
      </c>
      <c r="J6927" s="3">
        <v>8</v>
      </c>
      <c r="K6927" s="3">
        <v>10</v>
      </c>
      <c r="L6927" s="3">
        <v>12</v>
      </c>
      <c r="M6927" s="3">
        <v>6</v>
      </c>
      <c r="N6927" s="3">
        <v>8</v>
      </c>
      <c r="O6927" s="3">
        <v>11</v>
      </c>
      <c r="P6927" s="3">
        <v>0</v>
      </c>
      <c r="Q6927" s="3">
        <v>0</v>
      </c>
      <c r="R6927" s="26">
        <v>0</v>
      </c>
    </row>
    <row r="6928" spans="2:18" x14ac:dyDescent="0.2">
      <c r="D6928" s="200"/>
      <c r="E6928" s="4" t="s">
        <v>51</v>
      </c>
      <c r="F6928" s="5"/>
      <c r="G6928" s="6">
        <v>142</v>
      </c>
      <c r="H6928" s="8">
        <v>82</v>
      </c>
      <c r="I6928" s="1">
        <v>31</v>
      </c>
      <c r="J6928" s="1">
        <v>67</v>
      </c>
      <c r="K6928" s="1">
        <v>108</v>
      </c>
      <c r="L6928" s="1">
        <v>95</v>
      </c>
      <c r="M6928" s="1">
        <v>64</v>
      </c>
      <c r="N6928" s="1">
        <v>60</v>
      </c>
      <c r="O6928" s="1">
        <v>98</v>
      </c>
      <c r="P6928" s="1">
        <v>1</v>
      </c>
      <c r="Q6928" s="1">
        <v>2</v>
      </c>
      <c r="R6928" s="9">
        <v>0</v>
      </c>
    </row>
    <row r="6929" spans="4:18" x14ac:dyDescent="0.2">
      <c r="D6929" s="200"/>
      <c r="E6929" s="4" t="s">
        <v>52</v>
      </c>
      <c r="F6929" s="5"/>
      <c r="G6929" s="6">
        <v>26</v>
      </c>
      <c r="H6929" s="8">
        <v>12</v>
      </c>
      <c r="I6929" s="1">
        <v>4</v>
      </c>
      <c r="J6929" s="1">
        <v>17</v>
      </c>
      <c r="K6929" s="1">
        <v>20</v>
      </c>
      <c r="L6929" s="1">
        <v>20</v>
      </c>
      <c r="M6929" s="1">
        <v>14</v>
      </c>
      <c r="N6929" s="1">
        <v>15</v>
      </c>
      <c r="O6929" s="1">
        <v>20</v>
      </c>
      <c r="P6929" s="1">
        <v>1</v>
      </c>
      <c r="Q6929" s="1">
        <v>0</v>
      </c>
      <c r="R6929" s="9">
        <v>0</v>
      </c>
    </row>
    <row r="6930" spans="4:18" x14ac:dyDescent="0.2">
      <c r="D6930" s="200"/>
      <c r="E6930" s="4" t="s">
        <v>53</v>
      </c>
      <c r="F6930" s="5"/>
      <c r="G6930" s="6">
        <v>41</v>
      </c>
      <c r="H6930" s="8">
        <v>10</v>
      </c>
      <c r="I6930" s="1">
        <v>3</v>
      </c>
      <c r="J6930" s="1">
        <v>18</v>
      </c>
      <c r="K6930" s="1">
        <v>29</v>
      </c>
      <c r="L6930" s="1">
        <v>31</v>
      </c>
      <c r="M6930" s="1">
        <v>16</v>
      </c>
      <c r="N6930" s="1">
        <v>15</v>
      </c>
      <c r="O6930" s="1">
        <v>31</v>
      </c>
      <c r="P6930" s="1">
        <v>0</v>
      </c>
      <c r="Q6930" s="1">
        <v>0</v>
      </c>
      <c r="R6930" s="9">
        <v>0</v>
      </c>
    </row>
    <row r="6931" spans="4:18" x14ac:dyDescent="0.2">
      <c r="D6931" s="200"/>
      <c r="E6931" s="4" t="s">
        <v>54</v>
      </c>
      <c r="F6931" s="5"/>
      <c r="G6931" s="6">
        <v>226</v>
      </c>
      <c r="H6931" s="8">
        <v>93</v>
      </c>
      <c r="I6931" s="1">
        <v>44</v>
      </c>
      <c r="J6931" s="1">
        <v>117</v>
      </c>
      <c r="K6931" s="1">
        <v>157</v>
      </c>
      <c r="L6931" s="1">
        <v>144</v>
      </c>
      <c r="M6931" s="1">
        <v>98</v>
      </c>
      <c r="N6931" s="1">
        <v>87</v>
      </c>
      <c r="O6931" s="1">
        <v>144</v>
      </c>
      <c r="P6931" s="1">
        <v>4</v>
      </c>
      <c r="Q6931" s="1">
        <v>2</v>
      </c>
      <c r="R6931" s="9">
        <v>6</v>
      </c>
    </row>
    <row r="6932" spans="4:18" x14ac:dyDescent="0.2">
      <c r="D6932" s="200"/>
      <c r="E6932" s="4" t="s">
        <v>55</v>
      </c>
      <c r="F6932" s="5"/>
      <c r="G6932" s="6">
        <v>125</v>
      </c>
      <c r="H6932" s="8">
        <v>63</v>
      </c>
      <c r="I6932" s="1">
        <v>22</v>
      </c>
      <c r="J6932" s="1">
        <v>63</v>
      </c>
      <c r="K6932" s="1">
        <v>80</v>
      </c>
      <c r="L6932" s="1">
        <v>72</v>
      </c>
      <c r="M6932" s="1">
        <v>47</v>
      </c>
      <c r="N6932" s="1">
        <v>40</v>
      </c>
      <c r="O6932" s="1">
        <v>71</v>
      </c>
      <c r="P6932" s="1">
        <v>0</v>
      </c>
      <c r="Q6932" s="1">
        <v>3</v>
      </c>
      <c r="R6932" s="9">
        <v>3</v>
      </c>
    </row>
    <row r="6933" spans="4:18" x14ac:dyDescent="0.2">
      <c r="D6933" s="200"/>
      <c r="E6933" s="4" t="s">
        <v>56</v>
      </c>
      <c r="F6933" s="5"/>
      <c r="G6933" s="6">
        <v>190</v>
      </c>
      <c r="H6933" s="8">
        <v>85</v>
      </c>
      <c r="I6933" s="1">
        <v>45</v>
      </c>
      <c r="J6933" s="1">
        <v>102</v>
      </c>
      <c r="K6933" s="1">
        <v>136</v>
      </c>
      <c r="L6933" s="1">
        <v>135</v>
      </c>
      <c r="M6933" s="1">
        <v>94</v>
      </c>
      <c r="N6933" s="1">
        <v>89</v>
      </c>
      <c r="O6933" s="1">
        <v>123</v>
      </c>
      <c r="P6933" s="1">
        <v>1</v>
      </c>
      <c r="Q6933" s="1">
        <v>2</v>
      </c>
      <c r="R6933" s="9">
        <v>6</v>
      </c>
    </row>
    <row r="6934" spans="4:18" x14ac:dyDescent="0.2">
      <c r="D6934" s="200"/>
      <c r="E6934" s="4" t="s">
        <v>57</v>
      </c>
      <c r="F6934" s="5"/>
      <c r="G6934" s="6">
        <v>185</v>
      </c>
      <c r="H6934" s="8">
        <v>96</v>
      </c>
      <c r="I6934" s="1">
        <v>48</v>
      </c>
      <c r="J6934" s="1">
        <v>113</v>
      </c>
      <c r="K6934" s="1">
        <v>145</v>
      </c>
      <c r="L6934" s="1">
        <v>138</v>
      </c>
      <c r="M6934" s="1">
        <v>101</v>
      </c>
      <c r="N6934" s="1">
        <v>97</v>
      </c>
      <c r="O6934" s="1">
        <v>135</v>
      </c>
      <c r="P6934" s="1">
        <v>0</v>
      </c>
      <c r="Q6934" s="1">
        <v>0</v>
      </c>
      <c r="R6934" s="9">
        <v>0</v>
      </c>
    </row>
    <row r="6935" spans="4:18" x14ac:dyDescent="0.2">
      <c r="D6935" s="200"/>
      <c r="E6935" s="4" t="s">
        <v>58</v>
      </c>
      <c r="F6935" s="5"/>
      <c r="G6935" s="6">
        <v>113</v>
      </c>
      <c r="H6935" s="8">
        <v>38</v>
      </c>
      <c r="I6935" s="1">
        <v>22</v>
      </c>
      <c r="J6935" s="1">
        <v>37</v>
      </c>
      <c r="K6935" s="1">
        <v>53</v>
      </c>
      <c r="L6935" s="1">
        <v>59</v>
      </c>
      <c r="M6935" s="1">
        <v>43</v>
      </c>
      <c r="N6935" s="1">
        <v>24</v>
      </c>
      <c r="O6935" s="1">
        <v>70</v>
      </c>
      <c r="P6935" s="1">
        <v>2</v>
      </c>
      <c r="Q6935" s="1">
        <v>1</v>
      </c>
      <c r="R6935" s="9">
        <v>1</v>
      </c>
    </row>
    <row r="6936" spans="4:18" x14ac:dyDescent="0.2">
      <c r="D6936" s="200"/>
      <c r="E6936" s="4" t="s">
        <v>59</v>
      </c>
      <c r="F6936" s="5"/>
      <c r="G6936" s="6">
        <v>136</v>
      </c>
      <c r="H6936" s="8">
        <v>87</v>
      </c>
      <c r="I6936" s="1">
        <v>27</v>
      </c>
      <c r="J6936" s="1">
        <v>71</v>
      </c>
      <c r="K6936" s="1">
        <v>101</v>
      </c>
      <c r="L6936" s="1">
        <v>87</v>
      </c>
      <c r="M6936" s="1">
        <v>69</v>
      </c>
      <c r="N6936" s="1">
        <v>66</v>
      </c>
      <c r="O6936" s="1">
        <v>85</v>
      </c>
      <c r="P6936" s="1">
        <v>0</v>
      </c>
      <c r="Q6936" s="1">
        <v>3</v>
      </c>
      <c r="R6936" s="9">
        <v>5</v>
      </c>
    </row>
    <row r="6937" spans="4:18" x14ac:dyDescent="0.2">
      <c r="D6937" s="199" t="s">
        <v>60</v>
      </c>
      <c r="E6937" s="22" t="s">
        <v>61</v>
      </c>
      <c r="F6937" s="21"/>
      <c r="G6937" s="19">
        <v>205</v>
      </c>
      <c r="H6937" s="27">
        <v>121</v>
      </c>
      <c r="I6937" s="3">
        <v>44</v>
      </c>
      <c r="J6937" s="3">
        <v>103</v>
      </c>
      <c r="K6937" s="3">
        <v>137</v>
      </c>
      <c r="L6937" s="3">
        <v>125</v>
      </c>
      <c r="M6937" s="3">
        <v>103</v>
      </c>
      <c r="N6937" s="3">
        <v>89</v>
      </c>
      <c r="O6937" s="3">
        <v>123</v>
      </c>
      <c r="P6937" s="3">
        <v>0</v>
      </c>
      <c r="Q6937" s="3">
        <v>5</v>
      </c>
      <c r="R6937" s="26">
        <v>6</v>
      </c>
    </row>
    <row r="6938" spans="4:18" x14ac:dyDescent="0.2">
      <c r="D6938" s="200"/>
      <c r="E6938" s="4" t="s">
        <v>62</v>
      </c>
      <c r="F6938" s="5"/>
      <c r="G6938" s="6">
        <v>160</v>
      </c>
      <c r="H6938" s="8">
        <v>97</v>
      </c>
      <c r="I6938" s="1">
        <v>34</v>
      </c>
      <c r="J6938" s="1">
        <v>77</v>
      </c>
      <c r="K6938" s="1">
        <v>114</v>
      </c>
      <c r="L6938" s="1">
        <v>109</v>
      </c>
      <c r="M6938" s="1">
        <v>71</v>
      </c>
      <c r="N6938" s="1">
        <v>67</v>
      </c>
      <c r="O6938" s="1">
        <v>106</v>
      </c>
      <c r="P6938" s="1">
        <v>0</v>
      </c>
      <c r="Q6938" s="1">
        <v>3</v>
      </c>
      <c r="R6938" s="9">
        <v>3</v>
      </c>
    </row>
    <row r="6939" spans="4:18" x14ac:dyDescent="0.2">
      <c r="D6939" s="200"/>
      <c r="E6939" s="4" t="s">
        <v>63</v>
      </c>
      <c r="F6939" s="5"/>
      <c r="G6939" s="6">
        <v>121</v>
      </c>
      <c r="H6939" s="8">
        <v>62</v>
      </c>
      <c r="I6939" s="1">
        <v>28</v>
      </c>
      <c r="J6939" s="1">
        <v>75</v>
      </c>
      <c r="K6939" s="1">
        <v>89</v>
      </c>
      <c r="L6939" s="1">
        <v>74</v>
      </c>
      <c r="M6939" s="1">
        <v>55</v>
      </c>
      <c r="N6939" s="1">
        <v>52</v>
      </c>
      <c r="O6939" s="1">
        <v>69</v>
      </c>
      <c r="P6939" s="1">
        <v>1</v>
      </c>
      <c r="Q6939" s="1">
        <v>1</v>
      </c>
      <c r="R6939" s="9">
        <v>0</v>
      </c>
    </row>
    <row r="6940" spans="4:18" x14ac:dyDescent="0.2">
      <c r="D6940" s="200"/>
      <c r="E6940" s="4" t="s">
        <v>64</v>
      </c>
      <c r="F6940" s="5"/>
      <c r="G6940" s="6">
        <v>124</v>
      </c>
      <c r="H6940" s="8">
        <v>49</v>
      </c>
      <c r="I6940" s="1">
        <v>25</v>
      </c>
      <c r="J6940" s="1">
        <v>69</v>
      </c>
      <c r="K6940" s="1">
        <v>96</v>
      </c>
      <c r="L6940" s="1">
        <v>87</v>
      </c>
      <c r="M6940" s="1">
        <v>56</v>
      </c>
      <c r="N6940" s="1">
        <v>55</v>
      </c>
      <c r="O6940" s="1">
        <v>93</v>
      </c>
      <c r="P6940" s="1">
        <v>2</v>
      </c>
      <c r="Q6940" s="1">
        <v>0</v>
      </c>
      <c r="R6940" s="9">
        <v>0</v>
      </c>
    </row>
    <row r="6941" spans="4:18" x14ac:dyDescent="0.2">
      <c r="D6941" s="200"/>
      <c r="E6941" s="4" t="s">
        <v>65</v>
      </c>
      <c r="F6941" s="5"/>
      <c r="G6941" s="6">
        <v>109</v>
      </c>
      <c r="H6941" s="8">
        <v>41</v>
      </c>
      <c r="I6941" s="1">
        <v>22</v>
      </c>
      <c r="J6941" s="1">
        <v>56</v>
      </c>
      <c r="K6941" s="1">
        <v>77</v>
      </c>
      <c r="L6941" s="1">
        <v>76</v>
      </c>
      <c r="M6941" s="1">
        <v>53</v>
      </c>
      <c r="N6941" s="1">
        <v>51</v>
      </c>
      <c r="O6941" s="1">
        <v>74</v>
      </c>
      <c r="P6941" s="1">
        <v>2</v>
      </c>
      <c r="Q6941" s="1">
        <v>1</v>
      </c>
      <c r="R6941" s="9">
        <v>3</v>
      </c>
    </row>
    <row r="6942" spans="4:18" x14ac:dyDescent="0.2">
      <c r="D6942" s="200"/>
      <c r="E6942" s="4" t="s">
        <v>66</v>
      </c>
      <c r="F6942" s="5"/>
      <c r="G6942" s="6">
        <v>104</v>
      </c>
      <c r="H6942" s="8">
        <v>48</v>
      </c>
      <c r="I6942" s="1">
        <v>24</v>
      </c>
      <c r="J6942" s="1">
        <v>55</v>
      </c>
      <c r="K6942" s="1">
        <v>67</v>
      </c>
      <c r="L6942" s="1">
        <v>67</v>
      </c>
      <c r="M6942" s="1">
        <v>48</v>
      </c>
      <c r="N6942" s="1">
        <v>42</v>
      </c>
      <c r="O6942" s="1">
        <v>70</v>
      </c>
      <c r="P6942" s="1">
        <v>1</v>
      </c>
      <c r="Q6942" s="1">
        <v>1</v>
      </c>
      <c r="R6942" s="9">
        <v>1</v>
      </c>
    </row>
    <row r="6943" spans="4:18" x14ac:dyDescent="0.2">
      <c r="D6943" s="200"/>
      <c r="E6943" s="4" t="s">
        <v>67</v>
      </c>
      <c r="F6943" s="5"/>
      <c r="G6943" s="6">
        <v>139</v>
      </c>
      <c r="H6943" s="8">
        <v>48</v>
      </c>
      <c r="I6943" s="1">
        <v>30</v>
      </c>
      <c r="J6943" s="1">
        <v>74</v>
      </c>
      <c r="K6943" s="1">
        <v>112</v>
      </c>
      <c r="L6943" s="1">
        <v>102</v>
      </c>
      <c r="M6943" s="1">
        <v>73</v>
      </c>
      <c r="N6943" s="1">
        <v>62</v>
      </c>
      <c r="O6943" s="1">
        <v>98</v>
      </c>
      <c r="P6943" s="1">
        <v>1</v>
      </c>
      <c r="Q6943" s="1">
        <v>1</v>
      </c>
      <c r="R6943" s="9">
        <v>1</v>
      </c>
    </row>
    <row r="6944" spans="4:18" x14ac:dyDescent="0.2">
      <c r="D6944" s="200"/>
      <c r="E6944" s="4" t="s">
        <v>68</v>
      </c>
      <c r="F6944" s="5"/>
      <c r="G6944" s="6">
        <v>48</v>
      </c>
      <c r="H6944" s="8">
        <v>15</v>
      </c>
      <c r="I6944" s="1">
        <v>6</v>
      </c>
      <c r="J6944" s="1">
        <v>23</v>
      </c>
      <c r="K6944" s="1">
        <v>35</v>
      </c>
      <c r="L6944" s="1">
        <v>35</v>
      </c>
      <c r="M6944" s="1">
        <v>19</v>
      </c>
      <c r="N6944" s="1">
        <v>15</v>
      </c>
      <c r="O6944" s="1">
        <v>35</v>
      </c>
      <c r="P6944" s="1">
        <v>0</v>
      </c>
      <c r="Q6944" s="1">
        <v>0</v>
      </c>
      <c r="R6944" s="9">
        <v>2</v>
      </c>
    </row>
    <row r="6945" spans="2:18" x14ac:dyDescent="0.2">
      <c r="D6945" s="200"/>
      <c r="E6945" s="4" t="s">
        <v>69</v>
      </c>
      <c r="F6945" s="5"/>
      <c r="G6945" s="6">
        <v>37</v>
      </c>
      <c r="H6945" s="8">
        <v>14</v>
      </c>
      <c r="I6945" s="1">
        <v>8</v>
      </c>
      <c r="J6945" s="1">
        <v>26</v>
      </c>
      <c r="K6945" s="1">
        <v>28</v>
      </c>
      <c r="L6945" s="1">
        <v>31</v>
      </c>
      <c r="M6945" s="1">
        <v>20</v>
      </c>
      <c r="N6945" s="1">
        <v>22</v>
      </c>
      <c r="O6945" s="1">
        <v>29</v>
      </c>
      <c r="P6945" s="1">
        <v>0</v>
      </c>
      <c r="Q6945" s="1">
        <v>1</v>
      </c>
      <c r="R6945" s="9">
        <v>0</v>
      </c>
    </row>
    <row r="6946" spans="2:18" x14ac:dyDescent="0.2">
      <c r="D6946" s="93" t="s">
        <v>70</v>
      </c>
      <c r="E6946" s="89" t="s">
        <v>18</v>
      </c>
      <c r="F6946" s="92"/>
      <c r="G6946" s="94">
        <v>0</v>
      </c>
      <c r="H6946" s="122">
        <v>0</v>
      </c>
      <c r="I6946" s="63">
        <v>0</v>
      </c>
      <c r="J6946" s="63">
        <v>0</v>
      </c>
      <c r="K6946" s="63">
        <v>0</v>
      </c>
      <c r="L6946" s="63">
        <v>0</v>
      </c>
      <c r="M6946" s="63">
        <v>0</v>
      </c>
      <c r="N6946" s="63">
        <v>0</v>
      </c>
      <c r="O6946" s="63">
        <v>0</v>
      </c>
      <c r="P6946" s="63">
        <v>0</v>
      </c>
      <c r="Q6946" s="63">
        <v>0</v>
      </c>
      <c r="R6946" s="121">
        <v>0</v>
      </c>
    </row>
    <row r="6948" spans="2:18" x14ac:dyDescent="0.2">
      <c r="B6948" s="40" t="str">
        <f xml:space="preserve"> HYPERLINK("#'目次'!B293", "[287]")</f>
        <v>[287]</v>
      </c>
      <c r="C6948" s="23" t="s">
        <v>423</v>
      </c>
    </row>
    <row r="6951" spans="2:18" x14ac:dyDescent="0.2">
      <c r="C6951" s="23" t="s">
        <v>73</v>
      </c>
    </row>
    <row r="6952" spans="2:18" ht="36" x14ac:dyDescent="0.2">
      <c r="D6952" s="195"/>
      <c r="E6952" s="196"/>
      <c r="F6952" s="196"/>
      <c r="G6952" s="37" t="s">
        <v>15</v>
      </c>
      <c r="H6952" s="33" t="s">
        <v>424</v>
      </c>
      <c r="I6952" s="13" t="s">
        <v>425</v>
      </c>
      <c r="J6952" s="13" t="s">
        <v>426</v>
      </c>
      <c r="K6952" s="13" t="s">
        <v>427</v>
      </c>
      <c r="L6952" s="13" t="s">
        <v>428</v>
      </c>
      <c r="M6952" s="13" t="s">
        <v>429</v>
      </c>
      <c r="N6952" s="13" t="s">
        <v>430</v>
      </c>
      <c r="O6952" s="13" t="s">
        <v>431</v>
      </c>
      <c r="P6952" s="13" t="s">
        <v>432</v>
      </c>
      <c r="Q6952" s="13" t="s">
        <v>99</v>
      </c>
      <c r="R6952" s="38" t="s">
        <v>18</v>
      </c>
    </row>
    <row r="6953" spans="2:18" x14ac:dyDescent="0.2">
      <c r="D6953" s="197"/>
      <c r="E6953" s="198"/>
      <c r="F6953" s="198"/>
      <c r="G6953" s="35"/>
      <c r="H6953" s="39"/>
      <c r="I6953" s="14"/>
      <c r="J6953" s="14"/>
      <c r="K6953" s="14"/>
      <c r="L6953" s="14"/>
      <c r="M6953" s="14"/>
      <c r="N6953" s="14"/>
      <c r="O6953" s="14"/>
      <c r="P6953" s="14"/>
      <c r="Q6953" s="14"/>
      <c r="R6953" s="34"/>
    </row>
    <row r="6954" spans="2:18" x14ac:dyDescent="0.2">
      <c r="D6954" s="56"/>
      <c r="E6954" s="58" t="s">
        <v>15</v>
      </c>
      <c r="F6954" s="46"/>
      <c r="G6954" s="36">
        <v>1200</v>
      </c>
      <c r="H6954" s="17">
        <v>577</v>
      </c>
      <c r="I6954" s="17">
        <v>251</v>
      </c>
      <c r="J6954" s="17">
        <v>614</v>
      </c>
      <c r="K6954" s="17">
        <v>840</v>
      </c>
      <c r="L6954" s="17">
        <v>794</v>
      </c>
      <c r="M6954" s="17">
        <v>552</v>
      </c>
      <c r="N6954" s="17">
        <v>502</v>
      </c>
      <c r="O6954" s="17">
        <v>789</v>
      </c>
      <c r="P6954" s="17">
        <v>9</v>
      </c>
      <c r="Q6954" s="17">
        <v>13</v>
      </c>
      <c r="R6954" s="47">
        <v>21</v>
      </c>
    </row>
    <row r="6955" spans="2:18" x14ac:dyDescent="0.2">
      <c r="D6955" s="199" t="s">
        <v>74</v>
      </c>
      <c r="E6955" s="22" t="s">
        <v>75</v>
      </c>
      <c r="F6955" s="21"/>
      <c r="G6955" s="19">
        <v>592</v>
      </c>
      <c r="H6955" s="27">
        <v>291</v>
      </c>
      <c r="I6955" s="3">
        <v>104</v>
      </c>
      <c r="J6955" s="3">
        <v>277</v>
      </c>
      <c r="K6955" s="3">
        <v>398</v>
      </c>
      <c r="L6955" s="3">
        <v>368</v>
      </c>
      <c r="M6955" s="3">
        <v>255</v>
      </c>
      <c r="N6955" s="3">
        <v>227</v>
      </c>
      <c r="O6955" s="3">
        <v>380</v>
      </c>
      <c r="P6955" s="3">
        <v>5</v>
      </c>
      <c r="Q6955" s="3">
        <v>8</v>
      </c>
      <c r="R6955" s="26">
        <v>13</v>
      </c>
    </row>
    <row r="6956" spans="2:18" x14ac:dyDescent="0.2">
      <c r="D6956" s="200"/>
      <c r="E6956" s="4" t="s">
        <v>34</v>
      </c>
      <c r="F6956" s="5"/>
      <c r="G6956" s="6">
        <v>37</v>
      </c>
      <c r="H6956" s="8">
        <v>12</v>
      </c>
      <c r="I6956" s="1">
        <v>6</v>
      </c>
      <c r="J6956" s="1">
        <v>10</v>
      </c>
      <c r="K6956" s="1">
        <v>15</v>
      </c>
      <c r="L6956" s="1">
        <v>16</v>
      </c>
      <c r="M6956" s="1">
        <v>12</v>
      </c>
      <c r="N6956" s="1">
        <v>5</v>
      </c>
      <c r="O6956" s="1">
        <v>26</v>
      </c>
      <c r="P6956" s="1">
        <v>2</v>
      </c>
      <c r="Q6956" s="1">
        <v>0</v>
      </c>
      <c r="R6956" s="9">
        <v>0</v>
      </c>
    </row>
    <row r="6957" spans="2:18" x14ac:dyDescent="0.2">
      <c r="D6957" s="200"/>
      <c r="E6957" s="4" t="s">
        <v>35</v>
      </c>
      <c r="F6957" s="5"/>
      <c r="G6957" s="6">
        <v>75</v>
      </c>
      <c r="H6957" s="8">
        <v>34</v>
      </c>
      <c r="I6957" s="1">
        <v>19</v>
      </c>
      <c r="J6957" s="1">
        <v>28</v>
      </c>
      <c r="K6957" s="1">
        <v>35</v>
      </c>
      <c r="L6957" s="1">
        <v>34</v>
      </c>
      <c r="M6957" s="1">
        <v>21</v>
      </c>
      <c r="N6957" s="1">
        <v>16</v>
      </c>
      <c r="O6957" s="1">
        <v>39</v>
      </c>
      <c r="P6957" s="1">
        <v>1</v>
      </c>
      <c r="Q6957" s="1">
        <v>2</v>
      </c>
      <c r="R6957" s="9">
        <v>4</v>
      </c>
    </row>
    <row r="6958" spans="2:18" x14ac:dyDescent="0.2">
      <c r="D6958" s="200"/>
      <c r="E6958" s="4" t="s">
        <v>36</v>
      </c>
      <c r="F6958" s="5"/>
      <c r="G6958" s="6">
        <v>95</v>
      </c>
      <c r="H6958" s="8">
        <v>34</v>
      </c>
      <c r="I6958" s="1">
        <v>15</v>
      </c>
      <c r="J6958" s="1">
        <v>49</v>
      </c>
      <c r="K6958" s="1">
        <v>68</v>
      </c>
      <c r="L6958" s="1">
        <v>61</v>
      </c>
      <c r="M6958" s="1">
        <v>40</v>
      </c>
      <c r="N6958" s="1">
        <v>38</v>
      </c>
      <c r="O6958" s="1">
        <v>60</v>
      </c>
      <c r="P6958" s="1">
        <v>2</v>
      </c>
      <c r="Q6958" s="1">
        <v>0</v>
      </c>
      <c r="R6958" s="9">
        <v>3</v>
      </c>
    </row>
    <row r="6959" spans="2:18" x14ac:dyDescent="0.2">
      <c r="D6959" s="200"/>
      <c r="E6959" s="4" t="s">
        <v>37</v>
      </c>
      <c r="F6959" s="5"/>
      <c r="G6959" s="6">
        <v>111</v>
      </c>
      <c r="H6959" s="8">
        <v>52</v>
      </c>
      <c r="I6959" s="1">
        <v>18</v>
      </c>
      <c r="J6959" s="1">
        <v>60</v>
      </c>
      <c r="K6959" s="1">
        <v>80</v>
      </c>
      <c r="L6959" s="1">
        <v>77</v>
      </c>
      <c r="M6959" s="1">
        <v>52</v>
      </c>
      <c r="N6959" s="1">
        <v>34</v>
      </c>
      <c r="O6959" s="1">
        <v>78</v>
      </c>
      <c r="P6959" s="1">
        <v>0</v>
      </c>
      <c r="Q6959" s="1">
        <v>1</v>
      </c>
      <c r="R6959" s="9">
        <v>1</v>
      </c>
    </row>
    <row r="6960" spans="2:18" x14ac:dyDescent="0.2">
      <c r="D6960" s="200"/>
      <c r="E6960" s="4" t="s">
        <v>38</v>
      </c>
      <c r="F6960" s="5"/>
      <c r="G6960" s="6">
        <v>93</v>
      </c>
      <c r="H6960" s="8">
        <v>42</v>
      </c>
      <c r="I6960" s="1">
        <v>12</v>
      </c>
      <c r="J6960" s="1">
        <v>46</v>
      </c>
      <c r="K6960" s="1">
        <v>66</v>
      </c>
      <c r="L6960" s="1">
        <v>62</v>
      </c>
      <c r="M6960" s="1">
        <v>43</v>
      </c>
      <c r="N6960" s="1">
        <v>36</v>
      </c>
      <c r="O6960" s="1">
        <v>58</v>
      </c>
      <c r="P6960" s="1">
        <v>0</v>
      </c>
      <c r="Q6960" s="1">
        <v>1</v>
      </c>
      <c r="R6960" s="9">
        <v>2</v>
      </c>
    </row>
    <row r="6961" spans="2:18" x14ac:dyDescent="0.2">
      <c r="D6961" s="200"/>
      <c r="E6961" s="4" t="s">
        <v>39</v>
      </c>
      <c r="F6961" s="5"/>
      <c r="G6961" s="6">
        <v>109</v>
      </c>
      <c r="H6961" s="8">
        <v>64</v>
      </c>
      <c r="I6961" s="1">
        <v>22</v>
      </c>
      <c r="J6961" s="1">
        <v>52</v>
      </c>
      <c r="K6961" s="1">
        <v>84</v>
      </c>
      <c r="L6961" s="1">
        <v>73</v>
      </c>
      <c r="M6961" s="1">
        <v>51</v>
      </c>
      <c r="N6961" s="1">
        <v>56</v>
      </c>
      <c r="O6961" s="1">
        <v>71</v>
      </c>
      <c r="P6961" s="1">
        <v>0</v>
      </c>
      <c r="Q6961" s="1">
        <v>3</v>
      </c>
      <c r="R6961" s="9">
        <v>3</v>
      </c>
    </row>
    <row r="6962" spans="2:18" x14ac:dyDescent="0.2">
      <c r="D6962" s="200"/>
      <c r="E6962" s="4" t="s">
        <v>40</v>
      </c>
      <c r="F6962" s="5"/>
      <c r="G6962" s="6">
        <v>72</v>
      </c>
      <c r="H6962" s="8">
        <v>53</v>
      </c>
      <c r="I6962" s="1">
        <v>12</v>
      </c>
      <c r="J6962" s="1">
        <v>32</v>
      </c>
      <c r="K6962" s="1">
        <v>50</v>
      </c>
      <c r="L6962" s="1">
        <v>45</v>
      </c>
      <c r="M6962" s="1">
        <v>36</v>
      </c>
      <c r="N6962" s="1">
        <v>42</v>
      </c>
      <c r="O6962" s="1">
        <v>48</v>
      </c>
      <c r="P6962" s="1">
        <v>0</v>
      </c>
      <c r="Q6962" s="1">
        <v>1</v>
      </c>
      <c r="R6962" s="9">
        <v>0</v>
      </c>
    </row>
    <row r="6963" spans="2:18" x14ac:dyDescent="0.2">
      <c r="D6963" s="199" t="s">
        <v>76</v>
      </c>
      <c r="E6963" s="22" t="s">
        <v>77</v>
      </c>
      <c r="F6963" s="21"/>
      <c r="G6963" s="19">
        <v>608</v>
      </c>
      <c r="H6963" s="27">
        <v>286</v>
      </c>
      <c r="I6963" s="3">
        <v>147</v>
      </c>
      <c r="J6963" s="3">
        <v>337</v>
      </c>
      <c r="K6963" s="3">
        <v>442</v>
      </c>
      <c r="L6963" s="3">
        <v>426</v>
      </c>
      <c r="M6963" s="3">
        <v>297</v>
      </c>
      <c r="N6963" s="3">
        <v>275</v>
      </c>
      <c r="O6963" s="3">
        <v>409</v>
      </c>
      <c r="P6963" s="3">
        <v>4</v>
      </c>
      <c r="Q6963" s="3">
        <v>5</v>
      </c>
      <c r="R6963" s="26">
        <v>8</v>
      </c>
    </row>
    <row r="6964" spans="2:18" x14ac:dyDescent="0.2">
      <c r="D6964" s="200"/>
      <c r="E6964" s="4" t="s">
        <v>34</v>
      </c>
      <c r="F6964" s="5"/>
      <c r="G6964" s="6">
        <v>37</v>
      </c>
      <c r="H6964" s="8">
        <v>10</v>
      </c>
      <c r="I6964" s="1">
        <v>7</v>
      </c>
      <c r="J6964" s="1">
        <v>12</v>
      </c>
      <c r="K6964" s="1">
        <v>20</v>
      </c>
      <c r="L6964" s="1">
        <v>19</v>
      </c>
      <c r="M6964" s="1">
        <v>15</v>
      </c>
      <c r="N6964" s="1">
        <v>9</v>
      </c>
      <c r="O6964" s="1">
        <v>23</v>
      </c>
      <c r="P6964" s="1">
        <v>0</v>
      </c>
      <c r="Q6964" s="1">
        <v>1</v>
      </c>
      <c r="R6964" s="9">
        <v>0</v>
      </c>
    </row>
    <row r="6965" spans="2:18" x14ac:dyDescent="0.2">
      <c r="D6965" s="200"/>
      <c r="E6965" s="4" t="s">
        <v>35</v>
      </c>
      <c r="F6965" s="5"/>
      <c r="G6965" s="6">
        <v>73</v>
      </c>
      <c r="H6965" s="8">
        <v>35</v>
      </c>
      <c r="I6965" s="1">
        <v>18</v>
      </c>
      <c r="J6965" s="1">
        <v>44</v>
      </c>
      <c r="K6965" s="1">
        <v>49</v>
      </c>
      <c r="L6965" s="1">
        <v>48</v>
      </c>
      <c r="M6965" s="1">
        <v>28</v>
      </c>
      <c r="N6965" s="1">
        <v>17</v>
      </c>
      <c r="O6965" s="1">
        <v>42</v>
      </c>
      <c r="P6965" s="1">
        <v>2</v>
      </c>
      <c r="Q6965" s="1">
        <v>0</v>
      </c>
      <c r="R6965" s="9">
        <v>1</v>
      </c>
    </row>
    <row r="6966" spans="2:18" x14ac:dyDescent="0.2">
      <c r="D6966" s="200"/>
      <c r="E6966" s="4" t="s">
        <v>36</v>
      </c>
      <c r="F6966" s="5"/>
      <c r="G6966" s="6">
        <v>92</v>
      </c>
      <c r="H6966" s="8">
        <v>38</v>
      </c>
      <c r="I6966" s="1">
        <v>21</v>
      </c>
      <c r="J6966" s="1">
        <v>49</v>
      </c>
      <c r="K6966" s="1">
        <v>60</v>
      </c>
      <c r="L6966" s="1">
        <v>61</v>
      </c>
      <c r="M6966" s="1">
        <v>35</v>
      </c>
      <c r="N6966" s="1">
        <v>32</v>
      </c>
      <c r="O6966" s="1">
        <v>57</v>
      </c>
      <c r="P6966" s="1">
        <v>1</v>
      </c>
      <c r="Q6966" s="1">
        <v>1</v>
      </c>
      <c r="R6966" s="9">
        <v>1</v>
      </c>
    </row>
    <row r="6967" spans="2:18" x14ac:dyDescent="0.2">
      <c r="D6967" s="200"/>
      <c r="E6967" s="4" t="s">
        <v>37</v>
      </c>
      <c r="F6967" s="5"/>
      <c r="G6967" s="6">
        <v>110</v>
      </c>
      <c r="H6967" s="8">
        <v>46</v>
      </c>
      <c r="I6967" s="1">
        <v>25</v>
      </c>
      <c r="J6967" s="1">
        <v>68</v>
      </c>
      <c r="K6967" s="1">
        <v>84</v>
      </c>
      <c r="L6967" s="1">
        <v>83</v>
      </c>
      <c r="M6967" s="1">
        <v>57</v>
      </c>
      <c r="N6967" s="1">
        <v>53</v>
      </c>
      <c r="O6967" s="1">
        <v>81</v>
      </c>
      <c r="P6967" s="1">
        <v>1</v>
      </c>
      <c r="Q6967" s="1">
        <v>2</v>
      </c>
      <c r="R6967" s="9">
        <v>2</v>
      </c>
    </row>
    <row r="6968" spans="2:18" x14ac:dyDescent="0.2">
      <c r="D6968" s="200"/>
      <c r="E6968" s="4" t="s">
        <v>38</v>
      </c>
      <c r="F6968" s="5"/>
      <c r="G6968" s="6">
        <v>93</v>
      </c>
      <c r="H6968" s="8">
        <v>38</v>
      </c>
      <c r="I6968" s="1">
        <v>26</v>
      </c>
      <c r="J6968" s="1">
        <v>58</v>
      </c>
      <c r="K6968" s="1">
        <v>73</v>
      </c>
      <c r="L6968" s="1">
        <v>69</v>
      </c>
      <c r="M6968" s="1">
        <v>49</v>
      </c>
      <c r="N6968" s="1">
        <v>56</v>
      </c>
      <c r="O6968" s="1">
        <v>68</v>
      </c>
      <c r="P6968" s="1">
        <v>0</v>
      </c>
      <c r="Q6968" s="1">
        <v>0</v>
      </c>
      <c r="R6968" s="9">
        <v>0</v>
      </c>
    </row>
    <row r="6969" spans="2:18" x14ac:dyDescent="0.2">
      <c r="D6969" s="200"/>
      <c r="E6969" s="4" t="s">
        <v>39</v>
      </c>
      <c r="F6969" s="5"/>
      <c r="G6969" s="6">
        <v>114</v>
      </c>
      <c r="H6969" s="8">
        <v>60</v>
      </c>
      <c r="I6969" s="1">
        <v>30</v>
      </c>
      <c r="J6969" s="1">
        <v>65</v>
      </c>
      <c r="K6969" s="1">
        <v>90</v>
      </c>
      <c r="L6969" s="1">
        <v>85</v>
      </c>
      <c r="M6969" s="1">
        <v>62</v>
      </c>
      <c r="N6969" s="1">
        <v>60</v>
      </c>
      <c r="O6969" s="1">
        <v>82</v>
      </c>
      <c r="P6969" s="1">
        <v>0</v>
      </c>
      <c r="Q6969" s="1">
        <v>1</v>
      </c>
      <c r="R6969" s="9">
        <v>2</v>
      </c>
    </row>
    <row r="6970" spans="2:18" x14ac:dyDescent="0.2">
      <c r="D6970" s="201"/>
      <c r="E6970" s="57" t="s">
        <v>40</v>
      </c>
      <c r="F6970" s="59"/>
      <c r="G6970" s="55">
        <v>89</v>
      </c>
      <c r="H6970" s="77">
        <v>59</v>
      </c>
      <c r="I6970" s="32">
        <v>20</v>
      </c>
      <c r="J6970" s="32">
        <v>41</v>
      </c>
      <c r="K6970" s="32">
        <v>66</v>
      </c>
      <c r="L6970" s="32">
        <v>61</v>
      </c>
      <c r="M6970" s="32">
        <v>51</v>
      </c>
      <c r="N6970" s="32">
        <v>48</v>
      </c>
      <c r="O6970" s="32">
        <v>56</v>
      </c>
      <c r="P6970" s="32">
        <v>0</v>
      </c>
      <c r="Q6970" s="32">
        <v>0</v>
      </c>
      <c r="R6970" s="80">
        <v>2</v>
      </c>
    </row>
    <row r="6972" spans="2:18" x14ac:dyDescent="0.2">
      <c r="B6972" s="40" t="str">
        <f xml:space="preserve"> HYPERLINK("#'目次'!B294", "[288]")</f>
        <v>[288]</v>
      </c>
      <c r="C6972" s="23" t="s">
        <v>423</v>
      </c>
    </row>
    <row r="6975" spans="2:18" x14ac:dyDescent="0.2">
      <c r="C6975" s="23" t="s">
        <v>80</v>
      </c>
    </row>
    <row r="6976" spans="2:18" ht="36" x14ac:dyDescent="0.2">
      <c r="E6976" s="195"/>
      <c r="F6976" s="196"/>
      <c r="G6976" s="37" t="s">
        <v>15</v>
      </c>
      <c r="H6976" s="33" t="s">
        <v>424</v>
      </c>
      <c r="I6976" s="13" t="s">
        <v>425</v>
      </c>
      <c r="J6976" s="13" t="s">
        <v>426</v>
      </c>
      <c r="K6976" s="13" t="s">
        <v>427</v>
      </c>
      <c r="L6976" s="13" t="s">
        <v>428</v>
      </c>
      <c r="M6976" s="13" t="s">
        <v>429</v>
      </c>
      <c r="N6976" s="13" t="s">
        <v>430</v>
      </c>
      <c r="O6976" s="13" t="s">
        <v>431</v>
      </c>
      <c r="P6976" s="13" t="s">
        <v>432</v>
      </c>
      <c r="Q6976" s="13" t="s">
        <v>99</v>
      </c>
      <c r="R6976" s="38" t="s">
        <v>18</v>
      </c>
    </row>
    <row r="6977" spans="2:18" x14ac:dyDescent="0.2">
      <c r="E6977" s="197"/>
      <c r="F6977" s="198"/>
      <c r="G6977" s="35"/>
      <c r="H6977" s="39"/>
      <c r="I6977" s="14"/>
      <c r="J6977" s="14"/>
      <c r="K6977" s="14"/>
      <c r="L6977" s="14"/>
      <c r="M6977" s="14"/>
      <c r="N6977" s="14"/>
      <c r="O6977" s="14"/>
      <c r="P6977" s="14"/>
      <c r="Q6977" s="14"/>
      <c r="R6977" s="34"/>
    </row>
    <row r="6978" spans="2:18" x14ac:dyDescent="0.2">
      <c r="E6978" s="91" t="s">
        <v>15</v>
      </c>
      <c r="F6978" s="46"/>
      <c r="G6978" s="36">
        <v>1200</v>
      </c>
      <c r="H6978" s="17">
        <v>577</v>
      </c>
      <c r="I6978" s="17">
        <v>251</v>
      </c>
      <c r="J6978" s="17">
        <v>614</v>
      </c>
      <c r="K6978" s="17">
        <v>840</v>
      </c>
      <c r="L6978" s="17">
        <v>794</v>
      </c>
      <c r="M6978" s="17">
        <v>552</v>
      </c>
      <c r="N6978" s="17">
        <v>502</v>
      </c>
      <c r="O6978" s="17">
        <v>789</v>
      </c>
      <c r="P6978" s="17">
        <v>9</v>
      </c>
      <c r="Q6978" s="17">
        <v>13</v>
      </c>
      <c r="R6978" s="47">
        <v>21</v>
      </c>
    </row>
    <row r="6979" spans="2:18" x14ac:dyDescent="0.2">
      <c r="E6979" s="4" t="s">
        <v>81</v>
      </c>
      <c r="F6979" s="5"/>
      <c r="G6979" s="19">
        <v>48</v>
      </c>
      <c r="H6979" s="27">
        <v>25</v>
      </c>
      <c r="I6979" s="3">
        <v>11</v>
      </c>
      <c r="J6979" s="3">
        <v>30</v>
      </c>
      <c r="K6979" s="3">
        <v>34</v>
      </c>
      <c r="L6979" s="3">
        <v>31</v>
      </c>
      <c r="M6979" s="3">
        <v>27</v>
      </c>
      <c r="N6979" s="3">
        <v>21</v>
      </c>
      <c r="O6979" s="3">
        <v>40</v>
      </c>
      <c r="P6979" s="3">
        <v>0</v>
      </c>
      <c r="Q6979" s="3">
        <v>1</v>
      </c>
      <c r="R6979" s="26">
        <v>0</v>
      </c>
    </row>
    <row r="6980" spans="2:18" x14ac:dyDescent="0.2">
      <c r="E6980" s="4" t="s">
        <v>82</v>
      </c>
      <c r="F6980" s="5"/>
      <c r="G6980" s="6">
        <v>84</v>
      </c>
      <c r="H6980" s="8">
        <v>37</v>
      </c>
      <c r="I6980" s="1">
        <v>12</v>
      </c>
      <c r="J6980" s="1">
        <v>39</v>
      </c>
      <c r="K6980" s="1">
        <v>52</v>
      </c>
      <c r="L6980" s="1">
        <v>49</v>
      </c>
      <c r="M6980" s="1">
        <v>31</v>
      </c>
      <c r="N6980" s="1">
        <v>29</v>
      </c>
      <c r="O6980" s="1">
        <v>51</v>
      </c>
      <c r="P6980" s="1">
        <v>1</v>
      </c>
      <c r="Q6980" s="1">
        <v>0</v>
      </c>
      <c r="R6980" s="9">
        <v>0</v>
      </c>
    </row>
    <row r="6981" spans="2:18" x14ac:dyDescent="0.2">
      <c r="E6981" s="4" t="s">
        <v>83</v>
      </c>
      <c r="F6981" s="5"/>
      <c r="G6981" s="6">
        <v>462</v>
      </c>
      <c r="H6981" s="8">
        <v>214</v>
      </c>
      <c r="I6981" s="1">
        <v>99</v>
      </c>
      <c r="J6981" s="1">
        <v>250</v>
      </c>
      <c r="K6981" s="1">
        <v>334</v>
      </c>
      <c r="L6981" s="1">
        <v>308</v>
      </c>
      <c r="M6981" s="1">
        <v>213</v>
      </c>
      <c r="N6981" s="1">
        <v>202</v>
      </c>
      <c r="O6981" s="1">
        <v>297</v>
      </c>
      <c r="P6981" s="1">
        <v>5</v>
      </c>
      <c r="Q6981" s="1">
        <v>5</v>
      </c>
      <c r="R6981" s="9">
        <v>13</v>
      </c>
    </row>
    <row r="6982" spans="2:18" x14ac:dyDescent="0.2">
      <c r="E6982" s="4" t="s">
        <v>84</v>
      </c>
      <c r="F6982" s="5"/>
      <c r="G6982" s="6">
        <v>30</v>
      </c>
      <c r="H6982" s="8">
        <v>15</v>
      </c>
      <c r="I6982" s="1">
        <v>3</v>
      </c>
      <c r="J6982" s="1">
        <v>12</v>
      </c>
      <c r="K6982" s="1">
        <v>20</v>
      </c>
      <c r="L6982" s="1">
        <v>21</v>
      </c>
      <c r="M6982" s="1">
        <v>11</v>
      </c>
      <c r="N6982" s="1">
        <v>11</v>
      </c>
      <c r="O6982" s="1">
        <v>18</v>
      </c>
      <c r="P6982" s="1">
        <v>0</v>
      </c>
      <c r="Q6982" s="1">
        <v>0</v>
      </c>
      <c r="R6982" s="9">
        <v>0</v>
      </c>
    </row>
    <row r="6983" spans="2:18" x14ac:dyDescent="0.2">
      <c r="E6983" s="4" t="s">
        <v>85</v>
      </c>
      <c r="F6983" s="5"/>
      <c r="G6983" s="6">
        <v>144</v>
      </c>
      <c r="H6983" s="8">
        <v>67</v>
      </c>
      <c r="I6983" s="1">
        <v>29</v>
      </c>
      <c r="J6983" s="1">
        <v>75</v>
      </c>
      <c r="K6983" s="1">
        <v>95</v>
      </c>
      <c r="L6983" s="1">
        <v>96</v>
      </c>
      <c r="M6983" s="1">
        <v>67</v>
      </c>
      <c r="N6983" s="1">
        <v>52</v>
      </c>
      <c r="O6983" s="1">
        <v>104</v>
      </c>
      <c r="P6983" s="1">
        <v>1</v>
      </c>
      <c r="Q6983" s="1">
        <v>1</v>
      </c>
      <c r="R6983" s="9">
        <v>0</v>
      </c>
    </row>
    <row r="6984" spans="2:18" x14ac:dyDescent="0.2">
      <c r="E6984" s="4" t="s">
        <v>86</v>
      </c>
      <c r="F6984" s="5"/>
      <c r="G6984" s="6">
        <v>192</v>
      </c>
      <c r="H6984" s="8">
        <v>99</v>
      </c>
      <c r="I6984" s="1">
        <v>39</v>
      </c>
      <c r="J6984" s="1">
        <v>97</v>
      </c>
      <c r="K6984" s="1">
        <v>133</v>
      </c>
      <c r="L6984" s="1">
        <v>132</v>
      </c>
      <c r="M6984" s="1">
        <v>91</v>
      </c>
      <c r="N6984" s="1">
        <v>79</v>
      </c>
      <c r="O6984" s="1">
        <v>126</v>
      </c>
      <c r="P6984" s="1">
        <v>0</v>
      </c>
      <c r="Q6984" s="1">
        <v>4</v>
      </c>
      <c r="R6984" s="9">
        <v>3</v>
      </c>
    </row>
    <row r="6985" spans="2:18" x14ac:dyDescent="0.2">
      <c r="E6985" s="4" t="s">
        <v>87</v>
      </c>
      <c r="F6985" s="5"/>
      <c r="G6985" s="6">
        <v>72</v>
      </c>
      <c r="H6985" s="8">
        <v>25</v>
      </c>
      <c r="I6985" s="1">
        <v>16</v>
      </c>
      <c r="J6985" s="1">
        <v>39</v>
      </c>
      <c r="K6985" s="1">
        <v>59</v>
      </c>
      <c r="L6985" s="1">
        <v>54</v>
      </c>
      <c r="M6985" s="1">
        <v>36</v>
      </c>
      <c r="N6985" s="1">
        <v>35</v>
      </c>
      <c r="O6985" s="1">
        <v>54</v>
      </c>
      <c r="P6985" s="1">
        <v>0</v>
      </c>
      <c r="Q6985" s="1">
        <v>0</v>
      </c>
      <c r="R6985" s="9">
        <v>2</v>
      </c>
    </row>
    <row r="6986" spans="2:18" x14ac:dyDescent="0.2">
      <c r="E6986" s="4" t="s">
        <v>88</v>
      </c>
      <c r="F6986" s="5"/>
      <c r="G6986" s="6">
        <v>36</v>
      </c>
      <c r="H6986" s="8">
        <v>16</v>
      </c>
      <c r="I6986" s="1">
        <v>8</v>
      </c>
      <c r="J6986" s="1">
        <v>19</v>
      </c>
      <c r="K6986" s="1">
        <v>26</v>
      </c>
      <c r="L6986" s="1">
        <v>26</v>
      </c>
      <c r="M6986" s="1">
        <v>19</v>
      </c>
      <c r="N6986" s="1">
        <v>19</v>
      </c>
      <c r="O6986" s="1">
        <v>24</v>
      </c>
      <c r="P6986" s="1">
        <v>0</v>
      </c>
      <c r="Q6986" s="1">
        <v>1</v>
      </c>
      <c r="R6986" s="9">
        <v>2</v>
      </c>
    </row>
    <row r="6987" spans="2:18" x14ac:dyDescent="0.2">
      <c r="E6987" s="4" t="s">
        <v>89</v>
      </c>
      <c r="F6987" s="5"/>
      <c r="G6987" s="6">
        <v>66</v>
      </c>
      <c r="H6987" s="8">
        <v>37</v>
      </c>
      <c r="I6987" s="1">
        <v>17</v>
      </c>
      <c r="J6987" s="1">
        <v>19</v>
      </c>
      <c r="K6987" s="1">
        <v>38</v>
      </c>
      <c r="L6987" s="1">
        <v>34</v>
      </c>
      <c r="M6987" s="1">
        <v>21</v>
      </c>
      <c r="N6987" s="1">
        <v>24</v>
      </c>
      <c r="O6987" s="1">
        <v>35</v>
      </c>
      <c r="P6987" s="1">
        <v>2</v>
      </c>
      <c r="Q6987" s="1">
        <v>1</v>
      </c>
      <c r="R6987" s="9">
        <v>1</v>
      </c>
    </row>
    <row r="6988" spans="2:18" x14ac:dyDescent="0.2">
      <c r="E6988" s="4" t="s">
        <v>90</v>
      </c>
      <c r="F6988" s="5"/>
      <c r="G6988" s="6">
        <v>54</v>
      </c>
      <c r="H6988" s="8">
        <v>32</v>
      </c>
      <c r="I6988" s="1">
        <v>12</v>
      </c>
      <c r="J6988" s="1">
        <v>25</v>
      </c>
      <c r="K6988" s="1">
        <v>39</v>
      </c>
      <c r="L6988" s="1">
        <v>35</v>
      </c>
      <c r="M6988" s="1">
        <v>29</v>
      </c>
      <c r="N6988" s="1">
        <v>22</v>
      </c>
      <c r="O6988" s="1">
        <v>32</v>
      </c>
      <c r="P6988" s="1">
        <v>0</v>
      </c>
      <c r="Q6988" s="1">
        <v>0</v>
      </c>
      <c r="R6988" s="9">
        <v>0</v>
      </c>
    </row>
    <row r="6989" spans="2:18" x14ac:dyDescent="0.2">
      <c r="E6989" s="57" t="s">
        <v>91</v>
      </c>
      <c r="F6989" s="59"/>
      <c r="G6989" s="55">
        <v>12</v>
      </c>
      <c r="H6989" s="77">
        <v>10</v>
      </c>
      <c r="I6989" s="32">
        <v>5</v>
      </c>
      <c r="J6989" s="32">
        <v>9</v>
      </c>
      <c r="K6989" s="32">
        <v>10</v>
      </c>
      <c r="L6989" s="32">
        <v>8</v>
      </c>
      <c r="M6989" s="32">
        <v>7</v>
      </c>
      <c r="N6989" s="32">
        <v>8</v>
      </c>
      <c r="O6989" s="32">
        <v>8</v>
      </c>
      <c r="P6989" s="32">
        <v>0</v>
      </c>
      <c r="Q6989" s="32">
        <v>0</v>
      </c>
      <c r="R6989" s="80">
        <v>0</v>
      </c>
    </row>
    <row r="6991" spans="2:18" x14ac:dyDescent="0.2">
      <c r="B6991" s="40" t="str">
        <f xml:space="preserve"> HYPERLINK("#'目次'!B295", "[289]")</f>
        <v>[289]</v>
      </c>
      <c r="C6991" s="23" t="s">
        <v>435</v>
      </c>
    </row>
    <row r="6994" spans="3:13" x14ac:dyDescent="0.2">
      <c r="C6994" s="23" t="s">
        <v>14</v>
      </c>
    </row>
    <row r="6995" spans="3:13" ht="24" x14ac:dyDescent="0.2">
      <c r="D6995" s="195"/>
      <c r="E6995" s="196"/>
      <c r="F6995" s="196"/>
      <c r="G6995" s="37" t="s">
        <v>15</v>
      </c>
      <c r="H6995" s="33" t="s">
        <v>436</v>
      </c>
      <c r="I6995" s="13" t="s">
        <v>437</v>
      </c>
      <c r="J6995" s="13" t="s">
        <v>438</v>
      </c>
      <c r="K6995" s="13" t="s">
        <v>439</v>
      </c>
      <c r="L6995" s="13" t="s">
        <v>440</v>
      </c>
      <c r="M6995" s="38" t="s">
        <v>18</v>
      </c>
    </row>
    <row r="6996" spans="3:13" x14ac:dyDescent="0.2">
      <c r="D6996" s="197"/>
      <c r="E6996" s="198"/>
      <c r="F6996" s="198"/>
      <c r="G6996" s="35"/>
      <c r="H6996" s="39"/>
      <c r="I6996" s="14"/>
      <c r="J6996" s="14"/>
      <c r="K6996" s="14"/>
      <c r="L6996" s="14"/>
      <c r="M6996" s="34"/>
    </row>
    <row r="6997" spans="3:13" x14ac:dyDescent="0.2">
      <c r="D6997" s="56"/>
      <c r="E6997" s="58" t="s">
        <v>15</v>
      </c>
      <c r="F6997" s="46"/>
      <c r="G6997" s="36">
        <v>1200</v>
      </c>
      <c r="H6997" s="17">
        <v>9</v>
      </c>
      <c r="I6997" s="17">
        <v>19</v>
      </c>
      <c r="J6997" s="17">
        <v>287</v>
      </c>
      <c r="K6997" s="17">
        <v>479</v>
      </c>
      <c r="L6997" s="17">
        <v>337</v>
      </c>
      <c r="M6997" s="47">
        <v>69</v>
      </c>
    </row>
    <row r="6998" spans="3:13" x14ac:dyDescent="0.2">
      <c r="D6998" s="199" t="s">
        <v>19</v>
      </c>
      <c r="E6998" s="22" t="s">
        <v>20</v>
      </c>
      <c r="F6998" s="21"/>
      <c r="G6998" s="19">
        <v>132</v>
      </c>
      <c r="H6998" s="27">
        <v>1</v>
      </c>
      <c r="I6998" s="3">
        <v>3</v>
      </c>
      <c r="J6998" s="3">
        <v>44</v>
      </c>
      <c r="K6998" s="3">
        <v>39</v>
      </c>
      <c r="L6998" s="3">
        <v>36</v>
      </c>
      <c r="M6998" s="26">
        <v>9</v>
      </c>
    </row>
    <row r="6999" spans="3:13" x14ac:dyDescent="0.2">
      <c r="D6999" s="200"/>
      <c r="E6999" s="4" t="s">
        <v>21</v>
      </c>
      <c r="F6999" s="5"/>
      <c r="G6999" s="6">
        <v>444</v>
      </c>
      <c r="H6999" s="8">
        <v>2</v>
      </c>
      <c r="I6999" s="1">
        <v>4</v>
      </c>
      <c r="J6999" s="1">
        <v>97</v>
      </c>
      <c r="K6999" s="1">
        <v>193</v>
      </c>
      <c r="L6999" s="1">
        <v>122</v>
      </c>
      <c r="M6999" s="9">
        <v>26</v>
      </c>
    </row>
    <row r="7000" spans="3:13" x14ac:dyDescent="0.2">
      <c r="D7000" s="200"/>
      <c r="E7000" s="4" t="s">
        <v>22</v>
      </c>
      <c r="F7000" s="5"/>
      <c r="G7000" s="6">
        <v>192</v>
      </c>
      <c r="H7000" s="8">
        <v>2</v>
      </c>
      <c r="I7000" s="1">
        <v>5</v>
      </c>
      <c r="J7000" s="1">
        <v>49</v>
      </c>
      <c r="K7000" s="1">
        <v>74</v>
      </c>
      <c r="L7000" s="1">
        <v>51</v>
      </c>
      <c r="M7000" s="9">
        <v>11</v>
      </c>
    </row>
    <row r="7001" spans="3:13" x14ac:dyDescent="0.2">
      <c r="D7001" s="200"/>
      <c r="E7001" s="4" t="s">
        <v>23</v>
      </c>
      <c r="F7001" s="5"/>
      <c r="G7001" s="6">
        <v>192</v>
      </c>
      <c r="H7001" s="8">
        <v>1</v>
      </c>
      <c r="I7001" s="1">
        <v>3</v>
      </c>
      <c r="J7001" s="1">
        <v>46</v>
      </c>
      <c r="K7001" s="1">
        <v>83</v>
      </c>
      <c r="L7001" s="1">
        <v>48</v>
      </c>
      <c r="M7001" s="9">
        <v>11</v>
      </c>
    </row>
    <row r="7002" spans="3:13" x14ac:dyDescent="0.2">
      <c r="D7002" s="200"/>
      <c r="E7002" s="4" t="s">
        <v>24</v>
      </c>
      <c r="F7002" s="5"/>
      <c r="G7002" s="6">
        <v>240</v>
      </c>
      <c r="H7002" s="8">
        <v>3</v>
      </c>
      <c r="I7002" s="1">
        <v>4</v>
      </c>
      <c r="J7002" s="1">
        <v>51</v>
      </c>
      <c r="K7002" s="1">
        <v>90</v>
      </c>
      <c r="L7002" s="1">
        <v>80</v>
      </c>
      <c r="M7002" s="9">
        <v>12</v>
      </c>
    </row>
    <row r="7003" spans="3:13" x14ac:dyDescent="0.2">
      <c r="D7003" s="199" t="s">
        <v>25</v>
      </c>
      <c r="E7003" s="22" t="s">
        <v>26</v>
      </c>
      <c r="F7003" s="21"/>
      <c r="G7003" s="19">
        <v>348</v>
      </c>
      <c r="H7003" s="27">
        <v>1</v>
      </c>
      <c r="I7003" s="3">
        <v>4</v>
      </c>
      <c r="J7003" s="3">
        <v>92</v>
      </c>
      <c r="K7003" s="3">
        <v>140</v>
      </c>
      <c r="L7003" s="3">
        <v>96</v>
      </c>
      <c r="M7003" s="26">
        <v>15</v>
      </c>
    </row>
    <row r="7004" spans="3:13" x14ac:dyDescent="0.2">
      <c r="D7004" s="200"/>
      <c r="E7004" s="4" t="s">
        <v>27</v>
      </c>
      <c r="F7004" s="5"/>
      <c r="G7004" s="6">
        <v>378</v>
      </c>
      <c r="H7004" s="8">
        <v>3</v>
      </c>
      <c r="I7004" s="1">
        <v>9</v>
      </c>
      <c r="J7004" s="1">
        <v>87</v>
      </c>
      <c r="K7004" s="1">
        <v>154</v>
      </c>
      <c r="L7004" s="1">
        <v>99</v>
      </c>
      <c r="M7004" s="9">
        <v>26</v>
      </c>
    </row>
    <row r="7005" spans="3:13" x14ac:dyDescent="0.2">
      <c r="D7005" s="200"/>
      <c r="E7005" s="4" t="s">
        <v>28</v>
      </c>
      <c r="F7005" s="5"/>
      <c r="G7005" s="6">
        <v>372</v>
      </c>
      <c r="H7005" s="8">
        <v>4</v>
      </c>
      <c r="I7005" s="1">
        <v>5</v>
      </c>
      <c r="J7005" s="1">
        <v>82</v>
      </c>
      <c r="K7005" s="1">
        <v>142</v>
      </c>
      <c r="L7005" s="1">
        <v>114</v>
      </c>
      <c r="M7005" s="9">
        <v>25</v>
      </c>
    </row>
    <row r="7006" spans="3:13" x14ac:dyDescent="0.2">
      <c r="D7006" s="200"/>
      <c r="E7006" s="4" t="s">
        <v>29</v>
      </c>
      <c r="F7006" s="5"/>
      <c r="G7006" s="6">
        <v>102</v>
      </c>
      <c r="H7006" s="8">
        <v>1</v>
      </c>
      <c r="I7006" s="1">
        <v>1</v>
      </c>
      <c r="J7006" s="1">
        <v>26</v>
      </c>
      <c r="K7006" s="1">
        <v>43</v>
      </c>
      <c r="L7006" s="1">
        <v>28</v>
      </c>
      <c r="M7006" s="9">
        <v>3</v>
      </c>
    </row>
    <row r="7007" spans="3:13" x14ac:dyDescent="0.2">
      <c r="D7007" s="199" t="s">
        <v>30</v>
      </c>
      <c r="E7007" s="22" t="s">
        <v>31</v>
      </c>
      <c r="F7007" s="21"/>
      <c r="G7007" s="19">
        <v>592</v>
      </c>
      <c r="H7007" s="27">
        <v>6</v>
      </c>
      <c r="I7007" s="3">
        <v>10</v>
      </c>
      <c r="J7007" s="3">
        <v>145</v>
      </c>
      <c r="K7007" s="3">
        <v>215</v>
      </c>
      <c r="L7007" s="3">
        <v>182</v>
      </c>
      <c r="M7007" s="26">
        <v>34</v>
      </c>
    </row>
    <row r="7008" spans="3:13" x14ac:dyDescent="0.2">
      <c r="D7008" s="200"/>
      <c r="E7008" s="4" t="s">
        <v>32</v>
      </c>
      <c r="F7008" s="5"/>
      <c r="G7008" s="6">
        <v>608</v>
      </c>
      <c r="H7008" s="8">
        <v>3</v>
      </c>
      <c r="I7008" s="1">
        <v>9</v>
      </c>
      <c r="J7008" s="1">
        <v>142</v>
      </c>
      <c r="K7008" s="1">
        <v>264</v>
      </c>
      <c r="L7008" s="1">
        <v>155</v>
      </c>
      <c r="M7008" s="9">
        <v>35</v>
      </c>
    </row>
    <row r="7009" spans="2:13" x14ac:dyDescent="0.2">
      <c r="D7009" s="199" t="s">
        <v>33</v>
      </c>
      <c r="E7009" s="22" t="s">
        <v>34</v>
      </c>
      <c r="F7009" s="21"/>
      <c r="G7009" s="19">
        <v>74</v>
      </c>
      <c r="H7009" s="27">
        <v>0</v>
      </c>
      <c r="I7009" s="3">
        <v>0</v>
      </c>
      <c r="J7009" s="3">
        <v>2</v>
      </c>
      <c r="K7009" s="3">
        <v>12</v>
      </c>
      <c r="L7009" s="3">
        <v>56</v>
      </c>
      <c r="M7009" s="26">
        <v>4</v>
      </c>
    </row>
    <row r="7010" spans="2:13" x14ac:dyDescent="0.2">
      <c r="D7010" s="200"/>
      <c r="E7010" s="4" t="s">
        <v>35</v>
      </c>
      <c r="F7010" s="5"/>
      <c r="G7010" s="6">
        <v>148</v>
      </c>
      <c r="H7010" s="8">
        <v>0</v>
      </c>
      <c r="I7010" s="1">
        <v>5</v>
      </c>
      <c r="J7010" s="1">
        <v>23</v>
      </c>
      <c r="K7010" s="1">
        <v>55</v>
      </c>
      <c r="L7010" s="1">
        <v>57</v>
      </c>
      <c r="M7010" s="9">
        <v>8</v>
      </c>
    </row>
    <row r="7011" spans="2:13" x14ac:dyDescent="0.2">
      <c r="D7011" s="200"/>
      <c r="E7011" s="4" t="s">
        <v>36</v>
      </c>
      <c r="F7011" s="5"/>
      <c r="G7011" s="6">
        <v>187</v>
      </c>
      <c r="H7011" s="8">
        <v>2</v>
      </c>
      <c r="I7011" s="1">
        <v>4</v>
      </c>
      <c r="J7011" s="1">
        <v>37</v>
      </c>
      <c r="K7011" s="1">
        <v>75</v>
      </c>
      <c r="L7011" s="1">
        <v>60</v>
      </c>
      <c r="M7011" s="9">
        <v>9</v>
      </c>
    </row>
    <row r="7012" spans="2:13" x14ac:dyDescent="0.2">
      <c r="D7012" s="200"/>
      <c r="E7012" s="4" t="s">
        <v>37</v>
      </c>
      <c r="F7012" s="5"/>
      <c r="G7012" s="6">
        <v>221</v>
      </c>
      <c r="H7012" s="8">
        <v>2</v>
      </c>
      <c r="I7012" s="1">
        <v>4</v>
      </c>
      <c r="J7012" s="1">
        <v>51</v>
      </c>
      <c r="K7012" s="1">
        <v>96</v>
      </c>
      <c r="L7012" s="1">
        <v>59</v>
      </c>
      <c r="M7012" s="9">
        <v>9</v>
      </c>
    </row>
    <row r="7013" spans="2:13" x14ac:dyDescent="0.2">
      <c r="D7013" s="200"/>
      <c r="E7013" s="4" t="s">
        <v>38</v>
      </c>
      <c r="F7013" s="5"/>
      <c r="G7013" s="6">
        <v>186</v>
      </c>
      <c r="H7013" s="8">
        <v>1</v>
      </c>
      <c r="I7013" s="1">
        <v>1</v>
      </c>
      <c r="J7013" s="1">
        <v>50</v>
      </c>
      <c r="K7013" s="1">
        <v>79</v>
      </c>
      <c r="L7013" s="1">
        <v>45</v>
      </c>
      <c r="M7013" s="9">
        <v>10</v>
      </c>
    </row>
    <row r="7014" spans="2:13" x14ac:dyDescent="0.2">
      <c r="D7014" s="200"/>
      <c r="E7014" s="4" t="s">
        <v>39</v>
      </c>
      <c r="F7014" s="5"/>
      <c r="G7014" s="6">
        <v>223</v>
      </c>
      <c r="H7014" s="8">
        <v>2</v>
      </c>
      <c r="I7014" s="1">
        <v>1</v>
      </c>
      <c r="J7014" s="1">
        <v>75</v>
      </c>
      <c r="K7014" s="1">
        <v>91</v>
      </c>
      <c r="L7014" s="1">
        <v>39</v>
      </c>
      <c r="M7014" s="9">
        <v>15</v>
      </c>
    </row>
    <row r="7015" spans="2:13" x14ac:dyDescent="0.2">
      <c r="D7015" s="201"/>
      <c r="E7015" s="57" t="s">
        <v>40</v>
      </c>
      <c r="F7015" s="59"/>
      <c r="G7015" s="55">
        <v>161</v>
      </c>
      <c r="H7015" s="77">
        <v>2</v>
      </c>
      <c r="I7015" s="32">
        <v>4</v>
      </c>
      <c r="J7015" s="32">
        <v>49</v>
      </c>
      <c r="K7015" s="32">
        <v>71</v>
      </c>
      <c r="L7015" s="32">
        <v>21</v>
      </c>
      <c r="M7015" s="80">
        <v>14</v>
      </c>
    </row>
    <row r="7017" spans="2:13" x14ac:dyDescent="0.2">
      <c r="B7017" s="40" t="str">
        <f xml:space="preserve"> HYPERLINK("#'目次'!B296", "[290]")</f>
        <v>[290]</v>
      </c>
      <c r="C7017" s="23" t="s">
        <v>435</v>
      </c>
    </row>
    <row r="7020" spans="2:13" x14ac:dyDescent="0.2">
      <c r="C7020" s="23" t="s">
        <v>48</v>
      </c>
    </row>
    <row r="7021" spans="2:13" ht="24" x14ac:dyDescent="0.2">
      <c r="D7021" s="195"/>
      <c r="E7021" s="196"/>
      <c r="F7021" s="196"/>
      <c r="G7021" s="37" t="s">
        <v>15</v>
      </c>
      <c r="H7021" s="33" t="s">
        <v>436</v>
      </c>
      <c r="I7021" s="13" t="s">
        <v>437</v>
      </c>
      <c r="J7021" s="13" t="s">
        <v>438</v>
      </c>
      <c r="K7021" s="13" t="s">
        <v>439</v>
      </c>
      <c r="L7021" s="13" t="s">
        <v>440</v>
      </c>
      <c r="M7021" s="38" t="s">
        <v>18</v>
      </c>
    </row>
    <row r="7022" spans="2:13" x14ac:dyDescent="0.2">
      <c r="D7022" s="197"/>
      <c r="E7022" s="198"/>
      <c r="F7022" s="198"/>
      <c r="G7022" s="35"/>
      <c r="H7022" s="39"/>
      <c r="I7022" s="14"/>
      <c r="J7022" s="14"/>
      <c r="K7022" s="14"/>
      <c r="L7022" s="14"/>
      <c r="M7022" s="34"/>
    </row>
    <row r="7023" spans="2:13" x14ac:dyDescent="0.2">
      <c r="D7023" s="56"/>
      <c r="E7023" s="58" t="s">
        <v>15</v>
      </c>
      <c r="F7023" s="46"/>
      <c r="G7023" s="36">
        <v>1200</v>
      </c>
      <c r="H7023" s="17">
        <v>9</v>
      </c>
      <c r="I7023" s="17">
        <v>19</v>
      </c>
      <c r="J7023" s="17">
        <v>287</v>
      </c>
      <c r="K7023" s="17">
        <v>479</v>
      </c>
      <c r="L7023" s="17">
        <v>337</v>
      </c>
      <c r="M7023" s="47">
        <v>69</v>
      </c>
    </row>
    <row r="7024" spans="2:13" x14ac:dyDescent="0.2">
      <c r="D7024" s="199" t="s">
        <v>49</v>
      </c>
      <c r="E7024" s="22" t="s">
        <v>50</v>
      </c>
      <c r="F7024" s="21"/>
      <c r="G7024" s="19">
        <v>15</v>
      </c>
      <c r="H7024" s="27">
        <v>1</v>
      </c>
      <c r="I7024" s="3">
        <v>0</v>
      </c>
      <c r="J7024" s="3">
        <v>6</v>
      </c>
      <c r="K7024" s="3">
        <v>1</v>
      </c>
      <c r="L7024" s="3">
        <v>5</v>
      </c>
      <c r="M7024" s="26">
        <v>2</v>
      </c>
    </row>
    <row r="7025" spans="4:13" x14ac:dyDescent="0.2">
      <c r="D7025" s="200"/>
      <c r="E7025" s="4" t="s">
        <v>51</v>
      </c>
      <c r="F7025" s="5"/>
      <c r="G7025" s="6">
        <v>142</v>
      </c>
      <c r="H7025" s="8">
        <v>3</v>
      </c>
      <c r="I7025" s="1">
        <v>5</v>
      </c>
      <c r="J7025" s="1">
        <v>41</v>
      </c>
      <c r="K7025" s="1">
        <v>63</v>
      </c>
      <c r="L7025" s="1">
        <v>24</v>
      </c>
      <c r="M7025" s="9">
        <v>6</v>
      </c>
    </row>
    <row r="7026" spans="4:13" x14ac:dyDescent="0.2">
      <c r="D7026" s="200"/>
      <c r="E7026" s="4" t="s">
        <v>52</v>
      </c>
      <c r="F7026" s="5"/>
      <c r="G7026" s="6">
        <v>26</v>
      </c>
      <c r="H7026" s="8">
        <v>0</v>
      </c>
      <c r="I7026" s="1">
        <v>0</v>
      </c>
      <c r="J7026" s="1">
        <v>6</v>
      </c>
      <c r="K7026" s="1">
        <v>13</v>
      </c>
      <c r="L7026" s="1">
        <v>6</v>
      </c>
      <c r="M7026" s="9">
        <v>1</v>
      </c>
    </row>
    <row r="7027" spans="4:13" x14ac:dyDescent="0.2">
      <c r="D7027" s="200"/>
      <c r="E7027" s="4" t="s">
        <v>53</v>
      </c>
      <c r="F7027" s="5"/>
      <c r="G7027" s="6">
        <v>41</v>
      </c>
      <c r="H7027" s="8">
        <v>1</v>
      </c>
      <c r="I7027" s="1">
        <v>0</v>
      </c>
      <c r="J7027" s="1">
        <v>14</v>
      </c>
      <c r="K7027" s="1">
        <v>18</v>
      </c>
      <c r="L7027" s="1">
        <v>7</v>
      </c>
      <c r="M7027" s="9">
        <v>1</v>
      </c>
    </row>
    <row r="7028" spans="4:13" x14ac:dyDescent="0.2">
      <c r="D7028" s="200"/>
      <c r="E7028" s="4" t="s">
        <v>54</v>
      </c>
      <c r="F7028" s="5"/>
      <c r="G7028" s="6">
        <v>226</v>
      </c>
      <c r="H7028" s="8">
        <v>1</v>
      </c>
      <c r="I7028" s="1">
        <v>1</v>
      </c>
      <c r="J7028" s="1">
        <v>62</v>
      </c>
      <c r="K7028" s="1">
        <v>86</v>
      </c>
      <c r="L7028" s="1">
        <v>64</v>
      </c>
      <c r="M7028" s="9">
        <v>12</v>
      </c>
    </row>
    <row r="7029" spans="4:13" x14ac:dyDescent="0.2">
      <c r="D7029" s="200"/>
      <c r="E7029" s="4" t="s">
        <v>55</v>
      </c>
      <c r="F7029" s="5"/>
      <c r="G7029" s="6">
        <v>125</v>
      </c>
      <c r="H7029" s="8">
        <v>1</v>
      </c>
      <c r="I7029" s="1">
        <v>3</v>
      </c>
      <c r="J7029" s="1">
        <v>24</v>
      </c>
      <c r="K7029" s="1">
        <v>54</v>
      </c>
      <c r="L7029" s="1">
        <v>39</v>
      </c>
      <c r="M7029" s="9">
        <v>4</v>
      </c>
    </row>
    <row r="7030" spans="4:13" x14ac:dyDescent="0.2">
      <c r="D7030" s="200"/>
      <c r="E7030" s="4" t="s">
        <v>56</v>
      </c>
      <c r="F7030" s="5"/>
      <c r="G7030" s="6">
        <v>190</v>
      </c>
      <c r="H7030" s="8">
        <v>0</v>
      </c>
      <c r="I7030" s="1">
        <v>5</v>
      </c>
      <c r="J7030" s="1">
        <v>39</v>
      </c>
      <c r="K7030" s="1">
        <v>87</v>
      </c>
      <c r="L7030" s="1">
        <v>46</v>
      </c>
      <c r="M7030" s="9">
        <v>13</v>
      </c>
    </row>
    <row r="7031" spans="4:13" x14ac:dyDescent="0.2">
      <c r="D7031" s="200"/>
      <c r="E7031" s="4" t="s">
        <v>57</v>
      </c>
      <c r="F7031" s="5"/>
      <c r="G7031" s="6">
        <v>185</v>
      </c>
      <c r="H7031" s="8">
        <v>1</v>
      </c>
      <c r="I7031" s="1">
        <v>2</v>
      </c>
      <c r="J7031" s="1">
        <v>59</v>
      </c>
      <c r="K7031" s="1">
        <v>77</v>
      </c>
      <c r="L7031" s="1">
        <v>39</v>
      </c>
      <c r="M7031" s="9">
        <v>7</v>
      </c>
    </row>
    <row r="7032" spans="4:13" x14ac:dyDescent="0.2">
      <c r="D7032" s="200"/>
      <c r="E7032" s="4" t="s">
        <v>58</v>
      </c>
      <c r="F7032" s="5"/>
      <c r="G7032" s="6">
        <v>113</v>
      </c>
      <c r="H7032" s="8">
        <v>0</v>
      </c>
      <c r="I7032" s="1">
        <v>1</v>
      </c>
      <c r="J7032" s="1">
        <v>3</v>
      </c>
      <c r="K7032" s="1">
        <v>24</v>
      </c>
      <c r="L7032" s="1">
        <v>78</v>
      </c>
      <c r="M7032" s="9">
        <v>7</v>
      </c>
    </row>
    <row r="7033" spans="4:13" x14ac:dyDescent="0.2">
      <c r="D7033" s="200"/>
      <c r="E7033" s="4" t="s">
        <v>59</v>
      </c>
      <c r="F7033" s="5"/>
      <c r="G7033" s="6">
        <v>136</v>
      </c>
      <c r="H7033" s="8">
        <v>1</v>
      </c>
      <c r="I7033" s="1">
        <v>2</v>
      </c>
      <c r="J7033" s="1">
        <v>33</v>
      </c>
      <c r="K7033" s="1">
        <v>55</v>
      </c>
      <c r="L7033" s="1">
        <v>29</v>
      </c>
      <c r="M7033" s="9">
        <v>16</v>
      </c>
    </row>
    <row r="7034" spans="4:13" x14ac:dyDescent="0.2">
      <c r="D7034" s="199" t="s">
        <v>60</v>
      </c>
      <c r="E7034" s="22" t="s">
        <v>61</v>
      </c>
      <c r="F7034" s="21"/>
      <c r="G7034" s="19">
        <v>205</v>
      </c>
      <c r="H7034" s="27">
        <v>2</v>
      </c>
      <c r="I7034" s="3">
        <v>3</v>
      </c>
      <c r="J7034" s="3">
        <v>35</v>
      </c>
      <c r="K7034" s="3">
        <v>94</v>
      </c>
      <c r="L7034" s="3">
        <v>63</v>
      </c>
      <c r="M7034" s="26">
        <v>8</v>
      </c>
    </row>
    <row r="7035" spans="4:13" x14ac:dyDescent="0.2">
      <c r="D7035" s="200"/>
      <c r="E7035" s="4" t="s">
        <v>62</v>
      </c>
      <c r="F7035" s="5"/>
      <c r="G7035" s="6">
        <v>160</v>
      </c>
      <c r="H7035" s="8">
        <v>0</v>
      </c>
      <c r="I7035" s="1">
        <v>2</v>
      </c>
      <c r="J7035" s="1">
        <v>31</v>
      </c>
      <c r="K7035" s="1">
        <v>65</v>
      </c>
      <c r="L7035" s="1">
        <v>52</v>
      </c>
      <c r="M7035" s="9">
        <v>10</v>
      </c>
    </row>
    <row r="7036" spans="4:13" x14ac:dyDescent="0.2">
      <c r="D7036" s="200"/>
      <c r="E7036" s="4" t="s">
        <v>63</v>
      </c>
      <c r="F7036" s="5"/>
      <c r="G7036" s="6">
        <v>121</v>
      </c>
      <c r="H7036" s="8">
        <v>0</v>
      </c>
      <c r="I7036" s="1">
        <v>3</v>
      </c>
      <c r="J7036" s="1">
        <v>31</v>
      </c>
      <c r="K7036" s="1">
        <v>40</v>
      </c>
      <c r="L7036" s="1">
        <v>38</v>
      </c>
      <c r="M7036" s="9">
        <v>9</v>
      </c>
    </row>
    <row r="7037" spans="4:13" x14ac:dyDescent="0.2">
      <c r="D7037" s="200"/>
      <c r="E7037" s="4" t="s">
        <v>64</v>
      </c>
      <c r="F7037" s="5"/>
      <c r="G7037" s="6">
        <v>124</v>
      </c>
      <c r="H7037" s="8">
        <v>0</v>
      </c>
      <c r="I7037" s="1">
        <v>3</v>
      </c>
      <c r="J7037" s="1">
        <v>31</v>
      </c>
      <c r="K7037" s="1">
        <v>53</v>
      </c>
      <c r="L7037" s="1">
        <v>35</v>
      </c>
      <c r="M7037" s="9">
        <v>2</v>
      </c>
    </row>
    <row r="7038" spans="4:13" x14ac:dyDescent="0.2">
      <c r="D7038" s="200"/>
      <c r="E7038" s="4" t="s">
        <v>65</v>
      </c>
      <c r="F7038" s="5"/>
      <c r="G7038" s="6">
        <v>109</v>
      </c>
      <c r="H7038" s="8">
        <v>2</v>
      </c>
      <c r="I7038" s="1">
        <v>1</v>
      </c>
      <c r="J7038" s="1">
        <v>20</v>
      </c>
      <c r="K7038" s="1">
        <v>43</v>
      </c>
      <c r="L7038" s="1">
        <v>30</v>
      </c>
      <c r="M7038" s="9">
        <v>13</v>
      </c>
    </row>
    <row r="7039" spans="4:13" x14ac:dyDescent="0.2">
      <c r="D7039" s="200"/>
      <c r="E7039" s="4" t="s">
        <v>66</v>
      </c>
      <c r="F7039" s="5"/>
      <c r="G7039" s="6">
        <v>104</v>
      </c>
      <c r="H7039" s="8">
        <v>1</v>
      </c>
      <c r="I7039" s="1">
        <v>0</v>
      </c>
      <c r="J7039" s="1">
        <v>35</v>
      </c>
      <c r="K7039" s="1">
        <v>39</v>
      </c>
      <c r="L7039" s="1">
        <v>26</v>
      </c>
      <c r="M7039" s="9">
        <v>3</v>
      </c>
    </row>
    <row r="7040" spans="4:13" x14ac:dyDescent="0.2">
      <c r="D7040" s="200"/>
      <c r="E7040" s="4" t="s">
        <v>67</v>
      </c>
      <c r="F7040" s="5"/>
      <c r="G7040" s="6">
        <v>139</v>
      </c>
      <c r="H7040" s="8">
        <v>0</v>
      </c>
      <c r="I7040" s="1">
        <v>4</v>
      </c>
      <c r="J7040" s="1">
        <v>38</v>
      </c>
      <c r="K7040" s="1">
        <v>58</v>
      </c>
      <c r="L7040" s="1">
        <v>35</v>
      </c>
      <c r="M7040" s="9">
        <v>4</v>
      </c>
    </row>
    <row r="7041" spans="2:13" x14ac:dyDescent="0.2">
      <c r="D7041" s="200"/>
      <c r="E7041" s="4" t="s">
        <v>68</v>
      </c>
      <c r="F7041" s="5"/>
      <c r="G7041" s="6">
        <v>48</v>
      </c>
      <c r="H7041" s="8">
        <v>0</v>
      </c>
      <c r="I7041" s="1">
        <v>1</v>
      </c>
      <c r="J7041" s="1">
        <v>19</v>
      </c>
      <c r="K7041" s="1">
        <v>15</v>
      </c>
      <c r="L7041" s="1">
        <v>12</v>
      </c>
      <c r="M7041" s="9">
        <v>1</v>
      </c>
    </row>
    <row r="7042" spans="2:13" x14ac:dyDescent="0.2">
      <c r="D7042" s="200"/>
      <c r="E7042" s="4" t="s">
        <v>69</v>
      </c>
      <c r="F7042" s="5"/>
      <c r="G7042" s="6">
        <v>37</v>
      </c>
      <c r="H7042" s="8">
        <v>1</v>
      </c>
      <c r="I7042" s="1">
        <v>2</v>
      </c>
      <c r="J7042" s="1">
        <v>8</v>
      </c>
      <c r="K7042" s="1">
        <v>19</v>
      </c>
      <c r="L7042" s="1">
        <v>6</v>
      </c>
      <c r="M7042" s="9">
        <v>1</v>
      </c>
    </row>
    <row r="7043" spans="2:13" x14ac:dyDescent="0.2">
      <c r="D7043" s="93" t="s">
        <v>70</v>
      </c>
      <c r="E7043" s="89" t="s">
        <v>18</v>
      </c>
      <c r="F7043" s="92"/>
      <c r="G7043" s="94">
        <v>0</v>
      </c>
      <c r="H7043" s="122">
        <v>0</v>
      </c>
      <c r="I7043" s="63">
        <v>0</v>
      </c>
      <c r="J7043" s="63">
        <v>0</v>
      </c>
      <c r="K7043" s="63">
        <v>0</v>
      </c>
      <c r="L7043" s="63">
        <v>0</v>
      </c>
      <c r="M7043" s="121">
        <v>0</v>
      </c>
    </row>
    <row r="7045" spans="2:13" x14ac:dyDescent="0.2">
      <c r="B7045" s="40" t="str">
        <f xml:space="preserve"> HYPERLINK("#'目次'!B297", "[291]")</f>
        <v>[291]</v>
      </c>
      <c r="C7045" s="23" t="s">
        <v>435</v>
      </c>
    </row>
    <row r="7048" spans="2:13" x14ac:dyDescent="0.2">
      <c r="C7048" s="23" t="s">
        <v>73</v>
      </c>
    </row>
    <row r="7049" spans="2:13" ht="24" x14ac:dyDescent="0.2">
      <c r="D7049" s="195"/>
      <c r="E7049" s="196"/>
      <c r="F7049" s="196"/>
      <c r="G7049" s="37" t="s">
        <v>15</v>
      </c>
      <c r="H7049" s="33" t="s">
        <v>436</v>
      </c>
      <c r="I7049" s="13" t="s">
        <v>437</v>
      </c>
      <c r="J7049" s="13" t="s">
        <v>438</v>
      </c>
      <c r="K7049" s="13" t="s">
        <v>439</v>
      </c>
      <c r="L7049" s="13" t="s">
        <v>440</v>
      </c>
      <c r="M7049" s="38" t="s">
        <v>18</v>
      </c>
    </row>
    <row r="7050" spans="2:13" x14ac:dyDescent="0.2">
      <c r="D7050" s="197"/>
      <c r="E7050" s="198"/>
      <c r="F7050" s="198"/>
      <c r="G7050" s="35"/>
      <c r="H7050" s="39"/>
      <c r="I7050" s="14"/>
      <c r="J7050" s="14"/>
      <c r="K7050" s="14"/>
      <c r="L7050" s="14"/>
      <c r="M7050" s="34"/>
    </row>
    <row r="7051" spans="2:13" x14ac:dyDescent="0.2">
      <c r="D7051" s="56"/>
      <c r="E7051" s="58" t="s">
        <v>15</v>
      </c>
      <c r="F7051" s="46"/>
      <c r="G7051" s="36">
        <v>1200</v>
      </c>
      <c r="H7051" s="17">
        <v>9</v>
      </c>
      <c r="I7051" s="17">
        <v>19</v>
      </c>
      <c r="J7051" s="17">
        <v>287</v>
      </c>
      <c r="K7051" s="17">
        <v>479</v>
      </c>
      <c r="L7051" s="17">
        <v>337</v>
      </c>
      <c r="M7051" s="47">
        <v>69</v>
      </c>
    </row>
    <row r="7052" spans="2:13" x14ac:dyDescent="0.2">
      <c r="D7052" s="199" t="s">
        <v>74</v>
      </c>
      <c r="E7052" s="22" t="s">
        <v>75</v>
      </c>
      <c r="F7052" s="21"/>
      <c r="G7052" s="19">
        <v>592</v>
      </c>
      <c r="H7052" s="27">
        <v>6</v>
      </c>
      <c r="I7052" s="3">
        <v>10</v>
      </c>
      <c r="J7052" s="3">
        <v>145</v>
      </c>
      <c r="K7052" s="3">
        <v>215</v>
      </c>
      <c r="L7052" s="3">
        <v>182</v>
      </c>
      <c r="M7052" s="26">
        <v>34</v>
      </c>
    </row>
    <row r="7053" spans="2:13" x14ac:dyDescent="0.2">
      <c r="D7053" s="200"/>
      <c r="E7053" s="4" t="s">
        <v>34</v>
      </c>
      <c r="F7053" s="5"/>
      <c r="G7053" s="6">
        <v>37</v>
      </c>
      <c r="H7053" s="8">
        <v>0</v>
      </c>
      <c r="I7053" s="1">
        <v>0</v>
      </c>
      <c r="J7053" s="1">
        <v>1</v>
      </c>
      <c r="K7053" s="1">
        <v>5</v>
      </c>
      <c r="L7053" s="1">
        <v>28</v>
      </c>
      <c r="M7053" s="9">
        <v>3</v>
      </c>
    </row>
    <row r="7054" spans="2:13" x14ac:dyDescent="0.2">
      <c r="D7054" s="200"/>
      <c r="E7054" s="4" t="s">
        <v>35</v>
      </c>
      <c r="F7054" s="5"/>
      <c r="G7054" s="6">
        <v>75</v>
      </c>
      <c r="H7054" s="8">
        <v>0</v>
      </c>
      <c r="I7054" s="1">
        <v>2</v>
      </c>
      <c r="J7054" s="1">
        <v>10</v>
      </c>
      <c r="K7054" s="1">
        <v>27</v>
      </c>
      <c r="L7054" s="1">
        <v>33</v>
      </c>
      <c r="M7054" s="9">
        <v>3</v>
      </c>
    </row>
    <row r="7055" spans="2:13" x14ac:dyDescent="0.2">
      <c r="D7055" s="200"/>
      <c r="E7055" s="4" t="s">
        <v>36</v>
      </c>
      <c r="F7055" s="5"/>
      <c r="G7055" s="6">
        <v>95</v>
      </c>
      <c r="H7055" s="8">
        <v>1</v>
      </c>
      <c r="I7055" s="1">
        <v>2</v>
      </c>
      <c r="J7055" s="1">
        <v>21</v>
      </c>
      <c r="K7055" s="1">
        <v>34</v>
      </c>
      <c r="L7055" s="1">
        <v>31</v>
      </c>
      <c r="M7055" s="9">
        <v>6</v>
      </c>
    </row>
    <row r="7056" spans="2:13" x14ac:dyDescent="0.2">
      <c r="D7056" s="200"/>
      <c r="E7056" s="4" t="s">
        <v>37</v>
      </c>
      <c r="F7056" s="5"/>
      <c r="G7056" s="6">
        <v>111</v>
      </c>
      <c r="H7056" s="8">
        <v>2</v>
      </c>
      <c r="I7056" s="1">
        <v>1</v>
      </c>
      <c r="J7056" s="1">
        <v>26</v>
      </c>
      <c r="K7056" s="1">
        <v>43</v>
      </c>
      <c r="L7056" s="1">
        <v>35</v>
      </c>
      <c r="M7056" s="9">
        <v>4</v>
      </c>
    </row>
    <row r="7057" spans="2:13" x14ac:dyDescent="0.2">
      <c r="D7057" s="200"/>
      <c r="E7057" s="4" t="s">
        <v>38</v>
      </c>
      <c r="F7057" s="5"/>
      <c r="G7057" s="6">
        <v>93</v>
      </c>
      <c r="H7057" s="8">
        <v>0</v>
      </c>
      <c r="I7057" s="1">
        <v>1</v>
      </c>
      <c r="J7057" s="1">
        <v>23</v>
      </c>
      <c r="K7057" s="1">
        <v>39</v>
      </c>
      <c r="L7057" s="1">
        <v>26</v>
      </c>
      <c r="M7057" s="9">
        <v>4</v>
      </c>
    </row>
    <row r="7058" spans="2:13" x14ac:dyDescent="0.2">
      <c r="D7058" s="200"/>
      <c r="E7058" s="4" t="s">
        <v>39</v>
      </c>
      <c r="F7058" s="5"/>
      <c r="G7058" s="6">
        <v>109</v>
      </c>
      <c r="H7058" s="8">
        <v>2</v>
      </c>
      <c r="I7058" s="1">
        <v>0</v>
      </c>
      <c r="J7058" s="1">
        <v>39</v>
      </c>
      <c r="K7058" s="1">
        <v>41</v>
      </c>
      <c r="L7058" s="1">
        <v>20</v>
      </c>
      <c r="M7058" s="9">
        <v>7</v>
      </c>
    </row>
    <row r="7059" spans="2:13" x14ac:dyDescent="0.2">
      <c r="D7059" s="200"/>
      <c r="E7059" s="4" t="s">
        <v>40</v>
      </c>
      <c r="F7059" s="5"/>
      <c r="G7059" s="6">
        <v>72</v>
      </c>
      <c r="H7059" s="8">
        <v>1</v>
      </c>
      <c r="I7059" s="1">
        <v>4</v>
      </c>
      <c r="J7059" s="1">
        <v>25</v>
      </c>
      <c r="K7059" s="1">
        <v>26</v>
      </c>
      <c r="L7059" s="1">
        <v>9</v>
      </c>
      <c r="M7059" s="9">
        <v>7</v>
      </c>
    </row>
    <row r="7060" spans="2:13" x14ac:dyDescent="0.2">
      <c r="D7060" s="199" t="s">
        <v>76</v>
      </c>
      <c r="E7060" s="22" t="s">
        <v>77</v>
      </c>
      <c r="F7060" s="21"/>
      <c r="G7060" s="19">
        <v>608</v>
      </c>
      <c r="H7060" s="27">
        <v>3</v>
      </c>
      <c r="I7060" s="3">
        <v>9</v>
      </c>
      <c r="J7060" s="3">
        <v>142</v>
      </c>
      <c r="K7060" s="3">
        <v>264</v>
      </c>
      <c r="L7060" s="3">
        <v>155</v>
      </c>
      <c r="M7060" s="26">
        <v>35</v>
      </c>
    </row>
    <row r="7061" spans="2:13" x14ac:dyDescent="0.2">
      <c r="D7061" s="200"/>
      <c r="E7061" s="4" t="s">
        <v>34</v>
      </c>
      <c r="F7061" s="5"/>
      <c r="G7061" s="6">
        <v>37</v>
      </c>
      <c r="H7061" s="8">
        <v>0</v>
      </c>
      <c r="I7061" s="1">
        <v>0</v>
      </c>
      <c r="J7061" s="1">
        <v>1</v>
      </c>
      <c r="K7061" s="1">
        <v>7</v>
      </c>
      <c r="L7061" s="1">
        <v>28</v>
      </c>
      <c r="M7061" s="9">
        <v>1</v>
      </c>
    </row>
    <row r="7062" spans="2:13" x14ac:dyDescent="0.2">
      <c r="D7062" s="200"/>
      <c r="E7062" s="4" t="s">
        <v>35</v>
      </c>
      <c r="F7062" s="5"/>
      <c r="G7062" s="6">
        <v>73</v>
      </c>
      <c r="H7062" s="8">
        <v>0</v>
      </c>
      <c r="I7062" s="1">
        <v>3</v>
      </c>
      <c r="J7062" s="1">
        <v>13</v>
      </c>
      <c r="K7062" s="1">
        <v>28</v>
      </c>
      <c r="L7062" s="1">
        <v>24</v>
      </c>
      <c r="M7062" s="9">
        <v>5</v>
      </c>
    </row>
    <row r="7063" spans="2:13" x14ac:dyDescent="0.2">
      <c r="D7063" s="200"/>
      <c r="E7063" s="4" t="s">
        <v>36</v>
      </c>
      <c r="F7063" s="5"/>
      <c r="G7063" s="6">
        <v>92</v>
      </c>
      <c r="H7063" s="8">
        <v>1</v>
      </c>
      <c r="I7063" s="1">
        <v>2</v>
      </c>
      <c r="J7063" s="1">
        <v>16</v>
      </c>
      <c r="K7063" s="1">
        <v>41</v>
      </c>
      <c r="L7063" s="1">
        <v>29</v>
      </c>
      <c r="M7063" s="9">
        <v>3</v>
      </c>
    </row>
    <row r="7064" spans="2:13" x14ac:dyDescent="0.2">
      <c r="D7064" s="200"/>
      <c r="E7064" s="4" t="s">
        <v>37</v>
      </c>
      <c r="F7064" s="5"/>
      <c r="G7064" s="6">
        <v>110</v>
      </c>
      <c r="H7064" s="8">
        <v>0</v>
      </c>
      <c r="I7064" s="1">
        <v>3</v>
      </c>
      <c r="J7064" s="1">
        <v>25</v>
      </c>
      <c r="K7064" s="1">
        <v>53</v>
      </c>
      <c r="L7064" s="1">
        <v>24</v>
      </c>
      <c r="M7064" s="9">
        <v>5</v>
      </c>
    </row>
    <row r="7065" spans="2:13" x14ac:dyDescent="0.2">
      <c r="D7065" s="200"/>
      <c r="E7065" s="4" t="s">
        <v>38</v>
      </c>
      <c r="F7065" s="5"/>
      <c r="G7065" s="6">
        <v>93</v>
      </c>
      <c r="H7065" s="8">
        <v>1</v>
      </c>
      <c r="I7065" s="1">
        <v>0</v>
      </c>
      <c r="J7065" s="1">
        <v>27</v>
      </c>
      <c r="K7065" s="1">
        <v>40</v>
      </c>
      <c r="L7065" s="1">
        <v>19</v>
      </c>
      <c r="M7065" s="9">
        <v>6</v>
      </c>
    </row>
    <row r="7066" spans="2:13" x14ac:dyDescent="0.2">
      <c r="D7066" s="200"/>
      <c r="E7066" s="4" t="s">
        <v>39</v>
      </c>
      <c r="F7066" s="5"/>
      <c r="G7066" s="6">
        <v>114</v>
      </c>
      <c r="H7066" s="8">
        <v>0</v>
      </c>
      <c r="I7066" s="1">
        <v>1</v>
      </c>
      <c r="J7066" s="1">
        <v>36</v>
      </c>
      <c r="K7066" s="1">
        <v>50</v>
      </c>
      <c r="L7066" s="1">
        <v>19</v>
      </c>
      <c r="M7066" s="9">
        <v>8</v>
      </c>
    </row>
    <row r="7067" spans="2:13" x14ac:dyDescent="0.2">
      <c r="D7067" s="201"/>
      <c r="E7067" s="57" t="s">
        <v>40</v>
      </c>
      <c r="F7067" s="59"/>
      <c r="G7067" s="55">
        <v>89</v>
      </c>
      <c r="H7067" s="77">
        <v>1</v>
      </c>
      <c r="I7067" s="32">
        <v>0</v>
      </c>
      <c r="J7067" s="32">
        <v>24</v>
      </c>
      <c r="K7067" s="32">
        <v>45</v>
      </c>
      <c r="L7067" s="32">
        <v>12</v>
      </c>
      <c r="M7067" s="80">
        <v>7</v>
      </c>
    </row>
    <row r="7069" spans="2:13" x14ac:dyDescent="0.2">
      <c r="B7069" s="40" t="str">
        <f xml:space="preserve"> HYPERLINK("#'目次'!B298", "[292]")</f>
        <v>[292]</v>
      </c>
      <c r="C7069" s="23" t="s">
        <v>435</v>
      </c>
    </row>
    <row r="7072" spans="2:13" x14ac:dyDescent="0.2">
      <c r="C7072" s="23" t="s">
        <v>80</v>
      </c>
    </row>
    <row r="7073" spans="2:13" ht="24" x14ac:dyDescent="0.2">
      <c r="E7073" s="195"/>
      <c r="F7073" s="196"/>
      <c r="G7073" s="37" t="s">
        <v>15</v>
      </c>
      <c r="H7073" s="33" t="s">
        <v>436</v>
      </c>
      <c r="I7073" s="13" t="s">
        <v>437</v>
      </c>
      <c r="J7073" s="13" t="s">
        <v>438</v>
      </c>
      <c r="K7073" s="13" t="s">
        <v>439</v>
      </c>
      <c r="L7073" s="13" t="s">
        <v>440</v>
      </c>
      <c r="M7073" s="38" t="s">
        <v>18</v>
      </c>
    </row>
    <row r="7074" spans="2:13" x14ac:dyDescent="0.2">
      <c r="E7074" s="197"/>
      <c r="F7074" s="198"/>
      <c r="G7074" s="35"/>
      <c r="H7074" s="39"/>
      <c r="I7074" s="14"/>
      <c r="J7074" s="14"/>
      <c r="K7074" s="14"/>
      <c r="L7074" s="14"/>
      <c r="M7074" s="34"/>
    </row>
    <row r="7075" spans="2:13" x14ac:dyDescent="0.2">
      <c r="E7075" s="91" t="s">
        <v>15</v>
      </c>
      <c r="F7075" s="46"/>
      <c r="G7075" s="36">
        <v>1200</v>
      </c>
      <c r="H7075" s="17">
        <v>9</v>
      </c>
      <c r="I7075" s="17">
        <v>19</v>
      </c>
      <c r="J7075" s="17">
        <v>287</v>
      </c>
      <c r="K7075" s="17">
        <v>479</v>
      </c>
      <c r="L7075" s="17">
        <v>337</v>
      </c>
      <c r="M7075" s="47">
        <v>69</v>
      </c>
    </row>
    <row r="7076" spans="2:13" x14ac:dyDescent="0.2">
      <c r="E7076" s="4" t="s">
        <v>81</v>
      </c>
      <c r="F7076" s="5"/>
      <c r="G7076" s="19">
        <v>48</v>
      </c>
      <c r="H7076" s="27">
        <v>1</v>
      </c>
      <c r="I7076" s="3">
        <v>1</v>
      </c>
      <c r="J7076" s="3">
        <v>15</v>
      </c>
      <c r="K7076" s="3">
        <v>17</v>
      </c>
      <c r="L7076" s="3">
        <v>12</v>
      </c>
      <c r="M7076" s="26">
        <v>2</v>
      </c>
    </row>
    <row r="7077" spans="2:13" x14ac:dyDescent="0.2">
      <c r="E7077" s="4" t="s">
        <v>82</v>
      </c>
      <c r="F7077" s="5"/>
      <c r="G7077" s="6">
        <v>84</v>
      </c>
      <c r="H7077" s="8">
        <v>0</v>
      </c>
      <c r="I7077" s="1">
        <v>2</v>
      </c>
      <c r="J7077" s="1">
        <v>29</v>
      </c>
      <c r="K7077" s="1">
        <v>22</v>
      </c>
      <c r="L7077" s="1">
        <v>24</v>
      </c>
      <c r="M7077" s="9">
        <v>7</v>
      </c>
    </row>
    <row r="7078" spans="2:13" x14ac:dyDescent="0.2">
      <c r="E7078" s="4" t="s">
        <v>83</v>
      </c>
      <c r="F7078" s="5"/>
      <c r="G7078" s="6">
        <v>462</v>
      </c>
      <c r="H7078" s="8">
        <v>2</v>
      </c>
      <c r="I7078" s="1">
        <v>6</v>
      </c>
      <c r="J7078" s="1">
        <v>99</v>
      </c>
      <c r="K7078" s="1">
        <v>203</v>
      </c>
      <c r="L7078" s="1">
        <v>124</v>
      </c>
      <c r="M7078" s="9">
        <v>28</v>
      </c>
    </row>
    <row r="7079" spans="2:13" x14ac:dyDescent="0.2">
      <c r="E7079" s="4" t="s">
        <v>84</v>
      </c>
      <c r="F7079" s="5"/>
      <c r="G7079" s="6">
        <v>30</v>
      </c>
      <c r="H7079" s="8">
        <v>0</v>
      </c>
      <c r="I7079" s="1">
        <v>0</v>
      </c>
      <c r="J7079" s="1">
        <v>5</v>
      </c>
      <c r="K7079" s="1">
        <v>12</v>
      </c>
      <c r="L7079" s="1">
        <v>12</v>
      </c>
      <c r="M7079" s="9">
        <v>1</v>
      </c>
    </row>
    <row r="7080" spans="2:13" x14ac:dyDescent="0.2">
      <c r="E7080" s="4" t="s">
        <v>85</v>
      </c>
      <c r="F7080" s="5"/>
      <c r="G7080" s="6">
        <v>144</v>
      </c>
      <c r="H7080" s="8">
        <v>2</v>
      </c>
      <c r="I7080" s="1">
        <v>3</v>
      </c>
      <c r="J7080" s="1">
        <v>42</v>
      </c>
      <c r="K7080" s="1">
        <v>52</v>
      </c>
      <c r="L7080" s="1">
        <v>37</v>
      </c>
      <c r="M7080" s="9">
        <v>8</v>
      </c>
    </row>
    <row r="7081" spans="2:13" x14ac:dyDescent="0.2">
      <c r="E7081" s="4" t="s">
        <v>86</v>
      </c>
      <c r="F7081" s="5"/>
      <c r="G7081" s="6">
        <v>192</v>
      </c>
      <c r="H7081" s="8">
        <v>1</v>
      </c>
      <c r="I7081" s="1">
        <v>3</v>
      </c>
      <c r="J7081" s="1">
        <v>46</v>
      </c>
      <c r="K7081" s="1">
        <v>83</v>
      </c>
      <c r="L7081" s="1">
        <v>48</v>
      </c>
      <c r="M7081" s="9">
        <v>11</v>
      </c>
    </row>
    <row r="7082" spans="2:13" x14ac:dyDescent="0.2">
      <c r="E7082" s="4" t="s">
        <v>87</v>
      </c>
      <c r="F7082" s="5"/>
      <c r="G7082" s="6">
        <v>72</v>
      </c>
      <c r="H7082" s="8">
        <v>0</v>
      </c>
      <c r="I7082" s="1">
        <v>1</v>
      </c>
      <c r="J7082" s="1">
        <v>14</v>
      </c>
      <c r="K7082" s="1">
        <v>34</v>
      </c>
      <c r="L7082" s="1">
        <v>19</v>
      </c>
      <c r="M7082" s="9">
        <v>4</v>
      </c>
    </row>
    <row r="7083" spans="2:13" x14ac:dyDescent="0.2">
      <c r="E7083" s="4" t="s">
        <v>88</v>
      </c>
      <c r="F7083" s="5"/>
      <c r="G7083" s="6">
        <v>36</v>
      </c>
      <c r="H7083" s="8">
        <v>0</v>
      </c>
      <c r="I7083" s="1">
        <v>1</v>
      </c>
      <c r="J7083" s="1">
        <v>6</v>
      </c>
      <c r="K7083" s="1">
        <v>15</v>
      </c>
      <c r="L7083" s="1">
        <v>11</v>
      </c>
      <c r="M7083" s="9">
        <v>3</v>
      </c>
    </row>
    <row r="7084" spans="2:13" x14ac:dyDescent="0.2">
      <c r="E7084" s="4" t="s">
        <v>89</v>
      </c>
      <c r="F7084" s="5"/>
      <c r="G7084" s="6">
        <v>66</v>
      </c>
      <c r="H7084" s="8">
        <v>3</v>
      </c>
      <c r="I7084" s="1">
        <v>0</v>
      </c>
      <c r="J7084" s="1">
        <v>19</v>
      </c>
      <c r="K7084" s="1">
        <v>19</v>
      </c>
      <c r="L7084" s="1">
        <v>21</v>
      </c>
      <c r="M7084" s="9">
        <v>4</v>
      </c>
    </row>
    <row r="7085" spans="2:13" x14ac:dyDescent="0.2">
      <c r="E7085" s="4" t="s">
        <v>90</v>
      </c>
      <c r="F7085" s="5"/>
      <c r="G7085" s="6">
        <v>54</v>
      </c>
      <c r="H7085" s="8">
        <v>0</v>
      </c>
      <c r="I7085" s="1">
        <v>2</v>
      </c>
      <c r="J7085" s="1">
        <v>11</v>
      </c>
      <c r="K7085" s="1">
        <v>19</v>
      </c>
      <c r="L7085" s="1">
        <v>21</v>
      </c>
      <c r="M7085" s="9">
        <v>1</v>
      </c>
    </row>
    <row r="7086" spans="2:13" x14ac:dyDescent="0.2">
      <c r="E7086" s="57" t="s">
        <v>91</v>
      </c>
      <c r="F7086" s="59"/>
      <c r="G7086" s="55">
        <v>12</v>
      </c>
      <c r="H7086" s="77">
        <v>0</v>
      </c>
      <c r="I7086" s="32">
        <v>0</v>
      </c>
      <c r="J7086" s="32">
        <v>1</v>
      </c>
      <c r="K7086" s="32">
        <v>3</v>
      </c>
      <c r="L7086" s="32">
        <v>8</v>
      </c>
      <c r="M7086" s="80">
        <v>0</v>
      </c>
    </row>
    <row r="7088" spans="2:13" x14ac:dyDescent="0.2">
      <c r="B7088" s="40" t="str">
        <f xml:space="preserve"> HYPERLINK("#'目次'!B299", "[293]")</f>
        <v>[293]</v>
      </c>
      <c r="C7088" s="23" t="s">
        <v>443</v>
      </c>
    </row>
    <row r="7091" spans="3:13" x14ac:dyDescent="0.2">
      <c r="C7091" s="23" t="s">
        <v>14</v>
      </c>
    </row>
    <row r="7092" spans="3:13" ht="24" x14ac:dyDescent="0.2">
      <c r="D7092" s="195"/>
      <c r="E7092" s="196"/>
      <c r="F7092" s="196"/>
      <c r="G7092" s="37" t="s">
        <v>15</v>
      </c>
      <c r="H7092" s="33" t="s">
        <v>436</v>
      </c>
      <c r="I7092" s="13" t="s">
        <v>437</v>
      </c>
      <c r="J7092" s="13" t="s">
        <v>438</v>
      </c>
      <c r="K7092" s="13" t="s">
        <v>439</v>
      </c>
      <c r="L7092" s="13" t="s">
        <v>440</v>
      </c>
      <c r="M7092" s="38" t="s">
        <v>18</v>
      </c>
    </row>
    <row r="7093" spans="3:13" x14ac:dyDescent="0.2">
      <c r="D7093" s="197"/>
      <c r="E7093" s="198"/>
      <c r="F7093" s="198"/>
      <c r="G7093" s="35"/>
      <c r="H7093" s="39"/>
      <c r="I7093" s="14"/>
      <c r="J7093" s="14"/>
      <c r="K7093" s="14"/>
      <c r="L7093" s="14"/>
      <c r="M7093" s="34"/>
    </row>
    <row r="7094" spans="3:13" x14ac:dyDescent="0.2">
      <c r="D7094" s="56"/>
      <c r="E7094" s="58" t="s">
        <v>15</v>
      </c>
      <c r="F7094" s="46"/>
      <c r="G7094" s="36">
        <v>1200</v>
      </c>
      <c r="H7094" s="17">
        <v>10</v>
      </c>
      <c r="I7094" s="17">
        <v>8</v>
      </c>
      <c r="J7094" s="17">
        <v>59</v>
      </c>
      <c r="K7094" s="17">
        <v>495</v>
      </c>
      <c r="L7094" s="17">
        <v>518</v>
      </c>
      <c r="M7094" s="47">
        <v>110</v>
      </c>
    </row>
    <row r="7095" spans="3:13" x14ac:dyDescent="0.2">
      <c r="D7095" s="199" t="s">
        <v>19</v>
      </c>
      <c r="E7095" s="22" t="s">
        <v>20</v>
      </c>
      <c r="F7095" s="21"/>
      <c r="G7095" s="19">
        <v>132</v>
      </c>
      <c r="H7095" s="27">
        <v>1</v>
      </c>
      <c r="I7095" s="3">
        <v>1</v>
      </c>
      <c r="J7095" s="3">
        <v>8</v>
      </c>
      <c r="K7095" s="3">
        <v>50</v>
      </c>
      <c r="L7095" s="3">
        <v>56</v>
      </c>
      <c r="M7095" s="26">
        <v>16</v>
      </c>
    </row>
    <row r="7096" spans="3:13" x14ac:dyDescent="0.2">
      <c r="D7096" s="200"/>
      <c r="E7096" s="4" t="s">
        <v>21</v>
      </c>
      <c r="F7096" s="5"/>
      <c r="G7096" s="6">
        <v>444</v>
      </c>
      <c r="H7096" s="8">
        <v>7</v>
      </c>
      <c r="I7096" s="1">
        <v>5</v>
      </c>
      <c r="J7096" s="1">
        <v>23</v>
      </c>
      <c r="K7096" s="1">
        <v>202</v>
      </c>
      <c r="L7096" s="1">
        <v>166</v>
      </c>
      <c r="M7096" s="9">
        <v>41</v>
      </c>
    </row>
    <row r="7097" spans="3:13" x14ac:dyDescent="0.2">
      <c r="D7097" s="200"/>
      <c r="E7097" s="4" t="s">
        <v>22</v>
      </c>
      <c r="F7097" s="5"/>
      <c r="G7097" s="6">
        <v>192</v>
      </c>
      <c r="H7097" s="8">
        <v>0</v>
      </c>
      <c r="I7097" s="1">
        <v>1</v>
      </c>
      <c r="J7097" s="1">
        <v>7</v>
      </c>
      <c r="K7097" s="1">
        <v>73</v>
      </c>
      <c r="L7097" s="1">
        <v>94</v>
      </c>
      <c r="M7097" s="9">
        <v>17</v>
      </c>
    </row>
    <row r="7098" spans="3:13" x14ac:dyDescent="0.2">
      <c r="D7098" s="200"/>
      <c r="E7098" s="4" t="s">
        <v>23</v>
      </c>
      <c r="F7098" s="5"/>
      <c r="G7098" s="6">
        <v>192</v>
      </c>
      <c r="H7098" s="8">
        <v>0</v>
      </c>
      <c r="I7098" s="1">
        <v>0</v>
      </c>
      <c r="J7098" s="1">
        <v>10</v>
      </c>
      <c r="K7098" s="1">
        <v>80</v>
      </c>
      <c r="L7098" s="1">
        <v>84</v>
      </c>
      <c r="M7098" s="9">
        <v>18</v>
      </c>
    </row>
    <row r="7099" spans="3:13" x14ac:dyDescent="0.2">
      <c r="D7099" s="200"/>
      <c r="E7099" s="4" t="s">
        <v>24</v>
      </c>
      <c r="F7099" s="5"/>
      <c r="G7099" s="6">
        <v>240</v>
      </c>
      <c r="H7099" s="8">
        <v>2</v>
      </c>
      <c r="I7099" s="1">
        <v>1</v>
      </c>
      <c r="J7099" s="1">
        <v>11</v>
      </c>
      <c r="K7099" s="1">
        <v>90</v>
      </c>
      <c r="L7099" s="1">
        <v>118</v>
      </c>
      <c r="M7099" s="9">
        <v>18</v>
      </c>
    </row>
    <row r="7100" spans="3:13" x14ac:dyDescent="0.2">
      <c r="D7100" s="199" t="s">
        <v>25</v>
      </c>
      <c r="E7100" s="22" t="s">
        <v>26</v>
      </c>
      <c r="F7100" s="21"/>
      <c r="G7100" s="19">
        <v>348</v>
      </c>
      <c r="H7100" s="27">
        <v>3</v>
      </c>
      <c r="I7100" s="3">
        <v>3</v>
      </c>
      <c r="J7100" s="3">
        <v>19</v>
      </c>
      <c r="K7100" s="3">
        <v>156</v>
      </c>
      <c r="L7100" s="3">
        <v>140</v>
      </c>
      <c r="M7100" s="26">
        <v>27</v>
      </c>
    </row>
    <row r="7101" spans="3:13" x14ac:dyDescent="0.2">
      <c r="D7101" s="200"/>
      <c r="E7101" s="4" t="s">
        <v>27</v>
      </c>
      <c r="F7101" s="5"/>
      <c r="G7101" s="6">
        <v>378</v>
      </c>
      <c r="H7101" s="8">
        <v>5</v>
      </c>
      <c r="I7101" s="1">
        <v>3</v>
      </c>
      <c r="J7101" s="1">
        <v>19</v>
      </c>
      <c r="K7101" s="1">
        <v>148</v>
      </c>
      <c r="L7101" s="1">
        <v>164</v>
      </c>
      <c r="M7101" s="9">
        <v>39</v>
      </c>
    </row>
    <row r="7102" spans="3:13" x14ac:dyDescent="0.2">
      <c r="D7102" s="200"/>
      <c r="E7102" s="4" t="s">
        <v>28</v>
      </c>
      <c r="F7102" s="5"/>
      <c r="G7102" s="6">
        <v>372</v>
      </c>
      <c r="H7102" s="8">
        <v>1</v>
      </c>
      <c r="I7102" s="1">
        <v>1</v>
      </c>
      <c r="J7102" s="1">
        <v>17</v>
      </c>
      <c r="K7102" s="1">
        <v>148</v>
      </c>
      <c r="L7102" s="1">
        <v>170</v>
      </c>
      <c r="M7102" s="9">
        <v>35</v>
      </c>
    </row>
    <row r="7103" spans="3:13" x14ac:dyDescent="0.2">
      <c r="D7103" s="200"/>
      <c r="E7103" s="4" t="s">
        <v>29</v>
      </c>
      <c r="F7103" s="5"/>
      <c r="G7103" s="6">
        <v>102</v>
      </c>
      <c r="H7103" s="8">
        <v>1</v>
      </c>
      <c r="I7103" s="1">
        <v>1</v>
      </c>
      <c r="J7103" s="1">
        <v>4</v>
      </c>
      <c r="K7103" s="1">
        <v>43</v>
      </c>
      <c r="L7103" s="1">
        <v>44</v>
      </c>
      <c r="M7103" s="9">
        <v>9</v>
      </c>
    </row>
    <row r="7104" spans="3:13" x14ac:dyDescent="0.2">
      <c r="D7104" s="199" t="s">
        <v>30</v>
      </c>
      <c r="E7104" s="22" t="s">
        <v>31</v>
      </c>
      <c r="F7104" s="21"/>
      <c r="G7104" s="19">
        <v>592</v>
      </c>
      <c r="H7104" s="27">
        <v>4</v>
      </c>
      <c r="I7104" s="3">
        <v>3</v>
      </c>
      <c r="J7104" s="3">
        <v>30</v>
      </c>
      <c r="K7104" s="3">
        <v>234</v>
      </c>
      <c r="L7104" s="3">
        <v>272</v>
      </c>
      <c r="M7104" s="26">
        <v>49</v>
      </c>
    </row>
    <row r="7105" spans="2:13" x14ac:dyDescent="0.2">
      <c r="D7105" s="200"/>
      <c r="E7105" s="4" t="s">
        <v>32</v>
      </c>
      <c r="F7105" s="5"/>
      <c r="G7105" s="6">
        <v>608</v>
      </c>
      <c r="H7105" s="8">
        <v>6</v>
      </c>
      <c r="I7105" s="1">
        <v>5</v>
      </c>
      <c r="J7105" s="1">
        <v>29</v>
      </c>
      <c r="K7105" s="1">
        <v>261</v>
      </c>
      <c r="L7105" s="1">
        <v>246</v>
      </c>
      <c r="M7105" s="9">
        <v>61</v>
      </c>
    </row>
    <row r="7106" spans="2:13" x14ac:dyDescent="0.2">
      <c r="D7106" s="199" t="s">
        <v>33</v>
      </c>
      <c r="E7106" s="22" t="s">
        <v>34</v>
      </c>
      <c r="F7106" s="21"/>
      <c r="G7106" s="19">
        <v>74</v>
      </c>
      <c r="H7106" s="27">
        <v>1</v>
      </c>
      <c r="I7106" s="3">
        <v>0</v>
      </c>
      <c r="J7106" s="3">
        <v>2</v>
      </c>
      <c r="K7106" s="3">
        <v>15</v>
      </c>
      <c r="L7106" s="3">
        <v>51</v>
      </c>
      <c r="M7106" s="26">
        <v>5</v>
      </c>
    </row>
    <row r="7107" spans="2:13" x14ac:dyDescent="0.2">
      <c r="D7107" s="200"/>
      <c r="E7107" s="4" t="s">
        <v>35</v>
      </c>
      <c r="F7107" s="5"/>
      <c r="G7107" s="6">
        <v>148</v>
      </c>
      <c r="H7107" s="8">
        <v>0</v>
      </c>
      <c r="I7107" s="1">
        <v>2</v>
      </c>
      <c r="J7107" s="1">
        <v>4</v>
      </c>
      <c r="K7107" s="1">
        <v>71</v>
      </c>
      <c r="L7107" s="1">
        <v>60</v>
      </c>
      <c r="M7107" s="9">
        <v>11</v>
      </c>
    </row>
    <row r="7108" spans="2:13" x14ac:dyDescent="0.2">
      <c r="D7108" s="200"/>
      <c r="E7108" s="4" t="s">
        <v>36</v>
      </c>
      <c r="F7108" s="5"/>
      <c r="G7108" s="6">
        <v>187</v>
      </c>
      <c r="H7108" s="8">
        <v>0</v>
      </c>
      <c r="I7108" s="1">
        <v>0</v>
      </c>
      <c r="J7108" s="1">
        <v>8</v>
      </c>
      <c r="K7108" s="1">
        <v>75</v>
      </c>
      <c r="L7108" s="1">
        <v>95</v>
      </c>
      <c r="M7108" s="9">
        <v>9</v>
      </c>
    </row>
    <row r="7109" spans="2:13" x14ac:dyDescent="0.2">
      <c r="D7109" s="200"/>
      <c r="E7109" s="4" t="s">
        <v>37</v>
      </c>
      <c r="F7109" s="5"/>
      <c r="G7109" s="6">
        <v>221</v>
      </c>
      <c r="H7109" s="8">
        <v>4</v>
      </c>
      <c r="I7109" s="1">
        <v>1</v>
      </c>
      <c r="J7109" s="1">
        <v>11</v>
      </c>
      <c r="K7109" s="1">
        <v>95</v>
      </c>
      <c r="L7109" s="1">
        <v>91</v>
      </c>
      <c r="M7109" s="9">
        <v>19</v>
      </c>
    </row>
    <row r="7110" spans="2:13" x14ac:dyDescent="0.2">
      <c r="D7110" s="200"/>
      <c r="E7110" s="4" t="s">
        <v>38</v>
      </c>
      <c r="F7110" s="5"/>
      <c r="G7110" s="6">
        <v>186</v>
      </c>
      <c r="H7110" s="8">
        <v>3</v>
      </c>
      <c r="I7110" s="1">
        <v>1</v>
      </c>
      <c r="J7110" s="1">
        <v>9</v>
      </c>
      <c r="K7110" s="1">
        <v>84</v>
      </c>
      <c r="L7110" s="1">
        <v>72</v>
      </c>
      <c r="M7110" s="9">
        <v>17</v>
      </c>
    </row>
    <row r="7111" spans="2:13" x14ac:dyDescent="0.2">
      <c r="D7111" s="200"/>
      <c r="E7111" s="4" t="s">
        <v>39</v>
      </c>
      <c r="F7111" s="5"/>
      <c r="G7111" s="6">
        <v>223</v>
      </c>
      <c r="H7111" s="8">
        <v>2</v>
      </c>
      <c r="I7111" s="1">
        <v>0</v>
      </c>
      <c r="J7111" s="1">
        <v>13</v>
      </c>
      <c r="K7111" s="1">
        <v>93</v>
      </c>
      <c r="L7111" s="1">
        <v>93</v>
      </c>
      <c r="M7111" s="9">
        <v>22</v>
      </c>
    </row>
    <row r="7112" spans="2:13" x14ac:dyDescent="0.2">
      <c r="D7112" s="201"/>
      <c r="E7112" s="57" t="s">
        <v>40</v>
      </c>
      <c r="F7112" s="59"/>
      <c r="G7112" s="55">
        <v>161</v>
      </c>
      <c r="H7112" s="77">
        <v>0</v>
      </c>
      <c r="I7112" s="32">
        <v>4</v>
      </c>
      <c r="J7112" s="32">
        <v>12</v>
      </c>
      <c r="K7112" s="32">
        <v>62</v>
      </c>
      <c r="L7112" s="32">
        <v>56</v>
      </c>
      <c r="M7112" s="80">
        <v>27</v>
      </c>
    </row>
    <row r="7114" spans="2:13" x14ac:dyDescent="0.2">
      <c r="B7114" s="40" t="str">
        <f xml:space="preserve"> HYPERLINK("#'目次'!B300", "[294]")</f>
        <v>[294]</v>
      </c>
      <c r="C7114" s="23" t="s">
        <v>443</v>
      </c>
    </row>
    <row r="7117" spans="2:13" x14ac:dyDescent="0.2">
      <c r="C7117" s="23" t="s">
        <v>48</v>
      </c>
    </row>
    <row r="7118" spans="2:13" ht="24" x14ac:dyDescent="0.2">
      <c r="D7118" s="195"/>
      <c r="E7118" s="196"/>
      <c r="F7118" s="196"/>
      <c r="G7118" s="37" t="s">
        <v>15</v>
      </c>
      <c r="H7118" s="33" t="s">
        <v>436</v>
      </c>
      <c r="I7118" s="13" t="s">
        <v>437</v>
      </c>
      <c r="J7118" s="13" t="s">
        <v>438</v>
      </c>
      <c r="K7118" s="13" t="s">
        <v>439</v>
      </c>
      <c r="L7118" s="13" t="s">
        <v>440</v>
      </c>
      <c r="M7118" s="38" t="s">
        <v>18</v>
      </c>
    </row>
    <row r="7119" spans="2:13" x14ac:dyDescent="0.2">
      <c r="D7119" s="197"/>
      <c r="E7119" s="198"/>
      <c r="F7119" s="198"/>
      <c r="G7119" s="35"/>
      <c r="H7119" s="39"/>
      <c r="I7119" s="14"/>
      <c r="J7119" s="14"/>
      <c r="K7119" s="14"/>
      <c r="L7119" s="14"/>
      <c r="M7119" s="34"/>
    </row>
    <row r="7120" spans="2:13" x14ac:dyDescent="0.2">
      <c r="D7120" s="56"/>
      <c r="E7120" s="58" t="s">
        <v>15</v>
      </c>
      <c r="F7120" s="46"/>
      <c r="G7120" s="36">
        <v>1200</v>
      </c>
      <c r="H7120" s="17">
        <v>10</v>
      </c>
      <c r="I7120" s="17">
        <v>8</v>
      </c>
      <c r="J7120" s="17">
        <v>59</v>
      </c>
      <c r="K7120" s="17">
        <v>495</v>
      </c>
      <c r="L7120" s="17">
        <v>518</v>
      </c>
      <c r="M7120" s="47">
        <v>110</v>
      </c>
    </row>
    <row r="7121" spans="4:13" x14ac:dyDescent="0.2">
      <c r="D7121" s="199" t="s">
        <v>49</v>
      </c>
      <c r="E7121" s="22" t="s">
        <v>50</v>
      </c>
      <c r="F7121" s="21"/>
      <c r="G7121" s="19">
        <v>15</v>
      </c>
      <c r="H7121" s="27">
        <v>0</v>
      </c>
      <c r="I7121" s="3">
        <v>1</v>
      </c>
      <c r="J7121" s="3">
        <v>0</v>
      </c>
      <c r="K7121" s="3">
        <v>7</v>
      </c>
      <c r="L7121" s="3">
        <v>6</v>
      </c>
      <c r="M7121" s="26">
        <v>1</v>
      </c>
    </row>
    <row r="7122" spans="4:13" x14ac:dyDescent="0.2">
      <c r="D7122" s="200"/>
      <c r="E7122" s="4" t="s">
        <v>51</v>
      </c>
      <c r="F7122" s="5"/>
      <c r="G7122" s="6">
        <v>142</v>
      </c>
      <c r="H7122" s="8">
        <v>2</v>
      </c>
      <c r="I7122" s="1">
        <v>1</v>
      </c>
      <c r="J7122" s="1">
        <v>14</v>
      </c>
      <c r="K7122" s="1">
        <v>58</v>
      </c>
      <c r="L7122" s="1">
        <v>53</v>
      </c>
      <c r="M7122" s="9">
        <v>14</v>
      </c>
    </row>
    <row r="7123" spans="4:13" x14ac:dyDescent="0.2">
      <c r="D7123" s="200"/>
      <c r="E7123" s="4" t="s">
        <v>52</v>
      </c>
      <c r="F7123" s="5"/>
      <c r="G7123" s="6">
        <v>26</v>
      </c>
      <c r="H7123" s="8">
        <v>0</v>
      </c>
      <c r="I7123" s="1">
        <v>0</v>
      </c>
      <c r="J7123" s="1">
        <v>0</v>
      </c>
      <c r="K7123" s="1">
        <v>15</v>
      </c>
      <c r="L7123" s="1">
        <v>9</v>
      </c>
      <c r="M7123" s="9">
        <v>2</v>
      </c>
    </row>
    <row r="7124" spans="4:13" x14ac:dyDescent="0.2">
      <c r="D7124" s="200"/>
      <c r="E7124" s="4" t="s">
        <v>53</v>
      </c>
      <c r="F7124" s="5"/>
      <c r="G7124" s="6">
        <v>41</v>
      </c>
      <c r="H7124" s="8">
        <v>1</v>
      </c>
      <c r="I7124" s="1">
        <v>0</v>
      </c>
      <c r="J7124" s="1">
        <v>3</v>
      </c>
      <c r="K7124" s="1">
        <v>20</v>
      </c>
      <c r="L7124" s="1">
        <v>15</v>
      </c>
      <c r="M7124" s="9">
        <v>2</v>
      </c>
    </row>
    <row r="7125" spans="4:13" x14ac:dyDescent="0.2">
      <c r="D7125" s="200"/>
      <c r="E7125" s="4" t="s">
        <v>54</v>
      </c>
      <c r="F7125" s="5"/>
      <c r="G7125" s="6">
        <v>226</v>
      </c>
      <c r="H7125" s="8">
        <v>1</v>
      </c>
      <c r="I7125" s="1">
        <v>1</v>
      </c>
      <c r="J7125" s="1">
        <v>10</v>
      </c>
      <c r="K7125" s="1">
        <v>94</v>
      </c>
      <c r="L7125" s="1">
        <v>102</v>
      </c>
      <c r="M7125" s="9">
        <v>18</v>
      </c>
    </row>
    <row r="7126" spans="4:13" x14ac:dyDescent="0.2">
      <c r="D7126" s="200"/>
      <c r="E7126" s="4" t="s">
        <v>55</v>
      </c>
      <c r="F7126" s="5"/>
      <c r="G7126" s="6">
        <v>125</v>
      </c>
      <c r="H7126" s="8">
        <v>2</v>
      </c>
      <c r="I7126" s="1">
        <v>1</v>
      </c>
      <c r="J7126" s="1">
        <v>4</v>
      </c>
      <c r="K7126" s="1">
        <v>51</v>
      </c>
      <c r="L7126" s="1">
        <v>61</v>
      </c>
      <c r="M7126" s="9">
        <v>6</v>
      </c>
    </row>
    <row r="7127" spans="4:13" x14ac:dyDescent="0.2">
      <c r="D7127" s="200"/>
      <c r="E7127" s="4" t="s">
        <v>56</v>
      </c>
      <c r="F7127" s="5"/>
      <c r="G7127" s="6">
        <v>190</v>
      </c>
      <c r="H7127" s="8">
        <v>3</v>
      </c>
      <c r="I7127" s="1">
        <v>1</v>
      </c>
      <c r="J7127" s="1">
        <v>7</v>
      </c>
      <c r="K7127" s="1">
        <v>79</v>
      </c>
      <c r="L7127" s="1">
        <v>80</v>
      </c>
      <c r="M7127" s="9">
        <v>20</v>
      </c>
    </row>
    <row r="7128" spans="4:13" x14ac:dyDescent="0.2">
      <c r="D7128" s="200"/>
      <c r="E7128" s="4" t="s">
        <v>57</v>
      </c>
      <c r="F7128" s="5"/>
      <c r="G7128" s="6">
        <v>185</v>
      </c>
      <c r="H7128" s="8">
        <v>0</v>
      </c>
      <c r="I7128" s="1">
        <v>2</v>
      </c>
      <c r="J7128" s="1">
        <v>12</v>
      </c>
      <c r="K7128" s="1">
        <v>93</v>
      </c>
      <c r="L7128" s="1">
        <v>60</v>
      </c>
      <c r="M7128" s="9">
        <v>18</v>
      </c>
    </row>
    <row r="7129" spans="4:13" x14ac:dyDescent="0.2">
      <c r="D7129" s="200"/>
      <c r="E7129" s="4" t="s">
        <v>58</v>
      </c>
      <c r="F7129" s="5"/>
      <c r="G7129" s="6">
        <v>113</v>
      </c>
      <c r="H7129" s="8">
        <v>1</v>
      </c>
      <c r="I7129" s="1">
        <v>0</v>
      </c>
      <c r="J7129" s="1">
        <v>3</v>
      </c>
      <c r="K7129" s="1">
        <v>28</v>
      </c>
      <c r="L7129" s="1">
        <v>73</v>
      </c>
      <c r="M7129" s="9">
        <v>8</v>
      </c>
    </row>
    <row r="7130" spans="4:13" x14ac:dyDescent="0.2">
      <c r="D7130" s="200"/>
      <c r="E7130" s="4" t="s">
        <v>59</v>
      </c>
      <c r="F7130" s="5"/>
      <c r="G7130" s="6">
        <v>136</v>
      </c>
      <c r="H7130" s="8">
        <v>0</v>
      </c>
      <c r="I7130" s="1">
        <v>1</v>
      </c>
      <c r="J7130" s="1">
        <v>5</v>
      </c>
      <c r="K7130" s="1">
        <v>50</v>
      </c>
      <c r="L7130" s="1">
        <v>59</v>
      </c>
      <c r="M7130" s="9">
        <v>21</v>
      </c>
    </row>
    <row r="7131" spans="4:13" x14ac:dyDescent="0.2">
      <c r="D7131" s="199" t="s">
        <v>60</v>
      </c>
      <c r="E7131" s="22" t="s">
        <v>61</v>
      </c>
      <c r="F7131" s="21"/>
      <c r="G7131" s="19">
        <v>205</v>
      </c>
      <c r="H7131" s="27">
        <v>0</v>
      </c>
      <c r="I7131" s="3">
        <v>1</v>
      </c>
      <c r="J7131" s="3">
        <v>11</v>
      </c>
      <c r="K7131" s="3">
        <v>88</v>
      </c>
      <c r="L7131" s="3">
        <v>88</v>
      </c>
      <c r="M7131" s="26">
        <v>17</v>
      </c>
    </row>
    <row r="7132" spans="4:13" x14ac:dyDescent="0.2">
      <c r="D7132" s="200"/>
      <c r="E7132" s="4" t="s">
        <v>62</v>
      </c>
      <c r="F7132" s="5"/>
      <c r="G7132" s="6">
        <v>160</v>
      </c>
      <c r="H7132" s="8">
        <v>2</v>
      </c>
      <c r="I7132" s="1">
        <v>0</v>
      </c>
      <c r="J7132" s="1">
        <v>7</v>
      </c>
      <c r="K7132" s="1">
        <v>63</v>
      </c>
      <c r="L7132" s="1">
        <v>72</v>
      </c>
      <c r="M7132" s="9">
        <v>16</v>
      </c>
    </row>
    <row r="7133" spans="4:13" x14ac:dyDescent="0.2">
      <c r="D7133" s="200"/>
      <c r="E7133" s="4" t="s">
        <v>63</v>
      </c>
      <c r="F7133" s="5"/>
      <c r="G7133" s="6">
        <v>121</v>
      </c>
      <c r="H7133" s="8">
        <v>0</v>
      </c>
      <c r="I7133" s="1">
        <v>1</v>
      </c>
      <c r="J7133" s="1">
        <v>6</v>
      </c>
      <c r="K7133" s="1">
        <v>55</v>
      </c>
      <c r="L7133" s="1">
        <v>51</v>
      </c>
      <c r="M7133" s="9">
        <v>8</v>
      </c>
    </row>
    <row r="7134" spans="4:13" x14ac:dyDescent="0.2">
      <c r="D7134" s="200"/>
      <c r="E7134" s="4" t="s">
        <v>64</v>
      </c>
      <c r="F7134" s="5"/>
      <c r="G7134" s="6">
        <v>124</v>
      </c>
      <c r="H7134" s="8">
        <v>2</v>
      </c>
      <c r="I7134" s="1">
        <v>1</v>
      </c>
      <c r="J7134" s="1">
        <v>7</v>
      </c>
      <c r="K7134" s="1">
        <v>51</v>
      </c>
      <c r="L7134" s="1">
        <v>57</v>
      </c>
      <c r="M7134" s="9">
        <v>6</v>
      </c>
    </row>
    <row r="7135" spans="4:13" x14ac:dyDescent="0.2">
      <c r="D7135" s="200"/>
      <c r="E7135" s="4" t="s">
        <v>65</v>
      </c>
      <c r="F7135" s="5"/>
      <c r="G7135" s="6">
        <v>109</v>
      </c>
      <c r="H7135" s="8">
        <v>3</v>
      </c>
      <c r="I7135" s="1">
        <v>0</v>
      </c>
      <c r="J7135" s="1">
        <v>4</v>
      </c>
      <c r="K7135" s="1">
        <v>34</v>
      </c>
      <c r="L7135" s="1">
        <v>50</v>
      </c>
      <c r="M7135" s="9">
        <v>18</v>
      </c>
    </row>
    <row r="7136" spans="4:13" x14ac:dyDescent="0.2">
      <c r="D7136" s="200"/>
      <c r="E7136" s="4" t="s">
        <v>66</v>
      </c>
      <c r="F7136" s="5"/>
      <c r="G7136" s="6">
        <v>104</v>
      </c>
      <c r="H7136" s="8">
        <v>1</v>
      </c>
      <c r="I7136" s="1">
        <v>0</v>
      </c>
      <c r="J7136" s="1">
        <v>4</v>
      </c>
      <c r="K7136" s="1">
        <v>45</v>
      </c>
      <c r="L7136" s="1">
        <v>45</v>
      </c>
      <c r="M7136" s="9">
        <v>9</v>
      </c>
    </row>
    <row r="7137" spans="2:13" x14ac:dyDescent="0.2">
      <c r="D7137" s="200"/>
      <c r="E7137" s="4" t="s">
        <v>67</v>
      </c>
      <c r="F7137" s="5"/>
      <c r="G7137" s="6">
        <v>139</v>
      </c>
      <c r="H7137" s="8">
        <v>0</v>
      </c>
      <c r="I7137" s="1">
        <v>0</v>
      </c>
      <c r="J7137" s="1">
        <v>6</v>
      </c>
      <c r="K7137" s="1">
        <v>59</v>
      </c>
      <c r="L7137" s="1">
        <v>67</v>
      </c>
      <c r="M7137" s="9">
        <v>7</v>
      </c>
    </row>
    <row r="7138" spans="2:13" x14ac:dyDescent="0.2">
      <c r="D7138" s="200"/>
      <c r="E7138" s="4" t="s">
        <v>68</v>
      </c>
      <c r="F7138" s="5"/>
      <c r="G7138" s="6">
        <v>48</v>
      </c>
      <c r="H7138" s="8">
        <v>0</v>
      </c>
      <c r="I7138" s="1">
        <v>1</v>
      </c>
      <c r="J7138" s="1">
        <v>3</v>
      </c>
      <c r="K7138" s="1">
        <v>25</v>
      </c>
      <c r="L7138" s="1">
        <v>17</v>
      </c>
      <c r="M7138" s="9">
        <v>2</v>
      </c>
    </row>
    <row r="7139" spans="2:13" x14ac:dyDescent="0.2">
      <c r="D7139" s="200"/>
      <c r="E7139" s="4" t="s">
        <v>69</v>
      </c>
      <c r="F7139" s="5"/>
      <c r="G7139" s="6">
        <v>37</v>
      </c>
      <c r="H7139" s="8">
        <v>0</v>
      </c>
      <c r="I7139" s="1">
        <v>3</v>
      </c>
      <c r="J7139" s="1">
        <v>3</v>
      </c>
      <c r="K7139" s="1">
        <v>21</v>
      </c>
      <c r="L7139" s="1">
        <v>6</v>
      </c>
      <c r="M7139" s="9">
        <v>4</v>
      </c>
    </row>
    <row r="7140" spans="2:13" x14ac:dyDescent="0.2">
      <c r="D7140" s="93" t="s">
        <v>70</v>
      </c>
      <c r="E7140" s="89" t="s">
        <v>18</v>
      </c>
      <c r="F7140" s="92"/>
      <c r="G7140" s="94">
        <v>0</v>
      </c>
      <c r="H7140" s="122">
        <v>0</v>
      </c>
      <c r="I7140" s="63">
        <v>0</v>
      </c>
      <c r="J7140" s="63">
        <v>0</v>
      </c>
      <c r="K7140" s="63">
        <v>0</v>
      </c>
      <c r="L7140" s="63">
        <v>0</v>
      </c>
      <c r="M7140" s="121">
        <v>0</v>
      </c>
    </row>
    <row r="7142" spans="2:13" x14ac:dyDescent="0.2">
      <c r="B7142" s="40" t="str">
        <f xml:space="preserve"> HYPERLINK("#'目次'!B301", "[295]")</f>
        <v>[295]</v>
      </c>
      <c r="C7142" s="23" t="s">
        <v>443</v>
      </c>
    </row>
    <row r="7145" spans="2:13" x14ac:dyDescent="0.2">
      <c r="C7145" s="23" t="s">
        <v>73</v>
      </c>
    </row>
    <row r="7146" spans="2:13" ht="24" x14ac:dyDescent="0.2">
      <c r="D7146" s="195"/>
      <c r="E7146" s="196"/>
      <c r="F7146" s="196"/>
      <c r="G7146" s="37" t="s">
        <v>15</v>
      </c>
      <c r="H7146" s="33" t="s">
        <v>436</v>
      </c>
      <c r="I7146" s="13" t="s">
        <v>437</v>
      </c>
      <c r="J7146" s="13" t="s">
        <v>438</v>
      </c>
      <c r="K7146" s="13" t="s">
        <v>439</v>
      </c>
      <c r="L7146" s="13" t="s">
        <v>440</v>
      </c>
      <c r="M7146" s="38" t="s">
        <v>18</v>
      </c>
    </row>
    <row r="7147" spans="2:13" x14ac:dyDescent="0.2">
      <c r="D7147" s="197"/>
      <c r="E7147" s="198"/>
      <c r="F7147" s="198"/>
      <c r="G7147" s="35"/>
      <c r="H7147" s="39"/>
      <c r="I7147" s="14"/>
      <c r="J7147" s="14"/>
      <c r="K7147" s="14"/>
      <c r="L7147" s="14"/>
      <c r="M7147" s="34"/>
    </row>
    <row r="7148" spans="2:13" x14ac:dyDescent="0.2">
      <c r="D7148" s="56"/>
      <c r="E7148" s="58" t="s">
        <v>15</v>
      </c>
      <c r="F7148" s="46"/>
      <c r="G7148" s="36">
        <v>1200</v>
      </c>
      <c r="H7148" s="17">
        <v>10</v>
      </c>
      <c r="I7148" s="17">
        <v>8</v>
      </c>
      <c r="J7148" s="17">
        <v>59</v>
      </c>
      <c r="K7148" s="17">
        <v>495</v>
      </c>
      <c r="L7148" s="17">
        <v>518</v>
      </c>
      <c r="M7148" s="47">
        <v>110</v>
      </c>
    </row>
    <row r="7149" spans="2:13" x14ac:dyDescent="0.2">
      <c r="D7149" s="199" t="s">
        <v>74</v>
      </c>
      <c r="E7149" s="22" t="s">
        <v>75</v>
      </c>
      <c r="F7149" s="21"/>
      <c r="G7149" s="19">
        <v>592</v>
      </c>
      <c r="H7149" s="27">
        <v>4</v>
      </c>
      <c r="I7149" s="3">
        <v>3</v>
      </c>
      <c r="J7149" s="3">
        <v>30</v>
      </c>
      <c r="K7149" s="3">
        <v>234</v>
      </c>
      <c r="L7149" s="3">
        <v>272</v>
      </c>
      <c r="M7149" s="26">
        <v>49</v>
      </c>
    </row>
    <row r="7150" spans="2:13" x14ac:dyDescent="0.2">
      <c r="D7150" s="200"/>
      <c r="E7150" s="4" t="s">
        <v>34</v>
      </c>
      <c r="F7150" s="5"/>
      <c r="G7150" s="6">
        <v>37</v>
      </c>
      <c r="H7150" s="8">
        <v>0</v>
      </c>
      <c r="I7150" s="1">
        <v>0</v>
      </c>
      <c r="J7150" s="1">
        <v>0</v>
      </c>
      <c r="K7150" s="1">
        <v>10</v>
      </c>
      <c r="L7150" s="1">
        <v>24</v>
      </c>
      <c r="M7150" s="9">
        <v>3</v>
      </c>
    </row>
    <row r="7151" spans="2:13" x14ac:dyDescent="0.2">
      <c r="D7151" s="200"/>
      <c r="E7151" s="4" t="s">
        <v>35</v>
      </c>
      <c r="F7151" s="5"/>
      <c r="G7151" s="6">
        <v>75</v>
      </c>
      <c r="H7151" s="8">
        <v>0</v>
      </c>
      <c r="I7151" s="1">
        <v>0</v>
      </c>
      <c r="J7151" s="1">
        <v>1</v>
      </c>
      <c r="K7151" s="1">
        <v>37</v>
      </c>
      <c r="L7151" s="1">
        <v>34</v>
      </c>
      <c r="M7151" s="9">
        <v>3</v>
      </c>
    </row>
    <row r="7152" spans="2:13" x14ac:dyDescent="0.2">
      <c r="D7152" s="200"/>
      <c r="E7152" s="4" t="s">
        <v>36</v>
      </c>
      <c r="F7152" s="5"/>
      <c r="G7152" s="6">
        <v>95</v>
      </c>
      <c r="H7152" s="8">
        <v>0</v>
      </c>
      <c r="I7152" s="1">
        <v>0</v>
      </c>
      <c r="J7152" s="1">
        <v>7</v>
      </c>
      <c r="K7152" s="1">
        <v>36</v>
      </c>
      <c r="L7152" s="1">
        <v>46</v>
      </c>
      <c r="M7152" s="9">
        <v>6</v>
      </c>
    </row>
    <row r="7153" spans="2:13" x14ac:dyDescent="0.2">
      <c r="D7153" s="200"/>
      <c r="E7153" s="4" t="s">
        <v>37</v>
      </c>
      <c r="F7153" s="5"/>
      <c r="G7153" s="6">
        <v>111</v>
      </c>
      <c r="H7153" s="8">
        <v>2</v>
      </c>
      <c r="I7153" s="1">
        <v>0</v>
      </c>
      <c r="J7153" s="1">
        <v>6</v>
      </c>
      <c r="K7153" s="1">
        <v>48</v>
      </c>
      <c r="L7153" s="1">
        <v>47</v>
      </c>
      <c r="M7153" s="9">
        <v>8</v>
      </c>
    </row>
    <row r="7154" spans="2:13" x14ac:dyDescent="0.2">
      <c r="D7154" s="200"/>
      <c r="E7154" s="4" t="s">
        <v>38</v>
      </c>
      <c r="F7154" s="5"/>
      <c r="G7154" s="6">
        <v>93</v>
      </c>
      <c r="H7154" s="8">
        <v>1</v>
      </c>
      <c r="I7154" s="1">
        <v>0</v>
      </c>
      <c r="J7154" s="1">
        <v>4</v>
      </c>
      <c r="K7154" s="1">
        <v>37</v>
      </c>
      <c r="L7154" s="1">
        <v>43</v>
      </c>
      <c r="M7154" s="9">
        <v>8</v>
      </c>
    </row>
    <row r="7155" spans="2:13" x14ac:dyDescent="0.2">
      <c r="D7155" s="200"/>
      <c r="E7155" s="4" t="s">
        <v>39</v>
      </c>
      <c r="F7155" s="5"/>
      <c r="G7155" s="6">
        <v>109</v>
      </c>
      <c r="H7155" s="8">
        <v>1</v>
      </c>
      <c r="I7155" s="1">
        <v>0</v>
      </c>
      <c r="J7155" s="1">
        <v>4</v>
      </c>
      <c r="K7155" s="1">
        <v>43</v>
      </c>
      <c r="L7155" s="1">
        <v>50</v>
      </c>
      <c r="M7155" s="9">
        <v>11</v>
      </c>
    </row>
    <row r="7156" spans="2:13" x14ac:dyDescent="0.2">
      <c r="D7156" s="200"/>
      <c r="E7156" s="4" t="s">
        <v>40</v>
      </c>
      <c r="F7156" s="5"/>
      <c r="G7156" s="6">
        <v>72</v>
      </c>
      <c r="H7156" s="8">
        <v>0</v>
      </c>
      <c r="I7156" s="1">
        <v>3</v>
      </c>
      <c r="J7156" s="1">
        <v>8</v>
      </c>
      <c r="K7156" s="1">
        <v>23</v>
      </c>
      <c r="L7156" s="1">
        <v>28</v>
      </c>
      <c r="M7156" s="9">
        <v>10</v>
      </c>
    </row>
    <row r="7157" spans="2:13" x14ac:dyDescent="0.2">
      <c r="D7157" s="199" t="s">
        <v>76</v>
      </c>
      <c r="E7157" s="22" t="s">
        <v>77</v>
      </c>
      <c r="F7157" s="21"/>
      <c r="G7157" s="19">
        <v>608</v>
      </c>
      <c r="H7157" s="27">
        <v>6</v>
      </c>
      <c r="I7157" s="3">
        <v>5</v>
      </c>
      <c r="J7157" s="3">
        <v>29</v>
      </c>
      <c r="K7157" s="3">
        <v>261</v>
      </c>
      <c r="L7157" s="3">
        <v>246</v>
      </c>
      <c r="M7157" s="26">
        <v>61</v>
      </c>
    </row>
    <row r="7158" spans="2:13" x14ac:dyDescent="0.2">
      <c r="D7158" s="200"/>
      <c r="E7158" s="4" t="s">
        <v>34</v>
      </c>
      <c r="F7158" s="5"/>
      <c r="G7158" s="6">
        <v>37</v>
      </c>
      <c r="H7158" s="8">
        <v>1</v>
      </c>
      <c r="I7158" s="1">
        <v>0</v>
      </c>
      <c r="J7158" s="1">
        <v>2</v>
      </c>
      <c r="K7158" s="1">
        <v>5</v>
      </c>
      <c r="L7158" s="1">
        <v>27</v>
      </c>
      <c r="M7158" s="9">
        <v>2</v>
      </c>
    </row>
    <row r="7159" spans="2:13" x14ac:dyDescent="0.2">
      <c r="D7159" s="200"/>
      <c r="E7159" s="4" t="s">
        <v>35</v>
      </c>
      <c r="F7159" s="5"/>
      <c r="G7159" s="6">
        <v>73</v>
      </c>
      <c r="H7159" s="8">
        <v>0</v>
      </c>
      <c r="I7159" s="1">
        <v>2</v>
      </c>
      <c r="J7159" s="1">
        <v>3</v>
      </c>
      <c r="K7159" s="1">
        <v>34</v>
      </c>
      <c r="L7159" s="1">
        <v>26</v>
      </c>
      <c r="M7159" s="9">
        <v>8</v>
      </c>
    </row>
    <row r="7160" spans="2:13" x14ac:dyDescent="0.2">
      <c r="D7160" s="200"/>
      <c r="E7160" s="4" t="s">
        <v>36</v>
      </c>
      <c r="F7160" s="5"/>
      <c r="G7160" s="6">
        <v>92</v>
      </c>
      <c r="H7160" s="8">
        <v>0</v>
      </c>
      <c r="I7160" s="1">
        <v>0</v>
      </c>
      <c r="J7160" s="1">
        <v>1</v>
      </c>
      <c r="K7160" s="1">
        <v>39</v>
      </c>
      <c r="L7160" s="1">
        <v>49</v>
      </c>
      <c r="M7160" s="9">
        <v>3</v>
      </c>
    </row>
    <row r="7161" spans="2:13" x14ac:dyDescent="0.2">
      <c r="D7161" s="200"/>
      <c r="E7161" s="4" t="s">
        <v>37</v>
      </c>
      <c r="F7161" s="5"/>
      <c r="G7161" s="6">
        <v>110</v>
      </c>
      <c r="H7161" s="8">
        <v>2</v>
      </c>
      <c r="I7161" s="1">
        <v>1</v>
      </c>
      <c r="J7161" s="1">
        <v>5</v>
      </c>
      <c r="K7161" s="1">
        <v>47</v>
      </c>
      <c r="L7161" s="1">
        <v>44</v>
      </c>
      <c r="M7161" s="9">
        <v>11</v>
      </c>
    </row>
    <row r="7162" spans="2:13" x14ac:dyDescent="0.2">
      <c r="D7162" s="200"/>
      <c r="E7162" s="4" t="s">
        <v>38</v>
      </c>
      <c r="F7162" s="5"/>
      <c r="G7162" s="6">
        <v>93</v>
      </c>
      <c r="H7162" s="8">
        <v>2</v>
      </c>
      <c r="I7162" s="1">
        <v>1</v>
      </c>
      <c r="J7162" s="1">
        <v>5</v>
      </c>
      <c r="K7162" s="1">
        <v>47</v>
      </c>
      <c r="L7162" s="1">
        <v>29</v>
      </c>
      <c r="M7162" s="9">
        <v>9</v>
      </c>
    </row>
    <row r="7163" spans="2:13" x14ac:dyDescent="0.2">
      <c r="D7163" s="200"/>
      <c r="E7163" s="4" t="s">
        <v>39</v>
      </c>
      <c r="F7163" s="5"/>
      <c r="G7163" s="6">
        <v>114</v>
      </c>
      <c r="H7163" s="8">
        <v>1</v>
      </c>
      <c r="I7163" s="1">
        <v>0</v>
      </c>
      <c r="J7163" s="1">
        <v>9</v>
      </c>
      <c r="K7163" s="1">
        <v>50</v>
      </c>
      <c r="L7163" s="1">
        <v>43</v>
      </c>
      <c r="M7163" s="9">
        <v>11</v>
      </c>
    </row>
    <row r="7164" spans="2:13" x14ac:dyDescent="0.2">
      <c r="D7164" s="201"/>
      <c r="E7164" s="57" t="s">
        <v>40</v>
      </c>
      <c r="F7164" s="59"/>
      <c r="G7164" s="55">
        <v>89</v>
      </c>
      <c r="H7164" s="77">
        <v>0</v>
      </c>
      <c r="I7164" s="32">
        <v>1</v>
      </c>
      <c r="J7164" s="32">
        <v>4</v>
      </c>
      <c r="K7164" s="32">
        <v>39</v>
      </c>
      <c r="L7164" s="32">
        <v>28</v>
      </c>
      <c r="M7164" s="80">
        <v>17</v>
      </c>
    </row>
    <row r="7166" spans="2:13" x14ac:dyDescent="0.2">
      <c r="B7166" s="40" t="str">
        <f xml:space="preserve"> HYPERLINK("#'目次'!B302", "[296]")</f>
        <v>[296]</v>
      </c>
      <c r="C7166" s="23" t="s">
        <v>443</v>
      </c>
    </row>
    <row r="7169" spans="3:13" x14ac:dyDescent="0.2">
      <c r="C7169" s="23" t="s">
        <v>80</v>
      </c>
    </row>
    <row r="7170" spans="3:13" ht="24" x14ac:dyDescent="0.2">
      <c r="E7170" s="195"/>
      <c r="F7170" s="196"/>
      <c r="G7170" s="37" t="s">
        <v>15</v>
      </c>
      <c r="H7170" s="33" t="s">
        <v>436</v>
      </c>
      <c r="I7170" s="13" t="s">
        <v>437</v>
      </c>
      <c r="J7170" s="13" t="s">
        <v>438</v>
      </c>
      <c r="K7170" s="13" t="s">
        <v>439</v>
      </c>
      <c r="L7170" s="13" t="s">
        <v>440</v>
      </c>
      <c r="M7170" s="38" t="s">
        <v>18</v>
      </c>
    </row>
    <row r="7171" spans="3:13" x14ac:dyDescent="0.2">
      <c r="E7171" s="197"/>
      <c r="F7171" s="198"/>
      <c r="G7171" s="35"/>
      <c r="H7171" s="39"/>
      <c r="I7171" s="14"/>
      <c r="J7171" s="14"/>
      <c r="K7171" s="14"/>
      <c r="L7171" s="14"/>
      <c r="M7171" s="34"/>
    </row>
    <row r="7172" spans="3:13" x14ac:dyDescent="0.2">
      <c r="E7172" s="91" t="s">
        <v>15</v>
      </c>
      <c r="F7172" s="46"/>
      <c r="G7172" s="36">
        <v>1200</v>
      </c>
      <c r="H7172" s="17">
        <v>10</v>
      </c>
      <c r="I7172" s="17">
        <v>8</v>
      </c>
      <c r="J7172" s="17">
        <v>59</v>
      </c>
      <c r="K7172" s="17">
        <v>495</v>
      </c>
      <c r="L7172" s="17">
        <v>518</v>
      </c>
      <c r="M7172" s="47">
        <v>110</v>
      </c>
    </row>
    <row r="7173" spans="3:13" x14ac:dyDescent="0.2">
      <c r="E7173" s="4" t="s">
        <v>81</v>
      </c>
      <c r="F7173" s="5"/>
      <c r="G7173" s="19">
        <v>48</v>
      </c>
      <c r="H7173" s="27">
        <v>1</v>
      </c>
      <c r="I7173" s="3">
        <v>1</v>
      </c>
      <c r="J7173" s="3">
        <v>3</v>
      </c>
      <c r="K7173" s="3">
        <v>23</v>
      </c>
      <c r="L7173" s="3">
        <v>15</v>
      </c>
      <c r="M7173" s="26">
        <v>5</v>
      </c>
    </row>
    <row r="7174" spans="3:13" x14ac:dyDescent="0.2">
      <c r="E7174" s="4" t="s">
        <v>82</v>
      </c>
      <c r="F7174" s="5"/>
      <c r="G7174" s="6">
        <v>84</v>
      </c>
      <c r="H7174" s="8">
        <v>0</v>
      </c>
      <c r="I7174" s="1">
        <v>0</v>
      </c>
      <c r="J7174" s="1">
        <v>5</v>
      </c>
      <c r="K7174" s="1">
        <v>27</v>
      </c>
      <c r="L7174" s="1">
        <v>41</v>
      </c>
      <c r="M7174" s="9">
        <v>11</v>
      </c>
    </row>
    <row r="7175" spans="3:13" x14ac:dyDescent="0.2">
      <c r="E7175" s="4" t="s">
        <v>83</v>
      </c>
      <c r="F7175" s="5"/>
      <c r="G7175" s="6">
        <v>462</v>
      </c>
      <c r="H7175" s="8">
        <v>7</v>
      </c>
      <c r="I7175" s="1">
        <v>5</v>
      </c>
      <c r="J7175" s="1">
        <v>24</v>
      </c>
      <c r="K7175" s="1">
        <v>210</v>
      </c>
      <c r="L7175" s="1">
        <v>173</v>
      </c>
      <c r="M7175" s="9">
        <v>43</v>
      </c>
    </row>
    <row r="7176" spans="3:13" x14ac:dyDescent="0.2">
      <c r="E7176" s="4" t="s">
        <v>84</v>
      </c>
      <c r="F7176" s="5"/>
      <c r="G7176" s="6">
        <v>30</v>
      </c>
      <c r="H7176" s="8">
        <v>0</v>
      </c>
      <c r="I7176" s="1">
        <v>0</v>
      </c>
      <c r="J7176" s="1">
        <v>0</v>
      </c>
      <c r="K7176" s="1">
        <v>10</v>
      </c>
      <c r="L7176" s="1">
        <v>19</v>
      </c>
      <c r="M7176" s="9">
        <v>1</v>
      </c>
    </row>
    <row r="7177" spans="3:13" x14ac:dyDescent="0.2">
      <c r="E7177" s="4" t="s">
        <v>85</v>
      </c>
      <c r="F7177" s="5"/>
      <c r="G7177" s="6">
        <v>144</v>
      </c>
      <c r="H7177" s="8">
        <v>0</v>
      </c>
      <c r="I7177" s="1">
        <v>1</v>
      </c>
      <c r="J7177" s="1">
        <v>6</v>
      </c>
      <c r="K7177" s="1">
        <v>55</v>
      </c>
      <c r="L7177" s="1">
        <v>68</v>
      </c>
      <c r="M7177" s="9">
        <v>14</v>
      </c>
    </row>
    <row r="7178" spans="3:13" x14ac:dyDescent="0.2">
      <c r="E7178" s="4" t="s">
        <v>86</v>
      </c>
      <c r="F7178" s="5"/>
      <c r="G7178" s="6">
        <v>192</v>
      </c>
      <c r="H7178" s="8">
        <v>0</v>
      </c>
      <c r="I7178" s="1">
        <v>0</v>
      </c>
      <c r="J7178" s="1">
        <v>10</v>
      </c>
      <c r="K7178" s="1">
        <v>80</v>
      </c>
      <c r="L7178" s="1">
        <v>84</v>
      </c>
      <c r="M7178" s="9">
        <v>18</v>
      </c>
    </row>
    <row r="7179" spans="3:13" x14ac:dyDescent="0.2">
      <c r="E7179" s="4" t="s">
        <v>87</v>
      </c>
      <c r="F7179" s="5"/>
      <c r="G7179" s="6">
        <v>72</v>
      </c>
      <c r="H7179" s="8">
        <v>0</v>
      </c>
      <c r="I7179" s="1">
        <v>1</v>
      </c>
      <c r="J7179" s="1">
        <v>2</v>
      </c>
      <c r="K7179" s="1">
        <v>27</v>
      </c>
      <c r="L7179" s="1">
        <v>36</v>
      </c>
      <c r="M7179" s="9">
        <v>6</v>
      </c>
    </row>
    <row r="7180" spans="3:13" x14ac:dyDescent="0.2">
      <c r="E7180" s="4" t="s">
        <v>88</v>
      </c>
      <c r="F7180" s="5"/>
      <c r="G7180" s="6">
        <v>36</v>
      </c>
      <c r="H7180" s="8">
        <v>0</v>
      </c>
      <c r="I7180" s="1">
        <v>0</v>
      </c>
      <c r="J7180" s="1">
        <v>0</v>
      </c>
      <c r="K7180" s="1">
        <v>16</v>
      </c>
      <c r="L7180" s="1">
        <v>16</v>
      </c>
      <c r="M7180" s="9">
        <v>4</v>
      </c>
    </row>
    <row r="7181" spans="3:13" x14ac:dyDescent="0.2">
      <c r="E7181" s="4" t="s">
        <v>89</v>
      </c>
      <c r="F7181" s="5"/>
      <c r="G7181" s="6">
        <v>66</v>
      </c>
      <c r="H7181" s="8">
        <v>2</v>
      </c>
      <c r="I7181" s="1">
        <v>0</v>
      </c>
      <c r="J7181" s="1">
        <v>4</v>
      </c>
      <c r="K7181" s="1">
        <v>24</v>
      </c>
      <c r="L7181" s="1">
        <v>31</v>
      </c>
      <c r="M7181" s="9">
        <v>5</v>
      </c>
    </row>
    <row r="7182" spans="3:13" x14ac:dyDescent="0.2">
      <c r="E7182" s="4" t="s">
        <v>90</v>
      </c>
      <c r="F7182" s="5"/>
      <c r="G7182" s="6">
        <v>54</v>
      </c>
      <c r="H7182" s="8">
        <v>0</v>
      </c>
      <c r="I7182" s="1">
        <v>0</v>
      </c>
      <c r="J7182" s="1">
        <v>5</v>
      </c>
      <c r="K7182" s="1">
        <v>18</v>
      </c>
      <c r="L7182" s="1">
        <v>28</v>
      </c>
      <c r="M7182" s="9">
        <v>3</v>
      </c>
    </row>
    <row r="7183" spans="3:13" x14ac:dyDescent="0.2">
      <c r="E7183" s="57" t="s">
        <v>91</v>
      </c>
      <c r="F7183" s="59"/>
      <c r="G7183" s="55">
        <v>12</v>
      </c>
      <c r="H7183" s="77">
        <v>0</v>
      </c>
      <c r="I7183" s="32">
        <v>0</v>
      </c>
      <c r="J7183" s="32">
        <v>0</v>
      </c>
      <c r="K7183" s="32">
        <v>5</v>
      </c>
      <c r="L7183" s="32">
        <v>7</v>
      </c>
      <c r="M7183" s="80">
        <v>0</v>
      </c>
    </row>
    <row r="7185" spans="2:13" x14ac:dyDescent="0.2">
      <c r="B7185" s="40" t="str">
        <f xml:space="preserve"> HYPERLINK("#'目次'!B303", "[297]")</f>
        <v>[297]</v>
      </c>
      <c r="C7185" s="23" t="s">
        <v>446</v>
      </c>
    </row>
    <row r="7188" spans="2:13" x14ac:dyDescent="0.2">
      <c r="C7188" s="23" t="s">
        <v>14</v>
      </c>
    </row>
    <row r="7189" spans="2:13" ht="24" x14ac:dyDescent="0.2">
      <c r="D7189" s="195"/>
      <c r="E7189" s="196"/>
      <c r="F7189" s="196"/>
      <c r="G7189" s="37" t="s">
        <v>15</v>
      </c>
      <c r="H7189" s="33" t="s">
        <v>436</v>
      </c>
      <c r="I7189" s="13" t="s">
        <v>437</v>
      </c>
      <c r="J7189" s="13" t="s">
        <v>438</v>
      </c>
      <c r="K7189" s="13" t="s">
        <v>439</v>
      </c>
      <c r="L7189" s="13" t="s">
        <v>440</v>
      </c>
      <c r="M7189" s="38" t="s">
        <v>18</v>
      </c>
    </row>
    <row r="7190" spans="2:13" x14ac:dyDescent="0.2">
      <c r="D7190" s="197"/>
      <c r="E7190" s="198"/>
      <c r="F7190" s="198"/>
      <c r="G7190" s="35"/>
      <c r="H7190" s="39"/>
      <c r="I7190" s="14"/>
      <c r="J7190" s="14"/>
      <c r="K7190" s="14"/>
      <c r="L7190" s="14"/>
      <c r="M7190" s="34"/>
    </row>
    <row r="7191" spans="2:13" x14ac:dyDescent="0.2">
      <c r="D7191" s="56"/>
      <c r="E7191" s="58" t="s">
        <v>15</v>
      </c>
      <c r="F7191" s="46"/>
      <c r="G7191" s="36">
        <v>1200</v>
      </c>
      <c r="H7191" s="17">
        <v>1</v>
      </c>
      <c r="I7191" s="17">
        <v>1</v>
      </c>
      <c r="J7191" s="17">
        <v>13</v>
      </c>
      <c r="K7191" s="17">
        <v>22</v>
      </c>
      <c r="L7191" s="17">
        <v>982</v>
      </c>
      <c r="M7191" s="47">
        <v>181</v>
      </c>
    </row>
    <row r="7192" spans="2:13" x14ac:dyDescent="0.2">
      <c r="D7192" s="199" t="s">
        <v>19</v>
      </c>
      <c r="E7192" s="22" t="s">
        <v>20</v>
      </c>
      <c r="F7192" s="21"/>
      <c r="G7192" s="19">
        <v>132</v>
      </c>
      <c r="H7192" s="27">
        <v>0</v>
      </c>
      <c r="I7192" s="3">
        <v>0</v>
      </c>
      <c r="J7192" s="3">
        <v>3</v>
      </c>
      <c r="K7192" s="3">
        <v>1</v>
      </c>
      <c r="L7192" s="3">
        <v>105</v>
      </c>
      <c r="M7192" s="26">
        <v>23</v>
      </c>
    </row>
    <row r="7193" spans="2:13" x14ac:dyDescent="0.2">
      <c r="D7193" s="200"/>
      <c r="E7193" s="4" t="s">
        <v>21</v>
      </c>
      <c r="F7193" s="5"/>
      <c r="G7193" s="6">
        <v>444</v>
      </c>
      <c r="H7193" s="8">
        <v>1</v>
      </c>
      <c r="I7193" s="1">
        <v>1</v>
      </c>
      <c r="J7193" s="1">
        <v>5</v>
      </c>
      <c r="K7193" s="1">
        <v>9</v>
      </c>
      <c r="L7193" s="1">
        <v>352</v>
      </c>
      <c r="M7193" s="9">
        <v>76</v>
      </c>
    </row>
    <row r="7194" spans="2:13" x14ac:dyDescent="0.2">
      <c r="D7194" s="200"/>
      <c r="E7194" s="4" t="s">
        <v>22</v>
      </c>
      <c r="F7194" s="5"/>
      <c r="G7194" s="6">
        <v>192</v>
      </c>
      <c r="H7194" s="8">
        <v>0</v>
      </c>
      <c r="I7194" s="1">
        <v>0</v>
      </c>
      <c r="J7194" s="1">
        <v>0</v>
      </c>
      <c r="K7194" s="1">
        <v>2</v>
      </c>
      <c r="L7194" s="1">
        <v>165</v>
      </c>
      <c r="M7194" s="9">
        <v>25</v>
      </c>
    </row>
    <row r="7195" spans="2:13" x14ac:dyDescent="0.2">
      <c r="D7195" s="200"/>
      <c r="E7195" s="4" t="s">
        <v>23</v>
      </c>
      <c r="F7195" s="5"/>
      <c r="G7195" s="6">
        <v>192</v>
      </c>
      <c r="H7195" s="8">
        <v>0</v>
      </c>
      <c r="I7195" s="1">
        <v>0</v>
      </c>
      <c r="J7195" s="1">
        <v>1</v>
      </c>
      <c r="K7195" s="1">
        <v>6</v>
      </c>
      <c r="L7195" s="1">
        <v>155</v>
      </c>
      <c r="M7195" s="9">
        <v>30</v>
      </c>
    </row>
    <row r="7196" spans="2:13" x14ac:dyDescent="0.2">
      <c r="D7196" s="200"/>
      <c r="E7196" s="4" t="s">
        <v>24</v>
      </c>
      <c r="F7196" s="5"/>
      <c r="G7196" s="6">
        <v>240</v>
      </c>
      <c r="H7196" s="8">
        <v>0</v>
      </c>
      <c r="I7196" s="1">
        <v>0</v>
      </c>
      <c r="J7196" s="1">
        <v>4</v>
      </c>
      <c r="K7196" s="1">
        <v>4</v>
      </c>
      <c r="L7196" s="1">
        <v>205</v>
      </c>
      <c r="M7196" s="9">
        <v>27</v>
      </c>
    </row>
    <row r="7197" spans="2:13" x14ac:dyDescent="0.2">
      <c r="D7197" s="199" t="s">
        <v>25</v>
      </c>
      <c r="E7197" s="22" t="s">
        <v>26</v>
      </c>
      <c r="F7197" s="21"/>
      <c r="G7197" s="19">
        <v>348</v>
      </c>
      <c r="H7197" s="27">
        <v>0</v>
      </c>
      <c r="I7197" s="3">
        <v>0</v>
      </c>
      <c r="J7197" s="3">
        <v>4</v>
      </c>
      <c r="K7197" s="3">
        <v>8</v>
      </c>
      <c r="L7197" s="3">
        <v>295</v>
      </c>
      <c r="M7197" s="26">
        <v>41</v>
      </c>
    </row>
    <row r="7198" spans="2:13" x14ac:dyDescent="0.2">
      <c r="D7198" s="200"/>
      <c r="E7198" s="4" t="s">
        <v>27</v>
      </c>
      <c r="F7198" s="5"/>
      <c r="G7198" s="6">
        <v>378</v>
      </c>
      <c r="H7198" s="8">
        <v>1</v>
      </c>
      <c r="I7198" s="1">
        <v>0</v>
      </c>
      <c r="J7198" s="1">
        <v>6</v>
      </c>
      <c r="K7198" s="1">
        <v>6</v>
      </c>
      <c r="L7198" s="1">
        <v>301</v>
      </c>
      <c r="M7198" s="9">
        <v>64</v>
      </c>
    </row>
    <row r="7199" spans="2:13" x14ac:dyDescent="0.2">
      <c r="D7199" s="200"/>
      <c r="E7199" s="4" t="s">
        <v>28</v>
      </c>
      <c r="F7199" s="5"/>
      <c r="G7199" s="6">
        <v>372</v>
      </c>
      <c r="H7199" s="8">
        <v>0</v>
      </c>
      <c r="I7199" s="1">
        <v>1</v>
      </c>
      <c r="J7199" s="1">
        <v>3</v>
      </c>
      <c r="K7199" s="1">
        <v>4</v>
      </c>
      <c r="L7199" s="1">
        <v>302</v>
      </c>
      <c r="M7199" s="9">
        <v>62</v>
      </c>
    </row>
    <row r="7200" spans="2:13" x14ac:dyDescent="0.2">
      <c r="D7200" s="200"/>
      <c r="E7200" s="4" t="s">
        <v>29</v>
      </c>
      <c r="F7200" s="5"/>
      <c r="G7200" s="6">
        <v>102</v>
      </c>
      <c r="H7200" s="8">
        <v>0</v>
      </c>
      <c r="I7200" s="1">
        <v>0</v>
      </c>
      <c r="J7200" s="1">
        <v>0</v>
      </c>
      <c r="K7200" s="1">
        <v>4</v>
      </c>
      <c r="L7200" s="1">
        <v>84</v>
      </c>
      <c r="M7200" s="9">
        <v>14</v>
      </c>
    </row>
    <row r="7201" spans="2:13" x14ac:dyDescent="0.2">
      <c r="D7201" s="199" t="s">
        <v>30</v>
      </c>
      <c r="E7201" s="22" t="s">
        <v>31</v>
      </c>
      <c r="F7201" s="21"/>
      <c r="G7201" s="19">
        <v>592</v>
      </c>
      <c r="H7201" s="27">
        <v>1</v>
      </c>
      <c r="I7201" s="3">
        <v>1</v>
      </c>
      <c r="J7201" s="3">
        <v>5</v>
      </c>
      <c r="K7201" s="3">
        <v>8</v>
      </c>
      <c r="L7201" s="3">
        <v>489</v>
      </c>
      <c r="M7201" s="26">
        <v>88</v>
      </c>
    </row>
    <row r="7202" spans="2:13" x14ac:dyDescent="0.2">
      <c r="D7202" s="200"/>
      <c r="E7202" s="4" t="s">
        <v>32</v>
      </c>
      <c r="F7202" s="5"/>
      <c r="G7202" s="6">
        <v>608</v>
      </c>
      <c r="H7202" s="8">
        <v>0</v>
      </c>
      <c r="I7202" s="1">
        <v>0</v>
      </c>
      <c r="J7202" s="1">
        <v>8</v>
      </c>
      <c r="K7202" s="1">
        <v>14</v>
      </c>
      <c r="L7202" s="1">
        <v>493</v>
      </c>
      <c r="M7202" s="9">
        <v>93</v>
      </c>
    </row>
    <row r="7203" spans="2:13" x14ac:dyDescent="0.2">
      <c r="D7203" s="199" t="s">
        <v>33</v>
      </c>
      <c r="E7203" s="22" t="s">
        <v>34</v>
      </c>
      <c r="F7203" s="21"/>
      <c r="G7203" s="19">
        <v>74</v>
      </c>
      <c r="H7203" s="27">
        <v>0</v>
      </c>
      <c r="I7203" s="3">
        <v>0</v>
      </c>
      <c r="J7203" s="3">
        <v>1</v>
      </c>
      <c r="K7203" s="3">
        <v>3</v>
      </c>
      <c r="L7203" s="3">
        <v>64</v>
      </c>
      <c r="M7203" s="26">
        <v>6</v>
      </c>
    </row>
    <row r="7204" spans="2:13" x14ac:dyDescent="0.2">
      <c r="D7204" s="200"/>
      <c r="E7204" s="4" t="s">
        <v>35</v>
      </c>
      <c r="F7204" s="5"/>
      <c r="G7204" s="6">
        <v>148</v>
      </c>
      <c r="H7204" s="8">
        <v>1</v>
      </c>
      <c r="I7204" s="1">
        <v>0</v>
      </c>
      <c r="J7204" s="1">
        <v>2</v>
      </c>
      <c r="K7204" s="1">
        <v>3</v>
      </c>
      <c r="L7204" s="1">
        <v>125</v>
      </c>
      <c r="M7204" s="9">
        <v>17</v>
      </c>
    </row>
    <row r="7205" spans="2:13" x14ac:dyDescent="0.2">
      <c r="D7205" s="200"/>
      <c r="E7205" s="4" t="s">
        <v>36</v>
      </c>
      <c r="F7205" s="5"/>
      <c r="G7205" s="6">
        <v>187</v>
      </c>
      <c r="H7205" s="8">
        <v>0</v>
      </c>
      <c r="I7205" s="1">
        <v>0</v>
      </c>
      <c r="J7205" s="1">
        <v>4</v>
      </c>
      <c r="K7205" s="1">
        <v>4</v>
      </c>
      <c r="L7205" s="1">
        <v>159</v>
      </c>
      <c r="M7205" s="9">
        <v>20</v>
      </c>
    </row>
    <row r="7206" spans="2:13" x14ac:dyDescent="0.2">
      <c r="D7206" s="200"/>
      <c r="E7206" s="4" t="s">
        <v>37</v>
      </c>
      <c r="F7206" s="5"/>
      <c r="G7206" s="6">
        <v>221</v>
      </c>
      <c r="H7206" s="8">
        <v>0</v>
      </c>
      <c r="I7206" s="1">
        <v>1</v>
      </c>
      <c r="J7206" s="1">
        <v>2</v>
      </c>
      <c r="K7206" s="1">
        <v>5</v>
      </c>
      <c r="L7206" s="1">
        <v>187</v>
      </c>
      <c r="M7206" s="9">
        <v>26</v>
      </c>
    </row>
    <row r="7207" spans="2:13" x14ac:dyDescent="0.2">
      <c r="D7207" s="200"/>
      <c r="E7207" s="4" t="s">
        <v>38</v>
      </c>
      <c r="F7207" s="5"/>
      <c r="G7207" s="6">
        <v>186</v>
      </c>
      <c r="H7207" s="8">
        <v>0</v>
      </c>
      <c r="I7207" s="1">
        <v>0</v>
      </c>
      <c r="J7207" s="1">
        <v>1</v>
      </c>
      <c r="K7207" s="1">
        <v>2</v>
      </c>
      <c r="L7207" s="1">
        <v>153</v>
      </c>
      <c r="M7207" s="9">
        <v>30</v>
      </c>
    </row>
    <row r="7208" spans="2:13" x14ac:dyDescent="0.2">
      <c r="D7208" s="200"/>
      <c r="E7208" s="4" t="s">
        <v>39</v>
      </c>
      <c r="F7208" s="5"/>
      <c r="G7208" s="6">
        <v>223</v>
      </c>
      <c r="H7208" s="8">
        <v>0</v>
      </c>
      <c r="I7208" s="1">
        <v>0</v>
      </c>
      <c r="J7208" s="1">
        <v>2</v>
      </c>
      <c r="K7208" s="1">
        <v>2</v>
      </c>
      <c r="L7208" s="1">
        <v>180</v>
      </c>
      <c r="M7208" s="9">
        <v>39</v>
      </c>
    </row>
    <row r="7209" spans="2:13" x14ac:dyDescent="0.2">
      <c r="D7209" s="201"/>
      <c r="E7209" s="57" t="s">
        <v>40</v>
      </c>
      <c r="F7209" s="59"/>
      <c r="G7209" s="55">
        <v>161</v>
      </c>
      <c r="H7209" s="77">
        <v>0</v>
      </c>
      <c r="I7209" s="32">
        <v>0</v>
      </c>
      <c r="J7209" s="32">
        <v>1</v>
      </c>
      <c r="K7209" s="32">
        <v>3</v>
      </c>
      <c r="L7209" s="32">
        <v>114</v>
      </c>
      <c r="M7209" s="80">
        <v>43</v>
      </c>
    </row>
    <row r="7211" spans="2:13" x14ac:dyDescent="0.2">
      <c r="B7211" s="40" t="str">
        <f xml:space="preserve"> HYPERLINK("#'目次'!B304", "[298]")</f>
        <v>[298]</v>
      </c>
      <c r="C7211" s="23" t="s">
        <v>446</v>
      </c>
    </row>
    <row r="7214" spans="2:13" x14ac:dyDescent="0.2">
      <c r="C7214" s="23" t="s">
        <v>48</v>
      </c>
    </row>
    <row r="7215" spans="2:13" ht="24" x14ac:dyDescent="0.2">
      <c r="D7215" s="195"/>
      <c r="E7215" s="196"/>
      <c r="F7215" s="196"/>
      <c r="G7215" s="37" t="s">
        <v>15</v>
      </c>
      <c r="H7215" s="33" t="s">
        <v>436</v>
      </c>
      <c r="I7215" s="13" t="s">
        <v>437</v>
      </c>
      <c r="J7215" s="13" t="s">
        <v>438</v>
      </c>
      <c r="K7215" s="13" t="s">
        <v>439</v>
      </c>
      <c r="L7215" s="13" t="s">
        <v>440</v>
      </c>
      <c r="M7215" s="38" t="s">
        <v>18</v>
      </c>
    </row>
    <row r="7216" spans="2:13" x14ac:dyDescent="0.2">
      <c r="D7216" s="197"/>
      <c r="E7216" s="198"/>
      <c r="F7216" s="198"/>
      <c r="G7216" s="35"/>
      <c r="H7216" s="39"/>
      <c r="I7216" s="14"/>
      <c r="J7216" s="14"/>
      <c r="K7216" s="14"/>
      <c r="L7216" s="14"/>
      <c r="M7216" s="34"/>
    </row>
    <row r="7217" spans="4:13" x14ac:dyDescent="0.2">
      <c r="D7217" s="56"/>
      <c r="E7217" s="58" t="s">
        <v>15</v>
      </c>
      <c r="F7217" s="46"/>
      <c r="G7217" s="36">
        <v>1200</v>
      </c>
      <c r="H7217" s="17">
        <v>1</v>
      </c>
      <c r="I7217" s="17">
        <v>1</v>
      </c>
      <c r="J7217" s="17">
        <v>13</v>
      </c>
      <c r="K7217" s="17">
        <v>22</v>
      </c>
      <c r="L7217" s="17">
        <v>982</v>
      </c>
      <c r="M7217" s="47">
        <v>181</v>
      </c>
    </row>
    <row r="7218" spans="4:13" x14ac:dyDescent="0.2">
      <c r="D7218" s="199" t="s">
        <v>49</v>
      </c>
      <c r="E7218" s="22" t="s">
        <v>50</v>
      </c>
      <c r="F7218" s="21"/>
      <c r="G7218" s="19">
        <v>15</v>
      </c>
      <c r="H7218" s="27">
        <v>0</v>
      </c>
      <c r="I7218" s="3">
        <v>0</v>
      </c>
      <c r="J7218" s="3">
        <v>0</v>
      </c>
      <c r="K7218" s="3">
        <v>0</v>
      </c>
      <c r="L7218" s="3">
        <v>10</v>
      </c>
      <c r="M7218" s="26">
        <v>5</v>
      </c>
    </row>
    <row r="7219" spans="4:13" x14ac:dyDescent="0.2">
      <c r="D7219" s="200"/>
      <c r="E7219" s="4" t="s">
        <v>51</v>
      </c>
      <c r="F7219" s="5"/>
      <c r="G7219" s="6">
        <v>142</v>
      </c>
      <c r="H7219" s="8">
        <v>0</v>
      </c>
      <c r="I7219" s="1">
        <v>0</v>
      </c>
      <c r="J7219" s="1">
        <v>2</v>
      </c>
      <c r="K7219" s="1">
        <v>4</v>
      </c>
      <c r="L7219" s="1">
        <v>113</v>
      </c>
      <c r="M7219" s="9">
        <v>23</v>
      </c>
    </row>
    <row r="7220" spans="4:13" x14ac:dyDescent="0.2">
      <c r="D7220" s="200"/>
      <c r="E7220" s="4" t="s">
        <v>52</v>
      </c>
      <c r="F7220" s="5"/>
      <c r="G7220" s="6">
        <v>26</v>
      </c>
      <c r="H7220" s="8">
        <v>0</v>
      </c>
      <c r="I7220" s="1">
        <v>0</v>
      </c>
      <c r="J7220" s="1">
        <v>0</v>
      </c>
      <c r="K7220" s="1">
        <v>1</v>
      </c>
      <c r="L7220" s="1">
        <v>19</v>
      </c>
      <c r="M7220" s="9">
        <v>6</v>
      </c>
    </row>
    <row r="7221" spans="4:13" x14ac:dyDescent="0.2">
      <c r="D7221" s="200"/>
      <c r="E7221" s="4" t="s">
        <v>53</v>
      </c>
      <c r="F7221" s="5"/>
      <c r="G7221" s="6">
        <v>41</v>
      </c>
      <c r="H7221" s="8">
        <v>0</v>
      </c>
      <c r="I7221" s="1">
        <v>0</v>
      </c>
      <c r="J7221" s="1">
        <v>1</v>
      </c>
      <c r="K7221" s="1">
        <v>0</v>
      </c>
      <c r="L7221" s="1">
        <v>38</v>
      </c>
      <c r="M7221" s="9">
        <v>2</v>
      </c>
    </row>
    <row r="7222" spans="4:13" x14ac:dyDescent="0.2">
      <c r="D7222" s="200"/>
      <c r="E7222" s="4" t="s">
        <v>54</v>
      </c>
      <c r="F7222" s="5"/>
      <c r="G7222" s="6">
        <v>226</v>
      </c>
      <c r="H7222" s="8">
        <v>0</v>
      </c>
      <c r="I7222" s="1">
        <v>0</v>
      </c>
      <c r="J7222" s="1">
        <v>1</v>
      </c>
      <c r="K7222" s="1">
        <v>2</v>
      </c>
      <c r="L7222" s="1">
        <v>187</v>
      </c>
      <c r="M7222" s="9">
        <v>36</v>
      </c>
    </row>
    <row r="7223" spans="4:13" x14ac:dyDescent="0.2">
      <c r="D7223" s="200"/>
      <c r="E7223" s="4" t="s">
        <v>55</v>
      </c>
      <c r="F7223" s="5"/>
      <c r="G7223" s="6">
        <v>125</v>
      </c>
      <c r="H7223" s="8">
        <v>0</v>
      </c>
      <c r="I7223" s="1">
        <v>1</v>
      </c>
      <c r="J7223" s="1">
        <v>2</v>
      </c>
      <c r="K7223" s="1">
        <v>3</v>
      </c>
      <c r="L7223" s="1">
        <v>110</v>
      </c>
      <c r="M7223" s="9">
        <v>9</v>
      </c>
    </row>
    <row r="7224" spans="4:13" x14ac:dyDescent="0.2">
      <c r="D7224" s="200"/>
      <c r="E7224" s="4" t="s">
        <v>56</v>
      </c>
      <c r="F7224" s="5"/>
      <c r="G7224" s="6">
        <v>190</v>
      </c>
      <c r="H7224" s="8">
        <v>0</v>
      </c>
      <c r="I7224" s="1">
        <v>0</v>
      </c>
      <c r="J7224" s="1">
        <v>4</v>
      </c>
      <c r="K7224" s="1">
        <v>2</v>
      </c>
      <c r="L7224" s="1">
        <v>154</v>
      </c>
      <c r="M7224" s="9">
        <v>30</v>
      </c>
    </row>
    <row r="7225" spans="4:13" x14ac:dyDescent="0.2">
      <c r="D7225" s="200"/>
      <c r="E7225" s="4" t="s">
        <v>57</v>
      </c>
      <c r="F7225" s="5"/>
      <c r="G7225" s="6">
        <v>185</v>
      </c>
      <c r="H7225" s="8">
        <v>0</v>
      </c>
      <c r="I7225" s="1">
        <v>0</v>
      </c>
      <c r="J7225" s="1">
        <v>1</v>
      </c>
      <c r="K7225" s="1">
        <v>5</v>
      </c>
      <c r="L7225" s="1">
        <v>153</v>
      </c>
      <c r="M7225" s="9">
        <v>26</v>
      </c>
    </row>
    <row r="7226" spans="4:13" x14ac:dyDescent="0.2">
      <c r="D7226" s="200"/>
      <c r="E7226" s="4" t="s">
        <v>58</v>
      </c>
      <c r="F7226" s="5"/>
      <c r="G7226" s="6">
        <v>113</v>
      </c>
      <c r="H7226" s="8">
        <v>1</v>
      </c>
      <c r="I7226" s="1">
        <v>0</v>
      </c>
      <c r="J7226" s="1">
        <v>1</v>
      </c>
      <c r="K7226" s="1">
        <v>4</v>
      </c>
      <c r="L7226" s="1">
        <v>97</v>
      </c>
      <c r="M7226" s="9">
        <v>10</v>
      </c>
    </row>
    <row r="7227" spans="4:13" x14ac:dyDescent="0.2">
      <c r="D7227" s="200"/>
      <c r="E7227" s="4" t="s">
        <v>59</v>
      </c>
      <c r="F7227" s="5"/>
      <c r="G7227" s="6">
        <v>136</v>
      </c>
      <c r="H7227" s="8">
        <v>0</v>
      </c>
      <c r="I7227" s="1">
        <v>0</v>
      </c>
      <c r="J7227" s="1">
        <v>1</v>
      </c>
      <c r="K7227" s="1">
        <v>1</v>
      </c>
      <c r="L7227" s="1">
        <v>100</v>
      </c>
      <c r="M7227" s="9">
        <v>34</v>
      </c>
    </row>
    <row r="7228" spans="4:13" x14ac:dyDescent="0.2">
      <c r="D7228" s="199" t="s">
        <v>60</v>
      </c>
      <c r="E7228" s="22" t="s">
        <v>61</v>
      </c>
      <c r="F7228" s="21"/>
      <c r="G7228" s="19">
        <v>205</v>
      </c>
      <c r="H7228" s="27">
        <v>0</v>
      </c>
      <c r="I7228" s="3">
        <v>0</v>
      </c>
      <c r="J7228" s="3">
        <v>0</v>
      </c>
      <c r="K7228" s="3">
        <v>6</v>
      </c>
      <c r="L7228" s="3">
        <v>166</v>
      </c>
      <c r="M7228" s="26">
        <v>33</v>
      </c>
    </row>
    <row r="7229" spans="4:13" x14ac:dyDescent="0.2">
      <c r="D7229" s="200"/>
      <c r="E7229" s="4" t="s">
        <v>62</v>
      </c>
      <c r="F7229" s="5"/>
      <c r="G7229" s="6">
        <v>160</v>
      </c>
      <c r="H7229" s="8">
        <v>0</v>
      </c>
      <c r="I7229" s="1">
        <v>1</v>
      </c>
      <c r="J7229" s="1">
        <v>1</v>
      </c>
      <c r="K7229" s="1">
        <v>5</v>
      </c>
      <c r="L7229" s="1">
        <v>125</v>
      </c>
      <c r="M7229" s="9">
        <v>28</v>
      </c>
    </row>
    <row r="7230" spans="4:13" x14ac:dyDescent="0.2">
      <c r="D7230" s="200"/>
      <c r="E7230" s="4" t="s">
        <v>63</v>
      </c>
      <c r="F7230" s="5"/>
      <c r="G7230" s="6">
        <v>121</v>
      </c>
      <c r="H7230" s="8">
        <v>0</v>
      </c>
      <c r="I7230" s="1">
        <v>0</v>
      </c>
      <c r="J7230" s="1">
        <v>1</v>
      </c>
      <c r="K7230" s="1">
        <v>1</v>
      </c>
      <c r="L7230" s="1">
        <v>102</v>
      </c>
      <c r="M7230" s="9">
        <v>17</v>
      </c>
    </row>
    <row r="7231" spans="4:13" x14ac:dyDescent="0.2">
      <c r="D7231" s="200"/>
      <c r="E7231" s="4" t="s">
        <v>64</v>
      </c>
      <c r="F7231" s="5"/>
      <c r="G7231" s="6">
        <v>124</v>
      </c>
      <c r="H7231" s="8">
        <v>0</v>
      </c>
      <c r="I7231" s="1">
        <v>0</v>
      </c>
      <c r="J7231" s="1">
        <v>3</v>
      </c>
      <c r="K7231" s="1">
        <v>2</v>
      </c>
      <c r="L7231" s="1">
        <v>109</v>
      </c>
      <c r="M7231" s="9">
        <v>10</v>
      </c>
    </row>
    <row r="7232" spans="4:13" x14ac:dyDescent="0.2">
      <c r="D7232" s="200"/>
      <c r="E7232" s="4" t="s">
        <v>65</v>
      </c>
      <c r="F7232" s="5"/>
      <c r="G7232" s="6">
        <v>109</v>
      </c>
      <c r="H7232" s="8">
        <v>0</v>
      </c>
      <c r="I7232" s="1">
        <v>0</v>
      </c>
      <c r="J7232" s="1">
        <v>0</v>
      </c>
      <c r="K7232" s="1">
        <v>0</v>
      </c>
      <c r="L7232" s="1">
        <v>85</v>
      </c>
      <c r="M7232" s="9">
        <v>24</v>
      </c>
    </row>
    <row r="7233" spans="2:13" x14ac:dyDescent="0.2">
      <c r="D7233" s="200"/>
      <c r="E7233" s="4" t="s">
        <v>66</v>
      </c>
      <c r="F7233" s="5"/>
      <c r="G7233" s="6">
        <v>104</v>
      </c>
      <c r="H7233" s="8">
        <v>0</v>
      </c>
      <c r="I7233" s="1">
        <v>0</v>
      </c>
      <c r="J7233" s="1">
        <v>2</v>
      </c>
      <c r="K7233" s="1">
        <v>1</v>
      </c>
      <c r="L7233" s="1">
        <v>89</v>
      </c>
      <c r="M7233" s="9">
        <v>12</v>
      </c>
    </row>
    <row r="7234" spans="2:13" x14ac:dyDescent="0.2">
      <c r="D7234" s="200"/>
      <c r="E7234" s="4" t="s">
        <v>67</v>
      </c>
      <c r="F7234" s="5"/>
      <c r="G7234" s="6">
        <v>139</v>
      </c>
      <c r="H7234" s="8">
        <v>1</v>
      </c>
      <c r="I7234" s="1">
        <v>0</v>
      </c>
      <c r="J7234" s="1">
        <v>2</v>
      </c>
      <c r="K7234" s="1">
        <v>3</v>
      </c>
      <c r="L7234" s="1">
        <v>119</v>
      </c>
      <c r="M7234" s="9">
        <v>14</v>
      </c>
    </row>
    <row r="7235" spans="2:13" x14ac:dyDescent="0.2">
      <c r="D7235" s="200"/>
      <c r="E7235" s="4" t="s">
        <v>68</v>
      </c>
      <c r="F7235" s="5"/>
      <c r="G7235" s="6">
        <v>48</v>
      </c>
      <c r="H7235" s="8">
        <v>0</v>
      </c>
      <c r="I7235" s="1">
        <v>0</v>
      </c>
      <c r="J7235" s="1">
        <v>1</v>
      </c>
      <c r="K7235" s="1">
        <v>0</v>
      </c>
      <c r="L7235" s="1">
        <v>42</v>
      </c>
      <c r="M7235" s="9">
        <v>5</v>
      </c>
    </row>
    <row r="7236" spans="2:13" x14ac:dyDescent="0.2">
      <c r="D7236" s="200"/>
      <c r="E7236" s="4" t="s">
        <v>69</v>
      </c>
      <c r="F7236" s="5"/>
      <c r="G7236" s="6">
        <v>37</v>
      </c>
      <c r="H7236" s="8">
        <v>0</v>
      </c>
      <c r="I7236" s="1">
        <v>0</v>
      </c>
      <c r="J7236" s="1">
        <v>0</v>
      </c>
      <c r="K7236" s="1">
        <v>1</v>
      </c>
      <c r="L7236" s="1">
        <v>30</v>
      </c>
      <c r="M7236" s="9">
        <v>6</v>
      </c>
    </row>
    <row r="7237" spans="2:13" x14ac:dyDescent="0.2">
      <c r="D7237" s="93" t="s">
        <v>70</v>
      </c>
      <c r="E7237" s="89" t="s">
        <v>18</v>
      </c>
      <c r="F7237" s="92"/>
      <c r="G7237" s="94">
        <v>0</v>
      </c>
      <c r="H7237" s="122">
        <v>0</v>
      </c>
      <c r="I7237" s="63">
        <v>0</v>
      </c>
      <c r="J7237" s="63">
        <v>0</v>
      </c>
      <c r="K7237" s="63">
        <v>0</v>
      </c>
      <c r="L7237" s="63">
        <v>0</v>
      </c>
      <c r="M7237" s="121">
        <v>0</v>
      </c>
    </row>
    <row r="7239" spans="2:13" x14ac:dyDescent="0.2">
      <c r="B7239" s="40" t="str">
        <f xml:space="preserve"> HYPERLINK("#'目次'!B305", "[299]")</f>
        <v>[299]</v>
      </c>
      <c r="C7239" s="23" t="s">
        <v>446</v>
      </c>
    </row>
    <row r="7242" spans="2:13" x14ac:dyDescent="0.2">
      <c r="C7242" s="23" t="s">
        <v>73</v>
      </c>
    </row>
    <row r="7243" spans="2:13" ht="24" x14ac:dyDescent="0.2">
      <c r="D7243" s="195"/>
      <c r="E7243" s="196"/>
      <c r="F7243" s="196"/>
      <c r="G7243" s="37" t="s">
        <v>15</v>
      </c>
      <c r="H7243" s="33" t="s">
        <v>436</v>
      </c>
      <c r="I7243" s="13" t="s">
        <v>437</v>
      </c>
      <c r="J7243" s="13" t="s">
        <v>438</v>
      </c>
      <c r="K7243" s="13" t="s">
        <v>439</v>
      </c>
      <c r="L7243" s="13" t="s">
        <v>440</v>
      </c>
      <c r="M7243" s="38" t="s">
        <v>18</v>
      </c>
    </row>
    <row r="7244" spans="2:13" x14ac:dyDescent="0.2">
      <c r="D7244" s="197"/>
      <c r="E7244" s="198"/>
      <c r="F7244" s="198"/>
      <c r="G7244" s="35"/>
      <c r="H7244" s="39"/>
      <c r="I7244" s="14"/>
      <c r="J7244" s="14"/>
      <c r="K7244" s="14"/>
      <c r="L7244" s="14"/>
      <c r="M7244" s="34"/>
    </row>
    <row r="7245" spans="2:13" x14ac:dyDescent="0.2">
      <c r="D7245" s="56"/>
      <c r="E7245" s="58" t="s">
        <v>15</v>
      </c>
      <c r="F7245" s="46"/>
      <c r="G7245" s="36">
        <v>1200</v>
      </c>
      <c r="H7245" s="17">
        <v>1</v>
      </c>
      <c r="I7245" s="17">
        <v>1</v>
      </c>
      <c r="J7245" s="17">
        <v>13</v>
      </c>
      <c r="K7245" s="17">
        <v>22</v>
      </c>
      <c r="L7245" s="17">
        <v>982</v>
      </c>
      <c r="M7245" s="47">
        <v>181</v>
      </c>
    </row>
    <row r="7246" spans="2:13" x14ac:dyDescent="0.2">
      <c r="D7246" s="199" t="s">
        <v>74</v>
      </c>
      <c r="E7246" s="22" t="s">
        <v>75</v>
      </c>
      <c r="F7246" s="21"/>
      <c r="G7246" s="19">
        <v>592</v>
      </c>
      <c r="H7246" s="27">
        <v>1</v>
      </c>
      <c r="I7246" s="3">
        <v>1</v>
      </c>
      <c r="J7246" s="3">
        <v>5</v>
      </c>
      <c r="K7246" s="3">
        <v>8</v>
      </c>
      <c r="L7246" s="3">
        <v>489</v>
      </c>
      <c r="M7246" s="26">
        <v>88</v>
      </c>
    </row>
    <row r="7247" spans="2:13" x14ac:dyDescent="0.2">
      <c r="D7247" s="200"/>
      <c r="E7247" s="4" t="s">
        <v>34</v>
      </c>
      <c r="F7247" s="5"/>
      <c r="G7247" s="6">
        <v>37</v>
      </c>
      <c r="H7247" s="8">
        <v>0</v>
      </c>
      <c r="I7247" s="1">
        <v>0</v>
      </c>
      <c r="J7247" s="1">
        <v>1</v>
      </c>
      <c r="K7247" s="1">
        <v>2</v>
      </c>
      <c r="L7247" s="1">
        <v>30</v>
      </c>
      <c r="M7247" s="9">
        <v>4</v>
      </c>
    </row>
    <row r="7248" spans="2:13" x14ac:dyDescent="0.2">
      <c r="D7248" s="200"/>
      <c r="E7248" s="4" t="s">
        <v>35</v>
      </c>
      <c r="F7248" s="5"/>
      <c r="G7248" s="6">
        <v>75</v>
      </c>
      <c r="H7248" s="8">
        <v>1</v>
      </c>
      <c r="I7248" s="1">
        <v>0</v>
      </c>
      <c r="J7248" s="1">
        <v>0</v>
      </c>
      <c r="K7248" s="1">
        <v>1</v>
      </c>
      <c r="L7248" s="1">
        <v>66</v>
      </c>
      <c r="M7248" s="9">
        <v>7</v>
      </c>
    </row>
    <row r="7249" spans="2:13" x14ac:dyDescent="0.2">
      <c r="D7249" s="200"/>
      <c r="E7249" s="4" t="s">
        <v>36</v>
      </c>
      <c r="F7249" s="5"/>
      <c r="G7249" s="6">
        <v>95</v>
      </c>
      <c r="H7249" s="8">
        <v>0</v>
      </c>
      <c r="I7249" s="1">
        <v>0</v>
      </c>
      <c r="J7249" s="1">
        <v>1</v>
      </c>
      <c r="K7249" s="1">
        <v>2</v>
      </c>
      <c r="L7249" s="1">
        <v>83</v>
      </c>
      <c r="M7249" s="9">
        <v>9</v>
      </c>
    </row>
    <row r="7250" spans="2:13" x14ac:dyDescent="0.2">
      <c r="D7250" s="200"/>
      <c r="E7250" s="4" t="s">
        <v>37</v>
      </c>
      <c r="F7250" s="5"/>
      <c r="G7250" s="6">
        <v>111</v>
      </c>
      <c r="H7250" s="8">
        <v>0</v>
      </c>
      <c r="I7250" s="1">
        <v>1</v>
      </c>
      <c r="J7250" s="1">
        <v>2</v>
      </c>
      <c r="K7250" s="1">
        <v>2</v>
      </c>
      <c r="L7250" s="1">
        <v>95</v>
      </c>
      <c r="M7250" s="9">
        <v>11</v>
      </c>
    </row>
    <row r="7251" spans="2:13" x14ac:dyDescent="0.2">
      <c r="D7251" s="200"/>
      <c r="E7251" s="4" t="s">
        <v>38</v>
      </c>
      <c r="F7251" s="5"/>
      <c r="G7251" s="6">
        <v>93</v>
      </c>
      <c r="H7251" s="8">
        <v>0</v>
      </c>
      <c r="I7251" s="1">
        <v>0</v>
      </c>
      <c r="J7251" s="1">
        <v>0</v>
      </c>
      <c r="K7251" s="1">
        <v>0</v>
      </c>
      <c r="L7251" s="1">
        <v>76</v>
      </c>
      <c r="M7251" s="9">
        <v>17</v>
      </c>
    </row>
    <row r="7252" spans="2:13" x14ac:dyDescent="0.2">
      <c r="D7252" s="200"/>
      <c r="E7252" s="4" t="s">
        <v>39</v>
      </c>
      <c r="F7252" s="5"/>
      <c r="G7252" s="6">
        <v>109</v>
      </c>
      <c r="H7252" s="8">
        <v>0</v>
      </c>
      <c r="I7252" s="1">
        <v>0</v>
      </c>
      <c r="J7252" s="1">
        <v>0</v>
      </c>
      <c r="K7252" s="1">
        <v>0</v>
      </c>
      <c r="L7252" s="1">
        <v>89</v>
      </c>
      <c r="M7252" s="9">
        <v>20</v>
      </c>
    </row>
    <row r="7253" spans="2:13" x14ac:dyDescent="0.2">
      <c r="D7253" s="200"/>
      <c r="E7253" s="4" t="s">
        <v>40</v>
      </c>
      <c r="F7253" s="5"/>
      <c r="G7253" s="6">
        <v>72</v>
      </c>
      <c r="H7253" s="8">
        <v>0</v>
      </c>
      <c r="I7253" s="1">
        <v>0</v>
      </c>
      <c r="J7253" s="1">
        <v>1</v>
      </c>
      <c r="K7253" s="1">
        <v>1</v>
      </c>
      <c r="L7253" s="1">
        <v>50</v>
      </c>
      <c r="M7253" s="9">
        <v>20</v>
      </c>
    </row>
    <row r="7254" spans="2:13" x14ac:dyDescent="0.2">
      <c r="D7254" s="199" t="s">
        <v>76</v>
      </c>
      <c r="E7254" s="22" t="s">
        <v>77</v>
      </c>
      <c r="F7254" s="21"/>
      <c r="G7254" s="19">
        <v>608</v>
      </c>
      <c r="H7254" s="27">
        <v>0</v>
      </c>
      <c r="I7254" s="3">
        <v>0</v>
      </c>
      <c r="J7254" s="3">
        <v>8</v>
      </c>
      <c r="K7254" s="3">
        <v>14</v>
      </c>
      <c r="L7254" s="3">
        <v>493</v>
      </c>
      <c r="M7254" s="26">
        <v>93</v>
      </c>
    </row>
    <row r="7255" spans="2:13" x14ac:dyDescent="0.2">
      <c r="D7255" s="200"/>
      <c r="E7255" s="4" t="s">
        <v>34</v>
      </c>
      <c r="F7255" s="5"/>
      <c r="G7255" s="6">
        <v>37</v>
      </c>
      <c r="H7255" s="8">
        <v>0</v>
      </c>
      <c r="I7255" s="1">
        <v>0</v>
      </c>
      <c r="J7255" s="1">
        <v>0</v>
      </c>
      <c r="K7255" s="1">
        <v>1</v>
      </c>
      <c r="L7255" s="1">
        <v>34</v>
      </c>
      <c r="M7255" s="9">
        <v>2</v>
      </c>
    </row>
    <row r="7256" spans="2:13" x14ac:dyDescent="0.2">
      <c r="D7256" s="200"/>
      <c r="E7256" s="4" t="s">
        <v>35</v>
      </c>
      <c r="F7256" s="5"/>
      <c r="G7256" s="6">
        <v>73</v>
      </c>
      <c r="H7256" s="8">
        <v>0</v>
      </c>
      <c r="I7256" s="1">
        <v>0</v>
      </c>
      <c r="J7256" s="1">
        <v>2</v>
      </c>
      <c r="K7256" s="1">
        <v>2</v>
      </c>
      <c r="L7256" s="1">
        <v>59</v>
      </c>
      <c r="M7256" s="9">
        <v>10</v>
      </c>
    </row>
    <row r="7257" spans="2:13" x14ac:dyDescent="0.2">
      <c r="D7257" s="200"/>
      <c r="E7257" s="4" t="s">
        <v>36</v>
      </c>
      <c r="F7257" s="5"/>
      <c r="G7257" s="6">
        <v>92</v>
      </c>
      <c r="H7257" s="8">
        <v>0</v>
      </c>
      <c r="I7257" s="1">
        <v>0</v>
      </c>
      <c r="J7257" s="1">
        <v>3</v>
      </c>
      <c r="K7257" s="1">
        <v>2</v>
      </c>
      <c r="L7257" s="1">
        <v>76</v>
      </c>
      <c r="M7257" s="9">
        <v>11</v>
      </c>
    </row>
    <row r="7258" spans="2:13" x14ac:dyDescent="0.2">
      <c r="D7258" s="200"/>
      <c r="E7258" s="4" t="s">
        <v>37</v>
      </c>
      <c r="F7258" s="5"/>
      <c r="G7258" s="6">
        <v>110</v>
      </c>
      <c r="H7258" s="8">
        <v>0</v>
      </c>
      <c r="I7258" s="1">
        <v>0</v>
      </c>
      <c r="J7258" s="1">
        <v>0</v>
      </c>
      <c r="K7258" s="1">
        <v>3</v>
      </c>
      <c r="L7258" s="1">
        <v>92</v>
      </c>
      <c r="M7258" s="9">
        <v>15</v>
      </c>
    </row>
    <row r="7259" spans="2:13" x14ac:dyDescent="0.2">
      <c r="D7259" s="200"/>
      <c r="E7259" s="4" t="s">
        <v>38</v>
      </c>
      <c r="F7259" s="5"/>
      <c r="G7259" s="6">
        <v>93</v>
      </c>
      <c r="H7259" s="8">
        <v>0</v>
      </c>
      <c r="I7259" s="1">
        <v>0</v>
      </c>
      <c r="J7259" s="1">
        <v>1</v>
      </c>
      <c r="K7259" s="1">
        <v>2</v>
      </c>
      <c r="L7259" s="1">
        <v>77</v>
      </c>
      <c r="M7259" s="9">
        <v>13</v>
      </c>
    </row>
    <row r="7260" spans="2:13" x14ac:dyDescent="0.2">
      <c r="D7260" s="200"/>
      <c r="E7260" s="4" t="s">
        <v>39</v>
      </c>
      <c r="F7260" s="5"/>
      <c r="G7260" s="6">
        <v>114</v>
      </c>
      <c r="H7260" s="8">
        <v>0</v>
      </c>
      <c r="I7260" s="1">
        <v>0</v>
      </c>
      <c r="J7260" s="1">
        <v>2</v>
      </c>
      <c r="K7260" s="1">
        <v>2</v>
      </c>
      <c r="L7260" s="1">
        <v>91</v>
      </c>
      <c r="M7260" s="9">
        <v>19</v>
      </c>
    </row>
    <row r="7261" spans="2:13" x14ac:dyDescent="0.2">
      <c r="D7261" s="201"/>
      <c r="E7261" s="57" t="s">
        <v>40</v>
      </c>
      <c r="F7261" s="59"/>
      <c r="G7261" s="55">
        <v>89</v>
      </c>
      <c r="H7261" s="77">
        <v>0</v>
      </c>
      <c r="I7261" s="32">
        <v>0</v>
      </c>
      <c r="J7261" s="32">
        <v>0</v>
      </c>
      <c r="K7261" s="32">
        <v>2</v>
      </c>
      <c r="L7261" s="32">
        <v>64</v>
      </c>
      <c r="M7261" s="80">
        <v>23</v>
      </c>
    </row>
    <row r="7263" spans="2:13" x14ac:dyDescent="0.2">
      <c r="B7263" s="40" t="str">
        <f xml:space="preserve"> HYPERLINK("#'目次'!B306", "[300]")</f>
        <v>[300]</v>
      </c>
      <c r="C7263" s="23" t="s">
        <v>446</v>
      </c>
    </row>
    <row r="7266" spans="3:13" x14ac:dyDescent="0.2">
      <c r="C7266" s="23" t="s">
        <v>80</v>
      </c>
    </row>
    <row r="7267" spans="3:13" ht="24" x14ac:dyDescent="0.2">
      <c r="E7267" s="195"/>
      <c r="F7267" s="196"/>
      <c r="G7267" s="37" t="s">
        <v>15</v>
      </c>
      <c r="H7267" s="33" t="s">
        <v>436</v>
      </c>
      <c r="I7267" s="13" t="s">
        <v>437</v>
      </c>
      <c r="J7267" s="13" t="s">
        <v>438</v>
      </c>
      <c r="K7267" s="13" t="s">
        <v>439</v>
      </c>
      <c r="L7267" s="13" t="s">
        <v>440</v>
      </c>
      <c r="M7267" s="38" t="s">
        <v>18</v>
      </c>
    </row>
    <row r="7268" spans="3:13" x14ac:dyDescent="0.2">
      <c r="E7268" s="197"/>
      <c r="F7268" s="198"/>
      <c r="G7268" s="35"/>
      <c r="H7268" s="39"/>
      <c r="I7268" s="14"/>
      <c r="J7268" s="14"/>
      <c r="K7268" s="14"/>
      <c r="L7268" s="14"/>
      <c r="M7268" s="34"/>
    </row>
    <row r="7269" spans="3:13" x14ac:dyDescent="0.2">
      <c r="E7269" s="91" t="s">
        <v>15</v>
      </c>
      <c r="F7269" s="46"/>
      <c r="G7269" s="36">
        <v>1200</v>
      </c>
      <c r="H7269" s="17">
        <v>1</v>
      </c>
      <c r="I7269" s="17">
        <v>1</v>
      </c>
      <c r="J7269" s="17">
        <v>13</v>
      </c>
      <c r="K7269" s="17">
        <v>22</v>
      </c>
      <c r="L7269" s="17">
        <v>982</v>
      </c>
      <c r="M7269" s="47">
        <v>181</v>
      </c>
    </row>
    <row r="7270" spans="3:13" x14ac:dyDescent="0.2">
      <c r="E7270" s="4" t="s">
        <v>81</v>
      </c>
      <c r="F7270" s="5"/>
      <c r="G7270" s="19">
        <v>48</v>
      </c>
      <c r="H7270" s="27">
        <v>0</v>
      </c>
      <c r="I7270" s="3">
        <v>0</v>
      </c>
      <c r="J7270" s="3">
        <v>1</v>
      </c>
      <c r="K7270" s="3">
        <v>1</v>
      </c>
      <c r="L7270" s="3">
        <v>36</v>
      </c>
      <c r="M7270" s="26">
        <v>10</v>
      </c>
    </row>
    <row r="7271" spans="3:13" x14ac:dyDescent="0.2">
      <c r="E7271" s="4" t="s">
        <v>82</v>
      </c>
      <c r="F7271" s="5"/>
      <c r="G7271" s="6">
        <v>84</v>
      </c>
      <c r="H7271" s="8">
        <v>0</v>
      </c>
      <c r="I7271" s="1">
        <v>0</v>
      </c>
      <c r="J7271" s="1">
        <v>2</v>
      </c>
      <c r="K7271" s="1">
        <v>0</v>
      </c>
      <c r="L7271" s="1">
        <v>69</v>
      </c>
      <c r="M7271" s="9">
        <v>13</v>
      </c>
    </row>
    <row r="7272" spans="3:13" x14ac:dyDescent="0.2">
      <c r="E7272" s="4" t="s">
        <v>83</v>
      </c>
      <c r="F7272" s="5"/>
      <c r="G7272" s="6">
        <v>462</v>
      </c>
      <c r="H7272" s="8">
        <v>1</v>
      </c>
      <c r="I7272" s="1">
        <v>1</v>
      </c>
      <c r="J7272" s="1">
        <v>5</v>
      </c>
      <c r="K7272" s="1">
        <v>9</v>
      </c>
      <c r="L7272" s="1">
        <v>366</v>
      </c>
      <c r="M7272" s="9">
        <v>80</v>
      </c>
    </row>
    <row r="7273" spans="3:13" x14ac:dyDescent="0.2">
      <c r="E7273" s="4" t="s">
        <v>84</v>
      </c>
      <c r="F7273" s="5"/>
      <c r="G7273" s="6">
        <v>30</v>
      </c>
      <c r="H7273" s="8">
        <v>0</v>
      </c>
      <c r="I7273" s="1">
        <v>0</v>
      </c>
      <c r="J7273" s="1">
        <v>0</v>
      </c>
      <c r="K7273" s="1">
        <v>1</v>
      </c>
      <c r="L7273" s="1">
        <v>26</v>
      </c>
      <c r="M7273" s="9">
        <v>3</v>
      </c>
    </row>
    <row r="7274" spans="3:13" x14ac:dyDescent="0.2">
      <c r="E7274" s="4" t="s">
        <v>85</v>
      </c>
      <c r="F7274" s="5"/>
      <c r="G7274" s="6">
        <v>144</v>
      </c>
      <c r="H7274" s="8">
        <v>0</v>
      </c>
      <c r="I7274" s="1">
        <v>0</v>
      </c>
      <c r="J7274" s="1">
        <v>0</v>
      </c>
      <c r="K7274" s="1">
        <v>1</v>
      </c>
      <c r="L7274" s="1">
        <v>125</v>
      </c>
      <c r="M7274" s="9">
        <v>18</v>
      </c>
    </row>
    <row r="7275" spans="3:13" x14ac:dyDescent="0.2">
      <c r="E7275" s="4" t="s">
        <v>86</v>
      </c>
      <c r="F7275" s="5"/>
      <c r="G7275" s="6">
        <v>192</v>
      </c>
      <c r="H7275" s="8">
        <v>0</v>
      </c>
      <c r="I7275" s="1">
        <v>0</v>
      </c>
      <c r="J7275" s="1">
        <v>1</v>
      </c>
      <c r="K7275" s="1">
        <v>6</v>
      </c>
      <c r="L7275" s="1">
        <v>155</v>
      </c>
      <c r="M7275" s="9">
        <v>30</v>
      </c>
    </row>
    <row r="7276" spans="3:13" x14ac:dyDescent="0.2">
      <c r="E7276" s="4" t="s">
        <v>87</v>
      </c>
      <c r="F7276" s="5"/>
      <c r="G7276" s="6">
        <v>72</v>
      </c>
      <c r="H7276" s="8">
        <v>0</v>
      </c>
      <c r="I7276" s="1">
        <v>0</v>
      </c>
      <c r="J7276" s="1">
        <v>1</v>
      </c>
      <c r="K7276" s="1">
        <v>3</v>
      </c>
      <c r="L7276" s="1">
        <v>62</v>
      </c>
      <c r="M7276" s="9">
        <v>6</v>
      </c>
    </row>
    <row r="7277" spans="3:13" x14ac:dyDescent="0.2">
      <c r="E7277" s="4" t="s">
        <v>88</v>
      </c>
      <c r="F7277" s="5"/>
      <c r="G7277" s="6">
        <v>36</v>
      </c>
      <c r="H7277" s="8">
        <v>0</v>
      </c>
      <c r="I7277" s="1">
        <v>0</v>
      </c>
      <c r="J7277" s="1">
        <v>0</v>
      </c>
      <c r="K7277" s="1">
        <v>0</v>
      </c>
      <c r="L7277" s="1">
        <v>30</v>
      </c>
      <c r="M7277" s="9">
        <v>6</v>
      </c>
    </row>
    <row r="7278" spans="3:13" x14ac:dyDescent="0.2">
      <c r="E7278" s="4" t="s">
        <v>89</v>
      </c>
      <c r="F7278" s="5"/>
      <c r="G7278" s="6">
        <v>66</v>
      </c>
      <c r="H7278" s="8">
        <v>0</v>
      </c>
      <c r="I7278" s="1">
        <v>0</v>
      </c>
      <c r="J7278" s="1">
        <v>0</v>
      </c>
      <c r="K7278" s="1">
        <v>0</v>
      </c>
      <c r="L7278" s="1">
        <v>57</v>
      </c>
      <c r="M7278" s="9">
        <v>9</v>
      </c>
    </row>
    <row r="7279" spans="3:13" x14ac:dyDescent="0.2">
      <c r="E7279" s="4" t="s">
        <v>90</v>
      </c>
      <c r="F7279" s="5"/>
      <c r="G7279" s="6">
        <v>54</v>
      </c>
      <c r="H7279" s="8">
        <v>0</v>
      </c>
      <c r="I7279" s="1">
        <v>0</v>
      </c>
      <c r="J7279" s="1">
        <v>3</v>
      </c>
      <c r="K7279" s="1">
        <v>1</v>
      </c>
      <c r="L7279" s="1">
        <v>44</v>
      </c>
      <c r="M7279" s="9">
        <v>6</v>
      </c>
    </row>
    <row r="7280" spans="3:13" x14ac:dyDescent="0.2">
      <c r="E7280" s="57" t="s">
        <v>91</v>
      </c>
      <c r="F7280" s="59"/>
      <c r="G7280" s="55">
        <v>12</v>
      </c>
      <c r="H7280" s="77">
        <v>0</v>
      </c>
      <c r="I7280" s="32">
        <v>0</v>
      </c>
      <c r="J7280" s="32">
        <v>0</v>
      </c>
      <c r="K7280" s="32">
        <v>0</v>
      </c>
      <c r="L7280" s="32">
        <v>12</v>
      </c>
      <c r="M7280" s="80">
        <v>0</v>
      </c>
    </row>
    <row r="7282" spans="2:13" x14ac:dyDescent="0.2">
      <c r="B7282" s="40" t="str">
        <f xml:space="preserve"> HYPERLINK("#'目次'!B307", "[301]")</f>
        <v>[301]</v>
      </c>
      <c r="C7282" s="23" t="s">
        <v>449</v>
      </c>
    </row>
    <row r="7285" spans="2:13" x14ac:dyDescent="0.2">
      <c r="C7285" s="23" t="s">
        <v>14</v>
      </c>
    </row>
    <row r="7286" spans="2:13" ht="24" x14ac:dyDescent="0.2">
      <c r="D7286" s="195"/>
      <c r="E7286" s="196"/>
      <c r="F7286" s="196"/>
      <c r="G7286" s="37" t="s">
        <v>15</v>
      </c>
      <c r="H7286" s="33" t="s">
        <v>436</v>
      </c>
      <c r="I7286" s="13" t="s">
        <v>437</v>
      </c>
      <c r="J7286" s="13" t="s">
        <v>438</v>
      </c>
      <c r="K7286" s="13" t="s">
        <v>439</v>
      </c>
      <c r="L7286" s="13" t="s">
        <v>440</v>
      </c>
      <c r="M7286" s="38" t="s">
        <v>18</v>
      </c>
    </row>
    <row r="7287" spans="2:13" x14ac:dyDescent="0.2">
      <c r="D7287" s="197"/>
      <c r="E7287" s="198"/>
      <c r="F7287" s="198"/>
      <c r="G7287" s="35"/>
      <c r="H7287" s="39"/>
      <c r="I7287" s="14"/>
      <c r="J7287" s="14"/>
      <c r="K7287" s="14"/>
      <c r="L7287" s="14"/>
      <c r="M7287" s="34"/>
    </row>
    <row r="7288" spans="2:13" x14ac:dyDescent="0.2">
      <c r="D7288" s="56"/>
      <c r="E7288" s="58" t="s">
        <v>15</v>
      </c>
      <c r="F7288" s="46"/>
      <c r="G7288" s="36">
        <v>1200</v>
      </c>
      <c r="H7288" s="17">
        <v>20</v>
      </c>
      <c r="I7288" s="17">
        <v>176</v>
      </c>
      <c r="J7288" s="17">
        <v>816</v>
      </c>
      <c r="K7288" s="17">
        <v>87</v>
      </c>
      <c r="L7288" s="17">
        <v>56</v>
      </c>
      <c r="M7288" s="47">
        <v>45</v>
      </c>
    </row>
    <row r="7289" spans="2:13" x14ac:dyDescent="0.2">
      <c r="D7289" s="199" t="s">
        <v>19</v>
      </c>
      <c r="E7289" s="22" t="s">
        <v>20</v>
      </c>
      <c r="F7289" s="21"/>
      <c r="G7289" s="19">
        <v>132</v>
      </c>
      <c r="H7289" s="27">
        <v>3</v>
      </c>
      <c r="I7289" s="3">
        <v>17</v>
      </c>
      <c r="J7289" s="3">
        <v>89</v>
      </c>
      <c r="K7289" s="3">
        <v>11</v>
      </c>
      <c r="L7289" s="3">
        <v>4</v>
      </c>
      <c r="M7289" s="26">
        <v>8</v>
      </c>
    </row>
    <row r="7290" spans="2:13" x14ac:dyDescent="0.2">
      <c r="D7290" s="200"/>
      <c r="E7290" s="4" t="s">
        <v>21</v>
      </c>
      <c r="F7290" s="5"/>
      <c r="G7290" s="6">
        <v>444</v>
      </c>
      <c r="H7290" s="8">
        <v>7</v>
      </c>
      <c r="I7290" s="1">
        <v>62</v>
      </c>
      <c r="J7290" s="1">
        <v>315</v>
      </c>
      <c r="K7290" s="1">
        <v>23</v>
      </c>
      <c r="L7290" s="1">
        <v>22</v>
      </c>
      <c r="M7290" s="9">
        <v>15</v>
      </c>
    </row>
    <row r="7291" spans="2:13" x14ac:dyDescent="0.2">
      <c r="D7291" s="200"/>
      <c r="E7291" s="4" t="s">
        <v>22</v>
      </c>
      <c r="F7291" s="5"/>
      <c r="G7291" s="6">
        <v>192</v>
      </c>
      <c r="H7291" s="8">
        <v>3</v>
      </c>
      <c r="I7291" s="1">
        <v>25</v>
      </c>
      <c r="J7291" s="1">
        <v>129</v>
      </c>
      <c r="K7291" s="1">
        <v>17</v>
      </c>
      <c r="L7291" s="1">
        <v>11</v>
      </c>
      <c r="M7291" s="9">
        <v>7</v>
      </c>
    </row>
    <row r="7292" spans="2:13" x14ac:dyDescent="0.2">
      <c r="D7292" s="200"/>
      <c r="E7292" s="4" t="s">
        <v>23</v>
      </c>
      <c r="F7292" s="5"/>
      <c r="G7292" s="6">
        <v>192</v>
      </c>
      <c r="H7292" s="8">
        <v>3</v>
      </c>
      <c r="I7292" s="1">
        <v>36</v>
      </c>
      <c r="J7292" s="1">
        <v>122</v>
      </c>
      <c r="K7292" s="1">
        <v>18</v>
      </c>
      <c r="L7292" s="1">
        <v>5</v>
      </c>
      <c r="M7292" s="9">
        <v>8</v>
      </c>
    </row>
    <row r="7293" spans="2:13" x14ac:dyDescent="0.2">
      <c r="D7293" s="200"/>
      <c r="E7293" s="4" t="s">
        <v>24</v>
      </c>
      <c r="F7293" s="5"/>
      <c r="G7293" s="6">
        <v>240</v>
      </c>
      <c r="H7293" s="8">
        <v>4</v>
      </c>
      <c r="I7293" s="1">
        <v>36</v>
      </c>
      <c r="J7293" s="1">
        <v>161</v>
      </c>
      <c r="K7293" s="1">
        <v>18</v>
      </c>
      <c r="L7293" s="1">
        <v>14</v>
      </c>
      <c r="M7293" s="9">
        <v>7</v>
      </c>
    </row>
    <row r="7294" spans="2:13" x14ac:dyDescent="0.2">
      <c r="D7294" s="199" t="s">
        <v>25</v>
      </c>
      <c r="E7294" s="22" t="s">
        <v>26</v>
      </c>
      <c r="F7294" s="21"/>
      <c r="G7294" s="19">
        <v>348</v>
      </c>
      <c r="H7294" s="27">
        <v>7</v>
      </c>
      <c r="I7294" s="3">
        <v>55</v>
      </c>
      <c r="J7294" s="3">
        <v>241</v>
      </c>
      <c r="K7294" s="3">
        <v>18</v>
      </c>
      <c r="L7294" s="3">
        <v>13</v>
      </c>
      <c r="M7294" s="26">
        <v>14</v>
      </c>
    </row>
    <row r="7295" spans="2:13" x14ac:dyDescent="0.2">
      <c r="D7295" s="200"/>
      <c r="E7295" s="4" t="s">
        <v>27</v>
      </c>
      <c r="F7295" s="5"/>
      <c r="G7295" s="6">
        <v>378</v>
      </c>
      <c r="H7295" s="8">
        <v>10</v>
      </c>
      <c r="I7295" s="1">
        <v>64</v>
      </c>
      <c r="J7295" s="1">
        <v>248</v>
      </c>
      <c r="K7295" s="1">
        <v>29</v>
      </c>
      <c r="L7295" s="1">
        <v>13</v>
      </c>
      <c r="M7295" s="9">
        <v>14</v>
      </c>
    </row>
    <row r="7296" spans="2:13" x14ac:dyDescent="0.2">
      <c r="D7296" s="200"/>
      <c r="E7296" s="4" t="s">
        <v>28</v>
      </c>
      <c r="F7296" s="5"/>
      <c r="G7296" s="6">
        <v>372</v>
      </c>
      <c r="H7296" s="8">
        <v>2</v>
      </c>
      <c r="I7296" s="1">
        <v>46</v>
      </c>
      <c r="J7296" s="1">
        <v>256</v>
      </c>
      <c r="K7296" s="1">
        <v>34</v>
      </c>
      <c r="L7296" s="1">
        <v>21</v>
      </c>
      <c r="M7296" s="9">
        <v>13</v>
      </c>
    </row>
    <row r="7297" spans="2:13" x14ac:dyDescent="0.2">
      <c r="D7297" s="200"/>
      <c r="E7297" s="4" t="s">
        <v>29</v>
      </c>
      <c r="F7297" s="5"/>
      <c r="G7297" s="6">
        <v>102</v>
      </c>
      <c r="H7297" s="8">
        <v>1</v>
      </c>
      <c r="I7297" s="1">
        <v>11</v>
      </c>
      <c r="J7297" s="1">
        <v>71</v>
      </c>
      <c r="K7297" s="1">
        <v>6</v>
      </c>
      <c r="L7297" s="1">
        <v>9</v>
      </c>
      <c r="M7297" s="9">
        <v>4</v>
      </c>
    </row>
    <row r="7298" spans="2:13" x14ac:dyDescent="0.2">
      <c r="D7298" s="199" t="s">
        <v>30</v>
      </c>
      <c r="E7298" s="22" t="s">
        <v>31</v>
      </c>
      <c r="F7298" s="21"/>
      <c r="G7298" s="19">
        <v>592</v>
      </c>
      <c r="H7298" s="27">
        <v>12</v>
      </c>
      <c r="I7298" s="3">
        <v>97</v>
      </c>
      <c r="J7298" s="3">
        <v>394</v>
      </c>
      <c r="K7298" s="3">
        <v>40</v>
      </c>
      <c r="L7298" s="3">
        <v>30</v>
      </c>
      <c r="M7298" s="26">
        <v>19</v>
      </c>
    </row>
    <row r="7299" spans="2:13" x14ac:dyDescent="0.2">
      <c r="D7299" s="200"/>
      <c r="E7299" s="4" t="s">
        <v>32</v>
      </c>
      <c r="F7299" s="5"/>
      <c r="G7299" s="6">
        <v>608</v>
      </c>
      <c r="H7299" s="8">
        <v>8</v>
      </c>
      <c r="I7299" s="1">
        <v>79</v>
      </c>
      <c r="J7299" s="1">
        <v>422</v>
      </c>
      <c r="K7299" s="1">
        <v>47</v>
      </c>
      <c r="L7299" s="1">
        <v>26</v>
      </c>
      <c r="M7299" s="9">
        <v>26</v>
      </c>
    </row>
    <row r="7300" spans="2:13" x14ac:dyDescent="0.2">
      <c r="D7300" s="199" t="s">
        <v>33</v>
      </c>
      <c r="E7300" s="22" t="s">
        <v>34</v>
      </c>
      <c r="F7300" s="21"/>
      <c r="G7300" s="19">
        <v>74</v>
      </c>
      <c r="H7300" s="27">
        <v>1</v>
      </c>
      <c r="I7300" s="3">
        <v>1</v>
      </c>
      <c r="J7300" s="3">
        <v>46</v>
      </c>
      <c r="K7300" s="3">
        <v>15</v>
      </c>
      <c r="L7300" s="3">
        <v>10</v>
      </c>
      <c r="M7300" s="26">
        <v>1</v>
      </c>
    </row>
    <row r="7301" spans="2:13" x14ac:dyDescent="0.2">
      <c r="D7301" s="200"/>
      <c r="E7301" s="4" t="s">
        <v>35</v>
      </c>
      <c r="F7301" s="5"/>
      <c r="G7301" s="6">
        <v>148</v>
      </c>
      <c r="H7301" s="8">
        <v>2</v>
      </c>
      <c r="I7301" s="1">
        <v>15</v>
      </c>
      <c r="J7301" s="1">
        <v>112</v>
      </c>
      <c r="K7301" s="1">
        <v>9</v>
      </c>
      <c r="L7301" s="1">
        <v>6</v>
      </c>
      <c r="M7301" s="9">
        <v>4</v>
      </c>
    </row>
    <row r="7302" spans="2:13" x14ac:dyDescent="0.2">
      <c r="D7302" s="200"/>
      <c r="E7302" s="4" t="s">
        <v>36</v>
      </c>
      <c r="F7302" s="5"/>
      <c r="G7302" s="6">
        <v>187</v>
      </c>
      <c r="H7302" s="8">
        <v>1</v>
      </c>
      <c r="I7302" s="1">
        <v>25</v>
      </c>
      <c r="J7302" s="1">
        <v>129</v>
      </c>
      <c r="K7302" s="1">
        <v>9</v>
      </c>
      <c r="L7302" s="1">
        <v>14</v>
      </c>
      <c r="M7302" s="9">
        <v>9</v>
      </c>
    </row>
    <row r="7303" spans="2:13" x14ac:dyDescent="0.2">
      <c r="D7303" s="200"/>
      <c r="E7303" s="4" t="s">
        <v>37</v>
      </c>
      <c r="F7303" s="5"/>
      <c r="G7303" s="6">
        <v>221</v>
      </c>
      <c r="H7303" s="8">
        <v>7</v>
      </c>
      <c r="I7303" s="1">
        <v>24</v>
      </c>
      <c r="J7303" s="1">
        <v>163</v>
      </c>
      <c r="K7303" s="1">
        <v>15</v>
      </c>
      <c r="L7303" s="1">
        <v>3</v>
      </c>
      <c r="M7303" s="9">
        <v>9</v>
      </c>
    </row>
    <row r="7304" spans="2:13" x14ac:dyDescent="0.2">
      <c r="D7304" s="200"/>
      <c r="E7304" s="4" t="s">
        <v>38</v>
      </c>
      <c r="F7304" s="5"/>
      <c r="G7304" s="6">
        <v>186</v>
      </c>
      <c r="H7304" s="8">
        <v>2</v>
      </c>
      <c r="I7304" s="1">
        <v>30</v>
      </c>
      <c r="J7304" s="1">
        <v>125</v>
      </c>
      <c r="K7304" s="1">
        <v>19</v>
      </c>
      <c r="L7304" s="1">
        <v>6</v>
      </c>
      <c r="M7304" s="9">
        <v>4</v>
      </c>
    </row>
    <row r="7305" spans="2:13" x14ac:dyDescent="0.2">
      <c r="D7305" s="200"/>
      <c r="E7305" s="4" t="s">
        <v>39</v>
      </c>
      <c r="F7305" s="5"/>
      <c r="G7305" s="6">
        <v>223</v>
      </c>
      <c r="H7305" s="8">
        <v>2</v>
      </c>
      <c r="I7305" s="1">
        <v>48</v>
      </c>
      <c r="J7305" s="1">
        <v>139</v>
      </c>
      <c r="K7305" s="1">
        <v>14</v>
      </c>
      <c r="L7305" s="1">
        <v>8</v>
      </c>
      <c r="M7305" s="9">
        <v>12</v>
      </c>
    </row>
    <row r="7306" spans="2:13" x14ac:dyDescent="0.2">
      <c r="D7306" s="201"/>
      <c r="E7306" s="57" t="s">
        <v>40</v>
      </c>
      <c r="F7306" s="59"/>
      <c r="G7306" s="55">
        <v>161</v>
      </c>
      <c r="H7306" s="77">
        <v>5</v>
      </c>
      <c r="I7306" s="32">
        <v>33</v>
      </c>
      <c r="J7306" s="32">
        <v>102</v>
      </c>
      <c r="K7306" s="32">
        <v>6</v>
      </c>
      <c r="L7306" s="32">
        <v>9</v>
      </c>
      <c r="M7306" s="80">
        <v>6</v>
      </c>
    </row>
    <row r="7308" spans="2:13" x14ac:dyDescent="0.2">
      <c r="B7308" s="40" t="str">
        <f xml:space="preserve"> HYPERLINK("#'目次'!B308", "[302]")</f>
        <v>[302]</v>
      </c>
      <c r="C7308" s="23" t="s">
        <v>449</v>
      </c>
    </row>
    <row r="7311" spans="2:13" x14ac:dyDescent="0.2">
      <c r="C7311" s="23" t="s">
        <v>48</v>
      </c>
    </row>
    <row r="7312" spans="2:13" ht="24" x14ac:dyDescent="0.2">
      <c r="D7312" s="195"/>
      <c r="E7312" s="196"/>
      <c r="F7312" s="196"/>
      <c r="G7312" s="37" t="s">
        <v>15</v>
      </c>
      <c r="H7312" s="33" t="s">
        <v>436</v>
      </c>
      <c r="I7312" s="13" t="s">
        <v>437</v>
      </c>
      <c r="J7312" s="13" t="s">
        <v>438</v>
      </c>
      <c r="K7312" s="13" t="s">
        <v>439</v>
      </c>
      <c r="L7312" s="13" t="s">
        <v>440</v>
      </c>
      <c r="M7312" s="38" t="s">
        <v>18</v>
      </c>
    </row>
    <row r="7313" spans="4:13" x14ac:dyDescent="0.2">
      <c r="D7313" s="197"/>
      <c r="E7313" s="198"/>
      <c r="F7313" s="198"/>
      <c r="G7313" s="35"/>
      <c r="H7313" s="39"/>
      <c r="I7313" s="14"/>
      <c r="J7313" s="14"/>
      <c r="K7313" s="14"/>
      <c r="L7313" s="14"/>
      <c r="M7313" s="34"/>
    </row>
    <row r="7314" spans="4:13" x14ac:dyDescent="0.2">
      <c r="D7314" s="56"/>
      <c r="E7314" s="58" t="s">
        <v>15</v>
      </c>
      <c r="F7314" s="46"/>
      <c r="G7314" s="36">
        <v>1200</v>
      </c>
      <c r="H7314" s="17">
        <v>20</v>
      </c>
      <c r="I7314" s="17">
        <v>176</v>
      </c>
      <c r="J7314" s="17">
        <v>816</v>
      </c>
      <c r="K7314" s="17">
        <v>87</v>
      </c>
      <c r="L7314" s="17">
        <v>56</v>
      </c>
      <c r="M7314" s="47">
        <v>45</v>
      </c>
    </row>
    <row r="7315" spans="4:13" x14ac:dyDescent="0.2">
      <c r="D7315" s="199" t="s">
        <v>49</v>
      </c>
      <c r="E7315" s="22" t="s">
        <v>50</v>
      </c>
      <c r="F7315" s="21"/>
      <c r="G7315" s="19">
        <v>15</v>
      </c>
      <c r="H7315" s="27">
        <v>0</v>
      </c>
      <c r="I7315" s="3">
        <v>3</v>
      </c>
      <c r="J7315" s="3">
        <v>10</v>
      </c>
      <c r="K7315" s="3">
        <v>1</v>
      </c>
      <c r="L7315" s="3">
        <v>1</v>
      </c>
      <c r="M7315" s="26">
        <v>0</v>
      </c>
    </row>
    <row r="7316" spans="4:13" x14ac:dyDescent="0.2">
      <c r="D7316" s="200"/>
      <c r="E7316" s="4" t="s">
        <v>51</v>
      </c>
      <c r="F7316" s="5"/>
      <c r="G7316" s="6">
        <v>142</v>
      </c>
      <c r="H7316" s="8">
        <v>5</v>
      </c>
      <c r="I7316" s="1">
        <v>24</v>
      </c>
      <c r="J7316" s="1">
        <v>86</v>
      </c>
      <c r="K7316" s="1">
        <v>13</v>
      </c>
      <c r="L7316" s="1">
        <v>8</v>
      </c>
      <c r="M7316" s="9">
        <v>6</v>
      </c>
    </row>
    <row r="7317" spans="4:13" x14ac:dyDescent="0.2">
      <c r="D7317" s="200"/>
      <c r="E7317" s="4" t="s">
        <v>52</v>
      </c>
      <c r="F7317" s="5"/>
      <c r="G7317" s="6">
        <v>26</v>
      </c>
      <c r="H7317" s="8">
        <v>0</v>
      </c>
      <c r="I7317" s="1">
        <v>8</v>
      </c>
      <c r="J7317" s="1">
        <v>16</v>
      </c>
      <c r="K7317" s="1">
        <v>1</v>
      </c>
      <c r="L7317" s="1">
        <v>0</v>
      </c>
      <c r="M7317" s="9">
        <v>1</v>
      </c>
    </row>
    <row r="7318" spans="4:13" x14ac:dyDescent="0.2">
      <c r="D7318" s="200"/>
      <c r="E7318" s="4" t="s">
        <v>53</v>
      </c>
      <c r="F7318" s="5"/>
      <c r="G7318" s="6">
        <v>41</v>
      </c>
      <c r="H7318" s="8">
        <v>0</v>
      </c>
      <c r="I7318" s="1">
        <v>2</v>
      </c>
      <c r="J7318" s="1">
        <v>34</v>
      </c>
      <c r="K7318" s="1">
        <v>3</v>
      </c>
      <c r="L7318" s="1">
        <v>2</v>
      </c>
      <c r="M7318" s="9">
        <v>0</v>
      </c>
    </row>
    <row r="7319" spans="4:13" x14ac:dyDescent="0.2">
      <c r="D7319" s="200"/>
      <c r="E7319" s="4" t="s">
        <v>54</v>
      </c>
      <c r="F7319" s="5"/>
      <c r="G7319" s="6">
        <v>226</v>
      </c>
      <c r="H7319" s="8">
        <v>7</v>
      </c>
      <c r="I7319" s="1">
        <v>27</v>
      </c>
      <c r="J7319" s="1">
        <v>160</v>
      </c>
      <c r="K7319" s="1">
        <v>14</v>
      </c>
      <c r="L7319" s="1">
        <v>11</v>
      </c>
      <c r="M7319" s="9">
        <v>7</v>
      </c>
    </row>
    <row r="7320" spans="4:13" x14ac:dyDescent="0.2">
      <c r="D7320" s="200"/>
      <c r="E7320" s="4" t="s">
        <v>55</v>
      </c>
      <c r="F7320" s="5"/>
      <c r="G7320" s="6">
        <v>125</v>
      </c>
      <c r="H7320" s="8">
        <v>1</v>
      </c>
      <c r="I7320" s="1">
        <v>26</v>
      </c>
      <c r="J7320" s="1">
        <v>80</v>
      </c>
      <c r="K7320" s="1">
        <v>10</v>
      </c>
      <c r="L7320" s="1">
        <v>5</v>
      </c>
      <c r="M7320" s="9">
        <v>3</v>
      </c>
    </row>
    <row r="7321" spans="4:13" x14ac:dyDescent="0.2">
      <c r="D7321" s="200"/>
      <c r="E7321" s="4" t="s">
        <v>56</v>
      </c>
      <c r="F7321" s="5"/>
      <c r="G7321" s="6">
        <v>190</v>
      </c>
      <c r="H7321" s="8">
        <v>1</v>
      </c>
      <c r="I7321" s="1">
        <v>25</v>
      </c>
      <c r="J7321" s="1">
        <v>138</v>
      </c>
      <c r="K7321" s="1">
        <v>12</v>
      </c>
      <c r="L7321" s="1">
        <v>5</v>
      </c>
      <c r="M7321" s="9">
        <v>9</v>
      </c>
    </row>
    <row r="7322" spans="4:13" x14ac:dyDescent="0.2">
      <c r="D7322" s="200"/>
      <c r="E7322" s="4" t="s">
        <v>57</v>
      </c>
      <c r="F7322" s="5"/>
      <c r="G7322" s="6">
        <v>185</v>
      </c>
      <c r="H7322" s="8">
        <v>3</v>
      </c>
      <c r="I7322" s="1">
        <v>26</v>
      </c>
      <c r="J7322" s="1">
        <v>136</v>
      </c>
      <c r="K7322" s="1">
        <v>9</v>
      </c>
      <c r="L7322" s="1">
        <v>4</v>
      </c>
      <c r="M7322" s="9">
        <v>7</v>
      </c>
    </row>
    <row r="7323" spans="4:13" x14ac:dyDescent="0.2">
      <c r="D7323" s="200"/>
      <c r="E7323" s="4" t="s">
        <v>58</v>
      </c>
      <c r="F7323" s="5"/>
      <c r="G7323" s="6">
        <v>113</v>
      </c>
      <c r="H7323" s="8">
        <v>2</v>
      </c>
      <c r="I7323" s="1">
        <v>4</v>
      </c>
      <c r="J7323" s="1">
        <v>77</v>
      </c>
      <c r="K7323" s="1">
        <v>16</v>
      </c>
      <c r="L7323" s="1">
        <v>12</v>
      </c>
      <c r="M7323" s="9">
        <v>2</v>
      </c>
    </row>
    <row r="7324" spans="4:13" x14ac:dyDescent="0.2">
      <c r="D7324" s="200"/>
      <c r="E7324" s="4" t="s">
        <v>59</v>
      </c>
      <c r="F7324" s="5"/>
      <c r="G7324" s="6">
        <v>136</v>
      </c>
      <c r="H7324" s="8">
        <v>1</v>
      </c>
      <c r="I7324" s="1">
        <v>31</v>
      </c>
      <c r="J7324" s="1">
        <v>78</v>
      </c>
      <c r="K7324" s="1">
        <v>8</v>
      </c>
      <c r="L7324" s="1">
        <v>8</v>
      </c>
      <c r="M7324" s="9">
        <v>10</v>
      </c>
    </row>
    <row r="7325" spans="4:13" x14ac:dyDescent="0.2">
      <c r="D7325" s="199" t="s">
        <v>60</v>
      </c>
      <c r="E7325" s="22" t="s">
        <v>61</v>
      </c>
      <c r="F7325" s="21"/>
      <c r="G7325" s="19">
        <v>205</v>
      </c>
      <c r="H7325" s="27">
        <v>4</v>
      </c>
      <c r="I7325" s="3">
        <v>46</v>
      </c>
      <c r="J7325" s="3">
        <v>121</v>
      </c>
      <c r="K7325" s="3">
        <v>16</v>
      </c>
      <c r="L7325" s="3">
        <v>12</v>
      </c>
      <c r="M7325" s="26">
        <v>6</v>
      </c>
    </row>
    <row r="7326" spans="4:13" x14ac:dyDescent="0.2">
      <c r="D7326" s="200"/>
      <c r="E7326" s="4" t="s">
        <v>62</v>
      </c>
      <c r="F7326" s="5"/>
      <c r="G7326" s="6">
        <v>160</v>
      </c>
      <c r="H7326" s="8">
        <v>1</v>
      </c>
      <c r="I7326" s="1">
        <v>24</v>
      </c>
      <c r="J7326" s="1">
        <v>115</v>
      </c>
      <c r="K7326" s="1">
        <v>9</v>
      </c>
      <c r="L7326" s="1">
        <v>8</v>
      </c>
      <c r="M7326" s="9">
        <v>3</v>
      </c>
    </row>
    <row r="7327" spans="4:13" x14ac:dyDescent="0.2">
      <c r="D7327" s="200"/>
      <c r="E7327" s="4" t="s">
        <v>63</v>
      </c>
      <c r="F7327" s="5"/>
      <c r="G7327" s="6">
        <v>121</v>
      </c>
      <c r="H7327" s="8">
        <v>2</v>
      </c>
      <c r="I7327" s="1">
        <v>16</v>
      </c>
      <c r="J7327" s="1">
        <v>87</v>
      </c>
      <c r="K7327" s="1">
        <v>11</v>
      </c>
      <c r="L7327" s="1">
        <v>3</v>
      </c>
      <c r="M7327" s="9">
        <v>2</v>
      </c>
    </row>
    <row r="7328" spans="4:13" x14ac:dyDescent="0.2">
      <c r="D7328" s="200"/>
      <c r="E7328" s="4" t="s">
        <v>64</v>
      </c>
      <c r="F7328" s="5"/>
      <c r="G7328" s="6">
        <v>124</v>
      </c>
      <c r="H7328" s="8">
        <v>3</v>
      </c>
      <c r="I7328" s="1">
        <v>20</v>
      </c>
      <c r="J7328" s="1">
        <v>85</v>
      </c>
      <c r="K7328" s="1">
        <v>9</v>
      </c>
      <c r="L7328" s="1">
        <v>3</v>
      </c>
      <c r="M7328" s="9">
        <v>4</v>
      </c>
    </row>
    <row r="7329" spans="2:13" x14ac:dyDescent="0.2">
      <c r="D7329" s="200"/>
      <c r="E7329" s="4" t="s">
        <v>65</v>
      </c>
      <c r="F7329" s="5"/>
      <c r="G7329" s="6">
        <v>109</v>
      </c>
      <c r="H7329" s="8">
        <v>1</v>
      </c>
      <c r="I7329" s="1">
        <v>10</v>
      </c>
      <c r="J7329" s="1">
        <v>74</v>
      </c>
      <c r="K7329" s="1">
        <v>8</v>
      </c>
      <c r="L7329" s="1">
        <v>6</v>
      </c>
      <c r="M7329" s="9">
        <v>10</v>
      </c>
    </row>
    <row r="7330" spans="2:13" x14ac:dyDescent="0.2">
      <c r="D7330" s="200"/>
      <c r="E7330" s="4" t="s">
        <v>66</v>
      </c>
      <c r="F7330" s="5"/>
      <c r="G7330" s="6">
        <v>104</v>
      </c>
      <c r="H7330" s="8">
        <v>0</v>
      </c>
      <c r="I7330" s="1">
        <v>11</v>
      </c>
      <c r="J7330" s="1">
        <v>79</v>
      </c>
      <c r="K7330" s="1">
        <v>9</v>
      </c>
      <c r="L7330" s="1">
        <v>4</v>
      </c>
      <c r="M7330" s="9">
        <v>1</v>
      </c>
    </row>
    <row r="7331" spans="2:13" x14ac:dyDescent="0.2">
      <c r="D7331" s="200"/>
      <c r="E7331" s="4" t="s">
        <v>67</v>
      </c>
      <c r="F7331" s="5"/>
      <c r="G7331" s="6">
        <v>139</v>
      </c>
      <c r="H7331" s="8">
        <v>6</v>
      </c>
      <c r="I7331" s="1">
        <v>19</v>
      </c>
      <c r="J7331" s="1">
        <v>100</v>
      </c>
      <c r="K7331" s="1">
        <v>7</v>
      </c>
      <c r="L7331" s="1">
        <v>6</v>
      </c>
      <c r="M7331" s="9">
        <v>1</v>
      </c>
    </row>
    <row r="7332" spans="2:13" x14ac:dyDescent="0.2">
      <c r="D7332" s="200"/>
      <c r="E7332" s="4" t="s">
        <v>68</v>
      </c>
      <c r="F7332" s="5"/>
      <c r="G7332" s="6">
        <v>48</v>
      </c>
      <c r="H7332" s="8">
        <v>0</v>
      </c>
      <c r="I7332" s="1">
        <v>8</v>
      </c>
      <c r="J7332" s="1">
        <v>36</v>
      </c>
      <c r="K7332" s="1">
        <v>2</v>
      </c>
      <c r="L7332" s="1">
        <v>1</v>
      </c>
      <c r="M7332" s="9">
        <v>1</v>
      </c>
    </row>
    <row r="7333" spans="2:13" x14ac:dyDescent="0.2">
      <c r="D7333" s="200"/>
      <c r="E7333" s="4" t="s">
        <v>69</v>
      </c>
      <c r="F7333" s="5"/>
      <c r="G7333" s="6">
        <v>37</v>
      </c>
      <c r="H7333" s="8">
        <v>1</v>
      </c>
      <c r="I7333" s="1">
        <v>12</v>
      </c>
      <c r="J7333" s="1">
        <v>19</v>
      </c>
      <c r="K7333" s="1">
        <v>3</v>
      </c>
      <c r="L7333" s="1">
        <v>1</v>
      </c>
      <c r="M7333" s="9">
        <v>1</v>
      </c>
    </row>
    <row r="7334" spans="2:13" x14ac:dyDescent="0.2">
      <c r="D7334" s="93" t="s">
        <v>70</v>
      </c>
      <c r="E7334" s="89" t="s">
        <v>18</v>
      </c>
      <c r="F7334" s="92"/>
      <c r="G7334" s="94">
        <v>0</v>
      </c>
      <c r="H7334" s="122">
        <v>0</v>
      </c>
      <c r="I7334" s="63">
        <v>0</v>
      </c>
      <c r="J7334" s="63">
        <v>0</v>
      </c>
      <c r="K7334" s="63">
        <v>0</v>
      </c>
      <c r="L7334" s="63">
        <v>0</v>
      </c>
      <c r="M7334" s="121">
        <v>0</v>
      </c>
    </row>
    <row r="7336" spans="2:13" x14ac:dyDescent="0.2">
      <c r="B7336" s="40" t="str">
        <f xml:space="preserve"> HYPERLINK("#'目次'!B309", "[303]")</f>
        <v>[303]</v>
      </c>
      <c r="C7336" s="23" t="s">
        <v>449</v>
      </c>
    </row>
    <row r="7339" spans="2:13" x14ac:dyDescent="0.2">
      <c r="C7339" s="23" t="s">
        <v>73</v>
      </c>
    </row>
    <row r="7340" spans="2:13" ht="24" x14ac:dyDescent="0.2">
      <c r="D7340" s="195"/>
      <c r="E7340" s="196"/>
      <c r="F7340" s="196"/>
      <c r="G7340" s="37" t="s">
        <v>15</v>
      </c>
      <c r="H7340" s="33" t="s">
        <v>436</v>
      </c>
      <c r="I7340" s="13" t="s">
        <v>437</v>
      </c>
      <c r="J7340" s="13" t="s">
        <v>438</v>
      </c>
      <c r="K7340" s="13" t="s">
        <v>439</v>
      </c>
      <c r="L7340" s="13" t="s">
        <v>440</v>
      </c>
      <c r="M7340" s="38" t="s">
        <v>18</v>
      </c>
    </row>
    <row r="7341" spans="2:13" x14ac:dyDescent="0.2">
      <c r="D7341" s="197"/>
      <c r="E7341" s="198"/>
      <c r="F7341" s="198"/>
      <c r="G7341" s="35"/>
      <c r="H7341" s="39"/>
      <c r="I7341" s="14"/>
      <c r="J7341" s="14"/>
      <c r="K7341" s="14"/>
      <c r="L7341" s="14"/>
      <c r="M7341" s="34"/>
    </row>
    <row r="7342" spans="2:13" x14ac:dyDescent="0.2">
      <c r="D7342" s="56"/>
      <c r="E7342" s="58" t="s">
        <v>15</v>
      </c>
      <c r="F7342" s="46"/>
      <c r="G7342" s="36">
        <v>1200</v>
      </c>
      <c r="H7342" s="17">
        <v>20</v>
      </c>
      <c r="I7342" s="17">
        <v>176</v>
      </c>
      <c r="J7342" s="17">
        <v>816</v>
      </c>
      <c r="K7342" s="17">
        <v>87</v>
      </c>
      <c r="L7342" s="17">
        <v>56</v>
      </c>
      <c r="M7342" s="47">
        <v>45</v>
      </c>
    </row>
    <row r="7343" spans="2:13" x14ac:dyDescent="0.2">
      <c r="D7343" s="199" t="s">
        <v>74</v>
      </c>
      <c r="E7343" s="22" t="s">
        <v>75</v>
      </c>
      <c r="F7343" s="21"/>
      <c r="G7343" s="19">
        <v>592</v>
      </c>
      <c r="H7343" s="27">
        <v>12</v>
      </c>
      <c r="I7343" s="3">
        <v>97</v>
      </c>
      <c r="J7343" s="3">
        <v>394</v>
      </c>
      <c r="K7343" s="3">
        <v>40</v>
      </c>
      <c r="L7343" s="3">
        <v>30</v>
      </c>
      <c r="M7343" s="26">
        <v>19</v>
      </c>
    </row>
    <row r="7344" spans="2:13" x14ac:dyDescent="0.2">
      <c r="D7344" s="200"/>
      <c r="E7344" s="4" t="s">
        <v>34</v>
      </c>
      <c r="F7344" s="5"/>
      <c r="G7344" s="6">
        <v>37</v>
      </c>
      <c r="H7344" s="8">
        <v>0</v>
      </c>
      <c r="I7344" s="1">
        <v>0</v>
      </c>
      <c r="J7344" s="1">
        <v>23</v>
      </c>
      <c r="K7344" s="1">
        <v>9</v>
      </c>
      <c r="L7344" s="1">
        <v>4</v>
      </c>
      <c r="M7344" s="9">
        <v>1</v>
      </c>
    </row>
    <row r="7345" spans="2:13" x14ac:dyDescent="0.2">
      <c r="D7345" s="200"/>
      <c r="E7345" s="4" t="s">
        <v>35</v>
      </c>
      <c r="F7345" s="5"/>
      <c r="G7345" s="6">
        <v>75</v>
      </c>
      <c r="H7345" s="8">
        <v>1</v>
      </c>
      <c r="I7345" s="1">
        <v>9</v>
      </c>
      <c r="J7345" s="1">
        <v>58</v>
      </c>
      <c r="K7345" s="1">
        <v>3</v>
      </c>
      <c r="L7345" s="1">
        <v>2</v>
      </c>
      <c r="M7345" s="9">
        <v>2</v>
      </c>
    </row>
    <row r="7346" spans="2:13" x14ac:dyDescent="0.2">
      <c r="D7346" s="200"/>
      <c r="E7346" s="4" t="s">
        <v>36</v>
      </c>
      <c r="F7346" s="5"/>
      <c r="G7346" s="6">
        <v>95</v>
      </c>
      <c r="H7346" s="8">
        <v>1</v>
      </c>
      <c r="I7346" s="1">
        <v>15</v>
      </c>
      <c r="J7346" s="1">
        <v>62</v>
      </c>
      <c r="K7346" s="1">
        <v>3</v>
      </c>
      <c r="L7346" s="1">
        <v>10</v>
      </c>
      <c r="M7346" s="9">
        <v>4</v>
      </c>
    </row>
    <row r="7347" spans="2:13" x14ac:dyDescent="0.2">
      <c r="D7347" s="200"/>
      <c r="E7347" s="4" t="s">
        <v>37</v>
      </c>
      <c r="F7347" s="5"/>
      <c r="G7347" s="6">
        <v>111</v>
      </c>
      <c r="H7347" s="8">
        <v>4</v>
      </c>
      <c r="I7347" s="1">
        <v>8</v>
      </c>
      <c r="J7347" s="1">
        <v>83</v>
      </c>
      <c r="K7347" s="1">
        <v>7</v>
      </c>
      <c r="L7347" s="1">
        <v>3</v>
      </c>
      <c r="M7347" s="9">
        <v>6</v>
      </c>
    </row>
    <row r="7348" spans="2:13" x14ac:dyDescent="0.2">
      <c r="D7348" s="200"/>
      <c r="E7348" s="4" t="s">
        <v>38</v>
      </c>
      <c r="F7348" s="5"/>
      <c r="G7348" s="6">
        <v>93</v>
      </c>
      <c r="H7348" s="8">
        <v>2</v>
      </c>
      <c r="I7348" s="1">
        <v>15</v>
      </c>
      <c r="J7348" s="1">
        <v>63</v>
      </c>
      <c r="K7348" s="1">
        <v>10</v>
      </c>
      <c r="L7348" s="1">
        <v>3</v>
      </c>
      <c r="M7348" s="9">
        <v>0</v>
      </c>
    </row>
    <row r="7349" spans="2:13" x14ac:dyDescent="0.2">
      <c r="D7349" s="200"/>
      <c r="E7349" s="4" t="s">
        <v>39</v>
      </c>
      <c r="F7349" s="5"/>
      <c r="G7349" s="6">
        <v>109</v>
      </c>
      <c r="H7349" s="8">
        <v>2</v>
      </c>
      <c r="I7349" s="1">
        <v>31</v>
      </c>
      <c r="J7349" s="1">
        <v>62</v>
      </c>
      <c r="K7349" s="1">
        <v>5</v>
      </c>
      <c r="L7349" s="1">
        <v>4</v>
      </c>
      <c r="M7349" s="9">
        <v>5</v>
      </c>
    </row>
    <row r="7350" spans="2:13" x14ac:dyDescent="0.2">
      <c r="D7350" s="200"/>
      <c r="E7350" s="4" t="s">
        <v>40</v>
      </c>
      <c r="F7350" s="5"/>
      <c r="G7350" s="6">
        <v>72</v>
      </c>
      <c r="H7350" s="8">
        <v>2</v>
      </c>
      <c r="I7350" s="1">
        <v>19</v>
      </c>
      <c r="J7350" s="1">
        <v>43</v>
      </c>
      <c r="K7350" s="1">
        <v>3</v>
      </c>
      <c r="L7350" s="1">
        <v>4</v>
      </c>
      <c r="M7350" s="9">
        <v>1</v>
      </c>
    </row>
    <row r="7351" spans="2:13" x14ac:dyDescent="0.2">
      <c r="D7351" s="199" t="s">
        <v>76</v>
      </c>
      <c r="E7351" s="22" t="s">
        <v>77</v>
      </c>
      <c r="F7351" s="21"/>
      <c r="G7351" s="19">
        <v>608</v>
      </c>
      <c r="H7351" s="27">
        <v>8</v>
      </c>
      <c r="I7351" s="3">
        <v>79</v>
      </c>
      <c r="J7351" s="3">
        <v>422</v>
      </c>
      <c r="K7351" s="3">
        <v>47</v>
      </c>
      <c r="L7351" s="3">
        <v>26</v>
      </c>
      <c r="M7351" s="26">
        <v>26</v>
      </c>
    </row>
    <row r="7352" spans="2:13" x14ac:dyDescent="0.2">
      <c r="D7352" s="200"/>
      <c r="E7352" s="4" t="s">
        <v>34</v>
      </c>
      <c r="F7352" s="5"/>
      <c r="G7352" s="6">
        <v>37</v>
      </c>
      <c r="H7352" s="8">
        <v>1</v>
      </c>
      <c r="I7352" s="1">
        <v>1</v>
      </c>
      <c r="J7352" s="1">
        <v>23</v>
      </c>
      <c r="K7352" s="1">
        <v>6</v>
      </c>
      <c r="L7352" s="1">
        <v>6</v>
      </c>
      <c r="M7352" s="9">
        <v>0</v>
      </c>
    </row>
    <row r="7353" spans="2:13" x14ac:dyDescent="0.2">
      <c r="D7353" s="200"/>
      <c r="E7353" s="4" t="s">
        <v>35</v>
      </c>
      <c r="F7353" s="5"/>
      <c r="G7353" s="6">
        <v>73</v>
      </c>
      <c r="H7353" s="8">
        <v>1</v>
      </c>
      <c r="I7353" s="1">
        <v>6</v>
      </c>
      <c r="J7353" s="1">
        <v>54</v>
      </c>
      <c r="K7353" s="1">
        <v>6</v>
      </c>
      <c r="L7353" s="1">
        <v>4</v>
      </c>
      <c r="M7353" s="9">
        <v>2</v>
      </c>
    </row>
    <row r="7354" spans="2:13" x14ac:dyDescent="0.2">
      <c r="D7354" s="200"/>
      <c r="E7354" s="4" t="s">
        <v>36</v>
      </c>
      <c r="F7354" s="5"/>
      <c r="G7354" s="6">
        <v>92</v>
      </c>
      <c r="H7354" s="8">
        <v>0</v>
      </c>
      <c r="I7354" s="1">
        <v>10</v>
      </c>
      <c r="J7354" s="1">
        <v>67</v>
      </c>
      <c r="K7354" s="1">
        <v>6</v>
      </c>
      <c r="L7354" s="1">
        <v>4</v>
      </c>
      <c r="M7354" s="9">
        <v>5</v>
      </c>
    </row>
    <row r="7355" spans="2:13" x14ac:dyDescent="0.2">
      <c r="D7355" s="200"/>
      <c r="E7355" s="4" t="s">
        <v>37</v>
      </c>
      <c r="F7355" s="5"/>
      <c r="G7355" s="6">
        <v>110</v>
      </c>
      <c r="H7355" s="8">
        <v>3</v>
      </c>
      <c r="I7355" s="1">
        <v>16</v>
      </c>
      <c r="J7355" s="1">
        <v>80</v>
      </c>
      <c r="K7355" s="1">
        <v>8</v>
      </c>
      <c r="L7355" s="1">
        <v>0</v>
      </c>
      <c r="M7355" s="9">
        <v>3</v>
      </c>
    </row>
    <row r="7356" spans="2:13" x14ac:dyDescent="0.2">
      <c r="D7356" s="200"/>
      <c r="E7356" s="4" t="s">
        <v>38</v>
      </c>
      <c r="F7356" s="5"/>
      <c r="G7356" s="6">
        <v>93</v>
      </c>
      <c r="H7356" s="8">
        <v>0</v>
      </c>
      <c r="I7356" s="1">
        <v>15</v>
      </c>
      <c r="J7356" s="1">
        <v>62</v>
      </c>
      <c r="K7356" s="1">
        <v>9</v>
      </c>
      <c r="L7356" s="1">
        <v>3</v>
      </c>
      <c r="M7356" s="9">
        <v>4</v>
      </c>
    </row>
    <row r="7357" spans="2:13" x14ac:dyDescent="0.2">
      <c r="D7357" s="200"/>
      <c r="E7357" s="4" t="s">
        <v>39</v>
      </c>
      <c r="F7357" s="5"/>
      <c r="G7357" s="6">
        <v>114</v>
      </c>
      <c r="H7357" s="8">
        <v>0</v>
      </c>
      <c r="I7357" s="1">
        <v>17</v>
      </c>
      <c r="J7357" s="1">
        <v>77</v>
      </c>
      <c r="K7357" s="1">
        <v>9</v>
      </c>
      <c r="L7357" s="1">
        <v>4</v>
      </c>
      <c r="M7357" s="9">
        <v>7</v>
      </c>
    </row>
    <row r="7358" spans="2:13" x14ac:dyDescent="0.2">
      <c r="D7358" s="201"/>
      <c r="E7358" s="57" t="s">
        <v>40</v>
      </c>
      <c r="F7358" s="59"/>
      <c r="G7358" s="55">
        <v>89</v>
      </c>
      <c r="H7358" s="77">
        <v>3</v>
      </c>
      <c r="I7358" s="32">
        <v>14</v>
      </c>
      <c r="J7358" s="32">
        <v>59</v>
      </c>
      <c r="K7358" s="32">
        <v>3</v>
      </c>
      <c r="L7358" s="32">
        <v>5</v>
      </c>
      <c r="M7358" s="80">
        <v>5</v>
      </c>
    </row>
    <row r="7360" spans="2:13" x14ac:dyDescent="0.2">
      <c r="B7360" s="40" t="str">
        <f xml:space="preserve"> HYPERLINK("#'目次'!B310", "[304]")</f>
        <v>[304]</v>
      </c>
      <c r="C7360" s="23" t="s">
        <v>449</v>
      </c>
    </row>
    <row r="7363" spans="3:13" x14ac:dyDescent="0.2">
      <c r="C7363" s="23" t="s">
        <v>80</v>
      </c>
    </row>
    <row r="7364" spans="3:13" ht="24" x14ac:dyDescent="0.2">
      <c r="E7364" s="195"/>
      <c r="F7364" s="196"/>
      <c r="G7364" s="37" t="s">
        <v>15</v>
      </c>
      <c r="H7364" s="33" t="s">
        <v>436</v>
      </c>
      <c r="I7364" s="13" t="s">
        <v>437</v>
      </c>
      <c r="J7364" s="13" t="s">
        <v>438</v>
      </c>
      <c r="K7364" s="13" t="s">
        <v>439</v>
      </c>
      <c r="L7364" s="13" t="s">
        <v>440</v>
      </c>
      <c r="M7364" s="38" t="s">
        <v>18</v>
      </c>
    </row>
    <row r="7365" spans="3:13" x14ac:dyDescent="0.2">
      <c r="E7365" s="197"/>
      <c r="F7365" s="198"/>
      <c r="G7365" s="35"/>
      <c r="H7365" s="39"/>
      <c r="I7365" s="14"/>
      <c r="J7365" s="14"/>
      <c r="K7365" s="14"/>
      <c r="L7365" s="14"/>
      <c r="M7365" s="34"/>
    </row>
    <row r="7366" spans="3:13" x14ac:dyDescent="0.2">
      <c r="E7366" s="91" t="s">
        <v>15</v>
      </c>
      <c r="F7366" s="46"/>
      <c r="G7366" s="36">
        <v>1200</v>
      </c>
      <c r="H7366" s="17">
        <v>20</v>
      </c>
      <c r="I7366" s="17">
        <v>176</v>
      </c>
      <c r="J7366" s="17">
        <v>816</v>
      </c>
      <c r="K7366" s="17">
        <v>87</v>
      </c>
      <c r="L7366" s="17">
        <v>56</v>
      </c>
      <c r="M7366" s="47">
        <v>45</v>
      </c>
    </row>
    <row r="7367" spans="3:13" x14ac:dyDescent="0.2">
      <c r="E7367" s="4" t="s">
        <v>81</v>
      </c>
      <c r="F7367" s="5"/>
      <c r="G7367" s="19">
        <v>48</v>
      </c>
      <c r="H7367" s="27">
        <v>3</v>
      </c>
      <c r="I7367" s="3">
        <v>5</v>
      </c>
      <c r="J7367" s="3">
        <v>30</v>
      </c>
      <c r="K7367" s="3">
        <v>6</v>
      </c>
      <c r="L7367" s="3">
        <v>2</v>
      </c>
      <c r="M7367" s="26">
        <v>2</v>
      </c>
    </row>
    <row r="7368" spans="3:13" x14ac:dyDescent="0.2">
      <c r="E7368" s="4" t="s">
        <v>82</v>
      </c>
      <c r="F7368" s="5"/>
      <c r="G7368" s="6">
        <v>84</v>
      </c>
      <c r="H7368" s="8">
        <v>0</v>
      </c>
      <c r="I7368" s="1">
        <v>12</v>
      </c>
      <c r="J7368" s="1">
        <v>59</v>
      </c>
      <c r="K7368" s="1">
        <v>5</v>
      </c>
      <c r="L7368" s="1">
        <v>2</v>
      </c>
      <c r="M7368" s="9">
        <v>6</v>
      </c>
    </row>
    <row r="7369" spans="3:13" x14ac:dyDescent="0.2">
      <c r="E7369" s="4" t="s">
        <v>83</v>
      </c>
      <c r="F7369" s="5"/>
      <c r="G7369" s="6">
        <v>462</v>
      </c>
      <c r="H7369" s="8">
        <v>8</v>
      </c>
      <c r="I7369" s="1">
        <v>66</v>
      </c>
      <c r="J7369" s="1">
        <v>324</v>
      </c>
      <c r="K7369" s="1">
        <v>24</v>
      </c>
      <c r="L7369" s="1">
        <v>23</v>
      </c>
      <c r="M7369" s="9">
        <v>17</v>
      </c>
    </row>
    <row r="7370" spans="3:13" x14ac:dyDescent="0.2">
      <c r="E7370" s="4" t="s">
        <v>84</v>
      </c>
      <c r="F7370" s="5"/>
      <c r="G7370" s="6">
        <v>30</v>
      </c>
      <c r="H7370" s="8">
        <v>0</v>
      </c>
      <c r="I7370" s="1">
        <v>2</v>
      </c>
      <c r="J7370" s="1">
        <v>20</v>
      </c>
      <c r="K7370" s="1">
        <v>5</v>
      </c>
      <c r="L7370" s="1">
        <v>3</v>
      </c>
      <c r="M7370" s="9">
        <v>0</v>
      </c>
    </row>
    <row r="7371" spans="3:13" x14ac:dyDescent="0.2">
      <c r="E7371" s="4" t="s">
        <v>85</v>
      </c>
      <c r="F7371" s="5"/>
      <c r="G7371" s="6">
        <v>144</v>
      </c>
      <c r="H7371" s="8">
        <v>2</v>
      </c>
      <c r="I7371" s="1">
        <v>19</v>
      </c>
      <c r="J7371" s="1">
        <v>100</v>
      </c>
      <c r="K7371" s="1">
        <v>11</v>
      </c>
      <c r="L7371" s="1">
        <v>7</v>
      </c>
      <c r="M7371" s="9">
        <v>5</v>
      </c>
    </row>
    <row r="7372" spans="3:13" x14ac:dyDescent="0.2">
      <c r="E7372" s="4" t="s">
        <v>86</v>
      </c>
      <c r="F7372" s="5"/>
      <c r="G7372" s="6">
        <v>192</v>
      </c>
      <c r="H7372" s="8">
        <v>3</v>
      </c>
      <c r="I7372" s="1">
        <v>36</v>
      </c>
      <c r="J7372" s="1">
        <v>122</v>
      </c>
      <c r="K7372" s="1">
        <v>18</v>
      </c>
      <c r="L7372" s="1">
        <v>5</v>
      </c>
      <c r="M7372" s="9">
        <v>8</v>
      </c>
    </row>
    <row r="7373" spans="3:13" x14ac:dyDescent="0.2">
      <c r="E7373" s="4" t="s">
        <v>87</v>
      </c>
      <c r="F7373" s="5"/>
      <c r="G7373" s="6">
        <v>72</v>
      </c>
      <c r="H7373" s="8">
        <v>0</v>
      </c>
      <c r="I7373" s="1">
        <v>9</v>
      </c>
      <c r="J7373" s="1">
        <v>52</v>
      </c>
      <c r="K7373" s="1">
        <v>5</v>
      </c>
      <c r="L7373" s="1">
        <v>2</v>
      </c>
      <c r="M7373" s="9">
        <v>4</v>
      </c>
    </row>
    <row r="7374" spans="3:13" x14ac:dyDescent="0.2">
      <c r="E7374" s="4" t="s">
        <v>88</v>
      </c>
      <c r="F7374" s="5"/>
      <c r="G7374" s="6">
        <v>36</v>
      </c>
      <c r="H7374" s="8">
        <v>1</v>
      </c>
      <c r="I7374" s="1">
        <v>7</v>
      </c>
      <c r="J7374" s="1">
        <v>22</v>
      </c>
      <c r="K7374" s="1">
        <v>3</v>
      </c>
      <c r="L7374" s="1">
        <v>2</v>
      </c>
      <c r="M7374" s="9">
        <v>1</v>
      </c>
    </row>
    <row r="7375" spans="3:13" x14ac:dyDescent="0.2">
      <c r="E7375" s="4" t="s">
        <v>89</v>
      </c>
      <c r="F7375" s="5"/>
      <c r="G7375" s="6">
        <v>66</v>
      </c>
      <c r="H7375" s="8">
        <v>3</v>
      </c>
      <c r="I7375" s="1">
        <v>10</v>
      </c>
      <c r="J7375" s="1">
        <v>42</v>
      </c>
      <c r="K7375" s="1">
        <v>4</v>
      </c>
      <c r="L7375" s="1">
        <v>5</v>
      </c>
      <c r="M7375" s="9">
        <v>2</v>
      </c>
    </row>
    <row r="7376" spans="3:13" x14ac:dyDescent="0.2">
      <c r="E7376" s="4" t="s">
        <v>90</v>
      </c>
      <c r="F7376" s="5"/>
      <c r="G7376" s="6">
        <v>54</v>
      </c>
      <c r="H7376" s="8">
        <v>0</v>
      </c>
      <c r="I7376" s="1">
        <v>10</v>
      </c>
      <c r="J7376" s="1">
        <v>36</v>
      </c>
      <c r="K7376" s="1">
        <v>4</v>
      </c>
      <c r="L7376" s="1">
        <v>4</v>
      </c>
      <c r="M7376" s="9">
        <v>0</v>
      </c>
    </row>
    <row r="7377" spans="2:13" x14ac:dyDescent="0.2">
      <c r="E7377" s="57" t="s">
        <v>91</v>
      </c>
      <c r="F7377" s="59"/>
      <c r="G7377" s="55">
        <v>12</v>
      </c>
      <c r="H7377" s="77">
        <v>0</v>
      </c>
      <c r="I7377" s="32">
        <v>0</v>
      </c>
      <c r="J7377" s="32">
        <v>9</v>
      </c>
      <c r="K7377" s="32">
        <v>2</v>
      </c>
      <c r="L7377" s="32">
        <v>1</v>
      </c>
      <c r="M7377" s="80">
        <v>0</v>
      </c>
    </row>
    <row r="7379" spans="2:13" x14ac:dyDescent="0.2">
      <c r="B7379" s="40" t="str">
        <f xml:space="preserve"> HYPERLINK("#'目次'!B311", "[305]")</f>
        <v>[305]</v>
      </c>
      <c r="C7379" s="23" t="s">
        <v>452</v>
      </c>
    </row>
    <row r="7382" spans="2:13" x14ac:dyDescent="0.2">
      <c r="C7382" s="23" t="s">
        <v>14</v>
      </c>
    </row>
    <row r="7383" spans="2:13" ht="24" x14ac:dyDescent="0.2">
      <c r="D7383" s="195"/>
      <c r="E7383" s="196"/>
      <c r="F7383" s="196"/>
      <c r="G7383" s="37" t="s">
        <v>15</v>
      </c>
      <c r="H7383" s="33" t="s">
        <v>436</v>
      </c>
      <c r="I7383" s="13" t="s">
        <v>437</v>
      </c>
      <c r="J7383" s="13" t="s">
        <v>438</v>
      </c>
      <c r="K7383" s="13" t="s">
        <v>439</v>
      </c>
      <c r="L7383" s="13" t="s">
        <v>440</v>
      </c>
      <c r="M7383" s="38" t="s">
        <v>18</v>
      </c>
    </row>
    <row r="7384" spans="2:13" x14ac:dyDescent="0.2">
      <c r="D7384" s="197"/>
      <c r="E7384" s="198"/>
      <c r="F7384" s="198"/>
      <c r="G7384" s="35"/>
      <c r="H7384" s="39"/>
      <c r="I7384" s="14"/>
      <c r="J7384" s="14"/>
      <c r="K7384" s="14"/>
      <c r="L7384" s="14"/>
      <c r="M7384" s="34"/>
    </row>
    <row r="7385" spans="2:13" x14ac:dyDescent="0.2">
      <c r="D7385" s="56"/>
      <c r="E7385" s="58" t="s">
        <v>15</v>
      </c>
      <c r="F7385" s="46"/>
      <c r="G7385" s="36">
        <v>1200</v>
      </c>
      <c r="H7385" s="17">
        <v>9</v>
      </c>
      <c r="I7385" s="17">
        <v>17</v>
      </c>
      <c r="J7385" s="17">
        <v>241</v>
      </c>
      <c r="K7385" s="17">
        <v>546</v>
      </c>
      <c r="L7385" s="17">
        <v>314</v>
      </c>
      <c r="M7385" s="47">
        <v>73</v>
      </c>
    </row>
    <row r="7386" spans="2:13" x14ac:dyDescent="0.2">
      <c r="D7386" s="199" t="s">
        <v>19</v>
      </c>
      <c r="E7386" s="22" t="s">
        <v>20</v>
      </c>
      <c r="F7386" s="21"/>
      <c r="G7386" s="19">
        <v>132</v>
      </c>
      <c r="H7386" s="27">
        <v>2</v>
      </c>
      <c r="I7386" s="3">
        <v>2</v>
      </c>
      <c r="J7386" s="3">
        <v>21</v>
      </c>
      <c r="K7386" s="3">
        <v>61</v>
      </c>
      <c r="L7386" s="3">
        <v>36</v>
      </c>
      <c r="M7386" s="26">
        <v>10</v>
      </c>
    </row>
    <row r="7387" spans="2:13" x14ac:dyDescent="0.2">
      <c r="D7387" s="200"/>
      <c r="E7387" s="4" t="s">
        <v>21</v>
      </c>
      <c r="F7387" s="5"/>
      <c r="G7387" s="6">
        <v>444</v>
      </c>
      <c r="H7387" s="8">
        <v>1</v>
      </c>
      <c r="I7387" s="1">
        <v>5</v>
      </c>
      <c r="J7387" s="1">
        <v>90</v>
      </c>
      <c r="K7387" s="1">
        <v>213</v>
      </c>
      <c r="L7387" s="1">
        <v>110</v>
      </c>
      <c r="M7387" s="9">
        <v>25</v>
      </c>
    </row>
    <row r="7388" spans="2:13" x14ac:dyDescent="0.2">
      <c r="D7388" s="200"/>
      <c r="E7388" s="4" t="s">
        <v>22</v>
      </c>
      <c r="F7388" s="5"/>
      <c r="G7388" s="6">
        <v>192</v>
      </c>
      <c r="H7388" s="8">
        <v>2</v>
      </c>
      <c r="I7388" s="1">
        <v>4</v>
      </c>
      <c r="J7388" s="1">
        <v>43</v>
      </c>
      <c r="K7388" s="1">
        <v>82</v>
      </c>
      <c r="L7388" s="1">
        <v>52</v>
      </c>
      <c r="M7388" s="9">
        <v>9</v>
      </c>
    </row>
    <row r="7389" spans="2:13" x14ac:dyDescent="0.2">
      <c r="D7389" s="200"/>
      <c r="E7389" s="4" t="s">
        <v>23</v>
      </c>
      <c r="F7389" s="5"/>
      <c r="G7389" s="6">
        <v>192</v>
      </c>
      <c r="H7389" s="8">
        <v>0</v>
      </c>
      <c r="I7389" s="1">
        <v>1</v>
      </c>
      <c r="J7389" s="1">
        <v>46</v>
      </c>
      <c r="K7389" s="1">
        <v>87</v>
      </c>
      <c r="L7389" s="1">
        <v>44</v>
      </c>
      <c r="M7389" s="9">
        <v>14</v>
      </c>
    </row>
    <row r="7390" spans="2:13" x14ac:dyDescent="0.2">
      <c r="D7390" s="200"/>
      <c r="E7390" s="4" t="s">
        <v>24</v>
      </c>
      <c r="F7390" s="5"/>
      <c r="G7390" s="6">
        <v>240</v>
      </c>
      <c r="H7390" s="8">
        <v>4</v>
      </c>
      <c r="I7390" s="1">
        <v>5</v>
      </c>
      <c r="J7390" s="1">
        <v>41</v>
      </c>
      <c r="K7390" s="1">
        <v>103</v>
      </c>
      <c r="L7390" s="1">
        <v>72</v>
      </c>
      <c r="M7390" s="9">
        <v>15</v>
      </c>
    </row>
    <row r="7391" spans="2:13" x14ac:dyDescent="0.2">
      <c r="D7391" s="199" t="s">
        <v>25</v>
      </c>
      <c r="E7391" s="22" t="s">
        <v>26</v>
      </c>
      <c r="F7391" s="21"/>
      <c r="G7391" s="19">
        <v>348</v>
      </c>
      <c r="H7391" s="27">
        <v>4</v>
      </c>
      <c r="I7391" s="3">
        <v>4</v>
      </c>
      <c r="J7391" s="3">
        <v>60</v>
      </c>
      <c r="K7391" s="3">
        <v>174</v>
      </c>
      <c r="L7391" s="3">
        <v>88</v>
      </c>
      <c r="M7391" s="26">
        <v>18</v>
      </c>
    </row>
    <row r="7392" spans="2:13" x14ac:dyDescent="0.2">
      <c r="D7392" s="200"/>
      <c r="E7392" s="4" t="s">
        <v>27</v>
      </c>
      <c r="F7392" s="5"/>
      <c r="G7392" s="6">
        <v>378</v>
      </c>
      <c r="H7392" s="8">
        <v>3</v>
      </c>
      <c r="I7392" s="1">
        <v>6</v>
      </c>
      <c r="J7392" s="1">
        <v>89</v>
      </c>
      <c r="K7392" s="1">
        <v>152</v>
      </c>
      <c r="L7392" s="1">
        <v>100</v>
      </c>
      <c r="M7392" s="9">
        <v>28</v>
      </c>
    </row>
    <row r="7393" spans="2:13" x14ac:dyDescent="0.2">
      <c r="D7393" s="200"/>
      <c r="E7393" s="4" t="s">
        <v>28</v>
      </c>
      <c r="F7393" s="5"/>
      <c r="G7393" s="6">
        <v>372</v>
      </c>
      <c r="H7393" s="8">
        <v>2</v>
      </c>
      <c r="I7393" s="1">
        <v>7</v>
      </c>
      <c r="J7393" s="1">
        <v>74</v>
      </c>
      <c r="K7393" s="1">
        <v>174</v>
      </c>
      <c r="L7393" s="1">
        <v>91</v>
      </c>
      <c r="M7393" s="9">
        <v>24</v>
      </c>
    </row>
    <row r="7394" spans="2:13" x14ac:dyDescent="0.2">
      <c r="D7394" s="200"/>
      <c r="E7394" s="4" t="s">
        <v>29</v>
      </c>
      <c r="F7394" s="5"/>
      <c r="G7394" s="6">
        <v>102</v>
      </c>
      <c r="H7394" s="8">
        <v>0</v>
      </c>
      <c r="I7394" s="1">
        <v>0</v>
      </c>
      <c r="J7394" s="1">
        <v>18</v>
      </c>
      <c r="K7394" s="1">
        <v>46</v>
      </c>
      <c r="L7394" s="1">
        <v>35</v>
      </c>
      <c r="M7394" s="9">
        <v>3</v>
      </c>
    </row>
    <row r="7395" spans="2:13" x14ac:dyDescent="0.2">
      <c r="D7395" s="199" t="s">
        <v>30</v>
      </c>
      <c r="E7395" s="22" t="s">
        <v>31</v>
      </c>
      <c r="F7395" s="21"/>
      <c r="G7395" s="19">
        <v>592</v>
      </c>
      <c r="H7395" s="27">
        <v>4</v>
      </c>
      <c r="I7395" s="3">
        <v>10</v>
      </c>
      <c r="J7395" s="3">
        <v>116</v>
      </c>
      <c r="K7395" s="3">
        <v>263</v>
      </c>
      <c r="L7395" s="3">
        <v>159</v>
      </c>
      <c r="M7395" s="26">
        <v>40</v>
      </c>
    </row>
    <row r="7396" spans="2:13" x14ac:dyDescent="0.2">
      <c r="D7396" s="200"/>
      <c r="E7396" s="4" t="s">
        <v>32</v>
      </c>
      <c r="F7396" s="5"/>
      <c r="G7396" s="6">
        <v>608</v>
      </c>
      <c r="H7396" s="8">
        <v>5</v>
      </c>
      <c r="I7396" s="1">
        <v>7</v>
      </c>
      <c r="J7396" s="1">
        <v>125</v>
      </c>
      <c r="K7396" s="1">
        <v>283</v>
      </c>
      <c r="L7396" s="1">
        <v>155</v>
      </c>
      <c r="M7396" s="9">
        <v>33</v>
      </c>
    </row>
    <row r="7397" spans="2:13" x14ac:dyDescent="0.2">
      <c r="D7397" s="199" t="s">
        <v>33</v>
      </c>
      <c r="E7397" s="22" t="s">
        <v>34</v>
      </c>
      <c r="F7397" s="21"/>
      <c r="G7397" s="19">
        <v>74</v>
      </c>
      <c r="H7397" s="27">
        <v>1</v>
      </c>
      <c r="I7397" s="3">
        <v>0</v>
      </c>
      <c r="J7397" s="3">
        <v>11</v>
      </c>
      <c r="K7397" s="3">
        <v>34</v>
      </c>
      <c r="L7397" s="3">
        <v>24</v>
      </c>
      <c r="M7397" s="26">
        <v>4</v>
      </c>
    </row>
    <row r="7398" spans="2:13" x14ac:dyDescent="0.2">
      <c r="D7398" s="200"/>
      <c r="E7398" s="4" t="s">
        <v>35</v>
      </c>
      <c r="F7398" s="5"/>
      <c r="G7398" s="6">
        <v>148</v>
      </c>
      <c r="H7398" s="8">
        <v>0</v>
      </c>
      <c r="I7398" s="1">
        <v>3</v>
      </c>
      <c r="J7398" s="1">
        <v>26</v>
      </c>
      <c r="K7398" s="1">
        <v>74</v>
      </c>
      <c r="L7398" s="1">
        <v>40</v>
      </c>
      <c r="M7398" s="9">
        <v>5</v>
      </c>
    </row>
    <row r="7399" spans="2:13" x14ac:dyDescent="0.2">
      <c r="D7399" s="200"/>
      <c r="E7399" s="4" t="s">
        <v>36</v>
      </c>
      <c r="F7399" s="5"/>
      <c r="G7399" s="6">
        <v>187</v>
      </c>
      <c r="H7399" s="8">
        <v>0</v>
      </c>
      <c r="I7399" s="1">
        <v>1</v>
      </c>
      <c r="J7399" s="1">
        <v>25</v>
      </c>
      <c r="K7399" s="1">
        <v>101</v>
      </c>
      <c r="L7399" s="1">
        <v>53</v>
      </c>
      <c r="M7399" s="9">
        <v>7</v>
      </c>
    </row>
    <row r="7400" spans="2:13" x14ac:dyDescent="0.2">
      <c r="D7400" s="200"/>
      <c r="E7400" s="4" t="s">
        <v>37</v>
      </c>
      <c r="F7400" s="5"/>
      <c r="G7400" s="6">
        <v>221</v>
      </c>
      <c r="H7400" s="8">
        <v>1</v>
      </c>
      <c r="I7400" s="1">
        <v>5</v>
      </c>
      <c r="J7400" s="1">
        <v>46</v>
      </c>
      <c r="K7400" s="1">
        <v>91</v>
      </c>
      <c r="L7400" s="1">
        <v>66</v>
      </c>
      <c r="M7400" s="9">
        <v>12</v>
      </c>
    </row>
    <row r="7401" spans="2:13" x14ac:dyDescent="0.2">
      <c r="D7401" s="200"/>
      <c r="E7401" s="4" t="s">
        <v>38</v>
      </c>
      <c r="F7401" s="5"/>
      <c r="G7401" s="6">
        <v>186</v>
      </c>
      <c r="H7401" s="8">
        <v>3</v>
      </c>
      <c r="I7401" s="1">
        <v>4</v>
      </c>
      <c r="J7401" s="1">
        <v>32</v>
      </c>
      <c r="K7401" s="1">
        <v>80</v>
      </c>
      <c r="L7401" s="1">
        <v>54</v>
      </c>
      <c r="M7401" s="9">
        <v>13</v>
      </c>
    </row>
    <row r="7402" spans="2:13" x14ac:dyDescent="0.2">
      <c r="D7402" s="200"/>
      <c r="E7402" s="4" t="s">
        <v>39</v>
      </c>
      <c r="F7402" s="5"/>
      <c r="G7402" s="6">
        <v>223</v>
      </c>
      <c r="H7402" s="8">
        <v>3</v>
      </c>
      <c r="I7402" s="1">
        <v>1</v>
      </c>
      <c r="J7402" s="1">
        <v>57</v>
      </c>
      <c r="K7402" s="1">
        <v>101</v>
      </c>
      <c r="L7402" s="1">
        <v>47</v>
      </c>
      <c r="M7402" s="9">
        <v>14</v>
      </c>
    </row>
    <row r="7403" spans="2:13" x14ac:dyDescent="0.2">
      <c r="D7403" s="201"/>
      <c r="E7403" s="57" t="s">
        <v>40</v>
      </c>
      <c r="F7403" s="59"/>
      <c r="G7403" s="55">
        <v>161</v>
      </c>
      <c r="H7403" s="77">
        <v>1</v>
      </c>
      <c r="I7403" s="32">
        <v>3</v>
      </c>
      <c r="J7403" s="32">
        <v>44</v>
      </c>
      <c r="K7403" s="32">
        <v>65</v>
      </c>
      <c r="L7403" s="32">
        <v>30</v>
      </c>
      <c r="M7403" s="80">
        <v>18</v>
      </c>
    </row>
    <row r="7405" spans="2:13" x14ac:dyDescent="0.2">
      <c r="B7405" s="40" t="str">
        <f xml:space="preserve"> HYPERLINK("#'目次'!B312", "[306]")</f>
        <v>[306]</v>
      </c>
      <c r="C7405" s="23" t="s">
        <v>452</v>
      </c>
    </row>
    <row r="7408" spans="2:13" x14ac:dyDescent="0.2">
      <c r="C7408" s="23" t="s">
        <v>48</v>
      </c>
    </row>
    <row r="7409" spans="4:13" ht="24" x14ac:dyDescent="0.2">
      <c r="D7409" s="195"/>
      <c r="E7409" s="196"/>
      <c r="F7409" s="196"/>
      <c r="G7409" s="37" t="s">
        <v>15</v>
      </c>
      <c r="H7409" s="33" t="s">
        <v>436</v>
      </c>
      <c r="I7409" s="13" t="s">
        <v>437</v>
      </c>
      <c r="J7409" s="13" t="s">
        <v>438</v>
      </c>
      <c r="K7409" s="13" t="s">
        <v>439</v>
      </c>
      <c r="L7409" s="13" t="s">
        <v>440</v>
      </c>
      <c r="M7409" s="38" t="s">
        <v>18</v>
      </c>
    </row>
    <row r="7410" spans="4:13" x14ac:dyDescent="0.2">
      <c r="D7410" s="197"/>
      <c r="E7410" s="198"/>
      <c r="F7410" s="198"/>
      <c r="G7410" s="35"/>
      <c r="H7410" s="39"/>
      <c r="I7410" s="14"/>
      <c r="J7410" s="14"/>
      <c r="K7410" s="14"/>
      <c r="L7410" s="14"/>
      <c r="M7410" s="34"/>
    </row>
    <row r="7411" spans="4:13" x14ac:dyDescent="0.2">
      <c r="D7411" s="56"/>
      <c r="E7411" s="58" t="s">
        <v>15</v>
      </c>
      <c r="F7411" s="46"/>
      <c r="G7411" s="36">
        <v>1200</v>
      </c>
      <c r="H7411" s="17">
        <v>9</v>
      </c>
      <c r="I7411" s="17">
        <v>17</v>
      </c>
      <c r="J7411" s="17">
        <v>241</v>
      </c>
      <c r="K7411" s="17">
        <v>546</v>
      </c>
      <c r="L7411" s="17">
        <v>314</v>
      </c>
      <c r="M7411" s="47">
        <v>73</v>
      </c>
    </row>
    <row r="7412" spans="4:13" x14ac:dyDescent="0.2">
      <c r="D7412" s="199" t="s">
        <v>49</v>
      </c>
      <c r="E7412" s="22" t="s">
        <v>50</v>
      </c>
      <c r="F7412" s="21"/>
      <c r="G7412" s="19">
        <v>15</v>
      </c>
      <c r="H7412" s="27">
        <v>0</v>
      </c>
      <c r="I7412" s="3">
        <v>1</v>
      </c>
      <c r="J7412" s="3">
        <v>6</v>
      </c>
      <c r="K7412" s="3">
        <v>3</v>
      </c>
      <c r="L7412" s="3">
        <v>5</v>
      </c>
      <c r="M7412" s="26">
        <v>0</v>
      </c>
    </row>
    <row r="7413" spans="4:13" x14ac:dyDescent="0.2">
      <c r="D7413" s="200"/>
      <c r="E7413" s="4" t="s">
        <v>51</v>
      </c>
      <c r="F7413" s="5"/>
      <c r="G7413" s="6">
        <v>142</v>
      </c>
      <c r="H7413" s="8">
        <v>1</v>
      </c>
      <c r="I7413" s="1">
        <v>5</v>
      </c>
      <c r="J7413" s="1">
        <v>32</v>
      </c>
      <c r="K7413" s="1">
        <v>59</v>
      </c>
      <c r="L7413" s="1">
        <v>37</v>
      </c>
      <c r="M7413" s="9">
        <v>8</v>
      </c>
    </row>
    <row r="7414" spans="4:13" x14ac:dyDescent="0.2">
      <c r="D7414" s="200"/>
      <c r="E7414" s="4" t="s">
        <v>52</v>
      </c>
      <c r="F7414" s="5"/>
      <c r="G7414" s="6">
        <v>26</v>
      </c>
      <c r="H7414" s="8">
        <v>0</v>
      </c>
      <c r="I7414" s="1">
        <v>0</v>
      </c>
      <c r="J7414" s="1">
        <v>6</v>
      </c>
      <c r="K7414" s="1">
        <v>12</v>
      </c>
      <c r="L7414" s="1">
        <v>5</v>
      </c>
      <c r="M7414" s="9">
        <v>3</v>
      </c>
    </row>
    <row r="7415" spans="4:13" x14ac:dyDescent="0.2">
      <c r="D7415" s="200"/>
      <c r="E7415" s="4" t="s">
        <v>53</v>
      </c>
      <c r="F7415" s="5"/>
      <c r="G7415" s="6">
        <v>41</v>
      </c>
      <c r="H7415" s="8">
        <v>0</v>
      </c>
      <c r="I7415" s="1">
        <v>1</v>
      </c>
      <c r="J7415" s="1">
        <v>6</v>
      </c>
      <c r="K7415" s="1">
        <v>20</v>
      </c>
      <c r="L7415" s="1">
        <v>12</v>
      </c>
      <c r="M7415" s="9">
        <v>2</v>
      </c>
    </row>
    <row r="7416" spans="4:13" x14ac:dyDescent="0.2">
      <c r="D7416" s="200"/>
      <c r="E7416" s="4" t="s">
        <v>54</v>
      </c>
      <c r="F7416" s="5"/>
      <c r="G7416" s="6">
        <v>226</v>
      </c>
      <c r="H7416" s="8">
        <v>0</v>
      </c>
      <c r="I7416" s="1">
        <v>2</v>
      </c>
      <c r="J7416" s="1">
        <v>32</v>
      </c>
      <c r="K7416" s="1">
        <v>116</v>
      </c>
      <c r="L7416" s="1">
        <v>63</v>
      </c>
      <c r="M7416" s="9">
        <v>13</v>
      </c>
    </row>
    <row r="7417" spans="4:13" x14ac:dyDescent="0.2">
      <c r="D7417" s="200"/>
      <c r="E7417" s="4" t="s">
        <v>55</v>
      </c>
      <c r="F7417" s="5"/>
      <c r="G7417" s="6">
        <v>125</v>
      </c>
      <c r="H7417" s="8">
        <v>1</v>
      </c>
      <c r="I7417" s="1">
        <v>3</v>
      </c>
      <c r="J7417" s="1">
        <v>27</v>
      </c>
      <c r="K7417" s="1">
        <v>55</v>
      </c>
      <c r="L7417" s="1">
        <v>33</v>
      </c>
      <c r="M7417" s="9">
        <v>6</v>
      </c>
    </row>
    <row r="7418" spans="4:13" x14ac:dyDescent="0.2">
      <c r="D7418" s="200"/>
      <c r="E7418" s="4" t="s">
        <v>56</v>
      </c>
      <c r="F7418" s="5"/>
      <c r="G7418" s="6">
        <v>190</v>
      </c>
      <c r="H7418" s="8">
        <v>2</v>
      </c>
      <c r="I7418" s="1">
        <v>2</v>
      </c>
      <c r="J7418" s="1">
        <v>44</v>
      </c>
      <c r="K7418" s="1">
        <v>78</v>
      </c>
      <c r="L7418" s="1">
        <v>52</v>
      </c>
      <c r="M7418" s="9">
        <v>12</v>
      </c>
    </row>
    <row r="7419" spans="4:13" x14ac:dyDescent="0.2">
      <c r="D7419" s="200"/>
      <c r="E7419" s="4" t="s">
        <v>57</v>
      </c>
      <c r="F7419" s="5"/>
      <c r="G7419" s="6">
        <v>185</v>
      </c>
      <c r="H7419" s="8">
        <v>0</v>
      </c>
      <c r="I7419" s="1">
        <v>1</v>
      </c>
      <c r="J7419" s="1">
        <v>40</v>
      </c>
      <c r="K7419" s="1">
        <v>91</v>
      </c>
      <c r="L7419" s="1">
        <v>47</v>
      </c>
      <c r="M7419" s="9">
        <v>6</v>
      </c>
    </row>
    <row r="7420" spans="4:13" x14ac:dyDescent="0.2">
      <c r="D7420" s="200"/>
      <c r="E7420" s="4" t="s">
        <v>58</v>
      </c>
      <c r="F7420" s="5"/>
      <c r="G7420" s="6">
        <v>113</v>
      </c>
      <c r="H7420" s="8">
        <v>1</v>
      </c>
      <c r="I7420" s="1">
        <v>1</v>
      </c>
      <c r="J7420" s="1">
        <v>17</v>
      </c>
      <c r="K7420" s="1">
        <v>54</v>
      </c>
      <c r="L7420" s="1">
        <v>35</v>
      </c>
      <c r="M7420" s="9">
        <v>5</v>
      </c>
    </row>
    <row r="7421" spans="4:13" x14ac:dyDescent="0.2">
      <c r="D7421" s="200"/>
      <c r="E7421" s="4" t="s">
        <v>59</v>
      </c>
      <c r="F7421" s="5"/>
      <c r="G7421" s="6">
        <v>136</v>
      </c>
      <c r="H7421" s="8">
        <v>4</v>
      </c>
      <c r="I7421" s="1">
        <v>1</v>
      </c>
      <c r="J7421" s="1">
        <v>31</v>
      </c>
      <c r="K7421" s="1">
        <v>57</v>
      </c>
      <c r="L7421" s="1">
        <v>25</v>
      </c>
      <c r="M7421" s="9">
        <v>18</v>
      </c>
    </row>
    <row r="7422" spans="4:13" x14ac:dyDescent="0.2">
      <c r="D7422" s="199" t="s">
        <v>60</v>
      </c>
      <c r="E7422" s="22" t="s">
        <v>61</v>
      </c>
      <c r="F7422" s="21"/>
      <c r="G7422" s="19">
        <v>205</v>
      </c>
      <c r="H7422" s="27">
        <v>2</v>
      </c>
      <c r="I7422" s="3">
        <v>3</v>
      </c>
      <c r="J7422" s="3">
        <v>50</v>
      </c>
      <c r="K7422" s="3">
        <v>90</v>
      </c>
      <c r="L7422" s="3">
        <v>50</v>
      </c>
      <c r="M7422" s="26">
        <v>10</v>
      </c>
    </row>
    <row r="7423" spans="4:13" x14ac:dyDescent="0.2">
      <c r="D7423" s="200"/>
      <c r="E7423" s="4" t="s">
        <v>62</v>
      </c>
      <c r="F7423" s="5"/>
      <c r="G7423" s="6">
        <v>160</v>
      </c>
      <c r="H7423" s="8">
        <v>0</v>
      </c>
      <c r="I7423" s="1">
        <v>1</v>
      </c>
      <c r="J7423" s="1">
        <v>29</v>
      </c>
      <c r="K7423" s="1">
        <v>84</v>
      </c>
      <c r="L7423" s="1">
        <v>37</v>
      </c>
      <c r="M7423" s="9">
        <v>9</v>
      </c>
    </row>
    <row r="7424" spans="4:13" x14ac:dyDescent="0.2">
      <c r="D7424" s="200"/>
      <c r="E7424" s="4" t="s">
        <v>63</v>
      </c>
      <c r="F7424" s="5"/>
      <c r="G7424" s="6">
        <v>121</v>
      </c>
      <c r="H7424" s="8">
        <v>0</v>
      </c>
      <c r="I7424" s="1">
        <v>2</v>
      </c>
      <c r="J7424" s="1">
        <v>25</v>
      </c>
      <c r="K7424" s="1">
        <v>58</v>
      </c>
      <c r="L7424" s="1">
        <v>33</v>
      </c>
      <c r="M7424" s="9">
        <v>3</v>
      </c>
    </row>
    <row r="7425" spans="2:13" x14ac:dyDescent="0.2">
      <c r="D7425" s="200"/>
      <c r="E7425" s="4" t="s">
        <v>64</v>
      </c>
      <c r="F7425" s="5"/>
      <c r="G7425" s="6">
        <v>124</v>
      </c>
      <c r="H7425" s="8">
        <v>1</v>
      </c>
      <c r="I7425" s="1">
        <v>1</v>
      </c>
      <c r="J7425" s="1">
        <v>24</v>
      </c>
      <c r="K7425" s="1">
        <v>62</v>
      </c>
      <c r="L7425" s="1">
        <v>33</v>
      </c>
      <c r="M7425" s="9">
        <v>3</v>
      </c>
    </row>
    <row r="7426" spans="2:13" x14ac:dyDescent="0.2">
      <c r="D7426" s="200"/>
      <c r="E7426" s="4" t="s">
        <v>65</v>
      </c>
      <c r="F7426" s="5"/>
      <c r="G7426" s="6">
        <v>109</v>
      </c>
      <c r="H7426" s="8">
        <v>1</v>
      </c>
      <c r="I7426" s="1">
        <v>1</v>
      </c>
      <c r="J7426" s="1">
        <v>17</v>
      </c>
      <c r="K7426" s="1">
        <v>40</v>
      </c>
      <c r="L7426" s="1">
        <v>34</v>
      </c>
      <c r="M7426" s="9">
        <v>16</v>
      </c>
    </row>
    <row r="7427" spans="2:13" x14ac:dyDescent="0.2">
      <c r="D7427" s="200"/>
      <c r="E7427" s="4" t="s">
        <v>66</v>
      </c>
      <c r="F7427" s="5"/>
      <c r="G7427" s="6">
        <v>104</v>
      </c>
      <c r="H7427" s="8">
        <v>0</v>
      </c>
      <c r="I7427" s="1">
        <v>0</v>
      </c>
      <c r="J7427" s="1">
        <v>21</v>
      </c>
      <c r="K7427" s="1">
        <v>45</v>
      </c>
      <c r="L7427" s="1">
        <v>34</v>
      </c>
      <c r="M7427" s="9">
        <v>4</v>
      </c>
    </row>
    <row r="7428" spans="2:13" x14ac:dyDescent="0.2">
      <c r="D7428" s="200"/>
      <c r="E7428" s="4" t="s">
        <v>67</v>
      </c>
      <c r="F7428" s="5"/>
      <c r="G7428" s="6">
        <v>139</v>
      </c>
      <c r="H7428" s="8">
        <v>2</v>
      </c>
      <c r="I7428" s="1">
        <v>5</v>
      </c>
      <c r="J7428" s="1">
        <v>20</v>
      </c>
      <c r="K7428" s="1">
        <v>68</v>
      </c>
      <c r="L7428" s="1">
        <v>38</v>
      </c>
      <c r="M7428" s="9">
        <v>6</v>
      </c>
    </row>
    <row r="7429" spans="2:13" x14ac:dyDescent="0.2">
      <c r="D7429" s="200"/>
      <c r="E7429" s="4" t="s">
        <v>68</v>
      </c>
      <c r="F7429" s="5"/>
      <c r="G7429" s="6">
        <v>48</v>
      </c>
      <c r="H7429" s="8">
        <v>0</v>
      </c>
      <c r="I7429" s="1">
        <v>1</v>
      </c>
      <c r="J7429" s="1">
        <v>9</v>
      </c>
      <c r="K7429" s="1">
        <v>25</v>
      </c>
      <c r="L7429" s="1">
        <v>10</v>
      </c>
      <c r="M7429" s="9">
        <v>3</v>
      </c>
    </row>
    <row r="7430" spans="2:13" x14ac:dyDescent="0.2">
      <c r="D7430" s="200"/>
      <c r="E7430" s="4" t="s">
        <v>69</v>
      </c>
      <c r="F7430" s="5"/>
      <c r="G7430" s="6">
        <v>37</v>
      </c>
      <c r="H7430" s="8">
        <v>0</v>
      </c>
      <c r="I7430" s="1">
        <v>1</v>
      </c>
      <c r="J7430" s="1">
        <v>13</v>
      </c>
      <c r="K7430" s="1">
        <v>14</v>
      </c>
      <c r="L7430" s="1">
        <v>8</v>
      </c>
      <c r="M7430" s="9">
        <v>1</v>
      </c>
    </row>
    <row r="7431" spans="2:13" x14ac:dyDescent="0.2">
      <c r="D7431" s="93" t="s">
        <v>70</v>
      </c>
      <c r="E7431" s="89" t="s">
        <v>18</v>
      </c>
      <c r="F7431" s="92"/>
      <c r="G7431" s="94">
        <v>0</v>
      </c>
      <c r="H7431" s="122">
        <v>0</v>
      </c>
      <c r="I7431" s="63">
        <v>0</v>
      </c>
      <c r="J7431" s="63">
        <v>0</v>
      </c>
      <c r="K7431" s="63">
        <v>0</v>
      </c>
      <c r="L7431" s="63">
        <v>0</v>
      </c>
      <c r="M7431" s="121">
        <v>0</v>
      </c>
    </row>
    <row r="7433" spans="2:13" x14ac:dyDescent="0.2">
      <c r="B7433" s="40" t="str">
        <f xml:space="preserve"> HYPERLINK("#'目次'!B313", "[307]")</f>
        <v>[307]</v>
      </c>
      <c r="C7433" s="23" t="s">
        <v>452</v>
      </c>
    </row>
    <row r="7436" spans="2:13" x14ac:dyDescent="0.2">
      <c r="C7436" s="23" t="s">
        <v>73</v>
      </c>
    </row>
    <row r="7437" spans="2:13" ht="24" x14ac:dyDescent="0.2">
      <c r="D7437" s="195"/>
      <c r="E7437" s="196"/>
      <c r="F7437" s="196"/>
      <c r="G7437" s="37" t="s">
        <v>15</v>
      </c>
      <c r="H7437" s="33" t="s">
        <v>436</v>
      </c>
      <c r="I7437" s="13" t="s">
        <v>437</v>
      </c>
      <c r="J7437" s="13" t="s">
        <v>438</v>
      </c>
      <c r="K7437" s="13" t="s">
        <v>439</v>
      </c>
      <c r="L7437" s="13" t="s">
        <v>440</v>
      </c>
      <c r="M7437" s="38" t="s">
        <v>18</v>
      </c>
    </row>
    <row r="7438" spans="2:13" x14ac:dyDescent="0.2">
      <c r="D7438" s="197"/>
      <c r="E7438" s="198"/>
      <c r="F7438" s="198"/>
      <c r="G7438" s="35"/>
      <c r="H7438" s="39"/>
      <c r="I7438" s="14"/>
      <c r="J7438" s="14"/>
      <c r="K7438" s="14"/>
      <c r="L7438" s="14"/>
      <c r="M7438" s="34"/>
    </row>
    <row r="7439" spans="2:13" x14ac:dyDescent="0.2">
      <c r="D7439" s="56"/>
      <c r="E7439" s="58" t="s">
        <v>15</v>
      </c>
      <c r="F7439" s="46"/>
      <c r="G7439" s="36">
        <v>1200</v>
      </c>
      <c r="H7439" s="17">
        <v>9</v>
      </c>
      <c r="I7439" s="17">
        <v>17</v>
      </c>
      <c r="J7439" s="17">
        <v>241</v>
      </c>
      <c r="K7439" s="17">
        <v>546</v>
      </c>
      <c r="L7439" s="17">
        <v>314</v>
      </c>
      <c r="M7439" s="47">
        <v>73</v>
      </c>
    </row>
    <row r="7440" spans="2:13" x14ac:dyDescent="0.2">
      <c r="D7440" s="199" t="s">
        <v>74</v>
      </c>
      <c r="E7440" s="22" t="s">
        <v>75</v>
      </c>
      <c r="F7440" s="21"/>
      <c r="G7440" s="19">
        <v>592</v>
      </c>
      <c r="H7440" s="27">
        <v>4</v>
      </c>
      <c r="I7440" s="3">
        <v>10</v>
      </c>
      <c r="J7440" s="3">
        <v>116</v>
      </c>
      <c r="K7440" s="3">
        <v>263</v>
      </c>
      <c r="L7440" s="3">
        <v>159</v>
      </c>
      <c r="M7440" s="26">
        <v>40</v>
      </c>
    </row>
    <row r="7441" spans="4:13" x14ac:dyDescent="0.2">
      <c r="D7441" s="200"/>
      <c r="E7441" s="4" t="s">
        <v>34</v>
      </c>
      <c r="F7441" s="5"/>
      <c r="G7441" s="6">
        <v>37</v>
      </c>
      <c r="H7441" s="8">
        <v>0</v>
      </c>
      <c r="I7441" s="1">
        <v>0</v>
      </c>
      <c r="J7441" s="1">
        <v>6</v>
      </c>
      <c r="K7441" s="1">
        <v>17</v>
      </c>
      <c r="L7441" s="1">
        <v>12</v>
      </c>
      <c r="M7441" s="9">
        <v>2</v>
      </c>
    </row>
    <row r="7442" spans="4:13" x14ac:dyDescent="0.2">
      <c r="D7442" s="200"/>
      <c r="E7442" s="4" t="s">
        <v>35</v>
      </c>
      <c r="F7442" s="5"/>
      <c r="G7442" s="6">
        <v>75</v>
      </c>
      <c r="H7442" s="8">
        <v>0</v>
      </c>
      <c r="I7442" s="1">
        <v>1</v>
      </c>
      <c r="J7442" s="1">
        <v>16</v>
      </c>
      <c r="K7442" s="1">
        <v>36</v>
      </c>
      <c r="L7442" s="1">
        <v>20</v>
      </c>
      <c r="M7442" s="9">
        <v>2</v>
      </c>
    </row>
    <row r="7443" spans="4:13" x14ac:dyDescent="0.2">
      <c r="D7443" s="200"/>
      <c r="E7443" s="4" t="s">
        <v>36</v>
      </c>
      <c r="F7443" s="5"/>
      <c r="G7443" s="6">
        <v>95</v>
      </c>
      <c r="H7443" s="8">
        <v>0</v>
      </c>
      <c r="I7443" s="1">
        <v>1</v>
      </c>
      <c r="J7443" s="1">
        <v>14</v>
      </c>
      <c r="K7443" s="1">
        <v>49</v>
      </c>
      <c r="L7443" s="1">
        <v>26</v>
      </c>
      <c r="M7443" s="9">
        <v>5</v>
      </c>
    </row>
    <row r="7444" spans="4:13" x14ac:dyDescent="0.2">
      <c r="D7444" s="200"/>
      <c r="E7444" s="4" t="s">
        <v>37</v>
      </c>
      <c r="F7444" s="5"/>
      <c r="G7444" s="6">
        <v>111</v>
      </c>
      <c r="H7444" s="8">
        <v>0</v>
      </c>
      <c r="I7444" s="1">
        <v>4</v>
      </c>
      <c r="J7444" s="1">
        <v>17</v>
      </c>
      <c r="K7444" s="1">
        <v>45</v>
      </c>
      <c r="L7444" s="1">
        <v>38</v>
      </c>
      <c r="M7444" s="9">
        <v>7</v>
      </c>
    </row>
    <row r="7445" spans="4:13" x14ac:dyDescent="0.2">
      <c r="D7445" s="200"/>
      <c r="E7445" s="4" t="s">
        <v>38</v>
      </c>
      <c r="F7445" s="5"/>
      <c r="G7445" s="6">
        <v>93</v>
      </c>
      <c r="H7445" s="8">
        <v>1</v>
      </c>
      <c r="I7445" s="1">
        <v>2</v>
      </c>
      <c r="J7445" s="1">
        <v>15</v>
      </c>
      <c r="K7445" s="1">
        <v>43</v>
      </c>
      <c r="L7445" s="1">
        <v>25</v>
      </c>
      <c r="M7445" s="9">
        <v>7</v>
      </c>
    </row>
    <row r="7446" spans="4:13" x14ac:dyDescent="0.2">
      <c r="D7446" s="200"/>
      <c r="E7446" s="4" t="s">
        <v>39</v>
      </c>
      <c r="F7446" s="5"/>
      <c r="G7446" s="6">
        <v>109</v>
      </c>
      <c r="H7446" s="8">
        <v>3</v>
      </c>
      <c r="I7446" s="1">
        <v>0</v>
      </c>
      <c r="J7446" s="1">
        <v>27</v>
      </c>
      <c r="K7446" s="1">
        <v>50</v>
      </c>
      <c r="L7446" s="1">
        <v>23</v>
      </c>
      <c r="M7446" s="9">
        <v>6</v>
      </c>
    </row>
    <row r="7447" spans="4:13" x14ac:dyDescent="0.2">
      <c r="D7447" s="200"/>
      <c r="E7447" s="4" t="s">
        <v>40</v>
      </c>
      <c r="F7447" s="5"/>
      <c r="G7447" s="6">
        <v>72</v>
      </c>
      <c r="H7447" s="8">
        <v>0</v>
      </c>
      <c r="I7447" s="1">
        <v>2</v>
      </c>
      <c r="J7447" s="1">
        <v>21</v>
      </c>
      <c r="K7447" s="1">
        <v>23</v>
      </c>
      <c r="L7447" s="1">
        <v>15</v>
      </c>
      <c r="M7447" s="9">
        <v>11</v>
      </c>
    </row>
    <row r="7448" spans="4:13" x14ac:dyDescent="0.2">
      <c r="D7448" s="199" t="s">
        <v>76</v>
      </c>
      <c r="E7448" s="22" t="s">
        <v>77</v>
      </c>
      <c r="F7448" s="21"/>
      <c r="G7448" s="19">
        <v>608</v>
      </c>
      <c r="H7448" s="27">
        <v>5</v>
      </c>
      <c r="I7448" s="3">
        <v>7</v>
      </c>
      <c r="J7448" s="3">
        <v>125</v>
      </c>
      <c r="K7448" s="3">
        <v>283</v>
      </c>
      <c r="L7448" s="3">
        <v>155</v>
      </c>
      <c r="M7448" s="26">
        <v>33</v>
      </c>
    </row>
    <row r="7449" spans="4:13" x14ac:dyDescent="0.2">
      <c r="D7449" s="200"/>
      <c r="E7449" s="4" t="s">
        <v>34</v>
      </c>
      <c r="F7449" s="5"/>
      <c r="G7449" s="6">
        <v>37</v>
      </c>
      <c r="H7449" s="8">
        <v>1</v>
      </c>
      <c r="I7449" s="1">
        <v>0</v>
      </c>
      <c r="J7449" s="1">
        <v>5</v>
      </c>
      <c r="K7449" s="1">
        <v>17</v>
      </c>
      <c r="L7449" s="1">
        <v>12</v>
      </c>
      <c r="M7449" s="9">
        <v>2</v>
      </c>
    </row>
    <row r="7450" spans="4:13" x14ac:dyDescent="0.2">
      <c r="D7450" s="200"/>
      <c r="E7450" s="4" t="s">
        <v>35</v>
      </c>
      <c r="F7450" s="5"/>
      <c r="G7450" s="6">
        <v>73</v>
      </c>
      <c r="H7450" s="8">
        <v>0</v>
      </c>
      <c r="I7450" s="1">
        <v>2</v>
      </c>
      <c r="J7450" s="1">
        <v>10</v>
      </c>
      <c r="K7450" s="1">
        <v>38</v>
      </c>
      <c r="L7450" s="1">
        <v>20</v>
      </c>
      <c r="M7450" s="9">
        <v>3</v>
      </c>
    </row>
    <row r="7451" spans="4:13" x14ac:dyDescent="0.2">
      <c r="D7451" s="200"/>
      <c r="E7451" s="4" t="s">
        <v>36</v>
      </c>
      <c r="F7451" s="5"/>
      <c r="G7451" s="6">
        <v>92</v>
      </c>
      <c r="H7451" s="8">
        <v>0</v>
      </c>
      <c r="I7451" s="1">
        <v>0</v>
      </c>
      <c r="J7451" s="1">
        <v>11</v>
      </c>
      <c r="K7451" s="1">
        <v>52</v>
      </c>
      <c r="L7451" s="1">
        <v>27</v>
      </c>
      <c r="M7451" s="9">
        <v>2</v>
      </c>
    </row>
    <row r="7452" spans="4:13" x14ac:dyDescent="0.2">
      <c r="D7452" s="200"/>
      <c r="E7452" s="4" t="s">
        <v>37</v>
      </c>
      <c r="F7452" s="5"/>
      <c r="G7452" s="6">
        <v>110</v>
      </c>
      <c r="H7452" s="8">
        <v>1</v>
      </c>
      <c r="I7452" s="1">
        <v>1</v>
      </c>
      <c r="J7452" s="1">
        <v>29</v>
      </c>
      <c r="K7452" s="1">
        <v>46</v>
      </c>
      <c r="L7452" s="1">
        <v>28</v>
      </c>
      <c r="M7452" s="9">
        <v>5</v>
      </c>
    </row>
    <row r="7453" spans="4:13" x14ac:dyDescent="0.2">
      <c r="D7453" s="200"/>
      <c r="E7453" s="4" t="s">
        <v>38</v>
      </c>
      <c r="F7453" s="5"/>
      <c r="G7453" s="6">
        <v>93</v>
      </c>
      <c r="H7453" s="8">
        <v>2</v>
      </c>
      <c r="I7453" s="1">
        <v>2</v>
      </c>
      <c r="J7453" s="1">
        <v>17</v>
      </c>
      <c r="K7453" s="1">
        <v>37</v>
      </c>
      <c r="L7453" s="1">
        <v>29</v>
      </c>
      <c r="M7453" s="9">
        <v>6</v>
      </c>
    </row>
    <row r="7454" spans="4:13" x14ac:dyDescent="0.2">
      <c r="D7454" s="200"/>
      <c r="E7454" s="4" t="s">
        <v>39</v>
      </c>
      <c r="F7454" s="5"/>
      <c r="G7454" s="6">
        <v>114</v>
      </c>
      <c r="H7454" s="8">
        <v>0</v>
      </c>
      <c r="I7454" s="1">
        <v>1</v>
      </c>
      <c r="J7454" s="1">
        <v>30</v>
      </c>
      <c r="K7454" s="1">
        <v>51</v>
      </c>
      <c r="L7454" s="1">
        <v>24</v>
      </c>
      <c r="M7454" s="9">
        <v>8</v>
      </c>
    </row>
    <row r="7455" spans="4:13" x14ac:dyDescent="0.2">
      <c r="D7455" s="201"/>
      <c r="E7455" s="57" t="s">
        <v>40</v>
      </c>
      <c r="F7455" s="59"/>
      <c r="G7455" s="55">
        <v>89</v>
      </c>
      <c r="H7455" s="77">
        <v>1</v>
      </c>
      <c r="I7455" s="32">
        <v>1</v>
      </c>
      <c r="J7455" s="32">
        <v>23</v>
      </c>
      <c r="K7455" s="32">
        <v>42</v>
      </c>
      <c r="L7455" s="32">
        <v>15</v>
      </c>
      <c r="M7455" s="80">
        <v>7</v>
      </c>
    </row>
    <row r="7457" spans="2:13" x14ac:dyDescent="0.2">
      <c r="B7457" s="40" t="str">
        <f xml:space="preserve"> HYPERLINK("#'目次'!B314", "[308]")</f>
        <v>[308]</v>
      </c>
      <c r="C7457" s="23" t="s">
        <v>452</v>
      </c>
    </row>
    <row r="7460" spans="2:13" x14ac:dyDescent="0.2">
      <c r="C7460" s="23" t="s">
        <v>80</v>
      </c>
    </row>
    <row r="7461" spans="2:13" ht="24" x14ac:dyDescent="0.2">
      <c r="E7461" s="195"/>
      <c r="F7461" s="196"/>
      <c r="G7461" s="37" t="s">
        <v>15</v>
      </c>
      <c r="H7461" s="33" t="s">
        <v>436</v>
      </c>
      <c r="I7461" s="13" t="s">
        <v>437</v>
      </c>
      <c r="J7461" s="13" t="s">
        <v>438</v>
      </c>
      <c r="K7461" s="13" t="s">
        <v>439</v>
      </c>
      <c r="L7461" s="13" t="s">
        <v>440</v>
      </c>
      <c r="M7461" s="38" t="s">
        <v>18</v>
      </c>
    </row>
    <row r="7462" spans="2:13" x14ac:dyDescent="0.2">
      <c r="E7462" s="197"/>
      <c r="F7462" s="198"/>
      <c r="G7462" s="35"/>
      <c r="H7462" s="39"/>
      <c r="I7462" s="14"/>
      <c r="J7462" s="14"/>
      <c r="K7462" s="14"/>
      <c r="L7462" s="14"/>
      <c r="M7462" s="34"/>
    </row>
    <row r="7463" spans="2:13" x14ac:dyDescent="0.2">
      <c r="E7463" s="91" t="s">
        <v>15</v>
      </c>
      <c r="F7463" s="46"/>
      <c r="G7463" s="36">
        <v>1200</v>
      </c>
      <c r="H7463" s="17">
        <v>9</v>
      </c>
      <c r="I7463" s="17">
        <v>17</v>
      </c>
      <c r="J7463" s="17">
        <v>241</v>
      </c>
      <c r="K7463" s="17">
        <v>546</v>
      </c>
      <c r="L7463" s="17">
        <v>314</v>
      </c>
      <c r="M7463" s="47">
        <v>73</v>
      </c>
    </row>
    <row r="7464" spans="2:13" x14ac:dyDescent="0.2">
      <c r="E7464" s="4" t="s">
        <v>81</v>
      </c>
      <c r="F7464" s="5"/>
      <c r="G7464" s="19">
        <v>48</v>
      </c>
      <c r="H7464" s="27">
        <v>1</v>
      </c>
      <c r="I7464" s="3">
        <v>2</v>
      </c>
      <c r="J7464" s="3">
        <v>6</v>
      </c>
      <c r="K7464" s="3">
        <v>27</v>
      </c>
      <c r="L7464" s="3">
        <v>9</v>
      </c>
      <c r="M7464" s="26">
        <v>3</v>
      </c>
    </row>
    <row r="7465" spans="2:13" x14ac:dyDescent="0.2">
      <c r="E7465" s="4" t="s">
        <v>82</v>
      </c>
      <c r="F7465" s="5"/>
      <c r="G7465" s="6">
        <v>84</v>
      </c>
      <c r="H7465" s="8">
        <v>1</v>
      </c>
      <c r="I7465" s="1">
        <v>0</v>
      </c>
      <c r="J7465" s="1">
        <v>15</v>
      </c>
      <c r="K7465" s="1">
        <v>34</v>
      </c>
      <c r="L7465" s="1">
        <v>27</v>
      </c>
      <c r="M7465" s="9">
        <v>7</v>
      </c>
    </row>
    <row r="7466" spans="2:13" x14ac:dyDescent="0.2">
      <c r="E7466" s="4" t="s">
        <v>83</v>
      </c>
      <c r="F7466" s="5"/>
      <c r="G7466" s="6">
        <v>462</v>
      </c>
      <c r="H7466" s="8">
        <v>2</v>
      </c>
      <c r="I7466" s="1">
        <v>5</v>
      </c>
      <c r="J7466" s="1">
        <v>94</v>
      </c>
      <c r="K7466" s="1">
        <v>222</v>
      </c>
      <c r="L7466" s="1">
        <v>112</v>
      </c>
      <c r="M7466" s="9">
        <v>27</v>
      </c>
    </row>
    <row r="7467" spans="2:13" x14ac:dyDescent="0.2">
      <c r="E7467" s="4" t="s">
        <v>84</v>
      </c>
      <c r="F7467" s="5"/>
      <c r="G7467" s="6">
        <v>30</v>
      </c>
      <c r="H7467" s="8">
        <v>0</v>
      </c>
      <c r="I7467" s="1">
        <v>0</v>
      </c>
      <c r="J7467" s="1">
        <v>10</v>
      </c>
      <c r="K7467" s="1">
        <v>11</v>
      </c>
      <c r="L7467" s="1">
        <v>8</v>
      </c>
      <c r="M7467" s="9">
        <v>1</v>
      </c>
    </row>
    <row r="7468" spans="2:13" x14ac:dyDescent="0.2">
      <c r="E7468" s="4" t="s">
        <v>85</v>
      </c>
      <c r="F7468" s="5"/>
      <c r="G7468" s="6">
        <v>144</v>
      </c>
      <c r="H7468" s="8">
        <v>1</v>
      </c>
      <c r="I7468" s="1">
        <v>4</v>
      </c>
      <c r="J7468" s="1">
        <v>29</v>
      </c>
      <c r="K7468" s="1">
        <v>62</v>
      </c>
      <c r="L7468" s="1">
        <v>42</v>
      </c>
      <c r="M7468" s="9">
        <v>6</v>
      </c>
    </row>
    <row r="7469" spans="2:13" x14ac:dyDescent="0.2">
      <c r="E7469" s="4" t="s">
        <v>86</v>
      </c>
      <c r="F7469" s="5"/>
      <c r="G7469" s="6">
        <v>192</v>
      </c>
      <c r="H7469" s="8">
        <v>0</v>
      </c>
      <c r="I7469" s="1">
        <v>1</v>
      </c>
      <c r="J7469" s="1">
        <v>46</v>
      </c>
      <c r="K7469" s="1">
        <v>87</v>
      </c>
      <c r="L7469" s="1">
        <v>44</v>
      </c>
      <c r="M7469" s="9">
        <v>14</v>
      </c>
    </row>
    <row r="7470" spans="2:13" x14ac:dyDescent="0.2">
      <c r="E7470" s="4" t="s">
        <v>87</v>
      </c>
      <c r="F7470" s="5"/>
      <c r="G7470" s="6">
        <v>72</v>
      </c>
      <c r="H7470" s="8">
        <v>1</v>
      </c>
      <c r="I7470" s="1">
        <v>0</v>
      </c>
      <c r="J7470" s="1">
        <v>13</v>
      </c>
      <c r="K7470" s="1">
        <v>31</v>
      </c>
      <c r="L7470" s="1">
        <v>21</v>
      </c>
      <c r="M7470" s="9">
        <v>6</v>
      </c>
    </row>
    <row r="7471" spans="2:13" x14ac:dyDescent="0.2">
      <c r="E7471" s="4" t="s">
        <v>88</v>
      </c>
      <c r="F7471" s="5"/>
      <c r="G7471" s="6">
        <v>36</v>
      </c>
      <c r="H7471" s="8">
        <v>0</v>
      </c>
      <c r="I7471" s="1">
        <v>1</v>
      </c>
      <c r="J7471" s="1">
        <v>4</v>
      </c>
      <c r="K7471" s="1">
        <v>12</v>
      </c>
      <c r="L7471" s="1">
        <v>15</v>
      </c>
      <c r="M7471" s="9">
        <v>4</v>
      </c>
    </row>
    <row r="7472" spans="2:13" x14ac:dyDescent="0.2">
      <c r="E7472" s="4" t="s">
        <v>89</v>
      </c>
      <c r="F7472" s="5"/>
      <c r="G7472" s="6">
        <v>66</v>
      </c>
      <c r="H7472" s="8">
        <v>2</v>
      </c>
      <c r="I7472" s="1">
        <v>2</v>
      </c>
      <c r="J7472" s="1">
        <v>12</v>
      </c>
      <c r="K7472" s="1">
        <v>31</v>
      </c>
      <c r="L7472" s="1">
        <v>15</v>
      </c>
      <c r="M7472" s="9">
        <v>4</v>
      </c>
    </row>
    <row r="7473" spans="2:13" x14ac:dyDescent="0.2">
      <c r="E7473" s="4" t="s">
        <v>90</v>
      </c>
      <c r="F7473" s="5"/>
      <c r="G7473" s="6">
        <v>54</v>
      </c>
      <c r="H7473" s="8">
        <v>1</v>
      </c>
      <c r="I7473" s="1">
        <v>2</v>
      </c>
      <c r="J7473" s="1">
        <v>10</v>
      </c>
      <c r="K7473" s="1">
        <v>24</v>
      </c>
      <c r="L7473" s="1">
        <v>16</v>
      </c>
      <c r="M7473" s="9">
        <v>1</v>
      </c>
    </row>
    <row r="7474" spans="2:13" x14ac:dyDescent="0.2">
      <c r="E7474" s="57" t="s">
        <v>91</v>
      </c>
      <c r="F7474" s="59"/>
      <c r="G7474" s="55">
        <v>12</v>
      </c>
      <c r="H7474" s="77">
        <v>0</v>
      </c>
      <c r="I7474" s="32">
        <v>0</v>
      </c>
      <c r="J7474" s="32">
        <v>2</v>
      </c>
      <c r="K7474" s="32">
        <v>5</v>
      </c>
      <c r="L7474" s="32">
        <v>5</v>
      </c>
      <c r="M7474" s="80">
        <v>0</v>
      </c>
    </row>
    <row r="7476" spans="2:13" x14ac:dyDescent="0.2">
      <c r="B7476" s="40" t="str">
        <f xml:space="preserve"> HYPERLINK("#'目次'!B315", "[309]")</f>
        <v>[309]</v>
      </c>
      <c r="C7476" s="23" t="s">
        <v>455</v>
      </c>
    </row>
    <row r="7479" spans="2:13" x14ac:dyDescent="0.2">
      <c r="C7479" s="23" t="s">
        <v>14</v>
      </c>
    </row>
    <row r="7480" spans="2:13" ht="24" x14ac:dyDescent="0.2">
      <c r="D7480" s="195"/>
      <c r="E7480" s="196"/>
      <c r="F7480" s="196"/>
      <c r="G7480" s="37" t="s">
        <v>15</v>
      </c>
      <c r="H7480" s="33" t="s">
        <v>436</v>
      </c>
      <c r="I7480" s="13" t="s">
        <v>437</v>
      </c>
      <c r="J7480" s="13" t="s">
        <v>438</v>
      </c>
      <c r="K7480" s="13" t="s">
        <v>439</v>
      </c>
      <c r="L7480" s="13" t="s">
        <v>440</v>
      </c>
      <c r="M7480" s="38" t="s">
        <v>18</v>
      </c>
    </row>
    <row r="7481" spans="2:13" x14ac:dyDescent="0.2">
      <c r="D7481" s="197"/>
      <c r="E7481" s="198"/>
      <c r="F7481" s="198"/>
      <c r="G7481" s="35"/>
      <c r="H7481" s="39"/>
      <c r="I7481" s="14"/>
      <c r="J7481" s="14"/>
      <c r="K7481" s="14"/>
      <c r="L7481" s="14"/>
      <c r="M7481" s="34"/>
    </row>
    <row r="7482" spans="2:13" x14ac:dyDescent="0.2">
      <c r="D7482" s="56"/>
      <c r="E7482" s="58" t="s">
        <v>15</v>
      </c>
      <c r="F7482" s="46"/>
      <c r="G7482" s="36">
        <v>1200</v>
      </c>
      <c r="H7482" s="17">
        <v>21</v>
      </c>
      <c r="I7482" s="17">
        <v>186</v>
      </c>
      <c r="J7482" s="17">
        <v>800</v>
      </c>
      <c r="K7482" s="17">
        <v>74</v>
      </c>
      <c r="L7482" s="17">
        <v>63</v>
      </c>
      <c r="M7482" s="47">
        <v>56</v>
      </c>
    </row>
    <row r="7483" spans="2:13" x14ac:dyDescent="0.2">
      <c r="D7483" s="199" t="s">
        <v>19</v>
      </c>
      <c r="E7483" s="22" t="s">
        <v>20</v>
      </c>
      <c r="F7483" s="21"/>
      <c r="G7483" s="19">
        <v>132</v>
      </c>
      <c r="H7483" s="27">
        <v>5</v>
      </c>
      <c r="I7483" s="3">
        <v>19</v>
      </c>
      <c r="J7483" s="3">
        <v>84</v>
      </c>
      <c r="K7483" s="3">
        <v>8</v>
      </c>
      <c r="L7483" s="3">
        <v>8</v>
      </c>
      <c r="M7483" s="26">
        <v>8</v>
      </c>
    </row>
    <row r="7484" spans="2:13" x14ac:dyDescent="0.2">
      <c r="D7484" s="200"/>
      <c r="E7484" s="4" t="s">
        <v>21</v>
      </c>
      <c r="F7484" s="5"/>
      <c r="G7484" s="6">
        <v>444</v>
      </c>
      <c r="H7484" s="8">
        <v>3</v>
      </c>
      <c r="I7484" s="1">
        <v>77</v>
      </c>
      <c r="J7484" s="1">
        <v>293</v>
      </c>
      <c r="K7484" s="1">
        <v>31</v>
      </c>
      <c r="L7484" s="1">
        <v>23</v>
      </c>
      <c r="M7484" s="9">
        <v>17</v>
      </c>
    </row>
    <row r="7485" spans="2:13" x14ac:dyDescent="0.2">
      <c r="D7485" s="200"/>
      <c r="E7485" s="4" t="s">
        <v>22</v>
      </c>
      <c r="F7485" s="5"/>
      <c r="G7485" s="6">
        <v>192</v>
      </c>
      <c r="H7485" s="8">
        <v>4</v>
      </c>
      <c r="I7485" s="1">
        <v>33</v>
      </c>
      <c r="J7485" s="1">
        <v>123</v>
      </c>
      <c r="K7485" s="1">
        <v>13</v>
      </c>
      <c r="L7485" s="1">
        <v>10</v>
      </c>
      <c r="M7485" s="9">
        <v>9</v>
      </c>
    </row>
    <row r="7486" spans="2:13" x14ac:dyDescent="0.2">
      <c r="D7486" s="200"/>
      <c r="E7486" s="4" t="s">
        <v>23</v>
      </c>
      <c r="F7486" s="5"/>
      <c r="G7486" s="6">
        <v>192</v>
      </c>
      <c r="H7486" s="8">
        <v>2</v>
      </c>
      <c r="I7486" s="1">
        <v>22</v>
      </c>
      <c r="J7486" s="1">
        <v>137</v>
      </c>
      <c r="K7486" s="1">
        <v>13</v>
      </c>
      <c r="L7486" s="1">
        <v>9</v>
      </c>
      <c r="M7486" s="9">
        <v>9</v>
      </c>
    </row>
    <row r="7487" spans="2:13" x14ac:dyDescent="0.2">
      <c r="D7487" s="200"/>
      <c r="E7487" s="4" t="s">
        <v>24</v>
      </c>
      <c r="F7487" s="5"/>
      <c r="G7487" s="6">
        <v>240</v>
      </c>
      <c r="H7487" s="8">
        <v>7</v>
      </c>
      <c r="I7487" s="1">
        <v>35</v>
      </c>
      <c r="J7487" s="1">
        <v>163</v>
      </c>
      <c r="K7487" s="1">
        <v>9</v>
      </c>
      <c r="L7487" s="1">
        <v>13</v>
      </c>
      <c r="M7487" s="9">
        <v>13</v>
      </c>
    </row>
    <row r="7488" spans="2:13" x14ac:dyDescent="0.2">
      <c r="D7488" s="199" t="s">
        <v>25</v>
      </c>
      <c r="E7488" s="22" t="s">
        <v>26</v>
      </c>
      <c r="F7488" s="21"/>
      <c r="G7488" s="19">
        <v>348</v>
      </c>
      <c r="H7488" s="27">
        <v>4</v>
      </c>
      <c r="I7488" s="3">
        <v>55</v>
      </c>
      <c r="J7488" s="3">
        <v>240</v>
      </c>
      <c r="K7488" s="3">
        <v>13</v>
      </c>
      <c r="L7488" s="3">
        <v>20</v>
      </c>
      <c r="M7488" s="26">
        <v>16</v>
      </c>
    </row>
    <row r="7489" spans="2:13" x14ac:dyDescent="0.2">
      <c r="D7489" s="200"/>
      <c r="E7489" s="4" t="s">
        <v>27</v>
      </c>
      <c r="F7489" s="5"/>
      <c r="G7489" s="6">
        <v>378</v>
      </c>
      <c r="H7489" s="8">
        <v>10</v>
      </c>
      <c r="I7489" s="1">
        <v>64</v>
      </c>
      <c r="J7489" s="1">
        <v>244</v>
      </c>
      <c r="K7489" s="1">
        <v>23</v>
      </c>
      <c r="L7489" s="1">
        <v>21</v>
      </c>
      <c r="M7489" s="9">
        <v>16</v>
      </c>
    </row>
    <row r="7490" spans="2:13" x14ac:dyDescent="0.2">
      <c r="D7490" s="200"/>
      <c r="E7490" s="4" t="s">
        <v>28</v>
      </c>
      <c r="F7490" s="5"/>
      <c r="G7490" s="6">
        <v>372</v>
      </c>
      <c r="H7490" s="8">
        <v>3</v>
      </c>
      <c r="I7490" s="1">
        <v>55</v>
      </c>
      <c r="J7490" s="1">
        <v>248</v>
      </c>
      <c r="K7490" s="1">
        <v>28</v>
      </c>
      <c r="L7490" s="1">
        <v>17</v>
      </c>
      <c r="M7490" s="9">
        <v>21</v>
      </c>
    </row>
    <row r="7491" spans="2:13" x14ac:dyDescent="0.2">
      <c r="D7491" s="200"/>
      <c r="E7491" s="4" t="s">
        <v>29</v>
      </c>
      <c r="F7491" s="5"/>
      <c r="G7491" s="6">
        <v>102</v>
      </c>
      <c r="H7491" s="8">
        <v>4</v>
      </c>
      <c r="I7491" s="1">
        <v>12</v>
      </c>
      <c r="J7491" s="1">
        <v>68</v>
      </c>
      <c r="K7491" s="1">
        <v>10</v>
      </c>
      <c r="L7491" s="1">
        <v>5</v>
      </c>
      <c r="M7491" s="9">
        <v>3</v>
      </c>
    </row>
    <row r="7492" spans="2:13" x14ac:dyDescent="0.2">
      <c r="D7492" s="199" t="s">
        <v>30</v>
      </c>
      <c r="E7492" s="22" t="s">
        <v>31</v>
      </c>
      <c r="F7492" s="21"/>
      <c r="G7492" s="19">
        <v>592</v>
      </c>
      <c r="H7492" s="27">
        <v>8</v>
      </c>
      <c r="I7492" s="3">
        <v>83</v>
      </c>
      <c r="J7492" s="3">
        <v>400</v>
      </c>
      <c r="K7492" s="3">
        <v>39</v>
      </c>
      <c r="L7492" s="3">
        <v>36</v>
      </c>
      <c r="M7492" s="26">
        <v>26</v>
      </c>
    </row>
    <row r="7493" spans="2:13" x14ac:dyDescent="0.2">
      <c r="D7493" s="200"/>
      <c r="E7493" s="4" t="s">
        <v>32</v>
      </c>
      <c r="F7493" s="5"/>
      <c r="G7493" s="6">
        <v>608</v>
      </c>
      <c r="H7493" s="8">
        <v>13</v>
      </c>
      <c r="I7493" s="1">
        <v>103</v>
      </c>
      <c r="J7493" s="1">
        <v>400</v>
      </c>
      <c r="K7493" s="1">
        <v>35</v>
      </c>
      <c r="L7493" s="1">
        <v>27</v>
      </c>
      <c r="M7493" s="9">
        <v>30</v>
      </c>
    </row>
    <row r="7494" spans="2:13" x14ac:dyDescent="0.2">
      <c r="D7494" s="199" t="s">
        <v>33</v>
      </c>
      <c r="E7494" s="22" t="s">
        <v>34</v>
      </c>
      <c r="F7494" s="21"/>
      <c r="G7494" s="19">
        <v>74</v>
      </c>
      <c r="H7494" s="27">
        <v>2</v>
      </c>
      <c r="I7494" s="3">
        <v>11</v>
      </c>
      <c r="J7494" s="3">
        <v>46</v>
      </c>
      <c r="K7494" s="3">
        <v>6</v>
      </c>
      <c r="L7494" s="3">
        <v>6</v>
      </c>
      <c r="M7494" s="26">
        <v>3</v>
      </c>
    </row>
    <row r="7495" spans="2:13" x14ac:dyDescent="0.2">
      <c r="D7495" s="200"/>
      <c r="E7495" s="4" t="s">
        <v>35</v>
      </c>
      <c r="F7495" s="5"/>
      <c r="G7495" s="6">
        <v>148</v>
      </c>
      <c r="H7495" s="8">
        <v>0</v>
      </c>
      <c r="I7495" s="1">
        <v>18</v>
      </c>
      <c r="J7495" s="1">
        <v>102</v>
      </c>
      <c r="K7495" s="1">
        <v>9</v>
      </c>
      <c r="L7495" s="1">
        <v>11</v>
      </c>
      <c r="M7495" s="9">
        <v>8</v>
      </c>
    </row>
    <row r="7496" spans="2:13" x14ac:dyDescent="0.2">
      <c r="D7496" s="200"/>
      <c r="E7496" s="4" t="s">
        <v>36</v>
      </c>
      <c r="F7496" s="5"/>
      <c r="G7496" s="6">
        <v>187</v>
      </c>
      <c r="H7496" s="8">
        <v>0</v>
      </c>
      <c r="I7496" s="1">
        <v>17</v>
      </c>
      <c r="J7496" s="1">
        <v>136</v>
      </c>
      <c r="K7496" s="1">
        <v>17</v>
      </c>
      <c r="L7496" s="1">
        <v>12</v>
      </c>
      <c r="M7496" s="9">
        <v>5</v>
      </c>
    </row>
    <row r="7497" spans="2:13" x14ac:dyDescent="0.2">
      <c r="D7497" s="200"/>
      <c r="E7497" s="4" t="s">
        <v>37</v>
      </c>
      <c r="F7497" s="5"/>
      <c r="G7497" s="6">
        <v>221</v>
      </c>
      <c r="H7497" s="8">
        <v>3</v>
      </c>
      <c r="I7497" s="1">
        <v>29</v>
      </c>
      <c r="J7497" s="1">
        <v>156</v>
      </c>
      <c r="K7497" s="1">
        <v>15</v>
      </c>
      <c r="L7497" s="1">
        <v>8</v>
      </c>
      <c r="M7497" s="9">
        <v>10</v>
      </c>
    </row>
    <row r="7498" spans="2:13" x14ac:dyDescent="0.2">
      <c r="D7498" s="200"/>
      <c r="E7498" s="4" t="s">
        <v>38</v>
      </c>
      <c r="F7498" s="5"/>
      <c r="G7498" s="6">
        <v>186</v>
      </c>
      <c r="H7498" s="8">
        <v>3</v>
      </c>
      <c r="I7498" s="1">
        <v>31</v>
      </c>
      <c r="J7498" s="1">
        <v>130</v>
      </c>
      <c r="K7498" s="1">
        <v>8</v>
      </c>
      <c r="L7498" s="1">
        <v>6</v>
      </c>
      <c r="M7498" s="9">
        <v>8</v>
      </c>
    </row>
    <row r="7499" spans="2:13" x14ac:dyDescent="0.2">
      <c r="D7499" s="200"/>
      <c r="E7499" s="4" t="s">
        <v>39</v>
      </c>
      <c r="F7499" s="5"/>
      <c r="G7499" s="6">
        <v>223</v>
      </c>
      <c r="H7499" s="8">
        <v>4</v>
      </c>
      <c r="I7499" s="1">
        <v>45</v>
      </c>
      <c r="J7499" s="1">
        <v>139</v>
      </c>
      <c r="K7499" s="1">
        <v>12</v>
      </c>
      <c r="L7499" s="1">
        <v>11</v>
      </c>
      <c r="M7499" s="9">
        <v>12</v>
      </c>
    </row>
    <row r="7500" spans="2:13" x14ac:dyDescent="0.2">
      <c r="D7500" s="201"/>
      <c r="E7500" s="57" t="s">
        <v>40</v>
      </c>
      <c r="F7500" s="59"/>
      <c r="G7500" s="55">
        <v>161</v>
      </c>
      <c r="H7500" s="77">
        <v>9</v>
      </c>
      <c r="I7500" s="32">
        <v>35</v>
      </c>
      <c r="J7500" s="32">
        <v>91</v>
      </c>
      <c r="K7500" s="32">
        <v>7</v>
      </c>
      <c r="L7500" s="32">
        <v>9</v>
      </c>
      <c r="M7500" s="80">
        <v>10</v>
      </c>
    </row>
    <row r="7502" spans="2:13" x14ac:dyDescent="0.2">
      <c r="B7502" s="40" t="str">
        <f xml:space="preserve"> HYPERLINK("#'目次'!B316", "[310]")</f>
        <v>[310]</v>
      </c>
      <c r="C7502" s="23" t="s">
        <v>455</v>
      </c>
    </row>
    <row r="7505" spans="3:13" x14ac:dyDescent="0.2">
      <c r="C7505" s="23" t="s">
        <v>48</v>
      </c>
    </row>
    <row r="7506" spans="3:13" ht="24" x14ac:dyDescent="0.2">
      <c r="D7506" s="195"/>
      <c r="E7506" s="196"/>
      <c r="F7506" s="196"/>
      <c r="G7506" s="37" t="s">
        <v>15</v>
      </c>
      <c r="H7506" s="33" t="s">
        <v>436</v>
      </c>
      <c r="I7506" s="13" t="s">
        <v>437</v>
      </c>
      <c r="J7506" s="13" t="s">
        <v>438</v>
      </c>
      <c r="K7506" s="13" t="s">
        <v>439</v>
      </c>
      <c r="L7506" s="13" t="s">
        <v>440</v>
      </c>
      <c r="M7506" s="38" t="s">
        <v>18</v>
      </c>
    </row>
    <row r="7507" spans="3:13" x14ac:dyDescent="0.2">
      <c r="D7507" s="197"/>
      <c r="E7507" s="198"/>
      <c r="F7507" s="198"/>
      <c r="G7507" s="35"/>
      <c r="H7507" s="39"/>
      <c r="I7507" s="14"/>
      <c r="J7507" s="14"/>
      <c r="K7507" s="14"/>
      <c r="L7507" s="14"/>
      <c r="M7507" s="34"/>
    </row>
    <row r="7508" spans="3:13" x14ac:dyDescent="0.2">
      <c r="D7508" s="56"/>
      <c r="E7508" s="58" t="s">
        <v>15</v>
      </c>
      <c r="F7508" s="46"/>
      <c r="G7508" s="36">
        <v>1200</v>
      </c>
      <c r="H7508" s="17">
        <v>21</v>
      </c>
      <c r="I7508" s="17">
        <v>186</v>
      </c>
      <c r="J7508" s="17">
        <v>800</v>
      </c>
      <c r="K7508" s="17">
        <v>74</v>
      </c>
      <c r="L7508" s="17">
        <v>63</v>
      </c>
      <c r="M7508" s="47">
        <v>56</v>
      </c>
    </row>
    <row r="7509" spans="3:13" x14ac:dyDescent="0.2">
      <c r="D7509" s="199" t="s">
        <v>49</v>
      </c>
      <c r="E7509" s="22" t="s">
        <v>50</v>
      </c>
      <c r="F7509" s="21"/>
      <c r="G7509" s="19">
        <v>15</v>
      </c>
      <c r="H7509" s="27">
        <v>0</v>
      </c>
      <c r="I7509" s="3">
        <v>5</v>
      </c>
      <c r="J7509" s="3">
        <v>10</v>
      </c>
      <c r="K7509" s="3">
        <v>0</v>
      </c>
      <c r="L7509" s="3">
        <v>0</v>
      </c>
      <c r="M7509" s="26">
        <v>0</v>
      </c>
    </row>
    <row r="7510" spans="3:13" x14ac:dyDescent="0.2">
      <c r="D7510" s="200"/>
      <c r="E7510" s="4" t="s">
        <v>51</v>
      </c>
      <c r="F7510" s="5"/>
      <c r="G7510" s="6">
        <v>142</v>
      </c>
      <c r="H7510" s="8">
        <v>2</v>
      </c>
      <c r="I7510" s="1">
        <v>23</v>
      </c>
      <c r="J7510" s="1">
        <v>82</v>
      </c>
      <c r="K7510" s="1">
        <v>15</v>
      </c>
      <c r="L7510" s="1">
        <v>12</v>
      </c>
      <c r="M7510" s="9">
        <v>8</v>
      </c>
    </row>
    <row r="7511" spans="3:13" x14ac:dyDescent="0.2">
      <c r="D7511" s="200"/>
      <c r="E7511" s="4" t="s">
        <v>52</v>
      </c>
      <c r="F7511" s="5"/>
      <c r="G7511" s="6">
        <v>26</v>
      </c>
      <c r="H7511" s="8">
        <v>0</v>
      </c>
      <c r="I7511" s="1">
        <v>5</v>
      </c>
      <c r="J7511" s="1">
        <v>19</v>
      </c>
      <c r="K7511" s="1">
        <v>0</v>
      </c>
      <c r="L7511" s="1">
        <v>1</v>
      </c>
      <c r="M7511" s="9">
        <v>1</v>
      </c>
    </row>
    <row r="7512" spans="3:13" x14ac:dyDescent="0.2">
      <c r="D7512" s="200"/>
      <c r="E7512" s="4" t="s">
        <v>53</v>
      </c>
      <c r="F7512" s="5"/>
      <c r="G7512" s="6">
        <v>41</v>
      </c>
      <c r="H7512" s="8">
        <v>0</v>
      </c>
      <c r="I7512" s="1">
        <v>5</v>
      </c>
      <c r="J7512" s="1">
        <v>30</v>
      </c>
      <c r="K7512" s="1">
        <v>4</v>
      </c>
      <c r="L7512" s="1">
        <v>2</v>
      </c>
      <c r="M7512" s="9">
        <v>0</v>
      </c>
    </row>
    <row r="7513" spans="3:13" x14ac:dyDescent="0.2">
      <c r="D7513" s="200"/>
      <c r="E7513" s="4" t="s">
        <v>54</v>
      </c>
      <c r="F7513" s="5"/>
      <c r="G7513" s="6">
        <v>226</v>
      </c>
      <c r="H7513" s="8">
        <v>1</v>
      </c>
      <c r="I7513" s="1">
        <v>25</v>
      </c>
      <c r="J7513" s="1">
        <v>163</v>
      </c>
      <c r="K7513" s="1">
        <v>14</v>
      </c>
      <c r="L7513" s="1">
        <v>12</v>
      </c>
      <c r="M7513" s="9">
        <v>11</v>
      </c>
    </row>
    <row r="7514" spans="3:13" x14ac:dyDescent="0.2">
      <c r="D7514" s="200"/>
      <c r="E7514" s="4" t="s">
        <v>55</v>
      </c>
      <c r="F7514" s="5"/>
      <c r="G7514" s="6">
        <v>125</v>
      </c>
      <c r="H7514" s="8">
        <v>1</v>
      </c>
      <c r="I7514" s="1">
        <v>18</v>
      </c>
      <c r="J7514" s="1">
        <v>89</v>
      </c>
      <c r="K7514" s="1">
        <v>7</v>
      </c>
      <c r="L7514" s="1">
        <v>6</v>
      </c>
      <c r="M7514" s="9">
        <v>4</v>
      </c>
    </row>
    <row r="7515" spans="3:13" x14ac:dyDescent="0.2">
      <c r="D7515" s="200"/>
      <c r="E7515" s="4" t="s">
        <v>56</v>
      </c>
      <c r="F7515" s="5"/>
      <c r="G7515" s="6">
        <v>190</v>
      </c>
      <c r="H7515" s="8">
        <v>4</v>
      </c>
      <c r="I7515" s="1">
        <v>26</v>
      </c>
      <c r="J7515" s="1">
        <v>135</v>
      </c>
      <c r="K7515" s="1">
        <v>9</v>
      </c>
      <c r="L7515" s="1">
        <v>7</v>
      </c>
      <c r="M7515" s="9">
        <v>9</v>
      </c>
    </row>
    <row r="7516" spans="3:13" x14ac:dyDescent="0.2">
      <c r="D7516" s="200"/>
      <c r="E7516" s="4" t="s">
        <v>57</v>
      </c>
      <c r="F7516" s="5"/>
      <c r="G7516" s="6">
        <v>185</v>
      </c>
      <c r="H7516" s="8">
        <v>4</v>
      </c>
      <c r="I7516" s="1">
        <v>37</v>
      </c>
      <c r="J7516" s="1">
        <v>124</v>
      </c>
      <c r="K7516" s="1">
        <v>12</v>
      </c>
      <c r="L7516" s="1">
        <v>3</v>
      </c>
      <c r="M7516" s="9">
        <v>5</v>
      </c>
    </row>
    <row r="7517" spans="3:13" x14ac:dyDescent="0.2">
      <c r="D7517" s="200"/>
      <c r="E7517" s="4" t="s">
        <v>58</v>
      </c>
      <c r="F7517" s="5"/>
      <c r="G7517" s="6">
        <v>113</v>
      </c>
      <c r="H7517" s="8">
        <v>2</v>
      </c>
      <c r="I7517" s="1">
        <v>16</v>
      </c>
      <c r="J7517" s="1">
        <v>71</v>
      </c>
      <c r="K7517" s="1">
        <v>7</v>
      </c>
      <c r="L7517" s="1">
        <v>12</v>
      </c>
      <c r="M7517" s="9">
        <v>5</v>
      </c>
    </row>
    <row r="7518" spans="3:13" x14ac:dyDescent="0.2">
      <c r="D7518" s="200"/>
      <c r="E7518" s="4" t="s">
        <v>59</v>
      </c>
      <c r="F7518" s="5"/>
      <c r="G7518" s="6">
        <v>136</v>
      </c>
      <c r="H7518" s="8">
        <v>7</v>
      </c>
      <c r="I7518" s="1">
        <v>26</v>
      </c>
      <c r="J7518" s="1">
        <v>76</v>
      </c>
      <c r="K7518" s="1">
        <v>6</v>
      </c>
      <c r="L7518" s="1">
        <v>8</v>
      </c>
      <c r="M7518" s="9">
        <v>13</v>
      </c>
    </row>
    <row r="7519" spans="3:13" x14ac:dyDescent="0.2">
      <c r="D7519" s="199" t="s">
        <v>60</v>
      </c>
      <c r="E7519" s="22" t="s">
        <v>61</v>
      </c>
      <c r="F7519" s="21"/>
      <c r="G7519" s="19">
        <v>205</v>
      </c>
      <c r="H7519" s="27">
        <v>6</v>
      </c>
      <c r="I7519" s="3">
        <v>41</v>
      </c>
      <c r="J7519" s="3">
        <v>123</v>
      </c>
      <c r="K7519" s="3">
        <v>13</v>
      </c>
      <c r="L7519" s="3">
        <v>12</v>
      </c>
      <c r="M7519" s="26">
        <v>10</v>
      </c>
    </row>
    <row r="7520" spans="3:13" x14ac:dyDescent="0.2">
      <c r="D7520" s="200"/>
      <c r="E7520" s="4" t="s">
        <v>62</v>
      </c>
      <c r="F7520" s="5"/>
      <c r="G7520" s="6">
        <v>160</v>
      </c>
      <c r="H7520" s="8">
        <v>1</v>
      </c>
      <c r="I7520" s="1">
        <v>27</v>
      </c>
      <c r="J7520" s="1">
        <v>111</v>
      </c>
      <c r="K7520" s="1">
        <v>9</v>
      </c>
      <c r="L7520" s="1">
        <v>7</v>
      </c>
      <c r="M7520" s="9">
        <v>5</v>
      </c>
    </row>
    <row r="7521" spans="2:13" x14ac:dyDescent="0.2">
      <c r="D7521" s="200"/>
      <c r="E7521" s="4" t="s">
        <v>63</v>
      </c>
      <c r="F7521" s="5"/>
      <c r="G7521" s="6">
        <v>121</v>
      </c>
      <c r="H7521" s="8">
        <v>2</v>
      </c>
      <c r="I7521" s="1">
        <v>22</v>
      </c>
      <c r="J7521" s="1">
        <v>80</v>
      </c>
      <c r="K7521" s="1">
        <v>6</v>
      </c>
      <c r="L7521" s="1">
        <v>8</v>
      </c>
      <c r="M7521" s="9">
        <v>3</v>
      </c>
    </row>
    <row r="7522" spans="2:13" x14ac:dyDescent="0.2">
      <c r="D7522" s="200"/>
      <c r="E7522" s="4" t="s">
        <v>64</v>
      </c>
      <c r="F7522" s="5"/>
      <c r="G7522" s="6">
        <v>124</v>
      </c>
      <c r="H7522" s="8">
        <v>1</v>
      </c>
      <c r="I7522" s="1">
        <v>19</v>
      </c>
      <c r="J7522" s="1">
        <v>90</v>
      </c>
      <c r="K7522" s="1">
        <v>8</v>
      </c>
      <c r="L7522" s="1">
        <v>4</v>
      </c>
      <c r="M7522" s="9">
        <v>2</v>
      </c>
    </row>
    <row r="7523" spans="2:13" x14ac:dyDescent="0.2">
      <c r="D7523" s="200"/>
      <c r="E7523" s="4" t="s">
        <v>65</v>
      </c>
      <c r="F7523" s="5"/>
      <c r="G7523" s="6">
        <v>109</v>
      </c>
      <c r="H7523" s="8">
        <v>3</v>
      </c>
      <c r="I7523" s="1">
        <v>12</v>
      </c>
      <c r="J7523" s="1">
        <v>67</v>
      </c>
      <c r="K7523" s="1">
        <v>7</v>
      </c>
      <c r="L7523" s="1">
        <v>7</v>
      </c>
      <c r="M7523" s="9">
        <v>13</v>
      </c>
    </row>
    <row r="7524" spans="2:13" x14ac:dyDescent="0.2">
      <c r="D7524" s="200"/>
      <c r="E7524" s="4" t="s">
        <v>66</v>
      </c>
      <c r="F7524" s="5"/>
      <c r="G7524" s="6">
        <v>104</v>
      </c>
      <c r="H7524" s="8">
        <v>0</v>
      </c>
      <c r="I7524" s="1">
        <v>12</v>
      </c>
      <c r="J7524" s="1">
        <v>82</v>
      </c>
      <c r="K7524" s="1">
        <v>4</v>
      </c>
      <c r="L7524" s="1">
        <v>2</v>
      </c>
      <c r="M7524" s="9">
        <v>4</v>
      </c>
    </row>
    <row r="7525" spans="2:13" x14ac:dyDescent="0.2">
      <c r="D7525" s="200"/>
      <c r="E7525" s="4" t="s">
        <v>67</v>
      </c>
      <c r="F7525" s="5"/>
      <c r="G7525" s="6">
        <v>139</v>
      </c>
      <c r="H7525" s="8">
        <v>2</v>
      </c>
      <c r="I7525" s="1">
        <v>19</v>
      </c>
      <c r="J7525" s="1">
        <v>98</v>
      </c>
      <c r="K7525" s="1">
        <v>13</v>
      </c>
      <c r="L7525" s="1">
        <v>5</v>
      </c>
      <c r="M7525" s="9">
        <v>2</v>
      </c>
    </row>
    <row r="7526" spans="2:13" x14ac:dyDescent="0.2">
      <c r="D7526" s="200"/>
      <c r="E7526" s="4" t="s">
        <v>68</v>
      </c>
      <c r="F7526" s="5"/>
      <c r="G7526" s="6">
        <v>48</v>
      </c>
      <c r="H7526" s="8">
        <v>1</v>
      </c>
      <c r="I7526" s="1">
        <v>9</v>
      </c>
      <c r="J7526" s="1">
        <v>31</v>
      </c>
      <c r="K7526" s="1">
        <v>3</v>
      </c>
      <c r="L7526" s="1">
        <v>4</v>
      </c>
      <c r="M7526" s="9">
        <v>0</v>
      </c>
    </row>
    <row r="7527" spans="2:13" x14ac:dyDescent="0.2">
      <c r="D7527" s="200"/>
      <c r="E7527" s="4" t="s">
        <v>69</v>
      </c>
      <c r="F7527" s="5"/>
      <c r="G7527" s="6">
        <v>37</v>
      </c>
      <c r="H7527" s="8">
        <v>2</v>
      </c>
      <c r="I7527" s="1">
        <v>5</v>
      </c>
      <c r="J7527" s="1">
        <v>25</v>
      </c>
      <c r="K7527" s="1">
        <v>0</v>
      </c>
      <c r="L7527" s="1">
        <v>4</v>
      </c>
      <c r="M7527" s="9">
        <v>1</v>
      </c>
    </row>
    <row r="7528" spans="2:13" x14ac:dyDescent="0.2">
      <c r="D7528" s="93" t="s">
        <v>70</v>
      </c>
      <c r="E7528" s="89" t="s">
        <v>18</v>
      </c>
      <c r="F7528" s="92"/>
      <c r="G7528" s="94">
        <v>0</v>
      </c>
      <c r="H7528" s="122">
        <v>0</v>
      </c>
      <c r="I7528" s="63">
        <v>0</v>
      </c>
      <c r="J7528" s="63">
        <v>0</v>
      </c>
      <c r="K7528" s="63">
        <v>0</v>
      </c>
      <c r="L7528" s="63">
        <v>0</v>
      </c>
      <c r="M7528" s="121">
        <v>0</v>
      </c>
    </row>
    <row r="7530" spans="2:13" x14ac:dyDescent="0.2">
      <c r="B7530" s="40" t="str">
        <f xml:space="preserve"> HYPERLINK("#'目次'!B317", "[311]")</f>
        <v>[311]</v>
      </c>
      <c r="C7530" s="23" t="s">
        <v>455</v>
      </c>
    </row>
    <row r="7533" spans="2:13" x14ac:dyDescent="0.2">
      <c r="C7533" s="23" t="s">
        <v>73</v>
      </c>
    </row>
    <row r="7534" spans="2:13" ht="24" x14ac:dyDescent="0.2">
      <c r="D7534" s="195"/>
      <c r="E7534" s="196"/>
      <c r="F7534" s="196"/>
      <c r="G7534" s="37" t="s">
        <v>15</v>
      </c>
      <c r="H7534" s="33" t="s">
        <v>436</v>
      </c>
      <c r="I7534" s="13" t="s">
        <v>437</v>
      </c>
      <c r="J7534" s="13" t="s">
        <v>438</v>
      </c>
      <c r="K7534" s="13" t="s">
        <v>439</v>
      </c>
      <c r="L7534" s="13" t="s">
        <v>440</v>
      </c>
      <c r="M7534" s="38" t="s">
        <v>18</v>
      </c>
    </row>
    <row r="7535" spans="2:13" x14ac:dyDescent="0.2">
      <c r="D7535" s="197"/>
      <c r="E7535" s="198"/>
      <c r="F7535" s="198"/>
      <c r="G7535" s="35"/>
      <c r="H7535" s="39"/>
      <c r="I7535" s="14"/>
      <c r="J7535" s="14"/>
      <c r="K7535" s="14"/>
      <c r="L7535" s="14"/>
      <c r="M7535" s="34"/>
    </row>
    <row r="7536" spans="2:13" x14ac:dyDescent="0.2">
      <c r="D7536" s="56"/>
      <c r="E7536" s="58" t="s">
        <v>15</v>
      </c>
      <c r="F7536" s="46"/>
      <c r="G7536" s="36">
        <v>1200</v>
      </c>
      <c r="H7536" s="17">
        <v>21</v>
      </c>
      <c r="I7536" s="17">
        <v>186</v>
      </c>
      <c r="J7536" s="17">
        <v>800</v>
      </c>
      <c r="K7536" s="17">
        <v>74</v>
      </c>
      <c r="L7536" s="17">
        <v>63</v>
      </c>
      <c r="M7536" s="47">
        <v>56</v>
      </c>
    </row>
    <row r="7537" spans="4:13" x14ac:dyDescent="0.2">
      <c r="D7537" s="199" t="s">
        <v>74</v>
      </c>
      <c r="E7537" s="22" t="s">
        <v>75</v>
      </c>
      <c r="F7537" s="21"/>
      <c r="G7537" s="19">
        <v>592</v>
      </c>
      <c r="H7537" s="27">
        <v>8</v>
      </c>
      <c r="I7537" s="3">
        <v>83</v>
      </c>
      <c r="J7537" s="3">
        <v>400</v>
      </c>
      <c r="K7537" s="3">
        <v>39</v>
      </c>
      <c r="L7537" s="3">
        <v>36</v>
      </c>
      <c r="M7537" s="26">
        <v>26</v>
      </c>
    </row>
    <row r="7538" spans="4:13" x14ac:dyDescent="0.2">
      <c r="D7538" s="200"/>
      <c r="E7538" s="4" t="s">
        <v>34</v>
      </c>
      <c r="F7538" s="5"/>
      <c r="G7538" s="6">
        <v>37</v>
      </c>
      <c r="H7538" s="8">
        <v>0</v>
      </c>
      <c r="I7538" s="1">
        <v>6</v>
      </c>
      <c r="J7538" s="1">
        <v>25</v>
      </c>
      <c r="K7538" s="1">
        <v>3</v>
      </c>
      <c r="L7538" s="1">
        <v>2</v>
      </c>
      <c r="M7538" s="9">
        <v>1</v>
      </c>
    </row>
    <row r="7539" spans="4:13" x14ac:dyDescent="0.2">
      <c r="D7539" s="200"/>
      <c r="E7539" s="4" t="s">
        <v>35</v>
      </c>
      <c r="F7539" s="5"/>
      <c r="G7539" s="6">
        <v>75</v>
      </c>
      <c r="H7539" s="8">
        <v>0</v>
      </c>
      <c r="I7539" s="1">
        <v>7</v>
      </c>
      <c r="J7539" s="1">
        <v>51</v>
      </c>
      <c r="K7539" s="1">
        <v>5</v>
      </c>
      <c r="L7539" s="1">
        <v>7</v>
      </c>
      <c r="M7539" s="9">
        <v>5</v>
      </c>
    </row>
    <row r="7540" spans="4:13" x14ac:dyDescent="0.2">
      <c r="D7540" s="200"/>
      <c r="E7540" s="4" t="s">
        <v>36</v>
      </c>
      <c r="F7540" s="5"/>
      <c r="G7540" s="6">
        <v>95</v>
      </c>
      <c r="H7540" s="8">
        <v>0</v>
      </c>
      <c r="I7540" s="1">
        <v>12</v>
      </c>
      <c r="J7540" s="1">
        <v>66</v>
      </c>
      <c r="K7540" s="1">
        <v>7</v>
      </c>
      <c r="L7540" s="1">
        <v>6</v>
      </c>
      <c r="M7540" s="9">
        <v>4</v>
      </c>
    </row>
    <row r="7541" spans="4:13" x14ac:dyDescent="0.2">
      <c r="D7541" s="200"/>
      <c r="E7541" s="4" t="s">
        <v>37</v>
      </c>
      <c r="F7541" s="5"/>
      <c r="G7541" s="6">
        <v>111</v>
      </c>
      <c r="H7541" s="8">
        <v>1</v>
      </c>
      <c r="I7541" s="1">
        <v>14</v>
      </c>
      <c r="J7541" s="1">
        <v>77</v>
      </c>
      <c r="K7541" s="1">
        <v>9</v>
      </c>
      <c r="L7541" s="1">
        <v>4</v>
      </c>
      <c r="M7541" s="9">
        <v>6</v>
      </c>
    </row>
    <row r="7542" spans="4:13" x14ac:dyDescent="0.2">
      <c r="D7542" s="200"/>
      <c r="E7542" s="4" t="s">
        <v>38</v>
      </c>
      <c r="F7542" s="5"/>
      <c r="G7542" s="6">
        <v>93</v>
      </c>
      <c r="H7542" s="8">
        <v>0</v>
      </c>
      <c r="I7542" s="1">
        <v>13</v>
      </c>
      <c r="J7542" s="1">
        <v>69</v>
      </c>
      <c r="K7542" s="1">
        <v>5</v>
      </c>
      <c r="L7542" s="1">
        <v>4</v>
      </c>
      <c r="M7542" s="9">
        <v>2</v>
      </c>
    </row>
    <row r="7543" spans="4:13" x14ac:dyDescent="0.2">
      <c r="D7543" s="200"/>
      <c r="E7543" s="4" t="s">
        <v>39</v>
      </c>
      <c r="F7543" s="5"/>
      <c r="G7543" s="6">
        <v>109</v>
      </c>
      <c r="H7543" s="8">
        <v>2</v>
      </c>
      <c r="I7543" s="1">
        <v>17</v>
      </c>
      <c r="J7543" s="1">
        <v>71</v>
      </c>
      <c r="K7543" s="1">
        <v>6</v>
      </c>
      <c r="L7543" s="1">
        <v>8</v>
      </c>
      <c r="M7543" s="9">
        <v>5</v>
      </c>
    </row>
    <row r="7544" spans="4:13" x14ac:dyDescent="0.2">
      <c r="D7544" s="200"/>
      <c r="E7544" s="4" t="s">
        <v>40</v>
      </c>
      <c r="F7544" s="5"/>
      <c r="G7544" s="6">
        <v>72</v>
      </c>
      <c r="H7544" s="8">
        <v>5</v>
      </c>
      <c r="I7544" s="1">
        <v>14</v>
      </c>
      <c r="J7544" s="1">
        <v>41</v>
      </c>
      <c r="K7544" s="1">
        <v>4</v>
      </c>
      <c r="L7544" s="1">
        <v>5</v>
      </c>
      <c r="M7544" s="9">
        <v>3</v>
      </c>
    </row>
    <row r="7545" spans="4:13" x14ac:dyDescent="0.2">
      <c r="D7545" s="199" t="s">
        <v>76</v>
      </c>
      <c r="E7545" s="22" t="s">
        <v>77</v>
      </c>
      <c r="F7545" s="21"/>
      <c r="G7545" s="19">
        <v>608</v>
      </c>
      <c r="H7545" s="27">
        <v>13</v>
      </c>
      <c r="I7545" s="3">
        <v>103</v>
      </c>
      <c r="J7545" s="3">
        <v>400</v>
      </c>
      <c r="K7545" s="3">
        <v>35</v>
      </c>
      <c r="L7545" s="3">
        <v>27</v>
      </c>
      <c r="M7545" s="26">
        <v>30</v>
      </c>
    </row>
    <row r="7546" spans="4:13" x14ac:dyDescent="0.2">
      <c r="D7546" s="200"/>
      <c r="E7546" s="4" t="s">
        <v>34</v>
      </c>
      <c r="F7546" s="5"/>
      <c r="G7546" s="6">
        <v>37</v>
      </c>
      <c r="H7546" s="8">
        <v>2</v>
      </c>
      <c r="I7546" s="1">
        <v>5</v>
      </c>
      <c r="J7546" s="1">
        <v>21</v>
      </c>
      <c r="K7546" s="1">
        <v>3</v>
      </c>
      <c r="L7546" s="1">
        <v>4</v>
      </c>
      <c r="M7546" s="9">
        <v>2</v>
      </c>
    </row>
    <row r="7547" spans="4:13" x14ac:dyDescent="0.2">
      <c r="D7547" s="200"/>
      <c r="E7547" s="4" t="s">
        <v>35</v>
      </c>
      <c r="F7547" s="5"/>
      <c r="G7547" s="6">
        <v>73</v>
      </c>
      <c r="H7547" s="8">
        <v>0</v>
      </c>
      <c r="I7547" s="1">
        <v>11</v>
      </c>
      <c r="J7547" s="1">
        <v>51</v>
      </c>
      <c r="K7547" s="1">
        <v>4</v>
      </c>
      <c r="L7547" s="1">
        <v>4</v>
      </c>
      <c r="M7547" s="9">
        <v>3</v>
      </c>
    </row>
    <row r="7548" spans="4:13" x14ac:dyDescent="0.2">
      <c r="D7548" s="200"/>
      <c r="E7548" s="4" t="s">
        <v>36</v>
      </c>
      <c r="F7548" s="5"/>
      <c r="G7548" s="6">
        <v>92</v>
      </c>
      <c r="H7548" s="8">
        <v>0</v>
      </c>
      <c r="I7548" s="1">
        <v>5</v>
      </c>
      <c r="J7548" s="1">
        <v>70</v>
      </c>
      <c r="K7548" s="1">
        <v>10</v>
      </c>
      <c r="L7548" s="1">
        <v>6</v>
      </c>
      <c r="M7548" s="9">
        <v>1</v>
      </c>
    </row>
    <row r="7549" spans="4:13" x14ac:dyDescent="0.2">
      <c r="D7549" s="200"/>
      <c r="E7549" s="4" t="s">
        <v>37</v>
      </c>
      <c r="F7549" s="5"/>
      <c r="G7549" s="6">
        <v>110</v>
      </c>
      <c r="H7549" s="8">
        <v>2</v>
      </c>
      <c r="I7549" s="1">
        <v>15</v>
      </c>
      <c r="J7549" s="1">
        <v>79</v>
      </c>
      <c r="K7549" s="1">
        <v>6</v>
      </c>
      <c r="L7549" s="1">
        <v>4</v>
      </c>
      <c r="M7549" s="9">
        <v>4</v>
      </c>
    </row>
    <row r="7550" spans="4:13" x14ac:dyDescent="0.2">
      <c r="D7550" s="200"/>
      <c r="E7550" s="4" t="s">
        <v>38</v>
      </c>
      <c r="F7550" s="5"/>
      <c r="G7550" s="6">
        <v>93</v>
      </c>
      <c r="H7550" s="8">
        <v>3</v>
      </c>
      <c r="I7550" s="1">
        <v>18</v>
      </c>
      <c r="J7550" s="1">
        <v>61</v>
      </c>
      <c r="K7550" s="1">
        <v>3</v>
      </c>
      <c r="L7550" s="1">
        <v>2</v>
      </c>
      <c r="M7550" s="9">
        <v>6</v>
      </c>
    </row>
    <row r="7551" spans="4:13" x14ac:dyDescent="0.2">
      <c r="D7551" s="200"/>
      <c r="E7551" s="4" t="s">
        <v>39</v>
      </c>
      <c r="F7551" s="5"/>
      <c r="G7551" s="6">
        <v>114</v>
      </c>
      <c r="H7551" s="8">
        <v>2</v>
      </c>
      <c r="I7551" s="1">
        <v>28</v>
      </c>
      <c r="J7551" s="1">
        <v>68</v>
      </c>
      <c r="K7551" s="1">
        <v>6</v>
      </c>
      <c r="L7551" s="1">
        <v>3</v>
      </c>
      <c r="M7551" s="9">
        <v>7</v>
      </c>
    </row>
    <row r="7552" spans="4:13" x14ac:dyDescent="0.2">
      <c r="D7552" s="201"/>
      <c r="E7552" s="57" t="s">
        <v>40</v>
      </c>
      <c r="F7552" s="59"/>
      <c r="G7552" s="55">
        <v>89</v>
      </c>
      <c r="H7552" s="77">
        <v>4</v>
      </c>
      <c r="I7552" s="32">
        <v>21</v>
      </c>
      <c r="J7552" s="32">
        <v>50</v>
      </c>
      <c r="K7552" s="32">
        <v>3</v>
      </c>
      <c r="L7552" s="32">
        <v>4</v>
      </c>
      <c r="M7552" s="80">
        <v>7</v>
      </c>
    </row>
    <row r="7554" spans="2:13" x14ac:dyDescent="0.2">
      <c r="B7554" s="40" t="str">
        <f xml:space="preserve"> HYPERLINK("#'目次'!B318", "[312]")</f>
        <v>[312]</v>
      </c>
      <c r="C7554" s="23" t="s">
        <v>455</v>
      </c>
    </row>
    <row r="7557" spans="2:13" x14ac:dyDescent="0.2">
      <c r="C7557" s="23" t="s">
        <v>80</v>
      </c>
    </row>
    <row r="7558" spans="2:13" ht="24" x14ac:dyDescent="0.2">
      <c r="E7558" s="195"/>
      <c r="F7558" s="196"/>
      <c r="G7558" s="37" t="s">
        <v>15</v>
      </c>
      <c r="H7558" s="33" t="s">
        <v>436</v>
      </c>
      <c r="I7558" s="13" t="s">
        <v>437</v>
      </c>
      <c r="J7558" s="13" t="s">
        <v>438</v>
      </c>
      <c r="K7558" s="13" t="s">
        <v>439</v>
      </c>
      <c r="L7558" s="13" t="s">
        <v>440</v>
      </c>
      <c r="M7558" s="38" t="s">
        <v>18</v>
      </c>
    </row>
    <row r="7559" spans="2:13" x14ac:dyDescent="0.2">
      <c r="E7559" s="197"/>
      <c r="F7559" s="198"/>
      <c r="G7559" s="35"/>
      <c r="H7559" s="39"/>
      <c r="I7559" s="14"/>
      <c r="J7559" s="14"/>
      <c r="K7559" s="14"/>
      <c r="L7559" s="14"/>
      <c r="M7559" s="34"/>
    </row>
    <row r="7560" spans="2:13" x14ac:dyDescent="0.2">
      <c r="E7560" s="91" t="s">
        <v>15</v>
      </c>
      <c r="F7560" s="46"/>
      <c r="G7560" s="36">
        <v>1200</v>
      </c>
      <c r="H7560" s="17">
        <v>21</v>
      </c>
      <c r="I7560" s="17">
        <v>186</v>
      </c>
      <c r="J7560" s="17">
        <v>800</v>
      </c>
      <c r="K7560" s="17">
        <v>74</v>
      </c>
      <c r="L7560" s="17">
        <v>63</v>
      </c>
      <c r="M7560" s="47">
        <v>56</v>
      </c>
    </row>
    <row r="7561" spans="2:13" x14ac:dyDescent="0.2">
      <c r="E7561" s="4" t="s">
        <v>81</v>
      </c>
      <c r="F7561" s="5"/>
      <c r="G7561" s="19">
        <v>48</v>
      </c>
      <c r="H7561" s="27">
        <v>2</v>
      </c>
      <c r="I7561" s="3">
        <v>7</v>
      </c>
      <c r="J7561" s="3">
        <v>33</v>
      </c>
      <c r="K7561" s="3">
        <v>1</v>
      </c>
      <c r="L7561" s="3">
        <v>2</v>
      </c>
      <c r="M7561" s="26">
        <v>3</v>
      </c>
    </row>
    <row r="7562" spans="2:13" x14ac:dyDescent="0.2">
      <c r="E7562" s="4" t="s">
        <v>82</v>
      </c>
      <c r="F7562" s="5"/>
      <c r="G7562" s="6">
        <v>84</v>
      </c>
      <c r="H7562" s="8">
        <v>3</v>
      </c>
      <c r="I7562" s="1">
        <v>12</v>
      </c>
      <c r="J7562" s="1">
        <v>51</v>
      </c>
      <c r="K7562" s="1">
        <v>7</v>
      </c>
      <c r="L7562" s="1">
        <v>6</v>
      </c>
      <c r="M7562" s="9">
        <v>5</v>
      </c>
    </row>
    <row r="7563" spans="2:13" x14ac:dyDescent="0.2">
      <c r="E7563" s="4" t="s">
        <v>83</v>
      </c>
      <c r="F7563" s="5"/>
      <c r="G7563" s="6">
        <v>462</v>
      </c>
      <c r="H7563" s="8">
        <v>5</v>
      </c>
      <c r="I7563" s="1">
        <v>79</v>
      </c>
      <c r="J7563" s="1">
        <v>302</v>
      </c>
      <c r="K7563" s="1">
        <v>33</v>
      </c>
      <c r="L7563" s="1">
        <v>24</v>
      </c>
      <c r="M7563" s="9">
        <v>19</v>
      </c>
    </row>
    <row r="7564" spans="2:13" x14ac:dyDescent="0.2">
      <c r="E7564" s="4" t="s">
        <v>84</v>
      </c>
      <c r="F7564" s="5"/>
      <c r="G7564" s="6">
        <v>30</v>
      </c>
      <c r="H7564" s="8">
        <v>0</v>
      </c>
      <c r="I7564" s="1">
        <v>5</v>
      </c>
      <c r="J7564" s="1">
        <v>22</v>
      </c>
      <c r="K7564" s="1">
        <v>1</v>
      </c>
      <c r="L7564" s="1">
        <v>2</v>
      </c>
      <c r="M7564" s="9">
        <v>0</v>
      </c>
    </row>
    <row r="7565" spans="2:13" x14ac:dyDescent="0.2">
      <c r="E7565" s="4" t="s">
        <v>85</v>
      </c>
      <c r="F7565" s="5"/>
      <c r="G7565" s="6">
        <v>144</v>
      </c>
      <c r="H7565" s="8">
        <v>2</v>
      </c>
      <c r="I7565" s="1">
        <v>26</v>
      </c>
      <c r="J7565" s="1">
        <v>92</v>
      </c>
      <c r="K7565" s="1">
        <v>10</v>
      </c>
      <c r="L7565" s="1">
        <v>7</v>
      </c>
      <c r="M7565" s="9">
        <v>7</v>
      </c>
    </row>
    <row r="7566" spans="2:13" x14ac:dyDescent="0.2">
      <c r="E7566" s="4" t="s">
        <v>86</v>
      </c>
      <c r="F7566" s="5"/>
      <c r="G7566" s="6">
        <v>192</v>
      </c>
      <c r="H7566" s="8">
        <v>2</v>
      </c>
      <c r="I7566" s="1">
        <v>22</v>
      </c>
      <c r="J7566" s="1">
        <v>137</v>
      </c>
      <c r="K7566" s="1">
        <v>13</v>
      </c>
      <c r="L7566" s="1">
        <v>9</v>
      </c>
      <c r="M7566" s="9">
        <v>9</v>
      </c>
    </row>
    <row r="7567" spans="2:13" x14ac:dyDescent="0.2">
      <c r="E7567" s="4" t="s">
        <v>87</v>
      </c>
      <c r="F7567" s="5"/>
      <c r="G7567" s="6">
        <v>72</v>
      </c>
      <c r="H7567" s="8">
        <v>0</v>
      </c>
      <c r="I7567" s="1">
        <v>11</v>
      </c>
      <c r="J7567" s="1">
        <v>50</v>
      </c>
      <c r="K7567" s="1">
        <v>3</v>
      </c>
      <c r="L7567" s="1">
        <v>2</v>
      </c>
      <c r="M7567" s="9">
        <v>6</v>
      </c>
    </row>
    <row r="7568" spans="2:13" x14ac:dyDescent="0.2">
      <c r="E7568" s="4" t="s">
        <v>88</v>
      </c>
      <c r="F7568" s="5"/>
      <c r="G7568" s="6">
        <v>36</v>
      </c>
      <c r="H7568" s="8">
        <v>1</v>
      </c>
      <c r="I7568" s="1">
        <v>4</v>
      </c>
      <c r="J7568" s="1">
        <v>24</v>
      </c>
      <c r="K7568" s="1">
        <v>2</v>
      </c>
      <c r="L7568" s="1">
        <v>2</v>
      </c>
      <c r="M7568" s="9">
        <v>3</v>
      </c>
    </row>
    <row r="7569" spans="2:13" x14ac:dyDescent="0.2">
      <c r="E7569" s="4" t="s">
        <v>89</v>
      </c>
      <c r="F7569" s="5"/>
      <c r="G7569" s="6">
        <v>66</v>
      </c>
      <c r="H7569" s="8">
        <v>4</v>
      </c>
      <c r="I7569" s="1">
        <v>11</v>
      </c>
      <c r="J7569" s="1">
        <v>42</v>
      </c>
      <c r="K7569" s="1">
        <v>0</v>
      </c>
      <c r="L7569" s="1">
        <v>6</v>
      </c>
      <c r="M7569" s="9">
        <v>3</v>
      </c>
    </row>
    <row r="7570" spans="2:13" x14ac:dyDescent="0.2">
      <c r="E7570" s="4" t="s">
        <v>90</v>
      </c>
      <c r="F7570" s="5"/>
      <c r="G7570" s="6">
        <v>54</v>
      </c>
      <c r="H7570" s="8">
        <v>2</v>
      </c>
      <c r="I7570" s="1">
        <v>6</v>
      </c>
      <c r="J7570" s="1">
        <v>39</v>
      </c>
      <c r="K7570" s="1">
        <v>4</v>
      </c>
      <c r="L7570" s="1">
        <v>2</v>
      </c>
      <c r="M7570" s="9">
        <v>1</v>
      </c>
    </row>
    <row r="7571" spans="2:13" x14ac:dyDescent="0.2">
      <c r="E7571" s="57" t="s">
        <v>91</v>
      </c>
      <c r="F7571" s="59"/>
      <c r="G7571" s="55">
        <v>12</v>
      </c>
      <c r="H7571" s="77">
        <v>0</v>
      </c>
      <c r="I7571" s="32">
        <v>3</v>
      </c>
      <c r="J7571" s="32">
        <v>8</v>
      </c>
      <c r="K7571" s="32">
        <v>0</v>
      </c>
      <c r="L7571" s="32">
        <v>1</v>
      </c>
      <c r="M7571" s="80">
        <v>0</v>
      </c>
    </row>
    <row r="7573" spans="2:13" x14ac:dyDescent="0.2">
      <c r="B7573" s="40" t="str">
        <f xml:space="preserve"> HYPERLINK("#'目次'!B319", "[313]")</f>
        <v>[313]</v>
      </c>
      <c r="C7573" s="23" t="s">
        <v>458</v>
      </c>
    </row>
    <row r="7576" spans="2:13" x14ac:dyDescent="0.2">
      <c r="C7576" s="23" t="s">
        <v>14</v>
      </c>
    </row>
    <row r="7577" spans="2:13" ht="24" x14ac:dyDescent="0.2">
      <c r="D7577" s="195"/>
      <c r="E7577" s="196"/>
      <c r="F7577" s="196"/>
      <c r="G7577" s="37" t="s">
        <v>15</v>
      </c>
      <c r="H7577" s="33" t="s">
        <v>436</v>
      </c>
      <c r="I7577" s="13" t="s">
        <v>437</v>
      </c>
      <c r="J7577" s="13" t="s">
        <v>438</v>
      </c>
      <c r="K7577" s="13" t="s">
        <v>439</v>
      </c>
      <c r="L7577" s="13" t="s">
        <v>440</v>
      </c>
      <c r="M7577" s="38" t="s">
        <v>18</v>
      </c>
    </row>
    <row r="7578" spans="2:13" x14ac:dyDescent="0.2">
      <c r="D7578" s="197"/>
      <c r="E7578" s="198"/>
      <c r="F7578" s="198"/>
      <c r="G7578" s="35"/>
      <c r="H7578" s="39"/>
      <c r="I7578" s="14"/>
      <c r="J7578" s="14"/>
      <c r="K7578" s="14"/>
      <c r="L7578" s="14"/>
      <c r="M7578" s="34"/>
    </row>
    <row r="7579" spans="2:13" x14ac:dyDescent="0.2">
      <c r="D7579" s="56"/>
      <c r="E7579" s="58" t="s">
        <v>15</v>
      </c>
      <c r="F7579" s="46"/>
      <c r="G7579" s="36">
        <v>1200</v>
      </c>
      <c r="H7579" s="17">
        <v>6</v>
      </c>
      <c r="I7579" s="17">
        <v>33</v>
      </c>
      <c r="J7579" s="17">
        <v>398</v>
      </c>
      <c r="K7579" s="17">
        <v>426</v>
      </c>
      <c r="L7579" s="17">
        <v>262</v>
      </c>
      <c r="M7579" s="47">
        <v>75</v>
      </c>
    </row>
    <row r="7580" spans="2:13" x14ac:dyDescent="0.2">
      <c r="D7580" s="199" t="s">
        <v>19</v>
      </c>
      <c r="E7580" s="22" t="s">
        <v>20</v>
      </c>
      <c r="F7580" s="21"/>
      <c r="G7580" s="19">
        <v>132</v>
      </c>
      <c r="H7580" s="27">
        <v>1</v>
      </c>
      <c r="I7580" s="3">
        <v>3</v>
      </c>
      <c r="J7580" s="3">
        <v>38</v>
      </c>
      <c r="K7580" s="3">
        <v>49</v>
      </c>
      <c r="L7580" s="3">
        <v>27</v>
      </c>
      <c r="M7580" s="26">
        <v>14</v>
      </c>
    </row>
    <row r="7581" spans="2:13" x14ac:dyDescent="0.2">
      <c r="D7581" s="200"/>
      <c r="E7581" s="4" t="s">
        <v>21</v>
      </c>
      <c r="F7581" s="5"/>
      <c r="G7581" s="6">
        <v>444</v>
      </c>
      <c r="H7581" s="8">
        <v>1</v>
      </c>
      <c r="I7581" s="1">
        <v>13</v>
      </c>
      <c r="J7581" s="1">
        <v>148</v>
      </c>
      <c r="K7581" s="1">
        <v>167</v>
      </c>
      <c r="L7581" s="1">
        <v>88</v>
      </c>
      <c r="M7581" s="9">
        <v>27</v>
      </c>
    </row>
    <row r="7582" spans="2:13" x14ac:dyDescent="0.2">
      <c r="D7582" s="200"/>
      <c r="E7582" s="4" t="s">
        <v>22</v>
      </c>
      <c r="F7582" s="5"/>
      <c r="G7582" s="6">
        <v>192</v>
      </c>
      <c r="H7582" s="8">
        <v>1</v>
      </c>
      <c r="I7582" s="1">
        <v>6</v>
      </c>
      <c r="J7582" s="1">
        <v>62</v>
      </c>
      <c r="K7582" s="1">
        <v>63</v>
      </c>
      <c r="L7582" s="1">
        <v>48</v>
      </c>
      <c r="M7582" s="9">
        <v>12</v>
      </c>
    </row>
    <row r="7583" spans="2:13" x14ac:dyDescent="0.2">
      <c r="D7583" s="200"/>
      <c r="E7583" s="4" t="s">
        <v>23</v>
      </c>
      <c r="F7583" s="5"/>
      <c r="G7583" s="6">
        <v>192</v>
      </c>
      <c r="H7583" s="8">
        <v>1</v>
      </c>
      <c r="I7583" s="1">
        <v>5</v>
      </c>
      <c r="J7583" s="1">
        <v>72</v>
      </c>
      <c r="K7583" s="1">
        <v>60</v>
      </c>
      <c r="L7583" s="1">
        <v>44</v>
      </c>
      <c r="M7583" s="9">
        <v>10</v>
      </c>
    </row>
    <row r="7584" spans="2:13" x14ac:dyDescent="0.2">
      <c r="D7584" s="200"/>
      <c r="E7584" s="4" t="s">
        <v>24</v>
      </c>
      <c r="F7584" s="5"/>
      <c r="G7584" s="6">
        <v>240</v>
      </c>
      <c r="H7584" s="8">
        <v>2</v>
      </c>
      <c r="I7584" s="1">
        <v>6</v>
      </c>
      <c r="J7584" s="1">
        <v>78</v>
      </c>
      <c r="K7584" s="1">
        <v>87</v>
      </c>
      <c r="L7584" s="1">
        <v>55</v>
      </c>
      <c r="M7584" s="9">
        <v>12</v>
      </c>
    </row>
    <row r="7585" spans="2:13" x14ac:dyDescent="0.2">
      <c r="D7585" s="199" t="s">
        <v>25</v>
      </c>
      <c r="E7585" s="22" t="s">
        <v>26</v>
      </c>
      <c r="F7585" s="21"/>
      <c r="G7585" s="19">
        <v>348</v>
      </c>
      <c r="H7585" s="27">
        <v>4</v>
      </c>
      <c r="I7585" s="3">
        <v>9</v>
      </c>
      <c r="J7585" s="3">
        <v>110</v>
      </c>
      <c r="K7585" s="3">
        <v>124</v>
      </c>
      <c r="L7585" s="3">
        <v>79</v>
      </c>
      <c r="M7585" s="26">
        <v>22</v>
      </c>
    </row>
    <row r="7586" spans="2:13" x14ac:dyDescent="0.2">
      <c r="D7586" s="200"/>
      <c r="E7586" s="4" t="s">
        <v>27</v>
      </c>
      <c r="F7586" s="5"/>
      <c r="G7586" s="6">
        <v>378</v>
      </c>
      <c r="H7586" s="8">
        <v>2</v>
      </c>
      <c r="I7586" s="1">
        <v>13</v>
      </c>
      <c r="J7586" s="1">
        <v>130</v>
      </c>
      <c r="K7586" s="1">
        <v>140</v>
      </c>
      <c r="L7586" s="1">
        <v>69</v>
      </c>
      <c r="M7586" s="9">
        <v>24</v>
      </c>
    </row>
    <row r="7587" spans="2:13" x14ac:dyDescent="0.2">
      <c r="D7587" s="200"/>
      <c r="E7587" s="4" t="s">
        <v>28</v>
      </c>
      <c r="F7587" s="5"/>
      <c r="G7587" s="6">
        <v>372</v>
      </c>
      <c r="H7587" s="8">
        <v>0</v>
      </c>
      <c r="I7587" s="1">
        <v>8</v>
      </c>
      <c r="J7587" s="1">
        <v>128</v>
      </c>
      <c r="K7587" s="1">
        <v>135</v>
      </c>
      <c r="L7587" s="1">
        <v>80</v>
      </c>
      <c r="M7587" s="9">
        <v>21</v>
      </c>
    </row>
    <row r="7588" spans="2:13" x14ac:dyDescent="0.2">
      <c r="D7588" s="200"/>
      <c r="E7588" s="4" t="s">
        <v>29</v>
      </c>
      <c r="F7588" s="5"/>
      <c r="G7588" s="6">
        <v>102</v>
      </c>
      <c r="H7588" s="8">
        <v>0</v>
      </c>
      <c r="I7588" s="1">
        <v>3</v>
      </c>
      <c r="J7588" s="1">
        <v>30</v>
      </c>
      <c r="K7588" s="1">
        <v>27</v>
      </c>
      <c r="L7588" s="1">
        <v>34</v>
      </c>
      <c r="M7588" s="9">
        <v>8</v>
      </c>
    </row>
    <row r="7589" spans="2:13" x14ac:dyDescent="0.2">
      <c r="D7589" s="199" t="s">
        <v>30</v>
      </c>
      <c r="E7589" s="22" t="s">
        <v>31</v>
      </c>
      <c r="F7589" s="21"/>
      <c r="G7589" s="19">
        <v>592</v>
      </c>
      <c r="H7589" s="27">
        <v>3</v>
      </c>
      <c r="I7589" s="3">
        <v>9</v>
      </c>
      <c r="J7589" s="3">
        <v>178</v>
      </c>
      <c r="K7589" s="3">
        <v>212</v>
      </c>
      <c r="L7589" s="3">
        <v>151</v>
      </c>
      <c r="M7589" s="26">
        <v>39</v>
      </c>
    </row>
    <row r="7590" spans="2:13" x14ac:dyDescent="0.2">
      <c r="D7590" s="200"/>
      <c r="E7590" s="4" t="s">
        <v>32</v>
      </c>
      <c r="F7590" s="5"/>
      <c r="G7590" s="6">
        <v>608</v>
      </c>
      <c r="H7590" s="8">
        <v>3</v>
      </c>
      <c r="I7590" s="1">
        <v>24</v>
      </c>
      <c r="J7590" s="1">
        <v>220</v>
      </c>
      <c r="K7590" s="1">
        <v>214</v>
      </c>
      <c r="L7590" s="1">
        <v>111</v>
      </c>
      <c r="M7590" s="9">
        <v>36</v>
      </c>
    </row>
    <row r="7591" spans="2:13" x14ac:dyDescent="0.2">
      <c r="D7591" s="199" t="s">
        <v>33</v>
      </c>
      <c r="E7591" s="22" t="s">
        <v>34</v>
      </c>
      <c r="F7591" s="21"/>
      <c r="G7591" s="19">
        <v>74</v>
      </c>
      <c r="H7591" s="27">
        <v>3</v>
      </c>
      <c r="I7591" s="3">
        <v>2</v>
      </c>
      <c r="J7591" s="3">
        <v>23</v>
      </c>
      <c r="K7591" s="3">
        <v>25</v>
      </c>
      <c r="L7591" s="3">
        <v>19</v>
      </c>
      <c r="M7591" s="26">
        <v>2</v>
      </c>
    </row>
    <row r="7592" spans="2:13" x14ac:dyDescent="0.2">
      <c r="D7592" s="200"/>
      <c r="E7592" s="4" t="s">
        <v>35</v>
      </c>
      <c r="F7592" s="5"/>
      <c r="G7592" s="6">
        <v>148</v>
      </c>
      <c r="H7592" s="8">
        <v>0</v>
      </c>
      <c r="I7592" s="1">
        <v>4</v>
      </c>
      <c r="J7592" s="1">
        <v>51</v>
      </c>
      <c r="K7592" s="1">
        <v>52</v>
      </c>
      <c r="L7592" s="1">
        <v>33</v>
      </c>
      <c r="M7592" s="9">
        <v>8</v>
      </c>
    </row>
    <row r="7593" spans="2:13" x14ac:dyDescent="0.2">
      <c r="D7593" s="200"/>
      <c r="E7593" s="4" t="s">
        <v>36</v>
      </c>
      <c r="F7593" s="5"/>
      <c r="G7593" s="6">
        <v>187</v>
      </c>
      <c r="H7593" s="8">
        <v>0</v>
      </c>
      <c r="I7593" s="1">
        <v>1</v>
      </c>
      <c r="J7593" s="1">
        <v>52</v>
      </c>
      <c r="K7593" s="1">
        <v>78</v>
      </c>
      <c r="L7593" s="1">
        <v>49</v>
      </c>
      <c r="M7593" s="9">
        <v>7</v>
      </c>
    </row>
    <row r="7594" spans="2:13" x14ac:dyDescent="0.2">
      <c r="D7594" s="200"/>
      <c r="E7594" s="4" t="s">
        <v>37</v>
      </c>
      <c r="F7594" s="5"/>
      <c r="G7594" s="6">
        <v>221</v>
      </c>
      <c r="H7594" s="8">
        <v>1</v>
      </c>
      <c r="I7594" s="1">
        <v>2</v>
      </c>
      <c r="J7594" s="1">
        <v>71</v>
      </c>
      <c r="K7594" s="1">
        <v>83</v>
      </c>
      <c r="L7594" s="1">
        <v>53</v>
      </c>
      <c r="M7594" s="9">
        <v>11</v>
      </c>
    </row>
    <row r="7595" spans="2:13" x14ac:dyDescent="0.2">
      <c r="D7595" s="200"/>
      <c r="E7595" s="4" t="s">
        <v>38</v>
      </c>
      <c r="F7595" s="5"/>
      <c r="G7595" s="6">
        <v>186</v>
      </c>
      <c r="H7595" s="8">
        <v>0</v>
      </c>
      <c r="I7595" s="1">
        <v>8</v>
      </c>
      <c r="J7595" s="1">
        <v>61</v>
      </c>
      <c r="K7595" s="1">
        <v>58</v>
      </c>
      <c r="L7595" s="1">
        <v>46</v>
      </c>
      <c r="M7595" s="9">
        <v>13</v>
      </c>
    </row>
    <row r="7596" spans="2:13" x14ac:dyDescent="0.2">
      <c r="D7596" s="200"/>
      <c r="E7596" s="4" t="s">
        <v>39</v>
      </c>
      <c r="F7596" s="5"/>
      <c r="G7596" s="6">
        <v>223</v>
      </c>
      <c r="H7596" s="8">
        <v>2</v>
      </c>
      <c r="I7596" s="1">
        <v>7</v>
      </c>
      <c r="J7596" s="1">
        <v>77</v>
      </c>
      <c r="K7596" s="1">
        <v>79</v>
      </c>
      <c r="L7596" s="1">
        <v>39</v>
      </c>
      <c r="M7596" s="9">
        <v>19</v>
      </c>
    </row>
    <row r="7597" spans="2:13" x14ac:dyDescent="0.2">
      <c r="D7597" s="201"/>
      <c r="E7597" s="57" t="s">
        <v>40</v>
      </c>
      <c r="F7597" s="59"/>
      <c r="G7597" s="55">
        <v>161</v>
      </c>
      <c r="H7597" s="77">
        <v>0</v>
      </c>
      <c r="I7597" s="32">
        <v>9</v>
      </c>
      <c r="J7597" s="32">
        <v>63</v>
      </c>
      <c r="K7597" s="32">
        <v>51</v>
      </c>
      <c r="L7597" s="32">
        <v>23</v>
      </c>
      <c r="M7597" s="80">
        <v>15</v>
      </c>
    </row>
    <row r="7599" spans="2:13" x14ac:dyDescent="0.2">
      <c r="B7599" s="40" t="str">
        <f xml:space="preserve"> HYPERLINK("#'目次'!B320", "[314]")</f>
        <v>[314]</v>
      </c>
      <c r="C7599" s="23" t="s">
        <v>458</v>
      </c>
    </row>
    <row r="7602" spans="3:13" x14ac:dyDescent="0.2">
      <c r="C7602" s="23" t="s">
        <v>48</v>
      </c>
    </row>
    <row r="7603" spans="3:13" ht="24" x14ac:dyDescent="0.2">
      <c r="D7603" s="195"/>
      <c r="E7603" s="196"/>
      <c r="F7603" s="196"/>
      <c r="G7603" s="37" t="s">
        <v>15</v>
      </c>
      <c r="H7603" s="33" t="s">
        <v>436</v>
      </c>
      <c r="I7603" s="13" t="s">
        <v>437</v>
      </c>
      <c r="J7603" s="13" t="s">
        <v>438</v>
      </c>
      <c r="K7603" s="13" t="s">
        <v>439</v>
      </c>
      <c r="L7603" s="13" t="s">
        <v>440</v>
      </c>
      <c r="M7603" s="38" t="s">
        <v>18</v>
      </c>
    </row>
    <row r="7604" spans="3:13" x14ac:dyDescent="0.2">
      <c r="D7604" s="197"/>
      <c r="E7604" s="198"/>
      <c r="F7604" s="198"/>
      <c r="G7604" s="35"/>
      <c r="H7604" s="39"/>
      <c r="I7604" s="14"/>
      <c r="J7604" s="14"/>
      <c r="K7604" s="14"/>
      <c r="L7604" s="14"/>
      <c r="M7604" s="34"/>
    </row>
    <row r="7605" spans="3:13" x14ac:dyDescent="0.2">
      <c r="D7605" s="56"/>
      <c r="E7605" s="58" t="s">
        <v>15</v>
      </c>
      <c r="F7605" s="46"/>
      <c r="G7605" s="36">
        <v>1200</v>
      </c>
      <c r="H7605" s="17">
        <v>6</v>
      </c>
      <c r="I7605" s="17">
        <v>33</v>
      </c>
      <c r="J7605" s="17">
        <v>398</v>
      </c>
      <c r="K7605" s="17">
        <v>426</v>
      </c>
      <c r="L7605" s="17">
        <v>262</v>
      </c>
      <c r="M7605" s="47">
        <v>75</v>
      </c>
    </row>
    <row r="7606" spans="3:13" x14ac:dyDescent="0.2">
      <c r="D7606" s="199" t="s">
        <v>49</v>
      </c>
      <c r="E7606" s="22" t="s">
        <v>50</v>
      </c>
      <c r="F7606" s="21"/>
      <c r="G7606" s="19">
        <v>15</v>
      </c>
      <c r="H7606" s="27">
        <v>0</v>
      </c>
      <c r="I7606" s="3">
        <v>0</v>
      </c>
      <c r="J7606" s="3">
        <v>10</v>
      </c>
      <c r="K7606" s="3">
        <v>4</v>
      </c>
      <c r="L7606" s="3">
        <v>1</v>
      </c>
      <c r="M7606" s="26">
        <v>0</v>
      </c>
    </row>
    <row r="7607" spans="3:13" x14ac:dyDescent="0.2">
      <c r="D7607" s="200"/>
      <c r="E7607" s="4" t="s">
        <v>51</v>
      </c>
      <c r="F7607" s="5"/>
      <c r="G7607" s="6">
        <v>142</v>
      </c>
      <c r="H7607" s="8">
        <v>1</v>
      </c>
      <c r="I7607" s="1">
        <v>6</v>
      </c>
      <c r="J7607" s="1">
        <v>39</v>
      </c>
      <c r="K7607" s="1">
        <v>53</v>
      </c>
      <c r="L7607" s="1">
        <v>33</v>
      </c>
      <c r="M7607" s="9">
        <v>10</v>
      </c>
    </row>
    <row r="7608" spans="3:13" x14ac:dyDescent="0.2">
      <c r="D7608" s="200"/>
      <c r="E7608" s="4" t="s">
        <v>52</v>
      </c>
      <c r="F7608" s="5"/>
      <c r="G7608" s="6">
        <v>26</v>
      </c>
      <c r="H7608" s="8">
        <v>0</v>
      </c>
      <c r="I7608" s="1">
        <v>2</v>
      </c>
      <c r="J7608" s="1">
        <v>5</v>
      </c>
      <c r="K7608" s="1">
        <v>12</v>
      </c>
      <c r="L7608" s="1">
        <v>6</v>
      </c>
      <c r="M7608" s="9">
        <v>1</v>
      </c>
    </row>
    <row r="7609" spans="3:13" x14ac:dyDescent="0.2">
      <c r="D7609" s="200"/>
      <c r="E7609" s="4" t="s">
        <v>53</v>
      </c>
      <c r="F7609" s="5"/>
      <c r="G7609" s="6">
        <v>41</v>
      </c>
      <c r="H7609" s="8">
        <v>0</v>
      </c>
      <c r="I7609" s="1">
        <v>0</v>
      </c>
      <c r="J7609" s="1">
        <v>14</v>
      </c>
      <c r="K7609" s="1">
        <v>13</v>
      </c>
      <c r="L7609" s="1">
        <v>12</v>
      </c>
      <c r="M7609" s="9">
        <v>2</v>
      </c>
    </row>
    <row r="7610" spans="3:13" x14ac:dyDescent="0.2">
      <c r="D7610" s="200"/>
      <c r="E7610" s="4" t="s">
        <v>54</v>
      </c>
      <c r="F7610" s="5"/>
      <c r="G7610" s="6">
        <v>226</v>
      </c>
      <c r="H7610" s="8">
        <v>0</v>
      </c>
      <c r="I7610" s="1">
        <v>2</v>
      </c>
      <c r="J7610" s="1">
        <v>63</v>
      </c>
      <c r="K7610" s="1">
        <v>86</v>
      </c>
      <c r="L7610" s="1">
        <v>61</v>
      </c>
      <c r="M7610" s="9">
        <v>14</v>
      </c>
    </row>
    <row r="7611" spans="3:13" x14ac:dyDescent="0.2">
      <c r="D7611" s="200"/>
      <c r="E7611" s="4" t="s">
        <v>55</v>
      </c>
      <c r="F7611" s="5"/>
      <c r="G7611" s="6">
        <v>125</v>
      </c>
      <c r="H7611" s="8">
        <v>1</v>
      </c>
      <c r="I7611" s="1">
        <v>2</v>
      </c>
      <c r="J7611" s="1">
        <v>43</v>
      </c>
      <c r="K7611" s="1">
        <v>44</v>
      </c>
      <c r="L7611" s="1">
        <v>31</v>
      </c>
      <c r="M7611" s="9">
        <v>4</v>
      </c>
    </row>
    <row r="7612" spans="3:13" x14ac:dyDescent="0.2">
      <c r="D7612" s="200"/>
      <c r="E7612" s="4" t="s">
        <v>56</v>
      </c>
      <c r="F7612" s="5"/>
      <c r="G7612" s="6">
        <v>190</v>
      </c>
      <c r="H7612" s="8">
        <v>0</v>
      </c>
      <c r="I7612" s="1">
        <v>6</v>
      </c>
      <c r="J7612" s="1">
        <v>58</v>
      </c>
      <c r="K7612" s="1">
        <v>75</v>
      </c>
      <c r="L7612" s="1">
        <v>38</v>
      </c>
      <c r="M7612" s="9">
        <v>13</v>
      </c>
    </row>
    <row r="7613" spans="3:13" x14ac:dyDescent="0.2">
      <c r="D7613" s="200"/>
      <c r="E7613" s="4" t="s">
        <v>57</v>
      </c>
      <c r="F7613" s="5"/>
      <c r="G7613" s="6">
        <v>185</v>
      </c>
      <c r="H7613" s="8">
        <v>0</v>
      </c>
      <c r="I7613" s="1">
        <v>6</v>
      </c>
      <c r="J7613" s="1">
        <v>84</v>
      </c>
      <c r="K7613" s="1">
        <v>61</v>
      </c>
      <c r="L7613" s="1">
        <v>26</v>
      </c>
      <c r="M7613" s="9">
        <v>8</v>
      </c>
    </row>
    <row r="7614" spans="3:13" x14ac:dyDescent="0.2">
      <c r="D7614" s="200"/>
      <c r="E7614" s="4" t="s">
        <v>58</v>
      </c>
      <c r="F7614" s="5"/>
      <c r="G7614" s="6">
        <v>113</v>
      </c>
      <c r="H7614" s="8">
        <v>3</v>
      </c>
      <c r="I7614" s="1">
        <v>4</v>
      </c>
      <c r="J7614" s="1">
        <v>33</v>
      </c>
      <c r="K7614" s="1">
        <v>39</v>
      </c>
      <c r="L7614" s="1">
        <v>30</v>
      </c>
      <c r="M7614" s="9">
        <v>4</v>
      </c>
    </row>
    <row r="7615" spans="3:13" x14ac:dyDescent="0.2">
      <c r="D7615" s="200"/>
      <c r="E7615" s="4" t="s">
        <v>59</v>
      </c>
      <c r="F7615" s="5"/>
      <c r="G7615" s="6">
        <v>136</v>
      </c>
      <c r="H7615" s="8">
        <v>1</v>
      </c>
      <c r="I7615" s="1">
        <v>5</v>
      </c>
      <c r="J7615" s="1">
        <v>49</v>
      </c>
      <c r="K7615" s="1">
        <v>38</v>
      </c>
      <c r="L7615" s="1">
        <v>24</v>
      </c>
      <c r="M7615" s="9">
        <v>19</v>
      </c>
    </row>
    <row r="7616" spans="3:13" x14ac:dyDescent="0.2">
      <c r="D7616" s="199" t="s">
        <v>60</v>
      </c>
      <c r="E7616" s="22" t="s">
        <v>61</v>
      </c>
      <c r="F7616" s="21"/>
      <c r="G7616" s="19">
        <v>205</v>
      </c>
      <c r="H7616" s="27">
        <v>1</v>
      </c>
      <c r="I7616" s="3">
        <v>7</v>
      </c>
      <c r="J7616" s="3">
        <v>85</v>
      </c>
      <c r="K7616" s="3">
        <v>60</v>
      </c>
      <c r="L7616" s="3">
        <v>38</v>
      </c>
      <c r="M7616" s="26">
        <v>14</v>
      </c>
    </row>
    <row r="7617" spans="2:13" x14ac:dyDescent="0.2">
      <c r="D7617" s="200"/>
      <c r="E7617" s="4" t="s">
        <v>62</v>
      </c>
      <c r="F7617" s="5"/>
      <c r="G7617" s="6">
        <v>160</v>
      </c>
      <c r="H7617" s="8">
        <v>1</v>
      </c>
      <c r="I7617" s="1">
        <v>4</v>
      </c>
      <c r="J7617" s="1">
        <v>53</v>
      </c>
      <c r="K7617" s="1">
        <v>65</v>
      </c>
      <c r="L7617" s="1">
        <v>31</v>
      </c>
      <c r="M7617" s="9">
        <v>6</v>
      </c>
    </row>
    <row r="7618" spans="2:13" x14ac:dyDescent="0.2">
      <c r="D7618" s="200"/>
      <c r="E7618" s="4" t="s">
        <v>63</v>
      </c>
      <c r="F7618" s="5"/>
      <c r="G7618" s="6">
        <v>121</v>
      </c>
      <c r="H7618" s="8">
        <v>0</v>
      </c>
      <c r="I7618" s="1">
        <v>2</v>
      </c>
      <c r="J7618" s="1">
        <v>32</v>
      </c>
      <c r="K7618" s="1">
        <v>45</v>
      </c>
      <c r="L7618" s="1">
        <v>38</v>
      </c>
      <c r="M7618" s="9">
        <v>4</v>
      </c>
    </row>
    <row r="7619" spans="2:13" x14ac:dyDescent="0.2">
      <c r="D7619" s="200"/>
      <c r="E7619" s="4" t="s">
        <v>64</v>
      </c>
      <c r="F7619" s="5"/>
      <c r="G7619" s="6">
        <v>124</v>
      </c>
      <c r="H7619" s="8">
        <v>0</v>
      </c>
      <c r="I7619" s="1">
        <v>3</v>
      </c>
      <c r="J7619" s="1">
        <v>45</v>
      </c>
      <c r="K7619" s="1">
        <v>41</v>
      </c>
      <c r="L7619" s="1">
        <v>33</v>
      </c>
      <c r="M7619" s="9">
        <v>2</v>
      </c>
    </row>
    <row r="7620" spans="2:13" x14ac:dyDescent="0.2">
      <c r="D7620" s="200"/>
      <c r="E7620" s="4" t="s">
        <v>65</v>
      </c>
      <c r="F7620" s="5"/>
      <c r="G7620" s="6">
        <v>109</v>
      </c>
      <c r="H7620" s="8">
        <v>0</v>
      </c>
      <c r="I7620" s="1">
        <v>2</v>
      </c>
      <c r="J7620" s="1">
        <v>34</v>
      </c>
      <c r="K7620" s="1">
        <v>35</v>
      </c>
      <c r="L7620" s="1">
        <v>22</v>
      </c>
      <c r="M7620" s="9">
        <v>16</v>
      </c>
    </row>
    <row r="7621" spans="2:13" x14ac:dyDescent="0.2">
      <c r="D7621" s="200"/>
      <c r="E7621" s="4" t="s">
        <v>66</v>
      </c>
      <c r="F7621" s="5"/>
      <c r="G7621" s="6">
        <v>104</v>
      </c>
      <c r="H7621" s="8">
        <v>0</v>
      </c>
      <c r="I7621" s="1">
        <v>3</v>
      </c>
      <c r="J7621" s="1">
        <v>27</v>
      </c>
      <c r="K7621" s="1">
        <v>44</v>
      </c>
      <c r="L7621" s="1">
        <v>24</v>
      </c>
      <c r="M7621" s="9">
        <v>6</v>
      </c>
    </row>
    <row r="7622" spans="2:13" x14ac:dyDescent="0.2">
      <c r="D7622" s="200"/>
      <c r="E7622" s="4" t="s">
        <v>67</v>
      </c>
      <c r="F7622" s="5"/>
      <c r="G7622" s="6">
        <v>139</v>
      </c>
      <c r="H7622" s="8">
        <v>3</v>
      </c>
      <c r="I7622" s="1">
        <v>3</v>
      </c>
      <c r="J7622" s="1">
        <v>44</v>
      </c>
      <c r="K7622" s="1">
        <v>45</v>
      </c>
      <c r="L7622" s="1">
        <v>38</v>
      </c>
      <c r="M7622" s="9">
        <v>6</v>
      </c>
    </row>
    <row r="7623" spans="2:13" x14ac:dyDescent="0.2">
      <c r="D7623" s="200"/>
      <c r="E7623" s="4" t="s">
        <v>68</v>
      </c>
      <c r="F7623" s="5"/>
      <c r="G7623" s="6">
        <v>48</v>
      </c>
      <c r="H7623" s="8">
        <v>0</v>
      </c>
      <c r="I7623" s="1">
        <v>1</v>
      </c>
      <c r="J7623" s="1">
        <v>16</v>
      </c>
      <c r="K7623" s="1">
        <v>23</v>
      </c>
      <c r="L7623" s="1">
        <v>7</v>
      </c>
      <c r="M7623" s="9">
        <v>1</v>
      </c>
    </row>
    <row r="7624" spans="2:13" x14ac:dyDescent="0.2">
      <c r="D7624" s="200"/>
      <c r="E7624" s="4" t="s">
        <v>69</v>
      </c>
      <c r="F7624" s="5"/>
      <c r="G7624" s="6">
        <v>37</v>
      </c>
      <c r="H7624" s="8">
        <v>0</v>
      </c>
      <c r="I7624" s="1">
        <v>4</v>
      </c>
      <c r="J7624" s="1">
        <v>12</v>
      </c>
      <c r="K7624" s="1">
        <v>15</v>
      </c>
      <c r="L7624" s="1">
        <v>5</v>
      </c>
      <c r="M7624" s="9">
        <v>1</v>
      </c>
    </row>
    <row r="7625" spans="2:13" x14ac:dyDescent="0.2">
      <c r="D7625" s="93" t="s">
        <v>70</v>
      </c>
      <c r="E7625" s="89" t="s">
        <v>18</v>
      </c>
      <c r="F7625" s="92"/>
      <c r="G7625" s="94">
        <v>0</v>
      </c>
      <c r="H7625" s="122">
        <v>0</v>
      </c>
      <c r="I7625" s="63">
        <v>0</v>
      </c>
      <c r="J7625" s="63">
        <v>0</v>
      </c>
      <c r="K7625" s="63">
        <v>0</v>
      </c>
      <c r="L7625" s="63">
        <v>0</v>
      </c>
      <c r="M7625" s="121">
        <v>0</v>
      </c>
    </row>
    <row r="7627" spans="2:13" x14ac:dyDescent="0.2">
      <c r="B7627" s="40" t="str">
        <f xml:space="preserve"> HYPERLINK("#'目次'!B321", "[315]")</f>
        <v>[315]</v>
      </c>
      <c r="C7627" s="23" t="s">
        <v>458</v>
      </c>
    </row>
    <row r="7630" spans="2:13" x14ac:dyDescent="0.2">
      <c r="C7630" s="23" t="s">
        <v>73</v>
      </c>
    </row>
    <row r="7631" spans="2:13" ht="24" x14ac:dyDescent="0.2">
      <c r="D7631" s="195"/>
      <c r="E7631" s="196"/>
      <c r="F7631" s="196"/>
      <c r="G7631" s="37" t="s">
        <v>15</v>
      </c>
      <c r="H7631" s="33" t="s">
        <v>436</v>
      </c>
      <c r="I7631" s="13" t="s">
        <v>437</v>
      </c>
      <c r="J7631" s="13" t="s">
        <v>438</v>
      </c>
      <c r="K7631" s="13" t="s">
        <v>439</v>
      </c>
      <c r="L7631" s="13" t="s">
        <v>440</v>
      </c>
      <c r="M7631" s="38" t="s">
        <v>18</v>
      </c>
    </row>
    <row r="7632" spans="2:13" x14ac:dyDescent="0.2">
      <c r="D7632" s="197"/>
      <c r="E7632" s="198"/>
      <c r="F7632" s="198"/>
      <c r="G7632" s="35"/>
      <c r="H7632" s="39"/>
      <c r="I7632" s="14"/>
      <c r="J7632" s="14"/>
      <c r="K7632" s="14"/>
      <c r="L7632" s="14"/>
      <c r="M7632" s="34"/>
    </row>
    <row r="7633" spans="4:13" x14ac:dyDescent="0.2">
      <c r="D7633" s="56"/>
      <c r="E7633" s="58" t="s">
        <v>15</v>
      </c>
      <c r="F7633" s="46"/>
      <c r="G7633" s="36">
        <v>1200</v>
      </c>
      <c r="H7633" s="17">
        <v>6</v>
      </c>
      <c r="I7633" s="17">
        <v>33</v>
      </c>
      <c r="J7633" s="17">
        <v>398</v>
      </c>
      <c r="K7633" s="17">
        <v>426</v>
      </c>
      <c r="L7633" s="17">
        <v>262</v>
      </c>
      <c r="M7633" s="47">
        <v>75</v>
      </c>
    </row>
    <row r="7634" spans="4:13" x14ac:dyDescent="0.2">
      <c r="D7634" s="199" t="s">
        <v>74</v>
      </c>
      <c r="E7634" s="22" t="s">
        <v>75</v>
      </c>
      <c r="F7634" s="21"/>
      <c r="G7634" s="19">
        <v>592</v>
      </c>
      <c r="H7634" s="27">
        <v>3</v>
      </c>
      <c r="I7634" s="3">
        <v>9</v>
      </c>
      <c r="J7634" s="3">
        <v>178</v>
      </c>
      <c r="K7634" s="3">
        <v>212</v>
      </c>
      <c r="L7634" s="3">
        <v>151</v>
      </c>
      <c r="M7634" s="26">
        <v>39</v>
      </c>
    </row>
    <row r="7635" spans="4:13" x14ac:dyDescent="0.2">
      <c r="D7635" s="200"/>
      <c r="E7635" s="4" t="s">
        <v>34</v>
      </c>
      <c r="F7635" s="5"/>
      <c r="G7635" s="6">
        <v>37</v>
      </c>
      <c r="H7635" s="8">
        <v>1</v>
      </c>
      <c r="I7635" s="1">
        <v>2</v>
      </c>
      <c r="J7635" s="1">
        <v>12</v>
      </c>
      <c r="K7635" s="1">
        <v>11</v>
      </c>
      <c r="L7635" s="1">
        <v>9</v>
      </c>
      <c r="M7635" s="9">
        <v>2</v>
      </c>
    </row>
    <row r="7636" spans="4:13" x14ac:dyDescent="0.2">
      <c r="D7636" s="200"/>
      <c r="E7636" s="4" t="s">
        <v>35</v>
      </c>
      <c r="F7636" s="5"/>
      <c r="G7636" s="6">
        <v>75</v>
      </c>
      <c r="H7636" s="8">
        <v>0</v>
      </c>
      <c r="I7636" s="1">
        <v>0</v>
      </c>
      <c r="J7636" s="1">
        <v>22</v>
      </c>
      <c r="K7636" s="1">
        <v>27</v>
      </c>
      <c r="L7636" s="1">
        <v>21</v>
      </c>
      <c r="M7636" s="9">
        <v>5</v>
      </c>
    </row>
    <row r="7637" spans="4:13" x14ac:dyDescent="0.2">
      <c r="D7637" s="200"/>
      <c r="E7637" s="4" t="s">
        <v>36</v>
      </c>
      <c r="F7637" s="5"/>
      <c r="G7637" s="6">
        <v>95</v>
      </c>
      <c r="H7637" s="8">
        <v>0</v>
      </c>
      <c r="I7637" s="1">
        <v>1</v>
      </c>
      <c r="J7637" s="1">
        <v>23</v>
      </c>
      <c r="K7637" s="1">
        <v>41</v>
      </c>
      <c r="L7637" s="1">
        <v>26</v>
      </c>
      <c r="M7637" s="9">
        <v>4</v>
      </c>
    </row>
    <row r="7638" spans="4:13" x14ac:dyDescent="0.2">
      <c r="D7638" s="200"/>
      <c r="E7638" s="4" t="s">
        <v>37</v>
      </c>
      <c r="F7638" s="5"/>
      <c r="G7638" s="6">
        <v>111</v>
      </c>
      <c r="H7638" s="8">
        <v>0</v>
      </c>
      <c r="I7638" s="1">
        <v>1</v>
      </c>
      <c r="J7638" s="1">
        <v>35</v>
      </c>
      <c r="K7638" s="1">
        <v>41</v>
      </c>
      <c r="L7638" s="1">
        <v>27</v>
      </c>
      <c r="M7638" s="9">
        <v>7</v>
      </c>
    </row>
    <row r="7639" spans="4:13" x14ac:dyDescent="0.2">
      <c r="D7639" s="200"/>
      <c r="E7639" s="4" t="s">
        <v>38</v>
      </c>
      <c r="F7639" s="5"/>
      <c r="G7639" s="6">
        <v>93</v>
      </c>
      <c r="H7639" s="8">
        <v>0</v>
      </c>
      <c r="I7639" s="1">
        <v>2</v>
      </c>
      <c r="J7639" s="1">
        <v>25</v>
      </c>
      <c r="K7639" s="1">
        <v>32</v>
      </c>
      <c r="L7639" s="1">
        <v>28</v>
      </c>
      <c r="M7639" s="9">
        <v>6</v>
      </c>
    </row>
    <row r="7640" spans="4:13" x14ac:dyDescent="0.2">
      <c r="D7640" s="200"/>
      <c r="E7640" s="4" t="s">
        <v>39</v>
      </c>
      <c r="F7640" s="5"/>
      <c r="G7640" s="6">
        <v>109</v>
      </c>
      <c r="H7640" s="8">
        <v>2</v>
      </c>
      <c r="I7640" s="1">
        <v>0</v>
      </c>
      <c r="J7640" s="1">
        <v>37</v>
      </c>
      <c r="K7640" s="1">
        <v>36</v>
      </c>
      <c r="L7640" s="1">
        <v>25</v>
      </c>
      <c r="M7640" s="9">
        <v>9</v>
      </c>
    </row>
    <row r="7641" spans="4:13" x14ac:dyDescent="0.2">
      <c r="D7641" s="200"/>
      <c r="E7641" s="4" t="s">
        <v>40</v>
      </c>
      <c r="F7641" s="5"/>
      <c r="G7641" s="6">
        <v>72</v>
      </c>
      <c r="H7641" s="8">
        <v>0</v>
      </c>
      <c r="I7641" s="1">
        <v>3</v>
      </c>
      <c r="J7641" s="1">
        <v>24</v>
      </c>
      <c r="K7641" s="1">
        <v>24</v>
      </c>
      <c r="L7641" s="1">
        <v>15</v>
      </c>
      <c r="M7641" s="9">
        <v>6</v>
      </c>
    </row>
    <row r="7642" spans="4:13" x14ac:dyDescent="0.2">
      <c r="D7642" s="199" t="s">
        <v>76</v>
      </c>
      <c r="E7642" s="22" t="s">
        <v>77</v>
      </c>
      <c r="F7642" s="21"/>
      <c r="G7642" s="19">
        <v>608</v>
      </c>
      <c r="H7642" s="27">
        <v>3</v>
      </c>
      <c r="I7642" s="3">
        <v>24</v>
      </c>
      <c r="J7642" s="3">
        <v>220</v>
      </c>
      <c r="K7642" s="3">
        <v>214</v>
      </c>
      <c r="L7642" s="3">
        <v>111</v>
      </c>
      <c r="M7642" s="26">
        <v>36</v>
      </c>
    </row>
    <row r="7643" spans="4:13" x14ac:dyDescent="0.2">
      <c r="D7643" s="200"/>
      <c r="E7643" s="4" t="s">
        <v>34</v>
      </c>
      <c r="F7643" s="5"/>
      <c r="G7643" s="6">
        <v>37</v>
      </c>
      <c r="H7643" s="8">
        <v>2</v>
      </c>
      <c r="I7643" s="1">
        <v>0</v>
      </c>
      <c r="J7643" s="1">
        <v>11</v>
      </c>
      <c r="K7643" s="1">
        <v>14</v>
      </c>
      <c r="L7643" s="1">
        <v>10</v>
      </c>
      <c r="M7643" s="9">
        <v>0</v>
      </c>
    </row>
    <row r="7644" spans="4:13" x14ac:dyDescent="0.2">
      <c r="D7644" s="200"/>
      <c r="E7644" s="4" t="s">
        <v>35</v>
      </c>
      <c r="F7644" s="5"/>
      <c r="G7644" s="6">
        <v>73</v>
      </c>
      <c r="H7644" s="8">
        <v>0</v>
      </c>
      <c r="I7644" s="1">
        <v>4</v>
      </c>
      <c r="J7644" s="1">
        <v>29</v>
      </c>
      <c r="K7644" s="1">
        <v>25</v>
      </c>
      <c r="L7644" s="1">
        <v>12</v>
      </c>
      <c r="M7644" s="9">
        <v>3</v>
      </c>
    </row>
    <row r="7645" spans="4:13" x14ac:dyDescent="0.2">
      <c r="D7645" s="200"/>
      <c r="E7645" s="4" t="s">
        <v>36</v>
      </c>
      <c r="F7645" s="5"/>
      <c r="G7645" s="6">
        <v>92</v>
      </c>
      <c r="H7645" s="8">
        <v>0</v>
      </c>
      <c r="I7645" s="1">
        <v>0</v>
      </c>
      <c r="J7645" s="1">
        <v>29</v>
      </c>
      <c r="K7645" s="1">
        <v>37</v>
      </c>
      <c r="L7645" s="1">
        <v>23</v>
      </c>
      <c r="M7645" s="9">
        <v>3</v>
      </c>
    </row>
    <row r="7646" spans="4:13" x14ac:dyDescent="0.2">
      <c r="D7646" s="200"/>
      <c r="E7646" s="4" t="s">
        <v>37</v>
      </c>
      <c r="F7646" s="5"/>
      <c r="G7646" s="6">
        <v>110</v>
      </c>
      <c r="H7646" s="8">
        <v>1</v>
      </c>
      <c r="I7646" s="1">
        <v>1</v>
      </c>
      <c r="J7646" s="1">
        <v>36</v>
      </c>
      <c r="K7646" s="1">
        <v>42</v>
      </c>
      <c r="L7646" s="1">
        <v>26</v>
      </c>
      <c r="M7646" s="9">
        <v>4</v>
      </c>
    </row>
    <row r="7647" spans="4:13" x14ac:dyDescent="0.2">
      <c r="D7647" s="200"/>
      <c r="E7647" s="4" t="s">
        <v>38</v>
      </c>
      <c r="F7647" s="5"/>
      <c r="G7647" s="6">
        <v>93</v>
      </c>
      <c r="H7647" s="8">
        <v>0</v>
      </c>
      <c r="I7647" s="1">
        <v>6</v>
      </c>
      <c r="J7647" s="1">
        <v>36</v>
      </c>
      <c r="K7647" s="1">
        <v>26</v>
      </c>
      <c r="L7647" s="1">
        <v>18</v>
      </c>
      <c r="M7647" s="9">
        <v>7</v>
      </c>
    </row>
    <row r="7648" spans="4:13" x14ac:dyDescent="0.2">
      <c r="D7648" s="200"/>
      <c r="E7648" s="4" t="s">
        <v>39</v>
      </c>
      <c r="F7648" s="5"/>
      <c r="G7648" s="6">
        <v>114</v>
      </c>
      <c r="H7648" s="8">
        <v>0</v>
      </c>
      <c r="I7648" s="1">
        <v>7</v>
      </c>
      <c r="J7648" s="1">
        <v>40</v>
      </c>
      <c r="K7648" s="1">
        <v>43</v>
      </c>
      <c r="L7648" s="1">
        <v>14</v>
      </c>
      <c r="M7648" s="9">
        <v>10</v>
      </c>
    </row>
    <row r="7649" spans="2:13" x14ac:dyDescent="0.2">
      <c r="D7649" s="201"/>
      <c r="E7649" s="57" t="s">
        <v>40</v>
      </c>
      <c r="F7649" s="59"/>
      <c r="G7649" s="55">
        <v>89</v>
      </c>
      <c r="H7649" s="77">
        <v>0</v>
      </c>
      <c r="I7649" s="32">
        <v>6</v>
      </c>
      <c r="J7649" s="32">
        <v>39</v>
      </c>
      <c r="K7649" s="32">
        <v>27</v>
      </c>
      <c r="L7649" s="32">
        <v>8</v>
      </c>
      <c r="M7649" s="80">
        <v>9</v>
      </c>
    </row>
    <row r="7651" spans="2:13" x14ac:dyDescent="0.2">
      <c r="B7651" s="40" t="str">
        <f xml:space="preserve"> HYPERLINK("#'目次'!B322", "[316]")</f>
        <v>[316]</v>
      </c>
      <c r="C7651" s="23" t="s">
        <v>458</v>
      </c>
    </row>
    <row r="7654" spans="2:13" x14ac:dyDescent="0.2">
      <c r="C7654" s="23" t="s">
        <v>80</v>
      </c>
    </row>
    <row r="7655" spans="2:13" ht="24" x14ac:dyDescent="0.2">
      <c r="E7655" s="195"/>
      <c r="F7655" s="196"/>
      <c r="G7655" s="37" t="s">
        <v>15</v>
      </c>
      <c r="H7655" s="33" t="s">
        <v>436</v>
      </c>
      <c r="I7655" s="13" t="s">
        <v>437</v>
      </c>
      <c r="J7655" s="13" t="s">
        <v>438</v>
      </c>
      <c r="K7655" s="13" t="s">
        <v>439</v>
      </c>
      <c r="L7655" s="13" t="s">
        <v>440</v>
      </c>
      <c r="M7655" s="38" t="s">
        <v>18</v>
      </c>
    </row>
    <row r="7656" spans="2:13" x14ac:dyDescent="0.2">
      <c r="E7656" s="197"/>
      <c r="F7656" s="198"/>
      <c r="G7656" s="35"/>
      <c r="H7656" s="39"/>
      <c r="I7656" s="14"/>
      <c r="J7656" s="14"/>
      <c r="K7656" s="14"/>
      <c r="L7656" s="14"/>
      <c r="M7656" s="34"/>
    </row>
    <row r="7657" spans="2:13" x14ac:dyDescent="0.2">
      <c r="E7657" s="91" t="s">
        <v>15</v>
      </c>
      <c r="F7657" s="46"/>
      <c r="G7657" s="36">
        <v>1200</v>
      </c>
      <c r="H7657" s="17">
        <v>6</v>
      </c>
      <c r="I7657" s="17">
        <v>33</v>
      </c>
      <c r="J7657" s="17">
        <v>398</v>
      </c>
      <c r="K7657" s="17">
        <v>426</v>
      </c>
      <c r="L7657" s="17">
        <v>262</v>
      </c>
      <c r="M7657" s="47">
        <v>75</v>
      </c>
    </row>
    <row r="7658" spans="2:13" x14ac:dyDescent="0.2">
      <c r="E7658" s="4" t="s">
        <v>81</v>
      </c>
      <c r="F7658" s="5"/>
      <c r="G7658" s="19">
        <v>48</v>
      </c>
      <c r="H7658" s="27">
        <v>1</v>
      </c>
      <c r="I7658" s="3">
        <v>3</v>
      </c>
      <c r="J7658" s="3">
        <v>10</v>
      </c>
      <c r="K7658" s="3">
        <v>21</v>
      </c>
      <c r="L7658" s="3">
        <v>8</v>
      </c>
      <c r="M7658" s="26">
        <v>5</v>
      </c>
    </row>
    <row r="7659" spans="2:13" x14ac:dyDescent="0.2">
      <c r="E7659" s="4" t="s">
        <v>82</v>
      </c>
      <c r="F7659" s="5"/>
      <c r="G7659" s="6">
        <v>84</v>
      </c>
      <c r="H7659" s="8">
        <v>0</v>
      </c>
      <c r="I7659" s="1">
        <v>0</v>
      </c>
      <c r="J7659" s="1">
        <v>28</v>
      </c>
      <c r="K7659" s="1">
        <v>28</v>
      </c>
      <c r="L7659" s="1">
        <v>19</v>
      </c>
      <c r="M7659" s="9">
        <v>9</v>
      </c>
    </row>
    <row r="7660" spans="2:13" x14ac:dyDescent="0.2">
      <c r="E7660" s="4" t="s">
        <v>83</v>
      </c>
      <c r="F7660" s="5"/>
      <c r="G7660" s="6">
        <v>462</v>
      </c>
      <c r="H7660" s="8">
        <v>2</v>
      </c>
      <c r="I7660" s="1">
        <v>13</v>
      </c>
      <c r="J7660" s="1">
        <v>155</v>
      </c>
      <c r="K7660" s="1">
        <v>170</v>
      </c>
      <c r="L7660" s="1">
        <v>93</v>
      </c>
      <c r="M7660" s="9">
        <v>29</v>
      </c>
    </row>
    <row r="7661" spans="2:13" x14ac:dyDescent="0.2">
      <c r="E7661" s="4" t="s">
        <v>84</v>
      </c>
      <c r="F7661" s="5"/>
      <c r="G7661" s="6">
        <v>30</v>
      </c>
      <c r="H7661" s="8">
        <v>0</v>
      </c>
      <c r="I7661" s="1">
        <v>1</v>
      </c>
      <c r="J7661" s="1">
        <v>15</v>
      </c>
      <c r="K7661" s="1">
        <v>5</v>
      </c>
      <c r="L7661" s="1">
        <v>9</v>
      </c>
      <c r="M7661" s="9">
        <v>0</v>
      </c>
    </row>
    <row r="7662" spans="2:13" x14ac:dyDescent="0.2">
      <c r="E7662" s="4" t="s">
        <v>85</v>
      </c>
      <c r="F7662" s="5"/>
      <c r="G7662" s="6">
        <v>144</v>
      </c>
      <c r="H7662" s="8">
        <v>0</v>
      </c>
      <c r="I7662" s="1">
        <v>5</v>
      </c>
      <c r="J7662" s="1">
        <v>40</v>
      </c>
      <c r="K7662" s="1">
        <v>55</v>
      </c>
      <c r="L7662" s="1">
        <v>34</v>
      </c>
      <c r="M7662" s="9">
        <v>10</v>
      </c>
    </row>
    <row r="7663" spans="2:13" x14ac:dyDescent="0.2">
      <c r="E7663" s="4" t="s">
        <v>86</v>
      </c>
      <c r="F7663" s="5"/>
      <c r="G7663" s="6">
        <v>192</v>
      </c>
      <c r="H7663" s="8">
        <v>1</v>
      </c>
      <c r="I7663" s="1">
        <v>5</v>
      </c>
      <c r="J7663" s="1">
        <v>72</v>
      </c>
      <c r="K7663" s="1">
        <v>60</v>
      </c>
      <c r="L7663" s="1">
        <v>44</v>
      </c>
      <c r="M7663" s="9">
        <v>10</v>
      </c>
    </row>
    <row r="7664" spans="2:13" x14ac:dyDescent="0.2">
      <c r="E7664" s="4" t="s">
        <v>87</v>
      </c>
      <c r="F7664" s="5"/>
      <c r="G7664" s="6">
        <v>72</v>
      </c>
      <c r="H7664" s="8">
        <v>0</v>
      </c>
      <c r="I7664" s="1">
        <v>0</v>
      </c>
      <c r="J7664" s="1">
        <v>24</v>
      </c>
      <c r="K7664" s="1">
        <v>28</v>
      </c>
      <c r="L7664" s="1">
        <v>14</v>
      </c>
      <c r="M7664" s="9">
        <v>6</v>
      </c>
    </row>
    <row r="7665" spans="2:13" x14ac:dyDescent="0.2">
      <c r="E7665" s="4" t="s">
        <v>88</v>
      </c>
      <c r="F7665" s="5"/>
      <c r="G7665" s="6">
        <v>36</v>
      </c>
      <c r="H7665" s="8">
        <v>0</v>
      </c>
      <c r="I7665" s="1">
        <v>0</v>
      </c>
      <c r="J7665" s="1">
        <v>12</v>
      </c>
      <c r="K7665" s="1">
        <v>12</v>
      </c>
      <c r="L7665" s="1">
        <v>11</v>
      </c>
      <c r="M7665" s="9">
        <v>1</v>
      </c>
    </row>
    <row r="7666" spans="2:13" x14ac:dyDescent="0.2">
      <c r="E7666" s="4" t="s">
        <v>89</v>
      </c>
      <c r="F7666" s="5"/>
      <c r="G7666" s="6">
        <v>66</v>
      </c>
      <c r="H7666" s="8">
        <v>2</v>
      </c>
      <c r="I7666" s="1">
        <v>2</v>
      </c>
      <c r="J7666" s="1">
        <v>22</v>
      </c>
      <c r="K7666" s="1">
        <v>24</v>
      </c>
      <c r="L7666" s="1">
        <v>12</v>
      </c>
      <c r="M7666" s="9">
        <v>4</v>
      </c>
    </row>
    <row r="7667" spans="2:13" x14ac:dyDescent="0.2">
      <c r="E7667" s="4" t="s">
        <v>90</v>
      </c>
      <c r="F7667" s="5"/>
      <c r="G7667" s="6">
        <v>54</v>
      </c>
      <c r="H7667" s="8">
        <v>0</v>
      </c>
      <c r="I7667" s="1">
        <v>4</v>
      </c>
      <c r="J7667" s="1">
        <v>14</v>
      </c>
      <c r="K7667" s="1">
        <v>20</v>
      </c>
      <c r="L7667" s="1">
        <v>15</v>
      </c>
      <c r="M7667" s="9">
        <v>1</v>
      </c>
    </row>
    <row r="7668" spans="2:13" x14ac:dyDescent="0.2">
      <c r="E7668" s="57" t="s">
        <v>91</v>
      </c>
      <c r="F7668" s="59"/>
      <c r="G7668" s="55">
        <v>12</v>
      </c>
      <c r="H7668" s="77">
        <v>0</v>
      </c>
      <c r="I7668" s="32">
        <v>0</v>
      </c>
      <c r="J7668" s="32">
        <v>6</v>
      </c>
      <c r="K7668" s="32">
        <v>3</v>
      </c>
      <c r="L7668" s="32">
        <v>3</v>
      </c>
      <c r="M7668" s="80">
        <v>0</v>
      </c>
    </row>
    <row r="7670" spans="2:13" x14ac:dyDescent="0.2">
      <c r="B7670" s="40" t="str">
        <f xml:space="preserve"> HYPERLINK("#'目次'!B323", "[317]")</f>
        <v>[317]</v>
      </c>
      <c r="C7670" s="23" t="s">
        <v>461</v>
      </c>
    </row>
    <row r="7673" spans="2:13" x14ac:dyDescent="0.2">
      <c r="C7673" s="23" t="s">
        <v>14</v>
      </c>
    </row>
    <row r="7674" spans="2:13" ht="24" x14ac:dyDescent="0.2">
      <c r="D7674" s="195"/>
      <c r="E7674" s="196"/>
      <c r="F7674" s="196"/>
      <c r="G7674" s="37" t="s">
        <v>15</v>
      </c>
      <c r="H7674" s="33" t="s">
        <v>436</v>
      </c>
      <c r="I7674" s="13" t="s">
        <v>437</v>
      </c>
      <c r="J7674" s="13" t="s">
        <v>438</v>
      </c>
      <c r="K7674" s="13" t="s">
        <v>439</v>
      </c>
      <c r="L7674" s="13" t="s">
        <v>440</v>
      </c>
      <c r="M7674" s="38" t="s">
        <v>18</v>
      </c>
    </row>
    <row r="7675" spans="2:13" x14ac:dyDescent="0.2">
      <c r="D7675" s="197"/>
      <c r="E7675" s="198"/>
      <c r="F7675" s="198"/>
      <c r="G7675" s="35"/>
      <c r="H7675" s="39"/>
      <c r="I7675" s="14"/>
      <c r="J7675" s="14"/>
      <c r="K7675" s="14"/>
      <c r="L7675" s="14"/>
      <c r="M7675" s="34"/>
    </row>
    <row r="7676" spans="2:13" x14ac:dyDescent="0.2">
      <c r="D7676" s="56"/>
      <c r="E7676" s="58" t="s">
        <v>15</v>
      </c>
      <c r="F7676" s="46"/>
      <c r="G7676" s="36">
        <v>1200</v>
      </c>
      <c r="H7676" s="17">
        <v>25</v>
      </c>
      <c r="I7676" s="17">
        <v>202</v>
      </c>
      <c r="J7676" s="17">
        <v>753</v>
      </c>
      <c r="K7676" s="17">
        <v>79</v>
      </c>
      <c r="L7676" s="17">
        <v>85</v>
      </c>
      <c r="M7676" s="47">
        <v>56</v>
      </c>
    </row>
    <row r="7677" spans="2:13" x14ac:dyDescent="0.2">
      <c r="D7677" s="199" t="s">
        <v>19</v>
      </c>
      <c r="E7677" s="22" t="s">
        <v>20</v>
      </c>
      <c r="F7677" s="21"/>
      <c r="G7677" s="19">
        <v>132</v>
      </c>
      <c r="H7677" s="27">
        <v>3</v>
      </c>
      <c r="I7677" s="3">
        <v>15</v>
      </c>
      <c r="J7677" s="3">
        <v>84</v>
      </c>
      <c r="K7677" s="3">
        <v>6</v>
      </c>
      <c r="L7677" s="3">
        <v>12</v>
      </c>
      <c r="M7677" s="26">
        <v>12</v>
      </c>
    </row>
    <row r="7678" spans="2:13" x14ac:dyDescent="0.2">
      <c r="D7678" s="200"/>
      <c r="E7678" s="4" t="s">
        <v>21</v>
      </c>
      <c r="F7678" s="5"/>
      <c r="G7678" s="6">
        <v>444</v>
      </c>
      <c r="H7678" s="8">
        <v>7</v>
      </c>
      <c r="I7678" s="1">
        <v>69</v>
      </c>
      <c r="J7678" s="1">
        <v>287</v>
      </c>
      <c r="K7678" s="1">
        <v>32</v>
      </c>
      <c r="L7678" s="1">
        <v>30</v>
      </c>
      <c r="M7678" s="9">
        <v>19</v>
      </c>
    </row>
    <row r="7679" spans="2:13" x14ac:dyDescent="0.2">
      <c r="D7679" s="200"/>
      <c r="E7679" s="4" t="s">
        <v>22</v>
      </c>
      <c r="F7679" s="5"/>
      <c r="G7679" s="6">
        <v>192</v>
      </c>
      <c r="H7679" s="8">
        <v>5</v>
      </c>
      <c r="I7679" s="1">
        <v>38</v>
      </c>
      <c r="J7679" s="1">
        <v>112</v>
      </c>
      <c r="K7679" s="1">
        <v>14</v>
      </c>
      <c r="L7679" s="1">
        <v>16</v>
      </c>
      <c r="M7679" s="9">
        <v>7</v>
      </c>
    </row>
    <row r="7680" spans="2:13" x14ac:dyDescent="0.2">
      <c r="D7680" s="200"/>
      <c r="E7680" s="4" t="s">
        <v>23</v>
      </c>
      <c r="F7680" s="5"/>
      <c r="G7680" s="6">
        <v>192</v>
      </c>
      <c r="H7680" s="8">
        <v>2</v>
      </c>
      <c r="I7680" s="1">
        <v>28</v>
      </c>
      <c r="J7680" s="1">
        <v>131</v>
      </c>
      <c r="K7680" s="1">
        <v>13</v>
      </c>
      <c r="L7680" s="1">
        <v>10</v>
      </c>
      <c r="M7680" s="9">
        <v>8</v>
      </c>
    </row>
    <row r="7681" spans="2:13" x14ac:dyDescent="0.2">
      <c r="D7681" s="200"/>
      <c r="E7681" s="4" t="s">
        <v>24</v>
      </c>
      <c r="F7681" s="5"/>
      <c r="G7681" s="6">
        <v>240</v>
      </c>
      <c r="H7681" s="8">
        <v>8</v>
      </c>
      <c r="I7681" s="1">
        <v>52</v>
      </c>
      <c r="J7681" s="1">
        <v>139</v>
      </c>
      <c r="K7681" s="1">
        <v>14</v>
      </c>
      <c r="L7681" s="1">
        <v>17</v>
      </c>
      <c r="M7681" s="9">
        <v>10</v>
      </c>
    </row>
    <row r="7682" spans="2:13" x14ac:dyDescent="0.2">
      <c r="D7682" s="199" t="s">
        <v>25</v>
      </c>
      <c r="E7682" s="22" t="s">
        <v>26</v>
      </c>
      <c r="F7682" s="21"/>
      <c r="G7682" s="19">
        <v>348</v>
      </c>
      <c r="H7682" s="27">
        <v>6</v>
      </c>
      <c r="I7682" s="3">
        <v>48</v>
      </c>
      <c r="J7682" s="3">
        <v>228</v>
      </c>
      <c r="K7682" s="3">
        <v>24</v>
      </c>
      <c r="L7682" s="3">
        <v>25</v>
      </c>
      <c r="M7682" s="26">
        <v>17</v>
      </c>
    </row>
    <row r="7683" spans="2:13" x14ac:dyDescent="0.2">
      <c r="D7683" s="200"/>
      <c r="E7683" s="4" t="s">
        <v>27</v>
      </c>
      <c r="F7683" s="5"/>
      <c r="G7683" s="6">
        <v>378</v>
      </c>
      <c r="H7683" s="8">
        <v>9</v>
      </c>
      <c r="I7683" s="1">
        <v>63</v>
      </c>
      <c r="J7683" s="1">
        <v>238</v>
      </c>
      <c r="K7683" s="1">
        <v>25</v>
      </c>
      <c r="L7683" s="1">
        <v>24</v>
      </c>
      <c r="M7683" s="9">
        <v>19</v>
      </c>
    </row>
    <row r="7684" spans="2:13" x14ac:dyDescent="0.2">
      <c r="D7684" s="200"/>
      <c r="E7684" s="4" t="s">
        <v>28</v>
      </c>
      <c r="F7684" s="5"/>
      <c r="G7684" s="6">
        <v>372</v>
      </c>
      <c r="H7684" s="8">
        <v>9</v>
      </c>
      <c r="I7684" s="1">
        <v>73</v>
      </c>
      <c r="J7684" s="1">
        <v>228</v>
      </c>
      <c r="K7684" s="1">
        <v>19</v>
      </c>
      <c r="L7684" s="1">
        <v>27</v>
      </c>
      <c r="M7684" s="9">
        <v>16</v>
      </c>
    </row>
    <row r="7685" spans="2:13" x14ac:dyDescent="0.2">
      <c r="D7685" s="200"/>
      <c r="E7685" s="4" t="s">
        <v>29</v>
      </c>
      <c r="F7685" s="5"/>
      <c r="G7685" s="6">
        <v>102</v>
      </c>
      <c r="H7685" s="8">
        <v>1</v>
      </c>
      <c r="I7685" s="1">
        <v>18</v>
      </c>
      <c r="J7685" s="1">
        <v>59</v>
      </c>
      <c r="K7685" s="1">
        <v>11</v>
      </c>
      <c r="L7685" s="1">
        <v>9</v>
      </c>
      <c r="M7685" s="9">
        <v>4</v>
      </c>
    </row>
    <row r="7686" spans="2:13" x14ac:dyDescent="0.2">
      <c r="D7686" s="199" t="s">
        <v>30</v>
      </c>
      <c r="E7686" s="22" t="s">
        <v>31</v>
      </c>
      <c r="F7686" s="21"/>
      <c r="G7686" s="19">
        <v>592</v>
      </c>
      <c r="H7686" s="27">
        <v>10</v>
      </c>
      <c r="I7686" s="3">
        <v>82</v>
      </c>
      <c r="J7686" s="3">
        <v>368</v>
      </c>
      <c r="K7686" s="3">
        <v>46</v>
      </c>
      <c r="L7686" s="3">
        <v>55</v>
      </c>
      <c r="M7686" s="26">
        <v>31</v>
      </c>
    </row>
    <row r="7687" spans="2:13" x14ac:dyDescent="0.2">
      <c r="D7687" s="200"/>
      <c r="E7687" s="4" t="s">
        <v>32</v>
      </c>
      <c r="F7687" s="5"/>
      <c r="G7687" s="6">
        <v>608</v>
      </c>
      <c r="H7687" s="8">
        <v>15</v>
      </c>
      <c r="I7687" s="1">
        <v>120</v>
      </c>
      <c r="J7687" s="1">
        <v>385</v>
      </c>
      <c r="K7687" s="1">
        <v>33</v>
      </c>
      <c r="L7687" s="1">
        <v>30</v>
      </c>
      <c r="M7687" s="9">
        <v>25</v>
      </c>
    </row>
    <row r="7688" spans="2:13" x14ac:dyDescent="0.2">
      <c r="D7688" s="199" t="s">
        <v>33</v>
      </c>
      <c r="E7688" s="22" t="s">
        <v>34</v>
      </c>
      <c r="F7688" s="21"/>
      <c r="G7688" s="19">
        <v>74</v>
      </c>
      <c r="H7688" s="27">
        <v>3</v>
      </c>
      <c r="I7688" s="3">
        <v>12</v>
      </c>
      <c r="J7688" s="3">
        <v>43</v>
      </c>
      <c r="K7688" s="3">
        <v>5</v>
      </c>
      <c r="L7688" s="3">
        <v>9</v>
      </c>
      <c r="M7688" s="26">
        <v>2</v>
      </c>
    </row>
    <row r="7689" spans="2:13" x14ac:dyDescent="0.2">
      <c r="D7689" s="200"/>
      <c r="E7689" s="4" t="s">
        <v>35</v>
      </c>
      <c r="F7689" s="5"/>
      <c r="G7689" s="6">
        <v>148</v>
      </c>
      <c r="H7689" s="8">
        <v>1</v>
      </c>
      <c r="I7689" s="1">
        <v>20</v>
      </c>
      <c r="J7689" s="1">
        <v>91</v>
      </c>
      <c r="K7689" s="1">
        <v>14</v>
      </c>
      <c r="L7689" s="1">
        <v>16</v>
      </c>
      <c r="M7689" s="9">
        <v>6</v>
      </c>
    </row>
    <row r="7690" spans="2:13" x14ac:dyDescent="0.2">
      <c r="D7690" s="200"/>
      <c r="E7690" s="4" t="s">
        <v>36</v>
      </c>
      <c r="F7690" s="5"/>
      <c r="G7690" s="6">
        <v>187</v>
      </c>
      <c r="H7690" s="8">
        <v>1</v>
      </c>
      <c r="I7690" s="1">
        <v>22</v>
      </c>
      <c r="J7690" s="1">
        <v>125</v>
      </c>
      <c r="K7690" s="1">
        <v>20</v>
      </c>
      <c r="L7690" s="1">
        <v>13</v>
      </c>
      <c r="M7690" s="9">
        <v>6</v>
      </c>
    </row>
    <row r="7691" spans="2:13" x14ac:dyDescent="0.2">
      <c r="D7691" s="200"/>
      <c r="E7691" s="4" t="s">
        <v>37</v>
      </c>
      <c r="F7691" s="5"/>
      <c r="G7691" s="6">
        <v>221</v>
      </c>
      <c r="H7691" s="8">
        <v>4</v>
      </c>
      <c r="I7691" s="1">
        <v>29</v>
      </c>
      <c r="J7691" s="1">
        <v>151</v>
      </c>
      <c r="K7691" s="1">
        <v>16</v>
      </c>
      <c r="L7691" s="1">
        <v>12</v>
      </c>
      <c r="M7691" s="9">
        <v>9</v>
      </c>
    </row>
    <row r="7692" spans="2:13" x14ac:dyDescent="0.2">
      <c r="D7692" s="200"/>
      <c r="E7692" s="4" t="s">
        <v>38</v>
      </c>
      <c r="F7692" s="5"/>
      <c r="G7692" s="6">
        <v>186</v>
      </c>
      <c r="H7692" s="8">
        <v>4</v>
      </c>
      <c r="I7692" s="1">
        <v>33</v>
      </c>
      <c r="J7692" s="1">
        <v>121</v>
      </c>
      <c r="K7692" s="1">
        <v>7</v>
      </c>
      <c r="L7692" s="1">
        <v>12</v>
      </c>
      <c r="M7692" s="9">
        <v>9</v>
      </c>
    </row>
    <row r="7693" spans="2:13" x14ac:dyDescent="0.2">
      <c r="D7693" s="200"/>
      <c r="E7693" s="4" t="s">
        <v>39</v>
      </c>
      <c r="F7693" s="5"/>
      <c r="G7693" s="6">
        <v>223</v>
      </c>
      <c r="H7693" s="8">
        <v>5</v>
      </c>
      <c r="I7693" s="1">
        <v>47</v>
      </c>
      <c r="J7693" s="1">
        <v>133</v>
      </c>
      <c r="K7693" s="1">
        <v>11</v>
      </c>
      <c r="L7693" s="1">
        <v>15</v>
      </c>
      <c r="M7693" s="9">
        <v>12</v>
      </c>
    </row>
    <row r="7694" spans="2:13" x14ac:dyDescent="0.2">
      <c r="D7694" s="201"/>
      <c r="E7694" s="57" t="s">
        <v>40</v>
      </c>
      <c r="F7694" s="59"/>
      <c r="G7694" s="55">
        <v>161</v>
      </c>
      <c r="H7694" s="77">
        <v>7</v>
      </c>
      <c r="I7694" s="32">
        <v>39</v>
      </c>
      <c r="J7694" s="32">
        <v>89</v>
      </c>
      <c r="K7694" s="32">
        <v>6</v>
      </c>
      <c r="L7694" s="32">
        <v>8</v>
      </c>
      <c r="M7694" s="80">
        <v>12</v>
      </c>
    </row>
    <row r="7696" spans="2:13" x14ac:dyDescent="0.2">
      <c r="B7696" s="40" t="str">
        <f xml:space="preserve"> HYPERLINK("#'目次'!B324", "[318]")</f>
        <v>[318]</v>
      </c>
      <c r="C7696" s="23" t="s">
        <v>461</v>
      </c>
    </row>
    <row r="7699" spans="3:13" x14ac:dyDescent="0.2">
      <c r="C7699" s="23" t="s">
        <v>48</v>
      </c>
    </row>
    <row r="7700" spans="3:13" ht="24" x14ac:dyDescent="0.2">
      <c r="D7700" s="195"/>
      <c r="E7700" s="196"/>
      <c r="F7700" s="196"/>
      <c r="G7700" s="37" t="s">
        <v>15</v>
      </c>
      <c r="H7700" s="33" t="s">
        <v>436</v>
      </c>
      <c r="I7700" s="13" t="s">
        <v>437</v>
      </c>
      <c r="J7700" s="13" t="s">
        <v>438</v>
      </c>
      <c r="K7700" s="13" t="s">
        <v>439</v>
      </c>
      <c r="L7700" s="13" t="s">
        <v>440</v>
      </c>
      <c r="M7700" s="38" t="s">
        <v>18</v>
      </c>
    </row>
    <row r="7701" spans="3:13" x14ac:dyDescent="0.2">
      <c r="D7701" s="197"/>
      <c r="E7701" s="198"/>
      <c r="F7701" s="198"/>
      <c r="G7701" s="35"/>
      <c r="H7701" s="39"/>
      <c r="I7701" s="14"/>
      <c r="J7701" s="14"/>
      <c r="K7701" s="14"/>
      <c r="L7701" s="14"/>
      <c r="M7701" s="34"/>
    </row>
    <row r="7702" spans="3:13" x14ac:dyDescent="0.2">
      <c r="D7702" s="56"/>
      <c r="E7702" s="58" t="s">
        <v>15</v>
      </c>
      <c r="F7702" s="46"/>
      <c r="G7702" s="36">
        <v>1200</v>
      </c>
      <c r="H7702" s="17">
        <v>25</v>
      </c>
      <c r="I7702" s="17">
        <v>202</v>
      </c>
      <c r="J7702" s="17">
        <v>753</v>
      </c>
      <c r="K7702" s="17">
        <v>79</v>
      </c>
      <c r="L7702" s="17">
        <v>85</v>
      </c>
      <c r="M7702" s="47">
        <v>56</v>
      </c>
    </row>
    <row r="7703" spans="3:13" x14ac:dyDescent="0.2">
      <c r="D7703" s="199" t="s">
        <v>49</v>
      </c>
      <c r="E7703" s="22" t="s">
        <v>50</v>
      </c>
      <c r="F7703" s="21"/>
      <c r="G7703" s="19">
        <v>15</v>
      </c>
      <c r="H7703" s="27">
        <v>0</v>
      </c>
      <c r="I7703" s="3">
        <v>4</v>
      </c>
      <c r="J7703" s="3">
        <v>9</v>
      </c>
      <c r="K7703" s="3">
        <v>1</v>
      </c>
      <c r="L7703" s="3">
        <v>1</v>
      </c>
      <c r="M7703" s="26">
        <v>0</v>
      </c>
    </row>
    <row r="7704" spans="3:13" x14ac:dyDescent="0.2">
      <c r="D7704" s="200"/>
      <c r="E7704" s="4" t="s">
        <v>51</v>
      </c>
      <c r="F7704" s="5"/>
      <c r="G7704" s="6">
        <v>142</v>
      </c>
      <c r="H7704" s="8">
        <v>4</v>
      </c>
      <c r="I7704" s="1">
        <v>20</v>
      </c>
      <c r="J7704" s="1">
        <v>82</v>
      </c>
      <c r="K7704" s="1">
        <v>11</v>
      </c>
      <c r="L7704" s="1">
        <v>15</v>
      </c>
      <c r="M7704" s="9">
        <v>10</v>
      </c>
    </row>
    <row r="7705" spans="3:13" x14ac:dyDescent="0.2">
      <c r="D7705" s="200"/>
      <c r="E7705" s="4" t="s">
        <v>52</v>
      </c>
      <c r="F7705" s="5"/>
      <c r="G7705" s="6">
        <v>26</v>
      </c>
      <c r="H7705" s="8">
        <v>0</v>
      </c>
      <c r="I7705" s="1">
        <v>4</v>
      </c>
      <c r="J7705" s="1">
        <v>18</v>
      </c>
      <c r="K7705" s="1">
        <v>1</v>
      </c>
      <c r="L7705" s="1">
        <v>2</v>
      </c>
      <c r="M7705" s="9">
        <v>1</v>
      </c>
    </row>
    <row r="7706" spans="3:13" x14ac:dyDescent="0.2">
      <c r="D7706" s="200"/>
      <c r="E7706" s="4" t="s">
        <v>53</v>
      </c>
      <c r="F7706" s="5"/>
      <c r="G7706" s="6">
        <v>41</v>
      </c>
      <c r="H7706" s="8">
        <v>0</v>
      </c>
      <c r="I7706" s="1">
        <v>4</v>
      </c>
      <c r="J7706" s="1">
        <v>30</v>
      </c>
      <c r="K7706" s="1">
        <v>2</v>
      </c>
      <c r="L7706" s="1">
        <v>5</v>
      </c>
      <c r="M7706" s="9">
        <v>0</v>
      </c>
    </row>
    <row r="7707" spans="3:13" x14ac:dyDescent="0.2">
      <c r="D7707" s="200"/>
      <c r="E7707" s="4" t="s">
        <v>54</v>
      </c>
      <c r="F7707" s="5"/>
      <c r="G7707" s="6">
        <v>226</v>
      </c>
      <c r="H7707" s="8">
        <v>0</v>
      </c>
      <c r="I7707" s="1">
        <v>21</v>
      </c>
      <c r="J7707" s="1">
        <v>161</v>
      </c>
      <c r="K7707" s="1">
        <v>18</v>
      </c>
      <c r="L7707" s="1">
        <v>16</v>
      </c>
      <c r="M7707" s="9">
        <v>10</v>
      </c>
    </row>
    <row r="7708" spans="3:13" x14ac:dyDescent="0.2">
      <c r="D7708" s="200"/>
      <c r="E7708" s="4" t="s">
        <v>55</v>
      </c>
      <c r="F7708" s="5"/>
      <c r="G7708" s="6">
        <v>125</v>
      </c>
      <c r="H7708" s="8">
        <v>2</v>
      </c>
      <c r="I7708" s="1">
        <v>29</v>
      </c>
      <c r="J7708" s="1">
        <v>70</v>
      </c>
      <c r="K7708" s="1">
        <v>13</v>
      </c>
      <c r="L7708" s="1">
        <v>9</v>
      </c>
      <c r="M7708" s="9">
        <v>2</v>
      </c>
    </row>
    <row r="7709" spans="3:13" x14ac:dyDescent="0.2">
      <c r="D7709" s="200"/>
      <c r="E7709" s="4" t="s">
        <v>56</v>
      </c>
      <c r="F7709" s="5"/>
      <c r="G7709" s="6">
        <v>190</v>
      </c>
      <c r="H7709" s="8">
        <v>3</v>
      </c>
      <c r="I7709" s="1">
        <v>28</v>
      </c>
      <c r="J7709" s="1">
        <v>129</v>
      </c>
      <c r="K7709" s="1">
        <v>11</v>
      </c>
      <c r="L7709" s="1">
        <v>11</v>
      </c>
      <c r="M7709" s="9">
        <v>8</v>
      </c>
    </row>
    <row r="7710" spans="3:13" x14ac:dyDescent="0.2">
      <c r="D7710" s="200"/>
      <c r="E7710" s="4" t="s">
        <v>57</v>
      </c>
      <c r="F7710" s="5"/>
      <c r="G7710" s="6">
        <v>185</v>
      </c>
      <c r="H7710" s="8">
        <v>5</v>
      </c>
      <c r="I7710" s="1">
        <v>48</v>
      </c>
      <c r="J7710" s="1">
        <v>118</v>
      </c>
      <c r="K7710" s="1">
        <v>6</v>
      </c>
      <c r="L7710" s="1">
        <v>3</v>
      </c>
      <c r="M7710" s="9">
        <v>5</v>
      </c>
    </row>
    <row r="7711" spans="3:13" x14ac:dyDescent="0.2">
      <c r="D7711" s="200"/>
      <c r="E7711" s="4" t="s">
        <v>58</v>
      </c>
      <c r="F7711" s="5"/>
      <c r="G7711" s="6">
        <v>113</v>
      </c>
      <c r="H7711" s="8">
        <v>4</v>
      </c>
      <c r="I7711" s="1">
        <v>15</v>
      </c>
      <c r="J7711" s="1">
        <v>67</v>
      </c>
      <c r="K7711" s="1">
        <v>9</v>
      </c>
      <c r="L7711" s="1">
        <v>14</v>
      </c>
      <c r="M7711" s="9">
        <v>4</v>
      </c>
    </row>
    <row r="7712" spans="3:13" x14ac:dyDescent="0.2">
      <c r="D7712" s="200"/>
      <c r="E7712" s="4" t="s">
        <v>59</v>
      </c>
      <c r="F7712" s="5"/>
      <c r="G7712" s="6">
        <v>136</v>
      </c>
      <c r="H7712" s="8">
        <v>7</v>
      </c>
      <c r="I7712" s="1">
        <v>29</v>
      </c>
      <c r="J7712" s="1">
        <v>68</v>
      </c>
      <c r="K7712" s="1">
        <v>7</v>
      </c>
      <c r="L7712" s="1">
        <v>9</v>
      </c>
      <c r="M7712" s="9">
        <v>16</v>
      </c>
    </row>
    <row r="7713" spans="2:13" x14ac:dyDescent="0.2">
      <c r="D7713" s="199" t="s">
        <v>60</v>
      </c>
      <c r="E7713" s="22" t="s">
        <v>61</v>
      </c>
      <c r="F7713" s="21"/>
      <c r="G7713" s="19">
        <v>205</v>
      </c>
      <c r="H7713" s="27">
        <v>5</v>
      </c>
      <c r="I7713" s="3">
        <v>55</v>
      </c>
      <c r="J7713" s="3">
        <v>113</v>
      </c>
      <c r="K7713" s="3">
        <v>9</v>
      </c>
      <c r="L7713" s="3">
        <v>13</v>
      </c>
      <c r="M7713" s="26">
        <v>10</v>
      </c>
    </row>
    <row r="7714" spans="2:13" x14ac:dyDescent="0.2">
      <c r="D7714" s="200"/>
      <c r="E7714" s="4" t="s">
        <v>62</v>
      </c>
      <c r="F7714" s="5"/>
      <c r="G7714" s="6">
        <v>160</v>
      </c>
      <c r="H7714" s="8">
        <v>2</v>
      </c>
      <c r="I7714" s="1">
        <v>29</v>
      </c>
      <c r="J7714" s="1">
        <v>105</v>
      </c>
      <c r="K7714" s="1">
        <v>11</v>
      </c>
      <c r="L7714" s="1">
        <v>8</v>
      </c>
      <c r="M7714" s="9">
        <v>5</v>
      </c>
    </row>
    <row r="7715" spans="2:13" x14ac:dyDescent="0.2">
      <c r="D7715" s="200"/>
      <c r="E7715" s="4" t="s">
        <v>63</v>
      </c>
      <c r="F7715" s="5"/>
      <c r="G7715" s="6">
        <v>121</v>
      </c>
      <c r="H7715" s="8">
        <v>1</v>
      </c>
      <c r="I7715" s="1">
        <v>23</v>
      </c>
      <c r="J7715" s="1">
        <v>72</v>
      </c>
      <c r="K7715" s="1">
        <v>9</v>
      </c>
      <c r="L7715" s="1">
        <v>13</v>
      </c>
      <c r="M7715" s="9">
        <v>3</v>
      </c>
    </row>
    <row r="7716" spans="2:13" x14ac:dyDescent="0.2">
      <c r="D7716" s="200"/>
      <c r="E7716" s="4" t="s">
        <v>64</v>
      </c>
      <c r="F7716" s="5"/>
      <c r="G7716" s="6">
        <v>124</v>
      </c>
      <c r="H7716" s="8">
        <v>0</v>
      </c>
      <c r="I7716" s="1">
        <v>18</v>
      </c>
      <c r="J7716" s="1">
        <v>91</v>
      </c>
      <c r="K7716" s="1">
        <v>7</v>
      </c>
      <c r="L7716" s="1">
        <v>7</v>
      </c>
      <c r="M7716" s="9">
        <v>1</v>
      </c>
    </row>
    <row r="7717" spans="2:13" x14ac:dyDescent="0.2">
      <c r="D7717" s="200"/>
      <c r="E7717" s="4" t="s">
        <v>65</v>
      </c>
      <c r="F7717" s="5"/>
      <c r="G7717" s="6">
        <v>109</v>
      </c>
      <c r="H7717" s="8">
        <v>3</v>
      </c>
      <c r="I7717" s="1">
        <v>12</v>
      </c>
      <c r="J7717" s="1">
        <v>64</v>
      </c>
      <c r="K7717" s="1">
        <v>7</v>
      </c>
      <c r="L7717" s="1">
        <v>12</v>
      </c>
      <c r="M7717" s="9">
        <v>11</v>
      </c>
    </row>
    <row r="7718" spans="2:13" x14ac:dyDescent="0.2">
      <c r="D7718" s="200"/>
      <c r="E7718" s="4" t="s">
        <v>66</v>
      </c>
      <c r="F7718" s="5"/>
      <c r="G7718" s="6">
        <v>104</v>
      </c>
      <c r="H7718" s="8">
        <v>3</v>
      </c>
      <c r="I7718" s="1">
        <v>12</v>
      </c>
      <c r="J7718" s="1">
        <v>73</v>
      </c>
      <c r="K7718" s="1">
        <v>8</v>
      </c>
      <c r="L7718" s="1">
        <v>5</v>
      </c>
      <c r="M7718" s="9">
        <v>3</v>
      </c>
    </row>
    <row r="7719" spans="2:13" x14ac:dyDescent="0.2">
      <c r="D7719" s="200"/>
      <c r="E7719" s="4" t="s">
        <v>67</v>
      </c>
      <c r="F7719" s="5"/>
      <c r="G7719" s="6">
        <v>139</v>
      </c>
      <c r="H7719" s="8">
        <v>4</v>
      </c>
      <c r="I7719" s="1">
        <v>16</v>
      </c>
      <c r="J7719" s="1">
        <v>98</v>
      </c>
      <c r="K7719" s="1">
        <v>10</v>
      </c>
      <c r="L7719" s="1">
        <v>7</v>
      </c>
      <c r="M7719" s="9">
        <v>4</v>
      </c>
    </row>
    <row r="7720" spans="2:13" x14ac:dyDescent="0.2">
      <c r="D7720" s="200"/>
      <c r="E7720" s="4" t="s">
        <v>68</v>
      </c>
      <c r="F7720" s="5"/>
      <c r="G7720" s="6">
        <v>48</v>
      </c>
      <c r="H7720" s="8">
        <v>1</v>
      </c>
      <c r="I7720" s="1">
        <v>9</v>
      </c>
      <c r="J7720" s="1">
        <v>31</v>
      </c>
      <c r="K7720" s="1">
        <v>2</v>
      </c>
      <c r="L7720" s="1">
        <v>5</v>
      </c>
      <c r="M7720" s="9">
        <v>0</v>
      </c>
    </row>
    <row r="7721" spans="2:13" x14ac:dyDescent="0.2">
      <c r="D7721" s="200"/>
      <c r="E7721" s="4" t="s">
        <v>69</v>
      </c>
      <c r="F7721" s="5"/>
      <c r="G7721" s="6">
        <v>37</v>
      </c>
      <c r="H7721" s="8">
        <v>1</v>
      </c>
      <c r="I7721" s="1">
        <v>4</v>
      </c>
      <c r="J7721" s="1">
        <v>21</v>
      </c>
      <c r="K7721" s="1">
        <v>5</v>
      </c>
      <c r="L7721" s="1">
        <v>4</v>
      </c>
      <c r="M7721" s="9">
        <v>2</v>
      </c>
    </row>
    <row r="7722" spans="2:13" x14ac:dyDescent="0.2">
      <c r="D7722" s="93" t="s">
        <v>70</v>
      </c>
      <c r="E7722" s="89" t="s">
        <v>18</v>
      </c>
      <c r="F7722" s="92"/>
      <c r="G7722" s="94">
        <v>0</v>
      </c>
      <c r="H7722" s="122">
        <v>0</v>
      </c>
      <c r="I7722" s="63">
        <v>0</v>
      </c>
      <c r="J7722" s="63">
        <v>0</v>
      </c>
      <c r="K7722" s="63">
        <v>0</v>
      </c>
      <c r="L7722" s="63">
        <v>0</v>
      </c>
      <c r="M7722" s="121">
        <v>0</v>
      </c>
    </row>
    <row r="7724" spans="2:13" x14ac:dyDescent="0.2">
      <c r="B7724" s="40" t="str">
        <f xml:space="preserve"> HYPERLINK("#'目次'!B325", "[319]")</f>
        <v>[319]</v>
      </c>
      <c r="C7724" s="23" t="s">
        <v>461</v>
      </c>
    </row>
    <row r="7727" spans="2:13" x14ac:dyDescent="0.2">
      <c r="C7727" s="23" t="s">
        <v>73</v>
      </c>
    </row>
    <row r="7728" spans="2:13" ht="24" x14ac:dyDescent="0.2">
      <c r="D7728" s="195"/>
      <c r="E7728" s="196"/>
      <c r="F7728" s="196"/>
      <c r="G7728" s="37" t="s">
        <v>15</v>
      </c>
      <c r="H7728" s="33" t="s">
        <v>436</v>
      </c>
      <c r="I7728" s="13" t="s">
        <v>437</v>
      </c>
      <c r="J7728" s="13" t="s">
        <v>438</v>
      </c>
      <c r="K7728" s="13" t="s">
        <v>439</v>
      </c>
      <c r="L7728" s="13" t="s">
        <v>440</v>
      </c>
      <c r="M7728" s="38" t="s">
        <v>18</v>
      </c>
    </row>
    <row r="7729" spans="4:13" x14ac:dyDescent="0.2">
      <c r="D7729" s="197"/>
      <c r="E7729" s="198"/>
      <c r="F7729" s="198"/>
      <c r="G7729" s="35"/>
      <c r="H7729" s="39"/>
      <c r="I7729" s="14"/>
      <c r="J7729" s="14"/>
      <c r="K7729" s="14"/>
      <c r="L7729" s="14"/>
      <c r="M7729" s="34"/>
    </row>
    <row r="7730" spans="4:13" x14ac:dyDescent="0.2">
      <c r="D7730" s="56"/>
      <c r="E7730" s="58" t="s">
        <v>15</v>
      </c>
      <c r="F7730" s="46"/>
      <c r="G7730" s="36">
        <v>1200</v>
      </c>
      <c r="H7730" s="17">
        <v>25</v>
      </c>
      <c r="I7730" s="17">
        <v>202</v>
      </c>
      <c r="J7730" s="17">
        <v>753</v>
      </c>
      <c r="K7730" s="17">
        <v>79</v>
      </c>
      <c r="L7730" s="17">
        <v>85</v>
      </c>
      <c r="M7730" s="47">
        <v>56</v>
      </c>
    </row>
    <row r="7731" spans="4:13" x14ac:dyDescent="0.2">
      <c r="D7731" s="199" t="s">
        <v>74</v>
      </c>
      <c r="E7731" s="22" t="s">
        <v>75</v>
      </c>
      <c r="F7731" s="21"/>
      <c r="G7731" s="19">
        <v>592</v>
      </c>
      <c r="H7731" s="27">
        <v>10</v>
      </c>
      <c r="I7731" s="3">
        <v>82</v>
      </c>
      <c r="J7731" s="3">
        <v>368</v>
      </c>
      <c r="K7731" s="3">
        <v>46</v>
      </c>
      <c r="L7731" s="3">
        <v>55</v>
      </c>
      <c r="M7731" s="26">
        <v>31</v>
      </c>
    </row>
    <row r="7732" spans="4:13" x14ac:dyDescent="0.2">
      <c r="D7732" s="200"/>
      <c r="E7732" s="4" t="s">
        <v>34</v>
      </c>
      <c r="F7732" s="5"/>
      <c r="G7732" s="6">
        <v>37</v>
      </c>
      <c r="H7732" s="8">
        <v>1</v>
      </c>
      <c r="I7732" s="1">
        <v>6</v>
      </c>
      <c r="J7732" s="1">
        <v>21</v>
      </c>
      <c r="K7732" s="1">
        <v>3</v>
      </c>
      <c r="L7732" s="1">
        <v>4</v>
      </c>
      <c r="M7732" s="9">
        <v>2</v>
      </c>
    </row>
    <row r="7733" spans="4:13" x14ac:dyDescent="0.2">
      <c r="D7733" s="200"/>
      <c r="E7733" s="4" t="s">
        <v>35</v>
      </c>
      <c r="F7733" s="5"/>
      <c r="G7733" s="6">
        <v>75</v>
      </c>
      <c r="H7733" s="8">
        <v>1</v>
      </c>
      <c r="I7733" s="1">
        <v>9</v>
      </c>
      <c r="J7733" s="1">
        <v>44</v>
      </c>
      <c r="K7733" s="1">
        <v>8</v>
      </c>
      <c r="L7733" s="1">
        <v>10</v>
      </c>
      <c r="M7733" s="9">
        <v>3</v>
      </c>
    </row>
    <row r="7734" spans="4:13" x14ac:dyDescent="0.2">
      <c r="D7734" s="200"/>
      <c r="E7734" s="4" t="s">
        <v>36</v>
      </c>
      <c r="F7734" s="5"/>
      <c r="G7734" s="6">
        <v>95</v>
      </c>
      <c r="H7734" s="8">
        <v>1</v>
      </c>
      <c r="I7734" s="1">
        <v>7</v>
      </c>
      <c r="J7734" s="1">
        <v>61</v>
      </c>
      <c r="K7734" s="1">
        <v>13</v>
      </c>
      <c r="L7734" s="1">
        <v>9</v>
      </c>
      <c r="M7734" s="9">
        <v>4</v>
      </c>
    </row>
    <row r="7735" spans="4:13" x14ac:dyDescent="0.2">
      <c r="D7735" s="200"/>
      <c r="E7735" s="4" t="s">
        <v>37</v>
      </c>
      <c r="F7735" s="5"/>
      <c r="G7735" s="6">
        <v>111</v>
      </c>
      <c r="H7735" s="8">
        <v>1</v>
      </c>
      <c r="I7735" s="1">
        <v>14</v>
      </c>
      <c r="J7735" s="1">
        <v>71</v>
      </c>
      <c r="K7735" s="1">
        <v>9</v>
      </c>
      <c r="L7735" s="1">
        <v>10</v>
      </c>
      <c r="M7735" s="9">
        <v>6</v>
      </c>
    </row>
    <row r="7736" spans="4:13" x14ac:dyDescent="0.2">
      <c r="D7736" s="200"/>
      <c r="E7736" s="4" t="s">
        <v>38</v>
      </c>
      <c r="F7736" s="5"/>
      <c r="G7736" s="6">
        <v>93</v>
      </c>
      <c r="H7736" s="8">
        <v>0</v>
      </c>
      <c r="I7736" s="1">
        <v>14</v>
      </c>
      <c r="J7736" s="1">
        <v>63</v>
      </c>
      <c r="K7736" s="1">
        <v>5</v>
      </c>
      <c r="L7736" s="1">
        <v>7</v>
      </c>
      <c r="M7736" s="9">
        <v>4</v>
      </c>
    </row>
    <row r="7737" spans="4:13" x14ac:dyDescent="0.2">
      <c r="D7737" s="200"/>
      <c r="E7737" s="4" t="s">
        <v>39</v>
      </c>
      <c r="F7737" s="5"/>
      <c r="G7737" s="6">
        <v>109</v>
      </c>
      <c r="H7737" s="8">
        <v>2</v>
      </c>
      <c r="I7737" s="1">
        <v>17</v>
      </c>
      <c r="J7737" s="1">
        <v>68</v>
      </c>
      <c r="K7737" s="1">
        <v>6</v>
      </c>
      <c r="L7737" s="1">
        <v>10</v>
      </c>
      <c r="M7737" s="9">
        <v>6</v>
      </c>
    </row>
    <row r="7738" spans="4:13" x14ac:dyDescent="0.2">
      <c r="D7738" s="200"/>
      <c r="E7738" s="4" t="s">
        <v>40</v>
      </c>
      <c r="F7738" s="5"/>
      <c r="G7738" s="6">
        <v>72</v>
      </c>
      <c r="H7738" s="8">
        <v>4</v>
      </c>
      <c r="I7738" s="1">
        <v>15</v>
      </c>
      <c r="J7738" s="1">
        <v>40</v>
      </c>
      <c r="K7738" s="1">
        <v>2</v>
      </c>
      <c r="L7738" s="1">
        <v>5</v>
      </c>
      <c r="M7738" s="9">
        <v>6</v>
      </c>
    </row>
    <row r="7739" spans="4:13" x14ac:dyDescent="0.2">
      <c r="D7739" s="199" t="s">
        <v>76</v>
      </c>
      <c r="E7739" s="22" t="s">
        <v>77</v>
      </c>
      <c r="F7739" s="21"/>
      <c r="G7739" s="19">
        <v>608</v>
      </c>
      <c r="H7739" s="27">
        <v>15</v>
      </c>
      <c r="I7739" s="3">
        <v>120</v>
      </c>
      <c r="J7739" s="3">
        <v>385</v>
      </c>
      <c r="K7739" s="3">
        <v>33</v>
      </c>
      <c r="L7739" s="3">
        <v>30</v>
      </c>
      <c r="M7739" s="26">
        <v>25</v>
      </c>
    </row>
    <row r="7740" spans="4:13" x14ac:dyDescent="0.2">
      <c r="D7740" s="200"/>
      <c r="E7740" s="4" t="s">
        <v>34</v>
      </c>
      <c r="F7740" s="5"/>
      <c r="G7740" s="6">
        <v>37</v>
      </c>
      <c r="H7740" s="8">
        <v>2</v>
      </c>
      <c r="I7740" s="1">
        <v>6</v>
      </c>
      <c r="J7740" s="1">
        <v>22</v>
      </c>
      <c r="K7740" s="1">
        <v>2</v>
      </c>
      <c r="L7740" s="1">
        <v>5</v>
      </c>
      <c r="M7740" s="9">
        <v>0</v>
      </c>
    </row>
    <row r="7741" spans="4:13" x14ac:dyDescent="0.2">
      <c r="D7741" s="200"/>
      <c r="E7741" s="4" t="s">
        <v>35</v>
      </c>
      <c r="F7741" s="5"/>
      <c r="G7741" s="6">
        <v>73</v>
      </c>
      <c r="H7741" s="8">
        <v>0</v>
      </c>
      <c r="I7741" s="1">
        <v>11</v>
      </c>
      <c r="J7741" s="1">
        <v>47</v>
      </c>
      <c r="K7741" s="1">
        <v>6</v>
      </c>
      <c r="L7741" s="1">
        <v>6</v>
      </c>
      <c r="M7741" s="9">
        <v>3</v>
      </c>
    </row>
    <row r="7742" spans="4:13" x14ac:dyDescent="0.2">
      <c r="D7742" s="200"/>
      <c r="E7742" s="4" t="s">
        <v>36</v>
      </c>
      <c r="F7742" s="5"/>
      <c r="G7742" s="6">
        <v>92</v>
      </c>
      <c r="H7742" s="8">
        <v>0</v>
      </c>
      <c r="I7742" s="1">
        <v>15</v>
      </c>
      <c r="J7742" s="1">
        <v>64</v>
      </c>
      <c r="K7742" s="1">
        <v>7</v>
      </c>
      <c r="L7742" s="1">
        <v>4</v>
      </c>
      <c r="M7742" s="9">
        <v>2</v>
      </c>
    </row>
    <row r="7743" spans="4:13" x14ac:dyDescent="0.2">
      <c r="D7743" s="200"/>
      <c r="E7743" s="4" t="s">
        <v>37</v>
      </c>
      <c r="F7743" s="5"/>
      <c r="G7743" s="6">
        <v>110</v>
      </c>
      <c r="H7743" s="8">
        <v>3</v>
      </c>
      <c r="I7743" s="1">
        <v>15</v>
      </c>
      <c r="J7743" s="1">
        <v>80</v>
      </c>
      <c r="K7743" s="1">
        <v>7</v>
      </c>
      <c r="L7743" s="1">
        <v>2</v>
      </c>
      <c r="M7743" s="9">
        <v>3</v>
      </c>
    </row>
    <row r="7744" spans="4:13" x14ac:dyDescent="0.2">
      <c r="D7744" s="200"/>
      <c r="E7744" s="4" t="s">
        <v>38</v>
      </c>
      <c r="F7744" s="5"/>
      <c r="G7744" s="6">
        <v>93</v>
      </c>
      <c r="H7744" s="8">
        <v>4</v>
      </c>
      <c r="I7744" s="1">
        <v>19</v>
      </c>
      <c r="J7744" s="1">
        <v>58</v>
      </c>
      <c r="K7744" s="1">
        <v>2</v>
      </c>
      <c r="L7744" s="1">
        <v>5</v>
      </c>
      <c r="M7744" s="9">
        <v>5</v>
      </c>
    </row>
    <row r="7745" spans="2:13" x14ac:dyDescent="0.2">
      <c r="D7745" s="200"/>
      <c r="E7745" s="4" t="s">
        <v>39</v>
      </c>
      <c r="F7745" s="5"/>
      <c r="G7745" s="6">
        <v>114</v>
      </c>
      <c r="H7745" s="8">
        <v>3</v>
      </c>
      <c r="I7745" s="1">
        <v>30</v>
      </c>
      <c r="J7745" s="1">
        <v>65</v>
      </c>
      <c r="K7745" s="1">
        <v>5</v>
      </c>
      <c r="L7745" s="1">
        <v>5</v>
      </c>
      <c r="M7745" s="9">
        <v>6</v>
      </c>
    </row>
    <row r="7746" spans="2:13" x14ac:dyDescent="0.2">
      <c r="D7746" s="201"/>
      <c r="E7746" s="57" t="s">
        <v>40</v>
      </c>
      <c r="F7746" s="59"/>
      <c r="G7746" s="55">
        <v>89</v>
      </c>
      <c r="H7746" s="77">
        <v>3</v>
      </c>
      <c r="I7746" s="32">
        <v>24</v>
      </c>
      <c r="J7746" s="32">
        <v>49</v>
      </c>
      <c r="K7746" s="32">
        <v>4</v>
      </c>
      <c r="L7746" s="32">
        <v>3</v>
      </c>
      <c r="M7746" s="80">
        <v>6</v>
      </c>
    </row>
    <row r="7748" spans="2:13" x14ac:dyDescent="0.2">
      <c r="B7748" s="40" t="str">
        <f xml:space="preserve"> HYPERLINK("#'目次'!B326", "[320]")</f>
        <v>[320]</v>
      </c>
      <c r="C7748" s="23" t="s">
        <v>461</v>
      </c>
    </row>
    <row r="7751" spans="2:13" x14ac:dyDescent="0.2">
      <c r="C7751" s="23" t="s">
        <v>80</v>
      </c>
    </row>
    <row r="7752" spans="2:13" ht="24" x14ac:dyDescent="0.2">
      <c r="E7752" s="195"/>
      <c r="F7752" s="196"/>
      <c r="G7752" s="37" t="s">
        <v>15</v>
      </c>
      <c r="H7752" s="33" t="s">
        <v>436</v>
      </c>
      <c r="I7752" s="13" t="s">
        <v>437</v>
      </c>
      <c r="J7752" s="13" t="s">
        <v>438</v>
      </c>
      <c r="K7752" s="13" t="s">
        <v>439</v>
      </c>
      <c r="L7752" s="13" t="s">
        <v>440</v>
      </c>
      <c r="M7752" s="38" t="s">
        <v>18</v>
      </c>
    </row>
    <row r="7753" spans="2:13" x14ac:dyDescent="0.2">
      <c r="E7753" s="197"/>
      <c r="F7753" s="198"/>
      <c r="G7753" s="35"/>
      <c r="H7753" s="39"/>
      <c r="I7753" s="14"/>
      <c r="J7753" s="14"/>
      <c r="K7753" s="14"/>
      <c r="L7753" s="14"/>
      <c r="M7753" s="34"/>
    </row>
    <row r="7754" spans="2:13" x14ac:dyDescent="0.2">
      <c r="E7754" s="91" t="s">
        <v>15</v>
      </c>
      <c r="F7754" s="46"/>
      <c r="G7754" s="36">
        <v>1200</v>
      </c>
      <c r="H7754" s="17">
        <v>25</v>
      </c>
      <c r="I7754" s="17">
        <v>202</v>
      </c>
      <c r="J7754" s="17">
        <v>753</v>
      </c>
      <c r="K7754" s="17">
        <v>79</v>
      </c>
      <c r="L7754" s="17">
        <v>85</v>
      </c>
      <c r="M7754" s="47">
        <v>56</v>
      </c>
    </row>
    <row r="7755" spans="2:13" x14ac:dyDescent="0.2">
      <c r="E7755" s="4" t="s">
        <v>81</v>
      </c>
      <c r="F7755" s="5"/>
      <c r="G7755" s="19">
        <v>48</v>
      </c>
      <c r="H7755" s="27">
        <v>1</v>
      </c>
      <c r="I7755" s="3">
        <v>4</v>
      </c>
      <c r="J7755" s="3">
        <v>32</v>
      </c>
      <c r="K7755" s="3">
        <v>3</v>
      </c>
      <c r="L7755" s="3">
        <v>4</v>
      </c>
      <c r="M7755" s="26">
        <v>4</v>
      </c>
    </row>
    <row r="7756" spans="2:13" x14ac:dyDescent="0.2">
      <c r="E7756" s="4" t="s">
        <v>82</v>
      </c>
      <c r="F7756" s="5"/>
      <c r="G7756" s="6">
        <v>84</v>
      </c>
      <c r="H7756" s="8">
        <v>2</v>
      </c>
      <c r="I7756" s="1">
        <v>11</v>
      </c>
      <c r="J7756" s="1">
        <v>52</v>
      </c>
      <c r="K7756" s="1">
        <v>3</v>
      </c>
      <c r="L7756" s="1">
        <v>8</v>
      </c>
      <c r="M7756" s="9">
        <v>8</v>
      </c>
    </row>
    <row r="7757" spans="2:13" x14ac:dyDescent="0.2">
      <c r="E7757" s="4" t="s">
        <v>83</v>
      </c>
      <c r="F7757" s="5"/>
      <c r="G7757" s="6">
        <v>462</v>
      </c>
      <c r="H7757" s="8">
        <v>9</v>
      </c>
      <c r="I7757" s="1">
        <v>72</v>
      </c>
      <c r="J7757" s="1">
        <v>296</v>
      </c>
      <c r="K7757" s="1">
        <v>32</v>
      </c>
      <c r="L7757" s="1">
        <v>32</v>
      </c>
      <c r="M7757" s="9">
        <v>21</v>
      </c>
    </row>
    <row r="7758" spans="2:13" x14ac:dyDescent="0.2">
      <c r="E7758" s="4" t="s">
        <v>84</v>
      </c>
      <c r="F7758" s="5"/>
      <c r="G7758" s="6">
        <v>30</v>
      </c>
      <c r="H7758" s="8">
        <v>0</v>
      </c>
      <c r="I7758" s="1">
        <v>7</v>
      </c>
      <c r="J7758" s="1">
        <v>17</v>
      </c>
      <c r="K7758" s="1">
        <v>2</v>
      </c>
      <c r="L7758" s="1">
        <v>4</v>
      </c>
      <c r="M7758" s="9">
        <v>0</v>
      </c>
    </row>
    <row r="7759" spans="2:13" x14ac:dyDescent="0.2">
      <c r="E7759" s="4" t="s">
        <v>85</v>
      </c>
      <c r="F7759" s="5"/>
      <c r="G7759" s="6">
        <v>144</v>
      </c>
      <c r="H7759" s="8">
        <v>3</v>
      </c>
      <c r="I7759" s="1">
        <v>28</v>
      </c>
      <c r="J7759" s="1">
        <v>86</v>
      </c>
      <c r="K7759" s="1">
        <v>12</v>
      </c>
      <c r="L7759" s="1">
        <v>10</v>
      </c>
      <c r="M7759" s="9">
        <v>5</v>
      </c>
    </row>
    <row r="7760" spans="2:13" x14ac:dyDescent="0.2">
      <c r="E7760" s="4" t="s">
        <v>86</v>
      </c>
      <c r="F7760" s="5"/>
      <c r="G7760" s="6">
        <v>192</v>
      </c>
      <c r="H7760" s="8">
        <v>2</v>
      </c>
      <c r="I7760" s="1">
        <v>28</v>
      </c>
      <c r="J7760" s="1">
        <v>131</v>
      </c>
      <c r="K7760" s="1">
        <v>13</v>
      </c>
      <c r="L7760" s="1">
        <v>10</v>
      </c>
      <c r="M7760" s="9">
        <v>8</v>
      </c>
    </row>
    <row r="7761" spans="2:13" x14ac:dyDescent="0.2">
      <c r="E7761" s="4" t="s">
        <v>87</v>
      </c>
      <c r="F7761" s="5"/>
      <c r="G7761" s="6">
        <v>72</v>
      </c>
      <c r="H7761" s="8">
        <v>1</v>
      </c>
      <c r="I7761" s="1">
        <v>13</v>
      </c>
      <c r="J7761" s="1">
        <v>47</v>
      </c>
      <c r="K7761" s="1">
        <v>4</v>
      </c>
      <c r="L7761" s="1">
        <v>2</v>
      </c>
      <c r="M7761" s="9">
        <v>5</v>
      </c>
    </row>
    <row r="7762" spans="2:13" x14ac:dyDescent="0.2">
      <c r="E7762" s="4" t="s">
        <v>88</v>
      </c>
      <c r="F7762" s="5"/>
      <c r="G7762" s="6">
        <v>36</v>
      </c>
      <c r="H7762" s="8">
        <v>2</v>
      </c>
      <c r="I7762" s="1">
        <v>6</v>
      </c>
      <c r="J7762" s="1">
        <v>22</v>
      </c>
      <c r="K7762" s="1">
        <v>1</v>
      </c>
      <c r="L7762" s="1">
        <v>4</v>
      </c>
      <c r="M7762" s="9">
        <v>1</v>
      </c>
    </row>
    <row r="7763" spans="2:13" x14ac:dyDescent="0.2">
      <c r="E7763" s="4" t="s">
        <v>89</v>
      </c>
      <c r="F7763" s="5"/>
      <c r="G7763" s="6">
        <v>66</v>
      </c>
      <c r="H7763" s="8">
        <v>2</v>
      </c>
      <c r="I7763" s="1">
        <v>16</v>
      </c>
      <c r="J7763" s="1">
        <v>35</v>
      </c>
      <c r="K7763" s="1">
        <v>5</v>
      </c>
      <c r="L7763" s="1">
        <v>5</v>
      </c>
      <c r="M7763" s="9">
        <v>3</v>
      </c>
    </row>
    <row r="7764" spans="2:13" x14ac:dyDescent="0.2">
      <c r="E7764" s="4" t="s">
        <v>90</v>
      </c>
      <c r="F7764" s="5"/>
      <c r="G7764" s="6">
        <v>54</v>
      </c>
      <c r="H7764" s="8">
        <v>2</v>
      </c>
      <c r="I7764" s="1">
        <v>10</v>
      </c>
      <c r="J7764" s="1">
        <v>32</v>
      </c>
      <c r="K7764" s="1">
        <v>4</v>
      </c>
      <c r="L7764" s="1">
        <v>5</v>
      </c>
      <c r="M7764" s="9">
        <v>1</v>
      </c>
    </row>
    <row r="7765" spans="2:13" x14ac:dyDescent="0.2">
      <c r="E7765" s="57" t="s">
        <v>91</v>
      </c>
      <c r="F7765" s="59"/>
      <c r="G7765" s="55">
        <v>12</v>
      </c>
      <c r="H7765" s="77">
        <v>1</v>
      </c>
      <c r="I7765" s="32">
        <v>7</v>
      </c>
      <c r="J7765" s="32">
        <v>3</v>
      </c>
      <c r="K7765" s="32">
        <v>0</v>
      </c>
      <c r="L7765" s="32">
        <v>1</v>
      </c>
      <c r="M7765" s="80">
        <v>0</v>
      </c>
    </row>
    <row r="7767" spans="2:13" x14ac:dyDescent="0.2">
      <c r="B7767" s="40" t="str">
        <f xml:space="preserve"> HYPERLINK("#'目次'!B327", "[321]")</f>
        <v>[321]</v>
      </c>
      <c r="C7767" s="23" t="s">
        <v>464</v>
      </c>
    </row>
    <row r="7770" spans="2:13" x14ac:dyDescent="0.2">
      <c r="C7770" s="23" t="s">
        <v>14</v>
      </c>
    </row>
    <row r="7771" spans="2:13" ht="24" x14ac:dyDescent="0.2">
      <c r="D7771" s="195"/>
      <c r="E7771" s="196"/>
      <c r="F7771" s="196"/>
      <c r="G7771" s="37" t="s">
        <v>15</v>
      </c>
      <c r="H7771" s="33" t="s">
        <v>436</v>
      </c>
      <c r="I7771" s="13" t="s">
        <v>437</v>
      </c>
      <c r="J7771" s="13" t="s">
        <v>438</v>
      </c>
      <c r="K7771" s="13" t="s">
        <v>439</v>
      </c>
      <c r="L7771" s="13" t="s">
        <v>440</v>
      </c>
      <c r="M7771" s="38" t="s">
        <v>18</v>
      </c>
    </row>
    <row r="7772" spans="2:13" x14ac:dyDescent="0.2">
      <c r="D7772" s="197"/>
      <c r="E7772" s="198"/>
      <c r="F7772" s="198"/>
      <c r="G7772" s="35"/>
      <c r="H7772" s="39"/>
      <c r="I7772" s="14"/>
      <c r="J7772" s="14"/>
      <c r="K7772" s="14"/>
      <c r="L7772" s="14"/>
      <c r="M7772" s="34"/>
    </row>
    <row r="7773" spans="2:13" x14ac:dyDescent="0.2">
      <c r="D7773" s="56"/>
      <c r="E7773" s="58" t="s">
        <v>15</v>
      </c>
      <c r="F7773" s="46"/>
      <c r="G7773" s="36">
        <v>1200</v>
      </c>
      <c r="H7773" s="17">
        <v>8</v>
      </c>
      <c r="I7773" s="17">
        <v>39</v>
      </c>
      <c r="J7773" s="17">
        <v>409</v>
      </c>
      <c r="K7773" s="17">
        <v>397</v>
      </c>
      <c r="L7773" s="17">
        <v>278</v>
      </c>
      <c r="M7773" s="47">
        <v>69</v>
      </c>
    </row>
    <row r="7774" spans="2:13" x14ac:dyDescent="0.2">
      <c r="D7774" s="199" t="s">
        <v>19</v>
      </c>
      <c r="E7774" s="22" t="s">
        <v>20</v>
      </c>
      <c r="F7774" s="21"/>
      <c r="G7774" s="19">
        <v>132</v>
      </c>
      <c r="H7774" s="27">
        <v>1</v>
      </c>
      <c r="I7774" s="3">
        <v>4</v>
      </c>
      <c r="J7774" s="3">
        <v>43</v>
      </c>
      <c r="K7774" s="3">
        <v>45</v>
      </c>
      <c r="L7774" s="3">
        <v>29</v>
      </c>
      <c r="M7774" s="26">
        <v>10</v>
      </c>
    </row>
    <row r="7775" spans="2:13" x14ac:dyDescent="0.2">
      <c r="D7775" s="200"/>
      <c r="E7775" s="4" t="s">
        <v>21</v>
      </c>
      <c r="F7775" s="5"/>
      <c r="G7775" s="6">
        <v>444</v>
      </c>
      <c r="H7775" s="8">
        <v>1</v>
      </c>
      <c r="I7775" s="1">
        <v>14</v>
      </c>
      <c r="J7775" s="1">
        <v>157</v>
      </c>
      <c r="K7775" s="1">
        <v>147</v>
      </c>
      <c r="L7775" s="1">
        <v>99</v>
      </c>
      <c r="M7775" s="9">
        <v>26</v>
      </c>
    </row>
    <row r="7776" spans="2:13" x14ac:dyDescent="0.2">
      <c r="D7776" s="200"/>
      <c r="E7776" s="4" t="s">
        <v>22</v>
      </c>
      <c r="F7776" s="5"/>
      <c r="G7776" s="6">
        <v>192</v>
      </c>
      <c r="H7776" s="8">
        <v>2</v>
      </c>
      <c r="I7776" s="1">
        <v>5</v>
      </c>
      <c r="J7776" s="1">
        <v>61</v>
      </c>
      <c r="K7776" s="1">
        <v>64</v>
      </c>
      <c r="L7776" s="1">
        <v>48</v>
      </c>
      <c r="M7776" s="9">
        <v>12</v>
      </c>
    </row>
    <row r="7777" spans="4:13" x14ac:dyDescent="0.2">
      <c r="D7777" s="200"/>
      <c r="E7777" s="4" t="s">
        <v>23</v>
      </c>
      <c r="F7777" s="5"/>
      <c r="G7777" s="6">
        <v>192</v>
      </c>
      <c r="H7777" s="8">
        <v>1</v>
      </c>
      <c r="I7777" s="1">
        <v>4</v>
      </c>
      <c r="J7777" s="1">
        <v>73</v>
      </c>
      <c r="K7777" s="1">
        <v>56</v>
      </c>
      <c r="L7777" s="1">
        <v>48</v>
      </c>
      <c r="M7777" s="9">
        <v>10</v>
      </c>
    </row>
    <row r="7778" spans="4:13" x14ac:dyDescent="0.2">
      <c r="D7778" s="200"/>
      <c r="E7778" s="4" t="s">
        <v>24</v>
      </c>
      <c r="F7778" s="5"/>
      <c r="G7778" s="6">
        <v>240</v>
      </c>
      <c r="H7778" s="8">
        <v>3</v>
      </c>
      <c r="I7778" s="1">
        <v>12</v>
      </c>
      <c r="J7778" s="1">
        <v>75</v>
      </c>
      <c r="K7778" s="1">
        <v>85</v>
      </c>
      <c r="L7778" s="1">
        <v>54</v>
      </c>
      <c r="M7778" s="9">
        <v>11</v>
      </c>
    </row>
    <row r="7779" spans="4:13" x14ac:dyDescent="0.2">
      <c r="D7779" s="199" t="s">
        <v>25</v>
      </c>
      <c r="E7779" s="22" t="s">
        <v>26</v>
      </c>
      <c r="F7779" s="21"/>
      <c r="G7779" s="19">
        <v>348</v>
      </c>
      <c r="H7779" s="27">
        <v>4</v>
      </c>
      <c r="I7779" s="3">
        <v>11</v>
      </c>
      <c r="J7779" s="3">
        <v>107</v>
      </c>
      <c r="K7779" s="3">
        <v>122</v>
      </c>
      <c r="L7779" s="3">
        <v>86</v>
      </c>
      <c r="M7779" s="26">
        <v>18</v>
      </c>
    </row>
    <row r="7780" spans="4:13" x14ac:dyDescent="0.2">
      <c r="D7780" s="200"/>
      <c r="E7780" s="4" t="s">
        <v>27</v>
      </c>
      <c r="F7780" s="5"/>
      <c r="G7780" s="6">
        <v>378</v>
      </c>
      <c r="H7780" s="8">
        <v>2</v>
      </c>
      <c r="I7780" s="1">
        <v>17</v>
      </c>
      <c r="J7780" s="1">
        <v>136</v>
      </c>
      <c r="K7780" s="1">
        <v>123</v>
      </c>
      <c r="L7780" s="1">
        <v>76</v>
      </c>
      <c r="M7780" s="9">
        <v>24</v>
      </c>
    </row>
    <row r="7781" spans="4:13" x14ac:dyDescent="0.2">
      <c r="D7781" s="200"/>
      <c r="E7781" s="4" t="s">
        <v>28</v>
      </c>
      <c r="F7781" s="5"/>
      <c r="G7781" s="6">
        <v>372</v>
      </c>
      <c r="H7781" s="8">
        <v>2</v>
      </c>
      <c r="I7781" s="1">
        <v>9</v>
      </c>
      <c r="J7781" s="1">
        <v>131</v>
      </c>
      <c r="K7781" s="1">
        <v>117</v>
      </c>
      <c r="L7781" s="1">
        <v>92</v>
      </c>
      <c r="M7781" s="9">
        <v>21</v>
      </c>
    </row>
    <row r="7782" spans="4:13" x14ac:dyDescent="0.2">
      <c r="D7782" s="200"/>
      <c r="E7782" s="4" t="s">
        <v>29</v>
      </c>
      <c r="F7782" s="5"/>
      <c r="G7782" s="6">
        <v>102</v>
      </c>
      <c r="H7782" s="8">
        <v>0</v>
      </c>
      <c r="I7782" s="1">
        <v>2</v>
      </c>
      <c r="J7782" s="1">
        <v>35</v>
      </c>
      <c r="K7782" s="1">
        <v>35</v>
      </c>
      <c r="L7782" s="1">
        <v>24</v>
      </c>
      <c r="M7782" s="9">
        <v>6</v>
      </c>
    </row>
    <row r="7783" spans="4:13" x14ac:dyDescent="0.2">
      <c r="D7783" s="199" t="s">
        <v>30</v>
      </c>
      <c r="E7783" s="22" t="s">
        <v>31</v>
      </c>
      <c r="F7783" s="21"/>
      <c r="G7783" s="19">
        <v>592</v>
      </c>
      <c r="H7783" s="27">
        <v>5</v>
      </c>
      <c r="I7783" s="3">
        <v>15</v>
      </c>
      <c r="J7783" s="3">
        <v>185</v>
      </c>
      <c r="K7783" s="3">
        <v>184</v>
      </c>
      <c r="L7783" s="3">
        <v>166</v>
      </c>
      <c r="M7783" s="26">
        <v>37</v>
      </c>
    </row>
    <row r="7784" spans="4:13" x14ac:dyDescent="0.2">
      <c r="D7784" s="200"/>
      <c r="E7784" s="4" t="s">
        <v>32</v>
      </c>
      <c r="F7784" s="5"/>
      <c r="G7784" s="6">
        <v>608</v>
      </c>
      <c r="H7784" s="8">
        <v>3</v>
      </c>
      <c r="I7784" s="1">
        <v>24</v>
      </c>
      <c r="J7784" s="1">
        <v>224</v>
      </c>
      <c r="K7784" s="1">
        <v>213</v>
      </c>
      <c r="L7784" s="1">
        <v>112</v>
      </c>
      <c r="M7784" s="9">
        <v>32</v>
      </c>
    </row>
    <row r="7785" spans="4:13" x14ac:dyDescent="0.2">
      <c r="D7785" s="199" t="s">
        <v>33</v>
      </c>
      <c r="E7785" s="22" t="s">
        <v>34</v>
      </c>
      <c r="F7785" s="21"/>
      <c r="G7785" s="19">
        <v>74</v>
      </c>
      <c r="H7785" s="27">
        <v>1</v>
      </c>
      <c r="I7785" s="3">
        <v>5</v>
      </c>
      <c r="J7785" s="3">
        <v>29</v>
      </c>
      <c r="K7785" s="3">
        <v>15</v>
      </c>
      <c r="L7785" s="3">
        <v>21</v>
      </c>
      <c r="M7785" s="26">
        <v>3</v>
      </c>
    </row>
    <row r="7786" spans="4:13" x14ac:dyDescent="0.2">
      <c r="D7786" s="200"/>
      <c r="E7786" s="4" t="s">
        <v>35</v>
      </c>
      <c r="F7786" s="5"/>
      <c r="G7786" s="6">
        <v>148</v>
      </c>
      <c r="H7786" s="8">
        <v>0</v>
      </c>
      <c r="I7786" s="1">
        <v>5</v>
      </c>
      <c r="J7786" s="1">
        <v>49</v>
      </c>
      <c r="K7786" s="1">
        <v>60</v>
      </c>
      <c r="L7786" s="1">
        <v>27</v>
      </c>
      <c r="M7786" s="9">
        <v>7</v>
      </c>
    </row>
    <row r="7787" spans="4:13" x14ac:dyDescent="0.2">
      <c r="D7787" s="200"/>
      <c r="E7787" s="4" t="s">
        <v>36</v>
      </c>
      <c r="F7787" s="5"/>
      <c r="G7787" s="6">
        <v>187</v>
      </c>
      <c r="H7787" s="8">
        <v>0</v>
      </c>
      <c r="I7787" s="1">
        <v>4</v>
      </c>
      <c r="J7787" s="1">
        <v>64</v>
      </c>
      <c r="K7787" s="1">
        <v>68</v>
      </c>
      <c r="L7787" s="1">
        <v>45</v>
      </c>
      <c r="M7787" s="9">
        <v>6</v>
      </c>
    </row>
    <row r="7788" spans="4:13" x14ac:dyDescent="0.2">
      <c r="D7788" s="200"/>
      <c r="E7788" s="4" t="s">
        <v>37</v>
      </c>
      <c r="F7788" s="5"/>
      <c r="G7788" s="6">
        <v>221</v>
      </c>
      <c r="H7788" s="8">
        <v>2</v>
      </c>
      <c r="I7788" s="1">
        <v>3</v>
      </c>
      <c r="J7788" s="1">
        <v>71</v>
      </c>
      <c r="K7788" s="1">
        <v>81</v>
      </c>
      <c r="L7788" s="1">
        <v>53</v>
      </c>
      <c r="M7788" s="9">
        <v>11</v>
      </c>
    </row>
    <row r="7789" spans="4:13" x14ac:dyDescent="0.2">
      <c r="D7789" s="200"/>
      <c r="E7789" s="4" t="s">
        <v>38</v>
      </c>
      <c r="F7789" s="5"/>
      <c r="G7789" s="6">
        <v>186</v>
      </c>
      <c r="H7789" s="8">
        <v>1</v>
      </c>
      <c r="I7789" s="1">
        <v>5</v>
      </c>
      <c r="J7789" s="1">
        <v>63</v>
      </c>
      <c r="K7789" s="1">
        <v>57</v>
      </c>
      <c r="L7789" s="1">
        <v>48</v>
      </c>
      <c r="M7789" s="9">
        <v>12</v>
      </c>
    </row>
    <row r="7790" spans="4:13" x14ac:dyDescent="0.2">
      <c r="D7790" s="200"/>
      <c r="E7790" s="4" t="s">
        <v>39</v>
      </c>
      <c r="F7790" s="5"/>
      <c r="G7790" s="6">
        <v>223</v>
      </c>
      <c r="H7790" s="8">
        <v>3</v>
      </c>
      <c r="I7790" s="1">
        <v>9</v>
      </c>
      <c r="J7790" s="1">
        <v>69</v>
      </c>
      <c r="K7790" s="1">
        <v>71</v>
      </c>
      <c r="L7790" s="1">
        <v>53</v>
      </c>
      <c r="M7790" s="9">
        <v>18</v>
      </c>
    </row>
    <row r="7791" spans="4:13" x14ac:dyDescent="0.2">
      <c r="D7791" s="201"/>
      <c r="E7791" s="57" t="s">
        <v>40</v>
      </c>
      <c r="F7791" s="59"/>
      <c r="G7791" s="55">
        <v>161</v>
      </c>
      <c r="H7791" s="77">
        <v>1</v>
      </c>
      <c r="I7791" s="32">
        <v>8</v>
      </c>
      <c r="J7791" s="32">
        <v>64</v>
      </c>
      <c r="K7791" s="32">
        <v>45</v>
      </c>
      <c r="L7791" s="32">
        <v>31</v>
      </c>
      <c r="M7791" s="80">
        <v>12</v>
      </c>
    </row>
    <row r="7793" spans="2:13" x14ac:dyDescent="0.2">
      <c r="B7793" s="40" t="str">
        <f xml:space="preserve"> HYPERLINK("#'目次'!B328", "[322]")</f>
        <v>[322]</v>
      </c>
      <c r="C7793" s="23" t="s">
        <v>464</v>
      </c>
    </row>
    <row r="7796" spans="2:13" x14ac:dyDescent="0.2">
      <c r="C7796" s="23" t="s">
        <v>48</v>
      </c>
    </row>
    <row r="7797" spans="2:13" ht="24" x14ac:dyDescent="0.2">
      <c r="D7797" s="195"/>
      <c r="E7797" s="196"/>
      <c r="F7797" s="196"/>
      <c r="G7797" s="37" t="s">
        <v>15</v>
      </c>
      <c r="H7797" s="33" t="s">
        <v>436</v>
      </c>
      <c r="I7797" s="13" t="s">
        <v>437</v>
      </c>
      <c r="J7797" s="13" t="s">
        <v>438</v>
      </c>
      <c r="K7797" s="13" t="s">
        <v>439</v>
      </c>
      <c r="L7797" s="13" t="s">
        <v>440</v>
      </c>
      <c r="M7797" s="38" t="s">
        <v>18</v>
      </c>
    </row>
    <row r="7798" spans="2:13" x14ac:dyDescent="0.2">
      <c r="D7798" s="197"/>
      <c r="E7798" s="198"/>
      <c r="F7798" s="198"/>
      <c r="G7798" s="35"/>
      <c r="H7798" s="39"/>
      <c r="I7798" s="14"/>
      <c r="J7798" s="14"/>
      <c r="K7798" s="14"/>
      <c r="L7798" s="14"/>
      <c r="M7798" s="34"/>
    </row>
    <row r="7799" spans="2:13" x14ac:dyDescent="0.2">
      <c r="D7799" s="56"/>
      <c r="E7799" s="58" t="s">
        <v>15</v>
      </c>
      <c r="F7799" s="46"/>
      <c r="G7799" s="36">
        <v>1200</v>
      </c>
      <c r="H7799" s="17">
        <v>8</v>
      </c>
      <c r="I7799" s="17">
        <v>39</v>
      </c>
      <c r="J7799" s="17">
        <v>409</v>
      </c>
      <c r="K7799" s="17">
        <v>397</v>
      </c>
      <c r="L7799" s="17">
        <v>278</v>
      </c>
      <c r="M7799" s="47">
        <v>69</v>
      </c>
    </row>
    <row r="7800" spans="2:13" x14ac:dyDescent="0.2">
      <c r="D7800" s="199" t="s">
        <v>49</v>
      </c>
      <c r="E7800" s="22" t="s">
        <v>50</v>
      </c>
      <c r="F7800" s="21"/>
      <c r="G7800" s="19">
        <v>15</v>
      </c>
      <c r="H7800" s="27">
        <v>0</v>
      </c>
      <c r="I7800" s="3">
        <v>0</v>
      </c>
      <c r="J7800" s="3">
        <v>6</v>
      </c>
      <c r="K7800" s="3">
        <v>7</v>
      </c>
      <c r="L7800" s="3">
        <v>2</v>
      </c>
      <c r="M7800" s="26">
        <v>0</v>
      </c>
    </row>
    <row r="7801" spans="2:13" x14ac:dyDescent="0.2">
      <c r="D7801" s="200"/>
      <c r="E7801" s="4" t="s">
        <v>51</v>
      </c>
      <c r="F7801" s="5"/>
      <c r="G7801" s="6">
        <v>142</v>
      </c>
      <c r="H7801" s="8">
        <v>2</v>
      </c>
      <c r="I7801" s="1">
        <v>4</v>
      </c>
      <c r="J7801" s="1">
        <v>45</v>
      </c>
      <c r="K7801" s="1">
        <v>39</v>
      </c>
      <c r="L7801" s="1">
        <v>42</v>
      </c>
      <c r="M7801" s="9">
        <v>10</v>
      </c>
    </row>
    <row r="7802" spans="2:13" x14ac:dyDescent="0.2">
      <c r="D7802" s="200"/>
      <c r="E7802" s="4" t="s">
        <v>52</v>
      </c>
      <c r="F7802" s="5"/>
      <c r="G7802" s="6">
        <v>26</v>
      </c>
      <c r="H7802" s="8">
        <v>0</v>
      </c>
      <c r="I7802" s="1">
        <v>1</v>
      </c>
      <c r="J7802" s="1">
        <v>8</v>
      </c>
      <c r="K7802" s="1">
        <v>7</v>
      </c>
      <c r="L7802" s="1">
        <v>8</v>
      </c>
      <c r="M7802" s="9">
        <v>2</v>
      </c>
    </row>
    <row r="7803" spans="2:13" x14ac:dyDescent="0.2">
      <c r="D7803" s="200"/>
      <c r="E7803" s="4" t="s">
        <v>53</v>
      </c>
      <c r="F7803" s="5"/>
      <c r="G7803" s="6">
        <v>41</v>
      </c>
      <c r="H7803" s="8">
        <v>1</v>
      </c>
      <c r="I7803" s="1">
        <v>0</v>
      </c>
      <c r="J7803" s="1">
        <v>15</v>
      </c>
      <c r="K7803" s="1">
        <v>14</v>
      </c>
      <c r="L7803" s="1">
        <v>10</v>
      </c>
      <c r="M7803" s="9">
        <v>1</v>
      </c>
    </row>
    <row r="7804" spans="2:13" x14ac:dyDescent="0.2">
      <c r="D7804" s="200"/>
      <c r="E7804" s="4" t="s">
        <v>54</v>
      </c>
      <c r="F7804" s="5"/>
      <c r="G7804" s="6">
        <v>226</v>
      </c>
      <c r="H7804" s="8">
        <v>0</v>
      </c>
      <c r="I7804" s="1">
        <v>3</v>
      </c>
      <c r="J7804" s="1">
        <v>60</v>
      </c>
      <c r="K7804" s="1">
        <v>89</v>
      </c>
      <c r="L7804" s="1">
        <v>60</v>
      </c>
      <c r="M7804" s="9">
        <v>14</v>
      </c>
    </row>
    <row r="7805" spans="2:13" x14ac:dyDescent="0.2">
      <c r="D7805" s="200"/>
      <c r="E7805" s="4" t="s">
        <v>55</v>
      </c>
      <c r="F7805" s="5"/>
      <c r="G7805" s="6">
        <v>125</v>
      </c>
      <c r="H7805" s="8">
        <v>1</v>
      </c>
      <c r="I7805" s="1">
        <v>5</v>
      </c>
      <c r="J7805" s="1">
        <v>45</v>
      </c>
      <c r="K7805" s="1">
        <v>41</v>
      </c>
      <c r="L7805" s="1">
        <v>31</v>
      </c>
      <c r="M7805" s="9">
        <v>2</v>
      </c>
    </row>
    <row r="7806" spans="2:13" x14ac:dyDescent="0.2">
      <c r="D7806" s="200"/>
      <c r="E7806" s="4" t="s">
        <v>56</v>
      </c>
      <c r="F7806" s="5"/>
      <c r="G7806" s="6">
        <v>190</v>
      </c>
      <c r="H7806" s="8">
        <v>1</v>
      </c>
      <c r="I7806" s="1">
        <v>8</v>
      </c>
      <c r="J7806" s="1">
        <v>58</v>
      </c>
      <c r="K7806" s="1">
        <v>68</v>
      </c>
      <c r="L7806" s="1">
        <v>44</v>
      </c>
      <c r="M7806" s="9">
        <v>11</v>
      </c>
    </row>
    <row r="7807" spans="2:13" x14ac:dyDescent="0.2">
      <c r="D7807" s="200"/>
      <c r="E7807" s="4" t="s">
        <v>57</v>
      </c>
      <c r="F7807" s="5"/>
      <c r="G7807" s="6">
        <v>185</v>
      </c>
      <c r="H7807" s="8">
        <v>0</v>
      </c>
      <c r="I7807" s="1">
        <v>7</v>
      </c>
      <c r="J7807" s="1">
        <v>79</v>
      </c>
      <c r="K7807" s="1">
        <v>65</v>
      </c>
      <c r="L7807" s="1">
        <v>28</v>
      </c>
      <c r="M7807" s="9">
        <v>6</v>
      </c>
    </row>
    <row r="7808" spans="2:13" x14ac:dyDescent="0.2">
      <c r="D7808" s="200"/>
      <c r="E7808" s="4" t="s">
        <v>58</v>
      </c>
      <c r="F7808" s="5"/>
      <c r="G7808" s="6">
        <v>113</v>
      </c>
      <c r="H7808" s="8">
        <v>1</v>
      </c>
      <c r="I7808" s="1">
        <v>6</v>
      </c>
      <c r="J7808" s="1">
        <v>44</v>
      </c>
      <c r="K7808" s="1">
        <v>30</v>
      </c>
      <c r="L7808" s="1">
        <v>26</v>
      </c>
      <c r="M7808" s="9">
        <v>6</v>
      </c>
    </row>
    <row r="7809" spans="2:13" x14ac:dyDescent="0.2">
      <c r="D7809" s="200"/>
      <c r="E7809" s="4" t="s">
        <v>59</v>
      </c>
      <c r="F7809" s="5"/>
      <c r="G7809" s="6">
        <v>136</v>
      </c>
      <c r="H7809" s="8">
        <v>2</v>
      </c>
      <c r="I7809" s="1">
        <v>5</v>
      </c>
      <c r="J7809" s="1">
        <v>49</v>
      </c>
      <c r="K7809" s="1">
        <v>36</v>
      </c>
      <c r="L7809" s="1">
        <v>27</v>
      </c>
      <c r="M7809" s="9">
        <v>17</v>
      </c>
    </row>
    <row r="7810" spans="2:13" x14ac:dyDescent="0.2">
      <c r="D7810" s="199" t="s">
        <v>60</v>
      </c>
      <c r="E7810" s="22" t="s">
        <v>61</v>
      </c>
      <c r="F7810" s="21"/>
      <c r="G7810" s="19">
        <v>205</v>
      </c>
      <c r="H7810" s="27">
        <v>2</v>
      </c>
      <c r="I7810" s="3">
        <v>9</v>
      </c>
      <c r="J7810" s="3">
        <v>81</v>
      </c>
      <c r="K7810" s="3">
        <v>66</v>
      </c>
      <c r="L7810" s="3">
        <v>37</v>
      </c>
      <c r="M7810" s="26">
        <v>10</v>
      </c>
    </row>
    <row r="7811" spans="2:13" x14ac:dyDescent="0.2">
      <c r="D7811" s="200"/>
      <c r="E7811" s="4" t="s">
        <v>62</v>
      </c>
      <c r="F7811" s="5"/>
      <c r="G7811" s="6">
        <v>160</v>
      </c>
      <c r="H7811" s="8">
        <v>0</v>
      </c>
      <c r="I7811" s="1">
        <v>7</v>
      </c>
      <c r="J7811" s="1">
        <v>55</v>
      </c>
      <c r="K7811" s="1">
        <v>63</v>
      </c>
      <c r="L7811" s="1">
        <v>29</v>
      </c>
      <c r="M7811" s="9">
        <v>6</v>
      </c>
    </row>
    <row r="7812" spans="2:13" x14ac:dyDescent="0.2">
      <c r="D7812" s="200"/>
      <c r="E7812" s="4" t="s">
        <v>63</v>
      </c>
      <c r="F7812" s="5"/>
      <c r="G7812" s="6">
        <v>121</v>
      </c>
      <c r="H7812" s="8">
        <v>0</v>
      </c>
      <c r="I7812" s="1">
        <v>6</v>
      </c>
      <c r="J7812" s="1">
        <v>39</v>
      </c>
      <c r="K7812" s="1">
        <v>39</v>
      </c>
      <c r="L7812" s="1">
        <v>34</v>
      </c>
      <c r="M7812" s="9">
        <v>3</v>
      </c>
    </row>
    <row r="7813" spans="2:13" x14ac:dyDescent="0.2">
      <c r="D7813" s="200"/>
      <c r="E7813" s="4" t="s">
        <v>64</v>
      </c>
      <c r="F7813" s="5"/>
      <c r="G7813" s="6">
        <v>124</v>
      </c>
      <c r="H7813" s="8">
        <v>0</v>
      </c>
      <c r="I7813" s="1">
        <v>5</v>
      </c>
      <c r="J7813" s="1">
        <v>46</v>
      </c>
      <c r="K7813" s="1">
        <v>40</v>
      </c>
      <c r="L7813" s="1">
        <v>32</v>
      </c>
      <c r="M7813" s="9">
        <v>1</v>
      </c>
    </row>
    <row r="7814" spans="2:13" x14ac:dyDescent="0.2">
      <c r="D7814" s="200"/>
      <c r="E7814" s="4" t="s">
        <v>65</v>
      </c>
      <c r="F7814" s="5"/>
      <c r="G7814" s="6">
        <v>109</v>
      </c>
      <c r="H7814" s="8">
        <v>0</v>
      </c>
      <c r="I7814" s="1">
        <v>2</v>
      </c>
      <c r="J7814" s="1">
        <v>31</v>
      </c>
      <c r="K7814" s="1">
        <v>34</v>
      </c>
      <c r="L7814" s="1">
        <v>26</v>
      </c>
      <c r="M7814" s="9">
        <v>16</v>
      </c>
    </row>
    <row r="7815" spans="2:13" x14ac:dyDescent="0.2">
      <c r="D7815" s="200"/>
      <c r="E7815" s="4" t="s">
        <v>66</v>
      </c>
      <c r="F7815" s="5"/>
      <c r="G7815" s="6">
        <v>104</v>
      </c>
      <c r="H7815" s="8">
        <v>1</v>
      </c>
      <c r="I7815" s="1">
        <v>2</v>
      </c>
      <c r="J7815" s="1">
        <v>30</v>
      </c>
      <c r="K7815" s="1">
        <v>38</v>
      </c>
      <c r="L7815" s="1">
        <v>28</v>
      </c>
      <c r="M7815" s="9">
        <v>5</v>
      </c>
    </row>
    <row r="7816" spans="2:13" x14ac:dyDescent="0.2">
      <c r="D7816" s="200"/>
      <c r="E7816" s="4" t="s">
        <v>67</v>
      </c>
      <c r="F7816" s="5"/>
      <c r="G7816" s="6">
        <v>139</v>
      </c>
      <c r="H7816" s="8">
        <v>3</v>
      </c>
      <c r="I7816" s="1">
        <v>3</v>
      </c>
      <c r="J7816" s="1">
        <v>43</v>
      </c>
      <c r="K7816" s="1">
        <v>50</v>
      </c>
      <c r="L7816" s="1">
        <v>34</v>
      </c>
      <c r="M7816" s="9">
        <v>6</v>
      </c>
    </row>
    <row r="7817" spans="2:13" x14ac:dyDescent="0.2">
      <c r="D7817" s="200"/>
      <c r="E7817" s="4" t="s">
        <v>68</v>
      </c>
      <c r="F7817" s="5"/>
      <c r="G7817" s="6">
        <v>48</v>
      </c>
      <c r="H7817" s="8">
        <v>0</v>
      </c>
      <c r="I7817" s="1">
        <v>0</v>
      </c>
      <c r="J7817" s="1">
        <v>20</v>
      </c>
      <c r="K7817" s="1">
        <v>14</v>
      </c>
      <c r="L7817" s="1">
        <v>13</v>
      </c>
      <c r="M7817" s="9">
        <v>1</v>
      </c>
    </row>
    <row r="7818" spans="2:13" x14ac:dyDescent="0.2">
      <c r="D7818" s="200"/>
      <c r="E7818" s="4" t="s">
        <v>69</v>
      </c>
      <c r="F7818" s="5"/>
      <c r="G7818" s="6">
        <v>37</v>
      </c>
      <c r="H7818" s="8">
        <v>0</v>
      </c>
      <c r="I7818" s="1">
        <v>1</v>
      </c>
      <c r="J7818" s="1">
        <v>11</v>
      </c>
      <c r="K7818" s="1">
        <v>15</v>
      </c>
      <c r="L7818" s="1">
        <v>9</v>
      </c>
      <c r="M7818" s="9">
        <v>1</v>
      </c>
    </row>
    <row r="7819" spans="2:13" x14ac:dyDescent="0.2">
      <c r="D7819" s="93" t="s">
        <v>70</v>
      </c>
      <c r="E7819" s="89" t="s">
        <v>18</v>
      </c>
      <c r="F7819" s="92"/>
      <c r="G7819" s="94">
        <v>0</v>
      </c>
      <c r="H7819" s="122">
        <v>0</v>
      </c>
      <c r="I7819" s="63">
        <v>0</v>
      </c>
      <c r="J7819" s="63">
        <v>0</v>
      </c>
      <c r="K7819" s="63">
        <v>0</v>
      </c>
      <c r="L7819" s="63">
        <v>0</v>
      </c>
      <c r="M7819" s="121">
        <v>0</v>
      </c>
    </row>
    <row r="7821" spans="2:13" x14ac:dyDescent="0.2">
      <c r="B7821" s="40" t="str">
        <f xml:space="preserve"> HYPERLINK("#'目次'!B329", "[323]")</f>
        <v>[323]</v>
      </c>
      <c r="C7821" s="23" t="s">
        <v>464</v>
      </c>
    </row>
    <row r="7824" spans="2:13" x14ac:dyDescent="0.2">
      <c r="C7824" s="23" t="s">
        <v>73</v>
      </c>
    </row>
    <row r="7825" spans="4:13" ht="24" x14ac:dyDescent="0.2">
      <c r="D7825" s="195"/>
      <c r="E7825" s="196"/>
      <c r="F7825" s="196"/>
      <c r="G7825" s="37" t="s">
        <v>15</v>
      </c>
      <c r="H7825" s="33" t="s">
        <v>436</v>
      </c>
      <c r="I7825" s="13" t="s">
        <v>437</v>
      </c>
      <c r="J7825" s="13" t="s">
        <v>438</v>
      </c>
      <c r="K7825" s="13" t="s">
        <v>439</v>
      </c>
      <c r="L7825" s="13" t="s">
        <v>440</v>
      </c>
      <c r="M7825" s="38" t="s">
        <v>18</v>
      </c>
    </row>
    <row r="7826" spans="4:13" x14ac:dyDescent="0.2">
      <c r="D7826" s="197"/>
      <c r="E7826" s="198"/>
      <c r="F7826" s="198"/>
      <c r="G7826" s="35"/>
      <c r="H7826" s="39"/>
      <c r="I7826" s="14"/>
      <c r="J7826" s="14"/>
      <c r="K7826" s="14"/>
      <c r="L7826" s="14"/>
      <c r="M7826" s="34"/>
    </row>
    <row r="7827" spans="4:13" x14ac:dyDescent="0.2">
      <c r="D7827" s="56"/>
      <c r="E7827" s="58" t="s">
        <v>15</v>
      </c>
      <c r="F7827" s="46"/>
      <c r="G7827" s="36">
        <v>1200</v>
      </c>
      <c r="H7827" s="17">
        <v>8</v>
      </c>
      <c r="I7827" s="17">
        <v>39</v>
      </c>
      <c r="J7827" s="17">
        <v>409</v>
      </c>
      <c r="K7827" s="17">
        <v>397</v>
      </c>
      <c r="L7827" s="17">
        <v>278</v>
      </c>
      <c r="M7827" s="47">
        <v>69</v>
      </c>
    </row>
    <row r="7828" spans="4:13" x14ac:dyDescent="0.2">
      <c r="D7828" s="199" t="s">
        <v>74</v>
      </c>
      <c r="E7828" s="22" t="s">
        <v>75</v>
      </c>
      <c r="F7828" s="21"/>
      <c r="G7828" s="19">
        <v>592</v>
      </c>
      <c r="H7828" s="27">
        <v>5</v>
      </c>
      <c r="I7828" s="3">
        <v>15</v>
      </c>
      <c r="J7828" s="3">
        <v>185</v>
      </c>
      <c r="K7828" s="3">
        <v>184</v>
      </c>
      <c r="L7828" s="3">
        <v>166</v>
      </c>
      <c r="M7828" s="26">
        <v>37</v>
      </c>
    </row>
    <row r="7829" spans="4:13" x14ac:dyDescent="0.2">
      <c r="D7829" s="200"/>
      <c r="E7829" s="4" t="s">
        <v>34</v>
      </c>
      <c r="F7829" s="5"/>
      <c r="G7829" s="6">
        <v>37</v>
      </c>
      <c r="H7829" s="8">
        <v>0</v>
      </c>
      <c r="I7829" s="1">
        <v>4</v>
      </c>
      <c r="J7829" s="1">
        <v>14</v>
      </c>
      <c r="K7829" s="1">
        <v>8</v>
      </c>
      <c r="L7829" s="1">
        <v>9</v>
      </c>
      <c r="M7829" s="9">
        <v>2</v>
      </c>
    </row>
    <row r="7830" spans="4:13" x14ac:dyDescent="0.2">
      <c r="D7830" s="200"/>
      <c r="E7830" s="4" t="s">
        <v>35</v>
      </c>
      <c r="F7830" s="5"/>
      <c r="G7830" s="6">
        <v>75</v>
      </c>
      <c r="H7830" s="8">
        <v>0</v>
      </c>
      <c r="I7830" s="1">
        <v>0</v>
      </c>
      <c r="J7830" s="1">
        <v>25</v>
      </c>
      <c r="K7830" s="1">
        <v>27</v>
      </c>
      <c r="L7830" s="1">
        <v>19</v>
      </c>
      <c r="M7830" s="9">
        <v>4</v>
      </c>
    </row>
    <row r="7831" spans="4:13" x14ac:dyDescent="0.2">
      <c r="D7831" s="200"/>
      <c r="E7831" s="4" t="s">
        <v>36</v>
      </c>
      <c r="F7831" s="5"/>
      <c r="G7831" s="6">
        <v>95</v>
      </c>
      <c r="H7831" s="8">
        <v>0</v>
      </c>
      <c r="I7831" s="1">
        <v>2</v>
      </c>
      <c r="J7831" s="1">
        <v>30</v>
      </c>
      <c r="K7831" s="1">
        <v>36</v>
      </c>
      <c r="L7831" s="1">
        <v>22</v>
      </c>
      <c r="M7831" s="9">
        <v>5</v>
      </c>
    </row>
    <row r="7832" spans="4:13" x14ac:dyDescent="0.2">
      <c r="D7832" s="200"/>
      <c r="E7832" s="4" t="s">
        <v>37</v>
      </c>
      <c r="F7832" s="5"/>
      <c r="G7832" s="6">
        <v>111</v>
      </c>
      <c r="H7832" s="8">
        <v>1</v>
      </c>
      <c r="I7832" s="1">
        <v>2</v>
      </c>
      <c r="J7832" s="1">
        <v>31</v>
      </c>
      <c r="K7832" s="1">
        <v>38</v>
      </c>
      <c r="L7832" s="1">
        <v>33</v>
      </c>
      <c r="M7832" s="9">
        <v>6</v>
      </c>
    </row>
    <row r="7833" spans="4:13" x14ac:dyDescent="0.2">
      <c r="D7833" s="200"/>
      <c r="E7833" s="4" t="s">
        <v>38</v>
      </c>
      <c r="F7833" s="5"/>
      <c r="G7833" s="6">
        <v>93</v>
      </c>
      <c r="H7833" s="8">
        <v>1</v>
      </c>
      <c r="I7833" s="1">
        <v>2</v>
      </c>
      <c r="J7833" s="1">
        <v>28</v>
      </c>
      <c r="K7833" s="1">
        <v>30</v>
      </c>
      <c r="L7833" s="1">
        <v>26</v>
      </c>
      <c r="M7833" s="9">
        <v>6</v>
      </c>
    </row>
    <row r="7834" spans="4:13" x14ac:dyDescent="0.2">
      <c r="D7834" s="200"/>
      <c r="E7834" s="4" t="s">
        <v>39</v>
      </c>
      <c r="F7834" s="5"/>
      <c r="G7834" s="6">
        <v>109</v>
      </c>
      <c r="H7834" s="8">
        <v>3</v>
      </c>
      <c r="I7834" s="1">
        <v>0</v>
      </c>
      <c r="J7834" s="1">
        <v>32</v>
      </c>
      <c r="K7834" s="1">
        <v>33</v>
      </c>
      <c r="L7834" s="1">
        <v>33</v>
      </c>
      <c r="M7834" s="9">
        <v>8</v>
      </c>
    </row>
    <row r="7835" spans="4:13" x14ac:dyDescent="0.2">
      <c r="D7835" s="200"/>
      <c r="E7835" s="4" t="s">
        <v>40</v>
      </c>
      <c r="F7835" s="5"/>
      <c r="G7835" s="6">
        <v>72</v>
      </c>
      <c r="H7835" s="8">
        <v>0</v>
      </c>
      <c r="I7835" s="1">
        <v>5</v>
      </c>
      <c r="J7835" s="1">
        <v>25</v>
      </c>
      <c r="K7835" s="1">
        <v>12</v>
      </c>
      <c r="L7835" s="1">
        <v>24</v>
      </c>
      <c r="M7835" s="9">
        <v>6</v>
      </c>
    </row>
    <row r="7836" spans="4:13" x14ac:dyDescent="0.2">
      <c r="D7836" s="199" t="s">
        <v>76</v>
      </c>
      <c r="E7836" s="22" t="s">
        <v>77</v>
      </c>
      <c r="F7836" s="21"/>
      <c r="G7836" s="19">
        <v>608</v>
      </c>
      <c r="H7836" s="27">
        <v>3</v>
      </c>
      <c r="I7836" s="3">
        <v>24</v>
      </c>
      <c r="J7836" s="3">
        <v>224</v>
      </c>
      <c r="K7836" s="3">
        <v>213</v>
      </c>
      <c r="L7836" s="3">
        <v>112</v>
      </c>
      <c r="M7836" s="26">
        <v>32</v>
      </c>
    </row>
    <row r="7837" spans="4:13" x14ac:dyDescent="0.2">
      <c r="D7837" s="200"/>
      <c r="E7837" s="4" t="s">
        <v>34</v>
      </c>
      <c r="F7837" s="5"/>
      <c r="G7837" s="6">
        <v>37</v>
      </c>
      <c r="H7837" s="8">
        <v>1</v>
      </c>
      <c r="I7837" s="1">
        <v>1</v>
      </c>
      <c r="J7837" s="1">
        <v>15</v>
      </c>
      <c r="K7837" s="1">
        <v>7</v>
      </c>
      <c r="L7837" s="1">
        <v>12</v>
      </c>
      <c r="M7837" s="9">
        <v>1</v>
      </c>
    </row>
    <row r="7838" spans="4:13" x14ac:dyDescent="0.2">
      <c r="D7838" s="200"/>
      <c r="E7838" s="4" t="s">
        <v>35</v>
      </c>
      <c r="F7838" s="5"/>
      <c r="G7838" s="6">
        <v>73</v>
      </c>
      <c r="H7838" s="8">
        <v>0</v>
      </c>
      <c r="I7838" s="1">
        <v>5</v>
      </c>
      <c r="J7838" s="1">
        <v>24</v>
      </c>
      <c r="K7838" s="1">
        <v>33</v>
      </c>
      <c r="L7838" s="1">
        <v>8</v>
      </c>
      <c r="M7838" s="9">
        <v>3</v>
      </c>
    </row>
    <row r="7839" spans="4:13" x14ac:dyDescent="0.2">
      <c r="D7839" s="200"/>
      <c r="E7839" s="4" t="s">
        <v>36</v>
      </c>
      <c r="F7839" s="5"/>
      <c r="G7839" s="6">
        <v>92</v>
      </c>
      <c r="H7839" s="8">
        <v>0</v>
      </c>
      <c r="I7839" s="1">
        <v>2</v>
      </c>
      <c r="J7839" s="1">
        <v>34</v>
      </c>
      <c r="K7839" s="1">
        <v>32</v>
      </c>
      <c r="L7839" s="1">
        <v>23</v>
      </c>
      <c r="M7839" s="9">
        <v>1</v>
      </c>
    </row>
    <row r="7840" spans="4:13" x14ac:dyDescent="0.2">
      <c r="D7840" s="200"/>
      <c r="E7840" s="4" t="s">
        <v>37</v>
      </c>
      <c r="F7840" s="5"/>
      <c r="G7840" s="6">
        <v>110</v>
      </c>
      <c r="H7840" s="8">
        <v>1</v>
      </c>
      <c r="I7840" s="1">
        <v>1</v>
      </c>
      <c r="J7840" s="1">
        <v>40</v>
      </c>
      <c r="K7840" s="1">
        <v>43</v>
      </c>
      <c r="L7840" s="1">
        <v>20</v>
      </c>
      <c r="M7840" s="9">
        <v>5</v>
      </c>
    </row>
    <row r="7841" spans="2:13" x14ac:dyDescent="0.2">
      <c r="D7841" s="200"/>
      <c r="E7841" s="4" t="s">
        <v>38</v>
      </c>
      <c r="F7841" s="5"/>
      <c r="G7841" s="6">
        <v>93</v>
      </c>
      <c r="H7841" s="8">
        <v>0</v>
      </c>
      <c r="I7841" s="1">
        <v>3</v>
      </c>
      <c r="J7841" s="1">
        <v>35</v>
      </c>
      <c r="K7841" s="1">
        <v>27</v>
      </c>
      <c r="L7841" s="1">
        <v>22</v>
      </c>
      <c r="M7841" s="9">
        <v>6</v>
      </c>
    </row>
    <row r="7842" spans="2:13" x14ac:dyDescent="0.2">
      <c r="D7842" s="200"/>
      <c r="E7842" s="4" t="s">
        <v>39</v>
      </c>
      <c r="F7842" s="5"/>
      <c r="G7842" s="6">
        <v>114</v>
      </c>
      <c r="H7842" s="8">
        <v>0</v>
      </c>
      <c r="I7842" s="1">
        <v>9</v>
      </c>
      <c r="J7842" s="1">
        <v>37</v>
      </c>
      <c r="K7842" s="1">
        <v>38</v>
      </c>
      <c r="L7842" s="1">
        <v>20</v>
      </c>
      <c r="M7842" s="9">
        <v>10</v>
      </c>
    </row>
    <row r="7843" spans="2:13" x14ac:dyDescent="0.2">
      <c r="D7843" s="201"/>
      <c r="E7843" s="57" t="s">
        <v>40</v>
      </c>
      <c r="F7843" s="59"/>
      <c r="G7843" s="55">
        <v>89</v>
      </c>
      <c r="H7843" s="77">
        <v>1</v>
      </c>
      <c r="I7843" s="32">
        <v>3</v>
      </c>
      <c r="J7843" s="32">
        <v>39</v>
      </c>
      <c r="K7843" s="32">
        <v>33</v>
      </c>
      <c r="L7843" s="32">
        <v>7</v>
      </c>
      <c r="M7843" s="80">
        <v>6</v>
      </c>
    </row>
    <row r="7845" spans="2:13" x14ac:dyDescent="0.2">
      <c r="B7845" s="40" t="str">
        <f xml:space="preserve"> HYPERLINK("#'目次'!B330", "[324]")</f>
        <v>[324]</v>
      </c>
      <c r="C7845" s="23" t="s">
        <v>464</v>
      </c>
    </row>
    <row r="7848" spans="2:13" x14ac:dyDescent="0.2">
      <c r="C7848" s="23" t="s">
        <v>80</v>
      </c>
    </row>
    <row r="7849" spans="2:13" ht="24" x14ac:dyDescent="0.2">
      <c r="E7849" s="195"/>
      <c r="F7849" s="196"/>
      <c r="G7849" s="37" t="s">
        <v>15</v>
      </c>
      <c r="H7849" s="33" t="s">
        <v>436</v>
      </c>
      <c r="I7849" s="13" t="s">
        <v>437</v>
      </c>
      <c r="J7849" s="13" t="s">
        <v>438</v>
      </c>
      <c r="K7849" s="13" t="s">
        <v>439</v>
      </c>
      <c r="L7849" s="13" t="s">
        <v>440</v>
      </c>
      <c r="M7849" s="38" t="s">
        <v>18</v>
      </c>
    </row>
    <row r="7850" spans="2:13" x14ac:dyDescent="0.2">
      <c r="E7850" s="197"/>
      <c r="F7850" s="198"/>
      <c r="G7850" s="35"/>
      <c r="H7850" s="39"/>
      <c r="I7850" s="14"/>
      <c r="J7850" s="14"/>
      <c r="K7850" s="14"/>
      <c r="L7850" s="14"/>
      <c r="M7850" s="34"/>
    </row>
    <row r="7851" spans="2:13" x14ac:dyDescent="0.2">
      <c r="E7851" s="91" t="s">
        <v>15</v>
      </c>
      <c r="F7851" s="46"/>
      <c r="G7851" s="36">
        <v>1200</v>
      </c>
      <c r="H7851" s="17">
        <v>8</v>
      </c>
      <c r="I7851" s="17">
        <v>39</v>
      </c>
      <c r="J7851" s="17">
        <v>409</v>
      </c>
      <c r="K7851" s="17">
        <v>397</v>
      </c>
      <c r="L7851" s="17">
        <v>278</v>
      </c>
      <c r="M7851" s="47">
        <v>69</v>
      </c>
    </row>
    <row r="7852" spans="2:13" x14ac:dyDescent="0.2">
      <c r="E7852" s="4" t="s">
        <v>81</v>
      </c>
      <c r="F7852" s="5"/>
      <c r="G7852" s="19">
        <v>48</v>
      </c>
      <c r="H7852" s="27">
        <v>1</v>
      </c>
      <c r="I7852" s="3">
        <v>3</v>
      </c>
      <c r="J7852" s="3">
        <v>14</v>
      </c>
      <c r="K7852" s="3">
        <v>19</v>
      </c>
      <c r="L7852" s="3">
        <v>7</v>
      </c>
      <c r="M7852" s="26">
        <v>4</v>
      </c>
    </row>
    <row r="7853" spans="2:13" x14ac:dyDescent="0.2">
      <c r="E7853" s="4" t="s">
        <v>82</v>
      </c>
      <c r="F7853" s="5"/>
      <c r="G7853" s="6">
        <v>84</v>
      </c>
      <c r="H7853" s="8">
        <v>0</v>
      </c>
      <c r="I7853" s="1">
        <v>1</v>
      </c>
      <c r="J7853" s="1">
        <v>29</v>
      </c>
      <c r="K7853" s="1">
        <v>26</v>
      </c>
      <c r="L7853" s="1">
        <v>22</v>
      </c>
      <c r="M7853" s="9">
        <v>6</v>
      </c>
    </row>
    <row r="7854" spans="2:13" x14ac:dyDescent="0.2">
      <c r="E7854" s="4" t="s">
        <v>83</v>
      </c>
      <c r="F7854" s="5"/>
      <c r="G7854" s="6">
        <v>462</v>
      </c>
      <c r="H7854" s="8">
        <v>2</v>
      </c>
      <c r="I7854" s="1">
        <v>15</v>
      </c>
      <c r="J7854" s="1">
        <v>162</v>
      </c>
      <c r="K7854" s="1">
        <v>153</v>
      </c>
      <c r="L7854" s="1">
        <v>102</v>
      </c>
      <c r="M7854" s="9">
        <v>28</v>
      </c>
    </row>
    <row r="7855" spans="2:13" x14ac:dyDescent="0.2">
      <c r="E7855" s="4" t="s">
        <v>84</v>
      </c>
      <c r="F7855" s="5"/>
      <c r="G7855" s="6">
        <v>30</v>
      </c>
      <c r="H7855" s="8">
        <v>0</v>
      </c>
      <c r="I7855" s="1">
        <v>0</v>
      </c>
      <c r="J7855" s="1">
        <v>14</v>
      </c>
      <c r="K7855" s="1">
        <v>8</v>
      </c>
      <c r="L7855" s="1">
        <v>7</v>
      </c>
      <c r="M7855" s="9">
        <v>1</v>
      </c>
    </row>
    <row r="7856" spans="2:13" x14ac:dyDescent="0.2">
      <c r="E7856" s="4" t="s">
        <v>85</v>
      </c>
      <c r="F7856" s="5"/>
      <c r="G7856" s="6">
        <v>144</v>
      </c>
      <c r="H7856" s="8">
        <v>1</v>
      </c>
      <c r="I7856" s="1">
        <v>4</v>
      </c>
      <c r="J7856" s="1">
        <v>42</v>
      </c>
      <c r="K7856" s="1">
        <v>50</v>
      </c>
      <c r="L7856" s="1">
        <v>38</v>
      </c>
      <c r="M7856" s="9">
        <v>9</v>
      </c>
    </row>
    <row r="7857" spans="2:13" x14ac:dyDescent="0.2">
      <c r="E7857" s="4" t="s">
        <v>86</v>
      </c>
      <c r="F7857" s="5"/>
      <c r="G7857" s="6">
        <v>192</v>
      </c>
      <c r="H7857" s="8">
        <v>1</v>
      </c>
      <c r="I7857" s="1">
        <v>4</v>
      </c>
      <c r="J7857" s="1">
        <v>73</v>
      </c>
      <c r="K7857" s="1">
        <v>56</v>
      </c>
      <c r="L7857" s="1">
        <v>48</v>
      </c>
      <c r="M7857" s="9">
        <v>10</v>
      </c>
    </row>
    <row r="7858" spans="2:13" x14ac:dyDescent="0.2">
      <c r="E7858" s="4" t="s">
        <v>87</v>
      </c>
      <c r="F7858" s="5"/>
      <c r="G7858" s="6">
        <v>72</v>
      </c>
      <c r="H7858" s="8">
        <v>0</v>
      </c>
      <c r="I7858" s="1">
        <v>1</v>
      </c>
      <c r="J7858" s="1">
        <v>26</v>
      </c>
      <c r="K7858" s="1">
        <v>26</v>
      </c>
      <c r="L7858" s="1">
        <v>13</v>
      </c>
      <c r="M7858" s="9">
        <v>6</v>
      </c>
    </row>
    <row r="7859" spans="2:13" x14ac:dyDescent="0.2">
      <c r="E7859" s="4" t="s">
        <v>88</v>
      </c>
      <c r="F7859" s="5"/>
      <c r="G7859" s="6">
        <v>36</v>
      </c>
      <c r="H7859" s="8">
        <v>0</v>
      </c>
      <c r="I7859" s="1">
        <v>2</v>
      </c>
      <c r="J7859" s="1">
        <v>6</v>
      </c>
      <c r="K7859" s="1">
        <v>18</v>
      </c>
      <c r="L7859" s="1">
        <v>9</v>
      </c>
      <c r="M7859" s="9">
        <v>1</v>
      </c>
    </row>
    <row r="7860" spans="2:13" x14ac:dyDescent="0.2">
      <c r="E7860" s="4" t="s">
        <v>89</v>
      </c>
      <c r="F7860" s="5"/>
      <c r="G7860" s="6">
        <v>66</v>
      </c>
      <c r="H7860" s="8">
        <v>2</v>
      </c>
      <c r="I7860" s="1">
        <v>5</v>
      </c>
      <c r="J7860" s="1">
        <v>22</v>
      </c>
      <c r="K7860" s="1">
        <v>21</v>
      </c>
      <c r="L7860" s="1">
        <v>13</v>
      </c>
      <c r="M7860" s="9">
        <v>3</v>
      </c>
    </row>
    <row r="7861" spans="2:13" x14ac:dyDescent="0.2">
      <c r="E7861" s="4" t="s">
        <v>90</v>
      </c>
      <c r="F7861" s="5"/>
      <c r="G7861" s="6">
        <v>54</v>
      </c>
      <c r="H7861" s="8">
        <v>1</v>
      </c>
      <c r="I7861" s="1">
        <v>4</v>
      </c>
      <c r="J7861" s="1">
        <v>16</v>
      </c>
      <c r="K7861" s="1">
        <v>18</v>
      </c>
      <c r="L7861" s="1">
        <v>14</v>
      </c>
      <c r="M7861" s="9">
        <v>1</v>
      </c>
    </row>
    <row r="7862" spans="2:13" x14ac:dyDescent="0.2">
      <c r="E7862" s="57" t="s">
        <v>91</v>
      </c>
      <c r="F7862" s="59"/>
      <c r="G7862" s="55">
        <v>12</v>
      </c>
      <c r="H7862" s="77">
        <v>0</v>
      </c>
      <c r="I7862" s="32">
        <v>0</v>
      </c>
      <c r="J7862" s="32">
        <v>5</v>
      </c>
      <c r="K7862" s="32">
        <v>2</v>
      </c>
      <c r="L7862" s="32">
        <v>5</v>
      </c>
      <c r="M7862" s="80">
        <v>0</v>
      </c>
    </row>
    <row r="7864" spans="2:13" x14ac:dyDescent="0.2">
      <c r="B7864" s="40" t="str">
        <f xml:space="preserve"> HYPERLINK("#'目次'!B331", "[325]")</f>
        <v>[325]</v>
      </c>
      <c r="C7864" s="23" t="s">
        <v>467</v>
      </c>
    </row>
    <row r="7867" spans="2:13" x14ac:dyDescent="0.2">
      <c r="C7867" s="23" t="s">
        <v>14</v>
      </c>
    </row>
    <row r="7868" spans="2:13" ht="24" x14ac:dyDescent="0.2">
      <c r="D7868" s="195"/>
      <c r="E7868" s="196"/>
      <c r="F7868" s="196"/>
      <c r="G7868" s="37" t="s">
        <v>15</v>
      </c>
      <c r="H7868" s="33" t="s">
        <v>436</v>
      </c>
      <c r="I7868" s="13" t="s">
        <v>437</v>
      </c>
      <c r="J7868" s="13" t="s">
        <v>438</v>
      </c>
      <c r="K7868" s="13" t="s">
        <v>439</v>
      </c>
      <c r="L7868" s="13" t="s">
        <v>440</v>
      </c>
      <c r="M7868" s="38" t="s">
        <v>18</v>
      </c>
    </row>
    <row r="7869" spans="2:13" x14ac:dyDescent="0.2">
      <c r="D7869" s="197"/>
      <c r="E7869" s="198"/>
      <c r="F7869" s="198"/>
      <c r="G7869" s="35"/>
      <c r="H7869" s="39"/>
      <c r="I7869" s="14"/>
      <c r="J7869" s="14"/>
      <c r="K7869" s="14"/>
      <c r="L7869" s="14"/>
      <c r="M7869" s="34"/>
    </row>
    <row r="7870" spans="2:13" x14ac:dyDescent="0.2">
      <c r="D7870" s="56"/>
      <c r="E7870" s="58" t="s">
        <v>15</v>
      </c>
      <c r="F7870" s="46"/>
      <c r="G7870" s="36">
        <v>1200</v>
      </c>
      <c r="H7870" s="17">
        <v>17</v>
      </c>
      <c r="I7870" s="17">
        <v>150</v>
      </c>
      <c r="J7870" s="17">
        <v>712</v>
      </c>
      <c r="K7870" s="17">
        <v>91</v>
      </c>
      <c r="L7870" s="17">
        <v>167</v>
      </c>
      <c r="M7870" s="47">
        <v>63</v>
      </c>
    </row>
    <row r="7871" spans="2:13" x14ac:dyDescent="0.2">
      <c r="D7871" s="199" t="s">
        <v>19</v>
      </c>
      <c r="E7871" s="22" t="s">
        <v>20</v>
      </c>
      <c r="F7871" s="21"/>
      <c r="G7871" s="19">
        <v>132</v>
      </c>
      <c r="H7871" s="27">
        <v>3</v>
      </c>
      <c r="I7871" s="3">
        <v>14</v>
      </c>
      <c r="J7871" s="3">
        <v>75</v>
      </c>
      <c r="K7871" s="3">
        <v>8</v>
      </c>
      <c r="L7871" s="3">
        <v>21</v>
      </c>
      <c r="M7871" s="26">
        <v>11</v>
      </c>
    </row>
    <row r="7872" spans="2:13" x14ac:dyDescent="0.2">
      <c r="D7872" s="200"/>
      <c r="E7872" s="4" t="s">
        <v>21</v>
      </c>
      <c r="F7872" s="5"/>
      <c r="G7872" s="6">
        <v>444</v>
      </c>
      <c r="H7872" s="8">
        <v>3</v>
      </c>
      <c r="I7872" s="1">
        <v>58</v>
      </c>
      <c r="J7872" s="1">
        <v>269</v>
      </c>
      <c r="K7872" s="1">
        <v>40</v>
      </c>
      <c r="L7872" s="1">
        <v>54</v>
      </c>
      <c r="M7872" s="9">
        <v>20</v>
      </c>
    </row>
    <row r="7873" spans="4:13" x14ac:dyDescent="0.2">
      <c r="D7873" s="200"/>
      <c r="E7873" s="4" t="s">
        <v>22</v>
      </c>
      <c r="F7873" s="5"/>
      <c r="G7873" s="6">
        <v>192</v>
      </c>
      <c r="H7873" s="8">
        <v>4</v>
      </c>
      <c r="I7873" s="1">
        <v>21</v>
      </c>
      <c r="J7873" s="1">
        <v>117</v>
      </c>
      <c r="K7873" s="1">
        <v>12</v>
      </c>
      <c r="L7873" s="1">
        <v>28</v>
      </c>
      <c r="M7873" s="9">
        <v>10</v>
      </c>
    </row>
    <row r="7874" spans="4:13" x14ac:dyDescent="0.2">
      <c r="D7874" s="200"/>
      <c r="E7874" s="4" t="s">
        <v>23</v>
      </c>
      <c r="F7874" s="5"/>
      <c r="G7874" s="6">
        <v>192</v>
      </c>
      <c r="H7874" s="8">
        <v>3</v>
      </c>
      <c r="I7874" s="1">
        <v>18</v>
      </c>
      <c r="J7874" s="1">
        <v>114</v>
      </c>
      <c r="K7874" s="1">
        <v>18</v>
      </c>
      <c r="L7874" s="1">
        <v>30</v>
      </c>
      <c r="M7874" s="9">
        <v>9</v>
      </c>
    </row>
    <row r="7875" spans="4:13" x14ac:dyDescent="0.2">
      <c r="D7875" s="200"/>
      <c r="E7875" s="4" t="s">
        <v>24</v>
      </c>
      <c r="F7875" s="5"/>
      <c r="G7875" s="6">
        <v>240</v>
      </c>
      <c r="H7875" s="8">
        <v>4</v>
      </c>
      <c r="I7875" s="1">
        <v>39</v>
      </c>
      <c r="J7875" s="1">
        <v>137</v>
      </c>
      <c r="K7875" s="1">
        <v>13</v>
      </c>
      <c r="L7875" s="1">
        <v>34</v>
      </c>
      <c r="M7875" s="9">
        <v>13</v>
      </c>
    </row>
    <row r="7876" spans="4:13" x14ac:dyDescent="0.2">
      <c r="D7876" s="199" t="s">
        <v>25</v>
      </c>
      <c r="E7876" s="22" t="s">
        <v>26</v>
      </c>
      <c r="F7876" s="21"/>
      <c r="G7876" s="19">
        <v>348</v>
      </c>
      <c r="H7876" s="27">
        <v>8</v>
      </c>
      <c r="I7876" s="3">
        <v>35</v>
      </c>
      <c r="J7876" s="3">
        <v>217</v>
      </c>
      <c r="K7876" s="3">
        <v>22</v>
      </c>
      <c r="L7876" s="3">
        <v>50</v>
      </c>
      <c r="M7876" s="26">
        <v>16</v>
      </c>
    </row>
    <row r="7877" spans="4:13" x14ac:dyDescent="0.2">
      <c r="D7877" s="200"/>
      <c r="E7877" s="4" t="s">
        <v>27</v>
      </c>
      <c r="F7877" s="5"/>
      <c r="G7877" s="6">
        <v>378</v>
      </c>
      <c r="H7877" s="8">
        <v>4</v>
      </c>
      <c r="I7877" s="1">
        <v>58</v>
      </c>
      <c r="J7877" s="1">
        <v>214</v>
      </c>
      <c r="K7877" s="1">
        <v>35</v>
      </c>
      <c r="L7877" s="1">
        <v>45</v>
      </c>
      <c r="M7877" s="9">
        <v>22</v>
      </c>
    </row>
    <row r="7878" spans="4:13" x14ac:dyDescent="0.2">
      <c r="D7878" s="200"/>
      <c r="E7878" s="4" t="s">
        <v>28</v>
      </c>
      <c r="F7878" s="5"/>
      <c r="G7878" s="6">
        <v>372</v>
      </c>
      <c r="H7878" s="8">
        <v>4</v>
      </c>
      <c r="I7878" s="1">
        <v>50</v>
      </c>
      <c r="J7878" s="1">
        <v>223</v>
      </c>
      <c r="K7878" s="1">
        <v>24</v>
      </c>
      <c r="L7878" s="1">
        <v>51</v>
      </c>
      <c r="M7878" s="9">
        <v>20</v>
      </c>
    </row>
    <row r="7879" spans="4:13" x14ac:dyDescent="0.2">
      <c r="D7879" s="200"/>
      <c r="E7879" s="4" t="s">
        <v>29</v>
      </c>
      <c r="F7879" s="5"/>
      <c r="G7879" s="6">
        <v>102</v>
      </c>
      <c r="H7879" s="8">
        <v>1</v>
      </c>
      <c r="I7879" s="1">
        <v>7</v>
      </c>
      <c r="J7879" s="1">
        <v>58</v>
      </c>
      <c r="K7879" s="1">
        <v>10</v>
      </c>
      <c r="L7879" s="1">
        <v>21</v>
      </c>
      <c r="M7879" s="9">
        <v>5</v>
      </c>
    </row>
    <row r="7880" spans="4:13" x14ac:dyDescent="0.2">
      <c r="D7880" s="199" t="s">
        <v>30</v>
      </c>
      <c r="E7880" s="22" t="s">
        <v>31</v>
      </c>
      <c r="F7880" s="21"/>
      <c r="G7880" s="19">
        <v>592</v>
      </c>
      <c r="H7880" s="27">
        <v>8</v>
      </c>
      <c r="I7880" s="3">
        <v>60</v>
      </c>
      <c r="J7880" s="3">
        <v>325</v>
      </c>
      <c r="K7880" s="3">
        <v>51</v>
      </c>
      <c r="L7880" s="3">
        <v>113</v>
      </c>
      <c r="M7880" s="26">
        <v>35</v>
      </c>
    </row>
    <row r="7881" spans="4:13" x14ac:dyDescent="0.2">
      <c r="D7881" s="200"/>
      <c r="E7881" s="4" t="s">
        <v>32</v>
      </c>
      <c r="F7881" s="5"/>
      <c r="G7881" s="6">
        <v>608</v>
      </c>
      <c r="H7881" s="8">
        <v>9</v>
      </c>
      <c r="I7881" s="1">
        <v>90</v>
      </c>
      <c r="J7881" s="1">
        <v>387</v>
      </c>
      <c r="K7881" s="1">
        <v>40</v>
      </c>
      <c r="L7881" s="1">
        <v>54</v>
      </c>
      <c r="M7881" s="9">
        <v>28</v>
      </c>
    </row>
    <row r="7882" spans="4:13" x14ac:dyDescent="0.2">
      <c r="D7882" s="199" t="s">
        <v>33</v>
      </c>
      <c r="E7882" s="22" t="s">
        <v>34</v>
      </c>
      <c r="F7882" s="21"/>
      <c r="G7882" s="19">
        <v>74</v>
      </c>
      <c r="H7882" s="27">
        <v>4</v>
      </c>
      <c r="I7882" s="3">
        <v>10</v>
      </c>
      <c r="J7882" s="3">
        <v>35</v>
      </c>
      <c r="K7882" s="3">
        <v>4</v>
      </c>
      <c r="L7882" s="3">
        <v>18</v>
      </c>
      <c r="M7882" s="26">
        <v>3</v>
      </c>
    </row>
    <row r="7883" spans="4:13" x14ac:dyDescent="0.2">
      <c r="D7883" s="200"/>
      <c r="E7883" s="4" t="s">
        <v>35</v>
      </c>
      <c r="F7883" s="5"/>
      <c r="G7883" s="6">
        <v>148</v>
      </c>
      <c r="H7883" s="8">
        <v>2</v>
      </c>
      <c r="I7883" s="1">
        <v>14</v>
      </c>
      <c r="J7883" s="1">
        <v>93</v>
      </c>
      <c r="K7883" s="1">
        <v>13</v>
      </c>
      <c r="L7883" s="1">
        <v>19</v>
      </c>
      <c r="M7883" s="9">
        <v>7</v>
      </c>
    </row>
    <row r="7884" spans="4:13" x14ac:dyDescent="0.2">
      <c r="D7884" s="200"/>
      <c r="E7884" s="4" t="s">
        <v>36</v>
      </c>
      <c r="F7884" s="5"/>
      <c r="G7884" s="6">
        <v>187</v>
      </c>
      <c r="H7884" s="8">
        <v>1</v>
      </c>
      <c r="I7884" s="1">
        <v>21</v>
      </c>
      <c r="J7884" s="1">
        <v>117</v>
      </c>
      <c r="K7884" s="1">
        <v>21</v>
      </c>
      <c r="L7884" s="1">
        <v>21</v>
      </c>
      <c r="M7884" s="9">
        <v>6</v>
      </c>
    </row>
    <row r="7885" spans="4:13" x14ac:dyDescent="0.2">
      <c r="D7885" s="200"/>
      <c r="E7885" s="4" t="s">
        <v>37</v>
      </c>
      <c r="F7885" s="5"/>
      <c r="G7885" s="6">
        <v>221</v>
      </c>
      <c r="H7885" s="8">
        <v>2</v>
      </c>
      <c r="I7885" s="1">
        <v>32</v>
      </c>
      <c r="J7885" s="1">
        <v>133</v>
      </c>
      <c r="K7885" s="1">
        <v>19</v>
      </c>
      <c r="L7885" s="1">
        <v>26</v>
      </c>
      <c r="M7885" s="9">
        <v>9</v>
      </c>
    </row>
    <row r="7886" spans="4:13" x14ac:dyDescent="0.2">
      <c r="D7886" s="200"/>
      <c r="E7886" s="4" t="s">
        <v>38</v>
      </c>
      <c r="F7886" s="5"/>
      <c r="G7886" s="6">
        <v>186</v>
      </c>
      <c r="H7886" s="8">
        <v>1</v>
      </c>
      <c r="I7886" s="1">
        <v>19</v>
      </c>
      <c r="J7886" s="1">
        <v>117</v>
      </c>
      <c r="K7886" s="1">
        <v>12</v>
      </c>
      <c r="L7886" s="1">
        <v>26</v>
      </c>
      <c r="M7886" s="9">
        <v>11</v>
      </c>
    </row>
    <row r="7887" spans="4:13" x14ac:dyDescent="0.2">
      <c r="D7887" s="200"/>
      <c r="E7887" s="4" t="s">
        <v>39</v>
      </c>
      <c r="F7887" s="5"/>
      <c r="G7887" s="6">
        <v>223</v>
      </c>
      <c r="H7887" s="8">
        <v>3</v>
      </c>
      <c r="I7887" s="1">
        <v>31</v>
      </c>
      <c r="J7887" s="1">
        <v>128</v>
      </c>
      <c r="K7887" s="1">
        <v>9</v>
      </c>
      <c r="L7887" s="1">
        <v>37</v>
      </c>
      <c r="M7887" s="9">
        <v>15</v>
      </c>
    </row>
    <row r="7888" spans="4:13" x14ac:dyDescent="0.2">
      <c r="D7888" s="201"/>
      <c r="E7888" s="57" t="s">
        <v>40</v>
      </c>
      <c r="F7888" s="59"/>
      <c r="G7888" s="55">
        <v>161</v>
      </c>
      <c r="H7888" s="77">
        <v>4</v>
      </c>
      <c r="I7888" s="32">
        <v>23</v>
      </c>
      <c r="J7888" s="32">
        <v>89</v>
      </c>
      <c r="K7888" s="32">
        <v>13</v>
      </c>
      <c r="L7888" s="32">
        <v>20</v>
      </c>
      <c r="M7888" s="80">
        <v>12</v>
      </c>
    </row>
    <row r="7890" spans="2:13" x14ac:dyDescent="0.2">
      <c r="B7890" s="40" t="str">
        <f xml:space="preserve"> HYPERLINK("#'目次'!B332", "[326]")</f>
        <v>[326]</v>
      </c>
      <c r="C7890" s="23" t="s">
        <v>467</v>
      </c>
    </row>
    <row r="7893" spans="2:13" x14ac:dyDescent="0.2">
      <c r="C7893" s="23" t="s">
        <v>48</v>
      </c>
    </row>
    <row r="7894" spans="2:13" ht="24" x14ac:dyDescent="0.2">
      <c r="D7894" s="195"/>
      <c r="E7894" s="196"/>
      <c r="F7894" s="196"/>
      <c r="G7894" s="37" t="s">
        <v>15</v>
      </c>
      <c r="H7894" s="33" t="s">
        <v>436</v>
      </c>
      <c r="I7894" s="13" t="s">
        <v>437</v>
      </c>
      <c r="J7894" s="13" t="s">
        <v>438</v>
      </c>
      <c r="K7894" s="13" t="s">
        <v>439</v>
      </c>
      <c r="L7894" s="13" t="s">
        <v>440</v>
      </c>
      <c r="M7894" s="38" t="s">
        <v>18</v>
      </c>
    </row>
    <row r="7895" spans="2:13" x14ac:dyDescent="0.2">
      <c r="D7895" s="197"/>
      <c r="E7895" s="198"/>
      <c r="F7895" s="198"/>
      <c r="G7895" s="35"/>
      <c r="H7895" s="39"/>
      <c r="I7895" s="14"/>
      <c r="J7895" s="14"/>
      <c r="K7895" s="14"/>
      <c r="L7895" s="14"/>
      <c r="M7895" s="34"/>
    </row>
    <row r="7896" spans="2:13" x14ac:dyDescent="0.2">
      <c r="D7896" s="56"/>
      <c r="E7896" s="58" t="s">
        <v>15</v>
      </c>
      <c r="F7896" s="46"/>
      <c r="G7896" s="36">
        <v>1200</v>
      </c>
      <c r="H7896" s="17">
        <v>17</v>
      </c>
      <c r="I7896" s="17">
        <v>150</v>
      </c>
      <c r="J7896" s="17">
        <v>712</v>
      </c>
      <c r="K7896" s="17">
        <v>91</v>
      </c>
      <c r="L7896" s="17">
        <v>167</v>
      </c>
      <c r="M7896" s="47">
        <v>63</v>
      </c>
    </row>
    <row r="7897" spans="2:13" x14ac:dyDescent="0.2">
      <c r="D7897" s="199" t="s">
        <v>49</v>
      </c>
      <c r="E7897" s="22" t="s">
        <v>50</v>
      </c>
      <c r="F7897" s="21"/>
      <c r="G7897" s="19">
        <v>15</v>
      </c>
      <c r="H7897" s="27">
        <v>0</v>
      </c>
      <c r="I7897" s="3">
        <v>1</v>
      </c>
      <c r="J7897" s="3">
        <v>11</v>
      </c>
      <c r="K7897" s="3">
        <v>1</v>
      </c>
      <c r="L7897" s="3">
        <v>2</v>
      </c>
      <c r="M7897" s="26">
        <v>0</v>
      </c>
    </row>
    <row r="7898" spans="2:13" x14ac:dyDescent="0.2">
      <c r="D7898" s="200"/>
      <c r="E7898" s="4" t="s">
        <v>51</v>
      </c>
      <c r="F7898" s="5"/>
      <c r="G7898" s="6">
        <v>142</v>
      </c>
      <c r="H7898" s="8">
        <v>3</v>
      </c>
      <c r="I7898" s="1">
        <v>11</v>
      </c>
      <c r="J7898" s="1">
        <v>78</v>
      </c>
      <c r="K7898" s="1">
        <v>11</v>
      </c>
      <c r="L7898" s="1">
        <v>30</v>
      </c>
      <c r="M7898" s="9">
        <v>9</v>
      </c>
    </row>
    <row r="7899" spans="2:13" x14ac:dyDescent="0.2">
      <c r="D7899" s="200"/>
      <c r="E7899" s="4" t="s">
        <v>52</v>
      </c>
      <c r="F7899" s="5"/>
      <c r="G7899" s="6">
        <v>26</v>
      </c>
      <c r="H7899" s="8">
        <v>0</v>
      </c>
      <c r="I7899" s="1">
        <v>3</v>
      </c>
      <c r="J7899" s="1">
        <v>13</v>
      </c>
      <c r="K7899" s="1">
        <v>3</v>
      </c>
      <c r="L7899" s="1">
        <v>5</v>
      </c>
      <c r="M7899" s="9">
        <v>2</v>
      </c>
    </row>
    <row r="7900" spans="2:13" x14ac:dyDescent="0.2">
      <c r="D7900" s="200"/>
      <c r="E7900" s="4" t="s">
        <v>53</v>
      </c>
      <c r="F7900" s="5"/>
      <c r="G7900" s="6">
        <v>41</v>
      </c>
      <c r="H7900" s="8">
        <v>0</v>
      </c>
      <c r="I7900" s="1">
        <v>3</v>
      </c>
      <c r="J7900" s="1">
        <v>28</v>
      </c>
      <c r="K7900" s="1">
        <v>3</v>
      </c>
      <c r="L7900" s="1">
        <v>6</v>
      </c>
      <c r="M7900" s="9">
        <v>1</v>
      </c>
    </row>
    <row r="7901" spans="2:13" x14ac:dyDescent="0.2">
      <c r="D7901" s="200"/>
      <c r="E7901" s="4" t="s">
        <v>54</v>
      </c>
      <c r="F7901" s="5"/>
      <c r="G7901" s="6">
        <v>226</v>
      </c>
      <c r="H7901" s="8">
        <v>1</v>
      </c>
      <c r="I7901" s="1">
        <v>21</v>
      </c>
      <c r="J7901" s="1">
        <v>133</v>
      </c>
      <c r="K7901" s="1">
        <v>24</v>
      </c>
      <c r="L7901" s="1">
        <v>36</v>
      </c>
      <c r="M7901" s="9">
        <v>11</v>
      </c>
    </row>
    <row r="7902" spans="2:13" x14ac:dyDescent="0.2">
      <c r="D7902" s="200"/>
      <c r="E7902" s="4" t="s">
        <v>55</v>
      </c>
      <c r="F7902" s="5"/>
      <c r="G7902" s="6">
        <v>125</v>
      </c>
      <c r="H7902" s="8">
        <v>1</v>
      </c>
      <c r="I7902" s="1">
        <v>20</v>
      </c>
      <c r="J7902" s="1">
        <v>68</v>
      </c>
      <c r="K7902" s="1">
        <v>11</v>
      </c>
      <c r="L7902" s="1">
        <v>22</v>
      </c>
      <c r="M7902" s="9">
        <v>3</v>
      </c>
    </row>
    <row r="7903" spans="2:13" x14ac:dyDescent="0.2">
      <c r="D7903" s="200"/>
      <c r="E7903" s="4" t="s">
        <v>56</v>
      </c>
      <c r="F7903" s="5"/>
      <c r="G7903" s="6">
        <v>190</v>
      </c>
      <c r="H7903" s="8">
        <v>0</v>
      </c>
      <c r="I7903" s="1">
        <v>22</v>
      </c>
      <c r="J7903" s="1">
        <v>125</v>
      </c>
      <c r="K7903" s="1">
        <v>12</v>
      </c>
      <c r="L7903" s="1">
        <v>21</v>
      </c>
      <c r="M7903" s="9">
        <v>10</v>
      </c>
    </row>
    <row r="7904" spans="2:13" x14ac:dyDescent="0.2">
      <c r="D7904" s="200"/>
      <c r="E7904" s="4" t="s">
        <v>57</v>
      </c>
      <c r="F7904" s="5"/>
      <c r="G7904" s="6">
        <v>185</v>
      </c>
      <c r="H7904" s="8">
        <v>3</v>
      </c>
      <c r="I7904" s="1">
        <v>34</v>
      </c>
      <c r="J7904" s="1">
        <v>126</v>
      </c>
      <c r="K7904" s="1">
        <v>11</v>
      </c>
      <c r="L7904" s="1">
        <v>7</v>
      </c>
      <c r="M7904" s="9">
        <v>4</v>
      </c>
    </row>
    <row r="7905" spans="2:13" x14ac:dyDescent="0.2">
      <c r="D7905" s="200"/>
      <c r="E7905" s="4" t="s">
        <v>58</v>
      </c>
      <c r="F7905" s="5"/>
      <c r="G7905" s="6">
        <v>113</v>
      </c>
      <c r="H7905" s="8">
        <v>5</v>
      </c>
      <c r="I7905" s="1">
        <v>12</v>
      </c>
      <c r="J7905" s="1">
        <v>59</v>
      </c>
      <c r="K7905" s="1">
        <v>11</v>
      </c>
      <c r="L7905" s="1">
        <v>20</v>
      </c>
      <c r="M7905" s="9">
        <v>6</v>
      </c>
    </row>
    <row r="7906" spans="2:13" x14ac:dyDescent="0.2">
      <c r="D7906" s="200"/>
      <c r="E7906" s="4" t="s">
        <v>59</v>
      </c>
      <c r="F7906" s="5"/>
      <c r="G7906" s="6">
        <v>136</v>
      </c>
      <c r="H7906" s="8">
        <v>4</v>
      </c>
      <c r="I7906" s="1">
        <v>23</v>
      </c>
      <c r="J7906" s="1">
        <v>70</v>
      </c>
      <c r="K7906" s="1">
        <v>4</v>
      </c>
      <c r="L7906" s="1">
        <v>18</v>
      </c>
      <c r="M7906" s="9">
        <v>17</v>
      </c>
    </row>
    <row r="7907" spans="2:13" x14ac:dyDescent="0.2">
      <c r="D7907" s="199" t="s">
        <v>60</v>
      </c>
      <c r="E7907" s="22" t="s">
        <v>61</v>
      </c>
      <c r="F7907" s="21"/>
      <c r="G7907" s="19">
        <v>205</v>
      </c>
      <c r="H7907" s="27">
        <v>4</v>
      </c>
      <c r="I7907" s="3">
        <v>36</v>
      </c>
      <c r="J7907" s="3">
        <v>111</v>
      </c>
      <c r="K7907" s="3">
        <v>16</v>
      </c>
      <c r="L7907" s="3">
        <v>27</v>
      </c>
      <c r="M7907" s="26">
        <v>11</v>
      </c>
    </row>
    <row r="7908" spans="2:13" x14ac:dyDescent="0.2">
      <c r="D7908" s="200"/>
      <c r="E7908" s="4" t="s">
        <v>62</v>
      </c>
      <c r="F7908" s="5"/>
      <c r="G7908" s="6">
        <v>160</v>
      </c>
      <c r="H7908" s="8">
        <v>2</v>
      </c>
      <c r="I7908" s="1">
        <v>21</v>
      </c>
      <c r="J7908" s="1">
        <v>102</v>
      </c>
      <c r="K7908" s="1">
        <v>16</v>
      </c>
      <c r="L7908" s="1">
        <v>13</v>
      </c>
      <c r="M7908" s="9">
        <v>6</v>
      </c>
    </row>
    <row r="7909" spans="2:13" x14ac:dyDescent="0.2">
      <c r="D7909" s="200"/>
      <c r="E7909" s="4" t="s">
        <v>63</v>
      </c>
      <c r="F7909" s="5"/>
      <c r="G7909" s="6">
        <v>121</v>
      </c>
      <c r="H7909" s="8">
        <v>0</v>
      </c>
      <c r="I7909" s="1">
        <v>19</v>
      </c>
      <c r="J7909" s="1">
        <v>75</v>
      </c>
      <c r="K7909" s="1">
        <v>6</v>
      </c>
      <c r="L7909" s="1">
        <v>17</v>
      </c>
      <c r="M7909" s="9">
        <v>4</v>
      </c>
    </row>
    <row r="7910" spans="2:13" x14ac:dyDescent="0.2">
      <c r="D7910" s="200"/>
      <c r="E7910" s="4" t="s">
        <v>64</v>
      </c>
      <c r="F7910" s="5"/>
      <c r="G7910" s="6">
        <v>124</v>
      </c>
      <c r="H7910" s="8">
        <v>0</v>
      </c>
      <c r="I7910" s="1">
        <v>19</v>
      </c>
      <c r="J7910" s="1">
        <v>79</v>
      </c>
      <c r="K7910" s="1">
        <v>8</v>
      </c>
      <c r="L7910" s="1">
        <v>17</v>
      </c>
      <c r="M7910" s="9">
        <v>1</v>
      </c>
    </row>
    <row r="7911" spans="2:13" x14ac:dyDescent="0.2">
      <c r="D7911" s="200"/>
      <c r="E7911" s="4" t="s">
        <v>65</v>
      </c>
      <c r="F7911" s="5"/>
      <c r="G7911" s="6">
        <v>109</v>
      </c>
      <c r="H7911" s="8">
        <v>2</v>
      </c>
      <c r="I7911" s="1">
        <v>14</v>
      </c>
      <c r="J7911" s="1">
        <v>55</v>
      </c>
      <c r="K7911" s="1">
        <v>9</v>
      </c>
      <c r="L7911" s="1">
        <v>17</v>
      </c>
      <c r="M7911" s="9">
        <v>12</v>
      </c>
    </row>
    <row r="7912" spans="2:13" x14ac:dyDescent="0.2">
      <c r="D7912" s="200"/>
      <c r="E7912" s="4" t="s">
        <v>66</v>
      </c>
      <c r="F7912" s="5"/>
      <c r="G7912" s="6">
        <v>104</v>
      </c>
      <c r="H7912" s="8">
        <v>1</v>
      </c>
      <c r="I7912" s="1">
        <v>10</v>
      </c>
      <c r="J7912" s="1">
        <v>64</v>
      </c>
      <c r="K7912" s="1">
        <v>11</v>
      </c>
      <c r="L7912" s="1">
        <v>14</v>
      </c>
      <c r="M7912" s="9">
        <v>4</v>
      </c>
    </row>
    <row r="7913" spans="2:13" x14ac:dyDescent="0.2">
      <c r="D7913" s="200"/>
      <c r="E7913" s="4" t="s">
        <v>67</v>
      </c>
      <c r="F7913" s="5"/>
      <c r="G7913" s="6">
        <v>139</v>
      </c>
      <c r="H7913" s="8">
        <v>3</v>
      </c>
      <c r="I7913" s="1">
        <v>7</v>
      </c>
      <c r="J7913" s="1">
        <v>94</v>
      </c>
      <c r="K7913" s="1">
        <v>7</v>
      </c>
      <c r="L7913" s="1">
        <v>22</v>
      </c>
      <c r="M7913" s="9">
        <v>6</v>
      </c>
    </row>
    <row r="7914" spans="2:13" x14ac:dyDescent="0.2">
      <c r="D7914" s="200"/>
      <c r="E7914" s="4" t="s">
        <v>68</v>
      </c>
      <c r="F7914" s="5"/>
      <c r="G7914" s="6">
        <v>48</v>
      </c>
      <c r="H7914" s="8">
        <v>0</v>
      </c>
      <c r="I7914" s="1">
        <v>8</v>
      </c>
      <c r="J7914" s="1">
        <v>28</v>
      </c>
      <c r="K7914" s="1">
        <v>5</v>
      </c>
      <c r="L7914" s="1">
        <v>7</v>
      </c>
      <c r="M7914" s="9">
        <v>0</v>
      </c>
    </row>
    <row r="7915" spans="2:13" x14ac:dyDescent="0.2">
      <c r="D7915" s="200"/>
      <c r="E7915" s="4" t="s">
        <v>69</v>
      </c>
      <c r="F7915" s="5"/>
      <c r="G7915" s="6">
        <v>37</v>
      </c>
      <c r="H7915" s="8">
        <v>2</v>
      </c>
      <c r="I7915" s="1">
        <v>5</v>
      </c>
      <c r="J7915" s="1">
        <v>15</v>
      </c>
      <c r="K7915" s="1">
        <v>4</v>
      </c>
      <c r="L7915" s="1">
        <v>9</v>
      </c>
      <c r="M7915" s="9">
        <v>2</v>
      </c>
    </row>
    <row r="7916" spans="2:13" x14ac:dyDescent="0.2">
      <c r="D7916" s="93" t="s">
        <v>70</v>
      </c>
      <c r="E7916" s="89" t="s">
        <v>18</v>
      </c>
      <c r="F7916" s="92"/>
      <c r="G7916" s="94">
        <v>0</v>
      </c>
      <c r="H7916" s="122">
        <v>0</v>
      </c>
      <c r="I7916" s="63">
        <v>0</v>
      </c>
      <c r="J7916" s="63">
        <v>0</v>
      </c>
      <c r="K7916" s="63">
        <v>0</v>
      </c>
      <c r="L7916" s="63">
        <v>0</v>
      </c>
      <c r="M7916" s="121">
        <v>0</v>
      </c>
    </row>
    <row r="7918" spans="2:13" x14ac:dyDescent="0.2">
      <c r="B7918" s="40" t="str">
        <f xml:space="preserve"> HYPERLINK("#'目次'!B333", "[327]")</f>
        <v>[327]</v>
      </c>
      <c r="C7918" s="23" t="s">
        <v>467</v>
      </c>
    </row>
    <row r="7921" spans="3:13" x14ac:dyDescent="0.2">
      <c r="C7921" s="23" t="s">
        <v>73</v>
      </c>
    </row>
    <row r="7922" spans="3:13" ht="24" x14ac:dyDescent="0.2">
      <c r="D7922" s="195"/>
      <c r="E7922" s="196"/>
      <c r="F7922" s="196"/>
      <c r="G7922" s="37" t="s">
        <v>15</v>
      </c>
      <c r="H7922" s="33" t="s">
        <v>436</v>
      </c>
      <c r="I7922" s="13" t="s">
        <v>437</v>
      </c>
      <c r="J7922" s="13" t="s">
        <v>438</v>
      </c>
      <c r="K7922" s="13" t="s">
        <v>439</v>
      </c>
      <c r="L7922" s="13" t="s">
        <v>440</v>
      </c>
      <c r="M7922" s="38" t="s">
        <v>18</v>
      </c>
    </row>
    <row r="7923" spans="3:13" x14ac:dyDescent="0.2">
      <c r="D7923" s="197"/>
      <c r="E7923" s="198"/>
      <c r="F7923" s="198"/>
      <c r="G7923" s="35"/>
      <c r="H7923" s="39"/>
      <c r="I7923" s="14"/>
      <c r="J7923" s="14"/>
      <c r="K7923" s="14"/>
      <c r="L7923" s="14"/>
      <c r="M7923" s="34"/>
    </row>
    <row r="7924" spans="3:13" x14ac:dyDescent="0.2">
      <c r="D7924" s="56"/>
      <c r="E7924" s="58" t="s">
        <v>15</v>
      </c>
      <c r="F7924" s="46"/>
      <c r="G7924" s="36">
        <v>1200</v>
      </c>
      <c r="H7924" s="17">
        <v>17</v>
      </c>
      <c r="I7924" s="17">
        <v>150</v>
      </c>
      <c r="J7924" s="17">
        <v>712</v>
      </c>
      <c r="K7924" s="17">
        <v>91</v>
      </c>
      <c r="L7924" s="17">
        <v>167</v>
      </c>
      <c r="M7924" s="47">
        <v>63</v>
      </c>
    </row>
    <row r="7925" spans="3:13" x14ac:dyDescent="0.2">
      <c r="D7925" s="199" t="s">
        <v>74</v>
      </c>
      <c r="E7925" s="22" t="s">
        <v>75</v>
      </c>
      <c r="F7925" s="21"/>
      <c r="G7925" s="19">
        <v>592</v>
      </c>
      <c r="H7925" s="27">
        <v>8</v>
      </c>
      <c r="I7925" s="3">
        <v>60</v>
      </c>
      <c r="J7925" s="3">
        <v>325</v>
      </c>
      <c r="K7925" s="3">
        <v>51</v>
      </c>
      <c r="L7925" s="3">
        <v>113</v>
      </c>
      <c r="M7925" s="26">
        <v>35</v>
      </c>
    </row>
    <row r="7926" spans="3:13" x14ac:dyDescent="0.2">
      <c r="D7926" s="200"/>
      <c r="E7926" s="4" t="s">
        <v>34</v>
      </c>
      <c r="F7926" s="5"/>
      <c r="G7926" s="6">
        <v>37</v>
      </c>
      <c r="H7926" s="8">
        <v>1</v>
      </c>
      <c r="I7926" s="1">
        <v>6</v>
      </c>
      <c r="J7926" s="1">
        <v>19</v>
      </c>
      <c r="K7926" s="1">
        <v>0</v>
      </c>
      <c r="L7926" s="1">
        <v>10</v>
      </c>
      <c r="M7926" s="9">
        <v>1</v>
      </c>
    </row>
    <row r="7927" spans="3:13" x14ac:dyDescent="0.2">
      <c r="D7927" s="200"/>
      <c r="E7927" s="4" t="s">
        <v>35</v>
      </c>
      <c r="F7927" s="5"/>
      <c r="G7927" s="6">
        <v>75</v>
      </c>
      <c r="H7927" s="8">
        <v>1</v>
      </c>
      <c r="I7927" s="1">
        <v>4</v>
      </c>
      <c r="J7927" s="1">
        <v>46</v>
      </c>
      <c r="K7927" s="1">
        <v>6</v>
      </c>
      <c r="L7927" s="1">
        <v>14</v>
      </c>
      <c r="M7927" s="9">
        <v>4</v>
      </c>
    </row>
    <row r="7928" spans="3:13" x14ac:dyDescent="0.2">
      <c r="D7928" s="200"/>
      <c r="E7928" s="4" t="s">
        <v>36</v>
      </c>
      <c r="F7928" s="5"/>
      <c r="G7928" s="6">
        <v>95</v>
      </c>
      <c r="H7928" s="8">
        <v>0</v>
      </c>
      <c r="I7928" s="1">
        <v>9</v>
      </c>
      <c r="J7928" s="1">
        <v>54</v>
      </c>
      <c r="K7928" s="1">
        <v>13</v>
      </c>
      <c r="L7928" s="1">
        <v>14</v>
      </c>
      <c r="M7928" s="9">
        <v>5</v>
      </c>
    </row>
    <row r="7929" spans="3:13" x14ac:dyDescent="0.2">
      <c r="D7929" s="200"/>
      <c r="E7929" s="4" t="s">
        <v>37</v>
      </c>
      <c r="F7929" s="5"/>
      <c r="G7929" s="6">
        <v>111</v>
      </c>
      <c r="H7929" s="8">
        <v>1</v>
      </c>
      <c r="I7929" s="1">
        <v>15</v>
      </c>
      <c r="J7929" s="1">
        <v>57</v>
      </c>
      <c r="K7929" s="1">
        <v>13</v>
      </c>
      <c r="L7929" s="1">
        <v>20</v>
      </c>
      <c r="M7929" s="9">
        <v>5</v>
      </c>
    </row>
    <row r="7930" spans="3:13" x14ac:dyDescent="0.2">
      <c r="D7930" s="200"/>
      <c r="E7930" s="4" t="s">
        <v>38</v>
      </c>
      <c r="F7930" s="5"/>
      <c r="G7930" s="6">
        <v>93</v>
      </c>
      <c r="H7930" s="8">
        <v>0</v>
      </c>
      <c r="I7930" s="1">
        <v>6</v>
      </c>
      <c r="J7930" s="1">
        <v>56</v>
      </c>
      <c r="K7930" s="1">
        <v>8</v>
      </c>
      <c r="L7930" s="1">
        <v>17</v>
      </c>
      <c r="M7930" s="9">
        <v>6</v>
      </c>
    </row>
    <row r="7931" spans="3:13" x14ac:dyDescent="0.2">
      <c r="D7931" s="200"/>
      <c r="E7931" s="4" t="s">
        <v>39</v>
      </c>
      <c r="F7931" s="5"/>
      <c r="G7931" s="6">
        <v>109</v>
      </c>
      <c r="H7931" s="8">
        <v>3</v>
      </c>
      <c r="I7931" s="1">
        <v>8</v>
      </c>
      <c r="J7931" s="1">
        <v>61</v>
      </c>
      <c r="K7931" s="1">
        <v>5</v>
      </c>
      <c r="L7931" s="1">
        <v>24</v>
      </c>
      <c r="M7931" s="9">
        <v>8</v>
      </c>
    </row>
    <row r="7932" spans="3:13" x14ac:dyDescent="0.2">
      <c r="D7932" s="200"/>
      <c r="E7932" s="4" t="s">
        <v>40</v>
      </c>
      <c r="F7932" s="5"/>
      <c r="G7932" s="6">
        <v>72</v>
      </c>
      <c r="H7932" s="8">
        <v>2</v>
      </c>
      <c r="I7932" s="1">
        <v>12</v>
      </c>
      <c r="J7932" s="1">
        <v>32</v>
      </c>
      <c r="K7932" s="1">
        <v>6</v>
      </c>
      <c r="L7932" s="1">
        <v>14</v>
      </c>
      <c r="M7932" s="9">
        <v>6</v>
      </c>
    </row>
    <row r="7933" spans="3:13" x14ac:dyDescent="0.2">
      <c r="D7933" s="199" t="s">
        <v>76</v>
      </c>
      <c r="E7933" s="22" t="s">
        <v>77</v>
      </c>
      <c r="F7933" s="21"/>
      <c r="G7933" s="19">
        <v>608</v>
      </c>
      <c r="H7933" s="27">
        <v>9</v>
      </c>
      <c r="I7933" s="3">
        <v>90</v>
      </c>
      <c r="J7933" s="3">
        <v>387</v>
      </c>
      <c r="K7933" s="3">
        <v>40</v>
      </c>
      <c r="L7933" s="3">
        <v>54</v>
      </c>
      <c r="M7933" s="26">
        <v>28</v>
      </c>
    </row>
    <row r="7934" spans="3:13" x14ac:dyDescent="0.2">
      <c r="D7934" s="200"/>
      <c r="E7934" s="4" t="s">
        <v>34</v>
      </c>
      <c r="F7934" s="5"/>
      <c r="G7934" s="6">
        <v>37</v>
      </c>
      <c r="H7934" s="8">
        <v>3</v>
      </c>
      <c r="I7934" s="1">
        <v>4</v>
      </c>
      <c r="J7934" s="1">
        <v>16</v>
      </c>
      <c r="K7934" s="1">
        <v>4</v>
      </c>
      <c r="L7934" s="1">
        <v>8</v>
      </c>
      <c r="M7934" s="9">
        <v>2</v>
      </c>
    </row>
    <row r="7935" spans="3:13" x14ac:dyDescent="0.2">
      <c r="D7935" s="200"/>
      <c r="E7935" s="4" t="s">
        <v>35</v>
      </c>
      <c r="F7935" s="5"/>
      <c r="G7935" s="6">
        <v>73</v>
      </c>
      <c r="H7935" s="8">
        <v>1</v>
      </c>
      <c r="I7935" s="1">
        <v>10</v>
      </c>
      <c r="J7935" s="1">
        <v>47</v>
      </c>
      <c r="K7935" s="1">
        <v>7</v>
      </c>
      <c r="L7935" s="1">
        <v>5</v>
      </c>
      <c r="M7935" s="9">
        <v>3</v>
      </c>
    </row>
    <row r="7936" spans="3:13" x14ac:dyDescent="0.2">
      <c r="D7936" s="200"/>
      <c r="E7936" s="4" t="s">
        <v>36</v>
      </c>
      <c r="F7936" s="5"/>
      <c r="G7936" s="6">
        <v>92</v>
      </c>
      <c r="H7936" s="8">
        <v>1</v>
      </c>
      <c r="I7936" s="1">
        <v>12</v>
      </c>
      <c r="J7936" s="1">
        <v>63</v>
      </c>
      <c r="K7936" s="1">
        <v>8</v>
      </c>
      <c r="L7936" s="1">
        <v>7</v>
      </c>
      <c r="M7936" s="9">
        <v>1</v>
      </c>
    </row>
    <row r="7937" spans="2:13" x14ac:dyDescent="0.2">
      <c r="D7937" s="200"/>
      <c r="E7937" s="4" t="s">
        <v>37</v>
      </c>
      <c r="F7937" s="5"/>
      <c r="G7937" s="6">
        <v>110</v>
      </c>
      <c r="H7937" s="8">
        <v>1</v>
      </c>
      <c r="I7937" s="1">
        <v>17</v>
      </c>
      <c r="J7937" s="1">
        <v>76</v>
      </c>
      <c r="K7937" s="1">
        <v>6</v>
      </c>
      <c r="L7937" s="1">
        <v>6</v>
      </c>
      <c r="M7937" s="9">
        <v>4</v>
      </c>
    </row>
    <row r="7938" spans="2:13" x14ac:dyDescent="0.2">
      <c r="D7938" s="200"/>
      <c r="E7938" s="4" t="s">
        <v>38</v>
      </c>
      <c r="F7938" s="5"/>
      <c r="G7938" s="6">
        <v>93</v>
      </c>
      <c r="H7938" s="8">
        <v>1</v>
      </c>
      <c r="I7938" s="1">
        <v>13</v>
      </c>
      <c r="J7938" s="1">
        <v>61</v>
      </c>
      <c r="K7938" s="1">
        <v>4</v>
      </c>
      <c r="L7938" s="1">
        <v>9</v>
      </c>
      <c r="M7938" s="9">
        <v>5</v>
      </c>
    </row>
    <row r="7939" spans="2:13" x14ac:dyDescent="0.2">
      <c r="D7939" s="200"/>
      <c r="E7939" s="4" t="s">
        <v>39</v>
      </c>
      <c r="F7939" s="5"/>
      <c r="G7939" s="6">
        <v>114</v>
      </c>
      <c r="H7939" s="8">
        <v>0</v>
      </c>
      <c r="I7939" s="1">
        <v>23</v>
      </c>
      <c r="J7939" s="1">
        <v>67</v>
      </c>
      <c r="K7939" s="1">
        <v>4</v>
      </c>
      <c r="L7939" s="1">
        <v>13</v>
      </c>
      <c r="M7939" s="9">
        <v>7</v>
      </c>
    </row>
    <row r="7940" spans="2:13" x14ac:dyDescent="0.2">
      <c r="D7940" s="201"/>
      <c r="E7940" s="57" t="s">
        <v>40</v>
      </c>
      <c r="F7940" s="59"/>
      <c r="G7940" s="55">
        <v>89</v>
      </c>
      <c r="H7940" s="77">
        <v>2</v>
      </c>
      <c r="I7940" s="32">
        <v>11</v>
      </c>
      <c r="J7940" s="32">
        <v>57</v>
      </c>
      <c r="K7940" s="32">
        <v>7</v>
      </c>
      <c r="L7940" s="32">
        <v>6</v>
      </c>
      <c r="M7940" s="80">
        <v>6</v>
      </c>
    </row>
    <row r="7942" spans="2:13" x14ac:dyDescent="0.2">
      <c r="B7942" s="40" t="str">
        <f xml:space="preserve"> HYPERLINK("#'目次'!B334", "[328]")</f>
        <v>[328]</v>
      </c>
      <c r="C7942" s="23" t="s">
        <v>467</v>
      </c>
    </row>
    <row r="7945" spans="2:13" x14ac:dyDescent="0.2">
      <c r="C7945" s="23" t="s">
        <v>80</v>
      </c>
    </row>
    <row r="7946" spans="2:13" ht="24" x14ac:dyDescent="0.2">
      <c r="E7946" s="195"/>
      <c r="F7946" s="196"/>
      <c r="G7946" s="37" t="s">
        <v>15</v>
      </c>
      <c r="H7946" s="33" t="s">
        <v>436</v>
      </c>
      <c r="I7946" s="13" t="s">
        <v>437</v>
      </c>
      <c r="J7946" s="13" t="s">
        <v>438</v>
      </c>
      <c r="K7946" s="13" t="s">
        <v>439</v>
      </c>
      <c r="L7946" s="13" t="s">
        <v>440</v>
      </c>
      <c r="M7946" s="38" t="s">
        <v>18</v>
      </c>
    </row>
    <row r="7947" spans="2:13" x14ac:dyDescent="0.2">
      <c r="E7947" s="197"/>
      <c r="F7947" s="198"/>
      <c r="G7947" s="35"/>
      <c r="H7947" s="39"/>
      <c r="I7947" s="14"/>
      <c r="J7947" s="14"/>
      <c r="K7947" s="14"/>
      <c r="L7947" s="14"/>
      <c r="M7947" s="34"/>
    </row>
    <row r="7948" spans="2:13" x14ac:dyDescent="0.2">
      <c r="E7948" s="91" t="s">
        <v>15</v>
      </c>
      <c r="F7948" s="46"/>
      <c r="G7948" s="36">
        <v>1200</v>
      </c>
      <c r="H7948" s="17">
        <v>17</v>
      </c>
      <c r="I7948" s="17">
        <v>150</v>
      </c>
      <c r="J7948" s="17">
        <v>712</v>
      </c>
      <c r="K7948" s="17">
        <v>91</v>
      </c>
      <c r="L7948" s="17">
        <v>167</v>
      </c>
      <c r="M7948" s="47">
        <v>63</v>
      </c>
    </row>
    <row r="7949" spans="2:13" x14ac:dyDescent="0.2">
      <c r="E7949" s="4" t="s">
        <v>81</v>
      </c>
      <c r="F7949" s="5"/>
      <c r="G7949" s="19">
        <v>48</v>
      </c>
      <c r="H7949" s="27">
        <v>3</v>
      </c>
      <c r="I7949" s="3">
        <v>4</v>
      </c>
      <c r="J7949" s="3">
        <v>29</v>
      </c>
      <c r="K7949" s="3">
        <v>2</v>
      </c>
      <c r="L7949" s="3">
        <v>7</v>
      </c>
      <c r="M7949" s="26">
        <v>3</v>
      </c>
    </row>
    <row r="7950" spans="2:13" x14ac:dyDescent="0.2">
      <c r="E7950" s="4" t="s">
        <v>82</v>
      </c>
      <c r="F7950" s="5"/>
      <c r="G7950" s="6">
        <v>84</v>
      </c>
      <c r="H7950" s="8">
        <v>0</v>
      </c>
      <c r="I7950" s="1">
        <v>10</v>
      </c>
      <c r="J7950" s="1">
        <v>46</v>
      </c>
      <c r="K7950" s="1">
        <v>6</v>
      </c>
      <c r="L7950" s="1">
        <v>14</v>
      </c>
      <c r="M7950" s="9">
        <v>8</v>
      </c>
    </row>
    <row r="7951" spans="2:13" x14ac:dyDescent="0.2">
      <c r="E7951" s="4" t="s">
        <v>83</v>
      </c>
      <c r="F7951" s="5"/>
      <c r="G7951" s="6">
        <v>462</v>
      </c>
      <c r="H7951" s="8">
        <v>4</v>
      </c>
      <c r="I7951" s="1">
        <v>61</v>
      </c>
      <c r="J7951" s="1">
        <v>278</v>
      </c>
      <c r="K7951" s="1">
        <v>40</v>
      </c>
      <c r="L7951" s="1">
        <v>57</v>
      </c>
      <c r="M7951" s="9">
        <v>22</v>
      </c>
    </row>
    <row r="7952" spans="2:13" x14ac:dyDescent="0.2">
      <c r="E7952" s="4" t="s">
        <v>84</v>
      </c>
      <c r="F7952" s="5"/>
      <c r="G7952" s="6">
        <v>30</v>
      </c>
      <c r="H7952" s="8">
        <v>0</v>
      </c>
      <c r="I7952" s="1">
        <v>2</v>
      </c>
      <c r="J7952" s="1">
        <v>21</v>
      </c>
      <c r="K7952" s="1">
        <v>1</v>
      </c>
      <c r="L7952" s="1">
        <v>5</v>
      </c>
      <c r="M7952" s="9">
        <v>1</v>
      </c>
    </row>
    <row r="7953" spans="2:13" x14ac:dyDescent="0.2">
      <c r="E7953" s="4" t="s">
        <v>85</v>
      </c>
      <c r="F7953" s="5"/>
      <c r="G7953" s="6">
        <v>144</v>
      </c>
      <c r="H7953" s="8">
        <v>3</v>
      </c>
      <c r="I7953" s="1">
        <v>16</v>
      </c>
      <c r="J7953" s="1">
        <v>87</v>
      </c>
      <c r="K7953" s="1">
        <v>11</v>
      </c>
      <c r="L7953" s="1">
        <v>20</v>
      </c>
      <c r="M7953" s="9">
        <v>7</v>
      </c>
    </row>
    <row r="7954" spans="2:13" x14ac:dyDescent="0.2">
      <c r="E7954" s="4" t="s">
        <v>86</v>
      </c>
      <c r="F7954" s="5"/>
      <c r="G7954" s="6">
        <v>192</v>
      </c>
      <c r="H7954" s="8">
        <v>3</v>
      </c>
      <c r="I7954" s="1">
        <v>18</v>
      </c>
      <c r="J7954" s="1">
        <v>114</v>
      </c>
      <c r="K7954" s="1">
        <v>18</v>
      </c>
      <c r="L7954" s="1">
        <v>30</v>
      </c>
      <c r="M7954" s="9">
        <v>9</v>
      </c>
    </row>
    <row r="7955" spans="2:13" x14ac:dyDescent="0.2">
      <c r="E7955" s="4" t="s">
        <v>87</v>
      </c>
      <c r="F7955" s="5"/>
      <c r="G7955" s="6">
        <v>72</v>
      </c>
      <c r="H7955" s="8">
        <v>1</v>
      </c>
      <c r="I7955" s="1">
        <v>13</v>
      </c>
      <c r="J7955" s="1">
        <v>41</v>
      </c>
      <c r="K7955" s="1">
        <v>5</v>
      </c>
      <c r="L7955" s="1">
        <v>7</v>
      </c>
      <c r="M7955" s="9">
        <v>5</v>
      </c>
    </row>
    <row r="7956" spans="2:13" x14ac:dyDescent="0.2">
      <c r="E7956" s="4" t="s">
        <v>88</v>
      </c>
      <c r="F7956" s="5"/>
      <c r="G7956" s="6">
        <v>36</v>
      </c>
      <c r="H7956" s="8">
        <v>0</v>
      </c>
      <c r="I7956" s="1">
        <v>6</v>
      </c>
      <c r="J7956" s="1">
        <v>20</v>
      </c>
      <c r="K7956" s="1">
        <v>1</v>
      </c>
      <c r="L7956" s="1">
        <v>7</v>
      </c>
      <c r="M7956" s="9">
        <v>2</v>
      </c>
    </row>
    <row r="7957" spans="2:13" x14ac:dyDescent="0.2">
      <c r="E7957" s="4" t="s">
        <v>89</v>
      </c>
      <c r="F7957" s="5"/>
      <c r="G7957" s="6">
        <v>66</v>
      </c>
      <c r="H7957" s="8">
        <v>2</v>
      </c>
      <c r="I7957" s="1">
        <v>10</v>
      </c>
      <c r="J7957" s="1">
        <v>37</v>
      </c>
      <c r="K7957" s="1">
        <v>4</v>
      </c>
      <c r="L7957" s="1">
        <v>10</v>
      </c>
      <c r="M7957" s="9">
        <v>3</v>
      </c>
    </row>
    <row r="7958" spans="2:13" x14ac:dyDescent="0.2">
      <c r="E7958" s="4" t="s">
        <v>90</v>
      </c>
      <c r="F7958" s="5"/>
      <c r="G7958" s="6">
        <v>54</v>
      </c>
      <c r="H7958" s="8">
        <v>1</v>
      </c>
      <c r="I7958" s="1">
        <v>7</v>
      </c>
      <c r="J7958" s="1">
        <v>32</v>
      </c>
      <c r="K7958" s="1">
        <v>3</v>
      </c>
      <c r="L7958" s="1">
        <v>8</v>
      </c>
      <c r="M7958" s="9">
        <v>3</v>
      </c>
    </row>
    <row r="7959" spans="2:13" x14ac:dyDescent="0.2">
      <c r="E7959" s="57" t="s">
        <v>91</v>
      </c>
      <c r="F7959" s="59"/>
      <c r="G7959" s="55">
        <v>12</v>
      </c>
      <c r="H7959" s="77">
        <v>0</v>
      </c>
      <c r="I7959" s="32">
        <v>3</v>
      </c>
      <c r="J7959" s="32">
        <v>7</v>
      </c>
      <c r="K7959" s="32">
        <v>0</v>
      </c>
      <c r="L7959" s="32">
        <v>2</v>
      </c>
      <c r="M7959" s="80">
        <v>0</v>
      </c>
    </row>
    <row r="7961" spans="2:13" x14ac:dyDescent="0.2">
      <c r="B7961" s="40" t="str">
        <f xml:space="preserve"> HYPERLINK("#'目次'!B335", "[329]")</f>
        <v>[329]</v>
      </c>
      <c r="C7961" s="23" t="s">
        <v>470</v>
      </c>
    </row>
    <row r="7964" spans="2:13" x14ac:dyDescent="0.2">
      <c r="C7964" s="23" t="s">
        <v>14</v>
      </c>
    </row>
    <row r="7965" spans="2:13" ht="24" x14ac:dyDescent="0.2">
      <c r="D7965" s="195"/>
      <c r="E7965" s="196"/>
      <c r="F7965" s="196"/>
      <c r="G7965" s="37" t="s">
        <v>15</v>
      </c>
      <c r="H7965" s="33" t="s">
        <v>471</v>
      </c>
      <c r="I7965" s="13" t="s">
        <v>472</v>
      </c>
      <c r="J7965" s="13" t="s">
        <v>473</v>
      </c>
      <c r="K7965" s="13" t="s">
        <v>440</v>
      </c>
      <c r="L7965" s="38" t="s">
        <v>18</v>
      </c>
    </row>
    <row r="7966" spans="2:13" x14ac:dyDescent="0.2">
      <c r="D7966" s="197"/>
      <c r="E7966" s="198"/>
      <c r="F7966" s="198"/>
      <c r="G7966" s="35"/>
      <c r="H7966" s="39"/>
      <c r="I7966" s="14"/>
      <c r="J7966" s="14"/>
      <c r="K7966" s="14"/>
      <c r="L7966" s="34"/>
    </row>
    <row r="7967" spans="2:13" x14ac:dyDescent="0.2">
      <c r="D7967" s="56"/>
      <c r="E7967" s="58" t="s">
        <v>15</v>
      </c>
      <c r="F7967" s="46"/>
      <c r="G7967" s="36">
        <v>1200</v>
      </c>
      <c r="H7967" s="17">
        <v>20</v>
      </c>
      <c r="I7967" s="17">
        <v>133</v>
      </c>
      <c r="J7967" s="17">
        <v>723</v>
      </c>
      <c r="K7967" s="17">
        <v>248</v>
      </c>
      <c r="L7967" s="47">
        <v>76</v>
      </c>
    </row>
    <row r="7968" spans="2:13" x14ac:dyDescent="0.2">
      <c r="D7968" s="199" t="s">
        <v>19</v>
      </c>
      <c r="E7968" s="22" t="s">
        <v>20</v>
      </c>
      <c r="F7968" s="21"/>
      <c r="G7968" s="19">
        <v>132</v>
      </c>
      <c r="H7968" s="27">
        <v>2</v>
      </c>
      <c r="I7968" s="3">
        <v>14</v>
      </c>
      <c r="J7968" s="3">
        <v>68</v>
      </c>
      <c r="K7968" s="3">
        <v>35</v>
      </c>
      <c r="L7968" s="26">
        <v>13</v>
      </c>
    </row>
    <row r="7969" spans="4:12" x14ac:dyDescent="0.2">
      <c r="D7969" s="200"/>
      <c r="E7969" s="4" t="s">
        <v>21</v>
      </c>
      <c r="F7969" s="5"/>
      <c r="G7969" s="6">
        <v>444</v>
      </c>
      <c r="H7969" s="8">
        <v>8</v>
      </c>
      <c r="I7969" s="1">
        <v>54</v>
      </c>
      <c r="J7969" s="1">
        <v>272</v>
      </c>
      <c r="K7969" s="1">
        <v>90</v>
      </c>
      <c r="L7969" s="9">
        <v>20</v>
      </c>
    </row>
    <row r="7970" spans="4:12" x14ac:dyDescent="0.2">
      <c r="D7970" s="200"/>
      <c r="E7970" s="4" t="s">
        <v>22</v>
      </c>
      <c r="F7970" s="5"/>
      <c r="G7970" s="6">
        <v>192</v>
      </c>
      <c r="H7970" s="8">
        <v>4</v>
      </c>
      <c r="I7970" s="1">
        <v>26</v>
      </c>
      <c r="J7970" s="1">
        <v>104</v>
      </c>
      <c r="K7970" s="1">
        <v>42</v>
      </c>
      <c r="L7970" s="9">
        <v>16</v>
      </c>
    </row>
    <row r="7971" spans="4:12" x14ac:dyDescent="0.2">
      <c r="D7971" s="200"/>
      <c r="E7971" s="4" t="s">
        <v>23</v>
      </c>
      <c r="F7971" s="5"/>
      <c r="G7971" s="6">
        <v>192</v>
      </c>
      <c r="H7971" s="8">
        <v>4</v>
      </c>
      <c r="I7971" s="1">
        <v>22</v>
      </c>
      <c r="J7971" s="1">
        <v>128</v>
      </c>
      <c r="K7971" s="1">
        <v>28</v>
      </c>
      <c r="L7971" s="9">
        <v>10</v>
      </c>
    </row>
    <row r="7972" spans="4:12" x14ac:dyDescent="0.2">
      <c r="D7972" s="200"/>
      <c r="E7972" s="4" t="s">
        <v>24</v>
      </c>
      <c r="F7972" s="5"/>
      <c r="G7972" s="6">
        <v>240</v>
      </c>
      <c r="H7972" s="8">
        <v>2</v>
      </c>
      <c r="I7972" s="1">
        <v>17</v>
      </c>
      <c r="J7972" s="1">
        <v>151</v>
      </c>
      <c r="K7972" s="1">
        <v>53</v>
      </c>
      <c r="L7972" s="9">
        <v>17</v>
      </c>
    </row>
    <row r="7973" spans="4:12" x14ac:dyDescent="0.2">
      <c r="D7973" s="199" t="s">
        <v>25</v>
      </c>
      <c r="E7973" s="22" t="s">
        <v>26</v>
      </c>
      <c r="F7973" s="21"/>
      <c r="G7973" s="19">
        <v>348</v>
      </c>
      <c r="H7973" s="27">
        <v>9</v>
      </c>
      <c r="I7973" s="3">
        <v>47</v>
      </c>
      <c r="J7973" s="3">
        <v>209</v>
      </c>
      <c r="K7973" s="3">
        <v>63</v>
      </c>
      <c r="L7973" s="26">
        <v>20</v>
      </c>
    </row>
    <row r="7974" spans="4:12" x14ac:dyDescent="0.2">
      <c r="D7974" s="200"/>
      <c r="E7974" s="4" t="s">
        <v>27</v>
      </c>
      <c r="F7974" s="5"/>
      <c r="G7974" s="6">
        <v>378</v>
      </c>
      <c r="H7974" s="8">
        <v>9</v>
      </c>
      <c r="I7974" s="1">
        <v>39</v>
      </c>
      <c r="J7974" s="1">
        <v>239</v>
      </c>
      <c r="K7974" s="1">
        <v>72</v>
      </c>
      <c r="L7974" s="9">
        <v>19</v>
      </c>
    </row>
    <row r="7975" spans="4:12" x14ac:dyDescent="0.2">
      <c r="D7975" s="200"/>
      <c r="E7975" s="4" t="s">
        <v>28</v>
      </c>
      <c r="F7975" s="5"/>
      <c r="G7975" s="6">
        <v>372</v>
      </c>
      <c r="H7975" s="8">
        <v>2</v>
      </c>
      <c r="I7975" s="1">
        <v>38</v>
      </c>
      <c r="J7975" s="1">
        <v>208</v>
      </c>
      <c r="K7975" s="1">
        <v>95</v>
      </c>
      <c r="L7975" s="9">
        <v>29</v>
      </c>
    </row>
    <row r="7976" spans="4:12" x14ac:dyDescent="0.2">
      <c r="D7976" s="200"/>
      <c r="E7976" s="4" t="s">
        <v>29</v>
      </c>
      <c r="F7976" s="5"/>
      <c r="G7976" s="6">
        <v>102</v>
      </c>
      <c r="H7976" s="8">
        <v>0</v>
      </c>
      <c r="I7976" s="1">
        <v>9</v>
      </c>
      <c r="J7976" s="1">
        <v>67</v>
      </c>
      <c r="K7976" s="1">
        <v>18</v>
      </c>
      <c r="L7976" s="9">
        <v>8</v>
      </c>
    </row>
    <row r="7977" spans="4:12" x14ac:dyDescent="0.2">
      <c r="D7977" s="199" t="s">
        <v>30</v>
      </c>
      <c r="E7977" s="22" t="s">
        <v>31</v>
      </c>
      <c r="F7977" s="21"/>
      <c r="G7977" s="19">
        <v>592</v>
      </c>
      <c r="H7977" s="27">
        <v>10</v>
      </c>
      <c r="I7977" s="3">
        <v>62</v>
      </c>
      <c r="J7977" s="3">
        <v>335</v>
      </c>
      <c r="K7977" s="3">
        <v>144</v>
      </c>
      <c r="L7977" s="26">
        <v>41</v>
      </c>
    </row>
    <row r="7978" spans="4:12" x14ac:dyDescent="0.2">
      <c r="D7978" s="200"/>
      <c r="E7978" s="4" t="s">
        <v>32</v>
      </c>
      <c r="F7978" s="5"/>
      <c r="G7978" s="6">
        <v>608</v>
      </c>
      <c r="H7978" s="8">
        <v>10</v>
      </c>
      <c r="I7978" s="1">
        <v>71</v>
      </c>
      <c r="J7978" s="1">
        <v>388</v>
      </c>
      <c r="K7978" s="1">
        <v>104</v>
      </c>
      <c r="L7978" s="9">
        <v>35</v>
      </c>
    </row>
    <row r="7979" spans="4:12" x14ac:dyDescent="0.2">
      <c r="D7979" s="199" t="s">
        <v>33</v>
      </c>
      <c r="E7979" s="22" t="s">
        <v>34</v>
      </c>
      <c r="F7979" s="21"/>
      <c r="G7979" s="19">
        <v>74</v>
      </c>
      <c r="H7979" s="27">
        <v>1</v>
      </c>
      <c r="I7979" s="3">
        <v>0</v>
      </c>
      <c r="J7979" s="3">
        <v>38</v>
      </c>
      <c r="K7979" s="3">
        <v>26</v>
      </c>
      <c r="L7979" s="26">
        <v>9</v>
      </c>
    </row>
    <row r="7980" spans="4:12" x14ac:dyDescent="0.2">
      <c r="D7980" s="200"/>
      <c r="E7980" s="4" t="s">
        <v>35</v>
      </c>
      <c r="F7980" s="5"/>
      <c r="G7980" s="6">
        <v>148</v>
      </c>
      <c r="H7980" s="8">
        <v>2</v>
      </c>
      <c r="I7980" s="1">
        <v>12</v>
      </c>
      <c r="J7980" s="1">
        <v>83</v>
      </c>
      <c r="K7980" s="1">
        <v>44</v>
      </c>
      <c r="L7980" s="9">
        <v>7</v>
      </c>
    </row>
    <row r="7981" spans="4:12" x14ac:dyDescent="0.2">
      <c r="D7981" s="200"/>
      <c r="E7981" s="4" t="s">
        <v>36</v>
      </c>
      <c r="F7981" s="5"/>
      <c r="G7981" s="6">
        <v>187</v>
      </c>
      <c r="H7981" s="8">
        <v>2</v>
      </c>
      <c r="I7981" s="1">
        <v>13</v>
      </c>
      <c r="J7981" s="1">
        <v>108</v>
      </c>
      <c r="K7981" s="1">
        <v>56</v>
      </c>
      <c r="L7981" s="9">
        <v>8</v>
      </c>
    </row>
    <row r="7982" spans="4:12" x14ac:dyDescent="0.2">
      <c r="D7982" s="200"/>
      <c r="E7982" s="4" t="s">
        <v>37</v>
      </c>
      <c r="F7982" s="5"/>
      <c r="G7982" s="6">
        <v>221</v>
      </c>
      <c r="H7982" s="8">
        <v>6</v>
      </c>
      <c r="I7982" s="1">
        <v>22</v>
      </c>
      <c r="J7982" s="1">
        <v>139</v>
      </c>
      <c r="K7982" s="1">
        <v>46</v>
      </c>
      <c r="L7982" s="9">
        <v>8</v>
      </c>
    </row>
    <row r="7983" spans="4:12" x14ac:dyDescent="0.2">
      <c r="D7983" s="200"/>
      <c r="E7983" s="4" t="s">
        <v>38</v>
      </c>
      <c r="F7983" s="5"/>
      <c r="G7983" s="6">
        <v>186</v>
      </c>
      <c r="H7983" s="8">
        <v>3</v>
      </c>
      <c r="I7983" s="1">
        <v>22</v>
      </c>
      <c r="J7983" s="1">
        <v>118</v>
      </c>
      <c r="K7983" s="1">
        <v>34</v>
      </c>
      <c r="L7983" s="9">
        <v>9</v>
      </c>
    </row>
    <row r="7984" spans="4:12" x14ac:dyDescent="0.2">
      <c r="D7984" s="200"/>
      <c r="E7984" s="4" t="s">
        <v>39</v>
      </c>
      <c r="F7984" s="5"/>
      <c r="G7984" s="6">
        <v>223</v>
      </c>
      <c r="H7984" s="8">
        <v>5</v>
      </c>
      <c r="I7984" s="1">
        <v>34</v>
      </c>
      <c r="J7984" s="1">
        <v>139</v>
      </c>
      <c r="K7984" s="1">
        <v>26</v>
      </c>
      <c r="L7984" s="9">
        <v>19</v>
      </c>
    </row>
    <row r="7985" spans="2:12" x14ac:dyDescent="0.2">
      <c r="D7985" s="201"/>
      <c r="E7985" s="57" t="s">
        <v>40</v>
      </c>
      <c r="F7985" s="59"/>
      <c r="G7985" s="55">
        <v>161</v>
      </c>
      <c r="H7985" s="77">
        <v>1</v>
      </c>
      <c r="I7985" s="32">
        <v>30</v>
      </c>
      <c r="J7985" s="32">
        <v>98</v>
      </c>
      <c r="K7985" s="32">
        <v>16</v>
      </c>
      <c r="L7985" s="80">
        <v>16</v>
      </c>
    </row>
    <row r="7987" spans="2:12" x14ac:dyDescent="0.2">
      <c r="B7987" s="40" t="str">
        <f xml:space="preserve"> HYPERLINK("#'目次'!B336", "[330]")</f>
        <v>[330]</v>
      </c>
      <c r="C7987" s="23" t="s">
        <v>470</v>
      </c>
    </row>
    <row r="7990" spans="2:12" x14ac:dyDescent="0.2">
      <c r="C7990" s="23" t="s">
        <v>48</v>
      </c>
    </row>
    <row r="7991" spans="2:12" ht="24" x14ac:dyDescent="0.2">
      <c r="D7991" s="195"/>
      <c r="E7991" s="196"/>
      <c r="F7991" s="196"/>
      <c r="G7991" s="37" t="s">
        <v>15</v>
      </c>
      <c r="H7991" s="33" t="s">
        <v>471</v>
      </c>
      <c r="I7991" s="13" t="s">
        <v>472</v>
      </c>
      <c r="J7991" s="13" t="s">
        <v>473</v>
      </c>
      <c r="K7991" s="13" t="s">
        <v>440</v>
      </c>
      <c r="L7991" s="38" t="s">
        <v>18</v>
      </c>
    </row>
    <row r="7992" spans="2:12" x14ac:dyDescent="0.2">
      <c r="D7992" s="197"/>
      <c r="E7992" s="198"/>
      <c r="F7992" s="198"/>
      <c r="G7992" s="35"/>
      <c r="H7992" s="39"/>
      <c r="I7992" s="14"/>
      <c r="J7992" s="14"/>
      <c r="K7992" s="14"/>
      <c r="L7992" s="34"/>
    </row>
    <row r="7993" spans="2:12" x14ac:dyDescent="0.2">
      <c r="D7993" s="56"/>
      <c r="E7993" s="58" t="s">
        <v>15</v>
      </c>
      <c r="F7993" s="46"/>
      <c r="G7993" s="36">
        <v>1200</v>
      </c>
      <c r="H7993" s="17">
        <v>20</v>
      </c>
      <c r="I7993" s="17">
        <v>133</v>
      </c>
      <c r="J7993" s="17">
        <v>723</v>
      </c>
      <c r="K7993" s="17">
        <v>248</v>
      </c>
      <c r="L7993" s="47">
        <v>76</v>
      </c>
    </row>
    <row r="7994" spans="2:12" x14ac:dyDescent="0.2">
      <c r="D7994" s="199" t="s">
        <v>49</v>
      </c>
      <c r="E7994" s="22" t="s">
        <v>50</v>
      </c>
      <c r="F7994" s="21"/>
      <c r="G7994" s="19">
        <v>15</v>
      </c>
      <c r="H7994" s="27">
        <v>0</v>
      </c>
      <c r="I7994" s="3">
        <v>3</v>
      </c>
      <c r="J7994" s="3">
        <v>8</v>
      </c>
      <c r="K7994" s="3">
        <v>4</v>
      </c>
      <c r="L7994" s="26">
        <v>0</v>
      </c>
    </row>
    <row r="7995" spans="2:12" x14ac:dyDescent="0.2">
      <c r="D7995" s="200"/>
      <c r="E7995" s="4" t="s">
        <v>51</v>
      </c>
      <c r="F7995" s="5"/>
      <c r="G7995" s="6">
        <v>142</v>
      </c>
      <c r="H7995" s="8">
        <v>6</v>
      </c>
      <c r="I7995" s="1">
        <v>18</v>
      </c>
      <c r="J7995" s="1">
        <v>85</v>
      </c>
      <c r="K7995" s="1">
        <v>24</v>
      </c>
      <c r="L7995" s="9">
        <v>9</v>
      </c>
    </row>
    <row r="7996" spans="2:12" x14ac:dyDescent="0.2">
      <c r="D7996" s="200"/>
      <c r="E7996" s="4" t="s">
        <v>52</v>
      </c>
      <c r="F7996" s="5"/>
      <c r="G7996" s="6">
        <v>26</v>
      </c>
      <c r="H7996" s="8">
        <v>1</v>
      </c>
      <c r="I7996" s="1">
        <v>3</v>
      </c>
      <c r="J7996" s="1">
        <v>16</v>
      </c>
      <c r="K7996" s="1">
        <v>4</v>
      </c>
      <c r="L7996" s="9">
        <v>2</v>
      </c>
    </row>
    <row r="7997" spans="2:12" x14ac:dyDescent="0.2">
      <c r="D7997" s="200"/>
      <c r="E7997" s="4" t="s">
        <v>53</v>
      </c>
      <c r="F7997" s="5"/>
      <c r="G7997" s="6">
        <v>41</v>
      </c>
      <c r="H7997" s="8">
        <v>0</v>
      </c>
      <c r="I7997" s="1">
        <v>5</v>
      </c>
      <c r="J7997" s="1">
        <v>30</v>
      </c>
      <c r="K7997" s="1">
        <v>5</v>
      </c>
      <c r="L7997" s="9">
        <v>1</v>
      </c>
    </row>
    <row r="7998" spans="2:12" x14ac:dyDescent="0.2">
      <c r="D7998" s="200"/>
      <c r="E7998" s="4" t="s">
        <v>54</v>
      </c>
      <c r="F7998" s="5"/>
      <c r="G7998" s="6">
        <v>226</v>
      </c>
      <c r="H7998" s="8">
        <v>5</v>
      </c>
      <c r="I7998" s="1">
        <v>20</v>
      </c>
      <c r="J7998" s="1">
        <v>138</v>
      </c>
      <c r="K7998" s="1">
        <v>52</v>
      </c>
      <c r="L7998" s="9">
        <v>11</v>
      </c>
    </row>
    <row r="7999" spans="2:12" x14ac:dyDescent="0.2">
      <c r="D7999" s="200"/>
      <c r="E7999" s="4" t="s">
        <v>55</v>
      </c>
      <c r="F7999" s="5"/>
      <c r="G7999" s="6">
        <v>125</v>
      </c>
      <c r="H7999" s="8">
        <v>0</v>
      </c>
      <c r="I7999" s="1">
        <v>10</v>
      </c>
      <c r="J7999" s="1">
        <v>73</v>
      </c>
      <c r="K7999" s="1">
        <v>36</v>
      </c>
      <c r="L7999" s="9">
        <v>6</v>
      </c>
    </row>
    <row r="8000" spans="2:12" x14ac:dyDescent="0.2">
      <c r="D8000" s="200"/>
      <c r="E8000" s="4" t="s">
        <v>56</v>
      </c>
      <c r="F8000" s="5"/>
      <c r="G8000" s="6">
        <v>190</v>
      </c>
      <c r="H8000" s="8">
        <v>1</v>
      </c>
      <c r="I8000" s="1">
        <v>17</v>
      </c>
      <c r="J8000" s="1">
        <v>124</v>
      </c>
      <c r="K8000" s="1">
        <v>39</v>
      </c>
      <c r="L8000" s="9">
        <v>9</v>
      </c>
    </row>
    <row r="8001" spans="2:12" x14ac:dyDescent="0.2">
      <c r="D8001" s="200"/>
      <c r="E8001" s="4" t="s">
        <v>57</v>
      </c>
      <c r="F8001" s="5"/>
      <c r="G8001" s="6">
        <v>185</v>
      </c>
      <c r="H8001" s="8">
        <v>4</v>
      </c>
      <c r="I8001" s="1">
        <v>32</v>
      </c>
      <c r="J8001" s="1">
        <v>115</v>
      </c>
      <c r="K8001" s="1">
        <v>23</v>
      </c>
      <c r="L8001" s="9">
        <v>11</v>
      </c>
    </row>
    <row r="8002" spans="2:12" x14ac:dyDescent="0.2">
      <c r="D8002" s="200"/>
      <c r="E8002" s="4" t="s">
        <v>58</v>
      </c>
      <c r="F8002" s="5"/>
      <c r="G8002" s="6">
        <v>113</v>
      </c>
      <c r="H8002" s="8">
        <v>1</v>
      </c>
      <c r="I8002" s="1">
        <v>4</v>
      </c>
      <c r="J8002" s="1">
        <v>54</v>
      </c>
      <c r="K8002" s="1">
        <v>41</v>
      </c>
      <c r="L8002" s="9">
        <v>13</v>
      </c>
    </row>
    <row r="8003" spans="2:12" x14ac:dyDescent="0.2">
      <c r="D8003" s="200"/>
      <c r="E8003" s="4" t="s">
        <v>59</v>
      </c>
      <c r="F8003" s="5"/>
      <c r="G8003" s="6">
        <v>136</v>
      </c>
      <c r="H8003" s="8">
        <v>2</v>
      </c>
      <c r="I8003" s="1">
        <v>21</v>
      </c>
      <c r="J8003" s="1">
        <v>79</v>
      </c>
      <c r="K8003" s="1">
        <v>20</v>
      </c>
      <c r="L8003" s="9">
        <v>14</v>
      </c>
    </row>
    <row r="8004" spans="2:12" x14ac:dyDescent="0.2">
      <c r="D8004" s="199" t="s">
        <v>60</v>
      </c>
      <c r="E8004" s="22" t="s">
        <v>61</v>
      </c>
      <c r="F8004" s="21"/>
      <c r="G8004" s="19">
        <v>205</v>
      </c>
      <c r="H8004" s="27">
        <v>2</v>
      </c>
      <c r="I8004" s="3">
        <v>19</v>
      </c>
      <c r="J8004" s="3">
        <v>121</v>
      </c>
      <c r="K8004" s="3">
        <v>51</v>
      </c>
      <c r="L8004" s="26">
        <v>12</v>
      </c>
    </row>
    <row r="8005" spans="2:12" x14ac:dyDescent="0.2">
      <c r="D8005" s="200"/>
      <c r="E8005" s="4" t="s">
        <v>62</v>
      </c>
      <c r="F8005" s="5"/>
      <c r="G8005" s="6">
        <v>160</v>
      </c>
      <c r="H8005" s="8">
        <v>3</v>
      </c>
      <c r="I8005" s="1">
        <v>12</v>
      </c>
      <c r="J8005" s="1">
        <v>100</v>
      </c>
      <c r="K8005" s="1">
        <v>39</v>
      </c>
      <c r="L8005" s="9">
        <v>6</v>
      </c>
    </row>
    <row r="8006" spans="2:12" x14ac:dyDescent="0.2">
      <c r="D8006" s="200"/>
      <c r="E8006" s="4" t="s">
        <v>63</v>
      </c>
      <c r="F8006" s="5"/>
      <c r="G8006" s="6">
        <v>121</v>
      </c>
      <c r="H8006" s="8">
        <v>0</v>
      </c>
      <c r="I8006" s="1">
        <v>19</v>
      </c>
      <c r="J8006" s="1">
        <v>68</v>
      </c>
      <c r="K8006" s="1">
        <v>29</v>
      </c>
      <c r="L8006" s="9">
        <v>5</v>
      </c>
    </row>
    <row r="8007" spans="2:12" x14ac:dyDescent="0.2">
      <c r="D8007" s="200"/>
      <c r="E8007" s="4" t="s">
        <v>64</v>
      </c>
      <c r="F8007" s="5"/>
      <c r="G8007" s="6">
        <v>124</v>
      </c>
      <c r="H8007" s="8">
        <v>2</v>
      </c>
      <c r="I8007" s="1">
        <v>10</v>
      </c>
      <c r="J8007" s="1">
        <v>86</v>
      </c>
      <c r="K8007" s="1">
        <v>24</v>
      </c>
      <c r="L8007" s="9">
        <v>2</v>
      </c>
    </row>
    <row r="8008" spans="2:12" x14ac:dyDescent="0.2">
      <c r="D8008" s="200"/>
      <c r="E8008" s="4" t="s">
        <v>65</v>
      </c>
      <c r="F8008" s="5"/>
      <c r="G8008" s="6">
        <v>109</v>
      </c>
      <c r="H8008" s="8">
        <v>3</v>
      </c>
      <c r="I8008" s="1">
        <v>16</v>
      </c>
      <c r="J8008" s="1">
        <v>60</v>
      </c>
      <c r="K8008" s="1">
        <v>23</v>
      </c>
      <c r="L8008" s="9">
        <v>7</v>
      </c>
    </row>
    <row r="8009" spans="2:12" x14ac:dyDescent="0.2">
      <c r="D8009" s="200"/>
      <c r="E8009" s="4" t="s">
        <v>66</v>
      </c>
      <c r="F8009" s="5"/>
      <c r="G8009" s="6">
        <v>104</v>
      </c>
      <c r="H8009" s="8">
        <v>2</v>
      </c>
      <c r="I8009" s="1">
        <v>13</v>
      </c>
      <c r="J8009" s="1">
        <v>69</v>
      </c>
      <c r="K8009" s="1">
        <v>18</v>
      </c>
      <c r="L8009" s="9">
        <v>2</v>
      </c>
    </row>
    <row r="8010" spans="2:12" x14ac:dyDescent="0.2">
      <c r="D8010" s="200"/>
      <c r="E8010" s="4" t="s">
        <v>67</v>
      </c>
      <c r="F8010" s="5"/>
      <c r="G8010" s="6">
        <v>139</v>
      </c>
      <c r="H8010" s="8">
        <v>5</v>
      </c>
      <c r="I8010" s="1">
        <v>16</v>
      </c>
      <c r="J8010" s="1">
        <v>95</v>
      </c>
      <c r="K8010" s="1">
        <v>20</v>
      </c>
      <c r="L8010" s="9">
        <v>3</v>
      </c>
    </row>
    <row r="8011" spans="2:12" x14ac:dyDescent="0.2">
      <c r="D8011" s="200"/>
      <c r="E8011" s="4" t="s">
        <v>68</v>
      </c>
      <c r="F8011" s="5"/>
      <c r="G8011" s="6">
        <v>48</v>
      </c>
      <c r="H8011" s="8">
        <v>0</v>
      </c>
      <c r="I8011" s="1">
        <v>9</v>
      </c>
      <c r="J8011" s="1">
        <v>30</v>
      </c>
      <c r="K8011" s="1">
        <v>9</v>
      </c>
      <c r="L8011" s="9">
        <v>0</v>
      </c>
    </row>
    <row r="8012" spans="2:12" x14ac:dyDescent="0.2">
      <c r="D8012" s="200"/>
      <c r="E8012" s="4" t="s">
        <v>69</v>
      </c>
      <c r="F8012" s="5"/>
      <c r="G8012" s="6">
        <v>37</v>
      </c>
      <c r="H8012" s="8">
        <v>1</v>
      </c>
      <c r="I8012" s="1">
        <v>9</v>
      </c>
      <c r="J8012" s="1">
        <v>21</v>
      </c>
      <c r="K8012" s="1">
        <v>5</v>
      </c>
      <c r="L8012" s="9">
        <v>1</v>
      </c>
    </row>
    <row r="8013" spans="2:12" x14ac:dyDescent="0.2">
      <c r="D8013" s="93" t="s">
        <v>70</v>
      </c>
      <c r="E8013" s="89" t="s">
        <v>18</v>
      </c>
      <c r="F8013" s="92"/>
      <c r="G8013" s="94">
        <v>0</v>
      </c>
      <c r="H8013" s="122">
        <v>0</v>
      </c>
      <c r="I8013" s="63">
        <v>0</v>
      </c>
      <c r="J8013" s="63">
        <v>0</v>
      </c>
      <c r="K8013" s="63">
        <v>0</v>
      </c>
      <c r="L8013" s="121">
        <v>0</v>
      </c>
    </row>
    <row r="8015" spans="2:12" x14ac:dyDescent="0.2">
      <c r="B8015" s="40" t="str">
        <f xml:space="preserve"> HYPERLINK("#'目次'!B337", "[331]")</f>
        <v>[331]</v>
      </c>
      <c r="C8015" s="23" t="s">
        <v>470</v>
      </c>
    </row>
    <row r="8018" spans="3:12" x14ac:dyDescent="0.2">
      <c r="C8018" s="23" t="s">
        <v>73</v>
      </c>
    </row>
    <row r="8019" spans="3:12" ht="24" x14ac:dyDescent="0.2">
      <c r="D8019" s="195"/>
      <c r="E8019" s="196"/>
      <c r="F8019" s="196"/>
      <c r="G8019" s="37" t="s">
        <v>15</v>
      </c>
      <c r="H8019" s="33" t="s">
        <v>471</v>
      </c>
      <c r="I8019" s="13" t="s">
        <v>472</v>
      </c>
      <c r="J8019" s="13" t="s">
        <v>473</v>
      </c>
      <c r="K8019" s="13" t="s">
        <v>440</v>
      </c>
      <c r="L8019" s="38" t="s">
        <v>18</v>
      </c>
    </row>
    <row r="8020" spans="3:12" x14ac:dyDescent="0.2">
      <c r="D8020" s="197"/>
      <c r="E8020" s="198"/>
      <c r="F8020" s="198"/>
      <c r="G8020" s="35"/>
      <c r="H8020" s="39"/>
      <c r="I8020" s="14"/>
      <c r="J8020" s="14"/>
      <c r="K8020" s="14"/>
      <c r="L8020" s="34"/>
    </row>
    <row r="8021" spans="3:12" x14ac:dyDescent="0.2">
      <c r="D8021" s="56"/>
      <c r="E8021" s="58" t="s">
        <v>15</v>
      </c>
      <c r="F8021" s="46"/>
      <c r="G8021" s="36">
        <v>1200</v>
      </c>
      <c r="H8021" s="17">
        <v>20</v>
      </c>
      <c r="I8021" s="17">
        <v>133</v>
      </c>
      <c r="J8021" s="17">
        <v>723</v>
      </c>
      <c r="K8021" s="17">
        <v>248</v>
      </c>
      <c r="L8021" s="47">
        <v>76</v>
      </c>
    </row>
    <row r="8022" spans="3:12" x14ac:dyDescent="0.2">
      <c r="D8022" s="199" t="s">
        <v>74</v>
      </c>
      <c r="E8022" s="22" t="s">
        <v>75</v>
      </c>
      <c r="F8022" s="21"/>
      <c r="G8022" s="19">
        <v>592</v>
      </c>
      <c r="H8022" s="27">
        <v>10</v>
      </c>
      <c r="I8022" s="3">
        <v>62</v>
      </c>
      <c r="J8022" s="3">
        <v>335</v>
      </c>
      <c r="K8022" s="3">
        <v>144</v>
      </c>
      <c r="L8022" s="26">
        <v>41</v>
      </c>
    </row>
    <row r="8023" spans="3:12" x14ac:dyDescent="0.2">
      <c r="D8023" s="200"/>
      <c r="E8023" s="4" t="s">
        <v>34</v>
      </c>
      <c r="F8023" s="5"/>
      <c r="G8023" s="6">
        <v>37</v>
      </c>
      <c r="H8023" s="8">
        <v>1</v>
      </c>
      <c r="I8023" s="1">
        <v>0</v>
      </c>
      <c r="J8023" s="1">
        <v>16</v>
      </c>
      <c r="K8023" s="1">
        <v>14</v>
      </c>
      <c r="L8023" s="9">
        <v>6</v>
      </c>
    </row>
    <row r="8024" spans="3:12" x14ac:dyDescent="0.2">
      <c r="D8024" s="200"/>
      <c r="E8024" s="4" t="s">
        <v>35</v>
      </c>
      <c r="F8024" s="5"/>
      <c r="G8024" s="6">
        <v>75</v>
      </c>
      <c r="H8024" s="8">
        <v>1</v>
      </c>
      <c r="I8024" s="1">
        <v>7</v>
      </c>
      <c r="J8024" s="1">
        <v>37</v>
      </c>
      <c r="K8024" s="1">
        <v>27</v>
      </c>
      <c r="L8024" s="9">
        <v>3</v>
      </c>
    </row>
    <row r="8025" spans="3:12" x14ac:dyDescent="0.2">
      <c r="D8025" s="200"/>
      <c r="E8025" s="4" t="s">
        <v>36</v>
      </c>
      <c r="F8025" s="5"/>
      <c r="G8025" s="6">
        <v>95</v>
      </c>
      <c r="H8025" s="8">
        <v>0</v>
      </c>
      <c r="I8025" s="1">
        <v>8</v>
      </c>
      <c r="J8025" s="1">
        <v>46</v>
      </c>
      <c r="K8025" s="1">
        <v>35</v>
      </c>
      <c r="L8025" s="9">
        <v>6</v>
      </c>
    </row>
    <row r="8026" spans="3:12" x14ac:dyDescent="0.2">
      <c r="D8026" s="200"/>
      <c r="E8026" s="4" t="s">
        <v>37</v>
      </c>
      <c r="F8026" s="5"/>
      <c r="G8026" s="6">
        <v>111</v>
      </c>
      <c r="H8026" s="8">
        <v>3</v>
      </c>
      <c r="I8026" s="1">
        <v>9</v>
      </c>
      <c r="J8026" s="1">
        <v>71</v>
      </c>
      <c r="K8026" s="1">
        <v>23</v>
      </c>
      <c r="L8026" s="9">
        <v>5</v>
      </c>
    </row>
    <row r="8027" spans="3:12" x14ac:dyDescent="0.2">
      <c r="D8027" s="200"/>
      <c r="E8027" s="4" t="s">
        <v>38</v>
      </c>
      <c r="F8027" s="5"/>
      <c r="G8027" s="6">
        <v>93</v>
      </c>
      <c r="H8027" s="8">
        <v>0</v>
      </c>
      <c r="I8027" s="1">
        <v>9</v>
      </c>
      <c r="J8027" s="1">
        <v>60</v>
      </c>
      <c r="K8027" s="1">
        <v>20</v>
      </c>
      <c r="L8027" s="9">
        <v>4</v>
      </c>
    </row>
    <row r="8028" spans="3:12" x14ac:dyDescent="0.2">
      <c r="D8028" s="200"/>
      <c r="E8028" s="4" t="s">
        <v>39</v>
      </c>
      <c r="F8028" s="5"/>
      <c r="G8028" s="6">
        <v>109</v>
      </c>
      <c r="H8028" s="8">
        <v>4</v>
      </c>
      <c r="I8028" s="1">
        <v>13</v>
      </c>
      <c r="J8028" s="1">
        <v>68</v>
      </c>
      <c r="K8028" s="1">
        <v>15</v>
      </c>
      <c r="L8028" s="9">
        <v>9</v>
      </c>
    </row>
    <row r="8029" spans="3:12" x14ac:dyDescent="0.2">
      <c r="D8029" s="200"/>
      <c r="E8029" s="4" t="s">
        <v>40</v>
      </c>
      <c r="F8029" s="5"/>
      <c r="G8029" s="6">
        <v>72</v>
      </c>
      <c r="H8029" s="8">
        <v>1</v>
      </c>
      <c r="I8029" s="1">
        <v>16</v>
      </c>
      <c r="J8029" s="1">
        <v>37</v>
      </c>
      <c r="K8029" s="1">
        <v>10</v>
      </c>
      <c r="L8029" s="9">
        <v>8</v>
      </c>
    </row>
    <row r="8030" spans="3:12" x14ac:dyDescent="0.2">
      <c r="D8030" s="199" t="s">
        <v>76</v>
      </c>
      <c r="E8030" s="22" t="s">
        <v>77</v>
      </c>
      <c r="F8030" s="21"/>
      <c r="G8030" s="19">
        <v>608</v>
      </c>
      <c r="H8030" s="27">
        <v>10</v>
      </c>
      <c r="I8030" s="3">
        <v>71</v>
      </c>
      <c r="J8030" s="3">
        <v>388</v>
      </c>
      <c r="K8030" s="3">
        <v>104</v>
      </c>
      <c r="L8030" s="26">
        <v>35</v>
      </c>
    </row>
    <row r="8031" spans="3:12" x14ac:dyDescent="0.2">
      <c r="D8031" s="200"/>
      <c r="E8031" s="4" t="s">
        <v>34</v>
      </c>
      <c r="F8031" s="5"/>
      <c r="G8031" s="6">
        <v>37</v>
      </c>
      <c r="H8031" s="8">
        <v>0</v>
      </c>
      <c r="I8031" s="1">
        <v>0</v>
      </c>
      <c r="J8031" s="1">
        <v>22</v>
      </c>
      <c r="K8031" s="1">
        <v>12</v>
      </c>
      <c r="L8031" s="9">
        <v>3</v>
      </c>
    </row>
    <row r="8032" spans="3:12" x14ac:dyDescent="0.2">
      <c r="D8032" s="200"/>
      <c r="E8032" s="4" t="s">
        <v>35</v>
      </c>
      <c r="F8032" s="5"/>
      <c r="G8032" s="6">
        <v>73</v>
      </c>
      <c r="H8032" s="8">
        <v>1</v>
      </c>
      <c r="I8032" s="1">
        <v>5</v>
      </c>
      <c r="J8032" s="1">
        <v>46</v>
      </c>
      <c r="K8032" s="1">
        <v>17</v>
      </c>
      <c r="L8032" s="9">
        <v>4</v>
      </c>
    </row>
    <row r="8033" spans="2:12" x14ac:dyDescent="0.2">
      <c r="D8033" s="200"/>
      <c r="E8033" s="4" t="s">
        <v>36</v>
      </c>
      <c r="F8033" s="5"/>
      <c r="G8033" s="6">
        <v>92</v>
      </c>
      <c r="H8033" s="8">
        <v>2</v>
      </c>
      <c r="I8033" s="1">
        <v>5</v>
      </c>
      <c r="J8033" s="1">
        <v>62</v>
      </c>
      <c r="K8033" s="1">
        <v>21</v>
      </c>
      <c r="L8033" s="9">
        <v>2</v>
      </c>
    </row>
    <row r="8034" spans="2:12" x14ac:dyDescent="0.2">
      <c r="D8034" s="200"/>
      <c r="E8034" s="4" t="s">
        <v>37</v>
      </c>
      <c r="F8034" s="5"/>
      <c r="G8034" s="6">
        <v>110</v>
      </c>
      <c r="H8034" s="8">
        <v>3</v>
      </c>
      <c r="I8034" s="1">
        <v>13</v>
      </c>
      <c r="J8034" s="1">
        <v>68</v>
      </c>
      <c r="K8034" s="1">
        <v>23</v>
      </c>
      <c r="L8034" s="9">
        <v>3</v>
      </c>
    </row>
    <row r="8035" spans="2:12" x14ac:dyDescent="0.2">
      <c r="D8035" s="200"/>
      <c r="E8035" s="4" t="s">
        <v>38</v>
      </c>
      <c r="F8035" s="5"/>
      <c r="G8035" s="6">
        <v>93</v>
      </c>
      <c r="H8035" s="8">
        <v>3</v>
      </c>
      <c r="I8035" s="1">
        <v>13</v>
      </c>
      <c r="J8035" s="1">
        <v>58</v>
      </c>
      <c r="K8035" s="1">
        <v>14</v>
      </c>
      <c r="L8035" s="9">
        <v>5</v>
      </c>
    </row>
    <row r="8036" spans="2:12" x14ac:dyDescent="0.2">
      <c r="D8036" s="200"/>
      <c r="E8036" s="4" t="s">
        <v>39</v>
      </c>
      <c r="F8036" s="5"/>
      <c r="G8036" s="6">
        <v>114</v>
      </c>
      <c r="H8036" s="8">
        <v>1</v>
      </c>
      <c r="I8036" s="1">
        <v>21</v>
      </c>
      <c r="J8036" s="1">
        <v>71</v>
      </c>
      <c r="K8036" s="1">
        <v>11</v>
      </c>
      <c r="L8036" s="9">
        <v>10</v>
      </c>
    </row>
    <row r="8037" spans="2:12" x14ac:dyDescent="0.2">
      <c r="D8037" s="201"/>
      <c r="E8037" s="57" t="s">
        <v>40</v>
      </c>
      <c r="F8037" s="59"/>
      <c r="G8037" s="55">
        <v>89</v>
      </c>
      <c r="H8037" s="77">
        <v>0</v>
      </c>
      <c r="I8037" s="32">
        <v>14</v>
      </c>
      <c r="J8037" s="32">
        <v>61</v>
      </c>
      <c r="K8037" s="32">
        <v>6</v>
      </c>
      <c r="L8037" s="80">
        <v>8</v>
      </c>
    </row>
    <row r="8039" spans="2:12" x14ac:dyDescent="0.2">
      <c r="B8039" s="40" t="str">
        <f xml:space="preserve"> HYPERLINK("#'目次'!B338", "[332]")</f>
        <v>[332]</v>
      </c>
      <c r="C8039" s="23" t="s">
        <v>470</v>
      </c>
    </row>
    <row r="8042" spans="2:12" x14ac:dyDescent="0.2">
      <c r="C8042" s="23" t="s">
        <v>80</v>
      </c>
    </row>
    <row r="8043" spans="2:12" ht="24" x14ac:dyDescent="0.2">
      <c r="E8043" s="195"/>
      <c r="F8043" s="196"/>
      <c r="G8043" s="37" t="s">
        <v>15</v>
      </c>
      <c r="H8043" s="33" t="s">
        <v>471</v>
      </c>
      <c r="I8043" s="13" t="s">
        <v>472</v>
      </c>
      <c r="J8043" s="13" t="s">
        <v>473</v>
      </c>
      <c r="K8043" s="13" t="s">
        <v>440</v>
      </c>
      <c r="L8043" s="38" t="s">
        <v>18</v>
      </c>
    </row>
    <row r="8044" spans="2:12" x14ac:dyDescent="0.2">
      <c r="E8044" s="197"/>
      <c r="F8044" s="198"/>
      <c r="G8044" s="35"/>
      <c r="H8044" s="39"/>
      <c r="I8044" s="14"/>
      <c r="J8044" s="14"/>
      <c r="K8044" s="14"/>
      <c r="L8044" s="34"/>
    </row>
    <row r="8045" spans="2:12" x14ac:dyDescent="0.2">
      <c r="E8045" s="91" t="s">
        <v>15</v>
      </c>
      <c r="F8045" s="46"/>
      <c r="G8045" s="36">
        <v>1200</v>
      </c>
      <c r="H8045" s="17">
        <v>20</v>
      </c>
      <c r="I8045" s="17">
        <v>133</v>
      </c>
      <c r="J8045" s="17">
        <v>723</v>
      </c>
      <c r="K8045" s="17">
        <v>248</v>
      </c>
      <c r="L8045" s="47">
        <v>76</v>
      </c>
    </row>
    <row r="8046" spans="2:12" x14ac:dyDescent="0.2">
      <c r="E8046" s="4" t="s">
        <v>81</v>
      </c>
      <c r="F8046" s="5"/>
      <c r="G8046" s="19">
        <v>48</v>
      </c>
      <c r="H8046" s="27">
        <v>1</v>
      </c>
      <c r="I8046" s="3">
        <v>4</v>
      </c>
      <c r="J8046" s="3">
        <v>32</v>
      </c>
      <c r="K8046" s="3">
        <v>6</v>
      </c>
      <c r="L8046" s="26">
        <v>5</v>
      </c>
    </row>
    <row r="8047" spans="2:12" x14ac:dyDescent="0.2">
      <c r="E8047" s="4" t="s">
        <v>82</v>
      </c>
      <c r="F8047" s="5"/>
      <c r="G8047" s="6">
        <v>84</v>
      </c>
      <c r="H8047" s="8">
        <v>1</v>
      </c>
      <c r="I8047" s="1">
        <v>10</v>
      </c>
      <c r="J8047" s="1">
        <v>36</v>
      </c>
      <c r="K8047" s="1">
        <v>29</v>
      </c>
      <c r="L8047" s="9">
        <v>8</v>
      </c>
    </row>
    <row r="8048" spans="2:12" x14ac:dyDescent="0.2">
      <c r="E8048" s="4" t="s">
        <v>83</v>
      </c>
      <c r="F8048" s="5"/>
      <c r="G8048" s="6">
        <v>462</v>
      </c>
      <c r="H8048" s="8">
        <v>9</v>
      </c>
      <c r="I8048" s="1">
        <v>58</v>
      </c>
      <c r="J8048" s="1">
        <v>278</v>
      </c>
      <c r="K8048" s="1">
        <v>95</v>
      </c>
      <c r="L8048" s="9">
        <v>22</v>
      </c>
    </row>
    <row r="8049" spans="2:12" x14ac:dyDescent="0.2">
      <c r="E8049" s="4" t="s">
        <v>84</v>
      </c>
      <c r="F8049" s="5"/>
      <c r="G8049" s="6">
        <v>30</v>
      </c>
      <c r="H8049" s="8">
        <v>1</v>
      </c>
      <c r="I8049" s="1">
        <v>0</v>
      </c>
      <c r="J8049" s="1">
        <v>19</v>
      </c>
      <c r="K8049" s="1">
        <v>8</v>
      </c>
      <c r="L8049" s="9">
        <v>2</v>
      </c>
    </row>
    <row r="8050" spans="2:12" x14ac:dyDescent="0.2">
      <c r="E8050" s="4" t="s">
        <v>85</v>
      </c>
      <c r="F8050" s="5"/>
      <c r="G8050" s="6">
        <v>144</v>
      </c>
      <c r="H8050" s="8">
        <v>2</v>
      </c>
      <c r="I8050" s="1">
        <v>22</v>
      </c>
      <c r="J8050" s="1">
        <v>79</v>
      </c>
      <c r="K8050" s="1">
        <v>29</v>
      </c>
      <c r="L8050" s="9">
        <v>12</v>
      </c>
    </row>
    <row r="8051" spans="2:12" x14ac:dyDescent="0.2">
      <c r="E8051" s="4" t="s">
        <v>86</v>
      </c>
      <c r="F8051" s="5"/>
      <c r="G8051" s="6">
        <v>192</v>
      </c>
      <c r="H8051" s="8">
        <v>4</v>
      </c>
      <c r="I8051" s="1">
        <v>22</v>
      </c>
      <c r="J8051" s="1">
        <v>128</v>
      </c>
      <c r="K8051" s="1">
        <v>28</v>
      </c>
      <c r="L8051" s="9">
        <v>10</v>
      </c>
    </row>
    <row r="8052" spans="2:12" x14ac:dyDescent="0.2">
      <c r="E8052" s="4" t="s">
        <v>87</v>
      </c>
      <c r="F8052" s="5"/>
      <c r="G8052" s="6">
        <v>72</v>
      </c>
      <c r="H8052" s="8">
        <v>0</v>
      </c>
      <c r="I8052" s="1">
        <v>4</v>
      </c>
      <c r="J8052" s="1">
        <v>45</v>
      </c>
      <c r="K8052" s="1">
        <v>17</v>
      </c>
      <c r="L8052" s="9">
        <v>6</v>
      </c>
    </row>
    <row r="8053" spans="2:12" x14ac:dyDescent="0.2">
      <c r="E8053" s="4" t="s">
        <v>88</v>
      </c>
      <c r="F8053" s="5"/>
      <c r="G8053" s="6">
        <v>36</v>
      </c>
      <c r="H8053" s="8">
        <v>1</v>
      </c>
      <c r="I8053" s="1">
        <v>3</v>
      </c>
      <c r="J8053" s="1">
        <v>26</v>
      </c>
      <c r="K8053" s="1">
        <v>4</v>
      </c>
      <c r="L8053" s="9">
        <v>2</v>
      </c>
    </row>
    <row r="8054" spans="2:12" x14ac:dyDescent="0.2">
      <c r="E8054" s="4" t="s">
        <v>89</v>
      </c>
      <c r="F8054" s="5"/>
      <c r="G8054" s="6">
        <v>66</v>
      </c>
      <c r="H8054" s="8">
        <v>0</v>
      </c>
      <c r="I8054" s="1">
        <v>8</v>
      </c>
      <c r="J8054" s="1">
        <v>39</v>
      </c>
      <c r="K8054" s="1">
        <v>11</v>
      </c>
      <c r="L8054" s="9">
        <v>8</v>
      </c>
    </row>
    <row r="8055" spans="2:12" x14ac:dyDescent="0.2">
      <c r="E8055" s="4" t="s">
        <v>90</v>
      </c>
      <c r="F8055" s="5"/>
      <c r="G8055" s="6">
        <v>54</v>
      </c>
      <c r="H8055" s="8">
        <v>1</v>
      </c>
      <c r="I8055" s="1">
        <v>2</v>
      </c>
      <c r="J8055" s="1">
        <v>36</v>
      </c>
      <c r="K8055" s="1">
        <v>14</v>
      </c>
      <c r="L8055" s="9">
        <v>1</v>
      </c>
    </row>
    <row r="8056" spans="2:12" x14ac:dyDescent="0.2">
      <c r="E8056" s="57" t="s">
        <v>91</v>
      </c>
      <c r="F8056" s="59"/>
      <c r="G8056" s="55">
        <v>12</v>
      </c>
      <c r="H8056" s="77">
        <v>0</v>
      </c>
      <c r="I8056" s="32">
        <v>0</v>
      </c>
      <c r="J8056" s="32">
        <v>5</v>
      </c>
      <c r="K8056" s="32">
        <v>7</v>
      </c>
      <c r="L8056" s="80">
        <v>0</v>
      </c>
    </row>
    <row r="8058" spans="2:12" x14ac:dyDescent="0.2">
      <c r="B8058" s="40" t="str">
        <f xml:space="preserve"> HYPERLINK("#'目次'!B339", "[333]")</f>
        <v>[333]</v>
      </c>
      <c r="C8058" s="23" t="s">
        <v>476</v>
      </c>
    </row>
    <row r="8061" spans="2:12" x14ac:dyDescent="0.2">
      <c r="C8061" s="23" t="s">
        <v>14</v>
      </c>
    </row>
    <row r="8062" spans="2:12" ht="24" x14ac:dyDescent="0.2">
      <c r="D8062" s="195"/>
      <c r="E8062" s="196"/>
      <c r="F8062" s="196"/>
      <c r="G8062" s="37" t="s">
        <v>15</v>
      </c>
      <c r="H8062" s="33" t="s">
        <v>471</v>
      </c>
      <c r="I8062" s="13" t="s">
        <v>472</v>
      </c>
      <c r="J8062" s="13" t="s">
        <v>473</v>
      </c>
      <c r="K8062" s="13" t="s">
        <v>440</v>
      </c>
      <c r="L8062" s="38" t="s">
        <v>18</v>
      </c>
    </row>
    <row r="8063" spans="2:12" x14ac:dyDescent="0.2">
      <c r="D8063" s="197"/>
      <c r="E8063" s="198"/>
      <c r="F8063" s="198"/>
      <c r="G8063" s="35"/>
      <c r="H8063" s="39"/>
      <c r="I8063" s="14"/>
      <c r="J8063" s="14"/>
      <c r="K8063" s="14"/>
      <c r="L8063" s="34"/>
    </row>
    <row r="8064" spans="2:12" x14ac:dyDescent="0.2">
      <c r="D8064" s="56"/>
      <c r="E8064" s="58" t="s">
        <v>15</v>
      </c>
      <c r="F8064" s="46"/>
      <c r="G8064" s="36">
        <v>1200</v>
      </c>
      <c r="H8064" s="17">
        <v>2</v>
      </c>
      <c r="I8064" s="17">
        <v>15</v>
      </c>
      <c r="J8064" s="17">
        <v>556</v>
      </c>
      <c r="K8064" s="17">
        <v>506</v>
      </c>
      <c r="L8064" s="47">
        <v>121</v>
      </c>
    </row>
    <row r="8065" spans="4:12" x14ac:dyDescent="0.2">
      <c r="D8065" s="199" t="s">
        <v>19</v>
      </c>
      <c r="E8065" s="22" t="s">
        <v>20</v>
      </c>
      <c r="F8065" s="21"/>
      <c r="G8065" s="19">
        <v>132</v>
      </c>
      <c r="H8065" s="27">
        <v>0</v>
      </c>
      <c r="I8065" s="3">
        <v>2</v>
      </c>
      <c r="J8065" s="3">
        <v>44</v>
      </c>
      <c r="K8065" s="3">
        <v>69</v>
      </c>
      <c r="L8065" s="26">
        <v>17</v>
      </c>
    </row>
    <row r="8066" spans="4:12" x14ac:dyDescent="0.2">
      <c r="D8066" s="200"/>
      <c r="E8066" s="4" t="s">
        <v>21</v>
      </c>
      <c r="F8066" s="5"/>
      <c r="G8066" s="6">
        <v>444</v>
      </c>
      <c r="H8066" s="8">
        <v>1</v>
      </c>
      <c r="I8066" s="1">
        <v>6</v>
      </c>
      <c r="J8066" s="1">
        <v>219</v>
      </c>
      <c r="K8066" s="1">
        <v>179</v>
      </c>
      <c r="L8066" s="9">
        <v>39</v>
      </c>
    </row>
    <row r="8067" spans="4:12" x14ac:dyDescent="0.2">
      <c r="D8067" s="200"/>
      <c r="E8067" s="4" t="s">
        <v>22</v>
      </c>
      <c r="F8067" s="5"/>
      <c r="G8067" s="6">
        <v>192</v>
      </c>
      <c r="H8067" s="8">
        <v>1</v>
      </c>
      <c r="I8067" s="1">
        <v>1</v>
      </c>
      <c r="J8067" s="1">
        <v>86</v>
      </c>
      <c r="K8067" s="1">
        <v>80</v>
      </c>
      <c r="L8067" s="9">
        <v>24</v>
      </c>
    </row>
    <row r="8068" spans="4:12" x14ac:dyDescent="0.2">
      <c r="D8068" s="200"/>
      <c r="E8068" s="4" t="s">
        <v>23</v>
      </c>
      <c r="F8068" s="5"/>
      <c r="G8068" s="6">
        <v>192</v>
      </c>
      <c r="H8068" s="8">
        <v>0</v>
      </c>
      <c r="I8068" s="1">
        <v>2</v>
      </c>
      <c r="J8068" s="1">
        <v>105</v>
      </c>
      <c r="K8068" s="1">
        <v>70</v>
      </c>
      <c r="L8068" s="9">
        <v>15</v>
      </c>
    </row>
    <row r="8069" spans="4:12" x14ac:dyDescent="0.2">
      <c r="D8069" s="200"/>
      <c r="E8069" s="4" t="s">
        <v>24</v>
      </c>
      <c r="F8069" s="5"/>
      <c r="G8069" s="6">
        <v>240</v>
      </c>
      <c r="H8069" s="8">
        <v>0</v>
      </c>
      <c r="I8069" s="1">
        <v>4</v>
      </c>
      <c r="J8069" s="1">
        <v>102</v>
      </c>
      <c r="K8069" s="1">
        <v>108</v>
      </c>
      <c r="L8069" s="9">
        <v>26</v>
      </c>
    </row>
    <row r="8070" spans="4:12" x14ac:dyDescent="0.2">
      <c r="D8070" s="199" t="s">
        <v>25</v>
      </c>
      <c r="E8070" s="22" t="s">
        <v>26</v>
      </c>
      <c r="F8070" s="21"/>
      <c r="G8070" s="19">
        <v>348</v>
      </c>
      <c r="H8070" s="27">
        <v>0</v>
      </c>
      <c r="I8070" s="3">
        <v>6</v>
      </c>
      <c r="J8070" s="3">
        <v>162</v>
      </c>
      <c r="K8070" s="3">
        <v>148</v>
      </c>
      <c r="L8070" s="26">
        <v>32</v>
      </c>
    </row>
    <row r="8071" spans="4:12" x14ac:dyDescent="0.2">
      <c r="D8071" s="200"/>
      <c r="E8071" s="4" t="s">
        <v>27</v>
      </c>
      <c r="F8071" s="5"/>
      <c r="G8071" s="6">
        <v>378</v>
      </c>
      <c r="H8071" s="8">
        <v>2</v>
      </c>
      <c r="I8071" s="1">
        <v>6</v>
      </c>
      <c r="J8071" s="1">
        <v>181</v>
      </c>
      <c r="K8071" s="1">
        <v>152</v>
      </c>
      <c r="L8071" s="9">
        <v>37</v>
      </c>
    </row>
    <row r="8072" spans="4:12" x14ac:dyDescent="0.2">
      <c r="D8072" s="200"/>
      <c r="E8072" s="4" t="s">
        <v>28</v>
      </c>
      <c r="F8072" s="5"/>
      <c r="G8072" s="6">
        <v>372</v>
      </c>
      <c r="H8072" s="8">
        <v>0</v>
      </c>
      <c r="I8072" s="1">
        <v>2</v>
      </c>
      <c r="J8072" s="1">
        <v>154</v>
      </c>
      <c r="K8072" s="1">
        <v>173</v>
      </c>
      <c r="L8072" s="9">
        <v>43</v>
      </c>
    </row>
    <row r="8073" spans="4:12" x14ac:dyDescent="0.2">
      <c r="D8073" s="200"/>
      <c r="E8073" s="4" t="s">
        <v>29</v>
      </c>
      <c r="F8073" s="5"/>
      <c r="G8073" s="6">
        <v>102</v>
      </c>
      <c r="H8073" s="8">
        <v>0</v>
      </c>
      <c r="I8073" s="1">
        <v>1</v>
      </c>
      <c r="J8073" s="1">
        <v>59</v>
      </c>
      <c r="K8073" s="1">
        <v>33</v>
      </c>
      <c r="L8073" s="9">
        <v>9</v>
      </c>
    </row>
    <row r="8074" spans="4:12" x14ac:dyDescent="0.2">
      <c r="D8074" s="199" t="s">
        <v>30</v>
      </c>
      <c r="E8074" s="22" t="s">
        <v>31</v>
      </c>
      <c r="F8074" s="21"/>
      <c r="G8074" s="19">
        <v>592</v>
      </c>
      <c r="H8074" s="27">
        <v>2</v>
      </c>
      <c r="I8074" s="3">
        <v>8</v>
      </c>
      <c r="J8074" s="3">
        <v>263</v>
      </c>
      <c r="K8074" s="3">
        <v>257</v>
      </c>
      <c r="L8074" s="26">
        <v>62</v>
      </c>
    </row>
    <row r="8075" spans="4:12" x14ac:dyDescent="0.2">
      <c r="D8075" s="200"/>
      <c r="E8075" s="4" t="s">
        <v>32</v>
      </c>
      <c r="F8075" s="5"/>
      <c r="G8075" s="6">
        <v>608</v>
      </c>
      <c r="H8075" s="8">
        <v>0</v>
      </c>
      <c r="I8075" s="1">
        <v>7</v>
      </c>
      <c r="J8075" s="1">
        <v>293</v>
      </c>
      <c r="K8075" s="1">
        <v>249</v>
      </c>
      <c r="L8075" s="9">
        <v>59</v>
      </c>
    </row>
    <row r="8076" spans="4:12" x14ac:dyDescent="0.2">
      <c r="D8076" s="199" t="s">
        <v>33</v>
      </c>
      <c r="E8076" s="22" t="s">
        <v>34</v>
      </c>
      <c r="F8076" s="21"/>
      <c r="G8076" s="19">
        <v>74</v>
      </c>
      <c r="H8076" s="27">
        <v>0</v>
      </c>
      <c r="I8076" s="3">
        <v>0</v>
      </c>
      <c r="J8076" s="3">
        <v>28</v>
      </c>
      <c r="K8076" s="3">
        <v>34</v>
      </c>
      <c r="L8076" s="26">
        <v>12</v>
      </c>
    </row>
    <row r="8077" spans="4:12" x14ac:dyDescent="0.2">
      <c r="D8077" s="200"/>
      <c r="E8077" s="4" t="s">
        <v>35</v>
      </c>
      <c r="F8077" s="5"/>
      <c r="G8077" s="6">
        <v>148</v>
      </c>
      <c r="H8077" s="8">
        <v>1</v>
      </c>
      <c r="I8077" s="1">
        <v>3</v>
      </c>
      <c r="J8077" s="1">
        <v>54</v>
      </c>
      <c r="K8077" s="1">
        <v>79</v>
      </c>
      <c r="L8077" s="9">
        <v>11</v>
      </c>
    </row>
    <row r="8078" spans="4:12" x14ac:dyDescent="0.2">
      <c r="D8078" s="200"/>
      <c r="E8078" s="4" t="s">
        <v>36</v>
      </c>
      <c r="F8078" s="5"/>
      <c r="G8078" s="6">
        <v>187</v>
      </c>
      <c r="H8078" s="8">
        <v>0</v>
      </c>
      <c r="I8078" s="1">
        <v>0</v>
      </c>
      <c r="J8078" s="1">
        <v>80</v>
      </c>
      <c r="K8078" s="1">
        <v>96</v>
      </c>
      <c r="L8078" s="9">
        <v>11</v>
      </c>
    </row>
    <row r="8079" spans="4:12" x14ac:dyDescent="0.2">
      <c r="D8079" s="200"/>
      <c r="E8079" s="4" t="s">
        <v>37</v>
      </c>
      <c r="F8079" s="5"/>
      <c r="G8079" s="6">
        <v>221</v>
      </c>
      <c r="H8079" s="8">
        <v>0</v>
      </c>
      <c r="I8079" s="1">
        <v>3</v>
      </c>
      <c r="J8079" s="1">
        <v>114</v>
      </c>
      <c r="K8079" s="1">
        <v>94</v>
      </c>
      <c r="L8079" s="9">
        <v>10</v>
      </c>
    </row>
    <row r="8080" spans="4:12" x14ac:dyDescent="0.2">
      <c r="D8080" s="200"/>
      <c r="E8080" s="4" t="s">
        <v>38</v>
      </c>
      <c r="F8080" s="5"/>
      <c r="G8080" s="6">
        <v>186</v>
      </c>
      <c r="H8080" s="8">
        <v>0</v>
      </c>
      <c r="I8080" s="1">
        <v>1</v>
      </c>
      <c r="J8080" s="1">
        <v>89</v>
      </c>
      <c r="K8080" s="1">
        <v>76</v>
      </c>
      <c r="L8080" s="9">
        <v>20</v>
      </c>
    </row>
    <row r="8081" spans="2:12" x14ac:dyDescent="0.2">
      <c r="D8081" s="200"/>
      <c r="E8081" s="4" t="s">
        <v>39</v>
      </c>
      <c r="F8081" s="5"/>
      <c r="G8081" s="6">
        <v>223</v>
      </c>
      <c r="H8081" s="8">
        <v>0</v>
      </c>
      <c r="I8081" s="1">
        <v>4</v>
      </c>
      <c r="J8081" s="1">
        <v>114</v>
      </c>
      <c r="K8081" s="1">
        <v>77</v>
      </c>
      <c r="L8081" s="9">
        <v>28</v>
      </c>
    </row>
    <row r="8082" spans="2:12" x14ac:dyDescent="0.2">
      <c r="D8082" s="201"/>
      <c r="E8082" s="57" t="s">
        <v>40</v>
      </c>
      <c r="F8082" s="59"/>
      <c r="G8082" s="55">
        <v>161</v>
      </c>
      <c r="H8082" s="77">
        <v>1</v>
      </c>
      <c r="I8082" s="32">
        <v>4</v>
      </c>
      <c r="J8082" s="32">
        <v>77</v>
      </c>
      <c r="K8082" s="32">
        <v>50</v>
      </c>
      <c r="L8082" s="80">
        <v>29</v>
      </c>
    </row>
    <row r="8084" spans="2:12" x14ac:dyDescent="0.2">
      <c r="B8084" s="40" t="str">
        <f xml:space="preserve"> HYPERLINK("#'目次'!B340", "[334]")</f>
        <v>[334]</v>
      </c>
      <c r="C8084" s="23" t="s">
        <v>476</v>
      </c>
    </row>
    <row r="8087" spans="2:12" x14ac:dyDescent="0.2">
      <c r="C8087" s="23" t="s">
        <v>48</v>
      </c>
    </row>
    <row r="8088" spans="2:12" ht="24" x14ac:dyDescent="0.2">
      <c r="D8088" s="195"/>
      <c r="E8088" s="196"/>
      <c r="F8088" s="196"/>
      <c r="G8088" s="37" t="s">
        <v>15</v>
      </c>
      <c r="H8088" s="33" t="s">
        <v>471</v>
      </c>
      <c r="I8088" s="13" t="s">
        <v>472</v>
      </c>
      <c r="J8088" s="13" t="s">
        <v>473</v>
      </c>
      <c r="K8088" s="13" t="s">
        <v>440</v>
      </c>
      <c r="L8088" s="38" t="s">
        <v>18</v>
      </c>
    </row>
    <row r="8089" spans="2:12" x14ac:dyDescent="0.2">
      <c r="D8089" s="197"/>
      <c r="E8089" s="198"/>
      <c r="F8089" s="198"/>
      <c r="G8089" s="35"/>
      <c r="H8089" s="39"/>
      <c r="I8089" s="14"/>
      <c r="J8089" s="14"/>
      <c r="K8089" s="14"/>
      <c r="L8089" s="34"/>
    </row>
    <row r="8090" spans="2:12" x14ac:dyDescent="0.2">
      <c r="D8090" s="56"/>
      <c r="E8090" s="58" t="s">
        <v>15</v>
      </c>
      <c r="F8090" s="46"/>
      <c r="G8090" s="36">
        <v>1200</v>
      </c>
      <c r="H8090" s="17">
        <v>2</v>
      </c>
      <c r="I8090" s="17">
        <v>15</v>
      </c>
      <c r="J8090" s="17">
        <v>556</v>
      </c>
      <c r="K8090" s="17">
        <v>506</v>
      </c>
      <c r="L8090" s="47">
        <v>121</v>
      </c>
    </row>
    <row r="8091" spans="2:12" x14ac:dyDescent="0.2">
      <c r="D8091" s="199" t="s">
        <v>49</v>
      </c>
      <c r="E8091" s="22" t="s">
        <v>50</v>
      </c>
      <c r="F8091" s="21"/>
      <c r="G8091" s="19">
        <v>15</v>
      </c>
      <c r="H8091" s="27">
        <v>0</v>
      </c>
      <c r="I8091" s="3">
        <v>0</v>
      </c>
      <c r="J8091" s="3">
        <v>7</v>
      </c>
      <c r="K8091" s="3">
        <v>6</v>
      </c>
      <c r="L8091" s="26">
        <v>2</v>
      </c>
    </row>
    <row r="8092" spans="2:12" x14ac:dyDescent="0.2">
      <c r="D8092" s="200"/>
      <c r="E8092" s="4" t="s">
        <v>51</v>
      </c>
      <c r="F8092" s="5"/>
      <c r="G8092" s="6">
        <v>142</v>
      </c>
      <c r="H8092" s="8">
        <v>0</v>
      </c>
      <c r="I8092" s="1">
        <v>3</v>
      </c>
      <c r="J8092" s="1">
        <v>81</v>
      </c>
      <c r="K8092" s="1">
        <v>46</v>
      </c>
      <c r="L8092" s="9">
        <v>12</v>
      </c>
    </row>
    <row r="8093" spans="2:12" x14ac:dyDescent="0.2">
      <c r="D8093" s="200"/>
      <c r="E8093" s="4" t="s">
        <v>52</v>
      </c>
      <c r="F8093" s="5"/>
      <c r="G8093" s="6">
        <v>26</v>
      </c>
      <c r="H8093" s="8">
        <v>0</v>
      </c>
      <c r="I8093" s="1">
        <v>0</v>
      </c>
      <c r="J8093" s="1">
        <v>13</v>
      </c>
      <c r="K8093" s="1">
        <v>11</v>
      </c>
      <c r="L8093" s="9">
        <v>2</v>
      </c>
    </row>
    <row r="8094" spans="2:12" x14ac:dyDescent="0.2">
      <c r="D8094" s="200"/>
      <c r="E8094" s="4" t="s">
        <v>53</v>
      </c>
      <c r="F8094" s="5"/>
      <c r="G8094" s="6">
        <v>41</v>
      </c>
      <c r="H8094" s="8">
        <v>0</v>
      </c>
      <c r="I8094" s="1">
        <v>0</v>
      </c>
      <c r="J8094" s="1">
        <v>27</v>
      </c>
      <c r="K8094" s="1">
        <v>12</v>
      </c>
      <c r="L8094" s="9">
        <v>2</v>
      </c>
    </row>
    <row r="8095" spans="2:12" x14ac:dyDescent="0.2">
      <c r="D8095" s="200"/>
      <c r="E8095" s="4" t="s">
        <v>54</v>
      </c>
      <c r="F8095" s="5"/>
      <c r="G8095" s="6">
        <v>226</v>
      </c>
      <c r="H8095" s="8">
        <v>0</v>
      </c>
      <c r="I8095" s="1">
        <v>2</v>
      </c>
      <c r="J8095" s="1">
        <v>93</v>
      </c>
      <c r="K8095" s="1">
        <v>118</v>
      </c>
      <c r="L8095" s="9">
        <v>13</v>
      </c>
    </row>
    <row r="8096" spans="2:12" x14ac:dyDescent="0.2">
      <c r="D8096" s="200"/>
      <c r="E8096" s="4" t="s">
        <v>55</v>
      </c>
      <c r="F8096" s="5"/>
      <c r="G8096" s="6">
        <v>125</v>
      </c>
      <c r="H8096" s="8">
        <v>0</v>
      </c>
      <c r="I8096" s="1">
        <v>2</v>
      </c>
      <c r="J8096" s="1">
        <v>57</v>
      </c>
      <c r="K8096" s="1">
        <v>58</v>
      </c>
      <c r="L8096" s="9">
        <v>8</v>
      </c>
    </row>
    <row r="8097" spans="2:12" x14ac:dyDescent="0.2">
      <c r="D8097" s="200"/>
      <c r="E8097" s="4" t="s">
        <v>56</v>
      </c>
      <c r="F8097" s="5"/>
      <c r="G8097" s="6">
        <v>190</v>
      </c>
      <c r="H8097" s="8">
        <v>0</v>
      </c>
      <c r="I8097" s="1">
        <v>1</v>
      </c>
      <c r="J8097" s="1">
        <v>82</v>
      </c>
      <c r="K8097" s="1">
        <v>90</v>
      </c>
      <c r="L8097" s="9">
        <v>17</v>
      </c>
    </row>
    <row r="8098" spans="2:12" x14ac:dyDescent="0.2">
      <c r="D8098" s="200"/>
      <c r="E8098" s="4" t="s">
        <v>57</v>
      </c>
      <c r="F8098" s="5"/>
      <c r="G8098" s="6">
        <v>185</v>
      </c>
      <c r="H8098" s="8">
        <v>0</v>
      </c>
      <c r="I8098" s="1">
        <v>5</v>
      </c>
      <c r="J8098" s="1">
        <v>95</v>
      </c>
      <c r="K8098" s="1">
        <v>63</v>
      </c>
      <c r="L8098" s="9">
        <v>22</v>
      </c>
    </row>
    <row r="8099" spans="2:12" x14ac:dyDescent="0.2">
      <c r="D8099" s="200"/>
      <c r="E8099" s="4" t="s">
        <v>58</v>
      </c>
      <c r="F8099" s="5"/>
      <c r="G8099" s="6">
        <v>113</v>
      </c>
      <c r="H8099" s="8">
        <v>1</v>
      </c>
      <c r="I8099" s="1">
        <v>1</v>
      </c>
      <c r="J8099" s="1">
        <v>37</v>
      </c>
      <c r="K8099" s="1">
        <v>57</v>
      </c>
      <c r="L8099" s="9">
        <v>17</v>
      </c>
    </row>
    <row r="8100" spans="2:12" x14ac:dyDescent="0.2">
      <c r="D8100" s="200"/>
      <c r="E8100" s="4" t="s">
        <v>59</v>
      </c>
      <c r="F8100" s="5"/>
      <c r="G8100" s="6">
        <v>136</v>
      </c>
      <c r="H8100" s="8">
        <v>1</v>
      </c>
      <c r="I8100" s="1">
        <v>1</v>
      </c>
      <c r="J8100" s="1">
        <v>63</v>
      </c>
      <c r="K8100" s="1">
        <v>45</v>
      </c>
      <c r="L8100" s="9">
        <v>26</v>
      </c>
    </row>
    <row r="8101" spans="2:12" x14ac:dyDescent="0.2">
      <c r="D8101" s="199" t="s">
        <v>60</v>
      </c>
      <c r="E8101" s="22" t="s">
        <v>61</v>
      </c>
      <c r="F8101" s="21"/>
      <c r="G8101" s="19">
        <v>205</v>
      </c>
      <c r="H8101" s="27">
        <v>1</v>
      </c>
      <c r="I8101" s="3">
        <v>1</v>
      </c>
      <c r="J8101" s="3">
        <v>96</v>
      </c>
      <c r="K8101" s="3">
        <v>88</v>
      </c>
      <c r="L8101" s="26">
        <v>19</v>
      </c>
    </row>
    <row r="8102" spans="2:12" x14ac:dyDescent="0.2">
      <c r="D8102" s="200"/>
      <c r="E8102" s="4" t="s">
        <v>62</v>
      </c>
      <c r="F8102" s="5"/>
      <c r="G8102" s="6">
        <v>160</v>
      </c>
      <c r="H8102" s="8">
        <v>0</v>
      </c>
      <c r="I8102" s="1">
        <v>4</v>
      </c>
      <c r="J8102" s="1">
        <v>66</v>
      </c>
      <c r="K8102" s="1">
        <v>79</v>
      </c>
      <c r="L8102" s="9">
        <v>11</v>
      </c>
    </row>
    <row r="8103" spans="2:12" x14ac:dyDescent="0.2">
      <c r="D8103" s="200"/>
      <c r="E8103" s="4" t="s">
        <v>63</v>
      </c>
      <c r="F8103" s="5"/>
      <c r="G8103" s="6">
        <v>121</v>
      </c>
      <c r="H8103" s="8">
        <v>0</v>
      </c>
      <c r="I8103" s="1">
        <v>3</v>
      </c>
      <c r="J8103" s="1">
        <v>50</v>
      </c>
      <c r="K8103" s="1">
        <v>57</v>
      </c>
      <c r="L8103" s="9">
        <v>11</v>
      </c>
    </row>
    <row r="8104" spans="2:12" x14ac:dyDescent="0.2">
      <c r="D8104" s="200"/>
      <c r="E8104" s="4" t="s">
        <v>64</v>
      </c>
      <c r="F8104" s="5"/>
      <c r="G8104" s="6">
        <v>124</v>
      </c>
      <c r="H8104" s="8">
        <v>0</v>
      </c>
      <c r="I8104" s="1">
        <v>0</v>
      </c>
      <c r="J8104" s="1">
        <v>66</v>
      </c>
      <c r="K8104" s="1">
        <v>53</v>
      </c>
      <c r="L8104" s="9">
        <v>5</v>
      </c>
    </row>
    <row r="8105" spans="2:12" x14ac:dyDescent="0.2">
      <c r="D8105" s="200"/>
      <c r="E8105" s="4" t="s">
        <v>65</v>
      </c>
      <c r="F8105" s="5"/>
      <c r="G8105" s="6">
        <v>109</v>
      </c>
      <c r="H8105" s="8">
        <v>0</v>
      </c>
      <c r="I8105" s="1">
        <v>0</v>
      </c>
      <c r="J8105" s="1">
        <v>41</v>
      </c>
      <c r="K8105" s="1">
        <v>52</v>
      </c>
      <c r="L8105" s="9">
        <v>16</v>
      </c>
    </row>
    <row r="8106" spans="2:12" x14ac:dyDescent="0.2">
      <c r="D8106" s="200"/>
      <c r="E8106" s="4" t="s">
        <v>66</v>
      </c>
      <c r="F8106" s="5"/>
      <c r="G8106" s="6">
        <v>104</v>
      </c>
      <c r="H8106" s="8">
        <v>0</v>
      </c>
      <c r="I8106" s="1">
        <v>2</v>
      </c>
      <c r="J8106" s="1">
        <v>54</v>
      </c>
      <c r="K8106" s="1">
        <v>45</v>
      </c>
      <c r="L8106" s="9">
        <v>3</v>
      </c>
    </row>
    <row r="8107" spans="2:12" x14ac:dyDescent="0.2">
      <c r="D8107" s="200"/>
      <c r="E8107" s="4" t="s">
        <v>67</v>
      </c>
      <c r="F8107" s="5"/>
      <c r="G8107" s="6">
        <v>139</v>
      </c>
      <c r="H8107" s="8">
        <v>1</v>
      </c>
      <c r="I8107" s="1">
        <v>0</v>
      </c>
      <c r="J8107" s="1">
        <v>79</v>
      </c>
      <c r="K8107" s="1">
        <v>51</v>
      </c>
      <c r="L8107" s="9">
        <v>8</v>
      </c>
    </row>
    <row r="8108" spans="2:12" x14ac:dyDescent="0.2">
      <c r="D8108" s="200"/>
      <c r="E8108" s="4" t="s">
        <v>68</v>
      </c>
      <c r="F8108" s="5"/>
      <c r="G8108" s="6">
        <v>48</v>
      </c>
      <c r="H8108" s="8">
        <v>0</v>
      </c>
      <c r="I8108" s="1">
        <v>2</v>
      </c>
      <c r="J8108" s="1">
        <v>21</v>
      </c>
      <c r="K8108" s="1">
        <v>23</v>
      </c>
      <c r="L8108" s="9">
        <v>2</v>
      </c>
    </row>
    <row r="8109" spans="2:12" x14ac:dyDescent="0.2">
      <c r="D8109" s="200"/>
      <c r="E8109" s="4" t="s">
        <v>69</v>
      </c>
      <c r="F8109" s="5"/>
      <c r="G8109" s="6">
        <v>37</v>
      </c>
      <c r="H8109" s="8">
        <v>0</v>
      </c>
      <c r="I8109" s="1">
        <v>1</v>
      </c>
      <c r="J8109" s="1">
        <v>24</v>
      </c>
      <c r="K8109" s="1">
        <v>9</v>
      </c>
      <c r="L8109" s="9">
        <v>3</v>
      </c>
    </row>
    <row r="8110" spans="2:12" x14ac:dyDescent="0.2">
      <c r="D8110" s="93" t="s">
        <v>70</v>
      </c>
      <c r="E8110" s="89" t="s">
        <v>18</v>
      </c>
      <c r="F8110" s="92"/>
      <c r="G8110" s="94">
        <v>0</v>
      </c>
      <c r="H8110" s="122">
        <v>0</v>
      </c>
      <c r="I8110" s="63">
        <v>0</v>
      </c>
      <c r="J8110" s="63">
        <v>0</v>
      </c>
      <c r="K8110" s="63">
        <v>0</v>
      </c>
      <c r="L8110" s="121">
        <v>0</v>
      </c>
    </row>
    <row r="8112" spans="2:12" x14ac:dyDescent="0.2">
      <c r="B8112" s="40" t="str">
        <f xml:space="preserve"> HYPERLINK("#'目次'!B341", "[335]")</f>
        <v>[335]</v>
      </c>
      <c r="C8112" s="23" t="s">
        <v>476</v>
      </c>
    </row>
    <row r="8115" spans="3:12" x14ac:dyDescent="0.2">
      <c r="C8115" s="23" t="s">
        <v>73</v>
      </c>
    </row>
    <row r="8116" spans="3:12" ht="24" x14ac:dyDescent="0.2">
      <c r="D8116" s="195"/>
      <c r="E8116" s="196"/>
      <c r="F8116" s="196"/>
      <c r="G8116" s="37" t="s">
        <v>15</v>
      </c>
      <c r="H8116" s="33" t="s">
        <v>471</v>
      </c>
      <c r="I8116" s="13" t="s">
        <v>472</v>
      </c>
      <c r="J8116" s="13" t="s">
        <v>473</v>
      </c>
      <c r="K8116" s="13" t="s">
        <v>440</v>
      </c>
      <c r="L8116" s="38" t="s">
        <v>18</v>
      </c>
    </row>
    <row r="8117" spans="3:12" x14ac:dyDescent="0.2">
      <c r="D8117" s="197"/>
      <c r="E8117" s="198"/>
      <c r="F8117" s="198"/>
      <c r="G8117" s="35"/>
      <c r="H8117" s="39"/>
      <c r="I8117" s="14"/>
      <c r="J8117" s="14"/>
      <c r="K8117" s="14"/>
      <c r="L8117" s="34"/>
    </row>
    <row r="8118" spans="3:12" x14ac:dyDescent="0.2">
      <c r="D8118" s="56"/>
      <c r="E8118" s="58" t="s">
        <v>15</v>
      </c>
      <c r="F8118" s="46"/>
      <c r="G8118" s="36">
        <v>1200</v>
      </c>
      <c r="H8118" s="17">
        <v>2</v>
      </c>
      <c r="I8118" s="17">
        <v>15</v>
      </c>
      <c r="J8118" s="17">
        <v>556</v>
      </c>
      <c r="K8118" s="17">
        <v>506</v>
      </c>
      <c r="L8118" s="47">
        <v>121</v>
      </c>
    </row>
    <row r="8119" spans="3:12" x14ac:dyDescent="0.2">
      <c r="D8119" s="199" t="s">
        <v>74</v>
      </c>
      <c r="E8119" s="22" t="s">
        <v>75</v>
      </c>
      <c r="F8119" s="21"/>
      <c r="G8119" s="19">
        <v>592</v>
      </c>
      <c r="H8119" s="27">
        <v>2</v>
      </c>
      <c r="I8119" s="3">
        <v>8</v>
      </c>
      <c r="J8119" s="3">
        <v>263</v>
      </c>
      <c r="K8119" s="3">
        <v>257</v>
      </c>
      <c r="L8119" s="26">
        <v>62</v>
      </c>
    </row>
    <row r="8120" spans="3:12" x14ac:dyDescent="0.2">
      <c r="D8120" s="200"/>
      <c r="E8120" s="4" t="s">
        <v>34</v>
      </c>
      <c r="F8120" s="5"/>
      <c r="G8120" s="6">
        <v>37</v>
      </c>
      <c r="H8120" s="8">
        <v>0</v>
      </c>
      <c r="I8120" s="1">
        <v>0</v>
      </c>
      <c r="J8120" s="1">
        <v>13</v>
      </c>
      <c r="K8120" s="1">
        <v>16</v>
      </c>
      <c r="L8120" s="9">
        <v>8</v>
      </c>
    </row>
    <row r="8121" spans="3:12" x14ac:dyDescent="0.2">
      <c r="D8121" s="200"/>
      <c r="E8121" s="4" t="s">
        <v>35</v>
      </c>
      <c r="F8121" s="5"/>
      <c r="G8121" s="6">
        <v>75</v>
      </c>
      <c r="H8121" s="8">
        <v>1</v>
      </c>
      <c r="I8121" s="1">
        <v>2</v>
      </c>
      <c r="J8121" s="1">
        <v>25</v>
      </c>
      <c r="K8121" s="1">
        <v>40</v>
      </c>
      <c r="L8121" s="9">
        <v>7</v>
      </c>
    </row>
    <row r="8122" spans="3:12" x14ac:dyDescent="0.2">
      <c r="D8122" s="200"/>
      <c r="E8122" s="4" t="s">
        <v>36</v>
      </c>
      <c r="F8122" s="5"/>
      <c r="G8122" s="6">
        <v>95</v>
      </c>
      <c r="H8122" s="8">
        <v>0</v>
      </c>
      <c r="I8122" s="1">
        <v>0</v>
      </c>
      <c r="J8122" s="1">
        <v>37</v>
      </c>
      <c r="K8122" s="1">
        <v>52</v>
      </c>
      <c r="L8122" s="9">
        <v>6</v>
      </c>
    </row>
    <row r="8123" spans="3:12" x14ac:dyDescent="0.2">
      <c r="D8123" s="200"/>
      <c r="E8123" s="4" t="s">
        <v>37</v>
      </c>
      <c r="F8123" s="5"/>
      <c r="G8123" s="6">
        <v>111</v>
      </c>
      <c r="H8123" s="8">
        <v>0</v>
      </c>
      <c r="I8123" s="1">
        <v>2</v>
      </c>
      <c r="J8123" s="1">
        <v>56</v>
      </c>
      <c r="K8123" s="1">
        <v>48</v>
      </c>
      <c r="L8123" s="9">
        <v>5</v>
      </c>
    </row>
    <row r="8124" spans="3:12" x14ac:dyDescent="0.2">
      <c r="D8124" s="200"/>
      <c r="E8124" s="4" t="s">
        <v>38</v>
      </c>
      <c r="F8124" s="5"/>
      <c r="G8124" s="6">
        <v>93</v>
      </c>
      <c r="H8124" s="8">
        <v>0</v>
      </c>
      <c r="I8124" s="1">
        <v>0</v>
      </c>
      <c r="J8124" s="1">
        <v>46</v>
      </c>
      <c r="K8124" s="1">
        <v>38</v>
      </c>
      <c r="L8124" s="9">
        <v>9</v>
      </c>
    </row>
    <row r="8125" spans="3:12" x14ac:dyDescent="0.2">
      <c r="D8125" s="200"/>
      <c r="E8125" s="4" t="s">
        <v>39</v>
      </c>
      <c r="F8125" s="5"/>
      <c r="G8125" s="6">
        <v>109</v>
      </c>
      <c r="H8125" s="8">
        <v>0</v>
      </c>
      <c r="I8125" s="1">
        <v>2</v>
      </c>
      <c r="J8125" s="1">
        <v>58</v>
      </c>
      <c r="K8125" s="1">
        <v>36</v>
      </c>
      <c r="L8125" s="9">
        <v>13</v>
      </c>
    </row>
    <row r="8126" spans="3:12" x14ac:dyDescent="0.2">
      <c r="D8126" s="200"/>
      <c r="E8126" s="4" t="s">
        <v>40</v>
      </c>
      <c r="F8126" s="5"/>
      <c r="G8126" s="6">
        <v>72</v>
      </c>
      <c r="H8126" s="8">
        <v>1</v>
      </c>
      <c r="I8126" s="1">
        <v>2</v>
      </c>
      <c r="J8126" s="1">
        <v>28</v>
      </c>
      <c r="K8126" s="1">
        <v>27</v>
      </c>
      <c r="L8126" s="9">
        <v>14</v>
      </c>
    </row>
    <row r="8127" spans="3:12" x14ac:dyDescent="0.2">
      <c r="D8127" s="199" t="s">
        <v>76</v>
      </c>
      <c r="E8127" s="22" t="s">
        <v>77</v>
      </c>
      <c r="F8127" s="21"/>
      <c r="G8127" s="19">
        <v>608</v>
      </c>
      <c r="H8127" s="27">
        <v>0</v>
      </c>
      <c r="I8127" s="3">
        <v>7</v>
      </c>
      <c r="J8127" s="3">
        <v>293</v>
      </c>
      <c r="K8127" s="3">
        <v>249</v>
      </c>
      <c r="L8127" s="26">
        <v>59</v>
      </c>
    </row>
    <row r="8128" spans="3:12" x14ac:dyDescent="0.2">
      <c r="D8128" s="200"/>
      <c r="E8128" s="4" t="s">
        <v>34</v>
      </c>
      <c r="F8128" s="5"/>
      <c r="G8128" s="6">
        <v>37</v>
      </c>
      <c r="H8128" s="8">
        <v>0</v>
      </c>
      <c r="I8128" s="1">
        <v>0</v>
      </c>
      <c r="J8128" s="1">
        <v>15</v>
      </c>
      <c r="K8128" s="1">
        <v>18</v>
      </c>
      <c r="L8128" s="9">
        <v>4</v>
      </c>
    </row>
    <row r="8129" spans="2:12" x14ac:dyDescent="0.2">
      <c r="D8129" s="200"/>
      <c r="E8129" s="4" t="s">
        <v>35</v>
      </c>
      <c r="F8129" s="5"/>
      <c r="G8129" s="6">
        <v>73</v>
      </c>
      <c r="H8129" s="8">
        <v>0</v>
      </c>
      <c r="I8129" s="1">
        <v>1</v>
      </c>
      <c r="J8129" s="1">
        <v>29</v>
      </c>
      <c r="K8129" s="1">
        <v>39</v>
      </c>
      <c r="L8129" s="9">
        <v>4</v>
      </c>
    </row>
    <row r="8130" spans="2:12" x14ac:dyDescent="0.2">
      <c r="D8130" s="200"/>
      <c r="E8130" s="4" t="s">
        <v>36</v>
      </c>
      <c r="F8130" s="5"/>
      <c r="G8130" s="6">
        <v>92</v>
      </c>
      <c r="H8130" s="8">
        <v>0</v>
      </c>
      <c r="I8130" s="1">
        <v>0</v>
      </c>
      <c r="J8130" s="1">
        <v>43</v>
      </c>
      <c r="K8130" s="1">
        <v>44</v>
      </c>
      <c r="L8130" s="9">
        <v>5</v>
      </c>
    </row>
    <row r="8131" spans="2:12" x14ac:dyDescent="0.2">
      <c r="D8131" s="200"/>
      <c r="E8131" s="4" t="s">
        <v>37</v>
      </c>
      <c r="F8131" s="5"/>
      <c r="G8131" s="6">
        <v>110</v>
      </c>
      <c r="H8131" s="8">
        <v>0</v>
      </c>
      <c r="I8131" s="1">
        <v>1</v>
      </c>
      <c r="J8131" s="1">
        <v>58</v>
      </c>
      <c r="K8131" s="1">
        <v>46</v>
      </c>
      <c r="L8131" s="9">
        <v>5</v>
      </c>
    </row>
    <row r="8132" spans="2:12" x14ac:dyDescent="0.2">
      <c r="D8132" s="200"/>
      <c r="E8132" s="4" t="s">
        <v>38</v>
      </c>
      <c r="F8132" s="5"/>
      <c r="G8132" s="6">
        <v>93</v>
      </c>
      <c r="H8132" s="8">
        <v>0</v>
      </c>
      <c r="I8132" s="1">
        <v>1</v>
      </c>
      <c r="J8132" s="1">
        <v>43</v>
      </c>
      <c r="K8132" s="1">
        <v>38</v>
      </c>
      <c r="L8132" s="9">
        <v>11</v>
      </c>
    </row>
    <row r="8133" spans="2:12" x14ac:dyDescent="0.2">
      <c r="D8133" s="200"/>
      <c r="E8133" s="4" t="s">
        <v>39</v>
      </c>
      <c r="F8133" s="5"/>
      <c r="G8133" s="6">
        <v>114</v>
      </c>
      <c r="H8133" s="8">
        <v>0</v>
      </c>
      <c r="I8133" s="1">
        <v>2</v>
      </c>
      <c r="J8133" s="1">
        <v>56</v>
      </c>
      <c r="K8133" s="1">
        <v>41</v>
      </c>
      <c r="L8133" s="9">
        <v>15</v>
      </c>
    </row>
    <row r="8134" spans="2:12" x14ac:dyDescent="0.2">
      <c r="D8134" s="201"/>
      <c r="E8134" s="57" t="s">
        <v>40</v>
      </c>
      <c r="F8134" s="59"/>
      <c r="G8134" s="55">
        <v>89</v>
      </c>
      <c r="H8134" s="77">
        <v>0</v>
      </c>
      <c r="I8134" s="32">
        <v>2</v>
      </c>
      <c r="J8134" s="32">
        <v>49</v>
      </c>
      <c r="K8134" s="32">
        <v>23</v>
      </c>
      <c r="L8134" s="80">
        <v>15</v>
      </c>
    </row>
    <row r="8136" spans="2:12" x14ac:dyDescent="0.2">
      <c r="B8136" s="40" t="str">
        <f xml:space="preserve"> HYPERLINK("#'目次'!B342", "[336]")</f>
        <v>[336]</v>
      </c>
      <c r="C8136" s="23" t="s">
        <v>476</v>
      </c>
    </row>
    <row r="8139" spans="2:12" x14ac:dyDescent="0.2">
      <c r="C8139" s="23" t="s">
        <v>80</v>
      </c>
    </row>
    <row r="8140" spans="2:12" ht="24" x14ac:dyDescent="0.2">
      <c r="E8140" s="195"/>
      <c r="F8140" s="196"/>
      <c r="G8140" s="37" t="s">
        <v>15</v>
      </c>
      <c r="H8140" s="33" t="s">
        <v>471</v>
      </c>
      <c r="I8140" s="13" t="s">
        <v>472</v>
      </c>
      <c r="J8140" s="13" t="s">
        <v>473</v>
      </c>
      <c r="K8140" s="13" t="s">
        <v>440</v>
      </c>
      <c r="L8140" s="38" t="s">
        <v>18</v>
      </c>
    </row>
    <row r="8141" spans="2:12" x14ac:dyDescent="0.2">
      <c r="E8141" s="197"/>
      <c r="F8141" s="198"/>
      <c r="G8141" s="35"/>
      <c r="H8141" s="39"/>
      <c r="I8141" s="14"/>
      <c r="J8141" s="14"/>
      <c r="K8141" s="14"/>
      <c r="L8141" s="34"/>
    </row>
    <row r="8142" spans="2:12" x14ac:dyDescent="0.2">
      <c r="E8142" s="91" t="s">
        <v>15</v>
      </c>
      <c r="F8142" s="46"/>
      <c r="G8142" s="36">
        <v>1200</v>
      </c>
      <c r="H8142" s="17">
        <v>2</v>
      </c>
      <c r="I8142" s="17">
        <v>15</v>
      </c>
      <c r="J8142" s="17">
        <v>556</v>
      </c>
      <c r="K8142" s="17">
        <v>506</v>
      </c>
      <c r="L8142" s="47">
        <v>121</v>
      </c>
    </row>
    <row r="8143" spans="2:12" x14ac:dyDescent="0.2">
      <c r="E8143" s="4" t="s">
        <v>81</v>
      </c>
      <c r="F8143" s="5"/>
      <c r="G8143" s="19">
        <v>48</v>
      </c>
      <c r="H8143" s="27">
        <v>0</v>
      </c>
      <c r="I8143" s="3">
        <v>0</v>
      </c>
      <c r="J8143" s="3">
        <v>25</v>
      </c>
      <c r="K8143" s="3">
        <v>17</v>
      </c>
      <c r="L8143" s="26">
        <v>6</v>
      </c>
    </row>
    <row r="8144" spans="2:12" x14ac:dyDescent="0.2">
      <c r="E8144" s="4" t="s">
        <v>82</v>
      </c>
      <c r="F8144" s="5"/>
      <c r="G8144" s="6">
        <v>84</v>
      </c>
      <c r="H8144" s="8">
        <v>0</v>
      </c>
      <c r="I8144" s="1">
        <v>2</v>
      </c>
      <c r="J8144" s="1">
        <v>19</v>
      </c>
      <c r="K8144" s="1">
        <v>52</v>
      </c>
      <c r="L8144" s="9">
        <v>11</v>
      </c>
    </row>
    <row r="8145" spans="2:12" x14ac:dyDescent="0.2">
      <c r="E8145" s="4" t="s">
        <v>83</v>
      </c>
      <c r="F8145" s="5"/>
      <c r="G8145" s="6">
        <v>462</v>
      </c>
      <c r="H8145" s="8">
        <v>1</v>
      </c>
      <c r="I8145" s="1">
        <v>6</v>
      </c>
      <c r="J8145" s="1">
        <v>223</v>
      </c>
      <c r="K8145" s="1">
        <v>189</v>
      </c>
      <c r="L8145" s="9">
        <v>43</v>
      </c>
    </row>
    <row r="8146" spans="2:12" x14ac:dyDescent="0.2">
      <c r="E8146" s="4" t="s">
        <v>84</v>
      </c>
      <c r="F8146" s="5"/>
      <c r="G8146" s="6">
        <v>30</v>
      </c>
      <c r="H8146" s="8">
        <v>1</v>
      </c>
      <c r="I8146" s="1">
        <v>0</v>
      </c>
      <c r="J8146" s="1">
        <v>14</v>
      </c>
      <c r="K8146" s="1">
        <v>12</v>
      </c>
      <c r="L8146" s="9">
        <v>3</v>
      </c>
    </row>
    <row r="8147" spans="2:12" x14ac:dyDescent="0.2">
      <c r="E8147" s="4" t="s">
        <v>85</v>
      </c>
      <c r="F8147" s="5"/>
      <c r="G8147" s="6">
        <v>144</v>
      </c>
      <c r="H8147" s="8">
        <v>0</v>
      </c>
      <c r="I8147" s="1">
        <v>1</v>
      </c>
      <c r="J8147" s="1">
        <v>68</v>
      </c>
      <c r="K8147" s="1">
        <v>58</v>
      </c>
      <c r="L8147" s="9">
        <v>17</v>
      </c>
    </row>
    <row r="8148" spans="2:12" x14ac:dyDescent="0.2">
      <c r="E8148" s="4" t="s">
        <v>86</v>
      </c>
      <c r="F8148" s="5"/>
      <c r="G8148" s="6">
        <v>192</v>
      </c>
      <c r="H8148" s="8">
        <v>0</v>
      </c>
      <c r="I8148" s="1">
        <v>2</v>
      </c>
      <c r="J8148" s="1">
        <v>105</v>
      </c>
      <c r="K8148" s="1">
        <v>70</v>
      </c>
      <c r="L8148" s="9">
        <v>15</v>
      </c>
    </row>
    <row r="8149" spans="2:12" x14ac:dyDescent="0.2">
      <c r="E8149" s="4" t="s">
        <v>87</v>
      </c>
      <c r="F8149" s="5"/>
      <c r="G8149" s="6">
        <v>72</v>
      </c>
      <c r="H8149" s="8">
        <v>0</v>
      </c>
      <c r="I8149" s="1">
        <v>0</v>
      </c>
      <c r="J8149" s="1">
        <v>33</v>
      </c>
      <c r="K8149" s="1">
        <v>31</v>
      </c>
      <c r="L8149" s="9">
        <v>8</v>
      </c>
    </row>
    <row r="8150" spans="2:12" x14ac:dyDescent="0.2">
      <c r="E8150" s="4" t="s">
        <v>88</v>
      </c>
      <c r="F8150" s="5"/>
      <c r="G8150" s="6">
        <v>36</v>
      </c>
      <c r="H8150" s="8">
        <v>0</v>
      </c>
      <c r="I8150" s="1">
        <v>2</v>
      </c>
      <c r="J8150" s="1">
        <v>17</v>
      </c>
      <c r="K8150" s="1">
        <v>12</v>
      </c>
      <c r="L8150" s="9">
        <v>5</v>
      </c>
    </row>
    <row r="8151" spans="2:12" x14ac:dyDescent="0.2">
      <c r="E8151" s="4" t="s">
        <v>89</v>
      </c>
      <c r="F8151" s="5"/>
      <c r="G8151" s="6">
        <v>66</v>
      </c>
      <c r="H8151" s="8">
        <v>0</v>
      </c>
      <c r="I8151" s="1">
        <v>1</v>
      </c>
      <c r="J8151" s="1">
        <v>27</v>
      </c>
      <c r="K8151" s="1">
        <v>29</v>
      </c>
      <c r="L8151" s="9">
        <v>9</v>
      </c>
    </row>
    <row r="8152" spans="2:12" x14ac:dyDescent="0.2">
      <c r="E8152" s="4" t="s">
        <v>90</v>
      </c>
      <c r="F8152" s="5"/>
      <c r="G8152" s="6">
        <v>54</v>
      </c>
      <c r="H8152" s="8">
        <v>0</v>
      </c>
      <c r="I8152" s="1">
        <v>1</v>
      </c>
      <c r="J8152" s="1">
        <v>21</v>
      </c>
      <c r="K8152" s="1">
        <v>28</v>
      </c>
      <c r="L8152" s="9">
        <v>4</v>
      </c>
    </row>
    <row r="8153" spans="2:12" x14ac:dyDescent="0.2">
      <c r="E8153" s="57" t="s">
        <v>91</v>
      </c>
      <c r="F8153" s="59"/>
      <c r="G8153" s="55">
        <v>12</v>
      </c>
      <c r="H8153" s="77">
        <v>0</v>
      </c>
      <c r="I8153" s="32">
        <v>0</v>
      </c>
      <c r="J8153" s="32">
        <v>4</v>
      </c>
      <c r="K8153" s="32">
        <v>8</v>
      </c>
      <c r="L8153" s="80">
        <v>0</v>
      </c>
    </row>
    <row r="8155" spans="2:12" x14ac:dyDescent="0.2">
      <c r="B8155" s="40" t="str">
        <f xml:space="preserve"> HYPERLINK("#'目次'!B343", "[337]")</f>
        <v>[337]</v>
      </c>
      <c r="C8155" s="23" t="s">
        <v>479</v>
      </c>
    </row>
    <row r="8158" spans="2:12" x14ac:dyDescent="0.2">
      <c r="C8158" s="23" t="s">
        <v>14</v>
      </c>
    </row>
    <row r="8159" spans="2:12" ht="24" x14ac:dyDescent="0.2">
      <c r="D8159" s="195"/>
      <c r="E8159" s="196"/>
      <c r="F8159" s="196"/>
      <c r="G8159" s="37" t="s">
        <v>15</v>
      </c>
      <c r="H8159" s="33" t="s">
        <v>471</v>
      </c>
      <c r="I8159" s="13" t="s">
        <v>472</v>
      </c>
      <c r="J8159" s="13" t="s">
        <v>473</v>
      </c>
      <c r="K8159" s="13" t="s">
        <v>440</v>
      </c>
      <c r="L8159" s="38" t="s">
        <v>18</v>
      </c>
    </row>
    <row r="8160" spans="2:12" x14ac:dyDescent="0.2">
      <c r="D8160" s="197"/>
      <c r="E8160" s="198"/>
      <c r="F8160" s="198"/>
      <c r="G8160" s="35"/>
      <c r="H8160" s="39"/>
      <c r="I8160" s="14"/>
      <c r="J8160" s="14"/>
      <c r="K8160" s="14"/>
      <c r="L8160" s="34"/>
    </row>
    <row r="8161" spans="4:12" x14ac:dyDescent="0.2">
      <c r="D8161" s="56"/>
      <c r="E8161" s="58" t="s">
        <v>15</v>
      </c>
      <c r="F8161" s="46"/>
      <c r="G8161" s="36">
        <v>1200</v>
      </c>
      <c r="H8161" s="17">
        <v>1</v>
      </c>
      <c r="I8161" s="17">
        <v>11</v>
      </c>
      <c r="J8161" s="17">
        <v>125</v>
      </c>
      <c r="K8161" s="17">
        <v>915</v>
      </c>
      <c r="L8161" s="47">
        <v>148</v>
      </c>
    </row>
    <row r="8162" spans="4:12" x14ac:dyDescent="0.2">
      <c r="D8162" s="199" t="s">
        <v>19</v>
      </c>
      <c r="E8162" s="22" t="s">
        <v>20</v>
      </c>
      <c r="F8162" s="21"/>
      <c r="G8162" s="19">
        <v>132</v>
      </c>
      <c r="H8162" s="27">
        <v>0</v>
      </c>
      <c r="I8162" s="3">
        <v>2</v>
      </c>
      <c r="J8162" s="3">
        <v>7</v>
      </c>
      <c r="K8162" s="3">
        <v>102</v>
      </c>
      <c r="L8162" s="26">
        <v>21</v>
      </c>
    </row>
    <row r="8163" spans="4:12" x14ac:dyDescent="0.2">
      <c r="D8163" s="200"/>
      <c r="E8163" s="4" t="s">
        <v>21</v>
      </c>
      <c r="F8163" s="5"/>
      <c r="G8163" s="6">
        <v>444</v>
      </c>
      <c r="H8163" s="8">
        <v>1</v>
      </c>
      <c r="I8163" s="1">
        <v>4</v>
      </c>
      <c r="J8163" s="1">
        <v>44</v>
      </c>
      <c r="K8163" s="1">
        <v>344</v>
      </c>
      <c r="L8163" s="9">
        <v>51</v>
      </c>
    </row>
    <row r="8164" spans="4:12" x14ac:dyDescent="0.2">
      <c r="D8164" s="200"/>
      <c r="E8164" s="4" t="s">
        <v>22</v>
      </c>
      <c r="F8164" s="5"/>
      <c r="G8164" s="6">
        <v>192</v>
      </c>
      <c r="H8164" s="8">
        <v>0</v>
      </c>
      <c r="I8164" s="1">
        <v>1</v>
      </c>
      <c r="J8164" s="1">
        <v>21</v>
      </c>
      <c r="K8164" s="1">
        <v>145</v>
      </c>
      <c r="L8164" s="9">
        <v>25</v>
      </c>
    </row>
    <row r="8165" spans="4:12" x14ac:dyDescent="0.2">
      <c r="D8165" s="200"/>
      <c r="E8165" s="4" t="s">
        <v>23</v>
      </c>
      <c r="F8165" s="5"/>
      <c r="G8165" s="6">
        <v>192</v>
      </c>
      <c r="H8165" s="8">
        <v>0</v>
      </c>
      <c r="I8165" s="1">
        <v>2</v>
      </c>
      <c r="J8165" s="1">
        <v>20</v>
      </c>
      <c r="K8165" s="1">
        <v>150</v>
      </c>
      <c r="L8165" s="9">
        <v>20</v>
      </c>
    </row>
    <row r="8166" spans="4:12" x14ac:dyDescent="0.2">
      <c r="D8166" s="200"/>
      <c r="E8166" s="4" t="s">
        <v>24</v>
      </c>
      <c r="F8166" s="5"/>
      <c r="G8166" s="6">
        <v>240</v>
      </c>
      <c r="H8166" s="8">
        <v>0</v>
      </c>
      <c r="I8166" s="1">
        <v>2</v>
      </c>
      <c r="J8166" s="1">
        <v>33</v>
      </c>
      <c r="K8166" s="1">
        <v>174</v>
      </c>
      <c r="L8166" s="9">
        <v>31</v>
      </c>
    </row>
    <row r="8167" spans="4:12" x14ac:dyDescent="0.2">
      <c r="D8167" s="199" t="s">
        <v>25</v>
      </c>
      <c r="E8167" s="22" t="s">
        <v>26</v>
      </c>
      <c r="F8167" s="21"/>
      <c r="G8167" s="19">
        <v>348</v>
      </c>
      <c r="H8167" s="27">
        <v>0</v>
      </c>
      <c r="I8167" s="3">
        <v>3</v>
      </c>
      <c r="J8167" s="3">
        <v>38</v>
      </c>
      <c r="K8167" s="3">
        <v>270</v>
      </c>
      <c r="L8167" s="26">
        <v>37</v>
      </c>
    </row>
    <row r="8168" spans="4:12" x14ac:dyDescent="0.2">
      <c r="D8168" s="200"/>
      <c r="E8168" s="4" t="s">
        <v>27</v>
      </c>
      <c r="F8168" s="5"/>
      <c r="G8168" s="6">
        <v>378</v>
      </c>
      <c r="H8168" s="8">
        <v>1</v>
      </c>
      <c r="I8168" s="1">
        <v>5</v>
      </c>
      <c r="J8168" s="1">
        <v>38</v>
      </c>
      <c r="K8168" s="1">
        <v>290</v>
      </c>
      <c r="L8168" s="9">
        <v>44</v>
      </c>
    </row>
    <row r="8169" spans="4:12" x14ac:dyDescent="0.2">
      <c r="D8169" s="200"/>
      <c r="E8169" s="4" t="s">
        <v>28</v>
      </c>
      <c r="F8169" s="5"/>
      <c r="G8169" s="6">
        <v>372</v>
      </c>
      <c r="H8169" s="8">
        <v>0</v>
      </c>
      <c r="I8169" s="1">
        <v>2</v>
      </c>
      <c r="J8169" s="1">
        <v>38</v>
      </c>
      <c r="K8169" s="1">
        <v>277</v>
      </c>
      <c r="L8169" s="9">
        <v>55</v>
      </c>
    </row>
    <row r="8170" spans="4:12" x14ac:dyDescent="0.2">
      <c r="D8170" s="200"/>
      <c r="E8170" s="4" t="s">
        <v>29</v>
      </c>
      <c r="F8170" s="5"/>
      <c r="G8170" s="6">
        <v>102</v>
      </c>
      <c r="H8170" s="8">
        <v>0</v>
      </c>
      <c r="I8170" s="1">
        <v>1</v>
      </c>
      <c r="J8170" s="1">
        <v>11</v>
      </c>
      <c r="K8170" s="1">
        <v>78</v>
      </c>
      <c r="L8170" s="9">
        <v>12</v>
      </c>
    </row>
    <row r="8171" spans="4:12" x14ac:dyDescent="0.2">
      <c r="D8171" s="199" t="s">
        <v>30</v>
      </c>
      <c r="E8171" s="22" t="s">
        <v>31</v>
      </c>
      <c r="F8171" s="21"/>
      <c r="G8171" s="19">
        <v>592</v>
      </c>
      <c r="H8171" s="27">
        <v>0</v>
      </c>
      <c r="I8171" s="3">
        <v>8</v>
      </c>
      <c r="J8171" s="3">
        <v>61</v>
      </c>
      <c r="K8171" s="3">
        <v>445</v>
      </c>
      <c r="L8171" s="26">
        <v>78</v>
      </c>
    </row>
    <row r="8172" spans="4:12" x14ac:dyDescent="0.2">
      <c r="D8172" s="200"/>
      <c r="E8172" s="4" t="s">
        <v>32</v>
      </c>
      <c r="F8172" s="5"/>
      <c r="G8172" s="6">
        <v>608</v>
      </c>
      <c r="H8172" s="8">
        <v>1</v>
      </c>
      <c r="I8172" s="1">
        <v>3</v>
      </c>
      <c r="J8172" s="1">
        <v>64</v>
      </c>
      <c r="K8172" s="1">
        <v>470</v>
      </c>
      <c r="L8172" s="9">
        <v>70</v>
      </c>
    </row>
    <row r="8173" spans="4:12" x14ac:dyDescent="0.2">
      <c r="D8173" s="199" t="s">
        <v>33</v>
      </c>
      <c r="E8173" s="22" t="s">
        <v>34</v>
      </c>
      <c r="F8173" s="21"/>
      <c r="G8173" s="19">
        <v>74</v>
      </c>
      <c r="H8173" s="27">
        <v>0</v>
      </c>
      <c r="I8173" s="3">
        <v>1</v>
      </c>
      <c r="J8173" s="3">
        <v>8</v>
      </c>
      <c r="K8173" s="3">
        <v>53</v>
      </c>
      <c r="L8173" s="26">
        <v>12</v>
      </c>
    </row>
    <row r="8174" spans="4:12" x14ac:dyDescent="0.2">
      <c r="D8174" s="200"/>
      <c r="E8174" s="4" t="s">
        <v>35</v>
      </c>
      <c r="F8174" s="5"/>
      <c r="G8174" s="6">
        <v>148</v>
      </c>
      <c r="H8174" s="8">
        <v>0</v>
      </c>
      <c r="I8174" s="1">
        <v>2</v>
      </c>
      <c r="J8174" s="1">
        <v>14</v>
      </c>
      <c r="K8174" s="1">
        <v>120</v>
      </c>
      <c r="L8174" s="9">
        <v>12</v>
      </c>
    </row>
    <row r="8175" spans="4:12" x14ac:dyDescent="0.2">
      <c r="D8175" s="200"/>
      <c r="E8175" s="4" t="s">
        <v>36</v>
      </c>
      <c r="F8175" s="5"/>
      <c r="G8175" s="6">
        <v>187</v>
      </c>
      <c r="H8175" s="8">
        <v>0</v>
      </c>
      <c r="I8175" s="1">
        <v>1</v>
      </c>
      <c r="J8175" s="1">
        <v>19</v>
      </c>
      <c r="K8175" s="1">
        <v>154</v>
      </c>
      <c r="L8175" s="9">
        <v>13</v>
      </c>
    </row>
    <row r="8176" spans="4:12" x14ac:dyDescent="0.2">
      <c r="D8176" s="200"/>
      <c r="E8176" s="4" t="s">
        <v>37</v>
      </c>
      <c r="F8176" s="5"/>
      <c r="G8176" s="6">
        <v>221</v>
      </c>
      <c r="H8176" s="8">
        <v>0</v>
      </c>
      <c r="I8176" s="1">
        <v>2</v>
      </c>
      <c r="J8176" s="1">
        <v>31</v>
      </c>
      <c r="K8176" s="1">
        <v>174</v>
      </c>
      <c r="L8176" s="9">
        <v>14</v>
      </c>
    </row>
    <row r="8177" spans="2:12" x14ac:dyDescent="0.2">
      <c r="D8177" s="200"/>
      <c r="E8177" s="4" t="s">
        <v>38</v>
      </c>
      <c r="F8177" s="5"/>
      <c r="G8177" s="6">
        <v>186</v>
      </c>
      <c r="H8177" s="8">
        <v>0</v>
      </c>
      <c r="I8177" s="1">
        <v>1</v>
      </c>
      <c r="J8177" s="1">
        <v>20</v>
      </c>
      <c r="K8177" s="1">
        <v>144</v>
      </c>
      <c r="L8177" s="9">
        <v>21</v>
      </c>
    </row>
    <row r="8178" spans="2:12" x14ac:dyDescent="0.2">
      <c r="D8178" s="200"/>
      <c r="E8178" s="4" t="s">
        <v>39</v>
      </c>
      <c r="F8178" s="5"/>
      <c r="G8178" s="6">
        <v>223</v>
      </c>
      <c r="H8178" s="8">
        <v>1</v>
      </c>
      <c r="I8178" s="1">
        <v>1</v>
      </c>
      <c r="J8178" s="1">
        <v>20</v>
      </c>
      <c r="K8178" s="1">
        <v>166</v>
      </c>
      <c r="L8178" s="9">
        <v>35</v>
      </c>
    </row>
    <row r="8179" spans="2:12" x14ac:dyDescent="0.2">
      <c r="D8179" s="201"/>
      <c r="E8179" s="57" t="s">
        <v>40</v>
      </c>
      <c r="F8179" s="59"/>
      <c r="G8179" s="55">
        <v>161</v>
      </c>
      <c r="H8179" s="77">
        <v>0</v>
      </c>
      <c r="I8179" s="32">
        <v>3</v>
      </c>
      <c r="J8179" s="32">
        <v>13</v>
      </c>
      <c r="K8179" s="32">
        <v>104</v>
      </c>
      <c r="L8179" s="80">
        <v>41</v>
      </c>
    </row>
    <row r="8181" spans="2:12" x14ac:dyDescent="0.2">
      <c r="B8181" s="40" t="str">
        <f xml:space="preserve"> HYPERLINK("#'目次'!B344", "[338]")</f>
        <v>[338]</v>
      </c>
      <c r="C8181" s="23" t="s">
        <v>479</v>
      </c>
    </row>
    <row r="8184" spans="2:12" x14ac:dyDescent="0.2">
      <c r="C8184" s="23" t="s">
        <v>48</v>
      </c>
    </row>
    <row r="8185" spans="2:12" ht="24" x14ac:dyDescent="0.2">
      <c r="D8185" s="195"/>
      <c r="E8185" s="196"/>
      <c r="F8185" s="196"/>
      <c r="G8185" s="37" t="s">
        <v>15</v>
      </c>
      <c r="H8185" s="33" t="s">
        <v>471</v>
      </c>
      <c r="I8185" s="13" t="s">
        <v>472</v>
      </c>
      <c r="J8185" s="13" t="s">
        <v>473</v>
      </c>
      <c r="K8185" s="13" t="s">
        <v>440</v>
      </c>
      <c r="L8185" s="38" t="s">
        <v>18</v>
      </c>
    </row>
    <row r="8186" spans="2:12" x14ac:dyDescent="0.2">
      <c r="D8186" s="197"/>
      <c r="E8186" s="198"/>
      <c r="F8186" s="198"/>
      <c r="G8186" s="35"/>
      <c r="H8186" s="39"/>
      <c r="I8186" s="14"/>
      <c r="J8186" s="14"/>
      <c r="K8186" s="14"/>
      <c r="L8186" s="34"/>
    </row>
    <row r="8187" spans="2:12" x14ac:dyDescent="0.2">
      <c r="D8187" s="56"/>
      <c r="E8187" s="58" t="s">
        <v>15</v>
      </c>
      <c r="F8187" s="46"/>
      <c r="G8187" s="36">
        <v>1200</v>
      </c>
      <c r="H8187" s="17">
        <v>1</v>
      </c>
      <c r="I8187" s="17">
        <v>11</v>
      </c>
      <c r="J8187" s="17">
        <v>125</v>
      </c>
      <c r="K8187" s="17">
        <v>915</v>
      </c>
      <c r="L8187" s="47">
        <v>148</v>
      </c>
    </row>
    <row r="8188" spans="2:12" x14ac:dyDescent="0.2">
      <c r="D8188" s="199" t="s">
        <v>49</v>
      </c>
      <c r="E8188" s="22" t="s">
        <v>50</v>
      </c>
      <c r="F8188" s="21"/>
      <c r="G8188" s="19">
        <v>15</v>
      </c>
      <c r="H8188" s="27">
        <v>0</v>
      </c>
      <c r="I8188" s="3">
        <v>0</v>
      </c>
      <c r="J8188" s="3">
        <v>1</v>
      </c>
      <c r="K8188" s="3">
        <v>10</v>
      </c>
      <c r="L8188" s="26">
        <v>4</v>
      </c>
    </row>
    <row r="8189" spans="2:12" x14ac:dyDescent="0.2">
      <c r="D8189" s="200"/>
      <c r="E8189" s="4" t="s">
        <v>51</v>
      </c>
      <c r="F8189" s="5"/>
      <c r="G8189" s="6">
        <v>142</v>
      </c>
      <c r="H8189" s="8">
        <v>0</v>
      </c>
      <c r="I8189" s="1">
        <v>2</v>
      </c>
      <c r="J8189" s="1">
        <v>11</v>
      </c>
      <c r="K8189" s="1">
        <v>111</v>
      </c>
      <c r="L8189" s="9">
        <v>18</v>
      </c>
    </row>
    <row r="8190" spans="2:12" x14ac:dyDescent="0.2">
      <c r="D8190" s="200"/>
      <c r="E8190" s="4" t="s">
        <v>52</v>
      </c>
      <c r="F8190" s="5"/>
      <c r="G8190" s="6">
        <v>26</v>
      </c>
      <c r="H8190" s="8">
        <v>0</v>
      </c>
      <c r="I8190" s="1">
        <v>0</v>
      </c>
      <c r="J8190" s="1">
        <v>3</v>
      </c>
      <c r="K8190" s="1">
        <v>21</v>
      </c>
      <c r="L8190" s="9">
        <v>2</v>
      </c>
    </row>
    <row r="8191" spans="2:12" x14ac:dyDescent="0.2">
      <c r="D8191" s="200"/>
      <c r="E8191" s="4" t="s">
        <v>53</v>
      </c>
      <c r="F8191" s="5"/>
      <c r="G8191" s="6">
        <v>41</v>
      </c>
      <c r="H8191" s="8">
        <v>0</v>
      </c>
      <c r="I8191" s="1">
        <v>0</v>
      </c>
      <c r="J8191" s="1">
        <v>7</v>
      </c>
      <c r="K8191" s="1">
        <v>32</v>
      </c>
      <c r="L8191" s="9">
        <v>2</v>
      </c>
    </row>
    <row r="8192" spans="2:12" x14ac:dyDescent="0.2">
      <c r="D8192" s="200"/>
      <c r="E8192" s="4" t="s">
        <v>54</v>
      </c>
      <c r="F8192" s="5"/>
      <c r="G8192" s="6">
        <v>226</v>
      </c>
      <c r="H8192" s="8">
        <v>0</v>
      </c>
      <c r="I8192" s="1">
        <v>2</v>
      </c>
      <c r="J8192" s="1">
        <v>24</v>
      </c>
      <c r="K8192" s="1">
        <v>183</v>
      </c>
      <c r="L8192" s="9">
        <v>17</v>
      </c>
    </row>
    <row r="8193" spans="4:12" x14ac:dyDescent="0.2">
      <c r="D8193" s="200"/>
      <c r="E8193" s="4" t="s">
        <v>55</v>
      </c>
      <c r="F8193" s="5"/>
      <c r="G8193" s="6">
        <v>125</v>
      </c>
      <c r="H8193" s="8">
        <v>0</v>
      </c>
      <c r="I8193" s="1">
        <v>2</v>
      </c>
      <c r="J8193" s="1">
        <v>17</v>
      </c>
      <c r="K8193" s="1">
        <v>96</v>
      </c>
      <c r="L8193" s="9">
        <v>10</v>
      </c>
    </row>
    <row r="8194" spans="4:12" x14ac:dyDescent="0.2">
      <c r="D8194" s="200"/>
      <c r="E8194" s="4" t="s">
        <v>56</v>
      </c>
      <c r="F8194" s="5"/>
      <c r="G8194" s="6">
        <v>190</v>
      </c>
      <c r="H8194" s="8">
        <v>1</v>
      </c>
      <c r="I8194" s="1">
        <v>0</v>
      </c>
      <c r="J8194" s="1">
        <v>22</v>
      </c>
      <c r="K8194" s="1">
        <v>147</v>
      </c>
      <c r="L8194" s="9">
        <v>20</v>
      </c>
    </row>
    <row r="8195" spans="4:12" x14ac:dyDescent="0.2">
      <c r="D8195" s="200"/>
      <c r="E8195" s="4" t="s">
        <v>57</v>
      </c>
      <c r="F8195" s="5"/>
      <c r="G8195" s="6">
        <v>185</v>
      </c>
      <c r="H8195" s="8">
        <v>0</v>
      </c>
      <c r="I8195" s="1">
        <v>1</v>
      </c>
      <c r="J8195" s="1">
        <v>19</v>
      </c>
      <c r="K8195" s="1">
        <v>142</v>
      </c>
      <c r="L8195" s="9">
        <v>23</v>
      </c>
    </row>
    <row r="8196" spans="4:12" x14ac:dyDescent="0.2">
      <c r="D8196" s="200"/>
      <c r="E8196" s="4" t="s">
        <v>58</v>
      </c>
      <c r="F8196" s="5"/>
      <c r="G8196" s="6">
        <v>113</v>
      </c>
      <c r="H8196" s="8">
        <v>0</v>
      </c>
      <c r="I8196" s="1">
        <v>3</v>
      </c>
      <c r="J8196" s="1">
        <v>10</v>
      </c>
      <c r="K8196" s="1">
        <v>82</v>
      </c>
      <c r="L8196" s="9">
        <v>18</v>
      </c>
    </row>
    <row r="8197" spans="4:12" x14ac:dyDescent="0.2">
      <c r="D8197" s="200"/>
      <c r="E8197" s="4" t="s">
        <v>59</v>
      </c>
      <c r="F8197" s="5"/>
      <c r="G8197" s="6">
        <v>136</v>
      </c>
      <c r="H8197" s="8">
        <v>0</v>
      </c>
      <c r="I8197" s="1">
        <v>1</v>
      </c>
      <c r="J8197" s="1">
        <v>11</v>
      </c>
      <c r="K8197" s="1">
        <v>90</v>
      </c>
      <c r="L8197" s="9">
        <v>34</v>
      </c>
    </row>
    <row r="8198" spans="4:12" x14ac:dyDescent="0.2">
      <c r="D8198" s="199" t="s">
        <v>60</v>
      </c>
      <c r="E8198" s="22" t="s">
        <v>61</v>
      </c>
      <c r="F8198" s="21"/>
      <c r="G8198" s="19">
        <v>205</v>
      </c>
      <c r="H8198" s="27">
        <v>0</v>
      </c>
      <c r="I8198" s="3">
        <v>1</v>
      </c>
      <c r="J8198" s="3">
        <v>22</v>
      </c>
      <c r="K8198" s="3">
        <v>155</v>
      </c>
      <c r="L8198" s="26">
        <v>27</v>
      </c>
    </row>
    <row r="8199" spans="4:12" x14ac:dyDescent="0.2">
      <c r="D8199" s="200"/>
      <c r="E8199" s="4" t="s">
        <v>62</v>
      </c>
      <c r="F8199" s="5"/>
      <c r="G8199" s="6">
        <v>160</v>
      </c>
      <c r="H8199" s="8">
        <v>1</v>
      </c>
      <c r="I8199" s="1">
        <v>1</v>
      </c>
      <c r="J8199" s="1">
        <v>11</v>
      </c>
      <c r="K8199" s="1">
        <v>132</v>
      </c>
      <c r="L8199" s="9">
        <v>15</v>
      </c>
    </row>
    <row r="8200" spans="4:12" x14ac:dyDescent="0.2">
      <c r="D8200" s="200"/>
      <c r="E8200" s="4" t="s">
        <v>63</v>
      </c>
      <c r="F8200" s="5"/>
      <c r="G8200" s="6">
        <v>121</v>
      </c>
      <c r="H8200" s="8">
        <v>0</v>
      </c>
      <c r="I8200" s="1">
        <v>3</v>
      </c>
      <c r="J8200" s="1">
        <v>11</v>
      </c>
      <c r="K8200" s="1">
        <v>95</v>
      </c>
      <c r="L8200" s="9">
        <v>12</v>
      </c>
    </row>
    <row r="8201" spans="4:12" x14ac:dyDescent="0.2">
      <c r="D8201" s="200"/>
      <c r="E8201" s="4" t="s">
        <v>64</v>
      </c>
      <c r="F8201" s="5"/>
      <c r="G8201" s="6">
        <v>124</v>
      </c>
      <c r="H8201" s="8">
        <v>0</v>
      </c>
      <c r="I8201" s="1">
        <v>0</v>
      </c>
      <c r="J8201" s="1">
        <v>15</v>
      </c>
      <c r="K8201" s="1">
        <v>101</v>
      </c>
      <c r="L8201" s="9">
        <v>8</v>
      </c>
    </row>
    <row r="8202" spans="4:12" x14ac:dyDescent="0.2">
      <c r="D8202" s="200"/>
      <c r="E8202" s="4" t="s">
        <v>65</v>
      </c>
      <c r="F8202" s="5"/>
      <c r="G8202" s="6">
        <v>109</v>
      </c>
      <c r="H8202" s="8">
        <v>0</v>
      </c>
      <c r="I8202" s="1">
        <v>0</v>
      </c>
      <c r="J8202" s="1">
        <v>8</v>
      </c>
      <c r="K8202" s="1">
        <v>83</v>
      </c>
      <c r="L8202" s="9">
        <v>18</v>
      </c>
    </row>
    <row r="8203" spans="4:12" x14ac:dyDescent="0.2">
      <c r="D8203" s="200"/>
      <c r="E8203" s="4" t="s">
        <v>66</v>
      </c>
      <c r="F8203" s="5"/>
      <c r="G8203" s="6">
        <v>104</v>
      </c>
      <c r="H8203" s="8">
        <v>0</v>
      </c>
      <c r="I8203" s="1">
        <v>1</v>
      </c>
      <c r="J8203" s="1">
        <v>17</v>
      </c>
      <c r="K8203" s="1">
        <v>82</v>
      </c>
      <c r="L8203" s="9">
        <v>4</v>
      </c>
    </row>
    <row r="8204" spans="4:12" x14ac:dyDescent="0.2">
      <c r="D8204" s="200"/>
      <c r="E8204" s="4" t="s">
        <v>67</v>
      </c>
      <c r="F8204" s="5"/>
      <c r="G8204" s="6">
        <v>139</v>
      </c>
      <c r="H8204" s="8">
        <v>0</v>
      </c>
      <c r="I8204" s="1">
        <v>2</v>
      </c>
      <c r="J8204" s="1">
        <v>18</v>
      </c>
      <c r="K8204" s="1">
        <v>109</v>
      </c>
      <c r="L8204" s="9">
        <v>10</v>
      </c>
    </row>
    <row r="8205" spans="4:12" x14ac:dyDescent="0.2">
      <c r="D8205" s="200"/>
      <c r="E8205" s="4" t="s">
        <v>68</v>
      </c>
      <c r="F8205" s="5"/>
      <c r="G8205" s="6">
        <v>48</v>
      </c>
      <c r="H8205" s="8">
        <v>0</v>
      </c>
      <c r="I8205" s="1">
        <v>1</v>
      </c>
      <c r="J8205" s="1">
        <v>6</v>
      </c>
      <c r="K8205" s="1">
        <v>39</v>
      </c>
      <c r="L8205" s="9">
        <v>2</v>
      </c>
    </row>
    <row r="8206" spans="4:12" x14ac:dyDescent="0.2">
      <c r="D8206" s="200"/>
      <c r="E8206" s="4" t="s">
        <v>69</v>
      </c>
      <c r="F8206" s="5"/>
      <c r="G8206" s="6">
        <v>37</v>
      </c>
      <c r="H8206" s="8">
        <v>0</v>
      </c>
      <c r="I8206" s="1">
        <v>0</v>
      </c>
      <c r="J8206" s="1">
        <v>5</v>
      </c>
      <c r="K8206" s="1">
        <v>28</v>
      </c>
      <c r="L8206" s="9">
        <v>4</v>
      </c>
    </row>
    <row r="8207" spans="4:12" x14ac:dyDescent="0.2">
      <c r="D8207" s="93" t="s">
        <v>70</v>
      </c>
      <c r="E8207" s="89" t="s">
        <v>18</v>
      </c>
      <c r="F8207" s="92"/>
      <c r="G8207" s="94">
        <v>0</v>
      </c>
      <c r="H8207" s="122">
        <v>0</v>
      </c>
      <c r="I8207" s="63">
        <v>0</v>
      </c>
      <c r="J8207" s="63">
        <v>0</v>
      </c>
      <c r="K8207" s="63">
        <v>0</v>
      </c>
      <c r="L8207" s="121">
        <v>0</v>
      </c>
    </row>
    <row r="8209" spans="2:12" x14ac:dyDescent="0.2">
      <c r="B8209" s="40" t="str">
        <f xml:space="preserve"> HYPERLINK("#'目次'!B345", "[339]")</f>
        <v>[339]</v>
      </c>
      <c r="C8209" s="23" t="s">
        <v>479</v>
      </c>
    </row>
    <row r="8212" spans="2:12" x14ac:dyDescent="0.2">
      <c r="C8212" s="23" t="s">
        <v>73</v>
      </c>
    </row>
    <row r="8213" spans="2:12" ht="24" x14ac:dyDescent="0.2">
      <c r="D8213" s="195"/>
      <c r="E8213" s="196"/>
      <c r="F8213" s="196"/>
      <c r="G8213" s="37" t="s">
        <v>15</v>
      </c>
      <c r="H8213" s="33" t="s">
        <v>471</v>
      </c>
      <c r="I8213" s="13" t="s">
        <v>472</v>
      </c>
      <c r="J8213" s="13" t="s">
        <v>473</v>
      </c>
      <c r="K8213" s="13" t="s">
        <v>440</v>
      </c>
      <c r="L8213" s="38" t="s">
        <v>18</v>
      </c>
    </row>
    <row r="8214" spans="2:12" x14ac:dyDescent="0.2">
      <c r="D8214" s="197"/>
      <c r="E8214" s="198"/>
      <c r="F8214" s="198"/>
      <c r="G8214" s="35"/>
      <c r="H8214" s="39"/>
      <c r="I8214" s="14"/>
      <c r="J8214" s="14"/>
      <c r="K8214" s="14"/>
      <c r="L8214" s="34"/>
    </row>
    <row r="8215" spans="2:12" x14ac:dyDescent="0.2">
      <c r="D8215" s="56"/>
      <c r="E8215" s="58" t="s">
        <v>15</v>
      </c>
      <c r="F8215" s="46"/>
      <c r="G8215" s="36">
        <v>1200</v>
      </c>
      <c r="H8215" s="17">
        <v>1</v>
      </c>
      <c r="I8215" s="17">
        <v>11</v>
      </c>
      <c r="J8215" s="17">
        <v>125</v>
      </c>
      <c r="K8215" s="17">
        <v>915</v>
      </c>
      <c r="L8215" s="47">
        <v>148</v>
      </c>
    </row>
    <row r="8216" spans="2:12" x14ac:dyDescent="0.2">
      <c r="D8216" s="199" t="s">
        <v>74</v>
      </c>
      <c r="E8216" s="22" t="s">
        <v>75</v>
      </c>
      <c r="F8216" s="21"/>
      <c r="G8216" s="19">
        <v>592</v>
      </c>
      <c r="H8216" s="27">
        <v>0</v>
      </c>
      <c r="I8216" s="3">
        <v>8</v>
      </c>
      <c r="J8216" s="3">
        <v>61</v>
      </c>
      <c r="K8216" s="3">
        <v>445</v>
      </c>
      <c r="L8216" s="26">
        <v>78</v>
      </c>
    </row>
    <row r="8217" spans="2:12" x14ac:dyDescent="0.2">
      <c r="D8217" s="200"/>
      <c r="E8217" s="4" t="s">
        <v>34</v>
      </c>
      <c r="F8217" s="5"/>
      <c r="G8217" s="6">
        <v>37</v>
      </c>
      <c r="H8217" s="8">
        <v>0</v>
      </c>
      <c r="I8217" s="1">
        <v>1</v>
      </c>
      <c r="J8217" s="1">
        <v>6</v>
      </c>
      <c r="K8217" s="1">
        <v>22</v>
      </c>
      <c r="L8217" s="9">
        <v>8</v>
      </c>
    </row>
    <row r="8218" spans="2:12" x14ac:dyDescent="0.2">
      <c r="D8218" s="200"/>
      <c r="E8218" s="4" t="s">
        <v>35</v>
      </c>
      <c r="F8218" s="5"/>
      <c r="G8218" s="6">
        <v>75</v>
      </c>
      <c r="H8218" s="8">
        <v>0</v>
      </c>
      <c r="I8218" s="1">
        <v>2</v>
      </c>
      <c r="J8218" s="1">
        <v>9</v>
      </c>
      <c r="K8218" s="1">
        <v>57</v>
      </c>
      <c r="L8218" s="9">
        <v>7</v>
      </c>
    </row>
    <row r="8219" spans="2:12" x14ac:dyDescent="0.2">
      <c r="D8219" s="200"/>
      <c r="E8219" s="4" t="s">
        <v>36</v>
      </c>
      <c r="F8219" s="5"/>
      <c r="G8219" s="6">
        <v>95</v>
      </c>
      <c r="H8219" s="8">
        <v>0</v>
      </c>
      <c r="I8219" s="1">
        <v>0</v>
      </c>
      <c r="J8219" s="1">
        <v>12</v>
      </c>
      <c r="K8219" s="1">
        <v>77</v>
      </c>
      <c r="L8219" s="9">
        <v>6</v>
      </c>
    </row>
    <row r="8220" spans="2:12" x14ac:dyDescent="0.2">
      <c r="D8220" s="200"/>
      <c r="E8220" s="4" t="s">
        <v>37</v>
      </c>
      <c r="F8220" s="5"/>
      <c r="G8220" s="6">
        <v>111</v>
      </c>
      <c r="H8220" s="8">
        <v>0</v>
      </c>
      <c r="I8220" s="1">
        <v>2</v>
      </c>
      <c r="J8220" s="1">
        <v>11</v>
      </c>
      <c r="K8220" s="1">
        <v>90</v>
      </c>
      <c r="L8220" s="9">
        <v>8</v>
      </c>
    </row>
    <row r="8221" spans="2:12" x14ac:dyDescent="0.2">
      <c r="D8221" s="200"/>
      <c r="E8221" s="4" t="s">
        <v>38</v>
      </c>
      <c r="F8221" s="5"/>
      <c r="G8221" s="6">
        <v>93</v>
      </c>
      <c r="H8221" s="8">
        <v>0</v>
      </c>
      <c r="I8221" s="1">
        <v>0</v>
      </c>
      <c r="J8221" s="1">
        <v>10</v>
      </c>
      <c r="K8221" s="1">
        <v>72</v>
      </c>
      <c r="L8221" s="9">
        <v>11</v>
      </c>
    </row>
    <row r="8222" spans="2:12" x14ac:dyDescent="0.2">
      <c r="D8222" s="200"/>
      <c r="E8222" s="4" t="s">
        <v>39</v>
      </c>
      <c r="F8222" s="5"/>
      <c r="G8222" s="6">
        <v>109</v>
      </c>
      <c r="H8222" s="8">
        <v>0</v>
      </c>
      <c r="I8222" s="1">
        <v>1</v>
      </c>
      <c r="J8222" s="1">
        <v>10</v>
      </c>
      <c r="K8222" s="1">
        <v>80</v>
      </c>
      <c r="L8222" s="9">
        <v>18</v>
      </c>
    </row>
    <row r="8223" spans="2:12" x14ac:dyDescent="0.2">
      <c r="D8223" s="200"/>
      <c r="E8223" s="4" t="s">
        <v>40</v>
      </c>
      <c r="F8223" s="5"/>
      <c r="G8223" s="6">
        <v>72</v>
      </c>
      <c r="H8223" s="8">
        <v>0</v>
      </c>
      <c r="I8223" s="1">
        <v>2</v>
      </c>
      <c r="J8223" s="1">
        <v>3</v>
      </c>
      <c r="K8223" s="1">
        <v>47</v>
      </c>
      <c r="L8223" s="9">
        <v>20</v>
      </c>
    </row>
    <row r="8224" spans="2:12" x14ac:dyDescent="0.2">
      <c r="D8224" s="199" t="s">
        <v>76</v>
      </c>
      <c r="E8224" s="22" t="s">
        <v>77</v>
      </c>
      <c r="F8224" s="21"/>
      <c r="G8224" s="19">
        <v>608</v>
      </c>
      <c r="H8224" s="27">
        <v>1</v>
      </c>
      <c r="I8224" s="3">
        <v>3</v>
      </c>
      <c r="J8224" s="3">
        <v>64</v>
      </c>
      <c r="K8224" s="3">
        <v>470</v>
      </c>
      <c r="L8224" s="26">
        <v>70</v>
      </c>
    </row>
    <row r="8225" spans="2:12" x14ac:dyDescent="0.2">
      <c r="D8225" s="200"/>
      <c r="E8225" s="4" t="s">
        <v>34</v>
      </c>
      <c r="F8225" s="5"/>
      <c r="G8225" s="6">
        <v>37</v>
      </c>
      <c r="H8225" s="8">
        <v>0</v>
      </c>
      <c r="I8225" s="1">
        <v>0</v>
      </c>
      <c r="J8225" s="1">
        <v>2</v>
      </c>
      <c r="K8225" s="1">
        <v>31</v>
      </c>
      <c r="L8225" s="9">
        <v>4</v>
      </c>
    </row>
    <row r="8226" spans="2:12" x14ac:dyDescent="0.2">
      <c r="D8226" s="200"/>
      <c r="E8226" s="4" t="s">
        <v>35</v>
      </c>
      <c r="F8226" s="5"/>
      <c r="G8226" s="6">
        <v>73</v>
      </c>
      <c r="H8226" s="8">
        <v>0</v>
      </c>
      <c r="I8226" s="1">
        <v>0</v>
      </c>
      <c r="J8226" s="1">
        <v>5</v>
      </c>
      <c r="K8226" s="1">
        <v>63</v>
      </c>
      <c r="L8226" s="9">
        <v>5</v>
      </c>
    </row>
    <row r="8227" spans="2:12" x14ac:dyDescent="0.2">
      <c r="D8227" s="200"/>
      <c r="E8227" s="4" t="s">
        <v>36</v>
      </c>
      <c r="F8227" s="5"/>
      <c r="G8227" s="6">
        <v>92</v>
      </c>
      <c r="H8227" s="8">
        <v>0</v>
      </c>
      <c r="I8227" s="1">
        <v>1</v>
      </c>
      <c r="J8227" s="1">
        <v>7</v>
      </c>
      <c r="K8227" s="1">
        <v>77</v>
      </c>
      <c r="L8227" s="9">
        <v>7</v>
      </c>
    </row>
    <row r="8228" spans="2:12" x14ac:dyDescent="0.2">
      <c r="D8228" s="200"/>
      <c r="E8228" s="4" t="s">
        <v>37</v>
      </c>
      <c r="F8228" s="5"/>
      <c r="G8228" s="6">
        <v>110</v>
      </c>
      <c r="H8228" s="8">
        <v>0</v>
      </c>
      <c r="I8228" s="1">
        <v>0</v>
      </c>
      <c r="J8228" s="1">
        <v>20</v>
      </c>
      <c r="K8228" s="1">
        <v>84</v>
      </c>
      <c r="L8228" s="9">
        <v>6</v>
      </c>
    </row>
    <row r="8229" spans="2:12" x14ac:dyDescent="0.2">
      <c r="D8229" s="200"/>
      <c r="E8229" s="4" t="s">
        <v>38</v>
      </c>
      <c r="F8229" s="5"/>
      <c r="G8229" s="6">
        <v>93</v>
      </c>
      <c r="H8229" s="8">
        <v>0</v>
      </c>
      <c r="I8229" s="1">
        <v>1</v>
      </c>
      <c r="J8229" s="1">
        <v>10</v>
      </c>
      <c r="K8229" s="1">
        <v>72</v>
      </c>
      <c r="L8229" s="9">
        <v>10</v>
      </c>
    </row>
    <row r="8230" spans="2:12" x14ac:dyDescent="0.2">
      <c r="D8230" s="200"/>
      <c r="E8230" s="4" t="s">
        <v>39</v>
      </c>
      <c r="F8230" s="5"/>
      <c r="G8230" s="6">
        <v>114</v>
      </c>
      <c r="H8230" s="8">
        <v>1</v>
      </c>
      <c r="I8230" s="1">
        <v>0</v>
      </c>
      <c r="J8230" s="1">
        <v>10</v>
      </c>
      <c r="K8230" s="1">
        <v>86</v>
      </c>
      <c r="L8230" s="9">
        <v>17</v>
      </c>
    </row>
    <row r="8231" spans="2:12" x14ac:dyDescent="0.2">
      <c r="D8231" s="201"/>
      <c r="E8231" s="57" t="s">
        <v>40</v>
      </c>
      <c r="F8231" s="59"/>
      <c r="G8231" s="55">
        <v>89</v>
      </c>
      <c r="H8231" s="77">
        <v>0</v>
      </c>
      <c r="I8231" s="32">
        <v>1</v>
      </c>
      <c r="J8231" s="32">
        <v>10</v>
      </c>
      <c r="K8231" s="32">
        <v>57</v>
      </c>
      <c r="L8231" s="80">
        <v>21</v>
      </c>
    </row>
    <row r="8233" spans="2:12" x14ac:dyDescent="0.2">
      <c r="B8233" s="40" t="str">
        <f xml:space="preserve"> HYPERLINK("#'目次'!B346", "[340]")</f>
        <v>[340]</v>
      </c>
      <c r="C8233" s="23" t="s">
        <v>479</v>
      </c>
    </row>
    <row r="8236" spans="2:12" x14ac:dyDescent="0.2">
      <c r="C8236" s="23" t="s">
        <v>80</v>
      </c>
    </row>
    <row r="8237" spans="2:12" ht="24" x14ac:dyDescent="0.2">
      <c r="E8237" s="195"/>
      <c r="F8237" s="196"/>
      <c r="G8237" s="37" t="s">
        <v>15</v>
      </c>
      <c r="H8237" s="33" t="s">
        <v>471</v>
      </c>
      <c r="I8237" s="13" t="s">
        <v>472</v>
      </c>
      <c r="J8237" s="13" t="s">
        <v>473</v>
      </c>
      <c r="K8237" s="13" t="s">
        <v>440</v>
      </c>
      <c r="L8237" s="38" t="s">
        <v>18</v>
      </c>
    </row>
    <row r="8238" spans="2:12" x14ac:dyDescent="0.2">
      <c r="E8238" s="197"/>
      <c r="F8238" s="198"/>
      <c r="G8238" s="35"/>
      <c r="H8238" s="39"/>
      <c r="I8238" s="14"/>
      <c r="J8238" s="14"/>
      <c r="K8238" s="14"/>
      <c r="L8238" s="34"/>
    </row>
    <row r="8239" spans="2:12" x14ac:dyDescent="0.2">
      <c r="E8239" s="91" t="s">
        <v>15</v>
      </c>
      <c r="F8239" s="46"/>
      <c r="G8239" s="36">
        <v>1200</v>
      </c>
      <c r="H8239" s="17">
        <v>1</v>
      </c>
      <c r="I8239" s="17">
        <v>11</v>
      </c>
      <c r="J8239" s="17">
        <v>125</v>
      </c>
      <c r="K8239" s="17">
        <v>915</v>
      </c>
      <c r="L8239" s="47">
        <v>148</v>
      </c>
    </row>
    <row r="8240" spans="2:12" x14ac:dyDescent="0.2">
      <c r="E8240" s="4" t="s">
        <v>81</v>
      </c>
      <c r="F8240" s="5"/>
      <c r="G8240" s="19">
        <v>48</v>
      </c>
      <c r="H8240" s="27">
        <v>0</v>
      </c>
      <c r="I8240" s="3">
        <v>0</v>
      </c>
      <c r="J8240" s="3">
        <v>4</v>
      </c>
      <c r="K8240" s="3">
        <v>37</v>
      </c>
      <c r="L8240" s="26">
        <v>7</v>
      </c>
    </row>
    <row r="8241" spans="2:12" x14ac:dyDescent="0.2">
      <c r="E8241" s="4" t="s">
        <v>82</v>
      </c>
      <c r="F8241" s="5"/>
      <c r="G8241" s="6">
        <v>84</v>
      </c>
      <c r="H8241" s="8">
        <v>0</v>
      </c>
      <c r="I8241" s="1">
        <v>2</v>
      </c>
      <c r="J8241" s="1">
        <v>3</v>
      </c>
      <c r="K8241" s="1">
        <v>65</v>
      </c>
      <c r="L8241" s="9">
        <v>14</v>
      </c>
    </row>
    <row r="8242" spans="2:12" x14ac:dyDescent="0.2">
      <c r="E8242" s="4" t="s">
        <v>83</v>
      </c>
      <c r="F8242" s="5"/>
      <c r="G8242" s="6">
        <v>462</v>
      </c>
      <c r="H8242" s="8">
        <v>1</v>
      </c>
      <c r="I8242" s="1">
        <v>4</v>
      </c>
      <c r="J8242" s="1">
        <v>47</v>
      </c>
      <c r="K8242" s="1">
        <v>355</v>
      </c>
      <c r="L8242" s="9">
        <v>55</v>
      </c>
    </row>
    <row r="8243" spans="2:12" x14ac:dyDescent="0.2">
      <c r="E8243" s="4" t="s">
        <v>84</v>
      </c>
      <c r="F8243" s="5"/>
      <c r="G8243" s="6">
        <v>30</v>
      </c>
      <c r="H8243" s="8">
        <v>0</v>
      </c>
      <c r="I8243" s="1">
        <v>0</v>
      </c>
      <c r="J8243" s="1">
        <v>4</v>
      </c>
      <c r="K8243" s="1">
        <v>23</v>
      </c>
      <c r="L8243" s="9">
        <v>3</v>
      </c>
    </row>
    <row r="8244" spans="2:12" x14ac:dyDescent="0.2">
      <c r="E8244" s="4" t="s">
        <v>85</v>
      </c>
      <c r="F8244" s="5"/>
      <c r="G8244" s="6">
        <v>144</v>
      </c>
      <c r="H8244" s="8">
        <v>0</v>
      </c>
      <c r="I8244" s="1">
        <v>1</v>
      </c>
      <c r="J8244" s="1">
        <v>14</v>
      </c>
      <c r="K8244" s="1">
        <v>111</v>
      </c>
      <c r="L8244" s="9">
        <v>18</v>
      </c>
    </row>
    <row r="8245" spans="2:12" x14ac:dyDescent="0.2">
      <c r="E8245" s="4" t="s">
        <v>86</v>
      </c>
      <c r="F8245" s="5"/>
      <c r="G8245" s="6">
        <v>192</v>
      </c>
      <c r="H8245" s="8">
        <v>0</v>
      </c>
      <c r="I8245" s="1">
        <v>2</v>
      </c>
      <c r="J8245" s="1">
        <v>20</v>
      </c>
      <c r="K8245" s="1">
        <v>150</v>
      </c>
      <c r="L8245" s="9">
        <v>20</v>
      </c>
    </row>
    <row r="8246" spans="2:12" x14ac:dyDescent="0.2">
      <c r="E8246" s="4" t="s">
        <v>87</v>
      </c>
      <c r="F8246" s="5"/>
      <c r="G8246" s="6">
        <v>72</v>
      </c>
      <c r="H8246" s="8">
        <v>0</v>
      </c>
      <c r="I8246" s="1">
        <v>0</v>
      </c>
      <c r="J8246" s="1">
        <v>10</v>
      </c>
      <c r="K8246" s="1">
        <v>53</v>
      </c>
      <c r="L8246" s="9">
        <v>9</v>
      </c>
    </row>
    <row r="8247" spans="2:12" x14ac:dyDescent="0.2">
      <c r="E8247" s="4" t="s">
        <v>88</v>
      </c>
      <c r="F8247" s="5"/>
      <c r="G8247" s="6">
        <v>36</v>
      </c>
      <c r="H8247" s="8">
        <v>0</v>
      </c>
      <c r="I8247" s="1">
        <v>0</v>
      </c>
      <c r="J8247" s="1">
        <v>5</v>
      </c>
      <c r="K8247" s="1">
        <v>25</v>
      </c>
      <c r="L8247" s="9">
        <v>6</v>
      </c>
    </row>
    <row r="8248" spans="2:12" x14ac:dyDescent="0.2">
      <c r="E8248" s="4" t="s">
        <v>89</v>
      </c>
      <c r="F8248" s="5"/>
      <c r="G8248" s="6">
        <v>66</v>
      </c>
      <c r="H8248" s="8">
        <v>0</v>
      </c>
      <c r="I8248" s="1">
        <v>1</v>
      </c>
      <c r="J8248" s="1">
        <v>5</v>
      </c>
      <c r="K8248" s="1">
        <v>49</v>
      </c>
      <c r="L8248" s="9">
        <v>11</v>
      </c>
    </row>
    <row r="8249" spans="2:12" x14ac:dyDescent="0.2">
      <c r="E8249" s="4" t="s">
        <v>90</v>
      </c>
      <c r="F8249" s="5"/>
      <c r="G8249" s="6">
        <v>54</v>
      </c>
      <c r="H8249" s="8">
        <v>0</v>
      </c>
      <c r="I8249" s="1">
        <v>1</v>
      </c>
      <c r="J8249" s="1">
        <v>11</v>
      </c>
      <c r="K8249" s="1">
        <v>37</v>
      </c>
      <c r="L8249" s="9">
        <v>5</v>
      </c>
    </row>
    <row r="8250" spans="2:12" x14ac:dyDescent="0.2">
      <c r="E8250" s="57" t="s">
        <v>91</v>
      </c>
      <c r="F8250" s="59"/>
      <c r="G8250" s="55">
        <v>12</v>
      </c>
      <c r="H8250" s="77">
        <v>0</v>
      </c>
      <c r="I8250" s="32">
        <v>0</v>
      </c>
      <c r="J8250" s="32">
        <v>2</v>
      </c>
      <c r="K8250" s="32">
        <v>10</v>
      </c>
      <c r="L8250" s="80">
        <v>0</v>
      </c>
    </row>
    <row r="8252" spans="2:12" x14ac:dyDescent="0.2">
      <c r="B8252" s="40" t="str">
        <f xml:space="preserve"> HYPERLINK("#'目次'!B347", "[341]")</f>
        <v>[341]</v>
      </c>
      <c r="C8252" s="23" t="s">
        <v>482</v>
      </c>
    </row>
    <row r="8255" spans="2:12" x14ac:dyDescent="0.2">
      <c r="C8255" s="23" t="s">
        <v>14</v>
      </c>
    </row>
    <row r="8256" spans="2:12" ht="24" x14ac:dyDescent="0.2">
      <c r="D8256" s="195"/>
      <c r="E8256" s="196"/>
      <c r="F8256" s="196"/>
      <c r="G8256" s="37" t="s">
        <v>15</v>
      </c>
      <c r="H8256" s="33" t="s">
        <v>471</v>
      </c>
      <c r="I8256" s="13" t="s">
        <v>472</v>
      </c>
      <c r="J8256" s="13" t="s">
        <v>473</v>
      </c>
      <c r="K8256" s="13" t="s">
        <v>440</v>
      </c>
      <c r="L8256" s="38" t="s">
        <v>18</v>
      </c>
    </row>
    <row r="8257" spans="4:12" x14ac:dyDescent="0.2">
      <c r="D8257" s="197"/>
      <c r="E8257" s="198"/>
      <c r="F8257" s="198"/>
      <c r="G8257" s="35"/>
      <c r="H8257" s="39"/>
      <c r="I8257" s="14"/>
      <c r="J8257" s="14"/>
      <c r="K8257" s="14"/>
      <c r="L8257" s="34"/>
    </row>
    <row r="8258" spans="4:12" x14ac:dyDescent="0.2">
      <c r="D8258" s="56"/>
      <c r="E8258" s="58" t="s">
        <v>15</v>
      </c>
      <c r="F8258" s="46"/>
      <c r="G8258" s="36">
        <v>1200</v>
      </c>
      <c r="H8258" s="17">
        <v>4</v>
      </c>
      <c r="I8258" s="17">
        <v>160</v>
      </c>
      <c r="J8258" s="17">
        <v>620</v>
      </c>
      <c r="K8258" s="17">
        <v>315</v>
      </c>
      <c r="L8258" s="47">
        <v>101</v>
      </c>
    </row>
    <row r="8259" spans="4:12" x14ac:dyDescent="0.2">
      <c r="D8259" s="199" t="s">
        <v>19</v>
      </c>
      <c r="E8259" s="22" t="s">
        <v>20</v>
      </c>
      <c r="F8259" s="21"/>
      <c r="G8259" s="19">
        <v>132</v>
      </c>
      <c r="H8259" s="27">
        <v>0</v>
      </c>
      <c r="I8259" s="3">
        <v>15</v>
      </c>
      <c r="J8259" s="3">
        <v>64</v>
      </c>
      <c r="K8259" s="3">
        <v>38</v>
      </c>
      <c r="L8259" s="26">
        <v>15</v>
      </c>
    </row>
    <row r="8260" spans="4:12" x14ac:dyDescent="0.2">
      <c r="D8260" s="200"/>
      <c r="E8260" s="4" t="s">
        <v>21</v>
      </c>
      <c r="F8260" s="5"/>
      <c r="G8260" s="6">
        <v>444</v>
      </c>
      <c r="H8260" s="8">
        <v>0</v>
      </c>
      <c r="I8260" s="1">
        <v>55</v>
      </c>
      <c r="J8260" s="1">
        <v>239</v>
      </c>
      <c r="K8260" s="1">
        <v>120</v>
      </c>
      <c r="L8260" s="9">
        <v>30</v>
      </c>
    </row>
    <row r="8261" spans="4:12" x14ac:dyDescent="0.2">
      <c r="D8261" s="200"/>
      <c r="E8261" s="4" t="s">
        <v>22</v>
      </c>
      <c r="F8261" s="5"/>
      <c r="G8261" s="6">
        <v>192</v>
      </c>
      <c r="H8261" s="8">
        <v>2</v>
      </c>
      <c r="I8261" s="1">
        <v>29</v>
      </c>
      <c r="J8261" s="1">
        <v>94</v>
      </c>
      <c r="K8261" s="1">
        <v>47</v>
      </c>
      <c r="L8261" s="9">
        <v>20</v>
      </c>
    </row>
    <row r="8262" spans="4:12" x14ac:dyDescent="0.2">
      <c r="D8262" s="200"/>
      <c r="E8262" s="4" t="s">
        <v>23</v>
      </c>
      <c r="F8262" s="5"/>
      <c r="G8262" s="6">
        <v>192</v>
      </c>
      <c r="H8262" s="8">
        <v>2</v>
      </c>
      <c r="I8262" s="1">
        <v>29</v>
      </c>
      <c r="J8262" s="1">
        <v>101</v>
      </c>
      <c r="K8262" s="1">
        <v>46</v>
      </c>
      <c r="L8262" s="9">
        <v>14</v>
      </c>
    </row>
    <row r="8263" spans="4:12" x14ac:dyDescent="0.2">
      <c r="D8263" s="200"/>
      <c r="E8263" s="4" t="s">
        <v>24</v>
      </c>
      <c r="F8263" s="5"/>
      <c r="G8263" s="6">
        <v>240</v>
      </c>
      <c r="H8263" s="8">
        <v>0</v>
      </c>
      <c r="I8263" s="1">
        <v>32</v>
      </c>
      <c r="J8263" s="1">
        <v>122</v>
      </c>
      <c r="K8263" s="1">
        <v>64</v>
      </c>
      <c r="L8263" s="9">
        <v>22</v>
      </c>
    </row>
    <row r="8264" spans="4:12" x14ac:dyDescent="0.2">
      <c r="D8264" s="199" t="s">
        <v>25</v>
      </c>
      <c r="E8264" s="22" t="s">
        <v>26</v>
      </c>
      <c r="F8264" s="21"/>
      <c r="G8264" s="19">
        <v>348</v>
      </c>
      <c r="H8264" s="27">
        <v>1</v>
      </c>
      <c r="I8264" s="3">
        <v>58</v>
      </c>
      <c r="J8264" s="3">
        <v>177</v>
      </c>
      <c r="K8264" s="3">
        <v>88</v>
      </c>
      <c r="L8264" s="26">
        <v>24</v>
      </c>
    </row>
    <row r="8265" spans="4:12" x14ac:dyDescent="0.2">
      <c r="D8265" s="200"/>
      <c r="E8265" s="4" t="s">
        <v>27</v>
      </c>
      <c r="F8265" s="5"/>
      <c r="G8265" s="6">
        <v>378</v>
      </c>
      <c r="H8265" s="8">
        <v>2</v>
      </c>
      <c r="I8265" s="1">
        <v>51</v>
      </c>
      <c r="J8265" s="1">
        <v>205</v>
      </c>
      <c r="K8265" s="1">
        <v>89</v>
      </c>
      <c r="L8265" s="9">
        <v>31</v>
      </c>
    </row>
    <row r="8266" spans="4:12" x14ac:dyDescent="0.2">
      <c r="D8266" s="200"/>
      <c r="E8266" s="4" t="s">
        <v>28</v>
      </c>
      <c r="F8266" s="5"/>
      <c r="G8266" s="6">
        <v>372</v>
      </c>
      <c r="H8266" s="8">
        <v>0</v>
      </c>
      <c r="I8266" s="1">
        <v>39</v>
      </c>
      <c r="J8266" s="1">
        <v>180</v>
      </c>
      <c r="K8266" s="1">
        <v>115</v>
      </c>
      <c r="L8266" s="9">
        <v>38</v>
      </c>
    </row>
    <row r="8267" spans="4:12" x14ac:dyDescent="0.2">
      <c r="D8267" s="200"/>
      <c r="E8267" s="4" t="s">
        <v>29</v>
      </c>
      <c r="F8267" s="5"/>
      <c r="G8267" s="6">
        <v>102</v>
      </c>
      <c r="H8267" s="8">
        <v>1</v>
      </c>
      <c r="I8267" s="1">
        <v>12</v>
      </c>
      <c r="J8267" s="1">
        <v>58</v>
      </c>
      <c r="K8267" s="1">
        <v>23</v>
      </c>
      <c r="L8267" s="9">
        <v>8</v>
      </c>
    </row>
    <row r="8268" spans="4:12" x14ac:dyDescent="0.2">
      <c r="D8268" s="199" t="s">
        <v>30</v>
      </c>
      <c r="E8268" s="22" t="s">
        <v>31</v>
      </c>
      <c r="F8268" s="21"/>
      <c r="G8268" s="19">
        <v>592</v>
      </c>
      <c r="H8268" s="27">
        <v>3</v>
      </c>
      <c r="I8268" s="3">
        <v>79</v>
      </c>
      <c r="J8268" s="3">
        <v>290</v>
      </c>
      <c r="K8268" s="3">
        <v>166</v>
      </c>
      <c r="L8268" s="26">
        <v>54</v>
      </c>
    </row>
    <row r="8269" spans="4:12" x14ac:dyDescent="0.2">
      <c r="D8269" s="200"/>
      <c r="E8269" s="4" t="s">
        <v>32</v>
      </c>
      <c r="F8269" s="5"/>
      <c r="G8269" s="6">
        <v>608</v>
      </c>
      <c r="H8269" s="8">
        <v>1</v>
      </c>
      <c r="I8269" s="1">
        <v>81</v>
      </c>
      <c r="J8269" s="1">
        <v>330</v>
      </c>
      <c r="K8269" s="1">
        <v>149</v>
      </c>
      <c r="L8269" s="9">
        <v>47</v>
      </c>
    </row>
    <row r="8270" spans="4:12" x14ac:dyDescent="0.2">
      <c r="D8270" s="199" t="s">
        <v>33</v>
      </c>
      <c r="E8270" s="22" t="s">
        <v>34</v>
      </c>
      <c r="F8270" s="21"/>
      <c r="G8270" s="19">
        <v>74</v>
      </c>
      <c r="H8270" s="27">
        <v>0</v>
      </c>
      <c r="I8270" s="3">
        <v>3</v>
      </c>
      <c r="J8270" s="3">
        <v>40</v>
      </c>
      <c r="K8270" s="3">
        <v>19</v>
      </c>
      <c r="L8270" s="26">
        <v>12</v>
      </c>
    </row>
    <row r="8271" spans="4:12" x14ac:dyDescent="0.2">
      <c r="D8271" s="200"/>
      <c r="E8271" s="4" t="s">
        <v>35</v>
      </c>
      <c r="F8271" s="5"/>
      <c r="G8271" s="6">
        <v>148</v>
      </c>
      <c r="H8271" s="8">
        <v>0</v>
      </c>
      <c r="I8271" s="1">
        <v>12</v>
      </c>
      <c r="J8271" s="1">
        <v>73</v>
      </c>
      <c r="K8271" s="1">
        <v>54</v>
      </c>
      <c r="L8271" s="9">
        <v>9</v>
      </c>
    </row>
    <row r="8272" spans="4:12" x14ac:dyDescent="0.2">
      <c r="D8272" s="200"/>
      <c r="E8272" s="4" t="s">
        <v>36</v>
      </c>
      <c r="F8272" s="5"/>
      <c r="G8272" s="6">
        <v>187</v>
      </c>
      <c r="H8272" s="8">
        <v>1</v>
      </c>
      <c r="I8272" s="1">
        <v>26</v>
      </c>
      <c r="J8272" s="1">
        <v>82</v>
      </c>
      <c r="K8272" s="1">
        <v>68</v>
      </c>
      <c r="L8272" s="9">
        <v>10</v>
      </c>
    </row>
    <row r="8273" spans="2:12" x14ac:dyDescent="0.2">
      <c r="D8273" s="200"/>
      <c r="E8273" s="4" t="s">
        <v>37</v>
      </c>
      <c r="F8273" s="5"/>
      <c r="G8273" s="6">
        <v>221</v>
      </c>
      <c r="H8273" s="8">
        <v>0</v>
      </c>
      <c r="I8273" s="1">
        <v>38</v>
      </c>
      <c r="J8273" s="1">
        <v>116</v>
      </c>
      <c r="K8273" s="1">
        <v>58</v>
      </c>
      <c r="L8273" s="9">
        <v>9</v>
      </c>
    </row>
    <row r="8274" spans="2:12" x14ac:dyDescent="0.2">
      <c r="D8274" s="200"/>
      <c r="E8274" s="4" t="s">
        <v>38</v>
      </c>
      <c r="F8274" s="5"/>
      <c r="G8274" s="6">
        <v>186</v>
      </c>
      <c r="H8274" s="8">
        <v>1</v>
      </c>
      <c r="I8274" s="1">
        <v>26</v>
      </c>
      <c r="J8274" s="1">
        <v>95</v>
      </c>
      <c r="K8274" s="1">
        <v>50</v>
      </c>
      <c r="L8274" s="9">
        <v>14</v>
      </c>
    </row>
    <row r="8275" spans="2:12" x14ac:dyDescent="0.2">
      <c r="D8275" s="200"/>
      <c r="E8275" s="4" t="s">
        <v>39</v>
      </c>
      <c r="F8275" s="5"/>
      <c r="G8275" s="6">
        <v>223</v>
      </c>
      <c r="H8275" s="8">
        <v>0</v>
      </c>
      <c r="I8275" s="1">
        <v>30</v>
      </c>
      <c r="J8275" s="1">
        <v>121</v>
      </c>
      <c r="K8275" s="1">
        <v>44</v>
      </c>
      <c r="L8275" s="9">
        <v>28</v>
      </c>
    </row>
    <row r="8276" spans="2:12" x14ac:dyDescent="0.2">
      <c r="D8276" s="201"/>
      <c r="E8276" s="57" t="s">
        <v>40</v>
      </c>
      <c r="F8276" s="59"/>
      <c r="G8276" s="55">
        <v>161</v>
      </c>
      <c r="H8276" s="77">
        <v>2</v>
      </c>
      <c r="I8276" s="32">
        <v>25</v>
      </c>
      <c r="J8276" s="32">
        <v>93</v>
      </c>
      <c r="K8276" s="32">
        <v>22</v>
      </c>
      <c r="L8276" s="80">
        <v>19</v>
      </c>
    </row>
    <row r="8278" spans="2:12" x14ac:dyDescent="0.2">
      <c r="B8278" s="40" t="str">
        <f xml:space="preserve"> HYPERLINK("#'目次'!B348", "[342]")</f>
        <v>[342]</v>
      </c>
      <c r="C8278" s="23" t="s">
        <v>482</v>
      </c>
    </row>
    <row r="8281" spans="2:12" x14ac:dyDescent="0.2">
      <c r="C8281" s="23" t="s">
        <v>48</v>
      </c>
    </row>
    <row r="8282" spans="2:12" ht="24" x14ac:dyDescent="0.2">
      <c r="D8282" s="195"/>
      <c r="E8282" s="196"/>
      <c r="F8282" s="196"/>
      <c r="G8282" s="37" t="s">
        <v>15</v>
      </c>
      <c r="H8282" s="33" t="s">
        <v>471</v>
      </c>
      <c r="I8282" s="13" t="s">
        <v>472</v>
      </c>
      <c r="J8282" s="13" t="s">
        <v>473</v>
      </c>
      <c r="K8282" s="13" t="s">
        <v>440</v>
      </c>
      <c r="L8282" s="38" t="s">
        <v>18</v>
      </c>
    </row>
    <row r="8283" spans="2:12" x14ac:dyDescent="0.2">
      <c r="D8283" s="197"/>
      <c r="E8283" s="198"/>
      <c r="F8283" s="198"/>
      <c r="G8283" s="35"/>
      <c r="H8283" s="39"/>
      <c r="I8283" s="14"/>
      <c r="J8283" s="14"/>
      <c r="K8283" s="14"/>
      <c r="L8283" s="34"/>
    </row>
    <row r="8284" spans="2:12" x14ac:dyDescent="0.2">
      <c r="D8284" s="56"/>
      <c r="E8284" s="58" t="s">
        <v>15</v>
      </c>
      <c r="F8284" s="46"/>
      <c r="G8284" s="36">
        <v>1200</v>
      </c>
      <c r="H8284" s="17">
        <v>4</v>
      </c>
      <c r="I8284" s="17">
        <v>160</v>
      </c>
      <c r="J8284" s="17">
        <v>620</v>
      </c>
      <c r="K8284" s="17">
        <v>315</v>
      </c>
      <c r="L8284" s="47">
        <v>101</v>
      </c>
    </row>
    <row r="8285" spans="2:12" x14ac:dyDescent="0.2">
      <c r="D8285" s="199" t="s">
        <v>49</v>
      </c>
      <c r="E8285" s="22" t="s">
        <v>50</v>
      </c>
      <c r="F8285" s="21"/>
      <c r="G8285" s="19">
        <v>15</v>
      </c>
      <c r="H8285" s="27">
        <v>0</v>
      </c>
      <c r="I8285" s="3">
        <v>2</v>
      </c>
      <c r="J8285" s="3">
        <v>6</v>
      </c>
      <c r="K8285" s="3">
        <v>5</v>
      </c>
      <c r="L8285" s="26">
        <v>2</v>
      </c>
    </row>
    <row r="8286" spans="2:12" x14ac:dyDescent="0.2">
      <c r="D8286" s="200"/>
      <c r="E8286" s="4" t="s">
        <v>51</v>
      </c>
      <c r="F8286" s="5"/>
      <c r="G8286" s="6">
        <v>142</v>
      </c>
      <c r="H8286" s="8">
        <v>2</v>
      </c>
      <c r="I8286" s="1">
        <v>23</v>
      </c>
      <c r="J8286" s="1">
        <v>74</v>
      </c>
      <c r="K8286" s="1">
        <v>33</v>
      </c>
      <c r="L8286" s="9">
        <v>10</v>
      </c>
    </row>
    <row r="8287" spans="2:12" x14ac:dyDescent="0.2">
      <c r="D8287" s="200"/>
      <c r="E8287" s="4" t="s">
        <v>52</v>
      </c>
      <c r="F8287" s="5"/>
      <c r="G8287" s="6">
        <v>26</v>
      </c>
      <c r="H8287" s="8">
        <v>0</v>
      </c>
      <c r="I8287" s="1">
        <v>2</v>
      </c>
      <c r="J8287" s="1">
        <v>16</v>
      </c>
      <c r="K8287" s="1">
        <v>7</v>
      </c>
      <c r="L8287" s="9">
        <v>1</v>
      </c>
    </row>
    <row r="8288" spans="2:12" x14ac:dyDescent="0.2">
      <c r="D8288" s="200"/>
      <c r="E8288" s="4" t="s">
        <v>53</v>
      </c>
      <c r="F8288" s="5"/>
      <c r="G8288" s="6">
        <v>41</v>
      </c>
      <c r="H8288" s="8">
        <v>0</v>
      </c>
      <c r="I8288" s="1">
        <v>10</v>
      </c>
      <c r="J8288" s="1">
        <v>23</v>
      </c>
      <c r="K8288" s="1">
        <v>7</v>
      </c>
      <c r="L8288" s="9">
        <v>1</v>
      </c>
    </row>
    <row r="8289" spans="4:12" x14ac:dyDescent="0.2">
      <c r="D8289" s="200"/>
      <c r="E8289" s="4" t="s">
        <v>54</v>
      </c>
      <c r="F8289" s="5"/>
      <c r="G8289" s="6">
        <v>226</v>
      </c>
      <c r="H8289" s="8">
        <v>0</v>
      </c>
      <c r="I8289" s="1">
        <v>29</v>
      </c>
      <c r="J8289" s="1">
        <v>113</v>
      </c>
      <c r="K8289" s="1">
        <v>73</v>
      </c>
      <c r="L8289" s="9">
        <v>11</v>
      </c>
    </row>
    <row r="8290" spans="4:12" x14ac:dyDescent="0.2">
      <c r="D8290" s="200"/>
      <c r="E8290" s="4" t="s">
        <v>55</v>
      </c>
      <c r="F8290" s="5"/>
      <c r="G8290" s="6">
        <v>125</v>
      </c>
      <c r="H8290" s="8">
        <v>0</v>
      </c>
      <c r="I8290" s="1">
        <v>15</v>
      </c>
      <c r="J8290" s="1">
        <v>60</v>
      </c>
      <c r="K8290" s="1">
        <v>43</v>
      </c>
      <c r="L8290" s="9">
        <v>7</v>
      </c>
    </row>
    <row r="8291" spans="4:12" x14ac:dyDescent="0.2">
      <c r="D8291" s="200"/>
      <c r="E8291" s="4" t="s">
        <v>56</v>
      </c>
      <c r="F8291" s="5"/>
      <c r="G8291" s="6">
        <v>190</v>
      </c>
      <c r="H8291" s="8">
        <v>0</v>
      </c>
      <c r="I8291" s="1">
        <v>25</v>
      </c>
      <c r="J8291" s="1">
        <v>93</v>
      </c>
      <c r="K8291" s="1">
        <v>58</v>
      </c>
      <c r="L8291" s="9">
        <v>14</v>
      </c>
    </row>
    <row r="8292" spans="4:12" x14ac:dyDescent="0.2">
      <c r="D8292" s="200"/>
      <c r="E8292" s="4" t="s">
        <v>57</v>
      </c>
      <c r="F8292" s="5"/>
      <c r="G8292" s="6">
        <v>185</v>
      </c>
      <c r="H8292" s="8">
        <v>0</v>
      </c>
      <c r="I8292" s="1">
        <v>32</v>
      </c>
      <c r="J8292" s="1">
        <v>107</v>
      </c>
      <c r="K8292" s="1">
        <v>29</v>
      </c>
      <c r="L8292" s="9">
        <v>17</v>
      </c>
    </row>
    <row r="8293" spans="4:12" x14ac:dyDescent="0.2">
      <c r="D8293" s="200"/>
      <c r="E8293" s="4" t="s">
        <v>58</v>
      </c>
      <c r="F8293" s="5"/>
      <c r="G8293" s="6">
        <v>113</v>
      </c>
      <c r="H8293" s="8">
        <v>0</v>
      </c>
      <c r="I8293" s="1">
        <v>7</v>
      </c>
      <c r="J8293" s="1">
        <v>52</v>
      </c>
      <c r="K8293" s="1">
        <v>37</v>
      </c>
      <c r="L8293" s="9">
        <v>17</v>
      </c>
    </row>
    <row r="8294" spans="4:12" x14ac:dyDescent="0.2">
      <c r="D8294" s="200"/>
      <c r="E8294" s="4" t="s">
        <v>59</v>
      </c>
      <c r="F8294" s="5"/>
      <c r="G8294" s="6">
        <v>136</v>
      </c>
      <c r="H8294" s="8">
        <v>2</v>
      </c>
      <c r="I8294" s="1">
        <v>15</v>
      </c>
      <c r="J8294" s="1">
        <v>75</v>
      </c>
      <c r="K8294" s="1">
        <v>23</v>
      </c>
      <c r="L8294" s="9">
        <v>21</v>
      </c>
    </row>
    <row r="8295" spans="4:12" x14ac:dyDescent="0.2">
      <c r="D8295" s="199" t="s">
        <v>60</v>
      </c>
      <c r="E8295" s="22" t="s">
        <v>61</v>
      </c>
      <c r="F8295" s="21"/>
      <c r="G8295" s="19">
        <v>205</v>
      </c>
      <c r="H8295" s="27">
        <v>1</v>
      </c>
      <c r="I8295" s="3">
        <v>27</v>
      </c>
      <c r="J8295" s="3">
        <v>105</v>
      </c>
      <c r="K8295" s="3">
        <v>57</v>
      </c>
      <c r="L8295" s="26">
        <v>15</v>
      </c>
    </row>
    <row r="8296" spans="4:12" x14ac:dyDescent="0.2">
      <c r="D8296" s="200"/>
      <c r="E8296" s="4" t="s">
        <v>62</v>
      </c>
      <c r="F8296" s="5"/>
      <c r="G8296" s="6">
        <v>160</v>
      </c>
      <c r="H8296" s="8">
        <v>1</v>
      </c>
      <c r="I8296" s="1">
        <v>15</v>
      </c>
      <c r="J8296" s="1">
        <v>92</v>
      </c>
      <c r="K8296" s="1">
        <v>43</v>
      </c>
      <c r="L8296" s="9">
        <v>9</v>
      </c>
    </row>
    <row r="8297" spans="4:12" x14ac:dyDescent="0.2">
      <c r="D8297" s="200"/>
      <c r="E8297" s="4" t="s">
        <v>63</v>
      </c>
      <c r="F8297" s="5"/>
      <c r="G8297" s="6">
        <v>121</v>
      </c>
      <c r="H8297" s="8">
        <v>1</v>
      </c>
      <c r="I8297" s="1">
        <v>19</v>
      </c>
      <c r="J8297" s="1">
        <v>59</v>
      </c>
      <c r="K8297" s="1">
        <v>36</v>
      </c>
      <c r="L8297" s="9">
        <v>6</v>
      </c>
    </row>
    <row r="8298" spans="4:12" x14ac:dyDescent="0.2">
      <c r="D8298" s="200"/>
      <c r="E8298" s="4" t="s">
        <v>64</v>
      </c>
      <c r="F8298" s="5"/>
      <c r="G8298" s="6">
        <v>124</v>
      </c>
      <c r="H8298" s="8">
        <v>0</v>
      </c>
      <c r="I8298" s="1">
        <v>17</v>
      </c>
      <c r="J8298" s="1">
        <v>69</v>
      </c>
      <c r="K8298" s="1">
        <v>33</v>
      </c>
      <c r="L8298" s="9">
        <v>5</v>
      </c>
    </row>
    <row r="8299" spans="4:12" x14ac:dyDescent="0.2">
      <c r="D8299" s="200"/>
      <c r="E8299" s="4" t="s">
        <v>65</v>
      </c>
      <c r="F8299" s="5"/>
      <c r="G8299" s="6">
        <v>109</v>
      </c>
      <c r="H8299" s="8">
        <v>1</v>
      </c>
      <c r="I8299" s="1">
        <v>17</v>
      </c>
      <c r="J8299" s="1">
        <v>51</v>
      </c>
      <c r="K8299" s="1">
        <v>28</v>
      </c>
      <c r="L8299" s="9">
        <v>12</v>
      </c>
    </row>
    <row r="8300" spans="4:12" x14ac:dyDescent="0.2">
      <c r="D8300" s="200"/>
      <c r="E8300" s="4" t="s">
        <v>66</v>
      </c>
      <c r="F8300" s="5"/>
      <c r="G8300" s="6">
        <v>104</v>
      </c>
      <c r="H8300" s="8">
        <v>0</v>
      </c>
      <c r="I8300" s="1">
        <v>18</v>
      </c>
      <c r="J8300" s="1">
        <v>56</v>
      </c>
      <c r="K8300" s="1">
        <v>28</v>
      </c>
      <c r="L8300" s="9">
        <v>2</v>
      </c>
    </row>
    <row r="8301" spans="4:12" x14ac:dyDescent="0.2">
      <c r="D8301" s="200"/>
      <c r="E8301" s="4" t="s">
        <v>67</v>
      </c>
      <c r="F8301" s="5"/>
      <c r="G8301" s="6">
        <v>139</v>
      </c>
      <c r="H8301" s="8">
        <v>0</v>
      </c>
      <c r="I8301" s="1">
        <v>24</v>
      </c>
      <c r="J8301" s="1">
        <v>81</v>
      </c>
      <c r="K8301" s="1">
        <v>28</v>
      </c>
      <c r="L8301" s="9">
        <v>6</v>
      </c>
    </row>
    <row r="8302" spans="4:12" x14ac:dyDescent="0.2">
      <c r="D8302" s="200"/>
      <c r="E8302" s="4" t="s">
        <v>68</v>
      </c>
      <c r="F8302" s="5"/>
      <c r="G8302" s="6">
        <v>48</v>
      </c>
      <c r="H8302" s="8">
        <v>0</v>
      </c>
      <c r="I8302" s="1">
        <v>8</v>
      </c>
      <c r="J8302" s="1">
        <v>21</v>
      </c>
      <c r="K8302" s="1">
        <v>17</v>
      </c>
      <c r="L8302" s="9">
        <v>2</v>
      </c>
    </row>
    <row r="8303" spans="4:12" x14ac:dyDescent="0.2">
      <c r="D8303" s="200"/>
      <c r="E8303" s="4" t="s">
        <v>69</v>
      </c>
      <c r="F8303" s="5"/>
      <c r="G8303" s="6">
        <v>37</v>
      </c>
      <c r="H8303" s="8">
        <v>0</v>
      </c>
      <c r="I8303" s="1">
        <v>5</v>
      </c>
      <c r="J8303" s="1">
        <v>22</v>
      </c>
      <c r="K8303" s="1">
        <v>7</v>
      </c>
      <c r="L8303" s="9">
        <v>3</v>
      </c>
    </row>
    <row r="8304" spans="4:12" x14ac:dyDescent="0.2">
      <c r="D8304" s="93" t="s">
        <v>70</v>
      </c>
      <c r="E8304" s="89" t="s">
        <v>18</v>
      </c>
      <c r="F8304" s="92"/>
      <c r="G8304" s="94">
        <v>0</v>
      </c>
      <c r="H8304" s="122">
        <v>0</v>
      </c>
      <c r="I8304" s="63">
        <v>0</v>
      </c>
      <c r="J8304" s="63">
        <v>0</v>
      </c>
      <c r="K8304" s="63">
        <v>0</v>
      </c>
      <c r="L8304" s="121">
        <v>0</v>
      </c>
    </row>
    <row r="8306" spans="2:12" x14ac:dyDescent="0.2">
      <c r="B8306" s="40" t="str">
        <f xml:space="preserve"> HYPERLINK("#'目次'!B349", "[343]")</f>
        <v>[343]</v>
      </c>
      <c r="C8306" s="23" t="s">
        <v>482</v>
      </c>
    </row>
    <row r="8309" spans="2:12" x14ac:dyDescent="0.2">
      <c r="C8309" s="23" t="s">
        <v>73</v>
      </c>
    </row>
    <row r="8310" spans="2:12" ht="24" x14ac:dyDescent="0.2">
      <c r="D8310" s="195"/>
      <c r="E8310" s="196"/>
      <c r="F8310" s="196"/>
      <c r="G8310" s="37" t="s">
        <v>15</v>
      </c>
      <c r="H8310" s="33" t="s">
        <v>471</v>
      </c>
      <c r="I8310" s="13" t="s">
        <v>472</v>
      </c>
      <c r="J8310" s="13" t="s">
        <v>473</v>
      </c>
      <c r="K8310" s="13" t="s">
        <v>440</v>
      </c>
      <c r="L8310" s="38" t="s">
        <v>18</v>
      </c>
    </row>
    <row r="8311" spans="2:12" x14ac:dyDescent="0.2">
      <c r="D8311" s="197"/>
      <c r="E8311" s="198"/>
      <c r="F8311" s="198"/>
      <c r="G8311" s="35"/>
      <c r="H8311" s="39"/>
      <c r="I8311" s="14"/>
      <c r="J8311" s="14"/>
      <c r="K8311" s="14"/>
      <c r="L8311" s="34"/>
    </row>
    <row r="8312" spans="2:12" x14ac:dyDescent="0.2">
      <c r="D8312" s="56"/>
      <c r="E8312" s="58" t="s">
        <v>15</v>
      </c>
      <c r="F8312" s="46"/>
      <c r="G8312" s="36">
        <v>1200</v>
      </c>
      <c r="H8312" s="17">
        <v>4</v>
      </c>
      <c r="I8312" s="17">
        <v>160</v>
      </c>
      <c r="J8312" s="17">
        <v>620</v>
      </c>
      <c r="K8312" s="17">
        <v>315</v>
      </c>
      <c r="L8312" s="47">
        <v>101</v>
      </c>
    </row>
    <row r="8313" spans="2:12" x14ac:dyDescent="0.2">
      <c r="D8313" s="199" t="s">
        <v>74</v>
      </c>
      <c r="E8313" s="22" t="s">
        <v>75</v>
      </c>
      <c r="F8313" s="21"/>
      <c r="G8313" s="19">
        <v>592</v>
      </c>
      <c r="H8313" s="27">
        <v>3</v>
      </c>
      <c r="I8313" s="3">
        <v>79</v>
      </c>
      <c r="J8313" s="3">
        <v>290</v>
      </c>
      <c r="K8313" s="3">
        <v>166</v>
      </c>
      <c r="L8313" s="26">
        <v>54</v>
      </c>
    </row>
    <row r="8314" spans="2:12" x14ac:dyDescent="0.2">
      <c r="D8314" s="200"/>
      <c r="E8314" s="4" t="s">
        <v>34</v>
      </c>
      <c r="F8314" s="5"/>
      <c r="G8314" s="6">
        <v>37</v>
      </c>
      <c r="H8314" s="8">
        <v>0</v>
      </c>
      <c r="I8314" s="1">
        <v>2</v>
      </c>
      <c r="J8314" s="1">
        <v>19</v>
      </c>
      <c r="K8314" s="1">
        <v>8</v>
      </c>
      <c r="L8314" s="9">
        <v>8</v>
      </c>
    </row>
    <row r="8315" spans="2:12" x14ac:dyDescent="0.2">
      <c r="D8315" s="200"/>
      <c r="E8315" s="4" t="s">
        <v>35</v>
      </c>
      <c r="F8315" s="5"/>
      <c r="G8315" s="6">
        <v>75</v>
      </c>
      <c r="H8315" s="8">
        <v>0</v>
      </c>
      <c r="I8315" s="1">
        <v>8</v>
      </c>
      <c r="J8315" s="1">
        <v>34</v>
      </c>
      <c r="K8315" s="1">
        <v>28</v>
      </c>
      <c r="L8315" s="9">
        <v>5</v>
      </c>
    </row>
    <row r="8316" spans="2:12" x14ac:dyDescent="0.2">
      <c r="D8316" s="200"/>
      <c r="E8316" s="4" t="s">
        <v>36</v>
      </c>
      <c r="F8316" s="5"/>
      <c r="G8316" s="6">
        <v>95</v>
      </c>
      <c r="H8316" s="8">
        <v>1</v>
      </c>
      <c r="I8316" s="1">
        <v>15</v>
      </c>
      <c r="J8316" s="1">
        <v>35</v>
      </c>
      <c r="K8316" s="1">
        <v>38</v>
      </c>
      <c r="L8316" s="9">
        <v>6</v>
      </c>
    </row>
    <row r="8317" spans="2:12" x14ac:dyDescent="0.2">
      <c r="D8317" s="200"/>
      <c r="E8317" s="4" t="s">
        <v>37</v>
      </c>
      <c r="F8317" s="5"/>
      <c r="G8317" s="6">
        <v>111</v>
      </c>
      <c r="H8317" s="8">
        <v>0</v>
      </c>
      <c r="I8317" s="1">
        <v>19</v>
      </c>
      <c r="J8317" s="1">
        <v>58</v>
      </c>
      <c r="K8317" s="1">
        <v>29</v>
      </c>
      <c r="L8317" s="9">
        <v>5</v>
      </c>
    </row>
    <row r="8318" spans="2:12" x14ac:dyDescent="0.2">
      <c r="D8318" s="200"/>
      <c r="E8318" s="4" t="s">
        <v>38</v>
      </c>
      <c r="F8318" s="5"/>
      <c r="G8318" s="6">
        <v>93</v>
      </c>
      <c r="H8318" s="8">
        <v>0</v>
      </c>
      <c r="I8318" s="1">
        <v>13</v>
      </c>
      <c r="J8318" s="1">
        <v>48</v>
      </c>
      <c r="K8318" s="1">
        <v>26</v>
      </c>
      <c r="L8318" s="9">
        <v>6</v>
      </c>
    </row>
    <row r="8319" spans="2:12" x14ac:dyDescent="0.2">
      <c r="D8319" s="200"/>
      <c r="E8319" s="4" t="s">
        <v>39</v>
      </c>
      <c r="F8319" s="5"/>
      <c r="G8319" s="6">
        <v>109</v>
      </c>
      <c r="H8319" s="8">
        <v>0</v>
      </c>
      <c r="I8319" s="1">
        <v>13</v>
      </c>
      <c r="J8319" s="1">
        <v>58</v>
      </c>
      <c r="K8319" s="1">
        <v>24</v>
      </c>
      <c r="L8319" s="9">
        <v>14</v>
      </c>
    </row>
    <row r="8320" spans="2:12" x14ac:dyDescent="0.2">
      <c r="D8320" s="200"/>
      <c r="E8320" s="4" t="s">
        <v>40</v>
      </c>
      <c r="F8320" s="5"/>
      <c r="G8320" s="6">
        <v>72</v>
      </c>
      <c r="H8320" s="8">
        <v>2</v>
      </c>
      <c r="I8320" s="1">
        <v>9</v>
      </c>
      <c r="J8320" s="1">
        <v>38</v>
      </c>
      <c r="K8320" s="1">
        <v>13</v>
      </c>
      <c r="L8320" s="9">
        <v>10</v>
      </c>
    </row>
    <row r="8321" spans="2:12" x14ac:dyDescent="0.2">
      <c r="D8321" s="199" t="s">
        <v>76</v>
      </c>
      <c r="E8321" s="22" t="s">
        <v>77</v>
      </c>
      <c r="F8321" s="21"/>
      <c r="G8321" s="19">
        <v>608</v>
      </c>
      <c r="H8321" s="27">
        <v>1</v>
      </c>
      <c r="I8321" s="3">
        <v>81</v>
      </c>
      <c r="J8321" s="3">
        <v>330</v>
      </c>
      <c r="K8321" s="3">
        <v>149</v>
      </c>
      <c r="L8321" s="26">
        <v>47</v>
      </c>
    </row>
    <row r="8322" spans="2:12" x14ac:dyDescent="0.2">
      <c r="D8322" s="200"/>
      <c r="E8322" s="4" t="s">
        <v>34</v>
      </c>
      <c r="F8322" s="5"/>
      <c r="G8322" s="6">
        <v>37</v>
      </c>
      <c r="H8322" s="8">
        <v>0</v>
      </c>
      <c r="I8322" s="1">
        <v>1</v>
      </c>
      <c r="J8322" s="1">
        <v>21</v>
      </c>
      <c r="K8322" s="1">
        <v>11</v>
      </c>
      <c r="L8322" s="9">
        <v>4</v>
      </c>
    </row>
    <row r="8323" spans="2:12" x14ac:dyDescent="0.2">
      <c r="D8323" s="200"/>
      <c r="E8323" s="4" t="s">
        <v>35</v>
      </c>
      <c r="F8323" s="5"/>
      <c r="G8323" s="6">
        <v>73</v>
      </c>
      <c r="H8323" s="8">
        <v>0</v>
      </c>
      <c r="I8323" s="1">
        <v>4</v>
      </c>
      <c r="J8323" s="1">
        <v>39</v>
      </c>
      <c r="K8323" s="1">
        <v>26</v>
      </c>
      <c r="L8323" s="9">
        <v>4</v>
      </c>
    </row>
    <row r="8324" spans="2:12" x14ac:dyDescent="0.2">
      <c r="D8324" s="200"/>
      <c r="E8324" s="4" t="s">
        <v>36</v>
      </c>
      <c r="F8324" s="5"/>
      <c r="G8324" s="6">
        <v>92</v>
      </c>
      <c r="H8324" s="8">
        <v>0</v>
      </c>
      <c r="I8324" s="1">
        <v>11</v>
      </c>
      <c r="J8324" s="1">
        <v>47</v>
      </c>
      <c r="K8324" s="1">
        <v>30</v>
      </c>
      <c r="L8324" s="9">
        <v>4</v>
      </c>
    </row>
    <row r="8325" spans="2:12" x14ac:dyDescent="0.2">
      <c r="D8325" s="200"/>
      <c r="E8325" s="4" t="s">
        <v>37</v>
      </c>
      <c r="F8325" s="5"/>
      <c r="G8325" s="6">
        <v>110</v>
      </c>
      <c r="H8325" s="8">
        <v>0</v>
      </c>
      <c r="I8325" s="1">
        <v>19</v>
      </c>
      <c r="J8325" s="1">
        <v>58</v>
      </c>
      <c r="K8325" s="1">
        <v>29</v>
      </c>
      <c r="L8325" s="9">
        <v>4</v>
      </c>
    </row>
    <row r="8326" spans="2:12" x14ac:dyDescent="0.2">
      <c r="D8326" s="200"/>
      <c r="E8326" s="4" t="s">
        <v>38</v>
      </c>
      <c r="F8326" s="5"/>
      <c r="G8326" s="6">
        <v>93</v>
      </c>
      <c r="H8326" s="8">
        <v>1</v>
      </c>
      <c r="I8326" s="1">
        <v>13</v>
      </c>
      <c r="J8326" s="1">
        <v>47</v>
      </c>
      <c r="K8326" s="1">
        <v>24</v>
      </c>
      <c r="L8326" s="9">
        <v>8</v>
      </c>
    </row>
    <row r="8327" spans="2:12" x14ac:dyDescent="0.2">
      <c r="D8327" s="200"/>
      <c r="E8327" s="4" t="s">
        <v>39</v>
      </c>
      <c r="F8327" s="5"/>
      <c r="G8327" s="6">
        <v>114</v>
      </c>
      <c r="H8327" s="8">
        <v>0</v>
      </c>
      <c r="I8327" s="1">
        <v>17</v>
      </c>
      <c r="J8327" s="1">
        <v>63</v>
      </c>
      <c r="K8327" s="1">
        <v>20</v>
      </c>
      <c r="L8327" s="9">
        <v>14</v>
      </c>
    </row>
    <row r="8328" spans="2:12" x14ac:dyDescent="0.2">
      <c r="D8328" s="201"/>
      <c r="E8328" s="57" t="s">
        <v>40</v>
      </c>
      <c r="F8328" s="59"/>
      <c r="G8328" s="55">
        <v>89</v>
      </c>
      <c r="H8328" s="77">
        <v>0</v>
      </c>
      <c r="I8328" s="32">
        <v>16</v>
      </c>
      <c r="J8328" s="32">
        <v>55</v>
      </c>
      <c r="K8328" s="32">
        <v>9</v>
      </c>
      <c r="L8328" s="80">
        <v>9</v>
      </c>
    </row>
    <row r="8330" spans="2:12" x14ac:dyDescent="0.2">
      <c r="B8330" s="40" t="str">
        <f xml:space="preserve"> HYPERLINK("#'目次'!B350", "[344]")</f>
        <v>[344]</v>
      </c>
      <c r="C8330" s="23" t="s">
        <v>482</v>
      </c>
    </row>
    <row r="8333" spans="2:12" x14ac:dyDescent="0.2">
      <c r="C8333" s="23" t="s">
        <v>80</v>
      </c>
    </row>
    <row r="8334" spans="2:12" ht="24" x14ac:dyDescent="0.2">
      <c r="E8334" s="195"/>
      <c r="F8334" s="196"/>
      <c r="G8334" s="37" t="s">
        <v>15</v>
      </c>
      <c r="H8334" s="33" t="s">
        <v>471</v>
      </c>
      <c r="I8334" s="13" t="s">
        <v>472</v>
      </c>
      <c r="J8334" s="13" t="s">
        <v>473</v>
      </c>
      <c r="K8334" s="13" t="s">
        <v>440</v>
      </c>
      <c r="L8334" s="38" t="s">
        <v>18</v>
      </c>
    </row>
    <row r="8335" spans="2:12" x14ac:dyDescent="0.2">
      <c r="E8335" s="197"/>
      <c r="F8335" s="198"/>
      <c r="G8335" s="35"/>
      <c r="H8335" s="39"/>
      <c r="I8335" s="14"/>
      <c r="J8335" s="14"/>
      <c r="K8335" s="14"/>
      <c r="L8335" s="34"/>
    </row>
    <row r="8336" spans="2:12" x14ac:dyDescent="0.2">
      <c r="E8336" s="91" t="s">
        <v>15</v>
      </c>
      <c r="F8336" s="46"/>
      <c r="G8336" s="36">
        <v>1200</v>
      </c>
      <c r="H8336" s="17">
        <v>4</v>
      </c>
      <c r="I8336" s="17">
        <v>160</v>
      </c>
      <c r="J8336" s="17">
        <v>620</v>
      </c>
      <c r="K8336" s="17">
        <v>315</v>
      </c>
      <c r="L8336" s="47">
        <v>101</v>
      </c>
    </row>
    <row r="8337" spans="2:12" x14ac:dyDescent="0.2">
      <c r="E8337" s="4" t="s">
        <v>81</v>
      </c>
      <c r="F8337" s="5"/>
      <c r="G8337" s="19">
        <v>48</v>
      </c>
      <c r="H8337" s="27">
        <v>0</v>
      </c>
      <c r="I8337" s="3">
        <v>4</v>
      </c>
      <c r="J8337" s="3">
        <v>32</v>
      </c>
      <c r="K8337" s="3">
        <v>7</v>
      </c>
      <c r="L8337" s="26">
        <v>5</v>
      </c>
    </row>
    <row r="8338" spans="2:12" x14ac:dyDescent="0.2">
      <c r="E8338" s="4" t="s">
        <v>82</v>
      </c>
      <c r="F8338" s="5"/>
      <c r="G8338" s="6">
        <v>84</v>
      </c>
      <c r="H8338" s="8">
        <v>0</v>
      </c>
      <c r="I8338" s="1">
        <v>11</v>
      </c>
      <c r="J8338" s="1">
        <v>32</v>
      </c>
      <c r="K8338" s="1">
        <v>31</v>
      </c>
      <c r="L8338" s="9">
        <v>10</v>
      </c>
    </row>
    <row r="8339" spans="2:12" x14ac:dyDescent="0.2">
      <c r="E8339" s="4" t="s">
        <v>83</v>
      </c>
      <c r="F8339" s="5"/>
      <c r="G8339" s="6">
        <v>462</v>
      </c>
      <c r="H8339" s="8">
        <v>0</v>
      </c>
      <c r="I8339" s="1">
        <v>59</v>
      </c>
      <c r="J8339" s="1">
        <v>246</v>
      </c>
      <c r="K8339" s="1">
        <v>125</v>
      </c>
      <c r="L8339" s="9">
        <v>32</v>
      </c>
    </row>
    <row r="8340" spans="2:12" x14ac:dyDescent="0.2">
      <c r="E8340" s="4" t="s">
        <v>84</v>
      </c>
      <c r="F8340" s="5"/>
      <c r="G8340" s="6">
        <v>30</v>
      </c>
      <c r="H8340" s="8">
        <v>1</v>
      </c>
      <c r="I8340" s="1">
        <v>2</v>
      </c>
      <c r="J8340" s="1">
        <v>17</v>
      </c>
      <c r="K8340" s="1">
        <v>8</v>
      </c>
      <c r="L8340" s="9">
        <v>2</v>
      </c>
    </row>
    <row r="8341" spans="2:12" x14ac:dyDescent="0.2">
      <c r="E8341" s="4" t="s">
        <v>85</v>
      </c>
      <c r="F8341" s="5"/>
      <c r="G8341" s="6">
        <v>144</v>
      </c>
      <c r="H8341" s="8">
        <v>1</v>
      </c>
      <c r="I8341" s="1">
        <v>23</v>
      </c>
      <c r="J8341" s="1">
        <v>70</v>
      </c>
      <c r="K8341" s="1">
        <v>34</v>
      </c>
      <c r="L8341" s="9">
        <v>16</v>
      </c>
    </row>
    <row r="8342" spans="2:12" x14ac:dyDescent="0.2">
      <c r="E8342" s="4" t="s">
        <v>86</v>
      </c>
      <c r="F8342" s="5"/>
      <c r="G8342" s="6">
        <v>192</v>
      </c>
      <c r="H8342" s="8">
        <v>2</v>
      </c>
      <c r="I8342" s="1">
        <v>29</v>
      </c>
      <c r="J8342" s="1">
        <v>101</v>
      </c>
      <c r="K8342" s="1">
        <v>46</v>
      </c>
      <c r="L8342" s="9">
        <v>14</v>
      </c>
    </row>
    <row r="8343" spans="2:12" x14ac:dyDescent="0.2">
      <c r="E8343" s="4" t="s">
        <v>87</v>
      </c>
      <c r="F8343" s="5"/>
      <c r="G8343" s="6">
        <v>72</v>
      </c>
      <c r="H8343" s="8">
        <v>0</v>
      </c>
      <c r="I8343" s="1">
        <v>10</v>
      </c>
      <c r="J8343" s="1">
        <v>40</v>
      </c>
      <c r="K8343" s="1">
        <v>15</v>
      </c>
      <c r="L8343" s="9">
        <v>7</v>
      </c>
    </row>
    <row r="8344" spans="2:12" x14ac:dyDescent="0.2">
      <c r="E8344" s="4" t="s">
        <v>88</v>
      </c>
      <c r="F8344" s="5"/>
      <c r="G8344" s="6">
        <v>36</v>
      </c>
      <c r="H8344" s="8">
        <v>0</v>
      </c>
      <c r="I8344" s="1">
        <v>7</v>
      </c>
      <c r="J8344" s="1">
        <v>18</v>
      </c>
      <c r="K8344" s="1">
        <v>8</v>
      </c>
      <c r="L8344" s="9">
        <v>3</v>
      </c>
    </row>
    <row r="8345" spans="2:12" x14ac:dyDescent="0.2">
      <c r="E8345" s="4" t="s">
        <v>89</v>
      </c>
      <c r="F8345" s="5"/>
      <c r="G8345" s="6">
        <v>66</v>
      </c>
      <c r="H8345" s="8">
        <v>0</v>
      </c>
      <c r="I8345" s="1">
        <v>8</v>
      </c>
      <c r="J8345" s="1">
        <v>35</v>
      </c>
      <c r="K8345" s="1">
        <v>14</v>
      </c>
      <c r="L8345" s="9">
        <v>9</v>
      </c>
    </row>
    <row r="8346" spans="2:12" x14ac:dyDescent="0.2">
      <c r="E8346" s="4" t="s">
        <v>90</v>
      </c>
      <c r="F8346" s="5"/>
      <c r="G8346" s="6">
        <v>54</v>
      </c>
      <c r="H8346" s="8">
        <v>0</v>
      </c>
      <c r="I8346" s="1">
        <v>7</v>
      </c>
      <c r="J8346" s="1">
        <v>22</v>
      </c>
      <c r="K8346" s="1">
        <v>22</v>
      </c>
      <c r="L8346" s="9">
        <v>3</v>
      </c>
    </row>
    <row r="8347" spans="2:12" x14ac:dyDescent="0.2">
      <c r="E8347" s="57" t="s">
        <v>91</v>
      </c>
      <c r="F8347" s="59"/>
      <c r="G8347" s="55">
        <v>12</v>
      </c>
      <c r="H8347" s="77">
        <v>0</v>
      </c>
      <c r="I8347" s="32">
        <v>0</v>
      </c>
      <c r="J8347" s="32">
        <v>7</v>
      </c>
      <c r="K8347" s="32">
        <v>5</v>
      </c>
      <c r="L8347" s="80">
        <v>0</v>
      </c>
    </row>
    <row r="8349" spans="2:12" x14ac:dyDescent="0.2">
      <c r="B8349" s="40" t="str">
        <f xml:space="preserve"> HYPERLINK("#'目次'!B351", "[345]")</f>
        <v>[345]</v>
      </c>
      <c r="C8349" s="23" t="s">
        <v>485</v>
      </c>
    </row>
    <row r="8352" spans="2:12" x14ac:dyDescent="0.2">
      <c r="C8352" s="23" t="s">
        <v>14</v>
      </c>
    </row>
    <row r="8353" spans="4:12" ht="24" x14ac:dyDescent="0.2">
      <c r="D8353" s="195"/>
      <c r="E8353" s="196"/>
      <c r="F8353" s="196"/>
      <c r="G8353" s="37" t="s">
        <v>15</v>
      </c>
      <c r="H8353" s="33" t="s">
        <v>471</v>
      </c>
      <c r="I8353" s="13" t="s">
        <v>472</v>
      </c>
      <c r="J8353" s="13" t="s">
        <v>473</v>
      </c>
      <c r="K8353" s="13" t="s">
        <v>440</v>
      </c>
      <c r="L8353" s="38" t="s">
        <v>18</v>
      </c>
    </row>
    <row r="8354" spans="4:12" x14ac:dyDescent="0.2">
      <c r="D8354" s="197"/>
      <c r="E8354" s="198"/>
      <c r="F8354" s="198"/>
      <c r="G8354" s="35"/>
      <c r="H8354" s="39"/>
      <c r="I8354" s="14"/>
      <c r="J8354" s="14"/>
      <c r="K8354" s="14"/>
      <c r="L8354" s="34"/>
    </row>
    <row r="8355" spans="4:12" x14ac:dyDescent="0.2">
      <c r="D8355" s="56"/>
      <c r="E8355" s="58" t="s">
        <v>15</v>
      </c>
      <c r="F8355" s="46"/>
      <c r="G8355" s="36">
        <v>1200</v>
      </c>
      <c r="H8355" s="17">
        <v>51</v>
      </c>
      <c r="I8355" s="17">
        <v>107</v>
      </c>
      <c r="J8355" s="17">
        <v>565</v>
      </c>
      <c r="K8355" s="17">
        <v>365</v>
      </c>
      <c r="L8355" s="47">
        <v>112</v>
      </c>
    </row>
    <row r="8356" spans="4:12" x14ac:dyDescent="0.2">
      <c r="D8356" s="199" t="s">
        <v>19</v>
      </c>
      <c r="E8356" s="22" t="s">
        <v>20</v>
      </c>
      <c r="F8356" s="21"/>
      <c r="G8356" s="19">
        <v>132</v>
      </c>
      <c r="H8356" s="27">
        <v>6</v>
      </c>
      <c r="I8356" s="3">
        <v>8</v>
      </c>
      <c r="J8356" s="3">
        <v>52</v>
      </c>
      <c r="K8356" s="3">
        <v>50</v>
      </c>
      <c r="L8356" s="26">
        <v>16</v>
      </c>
    </row>
    <row r="8357" spans="4:12" x14ac:dyDescent="0.2">
      <c r="D8357" s="200"/>
      <c r="E8357" s="4" t="s">
        <v>21</v>
      </c>
      <c r="F8357" s="5"/>
      <c r="G8357" s="6">
        <v>444</v>
      </c>
      <c r="H8357" s="8">
        <v>20</v>
      </c>
      <c r="I8357" s="1">
        <v>41</v>
      </c>
      <c r="J8357" s="1">
        <v>209</v>
      </c>
      <c r="K8357" s="1">
        <v>137</v>
      </c>
      <c r="L8357" s="9">
        <v>37</v>
      </c>
    </row>
    <row r="8358" spans="4:12" x14ac:dyDescent="0.2">
      <c r="D8358" s="200"/>
      <c r="E8358" s="4" t="s">
        <v>22</v>
      </c>
      <c r="F8358" s="5"/>
      <c r="G8358" s="6">
        <v>192</v>
      </c>
      <c r="H8358" s="8">
        <v>9</v>
      </c>
      <c r="I8358" s="1">
        <v>18</v>
      </c>
      <c r="J8358" s="1">
        <v>90</v>
      </c>
      <c r="K8358" s="1">
        <v>51</v>
      </c>
      <c r="L8358" s="9">
        <v>24</v>
      </c>
    </row>
    <row r="8359" spans="4:12" x14ac:dyDescent="0.2">
      <c r="D8359" s="200"/>
      <c r="E8359" s="4" t="s">
        <v>23</v>
      </c>
      <c r="F8359" s="5"/>
      <c r="G8359" s="6">
        <v>192</v>
      </c>
      <c r="H8359" s="8">
        <v>9</v>
      </c>
      <c r="I8359" s="1">
        <v>20</v>
      </c>
      <c r="J8359" s="1">
        <v>98</v>
      </c>
      <c r="K8359" s="1">
        <v>53</v>
      </c>
      <c r="L8359" s="9">
        <v>12</v>
      </c>
    </row>
    <row r="8360" spans="4:12" x14ac:dyDescent="0.2">
      <c r="D8360" s="200"/>
      <c r="E8360" s="4" t="s">
        <v>24</v>
      </c>
      <c r="F8360" s="5"/>
      <c r="G8360" s="6">
        <v>240</v>
      </c>
      <c r="H8360" s="8">
        <v>7</v>
      </c>
      <c r="I8360" s="1">
        <v>20</v>
      </c>
      <c r="J8360" s="1">
        <v>116</v>
      </c>
      <c r="K8360" s="1">
        <v>74</v>
      </c>
      <c r="L8360" s="9">
        <v>23</v>
      </c>
    </row>
    <row r="8361" spans="4:12" x14ac:dyDescent="0.2">
      <c r="D8361" s="199" t="s">
        <v>25</v>
      </c>
      <c r="E8361" s="22" t="s">
        <v>26</v>
      </c>
      <c r="F8361" s="21"/>
      <c r="G8361" s="19">
        <v>348</v>
      </c>
      <c r="H8361" s="27">
        <v>15</v>
      </c>
      <c r="I8361" s="3">
        <v>34</v>
      </c>
      <c r="J8361" s="3">
        <v>164</v>
      </c>
      <c r="K8361" s="3">
        <v>106</v>
      </c>
      <c r="L8361" s="26">
        <v>29</v>
      </c>
    </row>
    <row r="8362" spans="4:12" x14ac:dyDescent="0.2">
      <c r="D8362" s="200"/>
      <c r="E8362" s="4" t="s">
        <v>27</v>
      </c>
      <c r="F8362" s="5"/>
      <c r="G8362" s="6">
        <v>378</v>
      </c>
      <c r="H8362" s="8">
        <v>19</v>
      </c>
      <c r="I8362" s="1">
        <v>41</v>
      </c>
      <c r="J8362" s="1">
        <v>189</v>
      </c>
      <c r="K8362" s="1">
        <v>98</v>
      </c>
      <c r="L8362" s="9">
        <v>31</v>
      </c>
    </row>
    <row r="8363" spans="4:12" x14ac:dyDescent="0.2">
      <c r="D8363" s="200"/>
      <c r="E8363" s="4" t="s">
        <v>28</v>
      </c>
      <c r="F8363" s="5"/>
      <c r="G8363" s="6">
        <v>372</v>
      </c>
      <c r="H8363" s="8">
        <v>13</v>
      </c>
      <c r="I8363" s="1">
        <v>26</v>
      </c>
      <c r="J8363" s="1">
        <v>158</v>
      </c>
      <c r="K8363" s="1">
        <v>133</v>
      </c>
      <c r="L8363" s="9">
        <v>42</v>
      </c>
    </row>
    <row r="8364" spans="4:12" x14ac:dyDescent="0.2">
      <c r="D8364" s="200"/>
      <c r="E8364" s="4" t="s">
        <v>29</v>
      </c>
      <c r="F8364" s="5"/>
      <c r="G8364" s="6">
        <v>102</v>
      </c>
      <c r="H8364" s="8">
        <v>4</v>
      </c>
      <c r="I8364" s="1">
        <v>6</v>
      </c>
      <c r="J8364" s="1">
        <v>54</v>
      </c>
      <c r="K8364" s="1">
        <v>28</v>
      </c>
      <c r="L8364" s="9">
        <v>10</v>
      </c>
    </row>
    <row r="8365" spans="4:12" x14ac:dyDescent="0.2">
      <c r="D8365" s="199" t="s">
        <v>30</v>
      </c>
      <c r="E8365" s="22" t="s">
        <v>31</v>
      </c>
      <c r="F8365" s="21"/>
      <c r="G8365" s="19">
        <v>592</v>
      </c>
      <c r="H8365" s="27">
        <v>29</v>
      </c>
      <c r="I8365" s="3">
        <v>49</v>
      </c>
      <c r="J8365" s="3">
        <v>264</v>
      </c>
      <c r="K8365" s="3">
        <v>187</v>
      </c>
      <c r="L8365" s="26">
        <v>63</v>
      </c>
    </row>
    <row r="8366" spans="4:12" x14ac:dyDescent="0.2">
      <c r="D8366" s="200"/>
      <c r="E8366" s="4" t="s">
        <v>32</v>
      </c>
      <c r="F8366" s="5"/>
      <c r="G8366" s="6">
        <v>608</v>
      </c>
      <c r="H8366" s="8">
        <v>22</v>
      </c>
      <c r="I8366" s="1">
        <v>58</v>
      </c>
      <c r="J8366" s="1">
        <v>301</v>
      </c>
      <c r="K8366" s="1">
        <v>178</v>
      </c>
      <c r="L8366" s="9">
        <v>49</v>
      </c>
    </row>
    <row r="8367" spans="4:12" x14ac:dyDescent="0.2">
      <c r="D8367" s="199" t="s">
        <v>33</v>
      </c>
      <c r="E8367" s="22" t="s">
        <v>34</v>
      </c>
      <c r="F8367" s="21"/>
      <c r="G8367" s="19">
        <v>74</v>
      </c>
      <c r="H8367" s="27">
        <v>0</v>
      </c>
      <c r="I8367" s="3">
        <v>4</v>
      </c>
      <c r="J8367" s="3">
        <v>36</v>
      </c>
      <c r="K8367" s="3">
        <v>22</v>
      </c>
      <c r="L8367" s="26">
        <v>12</v>
      </c>
    </row>
    <row r="8368" spans="4:12" x14ac:dyDescent="0.2">
      <c r="D8368" s="200"/>
      <c r="E8368" s="4" t="s">
        <v>35</v>
      </c>
      <c r="F8368" s="5"/>
      <c r="G8368" s="6">
        <v>148</v>
      </c>
      <c r="H8368" s="8">
        <v>4</v>
      </c>
      <c r="I8368" s="1">
        <v>17</v>
      </c>
      <c r="J8368" s="1">
        <v>55</v>
      </c>
      <c r="K8368" s="1">
        <v>61</v>
      </c>
      <c r="L8368" s="9">
        <v>11</v>
      </c>
    </row>
    <row r="8369" spans="2:12" x14ac:dyDescent="0.2">
      <c r="D8369" s="200"/>
      <c r="E8369" s="4" t="s">
        <v>36</v>
      </c>
      <c r="F8369" s="5"/>
      <c r="G8369" s="6">
        <v>187</v>
      </c>
      <c r="H8369" s="8">
        <v>10</v>
      </c>
      <c r="I8369" s="1">
        <v>14</v>
      </c>
      <c r="J8369" s="1">
        <v>74</v>
      </c>
      <c r="K8369" s="1">
        <v>78</v>
      </c>
      <c r="L8369" s="9">
        <v>11</v>
      </c>
    </row>
    <row r="8370" spans="2:12" x14ac:dyDescent="0.2">
      <c r="D8370" s="200"/>
      <c r="E8370" s="4" t="s">
        <v>37</v>
      </c>
      <c r="F8370" s="5"/>
      <c r="G8370" s="6">
        <v>221</v>
      </c>
      <c r="H8370" s="8">
        <v>9</v>
      </c>
      <c r="I8370" s="1">
        <v>29</v>
      </c>
      <c r="J8370" s="1">
        <v>109</v>
      </c>
      <c r="K8370" s="1">
        <v>64</v>
      </c>
      <c r="L8370" s="9">
        <v>10</v>
      </c>
    </row>
    <row r="8371" spans="2:12" x14ac:dyDescent="0.2">
      <c r="D8371" s="200"/>
      <c r="E8371" s="4" t="s">
        <v>38</v>
      </c>
      <c r="F8371" s="5"/>
      <c r="G8371" s="6">
        <v>186</v>
      </c>
      <c r="H8371" s="8">
        <v>12</v>
      </c>
      <c r="I8371" s="1">
        <v>14</v>
      </c>
      <c r="J8371" s="1">
        <v>89</v>
      </c>
      <c r="K8371" s="1">
        <v>55</v>
      </c>
      <c r="L8371" s="9">
        <v>16</v>
      </c>
    </row>
    <row r="8372" spans="2:12" x14ac:dyDescent="0.2">
      <c r="D8372" s="200"/>
      <c r="E8372" s="4" t="s">
        <v>39</v>
      </c>
      <c r="F8372" s="5"/>
      <c r="G8372" s="6">
        <v>223</v>
      </c>
      <c r="H8372" s="8">
        <v>12</v>
      </c>
      <c r="I8372" s="1">
        <v>19</v>
      </c>
      <c r="J8372" s="1">
        <v>112</v>
      </c>
      <c r="K8372" s="1">
        <v>52</v>
      </c>
      <c r="L8372" s="9">
        <v>28</v>
      </c>
    </row>
    <row r="8373" spans="2:12" x14ac:dyDescent="0.2">
      <c r="D8373" s="201"/>
      <c r="E8373" s="57" t="s">
        <v>40</v>
      </c>
      <c r="F8373" s="59"/>
      <c r="G8373" s="55">
        <v>161</v>
      </c>
      <c r="H8373" s="77">
        <v>4</v>
      </c>
      <c r="I8373" s="32">
        <v>10</v>
      </c>
      <c r="J8373" s="32">
        <v>90</v>
      </c>
      <c r="K8373" s="32">
        <v>33</v>
      </c>
      <c r="L8373" s="80">
        <v>24</v>
      </c>
    </row>
    <row r="8375" spans="2:12" x14ac:dyDescent="0.2">
      <c r="B8375" s="40" t="str">
        <f xml:space="preserve"> HYPERLINK("#'目次'!B352", "[346]")</f>
        <v>[346]</v>
      </c>
      <c r="C8375" s="23" t="s">
        <v>485</v>
      </c>
    </row>
    <row r="8378" spans="2:12" x14ac:dyDescent="0.2">
      <c r="C8378" s="23" t="s">
        <v>48</v>
      </c>
    </row>
    <row r="8379" spans="2:12" ht="24" x14ac:dyDescent="0.2">
      <c r="D8379" s="195"/>
      <c r="E8379" s="196"/>
      <c r="F8379" s="196"/>
      <c r="G8379" s="37" t="s">
        <v>15</v>
      </c>
      <c r="H8379" s="33" t="s">
        <v>471</v>
      </c>
      <c r="I8379" s="13" t="s">
        <v>472</v>
      </c>
      <c r="J8379" s="13" t="s">
        <v>473</v>
      </c>
      <c r="K8379" s="13" t="s">
        <v>440</v>
      </c>
      <c r="L8379" s="38" t="s">
        <v>18</v>
      </c>
    </row>
    <row r="8380" spans="2:12" x14ac:dyDescent="0.2">
      <c r="D8380" s="197"/>
      <c r="E8380" s="198"/>
      <c r="F8380" s="198"/>
      <c r="G8380" s="35"/>
      <c r="H8380" s="39"/>
      <c r="I8380" s="14"/>
      <c r="J8380" s="14"/>
      <c r="K8380" s="14"/>
      <c r="L8380" s="34"/>
    </row>
    <row r="8381" spans="2:12" x14ac:dyDescent="0.2">
      <c r="D8381" s="56"/>
      <c r="E8381" s="58" t="s">
        <v>15</v>
      </c>
      <c r="F8381" s="46"/>
      <c r="G8381" s="36">
        <v>1200</v>
      </c>
      <c r="H8381" s="17">
        <v>51</v>
      </c>
      <c r="I8381" s="17">
        <v>107</v>
      </c>
      <c r="J8381" s="17">
        <v>565</v>
      </c>
      <c r="K8381" s="17">
        <v>365</v>
      </c>
      <c r="L8381" s="47">
        <v>112</v>
      </c>
    </row>
    <row r="8382" spans="2:12" x14ac:dyDescent="0.2">
      <c r="D8382" s="199" t="s">
        <v>49</v>
      </c>
      <c r="E8382" s="22" t="s">
        <v>50</v>
      </c>
      <c r="F8382" s="21"/>
      <c r="G8382" s="19">
        <v>15</v>
      </c>
      <c r="H8382" s="27">
        <v>0</v>
      </c>
      <c r="I8382" s="3">
        <v>1</v>
      </c>
      <c r="J8382" s="3">
        <v>7</v>
      </c>
      <c r="K8382" s="3">
        <v>5</v>
      </c>
      <c r="L8382" s="26">
        <v>2</v>
      </c>
    </row>
    <row r="8383" spans="2:12" x14ac:dyDescent="0.2">
      <c r="D8383" s="200"/>
      <c r="E8383" s="4" t="s">
        <v>51</v>
      </c>
      <c r="F8383" s="5"/>
      <c r="G8383" s="6">
        <v>142</v>
      </c>
      <c r="H8383" s="8">
        <v>10</v>
      </c>
      <c r="I8383" s="1">
        <v>15</v>
      </c>
      <c r="J8383" s="1">
        <v>63</v>
      </c>
      <c r="K8383" s="1">
        <v>38</v>
      </c>
      <c r="L8383" s="9">
        <v>16</v>
      </c>
    </row>
    <row r="8384" spans="2:12" x14ac:dyDescent="0.2">
      <c r="D8384" s="200"/>
      <c r="E8384" s="4" t="s">
        <v>52</v>
      </c>
      <c r="F8384" s="5"/>
      <c r="G8384" s="6">
        <v>26</v>
      </c>
      <c r="H8384" s="8">
        <v>3</v>
      </c>
      <c r="I8384" s="1">
        <v>4</v>
      </c>
      <c r="J8384" s="1">
        <v>8</v>
      </c>
      <c r="K8384" s="1">
        <v>9</v>
      </c>
      <c r="L8384" s="9">
        <v>2</v>
      </c>
    </row>
    <row r="8385" spans="4:12" x14ac:dyDescent="0.2">
      <c r="D8385" s="200"/>
      <c r="E8385" s="4" t="s">
        <v>53</v>
      </c>
      <c r="F8385" s="5"/>
      <c r="G8385" s="6">
        <v>41</v>
      </c>
      <c r="H8385" s="8">
        <v>1</v>
      </c>
      <c r="I8385" s="1">
        <v>6</v>
      </c>
      <c r="J8385" s="1">
        <v>25</v>
      </c>
      <c r="K8385" s="1">
        <v>7</v>
      </c>
      <c r="L8385" s="9">
        <v>2</v>
      </c>
    </row>
    <row r="8386" spans="4:12" x14ac:dyDescent="0.2">
      <c r="D8386" s="200"/>
      <c r="E8386" s="4" t="s">
        <v>54</v>
      </c>
      <c r="F8386" s="5"/>
      <c r="G8386" s="6">
        <v>226</v>
      </c>
      <c r="H8386" s="8">
        <v>10</v>
      </c>
      <c r="I8386" s="1">
        <v>18</v>
      </c>
      <c r="J8386" s="1">
        <v>103</v>
      </c>
      <c r="K8386" s="1">
        <v>83</v>
      </c>
      <c r="L8386" s="9">
        <v>12</v>
      </c>
    </row>
    <row r="8387" spans="4:12" x14ac:dyDescent="0.2">
      <c r="D8387" s="200"/>
      <c r="E8387" s="4" t="s">
        <v>55</v>
      </c>
      <c r="F8387" s="5"/>
      <c r="G8387" s="6">
        <v>125</v>
      </c>
      <c r="H8387" s="8">
        <v>4</v>
      </c>
      <c r="I8387" s="1">
        <v>10</v>
      </c>
      <c r="J8387" s="1">
        <v>54</v>
      </c>
      <c r="K8387" s="1">
        <v>48</v>
      </c>
      <c r="L8387" s="9">
        <v>9</v>
      </c>
    </row>
    <row r="8388" spans="4:12" x14ac:dyDescent="0.2">
      <c r="D8388" s="200"/>
      <c r="E8388" s="4" t="s">
        <v>56</v>
      </c>
      <c r="F8388" s="5"/>
      <c r="G8388" s="6">
        <v>190</v>
      </c>
      <c r="H8388" s="8">
        <v>6</v>
      </c>
      <c r="I8388" s="1">
        <v>18</v>
      </c>
      <c r="J8388" s="1">
        <v>87</v>
      </c>
      <c r="K8388" s="1">
        <v>67</v>
      </c>
      <c r="L8388" s="9">
        <v>12</v>
      </c>
    </row>
    <row r="8389" spans="4:12" x14ac:dyDescent="0.2">
      <c r="D8389" s="200"/>
      <c r="E8389" s="4" t="s">
        <v>57</v>
      </c>
      <c r="F8389" s="5"/>
      <c r="G8389" s="6">
        <v>185</v>
      </c>
      <c r="H8389" s="8">
        <v>9</v>
      </c>
      <c r="I8389" s="1">
        <v>22</v>
      </c>
      <c r="J8389" s="1">
        <v>96</v>
      </c>
      <c r="K8389" s="1">
        <v>42</v>
      </c>
      <c r="L8389" s="9">
        <v>16</v>
      </c>
    </row>
    <row r="8390" spans="4:12" x14ac:dyDescent="0.2">
      <c r="D8390" s="200"/>
      <c r="E8390" s="4" t="s">
        <v>58</v>
      </c>
      <c r="F8390" s="5"/>
      <c r="G8390" s="6">
        <v>113</v>
      </c>
      <c r="H8390" s="8">
        <v>1</v>
      </c>
      <c r="I8390" s="1">
        <v>6</v>
      </c>
      <c r="J8390" s="1">
        <v>48</v>
      </c>
      <c r="K8390" s="1">
        <v>41</v>
      </c>
      <c r="L8390" s="9">
        <v>17</v>
      </c>
    </row>
    <row r="8391" spans="4:12" x14ac:dyDescent="0.2">
      <c r="D8391" s="200"/>
      <c r="E8391" s="4" t="s">
        <v>59</v>
      </c>
      <c r="F8391" s="5"/>
      <c r="G8391" s="6">
        <v>136</v>
      </c>
      <c r="H8391" s="8">
        <v>7</v>
      </c>
      <c r="I8391" s="1">
        <v>7</v>
      </c>
      <c r="J8391" s="1">
        <v>73</v>
      </c>
      <c r="K8391" s="1">
        <v>25</v>
      </c>
      <c r="L8391" s="9">
        <v>24</v>
      </c>
    </row>
    <row r="8392" spans="4:12" x14ac:dyDescent="0.2">
      <c r="D8392" s="199" t="s">
        <v>60</v>
      </c>
      <c r="E8392" s="22" t="s">
        <v>61</v>
      </c>
      <c r="F8392" s="21"/>
      <c r="G8392" s="19">
        <v>205</v>
      </c>
      <c r="H8392" s="27">
        <v>7</v>
      </c>
      <c r="I8392" s="3">
        <v>15</v>
      </c>
      <c r="J8392" s="3">
        <v>100</v>
      </c>
      <c r="K8392" s="3">
        <v>68</v>
      </c>
      <c r="L8392" s="26">
        <v>15</v>
      </c>
    </row>
    <row r="8393" spans="4:12" x14ac:dyDescent="0.2">
      <c r="D8393" s="200"/>
      <c r="E8393" s="4" t="s">
        <v>62</v>
      </c>
      <c r="F8393" s="5"/>
      <c r="G8393" s="6">
        <v>160</v>
      </c>
      <c r="H8393" s="8">
        <v>8</v>
      </c>
      <c r="I8393" s="1">
        <v>8</v>
      </c>
      <c r="J8393" s="1">
        <v>80</v>
      </c>
      <c r="K8393" s="1">
        <v>53</v>
      </c>
      <c r="L8393" s="9">
        <v>11</v>
      </c>
    </row>
    <row r="8394" spans="4:12" x14ac:dyDescent="0.2">
      <c r="D8394" s="200"/>
      <c r="E8394" s="4" t="s">
        <v>63</v>
      </c>
      <c r="F8394" s="5"/>
      <c r="G8394" s="6">
        <v>121</v>
      </c>
      <c r="H8394" s="8">
        <v>6</v>
      </c>
      <c r="I8394" s="1">
        <v>13</v>
      </c>
      <c r="J8394" s="1">
        <v>50</v>
      </c>
      <c r="K8394" s="1">
        <v>44</v>
      </c>
      <c r="L8394" s="9">
        <v>8</v>
      </c>
    </row>
    <row r="8395" spans="4:12" x14ac:dyDescent="0.2">
      <c r="D8395" s="200"/>
      <c r="E8395" s="4" t="s">
        <v>64</v>
      </c>
      <c r="F8395" s="5"/>
      <c r="G8395" s="6">
        <v>124</v>
      </c>
      <c r="H8395" s="8">
        <v>4</v>
      </c>
      <c r="I8395" s="1">
        <v>14</v>
      </c>
      <c r="J8395" s="1">
        <v>65</v>
      </c>
      <c r="K8395" s="1">
        <v>36</v>
      </c>
      <c r="L8395" s="9">
        <v>5</v>
      </c>
    </row>
    <row r="8396" spans="4:12" x14ac:dyDescent="0.2">
      <c r="D8396" s="200"/>
      <c r="E8396" s="4" t="s">
        <v>65</v>
      </c>
      <c r="F8396" s="5"/>
      <c r="G8396" s="6">
        <v>109</v>
      </c>
      <c r="H8396" s="8">
        <v>4</v>
      </c>
      <c r="I8396" s="1">
        <v>10</v>
      </c>
      <c r="J8396" s="1">
        <v>48</v>
      </c>
      <c r="K8396" s="1">
        <v>33</v>
      </c>
      <c r="L8396" s="9">
        <v>14</v>
      </c>
    </row>
    <row r="8397" spans="4:12" x14ac:dyDescent="0.2">
      <c r="D8397" s="200"/>
      <c r="E8397" s="4" t="s">
        <v>66</v>
      </c>
      <c r="F8397" s="5"/>
      <c r="G8397" s="6">
        <v>104</v>
      </c>
      <c r="H8397" s="8">
        <v>6</v>
      </c>
      <c r="I8397" s="1">
        <v>7</v>
      </c>
      <c r="J8397" s="1">
        <v>52</v>
      </c>
      <c r="K8397" s="1">
        <v>36</v>
      </c>
      <c r="L8397" s="9">
        <v>3</v>
      </c>
    </row>
    <row r="8398" spans="4:12" x14ac:dyDescent="0.2">
      <c r="D8398" s="200"/>
      <c r="E8398" s="4" t="s">
        <v>67</v>
      </c>
      <c r="F8398" s="5"/>
      <c r="G8398" s="6">
        <v>139</v>
      </c>
      <c r="H8398" s="8">
        <v>8</v>
      </c>
      <c r="I8398" s="1">
        <v>16</v>
      </c>
      <c r="J8398" s="1">
        <v>76</v>
      </c>
      <c r="K8398" s="1">
        <v>32</v>
      </c>
      <c r="L8398" s="9">
        <v>7</v>
      </c>
    </row>
    <row r="8399" spans="4:12" x14ac:dyDescent="0.2">
      <c r="D8399" s="200"/>
      <c r="E8399" s="4" t="s">
        <v>68</v>
      </c>
      <c r="F8399" s="5"/>
      <c r="G8399" s="6">
        <v>48</v>
      </c>
      <c r="H8399" s="8">
        <v>2</v>
      </c>
      <c r="I8399" s="1">
        <v>5</v>
      </c>
      <c r="J8399" s="1">
        <v>22</v>
      </c>
      <c r="K8399" s="1">
        <v>16</v>
      </c>
      <c r="L8399" s="9">
        <v>3</v>
      </c>
    </row>
    <row r="8400" spans="4:12" x14ac:dyDescent="0.2">
      <c r="D8400" s="200"/>
      <c r="E8400" s="4" t="s">
        <v>69</v>
      </c>
      <c r="F8400" s="5"/>
      <c r="G8400" s="6">
        <v>37</v>
      </c>
      <c r="H8400" s="8">
        <v>2</v>
      </c>
      <c r="I8400" s="1">
        <v>8</v>
      </c>
      <c r="J8400" s="1">
        <v>19</v>
      </c>
      <c r="K8400" s="1">
        <v>5</v>
      </c>
      <c r="L8400" s="9">
        <v>3</v>
      </c>
    </row>
    <row r="8401" spans="2:12" x14ac:dyDescent="0.2">
      <c r="D8401" s="93" t="s">
        <v>70</v>
      </c>
      <c r="E8401" s="89" t="s">
        <v>18</v>
      </c>
      <c r="F8401" s="92"/>
      <c r="G8401" s="94">
        <v>0</v>
      </c>
      <c r="H8401" s="122">
        <v>0</v>
      </c>
      <c r="I8401" s="63">
        <v>0</v>
      </c>
      <c r="J8401" s="63">
        <v>0</v>
      </c>
      <c r="K8401" s="63">
        <v>0</v>
      </c>
      <c r="L8401" s="121">
        <v>0</v>
      </c>
    </row>
    <row r="8403" spans="2:12" x14ac:dyDescent="0.2">
      <c r="B8403" s="40" t="str">
        <f xml:space="preserve"> HYPERLINK("#'目次'!B353", "[347]")</f>
        <v>[347]</v>
      </c>
      <c r="C8403" s="23" t="s">
        <v>485</v>
      </c>
    </row>
    <row r="8406" spans="2:12" x14ac:dyDescent="0.2">
      <c r="C8406" s="23" t="s">
        <v>73</v>
      </c>
    </row>
    <row r="8407" spans="2:12" ht="24" x14ac:dyDescent="0.2">
      <c r="D8407" s="195"/>
      <c r="E8407" s="196"/>
      <c r="F8407" s="196"/>
      <c r="G8407" s="37" t="s">
        <v>15</v>
      </c>
      <c r="H8407" s="33" t="s">
        <v>471</v>
      </c>
      <c r="I8407" s="13" t="s">
        <v>472</v>
      </c>
      <c r="J8407" s="13" t="s">
        <v>473</v>
      </c>
      <c r="K8407" s="13" t="s">
        <v>440</v>
      </c>
      <c r="L8407" s="38" t="s">
        <v>18</v>
      </c>
    </row>
    <row r="8408" spans="2:12" x14ac:dyDescent="0.2">
      <c r="D8408" s="197"/>
      <c r="E8408" s="198"/>
      <c r="F8408" s="198"/>
      <c r="G8408" s="35"/>
      <c r="H8408" s="39"/>
      <c r="I8408" s="14"/>
      <c r="J8408" s="14"/>
      <c r="K8408" s="14"/>
      <c r="L8408" s="34"/>
    </row>
    <row r="8409" spans="2:12" x14ac:dyDescent="0.2">
      <c r="D8409" s="56"/>
      <c r="E8409" s="58" t="s">
        <v>15</v>
      </c>
      <c r="F8409" s="46"/>
      <c r="G8409" s="36">
        <v>1200</v>
      </c>
      <c r="H8409" s="17">
        <v>51</v>
      </c>
      <c r="I8409" s="17">
        <v>107</v>
      </c>
      <c r="J8409" s="17">
        <v>565</v>
      </c>
      <c r="K8409" s="17">
        <v>365</v>
      </c>
      <c r="L8409" s="47">
        <v>112</v>
      </c>
    </row>
    <row r="8410" spans="2:12" x14ac:dyDescent="0.2">
      <c r="D8410" s="199" t="s">
        <v>74</v>
      </c>
      <c r="E8410" s="22" t="s">
        <v>75</v>
      </c>
      <c r="F8410" s="21"/>
      <c r="G8410" s="19">
        <v>592</v>
      </c>
      <c r="H8410" s="27">
        <v>29</v>
      </c>
      <c r="I8410" s="3">
        <v>49</v>
      </c>
      <c r="J8410" s="3">
        <v>264</v>
      </c>
      <c r="K8410" s="3">
        <v>187</v>
      </c>
      <c r="L8410" s="26">
        <v>63</v>
      </c>
    </row>
    <row r="8411" spans="2:12" x14ac:dyDescent="0.2">
      <c r="D8411" s="200"/>
      <c r="E8411" s="4" t="s">
        <v>34</v>
      </c>
      <c r="F8411" s="5"/>
      <c r="G8411" s="6">
        <v>37</v>
      </c>
      <c r="H8411" s="8">
        <v>0</v>
      </c>
      <c r="I8411" s="1">
        <v>4</v>
      </c>
      <c r="J8411" s="1">
        <v>17</v>
      </c>
      <c r="K8411" s="1">
        <v>8</v>
      </c>
      <c r="L8411" s="9">
        <v>8</v>
      </c>
    </row>
    <row r="8412" spans="2:12" x14ac:dyDescent="0.2">
      <c r="D8412" s="200"/>
      <c r="E8412" s="4" t="s">
        <v>35</v>
      </c>
      <c r="F8412" s="5"/>
      <c r="G8412" s="6">
        <v>75</v>
      </c>
      <c r="H8412" s="8">
        <v>4</v>
      </c>
      <c r="I8412" s="1">
        <v>8</v>
      </c>
      <c r="J8412" s="1">
        <v>24</v>
      </c>
      <c r="K8412" s="1">
        <v>32</v>
      </c>
      <c r="L8412" s="9">
        <v>7</v>
      </c>
    </row>
    <row r="8413" spans="2:12" x14ac:dyDescent="0.2">
      <c r="D8413" s="200"/>
      <c r="E8413" s="4" t="s">
        <v>36</v>
      </c>
      <c r="F8413" s="5"/>
      <c r="G8413" s="6">
        <v>95</v>
      </c>
      <c r="H8413" s="8">
        <v>8</v>
      </c>
      <c r="I8413" s="1">
        <v>4</v>
      </c>
      <c r="J8413" s="1">
        <v>31</v>
      </c>
      <c r="K8413" s="1">
        <v>46</v>
      </c>
      <c r="L8413" s="9">
        <v>6</v>
      </c>
    </row>
    <row r="8414" spans="2:12" x14ac:dyDescent="0.2">
      <c r="D8414" s="200"/>
      <c r="E8414" s="4" t="s">
        <v>37</v>
      </c>
      <c r="F8414" s="5"/>
      <c r="G8414" s="6">
        <v>111</v>
      </c>
      <c r="H8414" s="8">
        <v>4</v>
      </c>
      <c r="I8414" s="1">
        <v>15</v>
      </c>
      <c r="J8414" s="1">
        <v>54</v>
      </c>
      <c r="K8414" s="1">
        <v>32</v>
      </c>
      <c r="L8414" s="9">
        <v>6</v>
      </c>
    </row>
    <row r="8415" spans="2:12" x14ac:dyDescent="0.2">
      <c r="D8415" s="200"/>
      <c r="E8415" s="4" t="s">
        <v>38</v>
      </c>
      <c r="F8415" s="5"/>
      <c r="G8415" s="6">
        <v>93</v>
      </c>
      <c r="H8415" s="8">
        <v>4</v>
      </c>
      <c r="I8415" s="1">
        <v>6</v>
      </c>
      <c r="J8415" s="1">
        <v>46</v>
      </c>
      <c r="K8415" s="1">
        <v>28</v>
      </c>
      <c r="L8415" s="9">
        <v>9</v>
      </c>
    </row>
    <row r="8416" spans="2:12" x14ac:dyDescent="0.2">
      <c r="D8416" s="200"/>
      <c r="E8416" s="4" t="s">
        <v>39</v>
      </c>
      <c r="F8416" s="5"/>
      <c r="G8416" s="6">
        <v>109</v>
      </c>
      <c r="H8416" s="8">
        <v>5</v>
      </c>
      <c r="I8416" s="1">
        <v>7</v>
      </c>
      <c r="J8416" s="1">
        <v>60</v>
      </c>
      <c r="K8416" s="1">
        <v>23</v>
      </c>
      <c r="L8416" s="9">
        <v>14</v>
      </c>
    </row>
    <row r="8417" spans="2:12" x14ac:dyDescent="0.2">
      <c r="D8417" s="200"/>
      <c r="E8417" s="4" t="s">
        <v>40</v>
      </c>
      <c r="F8417" s="5"/>
      <c r="G8417" s="6">
        <v>72</v>
      </c>
      <c r="H8417" s="8">
        <v>4</v>
      </c>
      <c r="I8417" s="1">
        <v>5</v>
      </c>
      <c r="J8417" s="1">
        <v>32</v>
      </c>
      <c r="K8417" s="1">
        <v>18</v>
      </c>
      <c r="L8417" s="9">
        <v>13</v>
      </c>
    </row>
    <row r="8418" spans="2:12" x14ac:dyDescent="0.2">
      <c r="D8418" s="199" t="s">
        <v>76</v>
      </c>
      <c r="E8418" s="22" t="s">
        <v>77</v>
      </c>
      <c r="F8418" s="21"/>
      <c r="G8418" s="19">
        <v>608</v>
      </c>
      <c r="H8418" s="27">
        <v>22</v>
      </c>
      <c r="I8418" s="3">
        <v>58</v>
      </c>
      <c r="J8418" s="3">
        <v>301</v>
      </c>
      <c r="K8418" s="3">
        <v>178</v>
      </c>
      <c r="L8418" s="26">
        <v>49</v>
      </c>
    </row>
    <row r="8419" spans="2:12" x14ac:dyDescent="0.2">
      <c r="D8419" s="200"/>
      <c r="E8419" s="4" t="s">
        <v>34</v>
      </c>
      <c r="F8419" s="5"/>
      <c r="G8419" s="6">
        <v>37</v>
      </c>
      <c r="H8419" s="8">
        <v>0</v>
      </c>
      <c r="I8419" s="1">
        <v>0</v>
      </c>
      <c r="J8419" s="1">
        <v>19</v>
      </c>
      <c r="K8419" s="1">
        <v>14</v>
      </c>
      <c r="L8419" s="9">
        <v>4</v>
      </c>
    </row>
    <row r="8420" spans="2:12" x14ac:dyDescent="0.2">
      <c r="D8420" s="200"/>
      <c r="E8420" s="4" t="s">
        <v>35</v>
      </c>
      <c r="F8420" s="5"/>
      <c r="G8420" s="6">
        <v>73</v>
      </c>
      <c r="H8420" s="8">
        <v>0</v>
      </c>
      <c r="I8420" s="1">
        <v>9</v>
      </c>
      <c r="J8420" s="1">
        <v>31</v>
      </c>
      <c r="K8420" s="1">
        <v>29</v>
      </c>
      <c r="L8420" s="9">
        <v>4</v>
      </c>
    </row>
    <row r="8421" spans="2:12" x14ac:dyDescent="0.2">
      <c r="D8421" s="200"/>
      <c r="E8421" s="4" t="s">
        <v>36</v>
      </c>
      <c r="F8421" s="5"/>
      <c r="G8421" s="6">
        <v>92</v>
      </c>
      <c r="H8421" s="8">
        <v>2</v>
      </c>
      <c r="I8421" s="1">
        <v>10</v>
      </c>
      <c r="J8421" s="1">
        <v>43</v>
      </c>
      <c r="K8421" s="1">
        <v>32</v>
      </c>
      <c r="L8421" s="9">
        <v>5</v>
      </c>
    </row>
    <row r="8422" spans="2:12" x14ac:dyDescent="0.2">
      <c r="D8422" s="200"/>
      <c r="E8422" s="4" t="s">
        <v>37</v>
      </c>
      <c r="F8422" s="5"/>
      <c r="G8422" s="6">
        <v>110</v>
      </c>
      <c r="H8422" s="8">
        <v>5</v>
      </c>
      <c r="I8422" s="1">
        <v>14</v>
      </c>
      <c r="J8422" s="1">
        <v>55</v>
      </c>
      <c r="K8422" s="1">
        <v>32</v>
      </c>
      <c r="L8422" s="9">
        <v>4</v>
      </c>
    </row>
    <row r="8423" spans="2:12" x14ac:dyDescent="0.2">
      <c r="D8423" s="200"/>
      <c r="E8423" s="4" t="s">
        <v>38</v>
      </c>
      <c r="F8423" s="5"/>
      <c r="G8423" s="6">
        <v>93</v>
      </c>
      <c r="H8423" s="8">
        <v>8</v>
      </c>
      <c r="I8423" s="1">
        <v>8</v>
      </c>
      <c r="J8423" s="1">
        <v>43</v>
      </c>
      <c r="K8423" s="1">
        <v>27</v>
      </c>
      <c r="L8423" s="9">
        <v>7</v>
      </c>
    </row>
    <row r="8424" spans="2:12" x14ac:dyDescent="0.2">
      <c r="D8424" s="200"/>
      <c r="E8424" s="4" t="s">
        <v>39</v>
      </c>
      <c r="F8424" s="5"/>
      <c r="G8424" s="6">
        <v>114</v>
      </c>
      <c r="H8424" s="8">
        <v>7</v>
      </c>
      <c r="I8424" s="1">
        <v>12</v>
      </c>
      <c r="J8424" s="1">
        <v>52</v>
      </c>
      <c r="K8424" s="1">
        <v>29</v>
      </c>
      <c r="L8424" s="9">
        <v>14</v>
      </c>
    </row>
    <row r="8425" spans="2:12" x14ac:dyDescent="0.2">
      <c r="D8425" s="201"/>
      <c r="E8425" s="57" t="s">
        <v>40</v>
      </c>
      <c r="F8425" s="59"/>
      <c r="G8425" s="55">
        <v>89</v>
      </c>
      <c r="H8425" s="77">
        <v>0</v>
      </c>
      <c r="I8425" s="32">
        <v>5</v>
      </c>
      <c r="J8425" s="32">
        <v>58</v>
      </c>
      <c r="K8425" s="32">
        <v>15</v>
      </c>
      <c r="L8425" s="80">
        <v>11</v>
      </c>
    </row>
    <row r="8427" spans="2:12" x14ac:dyDescent="0.2">
      <c r="B8427" s="40" t="str">
        <f xml:space="preserve"> HYPERLINK("#'目次'!B354", "[348]")</f>
        <v>[348]</v>
      </c>
      <c r="C8427" s="23" t="s">
        <v>485</v>
      </c>
    </row>
    <row r="8430" spans="2:12" x14ac:dyDescent="0.2">
      <c r="C8430" s="23" t="s">
        <v>80</v>
      </c>
    </row>
    <row r="8431" spans="2:12" ht="24" x14ac:dyDescent="0.2">
      <c r="E8431" s="195"/>
      <c r="F8431" s="196"/>
      <c r="G8431" s="37" t="s">
        <v>15</v>
      </c>
      <c r="H8431" s="33" t="s">
        <v>471</v>
      </c>
      <c r="I8431" s="13" t="s">
        <v>472</v>
      </c>
      <c r="J8431" s="13" t="s">
        <v>473</v>
      </c>
      <c r="K8431" s="13" t="s">
        <v>440</v>
      </c>
      <c r="L8431" s="38" t="s">
        <v>18</v>
      </c>
    </row>
    <row r="8432" spans="2:12" x14ac:dyDescent="0.2">
      <c r="E8432" s="197"/>
      <c r="F8432" s="198"/>
      <c r="G8432" s="35"/>
      <c r="H8432" s="39"/>
      <c r="I8432" s="14"/>
      <c r="J8432" s="14"/>
      <c r="K8432" s="14"/>
      <c r="L8432" s="34"/>
    </row>
    <row r="8433" spans="2:12" x14ac:dyDescent="0.2">
      <c r="E8433" s="91" t="s">
        <v>15</v>
      </c>
      <c r="F8433" s="46"/>
      <c r="G8433" s="36">
        <v>1200</v>
      </c>
      <c r="H8433" s="17">
        <v>51</v>
      </c>
      <c r="I8433" s="17">
        <v>107</v>
      </c>
      <c r="J8433" s="17">
        <v>565</v>
      </c>
      <c r="K8433" s="17">
        <v>365</v>
      </c>
      <c r="L8433" s="47">
        <v>112</v>
      </c>
    </row>
    <row r="8434" spans="2:12" x14ac:dyDescent="0.2">
      <c r="E8434" s="4" t="s">
        <v>81</v>
      </c>
      <c r="F8434" s="5"/>
      <c r="G8434" s="19">
        <v>48</v>
      </c>
      <c r="H8434" s="27">
        <v>4</v>
      </c>
      <c r="I8434" s="3">
        <v>3</v>
      </c>
      <c r="J8434" s="3">
        <v>22</v>
      </c>
      <c r="K8434" s="3">
        <v>14</v>
      </c>
      <c r="L8434" s="26">
        <v>5</v>
      </c>
    </row>
    <row r="8435" spans="2:12" x14ac:dyDescent="0.2">
      <c r="E8435" s="4" t="s">
        <v>82</v>
      </c>
      <c r="F8435" s="5"/>
      <c r="G8435" s="6">
        <v>84</v>
      </c>
      <c r="H8435" s="8">
        <v>2</v>
      </c>
      <c r="I8435" s="1">
        <v>5</v>
      </c>
      <c r="J8435" s="1">
        <v>30</v>
      </c>
      <c r="K8435" s="1">
        <v>36</v>
      </c>
      <c r="L8435" s="9">
        <v>11</v>
      </c>
    </row>
    <row r="8436" spans="2:12" x14ac:dyDescent="0.2">
      <c r="E8436" s="4" t="s">
        <v>83</v>
      </c>
      <c r="F8436" s="5"/>
      <c r="G8436" s="6">
        <v>462</v>
      </c>
      <c r="H8436" s="8">
        <v>21</v>
      </c>
      <c r="I8436" s="1">
        <v>44</v>
      </c>
      <c r="J8436" s="1">
        <v>214</v>
      </c>
      <c r="K8436" s="1">
        <v>141</v>
      </c>
      <c r="L8436" s="9">
        <v>42</v>
      </c>
    </row>
    <row r="8437" spans="2:12" x14ac:dyDescent="0.2">
      <c r="E8437" s="4" t="s">
        <v>84</v>
      </c>
      <c r="F8437" s="5"/>
      <c r="G8437" s="6">
        <v>30</v>
      </c>
      <c r="H8437" s="8">
        <v>0</v>
      </c>
      <c r="I8437" s="1">
        <v>0</v>
      </c>
      <c r="J8437" s="1">
        <v>18</v>
      </c>
      <c r="K8437" s="1">
        <v>9</v>
      </c>
      <c r="L8437" s="9">
        <v>3</v>
      </c>
    </row>
    <row r="8438" spans="2:12" x14ac:dyDescent="0.2">
      <c r="E8438" s="4" t="s">
        <v>85</v>
      </c>
      <c r="F8438" s="5"/>
      <c r="G8438" s="6">
        <v>144</v>
      </c>
      <c r="H8438" s="8">
        <v>8</v>
      </c>
      <c r="I8438" s="1">
        <v>15</v>
      </c>
      <c r="J8438" s="1">
        <v>67</v>
      </c>
      <c r="K8438" s="1">
        <v>38</v>
      </c>
      <c r="L8438" s="9">
        <v>16</v>
      </c>
    </row>
    <row r="8439" spans="2:12" x14ac:dyDescent="0.2">
      <c r="E8439" s="4" t="s">
        <v>86</v>
      </c>
      <c r="F8439" s="5"/>
      <c r="G8439" s="6">
        <v>192</v>
      </c>
      <c r="H8439" s="8">
        <v>9</v>
      </c>
      <c r="I8439" s="1">
        <v>20</v>
      </c>
      <c r="J8439" s="1">
        <v>98</v>
      </c>
      <c r="K8439" s="1">
        <v>53</v>
      </c>
      <c r="L8439" s="9">
        <v>12</v>
      </c>
    </row>
    <row r="8440" spans="2:12" x14ac:dyDescent="0.2">
      <c r="E8440" s="4" t="s">
        <v>87</v>
      </c>
      <c r="F8440" s="5"/>
      <c r="G8440" s="6">
        <v>72</v>
      </c>
      <c r="H8440" s="8">
        <v>2</v>
      </c>
      <c r="I8440" s="1">
        <v>6</v>
      </c>
      <c r="J8440" s="1">
        <v>40</v>
      </c>
      <c r="K8440" s="1">
        <v>16</v>
      </c>
      <c r="L8440" s="9">
        <v>8</v>
      </c>
    </row>
    <row r="8441" spans="2:12" x14ac:dyDescent="0.2">
      <c r="E8441" s="4" t="s">
        <v>88</v>
      </c>
      <c r="F8441" s="5"/>
      <c r="G8441" s="6">
        <v>36</v>
      </c>
      <c r="H8441" s="8">
        <v>1</v>
      </c>
      <c r="I8441" s="1">
        <v>3</v>
      </c>
      <c r="J8441" s="1">
        <v>20</v>
      </c>
      <c r="K8441" s="1">
        <v>9</v>
      </c>
      <c r="L8441" s="9">
        <v>3</v>
      </c>
    </row>
    <row r="8442" spans="2:12" x14ac:dyDescent="0.2">
      <c r="E8442" s="4" t="s">
        <v>89</v>
      </c>
      <c r="F8442" s="5"/>
      <c r="G8442" s="6">
        <v>66</v>
      </c>
      <c r="H8442" s="8">
        <v>3</v>
      </c>
      <c r="I8442" s="1">
        <v>4</v>
      </c>
      <c r="J8442" s="1">
        <v>30</v>
      </c>
      <c r="K8442" s="1">
        <v>21</v>
      </c>
      <c r="L8442" s="9">
        <v>8</v>
      </c>
    </row>
    <row r="8443" spans="2:12" x14ac:dyDescent="0.2">
      <c r="E8443" s="4" t="s">
        <v>90</v>
      </c>
      <c r="F8443" s="5"/>
      <c r="G8443" s="6">
        <v>54</v>
      </c>
      <c r="H8443" s="8">
        <v>1</v>
      </c>
      <c r="I8443" s="1">
        <v>7</v>
      </c>
      <c r="J8443" s="1">
        <v>21</v>
      </c>
      <c r="K8443" s="1">
        <v>21</v>
      </c>
      <c r="L8443" s="9">
        <v>4</v>
      </c>
    </row>
    <row r="8444" spans="2:12" x14ac:dyDescent="0.2">
      <c r="E8444" s="57" t="s">
        <v>91</v>
      </c>
      <c r="F8444" s="59"/>
      <c r="G8444" s="55">
        <v>12</v>
      </c>
      <c r="H8444" s="77">
        <v>0</v>
      </c>
      <c r="I8444" s="32">
        <v>0</v>
      </c>
      <c r="J8444" s="32">
        <v>5</v>
      </c>
      <c r="K8444" s="32">
        <v>7</v>
      </c>
      <c r="L8444" s="80">
        <v>0</v>
      </c>
    </row>
    <row r="8446" spans="2:12" x14ac:dyDescent="0.2">
      <c r="B8446" s="40" t="str">
        <f xml:space="preserve"> HYPERLINK("#'目次'!B355", "[349]")</f>
        <v>[349]</v>
      </c>
      <c r="C8446" s="23" t="s">
        <v>488</v>
      </c>
    </row>
    <row r="8449" spans="3:12" x14ac:dyDescent="0.2">
      <c r="C8449" s="23" t="s">
        <v>14</v>
      </c>
    </row>
    <row r="8450" spans="3:12" ht="24" x14ac:dyDescent="0.2">
      <c r="D8450" s="195"/>
      <c r="E8450" s="196"/>
      <c r="F8450" s="196"/>
      <c r="G8450" s="37" t="s">
        <v>15</v>
      </c>
      <c r="H8450" s="33" t="s">
        <v>471</v>
      </c>
      <c r="I8450" s="13" t="s">
        <v>472</v>
      </c>
      <c r="J8450" s="13" t="s">
        <v>473</v>
      </c>
      <c r="K8450" s="13" t="s">
        <v>440</v>
      </c>
      <c r="L8450" s="38" t="s">
        <v>18</v>
      </c>
    </row>
    <row r="8451" spans="3:12" x14ac:dyDescent="0.2">
      <c r="D8451" s="197"/>
      <c r="E8451" s="198"/>
      <c r="F8451" s="198"/>
      <c r="G8451" s="35"/>
      <c r="H8451" s="39"/>
      <c r="I8451" s="14"/>
      <c r="J8451" s="14"/>
      <c r="K8451" s="14"/>
      <c r="L8451" s="34"/>
    </row>
    <row r="8452" spans="3:12" x14ac:dyDescent="0.2">
      <c r="D8452" s="56"/>
      <c r="E8452" s="58" t="s">
        <v>15</v>
      </c>
      <c r="F8452" s="46"/>
      <c r="G8452" s="36">
        <v>1200</v>
      </c>
      <c r="H8452" s="17">
        <v>32</v>
      </c>
      <c r="I8452" s="17">
        <v>195</v>
      </c>
      <c r="J8452" s="17">
        <v>522</v>
      </c>
      <c r="K8452" s="17">
        <v>339</v>
      </c>
      <c r="L8452" s="47">
        <v>112</v>
      </c>
    </row>
    <row r="8453" spans="3:12" x14ac:dyDescent="0.2">
      <c r="D8453" s="199" t="s">
        <v>19</v>
      </c>
      <c r="E8453" s="22" t="s">
        <v>20</v>
      </c>
      <c r="F8453" s="21"/>
      <c r="G8453" s="19">
        <v>132</v>
      </c>
      <c r="H8453" s="27">
        <v>3</v>
      </c>
      <c r="I8453" s="3">
        <v>16</v>
      </c>
      <c r="J8453" s="3">
        <v>45</v>
      </c>
      <c r="K8453" s="3">
        <v>52</v>
      </c>
      <c r="L8453" s="26">
        <v>16</v>
      </c>
    </row>
    <row r="8454" spans="3:12" x14ac:dyDescent="0.2">
      <c r="D8454" s="200"/>
      <c r="E8454" s="4" t="s">
        <v>21</v>
      </c>
      <c r="F8454" s="5"/>
      <c r="G8454" s="6">
        <v>444</v>
      </c>
      <c r="H8454" s="8">
        <v>10</v>
      </c>
      <c r="I8454" s="1">
        <v>73</v>
      </c>
      <c r="J8454" s="1">
        <v>202</v>
      </c>
      <c r="K8454" s="1">
        <v>122</v>
      </c>
      <c r="L8454" s="9">
        <v>37</v>
      </c>
    </row>
    <row r="8455" spans="3:12" x14ac:dyDescent="0.2">
      <c r="D8455" s="200"/>
      <c r="E8455" s="4" t="s">
        <v>22</v>
      </c>
      <c r="F8455" s="5"/>
      <c r="G8455" s="6">
        <v>192</v>
      </c>
      <c r="H8455" s="8">
        <v>6</v>
      </c>
      <c r="I8455" s="1">
        <v>30</v>
      </c>
      <c r="J8455" s="1">
        <v>80</v>
      </c>
      <c r="K8455" s="1">
        <v>54</v>
      </c>
      <c r="L8455" s="9">
        <v>22</v>
      </c>
    </row>
    <row r="8456" spans="3:12" x14ac:dyDescent="0.2">
      <c r="D8456" s="200"/>
      <c r="E8456" s="4" t="s">
        <v>23</v>
      </c>
      <c r="F8456" s="5"/>
      <c r="G8456" s="6">
        <v>192</v>
      </c>
      <c r="H8456" s="8">
        <v>6</v>
      </c>
      <c r="I8456" s="1">
        <v>37</v>
      </c>
      <c r="J8456" s="1">
        <v>92</v>
      </c>
      <c r="K8456" s="1">
        <v>44</v>
      </c>
      <c r="L8456" s="9">
        <v>13</v>
      </c>
    </row>
    <row r="8457" spans="3:12" x14ac:dyDescent="0.2">
      <c r="D8457" s="200"/>
      <c r="E8457" s="4" t="s">
        <v>24</v>
      </c>
      <c r="F8457" s="5"/>
      <c r="G8457" s="6">
        <v>240</v>
      </c>
      <c r="H8457" s="8">
        <v>7</v>
      </c>
      <c r="I8457" s="1">
        <v>39</v>
      </c>
      <c r="J8457" s="1">
        <v>103</v>
      </c>
      <c r="K8457" s="1">
        <v>67</v>
      </c>
      <c r="L8457" s="9">
        <v>24</v>
      </c>
    </row>
    <row r="8458" spans="3:12" x14ac:dyDescent="0.2">
      <c r="D8458" s="199" t="s">
        <v>25</v>
      </c>
      <c r="E8458" s="22" t="s">
        <v>26</v>
      </c>
      <c r="F8458" s="21"/>
      <c r="G8458" s="19">
        <v>348</v>
      </c>
      <c r="H8458" s="27">
        <v>11</v>
      </c>
      <c r="I8458" s="3">
        <v>62</v>
      </c>
      <c r="J8458" s="3">
        <v>143</v>
      </c>
      <c r="K8458" s="3">
        <v>100</v>
      </c>
      <c r="L8458" s="26">
        <v>32</v>
      </c>
    </row>
    <row r="8459" spans="3:12" x14ac:dyDescent="0.2">
      <c r="D8459" s="200"/>
      <c r="E8459" s="4" t="s">
        <v>27</v>
      </c>
      <c r="F8459" s="5"/>
      <c r="G8459" s="6">
        <v>378</v>
      </c>
      <c r="H8459" s="8">
        <v>7</v>
      </c>
      <c r="I8459" s="1">
        <v>68</v>
      </c>
      <c r="J8459" s="1">
        <v>184</v>
      </c>
      <c r="K8459" s="1">
        <v>86</v>
      </c>
      <c r="L8459" s="9">
        <v>33</v>
      </c>
    </row>
    <row r="8460" spans="3:12" x14ac:dyDescent="0.2">
      <c r="D8460" s="200"/>
      <c r="E8460" s="4" t="s">
        <v>28</v>
      </c>
      <c r="F8460" s="5"/>
      <c r="G8460" s="6">
        <v>372</v>
      </c>
      <c r="H8460" s="8">
        <v>11</v>
      </c>
      <c r="I8460" s="1">
        <v>50</v>
      </c>
      <c r="J8460" s="1">
        <v>147</v>
      </c>
      <c r="K8460" s="1">
        <v>126</v>
      </c>
      <c r="L8460" s="9">
        <v>38</v>
      </c>
    </row>
    <row r="8461" spans="3:12" x14ac:dyDescent="0.2">
      <c r="D8461" s="200"/>
      <c r="E8461" s="4" t="s">
        <v>29</v>
      </c>
      <c r="F8461" s="5"/>
      <c r="G8461" s="6">
        <v>102</v>
      </c>
      <c r="H8461" s="8">
        <v>3</v>
      </c>
      <c r="I8461" s="1">
        <v>15</v>
      </c>
      <c r="J8461" s="1">
        <v>48</v>
      </c>
      <c r="K8461" s="1">
        <v>27</v>
      </c>
      <c r="L8461" s="9">
        <v>9</v>
      </c>
    </row>
    <row r="8462" spans="3:12" x14ac:dyDescent="0.2">
      <c r="D8462" s="199" t="s">
        <v>30</v>
      </c>
      <c r="E8462" s="22" t="s">
        <v>31</v>
      </c>
      <c r="F8462" s="21"/>
      <c r="G8462" s="19">
        <v>592</v>
      </c>
      <c r="H8462" s="27">
        <v>16</v>
      </c>
      <c r="I8462" s="3">
        <v>87</v>
      </c>
      <c r="J8462" s="3">
        <v>259</v>
      </c>
      <c r="K8462" s="3">
        <v>171</v>
      </c>
      <c r="L8462" s="26">
        <v>59</v>
      </c>
    </row>
    <row r="8463" spans="3:12" x14ac:dyDescent="0.2">
      <c r="D8463" s="200"/>
      <c r="E8463" s="4" t="s">
        <v>32</v>
      </c>
      <c r="F8463" s="5"/>
      <c r="G8463" s="6">
        <v>608</v>
      </c>
      <c r="H8463" s="8">
        <v>16</v>
      </c>
      <c r="I8463" s="1">
        <v>108</v>
      </c>
      <c r="J8463" s="1">
        <v>263</v>
      </c>
      <c r="K8463" s="1">
        <v>168</v>
      </c>
      <c r="L8463" s="9">
        <v>53</v>
      </c>
    </row>
    <row r="8464" spans="3:12" x14ac:dyDescent="0.2">
      <c r="D8464" s="199" t="s">
        <v>33</v>
      </c>
      <c r="E8464" s="22" t="s">
        <v>34</v>
      </c>
      <c r="F8464" s="21"/>
      <c r="G8464" s="19">
        <v>74</v>
      </c>
      <c r="H8464" s="27">
        <v>0</v>
      </c>
      <c r="I8464" s="3">
        <v>6</v>
      </c>
      <c r="J8464" s="3">
        <v>33</v>
      </c>
      <c r="K8464" s="3">
        <v>23</v>
      </c>
      <c r="L8464" s="26">
        <v>12</v>
      </c>
    </row>
    <row r="8465" spans="2:12" x14ac:dyDescent="0.2">
      <c r="D8465" s="200"/>
      <c r="E8465" s="4" t="s">
        <v>35</v>
      </c>
      <c r="F8465" s="5"/>
      <c r="G8465" s="6">
        <v>148</v>
      </c>
      <c r="H8465" s="8">
        <v>5</v>
      </c>
      <c r="I8465" s="1">
        <v>12</v>
      </c>
      <c r="J8465" s="1">
        <v>65</v>
      </c>
      <c r="K8465" s="1">
        <v>55</v>
      </c>
      <c r="L8465" s="9">
        <v>11</v>
      </c>
    </row>
    <row r="8466" spans="2:12" x14ac:dyDescent="0.2">
      <c r="D8466" s="200"/>
      <c r="E8466" s="4" t="s">
        <v>36</v>
      </c>
      <c r="F8466" s="5"/>
      <c r="G8466" s="6">
        <v>187</v>
      </c>
      <c r="H8466" s="8">
        <v>5</v>
      </c>
      <c r="I8466" s="1">
        <v>28</v>
      </c>
      <c r="J8466" s="1">
        <v>63</v>
      </c>
      <c r="K8466" s="1">
        <v>80</v>
      </c>
      <c r="L8466" s="9">
        <v>11</v>
      </c>
    </row>
    <row r="8467" spans="2:12" x14ac:dyDescent="0.2">
      <c r="D8467" s="200"/>
      <c r="E8467" s="4" t="s">
        <v>37</v>
      </c>
      <c r="F8467" s="5"/>
      <c r="G8467" s="6">
        <v>221</v>
      </c>
      <c r="H8467" s="8">
        <v>6</v>
      </c>
      <c r="I8467" s="1">
        <v>38</v>
      </c>
      <c r="J8467" s="1">
        <v>108</v>
      </c>
      <c r="K8467" s="1">
        <v>58</v>
      </c>
      <c r="L8467" s="9">
        <v>11</v>
      </c>
    </row>
    <row r="8468" spans="2:12" x14ac:dyDescent="0.2">
      <c r="D8468" s="200"/>
      <c r="E8468" s="4" t="s">
        <v>38</v>
      </c>
      <c r="F8468" s="5"/>
      <c r="G8468" s="6">
        <v>186</v>
      </c>
      <c r="H8468" s="8">
        <v>4</v>
      </c>
      <c r="I8468" s="1">
        <v>33</v>
      </c>
      <c r="J8468" s="1">
        <v>85</v>
      </c>
      <c r="K8468" s="1">
        <v>46</v>
      </c>
      <c r="L8468" s="9">
        <v>18</v>
      </c>
    </row>
    <row r="8469" spans="2:12" x14ac:dyDescent="0.2">
      <c r="D8469" s="200"/>
      <c r="E8469" s="4" t="s">
        <v>39</v>
      </c>
      <c r="F8469" s="5"/>
      <c r="G8469" s="6">
        <v>223</v>
      </c>
      <c r="H8469" s="8">
        <v>9</v>
      </c>
      <c r="I8469" s="1">
        <v>42</v>
      </c>
      <c r="J8469" s="1">
        <v>97</v>
      </c>
      <c r="K8469" s="1">
        <v>47</v>
      </c>
      <c r="L8469" s="9">
        <v>28</v>
      </c>
    </row>
    <row r="8470" spans="2:12" x14ac:dyDescent="0.2">
      <c r="D8470" s="201"/>
      <c r="E8470" s="57" t="s">
        <v>40</v>
      </c>
      <c r="F8470" s="59"/>
      <c r="G8470" s="55">
        <v>161</v>
      </c>
      <c r="H8470" s="77">
        <v>3</v>
      </c>
      <c r="I8470" s="32">
        <v>36</v>
      </c>
      <c r="J8470" s="32">
        <v>71</v>
      </c>
      <c r="K8470" s="32">
        <v>30</v>
      </c>
      <c r="L8470" s="80">
        <v>21</v>
      </c>
    </row>
    <row r="8472" spans="2:12" x14ac:dyDescent="0.2">
      <c r="B8472" s="40" t="str">
        <f xml:space="preserve"> HYPERLINK("#'目次'!B356", "[350]")</f>
        <v>[350]</v>
      </c>
      <c r="C8472" s="23" t="s">
        <v>488</v>
      </c>
    </row>
    <row r="8475" spans="2:12" x14ac:dyDescent="0.2">
      <c r="C8475" s="23" t="s">
        <v>48</v>
      </c>
    </row>
    <row r="8476" spans="2:12" ht="24" x14ac:dyDescent="0.2">
      <c r="D8476" s="195"/>
      <c r="E8476" s="196"/>
      <c r="F8476" s="196"/>
      <c r="G8476" s="37" t="s">
        <v>15</v>
      </c>
      <c r="H8476" s="33" t="s">
        <v>471</v>
      </c>
      <c r="I8476" s="13" t="s">
        <v>472</v>
      </c>
      <c r="J8476" s="13" t="s">
        <v>473</v>
      </c>
      <c r="K8476" s="13" t="s">
        <v>440</v>
      </c>
      <c r="L8476" s="38" t="s">
        <v>18</v>
      </c>
    </row>
    <row r="8477" spans="2:12" x14ac:dyDescent="0.2">
      <c r="D8477" s="197"/>
      <c r="E8477" s="198"/>
      <c r="F8477" s="198"/>
      <c r="G8477" s="35"/>
      <c r="H8477" s="39"/>
      <c r="I8477" s="14"/>
      <c r="J8477" s="14"/>
      <c r="K8477" s="14"/>
      <c r="L8477" s="34"/>
    </row>
    <row r="8478" spans="2:12" x14ac:dyDescent="0.2">
      <c r="D8478" s="56"/>
      <c r="E8478" s="58" t="s">
        <v>15</v>
      </c>
      <c r="F8478" s="46"/>
      <c r="G8478" s="36">
        <v>1200</v>
      </c>
      <c r="H8478" s="17">
        <v>32</v>
      </c>
      <c r="I8478" s="17">
        <v>195</v>
      </c>
      <c r="J8478" s="17">
        <v>522</v>
      </c>
      <c r="K8478" s="17">
        <v>339</v>
      </c>
      <c r="L8478" s="47">
        <v>112</v>
      </c>
    </row>
    <row r="8479" spans="2:12" x14ac:dyDescent="0.2">
      <c r="D8479" s="199" t="s">
        <v>49</v>
      </c>
      <c r="E8479" s="22" t="s">
        <v>50</v>
      </c>
      <c r="F8479" s="21"/>
      <c r="G8479" s="19">
        <v>15</v>
      </c>
      <c r="H8479" s="27">
        <v>0</v>
      </c>
      <c r="I8479" s="3">
        <v>2</v>
      </c>
      <c r="J8479" s="3">
        <v>5</v>
      </c>
      <c r="K8479" s="3">
        <v>6</v>
      </c>
      <c r="L8479" s="26">
        <v>2</v>
      </c>
    </row>
    <row r="8480" spans="2:12" x14ac:dyDescent="0.2">
      <c r="D8480" s="200"/>
      <c r="E8480" s="4" t="s">
        <v>51</v>
      </c>
      <c r="F8480" s="5"/>
      <c r="G8480" s="6">
        <v>142</v>
      </c>
      <c r="H8480" s="8">
        <v>5</v>
      </c>
      <c r="I8480" s="1">
        <v>22</v>
      </c>
      <c r="J8480" s="1">
        <v>67</v>
      </c>
      <c r="K8480" s="1">
        <v>33</v>
      </c>
      <c r="L8480" s="9">
        <v>15</v>
      </c>
    </row>
    <row r="8481" spans="4:12" x14ac:dyDescent="0.2">
      <c r="D8481" s="200"/>
      <c r="E8481" s="4" t="s">
        <v>52</v>
      </c>
      <c r="F8481" s="5"/>
      <c r="G8481" s="6">
        <v>26</v>
      </c>
      <c r="H8481" s="8">
        <v>2</v>
      </c>
      <c r="I8481" s="1">
        <v>5</v>
      </c>
      <c r="J8481" s="1">
        <v>10</v>
      </c>
      <c r="K8481" s="1">
        <v>7</v>
      </c>
      <c r="L8481" s="9">
        <v>2</v>
      </c>
    </row>
    <row r="8482" spans="4:12" x14ac:dyDescent="0.2">
      <c r="D8482" s="200"/>
      <c r="E8482" s="4" t="s">
        <v>53</v>
      </c>
      <c r="F8482" s="5"/>
      <c r="G8482" s="6">
        <v>41</v>
      </c>
      <c r="H8482" s="8">
        <v>1</v>
      </c>
      <c r="I8482" s="1">
        <v>11</v>
      </c>
      <c r="J8482" s="1">
        <v>18</v>
      </c>
      <c r="K8482" s="1">
        <v>9</v>
      </c>
      <c r="L8482" s="9">
        <v>2</v>
      </c>
    </row>
    <row r="8483" spans="4:12" x14ac:dyDescent="0.2">
      <c r="D8483" s="200"/>
      <c r="E8483" s="4" t="s">
        <v>54</v>
      </c>
      <c r="F8483" s="5"/>
      <c r="G8483" s="6">
        <v>226</v>
      </c>
      <c r="H8483" s="8">
        <v>6</v>
      </c>
      <c r="I8483" s="1">
        <v>31</v>
      </c>
      <c r="J8483" s="1">
        <v>95</v>
      </c>
      <c r="K8483" s="1">
        <v>80</v>
      </c>
      <c r="L8483" s="9">
        <v>14</v>
      </c>
    </row>
    <row r="8484" spans="4:12" x14ac:dyDescent="0.2">
      <c r="D8484" s="200"/>
      <c r="E8484" s="4" t="s">
        <v>55</v>
      </c>
      <c r="F8484" s="5"/>
      <c r="G8484" s="6">
        <v>125</v>
      </c>
      <c r="H8484" s="8">
        <v>1</v>
      </c>
      <c r="I8484" s="1">
        <v>21</v>
      </c>
      <c r="J8484" s="1">
        <v>50</v>
      </c>
      <c r="K8484" s="1">
        <v>45</v>
      </c>
      <c r="L8484" s="9">
        <v>8</v>
      </c>
    </row>
    <row r="8485" spans="4:12" x14ac:dyDescent="0.2">
      <c r="D8485" s="200"/>
      <c r="E8485" s="4" t="s">
        <v>56</v>
      </c>
      <c r="F8485" s="5"/>
      <c r="G8485" s="6">
        <v>190</v>
      </c>
      <c r="H8485" s="8">
        <v>5</v>
      </c>
      <c r="I8485" s="1">
        <v>30</v>
      </c>
      <c r="J8485" s="1">
        <v>80</v>
      </c>
      <c r="K8485" s="1">
        <v>62</v>
      </c>
      <c r="L8485" s="9">
        <v>13</v>
      </c>
    </row>
    <row r="8486" spans="4:12" x14ac:dyDescent="0.2">
      <c r="D8486" s="200"/>
      <c r="E8486" s="4" t="s">
        <v>57</v>
      </c>
      <c r="F8486" s="5"/>
      <c r="G8486" s="6">
        <v>185</v>
      </c>
      <c r="H8486" s="8">
        <v>6</v>
      </c>
      <c r="I8486" s="1">
        <v>39</v>
      </c>
      <c r="J8486" s="1">
        <v>88</v>
      </c>
      <c r="K8486" s="1">
        <v>37</v>
      </c>
      <c r="L8486" s="9">
        <v>15</v>
      </c>
    </row>
    <row r="8487" spans="4:12" x14ac:dyDescent="0.2">
      <c r="D8487" s="200"/>
      <c r="E8487" s="4" t="s">
        <v>58</v>
      </c>
      <c r="F8487" s="5"/>
      <c r="G8487" s="6">
        <v>113</v>
      </c>
      <c r="H8487" s="8">
        <v>2</v>
      </c>
      <c r="I8487" s="1">
        <v>8</v>
      </c>
      <c r="J8487" s="1">
        <v>47</v>
      </c>
      <c r="K8487" s="1">
        <v>39</v>
      </c>
      <c r="L8487" s="9">
        <v>17</v>
      </c>
    </row>
    <row r="8488" spans="4:12" x14ac:dyDescent="0.2">
      <c r="D8488" s="200"/>
      <c r="E8488" s="4" t="s">
        <v>59</v>
      </c>
      <c r="F8488" s="5"/>
      <c r="G8488" s="6">
        <v>136</v>
      </c>
      <c r="H8488" s="8">
        <v>4</v>
      </c>
      <c r="I8488" s="1">
        <v>26</v>
      </c>
      <c r="J8488" s="1">
        <v>61</v>
      </c>
      <c r="K8488" s="1">
        <v>21</v>
      </c>
      <c r="L8488" s="9">
        <v>24</v>
      </c>
    </row>
    <row r="8489" spans="4:12" x14ac:dyDescent="0.2">
      <c r="D8489" s="199" t="s">
        <v>60</v>
      </c>
      <c r="E8489" s="22" t="s">
        <v>61</v>
      </c>
      <c r="F8489" s="21"/>
      <c r="G8489" s="19">
        <v>205</v>
      </c>
      <c r="H8489" s="27">
        <v>7</v>
      </c>
      <c r="I8489" s="3">
        <v>39</v>
      </c>
      <c r="J8489" s="3">
        <v>87</v>
      </c>
      <c r="K8489" s="3">
        <v>56</v>
      </c>
      <c r="L8489" s="26">
        <v>16</v>
      </c>
    </row>
    <row r="8490" spans="4:12" x14ac:dyDescent="0.2">
      <c r="D8490" s="200"/>
      <c r="E8490" s="4" t="s">
        <v>62</v>
      </c>
      <c r="F8490" s="5"/>
      <c r="G8490" s="6">
        <v>160</v>
      </c>
      <c r="H8490" s="8">
        <v>4</v>
      </c>
      <c r="I8490" s="1">
        <v>18</v>
      </c>
      <c r="J8490" s="1">
        <v>79</v>
      </c>
      <c r="K8490" s="1">
        <v>51</v>
      </c>
      <c r="L8490" s="9">
        <v>8</v>
      </c>
    </row>
    <row r="8491" spans="4:12" x14ac:dyDescent="0.2">
      <c r="D8491" s="200"/>
      <c r="E8491" s="4" t="s">
        <v>63</v>
      </c>
      <c r="F8491" s="5"/>
      <c r="G8491" s="6">
        <v>121</v>
      </c>
      <c r="H8491" s="8">
        <v>6</v>
      </c>
      <c r="I8491" s="1">
        <v>20</v>
      </c>
      <c r="J8491" s="1">
        <v>47</v>
      </c>
      <c r="K8491" s="1">
        <v>41</v>
      </c>
      <c r="L8491" s="9">
        <v>7</v>
      </c>
    </row>
    <row r="8492" spans="4:12" x14ac:dyDescent="0.2">
      <c r="D8492" s="200"/>
      <c r="E8492" s="4" t="s">
        <v>64</v>
      </c>
      <c r="F8492" s="5"/>
      <c r="G8492" s="6">
        <v>124</v>
      </c>
      <c r="H8492" s="8">
        <v>1</v>
      </c>
      <c r="I8492" s="1">
        <v>23</v>
      </c>
      <c r="J8492" s="1">
        <v>58</v>
      </c>
      <c r="K8492" s="1">
        <v>36</v>
      </c>
      <c r="L8492" s="9">
        <v>6</v>
      </c>
    </row>
    <row r="8493" spans="4:12" x14ac:dyDescent="0.2">
      <c r="D8493" s="200"/>
      <c r="E8493" s="4" t="s">
        <v>65</v>
      </c>
      <c r="F8493" s="5"/>
      <c r="G8493" s="6">
        <v>109</v>
      </c>
      <c r="H8493" s="8">
        <v>0</v>
      </c>
      <c r="I8493" s="1">
        <v>20</v>
      </c>
      <c r="J8493" s="1">
        <v>47</v>
      </c>
      <c r="K8493" s="1">
        <v>28</v>
      </c>
      <c r="L8493" s="9">
        <v>14</v>
      </c>
    </row>
    <row r="8494" spans="4:12" x14ac:dyDescent="0.2">
      <c r="D8494" s="200"/>
      <c r="E8494" s="4" t="s">
        <v>66</v>
      </c>
      <c r="F8494" s="5"/>
      <c r="G8494" s="6">
        <v>104</v>
      </c>
      <c r="H8494" s="8">
        <v>3</v>
      </c>
      <c r="I8494" s="1">
        <v>14</v>
      </c>
      <c r="J8494" s="1">
        <v>47</v>
      </c>
      <c r="K8494" s="1">
        <v>36</v>
      </c>
      <c r="L8494" s="9">
        <v>4</v>
      </c>
    </row>
    <row r="8495" spans="4:12" x14ac:dyDescent="0.2">
      <c r="D8495" s="200"/>
      <c r="E8495" s="4" t="s">
        <v>67</v>
      </c>
      <c r="F8495" s="5"/>
      <c r="G8495" s="6">
        <v>139</v>
      </c>
      <c r="H8495" s="8">
        <v>5</v>
      </c>
      <c r="I8495" s="1">
        <v>26</v>
      </c>
      <c r="J8495" s="1">
        <v>66</v>
      </c>
      <c r="K8495" s="1">
        <v>34</v>
      </c>
      <c r="L8495" s="9">
        <v>8</v>
      </c>
    </row>
    <row r="8496" spans="4:12" x14ac:dyDescent="0.2">
      <c r="D8496" s="200"/>
      <c r="E8496" s="4" t="s">
        <v>68</v>
      </c>
      <c r="F8496" s="5"/>
      <c r="G8496" s="6">
        <v>48</v>
      </c>
      <c r="H8496" s="8">
        <v>2</v>
      </c>
      <c r="I8496" s="1">
        <v>9</v>
      </c>
      <c r="J8496" s="1">
        <v>20</v>
      </c>
      <c r="K8496" s="1">
        <v>15</v>
      </c>
      <c r="L8496" s="9">
        <v>2</v>
      </c>
    </row>
    <row r="8497" spans="2:12" x14ac:dyDescent="0.2">
      <c r="D8497" s="200"/>
      <c r="E8497" s="4" t="s">
        <v>69</v>
      </c>
      <c r="F8497" s="5"/>
      <c r="G8497" s="6">
        <v>37</v>
      </c>
      <c r="H8497" s="8">
        <v>2</v>
      </c>
      <c r="I8497" s="1">
        <v>11</v>
      </c>
      <c r="J8497" s="1">
        <v>16</v>
      </c>
      <c r="K8497" s="1">
        <v>5</v>
      </c>
      <c r="L8497" s="9">
        <v>3</v>
      </c>
    </row>
    <row r="8498" spans="2:12" x14ac:dyDescent="0.2">
      <c r="D8498" s="93" t="s">
        <v>70</v>
      </c>
      <c r="E8498" s="89" t="s">
        <v>18</v>
      </c>
      <c r="F8498" s="92"/>
      <c r="G8498" s="94">
        <v>0</v>
      </c>
      <c r="H8498" s="122">
        <v>0</v>
      </c>
      <c r="I8498" s="63">
        <v>0</v>
      </c>
      <c r="J8498" s="63">
        <v>0</v>
      </c>
      <c r="K8498" s="63">
        <v>0</v>
      </c>
      <c r="L8498" s="121">
        <v>0</v>
      </c>
    </row>
    <row r="8500" spans="2:12" x14ac:dyDescent="0.2">
      <c r="B8500" s="40" t="str">
        <f xml:space="preserve"> HYPERLINK("#'目次'!B357", "[351]")</f>
        <v>[351]</v>
      </c>
      <c r="C8500" s="23" t="s">
        <v>488</v>
      </c>
    </row>
    <row r="8503" spans="2:12" x14ac:dyDescent="0.2">
      <c r="C8503" s="23" t="s">
        <v>73</v>
      </c>
    </row>
    <row r="8504" spans="2:12" ht="24" x14ac:dyDescent="0.2">
      <c r="D8504" s="195"/>
      <c r="E8504" s="196"/>
      <c r="F8504" s="196"/>
      <c r="G8504" s="37" t="s">
        <v>15</v>
      </c>
      <c r="H8504" s="33" t="s">
        <v>471</v>
      </c>
      <c r="I8504" s="13" t="s">
        <v>472</v>
      </c>
      <c r="J8504" s="13" t="s">
        <v>473</v>
      </c>
      <c r="K8504" s="13" t="s">
        <v>440</v>
      </c>
      <c r="L8504" s="38" t="s">
        <v>18</v>
      </c>
    </row>
    <row r="8505" spans="2:12" x14ac:dyDescent="0.2">
      <c r="D8505" s="197"/>
      <c r="E8505" s="198"/>
      <c r="F8505" s="198"/>
      <c r="G8505" s="35"/>
      <c r="H8505" s="39"/>
      <c r="I8505" s="14"/>
      <c r="J8505" s="14"/>
      <c r="K8505" s="14"/>
      <c r="L8505" s="34"/>
    </row>
    <row r="8506" spans="2:12" x14ac:dyDescent="0.2">
      <c r="D8506" s="56"/>
      <c r="E8506" s="58" t="s">
        <v>15</v>
      </c>
      <c r="F8506" s="46"/>
      <c r="G8506" s="36">
        <v>1200</v>
      </c>
      <c r="H8506" s="17">
        <v>32</v>
      </c>
      <c r="I8506" s="17">
        <v>195</v>
      </c>
      <c r="J8506" s="17">
        <v>522</v>
      </c>
      <c r="K8506" s="17">
        <v>339</v>
      </c>
      <c r="L8506" s="47">
        <v>112</v>
      </c>
    </row>
    <row r="8507" spans="2:12" x14ac:dyDescent="0.2">
      <c r="D8507" s="199" t="s">
        <v>74</v>
      </c>
      <c r="E8507" s="22" t="s">
        <v>75</v>
      </c>
      <c r="F8507" s="21"/>
      <c r="G8507" s="19">
        <v>592</v>
      </c>
      <c r="H8507" s="27">
        <v>16</v>
      </c>
      <c r="I8507" s="3">
        <v>87</v>
      </c>
      <c r="J8507" s="3">
        <v>259</v>
      </c>
      <c r="K8507" s="3">
        <v>171</v>
      </c>
      <c r="L8507" s="26">
        <v>59</v>
      </c>
    </row>
    <row r="8508" spans="2:12" x14ac:dyDescent="0.2">
      <c r="D8508" s="200"/>
      <c r="E8508" s="4" t="s">
        <v>34</v>
      </c>
      <c r="F8508" s="5"/>
      <c r="G8508" s="6">
        <v>37</v>
      </c>
      <c r="H8508" s="8">
        <v>0</v>
      </c>
      <c r="I8508" s="1">
        <v>5</v>
      </c>
      <c r="J8508" s="1">
        <v>16</v>
      </c>
      <c r="K8508" s="1">
        <v>8</v>
      </c>
      <c r="L8508" s="9">
        <v>8</v>
      </c>
    </row>
    <row r="8509" spans="2:12" x14ac:dyDescent="0.2">
      <c r="D8509" s="200"/>
      <c r="E8509" s="4" t="s">
        <v>35</v>
      </c>
      <c r="F8509" s="5"/>
      <c r="G8509" s="6">
        <v>75</v>
      </c>
      <c r="H8509" s="8">
        <v>5</v>
      </c>
      <c r="I8509" s="1">
        <v>6</v>
      </c>
      <c r="J8509" s="1">
        <v>29</v>
      </c>
      <c r="K8509" s="1">
        <v>29</v>
      </c>
      <c r="L8509" s="9">
        <v>6</v>
      </c>
    </row>
    <row r="8510" spans="2:12" x14ac:dyDescent="0.2">
      <c r="D8510" s="200"/>
      <c r="E8510" s="4" t="s">
        <v>36</v>
      </c>
      <c r="F8510" s="5"/>
      <c r="G8510" s="6">
        <v>95</v>
      </c>
      <c r="H8510" s="8">
        <v>3</v>
      </c>
      <c r="I8510" s="1">
        <v>14</v>
      </c>
      <c r="J8510" s="1">
        <v>27</v>
      </c>
      <c r="K8510" s="1">
        <v>45</v>
      </c>
      <c r="L8510" s="9">
        <v>6</v>
      </c>
    </row>
    <row r="8511" spans="2:12" x14ac:dyDescent="0.2">
      <c r="D8511" s="200"/>
      <c r="E8511" s="4" t="s">
        <v>37</v>
      </c>
      <c r="F8511" s="5"/>
      <c r="G8511" s="6">
        <v>111</v>
      </c>
      <c r="H8511" s="8">
        <v>2</v>
      </c>
      <c r="I8511" s="1">
        <v>18</v>
      </c>
      <c r="J8511" s="1">
        <v>59</v>
      </c>
      <c r="K8511" s="1">
        <v>26</v>
      </c>
      <c r="L8511" s="9">
        <v>6</v>
      </c>
    </row>
    <row r="8512" spans="2:12" x14ac:dyDescent="0.2">
      <c r="D8512" s="200"/>
      <c r="E8512" s="4" t="s">
        <v>38</v>
      </c>
      <c r="F8512" s="5"/>
      <c r="G8512" s="6">
        <v>93</v>
      </c>
      <c r="H8512" s="8">
        <v>1</v>
      </c>
      <c r="I8512" s="1">
        <v>13</v>
      </c>
      <c r="J8512" s="1">
        <v>44</v>
      </c>
      <c r="K8512" s="1">
        <v>27</v>
      </c>
      <c r="L8512" s="9">
        <v>8</v>
      </c>
    </row>
    <row r="8513" spans="2:12" x14ac:dyDescent="0.2">
      <c r="D8513" s="200"/>
      <c r="E8513" s="4" t="s">
        <v>39</v>
      </c>
      <c r="F8513" s="5"/>
      <c r="G8513" s="6">
        <v>109</v>
      </c>
      <c r="H8513" s="8">
        <v>3</v>
      </c>
      <c r="I8513" s="1">
        <v>18</v>
      </c>
      <c r="J8513" s="1">
        <v>53</v>
      </c>
      <c r="K8513" s="1">
        <v>20</v>
      </c>
      <c r="L8513" s="9">
        <v>15</v>
      </c>
    </row>
    <row r="8514" spans="2:12" x14ac:dyDescent="0.2">
      <c r="D8514" s="200"/>
      <c r="E8514" s="4" t="s">
        <v>40</v>
      </c>
      <c r="F8514" s="5"/>
      <c r="G8514" s="6">
        <v>72</v>
      </c>
      <c r="H8514" s="8">
        <v>2</v>
      </c>
      <c r="I8514" s="1">
        <v>13</v>
      </c>
      <c r="J8514" s="1">
        <v>31</v>
      </c>
      <c r="K8514" s="1">
        <v>16</v>
      </c>
      <c r="L8514" s="9">
        <v>10</v>
      </c>
    </row>
    <row r="8515" spans="2:12" x14ac:dyDescent="0.2">
      <c r="D8515" s="199" t="s">
        <v>76</v>
      </c>
      <c r="E8515" s="22" t="s">
        <v>77</v>
      </c>
      <c r="F8515" s="21"/>
      <c r="G8515" s="19">
        <v>608</v>
      </c>
      <c r="H8515" s="27">
        <v>16</v>
      </c>
      <c r="I8515" s="3">
        <v>108</v>
      </c>
      <c r="J8515" s="3">
        <v>263</v>
      </c>
      <c r="K8515" s="3">
        <v>168</v>
      </c>
      <c r="L8515" s="26">
        <v>53</v>
      </c>
    </row>
    <row r="8516" spans="2:12" x14ac:dyDescent="0.2">
      <c r="D8516" s="200"/>
      <c r="E8516" s="4" t="s">
        <v>34</v>
      </c>
      <c r="F8516" s="5"/>
      <c r="G8516" s="6">
        <v>37</v>
      </c>
      <c r="H8516" s="8">
        <v>0</v>
      </c>
      <c r="I8516" s="1">
        <v>1</v>
      </c>
      <c r="J8516" s="1">
        <v>17</v>
      </c>
      <c r="K8516" s="1">
        <v>15</v>
      </c>
      <c r="L8516" s="9">
        <v>4</v>
      </c>
    </row>
    <row r="8517" spans="2:12" x14ac:dyDescent="0.2">
      <c r="D8517" s="200"/>
      <c r="E8517" s="4" t="s">
        <v>35</v>
      </c>
      <c r="F8517" s="5"/>
      <c r="G8517" s="6">
        <v>73</v>
      </c>
      <c r="H8517" s="8">
        <v>0</v>
      </c>
      <c r="I8517" s="1">
        <v>6</v>
      </c>
      <c r="J8517" s="1">
        <v>36</v>
      </c>
      <c r="K8517" s="1">
        <v>26</v>
      </c>
      <c r="L8517" s="9">
        <v>5</v>
      </c>
    </row>
    <row r="8518" spans="2:12" x14ac:dyDescent="0.2">
      <c r="D8518" s="200"/>
      <c r="E8518" s="4" t="s">
        <v>36</v>
      </c>
      <c r="F8518" s="5"/>
      <c r="G8518" s="6">
        <v>92</v>
      </c>
      <c r="H8518" s="8">
        <v>2</v>
      </c>
      <c r="I8518" s="1">
        <v>14</v>
      </c>
      <c r="J8518" s="1">
        <v>36</v>
      </c>
      <c r="K8518" s="1">
        <v>35</v>
      </c>
      <c r="L8518" s="9">
        <v>5</v>
      </c>
    </row>
    <row r="8519" spans="2:12" x14ac:dyDescent="0.2">
      <c r="D8519" s="200"/>
      <c r="E8519" s="4" t="s">
        <v>37</v>
      </c>
      <c r="F8519" s="5"/>
      <c r="G8519" s="6">
        <v>110</v>
      </c>
      <c r="H8519" s="8">
        <v>4</v>
      </c>
      <c r="I8519" s="1">
        <v>20</v>
      </c>
      <c r="J8519" s="1">
        <v>49</v>
      </c>
      <c r="K8519" s="1">
        <v>32</v>
      </c>
      <c r="L8519" s="9">
        <v>5</v>
      </c>
    </row>
    <row r="8520" spans="2:12" x14ac:dyDescent="0.2">
      <c r="D8520" s="200"/>
      <c r="E8520" s="4" t="s">
        <v>38</v>
      </c>
      <c r="F8520" s="5"/>
      <c r="G8520" s="6">
        <v>93</v>
      </c>
      <c r="H8520" s="8">
        <v>3</v>
      </c>
      <c r="I8520" s="1">
        <v>20</v>
      </c>
      <c r="J8520" s="1">
        <v>41</v>
      </c>
      <c r="K8520" s="1">
        <v>19</v>
      </c>
      <c r="L8520" s="9">
        <v>10</v>
      </c>
    </row>
    <row r="8521" spans="2:12" x14ac:dyDescent="0.2">
      <c r="D8521" s="200"/>
      <c r="E8521" s="4" t="s">
        <v>39</v>
      </c>
      <c r="F8521" s="5"/>
      <c r="G8521" s="6">
        <v>114</v>
      </c>
      <c r="H8521" s="8">
        <v>6</v>
      </c>
      <c r="I8521" s="1">
        <v>24</v>
      </c>
      <c r="J8521" s="1">
        <v>44</v>
      </c>
      <c r="K8521" s="1">
        <v>27</v>
      </c>
      <c r="L8521" s="9">
        <v>13</v>
      </c>
    </row>
    <row r="8522" spans="2:12" x14ac:dyDescent="0.2">
      <c r="D8522" s="201"/>
      <c r="E8522" s="57" t="s">
        <v>40</v>
      </c>
      <c r="F8522" s="59"/>
      <c r="G8522" s="55">
        <v>89</v>
      </c>
      <c r="H8522" s="77">
        <v>1</v>
      </c>
      <c r="I8522" s="32">
        <v>23</v>
      </c>
      <c r="J8522" s="32">
        <v>40</v>
      </c>
      <c r="K8522" s="32">
        <v>14</v>
      </c>
      <c r="L8522" s="80">
        <v>11</v>
      </c>
    </row>
    <row r="8524" spans="2:12" x14ac:dyDescent="0.2">
      <c r="B8524" s="40" t="str">
        <f xml:space="preserve"> HYPERLINK("#'目次'!B358", "[352]")</f>
        <v>[352]</v>
      </c>
      <c r="C8524" s="23" t="s">
        <v>488</v>
      </c>
    </row>
    <row r="8527" spans="2:12" x14ac:dyDescent="0.2">
      <c r="C8527" s="23" t="s">
        <v>80</v>
      </c>
    </row>
    <row r="8528" spans="2:12" ht="24" x14ac:dyDescent="0.2">
      <c r="E8528" s="195"/>
      <c r="F8528" s="196"/>
      <c r="G8528" s="37" t="s">
        <v>15</v>
      </c>
      <c r="H8528" s="33" t="s">
        <v>471</v>
      </c>
      <c r="I8528" s="13" t="s">
        <v>472</v>
      </c>
      <c r="J8528" s="13" t="s">
        <v>473</v>
      </c>
      <c r="K8528" s="13" t="s">
        <v>440</v>
      </c>
      <c r="L8528" s="38" t="s">
        <v>18</v>
      </c>
    </row>
    <row r="8529" spans="2:12" x14ac:dyDescent="0.2">
      <c r="E8529" s="197"/>
      <c r="F8529" s="198"/>
      <c r="G8529" s="35"/>
      <c r="H8529" s="39"/>
      <c r="I8529" s="14"/>
      <c r="J8529" s="14"/>
      <c r="K8529" s="14"/>
      <c r="L8529" s="34"/>
    </row>
    <row r="8530" spans="2:12" x14ac:dyDescent="0.2">
      <c r="E8530" s="91" t="s">
        <v>15</v>
      </c>
      <c r="F8530" s="46"/>
      <c r="G8530" s="36">
        <v>1200</v>
      </c>
      <c r="H8530" s="17">
        <v>32</v>
      </c>
      <c r="I8530" s="17">
        <v>195</v>
      </c>
      <c r="J8530" s="17">
        <v>522</v>
      </c>
      <c r="K8530" s="17">
        <v>339</v>
      </c>
      <c r="L8530" s="47">
        <v>112</v>
      </c>
    </row>
    <row r="8531" spans="2:12" x14ac:dyDescent="0.2">
      <c r="E8531" s="4" t="s">
        <v>81</v>
      </c>
      <c r="F8531" s="5"/>
      <c r="G8531" s="19">
        <v>48</v>
      </c>
      <c r="H8531" s="27">
        <v>2</v>
      </c>
      <c r="I8531" s="3">
        <v>7</v>
      </c>
      <c r="J8531" s="3">
        <v>21</v>
      </c>
      <c r="K8531" s="3">
        <v>13</v>
      </c>
      <c r="L8531" s="26">
        <v>5</v>
      </c>
    </row>
    <row r="8532" spans="2:12" x14ac:dyDescent="0.2">
      <c r="E8532" s="4" t="s">
        <v>82</v>
      </c>
      <c r="F8532" s="5"/>
      <c r="G8532" s="6">
        <v>84</v>
      </c>
      <c r="H8532" s="8">
        <v>1</v>
      </c>
      <c r="I8532" s="1">
        <v>9</v>
      </c>
      <c r="J8532" s="1">
        <v>24</v>
      </c>
      <c r="K8532" s="1">
        <v>39</v>
      </c>
      <c r="L8532" s="9">
        <v>11</v>
      </c>
    </row>
    <row r="8533" spans="2:12" x14ac:dyDescent="0.2">
      <c r="E8533" s="4" t="s">
        <v>83</v>
      </c>
      <c r="F8533" s="5"/>
      <c r="G8533" s="6">
        <v>462</v>
      </c>
      <c r="H8533" s="8">
        <v>11</v>
      </c>
      <c r="I8533" s="1">
        <v>76</v>
      </c>
      <c r="J8533" s="1">
        <v>206</v>
      </c>
      <c r="K8533" s="1">
        <v>128</v>
      </c>
      <c r="L8533" s="9">
        <v>41</v>
      </c>
    </row>
    <row r="8534" spans="2:12" x14ac:dyDescent="0.2">
      <c r="E8534" s="4" t="s">
        <v>84</v>
      </c>
      <c r="F8534" s="5"/>
      <c r="G8534" s="6">
        <v>30</v>
      </c>
      <c r="H8534" s="8">
        <v>0</v>
      </c>
      <c r="I8534" s="1">
        <v>3</v>
      </c>
      <c r="J8534" s="1">
        <v>16</v>
      </c>
      <c r="K8534" s="1">
        <v>9</v>
      </c>
      <c r="L8534" s="9">
        <v>2</v>
      </c>
    </row>
    <row r="8535" spans="2:12" x14ac:dyDescent="0.2">
      <c r="E8535" s="4" t="s">
        <v>85</v>
      </c>
      <c r="F8535" s="5"/>
      <c r="G8535" s="6">
        <v>144</v>
      </c>
      <c r="H8535" s="8">
        <v>5</v>
      </c>
      <c r="I8535" s="1">
        <v>24</v>
      </c>
      <c r="J8535" s="1">
        <v>60</v>
      </c>
      <c r="K8535" s="1">
        <v>39</v>
      </c>
      <c r="L8535" s="9">
        <v>16</v>
      </c>
    </row>
    <row r="8536" spans="2:12" x14ac:dyDescent="0.2">
      <c r="E8536" s="4" t="s">
        <v>86</v>
      </c>
      <c r="F8536" s="5"/>
      <c r="G8536" s="6">
        <v>192</v>
      </c>
      <c r="H8536" s="8">
        <v>6</v>
      </c>
      <c r="I8536" s="1">
        <v>37</v>
      </c>
      <c r="J8536" s="1">
        <v>92</v>
      </c>
      <c r="K8536" s="1">
        <v>44</v>
      </c>
      <c r="L8536" s="9">
        <v>13</v>
      </c>
    </row>
    <row r="8537" spans="2:12" x14ac:dyDescent="0.2">
      <c r="E8537" s="4" t="s">
        <v>87</v>
      </c>
      <c r="F8537" s="5"/>
      <c r="G8537" s="6">
        <v>72</v>
      </c>
      <c r="H8537" s="8">
        <v>3</v>
      </c>
      <c r="I8537" s="1">
        <v>12</v>
      </c>
      <c r="J8537" s="1">
        <v>35</v>
      </c>
      <c r="K8537" s="1">
        <v>14</v>
      </c>
      <c r="L8537" s="9">
        <v>8</v>
      </c>
    </row>
    <row r="8538" spans="2:12" x14ac:dyDescent="0.2">
      <c r="E8538" s="4" t="s">
        <v>88</v>
      </c>
      <c r="F8538" s="5"/>
      <c r="G8538" s="6">
        <v>36</v>
      </c>
      <c r="H8538" s="8">
        <v>1</v>
      </c>
      <c r="I8538" s="1">
        <v>7</v>
      </c>
      <c r="J8538" s="1">
        <v>15</v>
      </c>
      <c r="K8538" s="1">
        <v>10</v>
      </c>
      <c r="L8538" s="9">
        <v>3</v>
      </c>
    </row>
    <row r="8539" spans="2:12" x14ac:dyDescent="0.2">
      <c r="E8539" s="4" t="s">
        <v>89</v>
      </c>
      <c r="F8539" s="5"/>
      <c r="G8539" s="6">
        <v>66</v>
      </c>
      <c r="H8539" s="8">
        <v>2</v>
      </c>
      <c r="I8539" s="1">
        <v>12</v>
      </c>
      <c r="J8539" s="1">
        <v>26</v>
      </c>
      <c r="K8539" s="1">
        <v>17</v>
      </c>
      <c r="L8539" s="9">
        <v>9</v>
      </c>
    </row>
    <row r="8540" spans="2:12" x14ac:dyDescent="0.2">
      <c r="E8540" s="4" t="s">
        <v>90</v>
      </c>
      <c r="F8540" s="5"/>
      <c r="G8540" s="6">
        <v>54</v>
      </c>
      <c r="H8540" s="8">
        <v>1</v>
      </c>
      <c r="I8540" s="1">
        <v>7</v>
      </c>
      <c r="J8540" s="1">
        <v>21</v>
      </c>
      <c r="K8540" s="1">
        <v>21</v>
      </c>
      <c r="L8540" s="9">
        <v>4</v>
      </c>
    </row>
    <row r="8541" spans="2:12" x14ac:dyDescent="0.2">
      <c r="E8541" s="57" t="s">
        <v>91</v>
      </c>
      <c r="F8541" s="59"/>
      <c r="G8541" s="55">
        <v>12</v>
      </c>
      <c r="H8541" s="77">
        <v>0</v>
      </c>
      <c r="I8541" s="32">
        <v>1</v>
      </c>
      <c r="J8541" s="32">
        <v>6</v>
      </c>
      <c r="K8541" s="32">
        <v>5</v>
      </c>
      <c r="L8541" s="80">
        <v>0</v>
      </c>
    </row>
    <row r="8543" spans="2:12" x14ac:dyDescent="0.2">
      <c r="B8543" s="40" t="str">
        <f xml:space="preserve"> HYPERLINK("#'目次'!B359", "[353]")</f>
        <v>[353]</v>
      </c>
      <c r="C8543" s="23" t="s">
        <v>491</v>
      </c>
    </row>
    <row r="8546" spans="3:12" x14ac:dyDescent="0.2">
      <c r="C8546" s="23" t="s">
        <v>14</v>
      </c>
    </row>
    <row r="8547" spans="3:12" ht="24" x14ac:dyDescent="0.2">
      <c r="D8547" s="195"/>
      <c r="E8547" s="196"/>
      <c r="F8547" s="196"/>
      <c r="G8547" s="37" t="s">
        <v>15</v>
      </c>
      <c r="H8547" s="33" t="s">
        <v>471</v>
      </c>
      <c r="I8547" s="13" t="s">
        <v>472</v>
      </c>
      <c r="J8547" s="13" t="s">
        <v>473</v>
      </c>
      <c r="K8547" s="13" t="s">
        <v>440</v>
      </c>
      <c r="L8547" s="38" t="s">
        <v>18</v>
      </c>
    </row>
    <row r="8548" spans="3:12" x14ac:dyDescent="0.2">
      <c r="D8548" s="197"/>
      <c r="E8548" s="198"/>
      <c r="F8548" s="198"/>
      <c r="G8548" s="35"/>
      <c r="H8548" s="39"/>
      <c r="I8548" s="14"/>
      <c r="J8548" s="14"/>
      <c r="K8548" s="14"/>
      <c r="L8548" s="34"/>
    </row>
    <row r="8549" spans="3:12" x14ac:dyDescent="0.2">
      <c r="D8549" s="56"/>
      <c r="E8549" s="58" t="s">
        <v>15</v>
      </c>
      <c r="F8549" s="46"/>
      <c r="G8549" s="36">
        <v>1200</v>
      </c>
      <c r="H8549" s="17">
        <v>26</v>
      </c>
      <c r="I8549" s="17">
        <v>99</v>
      </c>
      <c r="J8549" s="17">
        <v>592</v>
      </c>
      <c r="K8549" s="17">
        <v>370</v>
      </c>
      <c r="L8549" s="47">
        <v>113</v>
      </c>
    </row>
    <row r="8550" spans="3:12" x14ac:dyDescent="0.2">
      <c r="D8550" s="199" t="s">
        <v>19</v>
      </c>
      <c r="E8550" s="22" t="s">
        <v>20</v>
      </c>
      <c r="F8550" s="21"/>
      <c r="G8550" s="19">
        <v>132</v>
      </c>
      <c r="H8550" s="27">
        <v>3</v>
      </c>
      <c r="I8550" s="3">
        <v>6</v>
      </c>
      <c r="J8550" s="3">
        <v>51</v>
      </c>
      <c r="K8550" s="3">
        <v>56</v>
      </c>
      <c r="L8550" s="26">
        <v>16</v>
      </c>
    </row>
    <row r="8551" spans="3:12" x14ac:dyDescent="0.2">
      <c r="D8551" s="200"/>
      <c r="E8551" s="4" t="s">
        <v>21</v>
      </c>
      <c r="F8551" s="5"/>
      <c r="G8551" s="6">
        <v>444</v>
      </c>
      <c r="H8551" s="8">
        <v>7</v>
      </c>
      <c r="I8551" s="1">
        <v>39</v>
      </c>
      <c r="J8551" s="1">
        <v>225</v>
      </c>
      <c r="K8551" s="1">
        <v>134</v>
      </c>
      <c r="L8551" s="9">
        <v>39</v>
      </c>
    </row>
    <row r="8552" spans="3:12" x14ac:dyDescent="0.2">
      <c r="D8552" s="200"/>
      <c r="E8552" s="4" t="s">
        <v>22</v>
      </c>
      <c r="F8552" s="5"/>
      <c r="G8552" s="6">
        <v>192</v>
      </c>
      <c r="H8552" s="8">
        <v>4</v>
      </c>
      <c r="I8552" s="1">
        <v>19</v>
      </c>
      <c r="J8552" s="1">
        <v>91</v>
      </c>
      <c r="K8552" s="1">
        <v>56</v>
      </c>
      <c r="L8552" s="9">
        <v>22</v>
      </c>
    </row>
    <row r="8553" spans="3:12" x14ac:dyDescent="0.2">
      <c r="D8553" s="200"/>
      <c r="E8553" s="4" t="s">
        <v>23</v>
      </c>
      <c r="F8553" s="5"/>
      <c r="G8553" s="6">
        <v>192</v>
      </c>
      <c r="H8553" s="8">
        <v>7</v>
      </c>
      <c r="I8553" s="1">
        <v>16</v>
      </c>
      <c r="J8553" s="1">
        <v>101</v>
      </c>
      <c r="K8553" s="1">
        <v>55</v>
      </c>
      <c r="L8553" s="9">
        <v>13</v>
      </c>
    </row>
    <row r="8554" spans="3:12" x14ac:dyDescent="0.2">
      <c r="D8554" s="200"/>
      <c r="E8554" s="4" t="s">
        <v>24</v>
      </c>
      <c r="F8554" s="5"/>
      <c r="G8554" s="6">
        <v>240</v>
      </c>
      <c r="H8554" s="8">
        <v>5</v>
      </c>
      <c r="I8554" s="1">
        <v>19</v>
      </c>
      <c r="J8554" s="1">
        <v>124</v>
      </c>
      <c r="K8554" s="1">
        <v>69</v>
      </c>
      <c r="L8554" s="9">
        <v>23</v>
      </c>
    </row>
    <row r="8555" spans="3:12" x14ac:dyDescent="0.2">
      <c r="D8555" s="199" t="s">
        <v>25</v>
      </c>
      <c r="E8555" s="22" t="s">
        <v>26</v>
      </c>
      <c r="F8555" s="21"/>
      <c r="G8555" s="19">
        <v>348</v>
      </c>
      <c r="H8555" s="27">
        <v>12</v>
      </c>
      <c r="I8555" s="3">
        <v>28</v>
      </c>
      <c r="J8555" s="3">
        <v>173</v>
      </c>
      <c r="K8555" s="3">
        <v>105</v>
      </c>
      <c r="L8555" s="26">
        <v>30</v>
      </c>
    </row>
    <row r="8556" spans="3:12" x14ac:dyDescent="0.2">
      <c r="D8556" s="200"/>
      <c r="E8556" s="4" t="s">
        <v>27</v>
      </c>
      <c r="F8556" s="5"/>
      <c r="G8556" s="6">
        <v>378</v>
      </c>
      <c r="H8556" s="8">
        <v>4</v>
      </c>
      <c r="I8556" s="1">
        <v>35</v>
      </c>
      <c r="J8556" s="1">
        <v>202</v>
      </c>
      <c r="K8556" s="1">
        <v>102</v>
      </c>
      <c r="L8556" s="9">
        <v>35</v>
      </c>
    </row>
    <row r="8557" spans="3:12" x14ac:dyDescent="0.2">
      <c r="D8557" s="200"/>
      <c r="E8557" s="4" t="s">
        <v>28</v>
      </c>
      <c r="F8557" s="5"/>
      <c r="G8557" s="6">
        <v>372</v>
      </c>
      <c r="H8557" s="8">
        <v>5</v>
      </c>
      <c r="I8557" s="1">
        <v>32</v>
      </c>
      <c r="J8557" s="1">
        <v>163</v>
      </c>
      <c r="K8557" s="1">
        <v>134</v>
      </c>
      <c r="L8557" s="9">
        <v>38</v>
      </c>
    </row>
    <row r="8558" spans="3:12" x14ac:dyDescent="0.2">
      <c r="D8558" s="200"/>
      <c r="E8558" s="4" t="s">
        <v>29</v>
      </c>
      <c r="F8558" s="5"/>
      <c r="G8558" s="6">
        <v>102</v>
      </c>
      <c r="H8558" s="8">
        <v>5</v>
      </c>
      <c r="I8558" s="1">
        <v>4</v>
      </c>
      <c r="J8558" s="1">
        <v>54</v>
      </c>
      <c r="K8558" s="1">
        <v>29</v>
      </c>
      <c r="L8558" s="9">
        <v>10</v>
      </c>
    </row>
    <row r="8559" spans="3:12" x14ac:dyDescent="0.2">
      <c r="D8559" s="199" t="s">
        <v>30</v>
      </c>
      <c r="E8559" s="22" t="s">
        <v>31</v>
      </c>
      <c r="F8559" s="21"/>
      <c r="G8559" s="19">
        <v>592</v>
      </c>
      <c r="H8559" s="27">
        <v>15</v>
      </c>
      <c r="I8559" s="3">
        <v>45</v>
      </c>
      <c r="J8559" s="3">
        <v>285</v>
      </c>
      <c r="K8559" s="3">
        <v>186</v>
      </c>
      <c r="L8559" s="26">
        <v>61</v>
      </c>
    </row>
    <row r="8560" spans="3:12" x14ac:dyDescent="0.2">
      <c r="D8560" s="200"/>
      <c r="E8560" s="4" t="s">
        <v>32</v>
      </c>
      <c r="F8560" s="5"/>
      <c r="G8560" s="6">
        <v>608</v>
      </c>
      <c r="H8560" s="8">
        <v>11</v>
      </c>
      <c r="I8560" s="1">
        <v>54</v>
      </c>
      <c r="J8560" s="1">
        <v>307</v>
      </c>
      <c r="K8560" s="1">
        <v>184</v>
      </c>
      <c r="L8560" s="9">
        <v>52</v>
      </c>
    </row>
    <row r="8561" spans="2:12" x14ac:dyDescent="0.2">
      <c r="D8561" s="199" t="s">
        <v>33</v>
      </c>
      <c r="E8561" s="22" t="s">
        <v>34</v>
      </c>
      <c r="F8561" s="21"/>
      <c r="G8561" s="19">
        <v>74</v>
      </c>
      <c r="H8561" s="27">
        <v>0</v>
      </c>
      <c r="I8561" s="3">
        <v>5</v>
      </c>
      <c r="J8561" s="3">
        <v>31</v>
      </c>
      <c r="K8561" s="3">
        <v>26</v>
      </c>
      <c r="L8561" s="26">
        <v>12</v>
      </c>
    </row>
    <row r="8562" spans="2:12" x14ac:dyDescent="0.2">
      <c r="D8562" s="200"/>
      <c r="E8562" s="4" t="s">
        <v>35</v>
      </c>
      <c r="F8562" s="5"/>
      <c r="G8562" s="6">
        <v>148</v>
      </c>
      <c r="H8562" s="8">
        <v>4</v>
      </c>
      <c r="I8562" s="1">
        <v>10</v>
      </c>
      <c r="J8562" s="1">
        <v>59</v>
      </c>
      <c r="K8562" s="1">
        <v>63</v>
      </c>
      <c r="L8562" s="9">
        <v>12</v>
      </c>
    </row>
    <row r="8563" spans="2:12" x14ac:dyDescent="0.2">
      <c r="D8563" s="200"/>
      <c r="E8563" s="4" t="s">
        <v>36</v>
      </c>
      <c r="F8563" s="5"/>
      <c r="G8563" s="6">
        <v>187</v>
      </c>
      <c r="H8563" s="8">
        <v>8</v>
      </c>
      <c r="I8563" s="1">
        <v>15</v>
      </c>
      <c r="J8563" s="1">
        <v>73</v>
      </c>
      <c r="K8563" s="1">
        <v>80</v>
      </c>
      <c r="L8563" s="9">
        <v>11</v>
      </c>
    </row>
    <row r="8564" spans="2:12" x14ac:dyDescent="0.2">
      <c r="D8564" s="200"/>
      <c r="E8564" s="4" t="s">
        <v>37</v>
      </c>
      <c r="F8564" s="5"/>
      <c r="G8564" s="6">
        <v>221</v>
      </c>
      <c r="H8564" s="8">
        <v>1</v>
      </c>
      <c r="I8564" s="1">
        <v>20</v>
      </c>
      <c r="J8564" s="1">
        <v>124</v>
      </c>
      <c r="K8564" s="1">
        <v>65</v>
      </c>
      <c r="L8564" s="9">
        <v>11</v>
      </c>
    </row>
    <row r="8565" spans="2:12" x14ac:dyDescent="0.2">
      <c r="D8565" s="200"/>
      <c r="E8565" s="4" t="s">
        <v>38</v>
      </c>
      <c r="F8565" s="5"/>
      <c r="G8565" s="6">
        <v>186</v>
      </c>
      <c r="H8565" s="8">
        <v>6</v>
      </c>
      <c r="I8565" s="1">
        <v>18</v>
      </c>
      <c r="J8565" s="1">
        <v>96</v>
      </c>
      <c r="K8565" s="1">
        <v>49</v>
      </c>
      <c r="L8565" s="9">
        <v>17</v>
      </c>
    </row>
    <row r="8566" spans="2:12" x14ac:dyDescent="0.2">
      <c r="D8566" s="200"/>
      <c r="E8566" s="4" t="s">
        <v>39</v>
      </c>
      <c r="F8566" s="5"/>
      <c r="G8566" s="6">
        <v>223</v>
      </c>
      <c r="H8566" s="8">
        <v>5</v>
      </c>
      <c r="I8566" s="1">
        <v>17</v>
      </c>
      <c r="J8566" s="1">
        <v>120</v>
      </c>
      <c r="K8566" s="1">
        <v>54</v>
      </c>
      <c r="L8566" s="9">
        <v>27</v>
      </c>
    </row>
    <row r="8567" spans="2:12" x14ac:dyDescent="0.2">
      <c r="D8567" s="201"/>
      <c r="E8567" s="57" t="s">
        <v>40</v>
      </c>
      <c r="F8567" s="59"/>
      <c r="G8567" s="55">
        <v>161</v>
      </c>
      <c r="H8567" s="77">
        <v>2</v>
      </c>
      <c r="I8567" s="32">
        <v>14</v>
      </c>
      <c r="J8567" s="32">
        <v>89</v>
      </c>
      <c r="K8567" s="32">
        <v>33</v>
      </c>
      <c r="L8567" s="80">
        <v>23</v>
      </c>
    </row>
    <row r="8569" spans="2:12" x14ac:dyDescent="0.2">
      <c r="B8569" s="40" t="str">
        <f xml:space="preserve"> HYPERLINK("#'目次'!B360", "[354]")</f>
        <v>[354]</v>
      </c>
      <c r="C8569" s="23" t="s">
        <v>491</v>
      </c>
    </row>
    <row r="8572" spans="2:12" x14ac:dyDescent="0.2">
      <c r="C8572" s="23" t="s">
        <v>48</v>
      </c>
    </row>
    <row r="8573" spans="2:12" ht="24" x14ac:dyDescent="0.2">
      <c r="D8573" s="195"/>
      <c r="E8573" s="196"/>
      <c r="F8573" s="196"/>
      <c r="G8573" s="37" t="s">
        <v>15</v>
      </c>
      <c r="H8573" s="33" t="s">
        <v>471</v>
      </c>
      <c r="I8573" s="13" t="s">
        <v>472</v>
      </c>
      <c r="J8573" s="13" t="s">
        <v>473</v>
      </c>
      <c r="K8573" s="13" t="s">
        <v>440</v>
      </c>
      <c r="L8573" s="38" t="s">
        <v>18</v>
      </c>
    </row>
    <row r="8574" spans="2:12" x14ac:dyDescent="0.2">
      <c r="D8574" s="197"/>
      <c r="E8574" s="198"/>
      <c r="F8574" s="198"/>
      <c r="G8574" s="35"/>
      <c r="H8574" s="39"/>
      <c r="I8574" s="14"/>
      <c r="J8574" s="14"/>
      <c r="K8574" s="14"/>
      <c r="L8574" s="34"/>
    </row>
    <row r="8575" spans="2:12" x14ac:dyDescent="0.2">
      <c r="D8575" s="56"/>
      <c r="E8575" s="58" t="s">
        <v>15</v>
      </c>
      <c r="F8575" s="46"/>
      <c r="G8575" s="36">
        <v>1200</v>
      </c>
      <c r="H8575" s="17">
        <v>26</v>
      </c>
      <c r="I8575" s="17">
        <v>99</v>
      </c>
      <c r="J8575" s="17">
        <v>592</v>
      </c>
      <c r="K8575" s="17">
        <v>370</v>
      </c>
      <c r="L8575" s="47">
        <v>113</v>
      </c>
    </row>
    <row r="8576" spans="2:12" x14ac:dyDescent="0.2">
      <c r="D8576" s="199" t="s">
        <v>49</v>
      </c>
      <c r="E8576" s="22" t="s">
        <v>50</v>
      </c>
      <c r="F8576" s="21"/>
      <c r="G8576" s="19">
        <v>15</v>
      </c>
      <c r="H8576" s="27">
        <v>0</v>
      </c>
      <c r="I8576" s="3">
        <v>0</v>
      </c>
      <c r="J8576" s="3">
        <v>7</v>
      </c>
      <c r="K8576" s="3">
        <v>6</v>
      </c>
      <c r="L8576" s="26">
        <v>2</v>
      </c>
    </row>
    <row r="8577" spans="4:12" x14ac:dyDescent="0.2">
      <c r="D8577" s="200"/>
      <c r="E8577" s="4" t="s">
        <v>51</v>
      </c>
      <c r="F8577" s="5"/>
      <c r="G8577" s="6">
        <v>142</v>
      </c>
      <c r="H8577" s="8">
        <v>6</v>
      </c>
      <c r="I8577" s="1">
        <v>13</v>
      </c>
      <c r="J8577" s="1">
        <v>71</v>
      </c>
      <c r="K8577" s="1">
        <v>37</v>
      </c>
      <c r="L8577" s="9">
        <v>15</v>
      </c>
    </row>
    <row r="8578" spans="4:12" x14ac:dyDescent="0.2">
      <c r="D8578" s="200"/>
      <c r="E8578" s="4" t="s">
        <v>52</v>
      </c>
      <c r="F8578" s="5"/>
      <c r="G8578" s="6">
        <v>26</v>
      </c>
      <c r="H8578" s="8">
        <v>2</v>
      </c>
      <c r="I8578" s="1">
        <v>2</v>
      </c>
      <c r="J8578" s="1">
        <v>13</v>
      </c>
      <c r="K8578" s="1">
        <v>7</v>
      </c>
      <c r="L8578" s="9">
        <v>2</v>
      </c>
    </row>
    <row r="8579" spans="4:12" x14ac:dyDescent="0.2">
      <c r="D8579" s="200"/>
      <c r="E8579" s="4" t="s">
        <v>53</v>
      </c>
      <c r="F8579" s="5"/>
      <c r="G8579" s="6">
        <v>41</v>
      </c>
      <c r="H8579" s="8">
        <v>0</v>
      </c>
      <c r="I8579" s="1">
        <v>3</v>
      </c>
      <c r="J8579" s="1">
        <v>25</v>
      </c>
      <c r="K8579" s="1">
        <v>11</v>
      </c>
      <c r="L8579" s="9">
        <v>2</v>
      </c>
    </row>
    <row r="8580" spans="4:12" x14ac:dyDescent="0.2">
      <c r="D8580" s="200"/>
      <c r="E8580" s="4" t="s">
        <v>54</v>
      </c>
      <c r="F8580" s="5"/>
      <c r="G8580" s="6">
        <v>226</v>
      </c>
      <c r="H8580" s="8">
        <v>6</v>
      </c>
      <c r="I8580" s="1">
        <v>19</v>
      </c>
      <c r="J8580" s="1">
        <v>104</v>
      </c>
      <c r="K8580" s="1">
        <v>83</v>
      </c>
      <c r="L8580" s="9">
        <v>14</v>
      </c>
    </row>
    <row r="8581" spans="4:12" x14ac:dyDescent="0.2">
      <c r="D8581" s="200"/>
      <c r="E8581" s="4" t="s">
        <v>55</v>
      </c>
      <c r="F8581" s="5"/>
      <c r="G8581" s="6">
        <v>125</v>
      </c>
      <c r="H8581" s="8">
        <v>1</v>
      </c>
      <c r="I8581" s="1">
        <v>15</v>
      </c>
      <c r="J8581" s="1">
        <v>50</v>
      </c>
      <c r="K8581" s="1">
        <v>50</v>
      </c>
      <c r="L8581" s="9">
        <v>9</v>
      </c>
    </row>
    <row r="8582" spans="4:12" x14ac:dyDescent="0.2">
      <c r="D8582" s="200"/>
      <c r="E8582" s="4" t="s">
        <v>56</v>
      </c>
      <c r="F8582" s="5"/>
      <c r="G8582" s="6">
        <v>190</v>
      </c>
      <c r="H8582" s="8">
        <v>6</v>
      </c>
      <c r="I8582" s="1">
        <v>13</v>
      </c>
      <c r="J8582" s="1">
        <v>92</v>
      </c>
      <c r="K8582" s="1">
        <v>67</v>
      </c>
      <c r="L8582" s="9">
        <v>12</v>
      </c>
    </row>
    <row r="8583" spans="4:12" x14ac:dyDescent="0.2">
      <c r="D8583" s="200"/>
      <c r="E8583" s="4" t="s">
        <v>57</v>
      </c>
      <c r="F8583" s="5"/>
      <c r="G8583" s="6">
        <v>185</v>
      </c>
      <c r="H8583" s="8">
        <v>2</v>
      </c>
      <c r="I8583" s="1">
        <v>20</v>
      </c>
      <c r="J8583" s="1">
        <v>105</v>
      </c>
      <c r="K8583" s="1">
        <v>42</v>
      </c>
      <c r="L8583" s="9">
        <v>16</v>
      </c>
    </row>
    <row r="8584" spans="4:12" x14ac:dyDescent="0.2">
      <c r="D8584" s="200"/>
      <c r="E8584" s="4" t="s">
        <v>58</v>
      </c>
      <c r="F8584" s="5"/>
      <c r="G8584" s="6">
        <v>113</v>
      </c>
      <c r="H8584" s="8">
        <v>1</v>
      </c>
      <c r="I8584" s="1">
        <v>8</v>
      </c>
      <c r="J8584" s="1">
        <v>44</v>
      </c>
      <c r="K8584" s="1">
        <v>43</v>
      </c>
      <c r="L8584" s="9">
        <v>17</v>
      </c>
    </row>
    <row r="8585" spans="4:12" x14ac:dyDescent="0.2">
      <c r="D8585" s="200"/>
      <c r="E8585" s="4" t="s">
        <v>59</v>
      </c>
      <c r="F8585" s="5"/>
      <c r="G8585" s="6">
        <v>136</v>
      </c>
      <c r="H8585" s="8">
        <v>2</v>
      </c>
      <c r="I8585" s="1">
        <v>6</v>
      </c>
      <c r="J8585" s="1">
        <v>80</v>
      </c>
      <c r="K8585" s="1">
        <v>24</v>
      </c>
      <c r="L8585" s="9">
        <v>24</v>
      </c>
    </row>
    <row r="8586" spans="4:12" x14ac:dyDescent="0.2">
      <c r="D8586" s="199" t="s">
        <v>60</v>
      </c>
      <c r="E8586" s="22" t="s">
        <v>61</v>
      </c>
      <c r="F8586" s="21"/>
      <c r="G8586" s="19">
        <v>205</v>
      </c>
      <c r="H8586" s="27">
        <v>3</v>
      </c>
      <c r="I8586" s="3">
        <v>21</v>
      </c>
      <c r="J8586" s="3">
        <v>101</v>
      </c>
      <c r="K8586" s="3">
        <v>65</v>
      </c>
      <c r="L8586" s="26">
        <v>15</v>
      </c>
    </row>
    <row r="8587" spans="4:12" x14ac:dyDescent="0.2">
      <c r="D8587" s="200"/>
      <c r="E8587" s="4" t="s">
        <v>62</v>
      </c>
      <c r="F8587" s="5"/>
      <c r="G8587" s="6">
        <v>160</v>
      </c>
      <c r="H8587" s="8">
        <v>5</v>
      </c>
      <c r="I8587" s="1">
        <v>4</v>
      </c>
      <c r="J8587" s="1">
        <v>90</v>
      </c>
      <c r="K8587" s="1">
        <v>51</v>
      </c>
      <c r="L8587" s="9">
        <v>10</v>
      </c>
    </row>
    <row r="8588" spans="4:12" x14ac:dyDescent="0.2">
      <c r="D8588" s="200"/>
      <c r="E8588" s="4" t="s">
        <v>63</v>
      </c>
      <c r="F8588" s="5"/>
      <c r="G8588" s="6">
        <v>121</v>
      </c>
      <c r="H8588" s="8">
        <v>1</v>
      </c>
      <c r="I8588" s="1">
        <v>8</v>
      </c>
      <c r="J8588" s="1">
        <v>59</v>
      </c>
      <c r="K8588" s="1">
        <v>45</v>
      </c>
      <c r="L8588" s="9">
        <v>8</v>
      </c>
    </row>
    <row r="8589" spans="4:12" x14ac:dyDescent="0.2">
      <c r="D8589" s="200"/>
      <c r="E8589" s="4" t="s">
        <v>64</v>
      </c>
      <c r="F8589" s="5"/>
      <c r="G8589" s="6">
        <v>124</v>
      </c>
      <c r="H8589" s="8">
        <v>2</v>
      </c>
      <c r="I8589" s="1">
        <v>10</v>
      </c>
      <c r="J8589" s="1">
        <v>70</v>
      </c>
      <c r="K8589" s="1">
        <v>38</v>
      </c>
      <c r="L8589" s="9">
        <v>4</v>
      </c>
    </row>
    <row r="8590" spans="4:12" x14ac:dyDescent="0.2">
      <c r="D8590" s="200"/>
      <c r="E8590" s="4" t="s">
        <v>65</v>
      </c>
      <c r="F8590" s="5"/>
      <c r="G8590" s="6">
        <v>109</v>
      </c>
      <c r="H8590" s="8">
        <v>3</v>
      </c>
      <c r="I8590" s="1">
        <v>11</v>
      </c>
      <c r="J8590" s="1">
        <v>52</v>
      </c>
      <c r="K8590" s="1">
        <v>28</v>
      </c>
      <c r="L8590" s="9">
        <v>15</v>
      </c>
    </row>
    <row r="8591" spans="4:12" x14ac:dyDescent="0.2">
      <c r="D8591" s="200"/>
      <c r="E8591" s="4" t="s">
        <v>66</v>
      </c>
      <c r="F8591" s="5"/>
      <c r="G8591" s="6">
        <v>104</v>
      </c>
      <c r="H8591" s="8">
        <v>3</v>
      </c>
      <c r="I8591" s="1">
        <v>8</v>
      </c>
      <c r="J8591" s="1">
        <v>52</v>
      </c>
      <c r="K8591" s="1">
        <v>37</v>
      </c>
      <c r="L8591" s="9">
        <v>4</v>
      </c>
    </row>
    <row r="8592" spans="4:12" x14ac:dyDescent="0.2">
      <c r="D8592" s="200"/>
      <c r="E8592" s="4" t="s">
        <v>67</v>
      </c>
      <c r="F8592" s="5"/>
      <c r="G8592" s="6">
        <v>139</v>
      </c>
      <c r="H8592" s="8">
        <v>5</v>
      </c>
      <c r="I8592" s="1">
        <v>14</v>
      </c>
      <c r="J8592" s="1">
        <v>73</v>
      </c>
      <c r="K8592" s="1">
        <v>39</v>
      </c>
      <c r="L8592" s="9">
        <v>8</v>
      </c>
    </row>
    <row r="8593" spans="2:12" x14ac:dyDescent="0.2">
      <c r="D8593" s="200"/>
      <c r="E8593" s="4" t="s">
        <v>68</v>
      </c>
      <c r="F8593" s="5"/>
      <c r="G8593" s="6">
        <v>48</v>
      </c>
      <c r="H8593" s="8">
        <v>1</v>
      </c>
      <c r="I8593" s="1">
        <v>5</v>
      </c>
      <c r="J8593" s="1">
        <v>22</v>
      </c>
      <c r="K8593" s="1">
        <v>18</v>
      </c>
      <c r="L8593" s="9">
        <v>2</v>
      </c>
    </row>
    <row r="8594" spans="2:12" x14ac:dyDescent="0.2">
      <c r="D8594" s="200"/>
      <c r="E8594" s="4" t="s">
        <v>69</v>
      </c>
      <c r="F8594" s="5"/>
      <c r="G8594" s="6">
        <v>37</v>
      </c>
      <c r="H8594" s="8">
        <v>3</v>
      </c>
      <c r="I8594" s="1">
        <v>8</v>
      </c>
      <c r="J8594" s="1">
        <v>16</v>
      </c>
      <c r="K8594" s="1">
        <v>7</v>
      </c>
      <c r="L8594" s="9">
        <v>3</v>
      </c>
    </row>
    <row r="8595" spans="2:12" x14ac:dyDescent="0.2">
      <c r="D8595" s="93" t="s">
        <v>70</v>
      </c>
      <c r="E8595" s="89" t="s">
        <v>18</v>
      </c>
      <c r="F8595" s="92"/>
      <c r="G8595" s="94">
        <v>0</v>
      </c>
      <c r="H8595" s="122">
        <v>0</v>
      </c>
      <c r="I8595" s="63">
        <v>0</v>
      </c>
      <c r="J8595" s="63">
        <v>0</v>
      </c>
      <c r="K8595" s="63">
        <v>0</v>
      </c>
      <c r="L8595" s="121">
        <v>0</v>
      </c>
    </row>
    <row r="8597" spans="2:12" x14ac:dyDescent="0.2">
      <c r="B8597" s="40" t="str">
        <f xml:space="preserve"> HYPERLINK("#'目次'!B361", "[355]")</f>
        <v>[355]</v>
      </c>
      <c r="C8597" s="23" t="s">
        <v>491</v>
      </c>
    </row>
    <row r="8600" spans="2:12" x14ac:dyDescent="0.2">
      <c r="C8600" s="23" t="s">
        <v>73</v>
      </c>
    </row>
    <row r="8601" spans="2:12" ht="24" x14ac:dyDescent="0.2">
      <c r="D8601" s="195"/>
      <c r="E8601" s="196"/>
      <c r="F8601" s="196"/>
      <c r="G8601" s="37" t="s">
        <v>15</v>
      </c>
      <c r="H8601" s="33" t="s">
        <v>471</v>
      </c>
      <c r="I8601" s="13" t="s">
        <v>472</v>
      </c>
      <c r="J8601" s="13" t="s">
        <v>473</v>
      </c>
      <c r="K8601" s="13" t="s">
        <v>440</v>
      </c>
      <c r="L8601" s="38" t="s">
        <v>18</v>
      </c>
    </row>
    <row r="8602" spans="2:12" x14ac:dyDescent="0.2">
      <c r="D8602" s="197"/>
      <c r="E8602" s="198"/>
      <c r="F8602" s="198"/>
      <c r="G8602" s="35"/>
      <c r="H8602" s="39"/>
      <c r="I8602" s="14"/>
      <c r="J8602" s="14"/>
      <c r="K8602" s="14"/>
      <c r="L8602" s="34"/>
    </row>
    <row r="8603" spans="2:12" x14ac:dyDescent="0.2">
      <c r="D8603" s="56"/>
      <c r="E8603" s="58" t="s">
        <v>15</v>
      </c>
      <c r="F8603" s="46"/>
      <c r="G8603" s="36">
        <v>1200</v>
      </c>
      <c r="H8603" s="17">
        <v>26</v>
      </c>
      <c r="I8603" s="17">
        <v>99</v>
      </c>
      <c r="J8603" s="17">
        <v>592</v>
      </c>
      <c r="K8603" s="17">
        <v>370</v>
      </c>
      <c r="L8603" s="47">
        <v>113</v>
      </c>
    </row>
    <row r="8604" spans="2:12" x14ac:dyDescent="0.2">
      <c r="D8604" s="199" t="s">
        <v>74</v>
      </c>
      <c r="E8604" s="22" t="s">
        <v>75</v>
      </c>
      <c r="F8604" s="21"/>
      <c r="G8604" s="19">
        <v>592</v>
      </c>
      <c r="H8604" s="27">
        <v>15</v>
      </c>
      <c r="I8604" s="3">
        <v>45</v>
      </c>
      <c r="J8604" s="3">
        <v>285</v>
      </c>
      <c r="K8604" s="3">
        <v>186</v>
      </c>
      <c r="L8604" s="26">
        <v>61</v>
      </c>
    </row>
    <row r="8605" spans="2:12" x14ac:dyDescent="0.2">
      <c r="D8605" s="200"/>
      <c r="E8605" s="4" t="s">
        <v>34</v>
      </c>
      <c r="F8605" s="5"/>
      <c r="G8605" s="6">
        <v>37</v>
      </c>
      <c r="H8605" s="8">
        <v>0</v>
      </c>
      <c r="I8605" s="1">
        <v>4</v>
      </c>
      <c r="J8605" s="1">
        <v>15</v>
      </c>
      <c r="K8605" s="1">
        <v>10</v>
      </c>
      <c r="L8605" s="9">
        <v>8</v>
      </c>
    </row>
    <row r="8606" spans="2:12" x14ac:dyDescent="0.2">
      <c r="D8606" s="200"/>
      <c r="E8606" s="4" t="s">
        <v>35</v>
      </c>
      <c r="F8606" s="5"/>
      <c r="G8606" s="6">
        <v>75</v>
      </c>
      <c r="H8606" s="8">
        <v>3</v>
      </c>
      <c r="I8606" s="1">
        <v>3</v>
      </c>
      <c r="J8606" s="1">
        <v>31</v>
      </c>
      <c r="K8606" s="1">
        <v>31</v>
      </c>
      <c r="L8606" s="9">
        <v>7</v>
      </c>
    </row>
    <row r="8607" spans="2:12" x14ac:dyDescent="0.2">
      <c r="D8607" s="200"/>
      <c r="E8607" s="4" t="s">
        <v>36</v>
      </c>
      <c r="F8607" s="5"/>
      <c r="G8607" s="6">
        <v>95</v>
      </c>
      <c r="H8607" s="8">
        <v>5</v>
      </c>
      <c r="I8607" s="1">
        <v>6</v>
      </c>
      <c r="J8607" s="1">
        <v>33</v>
      </c>
      <c r="K8607" s="1">
        <v>45</v>
      </c>
      <c r="L8607" s="9">
        <v>6</v>
      </c>
    </row>
    <row r="8608" spans="2:12" x14ac:dyDescent="0.2">
      <c r="D8608" s="200"/>
      <c r="E8608" s="4" t="s">
        <v>37</v>
      </c>
      <c r="F8608" s="5"/>
      <c r="G8608" s="6">
        <v>111</v>
      </c>
      <c r="H8608" s="8">
        <v>1</v>
      </c>
      <c r="I8608" s="1">
        <v>10</v>
      </c>
      <c r="J8608" s="1">
        <v>61</v>
      </c>
      <c r="K8608" s="1">
        <v>33</v>
      </c>
      <c r="L8608" s="9">
        <v>6</v>
      </c>
    </row>
    <row r="8609" spans="2:12" x14ac:dyDescent="0.2">
      <c r="D8609" s="200"/>
      <c r="E8609" s="4" t="s">
        <v>38</v>
      </c>
      <c r="F8609" s="5"/>
      <c r="G8609" s="6">
        <v>93</v>
      </c>
      <c r="H8609" s="8">
        <v>2</v>
      </c>
      <c r="I8609" s="1">
        <v>10</v>
      </c>
      <c r="J8609" s="1">
        <v>45</v>
      </c>
      <c r="K8609" s="1">
        <v>27</v>
      </c>
      <c r="L8609" s="9">
        <v>9</v>
      </c>
    </row>
    <row r="8610" spans="2:12" x14ac:dyDescent="0.2">
      <c r="D8610" s="200"/>
      <c r="E8610" s="4" t="s">
        <v>39</v>
      </c>
      <c r="F8610" s="5"/>
      <c r="G8610" s="6">
        <v>109</v>
      </c>
      <c r="H8610" s="8">
        <v>3</v>
      </c>
      <c r="I8610" s="1">
        <v>6</v>
      </c>
      <c r="J8610" s="1">
        <v>63</v>
      </c>
      <c r="K8610" s="1">
        <v>24</v>
      </c>
      <c r="L8610" s="9">
        <v>13</v>
      </c>
    </row>
    <row r="8611" spans="2:12" x14ac:dyDescent="0.2">
      <c r="D8611" s="200"/>
      <c r="E8611" s="4" t="s">
        <v>40</v>
      </c>
      <c r="F8611" s="5"/>
      <c r="G8611" s="6">
        <v>72</v>
      </c>
      <c r="H8611" s="8">
        <v>1</v>
      </c>
      <c r="I8611" s="1">
        <v>6</v>
      </c>
      <c r="J8611" s="1">
        <v>37</v>
      </c>
      <c r="K8611" s="1">
        <v>16</v>
      </c>
      <c r="L8611" s="9">
        <v>12</v>
      </c>
    </row>
    <row r="8612" spans="2:12" x14ac:dyDescent="0.2">
      <c r="D8612" s="199" t="s">
        <v>76</v>
      </c>
      <c r="E8612" s="22" t="s">
        <v>77</v>
      </c>
      <c r="F8612" s="21"/>
      <c r="G8612" s="19">
        <v>608</v>
      </c>
      <c r="H8612" s="27">
        <v>11</v>
      </c>
      <c r="I8612" s="3">
        <v>54</v>
      </c>
      <c r="J8612" s="3">
        <v>307</v>
      </c>
      <c r="K8612" s="3">
        <v>184</v>
      </c>
      <c r="L8612" s="26">
        <v>52</v>
      </c>
    </row>
    <row r="8613" spans="2:12" x14ac:dyDescent="0.2">
      <c r="D8613" s="200"/>
      <c r="E8613" s="4" t="s">
        <v>34</v>
      </c>
      <c r="F8613" s="5"/>
      <c r="G8613" s="6">
        <v>37</v>
      </c>
      <c r="H8613" s="8">
        <v>0</v>
      </c>
      <c r="I8613" s="1">
        <v>1</v>
      </c>
      <c r="J8613" s="1">
        <v>16</v>
      </c>
      <c r="K8613" s="1">
        <v>16</v>
      </c>
      <c r="L8613" s="9">
        <v>4</v>
      </c>
    </row>
    <row r="8614" spans="2:12" x14ac:dyDescent="0.2">
      <c r="D8614" s="200"/>
      <c r="E8614" s="4" t="s">
        <v>35</v>
      </c>
      <c r="F8614" s="5"/>
      <c r="G8614" s="6">
        <v>73</v>
      </c>
      <c r="H8614" s="8">
        <v>1</v>
      </c>
      <c r="I8614" s="1">
        <v>7</v>
      </c>
      <c r="J8614" s="1">
        <v>28</v>
      </c>
      <c r="K8614" s="1">
        <v>32</v>
      </c>
      <c r="L8614" s="9">
        <v>5</v>
      </c>
    </row>
    <row r="8615" spans="2:12" x14ac:dyDescent="0.2">
      <c r="D8615" s="200"/>
      <c r="E8615" s="4" t="s">
        <v>36</v>
      </c>
      <c r="F8615" s="5"/>
      <c r="G8615" s="6">
        <v>92</v>
      </c>
      <c r="H8615" s="8">
        <v>3</v>
      </c>
      <c r="I8615" s="1">
        <v>9</v>
      </c>
      <c r="J8615" s="1">
        <v>40</v>
      </c>
      <c r="K8615" s="1">
        <v>35</v>
      </c>
      <c r="L8615" s="9">
        <v>5</v>
      </c>
    </row>
    <row r="8616" spans="2:12" x14ac:dyDescent="0.2">
      <c r="D8616" s="200"/>
      <c r="E8616" s="4" t="s">
        <v>37</v>
      </c>
      <c r="F8616" s="5"/>
      <c r="G8616" s="6">
        <v>110</v>
      </c>
      <c r="H8616" s="8">
        <v>0</v>
      </c>
      <c r="I8616" s="1">
        <v>10</v>
      </c>
      <c r="J8616" s="1">
        <v>63</v>
      </c>
      <c r="K8616" s="1">
        <v>32</v>
      </c>
      <c r="L8616" s="9">
        <v>5</v>
      </c>
    </row>
    <row r="8617" spans="2:12" x14ac:dyDescent="0.2">
      <c r="D8617" s="200"/>
      <c r="E8617" s="4" t="s">
        <v>38</v>
      </c>
      <c r="F8617" s="5"/>
      <c r="G8617" s="6">
        <v>93</v>
      </c>
      <c r="H8617" s="8">
        <v>4</v>
      </c>
      <c r="I8617" s="1">
        <v>8</v>
      </c>
      <c r="J8617" s="1">
        <v>51</v>
      </c>
      <c r="K8617" s="1">
        <v>22</v>
      </c>
      <c r="L8617" s="9">
        <v>8</v>
      </c>
    </row>
    <row r="8618" spans="2:12" x14ac:dyDescent="0.2">
      <c r="D8618" s="200"/>
      <c r="E8618" s="4" t="s">
        <v>39</v>
      </c>
      <c r="F8618" s="5"/>
      <c r="G8618" s="6">
        <v>114</v>
      </c>
      <c r="H8618" s="8">
        <v>2</v>
      </c>
      <c r="I8618" s="1">
        <v>11</v>
      </c>
      <c r="J8618" s="1">
        <v>57</v>
      </c>
      <c r="K8618" s="1">
        <v>30</v>
      </c>
      <c r="L8618" s="9">
        <v>14</v>
      </c>
    </row>
    <row r="8619" spans="2:12" x14ac:dyDescent="0.2">
      <c r="D8619" s="201"/>
      <c r="E8619" s="57" t="s">
        <v>40</v>
      </c>
      <c r="F8619" s="59"/>
      <c r="G8619" s="55">
        <v>89</v>
      </c>
      <c r="H8619" s="77">
        <v>1</v>
      </c>
      <c r="I8619" s="32">
        <v>8</v>
      </c>
      <c r="J8619" s="32">
        <v>52</v>
      </c>
      <c r="K8619" s="32">
        <v>17</v>
      </c>
      <c r="L8619" s="80">
        <v>11</v>
      </c>
    </row>
    <row r="8621" spans="2:12" x14ac:dyDescent="0.2">
      <c r="B8621" s="40" t="str">
        <f xml:space="preserve"> HYPERLINK("#'目次'!B362", "[356]")</f>
        <v>[356]</v>
      </c>
      <c r="C8621" s="23" t="s">
        <v>491</v>
      </c>
    </row>
    <row r="8624" spans="2:12" x14ac:dyDescent="0.2">
      <c r="C8624" s="23" t="s">
        <v>80</v>
      </c>
    </row>
    <row r="8625" spans="2:12" ht="24" x14ac:dyDescent="0.2">
      <c r="E8625" s="195"/>
      <c r="F8625" s="196"/>
      <c r="G8625" s="37" t="s">
        <v>15</v>
      </c>
      <c r="H8625" s="33" t="s">
        <v>471</v>
      </c>
      <c r="I8625" s="13" t="s">
        <v>472</v>
      </c>
      <c r="J8625" s="13" t="s">
        <v>473</v>
      </c>
      <c r="K8625" s="13" t="s">
        <v>440</v>
      </c>
      <c r="L8625" s="38" t="s">
        <v>18</v>
      </c>
    </row>
    <row r="8626" spans="2:12" x14ac:dyDescent="0.2">
      <c r="E8626" s="197"/>
      <c r="F8626" s="198"/>
      <c r="G8626" s="35"/>
      <c r="H8626" s="39"/>
      <c r="I8626" s="14"/>
      <c r="J8626" s="14"/>
      <c r="K8626" s="14"/>
      <c r="L8626" s="34"/>
    </row>
    <row r="8627" spans="2:12" x14ac:dyDescent="0.2">
      <c r="E8627" s="91" t="s">
        <v>15</v>
      </c>
      <c r="F8627" s="46"/>
      <c r="G8627" s="36">
        <v>1200</v>
      </c>
      <c r="H8627" s="17">
        <v>26</v>
      </c>
      <c r="I8627" s="17">
        <v>99</v>
      </c>
      <c r="J8627" s="17">
        <v>592</v>
      </c>
      <c r="K8627" s="17">
        <v>370</v>
      </c>
      <c r="L8627" s="47">
        <v>113</v>
      </c>
    </row>
    <row r="8628" spans="2:12" x14ac:dyDescent="0.2">
      <c r="E8628" s="4" t="s">
        <v>81</v>
      </c>
      <c r="F8628" s="5"/>
      <c r="G8628" s="19">
        <v>48</v>
      </c>
      <c r="H8628" s="27">
        <v>1</v>
      </c>
      <c r="I8628" s="3">
        <v>2</v>
      </c>
      <c r="J8628" s="3">
        <v>23</v>
      </c>
      <c r="K8628" s="3">
        <v>16</v>
      </c>
      <c r="L8628" s="26">
        <v>6</v>
      </c>
    </row>
    <row r="8629" spans="2:12" x14ac:dyDescent="0.2">
      <c r="E8629" s="4" t="s">
        <v>82</v>
      </c>
      <c r="F8629" s="5"/>
      <c r="G8629" s="6">
        <v>84</v>
      </c>
      <c r="H8629" s="8">
        <v>2</v>
      </c>
      <c r="I8629" s="1">
        <v>4</v>
      </c>
      <c r="J8629" s="1">
        <v>28</v>
      </c>
      <c r="K8629" s="1">
        <v>40</v>
      </c>
      <c r="L8629" s="9">
        <v>10</v>
      </c>
    </row>
    <row r="8630" spans="2:12" x14ac:dyDescent="0.2">
      <c r="E8630" s="4" t="s">
        <v>83</v>
      </c>
      <c r="F8630" s="5"/>
      <c r="G8630" s="6">
        <v>462</v>
      </c>
      <c r="H8630" s="8">
        <v>8</v>
      </c>
      <c r="I8630" s="1">
        <v>42</v>
      </c>
      <c r="J8630" s="1">
        <v>230</v>
      </c>
      <c r="K8630" s="1">
        <v>139</v>
      </c>
      <c r="L8630" s="9">
        <v>43</v>
      </c>
    </row>
    <row r="8631" spans="2:12" x14ac:dyDescent="0.2">
      <c r="E8631" s="4" t="s">
        <v>84</v>
      </c>
      <c r="F8631" s="5"/>
      <c r="G8631" s="6">
        <v>30</v>
      </c>
      <c r="H8631" s="8">
        <v>0</v>
      </c>
      <c r="I8631" s="1">
        <v>0</v>
      </c>
      <c r="J8631" s="1">
        <v>18</v>
      </c>
      <c r="K8631" s="1">
        <v>10</v>
      </c>
      <c r="L8631" s="9">
        <v>2</v>
      </c>
    </row>
    <row r="8632" spans="2:12" x14ac:dyDescent="0.2">
      <c r="E8632" s="4" t="s">
        <v>85</v>
      </c>
      <c r="F8632" s="5"/>
      <c r="G8632" s="6">
        <v>144</v>
      </c>
      <c r="H8632" s="8">
        <v>3</v>
      </c>
      <c r="I8632" s="1">
        <v>16</v>
      </c>
      <c r="J8632" s="1">
        <v>68</v>
      </c>
      <c r="K8632" s="1">
        <v>41</v>
      </c>
      <c r="L8632" s="9">
        <v>16</v>
      </c>
    </row>
    <row r="8633" spans="2:12" x14ac:dyDescent="0.2">
      <c r="E8633" s="4" t="s">
        <v>86</v>
      </c>
      <c r="F8633" s="5"/>
      <c r="G8633" s="6">
        <v>192</v>
      </c>
      <c r="H8633" s="8">
        <v>7</v>
      </c>
      <c r="I8633" s="1">
        <v>16</v>
      </c>
      <c r="J8633" s="1">
        <v>101</v>
      </c>
      <c r="K8633" s="1">
        <v>55</v>
      </c>
      <c r="L8633" s="9">
        <v>13</v>
      </c>
    </row>
    <row r="8634" spans="2:12" x14ac:dyDescent="0.2">
      <c r="E8634" s="4" t="s">
        <v>87</v>
      </c>
      <c r="F8634" s="5"/>
      <c r="G8634" s="6">
        <v>72</v>
      </c>
      <c r="H8634" s="8">
        <v>1</v>
      </c>
      <c r="I8634" s="1">
        <v>4</v>
      </c>
      <c r="J8634" s="1">
        <v>43</v>
      </c>
      <c r="K8634" s="1">
        <v>16</v>
      </c>
      <c r="L8634" s="9">
        <v>8</v>
      </c>
    </row>
    <row r="8635" spans="2:12" x14ac:dyDescent="0.2">
      <c r="E8635" s="4" t="s">
        <v>88</v>
      </c>
      <c r="F8635" s="5"/>
      <c r="G8635" s="6">
        <v>36</v>
      </c>
      <c r="H8635" s="8">
        <v>0</v>
      </c>
      <c r="I8635" s="1">
        <v>3</v>
      </c>
      <c r="J8635" s="1">
        <v>20</v>
      </c>
      <c r="K8635" s="1">
        <v>10</v>
      </c>
      <c r="L8635" s="9">
        <v>3</v>
      </c>
    </row>
    <row r="8636" spans="2:12" x14ac:dyDescent="0.2">
      <c r="E8636" s="4" t="s">
        <v>89</v>
      </c>
      <c r="F8636" s="5"/>
      <c r="G8636" s="6">
        <v>66</v>
      </c>
      <c r="H8636" s="8">
        <v>3</v>
      </c>
      <c r="I8636" s="1">
        <v>7</v>
      </c>
      <c r="J8636" s="1">
        <v>29</v>
      </c>
      <c r="K8636" s="1">
        <v>19</v>
      </c>
      <c r="L8636" s="9">
        <v>8</v>
      </c>
    </row>
    <row r="8637" spans="2:12" x14ac:dyDescent="0.2">
      <c r="E8637" s="4" t="s">
        <v>90</v>
      </c>
      <c r="F8637" s="5"/>
      <c r="G8637" s="6">
        <v>54</v>
      </c>
      <c r="H8637" s="8">
        <v>1</v>
      </c>
      <c r="I8637" s="1">
        <v>4</v>
      </c>
      <c r="J8637" s="1">
        <v>26</v>
      </c>
      <c r="K8637" s="1">
        <v>19</v>
      </c>
      <c r="L8637" s="9">
        <v>4</v>
      </c>
    </row>
    <row r="8638" spans="2:12" x14ac:dyDescent="0.2">
      <c r="E8638" s="57" t="s">
        <v>91</v>
      </c>
      <c r="F8638" s="59"/>
      <c r="G8638" s="55">
        <v>12</v>
      </c>
      <c r="H8638" s="77">
        <v>0</v>
      </c>
      <c r="I8638" s="32">
        <v>1</v>
      </c>
      <c r="J8638" s="32">
        <v>6</v>
      </c>
      <c r="K8638" s="32">
        <v>5</v>
      </c>
      <c r="L8638" s="80">
        <v>0</v>
      </c>
    </row>
    <row r="8640" spans="2:12" x14ac:dyDescent="0.2">
      <c r="B8640" s="40" t="str">
        <f xml:space="preserve"> HYPERLINK("#'目次'!B363", "[357]")</f>
        <v>[357]</v>
      </c>
      <c r="C8640" s="23" t="s">
        <v>494</v>
      </c>
    </row>
    <row r="8643" spans="3:12" x14ac:dyDescent="0.2">
      <c r="C8643" s="23" t="s">
        <v>14</v>
      </c>
    </row>
    <row r="8644" spans="3:12" ht="24" x14ac:dyDescent="0.2">
      <c r="D8644" s="195"/>
      <c r="E8644" s="196"/>
      <c r="F8644" s="196"/>
      <c r="G8644" s="37" t="s">
        <v>15</v>
      </c>
      <c r="H8644" s="33" t="s">
        <v>471</v>
      </c>
      <c r="I8644" s="13" t="s">
        <v>472</v>
      </c>
      <c r="J8644" s="13" t="s">
        <v>473</v>
      </c>
      <c r="K8644" s="13" t="s">
        <v>440</v>
      </c>
      <c r="L8644" s="38" t="s">
        <v>18</v>
      </c>
    </row>
    <row r="8645" spans="3:12" x14ac:dyDescent="0.2">
      <c r="D8645" s="197"/>
      <c r="E8645" s="198"/>
      <c r="F8645" s="198"/>
      <c r="G8645" s="35"/>
      <c r="H8645" s="39"/>
      <c r="I8645" s="14"/>
      <c r="J8645" s="14"/>
      <c r="K8645" s="14"/>
      <c r="L8645" s="34"/>
    </row>
    <row r="8646" spans="3:12" x14ac:dyDescent="0.2">
      <c r="D8646" s="56"/>
      <c r="E8646" s="58" t="s">
        <v>15</v>
      </c>
      <c r="F8646" s="46"/>
      <c r="G8646" s="36">
        <v>1200</v>
      </c>
      <c r="H8646" s="17">
        <v>48</v>
      </c>
      <c r="I8646" s="17">
        <v>207</v>
      </c>
      <c r="J8646" s="17">
        <v>506</v>
      </c>
      <c r="K8646" s="17">
        <v>331</v>
      </c>
      <c r="L8646" s="47">
        <v>108</v>
      </c>
    </row>
    <row r="8647" spans="3:12" x14ac:dyDescent="0.2">
      <c r="D8647" s="199" t="s">
        <v>19</v>
      </c>
      <c r="E8647" s="22" t="s">
        <v>20</v>
      </c>
      <c r="F8647" s="21"/>
      <c r="G8647" s="19">
        <v>132</v>
      </c>
      <c r="H8647" s="27">
        <v>4</v>
      </c>
      <c r="I8647" s="3">
        <v>19</v>
      </c>
      <c r="J8647" s="3">
        <v>39</v>
      </c>
      <c r="K8647" s="3">
        <v>54</v>
      </c>
      <c r="L8647" s="26">
        <v>16</v>
      </c>
    </row>
    <row r="8648" spans="3:12" x14ac:dyDescent="0.2">
      <c r="D8648" s="200"/>
      <c r="E8648" s="4" t="s">
        <v>21</v>
      </c>
      <c r="F8648" s="5"/>
      <c r="G8648" s="6">
        <v>444</v>
      </c>
      <c r="H8648" s="8">
        <v>16</v>
      </c>
      <c r="I8648" s="1">
        <v>78</v>
      </c>
      <c r="J8648" s="1">
        <v>195</v>
      </c>
      <c r="K8648" s="1">
        <v>122</v>
      </c>
      <c r="L8648" s="9">
        <v>33</v>
      </c>
    </row>
    <row r="8649" spans="3:12" x14ac:dyDescent="0.2">
      <c r="D8649" s="200"/>
      <c r="E8649" s="4" t="s">
        <v>22</v>
      </c>
      <c r="F8649" s="5"/>
      <c r="G8649" s="6">
        <v>192</v>
      </c>
      <c r="H8649" s="8">
        <v>11</v>
      </c>
      <c r="I8649" s="1">
        <v>31</v>
      </c>
      <c r="J8649" s="1">
        <v>77</v>
      </c>
      <c r="K8649" s="1">
        <v>50</v>
      </c>
      <c r="L8649" s="9">
        <v>23</v>
      </c>
    </row>
    <row r="8650" spans="3:12" x14ac:dyDescent="0.2">
      <c r="D8650" s="200"/>
      <c r="E8650" s="4" t="s">
        <v>23</v>
      </c>
      <c r="F8650" s="5"/>
      <c r="G8650" s="6">
        <v>192</v>
      </c>
      <c r="H8650" s="8">
        <v>7</v>
      </c>
      <c r="I8650" s="1">
        <v>36</v>
      </c>
      <c r="J8650" s="1">
        <v>94</v>
      </c>
      <c r="K8650" s="1">
        <v>42</v>
      </c>
      <c r="L8650" s="9">
        <v>13</v>
      </c>
    </row>
    <row r="8651" spans="3:12" x14ac:dyDescent="0.2">
      <c r="D8651" s="200"/>
      <c r="E8651" s="4" t="s">
        <v>24</v>
      </c>
      <c r="F8651" s="5"/>
      <c r="G8651" s="6">
        <v>240</v>
      </c>
      <c r="H8651" s="8">
        <v>10</v>
      </c>
      <c r="I8651" s="1">
        <v>43</v>
      </c>
      <c r="J8651" s="1">
        <v>101</v>
      </c>
      <c r="K8651" s="1">
        <v>63</v>
      </c>
      <c r="L8651" s="9">
        <v>23</v>
      </c>
    </row>
    <row r="8652" spans="3:12" x14ac:dyDescent="0.2">
      <c r="D8652" s="199" t="s">
        <v>25</v>
      </c>
      <c r="E8652" s="22" t="s">
        <v>26</v>
      </c>
      <c r="F8652" s="21"/>
      <c r="G8652" s="19">
        <v>348</v>
      </c>
      <c r="H8652" s="27">
        <v>17</v>
      </c>
      <c r="I8652" s="3">
        <v>62</v>
      </c>
      <c r="J8652" s="3">
        <v>145</v>
      </c>
      <c r="K8652" s="3">
        <v>95</v>
      </c>
      <c r="L8652" s="26">
        <v>29</v>
      </c>
    </row>
    <row r="8653" spans="3:12" x14ac:dyDescent="0.2">
      <c r="D8653" s="200"/>
      <c r="E8653" s="4" t="s">
        <v>27</v>
      </c>
      <c r="F8653" s="5"/>
      <c r="G8653" s="6">
        <v>378</v>
      </c>
      <c r="H8653" s="8">
        <v>9</v>
      </c>
      <c r="I8653" s="1">
        <v>72</v>
      </c>
      <c r="J8653" s="1">
        <v>179</v>
      </c>
      <c r="K8653" s="1">
        <v>86</v>
      </c>
      <c r="L8653" s="9">
        <v>32</v>
      </c>
    </row>
    <row r="8654" spans="3:12" x14ac:dyDescent="0.2">
      <c r="D8654" s="200"/>
      <c r="E8654" s="4" t="s">
        <v>28</v>
      </c>
      <c r="F8654" s="5"/>
      <c r="G8654" s="6">
        <v>372</v>
      </c>
      <c r="H8654" s="8">
        <v>16</v>
      </c>
      <c r="I8654" s="1">
        <v>59</v>
      </c>
      <c r="J8654" s="1">
        <v>135</v>
      </c>
      <c r="K8654" s="1">
        <v>124</v>
      </c>
      <c r="L8654" s="9">
        <v>38</v>
      </c>
    </row>
    <row r="8655" spans="3:12" x14ac:dyDescent="0.2">
      <c r="D8655" s="200"/>
      <c r="E8655" s="4" t="s">
        <v>29</v>
      </c>
      <c r="F8655" s="5"/>
      <c r="G8655" s="6">
        <v>102</v>
      </c>
      <c r="H8655" s="8">
        <v>6</v>
      </c>
      <c r="I8655" s="1">
        <v>14</v>
      </c>
      <c r="J8655" s="1">
        <v>47</v>
      </c>
      <c r="K8655" s="1">
        <v>26</v>
      </c>
      <c r="L8655" s="9">
        <v>9</v>
      </c>
    </row>
    <row r="8656" spans="3:12" x14ac:dyDescent="0.2">
      <c r="D8656" s="199" t="s">
        <v>30</v>
      </c>
      <c r="E8656" s="22" t="s">
        <v>31</v>
      </c>
      <c r="F8656" s="21"/>
      <c r="G8656" s="19">
        <v>592</v>
      </c>
      <c r="H8656" s="27">
        <v>25</v>
      </c>
      <c r="I8656" s="3">
        <v>95</v>
      </c>
      <c r="J8656" s="3">
        <v>251</v>
      </c>
      <c r="K8656" s="3">
        <v>163</v>
      </c>
      <c r="L8656" s="26">
        <v>58</v>
      </c>
    </row>
    <row r="8657" spans="2:12" x14ac:dyDescent="0.2">
      <c r="D8657" s="200"/>
      <c r="E8657" s="4" t="s">
        <v>32</v>
      </c>
      <c r="F8657" s="5"/>
      <c r="G8657" s="6">
        <v>608</v>
      </c>
      <c r="H8657" s="8">
        <v>23</v>
      </c>
      <c r="I8657" s="1">
        <v>112</v>
      </c>
      <c r="J8657" s="1">
        <v>255</v>
      </c>
      <c r="K8657" s="1">
        <v>168</v>
      </c>
      <c r="L8657" s="9">
        <v>50</v>
      </c>
    </row>
    <row r="8658" spans="2:12" x14ac:dyDescent="0.2">
      <c r="D8658" s="199" t="s">
        <v>33</v>
      </c>
      <c r="E8658" s="22" t="s">
        <v>34</v>
      </c>
      <c r="F8658" s="21"/>
      <c r="G8658" s="19">
        <v>74</v>
      </c>
      <c r="H8658" s="27">
        <v>3</v>
      </c>
      <c r="I8658" s="3">
        <v>5</v>
      </c>
      <c r="J8658" s="3">
        <v>32</v>
      </c>
      <c r="K8658" s="3">
        <v>22</v>
      </c>
      <c r="L8658" s="26">
        <v>12</v>
      </c>
    </row>
    <row r="8659" spans="2:12" x14ac:dyDescent="0.2">
      <c r="D8659" s="200"/>
      <c r="E8659" s="4" t="s">
        <v>35</v>
      </c>
      <c r="F8659" s="5"/>
      <c r="G8659" s="6">
        <v>148</v>
      </c>
      <c r="H8659" s="8">
        <v>3</v>
      </c>
      <c r="I8659" s="1">
        <v>15</v>
      </c>
      <c r="J8659" s="1">
        <v>64</v>
      </c>
      <c r="K8659" s="1">
        <v>55</v>
      </c>
      <c r="L8659" s="9">
        <v>11</v>
      </c>
    </row>
    <row r="8660" spans="2:12" x14ac:dyDescent="0.2">
      <c r="D8660" s="200"/>
      <c r="E8660" s="4" t="s">
        <v>36</v>
      </c>
      <c r="F8660" s="5"/>
      <c r="G8660" s="6">
        <v>187</v>
      </c>
      <c r="H8660" s="8">
        <v>11</v>
      </c>
      <c r="I8660" s="1">
        <v>25</v>
      </c>
      <c r="J8660" s="1">
        <v>63</v>
      </c>
      <c r="K8660" s="1">
        <v>78</v>
      </c>
      <c r="L8660" s="9">
        <v>10</v>
      </c>
    </row>
    <row r="8661" spans="2:12" x14ac:dyDescent="0.2">
      <c r="D8661" s="200"/>
      <c r="E8661" s="4" t="s">
        <v>37</v>
      </c>
      <c r="F8661" s="5"/>
      <c r="G8661" s="6">
        <v>221</v>
      </c>
      <c r="H8661" s="8">
        <v>3</v>
      </c>
      <c r="I8661" s="1">
        <v>46</v>
      </c>
      <c r="J8661" s="1">
        <v>104</v>
      </c>
      <c r="K8661" s="1">
        <v>57</v>
      </c>
      <c r="L8661" s="9">
        <v>11</v>
      </c>
    </row>
    <row r="8662" spans="2:12" x14ac:dyDescent="0.2">
      <c r="D8662" s="200"/>
      <c r="E8662" s="4" t="s">
        <v>38</v>
      </c>
      <c r="F8662" s="5"/>
      <c r="G8662" s="6">
        <v>186</v>
      </c>
      <c r="H8662" s="8">
        <v>9</v>
      </c>
      <c r="I8662" s="1">
        <v>40</v>
      </c>
      <c r="J8662" s="1">
        <v>76</v>
      </c>
      <c r="K8662" s="1">
        <v>44</v>
      </c>
      <c r="L8662" s="9">
        <v>17</v>
      </c>
    </row>
    <row r="8663" spans="2:12" x14ac:dyDescent="0.2">
      <c r="D8663" s="200"/>
      <c r="E8663" s="4" t="s">
        <v>39</v>
      </c>
      <c r="F8663" s="5"/>
      <c r="G8663" s="6">
        <v>223</v>
      </c>
      <c r="H8663" s="8">
        <v>14</v>
      </c>
      <c r="I8663" s="1">
        <v>40</v>
      </c>
      <c r="J8663" s="1">
        <v>97</v>
      </c>
      <c r="K8663" s="1">
        <v>47</v>
      </c>
      <c r="L8663" s="9">
        <v>25</v>
      </c>
    </row>
    <row r="8664" spans="2:12" x14ac:dyDescent="0.2">
      <c r="D8664" s="201"/>
      <c r="E8664" s="57" t="s">
        <v>40</v>
      </c>
      <c r="F8664" s="59"/>
      <c r="G8664" s="55">
        <v>161</v>
      </c>
      <c r="H8664" s="77">
        <v>5</v>
      </c>
      <c r="I8664" s="32">
        <v>36</v>
      </c>
      <c r="J8664" s="32">
        <v>70</v>
      </c>
      <c r="K8664" s="32">
        <v>28</v>
      </c>
      <c r="L8664" s="80">
        <v>22</v>
      </c>
    </row>
    <row r="8666" spans="2:12" x14ac:dyDescent="0.2">
      <c r="B8666" s="40" t="str">
        <f xml:space="preserve"> HYPERLINK("#'目次'!B364", "[358]")</f>
        <v>[358]</v>
      </c>
      <c r="C8666" s="23" t="s">
        <v>494</v>
      </c>
    </row>
    <row r="8669" spans="2:12" x14ac:dyDescent="0.2">
      <c r="C8669" s="23" t="s">
        <v>48</v>
      </c>
    </row>
    <row r="8670" spans="2:12" ht="24" x14ac:dyDescent="0.2">
      <c r="D8670" s="195"/>
      <c r="E8670" s="196"/>
      <c r="F8670" s="196"/>
      <c r="G8670" s="37" t="s">
        <v>15</v>
      </c>
      <c r="H8670" s="33" t="s">
        <v>471</v>
      </c>
      <c r="I8670" s="13" t="s">
        <v>472</v>
      </c>
      <c r="J8670" s="13" t="s">
        <v>473</v>
      </c>
      <c r="K8670" s="13" t="s">
        <v>440</v>
      </c>
      <c r="L8670" s="38" t="s">
        <v>18</v>
      </c>
    </row>
    <row r="8671" spans="2:12" x14ac:dyDescent="0.2">
      <c r="D8671" s="197"/>
      <c r="E8671" s="198"/>
      <c r="F8671" s="198"/>
      <c r="G8671" s="35"/>
      <c r="H8671" s="39"/>
      <c r="I8671" s="14"/>
      <c r="J8671" s="14"/>
      <c r="K8671" s="14"/>
      <c r="L8671" s="34"/>
    </row>
    <row r="8672" spans="2:12" x14ac:dyDescent="0.2">
      <c r="D8672" s="56"/>
      <c r="E8672" s="58" t="s">
        <v>15</v>
      </c>
      <c r="F8672" s="46"/>
      <c r="G8672" s="36">
        <v>1200</v>
      </c>
      <c r="H8672" s="17">
        <v>48</v>
      </c>
      <c r="I8672" s="17">
        <v>207</v>
      </c>
      <c r="J8672" s="17">
        <v>506</v>
      </c>
      <c r="K8672" s="17">
        <v>331</v>
      </c>
      <c r="L8672" s="47">
        <v>108</v>
      </c>
    </row>
    <row r="8673" spans="4:12" x14ac:dyDescent="0.2">
      <c r="D8673" s="199" t="s">
        <v>49</v>
      </c>
      <c r="E8673" s="22" t="s">
        <v>50</v>
      </c>
      <c r="F8673" s="21"/>
      <c r="G8673" s="19">
        <v>15</v>
      </c>
      <c r="H8673" s="27">
        <v>1</v>
      </c>
      <c r="I8673" s="3">
        <v>2</v>
      </c>
      <c r="J8673" s="3">
        <v>5</v>
      </c>
      <c r="K8673" s="3">
        <v>5</v>
      </c>
      <c r="L8673" s="26">
        <v>2</v>
      </c>
    </row>
    <row r="8674" spans="4:12" x14ac:dyDescent="0.2">
      <c r="D8674" s="200"/>
      <c r="E8674" s="4" t="s">
        <v>51</v>
      </c>
      <c r="F8674" s="5"/>
      <c r="G8674" s="6">
        <v>142</v>
      </c>
      <c r="H8674" s="8">
        <v>10</v>
      </c>
      <c r="I8674" s="1">
        <v>23</v>
      </c>
      <c r="J8674" s="1">
        <v>66</v>
      </c>
      <c r="K8674" s="1">
        <v>30</v>
      </c>
      <c r="L8674" s="9">
        <v>13</v>
      </c>
    </row>
    <row r="8675" spans="4:12" x14ac:dyDescent="0.2">
      <c r="D8675" s="200"/>
      <c r="E8675" s="4" t="s">
        <v>52</v>
      </c>
      <c r="F8675" s="5"/>
      <c r="G8675" s="6">
        <v>26</v>
      </c>
      <c r="H8675" s="8">
        <v>2</v>
      </c>
      <c r="I8675" s="1">
        <v>4</v>
      </c>
      <c r="J8675" s="1">
        <v>11</v>
      </c>
      <c r="K8675" s="1">
        <v>7</v>
      </c>
      <c r="L8675" s="9">
        <v>2</v>
      </c>
    </row>
    <row r="8676" spans="4:12" x14ac:dyDescent="0.2">
      <c r="D8676" s="200"/>
      <c r="E8676" s="4" t="s">
        <v>53</v>
      </c>
      <c r="F8676" s="5"/>
      <c r="G8676" s="6">
        <v>41</v>
      </c>
      <c r="H8676" s="8">
        <v>0</v>
      </c>
      <c r="I8676" s="1">
        <v>11</v>
      </c>
      <c r="J8676" s="1">
        <v>19</v>
      </c>
      <c r="K8676" s="1">
        <v>9</v>
      </c>
      <c r="L8676" s="9">
        <v>2</v>
      </c>
    </row>
    <row r="8677" spans="4:12" x14ac:dyDescent="0.2">
      <c r="D8677" s="200"/>
      <c r="E8677" s="4" t="s">
        <v>54</v>
      </c>
      <c r="F8677" s="5"/>
      <c r="G8677" s="6">
        <v>226</v>
      </c>
      <c r="H8677" s="8">
        <v>7</v>
      </c>
      <c r="I8677" s="1">
        <v>37</v>
      </c>
      <c r="J8677" s="1">
        <v>87</v>
      </c>
      <c r="K8677" s="1">
        <v>81</v>
      </c>
      <c r="L8677" s="9">
        <v>14</v>
      </c>
    </row>
    <row r="8678" spans="4:12" x14ac:dyDescent="0.2">
      <c r="D8678" s="200"/>
      <c r="E8678" s="4" t="s">
        <v>55</v>
      </c>
      <c r="F8678" s="5"/>
      <c r="G8678" s="6">
        <v>125</v>
      </c>
      <c r="H8678" s="8">
        <v>2</v>
      </c>
      <c r="I8678" s="1">
        <v>24</v>
      </c>
      <c r="J8678" s="1">
        <v>48</v>
      </c>
      <c r="K8678" s="1">
        <v>43</v>
      </c>
      <c r="L8678" s="9">
        <v>8</v>
      </c>
    </row>
    <row r="8679" spans="4:12" x14ac:dyDescent="0.2">
      <c r="D8679" s="200"/>
      <c r="E8679" s="4" t="s">
        <v>56</v>
      </c>
      <c r="F8679" s="5"/>
      <c r="G8679" s="6">
        <v>190</v>
      </c>
      <c r="H8679" s="8">
        <v>12</v>
      </c>
      <c r="I8679" s="1">
        <v>33</v>
      </c>
      <c r="J8679" s="1">
        <v>76</v>
      </c>
      <c r="K8679" s="1">
        <v>58</v>
      </c>
      <c r="L8679" s="9">
        <v>11</v>
      </c>
    </row>
    <row r="8680" spans="4:12" x14ac:dyDescent="0.2">
      <c r="D8680" s="200"/>
      <c r="E8680" s="4" t="s">
        <v>57</v>
      </c>
      <c r="F8680" s="5"/>
      <c r="G8680" s="6">
        <v>185</v>
      </c>
      <c r="H8680" s="8">
        <v>6</v>
      </c>
      <c r="I8680" s="1">
        <v>36</v>
      </c>
      <c r="J8680" s="1">
        <v>89</v>
      </c>
      <c r="K8680" s="1">
        <v>39</v>
      </c>
      <c r="L8680" s="9">
        <v>15</v>
      </c>
    </row>
    <row r="8681" spans="4:12" x14ac:dyDescent="0.2">
      <c r="D8681" s="200"/>
      <c r="E8681" s="4" t="s">
        <v>58</v>
      </c>
      <c r="F8681" s="5"/>
      <c r="G8681" s="6">
        <v>113</v>
      </c>
      <c r="H8681" s="8">
        <v>4</v>
      </c>
      <c r="I8681" s="1">
        <v>10</v>
      </c>
      <c r="J8681" s="1">
        <v>45</v>
      </c>
      <c r="K8681" s="1">
        <v>37</v>
      </c>
      <c r="L8681" s="9">
        <v>17</v>
      </c>
    </row>
    <row r="8682" spans="4:12" x14ac:dyDescent="0.2">
      <c r="D8682" s="200"/>
      <c r="E8682" s="4" t="s">
        <v>59</v>
      </c>
      <c r="F8682" s="5"/>
      <c r="G8682" s="6">
        <v>136</v>
      </c>
      <c r="H8682" s="8">
        <v>4</v>
      </c>
      <c r="I8682" s="1">
        <v>27</v>
      </c>
      <c r="J8682" s="1">
        <v>59</v>
      </c>
      <c r="K8682" s="1">
        <v>22</v>
      </c>
      <c r="L8682" s="9">
        <v>24</v>
      </c>
    </row>
    <row r="8683" spans="4:12" x14ac:dyDescent="0.2">
      <c r="D8683" s="199" t="s">
        <v>60</v>
      </c>
      <c r="E8683" s="22" t="s">
        <v>61</v>
      </c>
      <c r="F8683" s="21"/>
      <c r="G8683" s="19">
        <v>205</v>
      </c>
      <c r="H8683" s="27">
        <v>7</v>
      </c>
      <c r="I8683" s="3">
        <v>41</v>
      </c>
      <c r="J8683" s="3">
        <v>88</v>
      </c>
      <c r="K8683" s="3">
        <v>54</v>
      </c>
      <c r="L8683" s="26">
        <v>15</v>
      </c>
    </row>
    <row r="8684" spans="4:12" x14ac:dyDescent="0.2">
      <c r="D8684" s="200"/>
      <c r="E8684" s="4" t="s">
        <v>62</v>
      </c>
      <c r="F8684" s="5"/>
      <c r="G8684" s="6">
        <v>160</v>
      </c>
      <c r="H8684" s="8">
        <v>6</v>
      </c>
      <c r="I8684" s="1">
        <v>20</v>
      </c>
      <c r="J8684" s="1">
        <v>81</v>
      </c>
      <c r="K8684" s="1">
        <v>44</v>
      </c>
      <c r="L8684" s="9">
        <v>9</v>
      </c>
    </row>
    <row r="8685" spans="4:12" x14ac:dyDescent="0.2">
      <c r="D8685" s="200"/>
      <c r="E8685" s="4" t="s">
        <v>63</v>
      </c>
      <c r="F8685" s="5"/>
      <c r="G8685" s="6">
        <v>121</v>
      </c>
      <c r="H8685" s="8">
        <v>4</v>
      </c>
      <c r="I8685" s="1">
        <v>24</v>
      </c>
      <c r="J8685" s="1">
        <v>46</v>
      </c>
      <c r="K8685" s="1">
        <v>40</v>
      </c>
      <c r="L8685" s="9">
        <v>7</v>
      </c>
    </row>
    <row r="8686" spans="4:12" x14ac:dyDescent="0.2">
      <c r="D8686" s="200"/>
      <c r="E8686" s="4" t="s">
        <v>64</v>
      </c>
      <c r="F8686" s="5"/>
      <c r="G8686" s="6">
        <v>124</v>
      </c>
      <c r="H8686" s="8">
        <v>3</v>
      </c>
      <c r="I8686" s="1">
        <v>25</v>
      </c>
      <c r="J8686" s="1">
        <v>57</v>
      </c>
      <c r="K8686" s="1">
        <v>35</v>
      </c>
      <c r="L8686" s="9">
        <v>4</v>
      </c>
    </row>
    <row r="8687" spans="4:12" x14ac:dyDescent="0.2">
      <c r="D8687" s="200"/>
      <c r="E8687" s="4" t="s">
        <v>65</v>
      </c>
      <c r="F8687" s="5"/>
      <c r="G8687" s="6">
        <v>109</v>
      </c>
      <c r="H8687" s="8">
        <v>2</v>
      </c>
      <c r="I8687" s="1">
        <v>18</v>
      </c>
      <c r="J8687" s="1">
        <v>48</v>
      </c>
      <c r="K8687" s="1">
        <v>27</v>
      </c>
      <c r="L8687" s="9">
        <v>14</v>
      </c>
    </row>
    <row r="8688" spans="4:12" x14ac:dyDescent="0.2">
      <c r="D8688" s="200"/>
      <c r="E8688" s="4" t="s">
        <v>66</v>
      </c>
      <c r="F8688" s="5"/>
      <c r="G8688" s="6">
        <v>104</v>
      </c>
      <c r="H8688" s="8">
        <v>3</v>
      </c>
      <c r="I8688" s="1">
        <v>15</v>
      </c>
      <c r="J8688" s="1">
        <v>47</v>
      </c>
      <c r="K8688" s="1">
        <v>36</v>
      </c>
      <c r="L8688" s="9">
        <v>3</v>
      </c>
    </row>
    <row r="8689" spans="2:12" x14ac:dyDescent="0.2">
      <c r="D8689" s="200"/>
      <c r="E8689" s="4" t="s">
        <v>67</v>
      </c>
      <c r="F8689" s="5"/>
      <c r="G8689" s="6">
        <v>139</v>
      </c>
      <c r="H8689" s="8">
        <v>11</v>
      </c>
      <c r="I8689" s="1">
        <v>25</v>
      </c>
      <c r="J8689" s="1">
        <v>61</v>
      </c>
      <c r="K8689" s="1">
        <v>34</v>
      </c>
      <c r="L8689" s="9">
        <v>8</v>
      </c>
    </row>
    <row r="8690" spans="2:12" x14ac:dyDescent="0.2">
      <c r="D8690" s="200"/>
      <c r="E8690" s="4" t="s">
        <v>68</v>
      </c>
      <c r="F8690" s="5"/>
      <c r="G8690" s="6">
        <v>48</v>
      </c>
      <c r="H8690" s="8">
        <v>2</v>
      </c>
      <c r="I8690" s="1">
        <v>12</v>
      </c>
      <c r="J8690" s="1">
        <v>17</v>
      </c>
      <c r="K8690" s="1">
        <v>15</v>
      </c>
      <c r="L8690" s="9">
        <v>2</v>
      </c>
    </row>
    <row r="8691" spans="2:12" x14ac:dyDescent="0.2">
      <c r="D8691" s="200"/>
      <c r="E8691" s="4" t="s">
        <v>69</v>
      </c>
      <c r="F8691" s="5"/>
      <c r="G8691" s="6">
        <v>37</v>
      </c>
      <c r="H8691" s="8">
        <v>5</v>
      </c>
      <c r="I8691" s="1">
        <v>9</v>
      </c>
      <c r="J8691" s="1">
        <v>13</v>
      </c>
      <c r="K8691" s="1">
        <v>7</v>
      </c>
      <c r="L8691" s="9">
        <v>3</v>
      </c>
    </row>
    <row r="8692" spans="2:12" x14ac:dyDescent="0.2">
      <c r="D8692" s="93" t="s">
        <v>70</v>
      </c>
      <c r="E8692" s="89" t="s">
        <v>18</v>
      </c>
      <c r="F8692" s="92"/>
      <c r="G8692" s="94">
        <v>0</v>
      </c>
      <c r="H8692" s="122">
        <v>0</v>
      </c>
      <c r="I8692" s="63">
        <v>0</v>
      </c>
      <c r="J8692" s="63">
        <v>0</v>
      </c>
      <c r="K8692" s="63">
        <v>0</v>
      </c>
      <c r="L8692" s="121">
        <v>0</v>
      </c>
    </row>
    <row r="8694" spans="2:12" x14ac:dyDescent="0.2">
      <c r="B8694" s="40" t="str">
        <f xml:space="preserve"> HYPERLINK("#'目次'!B365", "[359]")</f>
        <v>[359]</v>
      </c>
      <c r="C8694" s="23" t="s">
        <v>494</v>
      </c>
    </row>
    <row r="8697" spans="2:12" x14ac:dyDescent="0.2">
      <c r="C8697" s="23" t="s">
        <v>73</v>
      </c>
    </row>
    <row r="8698" spans="2:12" ht="24" x14ac:dyDescent="0.2">
      <c r="D8698" s="195"/>
      <c r="E8698" s="196"/>
      <c r="F8698" s="196"/>
      <c r="G8698" s="37" t="s">
        <v>15</v>
      </c>
      <c r="H8698" s="33" t="s">
        <v>471</v>
      </c>
      <c r="I8698" s="13" t="s">
        <v>472</v>
      </c>
      <c r="J8698" s="13" t="s">
        <v>473</v>
      </c>
      <c r="K8698" s="13" t="s">
        <v>440</v>
      </c>
      <c r="L8698" s="38" t="s">
        <v>18</v>
      </c>
    </row>
    <row r="8699" spans="2:12" x14ac:dyDescent="0.2">
      <c r="D8699" s="197"/>
      <c r="E8699" s="198"/>
      <c r="F8699" s="198"/>
      <c r="G8699" s="35"/>
      <c r="H8699" s="39"/>
      <c r="I8699" s="14"/>
      <c r="J8699" s="14"/>
      <c r="K8699" s="14"/>
      <c r="L8699" s="34"/>
    </row>
    <row r="8700" spans="2:12" x14ac:dyDescent="0.2">
      <c r="D8700" s="56"/>
      <c r="E8700" s="58" t="s">
        <v>15</v>
      </c>
      <c r="F8700" s="46"/>
      <c r="G8700" s="36">
        <v>1200</v>
      </c>
      <c r="H8700" s="17">
        <v>48</v>
      </c>
      <c r="I8700" s="17">
        <v>207</v>
      </c>
      <c r="J8700" s="17">
        <v>506</v>
      </c>
      <c r="K8700" s="17">
        <v>331</v>
      </c>
      <c r="L8700" s="47">
        <v>108</v>
      </c>
    </row>
    <row r="8701" spans="2:12" x14ac:dyDescent="0.2">
      <c r="D8701" s="199" t="s">
        <v>74</v>
      </c>
      <c r="E8701" s="22" t="s">
        <v>75</v>
      </c>
      <c r="F8701" s="21"/>
      <c r="G8701" s="19">
        <v>592</v>
      </c>
      <c r="H8701" s="27">
        <v>25</v>
      </c>
      <c r="I8701" s="3">
        <v>95</v>
      </c>
      <c r="J8701" s="3">
        <v>251</v>
      </c>
      <c r="K8701" s="3">
        <v>163</v>
      </c>
      <c r="L8701" s="26">
        <v>58</v>
      </c>
    </row>
    <row r="8702" spans="2:12" x14ac:dyDescent="0.2">
      <c r="D8702" s="200"/>
      <c r="E8702" s="4" t="s">
        <v>34</v>
      </c>
      <c r="F8702" s="5"/>
      <c r="G8702" s="6">
        <v>37</v>
      </c>
      <c r="H8702" s="8">
        <v>3</v>
      </c>
      <c r="I8702" s="1">
        <v>3</v>
      </c>
      <c r="J8702" s="1">
        <v>15</v>
      </c>
      <c r="K8702" s="1">
        <v>8</v>
      </c>
      <c r="L8702" s="9">
        <v>8</v>
      </c>
    </row>
    <row r="8703" spans="2:12" x14ac:dyDescent="0.2">
      <c r="D8703" s="200"/>
      <c r="E8703" s="4" t="s">
        <v>35</v>
      </c>
      <c r="F8703" s="5"/>
      <c r="G8703" s="6">
        <v>75</v>
      </c>
      <c r="H8703" s="8">
        <v>3</v>
      </c>
      <c r="I8703" s="1">
        <v>5</v>
      </c>
      <c r="J8703" s="1">
        <v>34</v>
      </c>
      <c r="K8703" s="1">
        <v>27</v>
      </c>
      <c r="L8703" s="9">
        <v>6</v>
      </c>
    </row>
    <row r="8704" spans="2:12" x14ac:dyDescent="0.2">
      <c r="D8704" s="200"/>
      <c r="E8704" s="4" t="s">
        <v>36</v>
      </c>
      <c r="F8704" s="5"/>
      <c r="G8704" s="6">
        <v>95</v>
      </c>
      <c r="H8704" s="8">
        <v>5</v>
      </c>
      <c r="I8704" s="1">
        <v>15</v>
      </c>
      <c r="J8704" s="1">
        <v>26</v>
      </c>
      <c r="K8704" s="1">
        <v>43</v>
      </c>
      <c r="L8704" s="9">
        <v>6</v>
      </c>
    </row>
    <row r="8705" spans="2:12" x14ac:dyDescent="0.2">
      <c r="D8705" s="200"/>
      <c r="E8705" s="4" t="s">
        <v>37</v>
      </c>
      <c r="F8705" s="5"/>
      <c r="G8705" s="6">
        <v>111</v>
      </c>
      <c r="H8705" s="8">
        <v>1</v>
      </c>
      <c r="I8705" s="1">
        <v>25</v>
      </c>
      <c r="J8705" s="1">
        <v>54</v>
      </c>
      <c r="K8705" s="1">
        <v>25</v>
      </c>
      <c r="L8705" s="9">
        <v>6</v>
      </c>
    </row>
    <row r="8706" spans="2:12" x14ac:dyDescent="0.2">
      <c r="D8706" s="200"/>
      <c r="E8706" s="4" t="s">
        <v>38</v>
      </c>
      <c r="F8706" s="5"/>
      <c r="G8706" s="6">
        <v>93</v>
      </c>
      <c r="H8706" s="8">
        <v>3</v>
      </c>
      <c r="I8706" s="1">
        <v>19</v>
      </c>
      <c r="J8706" s="1">
        <v>38</v>
      </c>
      <c r="K8706" s="1">
        <v>25</v>
      </c>
      <c r="L8706" s="9">
        <v>8</v>
      </c>
    </row>
    <row r="8707" spans="2:12" x14ac:dyDescent="0.2">
      <c r="D8707" s="200"/>
      <c r="E8707" s="4" t="s">
        <v>39</v>
      </c>
      <c r="F8707" s="5"/>
      <c r="G8707" s="6">
        <v>109</v>
      </c>
      <c r="H8707" s="8">
        <v>7</v>
      </c>
      <c r="I8707" s="1">
        <v>16</v>
      </c>
      <c r="J8707" s="1">
        <v>51</v>
      </c>
      <c r="K8707" s="1">
        <v>22</v>
      </c>
      <c r="L8707" s="9">
        <v>13</v>
      </c>
    </row>
    <row r="8708" spans="2:12" x14ac:dyDescent="0.2">
      <c r="D8708" s="200"/>
      <c r="E8708" s="4" t="s">
        <v>40</v>
      </c>
      <c r="F8708" s="5"/>
      <c r="G8708" s="6">
        <v>72</v>
      </c>
      <c r="H8708" s="8">
        <v>3</v>
      </c>
      <c r="I8708" s="1">
        <v>12</v>
      </c>
      <c r="J8708" s="1">
        <v>33</v>
      </c>
      <c r="K8708" s="1">
        <v>13</v>
      </c>
      <c r="L8708" s="9">
        <v>11</v>
      </c>
    </row>
    <row r="8709" spans="2:12" x14ac:dyDescent="0.2">
      <c r="D8709" s="199" t="s">
        <v>76</v>
      </c>
      <c r="E8709" s="22" t="s">
        <v>77</v>
      </c>
      <c r="F8709" s="21"/>
      <c r="G8709" s="19">
        <v>608</v>
      </c>
      <c r="H8709" s="27">
        <v>23</v>
      </c>
      <c r="I8709" s="3">
        <v>112</v>
      </c>
      <c r="J8709" s="3">
        <v>255</v>
      </c>
      <c r="K8709" s="3">
        <v>168</v>
      </c>
      <c r="L8709" s="26">
        <v>50</v>
      </c>
    </row>
    <row r="8710" spans="2:12" x14ac:dyDescent="0.2">
      <c r="D8710" s="200"/>
      <c r="E8710" s="4" t="s">
        <v>34</v>
      </c>
      <c r="F8710" s="5"/>
      <c r="G8710" s="6">
        <v>37</v>
      </c>
      <c r="H8710" s="8">
        <v>0</v>
      </c>
      <c r="I8710" s="1">
        <v>2</v>
      </c>
      <c r="J8710" s="1">
        <v>17</v>
      </c>
      <c r="K8710" s="1">
        <v>14</v>
      </c>
      <c r="L8710" s="9">
        <v>4</v>
      </c>
    </row>
    <row r="8711" spans="2:12" x14ac:dyDescent="0.2">
      <c r="D8711" s="200"/>
      <c r="E8711" s="4" t="s">
        <v>35</v>
      </c>
      <c r="F8711" s="5"/>
      <c r="G8711" s="6">
        <v>73</v>
      </c>
      <c r="H8711" s="8">
        <v>0</v>
      </c>
      <c r="I8711" s="1">
        <v>10</v>
      </c>
      <c r="J8711" s="1">
        <v>30</v>
      </c>
      <c r="K8711" s="1">
        <v>28</v>
      </c>
      <c r="L8711" s="9">
        <v>5</v>
      </c>
    </row>
    <row r="8712" spans="2:12" x14ac:dyDescent="0.2">
      <c r="D8712" s="200"/>
      <c r="E8712" s="4" t="s">
        <v>36</v>
      </c>
      <c r="F8712" s="5"/>
      <c r="G8712" s="6">
        <v>92</v>
      </c>
      <c r="H8712" s="8">
        <v>6</v>
      </c>
      <c r="I8712" s="1">
        <v>10</v>
      </c>
      <c r="J8712" s="1">
        <v>37</v>
      </c>
      <c r="K8712" s="1">
        <v>35</v>
      </c>
      <c r="L8712" s="9">
        <v>4</v>
      </c>
    </row>
    <row r="8713" spans="2:12" x14ac:dyDescent="0.2">
      <c r="D8713" s="200"/>
      <c r="E8713" s="4" t="s">
        <v>37</v>
      </c>
      <c r="F8713" s="5"/>
      <c r="G8713" s="6">
        <v>110</v>
      </c>
      <c r="H8713" s="8">
        <v>2</v>
      </c>
      <c r="I8713" s="1">
        <v>21</v>
      </c>
      <c r="J8713" s="1">
        <v>50</v>
      </c>
      <c r="K8713" s="1">
        <v>32</v>
      </c>
      <c r="L8713" s="9">
        <v>5</v>
      </c>
    </row>
    <row r="8714" spans="2:12" x14ac:dyDescent="0.2">
      <c r="D8714" s="200"/>
      <c r="E8714" s="4" t="s">
        <v>38</v>
      </c>
      <c r="F8714" s="5"/>
      <c r="G8714" s="6">
        <v>93</v>
      </c>
      <c r="H8714" s="8">
        <v>6</v>
      </c>
      <c r="I8714" s="1">
        <v>21</v>
      </c>
      <c r="J8714" s="1">
        <v>38</v>
      </c>
      <c r="K8714" s="1">
        <v>19</v>
      </c>
      <c r="L8714" s="9">
        <v>9</v>
      </c>
    </row>
    <row r="8715" spans="2:12" x14ac:dyDescent="0.2">
      <c r="D8715" s="200"/>
      <c r="E8715" s="4" t="s">
        <v>39</v>
      </c>
      <c r="F8715" s="5"/>
      <c r="G8715" s="6">
        <v>114</v>
      </c>
      <c r="H8715" s="8">
        <v>7</v>
      </c>
      <c r="I8715" s="1">
        <v>24</v>
      </c>
      <c r="J8715" s="1">
        <v>46</v>
      </c>
      <c r="K8715" s="1">
        <v>25</v>
      </c>
      <c r="L8715" s="9">
        <v>12</v>
      </c>
    </row>
    <row r="8716" spans="2:12" x14ac:dyDescent="0.2">
      <c r="D8716" s="201"/>
      <c r="E8716" s="57" t="s">
        <v>40</v>
      </c>
      <c r="F8716" s="59"/>
      <c r="G8716" s="55">
        <v>89</v>
      </c>
      <c r="H8716" s="77">
        <v>2</v>
      </c>
      <c r="I8716" s="32">
        <v>24</v>
      </c>
      <c r="J8716" s="32">
        <v>37</v>
      </c>
      <c r="K8716" s="32">
        <v>15</v>
      </c>
      <c r="L8716" s="80">
        <v>11</v>
      </c>
    </row>
    <row r="8718" spans="2:12" x14ac:dyDescent="0.2">
      <c r="B8718" s="40" t="str">
        <f xml:space="preserve"> HYPERLINK("#'目次'!B366", "[360]")</f>
        <v>[360]</v>
      </c>
      <c r="C8718" s="23" t="s">
        <v>494</v>
      </c>
    </row>
    <row r="8721" spans="3:12" x14ac:dyDescent="0.2">
      <c r="C8721" s="23" t="s">
        <v>80</v>
      </c>
    </row>
    <row r="8722" spans="3:12" ht="24" x14ac:dyDescent="0.2">
      <c r="E8722" s="195"/>
      <c r="F8722" s="196"/>
      <c r="G8722" s="37" t="s">
        <v>15</v>
      </c>
      <c r="H8722" s="33" t="s">
        <v>471</v>
      </c>
      <c r="I8722" s="13" t="s">
        <v>472</v>
      </c>
      <c r="J8722" s="13" t="s">
        <v>473</v>
      </c>
      <c r="K8722" s="13" t="s">
        <v>440</v>
      </c>
      <c r="L8722" s="38" t="s">
        <v>18</v>
      </c>
    </row>
    <row r="8723" spans="3:12" x14ac:dyDescent="0.2">
      <c r="E8723" s="197"/>
      <c r="F8723" s="198"/>
      <c r="G8723" s="35"/>
      <c r="H8723" s="39"/>
      <c r="I8723" s="14"/>
      <c r="J8723" s="14"/>
      <c r="K8723" s="14"/>
      <c r="L8723" s="34"/>
    </row>
    <row r="8724" spans="3:12" x14ac:dyDescent="0.2">
      <c r="E8724" s="91" t="s">
        <v>15</v>
      </c>
      <c r="F8724" s="46"/>
      <c r="G8724" s="36">
        <v>1200</v>
      </c>
      <c r="H8724" s="17">
        <v>48</v>
      </c>
      <c r="I8724" s="17">
        <v>207</v>
      </c>
      <c r="J8724" s="17">
        <v>506</v>
      </c>
      <c r="K8724" s="17">
        <v>331</v>
      </c>
      <c r="L8724" s="47">
        <v>108</v>
      </c>
    </row>
    <row r="8725" spans="3:12" x14ac:dyDescent="0.2">
      <c r="E8725" s="4" t="s">
        <v>81</v>
      </c>
      <c r="F8725" s="5"/>
      <c r="G8725" s="19">
        <v>48</v>
      </c>
      <c r="H8725" s="27">
        <v>1</v>
      </c>
      <c r="I8725" s="3">
        <v>7</v>
      </c>
      <c r="J8725" s="3">
        <v>20</v>
      </c>
      <c r="K8725" s="3">
        <v>15</v>
      </c>
      <c r="L8725" s="26">
        <v>5</v>
      </c>
    </row>
    <row r="8726" spans="3:12" x14ac:dyDescent="0.2">
      <c r="E8726" s="4" t="s">
        <v>82</v>
      </c>
      <c r="F8726" s="5"/>
      <c r="G8726" s="6">
        <v>84</v>
      </c>
      <c r="H8726" s="8">
        <v>3</v>
      </c>
      <c r="I8726" s="1">
        <v>12</v>
      </c>
      <c r="J8726" s="1">
        <v>19</v>
      </c>
      <c r="K8726" s="1">
        <v>39</v>
      </c>
      <c r="L8726" s="9">
        <v>11</v>
      </c>
    </row>
    <row r="8727" spans="3:12" x14ac:dyDescent="0.2">
      <c r="E8727" s="4" t="s">
        <v>83</v>
      </c>
      <c r="F8727" s="5"/>
      <c r="G8727" s="6">
        <v>462</v>
      </c>
      <c r="H8727" s="8">
        <v>18</v>
      </c>
      <c r="I8727" s="1">
        <v>80</v>
      </c>
      <c r="J8727" s="1">
        <v>200</v>
      </c>
      <c r="K8727" s="1">
        <v>127</v>
      </c>
      <c r="L8727" s="9">
        <v>37</v>
      </c>
    </row>
    <row r="8728" spans="3:12" x14ac:dyDescent="0.2">
      <c r="E8728" s="4" t="s">
        <v>84</v>
      </c>
      <c r="F8728" s="5"/>
      <c r="G8728" s="6">
        <v>30</v>
      </c>
      <c r="H8728" s="8">
        <v>0</v>
      </c>
      <c r="I8728" s="1">
        <v>4</v>
      </c>
      <c r="J8728" s="1">
        <v>14</v>
      </c>
      <c r="K8728" s="1">
        <v>9</v>
      </c>
      <c r="L8728" s="9">
        <v>3</v>
      </c>
    </row>
    <row r="8729" spans="3:12" x14ac:dyDescent="0.2">
      <c r="E8729" s="4" t="s">
        <v>85</v>
      </c>
      <c r="F8729" s="5"/>
      <c r="G8729" s="6">
        <v>144</v>
      </c>
      <c r="H8729" s="8">
        <v>9</v>
      </c>
      <c r="I8729" s="1">
        <v>25</v>
      </c>
      <c r="J8729" s="1">
        <v>58</v>
      </c>
      <c r="K8729" s="1">
        <v>36</v>
      </c>
      <c r="L8729" s="9">
        <v>16</v>
      </c>
    </row>
    <row r="8730" spans="3:12" x14ac:dyDescent="0.2">
      <c r="E8730" s="4" t="s">
        <v>86</v>
      </c>
      <c r="F8730" s="5"/>
      <c r="G8730" s="6">
        <v>192</v>
      </c>
      <c r="H8730" s="8">
        <v>7</v>
      </c>
      <c r="I8730" s="1">
        <v>36</v>
      </c>
      <c r="J8730" s="1">
        <v>94</v>
      </c>
      <c r="K8730" s="1">
        <v>42</v>
      </c>
      <c r="L8730" s="9">
        <v>13</v>
      </c>
    </row>
    <row r="8731" spans="3:12" x14ac:dyDescent="0.2">
      <c r="E8731" s="4" t="s">
        <v>87</v>
      </c>
      <c r="F8731" s="5"/>
      <c r="G8731" s="6">
        <v>72</v>
      </c>
      <c r="H8731" s="8">
        <v>3</v>
      </c>
      <c r="I8731" s="1">
        <v>12</v>
      </c>
      <c r="J8731" s="1">
        <v>36</v>
      </c>
      <c r="K8731" s="1">
        <v>13</v>
      </c>
      <c r="L8731" s="9">
        <v>8</v>
      </c>
    </row>
    <row r="8732" spans="3:12" x14ac:dyDescent="0.2">
      <c r="E8732" s="4" t="s">
        <v>88</v>
      </c>
      <c r="F8732" s="5"/>
      <c r="G8732" s="6">
        <v>36</v>
      </c>
      <c r="H8732" s="8">
        <v>2</v>
      </c>
      <c r="I8732" s="1">
        <v>9</v>
      </c>
      <c r="J8732" s="1">
        <v>13</v>
      </c>
      <c r="K8732" s="1">
        <v>9</v>
      </c>
      <c r="L8732" s="9">
        <v>3</v>
      </c>
    </row>
    <row r="8733" spans="3:12" x14ac:dyDescent="0.2">
      <c r="E8733" s="4" t="s">
        <v>89</v>
      </c>
      <c r="F8733" s="5"/>
      <c r="G8733" s="6">
        <v>66</v>
      </c>
      <c r="H8733" s="8">
        <v>3</v>
      </c>
      <c r="I8733" s="1">
        <v>11</v>
      </c>
      <c r="J8733" s="1">
        <v>27</v>
      </c>
      <c r="K8733" s="1">
        <v>17</v>
      </c>
      <c r="L8733" s="9">
        <v>8</v>
      </c>
    </row>
    <row r="8734" spans="3:12" x14ac:dyDescent="0.2">
      <c r="E8734" s="4" t="s">
        <v>90</v>
      </c>
      <c r="F8734" s="5"/>
      <c r="G8734" s="6">
        <v>54</v>
      </c>
      <c r="H8734" s="8">
        <v>2</v>
      </c>
      <c r="I8734" s="1">
        <v>7</v>
      </c>
      <c r="J8734" s="1">
        <v>22</v>
      </c>
      <c r="K8734" s="1">
        <v>19</v>
      </c>
      <c r="L8734" s="9">
        <v>4</v>
      </c>
    </row>
    <row r="8735" spans="3:12" x14ac:dyDescent="0.2">
      <c r="E8735" s="57" t="s">
        <v>91</v>
      </c>
      <c r="F8735" s="59"/>
      <c r="G8735" s="55">
        <v>12</v>
      </c>
      <c r="H8735" s="77">
        <v>0</v>
      </c>
      <c r="I8735" s="32">
        <v>4</v>
      </c>
      <c r="J8735" s="32">
        <v>3</v>
      </c>
      <c r="K8735" s="32">
        <v>5</v>
      </c>
      <c r="L8735" s="80">
        <v>0</v>
      </c>
    </row>
    <row r="8737" spans="2:12" x14ac:dyDescent="0.2">
      <c r="B8737" s="40" t="str">
        <f xml:space="preserve"> HYPERLINK("#'目次'!B367", "[361]")</f>
        <v>[361]</v>
      </c>
      <c r="C8737" s="23" t="s">
        <v>497</v>
      </c>
    </row>
    <row r="8740" spans="2:12" x14ac:dyDescent="0.2">
      <c r="C8740" s="23" t="s">
        <v>14</v>
      </c>
    </row>
    <row r="8741" spans="2:12" ht="24" x14ac:dyDescent="0.2">
      <c r="D8741" s="195"/>
      <c r="E8741" s="196"/>
      <c r="F8741" s="196"/>
      <c r="G8741" s="37" t="s">
        <v>15</v>
      </c>
      <c r="H8741" s="33" t="s">
        <v>471</v>
      </c>
      <c r="I8741" s="13" t="s">
        <v>472</v>
      </c>
      <c r="J8741" s="13" t="s">
        <v>473</v>
      </c>
      <c r="K8741" s="13" t="s">
        <v>440</v>
      </c>
      <c r="L8741" s="38" t="s">
        <v>18</v>
      </c>
    </row>
    <row r="8742" spans="2:12" x14ac:dyDescent="0.2">
      <c r="D8742" s="197"/>
      <c r="E8742" s="198"/>
      <c r="F8742" s="198"/>
      <c r="G8742" s="35"/>
      <c r="H8742" s="39"/>
      <c r="I8742" s="14"/>
      <c r="J8742" s="14"/>
      <c r="K8742" s="14"/>
      <c r="L8742" s="34"/>
    </row>
    <row r="8743" spans="2:12" x14ac:dyDescent="0.2">
      <c r="D8743" s="56"/>
      <c r="E8743" s="58" t="s">
        <v>15</v>
      </c>
      <c r="F8743" s="46"/>
      <c r="G8743" s="36">
        <v>1200</v>
      </c>
      <c r="H8743" s="17">
        <v>52</v>
      </c>
      <c r="I8743" s="17">
        <v>117</v>
      </c>
      <c r="J8743" s="17">
        <v>554</v>
      </c>
      <c r="K8743" s="17">
        <v>365</v>
      </c>
      <c r="L8743" s="47">
        <v>112</v>
      </c>
    </row>
    <row r="8744" spans="2:12" x14ac:dyDescent="0.2">
      <c r="D8744" s="199" t="s">
        <v>19</v>
      </c>
      <c r="E8744" s="22" t="s">
        <v>20</v>
      </c>
      <c r="F8744" s="21"/>
      <c r="G8744" s="19">
        <v>132</v>
      </c>
      <c r="H8744" s="27">
        <v>5</v>
      </c>
      <c r="I8744" s="3">
        <v>6</v>
      </c>
      <c r="J8744" s="3">
        <v>47</v>
      </c>
      <c r="K8744" s="3">
        <v>58</v>
      </c>
      <c r="L8744" s="26">
        <v>16</v>
      </c>
    </row>
    <row r="8745" spans="2:12" x14ac:dyDescent="0.2">
      <c r="D8745" s="200"/>
      <c r="E8745" s="4" t="s">
        <v>21</v>
      </c>
      <c r="F8745" s="5"/>
      <c r="G8745" s="6">
        <v>444</v>
      </c>
      <c r="H8745" s="8">
        <v>17</v>
      </c>
      <c r="I8745" s="1">
        <v>45</v>
      </c>
      <c r="J8745" s="1">
        <v>209</v>
      </c>
      <c r="K8745" s="1">
        <v>135</v>
      </c>
      <c r="L8745" s="9">
        <v>38</v>
      </c>
    </row>
    <row r="8746" spans="2:12" x14ac:dyDescent="0.2">
      <c r="D8746" s="200"/>
      <c r="E8746" s="4" t="s">
        <v>22</v>
      </c>
      <c r="F8746" s="5"/>
      <c r="G8746" s="6">
        <v>192</v>
      </c>
      <c r="H8746" s="8">
        <v>15</v>
      </c>
      <c r="I8746" s="1">
        <v>13</v>
      </c>
      <c r="J8746" s="1">
        <v>90</v>
      </c>
      <c r="K8746" s="1">
        <v>52</v>
      </c>
      <c r="L8746" s="9">
        <v>22</v>
      </c>
    </row>
    <row r="8747" spans="2:12" x14ac:dyDescent="0.2">
      <c r="D8747" s="200"/>
      <c r="E8747" s="4" t="s">
        <v>23</v>
      </c>
      <c r="F8747" s="5"/>
      <c r="G8747" s="6">
        <v>192</v>
      </c>
      <c r="H8747" s="8">
        <v>8</v>
      </c>
      <c r="I8747" s="1">
        <v>23</v>
      </c>
      <c r="J8747" s="1">
        <v>98</v>
      </c>
      <c r="K8747" s="1">
        <v>50</v>
      </c>
      <c r="L8747" s="9">
        <v>13</v>
      </c>
    </row>
    <row r="8748" spans="2:12" x14ac:dyDescent="0.2">
      <c r="D8748" s="200"/>
      <c r="E8748" s="4" t="s">
        <v>24</v>
      </c>
      <c r="F8748" s="5"/>
      <c r="G8748" s="6">
        <v>240</v>
      </c>
      <c r="H8748" s="8">
        <v>7</v>
      </c>
      <c r="I8748" s="1">
        <v>30</v>
      </c>
      <c r="J8748" s="1">
        <v>110</v>
      </c>
      <c r="K8748" s="1">
        <v>70</v>
      </c>
      <c r="L8748" s="9">
        <v>23</v>
      </c>
    </row>
    <row r="8749" spans="2:12" x14ac:dyDescent="0.2">
      <c r="D8749" s="199" t="s">
        <v>25</v>
      </c>
      <c r="E8749" s="22" t="s">
        <v>26</v>
      </c>
      <c r="F8749" s="21"/>
      <c r="G8749" s="19">
        <v>348</v>
      </c>
      <c r="H8749" s="27">
        <v>18</v>
      </c>
      <c r="I8749" s="3">
        <v>32</v>
      </c>
      <c r="J8749" s="3">
        <v>164</v>
      </c>
      <c r="K8749" s="3">
        <v>105</v>
      </c>
      <c r="L8749" s="26">
        <v>29</v>
      </c>
    </row>
    <row r="8750" spans="2:12" x14ac:dyDescent="0.2">
      <c r="D8750" s="200"/>
      <c r="E8750" s="4" t="s">
        <v>27</v>
      </c>
      <c r="F8750" s="5"/>
      <c r="G8750" s="6">
        <v>378</v>
      </c>
      <c r="H8750" s="8">
        <v>9</v>
      </c>
      <c r="I8750" s="1">
        <v>41</v>
      </c>
      <c r="J8750" s="1">
        <v>194</v>
      </c>
      <c r="K8750" s="1">
        <v>99</v>
      </c>
      <c r="L8750" s="9">
        <v>35</v>
      </c>
    </row>
    <row r="8751" spans="2:12" x14ac:dyDescent="0.2">
      <c r="D8751" s="200"/>
      <c r="E8751" s="4" t="s">
        <v>28</v>
      </c>
      <c r="F8751" s="5"/>
      <c r="G8751" s="6">
        <v>372</v>
      </c>
      <c r="H8751" s="8">
        <v>18</v>
      </c>
      <c r="I8751" s="1">
        <v>38</v>
      </c>
      <c r="J8751" s="1">
        <v>143</v>
      </c>
      <c r="K8751" s="1">
        <v>135</v>
      </c>
      <c r="L8751" s="9">
        <v>38</v>
      </c>
    </row>
    <row r="8752" spans="2:12" x14ac:dyDescent="0.2">
      <c r="D8752" s="200"/>
      <c r="E8752" s="4" t="s">
        <v>29</v>
      </c>
      <c r="F8752" s="5"/>
      <c r="G8752" s="6">
        <v>102</v>
      </c>
      <c r="H8752" s="8">
        <v>7</v>
      </c>
      <c r="I8752" s="1">
        <v>6</v>
      </c>
      <c r="J8752" s="1">
        <v>53</v>
      </c>
      <c r="K8752" s="1">
        <v>26</v>
      </c>
      <c r="L8752" s="9">
        <v>10</v>
      </c>
    </row>
    <row r="8753" spans="2:12" x14ac:dyDescent="0.2">
      <c r="D8753" s="199" t="s">
        <v>30</v>
      </c>
      <c r="E8753" s="22" t="s">
        <v>31</v>
      </c>
      <c r="F8753" s="21"/>
      <c r="G8753" s="19">
        <v>592</v>
      </c>
      <c r="H8753" s="27">
        <v>29</v>
      </c>
      <c r="I8753" s="3">
        <v>48</v>
      </c>
      <c r="J8753" s="3">
        <v>274</v>
      </c>
      <c r="K8753" s="3">
        <v>180</v>
      </c>
      <c r="L8753" s="26">
        <v>61</v>
      </c>
    </row>
    <row r="8754" spans="2:12" x14ac:dyDescent="0.2">
      <c r="D8754" s="200"/>
      <c r="E8754" s="4" t="s">
        <v>32</v>
      </c>
      <c r="F8754" s="5"/>
      <c r="G8754" s="6">
        <v>608</v>
      </c>
      <c r="H8754" s="8">
        <v>23</v>
      </c>
      <c r="I8754" s="1">
        <v>69</v>
      </c>
      <c r="J8754" s="1">
        <v>280</v>
      </c>
      <c r="K8754" s="1">
        <v>185</v>
      </c>
      <c r="L8754" s="9">
        <v>51</v>
      </c>
    </row>
    <row r="8755" spans="2:12" x14ac:dyDescent="0.2">
      <c r="D8755" s="199" t="s">
        <v>33</v>
      </c>
      <c r="E8755" s="22" t="s">
        <v>34</v>
      </c>
      <c r="F8755" s="21"/>
      <c r="G8755" s="19">
        <v>74</v>
      </c>
      <c r="H8755" s="27">
        <v>4</v>
      </c>
      <c r="I8755" s="3">
        <v>3</v>
      </c>
      <c r="J8755" s="3">
        <v>33</v>
      </c>
      <c r="K8755" s="3">
        <v>22</v>
      </c>
      <c r="L8755" s="26">
        <v>12</v>
      </c>
    </row>
    <row r="8756" spans="2:12" x14ac:dyDescent="0.2">
      <c r="D8756" s="200"/>
      <c r="E8756" s="4" t="s">
        <v>35</v>
      </c>
      <c r="F8756" s="5"/>
      <c r="G8756" s="6">
        <v>148</v>
      </c>
      <c r="H8756" s="8">
        <v>3</v>
      </c>
      <c r="I8756" s="1">
        <v>14</v>
      </c>
      <c r="J8756" s="1">
        <v>56</v>
      </c>
      <c r="K8756" s="1">
        <v>63</v>
      </c>
      <c r="L8756" s="9">
        <v>12</v>
      </c>
    </row>
    <row r="8757" spans="2:12" x14ac:dyDescent="0.2">
      <c r="D8757" s="200"/>
      <c r="E8757" s="4" t="s">
        <v>36</v>
      </c>
      <c r="F8757" s="5"/>
      <c r="G8757" s="6">
        <v>187</v>
      </c>
      <c r="H8757" s="8">
        <v>10</v>
      </c>
      <c r="I8757" s="1">
        <v>16</v>
      </c>
      <c r="J8757" s="1">
        <v>69</v>
      </c>
      <c r="K8757" s="1">
        <v>80</v>
      </c>
      <c r="L8757" s="9">
        <v>12</v>
      </c>
    </row>
    <row r="8758" spans="2:12" x14ac:dyDescent="0.2">
      <c r="D8758" s="200"/>
      <c r="E8758" s="4" t="s">
        <v>37</v>
      </c>
      <c r="F8758" s="5"/>
      <c r="G8758" s="6">
        <v>221</v>
      </c>
      <c r="H8758" s="8">
        <v>5</v>
      </c>
      <c r="I8758" s="1">
        <v>29</v>
      </c>
      <c r="J8758" s="1">
        <v>111</v>
      </c>
      <c r="K8758" s="1">
        <v>65</v>
      </c>
      <c r="L8758" s="9">
        <v>11</v>
      </c>
    </row>
    <row r="8759" spans="2:12" x14ac:dyDescent="0.2">
      <c r="D8759" s="200"/>
      <c r="E8759" s="4" t="s">
        <v>38</v>
      </c>
      <c r="F8759" s="5"/>
      <c r="G8759" s="6">
        <v>186</v>
      </c>
      <c r="H8759" s="8">
        <v>9</v>
      </c>
      <c r="I8759" s="1">
        <v>18</v>
      </c>
      <c r="J8759" s="1">
        <v>95</v>
      </c>
      <c r="K8759" s="1">
        <v>47</v>
      </c>
      <c r="L8759" s="9">
        <v>17</v>
      </c>
    </row>
    <row r="8760" spans="2:12" x14ac:dyDescent="0.2">
      <c r="D8760" s="200"/>
      <c r="E8760" s="4" t="s">
        <v>39</v>
      </c>
      <c r="F8760" s="5"/>
      <c r="G8760" s="6">
        <v>223</v>
      </c>
      <c r="H8760" s="8">
        <v>13</v>
      </c>
      <c r="I8760" s="1">
        <v>21</v>
      </c>
      <c r="J8760" s="1">
        <v>108</v>
      </c>
      <c r="K8760" s="1">
        <v>55</v>
      </c>
      <c r="L8760" s="9">
        <v>26</v>
      </c>
    </row>
    <row r="8761" spans="2:12" x14ac:dyDescent="0.2">
      <c r="D8761" s="201"/>
      <c r="E8761" s="57" t="s">
        <v>40</v>
      </c>
      <c r="F8761" s="59"/>
      <c r="G8761" s="55">
        <v>161</v>
      </c>
      <c r="H8761" s="77">
        <v>8</v>
      </c>
      <c r="I8761" s="32">
        <v>16</v>
      </c>
      <c r="J8761" s="32">
        <v>82</v>
      </c>
      <c r="K8761" s="32">
        <v>33</v>
      </c>
      <c r="L8761" s="80">
        <v>22</v>
      </c>
    </row>
    <row r="8763" spans="2:12" x14ac:dyDescent="0.2">
      <c r="B8763" s="40" t="str">
        <f xml:space="preserve"> HYPERLINK("#'目次'!B368", "[362]")</f>
        <v>[362]</v>
      </c>
      <c r="C8763" s="23" t="s">
        <v>497</v>
      </c>
    </row>
    <row r="8766" spans="2:12" x14ac:dyDescent="0.2">
      <c r="C8766" s="23" t="s">
        <v>48</v>
      </c>
    </row>
    <row r="8767" spans="2:12" ht="24" x14ac:dyDescent="0.2">
      <c r="D8767" s="195"/>
      <c r="E8767" s="196"/>
      <c r="F8767" s="196"/>
      <c r="G8767" s="37" t="s">
        <v>15</v>
      </c>
      <c r="H8767" s="33" t="s">
        <v>471</v>
      </c>
      <c r="I8767" s="13" t="s">
        <v>472</v>
      </c>
      <c r="J8767" s="13" t="s">
        <v>473</v>
      </c>
      <c r="K8767" s="13" t="s">
        <v>440</v>
      </c>
      <c r="L8767" s="38" t="s">
        <v>18</v>
      </c>
    </row>
    <row r="8768" spans="2:12" x14ac:dyDescent="0.2">
      <c r="D8768" s="197"/>
      <c r="E8768" s="198"/>
      <c r="F8768" s="198"/>
      <c r="G8768" s="35"/>
      <c r="H8768" s="39"/>
      <c r="I8768" s="14"/>
      <c r="J8768" s="14"/>
      <c r="K8768" s="14"/>
      <c r="L8768" s="34"/>
    </row>
    <row r="8769" spans="4:12" x14ac:dyDescent="0.2">
      <c r="D8769" s="56"/>
      <c r="E8769" s="58" t="s">
        <v>15</v>
      </c>
      <c r="F8769" s="46"/>
      <c r="G8769" s="36">
        <v>1200</v>
      </c>
      <c r="H8769" s="17">
        <v>52</v>
      </c>
      <c r="I8769" s="17">
        <v>117</v>
      </c>
      <c r="J8769" s="17">
        <v>554</v>
      </c>
      <c r="K8769" s="17">
        <v>365</v>
      </c>
      <c r="L8769" s="47">
        <v>112</v>
      </c>
    </row>
    <row r="8770" spans="4:12" x14ac:dyDescent="0.2">
      <c r="D8770" s="199" t="s">
        <v>49</v>
      </c>
      <c r="E8770" s="22" t="s">
        <v>50</v>
      </c>
      <c r="F8770" s="21"/>
      <c r="G8770" s="19">
        <v>15</v>
      </c>
      <c r="H8770" s="27">
        <v>1</v>
      </c>
      <c r="I8770" s="3">
        <v>1</v>
      </c>
      <c r="J8770" s="3">
        <v>6</v>
      </c>
      <c r="K8770" s="3">
        <v>5</v>
      </c>
      <c r="L8770" s="26">
        <v>2</v>
      </c>
    </row>
    <row r="8771" spans="4:12" x14ac:dyDescent="0.2">
      <c r="D8771" s="200"/>
      <c r="E8771" s="4" t="s">
        <v>51</v>
      </c>
      <c r="F8771" s="5"/>
      <c r="G8771" s="6">
        <v>142</v>
      </c>
      <c r="H8771" s="8">
        <v>10</v>
      </c>
      <c r="I8771" s="1">
        <v>13</v>
      </c>
      <c r="J8771" s="1">
        <v>72</v>
      </c>
      <c r="K8771" s="1">
        <v>33</v>
      </c>
      <c r="L8771" s="9">
        <v>14</v>
      </c>
    </row>
    <row r="8772" spans="4:12" x14ac:dyDescent="0.2">
      <c r="D8772" s="200"/>
      <c r="E8772" s="4" t="s">
        <v>52</v>
      </c>
      <c r="F8772" s="5"/>
      <c r="G8772" s="6">
        <v>26</v>
      </c>
      <c r="H8772" s="8">
        <v>2</v>
      </c>
      <c r="I8772" s="1">
        <v>2</v>
      </c>
      <c r="J8772" s="1">
        <v>12</v>
      </c>
      <c r="K8772" s="1">
        <v>8</v>
      </c>
      <c r="L8772" s="9">
        <v>2</v>
      </c>
    </row>
    <row r="8773" spans="4:12" x14ac:dyDescent="0.2">
      <c r="D8773" s="200"/>
      <c r="E8773" s="4" t="s">
        <v>53</v>
      </c>
      <c r="F8773" s="5"/>
      <c r="G8773" s="6">
        <v>41</v>
      </c>
      <c r="H8773" s="8">
        <v>2</v>
      </c>
      <c r="I8773" s="1">
        <v>1</v>
      </c>
      <c r="J8773" s="1">
        <v>26</v>
      </c>
      <c r="K8773" s="1">
        <v>10</v>
      </c>
      <c r="L8773" s="9">
        <v>2</v>
      </c>
    </row>
    <row r="8774" spans="4:12" x14ac:dyDescent="0.2">
      <c r="D8774" s="200"/>
      <c r="E8774" s="4" t="s">
        <v>54</v>
      </c>
      <c r="F8774" s="5"/>
      <c r="G8774" s="6">
        <v>226</v>
      </c>
      <c r="H8774" s="8">
        <v>6</v>
      </c>
      <c r="I8774" s="1">
        <v>22</v>
      </c>
      <c r="J8774" s="1">
        <v>93</v>
      </c>
      <c r="K8774" s="1">
        <v>90</v>
      </c>
      <c r="L8774" s="9">
        <v>15</v>
      </c>
    </row>
    <row r="8775" spans="4:12" x14ac:dyDescent="0.2">
      <c r="D8775" s="200"/>
      <c r="E8775" s="4" t="s">
        <v>55</v>
      </c>
      <c r="F8775" s="5"/>
      <c r="G8775" s="6">
        <v>125</v>
      </c>
      <c r="H8775" s="8">
        <v>4</v>
      </c>
      <c r="I8775" s="1">
        <v>14</v>
      </c>
      <c r="J8775" s="1">
        <v>51</v>
      </c>
      <c r="K8775" s="1">
        <v>47</v>
      </c>
      <c r="L8775" s="9">
        <v>9</v>
      </c>
    </row>
    <row r="8776" spans="4:12" x14ac:dyDescent="0.2">
      <c r="D8776" s="200"/>
      <c r="E8776" s="4" t="s">
        <v>56</v>
      </c>
      <c r="F8776" s="5"/>
      <c r="G8776" s="6">
        <v>190</v>
      </c>
      <c r="H8776" s="8">
        <v>11</v>
      </c>
      <c r="I8776" s="1">
        <v>20</v>
      </c>
      <c r="J8776" s="1">
        <v>82</v>
      </c>
      <c r="K8776" s="1">
        <v>65</v>
      </c>
      <c r="L8776" s="9">
        <v>12</v>
      </c>
    </row>
    <row r="8777" spans="4:12" x14ac:dyDescent="0.2">
      <c r="D8777" s="200"/>
      <c r="E8777" s="4" t="s">
        <v>57</v>
      </c>
      <c r="F8777" s="5"/>
      <c r="G8777" s="6">
        <v>185</v>
      </c>
      <c r="H8777" s="8">
        <v>7</v>
      </c>
      <c r="I8777" s="1">
        <v>23</v>
      </c>
      <c r="J8777" s="1">
        <v>97</v>
      </c>
      <c r="K8777" s="1">
        <v>42</v>
      </c>
      <c r="L8777" s="9">
        <v>16</v>
      </c>
    </row>
    <row r="8778" spans="4:12" x14ac:dyDescent="0.2">
      <c r="D8778" s="200"/>
      <c r="E8778" s="4" t="s">
        <v>58</v>
      </c>
      <c r="F8778" s="5"/>
      <c r="G8778" s="6">
        <v>113</v>
      </c>
      <c r="H8778" s="8">
        <v>4</v>
      </c>
      <c r="I8778" s="1">
        <v>8</v>
      </c>
      <c r="J8778" s="1">
        <v>44</v>
      </c>
      <c r="K8778" s="1">
        <v>40</v>
      </c>
      <c r="L8778" s="9">
        <v>17</v>
      </c>
    </row>
    <row r="8779" spans="4:12" x14ac:dyDescent="0.2">
      <c r="D8779" s="200"/>
      <c r="E8779" s="4" t="s">
        <v>59</v>
      </c>
      <c r="F8779" s="5"/>
      <c r="G8779" s="6">
        <v>136</v>
      </c>
      <c r="H8779" s="8">
        <v>5</v>
      </c>
      <c r="I8779" s="1">
        <v>13</v>
      </c>
      <c r="J8779" s="1">
        <v>70</v>
      </c>
      <c r="K8779" s="1">
        <v>25</v>
      </c>
      <c r="L8779" s="9">
        <v>23</v>
      </c>
    </row>
    <row r="8780" spans="4:12" x14ac:dyDescent="0.2">
      <c r="D8780" s="199" t="s">
        <v>60</v>
      </c>
      <c r="E8780" s="22" t="s">
        <v>61</v>
      </c>
      <c r="F8780" s="21"/>
      <c r="G8780" s="19">
        <v>205</v>
      </c>
      <c r="H8780" s="27">
        <v>9</v>
      </c>
      <c r="I8780" s="3">
        <v>26</v>
      </c>
      <c r="J8780" s="3">
        <v>92</v>
      </c>
      <c r="K8780" s="3">
        <v>63</v>
      </c>
      <c r="L8780" s="26">
        <v>15</v>
      </c>
    </row>
    <row r="8781" spans="4:12" x14ac:dyDescent="0.2">
      <c r="D8781" s="200"/>
      <c r="E8781" s="4" t="s">
        <v>62</v>
      </c>
      <c r="F8781" s="5"/>
      <c r="G8781" s="6">
        <v>160</v>
      </c>
      <c r="H8781" s="8">
        <v>6</v>
      </c>
      <c r="I8781" s="1">
        <v>11</v>
      </c>
      <c r="J8781" s="1">
        <v>85</v>
      </c>
      <c r="K8781" s="1">
        <v>49</v>
      </c>
      <c r="L8781" s="9">
        <v>9</v>
      </c>
    </row>
    <row r="8782" spans="4:12" x14ac:dyDescent="0.2">
      <c r="D8782" s="200"/>
      <c r="E8782" s="4" t="s">
        <v>63</v>
      </c>
      <c r="F8782" s="5"/>
      <c r="G8782" s="6">
        <v>121</v>
      </c>
      <c r="H8782" s="8">
        <v>7</v>
      </c>
      <c r="I8782" s="1">
        <v>12</v>
      </c>
      <c r="J8782" s="1">
        <v>53</v>
      </c>
      <c r="K8782" s="1">
        <v>41</v>
      </c>
      <c r="L8782" s="9">
        <v>8</v>
      </c>
    </row>
    <row r="8783" spans="4:12" x14ac:dyDescent="0.2">
      <c r="D8783" s="200"/>
      <c r="E8783" s="4" t="s">
        <v>64</v>
      </c>
      <c r="F8783" s="5"/>
      <c r="G8783" s="6">
        <v>124</v>
      </c>
      <c r="H8783" s="8">
        <v>5</v>
      </c>
      <c r="I8783" s="1">
        <v>12</v>
      </c>
      <c r="J8783" s="1">
        <v>64</v>
      </c>
      <c r="K8783" s="1">
        <v>39</v>
      </c>
      <c r="L8783" s="9">
        <v>4</v>
      </c>
    </row>
    <row r="8784" spans="4:12" x14ac:dyDescent="0.2">
      <c r="D8784" s="200"/>
      <c r="E8784" s="4" t="s">
        <v>65</v>
      </c>
      <c r="F8784" s="5"/>
      <c r="G8784" s="6">
        <v>109</v>
      </c>
      <c r="H8784" s="8">
        <v>2</v>
      </c>
      <c r="I8784" s="1">
        <v>12</v>
      </c>
      <c r="J8784" s="1">
        <v>49</v>
      </c>
      <c r="K8784" s="1">
        <v>31</v>
      </c>
      <c r="L8784" s="9">
        <v>15</v>
      </c>
    </row>
    <row r="8785" spans="2:12" x14ac:dyDescent="0.2">
      <c r="D8785" s="200"/>
      <c r="E8785" s="4" t="s">
        <v>66</v>
      </c>
      <c r="F8785" s="5"/>
      <c r="G8785" s="6">
        <v>104</v>
      </c>
      <c r="H8785" s="8">
        <v>2</v>
      </c>
      <c r="I8785" s="1">
        <v>7</v>
      </c>
      <c r="J8785" s="1">
        <v>53</v>
      </c>
      <c r="K8785" s="1">
        <v>38</v>
      </c>
      <c r="L8785" s="9">
        <v>4</v>
      </c>
    </row>
    <row r="8786" spans="2:12" x14ac:dyDescent="0.2">
      <c r="D8786" s="200"/>
      <c r="E8786" s="4" t="s">
        <v>67</v>
      </c>
      <c r="F8786" s="5"/>
      <c r="G8786" s="6">
        <v>139</v>
      </c>
      <c r="H8786" s="8">
        <v>11</v>
      </c>
      <c r="I8786" s="1">
        <v>14</v>
      </c>
      <c r="J8786" s="1">
        <v>69</v>
      </c>
      <c r="K8786" s="1">
        <v>36</v>
      </c>
      <c r="L8786" s="9">
        <v>9</v>
      </c>
    </row>
    <row r="8787" spans="2:12" x14ac:dyDescent="0.2">
      <c r="D8787" s="200"/>
      <c r="E8787" s="4" t="s">
        <v>68</v>
      </c>
      <c r="F8787" s="5"/>
      <c r="G8787" s="6">
        <v>48</v>
      </c>
      <c r="H8787" s="8">
        <v>2</v>
      </c>
      <c r="I8787" s="1">
        <v>6</v>
      </c>
      <c r="J8787" s="1">
        <v>21</v>
      </c>
      <c r="K8787" s="1">
        <v>17</v>
      </c>
      <c r="L8787" s="9">
        <v>2</v>
      </c>
    </row>
    <row r="8788" spans="2:12" x14ac:dyDescent="0.2">
      <c r="D8788" s="200"/>
      <c r="E8788" s="4" t="s">
        <v>69</v>
      </c>
      <c r="F8788" s="5"/>
      <c r="G8788" s="6">
        <v>37</v>
      </c>
      <c r="H8788" s="8">
        <v>5</v>
      </c>
      <c r="I8788" s="1">
        <v>5</v>
      </c>
      <c r="J8788" s="1">
        <v>17</v>
      </c>
      <c r="K8788" s="1">
        <v>7</v>
      </c>
      <c r="L8788" s="9">
        <v>3</v>
      </c>
    </row>
    <row r="8789" spans="2:12" x14ac:dyDescent="0.2">
      <c r="D8789" s="93" t="s">
        <v>70</v>
      </c>
      <c r="E8789" s="89" t="s">
        <v>18</v>
      </c>
      <c r="F8789" s="92"/>
      <c r="G8789" s="94">
        <v>0</v>
      </c>
      <c r="H8789" s="122">
        <v>0</v>
      </c>
      <c r="I8789" s="63">
        <v>0</v>
      </c>
      <c r="J8789" s="63">
        <v>0</v>
      </c>
      <c r="K8789" s="63">
        <v>0</v>
      </c>
      <c r="L8789" s="121">
        <v>0</v>
      </c>
    </row>
    <row r="8791" spans="2:12" x14ac:dyDescent="0.2">
      <c r="B8791" s="40" t="str">
        <f xml:space="preserve"> HYPERLINK("#'目次'!B369", "[363]")</f>
        <v>[363]</v>
      </c>
      <c r="C8791" s="23" t="s">
        <v>497</v>
      </c>
    </row>
    <row r="8794" spans="2:12" x14ac:dyDescent="0.2">
      <c r="C8794" s="23" t="s">
        <v>73</v>
      </c>
    </row>
    <row r="8795" spans="2:12" ht="24" x14ac:dyDescent="0.2">
      <c r="D8795" s="195"/>
      <c r="E8795" s="196"/>
      <c r="F8795" s="196"/>
      <c r="G8795" s="37" t="s">
        <v>15</v>
      </c>
      <c r="H8795" s="33" t="s">
        <v>471</v>
      </c>
      <c r="I8795" s="13" t="s">
        <v>472</v>
      </c>
      <c r="J8795" s="13" t="s">
        <v>473</v>
      </c>
      <c r="K8795" s="13" t="s">
        <v>440</v>
      </c>
      <c r="L8795" s="38" t="s">
        <v>18</v>
      </c>
    </row>
    <row r="8796" spans="2:12" x14ac:dyDescent="0.2">
      <c r="D8796" s="197"/>
      <c r="E8796" s="198"/>
      <c r="F8796" s="198"/>
      <c r="G8796" s="35"/>
      <c r="H8796" s="39"/>
      <c r="I8796" s="14"/>
      <c r="J8796" s="14"/>
      <c r="K8796" s="14"/>
      <c r="L8796" s="34"/>
    </row>
    <row r="8797" spans="2:12" x14ac:dyDescent="0.2">
      <c r="D8797" s="56"/>
      <c r="E8797" s="58" t="s">
        <v>15</v>
      </c>
      <c r="F8797" s="46"/>
      <c r="G8797" s="36">
        <v>1200</v>
      </c>
      <c r="H8797" s="17">
        <v>52</v>
      </c>
      <c r="I8797" s="17">
        <v>117</v>
      </c>
      <c r="J8797" s="17">
        <v>554</v>
      </c>
      <c r="K8797" s="17">
        <v>365</v>
      </c>
      <c r="L8797" s="47">
        <v>112</v>
      </c>
    </row>
    <row r="8798" spans="2:12" x14ac:dyDescent="0.2">
      <c r="D8798" s="199" t="s">
        <v>74</v>
      </c>
      <c r="E8798" s="22" t="s">
        <v>75</v>
      </c>
      <c r="F8798" s="21"/>
      <c r="G8798" s="19">
        <v>592</v>
      </c>
      <c r="H8798" s="27">
        <v>29</v>
      </c>
      <c r="I8798" s="3">
        <v>48</v>
      </c>
      <c r="J8798" s="3">
        <v>274</v>
      </c>
      <c r="K8798" s="3">
        <v>180</v>
      </c>
      <c r="L8798" s="26">
        <v>61</v>
      </c>
    </row>
    <row r="8799" spans="2:12" x14ac:dyDescent="0.2">
      <c r="D8799" s="200"/>
      <c r="E8799" s="4" t="s">
        <v>34</v>
      </c>
      <c r="F8799" s="5"/>
      <c r="G8799" s="6">
        <v>37</v>
      </c>
      <c r="H8799" s="8">
        <v>4</v>
      </c>
      <c r="I8799" s="1">
        <v>1</v>
      </c>
      <c r="J8799" s="1">
        <v>16</v>
      </c>
      <c r="K8799" s="1">
        <v>8</v>
      </c>
      <c r="L8799" s="9">
        <v>8</v>
      </c>
    </row>
    <row r="8800" spans="2:12" x14ac:dyDescent="0.2">
      <c r="D8800" s="200"/>
      <c r="E8800" s="4" t="s">
        <v>35</v>
      </c>
      <c r="F8800" s="5"/>
      <c r="G8800" s="6">
        <v>75</v>
      </c>
      <c r="H8800" s="8">
        <v>2</v>
      </c>
      <c r="I8800" s="1">
        <v>4</v>
      </c>
      <c r="J8800" s="1">
        <v>30</v>
      </c>
      <c r="K8800" s="1">
        <v>32</v>
      </c>
      <c r="L8800" s="9">
        <v>7</v>
      </c>
    </row>
    <row r="8801" spans="2:12" x14ac:dyDescent="0.2">
      <c r="D8801" s="200"/>
      <c r="E8801" s="4" t="s">
        <v>36</v>
      </c>
      <c r="F8801" s="5"/>
      <c r="G8801" s="6">
        <v>95</v>
      </c>
      <c r="H8801" s="8">
        <v>5</v>
      </c>
      <c r="I8801" s="1">
        <v>9</v>
      </c>
      <c r="J8801" s="1">
        <v>29</v>
      </c>
      <c r="K8801" s="1">
        <v>45</v>
      </c>
      <c r="L8801" s="9">
        <v>7</v>
      </c>
    </row>
    <row r="8802" spans="2:12" x14ac:dyDescent="0.2">
      <c r="D8802" s="200"/>
      <c r="E8802" s="4" t="s">
        <v>37</v>
      </c>
      <c r="F8802" s="5"/>
      <c r="G8802" s="6">
        <v>111</v>
      </c>
      <c r="H8802" s="8">
        <v>4</v>
      </c>
      <c r="I8802" s="1">
        <v>14</v>
      </c>
      <c r="J8802" s="1">
        <v>58</v>
      </c>
      <c r="K8802" s="1">
        <v>29</v>
      </c>
      <c r="L8802" s="9">
        <v>6</v>
      </c>
    </row>
    <row r="8803" spans="2:12" x14ac:dyDescent="0.2">
      <c r="D8803" s="200"/>
      <c r="E8803" s="4" t="s">
        <v>38</v>
      </c>
      <c r="F8803" s="5"/>
      <c r="G8803" s="6">
        <v>93</v>
      </c>
      <c r="H8803" s="8">
        <v>3</v>
      </c>
      <c r="I8803" s="1">
        <v>8</v>
      </c>
      <c r="J8803" s="1">
        <v>48</v>
      </c>
      <c r="K8803" s="1">
        <v>25</v>
      </c>
      <c r="L8803" s="9">
        <v>9</v>
      </c>
    </row>
    <row r="8804" spans="2:12" x14ac:dyDescent="0.2">
      <c r="D8804" s="200"/>
      <c r="E8804" s="4" t="s">
        <v>39</v>
      </c>
      <c r="F8804" s="5"/>
      <c r="G8804" s="6">
        <v>109</v>
      </c>
      <c r="H8804" s="8">
        <v>6</v>
      </c>
      <c r="I8804" s="1">
        <v>7</v>
      </c>
      <c r="J8804" s="1">
        <v>58</v>
      </c>
      <c r="K8804" s="1">
        <v>25</v>
      </c>
      <c r="L8804" s="9">
        <v>13</v>
      </c>
    </row>
    <row r="8805" spans="2:12" x14ac:dyDescent="0.2">
      <c r="D8805" s="200"/>
      <c r="E8805" s="4" t="s">
        <v>40</v>
      </c>
      <c r="F8805" s="5"/>
      <c r="G8805" s="6">
        <v>72</v>
      </c>
      <c r="H8805" s="8">
        <v>5</v>
      </c>
      <c r="I8805" s="1">
        <v>5</v>
      </c>
      <c r="J8805" s="1">
        <v>35</v>
      </c>
      <c r="K8805" s="1">
        <v>16</v>
      </c>
      <c r="L8805" s="9">
        <v>11</v>
      </c>
    </row>
    <row r="8806" spans="2:12" x14ac:dyDescent="0.2">
      <c r="D8806" s="199" t="s">
        <v>76</v>
      </c>
      <c r="E8806" s="22" t="s">
        <v>77</v>
      </c>
      <c r="F8806" s="21"/>
      <c r="G8806" s="19">
        <v>608</v>
      </c>
      <c r="H8806" s="27">
        <v>23</v>
      </c>
      <c r="I8806" s="3">
        <v>69</v>
      </c>
      <c r="J8806" s="3">
        <v>280</v>
      </c>
      <c r="K8806" s="3">
        <v>185</v>
      </c>
      <c r="L8806" s="26">
        <v>51</v>
      </c>
    </row>
    <row r="8807" spans="2:12" x14ac:dyDescent="0.2">
      <c r="D8807" s="200"/>
      <c r="E8807" s="4" t="s">
        <v>34</v>
      </c>
      <c r="F8807" s="5"/>
      <c r="G8807" s="6">
        <v>37</v>
      </c>
      <c r="H8807" s="8">
        <v>0</v>
      </c>
      <c r="I8807" s="1">
        <v>2</v>
      </c>
      <c r="J8807" s="1">
        <v>17</v>
      </c>
      <c r="K8807" s="1">
        <v>14</v>
      </c>
      <c r="L8807" s="9">
        <v>4</v>
      </c>
    </row>
    <row r="8808" spans="2:12" x14ac:dyDescent="0.2">
      <c r="D8808" s="200"/>
      <c r="E8808" s="4" t="s">
        <v>35</v>
      </c>
      <c r="F8808" s="5"/>
      <c r="G8808" s="6">
        <v>73</v>
      </c>
      <c r="H8808" s="8">
        <v>1</v>
      </c>
      <c r="I8808" s="1">
        <v>10</v>
      </c>
      <c r="J8808" s="1">
        <v>26</v>
      </c>
      <c r="K8808" s="1">
        <v>31</v>
      </c>
      <c r="L8808" s="9">
        <v>5</v>
      </c>
    </row>
    <row r="8809" spans="2:12" x14ac:dyDescent="0.2">
      <c r="D8809" s="200"/>
      <c r="E8809" s="4" t="s">
        <v>36</v>
      </c>
      <c r="F8809" s="5"/>
      <c r="G8809" s="6">
        <v>92</v>
      </c>
      <c r="H8809" s="8">
        <v>5</v>
      </c>
      <c r="I8809" s="1">
        <v>7</v>
      </c>
      <c r="J8809" s="1">
        <v>40</v>
      </c>
      <c r="K8809" s="1">
        <v>35</v>
      </c>
      <c r="L8809" s="9">
        <v>5</v>
      </c>
    </row>
    <row r="8810" spans="2:12" x14ac:dyDescent="0.2">
      <c r="D8810" s="200"/>
      <c r="E8810" s="4" t="s">
        <v>37</v>
      </c>
      <c r="F8810" s="5"/>
      <c r="G8810" s="6">
        <v>110</v>
      </c>
      <c r="H8810" s="8">
        <v>1</v>
      </c>
      <c r="I8810" s="1">
        <v>15</v>
      </c>
      <c r="J8810" s="1">
        <v>53</v>
      </c>
      <c r="K8810" s="1">
        <v>36</v>
      </c>
      <c r="L8810" s="9">
        <v>5</v>
      </c>
    </row>
    <row r="8811" spans="2:12" x14ac:dyDescent="0.2">
      <c r="D8811" s="200"/>
      <c r="E8811" s="4" t="s">
        <v>38</v>
      </c>
      <c r="F8811" s="5"/>
      <c r="G8811" s="6">
        <v>93</v>
      </c>
      <c r="H8811" s="8">
        <v>6</v>
      </c>
      <c r="I8811" s="1">
        <v>10</v>
      </c>
      <c r="J8811" s="1">
        <v>47</v>
      </c>
      <c r="K8811" s="1">
        <v>22</v>
      </c>
      <c r="L8811" s="9">
        <v>8</v>
      </c>
    </row>
    <row r="8812" spans="2:12" x14ac:dyDescent="0.2">
      <c r="D8812" s="200"/>
      <c r="E8812" s="4" t="s">
        <v>39</v>
      </c>
      <c r="F8812" s="5"/>
      <c r="G8812" s="6">
        <v>114</v>
      </c>
      <c r="H8812" s="8">
        <v>7</v>
      </c>
      <c r="I8812" s="1">
        <v>14</v>
      </c>
      <c r="J8812" s="1">
        <v>50</v>
      </c>
      <c r="K8812" s="1">
        <v>30</v>
      </c>
      <c r="L8812" s="9">
        <v>13</v>
      </c>
    </row>
    <row r="8813" spans="2:12" x14ac:dyDescent="0.2">
      <c r="D8813" s="201"/>
      <c r="E8813" s="57" t="s">
        <v>40</v>
      </c>
      <c r="F8813" s="59"/>
      <c r="G8813" s="55">
        <v>89</v>
      </c>
      <c r="H8813" s="77">
        <v>3</v>
      </c>
      <c r="I8813" s="32">
        <v>11</v>
      </c>
      <c r="J8813" s="32">
        <v>47</v>
      </c>
      <c r="K8813" s="32">
        <v>17</v>
      </c>
      <c r="L8813" s="80">
        <v>11</v>
      </c>
    </row>
    <row r="8815" spans="2:12" x14ac:dyDescent="0.2">
      <c r="B8815" s="40" t="str">
        <f xml:space="preserve"> HYPERLINK("#'目次'!B370", "[364]")</f>
        <v>[364]</v>
      </c>
      <c r="C8815" s="23" t="s">
        <v>497</v>
      </c>
    </row>
    <row r="8818" spans="3:12" x14ac:dyDescent="0.2">
      <c r="C8818" s="23" t="s">
        <v>80</v>
      </c>
    </row>
    <row r="8819" spans="3:12" ht="24" x14ac:dyDescent="0.2">
      <c r="E8819" s="195"/>
      <c r="F8819" s="196"/>
      <c r="G8819" s="37" t="s">
        <v>15</v>
      </c>
      <c r="H8819" s="33" t="s">
        <v>471</v>
      </c>
      <c r="I8819" s="13" t="s">
        <v>472</v>
      </c>
      <c r="J8819" s="13" t="s">
        <v>473</v>
      </c>
      <c r="K8819" s="13" t="s">
        <v>440</v>
      </c>
      <c r="L8819" s="38" t="s">
        <v>18</v>
      </c>
    </row>
    <row r="8820" spans="3:12" x14ac:dyDescent="0.2">
      <c r="E8820" s="197"/>
      <c r="F8820" s="198"/>
      <c r="G8820" s="35"/>
      <c r="H8820" s="39"/>
      <c r="I8820" s="14"/>
      <c r="J8820" s="14"/>
      <c r="K8820" s="14"/>
      <c r="L8820" s="34"/>
    </row>
    <row r="8821" spans="3:12" x14ac:dyDescent="0.2">
      <c r="E8821" s="91" t="s">
        <v>15</v>
      </c>
      <c r="F8821" s="46"/>
      <c r="G8821" s="36">
        <v>1200</v>
      </c>
      <c r="H8821" s="17">
        <v>52</v>
      </c>
      <c r="I8821" s="17">
        <v>117</v>
      </c>
      <c r="J8821" s="17">
        <v>554</v>
      </c>
      <c r="K8821" s="17">
        <v>365</v>
      </c>
      <c r="L8821" s="47">
        <v>112</v>
      </c>
    </row>
    <row r="8822" spans="3:12" x14ac:dyDescent="0.2">
      <c r="E8822" s="4" t="s">
        <v>81</v>
      </c>
      <c r="F8822" s="5"/>
      <c r="G8822" s="19">
        <v>48</v>
      </c>
      <c r="H8822" s="27">
        <v>1</v>
      </c>
      <c r="I8822" s="3">
        <v>2</v>
      </c>
      <c r="J8822" s="3">
        <v>22</v>
      </c>
      <c r="K8822" s="3">
        <v>17</v>
      </c>
      <c r="L8822" s="26">
        <v>6</v>
      </c>
    </row>
    <row r="8823" spans="3:12" x14ac:dyDescent="0.2">
      <c r="E8823" s="4" t="s">
        <v>82</v>
      </c>
      <c r="F8823" s="5"/>
      <c r="G8823" s="6">
        <v>84</v>
      </c>
      <c r="H8823" s="8">
        <v>4</v>
      </c>
      <c r="I8823" s="1">
        <v>4</v>
      </c>
      <c r="J8823" s="1">
        <v>25</v>
      </c>
      <c r="K8823" s="1">
        <v>41</v>
      </c>
      <c r="L8823" s="9">
        <v>10</v>
      </c>
    </row>
    <row r="8824" spans="3:12" x14ac:dyDescent="0.2">
      <c r="E8824" s="4" t="s">
        <v>83</v>
      </c>
      <c r="F8824" s="5"/>
      <c r="G8824" s="6">
        <v>462</v>
      </c>
      <c r="H8824" s="8">
        <v>19</v>
      </c>
      <c r="I8824" s="1">
        <v>46</v>
      </c>
      <c r="J8824" s="1">
        <v>215</v>
      </c>
      <c r="K8824" s="1">
        <v>140</v>
      </c>
      <c r="L8824" s="9">
        <v>42</v>
      </c>
    </row>
    <row r="8825" spans="3:12" x14ac:dyDescent="0.2">
      <c r="E8825" s="4" t="s">
        <v>84</v>
      </c>
      <c r="F8825" s="5"/>
      <c r="G8825" s="6">
        <v>30</v>
      </c>
      <c r="H8825" s="8">
        <v>1</v>
      </c>
      <c r="I8825" s="1">
        <v>0</v>
      </c>
      <c r="J8825" s="1">
        <v>18</v>
      </c>
      <c r="K8825" s="1">
        <v>9</v>
      </c>
      <c r="L8825" s="9">
        <v>2</v>
      </c>
    </row>
    <row r="8826" spans="3:12" x14ac:dyDescent="0.2">
      <c r="E8826" s="4" t="s">
        <v>85</v>
      </c>
      <c r="F8826" s="5"/>
      <c r="G8826" s="6">
        <v>144</v>
      </c>
      <c r="H8826" s="8">
        <v>12</v>
      </c>
      <c r="I8826" s="1">
        <v>12</v>
      </c>
      <c r="J8826" s="1">
        <v>66</v>
      </c>
      <c r="K8826" s="1">
        <v>38</v>
      </c>
      <c r="L8826" s="9">
        <v>16</v>
      </c>
    </row>
    <row r="8827" spans="3:12" x14ac:dyDescent="0.2">
      <c r="E8827" s="4" t="s">
        <v>86</v>
      </c>
      <c r="F8827" s="5"/>
      <c r="G8827" s="6">
        <v>192</v>
      </c>
      <c r="H8827" s="8">
        <v>8</v>
      </c>
      <c r="I8827" s="1">
        <v>23</v>
      </c>
      <c r="J8827" s="1">
        <v>98</v>
      </c>
      <c r="K8827" s="1">
        <v>50</v>
      </c>
      <c r="L8827" s="9">
        <v>13</v>
      </c>
    </row>
    <row r="8828" spans="3:12" x14ac:dyDescent="0.2">
      <c r="E8828" s="4" t="s">
        <v>87</v>
      </c>
      <c r="F8828" s="5"/>
      <c r="G8828" s="6">
        <v>72</v>
      </c>
      <c r="H8828" s="8">
        <v>2</v>
      </c>
      <c r="I8828" s="1">
        <v>9</v>
      </c>
      <c r="J8828" s="1">
        <v>38</v>
      </c>
      <c r="K8828" s="1">
        <v>15</v>
      </c>
      <c r="L8828" s="9">
        <v>8</v>
      </c>
    </row>
    <row r="8829" spans="3:12" x14ac:dyDescent="0.2">
      <c r="E8829" s="4" t="s">
        <v>88</v>
      </c>
      <c r="F8829" s="5"/>
      <c r="G8829" s="6">
        <v>36</v>
      </c>
      <c r="H8829" s="8">
        <v>1</v>
      </c>
      <c r="I8829" s="1">
        <v>2</v>
      </c>
      <c r="J8829" s="1">
        <v>19</v>
      </c>
      <c r="K8829" s="1">
        <v>11</v>
      </c>
      <c r="L8829" s="9">
        <v>3</v>
      </c>
    </row>
    <row r="8830" spans="3:12" x14ac:dyDescent="0.2">
      <c r="E8830" s="4" t="s">
        <v>89</v>
      </c>
      <c r="F8830" s="5"/>
      <c r="G8830" s="6">
        <v>66</v>
      </c>
      <c r="H8830" s="8">
        <v>2</v>
      </c>
      <c r="I8830" s="1">
        <v>8</v>
      </c>
      <c r="J8830" s="1">
        <v>29</v>
      </c>
      <c r="K8830" s="1">
        <v>19</v>
      </c>
      <c r="L8830" s="9">
        <v>8</v>
      </c>
    </row>
    <row r="8831" spans="3:12" x14ac:dyDescent="0.2">
      <c r="E8831" s="4" t="s">
        <v>90</v>
      </c>
      <c r="F8831" s="5"/>
      <c r="G8831" s="6">
        <v>54</v>
      </c>
      <c r="H8831" s="8">
        <v>2</v>
      </c>
      <c r="I8831" s="1">
        <v>8</v>
      </c>
      <c r="J8831" s="1">
        <v>21</v>
      </c>
      <c r="K8831" s="1">
        <v>19</v>
      </c>
      <c r="L8831" s="9">
        <v>4</v>
      </c>
    </row>
    <row r="8832" spans="3:12" x14ac:dyDescent="0.2">
      <c r="E8832" s="57" t="s">
        <v>91</v>
      </c>
      <c r="F8832" s="59"/>
      <c r="G8832" s="55">
        <v>12</v>
      </c>
      <c r="H8832" s="77">
        <v>0</v>
      </c>
      <c r="I8832" s="32">
        <v>3</v>
      </c>
      <c r="J8832" s="32">
        <v>3</v>
      </c>
      <c r="K8832" s="32">
        <v>6</v>
      </c>
      <c r="L8832" s="80">
        <v>0</v>
      </c>
    </row>
    <row r="8834" spans="2:12" x14ac:dyDescent="0.2">
      <c r="B8834" s="40" t="str">
        <f xml:space="preserve"> HYPERLINK("#'目次'!B371", "[365]")</f>
        <v>[365]</v>
      </c>
      <c r="C8834" s="23" t="s">
        <v>500</v>
      </c>
    </row>
    <row r="8837" spans="2:12" x14ac:dyDescent="0.2">
      <c r="C8837" s="23" t="s">
        <v>14</v>
      </c>
    </row>
    <row r="8838" spans="2:12" ht="24" x14ac:dyDescent="0.2">
      <c r="D8838" s="195"/>
      <c r="E8838" s="196"/>
      <c r="F8838" s="196"/>
      <c r="G8838" s="37" t="s">
        <v>15</v>
      </c>
      <c r="H8838" s="33" t="s">
        <v>471</v>
      </c>
      <c r="I8838" s="13" t="s">
        <v>472</v>
      </c>
      <c r="J8838" s="13" t="s">
        <v>473</v>
      </c>
      <c r="K8838" s="13" t="s">
        <v>440</v>
      </c>
      <c r="L8838" s="38" t="s">
        <v>18</v>
      </c>
    </row>
    <row r="8839" spans="2:12" x14ac:dyDescent="0.2">
      <c r="D8839" s="197"/>
      <c r="E8839" s="198"/>
      <c r="F8839" s="198"/>
      <c r="G8839" s="35"/>
      <c r="H8839" s="39"/>
      <c r="I8839" s="14"/>
      <c r="J8839" s="14"/>
      <c r="K8839" s="14"/>
      <c r="L8839" s="34"/>
    </row>
    <row r="8840" spans="2:12" x14ac:dyDescent="0.2">
      <c r="D8840" s="56"/>
      <c r="E8840" s="58" t="s">
        <v>15</v>
      </c>
      <c r="F8840" s="46"/>
      <c r="G8840" s="36">
        <v>1200</v>
      </c>
      <c r="H8840" s="17">
        <v>79</v>
      </c>
      <c r="I8840" s="17">
        <v>185</v>
      </c>
      <c r="J8840" s="17">
        <v>482</v>
      </c>
      <c r="K8840" s="17">
        <v>344</v>
      </c>
      <c r="L8840" s="47">
        <v>110</v>
      </c>
    </row>
    <row r="8841" spans="2:12" x14ac:dyDescent="0.2">
      <c r="D8841" s="199" t="s">
        <v>19</v>
      </c>
      <c r="E8841" s="22" t="s">
        <v>20</v>
      </c>
      <c r="F8841" s="21"/>
      <c r="G8841" s="19">
        <v>132</v>
      </c>
      <c r="H8841" s="27">
        <v>7</v>
      </c>
      <c r="I8841" s="3">
        <v>16</v>
      </c>
      <c r="J8841" s="3">
        <v>40</v>
      </c>
      <c r="K8841" s="3">
        <v>54</v>
      </c>
      <c r="L8841" s="26">
        <v>15</v>
      </c>
    </row>
    <row r="8842" spans="2:12" x14ac:dyDescent="0.2">
      <c r="D8842" s="200"/>
      <c r="E8842" s="4" t="s">
        <v>21</v>
      </c>
      <c r="F8842" s="5"/>
      <c r="G8842" s="6">
        <v>444</v>
      </c>
      <c r="H8842" s="8">
        <v>23</v>
      </c>
      <c r="I8842" s="1">
        <v>70</v>
      </c>
      <c r="J8842" s="1">
        <v>188</v>
      </c>
      <c r="K8842" s="1">
        <v>127</v>
      </c>
      <c r="L8842" s="9">
        <v>36</v>
      </c>
    </row>
    <row r="8843" spans="2:12" x14ac:dyDescent="0.2">
      <c r="D8843" s="200"/>
      <c r="E8843" s="4" t="s">
        <v>22</v>
      </c>
      <c r="F8843" s="5"/>
      <c r="G8843" s="6">
        <v>192</v>
      </c>
      <c r="H8843" s="8">
        <v>15</v>
      </c>
      <c r="I8843" s="1">
        <v>30</v>
      </c>
      <c r="J8843" s="1">
        <v>72</v>
      </c>
      <c r="K8843" s="1">
        <v>53</v>
      </c>
      <c r="L8843" s="9">
        <v>22</v>
      </c>
    </row>
    <row r="8844" spans="2:12" x14ac:dyDescent="0.2">
      <c r="D8844" s="200"/>
      <c r="E8844" s="4" t="s">
        <v>23</v>
      </c>
      <c r="F8844" s="5"/>
      <c r="G8844" s="6">
        <v>192</v>
      </c>
      <c r="H8844" s="8">
        <v>13</v>
      </c>
      <c r="I8844" s="1">
        <v>32</v>
      </c>
      <c r="J8844" s="1">
        <v>87</v>
      </c>
      <c r="K8844" s="1">
        <v>46</v>
      </c>
      <c r="L8844" s="9">
        <v>14</v>
      </c>
    </row>
    <row r="8845" spans="2:12" x14ac:dyDescent="0.2">
      <c r="D8845" s="200"/>
      <c r="E8845" s="4" t="s">
        <v>24</v>
      </c>
      <c r="F8845" s="5"/>
      <c r="G8845" s="6">
        <v>240</v>
      </c>
      <c r="H8845" s="8">
        <v>21</v>
      </c>
      <c r="I8845" s="1">
        <v>37</v>
      </c>
      <c r="J8845" s="1">
        <v>95</v>
      </c>
      <c r="K8845" s="1">
        <v>64</v>
      </c>
      <c r="L8845" s="9">
        <v>23</v>
      </c>
    </row>
    <row r="8846" spans="2:12" x14ac:dyDescent="0.2">
      <c r="D8846" s="199" t="s">
        <v>25</v>
      </c>
      <c r="E8846" s="22" t="s">
        <v>26</v>
      </c>
      <c r="F8846" s="21"/>
      <c r="G8846" s="19">
        <v>348</v>
      </c>
      <c r="H8846" s="27">
        <v>24</v>
      </c>
      <c r="I8846" s="3">
        <v>54</v>
      </c>
      <c r="J8846" s="3">
        <v>142</v>
      </c>
      <c r="K8846" s="3">
        <v>98</v>
      </c>
      <c r="L8846" s="26">
        <v>30</v>
      </c>
    </row>
    <row r="8847" spans="2:12" x14ac:dyDescent="0.2">
      <c r="D8847" s="200"/>
      <c r="E8847" s="4" t="s">
        <v>27</v>
      </c>
      <c r="F8847" s="5"/>
      <c r="G8847" s="6">
        <v>378</v>
      </c>
      <c r="H8847" s="8">
        <v>22</v>
      </c>
      <c r="I8847" s="1">
        <v>64</v>
      </c>
      <c r="J8847" s="1">
        <v>164</v>
      </c>
      <c r="K8847" s="1">
        <v>95</v>
      </c>
      <c r="L8847" s="9">
        <v>33</v>
      </c>
    </row>
    <row r="8848" spans="2:12" x14ac:dyDescent="0.2">
      <c r="D8848" s="200"/>
      <c r="E8848" s="4" t="s">
        <v>28</v>
      </c>
      <c r="F8848" s="5"/>
      <c r="G8848" s="6">
        <v>372</v>
      </c>
      <c r="H8848" s="8">
        <v>25</v>
      </c>
      <c r="I8848" s="1">
        <v>51</v>
      </c>
      <c r="J8848" s="1">
        <v>131</v>
      </c>
      <c r="K8848" s="1">
        <v>127</v>
      </c>
      <c r="L8848" s="9">
        <v>38</v>
      </c>
    </row>
    <row r="8849" spans="2:12" x14ac:dyDescent="0.2">
      <c r="D8849" s="200"/>
      <c r="E8849" s="4" t="s">
        <v>29</v>
      </c>
      <c r="F8849" s="5"/>
      <c r="G8849" s="6">
        <v>102</v>
      </c>
      <c r="H8849" s="8">
        <v>8</v>
      </c>
      <c r="I8849" s="1">
        <v>16</v>
      </c>
      <c r="J8849" s="1">
        <v>45</v>
      </c>
      <c r="K8849" s="1">
        <v>24</v>
      </c>
      <c r="L8849" s="9">
        <v>9</v>
      </c>
    </row>
    <row r="8850" spans="2:12" x14ac:dyDescent="0.2">
      <c r="D8850" s="199" t="s">
        <v>30</v>
      </c>
      <c r="E8850" s="22" t="s">
        <v>31</v>
      </c>
      <c r="F8850" s="21"/>
      <c r="G8850" s="19">
        <v>592</v>
      </c>
      <c r="H8850" s="27">
        <v>40</v>
      </c>
      <c r="I8850" s="3">
        <v>81</v>
      </c>
      <c r="J8850" s="3">
        <v>239</v>
      </c>
      <c r="K8850" s="3">
        <v>172</v>
      </c>
      <c r="L8850" s="26">
        <v>60</v>
      </c>
    </row>
    <row r="8851" spans="2:12" x14ac:dyDescent="0.2">
      <c r="D8851" s="200"/>
      <c r="E8851" s="4" t="s">
        <v>32</v>
      </c>
      <c r="F8851" s="5"/>
      <c r="G8851" s="6">
        <v>608</v>
      </c>
      <c r="H8851" s="8">
        <v>39</v>
      </c>
      <c r="I8851" s="1">
        <v>104</v>
      </c>
      <c r="J8851" s="1">
        <v>243</v>
      </c>
      <c r="K8851" s="1">
        <v>172</v>
      </c>
      <c r="L8851" s="9">
        <v>50</v>
      </c>
    </row>
    <row r="8852" spans="2:12" x14ac:dyDescent="0.2">
      <c r="D8852" s="199" t="s">
        <v>33</v>
      </c>
      <c r="E8852" s="22" t="s">
        <v>34</v>
      </c>
      <c r="F8852" s="21"/>
      <c r="G8852" s="19">
        <v>74</v>
      </c>
      <c r="H8852" s="27">
        <v>5</v>
      </c>
      <c r="I8852" s="3">
        <v>4</v>
      </c>
      <c r="J8852" s="3">
        <v>31</v>
      </c>
      <c r="K8852" s="3">
        <v>22</v>
      </c>
      <c r="L8852" s="26">
        <v>12</v>
      </c>
    </row>
    <row r="8853" spans="2:12" x14ac:dyDescent="0.2">
      <c r="D8853" s="200"/>
      <c r="E8853" s="4" t="s">
        <v>35</v>
      </c>
      <c r="F8853" s="5"/>
      <c r="G8853" s="6">
        <v>148</v>
      </c>
      <c r="H8853" s="8">
        <v>10</v>
      </c>
      <c r="I8853" s="1">
        <v>16</v>
      </c>
      <c r="J8853" s="1">
        <v>52</v>
      </c>
      <c r="K8853" s="1">
        <v>58</v>
      </c>
      <c r="L8853" s="9">
        <v>12</v>
      </c>
    </row>
    <row r="8854" spans="2:12" x14ac:dyDescent="0.2">
      <c r="D8854" s="200"/>
      <c r="E8854" s="4" t="s">
        <v>36</v>
      </c>
      <c r="F8854" s="5"/>
      <c r="G8854" s="6">
        <v>187</v>
      </c>
      <c r="H8854" s="8">
        <v>14</v>
      </c>
      <c r="I8854" s="1">
        <v>21</v>
      </c>
      <c r="J8854" s="1">
        <v>62</v>
      </c>
      <c r="K8854" s="1">
        <v>79</v>
      </c>
      <c r="L8854" s="9">
        <v>11</v>
      </c>
    </row>
    <row r="8855" spans="2:12" x14ac:dyDescent="0.2">
      <c r="D8855" s="200"/>
      <c r="E8855" s="4" t="s">
        <v>37</v>
      </c>
      <c r="F8855" s="5"/>
      <c r="G8855" s="6">
        <v>221</v>
      </c>
      <c r="H8855" s="8">
        <v>10</v>
      </c>
      <c r="I8855" s="1">
        <v>43</v>
      </c>
      <c r="J8855" s="1">
        <v>96</v>
      </c>
      <c r="K8855" s="1">
        <v>62</v>
      </c>
      <c r="L8855" s="9">
        <v>10</v>
      </c>
    </row>
    <row r="8856" spans="2:12" x14ac:dyDescent="0.2">
      <c r="D8856" s="200"/>
      <c r="E8856" s="4" t="s">
        <v>38</v>
      </c>
      <c r="F8856" s="5"/>
      <c r="G8856" s="6">
        <v>186</v>
      </c>
      <c r="H8856" s="8">
        <v>15</v>
      </c>
      <c r="I8856" s="1">
        <v>31</v>
      </c>
      <c r="J8856" s="1">
        <v>79</v>
      </c>
      <c r="K8856" s="1">
        <v>44</v>
      </c>
      <c r="L8856" s="9">
        <v>17</v>
      </c>
    </row>
    <row r="8857" spans="2:12" x14ac:dyDescent="0.2">
      <c r="D8857" s="200"/>
      <c r="E8857" s="4" t="s">
        <v>39</v>
      </c>
      <c r="F8857" s="5"/>
      <c r="G8857" s="6">
        <v>223</v>
      </c>
      <c r="H8857" s="8">
        <v>16</v>
      </c>
      <c r="I8857" s="1">
        <v>36</v>
      </c>
      <c r="J8857" s="1">
        <v>95</v>
      </c>
      <c r="K8857" s="1">
        <v>50</v>
      </c>
      <c r="L8857" s="9">
        <v>26</v>
      </c>
    </row>
    <row r="8858" spans="2:12" x14ac:dyDescent="0.2">
      <c r="D8858" s="201"/>
      <c r="E8858" s="57" t="s">
        <v>40</v>
      </c>
      <c r="F8858" s="59"/>
      <c r="G8858" s="55">
        <v>161</v>
      </c>
      <c r="H8858" s="77">
        <v>9</v>
      </c>
      <c r="I8858" s="32">
        <v>34</v>
      </c>
      <c r="J8858" s="32">
        <v>67</v>
      </c>
      <c r="K8858" s="32">
        <v>29</v>
      </c>
      <c r="L8858" s="80">
        <v>22</v>
      </c>
    </row>
    <row r="8860" spans="2:12" x14ac:dyDescent="0.2">
      <c r="B8860" s="40" t="str">
        <f xml:space="preserve"> HYPERLINK("#'目次'!B372", "[366]")</f>
        <v>[366]</v>
      </c>
      <c r="C8860" s="23" t="s">
        <v>500</v>
      </c>
    </row>
    <row r="8863" spans="2:12" x14ac:dyDescent="0.2">
      <c r="C8863" s="23" t="s">
        <v>48</v>
      </c>
    </row>
    <row r="8864" spans="2:12" ht="24" x14ac:dyDescent="0.2">
      <c r="D8864" s="195"/>
      <c r="E8864" s="196"/>
      <c r="F8864" s="196"/>
      <c r="G8864" s="37" t="s">
        <v>15</v>
      </c>
      <c r="H8864" s="33" t="s">
        <v>471</v>
      </c>
      <c r="I8864" s="13" t="s">
        <v>472</v>
      </c>
      <c r="J8864" s="13" t="s">
        <v>473</v>
      </c>
      <c r="K8864" s="13" t="s">
        <v>440</v>
      </c>
      <c r="L8864" s="38" t="s">
        <v>18</v>
      </c>
    </row>
    <row r="8865" spans="4:12" x14ac:dyDescent="0.2">
      <c r="D8865" s="197"/>
      <c r="E8865" s="198"/>
      <c r="F8865" s="198"/>
      <c r="G8865" s="35"/>
      <c r="H8865" s="39"/>
      <c r="I8865" s="14"/>
      <c r="J8865" s="14"/>
      <c r="K8865" s="14"/>
      <c r="L8865" s="34"/>
    </row>
    <row r="8866" spans="4:12" x14ac:dyDescent="0.2">
      <c r="D8866" s="56"/>
      <c r="E8866" s="58" t="s">
        <v>15</v>
      </c>
      <c r="F8866" s="46"/>
      <c r="G8866" s="36">
        <v>1200</v>
      </c>
      <c r="H8866" s="17">
        <v>79</v>
      </c>
      <c r="I8866" s="17">
        <v>185</v>
      </c>
      <c r="J8866" s="17">
        <v>482</v>
      </c>
      <c r="K8866" s="17">
        <v>344</v>
      </c>
      <c r="L8866" s="47">
        <v>110</v>
      </c>
    </row>
    <row r="8867" spans="4:12" x14ac:dyDescent="0.2">
      <c r="D8867" s="199" t="s">
        <v>49</v>
      </c>
      <c r="E8867" s="22" t="s">
        <v>50</v>
      </c>
      <c r="F8867" s="21"/>
      <c r="G8867" s="19">
        <v>15</v>
      </c>
      <c r="H8867" s="27">
        <v>2</v>
      </c>
      <c r="I8867" s="3">
        <v>1</v>
      </c>
      <c r="J8867" s="3">
        <v>6</v>
      </c>
      <c r="K8867" s="3">
        <v>4</v>
      </c>
      <c r="L8867" s="26">
        <v>2</v>
      </c>
    </row>
    <row r="8868" spans="4:12" x14ac:dyDescent="0.2">
      <c r="D8868" s="200"/>
      <c r="E8868" s="4" t="s">
        <v>51</v>
      </c>
      <c r="F8868" s="5"/>
      <c r="G8868" s="6">
        <v>142</v>
      </c>
      <c r="H8868" s="8">
        <v>11</v>
      </c>
      <c r="I8868" s="1">
        <v>21</v>
      </c>
      <c r="J8868" s="1">
        <v>64</v>
      </c>
      <c r="K8868" s="1">
        <v>32</v>
      </c>
      <c r="L8868" s="9">
        <v>14</v>
      </c>
    </row>
    <row r="8869" spans="4:12" x14ac:dyDescent="0.2">
      <c r="D8869" s="200"/>
      <c r="E8869" s="4" t="s">
        <v>52</v>
      </c>
      <c r="F8869" s="5"/>
      <c r="G8869" s="6">
        <v>26</v>
      </c>
      <c r="H8869" s="8">
        <v>2</v>
      </c>
      <c r="I8869" s="1">
        <v>3</v>
      </c>
      <c r="J8869" s="1">
        <v>12</v>
      </c>
      <c r="K8869" s="1">
        <v>7</v>
      </c>
      <c r="L8869" s="9">
        <v>2</v>
      </c>
    </row>
    <row r="8870" spans="4:12" x14ac:dyDescent="0.2">
      <c r="D8870" s="200"/>
      <c r="E8870" s="4" t="s">
        <v>53</v>
      </c>
      <c r="F8870" s="5"/>
      <c r="G8870" s="6">
        <v>41</v>
      </c>
      <c r="H8870" s="8">
        <v>1</v>
      </c>
      <c r="I8870" s="1">
        <v>8</v>
      </c>
      <c r="J8870" s="1">
        <v>20</v>
      </c>
      <c r="K8870" s="1">
        <v>10</v>
      </c>
      <c r="L8870" s="9">
        <v>2</v>
      </c>
    </row>
    <row r="8871" spans="4:12" x14ac:dyDescent="0.2">
      <c r="D8871" s="200"/>
      <c r="E8871" s="4" t="s">
        <v>54</v>
      </c>
      <c r="F8871" s="5"/>
      <c r="G8871" s="6">
        <v>226</v>
      </c>
      <c r="H8871" s="8">
        <v>11</v>
      </c>
      <c r="I8871" s="1">
        <v>34</v>
      </c>
      <c r="J8871" s="1">
        <v>80</v>
      </c>
      <c r="K8871" s="1">
        <v>87</v>
      </c>
      <c r="L8871" s="9">
        <v>14</v>
      </c>
    </row>
    <row r="8872" spans="4:12" x14ac:dyDescent="0.2">
      <c r="D8872" s="200"/>
      <c r="E8872" s="4" t="s">
        <v>55</v>
      </c>
      <c r="F8872" s="5"/>
      <c r="G8872" s="6">
        <v>125</v>
      </c>
      <c r="H8872" s="8">
        <v>8</v>
      </c>
      <c r="I8872" s="1">
        <v>15</v>
      </c>
      <c r="J8872" s="1">
        <v>48</v>
      </c>
      <c r="K8872" s="1">
        <v>45</v>
      </c>
      <c r="L8872" s="9">
        <v>9</v>
      </c>
    </row>
    <row r="8873" spans="4:12" x14ac:dyDescent="0.2">
      <c r="D8873" s="200"/>
      <c r="E8873" s="4" t="s">
        <v>56</v>
      </c>
      <c r="F8873" s="5"/>
      <c r="G8873" s="6">
        <v>190</v>
      </c>
      <c r="H8873" s="8">
        <v>21</v>
      </c>
      <c r="I8873" s="1">
        <v>30</v>
      </c>
      <c r="J8873" s="1">
        <v>65</v>
      </c>
      <c r="K8873" s="1">
        <v>62</v>
      </c>
      <c r="L8873" s="9">
        <v>12</v>
      </c>
    </row>
    <row r="8874" spans="4:12" x14ac:dyDescent="0.2">
      <c r="D8874" s="200"/>
      <c r="E8874" s="4" t="s">
        <v>57</v>
      </c>
      <c r="F8874" s="5"/>
      <c r="G8874" s="6">
        <v>185</v>
      </c>
      <c r="H8874" s="8">
        <v>10</v>
      </c>
      <c r="I8874" s="1">
        <v>37</v>
      </c>
      <c r="J8874" s="1">
        <v>86</v>
      </c>
      <c r="K8874" s="1">
        <v>37</v>
      </c>
      <c r="L8874" s="9">
        <v>15</v>
      </c>
    </row>
    <row r="8875" spans="4:12" x14ac:dyDescent="0.2">
      <c r="D8875" s="200"/>
      <c r="E8875" s="4" t="s">
        <v>58</v>
      </c>
      <c r="F8875" s="5"/>
      <c r="G8875" s="6">
        <v>113</v>
      </c>
      <c r="H8875" s="8">
        <v>8</v>
      </c>
      <c r="I8875" s="1">
        <v>9</v>
      </c>
      <c r="J8875" s="1">
        <v>41</v>
      </c>
      <c r="K8875" s="1">
        <v>38</v>
      </c>
      <c r="L8875" s="9">
        <v>17</v>
      </c>
    </row>
    <row r="8876" spans="4:12" x14ac:dyDescent="0.2">
      <c r="D8876" s="200"/>
      <c r="E8876" s="4" t="s">
        <v>59</v>
      </c>
      <c r="F8876" s="5"/>
      <c r="G8876" s="6">
        <v>136</v>
      </c>
      <c r="H8876" s="8">
        <v>5</v>
      </c>
      <c r="I8876" s="1">
        <v>27</v>
      </c>
      <c r="J8876" s="1">
        <v>59</v>
      </c>
      <c r="K8876" s="1">
        <v>22</v>
      </c>
      <c r="L8876" s="9">
        <v>23</v>
      </c>
    </row>
    <row r="8877" spans="4:12" x14ac:dyDescent="0.2">
      <c r="D8877" s="199" t="s">
        <v>60</v>
      </c>
      <c r="E8877" s="22" t="s">
        <v>61</v>
      </c>
      <c r="F8877" s="21"/>
      <c r="G8877" s="19">
        <v>205</v>
      </c>
      <c r="H8877" s="27">
        <v>14</v>
      </c>
      <c r="I8877" s="3">
        <v>35</v>
      </c>
      <c r="J8877" s="3">
        <v>85</v>
      </c>
      <c r="K8877" s="3">
        <v>56</v>
      </c>
      <c r="L8877" s="26">
        <v>15</v>
      </c>
    </row>
    <row r="8878" spans="4:12" x14ac:dyDescent="0.2">
      <c r="D8878" s="200"/>
      <c r="E8878" s="4" t="s">
        <v>62</v>
      </c>
      <c r="F8878" s="5"/>
      <c r="G8878" s="6">
        <v>160</v>
      </c>
      <c r="H8878" s="8">
        <v>9</v>
      </c>
      <c r="I8878" s="1">
        <v>21</v>
      </c>
      <c r="J8878" s="1">
        <v>75</v>
      </c>
      <c r="K8878" s="1">
        <v>46</v>
      </c>
      <c r="L8878" s="9">
        <v>9</v>
      </c>
    </row>
    <row r="8879" spans="4:12" x14ac:dyDescent="0.2">
      <c r="D8879" s="200"/>
      <c r="E8879" s="4" t="s">
        <v>63</v>
      </c>
      <c r="F8879" s="5"/>
      <c r="G8879" s="6">
        <v>121</v>
      </c>
      <c r="H8879" s="8">
        <v>8</v>
      </c>
      <c r="I8879" s="1">
        <v>22</v>
      </c>
      <c r="J8879" s="1">
        <v>44</v>
      </c>
      <c r="K8879" s="1">
        <v>39</v>
      </c>
      <c r="L8879" s="9">
        <v>8</v>
      </c>
    </row>
    <row r="8880" spans="4:12" x14ac:dyDescent="0.2">
      <c r="D8880" s="200"/>
      <c r="E8880" s="4" t="s">
        <v>64</v>
      </c>
      <c r="F8880" s="5"/>
      <c r="G8880" s="6">
        <v>124</v>
      </c>
      <c r="H8880" s="8">
        <v>9</v>
      </c>
      <c r="I8880" s="1">
        <v>23</v>
      </c>
      <c r="J8880" s="1">
        <v>51</v>
      </c>
      <c r="K8880" s="1">
        <v>37</v>
      </c>
      <c r="L8880" s="9">
        <v>4</v>
      </c>
    </row>
    <row r="8881" spans="2:12" x14ac:dyDescent="0.2">
      <c r="D8881" s="200"/>
      <c r="E8881" s="4" t="s">
        <v>65</v>
      </c>
      <c r="F8881" s="5"/>
      <c r="G8881" s="6">
        <v>109</v>
      </c>
      <c r="H8881" s="8">
        <v>6</v>
      </c>
      <c r="I8881" s="1">
        <v>17</v>
      </c>
      <c r="J8881" s="1">
        <v>42</v>
      </c>
      <c r="K8881" s="1">
        <v>31</v>
      </c>
      <c r="L8881" s="9">
        <v>13</v>
      </c>
    </row>
    <row r="8882" spans="2:12" x14ac:dyDescent="0.2">
      <c r="D8882" s="200"/>
      <c r="E8882" s="4" t="s">
        <v>66</v>
      </c>
      <c r="F8882" s="5"/>
      <c r="G8882" s="6">
        <v>104</v>
      </c>
      <c r="H8882" s="8">
        <v>6</v>
      </c>
      <c r="I8882" s="1">
        <v>12</v>
      </c>
      <c r="J8882" s="1">
        <v>46</v>
      </c>
      <c r="K8882" s="1">
        <v>36</v>
      </c>
      <c r="L8882" s="9">
        <v>4</v>
      </c>
    </row>
    <row r="8883" spans="2:12" x14ac:dyDescent="0.2">
      <c r="D8883" s="200"/>
      <c r="E8883" s="4" t="s">
        <v>67</v>
      </c>
      <c r="F8883" s="5"/>
      <c r="G8883" s="6">
        <v>139</v>
      </c>
      <c r="H8883" s="8">
        <v>13</v>
      </c>
      <c r="I8883" s="1">
        <v>20</v>
      </c>
      <c r="J8883" s="1">
        <v>62</v>
      </c>
      <c r="K8883" s="1">
        <v>35</v>
      </c>
      <c r="L8883" s="9">
        <v>9</v>
      </c>
    </row>
    <row r="8884" spans="2:12" x14ac:dyDescent="0.2">
      <c r="D8884" s="200"/>
      <c r="E8884" s="4" t="s">
        <v>68</v>
      </c>
      <c r="F8884" s="5"/>
      <c r="G8884" s="6">
        <v>48</v>
      </c>
      <c r="H8884" s="8">
        <v>5</v>
      </c>
      <c r="I8884" s="1">
        <v>7</v>
      </c>
      <c r="J8884" s="1">
        <v>17</v>
      </c>
      <c r="K8884" s="1">
        <v>17</v>
      </c>
      <c r="L8884" s="9">
        <v>2</v>
      </c>
    </row>
    <row r="8885" spans="2:12" x14ac:dyDescent="0.2">
      <c r="D8885" s="200"/>
      <c r="E8885" s="4" t="s">
        <v>69</v>
      </c>
      <c r="F8885" s="5"/>
      <c r="G8885" s="6">
        <v>37</v>
      </c>
      <c r="H8885" s="8">
        <v>5</v>
      </c>
      <c r="I8885" s="1">
        <v>10</v>
      </c>
      <c r="J8885" s="1">
        <v>12</v>
      </c>
      <c r="K8885" s="1">
        <v>7</v>
      </c>
      <c r="L8885" s="9">
        <v>3</v>
      </c>
    </row>
    <row r="8886" spans="2:12" x14ac:dyDescent="0.2">
      <c r="D8886" s="93" t="s">
        <v>70</v>
      </c>
      <c r="E8886" s="89" t="s">
        <v>18</v>
      </c>
      <c r="F8886" s="92"/>
      <c r="G8886" s="94">
        <v>0</v>
      </c>
      <c r="H8886" s="122">
        <v>0</v>
      </c>
      <c r="I8886" s="63">
        <v>0</v>
      </c>
      <c r="J8886" s="63">
        <v>0</v>
      </c>
      <c r="K8886" s="63">
        <v>0</v>
      </c>
      <c r="L8886" s="121">
        <v>0</v>
      </c>
    </row>
    <row r="8888" spans="2:12" x14ac:dyDescent="0.2">
      <c r="B8888" s="40" t="str">
        <f xml:space="preserve"> HYPERLINK("#'目次'!B373", "[367]")</f>
        <v>[367]</v>
      </c>
      <c r="C8888" s="23" t="s">
        <v>500</v>
      </c>
    </row>
    <row r="8891" spans="2:12" x14ac:dyDescent="0.2">
      <c r="C8891" s="23" t="s">
        <v>73</v>
      </c>
    </row>
    <row r="8892" spans="2:12" ht="24" x14ac:dyDescent="0.2">
      <c r="D8892" s="195"/>
      <c r="E8892" s="196"/>
      <c r="F8892" s="196"/>
      <c r="G8892" s="37" t="s">
        <v>15</v>
      </c>
      <c r="H8892" s="33" t="s">
        <v>471</v>
      </c>
      <c r="I8892" s="13" t="s">
        <v>472</v>
      </c>
      <c r="J8892" s="13" t="s">
        <v>473</v>
      </c>
      <c r="K8892" s="13" t="s">
        <v>440</v>
      </c>
      <c r="L8892" s="38" t="s">
        <v>18</v>
      </c>
    </row>
    <row r="8893" spans="2:12" x14ac:dyDescent="0.2">
      <c r="D8893" s="197"/>
      <c r="E8893" s="198"/>
      <c r="F8893" s="198"/>
      <c r="G8893" s="35"/>
      <c r="H8893" s="39"/>
      <c r="I8893" s="14"/>
      <c r="J8893" s="14"/>
      <c r="K8893" s="14"/>
      <c r="L8893" s="34"/>
    </row>
    <row r="8894" spans="2:12" x14ac:dyDescent="0.2">
      <c r="D8894" s="56"/>
      <c r="E8894" s="58" t="s">
        <v>15</v>
      </c>
      <c r="F8894" s="46"/>
      <c r="G8894" s="36">
        <v>1200</v>
      </c>
      <c r="H8894" s="17">
        <v>79</v>
      </c>
      <c r="I8894" s="17">
        <v>185</v>
      </c>
      <c r="J8894" s="17">
        <v>482</v>
      </c>
      <c r="K8894" s="17">
        <v>344</v>
      </c>
      <c r="L8894" s="47">
        <v>110</v>
      </c>
    </row>
    <row r="8895" spans="2:12" x14ac:dyDescent="0.2">
      <c r="D8895" s="199" t="s">
        <v>74</v>
      </c>
      <c r="E8895" s="22" t="s">
        <v>75</v>
      </c>
      <c r="F8895" s="21"/>
      <c r="G8895" s="19">
        <v>592</v>
      </c>
      <c r="H8895" s="27">
        <v>40</v>
      </c>
      <c r="I8895" s="3">
        <v>81</v>
      </c>
      <c r="J8895" s="3">
        <v>239</v>
      </c>
      <c r="K8895" s="3">
        <v>172</v>
      </c>
      <c r="L8895" s="26">
        <v>60</v>
      </c>
    </row>
    <row r="8896" spans="2:12" x14ac:dyDescent="0.2">
      <c r="D8896" s="200"/>
      <c r="E8896" s="4" t="s">
        <v>34</v>
      </c>
      <c r="F8896" s="5"/>
      <c r="G8896" s="6">
        <v>37</v>
      </c>
      <c r="H8896" s="8">
        <v>4</v>
      </c>
      <c r="I8896" s="1">
        <v>1</v>
      </c>
      <c r="J8896" s="1">
        <v>15</v>
      </c>
      <c r="K8896" s="1">
        <v>9</v>
      </c>
      <c r="L8896" s="9">
        <v>8</v>
      </c>
    </row>
    <row r="8897" spans="2:12" x14ac:dyDescent="0.2">
      <c r="D8897" s="200"/>
      <c r="E8897" s="4" t="s">
        <v>35</v>
      </c>
      <c r="F8897" s="5"/>
      <c r="G8897" s="6">
        <v>75</v>
      </c>
      <c r="H8897" s="8">
        <v>7</v>
      </c>
      <c r="I8897" s="1">
        <v>6</v>
      </c>
      <c r="J8897" s="1">
        <v>27</v>
      </c>
      <c r="K8897" s="1">
        <v>28</v>
      </c>
      <c r="L8897" s="9">
        <v>7</v>
      </c>
    </row>
    <row r="8898" spans="2:12" x14ac:dyDescent="0.2">
      <c r="D8898" s="200"/>
      <c r="E8898" s="4" t="s">
        <v>36</v>
      </c>
      <c r="F8898" s="5"/>
      <c r="G8898" s="6">
        <v>95</v>
      </c>
      <c r="H8898" s="8">
        <v>7</v>
      </c>
      <c r="I8898" s="1">
        <v>11</v>
      </c>
      <c r="J8898" s="1">
        <v>25</v>
      </c>
      <c r="K8898" s="1">
        <v>45</v>
      </c>
      <c r="L8898" s="9">
        <v>7</v>
      </c>
    </row>
    <row r="8899" spans="2:12" x14ac:dyDescent="0.2">
      <c r="D8899" s="200"/>
      <c r="E8899" s="4" t="s">
        <v>37</v>
      </c>
      <c r="F8899" s="5"/>
      <c r="G8899" s="6">
        <v>111</v>
      </c>
      <c r="H8899" s="8">
        <v>7</v>
      </c>
      <c r="I8899" s="1">
        <v>19</v>
      </c>
      <c r="J8899" s="1">
        <v>52</v>
      </c>
      <c r="K8899" s="1">
        <v>28</v>
      </c>
      <c r="L8899" s="9">
        <v>5</v>
      </c>
    </row>
    <row r="8900" spans="2:12" x14ac:dyDescent="0.2">
      <c r="D8900" s="200"/>
      <c r="E8900" s="4" t="s">
        <v>38</v>
      </c>
      <c r="F8900" s="5"/>
      <c r="G8900" s="6">
        <v>93</v>
      </c>
      <c r="H8900" s="8">
        <v>4</v>
      </c>
      <c r="I8900" s="1">
        <v>16</v>
      </c>
      <c r="J8900" s="1">
        <v>40</v>
      </c>
      <c r="K8900" s="1">
        <v>24</v>
      </c>
      <c r="L8900" s="9">
        <v>9</v>
      </c>
    </row>
    <row r="8901" spans="2:12" x14ac:dyDescent="0.2">
      <c r="D8901" s="200"/>
      <c r="E8901" s="4" t="s">
        <v>39</v>
      </c>
      <c r="F8901" s="5"/>
      <c r="G8901" s="6">
        <v>109</v>
      </c>
      <c r="H8901" s="8">
        <v>6</v>
      </c>
      <c r="I8901" s="1">
        <v>16</v>
      </c>
      <c r="J8901" s="1">
        <v>50</v>
      </c>
      <c r="K8901" s="1">
        <v>24</v>
      </c>
      <c r="L8901" s="9">
        <v>13</v>
      </c>
    </row>
    <row r="8902" spans="2:12" x14ac:dyDescent="0.2">
      <c r="D8902" s="200"/>
      <c r="E8902" s="4" t="s">
        <v>40</v>
      </c>
      <c r="F8902" s="5"/>
      <c r="G8902" s="6">
        <v>72</v>
      </c>
      <c r="H8902" s="8">
        <v>5</v>
      </c>
      <c r="I8902" s="1">
        <v>12</v>
      </c>
      <c r="J8902" s="1">
        <v>30</v>
      </c>
      <c r="K8902" s="1">
        <v>14</v>
      </c>
      <c r="L8902" s="9">
        <v>11</v>
      </c>
    </row>
    <row r="8903" spans="2:12" x14ac:dyDescent="0.2">
      <c r="D8903" s="199" t="s">
        <v>76</v>
      </c>
      <c r="E8903" s="22" t="s">
        <v>77</v>
      </c>
      <c r="F8903" s="21"/>
      <c r="G8903" s="19">
        <v>608</v>
      </c>
      <c r="H8903" s="27">
        <v>39</v>
      </c>
      <c r="I8903" s="3">
        <v>104</v>
      </c>
      <c r="J8903" s="3">
        <v>243</v>
      </c>
      <c r="K8903" s="3">
        <v>172</v>
      </c>
      <c r="L8903" s="26">
        <v>50</v>
      </c>
    </row>
    <row r="8904" spans="2:12" x14ac:dyDescent="0.2">
      <c r="D8904" s="200"/>
      <c r="E8904" s="4" t="s">
        <v>34</v>
      </c>
      <c r="F8904" s="5"/>
      <c r="G8904" s="6">
        <v>37</v>
      </c>
      <c r="H8904" s="8">
        <v>1</v>
      </c>
      <c r="I8904" s="1">
        <v>3</v>
      </c>
      <c r="J8904" s="1">
        <v>16</v>
      </c>
      <c r="K8904" s="1">
        <v>13</v>
      </c>
      <c r="L8904" s="9">
        <v>4</v>
      </c>
    </row>
    <row r="8905" spans="2:12" x14ac:dyDescent="0.2">
      <c r="D8905" s="200"/>
      <c r="E8905" s="4" t="s">
        <v>35</v>
      </c>
      <c r="F8905" s="5"/>
      <c r="G8905" s="6">
        <v>73</v>
      </c>
      <c r="H8905" s="8">
        <v>3</v>
      </c>
      <c r="I8905" s="1">
        <v>10</v>
      </c>
      <c r="J8905" s="1">
        <v>25</v>
      </c>
      <c r="K8905" s="1">
        <v>30</v>
      </c>
      <c r="L8905" s="9">
        <v>5</v>
      </c>
    </row>
    <row r="8906" spans="2:12" x14ac:dyDescent="0.2">
      <c r="D8906" s="200"/>
      <c r="E8906" s="4" t="s">
        <v>36</v>
      </c>
      <c r="F8906" s="5"/>
      <c r="G8906" s="6">
        <v>92</v>
      </c>
      <c r="H8906" s="8">
        <v>7</v>
      </c>
      <c r="I8906" s="1">
        <v>10</v>
      </c>
      <c r="J8906" s="1">
        <v>37</v>
      </c>
      <c r="K8906" s="1">
        <v>34</v>
      </c>
      <c r="L8906" s="9">
        <v>4</v>
      </c>
    </row>
    <row r="8907" spans="2:12" x14ac:dyDescent="0.2">
      <c r="D8907" s="200"/>
      <c r="E8907" s="4" t="s">
        <v>37</v>
      </c>
      <c r="F8907" s="5"/>
      <c r="G8907" s="6">
        <v>110</v>
      </c>
      <c r="H8907" s="8">
        <v>3</v>
      </c>
      <c r="I8907" s="1">
        <v>24</v>
      </c>
      <c r="J8907" s="1">
        <v>44</v>
      </c>
      <c r="K8907" s="1">
        <v>34</v>
      </c>
      <c r="L8907" s="9">
        <v>5</v>
      </c>
    </row>
    <row r="8908" spans="2:12" x14ac:dyDescent="0.2">
      <c r="D8908" s="200"/>
      <c r="E8908" s="4" t="s">
        <v>38</v>
      </c>
      <c r="F8908" s="5"/>
      <c r="G8908" s="6">
        <v>93</v>
      </c>
      <c r="H8908" s="8">
        <v>11</v>
      </c>
      <c r="I8908" s="1">
        <v>15</v>
      </c>
      <c r="J8908" s="1">
        <v>39</v>
      </c>
      <c r="K8908" s="1">
        <v>20</v>
      </c>
      <c r="L8908" s="9">
        <v>8</v>
      </c>
    </row>
    <row r="8909" spans="2:12" x14ac:dyDescent="0.2">
      <c r="D8909" s="200"/>
      <c r="E8909" s="4" t="s">
        <v>39</v>
      </c>
      <c r="F8909" s="5"/>
      <c r="G8909" s="6">
        <v>114</v>
      </c>
      <c r="H8909" s="8">
        <v>10</v>
      </c>
      <c r="I8909" s="1">
        <v>20</v>
      </c>
      <c r="J8909" s="1">
        <v>45</v>
      </c>
      <c r="K8909" s="1">
        <v>26</v>
      </c>
      <c r="L8909" s="9">
        <v>13</v>
      </c>
    </row>
    <row r="8910" spans="2:12" x14ac:dyDescent="0.2">
      <c r="D8910" s="201"/>
      <c r="E8910" s="57" t="s">
        <v>40</v>
      </c>
      <c r="F8910" s="59"/>
      <c r="G8910" s="55">
        <v>89</v>
      </c>
      <c r="H8910" s="77">
        <v>4</v>
      </c>
      <c r="I8910" s="32">
        <v>22</v>
      </c>
      <c r="J8910" s="32">
        <v>37</v>
      </c>
      <c r="K8910" s="32">
        <v>15</v>
      </c>
      <c r="L8910" s="80">
        <v>11</v>
      </c>
    </row>
    <row r="8912" spans="2:12" x14ac:dyDescent="0.2">
      <c r="B8912" s="40" t="str">
        <f xml:space="preserve"> HYPERLINK("#'目次'!B374", "[368]")</f>
        <v>[368]</v>
      </c>
      <c r="C8912" s="23" t="s">
        <v>500</v>
      </c>
    </row>
    <row r="8915" spans="3:12" x14ac:dyDescent="0.2">
      <c r="C8915" s="23" t="s">
        <v>80</v>
      </c>
    </row>
    <row r="8916" spans="3:12" ht="24" x14ac:dyDescent="0.2">
      <c r="E8916" s="195"/>
      <c r="F8916" s="196"/>
      <c r="G8916" s="37" t="s">
        <v>15</v>
      </c>
      <c r="H8916" s="33" t="s">
        <v>471</v>
      </c>
      <c r="I8916" s="13" t="s">
        <v>472</v>
      </c>
      <c r="J8916" s="13" t="s">
        <v>473</v>
      </c>
      <c r="K8916" s="13" t="s">
        <v>440</v>
      </c>
      <c r="L8916" s="38" t="s">
        <v>18</v>
      </c>
    </row>
    <row r="8917" spans="3:12" x14ac:dyDescent="0.2">
      <c r="E8917" s="197"/>
      <c r="F8917" s="198"/>
      <c r="G8917" s="35"/>
      <c r="H8917" s="39"/>
      <c r="I8917" s="14"/>
      <c r="J8917" s="14"/>
      <c r="K8917" s="14"/>
      <c r="L8917" s="34"/>
    </row>
    <row r="8918" spans="3:12" x14ac:dyDescent="0.2">
      <c r="E8918" s="91" t="s">
        <v>15</v>
      </c>
      <c r="F8918" s="46"/>
      <c r="G8918" s="36">
        <v>1200</v>
      </c>
      <c r="H8918" s="17">
        <v>79</v>
      </c>
      <c r="I8918" s="17">
        <v>185</v>
      </c>
      <c r="J8918" s="17">
        <v>482</v>
      </c>
      <c r="K8918" s="17">
        <v>344</v>
      </c>
      <c r="L8918" s="47">
        <v>110</v>
      </c>
    </row>
    <row r="8919" spans="3:12" x14ac:dyDescent="0.2">
      <c r="E8919" s="4" t="s">
        <v>81</v>
      </c>
      <c r="F8919" s="5"/>
      <c r="G8919" s="19">
        <v>48</v>
      </c>
      <c r="H8919" s="27">
        <v>2</v>
      </c>
      <c r="I8919" s="3">
        <v>5</v>
      </c>
      <c r="J8919" s="3">
        <v>21</v>
      </c>
      <c r="K8919" s="3">
        <v>15</v>
      </c>
      <c r="L8919" s="26">
        <v>5</v>
      </c>
    </row>
    <row r="8920" spans="3:12" x14ac:dyDescent="0.2">
      <c r="E8920" s="4" t="s">
        <v>82</v>
      </c>
      <c r="F8920" s="5"/>
      <c r="G8920" s="6">
        <v>84</v>
      </c>
      <c r="H8920" s="8">
        <v>5</v>
      </c>
      <c r="I8920" s="1">
        <v>11</v>
      </c>
      <c r="J8920" s="1">
        <v>19</v>
      </c>
      <c r="K8920" s="1">
        <v>39</v>
      </c>
      <c r="L8920" s="9">
        <v>10</v>
      </c>
    </row>
    <row r="8921" spans="3:12" x14ac:dyDescent="0.2">
      <c r="E8921" s="4" t="s">
        <v>83</v>
      </c>
      <c r="F8921" s="5"/>
      <c r="G8921" s="6">
        <v>462</v>
      </c>
      <c r="H8921" s="8">
        <v>25</v>
      </c>
      <c r="I8921" s="1">
        <v>73</v>
      </c>
      <c r="J8921" s="1">
        <v>192</v>
      </c>
      <c r="K8921" s="1">
        <v>132</v>
      </c>
      <c r="L8921" s="9">
        <v>40</v>
      </c>
    </row>
    <row r="8922" spans="3:12" x14ac:dyDescent="0.2">
      <c r="E8922" s="4" t="s">
        <v>84</v>
      </c>
      <c r="F8922" s="5"/>
      <c r="G8922" s="6">
        <v>30</v>
      </c>
      <c r="H8922" s="8">
        <v>1</v>
      </c>
      <c r="I8922" s="1">
        <v>4</v>
      </c>
      <c r="J8922" s="1">
        <v>14</v>
      </c>
      <c r="K8922" s="1">
        <v>9</v>
      </c>
      <c r="L8922" s="9">
        <v>2</v>
      </c>
    </row>
    <row r="8923" spans="3:12" x14ac:dyDescent="0.2">
      <c r="E8923" s="4" t="s">
        <v>85</v>
      </c>
      <c r="F8923" s="5"/>
      <c r="G8923" s="6">
        <v>144</v>
      </c>
      <c r="H8923" s="8">
        <v>12</v>
      </c>
      <c r="I8923" s="1">
        <v>23</v>
      </c>
      <c r="J8923" s="1">
        <v>54</v>
      </c>
      <c r="K8923" s="1">
        <v>39</v>
      </c>
      <c r="L8923" s="9">
        <v>16</v>
      </c>
    </row>
    <row r="8924" spans="3:12" x14ac:dyDescent="0.2">
      <c r="E8924" s="4" t="s">
        <v>86</v>
      </c>
      <c r="F8924" s="5"/>
      <c r="G8924" s="6">
        <v>192</v>
      </c>
      <c r="H8924" s="8">
        <v>13</v>
      </c>
      <c r="I8924" s="1">
        <v>32</v>
      </c>
      <c r="J8924" s="1">
        <v>87</v>
      </c>
      <c r="K8924" s="1">
        <v>46</v>
      </c>
      <c r="L8924" s="9">
        <v>14</v>
      </c>
    </row>
    <row r="8925" spans="3:12" x14ac:dyDescent="0.2">
      <c r="E8925" s="4" t="s">
        <v>87</v>
      </c>
      <c r="F8925" s="5"/>
      <c r="G8925" s="6">
        <v>72</v>
      </c>
      <c r="H8925" s="8">
        <v>4</v>
      </c>
      <c r="I8925" s="1">
        <v>13</v>
      </c>
      <c r="J8925" s="1">
        <v>33</v>
      </c>
      <c r="K8925" s="1">
        <v>14</v>
      </c>
      <c r="L8925" s="9">
        <v>8</v>
      </c>
    </row>
    <row r="8926" spans="3:12" x14ac:dyDescent="0.2">
      <c r="E8926" s="4" t="s">
        <v>88</v>
      </c>
      <c r="F8926" s="5"/>
      <c r="G8926" s="6">
        <v>36</v>
      </c>
      <c r="H8926" s="8">
        <v>4</v>
      </c>
      <c r="I8926" s="1">
        <v>5</v>
      </c>
      <c r="J8926" s="1">
        <v>14</v>
      </c>
      <c r="K8926" s="1">
        <v>10</v>
      </c>
      <c r="L8926" s="9">
        <v>3</v>
      </c>
    </row>
    <row r="8927" spans="3:12" x14ac:dyDescent="0.2">
      <c r="E8927" s="4" t="s">
        <v>89</v>
      </c>
      <c r="F8927" s="5"/>
      <c r="G8927" s="6">
        <v>66</v>
      </c>
      <c r="H8927" s="8">
        <v>5</v>
      </c>
      <c r="I8927" s="1">
        <v>11</v>
      </c>
      <c r="J8927" s="1">
        <v>26</v>
      </c>
      <c r="K8927" s="1">
        <v>16</v>
      </c>
      <c r="L8927" s="9">
        <v>8</v>
      </c>
    </row>
    <row r="8928" spans="3:12" x14ac:dyDescent="0.2">
      <c r="E8928" s="4" t="s">
        <v>90</v>
      </c>
      <c r="F8928" s="5"/>
      <c r="G8928" s="6">
        <v>54</v>
      </c>
      <c r="H8928" s="8">
        <v>7</v>
      </c>
      <c r="I8928" s="1">
        <v>6</v>
      </c>
      <c r="J8928" s="1">
        <v>19</v>
      </c>
      <c r="K8928" s="1">
        <v>18</v>
      </c>
      <c r="L8928" s="9">
        <v>4</v>
      </c>
    </row>
    <row r="8929" spans="2:14" x14ac:dyDescent="0.2">
      <c r="E8929" s="57" t="s">
        <v>91</v>
      </c>
      <c r="F8929" s="59"/>
      <c r="G8929" s="55">
        <v>12</v>
      </c>
      <c r="H8929" s="77">
        <v>1</v>
      </c>
      <c r="I8929" s="32">
        <v>2</v>
      </c>
      <c r="J8929" s="32">
        <v>3</v>
      </c>
      <c r="K8929" s="32">
        <v>6</v>
      </c>
      <c r="L8929" s="80">
        <v>0</v>
      </c>
    </row>
    <row r="8931" spans="2:14" x14ac:dyDescent="0.2">
      <c r="B8931" s="40" t="str">
        <f xml:space="preserve"> HYPERLINK("#'目次'!B375", "[369]")</f>
        <v>[369]</v>
      </c>
      <c r="C8931" s="23" t="s">
        <v>503</v>
      </c>
    </row>
    <row r="8934" spans="2:14" x14ac:dyDescent="0.2">
      <c r="C8934" s="23" t="s">
        <v>14</v>
      </c>
    </row>
    <row r="8935" spans="2:14" ht="72" x14ac:dyDescent="0.2">
      <c r="D8935" s="195"/>
      <c r="E8935" s="196"/>
      <c r="F8935" s="196"/>
      <c r="G8935" s="37" t="s">
        <v>15</v>
      </c>
      <c r="H8935" s="33" t="s">
        <v>504</v>
      </c>
      <c r="I8935" s="13" t="s">
        <v>505</v>
      </c>
      <c r="J8935" s="13" t="s">
        <v>506</v>
      </c>
      <c r="K8935" s="13" t="s">
        <v>507</v>
      </c>
      <c r="L8935" s="13" t="s">
        <v>508</v>
      </c>
      <c r="M8935" s="13" t="s">
        <v>99</v>
      </c>
      <c r="N8935" s="38" t="s">
        <v>18</v>
      </c>
    </row>
    <row r="8936" spans="2:14" x14ac:dyDescent="0.2">
      <c r="D8936" s="197"/>
      <c r="E8936" s="198"/>
      <c r="F8936" s="198"/>
      <c r="G8936" s="35"/>
      <c r="H8936" s="39"/>
      <c r="I8936" s="14"/>
      <c r="J8936" s="14"/>
      <c r="K8936" s="14"/>
      <c r="L8936" s="14"/>
      <c r="M8936" s="14"/>
      <c r="N8936" s="34"/>
    </row>
    <row r="8937" spans="2:14" x14ac:dyDescent="0.2">
      <c r="D8937" s="56"/>
      <c r="E8937" s="58" t="s">
        <v>15</v>
      </c>
      <c r="F8937" s="46"/>
      <c r="G8937" s="36">
        <v>1200</v>
      </c>
      <c r="H8937" s="17">
        <v>436</v>
      </c>
      <c r="I8937" s="17">
        <v>344</v>
      </c>
      <c r="J8937" s="17">
        <v>128</v>
      </c>
      <c r="K8937" s="17">
        <v>356</v>
      </c>
      <c r="L8937" s="17">
        <v>10</v>
      </c>
      <c r="M8937" s="17">
        <v>201</v>
      </c>
      <c r="N8937" s="47">
        <v>116</v>
      </c>
    </row>
    <row r="8938" spans="2:14" x14ac:dyDescent="0.2">
      <c r="D8938" s="199" t="s">
        <v>19</v>
      </c>
      <c r="E8938" s="22" t="s">
        <v>20</v>
      </c>
      <c r="F8938" s="21"/>
      <c r="G8938" s="19">
        <v>132</v>
      </c>
      <c r="H8938" s="27">
        <v>51</v>
      </c>
      <c r="I8938" s="3">
        <v>35</v>
      </c>
      <c r="J8938" s="3">
        <v>14</v>
      </c>
      <c r="K8938" s="3">
        <v>42</v>
      </c>
      <c r="L8938" s="3">
        <v>2</v>
      </c>
      <c r="M8938" s="3">
        <v>15</v>
      </c>
      <c r="N8938" s="26">
        <v>17</v>
      </c>
    </row>
    <row r="8939" spans="2:14" x14ac:dyDescent="0.2">
      <c r="D8939" s="200"/>
      <c r="E8939" s="4" t="s">
        <v>21</v>
      </c>
      <c r="F8939" s="5"/>
      <c r="G8939" s="6">
        <v>444</v>
      </c>
      <c r="H8939" s="8">
        <v>145</v>
      </c>
      <c r="I8939" s="1">
        <v>136</v>
      </c>
      <c r="J8939" s="1">
        <v>51</v>
      </c>
      <c r="K8939" s="1">
        <v>159</v>
      </c>
      <c r="L8939" s="1">
        <v>3</v>
      </c>
      <c r="M8939" s="1">
        <v>70</v>
      </c>
      <c r="N8939" s="9">
        <v>51</v>
      </c>
    </row>
    <row r="8940" spans="2:14" x14ac:dyDescent="0.2">
      <c r="D8940" s="200"/>
      <c r="E8940" s="4" t="s">
        <v>22</v>
      </c>
      <c r="F8940" s="5"/>
      <c r="G8940" s="6">
        <v>192</v>
      </c>
      <c r="H8940" s="8">
        <v>64</v>
      </c>
      <c r="I8940" s="1">
        <v>56</v>
      </c>
      <c r="J8940" s="1">
        <v>11</v>
      </c>
      <c r="K8940" s="1">
        <v>51</v>
      </c>
      <c r="L8940" s="1">
        <v>2</v>
      </c>
      <c r="M8940" s="1">
        <v>35</v>
      </c>
      <c r="N8940" s="9">
        <v>16</v>
      </c>
    </row>
    <row r="8941" spans="2:14" x14ac:dyDescent="0.2">
      <c r="D8941" s="200"/>
      <c r="E8941" s="4" t="s">
        <v>23</v>
      </c>
      <c r="F8941" s="5"/>
      <c r="G8941" s="6">
        <v>192</v>
      </c>
      <c r="H8941" s="8">
        <v>72</v>
      </c>
      <c r="I8941" s="1">
        <v>48</v>
      </c>
      <c r="J8941" s="1">
        <v>21</v>
      </c>
      <c r="K8941" s="1">
        <v>52</v>
      </c>
      <c r="L8941" s="1">
        <v>1</v>
      </c>
      <c r="M8941" s="1">
        <v>31</v>
      </c>
      <c r="N8941" s="9">
        <v>14</v>
      </c>
    </row>
    <row r="8942" spans="2:14" x14ac:dyDescent="0.2">
      <c r="D8942" s="200"/>
      <c r="E8942" s="4" t="s">
        <v>24</v>
      </c>
      <c r="F8942" s="5"/>
      <c r="G8942" s="6">
        <v>240</v>
      </c>
      <c r="H8942" s="8">
        <v>104</v>
      </c>
      <c r="I8942" s="1">
        <v>69</v>
      </c>
      <c r="J8942" s="1">
        <v>31</v>
      </c>
      <c r="K8942" s="1">
        <v>52</v>
      </c>
      <c r="L8942" s="1">
        <v>2</v>
      </c>
      <c r="M8942" s="1">
        <v>50</v>
      </c>
      <c r="N8942" s="9">
        <v>18</v>
      </c>
    </row>
    <row r="8943" spans="2:14" x14ac:dyDescent="0.2">
      <c r="D8943" s="199" t="s">
        <v>25</v>
      </c>
      <c r="E8943" s="22" t="s">
        <v>26</v>
      </c>
      <c r="F8943" s="21"/>
      <c r="G8943" s="19">
        <v>348</v>
      </c>
      <c r="H8943" s="27">
        <v>135</v>
      </c>
      <c r="I8943" s="3">
        <v>107</v>
      </c>
      <c r="J8943" s="3">
        <v>42</v>
      </c>
      <c r="K8943" s="3">
        <v>121</v>
      </c>
      <c r="L8943" s="3">
        <v>4</v>
      </c>
      <c r="M8943" s="3">
        <v>52</v>
      </c>
      <c r="N8943" s="26">
        <v>32</v>
      </c>
    </row>
    <row r="8944" spans="2:14" x14ac:dyDescent="0.2">
      <c r="D8944" s="200"/>
      <c r="E8944" s="4" t="s">
        <v>27</v>
      </c>
      <c r="F8944" s="5"/>
      <c r="G8944" s="6">
        <v>378</v>
      </c>
      <c r="H8944" s="8">
        <v>131</v>
      </c>
      <c r="I8944" s="1">
        <v>110</v>
      </c>
      <c r="J8944" s="1">
        <v>35</v>
      </c>
      <c r="K8944" s="1">
        <v>118</v>
      </c>
      <c r="L8944" s="1">
        <v>6</v>
      </c>
      <c r="M8944" s="1">
        <v>67</v>
      </c>
      <c r="N8944" s="9">
        <v>31</v>
      </c>
    </row>
    <row r="8945" spans="2:14" x14ac:dyDescent="0.2">
      <c r="D8945" s="200"/>
      <c r="E8945" s="4" t="s">
        <v>28</v>
      </c>
      <c r="F8945" s="5"/>
      <c r="G8945" s="6">
        <v>372</v>
      </c>
      <c r="H8945" s="8">
        <v>125</v>
      </c>
      <c r="I8945" s="1">
        <v>104</v>
      </c>
      <c r="J8945" s="1">
        <v>40</v>
      </c>
      <c r="K8945" s="1">
        <v>94</v>
      </c>
      <c r="L8945" s="1">
        <v>0</v>
      </c>
      <c r="M8945" s="1">
        <v>68</v>
      </c>
      <c r="N8945" s="9">
        <v>44</v>
      </c>
    </row>
    <row r="8946" spans="2:14" x14ac:dyDescent="0.2">
      <c r="D8946" s="200"/>
      <c r="E8946" s="4" t="s">
        <v>29</v>
      </c>
      <c r="F8946" s="5"/>
      <c r="G8946" s="6">
        <v>102</v>
      </c>
      <c r="H8946" s="8">
        <v>45</v>
      </c>
      <c r="I8946" s="1">
        <v>23</v>
      </c>
      <c r="J8946" s="1">
        <v>11</v>
      </c>
      <c r="K8946" s="1">
        <v>23</v>
      </c>
      <c r="L8946" s="1">
        <v>0</v>
      </c>
      <c r="M8946" s="1">
        <v>14</v>
      </c>
      <c r="N8946" s="9">
        <v>9</v>
      </c>
    </row>
    <row r="8947" spans="2:14" x14ac:dyDescent="0.2">
      <c r="D8947" s="199" t="s">
        <v>30</v>
      </c>
      <c r="E8947" s="22" t="s">
        <v>31</v>
      </c>
      <c r="F8947" s="21"/>
      <c r="G8947" s="19">
        <v>592</v>
      </c>
      <c r="H8947" s="27">
        <v>207</v>
      </c>
      <c r="I8947" s="3">
        <v>171</v>
      </c>
      <c r="J8947" s="3">
        <v>70</v>
      </c>
      <c r="K8947" s="3">
        <v>171</v>
      </c>
      <c r="L8947" s="3">
        <v>7</v>
      </c>
      <c r="M8947" s="3">
        <v>90</v>
      </c>
      <c r="N8947" s="26">
        <v>62</v>
      </c>
    </row>
    <row r="8948" spans="2:14" x14ac:dyDescent="0.2">
      <c r="D8948" s="200"/>
      <c r="E8948" s="4" t="s">
        <v>32</v>
      </c>
      <c r="F8948" s="5"/>
      <c r="G8948" s="6">
        <v>608</v>
      </c>
      <c r="H8948" s="8">
        <v>229</v>
      </c>
      <c r="I8948" s="1">
        <v>173</v>
      </c>
      <c r="J8948" s="1">
        <v>58</v>
      </c>
      <c r="K8948" s="1">
        <v>185</v>
      </c>
      <c r="L8948" s="1">
        <v>3</v>
      </c>
      <c r="M8948" s="1">
        <v>111</v>
      </c>
      <c r="N8948" s="9">
        <v>54</v>
      </c>
    </row>
    <row r="8949" spans="2:14" x14ac:dyDescent="0.2">
      <c r="D8949" s="199" t="s">
        <v>33</v>
      </c>
      <c r="E8949" s="22" t="s">
        <v>34</v>
      </c>
      <c r="F8949" s="21"/>
      <c r="G8949" s="19">
        <v>74</v>
      </c>
      <c r="H8949" s="27">
        <v>32</v>
      </c>
      <c r="I8949" s="3">
        <v>27</v>
      </c>
      <c r="J8949" s="3">
        <v>5</v>
      </c>
      <c r="K8949" s="3">
        <v>8</v>
      </c>
      <c r="L8949" s="3">
        <v>2</v>
      </c>
      <c r="M8949" s="3">
        <v>9</v>
      </c>
      <c r="N8949" s="26">
        <v>5</v>
      </c>
    </row>
    <row r="8950" spans="2:14" x14ac:dyDescent="0.2">
      <c r="D8950" s="200"/>
      <c r="E8950" s="4" t="s">
        <v>35</v>
      </c>
      <c r="F8950" s="5"/>
      <c r="G8950" s="6">
        <v>148</v>
      </c>
      <c r="H8950" s="8">
        <v>56</v>
      </c>
      <c r="I8950" s="1">
        <v>51</v>
      </c>
      <c r="J8950" s="1">
        <v>8</v>
      </c>
      <c r="K8950" s="1">
        <v>37</v>
      </c>
      <c r="L8950" s="1">
        <v>1</v>
      </c>
      <c r="M8950" s="1">
        <v>23</v>
      </c>
      <c r="N8950" s="9">
        <v>17</v>
      </c>
    </row>
    <row r="8951" spans="2:14" x14ac:dyDescent="0.2">
      <c r="D8951" s="200"/>
      <c r="E8951" s="4" t="s">
        <v>36</v>
      </c>
      <c r="F8951" s="5"/>
      <c r="G8951" s="6">
        <v>187</v>
      </c>
      <c r="H8951" s="8">
        <v>66</v>
      </c>
      <c r="I8951" s="1">
        <v>46</v>
      </c>
      <c r="J8951" s="1">
        <v>10</v>
      </c>
      <c r="K8951" s="1">
        <v>60</v>
      </c>
      <c r="L8951" s="1">
        <v>2</v>
      </c>
      <c r="M8951" s="1">
        <v>41</v>
      </c>
      <c r="N8951" s="9">
        <v>25</v>
      </c>
    </row>
    <row r="8952" spans="2:14" x14ac:dyDescent="0.2">
      <c r="D8952" s="200"/>
      <c r="E8952" s="4" t="s">
        <v>37</v>
      </c>
      <c r="F8952" s="5"/>
      <c r="G8952" s="6">
        <v>221</v>
      </c>
      <c r="H8952" s="8">
        <v>85</v>
      </c>
      <c r="I8952" s="1">
        <v>61</v>
      </c>
      <c r="J8952" s="1">
        <v>27</v>
      </c>
      <c r="K8952" s="1">
        <v>79</v>
      </c>
      <c r="L8952" s="1">
        <v>0</v>
      </c>
      <c r="M8952" s="1">
        <v>33</v>
      </c>
      <c r="N8952" s="9">
        <v>11</v>
      </c>
    </row>
    <row r="8953" spans="2:14" x14ac:dyDescent="0.2">
      <c r="D8953" s="200"/>
      <c r="E8953" s="4" t="s">
        <v>38</v>
      </c>
      <c r="F8953" s="5"/>
      <c r="G8953" s="6">
        <v>186</v>
      </c>
      <c r="H8953" s="8">
        <v>58</v>
      </c>
      <c r="I8953" s="1">
        <v>51</v>
      </c>
      <c r="J8953" s="1">
        <v>14</v>
      </c>
      <c r="K8953" s="1">
        <v>58</v>
      </c>
      <c r="L8953" s="1">
        <v>4</v>
      </c>
      <c r="M8953" s="1">
        <v>41</v>
      </c>
      <c r="N8953" s="9">
        <v>18</v>
      </c>
    </row>
    <row r="8954" spans="2:14" x14ac:dyDescent="0.2">
      <c r="D8954" s="200"/>
      <c r="E8954" s="4" t="s">
        <v>39</v>
      </c>
      <c r="F8954" s="5"/>
      <c r="G8954" s="6">
        <v>223</v>
      </c>
      <c r="H8954" s="8">
        <v>84</v>
      </c>
      <c r="I8954" s="1">
        <v>60</v>
      </c>
      <c r="J8954" s="1">
        <v>32</v>
      </c>
      <c r="K8954" s="1">
        <v>76</v>
      </c>
      <c r="L8954" s="1">
        <v>1</v>
      </c>
      <c r="M8954" s="1">
        <v>31</v>
      </c>
      <c r="N8954" s="9">
        <v>28</v>
      </c>
    </row>
    <row r="8955" spans="2:14" x14ac:dyDescent="0.2">
      <c r="D8955" s="201"/>
      <c r="E8955" s="57" t="s">
        <v>40</v>
      </c>
      <c r="F8955" s="59"/>
      <c r="G8955" s="55">
        <v>161</v>
      </c>
      <c r="H8955" s="77">
        <v>55</v>
      </c>
      <c r="I8955" s="32">
        <v>48</v>
      </c>
      <c r="J8955" s="32">
        <v>32</v>
      </c>
      <c r="K8955" s="32">
        <v>38</v>
      </c>
      <c r="L8955" s="32">
        <v>0</v>
      </c>
      <c r="M8955" s="32">
        <v>23</v>
      </c>
      <c r="N8955" s="80">
        <v>12</v>
      </c>
    </row>
    <row r="8957" spans="2:14" x14ac:dyDescent="0.2">
      <c r="B8957" s="40" t="str">
        <f xml:space="preserve"> HYPERLINK("#'目次'!B376", "[370]")</f>
        <v>[370]</v>
      </c>
      <c r="C8957" s="23" t="s">
        <v>503</v>
      </c>
    </row>
    <row r="8960" spans="2:14" x14ac:dyDescent="0.2">
      <c r="C8960" s="23" t="s">
        <v>48</v>
      </c>
    </row>
    <row r="8961" spans="4:14" ht="72" x14ac:dyDescent="0.2">
      <c r="D8961" s="195"/>
      <c r="E8961" s="196"/>
      <c r="F8961" s="196"/>
      <c r="G8961" s="37" t="s">
        <v>15</v>
      </c>
      <c r="H8961" s="33" t="s">
        <v>504</v>
      </c>
      <c r="I8961" s="13" t="s">
        <v>505</v>
      </c>
      <c r="J8961" s="13" t="s">
        <v>506</v>
      </c>
      <c r="K8961" s="13" t="s">
        <v>507</v>
      </c>
      <c r="L8961" s="13" t="s">
        <v>508</v>
      </c>
      <c r="M8961" s="13" t="s">
        <v>99</v>
      </c>
      <c r="N8961" s="38" t="s">
        <v>18</v>
      </c>
    </row>
    <row r="8962" spans="4:14" x14ac:dyDescent="0.2">
      <c r="D8962" s="197"/>
      <c r="E8962" s="198"/>
      <c r="F8962" s="198"/>
      <c r="G8962" s="35"/>
      <c r="H8962" s="39"/>
      <c r="I8962" s="14"/>
      <c r="J8962" s="14"/>
      <c r="K8962" s="14"/>
      <c r="L8962" s="14"/>
      <c r="M8962" s="14"/>
      <c r="N8962" s="34"/>
    </row>
    <row r="8963" spans="4:14" x14ac:dyDescent="0.2">
      <c r="D8963" s="56"/>
      <c r="E8963" s="58" t="s">
        <v>15</v>
      </c>
      <c r="F8963" s="46"/>
      <c r="G8963" s="36">
        <v>1200</v>
      </c>
      <c r="H8963" s="17">
        <v>436</v>
      </c>
      <c r="I8963" s="17">
        <v>344</v>
      </c>
      <c r="J8963" s="17">
        <v>128</v>
      </c>
      <c r="K8963" s="17">
        <v>356</v>
      </c>
      <c r="L8963" s="17">
        <v>10</v>
      </c>
      <c r="M8963" s="17">
        <v>201</v>
      </c>
      <c r="N8963" s="47">
        <v>116</v>
      </c>
    </row>
    <row r="8964" spans="4:14" x14ac:dyDescent="0.2">
      <c r="D8964" s="199" t="s">
        <v>49</v>
      </c>
      <c r="E8964" s="22" t="s">
        <v>50</v>
      </c>
      <c r="F8964" s="21"/>
      <c r="G8964" s="19">
        <v>15</v>
      </c>
      <c r="H8964" s="27">
        <v>4</v>
      </c>
      <c r="I8964" s="3">
        <v>6</v>
      </c>
      <c r="J8964" s="3">
        <v>3</v>
      </c>
      <c r="K8964" s="3">
        <v>3</v>
      </c>
      <c r="L8964" s="3">
        <v>0</v>
      </c>
      <c r="M8964" s="3">
        <v>2</v>
      </c>
      <c r="N8964" s="26">
        <v>3</v>
      </c>
    </row>
    <row r="8965" spans="4:14" x14ac:dyDescent="0.2">
      <c r="D8965" s="200"/>
      <c r="E8965" s="4" t="s">
        <v>51</v>
      </c>
      <c r="F8965" s="5"/>
      <c r="G8965" s="6">
        <v>142</v>
      </c>
      <c r="H8965" s="8">
        <v>55</v>
      </c>
      <c r="I8965" s="1">
        <v>43</v>
      </c>
      <c r="J8965" s="1">
        <v>17</v>
      </c>
      <c r="K8965" s="1">
        <v>29</v>
      </c>
      <c r="L8965" s="1">
        <v>1</v>
      </c>
      <c r="M8965" s="1">
        <v>25</v>
      </c>
      <c r="N8965" s="9">
        <v>17</v>
      </c>
    </row>
    <row r="8966" spans="4:14" x14ac:dyDescent="0.2">
      <c r="D8966" s="200"/>
      <c r="E8966" s="4" t="s">
        <v>52</v>
      </c>
      <c r="F8966" s="5"/>
      <c r="G8966" s="6">
        <v>26</v>
      </c>
      <c r="H8966" s="8">
        <v>7</v>
      </c>
      <c r="I8966" s="1">
        <v>6</v>
      </c>
      <c r="J8966" s="1">
        <v>1</v>
      </c>
      <c r="K8966" s="1">
        <v>12</v>
      </c>
      <c r="L8966" s="1">
        <v>0</v>
      </c>
      <c r="M8966" s="1">
        <v>4</v>
      </c>
      <c r="N8966" s="9">
        <v>3</v>
      </c>
    </row>
    <row r="8967" spans="4:14" x14ac:dyDescent="0.2">
      <c r="D8967" s="200"/>
      <c r="E8967" s="4" t="s">
        <v>53</v>
      </c>
      <c r="F8967" s="5"/>
      <c r="G8967" s="6">
        <v>41</v>
      </c>
      <c r="H8967" s="8">
        <v>10</v>
      </c>
      <c r="I8967" s="1">
        <v>15</v>
      </c>
      <c r="J8967" s="1">
        <v>3</v>
      </c>
      <c r="K8967" s="1">
        <v>15</v>
      </c>
      <c r="L8967" s="1">
        <v>1</v>
      </c>
      <c r="M8967" s="1">
        <v>11</v>
      </c>
      <c r="N8967" s="9">
        <v>1</v>
      </c>
    </row>
    <row r="8968" spans="4:14" x14ac:dyDescent="0.2">
      <c r="D8968" s="200"/>
      <c r="E8968" s="4" t="s">
        <v>54</v>
      </c>
      <c r="F8968" s="5"/>
      <c r="G8968" s="6">
        <v>226</v>
      </c>
      <c r="H8968" s="8">
        <v>82</v>
      </c>
      <c r="I8968" s="1">
        <v>64</v>
      </c>
      <c r="J8968" s="1">
        <v>23</v>
      </c>
      <c r="K8968" s="1">
        <v>81</v>
      </c>
      <c r="L8968" s="1">
        <v>3</v>
      </c>
      <c r="M8968" s="1">
        <v>40</v>
      </c>
      <c r="N8968" s="9">
        <v>20</v>
      </c>
    </row>
    <row r="8969" spans="4:14" x14ac:dyDescent="0.2">
      <c r="D8969" s="200"/>
      <c r="E8969" s="4" t="s">
        <v>55</v>
      </c>
      <c r="F8969" s="5"/>
      <c r="G8969" s="6">
        <v>125</v>
      </c>
      <c r="H8969" s="8">
        <v>47</v>
      </c>
      <c r="I8969" s="1">
        <v>32</v>
      </c>
      <c r="J8969" s="1">
        <v>9</v>
      </c>
      <c r="K8969" s="1">
        <v>36</v>
      </c>
      <c r="L8969" s="1">
        <v>1</v>
      </c>
      <c r="M8969" s="1">
        <v>15</v>
      </c>
      <c r="N8969" s="9">
        <v>13</v>
      </c>
    </row>
    <row r="8970" spans="4:14" x14ac:dyDescent="0.2">
      <c r="D8970" s="200"/>
      <c r="E8970" s="4" t="s">
        <v>56</v>
      </c>
      <c r="F8970" s="5"/>
      <c r="G8970" s="6">
        <v>190</v>
      </c>
      <c r="H8970" s="8">
        <v>76</v>
      </c>
      <c r="I8970" s="1">
        <v>55</v>
      </c>
      <c r="J8970" s="1">
        <v>22</v>
      </c>
      <c r="K8970" s="1">
        <v>64</v>
      </c>
      <c r="L8970" s="1">
        <v>1</v>
      </c>
      <c r="M8970" s="1">
        <v>32</v>
      </c>
      <c r="N8970" s="9">
        <v>18</v>
      </c>
    </row>
    <row r="8971" spans="4:14" x14ac:dyDescent="0.2">
      <c r="D8971" s="200"/>
      <c r="E8971" s="4" t="s">
        <v>57</v>
      </c>
      <c r="F8971" s="5"/>
      <c r="G8971" s="6">
        <v>185</v>
      </c>
      <c r="H8971" s="8">
        <v>68</v>
      </c>
      <c r="I8971" s="1">
        <v>49</v>
      </c>
      <c r="J8971" s="1">
        <v>19</v>
      </c>
      <c r="K8971" s="1">
        <v>66</v>
      </c>
      <c r="L8971" s="1">
        <v>1</v>
      </c>
      <c r="M8971" s="1">
        <v>31</v>
      </c>
      <c r="N8971" s="9">
        <v>12</v>
      </c>
    </row>
    <row r="8972" spans="4:14" x14ac:dyDescent="0.2">
      <c r="D8972" s="200"/>
      <c r="E8972" s="4" t="s">
        <v>58</v>
      </c>
      <c r="F8972" s="5"/>
      <c r="G8972" s="6">
        <v>113</v>
      </c>
      <c r="H8972" s="8">
        <v>45</v>
      </c>
      <c r="I8972" s="1">
        <v>37</v>
      </c>
      <c r="J8972" s="1">
        <v>4</v>
      </c>
      <c r="K8972" s="1">
        <v>13</v>
      </c>
      <c r="L8972" s="1">
        <v>2</v>
      </c>
      <c r="M8972" s="1">
        <v>16</v>
      </c>
      <c r="N8972" s="9">
        <v>14</v>
      </c>
    </row>
    <row r="8973" spans="4:14" x14ac:dyDescent="0.2">
      <c r="D8973" s="200"/>
      <c r="E8973" s="4" t="s">
        <v>59</v>
      </c>
      <c r="F8973" s="5"/>
      <c r="G8973" s="6">
        <v>136</v>
      </c>
      <c r="H8973" s="8">
        <v>41</v>
      </c>
      <c r="I8973" s="1">
        <v>37</v>
      </c>
      <c r="J8973" s="1">
        <v>27</v>
      </c>
      <c r="K8973" s="1">
        <v>37</v>
      </c>
      <c r="L8973" s="1">
        <v>0</v>
      </c>
      <c r="M8973" s="1">
        <v>25</v>
      </c>
      <c r="N8973" s="9">
        <v>15</v>
      </c>
    </row>
    <row r="8974" spans="4:14" x14ac:dyDescent="0.2">
      <c r="D8974" s="199" t="s">
        <v>60</v>
      </c>
      <c r="E8974" s="22" t="s">
        <v>61</v>
      </c>
      <c r="F8974" s="21"/>
      <c r="G8974" s="19">
        <v>205</v>
      </c>
      <c r="H8974" s="27">
        <v>76</v>
      </c>
      <c r="I8974" s="3">
        <v>62</v>
      </c>
      <c r="J8974" s="3">
        <v>34</v>
      </c>
      <c r="K8974" s="3">
        <v>46</v>
      </c>
      <c r="L8974" s="3">
        <v>1</v>
      </c>
      <c r="M8974" s="3">
        <v>31</v>
      </c>
      <c r="N8974" s="26">
        <v>23</v>
      </c>
    </row>
    <row r="8975" spans="4:14" x14ac:dyDescent="0.2">
      <c r="D8975" s="200"/>
      <c r="E8975" s="4" t="s">
        <v>62</v>
      </c>
      <c r="F8975" s="5"/>
      <c r="G8975" s="6">
        <v>160</v>
      </c>
      <c r="H8975" s="8">
        <v>56</v>
      </c>
      <c r="I8975" s="1">
        <v>40</v>
      </c>
      <c r="J8975" s="1">
        <v>22</v>
      </c>
      <c r="K8975" s="1">
        <v>49</v>
      </c>
      <c r="L8975" s="1">
        <v>0</v>
      </c>
      <c r="M8975" s="1">
        <v>29</v>
      </c>
      <c r="N8975" s="9">
        <v>14</v>
      </c>
    </row>
    <row r="8976" spans="4:14" x14ac:dyDescent="0.2">
      <c r="D8976" s="200"/>
      <c r="E8976" s="4" t="s">
        <v>63</v>
      </c>
      <c r="F8976" s="5"/>
      <c r="G8976" s="6">
        <v>121</v>
      </c>
      <c r="H8976" s="8">
        <v>44</v>
      </c>
      <c r="I8976" s="1">
        <v>34</v>
      </c>
      <c r="J8976" s="1">
        <v>16</v>
      </c>
      <c r="K8976" s="1">
        <v>43</v>
      </c>
      <c r="L8976" s="1">
        <v>1</v>
      </c>
      <c r="M8976" s="1">
        <v>24</v>
      </c>
      <c r="N8976" s="9">
        <v>5</v>
      </c>
    </row>
    <row r="8977" spans="2:14" x14ac:dyDescent="0.2">
      <c r="D8977" s="200"/>
      <c r="E8977" s="4" t="s">
        <v>64</v>
      </c>
      <c r="F8977" s="5"/>
      <c r="G8977" s="6">
        <v>124</v>
      </c>
      <c r="H8977" s="8">
        <v>48</v>
      </c>
      <c r="I8977" s="1">
        <v>33</v>
      </c>
      <c r="J8977" s="1">
        <v>10</v>
      </c>
      <c r="K8977" s="1">
        <v>42</v>
      </c>
      <c r="L8977" s="1">
        <v>0</v>
      </c>
      <c r="M8977" s="1">
        <v>22</v>
      </c>
      <c r="N8977" s="9">
        <v>12</v>
      </c>
    </row>
    <row r="8978" spans="2:14" x14ac:dyDescent="0.2">
      <c r="D8978" s="200"/>
      <c r="E8978" s="4" t="s">
        <v>65</v>
      </c>
      <c r="F8978" s="5"/>
      <c r="G8978" s="6">
        <v>109</v>
      </c>
      <c r="H8978" s="8">
        <v>38</v>
      </c>
      <c r="I8978" s="1">
        <v>33</v>
      </c>
      <c r="J8978" s="1">
        <v>10</v>
      </c>
      <c r="K8978" s="1">
        <v>27</v>
      </c>
      <c r="L8978" s="1">
        <v>1</v>
      </c>
      <c r="M8978" s="1">
        <v>19</v>
      </c>
      <c r="N8978" s="9">
        <v>14</v>
      </c>
    </row>
    <row r="8979" spans="2:14" x14ac:dyDescent="0.2">
      <c r="D8979" s="200"/>
      <c r="E8979" s="4" t="s">
        <v>66</v>
      </c>
      <c r="F8979" s="5"/>
      <c r="G8979" s="6">
        <v>104</v>
      </c>
      <c r="H8979" s="8">
        <v>43</v>
      </c>
      <c r="I8979" s="1">
        <v>37</v>
      </c>
      <c r="J8979" s="1">
        <v>7</v>
      </c>
      <c r="K8979" s="1">
        <v>41</v>
      </c>
      <c r="L8979" s="1">
        <v>1</v>
      </c>
      <c r="M8979" s="1">
        <v>13</v>
      </c>
      <c r="N8979" s="9">
        <v>5</v>
      </c>
    </row>
    <row r="8980" spans="2:14" x14ac:dyDescent="0.2">
      <c r="D8980" s="200"/>
      <c r="E8980" s="4" t="s">
        <v>67</v>
      </c>
      <c r="F8980" s="5"/>
      <c r="G8980" s="6">
        <v>139</v>
      </c>
      <c r="H8980" s="8">
        <v>51</v>
      </c>
      <c r="I8980" s="1">
        <v>39</v>
      </c>
      <c r="J8980" s="1">
        <v>11</v>
      </c>
      <c r="K8980" s="1">
        <v>52</v>
      </c>
      <c r="L8980" s="1">
        <v>2</v>
      </c>
      <c r="M8980" s="1">
        <v>22</v>
      </c>
      <c r="N8980" s="9">
        <v>6</v>
      </c>
    </row>
    <row r="8981" spans="2:14" x14ac:dyDescent="0.2">
      <c r="D8981" s="200"/>
      <c r="E8981" s="4" t="s">
        <v>68</v>
      </c>
      <c r="F8981" s="5"/>
      <c r="G8981" s="6">
        <v>48</v>
      </c>
      <c r="H8981" s="8">
        <v>17</v>
      </c>
      <c r="I8981" s="1">
        <v>14</v>
      </c>
      <c r="J8981" s="1">
        <v>4</v>
      </c>
      <c r="K8981" s="1">
        <v>11</v>
      </c>
      <c r="L8981" s="1">
        <v>0</v>
      </c>
      <c r="M8981" s="1">
        <v>15</v>
      </c>
      <c r="N8981" s="9">
        <v>1</v>
      </c>
    </row>
    <row r="8982" spans="2:14" x14ac:dyDescent="0.2">
      <c r="D8982" s="200"/>
      <c r="E8982" s="4" t="s">
        <v>69</v>
      </c>
      <c r="F8982" s="5"/>
      <c r="G8982" s="6">
        <v>37</v>
      </c>
      <c r="H8982" s="8">
        <v>14</v>
      </c>
      <c r="I8982" s="1">
        <v>13</v>
      </c>
      <c r="J8982" s="1">
        <v>6</v>
      </c>
      <c r="K8982" s="1">
        <v>16</v>
      </c>
      <c r="L8982" s="1">
        <v>2</v>
      </c>
      <c r="M8982" s="1">
        <v>7</v>
      </c>
      <c r="N8982" s="9">
        <v>1</v>
      </c>
    </row>
    <row r="8983" spans="2:14" x14ac:dyDescent="0.2">
      <c r="D8983" s="93" t="s">
        <v>70</v>
      </c>
      <c r="E8983" s="89" t="s">
        <v>18</v>
      </c>
      <c r="F8983" s="92"/>
      <c r="G8983" s="94">
        <v>0</v>
      </c>
      <c r="H8983" s="122">
        <v>0</v>
      </c>
      <c r="I8983" s="63">
        <v>0</v>
      </c>
      <c r="J8983" s="63">
        <v>0</v>
      </c>
      <c r="K8983" s="63">
        <v>0</v>
      </c>
      <c r="L8983" s="63">
        <v>0</v>
      </c>
      <c r="M8983" s="63">
        <v>0</v>
      </c>
      <c r="N8983" s="121">
        <v>0</v>
      </c>
    </row>
    <row r="8985" spans="2:14" x14ac:dyDescent="0.2">
      <c r="B8985" s="40" t="str">
        <f xml:space="preserve"> HYPERLINK("#'目次'!B377", "[371]")</f>
        <v>[371]</v>
      </c>
      <c r="C8985" s="23" t="s">
        <v>503</v>
      </c>
    </row>
    <row r="8988" spans="2:14" x14ac:dyDescent="0.2">
      <c r="C8988" s="23" t="s">
        <v>73</v>
      </c>
    </row>
    <row r="8989" spans="2:14" ht="72" x14ac:dyDescent="0.2">
      <c r="D8989" s="195"/>
      <c r="E8989" s="196"/>
      <c r="F8989" s="196"/>
      <c r="G8989" s="37" t="s">
        <v>15</v>
      </c>
      <c r="H8989" s="33" t="s">
        <v>504</v>
      </c>
      <c r="I8989" s="13" t="s">
        <v>505</v>
      </c>
      <c r="J8989" s="13" t="s">
        <v>506</v>
      </c>
      <c r="K8989" s="13" t="s">
        <v>507</v>
      </c>
      <c r="L8989" s="13" t="s">
        <v>508</v>
      </c>
      <c r="M8989" s="13" t="s">
        <v>99</v>
      </c>
      <c r="N8989" s="38" t="s">
        <v>18</v>
      </c>
    </row>
    <row r="8990" spans="2:14" x14ac:dyDescent="0.2">
      <c r="D8990" s="197"/>
      <c r="E8990" s="198"/>
      <c r="F8990" s="198"/>
      <c r="G8990" s="35"/>
      <c r="H8990" s="39"/>
      <c r="I8990" s="14"/>
      <c r="J8990" s="14"/>
      <c r="K8990" s="14"/>
      <c r="L8990" s="14"/>
      <c r="M8990" s="14"/>
      <c r="N8990" s="34"/>
    </row>
    <row r="8991" spans="2:14" x14ac:dyDescent="0.2">
      <c r="D8991" s="56"/>
      <c r="E8991" s="58" t="s">
        <v>15</v>
      </c>
      <c r="F8991" s="46"/>
      <c r="G8991" s="36">
        <v>1200</v>
      </c>
      <c r="H8991" s="17">
        <v>436</v>
      </c>
      <c r="I8991" s="17">
        <v>344</v>
      </c>
      <c r="J8991" s="17">
        <v>128</v>
      </c>
      <c r="K8991" s="17">
        <v>356</v>
      </c>
      <c r="L8991" s="17">
        <v>10</v>
      </c>
      <c r="M8991" s="17">
        <v>201</v>
      </c>
      <c r="N8991" s="47">
        <v>116</v>
      </c>
    </row>
    <row r="8992" spans="2:14" x14ac:dyDescent="0.2">
      <c r="D8992" s="199" t="s">
        <v>74</v>
      </c>
      <c r="E8992" s="22" t="s">
        <v>75</v>
      </c>
      <c r="F8992" s="21"/>
      <c r="G8992" s="19">
        <v>592</v>
      </c>
      <c r="H8992" s="27">
        <v>207</v>
      </c>
      <c r="I8992" s="3">
        <v>171</v>
      </c>
      <c r="J8992" s="3">
        <v>70</v>
      </c>
      <c r="K8992" s="3">
        <v>171</v>
      </c>
      <c r="L8992" s="3">
        <v>7</v>
      </c>
      <c r="M8992" s="3">
        <v>90</v>
      </c>
      <c r="N8992" s="26">
        <v>62</v>
      </c>
    </row>
    <row r="8993" spans="4:14" x14ac:dyDescent="0.2">
      <c r="D8993" s="200"/>
      <c r="E8993" s="4" t="s">
        <v>34</v>
      </c>
      <c r="F8993" s="5"/>
      <c r="G8993" s="6">
        <v>37</v>
      </c>
      <c r="H8993" s="8">
        <v>16</v>
      </c>
      <c r="I8993" s="1">
        <v>15</v>
      </c>
      <c r="J8993" s="1">
        <v>2</v>
      </c>
      <c r="K8993" s="1">
        <v>1</v>
      </c>
      <c r="L8993" s="1">
        <v>2</v>
      </c>
      <c r="M8993" s="1">
        <v>3</v>
      </c>
      <c r="N8993" s="9">
        <v>4</v>
      </c>
    </row>
    <row r="8994" spans="4:14" x14ac:dyDescent="0.2">
      <c r="D8994" s="200"/>
      <c r="E8994" s="4" t="s">
        <v>35</v>
      </c>
      <c r="F8994" s="5"/>
      <c r="G8994" s="6">
        <v>75</v>
      </c>
      <c r="H8994" s="8">
        <v>31</v>
      </c>
      <c r="I8994" s="1">
        <v>25</v>
      </c>
      <c r="J8994" s="1">
        <v>6</v>
      </c>
      <c r="K8994" s="1">
        <v>17</v>
      </c>
      <c r="L8994" s="1">
        <v>0</v>
      </c>
      <c r="M8994" s="1">
        <v>9</v>
      </c>
      <c r="N8994" s="9">
        <v>9</v>
      </c>
    </row>
    <row r="8995" spans="4:14" x14ac:dyDescent="0.2">
      <c r="D8995" s="200"/>
      <c r="E8995" s="4" t="s">
        <v>36</v>
      </c>
      <c r="F8995" s="5"/>
      <c r="G8995" s="6">
        <v>95</v>
      </c>
      <c r="H8995" s="8">
        <v>28</v>
      </c>
      <c r="I8995" s="1">
        <v>20</v>
      </c>
      <c r="J8995" s="1">
        <v>6</v>
      </c>
      <c r="K8995" s="1">
        <v>31</v>
      </c>
      <c r="L8995" s="1">
        <v>1</v>
      </c>
      <c r="M8995" s="1">
        <v>21</v>
      </c>
      <c r="N8995" s="9">
        <v>17</v>
      </c>
    </row>
    <row r="8996" spans="4:14" x14ac:dyDescent="0.2">
      <c r="D8996" s="200"/>
      <c r="E8996" s="4" t="s">
        <v>37</v>
      </c>
      <c r="F8996" s="5"/>
      <c r="G8996" s="6">
        <v>111</v>
      </c>
      <c r="H8996" s="8">
        <v>39</v>
      </c>
      <c r="I8996" s="1">
        <v>33</v>
      </c>
      <c r="J8996" s="1">
        <v>15</v>
      </c>
      <c r="K8996" s="1">
        <v>45</v>
      </c>
      <c r="L8996" s="1">
        <v>0</v>
      </c>
      <c r="M8996" s="1">
        <v>13</v>
      </c>
      <c r="N8996" s="9">
        <v>6</v>
      </c>
    </row>
    <row r="8997" spans="4:14" x14ac:dyDescent="0.2">
      <c r="D8997" s="200"/>
      <c r="E8997" s="4" t="s">
        <v>38</v>
      </c>
      <c r="F8997" s="5"/>
      <c r="G8997" s="6">
        <v>93</v>
      </c>
      <c r="H8997" s="8">
        <v>28</v>
      </c>
      <c r="I8997" s="1">
        <v>30</v>
      </c>
      <c r="J8997" s="1">
        <v>10</v>
      </c>
      <c r="K8997" s="1">
        <v>26</v>
      </c>
      <c r="L8997" s="1">
        <v>3</v>
      </c>
      <c r="M8997" s="1">
        <v>15</v>
      </c>
      <c r="N8997" s="9">
        <v>8</v>
      </c>
    </row>
    <row r="8998" spans="4:14" x14ac:dyDescent="0.2">
      <c r="D8998" s="200"/>
      <c r="E8998" s="4" t="s">
        <v>39</v>
      </c>
      <c r="F8998" s="5"/>
      <c r="G8998" s="6">
        <v>109</v>
      </c>
      <c r="H8998" s="8">
        <v>41</v>
      </c>
      <c r="I8998" s="1">
        <v>27</v>
      </c>
      <c r="J8998" s="1">
        <v>18</v>
      </c>
      <c r="K8998" s="1">
        <v>35</v>
      </c>
      <c r="L8998" s="1">
        <v>1</v>
      </c>
      <c r="M8998" s="1">
        <v>18</v>
      </c>
      <c r="N8998" s="9">
        <v>13</v>
      </c>
    </row>
    <row r="8999" spans="4:14" x14ac:dyDescent="0.2">
      <c r="D8999" s="200"/>
      <c r="E8999" s="4" t="s">
        <v>40</v>
      </c>
      <c r="F8999" s="5"/>
      <c r="G8999" s="6">
        <v>72</v>
      </c>
      <c r="H8999" s="8">
        <v>24</v>
      </c>
      <c r="I8999" s="1">
        <v>21</v>
      </c>
      <c r="J8999" s="1">
        <v>13</v>
      </c>
      <c r="K8999" s="1">
        <v>16</v>
      </c>
      <c r="L8999" s="1">
        <v>0</v>
      </c>
      <c r="M8999" s="1">
        <v>11</v>
      </c>
      <c r="N8999" s="9">
        <v>5</v>
      </c>
    </row>
    <row r="9000" spans="4:14" x14ac:dyDescent="0.2">
      <c r="D9000" s="199" t="s">
        <v>76</v>
      </c>
      <c r="E9000" s="22" t="s">
        <v>77</v>
      </c>
      <c r="F9000" s="21"/>
      <c r="G9000" s="19">
        <v>608</v>
      </c>
      <c r="H9000" s="27">
        <v>229</v>
      </c>
      <c r="I9000" s="3">
        <v>173</v>
      </c>
      <c r="J9000" s="3">
        <v>58</v>
      </c>
      <c r="K9000" s="3">
        <v>185</v>
      </c>
      <c r="L9000" s="3">
        <v>3</v>
      </c>
      <c r="M9000" s="3">
        <v>111</v>
      </c>
      <c r="N9000" s="26">
        <v>54</v>
      </c>
    </row>
    <row r="9001" spans="4:14" x14ac:dyDescent="0.2">
      <c r="D9001" s="200"/>
      <c r="E9001" s="4" t="s">
        <v>34</v>
      </c>
      <c r="F9001" s="5"/>
      <c r="G9001" s="6">
        <v>37</v>
      </c>
      <c r="H9001" s="8">
        <v>16</v>
      </c>
      <c r="I9001" s="1">
        <v>12</v>
      </c>
      <c r="J9001" s="1">
        <v>3</v>
      </c>
      <c r="K9001" s="1">
        <v>7</v>
      </c>
      <c r="L9001" s="1">
        <v>0</v>
      </c>
      <c r="M9001" s="1">
        <v>6</v>
      </c>
      <c r="N9001" s="9">
        <v>1</v>
      </c>
    </row>
    <row r="9002" spans="4:14" x14ac:dyDescent="0.2">
      <c r="D9002" s="200"/>
      <c r="E9002" s="4" t="s">
        <v>35</v>
      </c>
      <c r="F9002" s="5"/>
      <c r="G9002" s="6">
        <v>73</v>
      </c>
      <c r="H9002" s="8">
        <v>25</v>
      </c>
      <c r="I9002" s="1">
        <v>26</v>
      </c>
      <c r="J9002" s="1">
        <v>2</v>
      </c>
      <c r="K9002" s="1">
        <v>20</v>
      </c>
      <c r="L9002" s="1">
        <v>1</v>
      </c>
      <c r="M9002" s="1">
        <v>14</v>
      </c>
      <c r="N9002" s="9">
        <v>8</v>
      </c>
    </row>
    <row r="9003" spans="4:14" x14ac:dyDescent="0.2">
      <c r="D9003" s="200"/>
      <c r="E9003" s="4" t="s">
        <v>36</v>
      </c>
      <c r="F9003" s="5"/>
      <c r="G9003" s="6">
        <v>92</v>
      </c>
      <c r="H9003" s="8">
        <v>38</v>
      </c>
      <c r="I9003" s="1">
        <v>26</v>
      </c>
      <c r="J9003" s="1">
        <v>4</v>
      </c>
      <c r="K9003" s="1">
        <v>29</v>
      </c>
      <c r="L9003" s="1">
        <v>1</v>
      </c>
      <c r="M9003" s="1">
        <v>20</v>
      </c>
      <c r="N9003" s="9">
        <v>8</v>
      </c>
    </row>
    <row r="9004" spans="4:14" x14ac:dyDescent="0.2">
      <c r="D9004" s="200"/>
      <c r="E9004" s="4" t="s">
        <v>37</v>
      </c>
      <c r="F9004" s="5"/>
      <c r="G9004" s="6">
        <v>110</v>
      </c>
      <c r="H9004" s="8">
        <v>46</v>
      </c>
      <c r="I9004" s="1">
        <v>28</v>
      </c>
      <c r="J9004" s="1">
        <v>12</v>
      </c>
      <c r="K9004" s="1">
        <v>34</v>
      </c>
      <c r="L9004" s="1">
        <v>0</v>
      </c>
      <c r="M9004" s="1">
        <v>20</v>
      </c>
      <c r="N9004" s="9">
        <v>5</v>
      </c>
    </row>
    <row r="9005" spans="4:14" x14ac:dyDescent="0.2">
      <c r="D9005" s="200"/>
      <c r="E9005" s="4" t="s">
        <v>38</v>
      </c>
      <c r="F9005" s="5"/>
      <c r="G9005" s="6">
        <v>93</v>
      </c>
      <c r="H9005" s="8">
        <v>30</v>
      </c>
      <c r="I9005" s="1">
        <v>21</v>
      </c>
      <c r="J9005" s="1">
        <v>4</v>
      </c>
      <c r="K9005" s="1">
        <v>32</v>
      </c>
      <c r="L9005" s="1">
        <v>1</v>
      </c>
      <c r="M9005" s="1">
        <v>26</v>
      </c>
      <c r="N9005" s="9">
        <v>10</v>
      </c>
    </row>
    <row r="9006" spans="4:14" x14ac:dyDescent="0.2">
      <c r="D9006" s="200"/>
      <c r="E9006" s="4" t="s">
        <v>39</v>
      </c>
      <c r="F9006" s="5"/>
      <c r="G9006" s="6">
        <v>114</v>
      </c>
      <c r="H9006" s="8">
        <v>43</v>
      </c>
      <c r="I9006" s="1">
        <v>33</v>
      </c>
      <c r="J9006" s="1">
        <v>14</v>
      </c>
      <c r="K9006" s="1">
        <v>41</v>
      </c>
      <c r="L9006" s="1">
        <v>0</v>
      </c>
      <c r="M9006" s="1">
        <v>13</v>
      </c>
      <c r="N9006" s="9">
        <v>15</v>
      </c>
    </row>
    <row r="9007" spans="4:14" x14ac:dyDescent="0.2">
      <c r="D9007" s="201"/>
      <c r="E9007" s="57" t="s">
        <v>40</v>
      </c>
      <c r="F9007" s="59"/>
      <c r="G9007" s="55">
        <v>89</v>
      </c>
      <c r="H9007" s="77">
        <v>31</v>
      </c>
      <c r="I9007" s="32">
        <v>27</v>
      </c>
      <c r="J9007" s="32">
        <v>19</v>
      </c>
      <c r="K9007" s="32">
        <v>22</v>
      </c>
      <c r="L9007" s="32">
        <v>0</v>
      </c>
      <c r="M9007" s="32">
        <v>12</v>
      </c>
      <c r="N9007" s="80">
        <v>7</v>
      </c>
    </row>
    <row r="9009" spans="2:14" x14ac:dyDescent="0.2">
      <c r="B9009" s="40" t="str">
        <f xml:space="preserve"> HYPERLINK("#'目次'!B378", "[372]")</f>
        <v>[372]</v>
      </c>
      <c r="C9009" s="23" t="s">
        <v>503</v>
      </c>
    </row>
    <row r="9012" spans="2:14" x14ac:dyDescent="0.2">
      <c r="C9012" s="23" t="s">
        <v>80</v>
      </c>
    </row>
    <row r="9013" spans="2:14" ht="72" x14ac:dyDescent="0.2">
      <c r="E9013" s="195"/>
      <c r="F9013" s="196"/>
      <c r="G9013" s="37" t="s">
        <v>15</v>
      </c>
      <c r="H9013" s="33" t="s">
        <v>504</v>
      </c>
      <c r="I9013" s="13" t="s">
        <v>505</v>
      </c>
      <c r="J9013" s="13" t="s">
        <v>506</v>
      </c>
      <c r="K9013" s="13" t="s">
        <v>507</v>
      </c>
      <c r="L9013" s="13" t="s">
        <v>508</v>
      </c>
      <c r="M9013" s="13" t="s">
        <v>99</v>
      </c>
      <c r="N9013" s="38" t="s">
        <v>18</v>
      </c>
    </row>
    <row r="9014" spans="2:14" x14ac:dyDescent="0.2">
      <c r="E9014" s="197"/>
      <c r="F9014" s="198"/>
      <c r="G9014" s="35"/>
      <c r="H9014" s="39"/>
      <c r="I9014" s="14"/>
      <c r="J9014" s="14"/>
      <c r="K9014" s="14"/>
      <c r="L9014" s="14"/>
      <c r="M9014" s="14"/>
      <c r="N9014" s="34"/>
    </row>
    <row r="9015" spans="2:14" x14ac:dyDescent="0.2">
      <c r="E9015" s="91" t="s">
        <v>15</v>
      </c>
      <c r="F9015" s="46"/>
      <c r="G9015" s="36">
        <v>1200</v>
      </c>
      <c r="H9015" s="17">
        <v>436</v>
      </c>
      <c r="I9015" s="17">
        <v>344</v>
      </c>
      <c r="J9015" s="17">
        <v>128</v>
      </c>
      <c r="K9015" s="17">
        <v>356</v>
      </c>
      <c r="L9015" s="17">
        <v>10</v>
      </c>
      <c r="M9015" s="17">
        <v>201</v>
      </c>
      <c r="N9015" s="47">
        <v>116</v>
      </c>
    </row>
    <row r="9016" spans="2:14" x14ac:dyDescent="0.2">
      <c r="E9016" s="4" t="s">
        <v>81</v>
      </c>
      <c r="F9016" s="5"/>
      <c r="G9016" s="19">
        <v>48</v>
      </c>
      <c r="H9016" s="27">
        <v>22</v>
      </c>
      <c r="I9016" s="3">
        <v>14</v>
      </c>
      <c r="J9016" s="3">
        <v>4</v>
      </c>
      <c r="K9016" s="3">
        <v>17</v>
      </c>
      <c r="L9016" s="3">
        <v>0</v>
      </c>
      <c r="M9016" s="3">
        <v>6</v>
      </c>
      <c r="N9016" s="26">
        <v>5</v>
      </c>
    </row>
    <row r="9017" spans="2:14" x14ac:dyDescent="0.2">
      <c r="E9017" s="4" t="s">
        <v>82</v>
      </c>
      <c r="F9017" s="5"/>
      <c r="G9017" s="6">
        <v>84</v>
      </c>
      <c r="H9017" s="8">
        <v>29</v>
      </c>
      <c r="I9017" s="1">
        <v>21</v>
      </c>
      <c r="J9017" s="1">
        <v>10</v>
      </c>
      <c r="K9017" s="1">
        <v>25</v>
      </c>
      <c r="L9017" s="1">
        <v>2</v>
      </c>
      <c r="M9017" s="1">
        <v>9</v>
      </c>
      <c r="N9017" s="9">
        <v>12</v>
      </c>
    </row>
    <row r="9018" spans="2:14" x14ac:dyDescent="0.2">
      <c r="E9018" s="4" t="s">
        <v>83</v>
      </c>
      <c r="F9018" s="5"/>
      <c r="G9018" s="6">
        <v>462</v>
      </c>
      <c r="H9018" s="8">
        <v>149</v>
      </c>
      <c r="I9018" s="1">
        <v>140</v>
      </c>
      <c r="J9018" s="1">
        <v>51</v>
      </c>
      <c r="K9018" s="1">
        <v>165</v>
      </c>
      <c r="L9018" s="1">
        <v>3</v>
      </c>
      <c r="M9018" s="1">
        <v>74</v>
      </c>
      <c r="N9018" s="9">
        <v>54</v>
      </c>
    </row>
    <row r="9019" spans="2:14" x14ac:dyDescent="0.2">
      <c r="E9019" s="4" t="s">
        <v>84</v>
      </c>
      <c r="F9019" s="5"/>
      <c r="G9019" s="6">
        <v>30</v>
      </c>
      <c r="H9019" s="8">
        <v>10</v>
      </c>
      <c r="I9019" s="1">
        <v>11</v>
      </c>
      <c r="J9019" s="1">
        <v>2</v>
      </c>
      <c r="K9019" s="1">
        <v>6</v>
      </c>
      <c r="L9019" s="1">
        <v>0</v>
      </c>
      <c r="M9019" s="1">
        <v>3</v>
      </c>
      <c r="N9019" s="9">
        <v>5</v>
      </c>
    </row>
    <row r="9020" spans="2:14" x14ac:dyDescent="0.2">
      <c r="E9020" s="4" t="s">
        <v>85</v>
      </c>
      <c r="F9020" s="5"/>
      <c r="G9020" s="6">
        <v>144</v>
      </c>
      <c r="H9020" s="8">
        <v>50</v>
      </c>
      <c r="I9020" s="1">
        <v>41</v>
      </c>
      <c r="J9020" s="1">
        <v>9</v>
      </c>
      <c r="K9020" s="1">
        <v>39</v>
      </c>
      <c r="L9020" s="1">
        <v>2</v>
      </c>
      <c r="M9020" s="1">
        <v>28</v>
      </c>
      <c r="N9020" s="9">
        <v>8</v>
      </c>
    </row>
    <row r="9021" spans="2:14" x14ac:dyDescent="0.2">
      <c r="E9021" s="4" t="s">
        <v>86</v>
      </c>
      <c r="F9021" s="5"/>
      <c r="G9021" s="6">
        <v>192</v>
      </c>
      <c r="H9021" s="8">
        <v>72</v>
      </c>
      <c r="I9021" s="1">
        <v>48</v>
      </c>
      <c r="J9021" s="1">
        <v>21</v>
      </c>
      <c r="K9021" s="1">
        <v>52</v>
      </c>
      <c r="L9021" s="1">
        <v>1</v>
      </c>
      <c r="M9021" s="1">
        <v>31</v>
      </c>
      <c r="N9021" s="9">
        <v>14</v>
      </c>
    </row>
    <row r="9022" spans="2:14" x14ac:dyDescent="0.2">
      <c r="E9022" s="4" t="s">
        <v>87</v>
      </c>
      <c r="F9022" s="5"/>
      <c r="G9022" s="6">
        <v>72</v>
      </c>
      <c r="H9022" s="8">
        <v>33</v>
      </c>
      <c r="I9022" s="1">
        <v>26</v>
      </c>
      <c r="J9022" s="1">
        <v>11</v>
      </c>
      <c r="K9022" s="1">
        <v>18</v>
      </c>
      <c r="L9022" s="1">
        <v>0</v>
      </c>
      <c r="M9022" s="1">
        <v>7</v>
      </c>
      <c r="N9022" s="9">
        <v>9</v>
      </c>
    </row>
    <row r="9023" spans="2:14" x14ac:dyDescent="0.2">
      <c r="E9023" s="4" t="s">
        <v>88</v>
      </c>
      <c r="F9023" s="5"/>
      <c r="G9023" s="6">
        <v>36</v>
      </c>
      <c r="H9023" s="8">
        <v>10</v>
      </c>
      <c r="I9023" s="1">
        <v>11</v>
      </c>
      <c r="J9023" s="1">
        <v>3</v>
      </c>
      <c r="K9023" s="1">
        <v>12</v>
      </c>
      <c r="L9023" s="1">
        <v>1</v>
      </c>
      <c r="M9023" s="1">
        <v>11</v>
      </c>
      <c r="N9023" s="9">
        <v>3</v>
      </c>
    </row>
    <row r="9024" spans="2:14" x14ac:dyDescent="0.2">
      <c r="E9024" s="4" t="s">
        <v>89</v>
      </c>
      <c r="F9024" s="5"/>
      <c r="G9024" s="6">
        <v>66</v>
      </c>
      <c r="H9024" s="8">
        <v>39</v>
      </c>
      <c r="I9024" s="1">
        <v>15</v>
      </c>
      <c r="J9024" s="1">
        <v>6</v>
      </c>
      <c r="K9024" s="1">
        <v>10</v>
      </c>
      <c r="L9024" s="1">
        <v>0</v>
      </c>
      <c r="M9024" s="1">
        <v>12</v>
      </c>
      <c r="N9024" s="9">
        <v>3</v>
      </c>
    </row>
    <row r="9025" spans="2:14" x14ac:dyDescent="0.2">
      <c r="E9025" s="4" t="s">
        <v>90</v>
      </c>
      <c r="F9025" s="5"/>
      <c r="G9025" s="6">
        <v>54</v>
      </c>
      <c r="H9025" s="8">
        <v>19</v>
      </c>
      <c r="I9025" s="1">
        <v>14</v>
      </c>
      <c r="J9025" s="1">
        <v>10</v>
      </c>
      <c r="K9025" s="1">
        <v>9</v>
      </c>
      <c r="L9025" s="1">
        <v>1</v>
      </c>
      <c r="M9025" s="1">
        <v>16</v>
      </c>
      <c r="N9025" s="9">
        <v>1</v>
      </c>
    </row>
    <row r="9026" spans="2:14" x14ac:dyDescent="0.2">
      <c r="E9026" s="57" t="s">
        <v>91</v>
      </c>
      <c r="F9026" s="59"/>
      <c r="G9026" s="55">
        <v>12</v>
      </c>
      <c r="H9026" s="77">
        <v>3</v>
      </c>
      <c r="I9026" s="32">
        <v>3</v>
      </c>
      <c r="J9026" s="32">
        <v>1</v>
      </c>
      <c r="K9026" s="32">
        <v>3</v>
      </c>
      <c r="L9026" s="32">
        <v>0</v>
      </c>
      <c r="M9026" s="32">
        <v>4</v>
      </c>
      <c r="N9026" s="80">
        <v>2</v>
      </c>
    </row>
    <row r="9028" spans="2:14" x14ac:dyDescent="0.2">
      <c r="B9028" s="40" t="str">
        <f xml:space="preserve"> HYPERLINK("#'目次'!B379", "[373]")</f>
        <v>[373]</v>
      </c>
      <c r="C9028" s="23" t="s">
        <v>511</v>
      </c>
    </row>
    <row r="9031" spans="2:14" x14ac:dyDescent="0.2">
      <c r="C9031" s="23" t="s">
        <v>14</v>
      </c>
    </row>
    <row r="9032" spans="2:14" x14ac:dyDescent="0.2">
      <c r="D9032" s="195"/>
      <c r="E9032" s="196"/>
      <c r="F9032" s="196"/>
      <c r="G9032" s="37" t="s">
        <v>15</v>
      </c>
      <c r="H9032" s="33" t="s">
        <v>512</v>
      </c>
      <c r="I9032" s="13" t="s">
        <v>513</v>
      </c>
      <c r="J9032" s="13" t="s">
        <v>514</v>
      </c>
      <c r="K9032" s="38" t="s">
        <v>18</v>
      </c>
    </row>
    <row r="9033" spans="2:14" x14ac:dyDescent="0.2">
      <c r="D9033" s="197"/>
      <c r="E9033" s="198"/>
      <c r="F9033" s="198"/>
      <c r="G9033" s="35"/>
      <c r="H9033" s="39"/>
      <c r="I9033" s="14"/>
      <c r="J9033" s="14"/>
      <c r="K9033" s="34"/>
    </row>
    <row r="9034" spans="2:14" x14ac:dyDescent="0.2">
      <c r="D9034" s="56"/>
      <c r="E9034" s="58" t="s">
        <v>15</v>
      </c>
      <c r="F9034" s="46"/>
      <c r="G9034" s="36">
        <v>1200</v>
      </c>
      <c r="H9034" s="17">
        <v>78</v>
      </c>
      <c r="I9034" s="17">
        <v>731</v>
      </c>
      <c r="J9034" s="17">
        <v>353</v>
      </c>
      <c r="K9034" s="47">
        <v>38</v>
      </c>
    </row>
    <row r="9035" spans="2:14" x14ac:dyDescent="0.2">
      <c r="D9035" s="199" t="s">
        <v>19</v>
      </c>
      <c r="E9035" s="22" t="s">
        <v>20</v>
      </c>
      <c r="F9035" s="21"/>
      <c r="G9035" s="19">
        <v>132</v>
      </c>
      <c r="H9035" s="27">
        <v>12</v>
      </c>
      <c r="I9035" s="3">
        <v>79</v>
      </c>
      <c r="J9035" s="3">
        <v>32</v>
      </c>
      <c r="K9035" s="26">
        <v>9</v>
      </c>
    </row>
    <row r="9036" spans="2:14" x14ac:dyDescent="0.2">
      <c r="D9036" s="200"/>
      <c r="E9036" s="4" t="s">
        <v>21</v>
      </c>
      <c r="F9036" s="5"/>
      <c r="G9036" s="6">
        <v>444</v>
      </c>
      <c r="H9036" s="8">
        <v>28</v>
      </c>
      <c r="I9036" s="1">
        <v>275</v>
      </c>
      <c r="J9036" s="1">
        <v>128</v>
      </c>
      <c r="K9036" s="9">
        <v>13</v>
      </c>
    </row>
    <row r="9037" spans="2:14" x14ac:dyDescent="0.2">
      <c r="D9037" s="200"/>
      <c r="E9037" s="4" t="s">
        <v>22</v>
      </c>
      <c r="F9037" s="5"/>
      <c r="G9037" s="6">
        <v>192</v>
      </c>
      <c r="H9037" s="8">
        <v>13</v>
      </c>
      <c r="I9037" s="1">
        <v>112</v>
      </c>
      <c r="J9037" s="1">
        <v>63</v>
      </c>
      <c r="K9037" s="9">
        <v>4</v>
      </c>
    </row>
    <row r="9038" spans="2:14" x14ac:dyDescent="0.2">
      <c r="D9038" s="200"/>
      <c r="E9038" s="4" t="s">
        <v>23</v>
      </c>
      <c r="F9038" s="5"/>
      <c r="G9038" s="6">
        <v>192</v>
      </c>
      <c r="H9038" s="8">
        <v>10</v>
      </c>
      <c r="I9038" s="1">
        <v>117</v>
      </c>
      <c r="J9038" s="1">
        <v>62</v>
      </c>
      <c r="K9038" s="9">
        <v>3</v>
      </c>
    </row>
    <row r="9039" spans="2:14" x14ac:dyDescent="0.2">
      <c r="D9039" s="200"/>
      <c r="E9039" s="4" t="s">
        <v>24</v>
      </c>
      <c r="F9039" s="5"/>
      <c r="G9039" s="6">
        <v>240</v>
      </c>
      <c r="H9039" s="8">
        <v>15</v>
      </c>
      <c r="I9039" s="1">
        <v>148</v>
      </c>
      <c r="J9039" s="1">
        <v>68</v>
      </c>
      <c r="K9039" s="9">
        <v>9</v>
      </c>
    </row>
    <row r="9040" spans="2:14" x14ac:dyDescent="0.2">
      <c r="D9040" s="199" t="s">
        <v>25</v>
      </c>
      <c r="E9040" s="22" t="s">
        <v>26</v>
      </c>
      <c r="F9040" s="21"/>
      <c r="G9040" s="19">
        <v>348</v>
      </c>
      <c r="H9040" s="27">
        <v>23</v>
      </c>
      <c r="I9040" s="3">
        <v>218</v>
      </c>
      <c r="J9040" s="3">
        <v>103</v>
      </c>
      <c r="K9040" s="26">
        <v>4</v>
      </c>
    </row>
    <row r="9041" spans="2:11" x14ac:dyDescent="0.2">
      <c r="D9041" s="200"/>
      <c r="E9041" s="4" t="s">
        <v>27</v>
      </c>
      <c r="F9041" s="5"/>
      <c r="G9041" s="6">
        <v>378</v>
      </c>
      <c r="H9041" s="8">
        <v>30</v>
      </c>
      <c r="I9041" s="1">
        <v>231</v>
      </c>
      <c r="J9041" s="1">
        <v>105</v>
      </c>
      <c r="K9041" s="9">
        <v>12</v>
      </c>
    </row>
    <row r="9042" spans="2:11" x14ac:dyDescent="0.2">
      <c r="D9042" s="200"/>
      <c r="E9042" s="4" t="s">
        <v>28</v>
      </c>
      <c r="F9042" s="5"/>
      <c r="G9042" s="6">
        <v>372</v>
      </c>
      <c r="H9042" s="8">
        <v>22</v>
      </c>
      <c r="I9042" s="1">
        <v>214</v>
      </c>
      <c r="J9042" s="1">
        <v>120</v>
      </c>
      <c r="K9042" s="9">
        <v>16</v>
      </c>
    </row>
    <row r="9043" spans="2:11" x14ac:dyDescent="0.2">
      <c r="D9043" s="200"/>
      <c r="E9043" s="4" t="s">
        <v>29</v>
      </c>
      <c r="F9043" s="5"/>
      <c r="G9043" s="6">
        <v>102</v>
      </c>
      <c r="H9043" s="8">
        <v>3</v>
      </c>
      <c r="I9043" s="1">
        <v>68</v>
      </c>
      <c r="J9043" s="1">
        <v>25</v>
      </c>
      <c r="K9043" s="9">
        <v>6</v>
      </c>
    </row>
    <row r="9044" spans="2:11" x14ac:dyDescent="0.2">
      <c r="D9044" s="199" t="s">
        <v>30</v>
      </c>
      <c r="E9044" s="22" t="s">
        <v>31</v>
      </c>
      <c r="F9044" s="21"/>
      <c r="G9044" s="19">
        <v>592</v>
      </c>
      <c r="H9044" s="27">
        <v>30</v>
      </c>
      <c r="I9044" s="3">
        <v>372</v>
      </c>
      <c r="J9044" s="3">
        <v>168</v>
      </c>
      <c r="K9044" s="26">
        <v>22</v>
      </c>
    </row>
    <row r="9045" spans="2:11" x14ac:dyDescent="0.2">
      <c r="D9045" s="200"/>
      <c r="E9045" s="4" t="s">
        <v>32</v>
      </c>
      <c r="F9045" s="5"/>
      <c r="G9045" s="6">
        <v>608</v>
      </c>
      <c r="H9045" s="8">
        <v>48</v>
      </c>
      <c r="I9045" s="1">
        <v>359</v>
      </c>
      <c r="J9045" s="1">
        <v>185</v>
      </c>
      <c r="K9045" s="9">
        <v>16</v>
      </c>
    </row>
    <row r="9046" spans="2:11" x14ac:dyDescent="0.2">
      <c r="D9046" s="199" t="s">
        <v>33</v>
      </c>
      <c r="E9046" s="22" t="s">
        <v>34</v>
      </c>
      <c r="F9046" s="21"/>
      <c r="G9046" s="19">
        <v>74</v>
      </c>
      <c r="H9046" s="27">
        <v>11</v>
      </c>
      <c r="I9046" s="3">
        <v>51</v>
      </c>
      <c r="J9046" s="3">
        <v>9</v>
      </c>
      <c r="K9046" s="26">
        <v>3</v>
      </c>
    </row>
    <row r="9047" spans="2:11" x14ac:dyDescent="0.2">
      <c r="D9047" s="200"/>
      <c r="E9047" s="4" t="s">
        <v>35</v>
      </c>
      <c r="F9047" s="5"/>
      <c r="G9047" s="6">
        <v>148</v>
      </c>
      <c r="H9047" s="8">
        <v>22</v>
      </c>
      <c r="I9047" s="1">
        <v>88</v>
      </c>
      <c r="J9047" s="1">
        <v>32</v>
      </c>
      <c r="K9047" s="9">
        <v>6</v>
      </c>
    </row>
    <row r="9048" spans="2:11" x14ac:dyDescent="0.2">
      <c r="D9048" s="200"/>
      <c r="E9048" s="4" t="s">
        <v>36</v>
      </c>
      <c r="F9048" s="5"/>
      <c r="G9048" s="6">
        <v>187</v>
      </c>
      <c r="H9048" s="8">
        <v>11</v>
      </c>
      <c r="I9048" s="1">
        <v>121</v>
      </c>
      <c r="J9048" s="1">
        <v>49</v>
      </c>
      <c r="K9048" s="9">
        <v>6</v>
      </c>
    </row>
    <row r="9049" spans="2:11" x14ac:dyDescent="0.2">
      <c r="D9049" s="200"/>
      <c r="E9049" s="4" t="s">
        <v>37</v>
      </c>
      <c r="F9049" s="5"/>
      <c r="G9049" s="6">
        <v>221</v>
      </c>
      <c r="H9049" s="8">
        <v>11</v>
      </c>
      <c r="I9049" s="1">
        <v>139</v>
      </c>
      <c r="J9049" s="1">
        <v>66</v>
      </c>
      <c r="K9049" s="9">
        <v>5</v>
      </c>
    </row>
    <row r="9050" spans="2:11" x14ac:dyDescent="0.2">
      <c r="D9050" s="200"/>
      <c r="E9050" s="4" t="s">
        <v>38</v>
      </c>
      <c r="F9050" s="5"/>
      <c r="G9050" s="6">
        <v>186</v>
      </c>
      <c r="H9050" s="8">
        <v>10</v>
      </c>
      <c r="I9050" s="1">
        <v>98</v>
      </c>
      <c r="J9050" s="1">
        <v>74</v>
      </c>
      <c r="K9050" s="9">
        <v>4</v>
      </c>
    </row>
    <row r="9051" spans="2:11" x14ac:dyDescent="0.2">
      <c r="D9051" s="200"/>
      <c r="E9051" s="4" t="s">
        <v>39</v>
      </c>
      <c r="F9051" s="5"/>
      <c r="G9051" s="6">
        <v>223</v>
      </c>
      <c r="H9051" s="8">
        <v>9</v>
      </c>
      <c r="I9051" s="1">
        <v>134</v>
      </c>
      <c r="J9051" s="1">
        <v>71</v>
      </c>
      <c r="K9051" s="9">
        <v>9</v>
      </c>
    </row>
    <row r="9052" spans="2:11" x14ac:dyDescent="0.2">
      <c r="D9052" s="201"/>
      <c r="E9052" s="57" t="s">
        <v>40</v>
      </c>
      <c r="F9052" s="59"/>
      <c r="G9052" s="55">
        <v>161</v>
      </c>
      <c r="H9052" s="77">
        <v>4</v>
      </c>
      <c r="I9052" s="32">
        <v>100</v>
      </c>
      <c r="J9052" s="32">
        <v>52</v>
      </c>
      <c r="K9052" s="80">
        <v>5</v>
      </c>
    </row>
    <row r="9054" spans="2:11" x14ac:dyDescent="0.2">
      <c r="B9054" s="40" t="str">
        <f xml:space="preserve"> HYPERLINK("#'目次'!B380", "[374]")</f>
        <v>[374]</v>
      </c>
      <c r="C9054" s="23" t="s">
        <v>511</v>
      </c>
    </row>
    <row r="9057" spans="3:11" x14ac:dyDescent="0.2">
      <c r="C9057" s="23" t="s">
        <v>48</v>
      </c>
    </row>
    <row r="9058" spans="3:11" x14ac:dyDescent="0.2">
      <c r="D9058" s="195"/>
      <c r="E9058" s="196"/>
      <c r="F9058" s="196"/>
      <c r="G9058" s="37" t="s">
        <v>15</v>
      </c>
      <c r="H9058" s="33" t="s">
        <v>512</v>
      </c>
      <c r="I9058" s="13" t="s">
        <v>513</v>
      </c>
      <c r="J9058" s="13" t="s">
        <v>514</v>
      </c>
      <c r="K9058" s="38" t="s">
        <v>18</v>
      </c>
    </row>
    <row r="9059" spans="3:11" x14ac:dyDescent="0.2">
      <c r="D9059" s="197"/>
      <c r="E9059" s="198"/>
      <c r="F9059" s="198"/>
      <c r="G9059" s="35"/>
      <c r="H9059" s="39"/>
      <c r="I9059" s="14"/>
      <c r="J9059" s="14"/>
      <c r="K9059" s="34"/>
    </row>
    <row r="9060" spans="3:11" x14ac:dyDescent="0.2">
      <c r="D9060" s="56"/>
      <c r="E9060" s="58" t="s">
        <v>15</v>
      </c>
      <c r="F9060" s="46"/>
      <c r="G9060" s="36">
        <v>1200</v>
      </c>
      <c r="H9060" s="17">
        <v>78</v>
      </c>
      <c r="I9060" s="17">
        <v>731</v>
      </c>
      <c r="J9060" s="17">
        <v>353</v>
      </c>
      <c r="K9060" s="47">
        <v>38</v>
      </c>
    </row>
    <row r="9061" spans="3:11" x14ac:dyDescent="0.2">
      <c r="D9061" s="199" t="s">
        <v>49</v>
      </c>
      <c r="E9061" s="22" t="s">
        <v>50</v>
      </c>
      <c r="F9061" s="21"/>
      <c r="G9061" s="19">
        <v>15</v>
      </c>
      <c r="H9061" s="27">
        <v>0</v>
      </c>
      <c r="I9061" s="3">
        <v>9</v>
      </c>
      <c r="J9061" s="3">
        <v>6</v>
      </c>
      <c r="K9061" s="26">
        <v>0</v>
      </c>
    </row>
    <row r="9062" spans="3:11" x14ac:dyDescent="0.2">
      <c r="D9062" s="200"/>
      <c r="E9062" s="4" t="s">
        <v>51</v>
      </c>
      <c r="F9062" s="5"/>
      <c r="G9062" s="6">
        <v>142</v>
      </c>
      <c r="H9062" s="8">
        <v>9</v>
      </c>
      <c r="I9062" s="1">
        <v>84</v>
      </c>
      <c r="J9062" s="1">
        <v>45</v>
      </c>
      <c r="K9062" s="9">
        <v>4</v>
      </c>
    </row>
    <row r="9063" spans="3:11" x14ac:dyDescent="0.2">
      <c r="D9063" s="200"/>
      <c r="E9063" s="4" t="s">
        <v>52</v>
      </c>
      <c r="F9063" s="5"/>
      <c r="G9063" s="6">
        <v>26</v>
      </c>
      <c r="H9063" s="8">
        <v>2</v>
      </c>
      <c r="I9063" s="1">
        <v>17</v>
      </c>
      <c r="J9063" s="1">
        <v>7</v>
      </c>
      <c r="K9063" s="9">
        <v>0</v>
      </c>
    </row>
    <row r="9064" spans="3:11" x14ac:dyDescent="0.2">
      <c r="D9064" s="200"/>
      <c r="E9064" s="4" t="s">
        <v>53</v>
      </c>
      <c r="F9064" s="5"/>
      <c r="G9064" s="6">
        <v>41</v>
      </c>
      <c r="H9064" s="8">
        <v>3</v>
      </c>
      <c r="I9064" s="1">
        <v>25</v>
      </c>
      <c r="J9064" s="1">
        <v>13</v>
      </c>
      <c r="K9064" s="9">
        <v>0</v>
      </c>
    </row>
    <row r="9065" spans="3:11" x14ac:dyDescent="0.2">
      <c r="D9065" s="200"/>
      <c r="E9065" s="4" t="s">
        <v>54</v>
      </c>
      <c r="F9065" s="5"/>
      <c r="G9065" s="6">
        <v>226</v>
      </c>
      <c r="H9065" s="8">
        <v>14</v>
      </c>
      <c r="I9065" s="1">
        <v>141</v>
      </c>
      <c r="J9065" s="1">
        <v>64</v>
      </c>
      <c r="K9065" s="9">
        <v>7</v>
      </c>
    </row>
    <row r="9066" spans="3:11" x14ac:dyDescent="0.2">
      <c r="D9066" s="200"/>
      <c r="E9066" s="4" t="s">
        <v>55</v>
      </c>
      <c r="F9066" s="5"/>
      <c r="G9066" s="6">
        <v>125</v>
      </c>
      <c r="H9066" s="8">
        <v>9</v>
      </c>
      <c r="I9066" s="1">
        <v>71</v>
      </c>
      <c r="J9066" s="1">
        <v>43</v>
      </c>
      <c r="K9066" s="9">
        <v>2</v>
      </c>
    </row>
    <row r="9067" spans="3:11" x14ac:dyDescent="0.2">
      <c r="D9067" s="200"/>
      <c r="E9067" s="4" t="s">
        <v>56</v>
      </c>
      <c r="F9067" s="5"/>
      <c r="G9067" s="6">
        <v>190</v>
      </c>
      <c r="H9067" s="8">
        <v>11</v>
      </c>
      <c r="I9067" s="1">
        <v>117</v>
      </c>
      <c r="J9067" s="1">
        <v>55</v>
      </c>
      <c r="K9067" s="9">
        <v>7</v>
      </c>
    </row>
    <row r="9068" spans="3:11" x14ac:dyDescent="0.2">
      <c r="D9068" s="200"/>
      <c r="E9068" s="4" t="s">
        <v>57</v>
      </c>
      <c r="F9068" s="5"/>
      <c r="G9068" s="6">
        <v>185</v>
      </c>
      <c r="H9068" s="8">
        <v>11</v>
      </c>
      <c r="I9068" s="1">
        <v>120</v>
      </c>
      <c r="J9068" s="1">
        <v>51</v>
      </c>
      <c r="K9068" s="9">
        <v>3</v>
      </c>
    </row>
    <row r="9069" spans="3:11" x14ac:dyDescent="0.2">
      <c r="D9069" s="200"/>
      <c r="E9069" s="4" t="s">
        <v>58</v>
      </c>
      <c r="F9069" s="5"/>
      <c r="G9069" s="6">
        <v>113</v>
      </c>
      <c r="H9069" s="8">
        <v>16</v>
      </c>
      <c r="I9069" s="1">
        <v>76</v>
      </c>
      <c r="J9069" s="1">
        <v>15</v>
      </c>
      <c r="K9069" s="9">
        <v>6</v>
      </c>
    </row>
    <row r="9070" spans="3:11" x14ac:dyDescent="0.2">
      <c r="D9070" s="200"/>
      <c r="E9070" s="4" t="s">
        <v>59</v>
      </c>
      <c r="F9070" s="5"/>
      <c r="G9070" s="6">
        <v>136</v>
      </c>
      <c r="H9070" s="8">
        <v>3</v>
      </c>
      <c r="I9070" s="1">
        <v>70</v>
      </c>
      <c r="J9070" s="1">
        <v>54</v>
      </c>
      <c r="K9070" s="9">
        <v>9</v>
      </c>
    </row>
    <row r="9071" spans="3:11" x14ac:dyDescent="0.2">
      <c r="D9071" s="199" t="s">
        <v>60</v>
      </c>
      <c r="E9071" s="22" t="s">
        <v>61</v>
      </c>
      <c r="F9071" s="21"/>
      <c r="G9071" s="19">
        <v>205</v>
      </c>
      <c r="H9071" s="27">
        <v>6</v>
      </c>
      <c r="I9071" s="3">
        <v>115</v>
      </c>
      <c r="J9071" s="3">
        <v>78</v>
      </c>
      <c r="K9071" s="26">
        <v>6</v>
      </c>
    </row>
    <row r="9072" spans="3:11" x14ac:dyDescent="0.2">
      <c r="D9072" s="200"/>
      <c r="E9072" s="4" t="s">
        <v>62</v>
      </c>
      <c r="F9072" s="5"/>
      <c r="G9072" s="6">
        <v>160</v>
      </c>
      <c r="H9072" s="8">
        <v>6</v>
      </c>
      <c r="I9072" s="1">
        <v>113</v>
      </c>
      <c r="J9072" s="1">
        <v>36</v>
      </c>
      <c r="K9072" s="9">
        <v>5</v>
      </c>
    </row>
    <row r="9073" spans="2:11" x14ac:dyDescent="0.2">
      <c r="D9073" s="200"/>
      <c r="E9073" s="4" t="s">
        <v>63</v>
      </c>
      <c r="F9073" s="5"/>
      <c r="G9073" s="6">
        <v>121</v>
      </c>
      <c r="H9073" s="8">
        <v>9</v>
      </c>
      <c r="I9073" s="1">
        <v>69</v>
      </c>
      <c r="J9073" s="1">
        <v>42</v>
      </c>
      <c r="K9073" s="9">
        <v>1</v>
      </c>
    </row>
    <row r="9074" spans="2:11" x14ac:dyDescent="0.2">
      <c r="D9074" s="200"/>
      <c r="E9074" s="4" t="s">
        <v>64</v>
      </c>
      <c r="F9074" s="5"/>
      <c r="G9074" s="6">
        <v>124</v>
      </c>
      <c r="H9074" s="8">
        <v>11</v>
      </c>
      <c r="I9074" s="1">
        <v>71</v>
      </c>
      <c r="J9074" s="1">
        <v>41</v>
      </c>
      <c r="K9074" s="9">
        <v>1</v>
      </c>
    </row>
    <row r="9075" spans="2:11" x14ac:dyDescent="0.2">
      <c r="D9075" s="200"/>
      <c r="E9075" s="4" t="s">
        <v>65</v>
      </c>
      <c r="F9075" s="5"/>
      <c r="G9075" s="6">
        <v>109</v>
      </c>
      <c r="H9075" s="8">
        <v>7</v>
      </c>
      <c r="I9075" s="1">
        <v>66</v>
      </c>
      <c r="J9075" s="1">
        <v>32</v>
      </c>
      <c r="K9075" s="9">
        <v>4</v>
      </c>
    </row>
    <row r="9076" spans="2:11" x14ac:dyDescent="0.2">
      <c r="D9076" s="200"/>
      <c r="E9076" s="4" t="s">
        <v>66</v>
      </c>
      <c r="F9076" s="5"/>
      <c r="G9076" s="6">
        <v>104</v>
      </c>
      <c r="H9076" s="8">
        <v>12</v>
      </c>
      <c r="I9076" s="1">
        <v>64</v>
      </c>
      <c r="J9076" s="1">
        <v>27</v>
      </c>
      <c r="K9076" s="9">
        <v>1</v>
      </c>
    </row>
    <row r="9077" spans="2:11" x14ac:dyDescent="0.2">
      <c r="D9077" s="200"/>
      <c r="E9077" s="4" t="s">
        <v>67</v>
      </c>
      <c r="F9077" s="5"/>
      <c r="G9077" s="6">
        <v>139</v>
      </c>
      <c r="H9077" s="8">
        <v>12</v>
      </c>
      <c r="I9077" s="1">
        <v>86</v>
      </c>
      <c r="J9077" s="1">
        <v>40</v>
      </c>
      <c r="K9077" s="9">
        <v>1</v>
      </c>
    </row>
    <row r="9078" spans="2:11" x14ac:dyDescent="0.2">
      <c r="D9078" s="200"/>
      <c r="E9078" s="4" t="s">
        <v>68</v>
      </c>
      <c r="F9078" s="5"/>
      <c r="G9078" s="6">
        <v>48</v>
      </c>
      <c r="H9078" s="8">
        <v>3</v>
      </c>
      <c r="I9078" s="1">
        <v>27</v>
      </c>
      <c r="J9078" s="1">
        <v>18</v>
      </c>
      <c r="K9078" s="9">
        <v>0</v>
      </c>
    </row>
    <row r="9079" spans="2:11" x14ac:dyDescent="0.2">
      <c r="D9079" s="200"/>
      <c r="E9079" s="4" t="s">
        <v>69</v>
      </c>
      <c r="F9079" s="5"/>
      <c r="G9079" s="6">
        <v>37</v>
      </c>
      <c r="H9079" s="8">
        <v>7</v>
      </c>
      <c r="I9079" s="1">
        <v>23</v>
      </c>
      <c r="J9079" s="1">
        <v>7</v>
      </c>
      <c r="K9079" s="9">
        <v>0</v>
      </c>
    </row>
    <row r="9080" spans="2:11" x14ac:dyDescent="0.2">
      <c r="D9080" s="93" t="s">
        <v>70</v>
      </c>
      <c r="E9080" s="89" t="s">
        <v>18</v>
      </c>
      <c r="F9080" s="92"/>
      <c r="G9080" s="94">
        <v>0</v>
      </c>
      <c r="H9080" s="122">
        <v>0</v>
      </c>
      <c r="I9080" s="63">
        <v>0</v>
      </c>
      <c r="J9080" s="63">
        <v>0</v>
      </c>
      <c r="K9080" s="121">
        <v>0</v>
      </c>
    </row>
    <row r="9082" spans="2:11" x14ac:dyDescent="0.2">
      <c r="B9082" s="40" t="str">
        <f xml:space="preserve"> HYPERLINK("#'目次'!B381", "[375]")</f>
        <v>[375]</v>
      </c>
      <c r="C9082" s="23" t="s">
        <v>511</v>
      </c>
    </row>
    <row r="9085" spans="2:11" x14ac:dyDescent="0.2">
      <c r="C9085" s="23" t="s">
        <v>73</v>
      </c>
    </row>
    <row r="9086" spans="2:11" x14ac:dyDescent="0.2">
      <c r="D9086" s="195"/>
      <c r="E9086" s="196"/>
      <c r="F9086" s="196"/>
      <c r="G9086" s="37" t="s">
        <v>15</v>
      </c>
      <c r="H9086" s="33" t="s">
        <v>512</v>
      </c>
      <c r="I9086" s="13" t="s">
        <v>513</v>
      </c>
      <c r="J9086" s="13" t="s">
        <v>514</v>
      </c>
      <c r="K9086" s="38" t="s">
        <v>18</v>
      </c>
    </row>
    <row r="9087" spans="2:11" x14ac:dyDescent="0.2">
      <c r="D9087" s="197"/>
      <c r="E9087" s="198"/>
      <c r="F9087" s="198"/>
      <c r="G9087" s="35"/>
      <c r="H9087" s="39"/>
      <c r="I9087" s="14"/>
      <c r="J9087" s="14"/>
      <c r="K9087" s="34"/>
    </row>
    <row r="9088" spans="2:11" x14ac:dyDescent="0.2">
      <c r="D9088" s="56"/>
      <c r="E9088" s="58" t="s">
        <v>15</v>
      </c>
      <c r="F9088" s="46"/>
      <c r="G9088" s="36">
        <v>1200</v>
      </c>
      <c r="H9088" s="17">
        <v>78</v>
      </c>
      <c r="I9088" s="17">
        <v>731</v>
      </c>
      <c r="J9088" s="17">
        <v>353</v>
      </c>
      <c r="K9088" s="47">
        <v>38</v>
      </c>
    </row>
    <row r="9089" spans="4:11" x14ac:dyDescent="0.2">
      <c r="D9089" s="199" t="s">
        <v>74</v>
      </c>
      <c r="E9089" s="22" t="s">
        <v>75</v>
      </c>
      <c r="F9089" s="21"/>
      <c r="G9089" s="19">
        <v>592</v>
      </c>
      <c r="H9089" s="27">
        <v>30</v>
      </c>
      <c r="I9089" s="3">
        <v>372</v>
      </c>
      <c r="J9089" s="3">
        <v>168</v>
      </c>
      <c r="K9089" s="26">
        <v>22</v>
      </c>
    </row>
    <row r="9090" spans="4:11" x14ac:dyDescent="0.2">
      <c r="D9090" s="200"/>
      <c r="E9090" s="4" t="s">
        <v>34</v>
      </c>
      <c r="F9090" s="5"/>
      <c r="G9090" s="6">
        <v>37</v>
      </c>
      <c r="H9090" s="8">
        <v>3</v>
      </c>
      <c r="I9090" s="1">
        <v>28</v>
      </c>
      <c r="J9090" s="1">
        <v>3</v>
      </c>
      <c r="K9090" s="9">
        <v>3</v>
      </c>
    </row>
    <row r="9091" spans="4:11" x14ac:dyDescent="0.2">
      <c r="D9091" s="200"/>
      <c r="E9091" s="4" t="s">
        <v>35</v>
      </c>
      <c r="F9091" s="5"/>
      <c r="G9091" s="6">
        <v>75</v>
      </c>
      <c r="H9091" s="8">
        <v>9</v>
      </c>
      <c r="I9091" s="1">
        <v>51</v>
      </c>
      <c r="J9091" s="1">
        <v>13</v>
      </c>
      <c r="K9091" s="9">
        <v>2</v>
      </c>
    </row>
    <row r="9092" spans="4:11" x14ac:dyDescent="0.2">
      <c r="D9092" s="200"/>
      <c r="E9092" s="4" t="s">
        <v>36</v>
      </c>
      <c r="F9092" s="5"/>
      <c r="G9092" s="6">
        <v>95</v>
      </c>
      <c r="H9092" s="8">
        <v>5</v>
      </c>
      <c r="I9092" s="1">
        <v>60</v>
      </c>
      <c r="J9092" s="1">
        <v>25</v>
      </c>
      <c r="K9092" s="9">
        <v>5</v>
      </c>
    </row>
    <row r="9093" spans="4:11" x14ac:dyDescent="0.2">
      <c r="D9093" s="200"/>
      <c r="E9093" s="4" t="s">
        <v>37</v>
      </c>
      <c r="F9093" s="5"/>
      <c r="G9093" s="6">
        <v>111</v>
      </c>
      <c r="H9093" s="8">
        <v>4</v>
      </c>
      <c r="I9093" s="1">
        <v>74</v>
      </c>
      <c r="J9093" s="1">
        <v>30</v>
      </c>
      <c r="K9093" s="9">
        <v>3</v>
      </c>
    </row>
    <row r="9094" spans="4:11" x14ac:dyDescent="0.2">
      <c r="D9094" s="200"/>
      <c r="E9094" s="4" t="s">
        <v>38</v>
      </c>
      <c r="F9094" s="5"/>
      <c r="G9094" s="6">
        <v>93</v>
      </c>
      <c r="H9094" s="8">
        <v>5</v>
      </c>
      <c r="I9094" s="1">
        <v>47</v>
      </c>
      <c r="J9094" s="1">
        <v>39</v>
      </c>
      <c r="K9094" s="9">
        <v>2</v>
      </c>
    </row>
    <row r="9095" spans="4:11" x14ac:dyDescent="0.2">
      <c r="D9095" s="200"/>
      <c r="E9095" s="4" t="s">
        <v>39</v>
      </c>
      <c r="F9095" s="5"/>
      <c r="G9095" s="6">
        <v>109</v>
      </c>
      <c r="H9095" s="8">
        <v>3</v>
      </c>
      <c r="I9095" s="1">
        <v>68</v>
      </c>
      <c r="J9095" s="1">
        <v>34</v>
      </c>
      <c r="K9095" s="9">
        <v>4</v>
      </c>
    </row>
    <row r="9096" spans="4:11" x14ac:dyDescent="0.2">
      <c r="D9096" s="200"/>
      <c r="E9096" s="4" t="s">
        <v>40</v>
      </c>
      <c r="F9096" s="5"/>
      <c r="G9096" s="6">
        <v>72</v>
      </c>
      <c r="H9096" s="8">
        <v>1</v>
      </c>
      <c r="I9096" s="1">
        <v>44</v>
      </c>
      <c r="J9096" s="1">
        <v>24</v>
      </c>
      <c r="K9096" s="9">
        <v>3</v>
      </c>
    </row>
    <row r="9097" spans="4:11" x14ac:dyDescent="0.2">
      <c r="D9097" s="199" t="s">
        <v>76</v>
      </c>
      <c r="E9097" s="22" t="s">
        <v>77</v>
      </c>
      <c r="F9097" s="21"/>
      <c r="G9097" s="19">
        <v>608</v>
      </c>
      <c r="H9097" s="27">
        <v>48</v>
      </c>
      <c r="I9097" s="3">
        <v>359</v>
      </c>
      <c r="J9097" s="3">
        <v>185</v>
      </c>
      <c r="K9097" s="26">
        <v>16</v>
      </c>
    </row>
    <row r="9098" spans="4:11" x14ac:dyDescent="0.2">
      <c r="D9098" s="200"/>
      <c r="E9098" s="4" t="s">
        <v>34</v>
      </c>
      <c r="F9098" s="5"/>
      <c r="G9098" s="6">
        <v>37</v>
      </c>
      <c r="H9098" s="8">
        <v>8</v>
      </c>
      <c r="I9098" s="1">
        <v>23</v>
      </c>
      <c r="J9098" s="1">
        <v>6</v>
      </c>
      <c r="K9098" s="9">
        <v>0</v>
      </c>
    </row>
    <row r="9099" spans="4:11" x14ac:dyDescent="0.2">
      <c r="D9099" s="200"/>
      <c r="E9099" s="4" t="s">
        <v>35</v>
      </c>
      <c r="F9099" s="5"/>
      <c r="G9099" s="6">
        <v>73</v>
      </c>
      <c r="H9099" s="8">
        <v>13</v>
      </c>
      <c r="I9099" s="1">
        <v>37</v>
      </c>
      <c r="J9099" s="1">
        <v>19</v>
      </c>
      <c r="K9099" s="9">
        <v>4</v>
      </c>
    </row>
    <row r="9100" spans="4:11" x14ac:dyDescent="0.2">
      <c r="D9100" s="200"/>
      <c r="E9100" s="4" t="s">
        <v>36</v>
      </c>
      <c r="F9100" s="5"/>
      <c r="G9100" s="6">
        <v>92</v>
      </c>
      <c r="H9100" s="8">
        <v>6</v>
      </c>
      <c r="I9100" s="1">
        <v>61</v>
      </c>
      <c r="J9100" s="1">
        <v>24</v>
      </c>
      <c r="K9100" s="9">
        <v>1</v>
      </c>
    </row>
    <row r="9101" spans="4:11" x14ac:dyDescent="0.2">
      <c r="D9101" s="200"/>
      <c r="E9101" s="4" t="s">
        <v>37</v>
      </c>
      <c r="F9101" s="5"/>
      <c r="G9101" s="6">
        <v>110</v>
      </c>
      <c r="H9101" s="8">
        <v>7</v>
      </c>
      <c r="I9101" s="1">
        <v>65</v>
      </c>
      <c r="J9101" s="1">
        <v>36</v>
      </c>
      <c r="K9101" s="9">
        <v>2</v>
      </c>
    </row>
    <row r="9102" spans="4:11" x14ac:dyDescent="0.2">
      <c r="D9102" s="200"/>
      <c r="E9102" s="4" t="s">
        <v>38</v>
      </c>
      <c r="F9102" s="5"/>
      <c r="G9102" s="6">
        <v>93</v>
      </c>
      <c r="H9102" s="8">
        <v>5</v>
      </c>
      <c r="I9102" s="1">
        <v>51</v>
      </c>
      <c r="J9102" s="1">
        <v>35</v>
      </c>
      <c r="K9102" s="9">
        <v>2</v>
      </c>
    </row>
    <row r="9103" spans="4:11" x14ac:dyDescent="0.2">
      <c r="D9103" s="200"/>
      <c r="E9103" s="4" t="s">
        <v>39</v>
      </c>
      <c r="F9103" s="5"/>
      <c r="G9103" s="6">
        <v>114</v>
      </c>
      <c r="H9103" s="8">
        <v>6</v>
      </c>
      <c r="I9103" s="1">
        <v>66</v>
      </c>
      <c r="J9103" s="1">
        <v>37</v>
      </c>
      <c r="K9103" s="9">
        <v>5</v>
      </c>
    </row>
    <row r="9104" spans="4:11" x14ac:dyDescent="0.2">
      <c r="D9104" s="201"/>
      <c r="E9104" s="57" t="s">
        <v>40</v>
      </c>
      <c r="F9104" s="59"/>
      <c r="G9104" s="55">
        <v>89</v>
      </c>
      <c r="H9104" s="77">
        <v>3</v>
      </c>
      <c r="I9104" s="32">
        <v>56</v>
      </c>
      <c r="J9104" s="32">
        <v>28</v>
      </c>
      <c r="K9104" s="80">
        <v>2</v>
      </c>
    </row>
    <row r="9106" spans="2:11" x14ac:dyDescent="0.2">
      <c r="B9106" s="40" t="str">
        <f xml:space="preserve"> HYPERLINK("#'目次'!B382", "[376]")</f>
        <v>[376]</v>
      </c>
      <c r="C9106" s="23" t="s">
        <v>511</v>
      </c>
    </row>
    <row r="9109" spans="2:11" x14ac:dyDescent="0.2">
      <c r="C9109" s="23" t="s">
        <v>80</v>
      </c>
    </row>
    <row r="9110" spans="2:11" x14ac:dyDescent="0.2">
      <c r="E9110" s="195"/>
      <c r="F9110" s="196"/>
      <c r="G9110" s="37" t="s">
        <v>15</v>
      </c>
      <c r="H9110" s="33" t="s">
        <v>512</v>
      </c>
      <c r="I9110" s="13" t="s">
        <v>513</v>
      </c>
      <c r="J9110" s="13" t="s">
        <v>514</v>
      </c>
      <c r="K9110" s="38" t="s">
        <v>18</v>
      </c>
    </row>
    <row r="9111" spans="2:11" x14ac:dyDescent="0.2">
      <c r="E9111" s="197"/>
      <c r="F9111" s="198"/>
      <c r="G9111" s="35"/>
      <c r="H9111" s="39"/>
      <c r="I9111" s="14"/>
      <c r="J9111" s="14"/>
      <c r="K9111" s="34"/>
    </row>
    <row r="9112" spans="2:11" x14ac:dyDescent="0.2">
      <c r="E9112" s="91" t="s">
        <v>15</v>
      </c>
      <c r="F9112" s="46"/>
      <c r="G9112" s="36">
        <v>1200</v>
      </c>
      <c r="H9112" s="17">
        <v>78</v>
      </c>
      <c r="I9112" s="17">
        <v>731</v>
      </c>
      <c r="J9112" s="17">
        <v>353</v>
      </c>
      <c r="K9112" s="47">
        <v>38</v>
      </c>
    </row>
    <row r="9113" spans="2:11" x14ac:dyDescent="0.2">
      <c r="E9113" s="4" t="s">
        <v>81</v>
      </c>
      <c r="F9113" s="5"/>
      <c r="G9113" s="19">
        <v>48</v>
      </c>
      <c r="H9113" s="27">
        <v>7</v>
      </c>
      <c r="I9113" s="3">
        <v>30</v>
      </c>
      <c r="J9113" s="3">
        <v>9</v>
      </c>
      <c r="K9113" s="26">
        <v>2</v>
      </c>
    </row>
    <row r="9114" spans="2:11" x14ac:dyDescent="0.2">
      <c r="E9114" s="4" t="s">
        <v>82</v>
      </c>
      <c r="F9114" s="5"/>
      <c r="G9114" s="6">
        <v>84</v>
      </c>
      <c r="H9114" s="8">
        <v>5</v>
      </c>
      <c r="I9114" s="1">
        <v>49</v>
      </c>
      <c r="J9114" s="1">
        <v>23</v>
      </c>
      <c r="K9114" s="9">
        <v>7</v>
      </c>
    </row>
    <row r="9115" spans="2:11" x14ac:dyDescent="0.2">
      <c r="E9115" s="4" t="s">
        <v>83</v>
      </c>
      <c r="F9115" s="5"/>
      <c r="G9115" s="6">
        <v>462</v>
      </c>
      <c r="H9115" s="8">
        <v>30</v>
      </c>
      <c r="I9115" s="1">
        <v>282</v>
      </c>
      <c r="J9115" s="1">
        <v>136</v>
      </c>
      <c r="K9115" s="9">
        <v>14</v>
      </c>
    </row>
    <row r="9116" spans="2:11" x14ac:dyDescent="0.2">
      <c r="E9116" s="4" t="s">
        <v>84</v>
      </c>
      <c r="F9116" s="5"/>
      <c r="G9116" s="6">
        <v>30</v>
      </c>
      <c r="H9116" s="8">
        <v>3</v>
      </c>
      <c r="I9116" s="1">
        <v>17</v>
      </c>
      <c r="J9116" s="1">
        <v>10</v>
      </c>
      <c r="K9116" s="9">
        <v>0</v>
      </c>
    </row>
    <row r="9117" spans="2:11" x14ac:dyDescent="0.2">
      <c r="E9117" s="4" t="s">
        <v>85</v>
      </c>
      <c r="F9117" s="5"/>
      <c r="G9117" s="6">
        <v>144</v>
      </c>
      <c r="H9117" s="8">
        <v>8</v>
      </c>
      <c r="I9117" s="1">
        <v>88</v>
      </c>
      <c r="J9117" s="1">
        <v>45</v>
      </c>
      <c r="K9117" s="9">
        <v>3</v>
      </c>
    </row>
    <row r="9118" spans="2:11" x14ac:dyDescent="0.2">
      <c r="E9118" s="4" t="s">
        <v>86</v>
      </c>
      <c r="F9118" s="5"/>
      <c r="G9118" s="6">
        <v>192</v>
      </c>
      <c r="H9118" s="8">
        <v>10</v>
      </c>
      <c r="I9118" s="1">
        <v>117</v>
      </c>
      <c r="J9118" s="1">
        <v>62</v>
      </c>
      <c r="K9118" s="9">
        <v>3</v>
      </c>
    </row>
    <row r="9119" spans="2:11" x14ac:dyDescent="0.2">
      <c r="E9119" s="4" t="s">
        <v>87</v>
      </c>
      <c r="F9119" s="5"/>
      <c r="G9119" s="6">
        <v>72</v>
      </c>
      <c r="H9119" s="8">
        <v>6</v>
      </c>
      <c r="I9119" s="1">
        <v>47</v>
      </c>
      <c r="J9119" s="1">
        <v>17</v>
      </c>
      <c r="K9119" s="9">
        <v>2</v>
      </c>
    </row>
    <row r="9120" spans="2:11" x14ac:dyDescent="0.2">
      <c r="E9120" s="4" t="s">
        <v>88</v>
      </c>
      <c r="F9120" s="5"/>
      <c r="G9120" s="6">
        <v>36</v>
      </c>
      <c r="H9120" s="8">
        <v>2</v>
      </c>
      <c r="I9120" s="1">
        <v>21</v>
      </c>
      <c r="J9120" s="1">
        <v>11</v>
      </c>
      <c r="K9120" s="9">
        <v>2</v>
      </c>
    </row>
    <row r="9121" spans="2:11" x14ac:dyDescent="0.2">
      <c r="E9121" s="4" t="s">
        <v>89</v>
      </c>
      <c r="F9121" s="5"/>
      <c r="G9121" s="6">
        <v>66</v>
      </c>
      <c r="H9121" s="8">
        <v>5</v>
      </c>
      <c r="I9121" s="1">
        <v>41</v>
      </c>
      <c r="J9121" s="1">
        <v>17</v>
      </c>
      <c r="K9121" s="9">
        <v>3</v>
      </c>
    </row>
    <row r="9122" spans="2:11" x14ac:dyDescent="0.2">
      <c r="E9122" s="4" t="s">
        <v>90</v>
      </c>
      <c r="F9122" s="5"/>
      <c r="G9122" s="6">
        <v>54</v>
      </c>
      <c r="H9122" s="8">
        <v>2</v>
      </c>
      <c r="I9122" s="1">
        <v>32</v>
      </c>
      <c r="J9122" s="1">
        <v>20</v>
      </c>
      <c r="K9122" s="9">
        <v>0</v>
      </c>
    </row>
    <row r="9123" spans="2:11" x14ac:dyDescent="0.2">
      <c r="E9123" s="57" t="s">
        <v>91</v>
      </c>
      <c r="F9123" s="59"/>
      <c r="G9123" s="55">
        <v>12</v>
      </c>
      <c r="H9123" s="77">
        <v>0</v>
      </c>
      <c r="I9123" s="32">
        <v>7</v>
      </c>
      <c r="J9123" s="32">
        <v>3</v>
      </c>
      <c r="K9123" s="80">
        <v>2</v>
      </c>
    </row>
    <row r="9125" spans="2:11" x14ac:dyDescent="0.2">
      <c r="B9125" s="40" t="str">
        <f xml:space="preserve"> HYPERLINK("#'目次'!B383", "[377]")</f>
        <v>[377]</v>
      </c>
      <c r="C9125" s="23" t="s">
        <v>517</v>
      </c>
    </row>
    <row r="9128" spans="2:11" x14ac:dyDescent="0.2">
      <c r="C9128" s="23" t="s">
        <v>14</v>
      </c>
    </row>
    <row r="9129" spans="2:11" x14ac:dyDescent="0.2">
      <c r="D9129" s="195"/>
      <c r="E9129" s="196"/>
      <c r="F9129" s="196"/>
      <c r="G9129" s="37" t="s">
        <v>15</v>
      </c>
      <c r="H9129" s="33" t="s">
        <v>512</v>
      </c>
      <c r="I9129" s="13" t="s">
        <v>513</v>
      </c>
      <c r="J9129" s="13" t="s">
        <v>514</v>
      </c>
      <c r="K9129" s="38" t="s">
        <v>18</v>
      </c>
    </row>
    <row r="9130" spans="2:11" x14ac:dyDescent="0.2">
      <c r="D9130" s="197"/>
      <c r="E9130" s="198"/>
      <c r="F9130" s="198"/>
      <c r="G9130" s="35"/>
      <c r="H9130" s="39"/>
      <c r="I9130" s="14"/>
      <c r="J9130" s="14"/>
      <c r="K9130" s="34"/>
    </row>
    <row r="9131" spans="2:11" x14ac:dyDescent="0.2">
      <c r="D9131" s="56"/>
      <c r="E9131" s="58" t="s">
        <v>15</v>
      </c>
      <c r="F9131" s="46"/>
      <c r="G9131" s="36">
        <v>1200</v>
      </c>
      <c r="H9131" s="17">
        <v>35</v>
      </c>
      <c r="I9131" s="17">
        <v>789</v>
      </c>
      <c r="J9131" s="17">
        <v>331</v>
      </c>
      <c r="K9131" s="47">
        <v>45</v>
      </c>
    </row>
    <row r="9132" spans="2:11" x14ac:dyDescent="0.2">
      <c r="D9132" s="199" t="s">
        <v>19</v>
      </c>
      <c r="E9132" s="22" t="s">
        <v>20</v>
      </c>
      <c r="F9132" s="21"/>
      <c r="G9132" s="19">
        <v>132</v>
      </c>
      <c r="H9132" s="27">
        <v>4</v>
      </c>
      <c r="I9132" s="3">
        <v>89</v>
      </c>
      <c r="J9132" s="3">
        <v>29</v>
      </c>
      <c r="K9132" s="26">
        <v>10</v>
      </c>
    </row>
    <row r="9133" spans="2:11" x14ac:dyDescent="0.2">
      <c r="D9133" s="200"/>
      <c r="E9133" s="4" t="s">
        <v>21</v>
      </c>
      <c r="F9133" s="5"/>
      <c r="G9133" s="6">
        <v>444</v>
      </c>
      <c r="H9133" s="8">
        <v>13</v>
      </c>
      <c r="I9133" s="1">
        <v>300</v>
      </c>
      <c r="J9133" s="1">
        <v>114</v>
      </c>
      <c r="K9133" s="9">
        <v>17</v>
      </c>
    </row>
    <row r="9134" spans="2:11" x14ac:dyDescent="0.2">
      <c r="D9134" s="200"/>
      <c r="E9134" s="4" t="s">
        <v>22</v>
      </c>
      <c r="F9134" s="5"/>
      <c r="G9134" s="6">
        <v>192</v>
      </c>
      <c r="H9134" s="8">
        <v>6</v>
      </c>
      <c r="I9134" s="1">
        <v>120</v>
      </c>
      <c r="J9134" s="1">
        <v>61</v>
      </c>
      <c r="K9134" s="9">
        <v>5</v>
      </c>
    </row>
    <row r="9135" spans="2:11" x14ac:dyDescent="0.2">
      <c r="D9135" s="200"/>
      <c r="E9135" s="4" t="s">
        <v>23</v>
      </c>
      <c r="F9135" s="5"/>
      <c r="G9135" s="6">
        <v>192</v>
      </c>
      <c r="H9135" s="8">
        <v>6</v>
      </c>
      <c r="I9135" s="1">
        <v>126</v>
      </c>
      <c r="J9135" s="1">
        <v>57</v>
      </c>
      <c r="K9135" s="9">
        <v>3</v>
      </c>
    </row>
    <row r="9136" spans="2:11" x14ac:dyDescent="0.2">
      <c r="D9136" s="200"/>
      <c r="E9136" s="4" t="s">
        <v>24</v>
      </c>
      <c r="F9136" s="5"/>
      <c r="G9136" s="6">
        <v>240</v>
      </c>
      <c r="H9136" s="8">
        <v>6</v>
      </c>
      <c r="I9136" s="1">
        <v>154</v>
      </c>
      <c r="J9136" s="1">
        <v>70</v>
      </c>
      <c r="K9136" s="9">
        <v>10</v>
      </c>
    </row>
    <row r="9137" spans="2:11" x14ac:dyDescent="0.2">
      <c r="D9137" s="199" t="s">
        <v>25</v>
      </c>
      <c r="E9137" s="22" t="s">
        <v>26</v>
      </c>
      <c r="F9137" s="21"/>
      <c r="G9137" s="19">
        <v>348</v>
      </c>
      <c r="H9137" s="27">
        <v>9</v>
      </c>
      <c r="I9137" s="3">
        <v>236</v>
      </c>
      <c r="J9137" s="3">
        <v>97</v>
      </c>
      <c r="K9137" s="26">
        <v>6</v>
      </c>
    </row>
    <row r="9138" spans="2:11" x14ac:dyDescent="0.2">
      <c r="D9138" s="200"/>
      <c r="E9138" s="4" t="s">
        <v>27</v>
      </c>
      <c r="F9138" s="5"/>
      <c r="G9138" s="6">
        <v>378</v>
      </c>
      <c r="H9138" s="8">
        <v>14</v>
      </c>
      <c r="I9138" s="1">
        <v>246</v>
      </c>
      <c r="J9138" s="1">
        <v>103</v>
      </c>
      <c r="K9138" s="9">
        <v>15</v>
      </c>
    </row>
    <row r="9139" spans="2:11" x14ac:dyDescent="0.2">
      <c r="D9139" s="200"/>
      <c r="E9139" s="4" t="s">
        <v>28</v>
      </c>
      <c r="F9139" s="5"/>
      <c r="G9139" s="6">
        <v>372</v>
      </c>
      <c r="H9139" s="8">
        <v>11</v>
      </c>
      <c r="I9139" s="1">
        <v>236</v>
      </c>
      <c r="J9139" s="1">
        <v>107</v>
      </c>
      <c r="K9139" s="9">
        <v>18</v>
      </c>
    </row>
    <row r="9140" spans="2:11" x14ac:dyDescent="0.2">
      <c r="D9140" s="200"/>
      <c r="E9140" s="4" t="s">
        <v>29</v>
      </c>
      <c r="F9140" s="5"/>
      <c r="G9140" s="6">
        <v>102</v>
      </c>
      <c r="H9140" s="8">
        <v>1</v>
      </c>
      <c r="I9140" s="1">
        <v>71</v>
      </c>
      <c r="J9140" s="1">
        <v>24</v>
      </c>
      <c r="K9140" s="9">
        <v>6</v>
      </c>
    </row>
    <row r="9141" spans="2:11" x14ac:dyDescent="0.2">
      <c r="D9141" s="199" t="s">
        <v>30</v>
      </c>
      <c r="E9141" s="22" t="s">
        <v>31</v>
      </c>
      <c r="F9141" s="21"/>
      <c r="G9141" s="19">
        <v>592</v>
      </c>
      <c r="H9141" s="27">
        <v>16</v>
      </c>
      <c r="I9141" s="3">
        <v>394</v>
      </c>
      <c r="J9141" s="3">
        <v>157</v>
      </c>
      <c r="K9141" s="26">
        <v>25</v>
      </c>
    </row>
    <row r="9142" spans="2:11" x14ac:dyDescent="0.2">
      <c r="D9142" s="200"/>
      <c r="E9142" s="4" t="s">
        <v>32</v>
      </c>
      <c r="F9142" s="5"/>
      <c r="G9142" s="6">
        <v>608</v>
      </c>
      <c r="H9142" s="8">
        <v>19</v>
      </c>
      <c r="I9142" s="1">
        <v>395</v>
      </c>
      <c r="J9142" s="1">
        <v>174</v>
      </c>
      <c r="K9142" s="9">
        <v>20</v>
      </c>
    </row>
    <row r="9143" spans="2:11" x14ac:dyDescent="0.2">
      <c r="D9143" s="199" t="s">
        <v>33</v>
      </c>
      <c r="E9143" s="22" t="s">
        <v>34</v>
      </c>
      <c r="F9143" s="21"/>
      <c r="G9143" s="19">
        <v>74</v>
      </c>
      <c r="H9143" s="27">
        <v>6</v>
      </c>
      <c r="I9143" s="3">
        <v>53</v>
      </c>
      <c r="J9143" s="3">
        <v>12</v>
      </c>
      <c r="K9143" s="26">
        <v>3</v>
      </c>
    </row>
    <row r="9144" spans="2:11" x14ac:dyDescent="0.2">
      <c r="D9144" s="200"/>
      <c r="E9144" s="4" t="s">
        <v>35</v>
      </c>
      <c r="F9144" s="5"/>
      <c r="G9144" s="6">
        <v>148</v>
      </c>
      <c r="H9144" s="8">
        <v>7</v>
      </c>
      <c r="I9144" s="1">
        <v>106</v>
      </c>
      <c r="J9144" s="1">
        <v>30</v>
      </c>
      <c r="K9144" s="9">
        <v>5</v>
      </c>
    </row>
    <row r="9145" spans="2:11" x14ac:dyDescent="0.2">
      <c r="D9145" s="200"/>
      <c r="E9145" s="4" t="s">
        <v>36</v>
      </c>
      <c r="F9145" s="5"/>
      <c r="G9145" s="6">
        <v>187</v>
      </c>
      <c r="H9145" s="8">
        <v>7</v>
      </c>
      <c r="I9145" s="1">
        <v>123</v>
      </c>
      <c r="J9145" s="1">
        <v>51</v>
      </c>
      <c r="K9145" s="9">
        <v>6</v>
      </c>
    </row>
    <row r="9146" spans="2:11" x14ac:dyDescent="0.2">
      <c r="D9146" s="200"/>
      <c r="E9146" s="4" t="s">
        <v>37</v>
      </c>
      <c r="F9146" s="5"/>
      <c r="G9146" s="6">
        <v>221</v>
      </c>
      <c r="H9146" s="8">
        <v>7</v>
      </c>
      <c r="I9146" s="1">
        <v>148</v>
      </c>
      <c r="J9146" s="1">
        <v>61</v>
      </c>
      <c r="K9146" s="9">
        <v>5</v>
      </c>
    </row>
    <row r="9147" spans="2:11" x14ac:dyDescent="0.2">
      <c r="D9147" s="200"/>
      <c r="E9147" s="4" t="s">
        <v>38</v>
      </c>
      <c r="F9147" s="5"/>
      <c r="G9147" s="6">
        <v>186</v>
      </c>
      <c r="H9147" s="8">
        <v>4</v>
      </c>
      <c r="I9147" s="1">
        <v>108</v>
      </c>
      <c r="J9147" s="1">
        <v>69</v>
      </c>
      <c r="K9147" s="9">
        <v>5</v>
      </c>
    </row>
    <row r="9148" spans="2:11" x14ac:dyDescent="0.2">
      <c r="D9148" s="200"/>
      <c r="E9148" s="4" t="s">
        <v>39</v>
      </c>
      <c r="F9148" s="5"/>
      <c r="G9148" s="6">
        <v>223</v>
      </c>
      <c r="H9148" s="8">
        <v>4</v>
      </c>
      <c r="I9148" s="1">
        <v>147</v>
      </c>
      <c r="J9148" s="1">
        <v>62</v>
      </c>
      <c r="K9148" s="9">
        <v>10</v>
      </c>
    </row>
    <row r="9149" spans="2:11" x14ac:dyDescent="0.2">
      <c r="D9149" s="201"/>
      <c r="E9149" s="57" t="s">
        <v>40</v>
      </c>
      <c r="F9149" s="59"/>
      <c r="G9149" s="55">
        <v>161</v>
      </c>
      <c r="H9149" s="77">
        <v>0</v>
      </c>
      <c r="I9149" s="32">
        <v>104</v>
      </c>
      <c r="J9149" s="32">
        <v>46</v>
      </c>
      <c r="K9149" s="80">
        <v>11</v>
      </c>
    </row>
    <row r="9151" spans="2:11" x14ac:dyDescent="0.2">
      <c r="B9151" s="40" t="str">
        <f xml:space="preserve"> HYPERLINK("#'目次'!B384", "[378]")</f>
        <v>[378]</v>
      </c>
      <c r="C9151" s="23" t="s">
        <v>517</v>
      </c>
    </row>
    <row r="9154" spans="3:11" x14ac:dyDescent="0.2">
      <c r="C9154" s="23" t="s">
        <v>48</v>
      </c>
    </row>
    <row r="9155" spans="3:11" x14ac:dyDescent="0.2">
      <c r="D9155" s="195"/>
      <c r="E9155" s="196"/>
      <c r="F9155" s="196"/>
      <c r="G9155" s="37" t="s">
        <v>15</v>
      </c>
      <c r="H9155" s="33" t="s">
        <v>512</v>
      </c>
      <c r="I9155" s="13" t="s">
        <v>513</v>
      </c>
      <c r="J9155" s="13" t="s">
        <v>514</v>
      </c>
      <c r="K9155" s="38" t="s">
        <v>18</v>
      </c>
    </row>
    <row r="9156" spans="3:11" x14ac:dyDescent="0.2">
      <c r="D9156" s="197"/>
      <c r="E9156" s="198"/>
      <c r="F9156" s="198"/>
      <c r="G9156" s="35"/>
      <c r="H9156" s="39"/>
      <c r="I9156" s="14"/>
      <c r="J9156" s="14"/>
      <c r="K9156" s="34"/>
    </row>
    <row r="9157" spans="3:11" x14ac:dyDescent="0.2">
      <c r="D9157" s="56"/>
      <c r="E9157" s="58" t="s">
        <v>15</v>
      </c>
      <c r="F9157" s="46"/>
      <c r="G9157" s="36">
        <v>1200</v>
      </c>
      <c r="H9157" s="17">
        <v>35</v>
      </c>
      <c r="I9157" s="17">
        <v>789</v>
      </c>
      <c r="J9157" s="17">
        <v>331</v>
      </c>
      <c r="K9157" s="47">
        <v>45</v>
      </c>
    </row>
    <row r="9158" spans="3:11" x14ac:dyDescent="0.2">
      <c r="D9158" s="199" t="s">
        <v>49</v>
      </c>
      <c r="E9158" s="22" t="s">
        <v>50</v>
      </c>
      <c r="F9158" s="21"/>
      <c r="G9158" s="19">
        <v>15</v>
      </c>
      <c r="H9158" s="27">
        <v>0</v>
      </c>
      <c r="I9158" s="3">
        <v>10</v>
      </c>
      <c r="J9158" s="3">
        <v>5</v>
      </c>
      <c r="K9158" s="26">
        <v>0</v>
      </c>
    </row>
    <row r="9159" spans="3:11" x14ac:dyDescent="0.2">
      <c r="D9159" s="200"/>
      <c r="E9159" s="4" t="s">
        <v>51</v>
      </c>
      <c r="F9159" s="5"/>
      <c r="G9159" s="6">
        <v>142</v>
      </c>
      <c r="H9159" s="8">
        <v>7</v>
      </c>
      <c r="I9159" s="1">
        <v>84</v>
      </c>
      <c r="J9159" s="1">
        <v>47</v>
      </c>
      <c r="K9159" s="9">
        <v>4</v>
      </c>
    </row>
    <row r="9160" spans="3:11" x14ac:dyDescent="0.2">
      <c r="D9160" s="200"/>
      <c r="E9160" s="4" t="s">
        <v>52</v>
      </c>
      <c r="F9160" s="5"/>
      <c r="G9160" s="6">
        <v>26</v>
      </c>
      <c r="H9160" s="8">
        <v>1</v>
      </c>
      <c r="I9160" s="1">
        <v>17</v>
      </c>
      <c r="J9160" s="1">
        <v>8</v>
      </c>
      <c r="K9160" s="9">
        <v>0</v>
      </c>
    </row>
    <row r="9161" spans="3:11" x14ac:dyDescent="0.2">
      <c r="D9161" s="200"/>
      <c r="E9161" s="4" t="s">
        <v>53</v>
      </c>
      <c r="F9161" s="5"/>
      <c r="G9161" s="6">
        <v>41</v>
      </c>
      <c r="H9161" s="8">
        <v>1</v>
      </c>
      <c r="I9161" s="1">
        <v>29</v>
      </c>
      <c r="J9161" s="1">
        <v>11</v>
      </c>
      <c r="K9161" s="9">
        <v>0</v>
      </c>
    </row>
    <row r="9162" spans="3:11" x14ac:dyDescent="0.2">
      <c r="D9162" s="200"/>
      <c r="E9162" s="4" t="s">
        <v>54</v>
      </c>
      <c r="F9162" s="5"/>
      <c r="G9162" s="6">
        <v>226</v>
      </c>
      <c r="H9162" s="8">
        <v>1</v>
      </c>
      <c r="I9162" s="1">
        <v>156</v>
      </c>
      <c r="J9162" s="1">
        <v>62</v>
      </c>
      <c r="K9162" s="9">
        <v>7</v>
      </c>
    </row>
    <row r="9163" spans="3:11" x14ac:dyDescent="0.2">
      <c r="D9163" s="200"/>
      <c r="E9163" s="4" t="s">
        <v>55</v>
      </c>
      <c r="F9163" s="5"/>
      <c r="G9163" s="6">
        <v>125</v>
      </c>
      <c r="H9163" s="8">
        <v>6</v>
      </c>
      <c r="I9163" s="1">
        <v>76</v>
      </c>
      <c r="J9163" s="1">
        <v>41</v>
      </c>
      <c r="K9163" s="9">
        <v>2</v>
      </c>
    </row>
    <row r="9164" spans="3:11" x14ac:dyDescent="0.2">
      <c r="D9164" s="200"/>
      <c r="E9164" s="4" t="s">
        <v>56</v>
      </c>
      <c r="F9164" s="5"/>
      <c r="G9164" s="6">
        <v>190</v>
      </c>
      <c r="H9164" s="8">
        <v>8</v>
      </c>
      <c r="I9164" s="1">
        <v>123</v>
      </c>
      <c r="J9164" s="1">
        <v>52</v>
      </c>
      <c r="K9164" s="9">
        <v>7</v>
      </c>
    </row>
    <row r="9165" spans="3:11" x14ac:dyDescent="0.2">
      <c r="D9165" s="200"/>
      <c r="E9165" s="4" t="s">
        <v>57</v>
      </c>
      <c r="F9165" s="5"/>
      <c r="G9165" s="6">
        <v>185</v>
      </c>
      <c r="H9165" s="8">
        <v>3</v>
      </c>
      <c r="I9165" s="1">
        <v>133</v>
      </c>
      <c r="J9165" s="1">
        <v>46</v>
      </c>
      <c r="K9165" s="9">
        <v>3</v>
      </c>
    </row>
    <row r="9166" spans="3:11" x14ac:dyDescent="0.2">
      <c r="D9166" s="200"/>
      <c r="E9166" s="4" t="s">
        <v>58</v>
      </c>
      <c r="F9166" s="5"/>
      <c r="G9166" s="6">
        <v>113</v>
      </c>
      <c r="H9166" s="8">
        <v>8</v>
      </c>
      <c r="I9166" s="1">
        <v>83</v>
      </c>
      <c r="J9166" s="1">
        <v>16</v>
      </c>
      <c r="K9166" s="9">
        <v>6</v>
      </c>
    </row>
    <row r="9167" spans="3:11" x14ac:dyDescent="0.2">
      <c r="D9167" s="200"/>
      <c r="E9167" s="4" t="s">
        <v>59</v>
      </c>
      <c r="F9167" s="5"/>
      <c r="G9167" s="6">
        <v>136</v>
      </c>
      <c r="H9167" s="8">
        <v>0</v>
      </c>
      <c r="I9167" s="1">
        <v>77</v>
      </c>
      <c r="J9167" s="1">
        <v>43</v>
      </c>
      <c r="K9167" s="9">
        <v>16</v>
      </c>
    </row>
    <row r="9168" spans="3:11" x14ac:dyDescent="0.2">
      <c r="D9168" s="199" t="s">
        <v>60</v>
      </c>
      <c r="E9168" s="22" t="s">
        <v>61</v>
      </c>
      <c r="F9168" s="21"/>
      <c r="G9168" s="19">
        <v>205</v>
      </c>
      <c r="H9168" s="27">
        <v>3</v>
      </c>
      <c r="I9168" s="3">
        <v>128</v>
      </c>
      <c r="J9168" s="3">
        <v>65</v>
      </c>
      <c r="K9168" s="26">
        <v>9</v>
      </c>
    </row>
    <row r="9169" spans="2:11" x14ac:dyDescent="0.2">
      <c r="D9169" s="200"/>
      <c r="E9169" s="4" t="s">
        <v>62</v>
      </c>
      <c r="F9169" s="5"/>
      <c r="G9169" s="6">
        <v>160</v>
      </c>
      <c r="H9169" s="8">
        <v>3</v>
      </c>
      <c r="I9169" s="1">
        <v>114</v>
      </c>
      <c r="J9169" s="1">
        <v>36</v>
      </c>
      <c r="K9169" s="9">
        <v>7</v>
      </c>
    </row>
    <row r="9170" spans="2:11" x14ac:dyDescent="0.2">
      <c r="D9170" s="200"/>
      <c r="E9170" s="4" t="s">
        <v>63</v>
      </c>
      <c r="F9170" s="5"/>
      <c r="G9170" s="6">
        <v>121</v>
      </c>
      <c r="H9170" s="8">
        <v>4</v>
      </c>
      <c r="I9170" s="1">
        <v>75</v>
      </c>
      <c r="J9170" s="1">
        <v>41</v>
      </c>
      <c r="K9170" s="9">
        <v>1</v>
      </c>
    </row>
    <row r="9171" spans="2:11" x14ac:dyDescent="0.2">
      <c r="D9171" s="200"/>
      <c r="E9171" s="4" t="s">
        <v>64</v>
      </c>
      <c r="F9171" s="5"/>
      <c r="G9171" s="6">
        <v>124</v>
      </c>
      <c r="H9171" s="8">
        <v>4</v>
      </c>
      <c r="I9171" s="1">
        <v>74</v>
      </c>
      <c r="J9171" s="1">
        <v>45</v>
      </c>
      <c r="K9171" s="9">
        <v>1</v>
      </c>
    </row>
    <row r="9172" spans="2:11" x14ac:dyDescent="0.2">
      <c r="D9172" s="200"/>
      <c r="E9172" s="4" t="s">
        <v>65</v>
      </c>
      <c r="F9172" s="5"/>
      <c r="G9172" s="6">
        <v>109</v>
      </c>
      <c r="H9172" s="8">
        <v>3</v>
      </c>
      <c r="I9172" s="1">
        <v>71</v>
      </c>
      <c r="J9172" s="1">
        <v>31</v>
      </c>
      <c r="K9172" s="9">
        <v>4</v>
      </c>
    </row>
    <row r="9173" spans="2:11" x14ac:dyDescent="0.2">
      <c r="D9173" s="200"/>
      <c r="E9173" s="4" t="s">
        <v>66</v>
      </c>
      <c r="F9173" s="5"/>
      <c r="G9173" s="6">
        <v>104</v>
      </c>
      <c r="H9173" s="8">
        <v>6</v>
      </c>
      <c r="I9173" s="1">
        <v>70</v>
      </c>
      <c r="J9173" s="1">
        <v>26</v>
      </c>
      <c r="K9173" s="9">
        <v>2</v>
      </c>
    </row>
    <row r="9174" spans="2:11" x14ac:dyDescent="0.2">
      <c r="D9174" s="200"/>
      <c r="E9174" s="4" t="s">
        <v>67</v>
      </c>
      <c r="F9174" s="5"/>
      <c r="G9174" s="6">
        <v>139</v>
      </c>
      <c r="H9174" s="8">
        <v>5</v>
      </c>
      <c r="I9174" s="1">
        <v>98</v>
      </c>
      <c r="J9174" s="1">
        <v>35</v>
      </c>
      <c r="K9174" s="9">
        <v>1</v>
      </c>
    </row>
    <row r="9175" spans="2:11" x14ac:dyDescent="0.2">
      <c r="D9175" s="200"/>
      <c r="E9175" s="4" t="s">
        <v>68</v>
      </c>
      <c r="F9175" s="5"/>
      <c r="G9175" s="6">
        <v>48</v>
      </c>
      <c r="H9175" s="8">
        <v>2</v>
      </c>
      <c r="I9175" s="1">
        <v>29</v>
      </c>
      <c r="J9175" s="1">
        <v>17</v>
      </c>
      <c r="K9175" s="9">
        <v>0</v>
      </c>
    </row>
    <row r="9176" spans="2:11" x14ac:dyDescent="0.2">
      <c r="D9176" s="200"/>
      <c r="E9176" s="4" t="s">
        <v>69</v>
      </c>
      <c r="F9176" s="5"/>
      <c r="G9176" s="6">
        <v>37</v>
      </c>
      <c r="H9176" s="8">
        <v>1</v>
      </c>
      <c r="I9176" s="1">
        <v>30</v>
      </c>
      <c r="J9176" s="1">
        <v>6</v>
      </c>
      <c r="K9176" s="9">
        <v>0</v>
      </c>
    </row>
    <row r="9177" spans="2:11" x14ac:dyDescent="0.2">
      <c r="D9177" s="93" t="s">
        <v>70</v>
      </c>
      <c r="E9177" s="89" t="s">
        <v>18</v>
      </c>
      <c r="F9177" s="92"/>
      <c r="G9177" s="94">
        <v>0</v>
      </c>
      <c r="H9177" s="122">
        <v>0</v>
      </c>
      <c r="I9177" s="63">
        <v>0</v>
      </c>
      <c r="J9177" s="63">
        <v>0</v>
      </c>
      <c r="K9177" s="121">
        <v>0</v>
      </c>
    </row>
    <row r="9179" spans="2:11" x14ac:dyDescent="0.2">
      <c r="B9179" s="40" t="str">
        <f xml:space="preserve"> HYPERLINK("#'目次'!B385", "[379]")</f>
        <v>[379]</v>
      </c>
      <c r="C9179" s="23" t="s">
        <v>517</v>
      </c>
    </row>
    <row r="9182" spans="2:11" x14ac:dyDescent="0.2">
      <c r="C9182" s="23" t="s">
        <v>73</v>
      </c>
    </row>
    <row r="9183" spans="2:11" x14ac:dyDescent="0.2">
      <c r="D9183" s="195"/>
      <c r="E9183" s="196"/>
      <c r="F9183" s="196"/>
      <c r="G9183" s="37" t="s">
        <v>15</v>
      </c>
      <c r="H9183" s="33" t="s">
        <v>512</v>
      </c>
      <c r="I9183" s="13" t="s">
        <v>513</v>
      </c>
      <c r="J9183" s="13" t="s">
        <v>514</v>
      </c>
      <c r="K9183" s="38" t="s">
        <v>18</v>
      </c>
    </row>
    <row r="9184" spans="2:11" x14ac:dyDescent="0.2">
      <c r="D9184" s="197"/>
      <c r="E9184" s="198"/>
      <c r="F9184" s="198"/>
      <c r="G9184" s="35"/>
      <c r="H9184" s="39"/>
      <c r="I9184" s="14"/>
      <c r="J9184" s="14"/>
      <c r="K9184" s="34"/>
    </row>
    <row r="9185" spans="4:11" x14ac:dyDescent="0.2">
      <c r="D9185" s="56"/>
      <c r="E9185" s="58" t="s">
        <v>15</v>
      </c>
      <c r="F9185" s="46"/>
      <c r="G9185" s="36">
        <v>1200</v>
      </c>
      <c r="H9185" s="17">
        <v>35</v>
      </c>
      <c r="I9185" s="17">
        <v>789</v>
      </c>
      <c r="J9185" s="17">
        <v>331</v>
      </c>
      <c r="K9185" s="47">
        <v>45</v>
      </c>
    </row>
    <row r="9186" spans="4:11" x14ac:dyDescent="0.2">
      <c r="D9186" s="199" t="s">
        <v>74</v>
      </c>
      <c r="E9186" s="22" t="s">
        <v>75</v>
      </c>
      <c r="F9186" s="21"/>
      <c r="G9186" s="19">
        <v>592</v>
      </c>
      <c r="H9186" s="27">
        <v>16</v>
      </c>
      <c r="I9186" s="3">
        <v>394</v>
      </c>
      <c r="J9186" s="3">
        <v>157</v>
      </c>
      <c r="K9186" s="26">
        <v>25</v>
      </c>
    </row>
    <row r="9187" spans="4:11" x14ac:dyDescent="0.2">
      <c r="D9187" s="200"/>
      <c r="E9187" s="4" t="s">
        <v>34</v>
      </c>
      <c r="F9187" s="5"/>
      <c r="G9187" s="6">
        <v>37</v>
      </c>
      <c r="H9187" s="8">
        <v>2</v>
      </c>
      <c r="I9187" s="1">
        <v>29</v>
      </c>
      <c r="J9187" s="1">
        <v>3</v>
      </c>
      <c r="K9187" s="9">
        <v>3</v>
      </c>
    </row>
    <row r="9188" spans="4:11" x14ac:dyDescent="0.2">
      <c r="D9188" s="200"/>
      <c r="E9188" s="4" t="s">
        <v>35</v>
      </c>
      <c r="F9188" s="5"/>
      <c r="G9188" s="6">
        <v>75</v>
      </c>
      <c r="H9188" s="8">
        <v>5</v>
      </c>
      <c r="I9188" s="1">
        <v>58</v>
      </c>
      <c r="J9188" s="1">
        <v>10</v>
      </c>
      <c r="K9188" s="9">
        <v>2</v>
      </c>
    </row>
    <row r="9189" spans="4:11" x14ac:dyDescent="0.2">
      <c r="D9189" s="200"/>
      <c r="E9189" s="4" t="s">
        <v>36</v>
      </c>
      <c r="F9189" s="5"/>
      <c r="G9189" s="6">
        <v>95</v>
      </c>
      <c r="H9189" s="8">
        <v>3</v>
      </c>
      <c r="I9189" s="1">
        <v>63</v>
      </c>
      <c r="J9189" s="1">
        <v>24</v>
      </c>
      <c r="K9189" s="9">
        <v>5</v>
      </c>
    </row>
    <row r="9190" spans="4:11" x14ac:dyDescent="0.2">
      <c r="D9190" s="200"/>
      <c r="E9190" s="4" t="s">
        <v>37</v>
      </c>
      <c r="F9190" s="5"/>
      <c r="G9190" s="6">
        <v>111</v>
      </c>
      <c r="H9190" s="8">
        <v>3</v>
      </c>
      <c r="I9190" s="1">
        <v>77</v>
      </c>
      <c r="J9190" s="1">
        <v>28</v>
      </c>
      <c r="K9190" s="9">
        <v>3</v>
      </c>
    </row>
    <row r="9191" spans="4:11" x14ac:dyDescent="0.2">
      <c r="D9191" s="200"/>
      <c r="E9191" s="4" t="s">
        <v>38</v>
      </c>
      <c r="F9191" s="5"/>
      <c r="G9191" s="6">
        <v>93</v>
      </c>
      <c r="H9191" s="8">
        <v>2</v>
      </c>
      <c r="I9191" s="1">
        <v>47</v>
      </c>
      <c r="J9191" s="1">
        <v>42</v>
      </c>
      <c r="K9191" s="9">
        <v>2</v>
      </c>
    </row>
    <row r="9192" spans="4:11" x14ac:dyDescent="0.2">
      <c r="D9192" s="200"/>
      <c r="E9192" s="4" t="s">
        <v>39</v>
      </c>
      <c r="F9192" s="5"/>
      <c r="G9192" s="6">
        <v>109</v>
      </c>
      <c r="H9192" s="8">
        <v>1</v>
      </c>
      <c r="I9192" s="1">
        <v>76</v>
      </c>
      <c r="J9192" s="1">
        <v>28</v>
      </c>
      <c r="K9192" s="9">
        <v>4</v>
      </c>
    </row>
    <row r="9193" spans="4:11" x14ac:dyDescent="0.2">
      <c r="D9193" s="200"/>
      <c r="E9193" s="4" t="s">
        <v>40</v>
      </c>
      <c r="F9193" s="5"/>
      <c r="G9193" s="6">
        <v>72</v>
      </c>
      <c r="H9193" s="8">
        <v>0</v>
      </c>
      <c r="I9193" s="1">
        <v>44</v>
      </c>
      <c r="J9193" s="1">
        <v>22</v>
      </c>
      <c r="K9193" s="9">
        <v>6</v>
      </c>
    </row>
    <row r="9194" spans="4:11" x14ac:dyDescent="0.2">
      <c r="D9194" s="199" t="s">
        <v>76</v>
      </c>
      <c r="E9194" s="22" t="s">
        <v>77</v>
      </c>
      <c r="F9194" s="21"/>
      <c r="G9194" s="19">
        <v>608</v>
      </c>
      <c r="H9194" s="27">
        <v>19</v>
      </c>
      <c r="I9194" s="3">
        <v>395</v>
      </c>
      <c r="J9194" s="3">
        <v>174</v>
      </c>
      <c r="K9194" s="26">
        <v>20</v>
      </c>
    </row>
    <row r="9195" spans="4:11" x14ac:dyDescent="0.2">
      <c r="D9195" s="200"/>
      <c r="E9195" s="4" t="s">
        <v>34</v>
      </c>
      <c r="F9195" s="5"/>
      <c r="G9195" s="6">
        <v>37</v>
      </c>
      <c r="H9195" s="8">
        <v>4</v>
      </c>
      <c r="I9195" s="1">
        <v>24</v>
      </c>
      <c r="J9195" s="1">
        <v>9</v>
      </c>
      <c r="K9195" s="9">
        <v>0</v>
      </c>
    </row>
    <row r="9196" spans="4:11" x14ac:dyDescent="0.2">
      <c r="D9196" s="200"/>
      <c r="E9196" s="4" t="s">
        <v>35</v>
      </c>
      <c r="F9196" s="5"/>
      <c r="G9196" s="6">
        <v>73</v>
      </c>
      <c r="H9196" s="8">
        <v>2</v>
      </c>
      <c r="I9196" s="1">
        <v>48</v>
      </c>
      <c r="J9196" s="1">
        <v>20</v>
      </c>
      <c r="K9196" s="9">
        <v>3</v>
      </c>
    </row>
    <row r="9197" spans="4:11" x14ac:dyDescent="0.2">
      <c r="D9197" s="200"/>
      <c r="E9197" s="4" t="s">
        <v>36</v>
      </c>
      <c r="F9197" s="5"/>
      <c r="G9197" s="6">
        <v>92</v>
      </c>
      <c r="H9197" s="8">
        <v>4</v>
      </c>
      <c r="I9197" s="1">
        <v>60</v>
      </c>
      <c r="J9197" s="1">
        <v>27</v>
      </c>
      <c r="K9197" s="9">
        <v>1</v>
      </c>
    </row>
    <row r="9198" spans="4:11" x14ac:dyDescent="0.2">
      <c r="D9198" s="200"/>
      <c r="E9198" s="4" t="s">
        <v>37</v>
      </c>
      <c r="F9198" s="5"/>
      <c r="G9198" s="6">
        <v>110</v>
      </c>
      <c r="H9198" s="8">
        <v>4</v>
      </c>
      <c r="I9198" s="1">
        <v>71</v>
      </c>
      <c r="J9198" s="1">
        <v>33</v>
      </c>
      <c r="K9198" s="9">
        <v>2</v>
      </c>
    </row>
    <row r="9199" spans="4:11" x14ac:dyDescent="0.2">
      <c r="D9199" s="200"/>
      <c r="E9199" s="4" t="s">
        <v>38</v>
      </c>
      <c r="F9199" s="5"/>
      <c r="G9199" s="6">
        <v>93</v>
      </c>
      <c r="H9199" s="8">
        <v>2</v>
      </c>
      <c r="I9199" s="1">
        <v>61</v>
      </c>
      <c r="J9199" s="1">
        <v>27</v>
      </c>
      <c r="K9199" s="9">
        <v>3</v>
      </c>
    </row>
    <row r="9200" spans="4:11" x14ac:dyDescent="0.2">
      <c r="D9200" s="200"/>
      <c r="E9200" s="4" t="s">
        <v>39</v>
      </c>
      <c r="F9200" s="5"/>
      <c r="G9200" s="6">
        <v>114</v>
      </c>
      <c r="H9200" s="8">
        <v>3</v>
      </c>
      <c r="I9200" s="1">
        <v>71</v>
      </c>
      <c r="J9200" s="1">
        <v>34</v>
      </c>
      <c r="K9200" s="9">
        <v>6</v>
      </c>
    </row>
    <row r="9201" spans="2:11" x14ac:dyDescent="0.2">
      <c r="D9201" s="201"/>
      <c r="E9201" s="57" t="s">
        <v>40</v>
      </c>
      <c r="F9201" s="59"/>
      <c r="G9201" s="55">
        <v>89</v>
      </c>
      <c r="H9201" s="77">
        <v>0</v>
      </c>
      <c r="I9201" s="32">
        <v>60</v>
      </c>
      <c r="J9201" s="32">
        <v>24</v>
      </c>
      <c r="K9201" s="80">
        <v>5</v>
      </c>
    </row>
    <row r="9203" spans="2:11" x14ac:dyDescent="0.2">
      <c r="B9203" s="40" t="str">
        <f xml:space="preserve"> HYPERLINK("#'目次'!B386", "[380]")</f>
        <v>[380]</v>
      </c>
      <c r="C9203" s="23" t="s">
        <v>517</v>
      </c>
    </row>
    <row r="9206" spans="2:11" x14ac:dyDescent="0.2">
      <c r="C9206" s="23" t="s">
        <v>80</v>
      </c>
    </row>
    <row r="9207" spans="2:11" x14ac:dyDescent="0.2">
      <c r="E9207" s="195"/>
      <c r="F9207" s="196"/>
      <c r="G9207" s="37" t="s">
        <v>15</v>
      </c>
      <c r="H9207" s="33" t="s">
        <v>512</v>
      </c>
      <c r="I9207" s="13" t="s">
        <v>513</v>
      </c>
      <c r="J9207" s="13" t="s">
        <v>514</v>
      </c>
      <c r="K9207" s="38" t="s">
        <v>18</v>
      </c>
    </row>
    <row r="9208" spans="2:11" x14ac:dyDescent="0.2">
      <c r="E9208" s="197"/>
      <c r="F9208" s="198"/>
      <c r="G9208" s="35"/>
      <c r="H9208" s="39"/>
      <c r="I9208" s="14"/>
      <c r="J9208" s="14"/>
      <c r="K9208" s="34"/>
    </row>
    <row r="9209" spans="2:11" x14ac:dyDescent="0.2">
      <c r="E9209" s="91" t="s">
        <v>15</v>
      </c>
      <c r="F9209" s="46"/>
      <c r="G9209" s="36">
        <v>1200</v>
      </c>
      <c r="H9209" s="17">
        <v>35</v>
      </c>
      <c r="I9209" s="17">
        <v>789</v>
      </c>
      <c r="J9209" s="17">
        <v>331</v>
      </c>
      <c r="K9209" s="47">
        <v>45</v>
      </c>
    </row>
    <row r="9210" spans="2:11" x14ac:dyDescent="0.2">
      <c r="E9210" s="4" t="s">
        <v>81</v>
      </c>
      <c r="F9210" s="5"/>
      <c r="G9210" s="19">
        <v>48</v>
      </c>
      <c r="H9210" s="27">
        <v>1</v>
      </c>
      <c r="I9210" s="3">
        <v>37</v>
      </c>
      <c r="J9210" s="3">
        <v>8</v>
      </c>
      <c r="K9210" s="26">
        <v>2</v>
      </c>
    </row>
    <row r="9211" spans="2:11" x14ac:dyDescent="0.2">
      <c r="E9211" s="4" t="s">
        <v>82</v>
      </c>
      <c r="F9211" s="5"/>
      <c r="G9211" s="6">
        <v>84</v>
      </c>
      <c r="H9211" s="8">
        <v>3</v>
      </c>
      <c r="I9211" s="1">
        <v>52</v>
      </c>
      <c r="J9211" s="1">
        <v>21</v>
      </c>
      <c r="K9211" s="9">
        <v>8</v>
      </c>
    </row>
    <row r="9212" spans="2:11" x14ac:dyDescent="0.2">
      <c r="E9212" s="4" t="s">
        <v>83</v>
      </c>
      <c r="F9212" s="5"/>
      <c r="G9212" s="6">
        <v>462</v>
      </c>
      <c r="H9212" s="8">
        <v>14</v>
      </c>
      <c r="I9212" s="1">
        <v>309</v>
      </c>
      <c r="J9212" s="1">
        <v>121</v>
      </c>
      <c r="K9212" s="9">
        <v>18</v>
      </c>
    </row>
    <row r="9213" spans="2:11" x14ac:dyDescent="0.2">
      <c r="E9213" s="4" t="s">
        <v>84</v>
      </c>
      <c r="F9213" s="5"/>
      <c r="G9213" s="6">
        <v>30</v>
      </c>
      <c r="H9213" s="8">
        <v>1</v>
      </c>
      <c r="I9213" s="1">
        <v>18</v>
      </c>
      <c r="J9213" s="1">
        <v>10</v>
      </c>
      <c r="K9213" s="9">
        <v>1</v>
      </c>
    </row>
    <row r="9214" spans="2:11" x14ac:dyDescent="0.2">
      <c r="E9214" s="4" t="s">
        <v>85</v>
      </c>
      <c r="F9214" s="5"/>
      <c r="G9214" s="6">
        <v>144</v>
      </c>
      <c r="H9214" s="8">
        <v>4</v>
      </c>
      <c r="I9214" s="1">
        <v>93</v>
      </c>
      <c r="J9214" s="1">
        <v>44</v>
      </c>
      <c r="K9214" s="9">
        <v>3</v>
      </c>
    </row>
    <row r="9215" spans="2:11" x14ac:dyDescent="0.2">
      <c r="E9215" s="4" t="s">
        <v>86</v>
      </c>
      <c r="F9215" s="5"/>
      <c r="G9215" s="6">
        <v>192</v>
      </c>
      <c r="H9215" s="8">
        <v>6</v>
      </c>
      <c r="I9215" s="1">
        <v>126</v>
      </c>
      <c r="J9215" s="1">
        <v>57</v>
      </c>
      <c r="K9215" s="9">
        <v>3</v>
      </c>
    </row>
    <row r="9216" spans="2:11" x14ac:dyDescent="0.2">
      <c r="E9216" s="4" t="s">
        <v>87</v>
      </c>
      <c r="F9216" s="5"/>
      <c r="G9216" s="6">
        <v>72</v>
      </c>
      <c r="H9216" s="8">
        <v>3</v>
      </c>
      <c r="I9216" s="1">
        <v>50</v>
      </c>
      <c r="J9216" s="1">
        <v>16</v>
      </c>
      <c r="K9216" s="9">
        <v>3</v>
      </c>
    </row>
    <row r="9217" spans="2:11" x14ac:dyDescent="0.2">
      <c r="E9217" s="4" t="s">
        <v>88</v>
      </c>
      <c r="F9217" s="5"/>
      <c r="G9217" s="6">
        <v>36</v>
      </c>
      <c r="H9217" s="8">
        <v>0</v>
      </c>
      <c r="I9217" s="1">
        <v>24</v>
      </c>
      <c r="J9217" s="1">
        <v>10</v>
      </c>
      <c r="K9217" s="9">
        <v>2</v>
      </c>
    </row>
    <row r="9218" spans="2:11" x14ac:dyDescent="0.2">
      <c r="E9218" s="4" t="s">
        <v>89</v>
      </c>
      <c r="F9218" s="5"/>
      <c r="G9218" s="6">
        <v>66</v>
      </c>
      <c r="H9218" s="8">
        <v>2</v>
      </c>
      <c r="I9218" s="1">
        <v>42</v>
      </c>
      <c r="J9218" s="1">
        <v>19</v>
      </c>
      <c r="K9218" s="9">
        <v>3</v>
      </c>
    </row>
    <row r="9219" spans="2:11" x14ac:dyDescent="0.2">
      <c r="E9219" s="4" t="s">
        <v>90</v>
      </c>
      <c r="F9219" s="5"/>
      <c r="G9219" s="6">
        <v>54</v>
      </c>
      <c r="H9219" s="8">
        <v>1</v>
      </c>
      <c r="I9219" s="1">
        <v>31</v>
      </c>
      <c r="J9219" s="1">
        <v>22</v>
      </c>
      <c r="K9219" s="9">
        <v>0</v>
      </c>
    </row>
    <row r="9220" spans="2:11" x14ac:dyDescent="0.2">
      <c r="E9220" s="57" t="s">
        <v>91</v>
      </c>
      <c r="F9220" s="59"/>
      <c r="G9220" s="55">
        <v>12</v>
      </c>
      <c r="H9220" s="77">
        <v>0</v>
      </c>
      <c r="I9220" s="32">
        <v>7</v>
      </c>
      <c r="J9220" s="32">
        <v>3</v>
      </c>
      <c r="K9220" s="80">
        <v>2</v>
      </c>
    </row>
    <row r="9222" spans="2:11" x14ac:dyDescent="0.2">
      <c r="B9222" s="40" t="str">
        <f xml:space="preserve"> HYPERLINK("#'目次'!B387", "[381]")</f>
        <v>[381]</v>
      </c>
      <c r="C9222" s="23" t="s">
        <v>520</v>
      </c>
    </row>
    <row r="9225" spans="2:11" x14ac:dyDescent="0.2">
      <c r="C9225" s="23" t="s">
        <v>14</v>
      </c>
    </row>
    <row r="9226" spans="2:11" x14ac:dyDescent="0.2">
      <c r="D9226" s="195"/>
      <c r="E9226" s="196"/>
      <c r="F9226" s="196"/>
      <c r="G9226" s="37" t="s">
        <v>15</v>
      </c>
      <c r="H9226" s="33" t="s">
        <v>512</v>
      </c>
      <c r="I9226" s="13" t="s">
        <v>513</v>
      </c>
      <c r="J9226" s="13" t="s">
        <v>514</v>
      </c>
      <c r="K9226" s="38" t="s">
        <v>18</v>
      </c>
    </row>
    <row r="9227" spans="2:11" x14ac:dyDescent="0.2">
      <c r="D9227" s="197"/>
      <c r="E9227" s="198"/>
      <c r="F9227" s="198"/>
      <c r="G9227" s="35"/>
      <c r="H9227" s="39"/>
      <c r="I9227" s="14"/>
      <c r="J9227" s="14"/>
      <c r="K9227" s="34"/>
    </row>
    <row r="9228" spans="2:11" x14ac:dyDescent="0.2">
      <c r="D9228" s="56"/>
      <c r="E9228" s="58" t="s">
        <v>15</v>
      </c>
      <c r="F9228" s="46"/>
      <c r="G9228" s="36">
        <v>1200</v>
      </c>
      <c r="H9228" s="17">
        <v>6</v>
      </c>
      <c r="I9228" s="17">
        <v>677</v>
      </c>
      <c r="J9228" s="17">
        <v>437</v>
      </c>
      <c r="K9228" s="47">
        <v>80</v>
      </c>
    </row>
    <row r="9229" spans="2:11" x14ac:dyDescent="0.2">
      <c r="D9229" s="199" t="s">
        <v>19</v>
      </c>
      <c r="E9229" s="22" t="s">
        <v>20</v>
      </c>
      <c r="F9229" s="21"/>
      <c r="G9229" s="19">
        <v>132</v>
      </c>
      <c r="H9229" s="27">
        <v>2</v>
      </c>
      <c r="I9229" s="3">
        <v>77</v>
      </c>
      <c r="J9229" s="3">
        <v>41</v>
      </c>
      <c r="K9229" s="26">
        <v>12</v>
      </c>
    </row>
    <row r="9230" spans="2:11" x14ac:dyDescent="0.2">
      <c r="D9230" s="200"/>
      <c r="E9230" s="4" t="s">
        <v>21</v>
      </c>
      <c r="F9230" s="5"/>
      <c r="G9230" s="6">
        <v>444</v>
      </c>
      <c r="H9230" s="8">
        <v>2</v>
      </c>
      <c r="I9230" s="1">
        <v>237</v>
      </c>
      <c r="J9230" s="1">
        <v>177</v>
      </c>
      <c r="K9230" s="9">
        <v>28</v>
      </c>
    </row>
    <row r="9231" spans="2:11" x14ac:dyDescent="0.2">
      <c r="D9231" s="200"/>
      <c r="E9231" s="4" t="s">
        <v>22</v>
      </c>
      <c r="F9231" s="5"/>
      <c r="G9231" s="6">
        <v>192</v>
      </c>
      <c r="H9231" s="8">
        <v>1</v>
      </c>
      <c r="I9231" s="1">
        <v>118</v>
      </c>
      <c r="J9231" s="1">
        <v>62</v>
      </c>
      <c r="K9231" s="9">
        <v>11</v>
      </c>
    </row>
    <row r="9232" spans="2:11" x14ac:dyDescent="0.2">
      <c r="D9232" s="200"/>
      <c r="E9232" s="4" t="s">
        <v>23</v>
      </c>
      <c r="F9232" s="5"/>
      <c r="G9232" s="6">
        <v>192</v>
      </c>
      <c r="H9232" s="8">
        <v>1</v>
      </c>
      <c r="I9232" s="1">
        <v>114</v>
      </c>
      <c r="J9232" s="1">
        <v>67</v>
      </c>
      <c r="K9232" s="9">
        <v>10</v>
      </c>
    </row>
    <row r="9233" spans="2:11" x14ac:dyDescent="0.2">
      <c r="D9233" s="200"/>
      <c r="E9233" s="4" t="s">
        <v>24</v>
      </c>
      <c r="F9233" s="5"/>
      <c r="G9233" s="6">
        <v>240</v>
      </c>
      <c r="H9233" s="8">
        <v>0</v>
      </c>
      <c r="I9233" s="1">
        <v>131</v>
      </c>
      <c r="J9233" s="1">
        <v>90</v>
      </c>
      <c r="K9233" s="9">
        <v>19</v>
      </c>
    </row>
    <row r="9234" spans="2:11" x14ac:dyDescent="0.2">
      <c r="D9234" s="199" t="s">
        <v>25</v>
      </c>
      <c r="E9234" s="22" t="s">
        <v>26</v>
      </c>
      <c r="F9234" s="21"/>
      <c r="G9234" s="19">
        <v>348</v>
      </c>
      <c r="H9234" s="27">
        <v>1</v>
      </c>
      <c r="I9234" s="3">
        <v>202</v>
      </c>
      <c r="J9234" s="3">
        <v>126</v>
      </c>
      <c r="K9234" s="26">
        <v>19</v>
      </c>
    </row>
    <row r="9235" spans="2:11" x14ac:dyDescent="0.2">
      <c r="D9235" s="200"/>
      <c r="E9235" s="4" t="s">
        <v>27</v>
      </c>
      <c r="F9235" s="5"/>
      <c r="G9235" s="6">
        <v>378</v>
      </c>
      <c r="H9235" s="8">
        <v>2</v>
      </c>
      <c r="I9235" s="1">
        <v>213</v>
      </c>
      <c r="J9235" s="1">
        <v>137</v>
      </c>
      <c r="K9235" s="9">
        <v>26</v>
      </c>
    </row>
    <row r="9236" spans="2:11" x14ac:dyDescent="0.2">
      <c r="D9236" s="200"/>
      <c r="E9236" s="4" t="s">
        <v>28</v>
      </c>
      <c r="F9236" s="5"/>
      <c r="G9236" s="6">
        <v>372</v>
      </c>
      <c r="H9236" s="8">
        <v>3</v>
      </c>
      <c r="I9236" s="1">
        <v>207</v>
      </c>
      <c r="J9236" s="1">
        <v>136</v>
      </c>
      <c r="K9236" s="9">
        <v>26</v>
      </c>
    </row>
    <row r="9237" spans="2:11" x14ac:dyDescent="0.2">
      <c r="D9237" s="200"/>
      <c r="E9237" s="4" t="s">
        <v>29</v>
      </c>
      <c r="F9237" s="5"/>
      <c r="G9237" s="6">
        <v>102</v>
      </c>
      <c r="H9237" s="8">
        <v>0</v>
      </c>
      <c r="I9237" s="1">
        <v>55</v>
      </c>
      <c r="J9237" s="1">
        <v>38</v>
      </c>
      <c r="K9237" s="9">
        <v>9</v>
      </c>
    </row>
    <row r="9238" spans="2:11" x14ac:dyDescent="0.2">
      <c r="D9238" s="199" t="s">
        <v>30</v>
      </c>
      <c r="E9238" s="22" t="s">
        <v>31</v>
      </c>
      <c r="F9238" s="21"/>
      <c r="G9238" s="19">
        <v>592</v>
      </c>
      <c r="H9238" s="27">
        <v>3</v>
      </c>
      <c r="I9238" s="3">
        <v>341</v>
      </c>
      <c r="J9238" s="3">
        <v>207</v>
      </c>
      <c r="K9238" s="26">
        <v>41</v>
      </c>
    </row>
    <row r="9239" spans="2:11" x14ac:dyDescent="0.2">
      <c r="D9239" s="200"/>
      <c r="E9239" s="4" t="s">
        <v>32</v>
      </c>
      <c r="F9239" s="5"/>
      <c r="G9239" s="6">
        <v>608</v>
      </c>
      <c r="H9239" s="8">
        <v>3</v>
      </c>
      <c r="I9239" s="1">
        <v>336</v>
      </c>
      <c r="J9239" s="1">
        <v>230</v>
      </c>
      <c r="K9239" s="9">
        <v>39</v>
      </c>
    </row>
    <row r="9240" spans="2:11" x14ac:dyDescent="0.2">
      <c r="D9240" s="199" t="s">
        <v>33</v>
      </c>
      <c r="E9240" s="22" t="s">
        <v>34</v>
      </c>
      <c r="F9240" s="21"/>
      <c r="G9240" s="19">
        <v>74</v>
      </c>
      <c r="H9240" s="27">
        <v>3</v>
      </c>
      <c r="I9240" s="3">
        <v>56</v>
      </c>
      <c r="J9240" s="3">
        <v>12</v>
      </c>
      <c r="K9240" s="26">
        <v>3</v>
      </c>
    </row>
    <row r="9241" spans="2:11" x14ac:dyDescent="0.2">
      <c r="D9241" s="200"/>
      <c r="E9241" s="4" t="s">
        <v>35</v>
      </c>
      <c r="F9241" s="5"/>
      <c r="G9241" s="6">
        <v>148</v>
      </c>
      <c r="H9241" s="8">
        <v>1</v>
      </c>
      <c r="I9241" s="1">
        <v>95</v>
      </c>
      <c r="J9241" s="1">
        <v>45</v>
      </c>
      <c r="K9241" s="9">
        <v>7</v>
      </c>
    </row>
    <row r="9242" spans="2:11" x14ac:dyDescent="0.2">
      <c r="D9242" s="200"/>
      <c r="E9242" s="4" t="s">
        <v>36</v>
      </c>
      <c r="F9242" s="5"/>
      <c r="G9242" s="6">
        <v>187</v>
      </c>
      <c r="H9242" s="8">
        <v>0</v>
      </c>
      <c r="I9242" s="1">
        <v>118</v>
      </c>
      <c r="J9242" s="1">
        <v>62</v>
      </c>
      <c r="K9242" s="9">
        <v>7</v>
      </c>
    </row>
    <row r="9243" spans="2:11" x14ac:dyDescent="0.2">
      <c r="D9243" s="200"/>
      <c r="E9243" s="4" t="s">
        <v>37</v>
      </c>
      <c r="F9243" s="5"/>
      <c r="G9243" s="6">
        <v>221</v>
      </c>
      <c r="H9243" s="8">
        <v>1</v>
      </c>
      <c r="I9243" s="1">
        <v>133</v>
      </c>
      <c r="J9243" s="1">
        <v>81</v>
      </c>
      <c r="K9243" s="9">
        <v>6</v>
      </c>
    </row>
    <row r="9244" spans="2:11" x14ac:dyDescent="0.2">
      <c r="D9244" s="200"/>
      <c r="E9244" s="4" t="s">
        <v>38</v>
      </c>
      <c r="F9244" s="5"/>
      <c r="G9244" s="6">
        <v>186</v>
      </c>
      <c r="H9244" s="8">
        <v>0</v>
      </c>
      <c r="I9244" s="1">
        <v>89</v>
      </c>
      <c r="J9244" s="1">
        <v>88</v>
      </c>
      <c r="K9244" s="9">
        <v>9</v>
      </c>
    </row>
    <row r="9245" spans="2:11" x14ac:dyDescent="0.2">
      <c r="D9245" s="200"/>
      <c r="E9245" s="4" t="s">
        <v>39</v>
      </c>
      <c r="F9245" s="5"/>
      <c r="G9245" s="6">
        <v>223</v>
      </c>
      <c r="H9245" s="8">
        <v>1</v>
      </c>
      <c r="I9245" s="1">
        <v>108</v>
      </c>
      <c r="J9245" s="1">
        <v>92</v>
      </c>
      <c r="K9245" s="9">
        <v>22</v>
      </c>
    </row>
    <row r="9246" spans="2:11" x14ac:dyDescent="0.2">
      <c r="D9246" s="201"/>
      <c r="E9246" s="57" t="s">
        <v>40</v>
      </c>
      <c r="F9246" s="59"/>
      <c r="G9246" s="55">
        <v>161</v>
      </c>
      <c r="H9246" s="77">
        <v>0</v>
      </c>
      <c r="I9246" s="32">
        <v>78</v>
      </c>
      <c r="J9246" s="32">
        <v>57</v>
      </c>
      <c r="K9246" s="80">
        <v>26</v>
      </c>
    </row>
    <row r="9248" spans="2:11" x14ac:dyDescent="0.2">
      <c r="B9248" s="40" t="str">
        <f xml:space="preserve"> HYPERLINK("#'目次'!B388", "[382]")</f>
        <v>[382]</v>
      </c>
      <c r="C9248" s="23" t="s">
        <v>520</v>
      </c>
    </row>
    <row r="9251" spans="3:11" x14ac:dyDescent="0.2">
      <c r="C9251" s="23" t="s">
        <v>48</v>
      </c>
    </row>
    <row r="9252" spans="3:11" x14ac:dyDescent="0.2">
      <c r="D9252" s="195"/>
      <c r="E9252" s="196"/>
      <c r="F9252" s="196"/>
      <c r="G9252" s="37" t="s">
        <v>15</v>
      </c>
      <c r="H9252" s="33" t="s">
        <v>512</v>
      </c>
      <c r="I9252" s="13" t="s">
        <v>513</v>
      </c>
      <c r="J9252" s="13" t="s">
        <v>514</v>
      </c>
      <c r="K9252" s="38" t="s">
        <v>18</v>
      </c>
    </row>
    <row r="9253" spans="3:11" x14ac:dyDescent="0.2">
      <c r="D9253" s="197"/>
      <c r="E9253" s="198"/>
      <c r="F9253" s="198"/>
      <c r="G9253" s="35"/>
      <c r="H9253" s="39"/>
      <c r="I9253" s="14"/>
      <c r="J9253" s="14"/>
      <c r="K9253" s="34"/>
    </row>
    <row r="9254" spans="3:11" x14ac:dyDescent="0.2">
      <c r="D9254" s="56"/>
      <c r="E9254" s="58" t="s">
        <v>15</v>
      </c>
      <c r="F9254" s="46"/>
      <c r="G9254" s="36">
        <v>1200</v>
      </c>
      <c r="H9254" s="17">
        <v>6</v>
      </c>
      <c r="I9254" s="17">
        <v>677</v>
      </c>
      <c r="J9254" s="17">
        <v>437</v>
      </c>
      <c r="K9254" s="47">
        <v>80</v>
      </c>
    </row>
    <row r="9255" spans="3:11" x14ac:dyDescent="0.2">
      <c r="D9255" s="199" t="s">
        <v>49</v>
      </c>
      <c r="E9255" s="22" t="s">
        <v>50</v>
      </c>
      <c r="F9255" s="21"/>
      <c r="G9255" s="19">
        <v>15</v>
      </c>
      <c r="H9255" s="27">
        <v>0</v>
      </c>
      <c r="I9255" s="3">
        <v>7</v>
      </c>
      <c r="J9255" s="3">
        <v>7</v>
      </c>
      <c r="K9255" s="26">
        <v>1</v>
      </c>
    </row>
    <row r="9256" spans="3:11" x14ac:dyDescent="0.2">
      <c r="D9256" s="200"/>
      <c r="E9256" s="4" t="s">
        <v>51</v>
      </c>
      <c r="F9256" s="5"/>
      <c r="G9256" s="6">
        <v>142</v>
      </c>
      <c r="H9256" s="8">
        <v>1</v>
      </c>
      <c r="I9256" s="1">
        <v>74</v>
      </c>
      <c r="J9256" s="1">
        <v>59</v>
      </c>
      <c r="K9256" s="9">
        <v>8</v>
      </c>
    </row>
    <row r="9257" spans="3:11" x14ac:dyDescent="0.2">
      <c r="D9257" s="200"/>
      <c r="E9257" s="4" t="s">
        <v>52</v>
      </c>
      <c r="F9257" s="5"/>
      <c r="G9257" s="6">
        <v>26</v>
      </c>
      <c r="H9257" s="8">
        <v>0</v>
      </c>
      <c r="I9257" s="1">
        <v>13</v>
      </c>
      <c r="J9257" s="1">
        <v>12</v>
      </c>
      <c r="K9257" s="9">
        <v>1</v>
      </c>
    </row>
    <row r="9258" spans="3:11" x14ac:dyDescent="0.2">
      <c r="D9258" s="200"/>
      <c r="E9258" s="4" t="s">
        <v>53</v>
      </c>
      <c r="F9258" s="5"/>
      <c r="G9258" s="6">
        <v>41</v>
      </c>
      <c r="H9258" s="8">
        <v>0</v>
      </c>
      <c r="I9258" s="1">
        <v>23</v>
      </c>
      <c r="J9258" s="1">
        <v>18</v>
      </c>
      <c r="K9258" s="9">
        <v>0</v>
      </c>
    </row>
    <row r="9259" spans="3:11" x14ac:dyDescent="0.2">
      <c r="D9259" s="200"/>
      <c r="E9259" s="4" t="s">
        <v>54</v>
      </c>
      <c r="F9259" s="5"/>
      <c r="G9259" s="6">
        <v>226</v>
      </c>
      <c r="H9259" s="8">
        <v>0</v>
      </c>
      <c r="I9259" s="1">
        <v>135</v>
      </c>
      <c r="J9259" s="1">
        <v>81</v>
      </c>
      <c r="K9259" s="9">
        <v>10</v>
      </c>
    </row>
    <row r="9260" spans="3:11" x14ac:dyDescent="0.2">
      <c r="D9260" s="200"/>
      <c r="E9260" s="4" t="s">
        <v>55</v>
      </c>
      <c r="F9260" s="5"/>
      <c r="G9260" s="6">
        <v>125</v>
      </c>
      <c r="H9260" s="8">
        <v>0</v>
      </c>
      <c r="I9260" s="1">
        <v>69</v>
      </c>
      <c r="J9260" s="1">
        <v>49</v>
      </c>
      <c r="K9260" s="9">
        <v>7</v>
      </c>
    </row>
    <row r="9261" spans="3:11" x14ac:dyDescent="0.2">
      <c r="D9261" s="200"/>
      <c r="E9261" s="4" t="s">
        <v>56</v>
      </c>
      <c r="F9261" s="5"/>
      <c r="G9261" s="6">
        <v>190</v>
      </c>
      <c r="H9261" s="8">
        <v>1</v>
      </c>
      <c r="I9261" s="1">
        <v>105</v>
      </c>
      <c r="J9261" s="1">
        <v>74</v>
      </c>
      <c r="K9261" s="9">
        <v>10</v>
      </c>
    </row>
    <row r="9262" spans="3:11" x14ac:dyDescent="0.2">
      <c r="D9262" s="200"/>
      <c r="E9262" s="4" t="s">
        <v>57</v>
      </c>
      <c r="F9262" s="5"/>
      <c r="G9262" s="6">
        <v>185</v>
      </c>
      <c r="H9262" s="8">
        <v>0</v>
      </c>
      <c r="I9262" s="1">
        <v>102</v>
      </c>
      <c r="J9262" s="1">
        <v>72</v>
      </c>
      <c r="K9262" s="9">
        <v>11</v>
      </c>
    </row>
    <row r="9263" spans="3:11" x14ac:dyDescent="0.2">
      <c r="D9263" s="200"/>
      <c r="E9263" s="4" t="s">
        <v>58</v>
      </c>
      <c r="F9263" s="5"/>
      <c r="G9263" s="6">
        <v>113</v>
      </c>
      <c r="H9263" s="8">
        <v>4</v>
      </c>
      <c r="I9263" s="1">
        <v>87</v>
      </c>
      <c r="J9263" s="1">
        <v>16</v>
      </c>
      <c r="K9263" s="9">
        <v>6</v>
      </c>
    </row>
    <row r="9264" spans="3:11" x14ac:dyDescent="0.2">
      <c r="D9264" s="200"/>
      <c r="E9264" s="4" t="s">
        <v>59</v>
      </c>
      <c r="F9264" s="5"/>
      <c r="G9264" s="6">
        <v>136</v>
      </c>
      <c r="H9264" s="8">
        <v>0</v>
      </c>
      <c r="I9264" s="1">
        <v>62</v>
      </c>
      <c r="J9264" s="1">
        <v>48</v>
      </c>
      <c r="K9264" s="9">
        <v>26</v>
      </c>
    </row>
    <row r="9265" spans="2:11" x14ac:dyDescent="0.2">
      <c r="D9265" s="199" t="s">
        <v>60</v>
      </c>
      <c r="E9265" s="22" t="s">
        <v>61</v>
      </c>
      <c r="F9265" s="21"/>
      <c r="G9265" s="19">
        <v>205</v>
      </c>
      <c r="H9265" s="27">
        <v>1</v>
      </c>
      <c r="I9265" s="3">
        <v>103</v>
      </c>
      <c r="J9265" s="3">
        <v>82</v>
      </c>
      <c r="K9265" s="26">
        <v>19</v>
      </c>
    </row>
    <row r="9266" spans="2:11" x14ac:dyDescent="0.2">
      <c r="D9266" s="200"/>
      <c r="E9266" s="4" t="s">
        <v>62</v>
      </c>
      <c r="F9266" s="5"/>
      <c r="G9266" s="6">
        <v>160</v>
      </c>
      <c r="H9266" s="8">
        <v>1</v>
      </c>
      <c r="I9266" s="1">
        <v>94</v>
      </c>
      <c r="J9266" s="1">
        <v>54</v>
      </c>
      <c r="K9266" s="9">
        <v>11</v>
      </c>
    </row>
    <row r="9267" spans="2:11" x14ac:dyDescent="0.2">
      <c r="D9267" s="200"/>
      <c r="E9267" s="4" t="s">
        <v>63</v>
      </c>
      <c r="F9267" s="5"/>
      <c r="G9267" s="6">
        <v>121</v>
      </c>
      <c r="H9267" s="8">
        <v>0</v>
      </c>
      <c r="I9267" s="1">
        <v>66</v>
      </c>
      <c r="J9267" s="1">
        <v>47</v>
      </c>
      <c r="K9267" s="9">
        <v>8</v>
      </c>
    </row>
    <row r="9268" spans="2:11" x14ac:dyDescent="0.2">
      <c r="D9268" s="200"/>
      <c r="E9268" s="4" t="s">
        <v>64</v>
      </c>
      <c r="F9268" s="5"/>
      <c r="G9268" s="6">
        <v>124</v>
      </c>
      <c r="H9268" s="8">
        <v>0</v>
      </c>
      <c r="I9268" s="1">
        <v>60</v>
      </c>
      <c r="J9268" s="1">
        <v>59</v>
      </c>
      <c r="K9268" s="9">
        <v>5</v>
      </c>
    </row>
    <row r="9269" spans="2:11" x14ac:dyDescent="0.2">
      <c r="D9269" s="200"/>
      <c r="E9269" s="4" t="s">
        <v>65</v>
      </c>
      <c r="F9269" s="5"/>
      <c r="G9269" s="6">
        <v>109</v>
      </c>
      <c r="H9269" s="8">
        <v>1</v>
      </c>
      <c r="I9269" s="1">
        <v>66</v>
      </c>
      <c r="J9269" s="1">
        <v>38</v>
      </c>
      <c r="K9269" s="9">
        <v>4</v>
      </c>
    </row>
    <row r="9270" spans="2:11" x14ac:dyDescent="0.2">
      <c r="D9270" s="200"/>
      <c r="E9270" s="4" t="s">
        <v>66</v>
      </c>
      <c r="F9270" s="5"/>
      <c r="G9270" s="6">
        <v>104</v>
      </c>
      <c r="H9270" s="8">
        <v>1</v>
      </c>
      <c r="I9270" s="1">
        <v>64</v>
      </c>
      <c r="J9270" s="1">
        <v>37</v>
      </c>
      <c r="K9270" s="9">
        <v>2</v>
      </c>
    </row>
    <row r="9271" spans="2:11" x14ac:dyDescent="0.2">
      <c r="D9271" s="200"/>
      <c r="E9271" s="4" t="s">
        <v>67</v>
      </c>
      <c r="F9271" s="5"/>
      <c r="G9271" s="6">
        <v>139</v>
      </c>
      <c r="H9271" s="8">
        <v>1</v>
      </c>
      <c r="I9271" s="1">
        <v>78</v>
      </c>
      <c r="J9271" s="1">
        <v>56</v>
      </c>
      <c r="K9271" s="9">
        <v>4</v>
      </c>
    </row>
    <row r="9272" spans="2:11" x14ac:dyDescent="0.2">
      <c r="D9272" s="200"/>
      <c r="E9272" s="4" t="s">
        <v>68</v>
      </c>
      <c r="F9272" s="5"/>
      <c r="G9272" s="6">
        <v>48</v>
      </c>
      <c r="H9272" s="8">
        <v>1</v>
      </c>
      <c r="I9272" s="1">
        <v>23</v>
      </c>
      <c r="J9272" s="1">
        <v>22</v>
      </c>
      <c r="K9272" s="9">
        <v>2</v>
      </c>
    </row>
    <row r="9273" spans="2:11" x14ac:dyDescent="0.2">
      <c r="D9273" s="200"/>
      <c r="E9273" s="4" t="s">
        <v>69</v>
      </c>
      <c r="F9273" s="5"/>
      <c r="G9273" s="6">
        <v>37</v>
      </c>
      <c r="H9273" s="8">
        <v>0</v>
      </c>
      <c r="I9273" s="1">
        <v>28</v>
      </c>
      <c r="J9273" s="1">
        <v>8</v>
      </c>
      <c r="K9273" s="9">
        <v>1</v>
      </c>
    </row>
    <row r="9274" spans="2:11" x14ac:dyDescent="0.2">
      <c r="D9274" s="93" t="s">
        <v>70</v>
      </c>
      <c r="E9274" s="89" t="s">
        <v>18</v>
      </c>
      <c r="F9274" s="92"/>
      <c r="G9274" s="94">
        <v>0</v>
      </c>
      <c r="H9274" s="122">
        <v>0</v>
      </c>
      <c r="I9274" s="63">
        <v>0</v>
      </c>
      <c r="J9274" s="63">
        <v>0</v>
      </c>
      <c r="K9274" s="121">
        <v>0</v>
      </c>
    </row>
    <row r="9276" spans="2:11" x14ac:dyDescent="0.2">
      <c r="B9276" s="40" t="str">
        <f xml:space="preserve"> HYPERLINK("#'目次'!B389", "[383]")</f>
        <v>[383]</v>
      </c>
      <c r="C9276" s="23" t="s">
        <v>520</v>
      </c>
    </row>
    <row r="9279" spans="2:11" x14ac:dyDescent="0.2">
      <c r="C9279" s="23" t="s">
        <v>73</v>
      </c>
    </row>
    <row r="9280" spans="2:11" x14ac:dyDescent="0.2">
      <c r="D9280" s="195"/>
      <c r="E9280" s="196"/>
      <c r="F9280" s="196"/>
      <c r="G9280" s="37" t="s">
        <v>15</v>
      </c>
      <c r="H9280" s="33" t="s">
        <v>512</v>
      </c>
      <c r="I9280" s="13" t="s">
        <v>513</v>
      </c>
      <c r="J9280" s="13" t="s">
        <v>514</v>
      </c>
      <c r="K9280" s="38" t="s">
        <v>18</v>
      </c>
    </row>
    <row r="9281" spans="4:11" x14ac:dyDescent="0.2">
      <c r="D9281" s="197"/>
      <c r="E9281" s="198"/>
      <c r="F9281" s="198"/>
      <c r="G9281" s="35"/>
      <c r="H9281" s="39"/>
      <c r="I9281" s="14"/>
      <c r="J9281" s="14"/>
      <c r="K9281" s="34"/>
    </row>
    <row r="9282" spans="4:11" x14ac:dyDescent="0.2">
      <c r="D9282" s="56"/>
      <c r="E9282" s="58" t="s">
        <v>15</v>
      </c>
      <c r="F9282" s="46"/>
      <c r="G9282" s="36">
        <v>1200</v>
      </c>
      <c r="H9282" s="17">
        <v>6</v>
      </c>
      <c r="I9282" s="17">
        <v>677</v>
      </c>
      <c r="J9282" s="17">
        <v>437</v>
      </c>
      <c r="K9282" s="47">
        <v>80</v>
      </c>
    </row>
    <row r="9283" spans="4:11" x14ac:dyDescent="0.2">
      <c r="D9283" s="199" t="s">
        <v>74</v>
      </c>
      <c r="E9283" s="22" t="s">
        <v>75</v>
      </c>
      <c r="F9283" s="21"/>
      <c r="G9283" s="19">
        <v>592</v>
      </c>
      <c r="H9283" s="27">
        <v>3</v>
      </c>
      <c r="I9283" s="3">
        <v>341</v>
      </c>
      <c r="J9283" s="3">
        <v>207</v>
      </c>
      <c r="K9283" s="26">
        <v>41</v>
      </c>
    </row>
    <row r="9284" spans="4:11" x14ac:dyDescent="0.2">
      <c r="D9284" s="200"/>
      <c r="E9284" s="4" t="s">
        <v>34</v>
      </c>
      <c r="F9284" s="5"/>
      <c r="G9284" s="6">
        <v>37</v>
      </c>
      <c r="H9284" s="8">
        <v>2</v>
      </c>
      <c r="I9284" s="1">
        <v>27</v>
      </c>
      <c r="J9284" s="1">
        <v>5</v>
      </c>
      <c r="K9284" s="9">
        <v>3</v>
      </c>
    </row>
    <row r="9285" spans="4:11" x14ac:dyDescent="0.2">
      <c r="D9285" s="200"/>
      <c r="E9285" s="4" t="s">
        <v>35</v>
      </c>
      <c r="F9285" s="5"/>
      <c r="G9285" s="6">
        <v>75</v>
      </c>
      <c r="H9285" s="8">
        <v>1</v>
      </c>
      <c r="I9285" s="1">
        <v>57</v>
      </c>
      <c r="J9285" s="1">
        <v>15</v>
      </c>
      <c r="K9285" s="9">
        <v>2</v>
      </c>
    </row>
    <row r="9286" spans="4:11" x14ac:dyDescent="0.2">
      <c r="D9286" s="200"/>
      <c r="E9286" s="4" t="s">
        <v>36</v>
      </c>
      <c r="F9286" s="5"/>
      <c r="G9286" s="6">
        <v>95</v>
      </c>
      <c r="H9286" s="8">
        <v>0</v>
      </c>
      <c r="I9286" s="1">
        <v>63</v>
      </c>
      <c r="J9286" s="1">
        <v>26</v>
      </c>
      <c r="K9286" s="9">
        <v>6</v>
      </c>
    </row>
    <row r="9287" spans="4:11" x14ac:dyDescent="0.2">
      <c r="D9287" s="200"/>
      <c r="E9287" s="4" t="s">
        <v>37</v>
      </c>
      <c r="F9287" s="5"/>
      <c r="G9287" s="6">
        <v>111</v>
      </c>
      <c r="H9287" s="8">
        <v>0</v>
      </c>
      <c r="I9287" s="1">
        <v>64</v>
      </c>
      <c r="J9287" s="1">
        <v>44</v>
      </c>
      <c r="K9287" s="9">
        <v>3</v>
      </c>
    </row>
    <row r="9288" spans="4:11" x14ac:dyDescent="0.2">
      <c r="D9288" s="200"/>
      <c r="E9288" s="4" t="s">
        <v>38</v>
      </c>
      <c r="F9288" s="5"/>
      <c r="G9288" s="6">
        <v>93</v>
      </c>
      <c r="H9288" s="8">
        <v>0</v>
      </c>
      <c r="I9288" s="1">
        <v>36</v>
      </c>
      <c r="J9288" s="1">
        <v>52</v>
      </c>
      <c r="K9288" s="9">
        <v>5</v>
      </c>
    </row>
    <row r="9289" spans="4:11" x14ac:dyDescent="0.2">
      <c r="D9289" s="200"/>
      <c r="E9289" s="4" t="s">
        <v>39</v>
      </c>
      <c r="F9289" s="5"/>
      <c r="G9289" s="6">
        <v>109</v>
      </c>
      <c r="H9289" s="8">
        <v>0</v>
      </c>
      <c r="I9289" s="1">
        <v>56</v>
      </c>
      <c r="J9289" s="1">
        <v>44</v>
      </c>
      <c r="K9289" s="9">
        <v>9</v>
      </c>
    </row>
    <row r="9290" spans="4:11" x14ac:dyDescent="0.2">
      <c r="D9290" s="200"/>
      <c r="E9290" s="4" t="s">
        <v>40</v>
      </c>
      <c r="F9290" s="5"/>
      <c r="G9290" s="6">
        <v>72</v>
      </c>
      <c r="H9290" s="8">
        <v>0</v>
      </c>
      <c r="I9290" s="1">
        <v>38</v>
      </c>
      <c r="J9290" s="1">
        <v>21</v>
      </c>
      <c r="K9290" s="9">
        <v>13</v>
      </c>
    </row>
    <row r="9291" spans="4:11" x14ac:dyDescent="0.2">
      <c r="D9291" s="199" t="s">
        <v>76</v>
      </c>
      <c r="E9291" s="22" t="s">
        <v>77</v>
      </c>
      <c r="F9291" s="21"/>
      <c r="G9291" s="19">
        <v>608</v>
      </c>
      <c r="H9291" s="27">
        <v>3</v>
      </c>
      <c r="I9291" s="3">
        <v>336</v>
      </c>
      <c r="J9291" s="3">
        <v>230</v>
      </c>
      <c r="K9291" s="26">
        <v>39</v>
      </c>
    </row>
    <row r="9292" spans="4:11" x14ac:dyDescent="0.2">
      <c r="D9292" s="200"/>
      <c r="E9292" s="4" t="s">
        <v>34</v>
      </c>
      <c r="F9292" s="5"/>
      <c r="G9292" s="6">
        <v>37</v>
      </c>
      <c r="H9292" s="8">
        <v>1</v>
      </c>
      <c r="I9292" s="1">
        <v>29</v>
      </c>
      <c r="J9292" s="1">
        <v>7</v>
      </c>
      <c r="K9292" s="9">
        <v>0</v>
      </c>
    </row>
    <row r="9293" spans="4:11" x14ac:dyDescent="0.2">
      <c r="D9293" s="200"/>
      <c r="E9293" s="4" t="s">
        <v>35</v>
      </c>
      <c r="F9293" s="5"/>
      <c r="G9293" s="6">
        <v>73</v>
      </c>
      <c r="H9293" s="8">
        <v>0</v>
      </c>
      <c r="I9293" s="1">
        <v>38</v>
      </c>
      <c r="J9293" s="1">
        <v>30</v>
      </c>
      <c r="K9293" s="9">
        <v>5</v>
      </c>
    </row>
    <row r="9294" spans="4:11" x14ac:dyDescent="0.2">
      <c r="D9294" s="200"/>
      <c r="E9294" s="4" t="s">
        <v>36</v>
      </c>
      <c r="F9294" s="5"/>
      <c r="G9294" s="6">
        <v>92</v>
      </c>
      <c r="H9294" s="8">
        <v>0</v>
      </c>
      <c r="I9294" s="1">
        <v>55</v>
      </c>
      <c r="J9294" s="1">
        <v>36</v>
      </c>
      <c r="K9294" s="9">
        <v>1</v>
      </c>
    </row>
    <row r="9295" spans="4:11" x14ac:dyDescent="0.2">
      <c r="D9295" s="200"/>
      <c r="E9295" s="4" t="s">
        <v>37</v>
      </c>
      <c r="F9295" s="5"/>
      <c r="G9295" s="6">
        <v>110</v>
      </c>
      <c r="H9295" s="8">
        <v>1</v>
      </c>
      <c r="I9295" s="1">
        <v>69</v>
      </c>
      <c r="J9295" s="1">
        <v>37</v>
      </c>
      <c r="K9295" s="9">
        <v>3</v>
      </c>
    </row>
    <row r="9296" spans="4:11" x14ac:dyDescent="0.2">
      <c r="D9296" s="200"/>
      <c r="E9296" s="4" t="s">
        <v>38</v>
      </c>
      <c r="F9296" s="5"/>
      <c r="G9296" s="6">
        <v>93</v>
      </c>
      <c r="H9296" s="8">
        <v>0</v>
      </c>
      <c r="I9296" s="1">
        <v>53</v>
      </c>
      <c r="J9296" s="1">
        <v>36</v>
      </c>
      <c r="K9296" s="9">
        <v>4</v>
      </c>
    </row>
    <row r="9297" spans="2:11" x14ac:dyDescent="0.2">
      <c r="D9297" s="200"/>
      <c r="E9297" s="4" t="s">
        <v>39</v>
      </c>
      <c r="F9297" s="5"/>
      <c r="G9297" s="6">
        <v>114</v>
      </c>
      <c r="H9297" s="8">
        <v>1</v>
      </c>
      <c r="I9297" s="1">
        <v>52</v>
      </c>
      <c r="J9297" s="1">
        <v>48</v>
      </c>
      <c r="K9297" s="9">
        <v>13</v>
      </c>
    </row>
    <row r="9298" spans="2:11" x14ac:dyDescent="0.2">
      <c r="D9298" s="201"/>
      <c r="E9298" s="57" t="s">
        <v>40</v>
      </c>
      <c r="F9298" s="59"/>
      <c r="G9298" s="55">
        <v>89</v>
      </c>
      <c r="H9298" s="77">
        <v>0</v>
      </c>
      <c r="I9298" s="32">
        <v>40</v>
      </c>
      <c r="J9298" s="32">
        <v>36</v>
      </c>
      <c r="K9298" s="80">
        <v>13</v>
      </c>
    </row>
    <row r="9300" spans="2:11" x14ac:dyDescent="0.2">
      <c r="B9300" s="40" t="str">
        <f xml:space="preserve"> HYPERLINK("#'目次'!B390", "[384]")</f>
        <v>[384]</v>
      </c>
      <c r="C9300" s="23" t="s">
        <v>520</v>
      </c>
    </row>
    <row r="9303" spans="2:11" x14ac:dyDescent="0.2">
      <c r="C9303" s="23" t="s">
        <v>80</v>
      </c>
    </row>
    <row r="9304" spans="2:11" x14ac:dyDescent="0.2">
      <c r="E9304" s="195"/>
      <c r="F9304" s="196"/>
      <c r="G9304" s="37" t="s">
        <v>15</v>
      </c>
      <c r="H9304" s="33" t="s">
        <v>512</v>
      </c>
      <c r="I9304" s="13" t="s">
        <v>513</v>
      </c>
      <c r="J9304" s="13" t="s">
        <v>514</v>
      </c>
      <c r="K9304" s="38" t="s">
        <v>18</v>
      </c>
    </row>
    <row r="9305" spans="2:11" x14ac:dyDescent="0.2">
      <c r="E9305" s="197"/>
      <c r="F9305" s="198"/>
      <c r="G9305" s="35"/>
      <c r="H9305" s="39"/>
      <c r="I9305" s="14"/>
      <c r="J9305" s="14"/>
      <c r="K9305" s="34"/>
    </row>
    <row r="9306" spans="2:11" x14ac:dyDescent="0.2">
      <c r="E9306" s="91" t="s">
        <v>15</v>
      </c>
      <c r="F9306" s="46"/>
      <c r="G9306" s="36">
        <v>1200</v>
      </c>
      <c r="H9306" s="17">
        <v>6</v>
      </c>
      <c r="I9306" s="17">
        <v>677</v>
      </c>
      <c r="J9306" s="17">
        <v>437</v>
      </c>
      <c r="K9306" s="47">
        <v>80</v>
      </c>
    </row>
    <row r="9307" spans="2:11" x14ac:dyDescent="0.2">
      <c r="E9307" s="4" t="s">
        <v>81</v>
      </c>
      <c r="F9307" s="5"/>
      <c r="G9307" s="19">
        <v>48</v>
      </c>
      <c r="H9307" s="27">
        <v>0</v>
      </c>
      <c r="I9307" s="3">
        <v>29</v>
      </c>
      <c r="J9307" s="3">
        <v>15</v>
      </c>
      <c r="K9307" s="26">
        <v>4</v>
      </c>
    </row>
    <row r="9308" spans="2:11" x14ac:dyDescent="0.2">
      <c r="E9308" s="4" t="s">
        <v>82</v>
      </c>
      <c r="F9308" s="5"/>
      <c r="G9308" s="6">
        <v>84</v>
      </c>
      <c r="H9308" s="8">
        <v>2</v>
      </c>
      <c r="I9308" s="1">
        <v>48</v>
      </c>
      <c r="J9308" s="1">
        <v>26</v>
      </c>
      <c r="K9308" s="9">
        <v>8</v>
      </c>
    </row>
    <row r="9309" spans="2:11" x14ac:dyDescent="0.2">
      <c r="E9309" s="4" t="s">
        <v>83</v>
      </c>
      <c r="F9309" s="5"/>
      <c r="G9309" s="6">
        <v>462</v>
      </c>
      <c r="H9309" s="8">
        <v>2</v>
      </c>
      <c r="I9309" s="1">
        <v>246</v>
      </c>
      <c r="J9309" s="1">
        <v>185</v>
      </c>
      <c r="K9309" s="9">
        <v>29</v>
      </c>
    </row>
    <row r="9310" spans="2:11" x14ac:dyDescent="0.2">
      <c r="E9310" s="4" t="s">
        <v>84</v>
      </c>
      <c r="F9310" s="5"/>
      <c r="G9310" s="6">
        <v>30</v>
      </c>
      <c r="H9310" s="8">
        <v>0</v>
      </c>
      <c r="I9310" s="1">
        <v>17</v>
      </c>
      <c r="J9310" s="1">
        <v>11</v>
      </c>
      <c r="K9310" s="9">
        <v>2</v>
      </c>
    </row>
    <row r="9311" spans="2:11" x14ac:dyDescent="0.2">
      <c r="E9311" s="4" t="s">
        <v>85</v>
      </c>
      <c r="F9311" s="5"/>
      <c r="G9311" s="6">
        <v>144</v>
      </c>
      <c r="H9311" s="8">
        <v>1</v>
      </c>
      <c r="I9311" s="1">
        <v>92</v>
      </c>
      <c r="J9311" s="1">
        <v>43</v>
      </c>
      <c r="K9311" s="9">
        <v>8</v>
      </c>
    </row>
    <row r="9312" spans="2:11" x14ac:dyDescent="0.2">
      <c r="E9312" s="4" t="s">
        <v>86</v>
      </c>
      <c r="F9312" s="5"/>
      <c r="G9312" s="6">
        <v>192</v>
      </c>
      <c r="H9312" s="8">
        <v>1</v>
      </c>
      <c r="I9312" s="1">
        <v>114</v>
      </c>
      <c r="J9312" s="1">
        <v>67</v>
      </c>
      <c r="K9312" s="9">
        <v>10</v>
      </c>
    </row>
    <row r="9313" spans="2:11" x14ac:dyDescent="0.2">
      <c r="E9313" s="4" t="s">
        <v>87</v>
      </c>
      <c r="F9313" s="5"/>
      <c r="G9313" s="6">
        <v>72</v>
      </c>
      <c r="H9313" s="8">
        <v>0</v>
      </c>
      <c r="I9313" s="1">
        <v>43</v>
      </c>
      <c r="J9313" s="1">
        <v>25</v>
      </c>
      <c r="K9313" s="9">
        <v>4</v>
      </c>
    </row>
    <row r="9314" spans="2:11" x14ac:dyDescent="0.2">
      <c r="E9314" s="4" t="s">
        <v>88</v>
      </c>
      <c r="F9314" s="5"/>
      <c r="G9314" s="6">
        <v>36</v>
      </c>
      <c r="H9314" s="8">
        <v>0</v>
      </c>
      <c r="I9314" s="1">
        <v>22</v>
      </c>
      <c r="J9314" s="1">
        <v>10</v>
      </c>
      <c r="K9314" s="9">
        <v>4</v>
      </c>
    </row>
    <row r="9315" spans="2:11" x14ac:dyDescent="0.2">
      <c r="E9315" s="4" t="s">
        <v>89</v>
      </c>
      <c r="F9315" s="5"/>
      <c r="G9315" s="6">
        <v>66</v>
      </c>
      <c r="H9315" s="8">
        <v>0</v>
      </c>
      <c r="I9315" s="1">
        <v>32</v>
      </c>
      <c r="J9315" s="1">
        <v>27</v>
      </c>
      <c r="K9315" s="9">
        <v>7</v>
      </c>
    </row>
    <row r="9316" spans="2:11" x14ac:dyDescent="0.2">
      <c r="E9316" s="4" t="s">
        <v>90</v>
      </c>
      <c r="F9316" s="5"/>
      <c r="G9316" s="6">
        <v>54</v>
      </c>
      <c r="H9316" s="8">
        <v>0</v>
      </c>
      <c r="I9316" s="1">
        <v>27</v>
      </c>
      <c r="J9316" s="1">
        <v>25</v>
      </c>
      <c r="K9316" s="9">
        <v>2</v>
      </c>
    </row>
    <row r="9317" spans="2:11" x14ac:dyDescent="0.2">
      <c r="E9317" s="57" t="s">
        <v>91</v>
      </c>
      <c r="F9317" s="59"/>
      <c r="G9317" s="55">
        <v>12</v>
      </c>
      <c r="H9317" s="77">
        <v>0</v>
      </c>
      <c r="I9317" s="32">
        <v>7</v>
      </c>
      <c r="J9317" s="32">
        <v>3</v>
      </c>
      <c r="K9317" s="80">
        <v>2</v>
      </c>
    </row>
    <row r="9319" spans="2:11" x14ac:dyDescent="0.2">
      <c r="B9319" s="40" t="str">
        <f xml:space="preserve"> HYPERLINK("#'目次'!B391", "[385]")</f>
        <v>[385]</v>
      </c>
      <c r="C9319" s="23" t="s">
        <v>523</v>
      </c>
    </row>
    <row r="9322" spans="2:11" x14ac:dyDescent="0.2">
      <c r="C9322" s="23" t="s">
        <v>14</v>
      </c>
    </row>
    <row r="9323" spans="2:11" x14ac:dyDescent="0.2">
      <c r="D9323" s="195"/>
      <c r="E9323" s="196"/>
      <c r="F9323" s="196"/>
      <c r="G9323" s="37" t="s">
        <v>15</v>
      </c>
      <c r="H9323" s="33" t="s">
        <v>512</v>
      </c>
      <c r="I9323" s="13" t="s">
        <v>513</v>
      </c>
      <c r="J9323" s="13" t="s">
        <v>514</v>
      </c>
      <c r="K9323" s="38" t="s">
        <v>18</v>
      </c>
    </row>
    <row r="9324" spans="2:11" x14ac:dyDescent="0.2">
      <c r="D9324" s="197"/>
      <c r="E9324" s="198"/>
      <c r="F9324" s="198"/>
      <c r="G9324" s="35"/>
      <c r="H9324" s="39"/>
      <c r="I9324" s="14"/>
      <c r="J9324" s="14"/>
      <c r="K9324" s="34"/>
    </row>
    <row r="9325" spans="2:11" x14ac:dyDescent="0.2">
      <c r="D9325" s="56"/>
      <c r="E9325" s="58" t="s">
        <v>15</v>
      </c>
      <c r="F9325" s="46"/>
      <c r="G9325" s="36">
        <v>1200</v>
      </c>
      <c r="H9325" s="17">
        <v>101</v>
      </c>
      <c r="I9325" s="17">
        <v>825</v>
      </c>
      <c r="J9325" s="17">
        <v>234</v>
      </c>
      <c r="K9325" s="47">
        <v>40</v>
      </c>
    </row>
    <row r="9326" spans="2:11" x14ac:dyDescent="0.2">
      <c r="D9326" s="199" t="s">
        <v>19</v>
      </c>
      <c r="E9326" s="22" t="s">
        <v>20</v>
      </c>
      <c r="F9326" s="21"/>
      <c r="G9326" s="19">
        <v>132</v>
      </c>
      <c r="H9326" s="27">
        <v>9</v>
      </c>
      <c r="I9326" s="3">
        <v>95</v>
      </c>
      <c r="J9326" s="3">
        <v>18</v>
      </c>
      <c r="K9326" s="26">
        <v>10</v>
      </c>
    </row>
    <row r="9327" spans="2:11" x14ac:dyDescent="0.2">
      <c r="D9327" s="200"/>
      <c r="E9327" s="4" t="s">
        <v>21</v>
      </c>
      <c r="F9327" s="5"/>
      <c r="G9327" s="6">
        <v>444</v>
      </c>
      <c r="H9327" s="8">
        <v>39</v>
      </c>
      <c r="I9327" s="1">
        <v>306</v>
      </c>
      <c r="J9327" s="1">
        <v>87</v>
      </c>
      <c r="K9327" s="9">
        <v>12</v>
      </c>
    </row>
    <row r="9328" spans="2:11" x14ac:dyDescent="0.2">
      <c r="D9328" s="200"/>
      <c r="E9328" s="4" t="s">
        <v>22</v>
      </c>
      <c r="F9328" s="5"/>
      <c r="G9328" s="6">
        <v>192</v>
      </c>
      <c r="H9328" s="8">
        <v>16</v>
      </c>
      <c r="I9328" s="1">
        <v>130</v>
      </c>
      <c r="J9328" s="1">
        <v>42</v>
      </c>
      <c r="K9328" s="9">
        <v>4</v>
      </c>
    </row>
    <row r="9329" spans="4:11" x14ac:dyDescent="0.2">
      <c r="D9329" s="200"/>
      <c r="E9329" s="4" t="s">
        <v>23</v>
      </c>
      <c r="F9329" s="5"/>
      <c r="G9329" s="6">
        <v>192</v>
      </c>
      <c r="H9329" s="8">
        <v>13</v>
      </c>
      <c r="I9329" s="1">
        <v>135</v>
      </c>
      <c r="J9329" s="1">
        <v>40</v>
      </c>
      <c r="K9329" s="9">
        <v>4</v>
      </c>
    </row>
    <row r="9330" spans="4:11" x14ac:dyDescent="0.2">
      <c r="D9330" s="200"/>
      <c r="E9330" s="4" t="s">
        <v>24</v>
      </c>
      <c r="F9330" s="5"/>
      <c r="G9330" s="6">
        <v>240</v>
      </c>
      <c r="H9330" s="8">
        <v>24</v>
      </c>
      <c r="I9330" s="1">
        <v>159</v>
      </c>
      <c r="J9330" s="1">
        <v>47</v>
      </c>
      <c r="K9330" s="9">
        <v>10</v>
      </c>
    </row>
    <row r="9331" spans="4:11" x14ac:dyDescent="0.2">
      <c r="D9331" s="199" t="s">
        <v>25</v>
      </c>
      <c r="E9331" s="22" t="s">
        <v>26</v>
      </c>
      <c r="F9331" s="21"/>
      <c r="G9331" s="19">
        <v>348</v>
      </c>
      <c r="H9331" s="27">
        <v>29</v>
      </c>
      <c r="I9331" s="3">
        <v>250</v>
      </c>
      <c r="J9331" s="3">
        <v>63</v>
      </c>
      <c r="K9331" s="26">
        <v>6</v>
      </c>
    </row>
    <row r="9332" spans="4:11" x14ac:dyDescent="0.2">
      <c r="D9332" s="200"/>
      <c r="E9332" s="4" t="s">
        <v>27</v>
      </c>
      <c r="F9332" s="5"/>
      <c r="G9332" s="6">
        <v>378</v>
      </c>
      <c r="H9332" s="8">
        <v>37</v>
      </c>
      <c r="I9332" s="1">
        <v>255</v>
      </c>
      <c r="J9332" s="1">
        <v>73</v>
      </c>
      <c r="K9332" s="9">
        <v>13</v>
      </c>
    </row>
    <row r="9333" spans="4:11" x14ac:dyDescent="0.2">
      <c r="D9333" s="200"/>
      <c r="E9333" s="4" t="s">
        <v>28</v>
      </c>
      <c r="F9333" s="5"/>
      <c r="G9333" s="6">
        <v>372</v>
      </c>
      <c r="H9333" s="8">
        <v>30</v>
      </c>
      <c r="I9333" s="1">
        <v>244</v>
      </c>
      <c r="J9333" s="1">
        <v>82</v>
      </c>
      <c r="K9333" s="9">
        <v>16</v>
      </c>
    </row>
    <row r="9334" spans="4:11" x14ac:dyDescent="0.2">
      <c r="D9334" s="200"/>
      <c r="E9334" s="4" t="s">
        <v>29</v>
      </c>
      <c r="F9334" s="5"/>
      <c r="G9334" s="6">
        <v>102</v>
      </c>
      <c r="H9334" s="8">
        <v>5</v>
      </c>
      <c r="I9334" s="1">
        <v>76</v>
      </c>
      <c r="J9334" s="1">
        <v>16</v>
      </c>
      <c r="K9334" s="9">
        <v>5</v>
      </c>
    </row>
    <row r="9335" spans="4:11" x14ac:dyDescent="0.2">
      <c r="D9335" s="199" t="s">
        <v>30</v>
      </c>
      <c r="E9335" s="22" t="s">
        <v>31</v>
      </c>
      <c r="F9335" s="21"/>
      <c r="G9335" s="19">
        <v>592</v>
      </c>
      <c r="H9335" s="27">
        <v>43</v>
      </c>
      <c r="I9335" s="3">
        <v>406</v>
      </c>
      <c r="J9335" s="3">
        <v>122</v>
      </c>
      <c r="K9335" s="26">
        <v>21</v>
      </c>
    </row>
    <row r="9336" spans="4:11" x14ac:dyDescent="0.2">
      <c r="D9336" s="200"/>
      <c r="E9336" s="4" t="s">
        <v>32</v>
      </c>
      <c r="F9336" s="5"/>
      <c r="G9336" s="6">
        <v>608</v>
      </c>
      <c r="H9336" s="8">
        <v>58</v>
      </c>
      <c r="I9336" s="1">
        <v>419</v>
      </c>
      <c r="J9336" s="1">
        <v>112</v>
      </c>
      <c r="K9336" s="9">
        <v>19</v>
      </c>
    </row>
    <row r="9337" spans="4:11" x14ac:dyDescent="0.2">
      <c r="D9337" s="199" t="s">
        <v>33</v>
      </c>
      <c r="E9337" s="22" t="s">
        <v>34</v>
      </c>
      <c r="F9337" s="21"/>
      <c r="G9337" s="19">
        <v>74</v>
      </c>
      <c r="H9337" s="27">
        <v>13</v>
      </c>
      <c r="I9337" s="3">
        <v>50</v>
      </c>
      <c r="J9337" s="3">
        <v>9</v>
      </c>
      <c r="K9337" s="26">
        <v>2</v>
      </c>
    </row>
    <row r="9338" spans="4:11" x14ac:dyDescent="0.2">
      <c r="D9338" s="200"/>
      <c r="E9338" s="4" t="s">
        <v>35</v>
      </c>
      <c r="F9338" s="5"/>
      <c r="G9338" s="6">
        <v>148</v>
      </c>
      <c r="H9338" s="8">
        <v>24</v>
      </c>
      <c r="I9338" s="1">
        <v>98</v>
      </c>
      <c r="J9338" s="1">
        <v>20</v>
      </c>
      <c r="K9338" s="9">
        <v>6</v>
      </c>
    </row>
    <row r="9339" spans="4:11" x14ac:dyDescent="0.2">
      <c r="D9339" s="200"/>
      <c r="E9339" s="4" t="s">
        <v>36</v>
      </c>
      <c r="F9339" s="5"/>
      <c r="G9339" s="6">
        <v>187</v>
      </c>
      <c r="H9339" s="8">
        <v>15</v>
      </c>
      <c r="I9339" s="1">
        <v>135</v>
      </c>
      <c r="J9339" s="1">
        <v>32</v>
      </c>
      <c r="K9339" s="9">
        <v>5</v>
      </c>
    </row>
    <row r="9340" spans="4:11" x14ac:dyDescent="0.2">
      <c r="D9340" s="200"/>
      <c r="E9340" s="4" t="s">
        <v>37</v>
      </c>
      <c r="F9340" s="5"/>
      <c r="G9340" s="6">
        <v>221</v>
      </c>
      <c r="H9340" s="8">
        <v>21</v>
      </c>
      <c r="I9340" s="1">
        <v>150</v>
      </c>
      <c r="J9340" s="1">
        <v>45</v>
      </c>
      <c r="K9340" s="9">
        <v>5</v>
      </c>
    </row>
    <row r="9341" spans="4:11" x14ac:dyDescent="0.2">
      <c r="D9341" s="200"/>
      <c r="E9341" s="4" t="s">
        <v>38</v>
      </c>
      <c r="F9341" s="5"/>
      <c r="G9341" s="6">
        <v>186</v>
      </c>
      <c r="H9341" s="8">
        <v>9</v>
      </c>
      <c r="I9341" s="1">
        <v>125</v>
      </c>
      <c r="J9341" s="1">
        <v>48</v>
      </c>
      <c r="K9341" s="9">
        <v>4</v>
      </c>
    </row>
    <row r="9342" spans="4:11" x14ac:dyDescent="0.2">
      <c r="D9342" s="200"/>
      <c r="E9342" s="4" t="s">
        <v>39</v>
      </c>
      <c r="F9342" s="5"/>
      <c r="G9342" s="6">
        <v>223</v>
      </c>
      <c r="H9342" s="8">
        <v>14</v>
      </c>
      <c r="I9342" s="1">
        <v>156</v>
      </c>
      <c r="J9342" s="1">
        <v>43</v>
      </c>
      <c r="K9342" s="9">
        <v>10</v>
      </c>
    </row>
    <row r="9343" spans="4:11" x14ac:dyDescent="0.2">
      <c r="D9343" s="201"/>
      <c r="E9343" s="57" t="s">
        <v>40</v>
      </c>
      <c r="F9343" s="59"/>
      <c r="G9343" s="55">
        <v>161</v>
      </c>
      <c r="H9343" s="77">
        <v>5</v>
      </c>
      <c r="I9343" s="32">
        <v>111</v>
      </c>
      <c r="J9343" s="32">
        <v>37</v>
      </c>
      <c r="K9343" s="80">
        <v>8</v>
      </c>
    </row>
    <row r="9345" spans="2:11" x14ac:dyDescent="0.2">
      <c r="B9345" s="40" t="str">
        <f xml:space="preserve"> HYPERLINK("#'目次'!B392", "[386]")</f>
        <v>[386]</v>
      </c>
      <c r="C9345" s="23" t="s">
        <v>523</v>
      </c>
    </row>
    <row r="9348" spans="2:11" x14ac:dyDescent="0.2">
      <c r="C9348" s="23" t="s">
        <v>48</v>
      </c>
    </row>
    <row r="9349" spans="2:11" x14ac:dyDescent="0.2">
      <c r="D9349" s="195"/>
      <c r="E9349" s="196"/>
      <c r="F9349" s="196"/>
      <c r="G9349" s="37" t="s">
        <v>15</v>
      </c>
      <c r="H9349" s="33" t="s">
        <v>512</v>
      </c>
      <c r="I9349" s="13" t="s">
        <v>513</v>
      </c>
      <c r="J9349" s="13" t="s">
        <v>514</v>
      </c>
      <c r="K9349" s="38" t="s">
        <v>18</v>
      </c>
    </row>
    <row r="9350" spans="2:11" x14ac:dyDescent="0.2">
      <c r="D9350" s="197"/>
      <c r="E9350" s="198"/>
      <c r="F9350" s="198"/>
      <c r="G9350" s="35"/>
      <c r="H9350" s="39"/>
      <c r="I9350" s="14"/>
      <c r="J9350" s="14"/>
      <c r="K9350" s="34"/>
    </row>
    <row r="9351" spans="2:11" x14ac:dyDescent="0.2">
      <c r="D9351" s="56"/>
      <c r="E9351" s="58" t="s">
        <v>15</v>
      </c>
      <c r="F9351" s="46"/>
      <c r="G9351" s="36">
        <v>1200</v>
      </c>
      <c r="H9351" s="17">
        <v>101</v>
      </c>
      <c r="I9351" s="17">
        <v>825</v>
      </c>
      <c r="J9351" s="17">
        <v>234</v>
      </c>
      <c r="K9351" s="47">
        <v>40</v>
      </c>
    </row>
    <row r="9352" spans="2:11" x14ac:dyDescent="0.2">
      <c r="D9352" s="199" t="s">
        <v>49</v>
      </c>
      <c r="E9352" s="22" t="s">
        <v>50</v>
      </c>
      <c r="F9352" s="21"/>
      <c r="G9352" s="19">
        <v>15</v>
      </c>
      <c r="H9352" s="27">
        <v>0</v>
      </c>
      <c r="I9352" s="3">
        <v>10</v>
      </c>
      <c r="J9352" s="3">
        <v>5</v>
      </c>
      <c r="K9352" s="26">
        <v>0</v>
      </c>
    </row>
    <row r="9353" spans="2:11" x14ac:dyDescent="0.2">
      <c r="D9353" s="200"/>
      <c r="E9353" s="4" t="s">
        <v>51</v>
      </c>
      <c r="F9353" s="5"/>
      <c r="G9353" s="6">
        <v>142</v>
      </c>
      <c r="H9353" s="8">
        <v>11</v>
      </c>
      <c r="I9353" s="1">
        <v>94</v>
      </c>
      <c r="J9353" s="1">
        <v>33</v>
      </c>
      <c r="K9353" s="9">
        <v>4</v>
      </c>
    </row>
    <row r="9354" spans="2:11" x14ac:dyDescent="0.2">
      <c r="D9354" s="200"/>
      <c r="E9354" s="4" t="s">
        <v>52</v>
      </c>
      <c r="F9354" s="5"/>
      <c r="G9354" s="6">
        <v>26</v>
      </c>
      <c r="H9354" s="8">
        <v>2</v>
      </c>
      <c r="I9354" s="1">
        <v>18</v>
      </c>
      <c r="J9354" s="1">
        <v>6</v>
      </c>
      <c r="K9354" s="9">
        <v>0</v>
      </c>
    </row>
    <row r="9355" spans="2:11" x14ac:dyDescent="0.2">
      <c r="D9355" s="200"/>
      <c r="E9355" s="4" t="s">
        <v>53</v>
      </c>
      <c r="F9355" s="5"/>
      <c r="G9355" s="6">
        <v>41</v>
      </c>
      <c r="H9355" s="8">
        <v>2</v>
      </c>
      <c r="I9355" s="1">
        <v>27</v>
      </c>
      <c r="J9355" s="1">
        <v>12</v>
      </c>
      <c r="K9355" s="9">
        <v>0</v>
      </c>
    </row>
    <row r="9356" spans="2:11" x14ac:dyDescent="0.2">
      <c r="D9356" s="200"/>
      <c r="E9356" s="4" t="s">
        <v>54</v>
      </c>
      <c r="F9356" s="5"/>
      <c r="G9356" s="6">
        <v>226</v>
      </c>
      <c r="H9356" s="8">
        <v>16</v>
      </c>
      <c r="I9356" s="1">
        <v>155</v>
      </c>
      <c r="J9356" s="1">
        <v>48</v>
      </c>
      <c r="K9356" s="9">
        <v>7</v>
      </c>
    </row>
    <row r="9357" spans="2:11" x14ac:dyDescent="0.2">
      <c r="D9357" s="200"/>
      <c r="E9357" s="4" t="s">
        <v>55</v>
      </c>
      <c r="F9357" s="5"/>
      <c r="G9357" s="6">
        <v>125</v>
      </c>
      <c r="H9357" s="8">
        <v>12</v>
      </c>
      <c r="I9357" s="1">
        <v>83</v>
      </c>
      <c r="J9357" s="1">
        <v>28</v>
      </c>
      <c r="K9357" s="9">
        <v>2</v>
      </c>
    </row>
    <row r="9358" spans="2:11" x14ac:dyDescent="0.2">
      <c r="D9358" s="200"/>
      <c r="E9358" s="4" t="s">
        <v>56</v>
      </c>
      <c r="F9358" s="5"/>
      <c r="G9358" s="6">
        <v>190</v>
      </c>
      <c r="H9358" s="8">
        <v>19</v>
      </c>
      <c r="I9358" s="1">
        <v>137</v>
      </c>
      <c r="J9358" s="1">
        <v>29</v>
      </c>
      <c r="K9358" s="9">
        <v>5</v>
      </c>
    </row>
    <row r="9359" spans="2:11" x14ac:dyDescent="0.2">
      <c r="D9359" s="200"/>
      <c r="E9359" s="4" t="s">
        <v>57</v>
      </c>
      <c r="F9359" s="5"/>
      <c r="G9359" s="6">
        <v>185</v>
      </c>
      <c r="H9359" s="8">
        <v>17</v>
      </c>
      <c r="I9359" s="1">
        <v>140</v>
      </c>
      <c r="J9359" s="1">
        <v>25</v>
      </c>
      <c r="K9359" s="9">
        <v>3</v>
      </c>
    </row>
    <row r="9360" spans="2:11" x14ac:dyDescent="0.2">
      <c r="D9360" s="200"/>
      <c r="E9360" s="4" t="s">
        <v>58</v>
      </c>
      <c r="F9360" s="5"/>
      <c r="G9360" s="6">
        <v>113</v>
      </c>
      <c r="H9360" s="8">
        <v>18</v>
      </c>
      <c r="I9360" s="1">
        <v>78</v>
      </c>
      <c r="J9360" s="1">
        <v>12</v>
      </c>
      <c r="K9360" s="9">
        <v>5</v>
      </c>
    </row>
    <row r="9361" spans="2:11" x14ac:dyDescent="0.2">
      <c r="D9361" s="200"/>
      <c r="E9361" s="4" t="s">
        <v>59</v>
      </c>
      <c r="F9361" s="5"/>
      <c r="G9361" s="6">
        <v>136</v>
      </c>
      <c r="H9361" s="8">
        <v>4</v>
      </c>
      <c r="I9361" s="1">
        <v>82</v>
      </c>
      <c r="J9361" s="1">
        <v>36</v>
      </c>
      <c r="K9361" s="9">
        <v>14</v>
      </c>
    </row>
    <row r="9362" spans="2:11" x14ac:dyDescent="0.2">
      <c r="D9362" s="199" t="s">
        <v>60</v>
      </c>
      <c r="E9362" s="22" t="s">
        <v>61</v>
      </c>
      <c r="F9362" s="21"/>
      <c r="G9362" s="19">
        <v>205</v>
      </c>
      <c r="H9362" s="27">
        <v>9</v>
      </c>
      <c r="I9362" s="3">
        <v>138</v>
      </c>
      <c r="J9362" s="3">
        <v>50</v>
      </c>
      <c r="K9362" s="26">
        <v>8</v>
      </c>
    </row>
    <row r="9363" spans="2:11" x14ac:dyDescent="0.2">
      <c r="D9363" s="200"/>
      <c r="E9363" s="4" t="s">
        <v>62</v>
      </c>
      <c r="F9363" s="5"/>
      <c r="G9363" s="6">
        <v>160</v>
      </c>
      <c r="H9363" s="8">
        <v>9</v>
      </c>
      <c r="I9363" s="1">
        <v>125</v>
      </c>
      <c r="J9363" s="1">
        <v>22</v>
      </c>
      <c r="K9363" s="9">
        <v>4</v>
      </c>
    </row>
    <row r="9364" spans="2:11" x14ac:dyDescent="0.2">
      <c r="D9364" s="200"/>
      <c r="E9364" s="4" t="s">
        <v>63</v>
      </c>
      <c r="F9364" s="5"/>
      <c r="G9364" s="6">
        <v>121</v>
      </c>
      <c r="H9364" s="8">
        <v>16</v>
      </c>
      <c r="I9364" s="1">
        <v>80</v>
      </c>
      <c r="J9364" s="1">
        <v>24</v>
      </c>
      <c r="K9364" s="9">
        <v>1</v>
      </c>
    </row>
    <row r="9365" spans="2:11" x14ac:dyDescent="0.2">
      <c r="D9365" s="200"/>
      <c r="E9365" s="4" t="s">
        <v>64</v>
      </c>
      <c r="F9365" s="5"/>
      <c r="G9365" s="6">
        <v>124</v>
      </c>
      <c r="H9365" s="8">
        <v>15</v>
      </c>
      <c r="I9365" s="1">
        <v>84</v>
      </c>
      <c r="J9365" s="1">
        <v>24</v>
      </c>
      <c r="K9365" s="9">
        <v>1</v>
      </c>
    </row>
    <row r="9366" spans="2:11" x14ac:dyDescent="0.2">
      <c r="D9366" s="200"/>
      <c r="E9366" s="4" t="s">
        <v>65</v>
      </c>
      <c r="F9366" s="5"/>
      <c r="G9366" s="6">
        <v>109</v>
      </c>
      <c r="H9366" s="8">
        <v>18</v>
      </c>
      <c r="I9366" s="1">
        <v>66</v>
      </c>
      <c r="J9366" s="1">
        <v>21</v>
      </c>
      <c r="K9366" s="9">
        <v>4</v>
      </c>
    </row>
    <row r="9367" spans="2:11" x14ac:dyDescent="0.2">
      <c r="D9367" s="200"/>
      <c r="E9367" s="4" t="s">
        <v>66</v>
      </c>
      <c r="F9367" s="5"/>
      <c r="G9367" s="6">
        <v>104</v>
      </c>
      <c r="H9367" s="8">
        <v>7</v>
      </c>
      <c r="I9367" s="1">
        <v>74</v>
      </c>
      <c r="J9367" s="1">
        <v>21</v>
      </c>
      <c r="K9367" s="9">
        <v>2</v>
      </c>
    </row>
    <row r="9368" spans="2:11" x14ac:dyDescent="0.2">
      <c r="D9368" s="200"/>
      <c r="E9368" s="4" t="s">
        <v>67</v>
      </c>
      <c r="F9368" s="5"/>
      <c r="G9368" s="6">
        <v>139</v>
      </c>
      <c r="H9368" s="8">
        <v>14</v>
      </c>
      <c r="I9368" s="1">
        <v>93</v>
      </c>
      <c r="J9368" s="1">
        <v>31</v>
      </c>
      <c r="K9368" s="9">
        <v>1</v>
      </c>
    </row>
    <row r="9369" spans="2:11" x14ac:dyDescent="0.2">
      <c r="D9369" s="200"/>
      <c r="E9369" s="4" t="s">
        <v>68</v>
      </c>
      <c r="F9369" s="5"/>
      <c r="G9369" s="6">
        <v>48</v>
      </c>
      <c r="H9369" s="8">
        <v>3</v>
      </c>
      <c r="I9369" s="1">
        <v>29</v>
      </c>
      <c r="J9369" s="1">
        <v>15</v>
      </c>
      <c r="K9369" s="9">
        <v>1</v>
      </c>
    </row>
    <row r="9370" spans="2:11" x14ac:dyDescent="0.2">
      <c r="D9370" s="200"/>
      <c r="E9370" s="4" t="s">
        <v>69</v>
      </c>
      <c r="F9370" s="5"/>
      <c r="G9370" s="6">
        <v>37</v>
      </c>
      <c r="H9370" s="8">
        <v>4</v>
      </c>
      <c r="I9370" s="1">
        <v>28</v>
      </c>
      <c r="J9370" s="1">
        <v>5</v>
      </c>
      <c r="K9370" s="9">
        <v>0</v>
      </c>
    </row>
    <row r="9371" spans="2:11" x14ac:dyDescent="0.2">
      <c r="D9371" s="93" t="s">
        <v>70</v>
      </c>
      <c r="E9371" s="89" t="s">
        <v>18</v>
      </c>
      <c r="F9371" s="92"/>
      <c r="G9371" s="94">
        <v>0</v>
      </c>
      <c r="H9371" s="122">
        <v>0</v>
      </c>
      <c r="I9371" s="63">
        <v>0</v>
      </c>
      <c r="J9371" s="63">
        <v>0</v>
      </c>
      <c r="K9371" s="121">
        <v>0</v>
      </c>
    </row>
    <row r="9373" spans="2:11" x14ac:dyDescent="0.2">
      <c r="B9373" s="40" t="str">
        <f xml:space="preserve"> HYPERLINK("#'目次'!B393", "[387]")</f>
        <v>[387]</v>
      </c>
      <c r="C9373" s="23" t="s">
        <v>523</v>
      </c>
    </row>
    <row r="9376" spans="2:11" x14ac:dyDescent="0.2">
      <c r="C9376" s="23" t="s">
        <v>73</v>
      </c>
    </row>
    <row r="9377" spans="4:11" x14ac:dyDescent="0.2">
      <c r="D9377" s="195"/>
      <c r="E9377" s="196"/>
      <c r="F9377" s="196"/>
      <c r="G9377" s="37" t="s">
        <v>15</v>
      </c>
      <c r="H9377" s="33" t="s">
        <v>512</v>
      </c>
      <c r="I9377" s="13" t="s">
        <v>513</v>
      </c>
      <c r="J9377" s="13" t="s">
        <v>514</v>
      </c>
      <c r="K9377" s="38" t="s">
        <v>18</v>
      </c>
    </row>
    <row r="9378" spans="4:11" x14ac:dyDescent="0.2">
      <c r="D9378" s="197"/>
      <c r="E9378" s="198"/>
      <c r="F9378" s="198"/>
      <c r="G9378" s="35"/>
      <c r="H9378" s="39"/>
      <c r="I9378" s="14"/>
      <c r="J9378" s="14"/>
      <c r="K9378" s="34"/>
    </row>
    <row r="9379" spans="4:11" x14ac:dyDescent="0.2">
      <c r="D9379" s="56"/>
      <c r="E9379" s="58" t="s">
        <v>15</v>
      </c>
      <c r="F9379" s="46"/>
      <c r="G9379" s="36">
        <v>1200</v>
      </c>
      <c r="H9379" s="17">
        <v>101</v>
      </c>
      <c r="I9379" s="17">
        <v>825</v>
      </c>
      <c r="J9379" s="17">
        <v>234</v>
      </c>
      <c r="K9379" s="47">
        <v>40</v>
      </c>
    </row>
    <row r="9380" spans="4:11" x14ac:dyDescent="0.2">
      <c r="D9380" s="199" t="s">
        <v>74</v>
      </c>
      <c r="E9380" s="22" t="s">
        <v>75</v>
      </c>
      <c r="F9380" s="21"/>
      <c r="G9380" s="19">
        <v>592</v>
      </c>
      <c r="H9380" s="27">
        <v>43</v>
      </c>
      <c r="I9380" s="3">
        <v>406</v>
      </c>
      <c r="J9380" s="3">
        <v>122</v>
      </c>
      <c r="K9380" s="26">
        <v>21</v>
      </c>
    </row>
    <row r="9381" spans="4:11" x14ac:dyDescent="0.2">
      <c r="D9381" s="200"/>
      <c r="E9381" s="4" t="s">
        <v>34</v>
      </c>
      <c r="F9381" s="5"/>
      <c r="G9381" s="6">
        <v>37</v>
      </c>
      <c r="H9381" s="8">
        <v>6</v>
      </c>
      <c r="I9381" s="1">
        <v>26</v>
      </c>
      <c r="J9381" s="1">
        <v>3</v>
      </c>
      <c r="K9381" s="9">
        <v>2</v>
      </c>
    </row>
    <row r="9382" spans="4:11" x14ac:dyDescent="0.2">
      <c r="D9382" s="200"/>
      <c r="E9382" s="4" t="s">
        <v>35</v>
      </c>
      <c r="F9382" s="5"/>
      <c r="G9382" s="6">
        <v>75</v>
      </c>
      <c r="H9382" s="8">
        <v>11</v>
      </c>
      <c r="I9382" s="1">
        <v>55</v>
      </c>
      <c r="J9382" s="1">
        <v>7</v>
      </c>
      <c r="K9382" s="9">
        <v>2</v>
      </c>
    </row>
    <row r="9383" spans="4:11" x14ac:dyDescent="0.2">
      <c r="D9383" s="200"/>
      <c r="E9383" s="4" t="s">
        <v>36</v>
      </c>
      <c r="F9383" s="5"/>
      <c r="G9383" s="6">
        <v>95</v>
      </c>
      <c r="H9383" s="8">
        <v>6</v>
      </c>
      <c r="I9383" s="1">
        <v>68</v>
      </c>
      <c r="J9383" s="1">
        <v>17</v>
      </c>
      <c r="K9383" s="9">
        <v>4</v>
      </c>
    </row>
    <row r="9384" spans="4:11" x14ac:dyDescent="0.2">
      <c r="D9384" s="200"/>
      <c r="E9384" s="4" t="s">
        <v>37</v>
      </c>
      <c r="F9384" s="5"/>
      <c r="G9384" s="6">
        <v>111</v>
      </c>
      <c r="H9384" s="8">
        <v>9</v>
      </c>
      <c r="I9384" s="1">
        <v>72</v>
      </c>
      <c r="J9384" s="1">
        <v>27</v>
      </c>
      <c r="K9384" s="9">
        <v>3</v>
      </c>
    </row>
    <row r="9385" spans="4:11" x14ac:dyDescent="0.2">
      <c r="D9385" s="200"/>
      <c r="E9385" s="4" t="s">
        <v>38</v>
      </c>
      <c r="F9385" s="5"/>
      <c r="G9385" s="6">
        <v>93</v>
      </c>
      <c r="H9385" s="8">
        <v>4</v>
      </c>
      <c r="I9385" s="1">
        <v>59</v>
      </c>
      <c r="J9385" s="1">
        <v>28</v>
      </c>
      <c r="K9385" s="9">
        <v>2</v>
      </c>
    </row>
    <row r="9386" spans="4:11" x14ac:dyDescent="0.2">
      <c r="D9386" s="200"/>
      <c r="E9386" s="4" t="s">
        <v>39</v>
      </c>
      <c r="F9386" s="5"/>
      <c r="G9386" s="6">
        <v>109</v>
      </c>
      <c r="H9386" s="8">
        <v>5</v>
      </c>
      <c r="I9386" s="1">
        <v>79</v>
      </c>
      <c r="J9386" s="1">
        <v>21</v>
      </c>
      <c r="K9386" s="9">
        <v>4</v>
      </c>
    </row>
    <row r="9387" spans="4:11" x14ac:dyDescent="0.2">
      <c r="D9387" s="200"/>
      <c r="E9387" s="4" t="s">
        <v>40</v>
      </c>
      <c r="F9387" s="5"/>
      <c r="G9387" s="6">
        <v>72</v>
      </c>
      <c r="H9387" s="8">
        <v>2</v>
      </c>
      <c r="I9387" s="1">
        <v>47</v>
      </c>
      <c r="J9387" s="1">
        <v>19</v>
      </c>
      <c r="K9387" s="9">
        <v>4</v>
      </c>
    </row>
    <row r="9388" spans="4:11" x14ac:dyDescent="0.2">
      <c r="D9388" s="199" t="s">
        <v>76</v>
      </c>
      <c r="E9388" s="22" t="s">
        <v>77</v>
      </c>
      <c r="F9388" s="21"/>
      <c r="G9388" s="19">
        <v>608</v>
      </c>
      <c r="H9388" s="27">
        <v>58</v>
      </c>
      <c r="I9388" s="3">
        <v>419</v>
      </c>
      <c r="J9388" s="3">
        <v>112</v>
      </c>
      <c r="K9388" s="26">
        <v>19</v>
      </c>
    </row>
    <row r="9389" spans="4:11" x14ac:dyDescent="0.2">
      <c r="D9389" s="200"/>
      <c r="E9389" s="4" t="s">
        <v>34</v>
      </c>
      <c r="F9389" s="5"/>
      <c r="G9389" s="6">
        <v>37</v>
      </c>
      <c r="H9389" s="8">
        <v>7</v>
      </c>
      <c r="I9389" s="1">
        <v>24</v>
      </c>
      <c r="J9389" s="1">
        <v>6</v>
      </c>
      <c r="K9389" s="9">
        <v>0</v>
      </c>
    </row>
    <row r="9390" spans="4:11" x14ac:dyDescent="0.2">
      <c r="D9390" s="200"/>
      <c r="E9390" s="4" t="s">
        <v>35</v>
      </c>
      <c r="F9390" s="5"/>
      <c r="G9390" s="6">
        <v>73</v>
      </c>
      <c r="H9390" s="8">
        <v>13</v>
      </c>
      <c r="I9390" s="1">
        <v>43</v>
      </c>
      <c r="J9390" s="1">
        <v>13</v>
      </c>
      <c r="K9390" s="9">
        <v>4</v>
      </c>
    </row>
    <row r="9391" spans="4:11" x14ac:dyDescent="0.2">
      <c r="D9391" s="200"/>
      <c r="E9391" s="4" t="s">
        <v>36</v>
      </c>
      <c r="F9391" s="5"/>
      <c r="G9391" s="6">
        <v>92</v>
      </c>
      <c r="H9391" s="8">
        <v>9</v>
      </c>
      <c r="I9391" s="1">
        <v>67</v>
      </c>
      <c r="J9391" s="1">
        <v>15</v>
      </c>
      <c r="K9391" s="9">
        <v>1</v>
      </c>
    </row>
    <row r="9392" spans="4:11" x14ac:dyDescent="0.2">
      <c r="D9392" s="200"/>
      <c r="E9392" s="4" t="s">
        <v>37</v>
      </c>
      <c r="F9392" s="5"/>
      <c r="G9392" s="6">
        <v>110</v>
      </c>
      <c r="H9392" s="8">
        <v>12</v>
      </c>
      <c r="I9392" s="1">
        <v>78</v>
      </c>
      <c r="J9392" s="1">
        <v>18</v>
      </c>
      <c r="K9392" s="9">
        <v>2</v>
      </c>
    </row>
    <row r="9393" spans="2:11" x14ac:dyDescent="0.2">
      <c r="D9393" s="200"/>
      <c r="E9393" s="4" t="s">
        <v>38</v>
      </c>
      <c r="F9393" s="5"/>
      <c r="G9393" s="6">
        <v>93</v>
      </c>
      <c r="H9393" s="8">
        <v>5</v>
      </c>
      <c r="I9393" s="1">
        <v>66</v>
      </c>
      <c r="J9393" s="1">
        <v>20</v>
      </c>
      <c r="K9393" s="9">
        <v>2</v>
      </c>
    </row>
    <row r="9394" spans="2:11" x14ac:dyDescent="0.2">
      <c r="D9394" s="200"/>
      <c r="E9394" s="4" t="s">
        <v>39</v>
      </c>
      <c r="F9394" s="5"/>
      <c r="G9394" s="6">
        <v>114</v>
      </c>
      <c r="H9394" s="8">
        <v>9</v>
      </c>
      <c r="I9394" s="1">
        <v>77</v>
      </c>
      <c r="J9394" s="1">
        <v>22</v>
      </c>
      <c r="K9394" s="9">
        <v>6</v>
      </c>
    </row>
    <row r="9395" spans="2:11" x14ac:dyDescent="0.2">
      <c r="D9395" s="201"/>
      <c r="E9395" s="57" t="s">
        <v>40</v>
      </c>
      <c r="F9395" s="59"/>
      <c r="G9395" s="55">
        <v>89</v>
      </c>
      <c r="H9395" s="77">
        <v>3</v>
      </c>
      <c r="I9395" s="32">
        <v>64</v>
      </c>
      <c r="J9395" s="32">
        <v>18</v>
      </c>
      <c r="K9395" s="80">
        <v>4</v>
      </c>
    </row>
    <row r="9397" spans="2:11" x14ac:dyDescent="0.2">
      <c r="B9397" s="40" t="str">
        <f xml:space="preserve"> HYPERLINK("#'目次'!B394", "[388]")</f>
        <v>[388]</v>
      </c>
      <c r="C9397" s="23" t="s">
        <v>523</v>
      </c>
    </row>
    <row r="9400" spans="2:11" x14ac:dyDescent="0.2">
      <c r="C9400" s="23" t="s">
        <v>80</v>
      </c>
    </row>
    <row r="9401" spans="2:11" x14ac:dyDescent="0.2">
      <c r="E9401" s="195"/>
      <c r="F9401" s="196"/>
      <c r="G9401" s="37" t="s">
        <v>15</v>
      </c>
      <c r="H9401" s="33" t="s">
        <v>512</v>
      </c>
      <c r="I9401" s="13" t="s">
        <v>513</v>
      </c>
      <c r="J9401" s="13" t="s">
        <v>514</v>
      </c>
      <c r="K9401" s="38" t="s">
        <v>18</v>
      </c>
    </row>
    <row r="9402" spans="2:11" x14ac:dyDescent="0.2">
      <c r="E9402" s="197"/>
      <c r="F9402" s="198"/>
      <c r="G9402" s="35"/>
      <c r="H9402" s="39"/>
      <c r="I9402" s="14"/>
      <c r="J9402" s="14"/>
      <c r="K9402" s="34"/>
    </row>
    <row r="9403" spans="2:11" x14ac:dyDescent="0.2">
      <c r="E9403" s="91" t="s">
        <v>15</v>
      </c>
      <c r="F9403" s="46"/>
      <c r="G9403" s="36">
        <v>1200</v>
      </c>
      <c r="H9403" s="17">
        <v>101</v>
      </c>
      <c r="I9403" s="17">
        <v>825</v>
      </c>
      <c r="J9403" s="17">
        <v>234</v>
      </c>
      <c r="K9403" s="47">
        <v>40</v>
      </c>
    </row>
    <row r="9404" spans="2:11" x14ac:dyDescent="0.2">
      <c r="E9404" s="4" t="s">
        <v>81</v>
      </c>
      <c r="F9404" s="5"/>
      <c r="G9404" s="19">
        <v>48</v>
      </c>
      <c r="H9404" s="27">
        <v>6</v>
      </c>
      <c r="I9404" s="3">
        <v>37</v>
      </c>
      <c r="J9404" s="3">
        <v>3</v>
      </c>
      <c r="K9404" s="26">
        <v>2</v>
      </c>
    </row>
    <row r="9405" spans="2:11" x14ac:dyDescent="0.2">
      <c r="E9405" s="4" t="s">
        <v>82</v>
      </c>
      <c r="F9405" s="5"/>
      <c r="G9405" s="6">
        <v>84</v>
      </c>
      <c r="H9405" s="8">
        <v>3</v>
      </c>
      <c r="I9405" s="1">
        <v>58</v>
      </c>
      <c r="J9405" s="1">
        <v>15</v>
      </c>
      <c r="K9405" s="9">
        <v>8</v>
      </c>
    </row>
    <row r="9406" spans="2:11" x14ac:dyDescent="0.2">
      <c r="E9406" s="4" t="s">
        <v>83</v>
      </c>
      <c r="F9406" s="5"/>
      <c r="G9406" s="6">
        <v>462</v>
      </c>
      <c r="H9406" s="8">
        <v>41</v>
      </c>
      <c r="I9406" s="1">
        <v>318</v>
      </c>
      <c r="J9406" s="1">
        <v>90</v>
      </c>
      <c r="K9406" s="9">
        <v>13</v>
      </c>
    </row>
    <row r="9407" spans="2:11" x14ac:dyDescent="0.2">
      <c r="E9407" s="4" t="s">
        <v>84</v>
      </c>
      <c r="F9407" s="5"/>
      <c r="G9407" s="6">
        <v>30</v>
      </c>
      <c r="H9407" s="8">
        <v>3</v>
      </c>
      <c r="I9407" s="1">
        <v>20</v>
      </c>
      <c r="J9407" s="1">
        <v>7</v>
      </c>
      <c r="K9407" s="9">
        <v>0</v>
      </c>
    </row>
    <row r="9408" spans="2:11" x14ac:dyDescent="0.2">
      <c r="E9408" s="4" t="s">
        <v>85</v>
      </c>
      <c r="F9408" s="5"/>
      <c r="G9408" s="6">
        <v>144</v>
      </c>
      <c r="H9408" s="8">
        <v>11</v>
      </c>
      <c r="I9408" s="1">
        <v>98</v>
      </c>
      <c r="J9408" s="1">
        <v>32</v>
      </c>
      <c r="K9408" s="9">
        <v>3</v>
      </c>
    </row>
    <row r="9409" spans="2:11" x14ac:dyDescent="0.2">
      <c r="E9409" s="4" t="s">
        <v>86</v>
      </c>
      <c r="F9409" s="5"/>
      <c r="G9409" s="6">
        <v>192</v>
      </c>
      <c r="H9409" s="8">
        <v>13</v>
      </c>
      <c r="I9409" s="1">
        <v>135</v>
      </c>
      <c r="J9409" s="1">
        <v>40</v>
      </c>
      <c r="K9409" s="9">
        <v>4</v>
      </c>
    </row>
    <row r="9410" spans="2:11" x14ac:dyDescent="0.2">
      <c r="E9410" s="4" t="s">
        <v>87</v>
      </c>
      <c r="F9410" s="5"/>
      <c r="G9410" s="6">
        <v>72</v>
      </c>
      <c r="H9410" s="8">
        <v>12</v>
      </c>
      <c r="I9410" s="1">
        <v>47</v>
      </c>
      <c r="J9410" s="1">
        <v>9</v>
      </c>
      <c r="K9410" s="9">
        <v>4</v>
      </c>
    </row>
    <row r="9411" spans="2:11" x14ac:dyDescent="0.2">
      <c r="E9411" s="4" t="s">
        <v>88</v>
      </c>
      <c r="F9411" s="5"/>
      <c r="G9411" s="6">
        <v>36</v>
      </c>
      <c r="H9411" s="8">
        <v>3</v>
      </c>
      <c r="I9411" s="1">
        <v>25</v>
      </c>
      <c r="J9411" s="1">
        <v>7</v>
      </c>
      <c r="K9411" s="9">
        <v>1</v>
      </c>
    </row>
    <row r="9412" spans="2:11" x14ac:dyDescent="0.2">
      <c r="E9412" s="4" t="s">
        <v>89</v>
      </c>
      <c r="F9412" s="5"/>
      <c r="G9412" s="6">
        <v>66</v>
      </c>
      <c r="H9412" s="8">
        <v>4</v>
      </c>
      <c r="I9412" s="1">
        <v>48</v>
      </c>
      <c r="J9412" s="1">
        <v>11</v>
      </c>
      <c r="K9412" s="9">
        <v>3</v>
      </c>
    </row>
    <row r="9413" spans="2:11" x14ac:dyDescent="0.2">
      <c r="E9413" s="4" t="s">
        <v>90</v>
      </c>
      <c r="F9413" s="5"/>
      <c r="G9413" s="6">
        <v>54</v>
      </c>
      <c r="H9413" s="8">
        <v>5</v>
      </c>
      <c r="I9413" s="1">
        <v>33</v>
      </c>
      <c r="J9413" s="1">
        <v>16</v>
      </c>
      <c r="K9413" s="9">
        <v>0</v>
      </c>
    </row>
    <row r="9414" spans="2:11" x14ac:dyDescent="0.2">
      <c r="E9414" s="57" t="s">
        <v>91</v>
      </c>
      <c r="F9414" s="59"/>
      <c r="G9414" s="55">
        <v>12</v>
      </c>
      <c r="H9414" s="77">
        <v>0</v>
      </c>
      <c r="I9414" s="32">
        <v>6</v>
      </c>
      <c r="J9414" s="32">
        <v>4</v>
      </c>
      <c r="K9414" s="80">
        <v>2</v>
      </c>
    </row>
    <row r="9416" spans="2:11" x14ac:dyDescent="0.2">
      <c r="B9416" s="40" t="str">
        <f xml:space="preserve"> HYPERLINK("#'目次'!B395", "[389]")</f>
        <v>[389]</v>
      </c>
      <c r="C9416" s="23" t="s">
        <v>526</v>
      </c>
    </row>
    <row r="9419" spans="2:11" x14ac:dyDescent="0.2">
      <c r="C9419" s="23" t="s">
        <v>14</v>
      </c>
    </row>
    <row r="9420" spans="2:11" x14ac:dyDescent="0.2">
      <c r="D9420" s="195"/>
      <c r="E9420" s="196"/>
      <c r="F9420" s="196"/>
      <c r="G9420" s="37" t="s">
        <v>15</v>
      </c>
      <c r="H9420" s="33" t="s">
        <v>512</v>
      </c>
      <c r="I9420" s="13" t="s">
        <v>513</v>
      </c>
      <c r="J9420" s="13" t="s">
        <v>514</v>
      </c>
      <c r="K9420" s="38" t="s">
        <v>18</v>
      </c>
    </row>
    <row r="9421" spans="2:11" x14ac:dyDescent="0.2">
      <c r="D9421" s="197"/>
      <c r="E9421" s="198"/>
      <c r="F9421" s="198"/>
      <c r="G9421" s="35"/>
      <c r="H9421" s="39"/>
      <c r="I9421" s="14"/>
      <c r="J9421" s="14"/>
      <c r="K9421" s="34"/>
    </row>
    <row r="9422" spans="2:11" x14ac:dyDescent="0.2">
      <c r="D9422" s="56"/>
      <c r="E9422" s="58" t="s">
        <v>15</v>
      </c>
      <c r="F9422" s="46"/>
      <c r="G9422" s="36">
        <v>1200</v>
      </c>
      <c r="H9422" s="17">
        <v>69</v>
      </c>
      <c r="I9422" s="17">
        <v>843</v>
      </c>
      <c r="J9422" s="17">
        <v>250</v>
      </c>
      <c r="K9422" s="47">
        <v>38</v>
      </c>
    </row>
    <row r="9423" spans="2:11" x14ac:dyDescent="0.2">
      <c r="D9423" s="199" t="s">
        <v>19</v>
      </c>
      <c r="E9423" s="22" t="s">
        <v>20</v>
      </c>
      <c r="F9423" s="21"/>
      <c r="G9423" s="19">
        <v>132</v>
      </c>
      <c r="H9423" s="27">
        <v>6</v>
      </c>
      <c r="I9423" s="3">
        <v>98</v>
      </c>
      <c r="J9423" s="3">
        <v>18</v>
      </c>
      <c r="K9423" s="26">
        <v>10</v>
      </c>
    </row>
    <row r="9424" spans="2:11" x14ac:dyDescent="0.2">
      <c r="D9424" s="200"/>
      <c r="E9424" s="4" t="s">
        <v>21</v>
      </c>
      <c r="F9424" s="5"/>
      <c r="G9424" s="6">
        <v>444</v>
      </c>
      <c r="H9424" s="8">
        <v>30</v>
      </c>
      <c r="I9424" s="1">
        <v>313</v>
      </c>
      <c r="J9424" s="1">
        <v>89</v>
      </c>
      <c r="K9424" s="9">
        <v>12</v>
      </c>
    </row>
    <row r="9425" spans="4:11" x14ac:dyDescent="0.2">
      <c r="D9425" s="200"/>
      <c r="E9425" s="4" t="s">
        <v>22</v>
      </c>
      <c r="F9425" s="5"/>
      <c r="G9425" s="6">
        <v>192</v>
      </c>
      <c r="H9425" s="8">
        <v>17</v>
      </c>
      <c r="I9425" s="1">
        <v>135</v>
      </c>
      <c r="J9425" s="1">
        <v>37</v>
      </c>
      <c r="K9425" s="9">
        <v>3</v>
      </c>
    </row>
    <row r="9426" spans="4:11" x14ac:dyDescent="0.2">
      <c r="D9426" s="200"/>
      <c r="E9426" s="4" t="s">
        <v>23</v>
      </c>
      <c r="F9426" s="5"/>
      <c r="G9426" s="6">
        <v>192</v>
      </c>
      <c r="H9426" s="8">
        <v>10</v>
      </c>
      <c r="I9426" s="1">
        <v>129</v>
      </c>
      <c r="J9426" s="1">
        <v>50</v>
      </c>
      <c r="K9426" s="9">
        <v>3</v>
      </c>
    </row>
    <row r="9427" spans="4:11" x14ac:dyDescent="0.2">
      <c r="D9427" s="200"/>
      <c r="E9427" s="4" t="s">
        <v>24</v>
      </c>
      <c r="F9427" s="5"/>
      <c r="G9427" s="6">
        <v>240</v>
      </c>
      <c r="H9427" s="8">
        <v>6</v>
      </c>
      <c r="I9427" s="1">
        <v>168</v>
      </c>
      <c r="J9427" s="1">
        <v>56</v>
      </c>
      <c r="K9427" s="9">
        <v>10</v>
      </c>
    </row>
    <row r="9428" spans="4:11" x14ac:dyDescent="0.2">
      <c r="D9428" s="199" t="s">
        <v>25</v>
      </c>
      <c r="E9428" s="22" t="s">
        <v>26</v>
      </c>
      <c r="F9428" s="21"/>
      <c r="G9428" s="19">
        <v>348</v>
      </c>
      <c r="H9428" s="27">
        <v>23</v>
      </c>
      <c r="I9428" s="3">
        <v>248</v>
      </c>
      <c r="J9428" s="3">
        <v>72</v>
      </c>
      <c r="K9428" s="26">
        <v>5</v>
      </c>
    </row>
    <row r="9429" spans="4:11" x14ac:dyDescent="0.2">
      <c r="D9429" s="200"/>
      <c r="E9429" s="4" t="s">
        <v>27</v>
      </c>
      <c r="F9429" s="5"/>
      <c r="G9429" s="6">
        <v>378</v>
      </c>
      <c r="H9429" s="8">
        <v>26</v>
      </c>
      <c r="I9429" s="1">
        <v>259</v>
      </c>
      <c r="J9429" s="1">
        <v>79</v>
      </c>
      <c r="K9429" s="9">
        <v>14</v>
      </c>
    </row>
    <row r="9430" spans="4:11" x14ac:dyDescent="0.2">
      <c r="D9430" s="200"/>
      <c r="E9430" s="4" t="s">
        <v>28</v>
      </c>
      <c r="F9430" s="5"/>
      <c r="G9430" s="6">
        <v>372</v>
      </c>
      <c r="H9430" s="8">
        <v>20</v>
      </c>
      <c r="I9430" s="1">
        <v>255</v>
      </c>
      <c r="J9430" s="1">
        <v>83</v>
      </c>
      <c r="K9430" s="9">
        <v>14</v>
      </c>
    </row>
    <row r="9431" spans="4:11" x14ac:dyDescent="0.2">
      <c r="D9431" s="200"/>
      <c r="E9431" s="4" t="s">
        <v>29</v>
      </c>
      <c r="F9431" s="5"/>
      <c r="G9431" s="6">
        <v>102</v>
      </c>
      <c r="H9431" s="8">
        <v>0</v>
      </c>
      <c r="I9431" s="1">
        <v>81</v>
      </c>
      <c r="J9431" s="1">
        <v>16</v>
      </c>
      <c r="K9431" s="9">
        <v>5</v>
      </c>
    </row>
    <row r="9432" spans="4:11" x14ac:dyDescent="0.2">
      <c r="D9432" s="199" t="s">
        <v>30</v>
      </c>
      <c r="E9432" s="22" t="s">
        <v>31</v>
      </c>
      <c r="F9432" s="21"/>
      <c r="G9432" s="19">
        <v>592</v>
      </c>
      <c r="H9432" s="27">
        <v>29</v>
      </c>
      <c r="I9432" s="3">
        <v>421</v>
      </c>
      <c r="J9432" s="3">
        <v>122</v>
      </c>
      <c r="K9432" s="26">
        <v>20</v>
      </c>
    </row>
    <row r="9433" spans="4:11" x14ac:dyDescent="0.2">
      <c r="D9433" s="200"/>
      <c r="E9433" s="4" t="s">
        <v>32</v>
      </c>
      <c r="F9433" s="5"/>
      <c r="G9433" s="6">
        <v>608</v>
      </c>
      <c r="H9433" s="8">
        <v>40</v>
      </c>
      <c r="I9433" s="1">
        <v>422</v>
      </c>
      <c r="J9433" s="1">
        <v>128</v>
      </c>
      <c r="K9433" s="9">
        <v>18</v>
      </c>
    </row>
    <row r="9434" spans="4:11" x14ac:dyDescent="0.2">
      <c r="D9434" s="199" t="s">
        <v>33</v>
      </c>
      <c r="E9434" s="22" t="s">
        <v>34</v>
      </c>
      <c r="F9434" s="21"/>
      <c r="G9434" s="19">
        <v>74</v>
      </c>
      <c r="H9434" s="27">
        <v>9</v>
      </c>
      <c r="I9434" s="3">
        <v>54</v>
      </c>
      <c r="J9434" s="3">
        <v>9</v>
      </c>
      <c r="K9434" s="26">
        <v>2</v>
      </c>
    </row>
    <row r="9435" spans="4:11" x14ac:dyDescent="0.2">
      <c r="D9435" s="200"/>
      <c r="E9435" s="4" t="s">
        <v>35</v>
      </c>
      <c r="F9435" s="5"/>
      <c r="G9435" s="6">
        <v>148</v>
      </c>
      <c r="H9435" s="8">
        <v>18</v>
      </c>
      <c r="I9435" s="1">
        <v>102</v>
      </c>
      <c r="J9435" s="1">
        <v>23</v>
      </c>
      <c r="K9435" s="9">
        <v>5</v>
      </c>
    </row>
    <row r="9436" spans="4:11" x14ac:dyDescent="0.2">
      <c r="D9436" s="200"/>
      <c r="E9436" s="4" t="s">
        <v>36</v>
      </c>
      <c r="F9436" s="5"/>
      <c r="G9436" s="6">
        <v>187</v>
      </c>
      <c r="H9436" s="8">
        <v>8</v>
      </c>
      <c r="I9436" s="1">
        <v>140</v>
      </c>
      <c r="J9436" s="1">
        <v>34</v>
      </c>
      <c r="K9436" s="9">
        <v>5</v>
      </c>
    </row>
    <row r="9437" spans="4:11" x14ac:dyDescent="0.2">
      <c r="D9437" s="200"/>
      <c r="E9437" s="4" t="s">
        <v>37</v>
      </c>
      <c r="F9437" s="5"/>
      <c r="G9437" s="6">
        <v>221</v>
      </c>
      <c r="H9437" s="8">
        <v>13</v>
      </c>
      <c r="I9437" s="1">
        <v>158</v>
      </c>
      <c r="J9437" s="1">
        <v>45</v>
      </c>
      <c r="K9437" s="9">
        <v>5</v>
      </c>
    </row>
    <row r="9438" spans="4:11" x14ac:dyDescent="0.2">
      <c r="D9438" s="200"/>
      <c r="E9438" s="4" t="s">
        <v>38</v>
      </c>
      <c r="F9438" s="5"/>
      <c r="G9438" s="6">
        <v>186</v>
      </c>
      <c r="H9438" s="8">
        <v>10</v>
      </c>
      <c r="I9438" s="1">
        <v>125</v>
      </c>
      <c r="J9438" s="1">
        <v>48</v>
      </c>
      <c r="K9438" s="9">
        <v>3</v>
      </c>
    </row>
    <row r="9439" spans="4:11" x14ac:dyDescent="0.2">
      <c r="D9439" s="200"/>
      <c r="E9439" s="4" t="s">
        <v>39</v>
      </c>
      <c r="F9439" s="5"/>
      <c r="G9439" s="6">
        <v>223</v>
      </c>
      <c r="H9439" s="8">
        <v>9</v>
      </c>
      <c r="I9439" s="1">
        <v>148</v>
      </c>
      <c r="J9439" s="1">
        <v>56</v>
      </c>
      <c r="K9439" s="9">
        <v>10</v>
      </c>
    </row>
    <row r="9440" spans="4:11" x14ac:dyDescent="0.2">
      <c r="D9440" s="201"/>
      <c r="E9440" s="57" t="s">
        <v>40</v>
      </c>
      <c r="F9440" s="59"/>
      <c r="G9440" s="55">
        <v>161</v>
      </c>
      <c r="H9440" s="77">
        <v>2</v>
      </c>
      <c r="I9440" s="32">
        <v>116</v>
      </c>
      <c r="J9440" s="32">
        <v>35</v>
      </c>
      <c r="K9440" s="80">
        <v>8</v>
      </c>
    </row>
    <row r="9442" spans="2:11" x14ac:dyDescent="0.2">
      <c r="B9442" s="40" t="str">
        <f xml:space="preserve"> HYPERLINK("#'目次'!B396", "[390]")</f>
        <v>[390]</v>
      </c>
      <c r="C9442" s="23" t="s">
        <v>526</v>
      </c>
    </row>
    <row r="9445" spans="2:11" x14ac:dyDescent="0.2">
      <c r="C9445" s="23" t="s">
        <v>48</v>
      </c>
    </row>
    <row r="9446" spans="2:11" x14ac:dyDescent="0.2">
      <c r="D9446" s="195"/>
      <c r="E9446" s="196"/>
      <c r="F9446" s="196"/>
      <c r="G9446" s="37" t="s">
        <v>15</v>
      </c>
      <c r="H9446" s="33" t="s">
        <v>512</v>
      </c>
      <c r="I9446" s="13" t="s">
        <v>513</v>
      </c>
      <c r="J9446" s="13" t="s">
        <v>514</v>
      </c>
      <c r="K9446" s="38" t="s">
        <v>18</v>
      </c>
    </row>
    <row r="9447" spans="2:11" x14ac:dyDescent="0.2">
      <c r="D9447" s="197"/>
      <c r="E9447" s="198"/>
      <c r="F9447" s="198"/>
      <c r="G9447" s="35"/>
      <c r="H9447" s="39"/>
      <c r="I9447" s="14"/>
      <c r="J9447" s="14"/>
      <c r="K9447" s="34"/>
    </row>
    <row r="9448" spans="2:11" x14ac:dyDescent="0.2">
      <c r="D9448" s="56"/>
      <c r="E9448" s="58" t="s">
        <v>15</v>
      </c>
      <c r="F9448" s="46"/>
      <c r="G9448" s="36">
        <v>1200</v>
      </c>
      <c r="H9448" s="17">
        <v>69</v>
      </c>
      <c r="I9448" s="17">
        <v>843</v>
      </c>
      <c r="J9448" s="17">
        <v>250</v>
      </c>
      <c r="K9448" s="47">
        <v>38</v>
      </c>
    </row>
    <row r="9449" spans="2:11" x14ac:dyDescent="0.2">
      <c r="D9449" s="199" t="s">
        <v>49</v>
      </c>
      <c r="E9449" s="22" t="s">
        <v>50</v>
      </c>
      <c r="F9449" s="21"/>
      <c r="G9449" s="19">
        <v>15</v>
      </c>
      <c r="H9449" s="27">
        <v>1</v>
      </c>
      <c r="I9449" s="3">
        <v>9</v>
      </c>
      <c r="J9449" s="3">
        <v>5</v>
      </c>
      <c r="K9449" s="26">
        <v>0</v>
      </c>
    </row>
    <row r="9450" spans="2:11" x14ac:dyDescent="0.2">
      <c r="D9450" s="200"/>
      <c r="E9450" s="4" t="s">
        <v>51</v>
      </c>
      <c r="F9450" s="5"/>
      <c r="G9450" s="6">
        <v>142</v>
      </c>
      <c r="H9450" s="8">
        <v>9</v>
      </c>
      <c r="I9450" s="1">
        <v>94</v>
      </c>
      <c r="J9450" s="1">
        <v>35</v>
      </c>
      <c r="K9450" s="9">
        <v>4</v>
      </c>
    </row>
    <row r="9451" spans="2:11" x14ac:dyDescent="0.2">
      <c r="D9451" s="200"/>
      <c r="E9451" s="4" t="s">
        <v>52</v>
      </c>
      <c r="F9451" s="5"/>
      <c r="G9451" s="6">
        <v>26</v>
      </c>
      <c r="H9451" s="8">
        <v>1</v>
      </c>
      <c r="I9451" s="1">
        <v>18</v>
      </c>
      <c r="J9451" s="1">
        <v>7</v>
      </c>
      <c r="K9451" s="9">
        <v>0</v>
      </c>
    </row>
    <row r="9452" spans="2:11" x14ac:dyDescent="0.2">
      <c r="D9452" s="200"/>
      <c r="E9452" s="4" t="s">
        <v>53</v>
      </c>
      <c r="F9452" s="5"/>
      <c r="G9452" s="6">
        <v>41</v>
      </c>
      <c r="H9452" s="8">
        <v>2</v>
      </c>
      <c r="I9452" s="1">
        <v>27</v>
      </c>
      <c r="J9452" s="1">
        <v>12</v>
      </c>
      <c r="K9452" s="9">
        <v>0</v>
      </c>
    </row>
    <row r="9453" spans="2:11" x14ac:dyDescent="0.2">
      <c r="D9453" s="200"/>
      <c r="E9453" s="4" t="s">
        <v>54</v>
      </c>
      <c r="F9453" s="5"/>
      <c r="G9453" s="6">
        <v>226</v>
      </c>
      <c r="H9453" s="8">
        <v>12</v>
      </c>
      <c r="I9453" s="1">
        <v>159</v>
      </c>
      <c r="J9453" s="1">
        <v>50</v>
      </c>
      <c r="K9453" s="9">
        <v>5</v>
      </c>
    </row>
    <row r="9454" spans="2:11" x14ac:dyDescent="0.2">
      <c r="D9454" s="200"/>
      <c r="E9454" s="4" t="s">
        <v>55</v>
      </c>
      <c r="F9454" s="5"/>
      <c r="G9454" s="6">
        <v>125</v>
      </c>
      <c r="H9454" s="8">
        <v>6</v>
      </c>
      <c r="I9454" s="1">
        <v>88</v>
      </c>
      <c r="J9454" s="1">
        <v>29</v>
      </c>
      <c r="K9454" s="9">
        <v>2</v>
      </c>
    </row>
    <row r="9455" spans="2:11" x14ac:dyDescent="0.2">
      <c r="D9455" s="200"/>
      <c r="E9455" s="4" t="s">
        <v>56</v>
      </c>
      <c r="F9455" s="5"/>
      <c r="G9455" s="6">
        <v>190</v>
      </c>
      <c r="H9455" s="8">
        <v>15</v>
      </c>
      <c r="I9455" s="1">
        <v>135</v>
      </c>
      <c r="J9455" s="1">
        <v>35</v>
      </c>
      <c r="K9455" s="9">
        <v>5</v>
      </c>
    </row>
    <row r="9456" spans="2:11" x14ac:dyDescent="0.2">
      <c r="D9456" s="200"/>
      <c r="E9456" s="4" t="s">
        <v>57</v>
      </c>
      <c r="F9456" s="5"/>
      <c r="G9456" s="6">
        <v>185</v>
      </c>
      <c r="H9456" s="8">
        <v>6</v>
      </c>
      <c r="I9456" s="1">
        <v>143</v>
      </c>
      <c r="J9456" s="1">
        <v>33</v>
      </c>
      <c r="K9456" s="9">
        <v>3</v>
      </c>
    </row>
    <row r="9457" spans="2:11" x14ac:dyDescent="0.2">
      <c r="D9457" s="200"/>
      <c r="E9457" s="4" t="s">
        <v>58</v>
      </c>
      <c r="F9457" s="5"/>
      <c r="G9457" s="6">
        <v>113</v>
      </c>
      <c r="H9457" s="8">
        <v>14</v>
      </c>
      <c r="I9457" s="1">
        <v>82</v>
      </c>
      <c r="J9457" s="1">
        <v>12</v>
      </c>
      <c r="K9457" s="9">
        <v>5</v>
      </c>
    </row>
    <row r="9458" spans="2:11" x14ac:dyDescent="0.2">
      <c r="D9458" s="200"/>
      <c r="E9458" s="4" t="s">
        <v>59</v>
      </c>
      <c r="F9458" s="5"/>
      <c r="G9458" s="6">
        <v>136</v>
      </c>
      <c r="H9458" s="8">
        <v>3</v>
      </c>
      <c r="I9458" s="1">
        <v>87</v>
      </c>
      <c r="J9458" s="1">
        <v>32</v>
      </c>
      <c r="K9458" s="9">
        <v>14</v>
      </c>
    </row>
    <row r="9459" spans="2:11" x14ac:dyDescent="0.2">
      <c r="D9459" s="199" t="s">
        <v>60</v>
      </c>
      <c r="E9459" s="22" t="s">
        <v>61</v>
      </c>
      <c r="F9459" s="21"/>
      <c r="G9459" s="19">
        <v>205</v>
      </c>
      <c r="H9459" s="27">
        <v>8</v>
      </c>
      <c r="I9459" s="3">
        <v>137</v>
      </c>
      <c r="J9459" s="3">
        <v>52</v>
      </c>
      <c r="K9459" s="26">
        <v>8</v>
      </c>
    </row>
    <row r="9460" spans="2:11" x14ac:dyDescent="0.2">
      <c r="D9460" s="200"/>
      <c r="E9460" s="4" t="s">
        <v>62</v>
      </c>
      <c r="F9460" s="5"/>
      <c r="G9460" s="6">
        <v>160</v>
      </c>
      <c r="H9460" s="8">
        <v>6</v>
      </c>
      <c r="I9460" s="1">
        <v>119</v>
      </c>
      <c r="J9460" s="1">
        <v>32</v>
      </c>
      <c r="K9460" s="9">
        <v>3</v>
      </c>
    </row>
    <row r="9461" spans="2:11" x14ac:dyDescent="0.2">
      <c r="D9461" s="200"/>
      <c r="E9461" s="4" t="s">
        <v>63</v>
      </c>
      <c r="F9461" s="5"/>
      <c r="G9461" s="6">
        <v>121</v>
      </c>
      <c r="H9461" s="8">
        <v>11</v>
      </c>
      <c r="I9461" s="1">
        <v>86</v>
      </c>
      <c r="J9461" s="1">
        <v>23</v>
      </c>
      <c r="K9461" s="9">
        <v>1</v>
      </c>
    </row>
    <row r="9462" spans="2:11" x14ac:dyDescent="0.2">
      <c r="D9462" s="200"/>
      <c r="E9462" s="4" t="s">
        <v>64</v>
      </c>
      <c r="F9462" s="5"/>
      <c r="G9462" s="6">
        <v>124</v>
      </c>
      <c r="H9462" s="8">
        <v>8</v>
      </c>
      <c r="I9462" s="1">
        <v>92</v>
      </c>
      <c r="J9462" s="1">
        <v>23</v>
      </c>
      <c r="K9462" s="9">
        <v>1</v>
      </c>
    </row>
    <row r="9463" spans="2:11" x14ac:dyDescent="0.2">
      <c r="D9463" s="200"/>
      <c r="E9463" s="4" t="s">
        <v>65</v>
      </c>
      <c r="F9463" s="5"/>
      <c r="G9463" s="6">
        <v>109</v>
      </c>
      <c r="H9463" s="8">
        <v>10</v>
      </c>
      <c r="I9463" s="1">
        <v>73</v>
      </c>
      <c r="J9463" s="1">
        <v>22</v>
      </c>
      <c r="K9463" s="9">
        <v>4</v>
      </c>
    </row>
    <row r="9464" spans="2:11" x14ac:dyDescent="0.2">
      <c r="D9464" s="200"/>
      <c r="E9464" s="4" t="s">
        <v>66</v>
      </c>
      <c r="F9464" s="5"/>
      <c r="G9464" s="6">
        <v>104</v>
      </c>
      <c r="H9464" s="8">
        <v>5</v>
      </c>
      <c r="I9464" s="1">
        <v>78</v>
      </c>
      <c r="J9464" s="1">
        <v>20</v>
      </c>
      <c r="K9464" s="9">
        <v>1</v>
      </c>
    </row>
    <row r="9465" spans="2:11" x14ac:dyDescent="0.2">
      <c r="D9465" s="200"/>
      <c r="E9465" s="4" t="s">
        <v>67</v>
      </c>
      <c r="F9465" s="5"/>
      <c r="G9465" s="6">
        <v>139</v>
      </c>
      <c r="H9465" s="8">
        <v>9</v>
      </c>
      <c r="I9465" s="1">
        <v>100</v>
      </c>
      <c r="J9465" s="1">
        <v>29</v>
      </c>
      <c r="K9465" s="9">
        <v>1</v>
      </c>
    </row>
    <row r="9466" spans="2:11" x14ac:dyDescent="0.2">
      <c r="D9466" s="200"/>
      <c r="E9466" s="4" t="s">
        <v>68</v>
      </c>
      <c r="F9466" s="5"/>
      <c r="G9466" s="6">
        <v>48</v>
      </c>
      <c r="H9466" s="8">
        <v>6</v>
      </c>
      <c r="I9466" s="1">
        <v>25</v>
      </c>
      <c r="J9466" s="1">
        <v>16</v>
      </c>
      <c r="K9466" s="9">
        <v>1</v>
      </c>
    </row>
    <row r="9467" spans="2:11" x14ac:dyDescent="0.2">
      <c r="D9467" s="200"/>
      <c r="E9467" s="4" t="s">
        <v>69</v>
      </c>
      <c r="F9467" s="5"/>
      <c r="G9467" s="6">
        <v>37</v>
      </c>
      <c r="H9467" s="8">
        <v>3</v>
      </c>
      <c r="I9467" s="1">
        <v>30</v>
      </c>
      <c r="J9467" s="1">
        <v>4</v>
      </c>
      <c r="K9467" s="9">
        <v>0</v>
      </c>
    </row>
    <row r="9468" spans="2:11" x14ac:dyDescent="0.2">
      <c r="D9468" s="93" t="s">
        <v>70</v>
      </c>
      <c r="E9468" s="89" t="s">
        <v>18</v>
      </c>
      <c r="F9468" s="92"/>
      <c r="G9468" s="94">
        <v>0</v>
      </c>
      <c r="H9468" s="122">
        <v>0</v>
      </c>
      <c r="I9468" s="63">
        <v>0</v>
      </c>
      <c r="J9468" s="63">
        <v>0</v>
      </c>
      <c r="K9468" s="121">
        <v>0</v>
      </c>
    </row>
    <row r="9470" spans="2:11" x14ac:dyDescent="0.2">
      <c r="B9470" s="40" t="str">
        <f xml:space="preserve"> HYPERLINK("#'目次'!B397", "[391]")</f>
        <v>[391]</v>
      </c>
      <c r="C9470" s="23" t="s">
        <v>526</v>
      </c>
    </row>
    <row r="9473" spans="3:11" x14ac:dyDescent="0.2">
      <c r="C9473" s="23" t="s">
        <v>73</v>
      </c>
    </row>
    <row r="9474" spans="3:11" x14ac:dyDescent="0.2">
      <c r="D9474" s="195"/>
      <c r="E9474" s="196"/>
      <c r="F9474" s="196"/>
      <c r="G9474" s="37" t="s">
        <v>15</v>
      </c>
      <c r="H9474" s="33" t="s">
        <v>512</v>
      </c>
      <c r="I9474" s="13" t="s">
        <v>513</v>
      </c>
      <c r="J9474" s="13" t="s">
        <v>514</v>
      </c>
      <c r="K9474" s="38" t="s">
        <v>18</v>
      </c>
    </row>
    <row r="9475" spans="3:11" x14ac:dyDescent="0.2">
      <c r="D9475" s="197"/>
      <c r="E9475" s="198"/>
      <c r="F9475" s="198"/>
      <c r="G9475" s="35"/>
      <c r="H9475" s="39"/>
      <c r="I9475" s="14"/>
      <c r="J9475" s="14"/>
      <c r="K9475" s="34"/>
    </row>
    <row r="9476" spans="3:11" x14ac:dyDescent="0.2">
      <c r="D9476" s="56"/>
      <c r="E9476" s="58" t="s">
        <v>15</v>
      </c>
      <c r="F9476" s="46"/>
      <c r="G9476" s="36">
        <v>1200</v>
      </c>
      <c r="H9476" s="17">
        <v>69</v>
      </c>
      <c r="I9476" s="17">
        <v>843</v>
      </c>
      <c r="J9476" s="17">
        <v>250</v>
      </c>
      <c r="K9476" s="47">
        <v>38</v>
      </c>
    </row>
    <row r="9477" spans="3:11" x14ac:dyDescent="0.2">
      <c r="D9477" s="199" t="s">
        <v>74</v>
      </c>
      <c r="E9477" s="22" t="s">
        <v>75</v>
      </c>
      <c r="F9477" s="21"/>
      <c r="G9477" s="19">
        <v>592</v>
      </c>
      <c r="H9477" s="27">
        <v>29</v>
      </c>
      <c r="I9477" s="3">
        <v>421</v>
      </c>
      <c r="J9477" s="3">
        <v>122</v>
      </c>
      <c r="K9477" s="26">
        <v>20</v>
      </c>
    </row>
    <row r="9478" spans="3:11" x14ac:dyDescent="0.2">
      <c r="D9478" s="200"/>
      <c r="E9478" s="4" t="s">
        <v>34</v>
      </c>
      <c r="F9478" s="5"/>
      <c r="G9478" s="6">
        <v>37</v>
      </c>
      <c r="H9478" s="8">
        <v>4</v>
      </c>
      <c r="I9478" s="1">
        <v>29</v>
      </c>
      <c r="J9478" s="1">
        <v>2</v>
      </c>
      <c r="K9478" s="9">
        <v>2</v>
      </c>
    </row>
    <row r="9479" spans="3:11" x14ac:dyDescent="0.2">
      <c r="D9479" s="200"/>
      <c r="E9479" s="4" t="s">
        <v>35</v>
      </c>
      <c r="F9479" s="5"/>
      <c r="G9479" s="6">
        <v>75</v>
      </c>
      <c r="H9479" s="8">
        <v>8</v>
      </c>
      <c r="I9479" s="1">
        <v>57</v>
      </c>
      <c r="J9479" s="1">
        <v>8</v>
      </c>
      <c r="K9479" s="9">
        <v>2</v>
      </c>
    </row>
    <row r="9480" spans="3:11" x14ac:dyDescent="0.2">
      <c r="D9480" s="200"/>
      <c r="E9480" s="4" t="s">
        <v>36</v>
      </c>
      <c r="F9480" s="5"/>
      <c r="G9480" s="6">
        <v>95</v>
      </c>
      <c r="H9480" s="8">
        <v>3</v>
      </c>
      <c r="I9480" s="1">
        <v>69</v>
      </c>
      <c r="J9480" s="1">
        <v>19</v>
      </c>
      <c r="K9480" s="9">
        <v>4</v>
      </c>
    </row>
    <row r="9481" spans="3:11" x14ac:dyDescent="0.2">
      <c r="D9481" s="200"/>
      <c r="E9481" s="4" t="s">
        <v>37</v>
      </c>
      <c r="F9481" s="5"/>
      <c r="G9481" s="6">
        <v>111</v>
      </c>
      <c r="H9481" s="8">
        <v>6</v>
      </c>
      <c r="I9481" s="1">
        <v>77</v>
      </c>
      <c r="J9481" s="1">
        <v>25</v>
      </c>
      <c r="K9481" s="9">
        <v>3</v>
      </c>
    </row>
    <row r="9482" spans="3:11" x14ac:dyDescent="0.2">
      <c r="D9482" s="200"/>
      <c r="E9482" s="4" t="s">
        <v>38</v>
      </c>
      <c r="F9482" s="5"/>
      <c r="G9482" s="6">
        <v>93</v>
      </c>
      <c r="H9482" s="8">
        <v>3</v>
      </c>
      <c r="I9482" s="1">
        <v>61</v>
      </c>
      <c r="J9482" s="1">
        <v>28</v>
      </c>
      <c r="K9482" s="9">
        <v>1</v>
      </c>
    </row>
    <row r="9483" spans="3:11" x14ac:dyDescent="0.2">
      <c r="D9483" s="200"/>
      <c r="E9483" s="4" t="s">
        <v>39</v>
      </c>
      <c r="F9483" s="5"/>
      <c r="G9483" s="6">
        <v>109</v>
      </c>
      <c r="H9483" s="8">
        <v>3</v>
      </c>
      <c r="I9483" s="1">
        <v>78</v>
      </c>
      <c r="J9483" s="1">
        <v>24</v>
      </c>
      <c r="K9483" s="9">
        <v>4</v>
      </c>
    </row>
    <row r="9484" spans="3:11" x14ac:dyDescent="0.2">
      <c r="D9484" s="200"/>
      <c r="E9484" s="4" t="s">
        <v>40</v>
      </c>
      <c r="F9484" s="5"/>
      <c r="G9484" s="6">
        <v>72</v>
      </c>
      <c r="H9484" s="8">
        <v>2</v>
      </c>
      <c r="I9484" s="1">
        <v>50</v>
      </c>
      <c r="J9484" s="1">
        <v>16</v>
      </c>
      <c r="K9484" s="9">
        <v>4</v>
      </c>
    </row>
    <row r="9485" spans="3:11" x14ac:dyDescent="0.2">
      <c r="D9485" s="199" t="s">
        <v>76</v>
      </c>
      <c r="E9485" s="22" t="s">
        <v>77</v>
      </c>
      <c r="F9485" s="21"/>
      <c r="G9485" s="19">
        <v>608</v>
      </c>
      <c r="H9485" s="27">
        <v>40</v>
      </c>
      <c r="I9485" s="3">
        <v>422</v>
      </c>
      <c r="J9485" s="3">
        <v>128</v>
      </c>
      <c r="K9485" s="26">
        <v>18</v>
      </c>
    </row>
    <row r="9486" spans="3:11" x14ac:dyDescent="0.2">
      <c r="D9486" s="200"/>
      <c r="E9486" s="4" t="s">
        <v>34</v>
      </c>
      <c r="F9486" s="5"/>
      <c r="G9486" s="6">
        <v>37</v>
      </c>
      <c r="H9486" s="8">
        <v>5</v>
      </c>
      <c r="I9486" s="1">
        <v>25</v>
      </c>
      <c r="J9486" s="1">
        <v>7</v>
      </c>
      <c r="K9486" s="9">
        <v>0</v>
      </c>
    </row>
    <row r="9487" spans="3:11" x14ac:dyDescent="0.2">
      <c r="D9487" s="200"/>
      <c r="E9487" s="4" t="s">
        <v>35</v>
      </c>
      <c r="F9487" s="5"/>
      <c r="G9487" s="6">
        <v>73</v>
      </c>
      <c r="H9487" s="8">
        <v>10</v>
      </c>
      <c r="I9487" s="1">
        <v>45</v>
      </c>
      <c r="J9487" s="1">
        <v>15</v>
      </c>
      <c r="K9487" s="9">
        <v>3</v>
      </c>
    </row>
    <row r="9488" spans="3:11" x14ac:dyDescent="0.2">
      <c r="D9488" s="200"/>
      <c r="E9488" s="4" t="s">
        <v>36</v>
      </c>
      <c r="F9488" s="5"/>
      <c r="G9488" s="6">
        <v>92</v>
      </c>
      <c r="H9488" s="8">
        <v>5</v>
      </c>
      <c r="I9488" s="1">
        <v>71</v>
      </c>
      <c r="J9488" s="1">
        <v>15</v>
      </c>
      <c r="K9488" s="9">
        <v>1</v>
      </c>
    </row>
    <row r="9489" spans="2:11" x14ac:dyDescent="0.2">
      <c r="D9489" s="200"/>
      <c r="E9489" s="4" t="s">
        <v>37</v>
      </c>
      <c r="F9489" s="5"/>
      <c r="G9489" s="6">
        <v>110</v>
      </c>
      <c r="H9489" s="8">
        <v>7</v>
      </c>
      <c r="I9489" s="1">
        <v>81</v>
      </c>
      <c r="J9489" s="1">
        <v>20</v>
      </c>
      <c r="K9489" s="9">
        <v>2</v>
      </c>
    </row>
    <row r="9490" spans="2:11" x14ac:dyDescent="0.2">
      <c r="D9490" s="200"/>
      <c r="E9490" s="4" t="s">
        <v>38</v>
      </c>
      <c r="F9490" s="5"/>
      <c r="G9490" s="6">
        <v>93</v>
      </c>
      <c r="H9490" s="8">
        <v>7</v>
      </c>
      <c r="I9490" s="1">
        <v>64</v>
      </c>
      <c r="J9490" s="1">
        <v>20</v>
      </c>
      <c r="K9490" s="9">
        <v>2</v>
      </c>
    </row>
    <row r="9491" spans="2:11" x14ac:dyDescent="0.2">
      <c r="D9491" s="200"/>
      <c r="E9491" s="4" t="s">
        <v>39</v>
      </c>
      <c r="F9491" s="5"/>
      <c r="G9491" s="6">
        <v>114</v>
      </c>
      <c r="H9491" s="8">
        <v>6</v>
      </c>
      <c r="I9491" s="1">
        <v>70</v>
      </c>
      <c r="J9491" s="1">
        <v>32</v>
      </c>
      <c r="K9491" s="9">
        <v>6</v>
      </c>
    </row>
    <row r="9492" spans="2:11" x14ac:dyDescent="0.2">
      <c r="D9492" s="201"/>
      <c r="E9492" s="57" t="s">
        <v>40</v>
      </c>
      <c r="F9492" s="59"/>
      <c r="G9492" s="55">
        <v>89</v>
      </c>
      <c r="H9492" s="77">
        <v>0</v>
      </c>
      <c r="I9492" s="32">
        <v>66</v>
      </c>
      <c r="J9492" s="32">
        <v>19</v>
      </c>
      <c r="K9492" s="80">
        <v>4</v>
      </c>
    </row>
    <row r="9494" spans="2:11" x14ac:dyDescent="0.2">
      <c r="B9494" s="40" t="str">
        <f xml:space="preserve"> HYPERLINK("#'目次'!B398", "[392]")</f>
        <v>[392]</v>
      </c>
      <c r="C9494" s="23" t="s">
        <v>526</v>
      </c>
    </row>
    <row r="9497" spans="2:11" x14ac:dyDescent="0.2">
      <c r="C9497" s="23" t="s">
        <v>80</v>
      </c>
    </row>
    <row r="9498" spans="2:11" x14ac:dyDescent="0.2">
      <c r="E9498" s="195"/>
      <c r="F9498" s="196"/>
      <c r="G9498" s="37" t="s">
        <v>15</v>
      </c>
      <c r="H9498" s="33" t="s">
        <v>512</v>
      </c>
      <c r="I9498" s="13" t="s">
        <v>513</v>
      </c>
      <c r="J9498" s="13" t="s">
        <v>514</v>
      </c>
      <c r="K9498" s="38" t="s">
        <v>18</v>
      </c>
    </row>
    <row r="9499" spans="2:11" x14ac:dyDescent="0.2">
      <c r="E9499" s="197"/>
      <c r="F9499" s="198"/>
      <c r="G9499" s="35"/>
      <c r="H9499" s="39"/>
      <c r="I9499" s="14"/>
      <c r="J9499" s="14"/>
      <c r="K9499" s="34"/>
    </row>
    <row r="9500" spans="2:11" x14ac:dyDescent="0.2">
      <c r="E9500" s="91" t="s">
        <v>15</v>
      </c>
      <c r="F9500" s="46"/>
      <c r="G9500" s="36">
        <v>1200</v>
      </c>
      <c r="H9500" s="17">
        <v>69</v>
      </c>
      <c r="I9500" s="17">
        <v>843</v>
      </c>
      <c r="J9500" s="17">
        <v>250</v>
      </c>
      <c r="K9500" s="47">
        <v>38</v>
      </c>
    </row>
    <row r="9501" spans="2:11" x14ac:dyDescent="0.2">
      <c r="E9501" s="4" t="s">
        <v>81</v>
      </c>
      <c r="F9501" s="5"/>
      <c r="G9501" s="19">
        <v>48</v>
      </c>
      <c r="H9501" s="27">
        <v>4</v>
      </c>
      <c r="I9501" s="3">
        <v>37</v>
      </c>
      <c r="J9501" s="3">
        <v>5</v>
      </c>
      <c r="K9501" s="26">
        <v>2</v>
      </c>
    </row>
    <row r="9502" spans="2:11" x14ac:dyDescent="0.2">
      <c r="E9502" s="4" t="s">
        <v>82</v>
      </c>
      <c r="F9502" s="5"/>
      <c r="G9502" s="6">
        <v>84</v>
      </c>
      <c r="H9502" s="8">
        <v>2</v>
      </c>
      <c r="I9502" s="1">
        <v>61</v>
      </c>
      <c r="J9502" s="1">
        <v>13</v>
      </c>
      <c r="K9502" s="9">
        <v>8</v>
      </c>
    </row>
    <row r="9503" spans="2:11" x14ac:dyDescent="0.2">
      <c r="E9503" s="4" t="s">
        <v>83</v>
      </c>
      <c r="F9503" s="5"/>
      <c r="G9503" s="6">
        <v>462</v>
      </c>
      <c r="H9503" s="8">
        <v>33</v>
      </c>
      <c r="I9503" s="1">
        <v>326</v>
      </c>
      <c r="J9503" s="1">
        <v>90</v>
      </c>
      <c r="K9503" s="9">
        <v>13</v>
      </c>
    </row>
    <row r="9504" spans="2:11" x14ac:dyDescent="0.2">
      <c r="E9504" s="4" t="s">
        <v>84</v>
      </c>
      <c r="F9504" s="5"/>
      <c r="G9504" s="6">
        <v>30</v>
      </c>
      <c r="H9504" s="8">
        <v>2</v>
      </c>
      <c r="I9504" s="1">
        <v>21</v>
      </c>
      <c r="J9504" s="1">
        <v>7</v>
      </c>
      <c r="K9504" s="9">
        <v>0</v>
      </c>
    </row>
    <row r="9505" spans="2:11" x14ac:dyDescent="0.2">
      <c r="E9505" s="4" t="s">
        <v>85</v>
      </c>
      <c r="F9505" s="5"/>
      <c r="G9505" s="6">
        <v>144</v>
      </c>
      <c r="H9505" s="8">
        <v>12</v>
      </c>
      <c r="I9505" s="1">
        <v>101</v>
      </c>
      <c r="J9505" s="1">
        <v>29</v>
      </c>
      <c r="K9505" s="9">
        <v>2</v>
      </c>
    </row>
    <row r="9506" spans="2:11" x14ac:dyDescent="0.2">
      <c r="E9506" s="4" t="s">
        <v>86</v>
      </c>
      <c r="F9506" s="5"/>
      <c r="G9506" s="6">
        <v>192</v>
      </c>
      <c r="H9506" s="8">
        <v>10</v>
      </c>
      <c r="I9506" s="1">
        <v>129</v>
      </c>
      <c r="J9506" s="1">
        <v>50</v>
      </c>
      <c r="K9506" s="9">
        <v>3</v>
      </c>
    </row>
    <row r="9507" spans="2:11" x14ac:dyDescent="0.2">
      <c r="E9507" s="4" t="s">
        <v>87</v>
      </c>
      <c r="F9507" s="5"/>
      <c r="G9507" s="6">
        <v>72</v>
      </c>
      <c r="H9507" s="8">
        <v>5</v>
      </c>
      <c r="I9507" s="1">
        <v>50</v>
      </c>
      <c r="J9507" s="1">
        <v>13</v>
      </c>
      <c r="K9507" s="9">
        <v>4</v>
      </c>
    </row>
    <row r="9508" spans="2:11" x14ac:dyDescent="0.2">
      <c r="E9508" s="4" t="s">
        <v>88</v>
      </c>
      <c r="F9508" s="5"/>
      <c r="G9508" s="6">
        <v>36</v>
      </c>
      <c r="H9508" s="8">
        <v>1</v>
      </c>
      <c r="I9508" s="1">
        <v>24</v>
      </c>
      <c r="J9508" s="1">
        <v>10</v>
      </c>
      <c r="K9508" s="9">
        <v>1</v>
      </c>
    </row>
    <row r="9509" spans="2:11" x14ac:dyDescent="0.2">
      <c r="E9509" s="4" t="s">
        <v>89</v>
      </c>
      <c r="F9509" s="5"/>
      <c r="G9509" s="6">
        <v>66</v>
      </c>
      <c r="H9509" s="8">
        <v>0</v>
      </c>
      <c r="I9509" s="1">
        <v>47</v>
      </c>
      <c r="J9509" s="1">
        <v>16</v>
      </c>
      <c r="K9509" s="9">
        <v>3</v>
      </c>
    </row>
    <row r="9510" spans="2:11" x14ac:dyDescent="0.2">
      <c r="E9510" s="4" t="s">
        <v>90</v>
      </c>
      <c r="F9510" s="5"/>
      <c r="G9510" s="6">
        <v>54</v>
      </c>
      <c r="H9510" s="8">
        <v>0</v>
      </c>
      <c r="I9510" s="1">
        <v>41</v>
      </c>
      <c r="J9510" s="1">
        <v>13</v>
      </c>
      <c r="K9510" s="9">
        <v>0</v>
      </c>
    </row>
    <row r="9511" spans="2:11" x14ac:dyDescent="0.2">
      <c r="E9511" s="57" t="s">
        <v>91</v>
      </c>
      <c r="F9511" s="59"/>
      <c r="G9511" s="55">
        <v>12</v>
      </c>
      <c r="H9511" s="77">
        <v>0</v>
      </c>
      <c r="I9511" s="32">
        <v>6</v>
      </c>
      <c r="J9511" s="32">
        <v>4</v>
      </c>
      <c r="K9511" s="80">
        <v>2</v>
      </c>
    </row>
    <row r="9513" spans="2:11" x14ac:dyDescent="0.2">
      <c r="B9513" s="40" t="str">
        <f xml:space="preserve"> HYPERLINK("#'目次'!B399", "[393]")</f>
        <v>[393]</v>
      </c>
      <c r="C9513" s="23" t="s">
        <v>529</v>
      </c>
    </row>
    <row r="9516" spans="2:11" x14ac:dyDescent="0.2">
      <c r="C9516" s="23" t="s">
        <v>14</v>
      </c>
    </row>
    <row r="9517" spans="2:11" x14ac:dyDescent="0.2">
      <c r="D9517" s="195"/>
      <c r="E9517" s="196"/>
      <c r="F9517" s="196"/>
      <c r="G9517" s="37" t="s">
        <v>15</v>
      </c>
      <c r="H9517" s="33" t="s">
        <v>512</v>
      </c>
      <c r="I9517" s="13" t="s">
        <v>513</v>
      </c>
      <c r="J9517" s="13" t="s">
        <v>514</v>
      </c>
      <c r="K9517" s="38" t="s">
        <v>18</v>
      </c>
    </row>
    <row r="9518" spans="2:11" x14ac:dyDescent="0.2">
      <c r="D9518" s="197"/>
      <c r="E9518" s="198"/>
      <c r="F9518" s="198"/>
      <c r="G9518" s="35"/>
      <c r="H9518" s="39"/>
      <c r="I9518" s="14"/>
      <c r="J9518" s="14"/>
      <c r="K9518" s="34"/>
    </row>
    <row r="9519" spans="2:11" x14ac:dyDescent="0.2">
      <c r="D9519" s="56"/>
      <c r="E9519" s="58" t="s">
        <v>15</v>
      </c>
      <c r="F9519" s="46"/>
      <c r="G9519" s="36">
        <v>1200</v>
      </c>
      <c r="H9519" s="17">
        <v>79</v>
      </c>
      <c r="I9519" s="17">
        <v>866</v>
      </c>
      <c r="J9519" s="17">
        <v>217</v>
      </c>
      <c r="K9519" s="47">
        <v>38</v>
      </c>
    </row>
    <row r="9520" spans="2:11" x14ac:dyDescent="0.2">
      <c r="D9520" s="199" t="s">
        <v>19</v>
      </c>
      <c r="E9520" s="22" t="s">
        <v>20</v>
      </c>
      <c r="F9520" s="21"/>
      <c r="G9520" s="19">
        <v>132</v>
      </c>
      <c r="H9520" s="27">
        <v>6</v>
      </c>
      <c r="I9520" s="3">
        <v>101</v>
      </c>
      <c r="J9520" s="3">
        <v>15</v>
      </c>
      <c r="K9520" s="26">
        <v>10</v>
      </c>
    </row>
    <row r="9521" spans="4:11" x14ac:dyDescent="0.2">
      <c r="D9521" s="200"/>
      <c r="E9521" s="4" t="s">
        <v>21</v>
      </c>
      <c r="F9521" s="5"/>
      <c r="G9521" s="6">
        <v>444</v>
      </c>
      <c r="H9521" s="8">
        <v>31</v>
      </c>
      <c r="I9521" s="1">
        <v>321</v>
      </c>
      <c r="J9521" s="1">
        <v>81</v>
      </c>
      <c r="K9521" s="9">
        <v>11</v>
      </c>
    </row>
    <row r="9522" spans="4:11" x14ac:dyDescent="0.2">
      <c r="D9522" s="200"/>
      <c r="E9522" s="4" t="s">
        <v>22</v>
      </c>
      <c r="F9522" s="5"/>
      <c r="G9522" s="6">
        <v>192</v>
      </c>
      <c r="H9522" s="8">
        <v>14</v>
      </c>
      <c r="I9522" s="1">
        <v>141</v>
      </c>
      <c r="J9522" s="1">
        <v>33</v>
      </c>
      <c r="K9522" s="9">
        <v>4</v>
      </c>
    </row>
    <row r="9523" spans="4:11" x14ac:dyDescent="0.2">
      <c r="D9523" s="200"/>
      <c r="E9523" s="4" t="s">
        <v>23</v>
      </c>
      <c r="F9523" s="5"/>
      <c r="G9523" s="6">
        <v>192</v>
      </c>
      <c r="H9523" s="8">
        <v>13</v>
      </c>
      <c r="I9523" s="1">
        <v>135</v>
      </c>
      <c r="J9523" s="1">
        <v>41</v>
      </c>
      <c r="K9523" s="9">
        <v>3</v>
      </c>
    </row>
    <row r="9524" spans="4:11" x14ac:dyDescent="0.2">
      <c r="D9524" s="200"/>
      <c r="E9524" s="4" t="s">
        <v>24</v>
      </c>
      <c r="F9524" s="5"/>
      <c r="G9524" s="6">
        <v>240</v>
      </c>
      <c r="H9524" s="8">
        <v>15</v>
      </c>
      <c r="I9524" s="1">
        <v>168</v>
      </c>
      <c r="J9524" s="1">
        <v>47</v>
      </c>
      <c r="K9524" s="9">
        <v>10</v>
      </c>
    </row>
    <row r="9525" spans="4:11" x14ac:dyDescent="0.2">
      <c r="D9525" s="199" t="s">
        <v>25</v>
      </c>
      <c r="E9525" s="22" t="s">
        <v>26</v>
      </c>
      <c r="F9525" s="21"/>
      <c r="G9525" s="19">
        <v>348</v>
      </c>
      <c r="H9525" s="27">
        <v>26</v>
      </c>
      <c r="I9525" s="3">
        <v>255</v>
      </c>
      <c r="J9525" s="3">
        <v>62</v>
      </c>
      <c r="K9525" s="26">
        <v>5</v>
      </c>
    </row>
    <row r="9526" spans="4:11" x14ac:dyDescent="0.2">
      <c r="D9526" s="200"/>
      <c r="E9526" s="4" t="s">
        <v>27</v>
      </c>
      <c r="F9526" s="5"/>
      <c r="G9526" s="6">
        <v>378</v>
      </c>
      <c r="H9526" s="8">
        <v>25</v>
      </c>
      <c r="I9526" s="1">
        <v>269</v>
      </c>
      <c r="J9526" s="1">
        <v>71</v>
      </c>
      <c r="K9526" s="9">
        <v>13</v>
      </c>
    </row>
    <row r="9527" spans="4:11" x14ac:dyDescent="0.2">
      <c r="D9527" s="200"/>
      <c r="E9527" s="4" t="s">
        <v>28</v>
      </c>
      <c r="F9527" s="5"/>
      <c r="G9527" s="6">
        <v>372</v>
      </c>
      <c r="H9527" s="8">
        <v>24</v>
      </c>
      <c r="I9527" s="1">
        <v>261</v>
      </c>
      <c r="J9527" s="1">
        <v>72</v>
      </c>
      <c r="K9527" s="9">
        <v>15</v>
      </c>
    </row>
    <row r="9528" spans="4:11" x14ac:dyDescent="0.2">
      <c r="D9528" s="200"/>
      <c r="E9528" s="4" t="s">
        <v>29</v>
      </c>
      <c r="F9528" s="5"/>
      <c r="G9528" s="6">
        <v>102</v>
      </c>
      <c r="H9528" s="8">
        <v>4</v>
      </c>
      <c r="I9528" s="1">
        <v>81</v>
      </c>
      <c r="J9528" s="1">
        <v>12</v>
      </c>
      <c r="K9528" s="9">
        <v>5</v>
      </c>
    </row>
    <row r="9529" spans="4:11" x14ac:dyDescent="0.2">
      <c r="D9529" s="199" t="s">
        <v>30</v>
      </c>
      <c r="E9529" s="22" t="s">
        <v>31</v>
      </c>
      <c r="F9529" s="21"/>
      <c r="G9529" s="19">
        <v>592</v>
      </c>
      <c r="H9529" s="27">
        <v>33</v>
      </c>
      <c r="I9529" s="3">
        <v>429</v>
      </c>
      <c r="J9529" s="3">
        <v>110</v>
      </c>
      <c r="K9529" s="26">
        <v>20</v>
      </c>
    </row>
    <row r="9530" spans="4:11" x14ac:dyDescent="0.2">
      <c r="D9530" s="200"/>
      <c r="E9530" s="4" t="s">
        <v>32</v>
      </c>
      <c r="F9530" s="5"/>
      <c r="G9530" s="6">
        <v>608</v>
      </c>
      <c r="H9530" s="8">
        <v>46</v>
      </c>
      <c r="I9530" s="1">
        <v>437</v>
      </c>
      <c r="J9530" s="1">
        <v>107</v>
      </c>
      <c r="K9530" s="9">
        <v>18</v>
      </c>
    </row>
    <row r="9531" spans="4:11" x14ac:dyDescent="0.2">
      <c r="D9531" s="199" t="s">
        <v>33</v>
      </c>
      <c r="E9531" s="22" t="s">
        <v>34</v>
      </c>
      <c r="F9531" s="21"/>
      <c r="G9531" s="19">
        <v>74</v>
      </c>
      <c r="H9531" s="27">
        <v>8</v>
      </c>
      <c r="I9531" s="3">
        <v>56</v>
      </c>
      <c r="J9531" s="3">
        <v>8</v>
      </c>
      <c r="K9531" s="26">
        <v>2</v>
      </c>
    </row>
    <row r="9532" spans="4:11" x14ac:dyDescent="0.2">
      <c r="D9532" s="200"/>
      <c r="E9532" s="4" t="s">
        <v>35</v>
      </c>
      <c r="F9532" s="5"/>
      <c r="G9532" s="6">
        <v>148</v>
      </c>
      <c r="H9532" s="8">
        <v>17</v>
      </c>
      <c r="I9532" s="1">
        <v>102</v>
      </c>
      <c r="J9532" s="1">
        <v>24</v>
      </c>
      <c r="K9532" s="9">
        <v>5</v>
      </c>
    </row>
    <row r="9533" spans="4:11" x14ac:dyDescent="0.2">
      <c r="D9533" s="200"/>
      <c r="E9533" s="4" t="s">
        <v>36</v>
      </c>
      <c r="F9533" s="5"/>
      <c r="G9533" s="6">
        <v>187</v>
      </c>
      <c r="H9533" s="8">
        <v>10</v>
      </c>
      <c r="I9533" s="1">
        <v>143</v>
      </c>
      <c r="J9533" s="1">
        <v>29</v>
      </c>
      <c r="K9533" s="9">
        <v>5</v>
      </c>
    </row>
    <row r="9534" spans="4:11" x14ac:dyDescent="0.2">
      <c r="D9534" s="200"/>
      <c r="E9534" s="4" t="s">
        <v>37</v>
      </c>
      <c r="F9534" s="5"/>
      <c r="G9534" s="6">
        <v>221</v>
      </c>
      <c r="H9534" s="8">
        <v>14</v>
      </c>
      <c r="I9534" s="1">
        <v>158</v>
      </c>
      <c r="J9534" s="1">
        <v>44</v>
      </c>
      <c r="K9534" s="9">
        <v>5</v>
      </c>
    </row>
    <row r="9535" spans="4:11" x14ac:dyDescent="0.2">
      <c r="D9535" s="200"/>
      <c r="E9535" s="4" t="s">
        <v>38</v>
      </c>
      <c r="F9535" s="5"/>
      <c r="G9535" s="6">
        <v>186</v>
      </c>
      <c r="H9535" s="8">
        <v>8</v>
      </c>
      <c r="I9535" s="1">
        <v>132</v>
      </c>
      <c r="J9535" s="1">
        <v>42</v>
      </c>
      <c r="K9535" s="9">
        <v>4</v>
      </c>
    </row>
    <row r="9536" spans="4:11" x14ac:dyDescent="0.2">
      <c r="D9536" s="200"/>
      <c r="E9536" s="4" t="s">
        <v>39</v>
      </c>
      <c r="F9536" s="5"/>
      <c r="G9536" s="6">
        <v>223</v>
      </c>
      <c r="H9536" s="8">
        <v>15</v>
      </c>
      <c r="I9536" s="1">
        <v>156</v>
      </c>
      <c r="J9536" s="1">
        <v>42</v>
      </c>
      <c r="K9536" s="9">
        <v>10</v>
      </c>
    </row>
    <row r="9537" spans="2:11" x14ac:dyDescent="0.2">
      <c r="D9537" s="201"/>
      <c r="E9537" s="57" t="s">
        <v>40</v>
      </c>
      <c r="F9537" s="59"/>
      <c r="G9537" s="55">
        <v>161</v>
      </c>
      <c r="H9537" s="77">
        <v>7</v>
      </c>
      <c r="I9537" s="32">
        <v>119</v>
      </c>
      <c r="J9537" s="32">
        <v>28</v>
      </c>
      <c r="K9537" s="80">
        <v>7</v>
      </c>
    </row>
    <row r="9539" spans="2:11" x14ac:dyDescent="0.2">
      <c r="B9539" s="40" t="str">
        <f xml:space="preserve"> HYPERLINK("#'目次'!B400", "[394]")</f>
        <v>[394]</v>
      </c>
      <c r="C9539" s="23" t="s">
        <v>529</v>
      </c>
    </row>
    <row r="9542" spans="2:11" x14ac:dyDescent="0.2">
      <c r="C9542" s="23" t="s">
        <v>48</v>
      </c>
    </row>
    <row r="9543" spans="2:11" x14ac:dyDescent="0.2">
      <c r="D9543" s="195"/>
      <c r="E9543" s="196"/>
      <c r="F9543" s="196"/>
      <c r="G9543" s="37" t="s">
        <v>15</v>
      </c>
      <c r="H9543" s="33" t="s">
        <v>512</v>
      </c>
      <c r="I9543" s="13" t="s">
        <v>513</v>
      </c>
      <c r="J9543" s="13" t="s">
        <v>514</v>
      </c>
      <c r="K9543" s="38" t="s">
        <v>18</v>
      </c>
    </row>
    <row r="9544" spans="2:11" x14ac:dyDescent="0.2">
      <c r="D9544" s="197"/>
      <c r="E9544" s="198"/>
      <c r="F9544" s="198"/>
      <c r="G9544" s="35"/>
      <c r="H9544" s="39"/>
      <c r="I9544" s="14"/>
      <c r="J9544" s="14"/>
      <c r="K9544" s="34"/>
    </row>
    <row r="9545" spans="2:11" x14ac:dyDescent="0.2">
      <c r="D9545" s="56"/>
      <c r="E9545" s="58" t="s">
        <v>15</v>
      </c>
      <c r="F9545" s="46"/>
      <c r="G9545" s="36">
        <v>1200</v>
      </c>
      <c r="H9545" s="17">
        <v>79</v>
      </c>
      <c r="I9545" s="17">
        <v>866</v>
      </c>
      <c r="J9545" s="17">
        <v>217</v>
      </c>
      <c r="K9545" s="47">
        <v>38</v>
      </c>
    </row>
    <row r="9546" spans="2:11" x14ac:dyDescent="0.2">
      <c r="D9546" s="199" t="s">
        <v>49</v>
      </c>
      <c r="E9546" s="22" t="s">
        <v>50</v>
      </c>
      <c r="F9546" s="21"/>
      <c r="G9546" s="19">
        <v>15</v>
      </c>
      <c r="H9546" s="27">
        <v>2</v>
      </c>
      <c r="I9546" s="3">
        <v>8</v>
      </c>
      <c r="J9546" s="3">
        <v>5</v>
      </c>
      <c r="K9546" s="26">
        <v>0</v>
      </c>
    </row>
    <row r="9547" spans="2:11" x14ac:dyDescent="0.2">
      <c r="D9547" s="200"/>
      <c r="E9547" s="4" t="s">
        <v>51</v>
      </c>
      <c r="F9547" s="5"/>
      <c r="G9547" s="6">
        <v>142</v>
      </c>
      <c r="H9547" s="8">
        <v>6</v>
      </c>
      <c r="I9547" s="1">
        <v>102</v>
      </c>
      <c r="J9547" s="1">
        <v>30</v>
      </c>
      <c r="K9547" s="9">
        <v>4</v>
      </c>
    </row>
    <row r="9548" spans="2:11" x14ac:dyDescent="0.2">
      <c r="D9548" s="200"/>
      <c r="E9548" s="4" t="s">
        <v>52</v>
      </c>
      <c r="F9548" s="5"/>
      <c r="G9548" s="6">
        <v>26</v>
      </c>
      <c r="H9548" s="8">
        <v>1</v>
      </c>
      <c r="I9548" s="1">
        <v>19</v>
      </c>
      <c r="J9548" s="1">
        <v>6</v>
      </c>
      <c r="K9548" s="9">
        <v>0</v>
      </c>
    </row>
    <row r="9549" spans="2:11" x14ac:dyDescent="0.2">
      <c r="D9549" s="200"/>
      <c r="E9549" s="4" t="s">
        <v>53</v>
      </c>
      <c r="F9549" s="5"/>
      <c r="G9549" s="6">
        <v>41</v>
      </c>
      <c r="H9549" s="8">
        <v>0</v>
      </c>
      <c r="I9549" s="1">
        <v>30</v>
      </c>
      <c r="J9549" s="1">
        <v>11</v>
      </c>
      <c r="K9549" s="9">
        <v>0</v>
      </c>
    </row>
    <row r="9550" spans="2:11" x14ac:dyDescent="0.2">
      <c r="D9550" s="200"/>
      <c r="E9550" s="4" t="s">
        <v>54</v>
      </c>
      <c r="F9550" s="5"/>
      <c r="G9550" s="6">
        <v>226</v>
      </c>
      <c r="H9550" s="8">
        <v>12</v>
      </c>
      <c r="I9550" s="1">
        <v>164</v>
      </c>
      <c r="J9550" s="1">
        <v>44</v>
      </c>
      <c r="K9550" s="9">
        <v>6</v>
      </c>
    </row>
    <row r="9551" spans="2:11" x14ac:dyDescent="0.2">
      <c r="D9551" s="200"/>
      <c r="E9551" s="4" t="s">
        <v>55</v>
      </c>
      <c r="F9551" s="5"/>
      <c r="G9551" s="6">
        <v>125</v>
      </c>
      <c r="H9551" s="8">
        <v>5</v>
      </c>
      <c r="I9551" s="1">
        <v>88</v>
      </c>
      <c r="J9551" s="1">
        <v>30</v>
      </c>
      <c r="K9551" s="9">
        <v>2</v>
      </c>
    </row>
    <row r="9552" spans="2:11" x14ac:dyDescent="0.2">
      <c r="D9552" s="200"/>
      <c r="E9552" s="4" t="s">
        <v>56</v>
      </c>
      <c r="F9552" s="5"/>
      <c r="G9552" s="6">
        <v>190</v>
      </c>
      <c r="H9552" s="8">
        <v>21</v>
      </c>
      <c r="I9552" s="1">
        <v>137</v>
      </c>
      <c r="J9552" s="1">
        <v>27</v>
      </c>
      <c r="K9552" s="9">
        <v>5</v>
      </c>
    </row>
    <row r="9553" spans="2:11" x14ac:dyDescent="0.2">
      <c r="D9553" s="200"/>
      <c r="E9553" s="4" t="s">
        <v>57</v>
      </c>
      <c r="F9553" s="5"/>
      <c r="G9553" s="6">
        <v>185</v>
      </c>
      <c r="H9553" s="8">
        <v>10</v>
      </c>
      <c r="I9553" s="1">
        <v>146</v>
      </c>
      <c r="J9553" s="1">
        <v>26</v>
      </c>
      <c r="K9553" s="9">
        <v>3</v>
      </c>
    </row>
    <row r="9554" spans="2:11" x14ac:dyDescent="0.2">
      <c r="D9554" s="200"/>
      <c r="E9554" s="4" t="s">
        <v>58</v>
      </c>
      <c r="F9554" s="5"/>
      <c r="G9554" s="6">
        <v>113</v>
      </c>
      <c r="H9554" s="8">
        <v>13</v>
      </c>
      <c r="I9554" s="1">
        <v>82</v>
      </c>
      <c r="J9554" s="1">
        <v>13</v>
      </c>
      <c r="K9554" s="9">
        <v>5</v>
      </c>
    </row>
    <row r="9555" spans="2:11" x14ac:dyDescent="0.2">
      <c r="D9555" s="200"/>
      <c r="E9555" s="4" t="s">
        <v>59</v>
      </c>
      <c r="F9555" s="5"/>
      <c r="G9555" s="6">
        <v>136</v>
      </c>
      <c r="H9555" s="8">
        <v>9</v>
      </c>
      <c r="I9555" s="1">
        <v>89</v>
      </c>
      <c r="J9555" s="1">
        <v>25</v>
      </c>
      <c r="K9555" s="9">
        <v>13</v>
      </c>
    </row>
    <row r="9556" spans="2:11" x14ac:dyDescent="0.2">
      <c r="D9556" s="199" t="s">
        <v>60</v>
      </c>
      <c r="E9556" s="22" t="s">
        <v>61</v>
      </c>
      <c r="F9556" s="21"/>
      <c r="G9556" s="19">
        <v>205</v>
      </c>
      <c r="H9556" s="27">
        <v>18</v>
      </c>
      <c r="I9556" s="3">
        <v>141</v>
      </c>
      <c r="J9556" s="3">
        <v>38</v>
      </c>
      <c r="K9556" s="26">
        <v>8</v>
      </c>
    </row>
    <row r="9557" spans="2:11" x14ac:dyDescent="0.2">
      <c r="D9557" s="200"/>
      <c r="E9557" s="4" t="s">
        <v>62</v>
      </c>
      <c r="F9557" s="5"/>
      <c r="G9557" s="6">
        <v>160</v>
      </c>
      <c r="H9557" s="8">
        <v>6</v>
      </c>
      <c r="I9557" s="1">
        <v>128</v>
      </c>
      <c r="J9557" s="1">
        <v>23</v>
      </c>
      <c r="K9557" s="9">
        <v>3</v>
      </c>
    </row>
    <row r="9558" spans="2:11" x14ac:dyDescent="0.2">
      <c r="D9558" s="200"/>
      <c r="E9558" s="4" t="s">
        <v>63</v>
      </c>
      <c r="F9558" s="5"/>
      <c r="G9558" s="6">
        <v>121</v>
      </c>
      <c r="H9558" s="8">
        <v>12</v>
      </c>
      <c r="I9558" s="1">
        <v>89</v>
      </c>
      <c r="J9558" s="1">
        <v>19</v>
      </c>
      <c r="K9558" s="9">
        <v>1</v>
      </c>
    </row>
    <row r="9559" spans="2:11" x14ac:dyDescent="0.2">
      <c r="D9559" s="200"/>
      <c r="E9559" s="4" t="s">
        <v>64</v>
      </c>
      <c r="F9559" s="5"/>
      <c r="G9559" s="6">
        <v>124</v>
      </c>
      <c r="H9559" s="8">
        <v>10</v>
      </c>
      <c r="I9559" s="1">
        <v>88</v>
      </c>
      <c r="J9559" s="1">
        <v>25</v>
      </c>
      <c r="K9559" s="9">
        <v>1</v>
      </c>
    </row>
    <row r="9560" spans="2:11" x14ac:dyDescent="0.2">
      <c r="D9560" s="200"/>
      <c r="E9560" s="4" t="s">
        <v>65</v>
      </c>
      <c r="F9560" s="5"/>
      <c r="G9560" s="6">
        <v>109</v>
      </c>
      <c r="H9560" s="8">
        <v>10</v>
      </c>
      <c r="I9560" s="1">
        <v>75</v>
      </c>
      <c r="J9560" s="1">
        <v>20</v>
      </c>
      <c r="K9560" s="9">
        <v>4</v>
      </c>
    </row>
    <row r="9561" spans="2:11" x14ac:dyDescent="0.2">
      <c r="D9561" s="200"/>
      <c r="E9561" s="4" t="s">
        <v>66</v>
      </c>
      <c r="F9561" s="5"/>
      <c r="G9561" s="6">
        <v>104</v>
      </c>
      <c r="H9561" s="8">
        <v>5</v>
      </c>
      <c r="I9561" s="1">
        <v>80</v>
      </c>
      <c r="J9561" s="1">
        <v>18</v>
      </c>
      <c r="K9561" s="9">
        <v>1</v>
      </c>
    </row>
    <row r="9562" spans="2:11" x14ac:dyDescent="0.2">
      <c r="D9562" s="200"/>
      <c r="E9562" s="4" t="s">
        <v>67</v>
      </c>
      <c r="F9562" s="5"/>
      <c r="G9562" s="6">
        <v>139</v>
      </c>
      <c r="H9562" s="8">
        <v>6</v>
      </c>
      <c r="I9562" s="1">
        <v>103</v>
      </c>
      <c r="J9562" s="1">
        <v>29</v>
      </c>
      <c r="K9562" s="9">
        <v>1</v>
      </c>
    </row>
    <row r="9563" spans="2:11" x14ac:dyDescent="0.2">
      <c r="D9563" s="200"/>
      <c r="E9563" s="4" t="s">
        <v>68</v>
      </c>
      <c r="F9563" s="5"/>
      <c r="G9563" s="6">
        <v>48</v>
      </c>
      <c r="H9563" s="8">
        <v>3</v>
      </c>
      <c r="I9563" s="1">
        <v>28</v>
      </c>
      <c r="J9563" s="1">
        <v>16</v>
      </c>
      <c r="K9563" s="9">
        <v>1</v>
      </c>
    </row>
    <row r="9564" spans="2:11" x14ac:dyDescent="0.2">
      <c r="D9564" s="200"/>
      <c r="E9564" s="4" t="s">
        <v>69</v>
      </c>
      <c r="F9564" s="5"/>
      <c r="G9564" s="6">
        <v>37</v>
      </c>
      <c r="H9564" s="8">
        <v>4</v>
      </c>
      <c r="I9564" s="1">
        <v>28</v>
      </c>
      <c r="J9564" s="1">
        <v>5</v>
      </c>
      <c r="K9564" s="9">
        <v>0</v>
      </c>
    </row>
    <row r="9565" spans="2:11" x14ac:dyDescent="0.2">
      <c r="D9565" s="93" t="s">
        <v>70</v>
      </c>
      <c r="E9565" s="89" t="s">
        <v>18</v>
      </c>
      <c r="F9565" s="92"/>
      <c r="G9565" s="94">
        <v>0</v>
      </c>
      <c r="H9565" s="122">
        <v>0</v>
      </c>
      <c r="I9565" s="63">
        <v>0</v>
      </c>
      <c r="J9565" s="63">
        <v>0</v>
      </c>
      <c r="K9565" s="121">
        <v>0</v>
      </c>
    </row>
    <row r="9567" spans="2:11" x14ac:dyDescent="0.2">
      <c r="B9567" s="40" t="str">
        <f xml:space="preserve"> HYPERLINK("#'目次'!B401", "[395]")</f>
        <v>[395]</v>
      </c>
      <c r="C9567" s="23" t="s">
        <v>529</v>
      </c>
    </row>
    <row r="9570" spans="3:11" x14ac:dyDescent="0.2">
      <c r="C9570" s="23" t="s">
        <v>73</v>
      </c>
    </row>
    <row r="9571" spans="3:11" x14ac:dyDescent="0.2">
      <c r="D9571" s="195"/>
      <c r="E9571" s="196"/>
      <c r="F9571" s="196"/>
      <c r="G9571" s="37" t="s">
        <v>15</v>
      </c>
      <c r="H9571" s="33" t="s">
        <v>512</v>
      </c>
      <c r="I9571" s="13" t="s">
        <v>513</v>
      </c>
      <c r="J9571" s="13" t="s">
        <v>514</v>
      </c>
      <c r="K9571" s="38" t="s">
        <v>18</v>
      </c>
    </row>
    <row r="9572" spans="3:11" x14ac:dyDescent="0.2">
      <c r="D9572" s="197"/>
      <c r="E9572" s="198"/>
      <c r="F9572" s="198"/>
      <c r="G9572" s="35"/>
      <c r="H9572" s="39"/>
      <c r="I9572" s="14"/>
      <c r="J9572" s="14"/>
      <c r="K9572" s="34"/>
    </row>
    <row r="9573" spans="3:11" x14ac:dyDescent="0.2">
      <c r="D9573" s="56"/>
      <c r="E9573" s="58" t="s">
        <v>15</v>
      </c>
      <c r="F9573" s="46"/>
      <c r="G9573" s="36">
        <v>1200</v>
      </c>
      <c r="H9573" s="17">
        <v>79</v>
      </c>
      <c r="I9573" s="17">
        <v>866</v>
      </c>
      <c r="J9573" s="17">
        <v>217</v>
      </c>
      <c r="K9573" s="47">
        <v>38</v>
      </c>
    </row>
    <row r="9574" spans="3:11" x14ac:dyDescent="0.2">
      <c r="D9574" s="199" t="s">
        <v>74</v>
      </c>
      <c r="E9574" s="22" t="s">
        <v>75</v>
      </c>
      <c r="F9574" s="21"/>
      <c r="G9574" s="19">
        <v>592</v>
      </c>
      <c r="H9574" s="27">
        <v>33</v>
      </c>
      <c r="I9574" s="3">
        <v>429</v>
      </c>
      <c r="J9574" s="3">
        <v>110</v>
      </c>
      <c r="K9574" s="26">
        <v>20</v>
      </c>
    </row>
    <row r="9575" spans="3:11" x14ac:dyDescent="0.2">
      <c r="D9575" s="200"/>
      <c r="E9575" s="4" t="s">
        <v>34</v>
      </c>
      <c r="F9575" s="5"/>
      <c r="G9575" s="6">
        <v>37</v>
      </c>
      <c r="H9575" s="8">
        <v>4</v>
      </c>
      <c r="I9575" s="1">
        <v>29</v>
      </c>
      <c r="J9575" s="1">
        <v>2</v>
      </c>
      <c r="K9575" s="9">
        <v>2</v>
      </c>
    </row>
    <row r="9576" spans="3:11" x14ac:dyDescent="0.2">
      <c r="D9576" s="200"/>
      <c r="E9576" s="4" t="s">
        <v>35</v>
      </c>
      <c r="F9576" s="5"/>
      <c r="G9576" s="6">
        <v>75</v>
      </c>
      <c r="H9576" s="8">
        <v>8</v>
      </c>
      <c r="I9576" s="1">
        <v>57</v>
      </c>
      <c r="J9576" s="1">
        <v>8</v>
      </c>
      <c r="K9576" s="9">
        <v>2</v>
      </c>
    </row>
    <row r="9577" spans="3:11" x14ac:dyDescent="0.2">
      <c r="D9577" s="200"/>
      <c r="E9577" s="4" t="s">
        <v>36</v>
      </c>
      <c r="F9577" s="5"/>
      <c r="G9577" s="6">
        <v>95</v>
      </c>
      <c r="H9577" s="8">
        <v>2</v>
      </c>
      <c r="I9577" s="1">
        <v>73</v>
      </c>
      <c r="J9577" s="1">
        <v>16</v>
      </c>
      <c r="K9577" s="9">
        <v>4</v>
      </c>
    </row>
    <row r="9578" spans="3:11" x14ac:dyDescent="0.2">
      <c r="D9578" s="200"/>
      <c r="E9578" s="4" t="s">
        <v>37</v>
      </c>
      <c r="F9578" s="5"/>
      <c r="G9578" s="6">
        <v>111</v>
      </c>
      <c r="H9578" s="8">
        <v>7</v>
      </c>
      <c r="I9578" s="1">
        <v>74</v>
      </c>
      <c r="J9578" s="1">
        <v>27</v>
      </c>
      <c r="K9578" s="9">
        <v>3</v>
      </c>
    </row>
    <row r="9579" spans="3:11" x14ac:dyDescent="0.2">
      <c r="D9579" s="200"/>
      <c r="E9579" s="4" t="s">
        <v>38</v>
      </c>
      <c r="F9579" s="5"/>
      <c r="G9579" s="6">
        <v>93</v>
      </c>
      <c r="H9579" s="8">
        <v>1</v>
      </c>
      <c r="I9579" s="1">
        <v>65</v>
      </c>
      <c r="J9579" s="1">
        <v>25</v>
      </c>
      <c r="K9579" s="9">
        <v>2</v>
      </c>
    </row>
    <row r="9580" spans="3:11" x14ac:dyDescent="0.2">
      <c r="D9580" s="200"/>
      <c r="E9580" s="4" t="s">
        <v>39</v>
      </c>
      <c r="F9580" s="5"/>
      <c r="G9580" s="6">
        <v>109</v>
      </c>
      <c r="H9580" s="8">
        <v>8</v>
      </c>
      <c r="I9580" s="1">
        <v>77</v>
      </c>
      <c r="J9580" s="1">
        <v>20</v>
      </c>
      <c r="K9580" s="9">
        <v>4</v>
      </c>
    </row>
    <row r="9581" spans="3:11" x14ac:dyDescent="0.2">
      <c r="D9581" s="200"/>
      <c r="E9581" s="4" t="s">
        <v>40</v>
      </c>
      <c r="F9581" s="5"/>
      <c r="G9581" s="6">
        <v>72</v>
      </c>
      <c r="H9581" s="8">
        <v>3</v>
      </c>
      <c r="I9581" s="1">
        <v>54</v>
      </c>
      <c r="J9581" s="1">
        <v>12</v>
      </c>
      <c r="K9581" s="9">
        <v>3</v>
      </c>
    </row>
    <row r="9582" spans="3:11" x14ac:dyDescent="0.2">
      <c r="D9582" s="199" t="s">
        <v>76</v>
      </c>
      <c r="E9582" s="22" t="s">
        <v>77</v>
      </c>
      <c r="F9582" s="21"/>
      <c r="G9582" s="19">
        <v>608</v>
      </c>
      <c r="H9582" s="27">
        <v>46</v>
      </c>
      <c r="I9582" s="3">
        <v>437</v>
      </c>
      <c r="J9582" s="3">
        <v>107</v>
      </c>
      <c r="K9582" s="26">
        <v>18</v>
      </c>
    </row>
    <row r="9583" spans="3:11" x14ac:dyDescent="0.2">
      <c r="D9583" s="200"/>
      <c r="E9583" s="4" t="s">
        <v>34</v>
      </c>
      <c r="F9583" s="5"/>
      <c r="G9583" s="6">
        <v>37</v>
      </c>
      <c r="H9583" s="8">
        <v>4</v>
      </c>
      <c r="I9583" s="1">
        <v>27</v>
      </c>
      <c r="J9583" s="1">
        <v>6</v>
      </c>
      <c r="K9583" s="9">
        <v>0</v>
      </c>
    </row>
    <row r="9584" spans="3:11" x14ac:dyDescent="0.2">
      <c r="D9584" s="200"/>
      <c r="E9584" s="4" t="s">
        <v>35</v>
      </c>
      <c r="F9584" s="5"/>
      <c r="G9584" s="6">
        <v>73</v>
      </c>
      <c r="H9584" s="8">
        <v>9</v>
      </c>
      <c r="I9584" s="1">
        <v>45</v>
      </c>
      <c r="J9584" s="1">
        <v>16</v>
      </c>
      <c r="K9584" s="9">
        <v>3</v>
      </c>
    </row>
    <row r="9585" spans="2:11" x14ac:dyDescent="0.2">
      <c r="D9585" s="200"/>
      <c r="E9585" s="4" t="s">
        <v>36</v>
      </c>
      <c r="F9585" s="5"/>
      <c r="G9585" s="6">
        <v>92</v>
      </c>
      <c r="H9585" s="8">
        <v>8</v>
      </c>
      <c r="I9585" s="1">
        <v>70</v>
      </c>
      <c r="J9585" s="1">
        <v>13</v>
      </c>
      <c r="K9585" s="9">
        <v>1</v>
      </c>
    </row>
    <row r="9586" spans="2:11" x14ac:dyDescent="0.2">
      <c r="D9586" s="200"/>
      <c r="E9586" s="4" t="s">
        <v>37</v>
      </c>
      <c r="F9586" s="5"/>
      <c r="G9586" s="6">
        <v>110</v>
      </c>
      <c r="H9586" s="8">
        <v>7</v>
      </c>
      <c r="I9586" s="1">
        <v>84</v>
      </c>
      <c r="J9586" s="1">
        <v>17</v>
      </c>
      <c r="K9586" s="9">
        <v>2</v>
      </c>
    </row>
    <row r="9587" spans="2:11" x14ac:dyDescent="0.2">
      <c r="D9587" s="200"/>
      <c r="E9587" s="4" t="s">
        <v>38</v>
      </c>
      <c r="F9587" s="5"/>
      <c r="G9587" s="6">
        <v>93</v>
      </c>
      <c r="H9587" s="8">
        <v>7</v>
      </c>
      <c r="I9587" s="1">
        <v>67</v>
      </c>
      <c r="J9587" s="1">
        <v>17</v>
      </c>
      <c r="K9587" s="9">
        <v>2</v>
      </c>
    </row>
    <row r="9588" spans="2:11" x14ac:dyDescent="0.2">
      <c r="D9588" s="200"/>
      <c r="E9588" s="4" t="s">
        <v>39</v>
      </c>
      <c r="F9588" s="5"/>
      <c r="G9588" s="6">
        <v>114</v>
      </c>
      <c r="H9588" s="8">
        <v>7</v>
      </c>
      <c r="I9588" s="1">
        <v>79</v>
      </c>
      <c r="J9588" s="1">
        <v>22</v>
      </c>
      <c r="K9588" s="9">
        <v>6</v>
      </c>
    </row>
    <row r="9589" spans="2:11" x14ac:dyDescent="0.2">
      <c r="D9589" s="201"/>
      <c r="E9589" s="57" t="s">
        <v>40</v>
      </c>
      <c r="F9589" s="59"/>
      <c r="G9589" s="55">
        <v>89</v>
      </c>
      <c r="H9589" s="77">
        <v>4</v>
      </c>
      <c r="I9589" s="32">
        <v>65</v>
      </c>
      <c r="J9589" s="32">
        <v>16</v>
      </c>
      <c r="K9589" s="80">
        <v>4</v>
      </c>
    </row>
    <row r="9591" spans="2:11" x14ac:dyDescent="0.2">
      <c r="B9591" s="40" t="str">
        <f xml:space="preserve"> HYPERLINK("#'目次'!B402", "[396]")</f>
        <v>[396]</v>
      </c>
      <c r="C9591" s="23" t="s">
        <v>529</v>
      </c>
    </row>
    <row r="9594" spans="2:11" x14ac:dyDescent="0.2">
      <c r="C9594" s="23" t="s">
        <v>80</v>
      </c>
    </row>
    <row r="9595" spans="2:11" x14ac:dyDescent="0.2">
      <c r="E9595" s="195"/>
      <c r="F9595" s="196"/>
      <c r="G9595" s="37" t="s">
        <v>15</v>
      </c>
      <c r="H9595" s="33" t="s">
        <v>512</v>
      </c>
      <c r="I9595" s="13" t="s">
        <v>513</v>
      </c>
      <c r="J9595" s="13" t="s">
        <v>514</v>
      </c>
      <c r="K9595" s="38" t="s">
        <v>18</v>
      </c>
    </row>
    <row r="9596" spans="2:11" x14ac:dyDescent="0.2">
      <c r="E9596" s="197"/>
      <c r="F9596" s="198"/>
      <c r="G9596" s="35"/>
      <c r="H9596" s="39"/>
      <c r="I9596" s="14"/>
      <c r="J9596" s="14"/>
      <c r="K9596" s="34"/>
    </row>
    <row r="9597" spans="2:11" x14ac:dyDescent="0.2">
      <c r="E9597" s="91" t="s">
        <v>15</v>
      </c>
      <c r="F9597" s="46"/>
      <c r="G9597" s="36">
        <v>1200</v>
      </c>
      <c r="H9597" s="17">
        <v>79</v>
      </c>
      <c r="I9597" s="17">
        <v>866</v>
      </c>
      <c r="J9597" s="17">
        <v>217</v>
      </c>
      <c r="K9597" s="47">
        <v>38</v>
      </c>
    </row>
    <row r="9598" spans="2:11" x14ac:dyDescent="0.2">
      <c r="E9598" s="4" t="s">
        <v>81</v>
      </c>
      <c r="F9598" s="5"/>
      <c r="G9598" s="19">
        <v>48</v>
      </c>
      <c r="H9598" s="27">
        <v>4</v>
      </c>
      <c r="I9598" s="3">
        <v>39</v>
      </c>
      <c r="J9598" s="3">
        <v>3</v>
      </c>
      <c r="K9598" s="26">
        <v>2</v>
      </c>
    </row>
    <row r="9599" spans="2:11" x14ac:dyDescent="0.2">
      <c r="E9599" s="4" t="s">
        <v>82</v>
      </c>
      <c r="F9599" s="5"/>
      <c r="G9599" s="6">
        <v>84</v>
      </c>
      <c r="H9599" s="8">
        <v>2</v>
      </c>
      <c r="I9599" s="1">
        <v>62</v>
      </c>
      <c r="J9599" s="1">
        <v>12</v>
      </c>
      <c r="K9599" s="9">
        <v>8</v>
      </c>
    </row>
    <row r="9600" spans="2:11" x14ac:dyDescent="0.2">
      <c r="E9600" s="4" t="s">
        <v>83</v>
      </c>
      <c r="F9600" s="5"/>
      <c r="G9600" s="6">
        <v>462</v>
      </c>
      <c r="H9600" s="8">
        <v>34</v>
      </c>
      <c r="I9600" s="1">
        <v>334</v>
      </c>
      <c r="J9600" s="1">
        <v>82</v>
      </c>
      <c r="K9600" s="9">
        <v>12</v>
      </c>
    </row>
    <row r="9601" spans="2:11" x14ac:dyDescent="0.2">
      <c r="E9601" s="4" t="s">
        <v>84</v>
      </c>
      <c r="F9601" s="5"/>
      <c r="G9601" s="6">
        <v>30</v>
      </c>
      <c r="H9601" s="8">
        <v>2</v>
      </c>
      <c r="I9601" s="1">
        <v>22</v>
      </c>
      <c r="J9601" s="1">
        <v>6</v>
      </c>
      <c r="K9601" s="9">
        <v>0</v>
      </c>
    </row>
    <row r="9602" spans="2:11" x14ac:dyDescent="0.2">
      <c r="E9602" s="4" t="s">
        <v>85</v>
      </c>
      <c r="F9602" s="5"/>
      <c r="G9602" s="6">
        <v>144</v>
      </c>
      <c r="H9602" s="8">
        <v>9</v>
      </c>
      <c r="I9602" s="1">
        <v>106</v>
      </c>
      <c r="J9602" s="1">
        <v>26</v>
      </c>
      <c r="K9602" s="9">
        <v>3</v>
      </c>
    </row>
    <row r="9603" spans="2:11" x14ac:dyDescent="0.2">
      <c r="E9603" s="4" t="s">
        <v>86</v>
      </c>
      <c r="F9603" s="5"/>
      <c r="G9603" s="6">
        <v>192</v>
      </c>
      <c r="H9603" s="8">
        <v>13</v>
      </c>
      <c r="I9603" s="1">
        <v>135</v>
      </c>
      <c r="J9603" s="1">
        <v>41</v>
      </c>
      <c r="K9603" s="9">
        <v>3</v>
      </c>
    </row>
    <row r="9604" spans="2:11" x14ac:dyDescent="0.2">
      <c r="E9604" s="4" t="s">
        <v>87</v>
      </c>
      <c r="F9604" s="5"/>
      <c r="G9604" s="6">
        <v>72</v>
      </c>
      <c r="H9604" s="8">
        <v>11</v>
      </c>
      <c r="I9604" s="1">
        <v>46</v>
      </c>
      <c r="J9604" s="1">
        <v>11</v>
      </c>
      <c r="K9604" s="9">
        <v>4</v>
      </c>
    </row>
    <row r="9605" spans="2:11" x14ac:dyDescent="0.2">
      <c r="E9605" s="4" t="s">
        <v>88</v>
      </c>
      <c r="F9605" s="5"/>
      <c r="G9605" s="6">
        <v>36</v>
      </c>
      <c r="H9605" s="8">
        <v>1</v>
      </c>
      <c r="I9605" s="1">
        <v>29</v>
      </c>
      <c r="J9605" s="1">
        <v>5</v>
      </c>
      <c r="K9605" s="9">
        <v>1</v>
      </c>
    </row>
    <row r="9606" spans="2:11" x14ac:dyDescent="0.2">
      <c r="E9606" s="4" t="s">
        <v>89</v>
      </c>
      <c r="F9606" s="5"/>
      <c r="G9606" s="6">
        <v>66</v>
      </c>
      <c r="H9606" s="8">
        <v>0</v>
      </c>
      <c r="I9606" s="1">
        <v>49</v>
      </c>
      <c r="J9606" s="1">
        <v>14</v>
      </c>
      <c r="K9606" s="9">
        <v>3</v>
      </c>
    </row>
    <row r="9607" spans="2:11" x14ac:dyDescent="0.2">
      <c r="E9607" s="4" t="s">
        <v>90</v>
      </c>
      <c r="F9607" s="5"/>
      <c r="G9607" s="6">
        <v>54</v>
      </c>
      <c r="H9607" s="8">
        <v>3</v>
      </c>
      <c r="I9607" s="1">
        <v>37</v>
      </c>
      <c r="J9607" s="1">
        <v>14</v>
      </c>
      <c r="K9607" s="9">
        <v>0</v>
      </c>
    </row>
    <row r="9608" spans="2:11" x14ac:dyDescent="0.2">
      <c r="E9608" s="57" t="s">
        <v>91</v>
      </c>
      <c r="F9608" s="59"/>
      <c r="G9608" s="55">
        <v>12</v>
      </c>
      <c r="H9608" s="77">
        <v>0</v>
      </c>
      <c r="I9608" s="32">
        <v>7</v>
      </c>
      <c r="J9608" s="32">
        <v>3</v>
      </c>
      <c r="K9608" s="80">
        <v>2</v>
      </c>
    </row>
    <row r="9610" spans="2:11" x14ac:dyDescent="0.2">
      <c r="B9610" s="40" t="str">
        <f xml:space="preserve"> HYPERLINK("#'目次'!B403", "[397]")</f>
        <v>[397]</v>
      </c>
      <c r="C9610" s="23" t="s">
        <v>532</v>
      </c>
    </row>
    <row r="9613" spans="2:11" x14ac:dyDescent="0.2">
      <c r="C9613" s="23" t="s">
        <v>14</v>
      </c>
    </row>
    <row r="9614" spans="2:11" x14ac:dyDescent="0.2">
      <c r="D9614" s="195"/>
      <c r="E9614" s="196"/>
      <c r="F9614" s="196"/>
      <c r="G9614" s="37" t="s">
        <v>15</v>
      </c>
      <c r="H9614" s="33" t="s">
        <v>512</v>
      </c>
      <c r="I9614" s="13" t="s">
        <v>513</v>
      </c>
      <c r="J9614" s="13" t="s">
        <v>514</v>
      </c>
      <c r="K9614" s="38" t="s">
        <v>18</v>
      </c>
    </row>
    <row r="9615" spans="2:11" x14ac:dyDescent="0.2">
      <c r="D9615" s="197"/>
      <c r="E9615" s="198"/>
      <c r="F9615" s="198"/>
      <c r="G9615" s="35"/>
      <c r="H9615" s="39"/>
      <c r="I9615" s="14"/>
      <c r="J9615" s="14"/>
      <c r="K9615" s="34"/>
    </row>
    <row r="9616" spans="2:11" x14ac:dyDescent="0.2">
      <c r="D9616" s="56"/>
      <c r="E9616" s="58" t="s">
        <v>15</v>
      </c>
      <c r="F9616" s="46"/>
      <c r="G9616" s="36">
        <v>1200</v>
      </c>
      <c r="H9616" s="17">
        <v>52</v>
      </c>
      <c r="I9616" s="17">
        <v>861</v>
      </c>
      <c r="J9616" s="17">
        <v>245</v>
      </c>
      <c r="K9616" s="47">
        <v>42</v>
      </c>
    </row>
    <row r="9617" spans="4:11" x14ac:dyDescent="0.2">
      <c r="D9617" s="199" t="s">
        <v>19</v>
      </c>
      <c r="E9617" s="22" t="s">
        <v>20</v>
      </c>
      <c r="F9617" s="21"/>
      <c r="G9617" s="19">
        <v>132</v>
      </c>
      <c r="H9617" s="27">
        <v>7</v>
      </c>
      <c r="I9617" s="3">
        <v>99</v>
      </c>
      <c r="J9617" s="3">
        <v>16</v>
      </c>
      <c r="K9617" s="26">
        <v>10</v>
      </c>
    </row>
    <row r="9618" spans="4:11" x14ac:dyDescent="0.2">
      <c r="D9618" s="200"/>
      <c r="E9618" s="4" t="s">
        <v>21</v>
      </c>
      <c r="F9618" s="5"/>
      <c r="G9618" s="6">
        <v>444</v>
      </c>
      <c r="H9618" s="8">
        <v>20</v>
      </c>
      <c r="I9618" s="1">
        <v>315</v>
      </c>
      <c r="J9618" s="1">
        <v>95</v>
      </c>
      <c r="K9618" s="9">
        <v>14</v>
      </c>
    </row>
    <row r="9619" spans="4:11" x14ac:dyDescent="0.2">
      <c r="D9619" s="200"/>
      <c r="E9619" s="4" t="s">
        <v>22</v>
      </c>
      <c r="F9619" s="5"/>
      <c r="G9619" s="6">
        <v>192</v>
      </c>
      <c r="H9619" s="8">
        <v>11</v>
      </c>
      <c r="I9619" s="1">
        <v>140</v>
      </c>
      <c r="J9619" s="1">
        <v>37</v>
      </c>
      <c r="K9619" s="9">
        <v>4</v>
      </c>
    </row>
    <row r="9620" spans="4:11" x14ac:dyDescent="0.2">
      <c r="D9620" s="200"/>
      <c r="E9620" s="4" t="s">
        <v>23</v>
      </c>
      <c r="F9620" s="5"/>
      <c r="G9620" s="6">
        <v>192</v>
      </c>
      <c r="H9620" s="8">
        <v>7</v>
      </c>
      <c r="I9620" s="1">
        <v>139</v>
      </c>
      <c r="J9620" s="1">
        <v>42</v>
      </c>
      <c r="K9620" s="9">
        <v>4</v>
      </c>
    </row>
    <row r="9621" spans="4:11" x14ac:dyDescent="0.2">
      <c r="D9621" s="200"/>
      <c r="E9621" s="4" t="s">
        <v>24</v>
      </c>
      <c r="F9621" s="5"/>
      <c r="G9621" s="6">
        <v>240</v>
      </c>
      <c r="H9621" s="8">
        <v>7</v>
      </c>
      <c r="I9621" s="1">
        <v>168</v>
      </c>
      <c r="J9621" s="1">
        <v>55</v>
      </c>
      <c r="K9621" s="9">
        <v>10</v>
      </c>
    </row>
    <row r="9622" spans="4:11" x14ac:dyDescent="0.2">
      <c r="D9622" s="199" t="s">
        <v>25</v>
      </c>
      <c r="E9622" s="22" t="s">
        <v>26</v>
      </c>
      <c r="F9622" s="21"/>
      <c r="G9622" s="19">
        <v>348</v>
      </c>
      <c r="H9622" s="27">
        <v>15</v>
      </c>
      <c r="I9622" s="3">
        <v>257</v>
      </c>
      <c r="J9622" s="3">
        <v>70</v>
      </c>
      <c r="K9622" s="26">
        <v>6</v>
      </c>
    </row>
    <row r="9623" spans="4:11" x14ac:dyDescent="0.2">
      <c r="D9623" s="200"/>
      <c r="E9623" s="4" t="s">
        <v>27</v>
      </c>
      <c r="F9623" s="5"/>
      <c r="G9623" s="6">
        <v>378</v>
      </c>
      <c r="H9623" s="8">
        <v>21</v>
      </c>
      <c r="I9623" s="1">
        <v>266</v>
      </c>
      <c r="J9623" s="1">
        <v>76</v>
      </c>
      <c r="K9623" s="9">
        <v>15</v>
      </c>
    </row>
    <row r="9624" spans="4:11" x14ac:dyDescent="0.2">
      <c r="D9624" s="200"/>
      <c r="E9624" s="4" t="s">
        <v>28</v>
      </c>
      <c r="F9624" s="5"/>
      <c r="G9624" s="6">
        <v>372</v>
      </c>
      <c r="H9624" s="8">
        <v>14</v>
      </c>
      <c r="I9624" s="1">
        <v>255</v>
      </c>
      <c r="J9624" s="1">
        <v>87</v>
      </c>
      <c r="K9624" s="9">
        <v>16</v>
      </c>
    </row>
    <row r="9625" spans="4:11" x14ac:dyDescent="0.2">
      <c r="D9625" s="200"/>
      <c r="E9625" s="4" t="s">
        <v>29</v>
      </c>
      <c r="F9625" s="5"/>
      <c r="G9625" s="6">
        <v>102</v>
      </c>
      <c r="H9625" s="8">
        <v>2</v>
      </c>
      <c r="I9625" s="1">
        <v>83</v>
      </c>
      <c r="J9625" s="1">
        <v>12</v>
      </c>
      <c r="K9625" s="9">
        <v>5</v>
      </c>
    </row>
    <row r="9626" spans="4:11" x14ac:dyDescent="0.2">
      <c r="D9626" s="199" t="s">
        <v>30</v>
      </c>
      <c r="E9626" s="22" t="s">
        <v>31</v>
      </c>
      <c r="F9626" s="21"/>
      <c r="G9626" s="19">
        <v>592</v>
      </c>
      <c r="H9626" s="27">
        <v>24</v>
      </c>
      <c r="I9626" s="3">
        <v>428</v>
      </c>
      <c r="J9626" s="3">
        <v>117</v>
      </c>
      <c r="K9626" s="26">
        <v>23</v>
      </c>
    </row>
    <row r="9627" spans="4:11" x14ac:dyDescent="0.2">
      <c r="D9627" s="200"/>
      <c r="E9627" s="4" t="s">
        <v>32</v>
      </c>
      <c r="F9627" s="5"/>
      <c r="G9627" s="6">
        <v>608</v>
      </c>
      <c r="H9627" s="8">
        <v>28</v>
      </c>
      <c r="I9627" s="1">
        <v>433</v>
      </c>
      <c r="J9627" s="1">
        <v>128</v>
      </c>
      <c r="K9627" s="9">
        <v>19</v>
      </c>
    </row>
    <row r="9628" spans="4:11" x14ac:dyDescent="0.2">
      <c r="D9628" s="199" t="s">
        <v>33</v>
      </c>
      <c r="E9628" s="22" t="s">
        <v>34</v>
      </c>
      <c r="F9628" s="21"/>
      <c r="G9628" s="19">
        <v>74</v>
      </c>
      <c r="H9628" s="27">
        <v>7</v>
      </c>
      <c r="I9628" s="3">
        <v>57</v>
      </c>
      <c r="J9628" s="3">
        <v>8</v>
      </c>
      <c r="K9628" s="26">
        <v>2</v>
      </c>
    </row>
    <row r="9629" spans="4:11" x14ac:dyDescent="0.2">
      <c r="D9629" s="200"/>
      <c r="E9629" s="4" t="s">
        <v>35</v>
      </c>
      <c r="F9629" s="5"/>
      <c r="G9629" s="6">
        <v>148</v>
      </c>
      <c r="H9629" s="8">
        <v>10</v>
      </c>
      <c r="I9629" s="1">
        <v>109</v>
      </c>
      <c r="J9629" s="1">
        <v>23</v>
      </c>
      <c r="K9629" s="9">
        <v>6</v>
      </c>
    </row>
    <row r="9630" spans="4:11" x14ac:dyDescent="0.2">
      <c r="D9630" s="200"/>
      <c r="E9630" s="4" t="s">
        <v>36</v>
      </c>
      <c r="F9630" s="5"/>
      <c r="G9630" s="6">
        <v>187</v>
      </c>
      <c r="H9630" s="8">
        <v>10</v>
      </c>
      <c r="I9630" s="1">
        <v>139</v>
      </c>
      <c r="J9630" s="1">
        <v>32</v>
      </c>
      <c r="K9630" s="9">
        <v>6</v>
      </c>
    </row>
    <row r="9631" spans="4:11" x14ac:dyDescent="0.2">
      <c r="D9631" s="200"/>
      <c r="E9631" s="4" t="s">
        <v>37</v>
      </c>
      <c r="F9631" s="5"/>
      <c r="G9631" s="6">
        <v>221</v>
      </c>
      <c r="H9631" s="8">
        <v>6</v>
      </c>
      <c r="I9631" s="1">
        <v>161</v>
      </c>
      <c r="J9631" s="1">
        <v>49</v>
      </c>
      <c r="K9631" s="9">
        <v>5</v>
      </c>
    </row>
    <row r="9632" spans="4:11" x14ac:dyDescent="0.2">
      <c r="D9632" s="200"/>
      <c r="E9632" s="4" t="s">
        <v>38</v>
      </c>
      <c r="F9632" s="5"/>
      <c r="G9632" s="6">
        <v>186</v>
      </c>
      <c r="H9632" s="8">
        <v>9</v>
      </c>
      <c r="I9632" s="1">
        <v>126</v>
      </c>
      <c r="J9632" s="1">
        <v>47</v>
      </c>
      <c r="K9632" s="9">
        <v>4</v>
      </c>
    </row>
    <row r="9633" spans="2:11" x14ac:dyDescent="0.2">
      <c r="D9633" s="200"/>
      <c r="E9633" s="4" t="s">
        <v>39</v>
      </c>
      <c r="F9633" s="5"/>
      <c r="G9633" s="6">
        <v>223</v>
      </c>
      <c r="H9633" s="8">
        <v>6</v>
      </c>
      <c r="I9633" s="1">
        <v>152</v>
      </c>
      <c r="J9633" s="1">
        <v>55</v>
      </c>
      <c r="K9633" s="9">
        <v>10</v>
      </c>
    </row>
    <row r="9634" spans="2:11" x14ac:dyDescent="0.2">
      <c r="D9634" s="201"/>
      <c r="E9634" s="57" t="s">
        <v>40</v>
      </c>
      <c r="F9634" s="59"/>
      <c r="G9634" s="55">
        <v>161</v>
      </c>
      <c r="H9634" s="77">
        <v>4</v>
      </c>
      <c r="I9634" s="32">
        <v>117</v>
      </c>
      <c r="J9634" s="32">
        <v>31</v>
      </c>
      <c r="K9634" s="80">
        <v>9</v>
      </c>
    </row>
    <row r="9636" spans="2:11" x14ac:dyDescent="0.2">
      <c r="B9636" s="40" t="str">
        <f xml:space="preserve"> HYPERLINK("#'目次'!B404", "[398]")</f>
        <v>[398]</v>
      </c>
      <c r="C9636" s="23" t="s">
        <v>532</v>
      </c>
    </row>
    <row r="9639" spans="2:11" x14ac:dyDescent="0.2">
      <c r="C9639" s="23" t="s">
        <v>48</v>
      </c>
    </row>
    <row r="9640" spans="2:11" x14ac:dyDescent="0.2">
      <c r="D9640" s="195"/>
      <c r="E9640" s="196"/>
      <c r="F9640" s="196"/>
      <c r="G9640" s="37" t="s">
        <v>15</v>
      </c>
      <c r="H9640" s="33" t="s">
        <v>512</v>
      </c>
      <c r="I9640" s="13" t="s">
        <v>513</v>
      </c>
      <c r="J9640" s="13" t="s">
        <v>514</v>
      </c>
      <c r="K9640" s="38" t="s">
        <v>18</v>
      </c>
    </row>
    <row r="9641" spans="2:11" x14ac:dyDescent="0.2">
      <c r="D9641" s="197"/>
      <c r="E9641" s="198"/>
      <c r="F9641" s="198"/>
      <c r="G9641" s="35"/>
      <c r="H9641" s="39"/>
      <c r="I9641" s="14"/>
      <c r="J9641" s="14"/>
      <c r="K9641" s="34"/>
    </row>
    <row r="9642" spans="2:11" x14ac:dyDescent="0.2">
      <c r="D9642" s="56"/>
      <c r="E9642" s="58" t="s">
        <v>15</v>
      </c>
      <c r="F9642" s="46"/>
      <c r="G9642" s="36">
        <v>1200</v>
      </c>
      <c r="H9642" s="17">
        <v>52</v>
      </c>
      <c r="I9642" s="17">
        <v>861</v>
      </c>
      <c r="J9642" s="17">
        <v>245</v>
      </c>
      <c r="K9642" s="47">
        <v>42</v>
      </c>
    </row>
    <row r="9643" spans="2:11" x14ac:dyDescent="0.2">
      <c r="D9643" s="199" t="s">
        <v>49</v>
      </c>
      <c r="E9643" s="22" t="s">
        <v>50</v>
      </c>
      <c r="F9643" s="21"/>
      <c r="G9643" s="19">
        <v>15</v>
      </c>
      <c r="H9643" s="27">
        <v>2</v>
      </c>
      <c r="I9643" s="3">
        <v>8</v>
      </c>
      <c r="J9643" s="3">
        <v>5</v>
      </c>
      <c r="K9643" s="26">
        <v>0</v>
      </c>
    </row>
    <row r="9644" spans="2:11" x14ac:dyDescent="0.2">
      <c r="D9644" s="200"/>
      <c r="E9644" s="4" t="s">
        <v>51</v>
      </c>
      <c r="F9644" s="5"/>
      <c r="G9644" s="6">
        <v>142</v>
      </c>
      <c r="H9644" s="8">
        <v>5</v>
      </c>
      <c r="I9644" s="1">
        <v>99</v>
      </c>
      <c r="J9644" s="1">
        <v>34</v>
      </c>
      <c r="K9644" s="9">
        <v>4</v>
      </c>
    </row>
    <row r="9645" spans="2:11" x14ac:dyDescent="0.2">
      <c r="D9645" s="200"/>
      <c r="E9645" s="4" t="s">
        <v>52</v>
      </c>
      <c r="F9645" s="5"/>
      <c r="G9645" s="6">
        <v>26</v>
      </c>
      <c r="H9645" s="8">
        <v>1</v>
      </c>
      <c r="I9645" s="1">
        <v>18</v>
      </c>
      <c r="J9645" s="1">
        <v>7</v>
      </c>
      <c r="K9645" s="9">
        <v>0</v>
      </c>
    </row>
    <row r="9646" spans="2:11" x14ac:dyDescent="0.2">
      <c r="D9646" s="200"/>
      <c r="E9646" s="4" t="s">
        <v>53</v>
      </c>
      <c r="F9646" s="5"/>
      <c r="G9646" s="6">
        <v>41</v>
      </c>
      <c r="H9646" s="8">
        <v>0</v>
      </c>
      <c r="I9646" s="1">
        <v>29</v>
      </c>
      <c r="J9646" s="1">
        <v>12</v>
      </c>
      <c r="K9646" s="9">
        <v>0</v>
      </c>
    </row>
    <row r="9647" spans="2:11" x14ac:dyDescent="0.2">
      <c r="D9647" s="200"/>
      <c r="E9647" s="4" t="s">
        <v>54</v>
      </c>
      <c r="F9647" s="5"/>
      <c r="G9647" s="6">
        <v>226</v>
      </c>
      <c r="H9647" s="8">
        <v>8</v>
      </c>
      <c r="I9647" s="1">
        <v>164</v>
      </c>
      <c r="J9647" s="1">
        <v>48</v>
      </c>
      <c r="K9647" s="9">
        <v>6</v>
      </c>
    </row>
    <row r="9648" spans="2:11" x14ac:dyDescent="0.2">
      <c r="D9648" s="200"/>
      <c r="E9648" s="4" t="s">
        <v>55</v>
      </c>
      <c r="F9648" s="5"/>
      <c r="G9648" s="6">
        <v>125</v>
      </c>
      <c r="H9648" s="8">
        <v>6</v>
      </c>
      <c r="I9648" s="1">
        <v>89</v>
      </c>
      <c r="J9648" s="1">
        <v>28</v>
      </c>
      <c r="K9648" s="9">
        <v>2</v>
      </c>
    </row>
    <row r="9649" spans="2:11" x14ac:dyDescent="0.2">
      <c r="D9649" s="200"/>
      <c r="E9649" s="4" t="s">
        <v>56</v>
      </c>
      <c r="F9649" s="5"/>
      <c r="G9649" s="6">
        <v>190</v>
      </c>
      <c r="H9649" s="8">
        <v>12</v>
      </c>
      <c r="I9649" s="1">
        <v>139</v>
      </c>
      <c r="J9649" s="1">
        <v>33</v>
      </c>
      <c r="K9649" s="9">
        <v>6</v>
      </c>
    </row>
    <row r="9650" spans="2:11" x14ac:dyDescent="0.2">
      <c r="D9650" s="200"/>
      <c r="E9650" s="4" t="s">
        <v>57</v>
      </c>
      <c r="F9650" s="5"/>
      <c r="G9650" s="6">
        <v>185</v>
      </c>
      <c r="H9650" s="8">
        <v>6</v>
      </c>
      <c r="I9650" s="1">
        <v>140</v>
      </c>
      <c r="J9650" s="1">
        <v>36</v>
      </c>
      <c r="K9650" s="9">
        <v>3</v>
      </c>
    </row>
    <row r="9651" spans="2:11" x14ac:dyDescent="0.2">
      <c r="D9651" s="200"/>
      <c r="E9651" s="4" t="s">
        <v>58</v>
      </c>
      <c r="F9651" s="5"/>
      <c r="G9651" s="6">
        <v>113</v>
      </c>
      <c r="H9651" s="8">
        <v>10</v>
      </c>
      <c r="I9651" s="1">
        <v>85</v>
      </c>
      <c r="J9651" s="1">
        <v>12</v>
      </c>
      <c r="K9651" s="9">
        <v>6</v>
      </c>
    </row>
    <row r="9652" spans="2:11" x14ac:dyDescent="0.2">
      <c r="D9652" s="200"/>
      <c r="E9652" s="4" t="s">
        <v>59</v>
      </c>
      <c r="F9652" s="5"/>
      <c r="G9652" s="6">
        <v>136</v>
      </c>
      <c r="H9652" s="8">
        <v>2</v>
      </c>
      <c r="I9652" s="1">
        <v>89</v>
      </c>
      <c r="J9652" s="1">
        <v>30</v>
      </c>
      <c r="K9652" s="9">
        <v>15</v>
      </c>
    </row>
    <row r="9653" spans="2:11" x14ac:dyDescent="0.2">
      <c r="D9653" s="199" t="s">
        <v>60</v>
      </c>
      <c r="E9653" s="22" t="s">
        <v>61</v>
      </c>
      <c r="F9653" s="21"/>
      <c r="G9653" s="19">
        <v>205</v>
      </c>
      <c r="H9653" s="27">
        <v>8</v>
      </c>
      <c r="I9653" s="3">
        <v>143</v>
      </c>
      <c r="J9653" s="3">
        <v>45</v>
      </c>
      <c r="K9653" s="26">
        <v>9</v>
      </c>
    </row>
    <row r="9654" spans="2:11" x14ac:dyDescent="0.2">
      <c r="D9654" s="200"/>
      <c r="E9654" s="4" t="s">
        <v>62</v>
      </c>
      <c r="F9654" s="5"/>
      <c r="G9654" s="6">
        <v>160</v>
      </c>
      <c r="H9654" s="8">
        <v>3</v>
      </c>
      <c r="I9654" s="1">
        <v>123</v>
      </c>
      <c r="J9654" s="1">
        <v>29</v>
      </c>
      <c r="K9654" s="9">
        <v>5</v>
      </c>
    </row>
    <row r="9655" spans="2:11" x14ac:dyDescent="0.2">
      <c r="D9655" s="200"/>
      <c r="E9655" s="4" t="s">
        <v>63</v>
      </c>
      <c r="F9655" s="5"/>
      <c r="G9655" s="6">
        <v>121</v>
      </c>
      <c r="H9655" s="8">
        <v>4</v>
      </c>
      <c r="I9655" s="1">
        <v>92</v>
      </c>
      <c r="J9655" s="1">
        <v>24</v>
      </c>
      <c r="K9655" s="9">
        <v>1</v>
      </c>
    </row>
    <row r="9656" spans="2:11" x14ac:dyDescent="0.2">
      <c r="D9656" s="200"/>
      <c r="E9656" s="4" t="s">
        <v>64</v>
      </c>
      <c r="F9656" s="5"/>
      <c r="G9656" s="6">
        <v>124</v>
      </c>
      <c r="H9656" s="8">
        <v>10</v>
      </c>
      <c r="I9656" s="1">
        <v>86</v>
      </c>
      <c r="J9656" s="1">
        <v>27</v>
      </c>
      <c r="K9656" s="9">
        <v>1</v>
      </c>
    </row>
    <row r="9657" spans="2:11" x14ac:dyDescent="0.2">
      <c r="D9657" s="200"/>
      <c r="E9657" s="4" t="s">
        <v>65</v>
      </c>
      <c r="F9657" s="5"/>
      <c r="G9657" s="6">
        <v>109</v>
      </c>
      <c r="H9657" s="8">
        <v>7</v>
      </c>
      <c r="I9657" s="1">
        <v>76</v>
      </c>
      <c r="J9657" s="1">
        <v>22</v>
      </c>
      <c r="K9657" s="9">
        <v>4</v>
      </c>
    </row>
    <row r="9658" spans="2:11" x14ac:dyDescent="0.2">
      <c r="D9658" s="200"/>
      <c r="E9658" s="4" t="s">
        <v>66</v>
      </c>
      <c r="F9658" s="5"/>
      <c r="G9658" s="6">
        <v>104</v>
      </c>
      <c r="H9658" s="8">
        <v>4</v>
      </c>
      <c r="I9658" s="1">
        <v>77</v>
      </c>
      <c r="J9658" s="1">
        <v>22</v>
      </c>
      <c r="K9658" s="9">
        <v>1</v>
      </c>
    </row>
    <row r="9659" spans="2:11" x14ac:dyDescent="0.2">
      <c r="D9659" s="200"/>
      <c r="E9659" s="4" t="s">
        <v>67</v>
      </c>
      <c r="F9659" s="5"/>
      <c r="G9659" s="6">
        <v>139</v>
      </c>
      <c r="H9659" s="8">
        <v>5</v>
      </c>
      <c r="I9659" s="1">
        <v>102</v>
      </c>
      <c r="J9659" s="1">
        <v>31</v>
      </c>
      <c r="K9659" s="9">
        <v>1</v>
      </c>
    </row>
    <row r="9660" spans="2:11" x14ac:dyDescent="0.2">
      <c r="D9660" s="200"/>
      <c r="E9660" s="4" t="s">
        <v>68</v>
      </c>
      <c r="F9660" s="5"/>
      <c r="G9660" s="6">
        <v>48</v>
      </c>
      <c r="H9660" s="8">
        <v>3</v>
      </c>
      <c r="I9660" s="1">
        <v>28</v>
      </c>
      <c r="J9660" s="1">
        <v>16</v>
      </c>
      <c r="K9660" s="9">
        <v>1</v>
      </c>
    </row>
    <row r="9661" spans="2:11" x14ac:dyDescent="0.2">
      <c r="D9661" s="200"/>
      <c r="E9661" s="4" t="s">
        <v>69</v>
      </c>
      <c r="F9661" s="5"/>
      <c r="G9661" s="6">
        <v>37</v>
      </c>
      <c r="H9661" s="8">
        <v>2</v>
      </c>
      <c r="I9661" s="1">
        <v>29</v>
      </c>
      <c r="J9661" s="1">
        <v>6</v>
      </c>
      <c r="K9661" s="9">
        <v>0</v>
      </c>
    </row>
    <row r="9662" spans="2:11" x14ac:dyDescent="0.2">
      <c r="D9662" s="93" t="s">
        <v>70</v>
      </c>
      <c r="E9662" s="89" t="s">
        <v>18</v>
      </c>
      <c r="F9662" s="92"/>
      <c r="G9662" s="94">
        <v>0</v>
      </c>
      <c r="H9662" s="122">
        <v>0</v>
      </c>
      <c r="I9662" s="63">
        <v>0</v>
      </c>
      <c r="J9662" s="63">
        <v>0</v>
      </c>
      <c r="K9662" s="121">
        <v>0</v>
      </c>
    </row>
    <row r="9664" spans="2:11" x14ac:dyDescent="0.2">
      <c r="B9664" s="40" t="str">
        <f xml:space="preserve"> HYPERLINK("#'目次'!B405", "[399]")</f>
        <v>[399]</v>
      </c>
      <c r="C9664" s="23" t="s">
        <v>532</v>
      </c>
    </row>
    <row r="9667" spans="3:11" x14ac:dyDescent="0.2">
      <c r="C9667" s="23" t="s">
        <v>73</v>
      </c>
    </row>
    <row r="9668" spans="3:11" x14ac:dyDescent="0.2">
      <c r="D9668" s="195"/>
      <c r="E9668" s="196"/>
      <c r="F9668" s="196"/>
      <c r="G9668" s="37" t="s">
        <v>15</v>
      </c>
      <c r="H9668" s="33" t="s">
        <v>512</v>
      </c>
      <c r="I9668" s="13" t="s">
        <v>513</v>
      </c>
      <c r="J9668" s="13" t="s">
        <v>514</v>
      </c>
      <c r="K9668" s="38" t="s">
        <v>18</v>
      </c>
    </row>
    <row r="9669" spans="3:11" x14ac:dyDescent="0.2">
      <c r="D9669" s="197"/>
      <c r="E9669" s="198"/>
      <c r="F9669" s="198"/>
      <c r="G9669" s="35"/>
      <c r="H9669" s="39"/>
      <c r="I9669" s="14"/>
      <c r="J9669" s="14"/>
      <c r="K9669" s="34"/>
    </row>
    <row r="9670" spans="3:11" x14ac:dyDescent="0.2">
      <c r="D9670" s="56"/>
      <c r="E9670" s="58" t="s">
        <v>15</v>
      </c>
      <c r="F9670" s="46"/>
      <c r="G9670" s="36">
        <v>1200</v>
      </c>
      <c r="H9670" s="17">
        <v>52</v>
      </c>
      <c r="I9670" s="17">
        <v>861</v>
      </c>
      <c r="J9670" s="17">
        <v>245</v>
      </c>
      <c r="K9670" s="47">
        <v>42</v>
      </c>
    </row>
    <row r="9671" spans="3:11" x14ac:dyDescent="0.2">
      <c r="D9671" s="199" t="s">
        <v>74</v>
      </c>
      <c r="E9671" s="22" t="s">
        <v>75</v>
      </c>
      <c r="F9671" s="21"/>
      <c r="G9671" s="19">
        <v>592</v>
      </c>
      <c r="H9671" s="27">
        <v>24</v>
      </c>
      <c r="I9671" s="3">
        <v>428</v>
      </c>
      <c r="J9671" s="3">
        <v>117</v>
      </c>
      <c r="K9671" s="26">
        <v>23</v>
      </c>
    </row>
    <row r="9672" spans="3:11" x14ac:dyDescent="0.2">
      <c r="D9672" s="200"/>
      <c r="E9672" s="4" t="s">
        <v>34</v>
      </c>
      <c r="F9672" s="5"/>
      <c r="G9672" s="6">
        <v>37</v>
      </c>
      <c r="H9672" s="8">
        <v>4</v>
      </c>
      <c r="I9672" s="1">
        <v>29</v>
      </c>
      <c r="J9672" s="1">
        <v>2</v>
      </c>
      <c r="K9672" s="9">
        <v>2</v>
      </c>
    </row>
    <row r="9673" spans="3:11" x14ac:dyDescent="0.2">
      <c r="D9673" s="200"/>
      <c r="E9673" s="4" t="s">
        <v>35</v>
      </c>
      <c r="F9673" s="5"/>
      <c r="G9673" s="6">
        <v>75</v>
      </c>
      <c r="H9673" s="8">
        <v>4</v>
      </c>
      <c r="I9673" s="1">
        <v>62</v>
      </c>
      <c r="J9673" s="1">
        <v>7</v>
      </c>
      <c r="K9673" s="9">
        <v>2</v>
      </c>
    </row>
    <row r="9674" spans="3:11" x14ac:dyDescent="0.2">
      <c r="D9674" s="200"/>
      <c r="E9674" s="4" t="s">
        <v>36</v>
      </c>
      <c r="F9674" s="5"/>
      <c r="G9674" s="6">
        <v>95</v>
      </c>
      <c r="H9674" s="8">
        <v>3</v>
      </c>
      <c r="I9674" s="1">
        <v>69</v>
      </c>
      <c r="J9674" s="1">
        <v>18</v>
      </c>
      <c r="K9674" s="9">
        <v>5</v>
      </c>
    </row>
    <row r="9675" spans="3:11" x14ac:dyDescent="0.2">
      <c r="D9675" s="200"/>
      <c r="E9675" s="4" t="s">
        <v>37</v>
      </c>
      <c r="F9675" s="5"/>
      <c r="G9675" s="6">
        <v>111</v>
      </c>
      <c r="H9675" s="8">
        <v>3</v>
      </c>
      <c r="I9675" s="1">
        <v>77</v>
      </c>
      <c r="J9675" s="1">
        <v>28</v>
      </c>
      <c r="K9675" s="9">
        <v>3</v>
      </c>
    </row>
    <row r="9676" spans="3:11" x14ac:dyDescent="0.2">
      <c r="D9676" s="200"/>
      <c r="E9676" s="4" t="s">
        <v>38</v>
      </c>
      <c r="F9676" s="5"/>
      <c r="G9676" s="6">
        <v>93</v>
      </c>
      <c r="H9676" s="8">
        <v>3</v>
      </c>
      <c r="I9676" s="1">
        <v>62</v>
      </c>
      <c r="J9676" s="1">
        <v>26</v>
      </c>
      <c r="K9676" s="9">
        <v>2</v>
      </c>
    </row>
    <row r="9677" spans="3:11" x14ac:dyDescent="0.2">
      <c r="D9677" s="200"/>
      <c r="E9677" s="4" t="s">
        <v>39</v>
      </c>
      <c r="F9677" s="5"/>
      <c r="G9677" s="6">
        <v>109</v>
      </c>
      <c r="H9677" s="8">
        <v>4</v>
      </c>
      <c r="I9677" s="1">
        <v>78</v>
      </c>
      <c r="J9677" s="1">
        <v>23</v>
      </c>
      <c r="K9677" s="9">
        <v>4</v>
      </c>
    </row>
    <row r="9678" spans="3:11" x14ac:dyDescent="0.2">
      <c r="D9678" s="200"/>
      <c r="E9678" s="4" t="s">
        <v>40</v>
      </c>
      <c r="F9678" s="5"/>
      <c r="G9678" s="6">
        <v>72</v>
      </c>
      <c r="H9678" s="8">
        <v>3</v>
      </c>
      <c r="I9678" s="1">
        <v>51</v>
      </c>
      <c r="J9678" s="1">
        <v>13</v>
      </c>
      <c r="K9678" s="9">
        <v>5</v>
      </c>
    </row>
    <row r="9679" spans="3:11" x14ac:dyDescent="0.2">
      <c r="D9679" s="199" t="s">
        <v>76</v>
      </c>
      <c r="E9679" s="22" t="s">
        <v>77</v>
      </c>
      <c r="F9679" s="21"/>
      <c r="G9679" s="19">
        <v>608</v>
      </c>
      <c r="H9679" s="27">
        <v>28</v>
      </c>
      <c r="I9679" s="3">
        <v>433</v>
      </c>
      <c r="J9679" s="3">
        <v>128</v>
      </c>
      <c r="K9679" s="26">
        <v>19</v>
      </c>
    </row>
    <row r="9680" spans="3:11" x14ac:dyDescent="0.2">
      <c r="D9680" s="200"/>
      <c r="E9680" s="4" t="s">
        <v>34</v>
      </c>
      <c r="F9680" s="5"/>
      <c r="G9680" s="6">
        <v>37</v>
      </c>
      <c r="H9680" s="8">
        <v>3</v>
      </c>
      <c r="I9680" s="1">
        <v>28</v>
      </c>
      <c r="J9680" s="1">
        <v>6</v>
      </c>
      <c r="K9680" s="9">
        <v>0</v>
      </c>
    </row>
    <row r="9681" spans="2:11" x14ac:dyDescent="0.2">
      <c r="D9681" s="200"/>
      <c r="E9681" s="4" t="s">
        <v>35</v>
      </c>
      <c r="F9681" s="5"/>
      <c r="G9681" s="6">
        <v>73</v>
      </c>
      <c r="H9681" s="8">
        <v>6</v>
      </c>
      <c r="I9681" s="1">
        <v>47</v>
      </c>
      <c r="J9681" s="1">
        <v>16</v>
      </c>
      <c r="K9681" s="9">
        <v>4</v>
      </c>
    </row>
    <row r="9682" spans="2:11" x14ac:dyDescent="0.2">
      <c r="D9682" s="200"/>
      <c r="E9682" s="4" t="s">
        <v>36</v>
      </c>
      <c r="F9682" s="5"/>
      <c r="G9682" s="6">
        <v>92</v>
      </c>
      <c r="H9682" s="8">
        <v>7</v>
      </c>
      <c r="I9682" s="1">
        <v>70</v>
      </c>
      <c r="J9682" s="1">
        <v>14</v>
      </c>
      <c r="K9682" s="9">
        <v>1</v>
      </c>
    </row>
    <row r="9683" spans="2:11" x14ac:dyDescent="0.2">
      <c r="D9683" s="200"/>
      <c r="E9683" s="4" t="s">
        <v>37</v>
      </c>
      <c r="F9683" s="5"/>
      <c r="G9683" s="6">
        <v>110</v>
      </c>
      <c r="H9683" s="8">
        <v>3</v>
      </c>
      <c r="I9683" s="1">
        <v>84</v>
      </c>
      <c r="J9683" s="1">
        <v>21</v>
      </c>
      <c r="K9683" s="9">
        <v>2</v>
      </c>
    </row>
    <row r="9684" spans="2:11" x14ac:dyDescent="0.2">
      <c r="D9684" s="200"/>
      <c r="E9684" s="4" t="s">
        <v>38</v>
      </c>
      <c r="F9684" s="5"/>
      <c r="G9684" s="6">
        <v>93</v>
      </c>
      <c r="H9684" s="8">
        <v>6</v>
      </c>
      <c r="I9684" s="1">
        <v>64</v>
      </c>
      <c r="J9684" s="1">
        <v>21</v>
      </c>
      <c r="K9684" s="9">
        <v>2</v>
      </c>
    </row>
    <row r="9685" spans="2:11" x14ac:dyDescent="0.2">
      <c r="D9685" s="200"/>
      <c r="E9685" s="4" t="s">
        <v>39</v>
      </c>
      <c r="F9685" s="5"/>
      <c r="G9685" s="6">
        <v>114</v>
      </c>
      <c r="H9685" s="8">
        <v>2</v>
      </c>
      <c r="I9685" s="1">
        <v>74</v>
      </c>
      <c r="J9685" s="1">
        <v>32</v>
      </c>
      <c r="K9685" s="9">
        <v>6</v>
      </c>
    </row>
    <row r="9686" spans="2:11" x14ac:dyDescent="0.2">
      <c r="D9686" s="201"/>
      <c r="E9686" s="57" t="s">
        <v>40</v>
      </c>
      <c r="F9686" s="59"/>
      <c r="G9686" s="55">
        <v>89</v>
      </c>
      <c r="H9686" s="77">
        <v>1</v>
      </c>
      <c r="I9686" s="32">
        <v>66</v>
      </c>
      <c r="J9686" s="32">
        <v>18</v>
      </c>
      <c r="K9686" s="80">
        <v>4</v>
      </c>
    </row>
    <row r="9688" spans="2:11" x14ac:dyDescent="0.2">
      <c r="B9688" s="40" t="str">
        <f xml:space="preserve"> HYPERLINK("#'目次'!B406", "[400]")</f>
        <v>[400]</v>
      </c>
      <c r="C9688" s="23" t="s">
        <v>532</v>
      </c>
    </row>
    <row r="9691" spans="2:11" x14ac:dyDescent="0.2">
      <c r="C9691" s="23" t="s">
        <v>80</v>
      </c>
    </row>
    <row r="9692" spans="2:11" x14ac:dyDescent="0.2">
      <c r="E9692" s="195"/>
      <c r="F9692" s="196"/>
      <c r="G9692" s="37" t="s">
        <v>15</v>
      </c>
      <c r="H9692" s="33" t="s">
        <v>512</v>
      </c>
      <c r="I9692" s="13" t="s">
        <v>513</v>
      </c>
      <c r="J9692" s="13" t="s">
        <v>514</v>
      </c>
      <c r="K9692" s="38" t="s">
        <v>18</v>
      </c>
    </row>
    <row r="9693" spans="2:11" x14ac:dyDescent="0.2">
      <c r="E9693" s="197"/>
      <c r="F9693" s="198"/>
      <c r="G9693" s="35"/>
      <c r="H9693" s="39"/>
      <c r="I9693" s="14"/>
      <c r="J9693" s="14"/>
      <c r="K9693" s="34"/>
    </row>
    <row r="9694" spans="2:11" x14ac:dyDescent="0.2">
      <c r="E9694" s="91" t="s">
        <v>15</v>
      </c>
      <c r="F9694" s="46"/>
      <c r="G9694" s="36">
        <v>1200</v>
      </c>
      <c r="H9694" s="17">
        <v>52</v>
      </c>
      <c r="I9694" s="17">
        <v>861</v>
      </c>
      <c r="J9694" s="17">
        <v>245</v>
      </c>
      <c r="K9694" s="47">
        <v>42</v>
      </c>
    </row>
    <row r="9695" spans="2:11" x14ac:dyDescent="0.2">
      <c r="E9695" s="4" t="s">
        <v>81</v>
      </c>
      <c r="F9695" s="5"/>
      <c r="G9695" s="19">
        <v>48</v>
      </c>
      <c r="H9695" s="27">
        <v>2</v>
      </c>
      <c r="I9695" s="3">
        <v>39</v>
      </c>
      <c r="J9695" s="3">
        <v>5</v>
      </c>
      <c r="K9695" s="26">
        <v>2</v>
      </c>
    </row>
    <row r="9696" spans="2:11" x14ac:dyDescent="0.2">
      <c r="E9696" s="4" t="s">
        <v>82</v>
      </c>
      <c r="F9696" s="5"/>
      <c r="G9696" s="6">
        <v>84</v>
      </c>
      <c r="H9696" s="8">
        <v>5</v>
      </c>
      <c r="I9696" s="1">
        <v>60</v>
      </c>
      <c r="J9696" s="1">
        <v>11</v>
      </c>
      <c r="K9696" s="9">
        <v>8</v>
      </c>
    </row>
    <row r="9697" spans="2:11" x14ac:dyDescent="0.2">
      <c r="E9697" s="4" t="s">
        <v>83</v>
      </c>
      <c r="F9697" s="5"/>
      <c r="G9697" s="6">
        <v>462</v>
      </c>
      <c r="H9697" s="8">
        <v>22</v>
      </c>
      <c r="I9697" s="1">
        <v>329</v>
      </c>
      <c r="J9697" s="1">
        <v>96</v>
      </c>
      <c r="K9697" s="9">
        <v>15</v>
      </c>
    </row>
    <row r="9698" spans="2:11" x14ac:dyDescent="0.2">
      <c r="E9698" s="4" t="s">
        <v>84</v>
      </c>
      <c r="F9698" s="5"/>
      <c r="G9698" s="6">
        <v>30</v>
      </c>
      <c r="H9698" s="8">
        <v>1</v>
      </c>
      <c r="I9698" s="1">
        <v>22</v>
      </c>
      <c r="J9698" s="1">
        <v>7</v>
      </c>
      <c r="K9698" s="9">
        <v>0</v>
      </c>
    </row>
    <row r="9699" spans="2:11" x14ac:dyDescent="0.2">
      <c r="E9699" s="4" t="s">
        <v>85</v>
      </c>
      <c r="F9699" s="5"/>
      <c r="G9699" s="6">
        <v>144</v>
      </c>
      <c r="H9699" s="8">
        <v>8</v>
      </c>
      <c r="I9699" s="1">
        <v>104</v>
      </c>
      <c r="J9699" s="1">
        <v>29</v>
      </c>
      <c r="K9699" s="9">
        <v>3</v>
      </c>
    </row>
    <row r="9700" spans="2:11" x14ac:dyDescent="0.2">
      <c r="E9700" s="4" t="s">
        <v>86</v>
      </c>
      <c r="F9700" s="5"/>
      <c r="G9700" s="6">
        <v>192</v>
      </c>
      <c r="H9700" s="8">
        <v>7</v>
      </c>
      <c r="I9700" s="1">
        <v>139</v>
      </c>
      <c r="J9700" s="1">
        <v>42</v>
      </c>
      <c r="K9700" s="9">
        <v>4</v>
      </c>
    </row>
    <row r="9701" spans="2:11" x14ac:dyDescent="0.2">
      <c r="E9701" s="4" t="s">
        <v>87</v>
      </c>
      <c r="F9701" s="5"/>
      <c r="G9701" s="6">
        <v>72</v>
      </c>
      <c r="H9701" s="8">
        <v>3</v>
      </c>
      <c r="I9701" s="1">
        <v>51</v>
      </c>
      <c r="J9701" s="1">
        <v>14</v>
      </c>
      <c r="K9701" s="9">
        <v>4</v>
      </c>
    </row>
    <row r="9702" spans="2:11" x14ac:dyDescent="0.2">
      <c r="E9702" s="4" t="s">
        <v>88</v>
      </c>
      <c r="F9702" s="5"/>
      <c r="G9702" s="6">
        <v>36</v>
      </c>
      <c r="H9702" s="8">
        <v>1</v>
      </c>
      <c r="I9702" s="1">
        <v>28</v>
      </c>
      <c r="J9702" s="1">
        <v>6</v>
      </c>
      <c r="K9702" s="9">
        <v>1</v>
      </c>
    </row>
    <row r="9703" spans="2:11" x14ac:dyDescent="0.2">
      <c r="E9703" s="4" t="s">
        <v>89</v>
      </c>
      <c r="F9703" s="5"/>
      <c r="G9703" s="6">
        <v>66</v>
      </c>
      <c r="H9703" s="8">
        <v>1</v>
      </c>
      <c r="I9703" s="1">
        <v>46</v>
      </c>
      <c r="J9703" s="1">
        <v>16</v>
      </c>
      <c r="K9703" s="9">
        <v>3</v>
      </c>
    </row>
    <row r="9704" spans="2:11" x14ac:dyDescent="0.2">
      <c r="E9704" s="4" t="s">
        <v>90</v>
      </c>
      <c r="F9704" s="5"/>
      <c r="G9704" s="6">
        <v>54</v>
      </c>
      <c r="H9704" s="8">
        <v>2</v>
      </c>
      <c r="I9704" s="1">
        <v>36</v>
      </c>
      <c r="J9704" s="1">
        <v>16</v>
      </c>
      <c r="K9704" s="9">
        <v>0</v>
      </c>
    </row>
    <row r="9705" spans="2:11" x14ac:dyDescent="0.2">
      <c r="E9705" s="57" t="s">
        <v>91</v>
      </c>
      <c r="F9705" s="59"/>
      <c r="G9705" s="55">
        <v>12</v>
      </c>
      <c r="H9705" s="77">
        <v>0</v>
      </c>
      <c r="I9705" s="32">
        <v>7</v>
      </c>
      <c r="J9705" s="32">
        <v>3</v>
      </c>
      <c r="K9705" s="80">
        <v>2</v>
      </c>
    </row>
    <row r="9707" spans="2:11" x14ac:dyDescent="0.2">
      <c r="B9707" s="40" t="str">
        <f xml:space="preserve"> HYPERLINK("#'目次'!B407", "[401]")</f>
        <v>[401]</v>
      </c>
      <c r="C9707" s="23" t="s">
        <v>535</v>
      </c>
    </row>
    <row r="9710" spans="2:11" x14ac:dyDescent="0.2">
      <c r="C9710" s="23" t="s">
        <v>14</v>
      </c>
    </row>
    <row r="9711" spans="2:11" x14ac:dyDescent="0.2">
      <c r="D9711" s="195"/>
      <c r="E9711" s="196"/>
      <c r="F9711" s="196"/>
      <c r="G9711" s="37" t="s">
        <v>15</v>
      </c>
      <c r="H9711" s="33" t="s">
        <v>512</v>
      </c>
      <c r="I9711" s="13" t="s">
        <v>513</v>
      </c>
      <c r="J9711" s="13" t="s">
        <v>514</v>
      </c>
      <c r="K9711" s="38" t="s">
        <v>18</v>
      </c>
    </row>
    <row r="9712" spans="2:11" x14ac:dyDescent="0.2">
      <c r="D9712" s="197"/>
      <c r="E9712" s="198"/>
      <c r="F9712" s="198"/>
      <c r="G9712" s="35"/>
      <c r="H9712" s="39"/>
      <c r="I9712" s="14"/>
      <c r="J9712" s="14"/>
      <c r="K9712" s="34"/>
    </row>
    <row r="9713" spans="4:11" x14ac:dyDescent="0.2">
      <c r="D9713" s="56"/>
      <c r="E9713" s="58" t="s">
        <v>15</v>
      </c>
      <c r="F9713" s="46"/>
      <c r="G9713" s="36">
        <v>1200</v>
      </c>
      <c r="H9713" s="17">
        <v>65</v>
      </c>
      <c r="I9713" s="17">
        <v>862</v>
      </c>
      <c r="J9713" s="17">
        <v>233</v>
      </c>
      <c r="K9713" s="47">
        <v>40</v>
      </c>
    </row>
    <row r="9714" spans="4:11" x14ac:dyDescent="0.2">
      <c r="D9714" s="199" t="s">
        <v>19</v>
      </c>
      <c r="E9714" s="22" t="s">
        <v>20</v>
      </c>
      <c r="F9714" s="21"/>
      <c r="G9714" s="19">
        <v>132</v>
      </c>
      <c r="H9714" s="27">
        <v>7</v>
      </c>
      <c r="I9714" s="3">
        <v>100</v>
      </c>
      <c r="J9714" s="3">
        <v>15</v>
      </c>
      <c r="K9714" s="26">
        <v>10</v>
      </c>
    </row>
    <row r="9715" spans="4:11" x14ac:dyDescent="0.2">
      <c r="D9715" s="200"/>
      <c r="E9715" s="4" t="s">
        <v>21</v>
      </c>
      <c r="F9715" s="5"/>
      <c r="G9715" s="6">
        <v>444</v>
      </c>
      <c r="H9715" s="8">
        <v>22</v>
      </c>
      <c r="I9715" s="1">
        <v>320</v>
      </c>
      <c r="J9715" s="1">
        <v>89</v>
      </c>
      <c r="K9715" s="9">
        <v>13</v>
      </c>
    </row>
    <row r="9716" spans="4:11" x14ac:dyDescent="0.2">
      <c r="D9716" s="200"/>
      <c r="E9716" s="4" t="s">
        <v>22</v>
      </c>
      <c r="F9716" s="5"/>
      <c r="G9716" s="6">
        <v>192</v>
      </c>
      <c r="H9716" s="8">
        <v>12</v>
      </c>
      <c r="I9716" s="1">
        <v>142</v>
      </c>
      <c r="J9716" s="1">
        <v>34</v>
      </c>
      <c r="K9716" s="9">
        <v>4</v>
      </c>
    </row>
    <row r="9717" spans="4:11" x14ac:dyDescent="0.2">
      <c r="D9717" s="200"/>
      <c r="E9717" s="4" t="s">
        <v>23</v>
      </c>
      <c r="F9717" s="5"/>
      <c r="G9717" s="6">
        <v>192</v>
      </c>
      <c r="H9717" s="8">
        <v>11</v>
      </c>
      <c r="I9717" s="1">
        <v>135</v>
      </c>
      <c r="J9717" s="1">
        <v>43</v>
      </c>
      <c r="K9717" s="9">
        <v>3</v>
      </c>
    </row>
    <row r="9718" spans="4:11" x14ac:dyDescent="0.2">
      <c r="D9718" s="200"/>
      <c r="E9718" s="4" t="s">
        <v>24</v>
      </c>
      <c r="F9718" s="5"/>
      <c r="G9718" s="6">
        <v>240</v>
      </c>
      <c r="H9718" s="8">
        <v>13</v>
      </c>
      <c r="I9718" s="1">
        <v>165</v>
      </c>
      <c r="J9718" s="1">
        <v>52</v>
      </c>
      <c r="K9718" s="9">
        <v>10</v>
      </c>
    </row>
    <row r="9719" spans="4:11" x14ac:dyDescent="0.2">
      <c r="D9719" s="199" t="s">
        <v>25</v>
      </c>
      <c r="E9719" s="22" t="s">
        <v>26</v>
      </c>
      <c r="F9719" s="21"/>
      <c r="G9719" s="19">
        <v>348</v>
      </c>
      <c r="H9719" s="27">
        <v>16</v>
      </c>
      <c r="I9719" s="3">
        <v>259</v>
      </c>
      <c r="J9719" s="3">
        <v>67</v>
      </c>
      <c r="K9719" s="26">
        <v>6</v>
      </c>
    </row>
    <row r="9720" spans="4:11" x14ac:dyDescent="0.2">
      <c r="D9720" s="200"/>
      <c r="E9720" s="4" t="s">
        <v>27</v>
      </c>
      <c r="F9720" s="5"/>
      <c r="G9720" s="6">
        <v>378</v>
      </c>
      <c r="H9720" s="8">
        <v>26</v>
      </c>
      <c r="I9720" s="1">
        <v>267</v>
      </c>
      <c r="J9720" s="1">
        <v>72</v>
      </c>
      <c r="K9720" s="9">
        <v>13</v>
      </c>
    </row>
    <row r="9721" spans="4:11" x14ac:dyDescent="0.2">
      <c r="D9721" s="200"/>
      <c r="E9721" s="4" t="s">
        <v>28</v>
      </c>
      <c r="F9721" s="5"/>
      <c r="G9721" s="6">
        <v>372</v>
      </c>
      <c r="H9721" s="8">
        <v>19</v>
      </c>
      <c r="I9721" s="1">
        <v>255</v>
      </c>
      <c r="J9721" s="1">
        <v>82</v>
      </c>
      <c r="K9721" s="9">
        <v>16</v>
      </c>
    </row>
    <row r="9722" spans="4:11" x14ac:dyDescent="0.2">
      <c r="D9722" s="200"/>
      <c r="E9722" s="4" t="s">
        <v>29</v>
      </c>
      <c r="F9722" s="5"/>
      <c r="G9722" s="6">
        <v>102</v>
      </c>
      <c r="H9722" s="8">
        <v>4</v>
      </c>
      <c r="I9722" s="1">
        <v>81</v>
      </c>
      <c r="J9722" s="1">
        <v>12</v>
      </c>
      <c r="K9722" s="9">
        <v>5</v>
      </c>
    </row>
    <row r="9723" spans="4:11" x14ac:dyDescent="0.2">
      <c r="D9723" s="199" t="s">
        <v>30</v>
      </c>
      <c r="E9723" s="22" t="s">
        <v>31</v>
      </c>
      <c r="F9723" s="21"/>
      <c r="G9723" s="19">
        <v>592</v>
      </c>
      <c r="H9723" s="27">
        <v>30</v>
      </c>
      <c r="I9723" s="3">
        <v>428</v>
      </c>
      <c r="J9723" s="3">
        <v>112</v>
      </c>
      <c r="K9723" s="26">
        <v>22</v>
      </c>
    </row>
    <row r="9724" spans="4:11" x14ac:dyDescent="0.2">
      <c r="D9724" s="200"/>
      <c r="E9724" s="4" t="s">
        <v>32</v>
      </c>
      <c r="F9724" s="5"/>
      <c r="G9724" s="6">
        <v>608</v>
      </c>
      <c r="H9724" s="8">
        <v>35</v>
      </c>
      <c r="I9724" s="1">
        <v>434</v>
      </c>
      <c r="J9724" s="1">
        <v>121</v>
      </c>
      <c r="K9724" s="9">
        <v>18</v>
      </c>
    </row>
    <row r="9725" spans="4:11" x14ac:dyDescent="0.2">
      <c r="D9725" s="199" t="s">
        <v>33</v>
      </c>
      <c r="E9725" s="22" t="s">
        <v>34</v>
      </c>
      <c r="F9725" s="21"/>
      <c r="G9725" s="19">
        <v>74</v>
      </c>
      <c r="H9725" s="27">
        <v>7</v>
      </c>
      <c r="I9725" s="3">
        <v>58</v>
      </c>
      <c r="J9725" s="3">
        <v>7</v>
      </c>
      <c r="K9725" s="26">
        <v>2</v>
      </c>
    </row>
    <row r="9726" spans="4:11" x14ac:dyDescent="0.2">
      <c r="D9726" s="200"/>
      <c r="E9726" s="4" t="s">
        <v>35</v>
      </c>
      <c r="F9726" s="5"/>
      <c r="G9726" s="6">
        <v>148</v>
      </c>
      <c r="H9726" s="8">
        <v>13</v>
      </c>
      <c r="I9726" s="1">
        <v>106</v>
      </c>
      <c r="J9726" s="1">
        <v>24</v>
      </c>
      <c r="K9726" s="9">
        <v>5</v>
      </c>
    </row>
    <row r="9727" spans="4:11" x14ac:dyDescent="0.2">
      <c r="D9727" s="200"/>
      <c r="E9727" s="4" t="s">
        <v>36</v>
      </c>
      <c r="F9727" s="5"/>
      <c r="G9727" s="6">
        <v>187</v>
      </c>
      <c r="H9727" s="8">
        <v>10</v>
      </c>
      <c r="I9727" s="1">
        <v>140</v>
      </c>
      <c r="J9727" s="1">
        <v>31</v>
      </c>
      <c r="K9727" s="9">
        <v>6</v>
      </c>
    </row>
    <row r="9728" spans="4:11" x14ac:dyDescent="0.2">
      <c r="D9728" s="200"/>
      <c r="E9728" s="4" t="s">
        <v>37</v>
      </c>
      <c r="F9728" s="5"/>
      <c r="G9728" s="6">
        <v>221</v>
      </c>
      <c r="H9728" s="8">
        <v>9</v>
      </c>
      <c r="I9728" s="1">
        <v>162</v>
      </c>
      <c r="J9728" s="1">
        <v>45</v>
      </c>
      <c r="K9728" s="9">
        <v>5</v>
      </c>
    </row>
    <row r="9729" spans="2:11" x14ac:dyDescent="0.2">
      <c r="D9729" s="200"/>
      <c r="E9729" s="4" t="s">
        <v>38</v>
      </c>
      <c r="F9729" s="5"/>
      <c r="G9729" s="6">
        <v>186</v>
      </c>
      <c r="H9729" s="8">
        <v>8</v>
      </c>
      <c r="I9729" s="1">
        <v>127</v>
      </c>
      <c r="J9729" s="1">
        <v>47</v>
      </c>
      <c r="K9729" s="9">
        <v>4</v>
      </c>
    </row>
    <row r="9730" spans="2:11" x14ac:dyDescent="0.2">
      <c r="D9730" s="200"/>
      <c r="E9730" s="4" t="s">
        <v>39</v>
      </c>
      <c r="F9730" s="5"/>
      <c r="G9730" s="6">
        <v>223</v>
      </c>
      <c r="H9730" s="8">
        <v>14</v>
      </c>
      <c r="I9730" s="1">
        <v>148</v>
      </c>
      <c r="J9730" s="1">
        <v>51</v>
      </c>
      <c r="K9730" s="9">
        <v>10</v>
      </c>
    </row>
    <row r="9731" spans="2:11" x14ac:dyDescent="0.2">
      <c r="D9731" s="201"/>
      <c r="E9731" s="57" t="s">
        <v>40</v>
      </c>
      <c r="F9731" s="59"/>
      <c r="G9731" s="55">
        <v>161</v>
      </c>
      <c r="H9731" s="77">
        <v>4</v>
      </c>
      <c r="I9731" s="32">
        <v>121</v>
      </c>
      <c r="J9731" s="32">
        <v>28</v>
      </c>
      <c r="K9731" s="80">
        <v>8</v>
      </c>
    </row>
    <row r="9733" spans="2:11" x14ac:dyDescent="0.2">
      <c r="B9733" s="40" t="str">
        <f xml:space="preserve"> HYPERLINK("#'目次'!B408", "[402]")</f>
        <v>[402]</v>
      </c>
      <c r="C9733" s="23" t="s">
        <v>535</v>
      </c>
    </row>
    <row r="9736" spans="2:11" x14ac:dyDescent="0.2">
      <c r="C9736" s="23" t="s">
        <v>48</v>
      </c>
    </row>
    <row r="9737" spans="2:11" x14ac:dyDescent="0.2">
      <c r="D9737" s="195"/>
      <c r="E9737" s="196"/>
      <c r="F9737" s="196"/>
      <c r="G9737" s="37" t="s">
        <v>15</v>
      </c>
      <c r="H9737" s="33" t="s">
        <v>512</v>
      </c>
      <c r="I9737" s="13" t="s">
        <v>513</v>
      </c>
      <c r="J9737" s="13" t="s">
        <v>514</v>
      </c>
      <c r="K9737" s="38" t="s">
        <v>18</v>
      </c>
    </row>
    <row r="9738" spans="2:11" x14ac:dyDescent="0.2">
      <c r="D9738" s="197"/>
      <c r="E9738" s="198"/>
      <c r="F9738" s="198"/>
      <c r="G9738" s="35"/>
      <c r="H9738" s="39"/>
      <c r="I9738" s="14"/>
      <c r="J9738" s="14"/>
      <c r="K9738" s="34"/>
    </row>
    <row r="9739" spans="2:11" x14ac:dyDescent="0.2">
      <c r="D9739" s="56"/>
      <c r="E9739" s="58" t="s">
        <v>15</v>
      </c>
      <c r="F9739" s="46"/>
      <c r="G9739" s="36">
        <v>1200</v>
      </c>
      <c r="H9739" s="17">
        <v>65</v>
      </c>
      <c r="I9739" s="17">
        <v>862</v>
      </c>
      <c r="J9739" s="17">
        <v>233</v>
      </c>
      <c r="K9739" s="47">
        <v>40</v>
      </c>
    </row>
    <row r="9740" spans="2:11" x14ac:dyDescent="0.2">
      <c r="D9740" s="199" t="s">
        <v>49</v>
      </c>
      <c r="E9740" s="22" t="s">
        <v>50</v>
      </c>
      <c r="F9740" s="21"/>
      <c r="G9740" s="19">
        <v>15</v>
      </c>
      <c r="H9740" s="27">
        <v>1</v>
      </c>
      <c r="I9740" s="3">
        <v>9</v>
      </c>
      <c r="J9740" s="3">
        <v>5</v>
      </c>
      <c r="K9740" s="26">
        <v>0</v>
      </c>
    </row>
    <row r="9741" spans="2:11" x14ac:dyDescent="0.2">
      <c r="D9741" s="200"/>
      <c r="E9741" s="4" t="s">
        <v>51</v>
      </c>
      <c r="F9741" s="5"/>
      <c r="G9741" s="6">
        <v>142</v>
      </c>
      <c r="H9741" s="8">
        <v>7</v>
      </c>
      <c r="I9741" s="1">
        <v>97</v>
      </c>
      <c r="J9741" s="1">
        <v>34</v>
      </c>
      <c r="K9741" s="9">
        <v>4</v>
      </c>
    </row>
    <row r="9742" spans="2:11" x14ac:dyDescent="0.2">
      <c r="D9742" s="200"/>
      <c r="E9742" s="4" t="s">
        <v>52</v>
      </c>
      <c r="F9742" s="5"/>
      <c r="G9742" s="6">
        <v>26</v>
      </c>
      <c r="H9742" s="8">
        <v>1</v>
      </c>
      <c r="I9742" s="1">
        <v>17</v>
      </c>
      <c r="J9742" s="1">
        <v>7</v>
      </c>
      <c r="K9742" s="9">
        <v>1</v>
      </c>
    </row>
    <row r="9743" spans="2:11" x14ac:dyDescent="0.2">
      <c r="D9743" s="200"/>
      <c r="E9743" s="4" t="s">
        <v>53</v>
      </c>
      <c r="F9743" s="5"/>
      <c r="G9743" s="6">
        <v>41</v>
      </c>
      <c r="H9743" s="8">
        <v>0</v>
      </c>
      <c r="I9743" s="1">
        <v>29</v>
      </c>
      <c r="J9743" s="1">
        <v>12</v>
      </c>
      <c r="K9743" s="9">
        <v>0</v>
      </c>
    </row>
    <row r="9744" spans="2:11" x14ac:dyDescent="0.2">
      <c r="D9744" s="200"/>
      <c r="E9744" s="4" t="s">
        <v>54</v>
      </c>
      <c r="F9744" s="5"/>
      <c r="G9744" s="6">
        <v>226</v>
      </c>
      <c r="H9744" s="8">
        <v>8</v>
      </c>
      <c r="I9744" s="1">
        <v>166</v>
      </c>
      <c r="J9744" s="1">
        <v>46</v>
      </c>
      <c r="K9744" s="9">
        <v>6</v>
      </c>
    </row>
    <row r="9745" spans="4:11" x14ac:dyDescent="0.2">
      <c r="D9745" s="200"/>
      <c r="E9745" s="4" t="s">
        <v>55</v>
      </c>
      <c r="F9745" s="5"/>
      <c r="G9745" s="6">
        <v>125</v>
      </c>
      <c r="H9745" s="8">
        <v>6</v>
      </c>
      <c r="I9745" s="1">
        <v>89</v>
      </c>
      <c r="J9745" s="1">
        <v>28</v>
      </c>
      <c r="K9745" s="9">
        <v>2</v>
      </c>
    </row>
    <row r="9746" spans="4:11" x14ac:dyDescent="0.2">
      <c r="D9746" s="200"/>
      <c r="E9746" s="4" t="s">
        <v>56</v>
      </c>
      <c r="F9746" s="5"/>
      <c r="G9746" s="6">
        <v>190</v>
      </c>
      <c r="H9746" s="8">
        <v>17</v>
      </c>
      <c r="I9746" s="1">
        <v>138</v>
      </c>
      <c r="J9746" s="1">
        <v>29</v>
      </c>
      <c r="K9746" s="9">
        <v>6</v>
      </c>
    </row>
    <row r="9747" spans="4:11" x14ac:dyDescent="0.2">
      <c r="D9747" s="200"/>
      <c r="E9747" s="4" t="s">
        <v>57</v>
      </c>
      <c r="F9747" s="5"/>
      <c r="G9747" s="6">
        <v>185</v>
      </c>
      <c r="H9747" s="8">
        <v>7</v>
      </c>
      <c r="I9747" s="1">
        <v>142</v>
      </c>
      <c r="J9747" s="1">
        <v>33</v>
      </c>
      <c r="K9747" s="9">
        <v>3</v>
      </c>
    </row>
    <row r="9748" spans="4:11" x14ac:dyDescent="0.2">
      <c r="D9748" s="200"/>
      <c r="E9748" s="4" t="s">
        <v>58</v>
      </c>
      <c r="F9748" s="5"/>
      <c r="G9748" s="6">
        <v>113</v>
      </c>
      <c r="H9748" s="8">
        <v>11</v>
      </c>
      <c r="I9748" s="1">
        <v>85</v>
      </c>
      <c r="J9748" s="1">
        <v>12</v>
      </c>
      <c r="K9748" s="9">
        <v>5</v>
      </c>
    </row>
    <row r="9749" spans="4:11" x14ac:dyDescent="0.2">
      <c r="D9749" s="200"/>
      <c r="E9749" s="4" t="s">
        <v>59</v>
      </c>
      <c r="F9749" s="5"/>
      <c r="G9749" s="6">
        <v>136</v>
      </c>
      <c r="H9749" s="8">
        <v>7</v>
      </c>
      <c r="I9749" s="1">
        <v>89</v>
      </c>
      <c r="J9749" s="1">
        <v>27</v>
      </c>
      <c r="K9749" s="9">
        <v>13</v>
      </c>
    </row>
    <row r="9750" spans="4:11" x14ac:dyDescent="0.2">
      <c r="D9750" s="199" t="s">
        <v>60</v>
      </c>
      <c r="E9750" s="22" t="s">
        <v>61</v>
      </c>
      <c r="F9750" s="21"/>
      <c r="G9750" s="19">
        <v>205</v>
      </c>
      <c r="H9750" s="27">
        <v>13</v>
      </c>
      <c r="I9750" s="3">
        <v>139</v>
      </c>
      <c r="J9750" s="3">
        <v>44</v>
      </c>
      <c r="K9750" s="26">
        <v>9</v>
      </c>
    </row>
    <row r="9751" spans="4:11" x14ac:dyDescent="0.2">
      <c r="D9751" s="200"/>
      <c r="E9751" s="4" t="s">
        <v>62</v>
      </c>
      <c r="F9751" s="5"/>
      <c r="G9751" s="6">
        <v>160</v>
      </c>
      <c r="H9751" s="8">
        <v>5</v>
      </c>
      <c r="I9751" s="1">
        <v>126</v>
      </c>
      <c r="J9751" s="1">
        <v>26</v>
      </c>
      <c r="K9751" s="9">
        <v>3</v>
      </c>
    </row>
    <row r="9752" spans="4:11" x14ac:dyDescent="0.2">
      <c r="D9752" s="200"/>
      <c r="E9752" s="4" t="s">
        <v>63</v>
      </c>
      <c r="F9752" s="5"/>
      <c r="G9752" s="6">
        <v>121</v>
      </c>
      <c r="H9752" s="8">
        <v>7</v>
      </c>
      <c r="I9752" s="1">
        <v>90</v>
      </c>
      <c r="J9752" s="1">
        <v>23</v>
      </c>
      <c r="K9752" s="9">
        <v>1</v>
      </c>
    </row>
    <row r="9753" spans="4:11" x14ac:dyDescent="0.2">
      <c r="D9753" s="200"/>
      <c r="E9753" s="4" t="s">
        <v>64</v>
      </c>
      <c r="F9753" s="5"/>
      <c r="G9753" s="6">
        <v>124</v>
      </c>
      <c r="H9753" s="8">
        <v>11</v>
      </c>
      <c r="I9753" s="1">
        <v>87</v>
      </c>
      <c r="J9753" s="1">
        <v>25</v>
      </c>
      <c r="K9753" s="9">
        <v>1</v>
      </c>
    </row>
    <row r="9754" spans="4:11" x14ac:dyDescent="0.2">
      <c r="D9754" s="200"/>
      <c r="E9754" s="4" t="s">
        <v>65</v>
      </c>
      <c r="F9754" s="5"/>
      <c r="G9754" s="6">
        <v>109</v>
      </c>
      <c r="H9754" s="8">
        <v>7</v>
      </c>
      <c r="I9754" s="1">
        <v>77</v>
      </c>
      <c r="J9754" s="1">
        <v>21</v>
      </c>
      <c r="K9754" s="9">
        <v>4</v>
      </c>
    </row>
    <row r="9755" spans="4:11" x14ac:dyDescent="0.2">
      <c r="D9755" s="200"/>
      <c r="E9755" s="4" t="s">
        <v>66</v>
      </c>
      <c r="F9755" s="5"/>
      <c r="G9755" s="6">
        <v>104</v>
      </c>
      <c r="H9755" s="8">
        <v>5</v>
      </c>
      <c r="I9755" s="1">
        <v>78</v>
      </c>
      <c r="J9755" s="1">
        <v>20</v>
      </c>
      <c r="K9755" s="9">
        <v>1</v>
      </c>
    </row>
    <row r="9756" spans="4:11" x14ac:dyDescent="0.2">
      <c r="D9756" s="200"/>
      <c r="E9756" s="4" t="s">
        <v>67</v>
      </c>
      <c r="F9756" s="5"/>
      <c r="G9756" s="6">
        <v>139</v>
      </c>
      <c r="H9756" s="8">
        <v>5</v>
      </c>
      <c r="I9756" s="1">
        <v>104</v>
      </c>
      <c r="J9756" s="1">
        <v>29</v>
      </c>
      <c r="K9756" s="9">
        <v>1</v>
      </c>
    </row>
    <row r="9757" spans="4:11" x14ac:dyDescent="0.2">
      <c r="D9757" s="200"/>
      <c r="E9757" s="4" t="s">
        <v>68</v>
      </c>
      <c r="F9757" s="5"/>
      <c r="G9757" s="6">
        <v>48</v>
      </c>
      <c r="H9757" s="8">
        <v>4</v>
      </c>
      <c r="I9757" s="1">
        <v>26</v>
      </c>
      <c r="J9757" s="1">
        <v>17</v>
      </c>
      <c r="K9757" s="9">
        <v>1</v>
      </c>
    </row>
    <row r="9758" spans="4:11" x14ac:dyDescent="0.2">
      <c r="D9758" s="200"/>
      <c r="E9758" s="4" t="s">
        <v>69</v>
      </c>
      <c r="F9758" s="5"/>
      <c r="G9758" s="6">
        <v>37</v>
      </c>
      <c r="H9758" s="8">
        <v>2</v>
      </c>
      <c r="I9758" s="1">
        <v>30</v>
      </c>
      <c r="J9758" s="1">
        <v>5</v>
      </c>
      <c r="K9758" s="9">
        <v>0</v>
      </c>
    </row>
    <row r="9759" spans="4:11" x14ac:dyDescent="0.2">
      <c r="D9759" s="93" t="s">
        <v>70</v>
      </c>
      <c r="E9759" s="89" t="s">
        <v>18</v>
      </c>
      <c r="F9759" s="92"/>
      <c r="G9759" s="94">
        <v>0</v>
      </c>
      <c r="H9759" s="122">
        <v>0</v>
      </c>
      <c r="I9759" s="63">
        <v>0</v>
      </c>
      <c r="J9759" s="63">
        <v>0</v>
      </c>
      <c r="K9759" s="121">
        <v>0</v>
      </c>
    </row>
    <row r="9761" spans="2:11" x14ac:dyDescent="0.2">
      <c r="B9761" s="40" t="str">
        <f xml:space="preserve"> HYPERLINK("#'目次'!B409", "[403]")</f>
        <v>[403]</v>
      </c>
      <c r="C9761" s="23" t="s">
        <v>535</v>
      </c>
    </row>
    <row r="9764" spans="2:11" x14ac:dyDescent="0.2">
      <c r="C9764" s="23" t="s">
        <v>73</v>
      </c>
    </row>
    <row r="9765" spans="2:11" x14ac:dyDescent="0.2">
      <c r="D9765" s="195"/>
      <c r="E9765" s="196"/>
      <c r="F9765" s="196"/>
      <c r="G9765" s="37" t="s">
        <v>15</v>
      </c>
      <c r="H9765" s="33" t="s">
        <v>512</v>
      </c>
      <c r="I9765" s="13" t="s">
        <v>513</v>
      </c>
      <c r="J9765" s="13" t="s">
        <v>514</v>
      </c>
      <c r="K9765" s="38" t="s">
        <v>18</v>
      </c>
    </row>
    <row r="9766" spans="2:11" x14ac:dyDescent="0.2">
      <c r="D9766" s="197"/>
      <c r="E9766" s="198"/>
      <c r="F9766" s="198"/>
      <c r="G9766" s="35"/>
      <c r="H9766" s="39"/>
      <c r="I9766" s="14"/>
      <c r="J9766" s="14"/>
      <c r="K9766" s="34"/>
    </row>
    <row r="9767" spans="2:11" x14ac:dyDescent="0.2">
      <c r="D9767" s="56"/>
      <c r="E9767" s="58" t="s">
        <v>15</v>
      </c>
      <c r="F9767" s="46"/>
      <c r="G9767" s="36">
        <v>1200</v>
      </c>
      <c r="H9767" s="17">
        <v>65</v>
      </c>
      <c r="I9767" s="17">
        <v>862</v>
      </c>
      <c r="J9767" s="17">
        <v>233</v>
      </c>
      <c r="K9767" s="47">
        <v>40</v>
      </c>
    </row>
    <row r="9768" spans="2:11" x14ac:dyDescent="0.2">
      <c r="D9768" s="199" t="s">
        <v>74</v>
      </c>
      <c r="E9768" s="22" t="s">
        <v>75</v>
      </c>
      <c r="F9768" s="21"/>
      <c r="G9768" s="19">
        <v>592</v>
      </c>
      <c r="H9768" s="27">
        <v>30</v>
      </c>
      <c r="I9768" s="3">
        <v>428</v>
      </c>
      <c r="J9768" s="3">
        <v>112</v>
      </c>
      <c r="K9768" s="26">
        <v>22</v>
      </c>
    </row>
    <row r="9769" spans="2:11" x14ac:dyDescent="0.2">
      <c r="D9769" s="200"/>
      <c r="E9769" s="4" t="s">
        <v>34</v>
      </c>
      <c r="F9769" s="5"/>
      <c r="G9769" s="6">
        <v>37</v>
      </c>
      <c r="H9769" s="8">
        <v>4</v>
      </c>
      <c r="I9769" s="1">
        <v>29</v>
      </c>
      <c r="J9769" s="1">
        <v>2</v>
      </c>
      <c r="K9769" s="9">
        <v>2</v>
      </c>
    </row>
    <row r="9770" spans="2:11" x14ac:dyDescent="0.2">
      <c r="D9770" s="200"/>
      <c r="E9770" s="4" t="s">
        <v>35</v>
      </c>
      <c r="F9770" s="5"/>
      <c r="G9770" s="6">
        <v>75</v>
      </c>
      <c r="H9770" s="8">
        <v>6</v>
      </c>
      <c r="I9770" s="1">
        <v>60</v>
      </c>
      <c r="J9770" s="1">
        <v>7</v>
      </c>
      <c r="K9770" s="9">
        <v>2</v>
      </c>
    </row>
    <row r="9771" spans="2:11" x14ac:dyDescent="0.2">
      <c r="D9771" s="200"/>
      <c r="E9771" s="4" t="s">
        <v>36</v>
      </c>
      <c r="F9771" s="5"/>
      <c r="G9771" s="6">
        <v>95</v>
      </c>
      <c r="H9771" s="8">
        <v>2</v>
      </c>
      <c r="I9771" s="1">
        <v>71</v>
      </c>
      <c r="J9771" s="1">
        <v>17</v>
      </c>
      <c r="K9771" s="9">
        <v>5</v>
      </c>
    </row>
    <row r="9772" spans="2:11" x14ac:dyDescent="0.2">
      <c r="D9772" s="200"/>
      <c r="E9772" s="4" t="s">
        <v>37</v>
      </c>
      <c r="F9772" s="5"/>
      <c r="G9772" s="6">
        <v>111</v>
      </c>
      <c r="H9772" s="8">
        <v>6</v>
      </c>
      <c r="I9772" s="1">
        <v>75</v>
      </c>
      <c r="J9772" s="1">
        <v>27</v>
      </c>
      <c r="K9772" s="9">
        <v>3</v>
      </c>
    </row>
    <row r="9773" spans="2:11" x14ac:dyDescent="0.2">
      <c r="D9773" s="200"/>
      <c r="E9773" s="4" t="s">
        <v>38</v>
      </c>
      <c r="F9773" s="5"/>
      <c r="G9773" s="6">
        <v>93</v>
      </c>
      <c r="H9773" s="8">
        <v>2</v>
      </c>
      <c r="I9773" s="1">
        <v>63</v>
      </c>
      <c r="J9773" s="1">
        <v>26</v>
      </c>
      <c r="K9773" s="9">
        <v>2</v>
      </c>
    </row>
    <row r="9774" spans="2:11" x14ac:dyDescent="0.2">
      <c r="D9774" s="200"/>
      <c r="E9774" s="4" t="s">
        <v>39</v>
      </c>
      <c r="F9774" s="5"/>
      <c r="G9774" s="6">
        <v>109</v>
      </c>
      <c r="H9774" s="8">
        <v>8</v>
      </c>
      <c r="I9774" s="1">
        <v>75</v>
      </c>
      <c r="J9774" s="1">
        <v>22</v>
      </c>
      <c r="K9774" s="9">
        <v>4</v>
      </c>
    </row>
    <row r="9775" spans="2:11" x14ac:dyDescent="0.2">
      <c r="D9775" s="200"/>
      <c r="E9775" s="4" t="s">
        <v>40</v>
      </c>
      <c r="F9775" s="5"/>
      <c r="G9775" s="6">
        <v>72</v>
      </c>
      <c r="H9775" s="8">
        <v>2</v>
      </c>
      <c r="I9775" s="1">
        <v>55</v>
      </c>
      <c r="J9775" s="1">
        <v>11</v>
      </c>
      <c r="K9775" s="9">
        <v>4</v>
      </c>
    </row>
    <row r="9776" spans="2:11" x14ac:dyDescent="0.2">
      <c r="D9776" s="199" t="s">
        <v>76</v>
      </c>
      <c r="E9776" s="22" t="s">
        <v>77</v>
      </c>
      <c r="F9776" s="21"/>
      <c r="G9776" s="19">
        <v>608</v>
      </c>
      <c r="H9776" s="27">
        <v>35</v>
      </c>
      <c r="I9776" s="3">
        <v>434</v>
      </c>
      <c r="J9776" s="3">
        <v>121</v>
      </c>
      <c r="K9776" s="26">
        <v>18</v>
      </c>
    </row>
    <row r="9777" spans="2:11" x14ac:dyDescent="0.2">
      <c r="D9777" s="200"/>
      <c r="E9777" s="4" t="s">
        <v>34</v>
      </c>
      <c r="F9777" s="5"/>
      <c r="G9777" s="6">
        <v>37</v>
      </c>
      <c r="H9777" s="8">
        <v>3</v>
      </c>
      <c r="I9777" s="1">
        <v>29</v>
      </c>
      <c r="J9777" s="1">
        <v>5</v>
      </c>
      <c r="K9777" s="9">
        <v>0</v>
      </c>
    </row>
    <row r="9778" spans="2:11" x14ac:dyDescent="0.2">
      <c r="D9778" s="200"/>
      <c r="E9778" s="4" t="s">
        <v>35</v>
      </c>
      <c r="F9778" s="5"/>
      <c r="G9778" s="6">
        <v>73</v>
      </c>
      <c r="H9778" s="8">
        <v>7</v>
      </c>
      <c r="I9778" s="1">
        <v>46</v>
      </c>
      <c r="J9778" s="1">
        <v>17</v>
      </c>
      <c r="K9778" s="9">
        <v>3</v>
      </c>
    </row>
    <row r="9779" spans="2:11" x14ac:dyDescent="0.2">
      <c r="D9779" s="200"/>
      <c r="E9779" s="4" t="s">
        <v>36</v>
      </c>
      <c r="F9779" s="5"/>
      <c r="G9779" s="6">
        <v>92</v>
      </c>
      <c r="H9779" s="8">
        <v>8</v>
      </c>
      <c r="I9779" s="1">
        <v>69</v>
      </c>
      <c r="J9779" s="1">
        <v>14</v>
      </c>
      <c r="K9779" s="9">
        <v>1</v>
      </c>
    </row>
    <row r="9780" spans="2:11" x14ac:dyDescent="0.2">
      <c r="D9780" s="200"/>
      <c r="E9780" s="4" t="s">
        <v>37</v>
      </c>
      <c r="F9780" s="5"/>
      <c r="G9780" s="6">
        <v>110</v>
      </c>
      <c r="H9780" s="8">
        <v>3</v>
      </c>
      <c r="I9780" s="1">
        <v>87</v>
      </c>
      <c r="J9780" s="1">
        <v>18</v>
      </c>
      <c r="K9780" s="9">
        <v>2</v>
      </c>
    </row>
    <row r="9781" spans="2:11" x14ac:dyDescent="0.2">
      <c r="D9781" s="200"/>
      <c r="E9781" s="4" t="s">
        <v>38</v>
      </c>
      <c r="F9781" s="5"/>
      <c r="G9781" s="6">
        <v>93</v>
      </c>
      <c r="H9781" s="8">
        <v>6</v>
      </c>
      <c r="I9781" s="1">
        <v>64</v>
      </c>
      <c r="J9781" s="1">
        <v>21</v>
      </c>
      <c r="K9781" s="9">
        <v>2</v>
      </c>
    </row>
    <row r="9782" spans="2:11" x14ac:dyDescent="0.2">
      <c r="D9782" s="200"/>
      <c r="E9782" s="4" t="s">
        <v>39</v>
      </c>
      <c r="F9782" s="5"/>
      <c r="G9782" s="6">
        <v>114</v>
      </c>
      <c r="H9782" s="8">
        <v>6</v>
      </c>
      <c r="I9782" s="1">
        <v>73</v>
      </c>
      <c r="J9782" s="1">
        <v>29</v>
      </c>
      <c r="K9782" s="9">
        <v>6</v>
      </c>
    </row>
    <row r="9783" spans="2:11" x14ac:dyDescent="0.2">
      <c r="D9783" s="201"/>
      <c r="E9783" s="57" t="s">
        <v>40</v>
      </c>
      <c r="F9783" s="59"/>
      <c r="G9783" s="55">
        <v>89</v>
      </c>
      <c r="H9783" s="77">
        <v>2</v>
      </c>
      <c r="I9783" s="32">
        <v>66</v>
      </c>
      <c r="J9783" s="32">
        <v>17</v>
      </c>
      <c r="K9783" s="80">
        <v>4</v>
      </c>
    </row>
    <row r="9785" spans="2:11" x14ac:dyDescent="0.2">
      <c r="B9785" s="40" t="str">
        <f xml:space="preserve"> HYPERLINK("#'目次'!B410", "[404]")</f>
        <v>[404]</v>
      </c>
      <c r="C9785" s="23" t="s">
        <v>535</v>
      </c>
    </row>
    <row r="9788" spans="2:11" x14ac:dyDescent="0.2">
      <c r="C9788" s="23" t="s">
        <v>80</v>
      </c>
    </row>
    <row r="9789" spans="2:11" x14ac:dyDescent="0.2">
      <c r="E9789" s="195"/>
      <c r="F9789" s="196"/>
      <c r="G9789" s="37" t="s">
        <v>15</v>
      </c>
      <c r="H9789" s="33" t="s">
        <v>512</v>
      </c>
      <c r="I9789" s="13" t="s">
        <v>513</v>
      </c>
      <c r="J9789" s="13" t="s">
        <v>514</v>
      </c>
      <c r="K9789" s="38" t="s">
        <v>18</v>
      </c>
    </row>
    <row r="9790" spans="2:11" x14ac:dyDescent="0.2">
      <c r="E9790" s="197"/>
      <c r="F9790" s="198"/>
      <c r="G9790" s="35"/>
      <c r="H9790" s="39"/>
      <c r="I9790" s="14"/>
      <c r="J9790" s="14"/>
      <c r="K9790" s="34"/>
    </row>
    <row r="9791" spans="2:11" x14ac:dyDescent="0.2">
      <c r="E9791" s="91" t="s">
        <v>15</v>
      </c>
      <c r="F9791" s="46"/>
      <c r="G9791" s="36">
        <v>1200</v>
      </c>
      <c r="H9791" s="17">
        <v>65</v>
      </c>
      <c r="I9791" s="17">
        <v>862</v>
      </c>
      <c r="J9791" s="17">
        <v>233</v>
      </c>
      <c r="K9791" s="47">
        <v>40</v>
      </c>
    </row>
    <row r="9792" spans="2:11" x14ac:dyDescent="0.2">
      <c r="E9792" s="4" t="s">
        <v>81</v>
      </c>
      <c r="F9792" s="5"/>
      <c r="G9792" s="19">
        <v>48</v>
      </c>
      <c r="H9792" s="27">
        <v>3</v>
      </c>
      <c r="I9792" s="3">
        <v>39</v>
      </c>
      <c r="J9792" s="3">
        <v>4</v>
      </c>
      <c r="K9792" s="26">
        <v>2</v>
      </c>
    </row>
    <row r="9793" spans="2:11" x14ac:dyDescent="0.2">
      <c r="E9793" s="4" t="s">
        <v>82</v>
      </c>
      <c r="F9793" s="5"/>
      <c r="G9793" s="6">
        <v>84</v>
      </c>
      <c r="H9793" s="8">
        <v>4</v>
      </c>
      <c r="I9793" s="1">
        <v>61</v>
      </c>
      <c r="J9793" s="1">
        <v>11</v>
      </c>
      <c r="K9793" s="9">
        <v>8</v>
      </c>
    </row>
    <row r="9794" spans="2:11" x14ac:dyDescent="0.2">
      <c r="E9794" s="4" t="s">
        <v>83</v>
      </c>
      <c r="F9794" s="5"/>
      <c r="G9794" s="6">
        <v>462</v>
      </c>
      <c r="H9794" s="8">
        <v>24</v>
      </c>
      <c r="I9794" s="1">
        <v>334</v>
      </c>
      <c r="J9794" s="1">
        <v>90</v>
      </c>
      <c r="K9794" s="9">
        <v>14</v>
      </c>
    </row>
    <row r="9795" spans="2:11" x14ac:dyDescent="0.2">
      <c r="E9795" s="4" t="s">
        <v>84</v>
      </c>
      <c r="F9795" s="5"/>
      <c r="G9795" s="6">
        <v>30</v>
      </c>
      <c r="H9795" s="8">
        <v>1</v>
      </c>
      <c r="I9795" s="1">
        <v>22</v>
      </c>
      <c r="J9795" s="1">
        <v>7</v>
      </c>
      <c r="K9795" s="9">
        <v>0</v>
      </c>
    </row>
    <row r="9796" spans="2:11" x14ac:dyDescent="0.2">
      <c r="E9796" s="4" t="s">
        <v>85</v>
      </c>
      <c r="F9796" s="5"/>
      <c r="G9796" s="6">
        <v>144</v>
      </c>
      <c r="H9796" s="8">
        <v>9</v>
      </c>
      <c r="I9796" s="1">
        <v>106</v>
      </c>
      <c r="J9796" s="1">
        <v>26</v>
      </c>
      <c r="K9796" s="9">
        <v>3</v>
      </c>
    </row>
    <row r="9797" spans="2:11" x14ac:dyDescent="0.2">
      <c r="E9797" s="4" t="s">
        <v>86</v>
      </c>
      <c r="F9797" s="5"/>
      <c r="G9797" s="6">
        <v>192</v>
      </c>
      <c r="H9797" s="8">
        <v>11</v>
      </c>
      <c r="I9797" s="1">
        <v>135</v>
      </c>
      <c r="J9797" s="1">
        <v>43</v>
      </c>
      <c r="K9797" s="9">
        <v>3</v>
      </c>
    </row>
    <row r="9798" spans="2:11" x14ac:dyDescent="0.2">
      <c r="E9798" s="4" t="s">
        <v>87</v>
      </c>
      <c r="F9798" s="5"/>
      <c r="G9798" s="6">
        <v>72</v>
      </c>
      <c r="H9798" s="8">
        <v>7</v>
      </c>
      <c r="I9798" s="1">
        <v>48</v>
      </c>
      <c r="J9798" s="1">
        <v>13</v>
      </c>
      <c r="K9798" s="9">
        <v>4</v>
      </c>
    </row>
    <row r="9799" spans="2:11" x14ac:dyDescent="0.2">
      <c r="E9799" s="4" t="s">
        <v>88</v>
      </c>
      <c r="F9799" s="5"/>
      <c r="G9799" s="6">
        <v>36</v>
      </c>
      <c r="H9799" s="8">
        <v>1</v>
      </c>
      <c r="I9799" s="1">
        <v>29</v>
      </c>
      <c r="J9799" s="1">
        <v>5</v>
      </c>
      <c r="K9799" s="9">
        <v>1</v>
      </c>
    </row>
    <row r="9800" spans="2:11" x14ac:dyDescent="0.2">
      <c r="E9800" s="4" t="s">
        <v>89</v>
      </c>
      <c r="F9800" s="5"/>
      <c r="G9800" s="6">
        <v>66</v>
      </c>
      <c r="H9800" s="8">
        <v>1</v>
      </c>
      <c r="I9800" s="1">
        <v>47</v>
      </c>
      <c r="J9800" s="1">
        <v>15</v>
      </c>
      <c r="K9800" s="9">
        <v>3</v>
      </c>
    </row>
    <row r="9801" spans="2:11" x14ac:dyDescent="0.2">
      <c r="E9801" s="4" t="s">
        <v>90</v>
      </c>
      <c r="F9801" s="5"/>
      <c r="G9801" s="6">
        <v>54</v>
      </c>
      <c r="H9801" s="8">
        <v>3</v>
      </c>
      <c r="I9801" s="1">
        <v>35</v>
      </c>
      <c r="J9801" s="1">
        <v>16</v>
      </c>
      <c r="K9801" s="9">
        <v>0</v>
      </c>
    </row>
    <row r="9802" spans="2:11" x14ac:dyDescent="0.2">
      <c r="E9802" s="57" t="s">
        <v>91</v>
      </c>
      <c r="F9802" s="59"/>
      <c r="G9802" s="55">
        <v>12</v>
      </c>
      <c r="H9802" s="77">
        <v>1</v>
      </c>
      <c r="I9802" s="32">
        <v>6</v>
      </c>
      <c r="J9802" s="32">
        <v>3</v>
      </c>
      <c r="K9802" s="80">
        <v>2</v>
      </c>
    </row>
    <row r="9804" spans="2:11" x14ac:dyDescent="0.2">
      <c r="B9804" s="40" t="str">
        <f xml:space="preserve"> HYPERLINK("#'目次'!B411", "[405]")</f>
        <v>[405]</v>
      </c>
      <c r="C9804" s="23" t="s">
        <v>538</v>
      </c>
    </row>
    <row r="9807" spans="2:11" x14ac:dyDescent="0.2">
      <c r="C9807" s="23" t="s">
        <v>14</v>
      </c>
    </row>
    <row r="9808" spans="2:11" x14ac:dyDescent="0.2">
      <c r="D9808" s="195"/>
      <c r="E9808" s="196"/>
      <c r="F9808" s="196"/>
      <c r="G9808" s="37" t="s">
        <v>15</v>
      </c>
      <c r="H9808" s="33" t="s">
        <v>512</v>
      </c>
      <c r="I9808" s="13" t="s">
        <v>513</v>
      </c>
      <c r="J9808" s="13" t="s">
        <v>514</v>
      </c>
      <c r="K9808" s="38" t="s">
        <v>18</v>
      </c>
    </row>
    <row r="9809" spans="4:11" x14ac:dyDescent="0.2">
      <c r="D9809" s="197"/>
      <c r="E9809" s="198"/>
      <c r="F9809" s="198"/>
      <c r="G9809" s="35"/>
      <c r="H9809" s="39"/>
      <c r="I9809" s="14"/>
      <c r="J9809" s="14"/>
      <c r="K9809" s="34"/>
    </row>
    <row r="9810" spans="4:11" x14ac:dyDescent="0.2">
      <c r="D9810" s="56"/>
      <c r="E9810" s="58" t="s">
        <v>15</v>
      </c>
      <c r="F9810" s="46"/>
      <c r="G9810" s="36">
        <v>1200</v>
      </c>
      <c r="H9810" s="17">
        <v>55</v>
      </c>
      <c r="I9810" s="17">
        <v>851</v>
      </c>
      <c r="J9810" s="17">
        <v>252</v>
      </c>
      <c r="K9810" s="47">
        <v>42</v>
      </c>
    </row>
    <row r="9811" spans="4:11" x14ac:dyDescent="0.2">
      <c r="D9811" s="199" t="s">
        <v>19</v>
      </c>
      <c r="E9811" s="22" t="s">
        <v>20</v>
      </c>
      <c r="F9811" s="21"/>
      <c r="G9811" s="19">
        <v>132</v>
      </c>
      <c r="H9811" s="27">
        <v>5</v>
      </c>
      <c r="I9811" s="3">
        <v>97</v>
      </c>
      <c r="J9811" s="3">
        <v>20</v>
      </c>
      <c r="K9811" s="26">
        <v>10</v>
      </c>
    </row>
    <row r="9812" spans="4:11" x14ac:dyDescent="0.2">
      <c r="D9812" s="200"/>
      <c r="E9812" s="4" t="s">
        <v>21</v>
      </c>
      <c r="F9812" s="5"/>
      <c r="G9812" s="6">
        <v>444</v>
      </c>
      <c r="H9812" s="8">
        <v>18</v>
      </c>
      <c r="I9812" s="1">
        <v>316</v>
      </c>
      <c r="J9812" s="1">
        <v>96</v>
      </c>
      <c r="K9812" s="9">
        <v>14</v>
      </c>
    </row>
    <row r="9813" spans="4:11" x14ac:dyDescent="0.2">
      <c r="D9813" s="200"/>
      <c r="E9813" s="4" t="s">
        <v>22</v>
      </c>
      <c r="F9813" s="5"/>
      <c r="G9813" s="6">
        <v>192</v>
      </c>
      <c r="H9813" s="8">
        <v>14</v>
      </c>
      <c r="I9813" s="1">
        <v>139</v>
      </c>
      <c r="J9813" s="1">
        <v>35</v>
      </c>
      <c r="K9813" s="9">
        <v>4</v>
      </c>
    </row>
    <row r="9814" spans="4:11" x14ac:dyDescent="0.2">
      <c r="D9814" s="200"/>
      <c r="E9814" s="4" t="s">
        <v>23</v>
      </c>
      <c r="F9814" s="5"/>
      <c r="G9814" s="6">
        <v>192</v>
      </c>
      <c r="H9814" s="8">
        <v>10</v>
      </c>
      <c r="I9814" s="1">
        <v>133</v>
      </c>
      <c r="J9814" s="1">
        <v>45</v>
      </c>
      <c r="K9814" s="9">
        <v>4</v>
      </c>
    </row>
    <row r="9815" spans="4:11" x14ac:dyDescent="0.2">
      <c r="D9815" s="200"/>
      <c r="E9815" s="4" t="s">
        <v>24</v>
      </c>
      <c r="F9815" s="5"/>
      <c r="G9815" s="6">
        <v>240</v>
      </c>
      <c r="H9815" s="8">
        <v>8</v>
      </c>
      <c r="I9815" s="1">
        <v>166</v>
      </c>
      <c r="J9815" s="1">
        <v>56</v>
      </c>
      <c r="K9815" s="9">
        <v>10</v>
      </c>
    </row>
    <row r="9816" spans="4:11" x14ac:dyDescent="0.2">
      <c r="D9816" s="199" t="s">
        <v>25</v>
      </c>
      <c r="E9816" s="22" t="s">
        <v>26</v>
      </c>
      <c r="F9816" s="21"/>
      <c r="G9816" s="19">
        <v>348</v>
      </c>
      <c r="H9816" s="27">
        <v>13</v>
      </c>
      <c r="I9816" s="3">
        <v>254</v>
      </c>
      <c r="J9816" s="3">
        <v>75</v>
      </c>
      <c r="K9816" s="26">
        <v>6</v>
      </c>
    </row>
    <row r="9817" spans="4:11" x14ac:dyDescent="0.2">
      <c r="D9817" s="200"/>
      <c r="E9817" s="4" t="s">
        <v>27</v>
      </c>
      <c r="F9817" s="5"/>
      <c r="G9817" s="6">
        <v>378</v>
      </c>
      <c r="H9817" s="8">
        <v>22</v>
      </c>
      <c r="I9817" s="1">
        <v>265</v>
      </c>
      <c r="J9817" s="1">
        <v>77</v>
      </c>
      <c r="K9817" s="9">
        <v>14</v>
      </c>
    </row>
    <row r="9818" spans="4:11" x14ac:dyDescent="0.2">
      <c r="D9818" s="200"/>
      <c r="E9818" s="4" t="s">
        <v>28</v>
      </c>
      <c r="F9818" s="5"/>
      <c r="G9818" s="6">
        <v>372</v>
      </c>
      <c r="H9818" s="8">
        <v>16</v>
      </c>
      <c r="I9818" s="1">
        <v>252</v>
      </c>
      <c r="J9818" s="1">
        <v>87</v>
      </c>
      <c r="K9818" s="9">
        <v>17</v>
      </c>
    </row>
    <row r="9819" spans="4:11" x14ac:dyDescent="0.2">
      <c r="D9819" s="200"/>
      <c r="E9819" s="4" t="s">
        <v>29</v>
      </c>
      <c r="F9819" s="5"/>
      <c r="G9819" s="6">
        <v>102</v>
      </c>
      <c r="H9819" s="8">
        <v>4</v>
      </c>
      <c r="I9819" s="1">
        <v>80</v>
      </c>
      <c r="J9819" s="1">
        <v>13</v>
      </c>
      <c r="K9819" s="9">
        <v>5</v>
      </c>
    </row>
    <row r="9820" spans="4:11" x14ac:dyDescent="0.2">
      <c r="D9820" s="199" t="s">
        <v>30</v>
      </c>
      <c r="E9820" s="22" t="s">
        <v>31</v>
      </c>
      <c r="F9820" s="21"/>
      <c r="G9820" s="19">
        <v>592</v>
      </c>
      <c r="H9820" s="27">
        <v>28</v>
      </c>
      <c r="I9820" s="3">
        <v>422</v>
      </c>
      <c r="J9820" s="3">
        <v>118</v>
      </c>
      <c r="K9820" s="26">
        <v>24</v>
      </c>
    </row>
    <row r="9821" spans="4:11" x14ac:dyDescent="0.2">
      <c r="D9821" s="200"/>
      <c r="E9821" s="4" t="s">
        <v>32</v>
      </c>
      <c r="F9821" s="5"/>
      <c r="G9821" s="6">
        <v>608</v>
      </c>
      <c r="H9821" s="8">
        <v>27</v>
      </c>
      <c r="I9821" s="1">
        <v>429</v>
      </c>
      <c r="J9821" s="1">
        <v>134</v>
      </c>
      <c r="K9821" s="9">
        <v>18</v>
      </c>
    </row>
    <row r="9822" spans="4:11" x14ac:dyDescent="0.2">
      <c r="D9822" s="199" t="s">
        <v>33</v>
      </c>
      <c r="E9822" s="22" t="s">
        <v>34</v>
      </c>
      <c r="F9822" s="21"/>
      <c r="G9822" s="19">
        <v>74</v>
      </c>
      <c r="H9822" s="27">
        <v>7</v>
      </c>
      <c r="I9822" s="3">
        <v>56</v>
      </c>
      <c r="J9822" s="3">
        <v>9</v>
      </c>
      <c r="K9822" s="26">
        <v>2</v>
      </c>
    </row>
    <row r="9823" spans="4:11" x14ac:dyDescent="0.2">
      <c r="D9823" s="200"/>
      <c r="E9823" s="4" t="s">
        <v>35</v>
      </c>
      <c r="F9823" s="5"/>
      <c r="G9823" s="6">
        <v>148</v>
      </c>
      <c r="H9823" s="8">
        <v>10</v>
      </c>
      <c r="I9823" s="1">
        <v>108</v>
      </c>
      <c r="J9823" s="1">
        <v>25</v>
      </c>
      <c r="K9823" s="9">
        <v>5</v>
      </c>
    </row>
    <row r="9824" spans="4:11" x14ac:dyDescent="0.2">
      <c r="D9824" s="200"/>
      <c r="E9824" s="4" t="s">
        <v>36</v>
      </c>
      <c r="F9824" s="5"/>
      <c r="G9824" s="6">
        <v>187</v>
      </c>
      <c r="H9824" s="8">
        <v>6</v>
      </c>
      <c r="I9824" s="1">
        <v>140</v>
      </c>
      <c r="J9824" s="1">
        <v>35</v>
      </c>
      <c r="K9824" s="9">
        <v>6</v>
      </c>
    </row>
    <row r="9825" spans="2:11" x14ac:dyDescent="0.2">
      <c r="D9825" s="200"/>
      <c r="E9825" s="4" t="s">
        <v>37</v>
      </c>
      <c r="F9825" s="5"/>
      <c r="G9825" s="6">
        <v>221</v>
      </c>
      <c r="H9825" s="8">
        <v>10</v>
      </c>
      <c r="I9825" s="1">
        <v>159</v>
      </c>
      <c r="J9825" s="1">
        <v>47</v>
      </c>
      <c r="K9825" s="9">
        <v>5</v>
      </c>
    </row>
    <row r="9826" spans="2:11" x14ac:dyDescent="0.2">
      <c r="D9826" s="200"/>
      <c r="E9826" s="4" t="s">
        <v>38</v>
      </c>
      <c r="F9826" s="5"/>
      <c r="G9826" s="6">
        <v>186</v>
      </c>
      <c r="H9826" s="8">
        <v>9</v>
      </c>
      <c r="I9826" s="1">
        <v>125</v>
      </c>
      <c r="J9826" s="1">
        <v>48</v>
      </c>
      <c r="K9826" s="9">
        <v>4</v>
      </c>
    </row>
    <row r="9827" spans="2:11" x14ac:dyDescent="0.2">
      <c r="D9827" s="200"/>
      <c r="E9827" s="4" t="s">
        <v>39</v>
      </c>
      <c r="F9827" s="5"/>
      <c r="G9827" s="6">
        <v>223</v>
      </c>
      <c r="H9827" s="8">
        <v>8</v>
      </c>
      <c r="I9827" s="1">
        <v>147</v>
      </c>
      <c r="J9827" s="1">
        <v>58</v>
      </c>
      <c r="K9827" s="9">
        <v>10</v>
      </c>
    </row>
    <row r="9828" spans="2:11" x14ac:dyDescent="0.2">
      <c r="D9828" s="201"/>
      <c r="E9828" s="57" t="s">
        <v>40</v>
      </c>
      <c r="F9828" s="59"/>
      <c r="G9828" s="55">
        <v>161</v>
      </c>
      <c r="H9828" s="77">
        <v>5</v>
      </c>
      <c r="I9828" s="32">
        <v>116</v>
      </c>
      <c r="J9828" s="32">
        <v>30</v>
      </c>
      <c r="K9828" s="80">
        <v>10</v>
      </c>
    </row>
    <row r="9830" spans="2:11" x14ac:dyDescent="0.2">
      <c r="B9830" s="40" t="str">
        <f xml:space="preserve"> HYPERLINK("#'目次'!B412", "[406]")</f>
        <v>[406]</v>
      </c>
      <c r="C9830" s="23" t="s">
        <v>538</v>
      </c>
    </row>
    <row r="9833" spans="2:11" x14ac:dyDescent="0.2">
      <c r="C9833" s="23" t="s">
        <v>48</v>
      </c>
    </row>
    <row r="9834" spans="2:11" x14ac:dyDescent="0.2">
      <c r="D9834" s="195"/>
      <c r="E9834" s="196"/>
      <c r="F9834" s="196"/>
      <c r="G9834" s="37" t="s">
        <v>15</v>
      </c>
      <c r="H9834" s="33" t="s">
        <v>512</v>
      </c>
      <c r="I9834" s="13" t="s">
        <v>513</v>
      </c>
      <c r="J9834" s="13" t="s">
        <v>514</v>
      </c>
      <c r="K9834" s="38" t="s">
        <v>18</v>
      </c>
    </row>
    <row r="9835" spans="2:11" x14ac:dyDescent="0.2">
      <c r="D9835" s="197"/>
      <c r="E9835" s="198"/>
      <c r="F9835" s="198"/>
      <c r="G9835" s="35"/>
      <c r="H9835" s="39"/>
      <c r="I9835" s="14"/>
      <c r="J9835" s="14"/>
      <c r="K9835" s="34"/>
    </row>
    <row r="9836" spans="2:11" x14ac:dyDescent="0.2">
      <c r="D9836" s="56"/>
      <c r="E9836" s="58" t="s">
        <v>15</v>
      </c>
      <c r="F9836" s="46"/>
      <c r="G9836" s="36">
        <v>1200</v>
      </c>
      <c r="H9836" s="17">
        <v>55</v>
      </c>
      <c r="I9836" s="17">
        <v>851</v>
      </c>
      <c r="J9836" s="17">
        <v>252</v>
      </c>
      <c r="K9836" s="47">
        <v>42</v>
      </c>
    </row>
    <row r="9837" spans="2:11" x14ac:dyDescent="0.2">
      <c r="D9837" s="199" t="s">
        <v>49</v>
      </c>
      <c r="E9837" s="22" t="s">
        <v>50</v>
      </c>
      <c r="F9837" s="21"/>
      <c r="G9837" s="19">
        <v>15</v>
      </c>
      <c r="H9837" s="27">
        <v>1</v>
      </c>
      <c r="I9837" s="3">
        <v>9</v>
      </c>
      <c r="J9837" s="3">
        <v>5</v>
      </c>
      <c r="K9837" s="26">
        <v>0</v>
      </c>
    </row>
    <row r="9838" spans="2:11" x14ac:dyDescent="0.2">
      <c r="D9838" s="200"/>
      <c r="E9838" s="4" t="s">
        <v>51</v>
      </c>
      <c r="F9838" s="5"/>
      <c r="G9838" s="6">
        <v>142</v>
      </c>
      <c r="H9838" s="8">
        <v>8</v>
      </c>
      <c r="I9838" s="1">
        <v>94</v>
      </c>
      <c r="J9838" s="1">
        <v>36</v>
      </c>
      <c r="K9838" s="9">
        <v>4</v>
      </c>
    </row>
    <row r="9839" spans="2:11" x14ac:dyDescent="0.2">
      <c r="D9839" s="200"/>
      <c r="E9839" s="4" t="s">
        <v>52</v>
      </c>
      <c r="F9839" s="5"/>
      <c r="G9839" s="6">
        <v>26</v>
      </c>
      <c r="H9839" s="8">
        <v>1</v>
      </c>
      <c r="I9839" s="1">
        <v>17</v>
      </c>
      <c r="J9839" s="1">
        <v>7</v>
      </c>
      <c r="K9839" s="9">
        <v>1</v>
      </c>
    </row>
    <row r="9840" spans="2:11" x14ac:dyDescent="0.2">
      <c r="D9840" s="200"/>
      <c r="E9840" s="4" t="s">
        <v>53</v>
      </c>
      <c r="F9840" s="5"/>
      <c r="G9840" s="6">
        <v>41</v>
      </c>
      <c r="H9840" s="8">
        <v>1</v>
      </c>
      <c r="I9840" s="1">
        <v>27</v>
      </c>
      <c r="J9840" s="1">
        <v>13</v>
      </c>
      <c r="K9840" s="9">
        <v>0</v>
      </c>
    </row>
    <row r="9841" spans="4:11" x14ac:dyDescent="0.2">
      <c r="D9841" s="200"/>
      <c r="E9841" s="4" t="s">
        <v>54</v>
      </c>
      <c r="F9841" s="5"/>
      <c r="G9841" s="6">
        <v>226</v>
      </c>
      <c r="H9841" s="8">
        <v>5</v>
      </c>
      <c r="I9841" s="1">
        <v>167</v>
      </c>
      <c r="J9841" s="1">
        <v>48</v>
      </c>
      <c r="K9841" s="9">
        <v>6</v>
      </c>
    </row>
    <row r="9842" spans="4:11" x14ac:dyDescent="0.2">
      <c r="D9842" s="200"/>
      <c r="E9842" s="4" t="s">
        <v>55</v>
      </c>
      <c r="F9842" s="5"/>
      <c r="G9842" s="6">
        <v>125</v>
      </c>
      <c r="H9842" s="8">
        <v>6</v>
      </c>
      <c r="I9842" s="1">
        <v>88</v>
      </c>
      <c r="J9842" s="1">
        <v>29</v>
      </c>
      <c r="K9842" s="9">
        <v>2</v>
      </c>
    </row>
    <row r="9843" spans="4:11" x14ac:dyDescent="0.2">
      <c r="D9843" s="200"/>
      <c r="E9843" s="4" t="s">
        <v>56</v>
      </c>
      <c r="F9843" s="5"/>
      <c r="G9843" s="6">
        <v>190</v>
      </c>
      <c r="H9843" s="8">
        <v>14</v>
      </c>
      <c r="I9843" s="1">
        <v>134</v>
      </c>
      <c r="J9843" s="1">
        <v>36</v>
      </c>
      <c r="K9843" s="9">
        <v>6</v>
      </c>
    </row>
    <row r="9844" spans="4:11" x14ac:dyDescent="0.2">
      <c r="D9844" s="200"/>
      <c r="E9844" s="4" t="s">
        <v>57</v>
      </c>
      <c r="F9844" s="5"/>
      <c r="G9844" s="6">
        <v>185</v>
      </c>
      <c r="H9844" s="8">
        <v>4</v>
      </c>
      <c r="I9844" s="1">
        <v>144</v>
      </c>
      <c r="J9844" s="1">
        <v>34</v>
      </c>
      <c r="K9844" s="9">
        <v>3</v>
      </c>
    </row>
    <row r="9845" spans="4:11" x14ac:dyDescent="0.2">
      <c r="D9845" s="200"/>
      <c r="E9845" s="4" t="s">
        <v>58</v>
      </c>
      <c r="F9845" s="5"/>
      <c r="G9845" s="6">
        <v>113</v>
      </c>
      <c r="H9845" s="8">
        <v>10</v>
      </c>
      <c r="I9845" s="1">
        <v>84</v>
      </c>
      <c r="J9845" s="1">
        <v>14</v>
      </c>
      <c r="K9845" s="9">
        <v>5</v>
      </c>
    </row>
    <row r="9846" spans="4:11" x14ac:dyDescent="0.2">
      <c r="D9846" s="200"/>
      <c r="E9846" s="4" t="s">
        <v>59</v>
      </c>
      <c r="F9846" s="5"/>
      <c r="G9846" s="6">
        <v>136</v>
      </c>
      <c r="H9846" s="8">
        <v>5</v>
      </c>
      <c r="I9846" s="1">
        <v>86</v>
      </c>
      <c r="J9846" s="1">
        <v>30</v>
      </c>
      <c r="K9846" s="9">
        <v>15</v>
      </c>
    </row>
    <row r="9847" spans="4:11" x14ac:dyDescent="0.2">
      <c r="D9847" s="199" t="s">
        <v>60</v>
      </c>
      <c r="E9847" s="22" t="s">
        <v>61</v>
      </c>
      <c r="F9847" s="21"/>
      <c r="G9847" s="19">
        <v>205</v>
      </c>
      <c r="H9847" s="27">
        <v>11</v>
      </c>
      <c r="I9847" s="3">
        <v>134</v>
      </c>
      <c r="J9847" s="3">
        <v>51</v>
      </c>
      <c r="K9847" s="26">
        <v>9</v>
      </c>
    </row>
    <row r="9848" spans="4:11" x14ac:dyDescent="0.2">
      <c r="D9848" s="200"/>
      <c r="E9848" s="4" t="s">
        <v>62</v>
      </c>
      <c r="F9848" s="5"/>
      <c r="G9848" s="6">
        <v>160</v>
      </c>
      <c r="H9848" s="8">
        <v>5</v>
      </c>
      <c r="I9848" s="1">
        <v>120</v>
      </c>
      <c r="J9848" s="1">
        <v>30</v>
      </c>
      <c r="K9848" s="9">
        <v>5</v>
      </c>
    </row>
    <row r="9849" spans="4:11" x14ac:dyDescent="0.2">
      <c r="D9849" s="200"/>
      <c r="E9849" s="4" t="s">
        <v>63</v>
      </c>
      <c r="F9849" s="5"/>
      <c r="G9849" s="6">
        <v>121</v>
      </c>
      <c r="H9849" s="8">
        <v>5</v>
      </c>
      <c r="I9849" s="1">
        <v>92</v>
      </c>
      <c r="J9849" s="1">
        <v>23</v>
      </c>
      <c r="K9849" s="9">
        <v>1</v>
      </c>
    </row>
    <row r="9850" spans="4:11" x14ac:dyDescent="0.2">
      <c r="D9850" s="200"/>
      <c r="E9850" s="4" t="s">
        <v>64</v>
      </c>
      <c r="F9850" s="5"/>
      <c r="G9850" s="6">
        <v>124</v>
      </c>
      <c r="H9850" s="8">
        <v>9</v>
      </c>
      <c r="I9850" s="1">
        <v>87</v>
      </c>
      <c r="J9850" s="1">
        <v>27</v>
      </c>
      <c r="K9850" s="9">
        <v>1</v>
      </c>
    </row>
    <row r="9851" spans="4:11" x14ac:dyDescent="0.2">
      <c r="D9851" s="200"/>
      <c r="E9851" s="4" t="s">
        <v>65</v>
      </c>
      <c r="F9851" s="5"/>
      <c r="G9851" s="6">
        <v>109</v>
      </c>
      <c r="H9851" s="8">
        <v>4</v>
      </c>
      <c r="I9851" s="1">
        <v>78</v>
      </c>
      <c r="J9851" s="1">
        <v>23</v>
      </c>
      <c r="K9851" s="9">
        <v>4</v>
      </c>
    </row>
    <row r="9852" spans="4:11" x14ac:dyDescent="0.2">
      <c r="D9852" s="200"/>
      <c r="E9852" s="4" t="s">
        <v>66</v>
      </c>
      <c r="F9852" s="5"/>
      <c r="G9852" s="6">
        <v>104</v>
      </c>
      <c r="H9852" s="8">
        <v>5</v>
      </c>
      <c r="I9852" s="1">
        <v>78</v>
      </c>
      <c r="J9852" s="1">
        <v>20</v>
      </c>
      <c r="K9852" s="9">
        <v>1</v>
      </c>
    </row>
    <row r="9853" spans="4:11" x14ac:dyDescent="0.2">
      <c r="D9853" s="200"/>
      <c r="E9853" s="4" t="s">
        <v>67</v>
      </c>
      <c r="F9853" s="5"/>
      <c r="G9853" s="6">
        <v>139</v>
      </c>
      <c r="H9853" s="8">
        <v>6</v>
      </c>
      <c r="I9853" s="1">
        <v>102</v>
      </c>
      <c r="J9853" s="1">
        <v>30</v>
      </c>
      <c r="K9853" s="9">
        <v>1</v>
      </c>
    </row>
    <row r="9854" spans="4:11" x14ac:dyDescent="0.2">
      <c r="D9854" s="200"/>
      <c r="E9854" s="4" t="s">
        <v>68</v>
      </c>
      <c r="F9854" s="5"/>
      <c r="G9854" s="6">
        <v>48</v>
      </c>
      <c r="H9854" s="8">
        <v>4</v>
      </c>
      <c r="I9854" s="1">
        <v>26</v>
      </c>
      <c r="J9854" s="1">
        <v>17</v>
      </c>
      <c r="K9854" s="9">
        <v>1</v>
      </c>
    </row>
    <row r="9855" spans="4:11" x14ac:dyDescent="0.2">
      <c r="D9855" s="200"/>
      <c r="E9855" s="4" t="s">
        <v>69</v>
      </c>
      <c r="F9855" s="5"/>
      <c r="G9855" s="6">
        <v>37</v>
      </c>
      <c r="H9855" s="8">
        <v>2</v>
      </c>
      <c r="I9855" s="1">
        <v>29</v>
      </c>
      <c r="J9855" s="1">
        <v>6</v>
      </c>
      <c r="K9855" s="9">
        <v>0</v>
      </c>
    </row>
    <row r="9856" spans="4:11" x14ac:dyDescent="0.2">
      <c r="D9856" s="93" t="s">
        <v>70</v>
      </c>
      <c r="E9856" s="89" t="s">
        <v>18</v>
      </c>
      <c r="F9856" s="92"/>
      <c r="G9856" s="94">
        <v>0</v>
      </c>
      <c r="H9856" s="122">
        <v>0</v>
      </c>
      <c r="I9856" s="63">
        <v>0</v>
      </c>
      <c r="J9856" s="63">
        <v>0</v>
      </c>
      <c r="K9856" s="121">
        <v>0</v>
      </c>
    </row>
    <row r="9858" spans="2:11" x14ac:dyDescent="0.2">
      <c r="B9858" s="40" t="str">
        <f xml:space="preserve"> HYPERLINK("#'目次'!B413", "[407]")</f>
        <v>[407]</v>
      </c>
      <c r="C9858" s="23" t="s">
        <v>538</v>
      </c>
    </row>
    <row r="9861" spans="2:11" x14ac:dyDescent="0.2">
      <c r="C9861" s="23" t="s">
        <v>73</v>
      </c>
    </row>
    <row r="9862" spans="2:11" x14ac:dyDescent="0.2">
      <c r="D9862" s="195"/>
      <c r="E9862" s="196"/>
      <c r="F9862" s="196"/>
      <c r="G9862" s="37" t="s">
        <v>15</v>
      </c>
      <c r="H9862" s="33" t="s">
        <v>512</v>
      </c>
      <c r="I9862" s="13" t="s">
        <v>513</v>
      </c>
      <c r="J9862" s="13" t="s">
        <v>514</v>
      </c>
      <c r="K9862" s="38" t="s">
        <v>18</v>
      </c>
    </row>
    <row r="9863" spans="2:11" x14ac:dyDescent="0.2">
      <c r="D9863" s="197"/>
      <c r="E9863" s="198"/>
      <c r="F9863" s="198"/>
      <c r="G9863" s="35"/>
      <c r="H9863" s="39"/>
      <c r="I9863" s="14"/>
      <c r="J9863" s="14"/>
      <c r="K9863" s="34"/>
    </row>
    <row r="9864" spans="2:11" x14ac:dyDescent="0.2">
      <c r="D9864" s="56"/>
      <c r="E9864" s="58" t="s">
        <v>15</v>
      </c>
      <c r="F9864" s="46"/>
      <c r="G9864" s="36">
        <v>1200</v>
      </c>
      <c r="H9864" s="17">
        <v>55</v>
      </c>
      <c r="I9864" s="17">
        <v>851</v>
      </c>
      <c r="J9864" s="17">
        <v>252</v>
      </c>
      <c r="K9864" s="47">
        <v>42</v>
      </c>
    </row>
    <row r="9865" spans="2:11" x14ac:dyDescent="0.2">
      <c r="D9865" s="199" t="s">
        <v>74</v>
      </c>
      <c r="E9865" s="22" t="s">
        <v>75</v>
      </c>
      <c r="F9865" s="21"/>
      <c r="G9865" s="19">
        <v>592</v>
      </c>
      <c r="H9865" s="27">
        <v>28</v>
      </c>
      <c r="I9865" s="3">
        <v>422</v>
      </c>
      <c r="J9865" s="3">
        <v>118</v>
      </c>
      <c r="K9865" s="26">
        <v>24</v>
      </c>
    </row>
    <row r="9866" spans="2:11" x14ac:dyDescent="0.2">
      <c r="D9866" s="200"/>
      <c r="E9866" s="4" t="s">
        <v>34</v>
      </c>
      <c r="F9866" s="5"/>
      <c r="G9866" s="6">
        <v>37</v>
      </c>
      <c r="H9866" s="8">
        <v>4</v>
      </c>
      <c r="I9866" s="1">
        <v>29</v>
      </c>
      <c r="J9866" s="1">
        <v>2</v>
      </c>
      <c r="K9866" s="9">
        <v>2</v>
      </c>
    </row>
    <row r="9867" spans="2:11" x14ac:dyDescent="0.2">
      <c r="D9867" s="200"/>
      <c r="E9867" s="4" t="s">
        <v>35</v>
      </c>
      <c r="F9867" s="5"/>
      <c r="G9867" s="6">
        <v>75</v>
      </c>
      <c r="H9867" s="8">
        <v>5</v>
      </c>
      <c r="I9867" s="1">
        <v>61</v>
      </c>
      <c r="J9867" s="1">
        <v>7</v>
      </c>
      <c r="K9867" s="9">
        <v>2</v>
      </c>
    </row>
    <row r="9868" spans="2:11" x14ac:dyDescent="0.2">
      <c r="D9868" s="200"/>
      <c r="E9868" s="4" t="s">
        <v>36</v>
      </c>
      <c r="F9868" s="5"/>
      <c r="G9868" s="6">
        <v>95</v>
      </c>
      <c r="H9868" s="8">
        <v>1</v>
      </c>
      <c r="I9868" s="1">
        <v>71</v>
      </c>
      <c r="J9868" s="1">
        <v>18</v>
      </c>
      <c r="K9868" s="9">
        <v>5</v>
      </c>
    </row>
    <row r="9869" spans="2:11" x14ac:dyDescent="0.2">
      <c r="D9869" s="200"/>
      <c r="E9869" s="4" t="s">
        <v>37</v>
      </c>
      <c r="F9869" s="5"/>
      <c r="G9869" s="6">
        <v>111</v>
      </c>
      <c r="H9869" s="8">
        <v>7</v>
      </c>
      <c r="I9869" s="1">
        <v>76</v>
      </c>
      <c r="J9869" s="1">
        <v>25</v>
      </c>
      <c r="K9869" s="9">
        <v>3</v>
      </c>
    </row>
    <row r="9870" spans="2:11" x14ac:dyDescent="0.2">
      <c r="D9870" s="200"/>
      <c r="E9870" s="4" t="s">
        <v>38</v>
      </c>
      <c r="F9870" s="5"/>
      <c r="G9870" s="6">
        <v>93</v>
      </c>
      <c r="H9870" s="8">
        <v>3</v>
      </c>
      <c r="I9870" s="1">
        <v>60</v>
      </c>
      <c r="J9870" s="1">
        <v>28</v>
      </c>
      <c r="K9870" s="9">
        <v>2</v>
      </c>
    </row>
    <row r="9871" spans="2:11" x14ac:dyDescent="0.2">
      <c r="D9871" s="200"/>
      <c r="E9871" s="4" t="s">
        <v>39</v>
      </c>
      <c r="F9871" s="5"/>
      <c r="G9871" s="6">
        <v>109</v>
      </c>
      <c r="H9871" s="8">
        <v>5</v>
      </c>
      <c r="I9871" s="1">
        <v>73</v>
      </c>
      <c r="J9871" s="1">
        <v>27</v>
      </c>
      <c r="K9871" s="9">
        <v>4</v>
      </c>
    </row>
    <row r="9872" spans="2:11" x14ac:dyDescent="0.2">
      <c r="D9872" s="200"/>
      <c r="E9872" s="4" t="s">
        <v>40</v>
      </c>
      <c r="F9872" s="5"/>
      <c r="G9872" s="6">
        <v>72</v>
      </c>
      <c r="H9872" s="8">
        <v>3</v>
      </c>
      <c r="I9872" s="1">
        <v>52</v>
      </c>
      <c r="J9872" s="1">
        <v>11</v>
      </c>
      <c r="K9872" s="9">
        <v>6</v>
      </c>
    </row>
    <row r="9873" spans="2:11" x14ac:dyDescent="0.2">
      <c r="D9873" s="199" t="s">
        <v>76</v>
      </c>
      <c r="E9873" s="22" t="s">
        <v>77</v>
      </c>
      <c r="F9873" s="21"/>
      <c r="G9873" s="19">
        <v>608</v>
      </c>
      <c r="H9873" s="27">
        <v>27</v>
      </c>
      <c r="I9873" s="3">
        <v>429</v>
      </c>
      <c r="J9873" s="3">
        <v>134</v>
      </c>
      <c r="K9873" s="26">
        <v>18</v>
      </c>
    </row>
    <row r="9874" spans="2:11" x14ac:dyDescent="0.2">
      <c r="D9874" s="200"/>
      <c r="E9874" s="4" t="s">
        <v>34</v>
      </c>
      <c r="F9874" s="5"/>
      <c r="G9874" s="6">
        <v>37</v>
      </c>
      <c r="H9874" s="8">
        <v>3</v>
      </c>
      <c r="I9874" s="1">
        <v>27</v>
      </c>
      <c r="J9874" s="1">
        <v>7</v>
      </c>
      <c r="K9874" s="9">
        <v>0</v>
      </c>
    </row>
    <row r="9875" spans="2:11" x14ac:dyDescent="0.2">
      <c r="D9875" s="200"/>
      <c r="E9875" s="4" t="s">
        <v>35</v>
      </c>
      <c r="F9875" s="5"/>
      <c r="G9875" s="6">
        <v>73</v>
      </c>
      <c r="H9875" s="8">
        <v>5</v>
      </c>
      <c r="I9875" s="1">
        <v>47</v>
      </c>
      <c r="J9875" s="1">
        <v>18</v>
      </c>
      <c r="K9875" s="9">
        <v>3</v>
      </c>
    </row>
    <row r="9876" spans="2:11" x14ac:dyDescent="0.2">
      <c r="D9876" s="200"/>
      <c r="E9876" s="4" t="s">
        <v>36</v>
      </c>
      <c r="F9876" s="5"/>
      <c r="G9876" s="6">
        <v>92</v>
      </c>
      <c r="H9876" s="8">
        <v>5</v>
      </c>
      <c r="I9876" s="1">
        <v>69</v>
      </c>
      <c r="J9876" s="1">
        <v>17</v>
      </c>
      <c r="K9876" s="9">
        <v>1</v>
      </c>
    </row>
    <row r="9877" spans="2:11" x14ac:dyDescent="0.2">
      <c r="D9877" s="200"/>
      <c r="E9877" s="4" t="s">
        <v>37</v>
      </c>
      <c r="F9877" s="5"/>
      <c r="G9877" s="6">
        <v>110</v>
      </c>
      <c r="H9877" s="8">
        <v>3</v>
      </c>
      <c r="I9877" s="1">
        <v>83</v>
      </c>
      <c r="J9877" s="1">
        <v>22</v>
      </c>
      <c r="K9877" s="9">
        <v>2</v>
      </c>
    </row>
    <row r="9878" spans="2:11" x14ac:dyDescent="0.2">
      <c r="D9878" s="200"/>
      <c r="E9878" s="4" t="s">
        <v>38</v>
      </c>
      <c r="F9878" s="5"/>
      <c r="G9878" s="6">
        <v>93</v>
      </c>
      <c r="H9878" s="8">
        <v>6</v>
      </c>
      <c r="I9878" s="1">
        <v>65</v>
      </c>
      <c r="J9878" s="1">
        <v>20</v>
      </c>
      <c r="K9878" s="9">
        <v>2</v>
      </c>
    </row>
    <row r="9879" spans="2:11" x14ac:dyDescent="0.2">
      <c r="D9879" s="200"/>
      <c r="E9879" s="4" t="s">
        <v>39</v>
      </c>
      <c r="F9879" s="5"/>
      <c r="G9879" s="6">
        <v>114</v>
      </c>
      <c r="H9879" s="8">
        <v>3</v>
      </c>
      <c r="I9879" s="1">
        <v>74</v>
      </c>
      <c r="J9879" s="1">
        <v>31</v>
      </c>
      <c r="K9879" s="9">
        <v>6</v>
      </c>
    </row>
    <row r="9880" spans="2:11" x14ac:dyDescent="0.2">
      <c r="D9880" s="201"/>
      <c r="E9880" s="57" t="s">
        <v>40</v>
      </c>
      <c r="F9880" s="59"/>
      <c r="G9880" s="55">
        <v>89</v>
      </c>
      <c r="H9880" s="77">
        <v>2</v>
      </c>
      <c r="I9880" s="32">
        <v>64</v>
      </c>
      <c r="J9880" s="32">
        <v>19</v>
      </c>
      <c r="K9880" s="80">
        <v>4</v>
      </c>
    </row>
    <row r="9882" spans="2:11" x14ac:dyDescent="0.2">
      <c r="B9882" s="40" t="str">
        <f xml:space="preserve"> HYPERLINK("#'目次'!B414", "[408]")</f>
        <v>[408]</v>
      </c>
      <c r="C9882" s="23" t="s">
        <v>538</v>
      </c>
    </row>
    <row r="9885" spans="2:11" x14ac:dyDescent="0.2">
      <c r="C9885" s="23" t="s">
        <v>80</v>
      </c>
    </row>
    <row r="9886" spans="2:11" x14ac:dyDescent="0.2">
      <c r="E9886" s="195"/>
      <c r="F9886" s="196"/>
      <c r="G9886" s="37" t="s">
        <v>15</v>
      </c>
      <c r="H9886" s="33" t="s">
        <v>512</v>
      </c>
      <c r="I9886" s="13" t="s">
        <v>513</v>
      </c>
      <c r="J9886" s="13" t="s">
        <v>514</v>
      </c>
      <c r="K9886" s="38" t="s">
        <v>18</v>
      </c>
    </row>
    <row r="9887" spans="2:11" x14ac:dyDescent="0.2">
      <c r="E9887" s="197"/>
      <c r="F9887" s="198"/>
      <c r="G9887" s="35"/>
      <c r="H9887" s="39"/>
      <c r="I9887" s="14"/>
      <c r="J9887" s="14"/>
      <c r="K9887" s="34"/>
    </row>
    <row r="9888" spans="2:11" x14ac:dyDescent="0.2">
      <c r="E9888" s="91" t="s">
        <v>15</v>
      </c>
      <c r="F9888" s="46"/>
      <c r="G9888" s="36">
        <v>1200</v>
      </c>
      <c r="H9888" s="17">
        <v>55</v>
      </c>
      <c r="I9888" s="17">
        <v>851</v>
      </c>
      <c r="J9888" s="17">
        <v>252</v>
      </c>
      <c r="K9888" s="47">
        <v>42</v>
      </c>
    </row>
    <row r="9889" spans="2:11" x14ac:dyDescent="0.2">
      <c r="E9889" s="4" t="s">
        <v>81</v>
      </c>
      <c r="F9889" s="5"/>
      <c r="G9889" s="19">
        <v>48</v>
      </c>
      <c r="H9889" s="27">
        <v>3</v>
      </c>
      <c r="I9889" s="3">
        <v>37</v>
      </c>
      <c r="J9889" s="3">
        <v>6</v>
      </c>
      <c r="K9889" s="26">
        <v>2</v>
      </c>
    </row>
    <row r="9890" spans="2:11" x14ac:dyDescent="0.2">
      <c r="E9890" s="4" t="s">
        <v>82</v>
      </c>
      <c r="F9890" s="5"/>
      <c r="G9890" s="6">
        <v>84</v>
      </c>
      <c r="H9890" s="8">
        <v>2</v>
      </c>
      <c r="I9890" s="1">
        <v>60</v>
      </c>
      <c r="J9890" s="1">
        <v>14</v>
      </c>
      <c r="K9890" s="9">
        <v>8</v>
      </c>
    </row>
    <row r="9891" spans="2:11" x14ac:dyDescent="0.2">
      <c r="E9891" s="4" t="s">
        <v>83</v>
      </c>
      <c r="F9891" s="5"/>
      <c r="G9891" s="6">
        <v>462</v>
      </c>
      <c r="H9891" s="8">
        <v>20</v>
      </c>
      <c r="I9891" s="1">
        <v>330</v>
      </c>
      <c r="J9891" s="1">
        <v>97</v>
      </c>
      <c r="K9891" s="9">
        <v>15</v>
      </c>
    </row>
    <row r="9892" spans="2:11" x14ac:dyDescent="0.2">
      <c r="E9892" s="4" t="s">
        <v>84</v>
      </c>
      <c r="F9892" s="5"/>
      <c r="G9892" s="6">
        <v>30</v>
      </c>
      <c r="H9892" s="8">
        <v>2</v>
      </c>
      <c r="I9892" s="1">
        <v>22</v>
      </c>
      <c r="J9892" s="1">
        <v>6</v>
      </c>
      <c r="K9892" s="9">
        <v>0</v>
      </c>
    </row>
    <row r="9893" spans="2:11" x14ac:dyDescent="0.2">
      <c r="E9893" s="4" t="s">
        <v>85</v>
      </c>
      <c r="F9893" s="5"/>
      <c r="G9893" s="6">
        <v>144</v>
      </c>
      <c r="H9893" s="8">
        <v>10</v>
      </c>
      <c r="I9893" s="1">
        <v>103</v>
      </c>
      <c r="J9893" s="1">
        <v>28</v>
      </c>
      <c r="K9893" s="9">
        <v>3</v>
      </c>
    </row>
    <row r="9894" spans="2:11" x14ac:dyDescent="0.2">
      <c r="E9894" s="4" t="s">
        <v>86</v>
      </c>
      <c r="F9894" s="5"/>
      <c r="G9894" s="6">
        <v>192</v>
      </c>
      <c r="H9894" s="8">
        <v>10</v>
      </c>
      <c r="I9894" s="1">
        <v>133</v>
      </c>
      <c r="J9894" s="1">
        <v>45</v>
      </c>
      <c r="K9894" s="9">
        <v>4</v>
      </c>
    </row>
    <row r="9895" spans="2:11" x14ac:dyDescent="0.2">
      <c r="E9895" s="4" t="s">
        <v>87</v>
      </c>
      <c r="F9895" s="5"/>
      <c r="G9895" s="6">
        <v>72</v>
      </c>
      <c r="H9895" s="8">
        <v>3</v>
      </c>
      <c r="I9895" s="1">
        <v>51</v>
      </c>
      <c r="J9895" s="1">
        <v>14</v>
      </c>
      <c r="K9895" s="9">
        <v>4</v>
      </c>
    </row>
    <row r="9896" spans="2:11" x14ac:dyDescent="0.2">
      <c r="E9896" s="4" t="s">
        <v>88</v>
      </c>
      <c r="F9896" s="5"/>
      <c r="G9896" s="6">
        <v>36</v>
      </c>
      <c r="H9896" s="8">
        <v>1</v>
      </c>
      <c r="I9896" s="1">
        <v>29</v>
      </c>
      <c r="J9896" s="1">
        <v>5</v>
      </c>
      <c r="K9896" s="9">
        <v>1</v>
      </c>
    </row>
    <row r="9897" spans="2:11" x14ac:dyDescent="0.2">
      <c r="E9897" s="4" t="s">
        <v>89</v>
      </c>
      <c r="F9897" s="5"/>
      <c r="G9897" s="6">
        <v>66</v>
      </c>
      <c r="H9897" s="8">
        <v>1</v>
      </c>
      <c r="I9897" s="1">
        <v>46</v>
      </c>
      <c r="J9897" s="1">
        <v>16</v>
      </c>
      <c r="K9897" s="9">
        <v>3</v>
      </c>
    </row>
    <row r="9898" spans="2:11" x14ac:dyDescent="0.2">
      <c r="E9898" s="4" t="s">
        <v>90</v>
      </c>
      <c r="F9898" s="5"/>
      <c r="G9898" s="6">
        <v>54</v>
      </c>
      <c r="H9898" s="8">
        <v>2</v>
      </c>
      <c r="I9898" s="1">
        <v>34</v>
      </c>
      <c r="J9898" s="1">
        <v>18</v>
      </c>
      <c r="K9898" s="9">
        <v>0</v>
      </c>
    </row>
    <row r="9899" spans="2:11" x14ac:dyDescent="0.2">
      <c r="E9899" s="57" t="s">
        <v>91</v>
      </c>
      <c r="F9899" s="59"/>
      <c r="G9899" s="55">
        <v>12</v>
      </c>
      <c r="H9899" s="77">
        <v>1</v>
      </c>
      <c r="I9899" s="32">
        <v>6</v>
      </c>
      <c r="J9899" s="32">
        <v>3</v>
      </c>
      <c r="K9899" s="80">
        <v>2</v>
      </c>
    </row>
    <row r="9901" spans="2:11" x14ac:dyDescent="0.2">
      <c r="B9901" s="40" t="str">
        <f xml:space="preserve"> HYPERLINK("#'目次'!B415", "[409]")</f>
        <v>[409]</v>
      </c>
      <c r="C9901" s="23" t="s">
        <v>541</v>
      </c>
    </row>
    <row r="9904" spans="2:11" x14ac:dyDescent="0.2">
      <c r="C9904" s="23" t="s">
        <v>14</v>
      </c>
    </row>
    <row r="9905" spans="4:11" x14ac:dyDescent="0.2">
      <c r="D9905" s="195"/>
      <c r="E9905" s="196"/>
      <c r="F9905" s="196"/>
      <c r="G9905" s="37" t="s">
        <v>15</v>
      </c>
      <c r="H9905" s="33" t="s">
        <v>512</v>
      </c>
      <c r="I9905" s="13" t="s">
        <v>513</v>
      </c>
      <c r="J9905" s="13" t="s">
        <v>514</v>
      </c>
      <c r="K9905" s="38" t="s">
        <v>18</v>
      </c>
    </row>
    <row r="9906" spans="4:11" x14ac:dyDescent="0.2">
      <c r="D9906" s="197"/>
      <c r="E9906" s="198"/>
      <c r="F9906" s="198"/>
      <c r="G9906" s="35"/>
      <c r="H9906" s="39"/>
      <c r="I9906" s="14"/>
      <c r="J9906" s="14"/>
      <c r="K9906" s="34"/>
    </row>
    <row r="9907" spans="4:11" x14ac:dyDescent="0.2">
      <c r="D9907" s="56"/>
      <c r="E9907" s="58" t="s">
        <v>15</v>
      </c>
      <c r="F9907" s="46"/>
      <c r="G9907" s="36">
        <v>1200</v>
      </c>
      <c r="H9907" s="17">
        <v>68</v>
      </c>
      <c r="I9907" s="17">
        <v>842</v>
      </c>
      <c r="J9907" s="17">
        <v>249</v>
      </c>
      <c r="K9907" s="47">
        <v>41</v>
      </c>
    </row>
    <row r="9908" spans="4:11" x14ac:dyDescent="0.2">
      <c r="D9908" s="199" t="s">
        <v>19</v>
      </c>
      <c r="E9908" s="22" t="s">
        <v>20</v>
      </c>
      <c r="F9908" s="21"/>
      <c r="G9908" s="19">
        <v>132</v>
      </c>
      <c r="H9908" s="27">
        <v>6</v>
      </c>
      <c r="I9908" s="3">
        <v>95</v>
      </c>
      <c r="J9908" s="3">
        <v>21</v>
      </c>
      <c r="K9908" s="26">
        <v>10</v>
      </c>
    </row>
    <row r="9909" spans="4:11" x14ac:dyDescent="0.2">
      <c r="D9909" s="200"/>
      <c r="E9909" s="4" t="s">
        <v>21</v>
      </c>
      <c r="F9909" s="5"/>
      <c r="G9909" s="6">
        <v>444</v>
      </c>
      <c r="H9909" s="8">
        <v>22</v>
      </c>
      <c r="I9909" s="1">
        <v>314</v>
      </c>
      <c r="J9909" s="1">
        <v>94</v>
      </c>
      <c r="K9909" s="9">
        <v>14</v>
      </c>
    </row>
    <row r="9910" spans="4:11" x14ac:dyDescent="0.2">
      <c r="D9910" s="200"/>
      <c r="E9910" s="4" t="s">
        <v>22</v>
      </c>
      <c r="F9910" s="5"/>
      <c r="G9910" s="6">
        <v>192</v>
      </c>
      <c r="H9910" s="8">
        <v>17</v>
      </c>
      <c r="I9910" s="1">
        <v>136</v>
      </c>
      <c r="J9910" s="1">
        <v>35</v>
      </c>
      <c r="K9910" s="9">
        <v>4</v>
      </c>
    </row>
    <row r="9911" spans="4:11" x14ac:dyDescent="0.2">
      <c r="D9911" s="200"/>
      <c r="E9911" s="4" t="s">
        <v>23</v>
      </c>
      <c r="F9911" s="5"/>
      <c r="G9911" s="6">
        <v>192</v>
      </c>
      <c r="H9911" s="8">
        <v>12</v>
      </c>
      <c r="I9911" s="1">
        <v>132</v>
      </c>
      <c r="J9911" s="1">
        <v>45</v>
      </c>
      <c r="K9911" s="9">
        <v>3</v>
      </c>
    </row>
    <row r="9912" spans="4:11" x14ac:dyDescent="0.2">
      <c r="D9912" s="200"/>
      <c r="E9912" s="4" t="s">
        <v>24</v>
      </c>
      <c r="F9912" s="5"/>
      <c r="G9912" s="6">
        <v>240</v>
      </c>
      <c r="H9912" s="8">
        <v>11</v>
      </c>
      <c r="I9912" s="1">
        <v>165</v>
      </c>
      <c r="J9912" s="1">
        <v>54</v>
      </c>
      <c r="K9912" s="9">
        <v>10</v>
      </c>
    </row>
    <row r="9913" spans="4:11" x14ac:dyDescent="0.2">
      <c r="D9913" s="199" t="s">
        <v>25</v>
      </c>
      <c r="E9913" s="22" t="s">
        <v>26</v>
      </c>
      <c r="F9913" s="21"/>
      <c r="G9913" s="19">
        <v>348</v>
      </c>
      <c r="H9913" s="27">
        <v>17</v>
      </c>
      <c r="I9913" s="3">
        <v>250</v>
      </c>
      <c r="J9913" s="3">
        <v>75</v>
      </c>
      <c r="K9913" s="26">
        <v>6</v>
      </c>
    </row>
    <row r="9914" spans="4:11" x14ac:dyDescent="0.2">
      <c r="D9914" s="200"/>
      <c r="E9914" s="4" t="s">
        <v>27</v>
      </c>
      <c r="F9914" s="5"/>
      <c r="G9914" s="6">
        <v>378</v>
      </c>
      <c r="H9914" s="8">
        <v>31</v>
      </c>
      <c r="I9914" s="1">
        <v>258</v>
      </c>
      <c r="J9914" s="1">
        <v>76</v>
      </c>
      <c r="K9914" s="9">
        <v>13</v>
      </c>
    </row>
    <row r="9915" spans="4:11" x14ac:dyDescent="0.2">
      <c r="D9915" s="200"/>
      <c r="E9915" s="4" t="s">
        <v>28</v>
      </c>
      <c r="F9915" s="5"/>
      <c r="G9915" s="6">
        <v>372</v>
      </c>
      <c r="H9915" s="8">
        <v>16</v>
      </c>
      <c r="I9915" s="1">
        <v>255</v>
      </c>
      <c r="J9915" s="1">
        <v>84</v>
      </c>
      <c r="K9915" s="9">
        <v>17</v>
      </c>
    </row>
    <row r="9916" spans="4:11" x14ac:dyDescent="0.2">
      <c r="D9916" s="200"/>
      <c r="E9916" s="4" t="s">
        <v>29</v>
      </c>
      <c r="F9916" s="5"/>
      <c r="G9916" s="6">
        <v>102</v>
      </c>
      <c r="H9916" s="8">
        <v>4</v>
      </c>
      <c r="I9916" s="1">
        <v>79</v>
      </c>
      <c r="J9916" s="1">
        <v>14</v>
      </c>
      <c r="K9916" s="9">
        <v>5</v>
      </c>
    </row>
    <row r="9917" spans="4:11" x14ac:dyDescent="0.2">
      <c r="D9917" s="199" t="s">
        <v>30</v>
      </c>
      <c r="E9917" s="22" t="s">
        <v>31</v>
      </c>
      <c r="F9917" s="21"/>
      <c r="G9917" s="19">
        <v>592</v>
      </c>
      <c r="H9917" s="27">
        <v>30</v>
      </c>
      <c r="I9917" s="3">
        <v>419</v>
      </c>
      <c r="J9917" s="3">
        <v>121</v>
      </c>
      <c r="K9917" s="26">
        <v>22</v>
      </c>
    </row>
    <row r="9918" spans="4:11" x14ac:dyDescent="0.2">
      <c r="D9918" s="200"/>
      <c r="E9918" s="4" t="s">
        <v>32</v>
      </c>
      <c r="F9918" s="5"/>
      <c r="G9918" s="6">
        <v>608</v>
      </c>
      <c r="H9918" s="8">
        <v>38</v>
      </c>
      <c r="I9918" s="1">
        <v>423</v>
      </c>
      <c r="J9918" s="1">
        <v>128</v>
      </c>
      <c r="K9918" s="9">
        <v>19</v>
      </c>
    </row>
    <row r="9919" spans="4:11" x14ac:dyDescent="0.2">
      <c r="D9919" s="199" t="s">
        <v>33</v>
      </c>
      <c r="E9919" s="22" t="s">
        <v>34</v>
      </c>
      <c r="F9919" s="21"/>
      <c r="G9919" s="19">
        <v>74</v>
      </c>
      <c r="H9919" s="27">
        <v>8</v>
      </c>
      <c r="I9919" s="3">
        <v>56</v>
      </c>
      <c r="J9919" s="3">
        <v>8</v>
      </c>
      <c r="K9919" s="26">
        <v>2</v>
      </c>
    </row>
    <row r="9920" spans="4:11" x14ac:dyDescent="0.2">
      <c r="D9920" s="200"/>
      <c r="E9920" s="4" t="s">
        <v>35</v>
      </c>
      <c r="F9920" s="5"/>
      <c r="G9920" s="6">
        <v>148</v>
      </c>
      <c r="H9920" s="8">
        <v>9</v>
      </c>
      <c r="I9920" s="1">
        <v>109</v>
      </c>
      <c r="J9920" s="1">
        <v>25</v>
      </c>
      <c r="K9920" s="9">
        <v>5</v>
      </c>
    </row>
    <row r="9921" spans="2:11" x14ac:dyDescent="0.2">
      <c r="D9921" s="200"/>
      <c r="E9921" s="4" t="s">
        <v>36</v>
      </c>
      <c r="F9921" s="5"/>
      <c r="G9921" s="6">
        <v>187</v>
      </c>
      <c r="H9921" s="8">
        <v>9</v>
      </c>
      <c r="I9921" s="1">
        <v>137</v>
      </c>
      <c r="J9921" s="1">
        <v>35</v>
      </c>
      <c r="K9921" s="9">
        <v>6</v>
      </c>
    </row>
    <row r="9922" spans="2:11" x14ac:dyDescent="0.2">
      <c r="D9922" s="200"/>
      <c r="E9922" s="4" t="s">
        <v>37</v>
      </c>
      <c r="F9922" s="5"/>
      <c r="G9922" s="6">
        <v>221</v>
      </c>
      <c r="H9922" s="8">
        <v>12</v>
      </c>
      <c r="I9922" s="1">
        <v>157</v>
      </c>
      <c r="J9922" s="1">
        <v>48</v>
      </c>
      <c r="K9922" s="9">
        <v>4</v>
      </c>
    </row>
    <row r="9923" spans="2:11" x14ac:dyDescent="0.2">
      <c r="D9923" s="200"/>
      <c r="E9923" s="4" t="s">
        <v>38</v>
      </c>
      <c r="F9923" s="5"/>
      <c r="G9923" s="6">
        <v>186</v>
      </c>
      <c r="H9923" s="8">
        <v>11</v>
      </c>
      <c r="I9923" s="1">
        <v>125</v>
      </c>
      <c r="J9923" s="1">
        <v>46</v>
      </c>
      <c r="K9923" s="9">
        <v>4</v>
      </c>
    </row>
    <row r="9924" spans="2:11" x14ac:dyDescent="0.2">
      <c r="D9924" s="200"/>
      <c r="E9924" s="4" t="s">
        <v>39</v>
      </c>
      <c r="F9924" s="5"/>
      <c r="G9924" s="6">
        <v>223</v>
      </c>
      <c r="H9924" s="8">
        <v>12</v>
      </c>
      <c r="I9924" s="1">
        <v>146</v>
      </c>
      <c r="J9924" s="1">
        <v>55</v>
      </c>
      <c r="K9924" s="9">
        <v>10</v>
      </c>
    </row>
    <row r="9925" spans="2:11" x14ac:dyDescent="0.2">
      <c r="D9925" s="201"/>
      <c r="E9925" s="57" t="s">
        <v>40</v>
      </c>
      <c r="F9925" s="59"/>
      <c r="G9925" s="55">
        <v>161</v>
      </c>
      <c r="H9925" s="77">
        <v>7</v>
      </c>
      <c r="I9925" s="32">
        <v>112</v>
      </c>
      <c r="J9925" s="32">
        <v>32</v>
      </c>
      <c r="K9925" s="80">
        <v>10</v>
      </c>
    </row>
    <row r="9927" spans="2:11" x14ac:dyDescent="0.2">
      <c r="B9927" s="40" t="str">
        <f xml:space="preserve"> HYPERLINK("#'目次'!B416", "[410]")</f>
        <v>[410]</v>
      </c>
      <c r="C9927" s="23" t="s">
        <v>541</v>
      </c>
    </row>
    <row r="9930" spans="2:11" x14ac:dyDescent="0.2">
      <c r="C9930" s="23" t="s">
        <v>48</v>
      </c>
    </row>
    <row r="9931" spans="2:11" x14ac:dyDescent="0.2">
      <c r="D9931" s="195"/>
      <c r="E9931" s="196"/>
      <c r="F9931" s="196"/>
      <c r="G9931" s="37" t="s">
        <v>15</v>
      </c>
      <c r="H9931" s="33" t="s">
        <v>512</v>
      </c>
      <c r="I9931" s="13" t="s">
        <v>513</v>
      </c>
      <c r="J9931" s="13" t="s">
        <v>514</v>
      </c>
      <c r="K9931" s="38" t="s">
        <v>18</v>
      </c>
    </row>
    <row r="9932" spans="2:11" x14ac:dyDescent="0.2">
      <c r="D9932" s="197"/>
      <c r="E9932" s="198"/>
      <c r="F9932" s="198"/>
      <c r="G9932" s="35"/>
      <c r="H9932" s="39"/>
      <c r="I9932" s="14"/>
      <c r="J9932" s="14"/>
      <c r="K9932" s="34"/>
    </row>
    <row r="9933" spans="2:11" x14ac:dyDescent="0.2">
      <c r="D9933" s="56"/>
      <c r="E9933" s="58" t="s">
        <v>15</v>
      </c>
      <c r="F9933" s="46"/>
      <c r="G9933" s="36">
        <v>1200</v>
      </c>
      <c r="H9933" s="17">
        <v>68</v>
      </c>
      <c r="I9933" s="17">
        <v>842</v>
      </c>
      <c r="J9933" s="17">
        <v>249</v>
      </c>
      <c r="K9933" s="47">
        <v>41</v>
      </c>
    </row>
    <row r="9934" spans="2:11" x14ac:dyDescent="0.2">
      <c r="D9934" s="199" t="s">
        <v>49</v>
      </c>
      <c r="E9934" s="22" t="s">
        <v>50</v>
      </c>
      <c r="F9934" s="21"/>
      <c r="G9934" s="19">
        <v>15</v>
      </c>
      <c r="H9934" s="27">
        <v>0</v>
      </c>
      <c r="I9934" s="3">
        <v>10</v>
      </c>
      <c r="J9934" s="3">
        <v>5</v>
      </c>
      <c r="K9934" s="26">
        <v>0</v>
      </c>
    </row>
    <row r="9935" spans="2:11" x14ac:dyDescent="0.2">
      <c r="D9935" s="200"/>
      <c r="E9935" s="4" t="s">
        <v>51</v>
      </c>
      <c r="F9935" s="5"/>
      <c r="G9935" s="6">
        <v>142</v>
      </c>
      <c r="H9935" s="8">
        <v>8</v>
      </c>
      <c r="I9935" s="1">
        <v>94</v>
      </c>
      <c r="J9935" s="1">
        <v>36</v>
      </c>
      <c r="K9935" s="9">
        <v>4</v>
      </c>
    </row>
    <row r="9936" spans="2:11" x14ac:dyDescent="0.2">
      <c r="D9936" s="200"/>
      <c r="E9936" s="4" t="s">
        <v>52</v>
      </c>
      <c r="F9936" s="5"/>
      <c r="G9936" s="6">
        <v>26</v>
      </c>
      <c r="H9936" s="8">
        <v>1</v>
      </c>
      <c r="I9936" s="1">
        <v>17</v>
      </c>
      <c r="J9936" s="1">
        <v>7</v>
      </c>
      <c r="K9936" s="9">
        <v>1</v>
      </c>
    </row>
    <row r="9937" spans="4:11" x14ac:dyDescent="0.2">
      <c r="D9937" s="200"/>
      <c r="E9937" s="4" t="s">
        <v>53</v>
      </c>
      <c r="F9937" s="5"/>
      <c r="G9937" s="6">
        <v>41</v>
      </c>
      <c r="H9937" s="8">
        <v>1</v>
      </c>
      <c r="I9937" s="1">
        <v>27</v>
      </c>
      <c r="J9937" s="1">
        <v>13</v>
      </c>
      <c r="K9937" s="9">
        <v>0</v>
      </c>
    </row>
    <row r="9938" spans="4:11" x14ac:dyDescent="0.2">
      <c r="D9938" s="200"/>
      <c r="E9938" s="4" t="s">
        <v>54</v>
      </c>
      <c r="F9938" s="5"/>
      <c r="G9938" s="6">
        <v>226</v>
      </c>
      <c r="H9938" s="8">
        <v>7</v>
      </c>
      <c r="I9938" s="1">
        <v>166</v>
      </c>
      <c r="J9938" s="1">
        <v>48</v>
      </c>
      <c r="K9938" s="9">
        <v>5</v>
      </c>
    </row>
    <row r="9939" spans="4:11" x14ac:dyDescent="0.2">
      <c r="D9939" s="200"/>
      <c r="E9939" s="4" t="s">
        <v>55</v>
      </c>
      <c r="F9939" s="5"/>
      <c r="G9939" s="6">
        <v>125</v>
      </c>
      <c r="H9939" s="8">
        <v>7</v>
      </c>
      <c r="I9939" s="1">
        <v>87</v>
      </c>
      <c r="J9939" s="1">
        <v>29</v>
      </c>
      <c r="K9939" s="9">
        <v>2</v>
      </c>
    </row>
    <row r="9940" spans="4:11" x14ac:dyDescent="0.2">
      <c r="D9940" s="200"/>
      <c r="E9940" s="4" t="s">
        <v>56</v>
      </c>
      <c r="F9940" s="5"/>
      <c r="G9940" s="6">
        <v>190</v>
      </c>
      <c r="H9940" s="8">
        <v>17</v>
      </c>
      <c r="I9940" s="1">
        <v>133</v>
      </c>
      <c r="J9940" s="1">
        <v>34</v>
      </c>
      <c r="K9940" s="9">
        <v>6</v>
      </c>
    </row>
    <row r="9941" spans="4:11" x14ac:dyDescent="0.2">
      <c r="D9941" s="200"/>
      <c r="E9941" s="4" t="s">
        <v>57</v>
      </c>
      <c r="F9941" s="5"/>
      <c r="G9941" s="6">
        <v>185</v>
      </c>
      <c r="H9941" s="8">
        <v>10</v>
      </c>
      <c r="I9941" s="1">
        <v>138</v>
      </c>
      <c r="J9941" s="1">
        <v>33</v>
      </c>
      <c r="K9941" s="9">
        <v>4</v>
      </c>
    </row>
    <row r="9942" spans="4:11" x14ac:dyDescent="0.2">
      <c r="D9942" s="200"/>
      <c r="E9942" s="4" t="s">
        <v>58</v>
      </c>
      <c r="F9942" s="5"/>
      <c r="G9942" s="6">
        <v>113</v>
      </c>
      <c r="H9942" s="8">
        <v>11</v>
      </c>
      <c r="I9942" s="1">
        <v>84</v>
      </c>
      <c r="J9942" s="1">
        <v>13</v>
      </c>
      <c r="K9942" s="9">
        <v>5</v>
      </c>
    </row>
    <row r="9943" spans="4:11" x14ac:dyDescent="0.2">
      <c r="D9943" s="200"/>
      <c r="E9943" s="4" t="s">
        <v>59</v>
      </c>
      <c r="F9943" s="5"/>
      <c r="G9943" s="6">
        <v>136</v>
      </c>
      <c r="H9943" s="8">
        <v>6</v>
      </c>
      <c r="I9943" s="1">
        <v>85</v>
      </c>
      <c r="J9943" s="1">
        <v>31</v>
      </c>
      <c r="K9943" s="9">
        <v>14</v>
      </c>
    </row>
    <row r="9944" spans="4:11" x14ac:dyDescent="0.2">
      <c r="D9944" s="199" t="s">
        <v>60</v>
      </c>
      <c r="E9944" s="22" t="s">
        <v>61</v>
      </c>
      <c r="F9944" s="21"/>
      <c r="G9944" s="19">
        <v>205</v>
      </c>
      <c r="H9944" s="27">
        <v>12</v>
      </c>
      <c r="I9944" s="3">
        <v>135</v>
      </c>
      <c r="J9944" s="3">
        <v>48</v>
      </c>
      <c r="K9944" s="26">
        <v>10</v>
      </c>
    </row>
    <row r="9945" spans="4:11" x14ac:dyDescent="0.2">
      <c r="D9945" s="200"/>
      <c r="E9945" s="4" t="s">
        <v>62</v>
      </c>
      <c r="F9945" s="5"/>
      <c r="G9945" s="6">
        <v>160</v>
      </c>
      <c r="H9945" s="8">
        <v>7</v>
      </c>
      <c r="I9945" s="1">
        <v>119</v>
      </c>
      <c r="J9945" s="1">
        <v>30</v>
      </c>
      <c r="K9945" s="9">
        <v>4</v>
      </c>
    </row>
    <row r="9946" spans="4:11" x14ac:dyDescent="0.2">
      <c r="D9946" s="200"/>
      <c r="E9946" s="4" t="s">
        <v>63</v>
      </c>
      <c r="F9946" s="5"/>
      <c r="G9946" s="6">
        <v>121</v>
      </c>
      <c r="H9946" s="8">
        <v>5</v>
      </c>
      <c r="I9946" s="1">
        <v>91</v>
      </c>
      <c r="J9946" s="1">
        <v>24</v>
      </c>
      <c r="K9946" s="9">
        <v>1</v>
      </c>
    </row>
    <row r="9947" spans="4:11" x14ac:dyDescent="0.2">
      <c r="D9947" s="200"/>
      <c r="E9947" s="4" t="s">
        <v>64</v>
      </c>
      <c r="F9947" s="5"/>
      <c r="G9947" s="6">
        <v>124</v>
      </c>
      <c r="H9947" s="8">
        <v>11</v>
      </c>
      <c r="I9947" s="1">
        <v>88</v>
      </c>
      <c r="J9947" s="1">
        <v>24</v>
      </c>
      <c r="K9947" s="9">
        <v>1</v>
      </c>
    </row>
    <row r="9948" spans="4:11" x14ac:dyDescent="0.2">
      <c r="D9948" s="200"/>
      <c r="E9948" s="4" t="s">
        <v>65</v>
      </c>
      <c r="F9948" s="5"/>
      <c r="G9948" s="6">
        <v>109</v>
      </c>
      <c r="H9948" s="8">
        <v>8</v>
      </c>
      <c r="I9948" s="1">
        <v>74</v>
      </c>
      <c r="J9948" s="1">
        <v>24</v>
      </c>
      <c r="K9948" s="9">
        <v>3</v>
      </c>
    </row>
    <row r="9949" spans="4:11" x14ac:dyDescent="0.2">
      <c r="D9949" s="200"/>
      <c r="E9949" s="4" t="s">
        <v>66</v>
      </c>
      <c r="F9949" s="5"/>
      <c r="G9949" s="6">
        <v>104</v>
      </c>
      <c r="H9949" s="8">
        <v>6</v>
      </c>
      <c r="I9949" s="1">
        <v>76</v>
      </c>
      <c r="J9949" s="1">
        <v>21</v>
      </c>
      <c r="K9949" s="9">
        <v>1</v>
      </c>
    </row>
    <row r="9950" spans="4:11" x14ac:dyDescent="0.2">
      <c r="D9950" s="200"/>
      <c r="E9950" s="4" t="s">
        <v>67</v>
      </c>
      <c r="F9950" s="5"/>
      <c r="G9950" s="6">
        <v>139</v>
      </c>
      <c r="H9950" s="8">
        <v>7</v>
      </c>
      <c r="I9950" s="1">
        <v>100</v>
      </c>
      <c r="J9950" s="1">
        <v>31</v>
      </c>
      <c r="K9950" s="9">
        <v>1</v>
      </c>
    </row>
    <row r="9951" spans="4:11" x14ac:dyDescent="0.2">
      <c r="D9951" s="200"/>
      <c r="E9951" s="4" t="s">
        <v>68</v>
      </c>
      <c r="F9951" s="5"/>
      <c r="G9951" s="6">
        <v>48</v>
      </c>
      <c r="H9951" s="8">
        <v>4</v>
      </c>
      <c r="I9951" s="1">
        <v>26</v>
      </c>
      <c r="J9951" s="1">
        <v>17</v>
      </c>
      <c r="K9951" s="9">
        <v>1</v>
      </c>
    </row>
    <row r="9952" spans="4:11" x14ac:dyDescent="0.2">
      <c r="D9952" s="200"/>
      <c r="E9952" s="4" t="s">
        <v>69</v>
      </c>
      <c r="F9952" s="5"/>
      <c r="G9952" s="6">
        <v>37</v>
      </c>
      <c r="H9952" s="8">
        <v>3</v>
      </c>
      <c r="I9952" s="1">
        <v>28</v>
      </c>
      <c r="J9952" s="1">
        <v>6</v>
      </c>
      <c r="K9952" s="9">
        <v>0</v>
      </c>
    </row>
    <row r="9953" spans="2:11" x14ac:dyDescent="0.2">
      <c r="D9953" s="93" t="s">
        <v>70</v>
      </c>
      <c r="E9953" s="89" t="s">
        <v>18</v>
      </c>
      <c r="F9953" s="92"/>
      <c r="G9953" s="94">
        <v>0</v>
      </c>
      <c r="H9953" s="122">
        <v>0</v>
      </c>
      <c r="I9953" s="63">
        <v>0</v>
      </c>
      <c r="J9953" s="63">
        <v>0</v>
      </c>
      <c r="K9953" s="121">
        <v>0</v>
      </c>
    </row>
    <row r="9955" spans="2:11" x14ac:dyDescent="0.2">
      <c r="B9955" s="40" t="str">
        <f xml:space="preserve"> HYPERLINK("#'目次'!B417", "[411]")</f>
        <v>[411]</v>
      </c>
      <c r="C9955" s="23" t="s">
        <v>541</v>
      </c>
    </row>
    <row r="9958" spans="2:11" x14ac:dyDescent="0.2">
      <c r="C9958" s="23" t="s">
        <v>73</v>
      </c>
    </row>
    <row r="9959" spans="2:11" x14ac:dyDescent="0.2">
      <c r="D9959" s="195"/>
      <c r="E9959" s="196"/>
      <c r="F9959" s="196"/>
      <c r="G9959" s="37" t="s">
        <v>15</v>
      </c>
      <c r="H9959" s="33" t="s">
        <v>512</v>
      </c>
      <c r="I9959" s="13" t="s">
        <v>513</v>
      </c>
      <c r="J9959" s="13" t="s">
        <v>514</v>
      </c>
      <c r="K9959" s="38" t="s">
        <v>18</v>
      </c>
    </row>
    <row r="9960" spans="2:11" x14ac:dyDescent="0.2">
      <c r="D9960" s="197"/>
      <c r="E9960" s="198"/>
      <c r="F9960" s="198"/>
      <c r="G9960" s="35"/>
      <c r="H9960" s="39"/>
      <c r="I9960" s="14"/>
      <c r="J9960" s="14"/>
      <c r="K9960" s="34"/>
    </row>
    <row r="9961" spans="2:11" x14ac:dyDescent="0.2">
      <c r="D9961" s="56"/>
      <c r="E9961" s="58" t="s">
        <v>15</v>
      </c>
      <c r="F9961" s="46"/>
      <c r="G9961" s="36">
        <v>1200</v>
      </c>
      <c r="H9961" s="17">
        <v>68</v>
      </c>
      <c r="I9961" s="17">
        <v>842</v>
      </c>
      <c r="J9961" s="17">
        <v>249</v>
      </c>
      <c r="K9961" s="47">
        <v>41</v>
      </c>
    </row>
    <row r="9962" spans="2:11" x14ac:dyDescent="0.2">
      <c r="D9962" s="199" t="s">
        <v>74</v>
      </c>
      <c r="E9962" s="22" t="s">
        <v>75</v>
      </c>
      <c r="F9962" s="21"/>
      <c r="G9962" s="19">
        <v>592</v>
      </c>
      <c r="H9962" s="27">
        <v>30</v>
      </c>
      <c r="I9962" s="3">
        <v>419</v>
      </c>
      <c r="J9962" s="3">
        <v>121</v>
      </c>
      <c r="K9962" s="26">
        <v>22</v>
      </c>
    </row>
    <row r="9963" spans="2:11" x14ac:dyDescent="0.2">
      <c r="D9963" s="200"/>
      <c r="E9963" s="4" t="s">
        <v>34</v>
      </c>
      <c r="F9963" s="5"/>
      <c r="G9963" s="6">
        <v>37</v>
      </c>
      <c r="H9963" s="8">
        <v>4</v>
      </c>
      <c r="I9963" s="1">
        <v>29</v>
      </c>
      <c r="J9963" s="1">
        <v>2</v>
      </c>
      <c r="K9963" s="9">
        <v>2</v>
      </c>
    </row>
    <row r="9964" spans="2:11" x14ac:dyDescent="0.2">
      <c r="D9964" s="200"/>
      <c r="E9964" s="4" t="s">
        <v>35</v>
      </c>
      <c r="F9964" s="5"/>
      <c r="G9964" s="6">
        <v>75</v>
      </c>
      <c r="H9964" s="8">
        <v>3</v>
      </c>
      <c r="I9964" s="1">
        <v>61</v>
      </c>
      <c r="J9964" s="1">
        <v>9</v>
      </c>
      <c r="K9964" s="9">
        <v>2</v>
      </c>
    </row>
    <row r="9965" spans="2:11" x14ac:dyDescent="0.2">
      <c r="D9965" s="200"/>
      <c r="E9965" s="4" t="s">
        <v>36</v>
      </c>
      <c r="F9965" s="5"/>
      <c r="G9965" s="6">
        <v>95</v>
      </c>
      <c r="H9965" s="8">
        <v>1</v>
      </c>
      <c r="I9965" s="1">
        <v>71</v>
      </c>
      <c r="J9965" s="1">
        <v>18</v>
      </c>
      <c r="K9965" s="9">
        <v>5</v>
      </c>
    </row>
    <row r="9966" spans="2:11" x14ac:dyDescent="0.2">
      <c r="D9966" s="200"/>
      <c r="E9966" s="4" t="s">
        <v>37</v>
      </c>
      <c r="F9966" s="5"/>
      <c r="G9966" s="6">
        <v>111</v>
      </c>
      <c r="H9966" s="8">
        <v>7</v>
      </c>
      <c r="I9966" s="1">
        <v>76</v>
      </c>
      <c r="J9966" s="1">
        <v>26</v>
      </c>
      <c r="K9966" s="9">
        <v>2</v>
      </c>
    </row>
    <row r="9967" spans="2:11" x14ac:dyDescent="0.2">
      <c r="D9967" s="200"/>
      <c r="E9967" s="4" t="s">
        <v>38</v>
      </c>
      <c r="F9967" s="5"/>
      <c r="G9967" s="6">
        <v>93</v>
      </c>
      <c r="H9967" s="8">
        <v>4</v>
      </c>
      <c r="I9967" s="1">
        <v>59</v>
      </c>
      <c r="J9967" s="1">
        <v>28</v>
      </c>
      <c r="K9967" s="9">
        <v>2</v>
      </c>
    </row>
    <row r="9968" spans="2:11" x14ac:dyDescent="0.2">
      <c r="D9968" s="200"/>
      <c r="E9968" s="4" t="s">
        <v>39</v>
      </c>
      <c r="F9968" s="5"/>
      <c r="G9968" s="6">
        <v>109</v>
      </c>
      <c r="H9968" s="8">
        <v>7</v>
      </c>
      <c r="I9968" s="1">
        <v>73</v>
      </c>
      <c r="J9968" s="1">
        <v>25</v>
      </c>
      <c r="K9968" s="9">
        <v>4</v>
      </c>
    </row>
    <row r="9969" spans="2:11" x14ac:dyDescent="0.2">
      <c r="D9969" s="200"/>
      <c r="E9969" s="4" t="s">
        <v>40</v>
      </c>
      <c r="F9969" s="5"/>
      <c r="G9969" s="6">
        <v>72</v>
      </c>
      <c r="H9969" s="8">
        <v>4</v>
      </c>
      <c r="I9969" s="1">
        <v>50</v>
      </c>
      <c r="J9969" s="1">
        <v>13</v>
      </c>
      <c r="K9969" s="9">
        <v>5</v>
      </c>
    </row>
    <row r="9970" spans="2:11" x14ac:dyDescent="0.2">
      <c r="D9970" s="199" t="s">
        <v>76</v>
      </c>
      <c r="E9970" s="22" t="s">
        <v>77</v>
      </c>
      <c r="F9970" s="21"/>
      <c r="G9970" s="19">
        <v>608</v>
      </c>
      <c r="H9970" s="27">
        <v>38</v>
      </c>
      <c r="I9970" s="3">
        <v>423</v>
      </c>
      <c r="J9970" s="3">
        <v>128</v>
      </c>
      <c r="K9970" s="26">
        <v>19</v>
      </c>
    </row>
    <row r="9971" spans="2:11" x14ac:dyDescent="0.2">
      <c r="D9971" s="200"/>
      <c r="E9971" s="4" t="s">
        <v>34</v>
      </c>
      <c r="F9971" s="5"/>
      <c r="G9971" s="6">
        <v>37</v>
      </c>
      <c r="H9971" s="8">
        <v>4</v>
      </c>
      <c r="I9971" s="1">
        <v>27</v>
      </c>
      <c r="J9971" s="1">
        <v>6</v>
      </c>
      <c r="K9971" s="9">
        <v>0</v>
      </c>
    </row>
    <row r="9972" spans="2:11" x14ac:dyDescent="0.2">
      <c r="D9972" s="200"/>
      <c r="E9972" s="4" t="s">
        <v>35</v>
      </c>
      <c r="F9972" s="5"/>
      <c r="G9972" s="6">
        <v>73</v>
      </c>
      <c r="H9972" s="8">
        <v>6</v>
      </c>
      <c r="I9972" s="1">
        <v>48</v>
      </c>
      <c r="J9972" s="1">
        <v>16</v>
      </c>
      <c r="K9972" s="9">
        <v>3</v>
      </c>
    </row>
    <row r="9973" spans="2:11" x14ac:dyDescent="0.2">
      <c r="D9973" s="200"/>
      <c r="E9973" s="4" t="s">
        <v>36</v>
      </c>
      <c r="F9973" s="5"/>
      <c r="G9973" s="6">
        <v>92</v>
      </c>
      <c r="H9973" s="8">
        <v>8</v>
      </c>
      <c r="I9973" s="1">
        <v>66</v>
      </c>
      <c r="J9973" s="1">
        <v>17</v>
      </c>
      <c r="K9973" s="9">
        <v>1</v>
      </c>
    </row>
    <row r="9974" spans="2:11" x14ac:dyDescent="0.2">
      <c r="D9974" s="200"/>
      <c r="E9974" s="4" t="s">
        <v>37</v>
      </c>
      <c r="F9974" s="5"/>
      <c r="G9974" s="6">
        <v>110</v>
      </c>
      <c r="H9974" s="8">
        <v>5</v>
      </c>
      <c r="I9974" s="1">
        <v>81</v>
      </c>
      <c r="J9974" s="1">
        <v>22</v>
      </c>
      <c r="K9974" s="9">
        <v>2</v>
      </c>
    </row>
    <row r="9975" spans="2:11" x14ac:dyDescent="0.2">
      <c r="D9975" s="200"/>
      <c r="E9975" s="4" t="s">
        <v>38</v>
      </c>
      <c r="F9975" s="5"/>
      <c r="G9975" s="6">
        <v>93</v>
      </c>
      <c r="H9975" s="8">
        <v>7</v>
      </c>
      <c r="I9975" s="1">
        <v>66</v>
      </c>
      <c r="J9975" s="1">
        <v>18</v>
      </c>
      <c r="K9975" s="9">
        <v>2</v>
      </c>
    </row>
    <row r="9976" spans="2:11" x14ac:dyDescent="0.2">
      <c r="D9976" s="200"/>
      <c r="E9976" s="4" t="s">
        <v>39</v>
      </c>
      <c r="F9976" s="5"/>
      <c r="G9976" s="6">
        <v>114</v>
      </c>
      <c r="H9976" s="8">
        <v>5</v>
      </c>
      <c r="I9976" s="1">
        <v>73</v>
      </c>
      <c r="J9976" s="1">
        <v>30</v>
      </c>
      <c r="K9976" s="9">
        <v>6</v>
      </c>
    </row>
    <row r="9977" spans="2:11" x14ac:dyDescent="0.2">
      <c r="D9977" s="201"/>
      <c r="E9977" s="57" t="s">
        <v>40</v>
      </c>
      <c r="F9977" s="59"/>
      <c r="G9977" s="55">
        <v>89</v>
      </c>
      <c r="H9977" s="77">
        <v>3</v>
      </c>
      <c r="I9977" s="32">
        <v>62</v>
      </c>
      <c r="J9977" s="32">
        <v>19</v>
      </c>
      <c r="K9977" s="80">
        <v>5</v>
      </c>
    </row>
    <row r="9979" spans="2:11" x14ac:dyDescent="0.2">
      <c r="B9979" s="40" t="str">
        <f xml:space="preserve"> HYPERLINK("#'目次'!B418", "[412]")</f>
        <v>[412]</v>
      </c>
      <c r="C9979" s="23" t="s">
        <v>541</v>
      </c>
    </row>
    <row r="9982" spans="2:11" x14ac:dyDescent="0.2">
      <c r="C9982" s="23" t="s">
        <v>80</v>
      </c>
    </row>
    <row r="9983" spans="2:11" x14ac:dyDescent="0.2">
      <c r="E9983" s="195"/>
      <c r="F9983" s="196"/>
      <c r="G9983" s="37" t="s">
        <v>15</v>
      </c>
      <c r="H9983" s="33" t="s">
        <v>512</v>
      </c>
      <c r="I9983" s="13" t="s">
        <v>513</v>
      </c>
      <c r="J9983" s="13" t="s">
        <v>514</v>
      </c>
      <c r="K9983" s="38" t="s">
        <v>18</v>
      </c>
    </row>
    <row r="9984" spans="2:11" x14ac:dyDescent="0.2">
      <c r="E9984" s="197"/>
      <c r="F9984" s="198"/>
      <c r="G9984" s="35"/>
      <c r="H9984" s="39"/>
      <c r="I9984" s="14"/>
      <c r="J9984" s="14"/>
      <c r="K9984" s="34"/>
    </row>
    <row r="9985" spans="5:11" x14ac:dyDescent="0.2">
      <c r="E9985" s="91" t="s">
        <v>15</v>
      </c>
      <c r="F9985" s="46"/>
      <c r="G9985" s="36">
        <v>1200</v>
      </c>
      <c r="H9985" s="17">
        <v>68</v>
      </c>
      <c r="I9985" s="17">
        <v>842</v>
      </c>
      <c r="J9985" s="17">
        <v>249</v>
      </c>
      <c r="K9985" s="47">
        <v>41</v>
      </c>
    </row>
    <row r="9986" spans="5:11" x14ac:dyDescent="0.2">
      <c r="E9986" s="4" t="s">
        <v>81</v>
      </c>
      <c r="F9986" s="5"/>
      <c r="G9986" s="19">
        <v>48</v>
      </c>
      <c r="H9986" s="27">
        <v>4</v>
      </c>
      <c r="I9986" s="3">
        <v>36</v>
      </c>
      <c r="J9986" s="3">
        <v>6</v>
      </c>
      <c r="K9986" s="26">
        <v>2</v>
      </c>
    </row>
    <row r="9987" spans="5:11" x14ac:dyDescent="0.2">
      <c r="E9987" s="4" t="s">
        <v>82</v>
      </c>
      <c r="F9987" s="5"/>
      <c r="G9987" s="6">
        <v>84</v>
      </c>
      <c r="H9987" s="8">
        <v>2</v>
      </c>
      <c r="I9987" s="1">
        <v>59</v>
      </c>
      <c r="J9987" s="1">
        <v>15</v>
      </c>
      <c r="K9987" s="9">
        <v>8</v>
      </c>
    </row>
    <row r="9988" spans="5:11" x14ac:dyDescent="0.2">
      <c r="E9988" s="4" t="s">
        <v>83</v>
      </c>
      <c r="F9988" s="5"/>
      <c r="G9988" s="6">
        <v>462</v>
      </c>
      <c r="H9988" s="8">
        <v>24</v>
      </c>
      <c r="I9988" s="1">
        <v>328</v>
      </c>
      <c r="J9988" s="1">
        <v>95</v>
      </c>
      <c r="K9988" s="9">
        <v>15</v>
      </c>
    </row>
    <row r="9989" spans="5:11" x14ac:dyDescent="0.2">
      <c r="E9989" s="4" t="s">
        <v>84</v>
      </c>
      <c r="F9989" s="5"/>
      <c r="G9989" s="6">
        <v>30</v>
      </c>
      <c r="H9989" s="8">
        <v>3</v>
      </c>
      <c r="I9989" s="1">
        <v>21</v>
      </c>
      <c r="J9989" s="1">
        <v>6</v>
      </c>
      <c r="K9989" s="9">
        <v>0</v>
      </c>
    </row>
    <row r="9990" spans="5:11" x14ac:dyDescent="0.2">
      <c r="E9990" s="4" t="s">
        <v>85</v>
      </c>
      <c r="F9990" s="5"/>
      <c r="G9990" s="6">
        <v>144</v>
      </c>
      <c r="H9990" s="8">
        <v>12</v>
      </c>
      <c r="I9990" s="1">
        <v>101</v>
      </c>
      <c r="J9990" s="1">
        <v>28</v>
      </c>
      <c r="K9990" s="9">
        <v>3</v>
      </c>
    </row>
    <row r="9991" spans="5:11" x14ac:dyDescent="0.2">
      <c r="E9991" s="4" t="s">
        <v>86</v>
      </c>
      <c r="F9991" s="5"/>
      <c r="G9991" s="6">
        <v>192</v>
      </c>
      <c r="H9991" s="8">
        <v>12</v>
      </c>
      <c r="I9991" s="1">
        <v>132</v>
      </c>
      <c r="J9991" s="1">
        <v>45</v>
      </c>
      <c r="K9991" s="9">
        <v>3</v>
      </c>
    </row>
    <row r="9992" spans="5:11" x14ac:dyDescent="0.2">
      <c r="E9992" s="4" t="s">
        <v>87</v>
      </c>
      <c r="F9992" s="5"/>
      <c r="G9992" s="6">
        <v>72</v>
      </c>
      <c r="H9992" s="8">
        <v>3</v>
      </c>
      <c r="I9992" s="1">
        <v>50</v>
      </c>
      <c r="J9992" s="1">
        <v>15</v>
      </c>
      <c r="K9992" s="9">
        <v>4</v>
      </c>
    </row>
    <row r="9993" spans="5:11" x14ac:dyDescent="0.2">
      <c r="E9993" s="4" t="s">
        <v>88</v>
      </c>
      <c r="F9993" s="5"/>
      <c r="G9993" s="6">
        <v>36</v>
      </c>
      <c r="H9993" s="8">
        <v>3</v>
      </c>
      <c r="I9993" s="1">
        <v>28</v>
      </c>
      <c r="J9993" s="1">
        <v>4</v>
      </c>
      <c r="K9993" s="9">
        <v>1</v>
      </c>
    </row>
    <row r="9994" spans="5:11" x14ac:dyDescent="0.2">
      <c r="E9994" s="4" t="s">
        <v>89</v>
      </c>
      <c r="F9994" s="5"/>
      <c r="G9994" s="6">
        <v>66</v>
      </c>
      <c r="H9994" s="8">
        <v>1</v>
      </c>
      <c r="I9994" s="1">
        <v>46</v>
      </c>
      <c r="J9994" s="1">
        <v>16</v>
      </c>
      <c r="K9994" s="9">
        <v>3</v>
      </c>
    </row>
    <row r="9995" spans="5:11" x14ac:dyDescent="0.2">
      <c r="E9995" s="4" t="s">
        <v>90</v>
      </c>
      <c r="F9995" s="5"/>
      <c r="G9995" s="6">
        <v>54</v>
      </c>
      <c r="H9995" s="8">
        <v>3</v>
      </c>
      <c r="I9995" s="1">
        <v>34</v>
      </c>
      <c r="J9995" s="1">
        <v>17</v>
      </c>
      <c r="K9995" s="9">
        <v>0</v>
      </c>
    </row>
    <row r="9996" spans="5:11" x14ac:dyDescent="0.2">
      <c r="E9996" s="57" t="s">
        <v>91</v>
      </c>
      <c r="F9996" s="59"/>
      <c r="G9996" s="55">
        <v>12</v>
      </c>
      <c r="H9996" s="77">
        <v>1</v>
      </c>
      <c r="I9996" s="32">
        <v>7</v>
      </c>
      <c r="J9996" s="32">
        <v>2</v>
      </c>
      <c r="K9996" s="80">
        <v>2</v>
      </c>
    </row>
  </sheetData>
  <mergeCells count="1236">
    <mergeCell ref="D9905:F9906"/>
    <mergeCell ref="D9908:D9912"/>
    <mergeCell ref="D9913:D9916"/>
    <mergeCell ref="D9917:D9918"/>
    <mergeCell ref="D9919:D9925"/>
    <mergeCell ref="D9931:F9932"/>
    <mergeCell ref="D9934:D9943"/>
    <mergeCell ref="D9944:D9952"/>
    <mergeCell ref="D9959:F9960"/>
    <mergeCell ref="D9962:D9969"/>
    <mergeCell ref="D9970:D9977"/>
    <mergeCell ref="E9983:F9984"/>
    <mergeCell ref="D9750:D9758"/>
    <mergeCell ref="D9765:F9766"/>
    <mergeCell ref="D9768:D9775"/>
    <mergeCell ref="D9776:D9783"/>
    <mergeCell ref="E9789:F9790"/>
    <mergeCell ref="D9808:F9809"/>
    <mergeCell ref="D9811:D9815"/>
    <mergeCell ref="D9816:D9819"/>
    <mergeCell ref="D9820:D9821"/>
    <mergeCell ref="D9822:D9828"/>
    <mergeCell ref="D9834:F9835"/>
    <mergeCell ref="D9837:D9846"/>
    <mergeCell ref="D9847:D9855"/>
    <mergeCell ref="D9862:F9863"/>
    <mergeCell ref="D9865:D9872"/>
    <mergeCell ref="D9873:D9880"/>
    <mergeCell ref="E9886:F9887"/>
    <mergeCell ref="D9622:D9625"/>
    <mergeCell ref="D9626:D9627"/>
    <mergeCell ref="D9628:D9634"/>
    <mergeCell ref="D9640:F9641"/>
    <mergeCell ref="D9643:D9652"/>
    <mergeCell ref="D9653:D9661"/>
    <mergeCell ref="D9668:F9669"/>
    <mergeCell ref="D9671:D9678"/>
    <mergeCell ref="D9679:D9686"/>
    <mergeCell ref="E9692:F9693"/>
    <mergeCell ref="D9711:F9712"/>
    <mergeCell ref="D9714:D9718"/>
    <mergeCell ref="D9719:D9722"/>
    <mergeCell ref="D9723:D9724"/>
    <mergeCell ref="D9725:D9731"/>
    <mergeCell ref="D9737:F9738"/>
    <mergeCell ref="D9740:D9749"/>
    <mergeCell ref="D9477:D9484"/>
    <mergeCell ref="D9485:D9492"/>
    <mergeCell ref="E9498:F9499"/>
    <mergeCell ref="D9517:F9518"/>
    <mergeCell ref="D9520:D9524"/>
    <mergeCell ref="D9525:D9528"/>
    <mergeCell ref="D9529:D9530"/>
    <mergeCell ref="D9531:D9537"/>
    <mergeCell ref="D9543:F9544"/>
    <mergeCell ref="D9546:D9555"/>
    <mergeCell ref="D9556:D9564"/>
    <mergeCell ref="D9571:F9572"/>
    <mergeCell ref="D9574:D9581"/>
    <mergeCell ref="D9582:D9589"/>
    <mergeCell ref="E9595:F9596"/>
    <mergeCell ref="D9614:F9615"/>
    <mergeCell ref="D9617:D9621"/>
    <mergeCell ref="D9337:D9343"/>
    <mergeCell ref="D9349:F9350"/>
    <mergeCell ref="D9352:D9361"/>
    <mergeCell ref="D9362:D9370"/>
    <mergeCell ref="D9377:F9378"/>
    <mergeCell ref="D9380:D9387"/>
    <mergeCell ref="D9388:D9395"/>
    <mergeCell ref="E9401:F9402"/>
    <mergeCell ref="D9420:F9421"/>
    <mergeCell ref="D9423:D9427"/>
    <mergeCell ref="D9428:D9431"/>
    <mergeCell ref="D9432:D9433"/>
    <mergeCell ref="D9434:D9440"/>
    <mergeCell ref="D9446:F9447"/>
    <mergeCell ref="D9449:D9458"/>
    <mergeCell ref="D9459:D9467"/>
    <mergeCell ref="D9474:F9475"/>
    <mergeCell ref="E9207:F9208"/>
    <mergeCell ref="D9226:F9227"/>
    <mergeCell ref="D9229:D9233"/>
    <mergeCell ref="D9234:D9237"/>
    <mergeCell ref="D9238:D9239"/>
    <mergeCell ref="D9240:D9246"/>
    <mergeCell ref="D9252:F9253"/>
    <mergeCell ref="D9255:D9264"/>
    <mergeCell ref="D9265:D9273"/>
    <mergeCell ref="D9280:F9281"/>
    <mergeCell ref="D9283:D9290"/>
    <mergeCell ref="D9291:D9298"/>
    <mergeCell ref="E9304:F9305"/>
    <mergeCell ref="D9323:F9324"/>
    <mergeCell ref="D9326:D9330"/>
    <mergeCell ref="D9331:D9334"/>
    <mergeCell ref="D9335:D9336"/>
    <mergeCell ref="D9061:D9070"/>
    <mergeCell ref="D9071:D9079"/>
    <mergeCell ref="D9086:F9087"/>
    <mergeCell ref="D9089:D9096"/>
    <mergeCell ref="D9097:D9104"/>
    <mergeCell ref="E9110:F9111"/>
    <mergeCell ref="D9129:F9130"/>
    <mergeCell ref="D9132:D9136"/>
    <mergeCell ref="D9137:D9140"/>
    <mergeCell ref="D9141:D9142"/>
    <mergeCell ref="D9143:D9149"/>
    <mergeCell ref="D9155:F9156"/>
    <mergeCell ref="D9158:D9167"/>
    <mergeCell ref="D9168:D9176"/>
    <mergeCell ref="D9183:F9184"/>
    <mergeCell ref="D9186:D9193"/>
    <mergeCell ref="D9194:D9201"/>
    <mergeCell ref="D8938:D8942"/>
    <mergeCell ref="D8943:D8946"/>
    <mergeCell ref="D8947:D8948"/>
    <mergeCell ref="D8949:D8955"/>
    <mergeCell ref="D8961:F8962"/>
    <mergeCell ref="D8964:D8973"/>
    <mergeCell ref="D8974:D8982"/>
    <mergeCell ref="D8989:F8990"/>
    <mergeCell ref="D8992:D8999"/>
    <mergeCell ref="D9000:D9007"/>
    <mergeCell ref="E9013:F9014"/>
    <mergeCell ref="D9032:F9033"/>
    <mergeCell ref="D9035:D9039"/>
    <mergeCell ref="D9040:D9043"/>
    <mergeCell ref="D9044:D9045"/>
    <mergeCell ref="D9046:D9052"/>
    <mergeCell ref="D9058:F9059"/>
    <mergeCell ref="D8795:F8796"/>
    <mergeCell ref="D8798:D8805"/>
    <mergeCell ref="D8806:D8813"/>
    <mergeCell ref="E8819:F8820"/>
    <mergeCell ref="D8838:F8839"/>
    <mergeCell ref="D8841:D8845"/>
    <mergeCell ref="D8846:D8849"/>
    <mergeCell ref="D8850:D8851"/>
    <mergeCell ref="D8852:D8858"/>
    <mergeCell ref="D8864:F8865"/>
    <mergeCell ref="D8867:D8876"/>
    <mergeCell ref="D8877:D8885"/>
    <mergeCell ref="D8892:F8893"/>
    <mergeCell ref="D8895:D8902"/>
    <mergeCell ref="D8903:D8910"/>
    <mergeCell ref="E8916:F8917"/>
    <mergeCell ref="D8935:F8936"/>
    <mergeCell ref="D8656:D8657"/>
    <mergeCell ref="D8658:D8664"/>
    <mergeCell ref="D8670:F8671"/>
    <mergeCell ref="D8673:D8682"/>
    <mergeCell ref="D8683:D8691"/>
    <mergeCell ref="D8698:F8699"/>
    <mergeCell ref="D8701:D8708"/>
    <mergeCell ref="D8709:D8716"/>
    <mergeCell ref="E8722:F8723"/>
    <mergeCell ref="D8741:F8742"/>
    <mergeCell ref="D8744:D8748"/>
    <mergeCell ref="D8749:D8752"/>
    <mergeCell ref="D8753:D8754"/>
    <mergeCell ref="D8755:D8761"/>
    <mergeCell ref="D8767:F8768"/>
    <mergeCell ref="D8770:D8779"/>
    <mergeCell ref="D8780:D8788"/>
    <mergeCell ref="D8515:D8522"/>
    <mergeCell ref="E8528:F8529"/>
    <mergeCell ref="D8547:F8548"/>
    <mergeCell ref="D8550:D8554"/>
    <mergeCell ref="D8555:D8558"/>
    <mergeCell ref="D8559:D8560"/>
    <mergeCell ref="D8561:D8567"/>
    <mergeCell ref="D8573:F8574"/>
    <mergeCell ref="D8576:D8585"/>
    <mergeCell ref="D8586:D8594"/>
    <mergeCell ref="D8601:F8602"/>
    <mergeCell ref="D8604:D8611"/>
    <mergeCell ref="D8612:D8619"/>
    <mergeCell ref="E8625:F8626"/>
    <mergeCell ref="D8644:F8645"/>
    <mergeCell ref="D8647:D8651"/>
    <mergeCell ref="D8652:D8655"/>
    <mergeCell ref="D8379:F8380"/>
    <mergeCell ref="D8382:D8391"/>
    <mergeCell ref="D8392:D8400"/>
    <mergeCell ref="D8407:F8408"/>
    <mergeCell ref="D8410:D8417"/>
    <mergeCell ref="D8418:D8425"/>
    <mergeCell ref="E8431:F8432"/>
    <mergeCell ref="D8450:F8451"/>
    <mergeCell ref="D8453:D8457"/>
    <mergeCell ref="D8458:D8461"/>
    <mergeCell ref="D8462:D8463"/>
    <mergeCell ref="D8464:D8470"/>
    <mergeCell ref="D8476:F8477"/>
    <mergeCell ref="D8479:D8488"/>
    <mergeCell ref="D8489:D8497"/>
    <mergeCell ref="D8504:F8505"/>
    <mergeCell ref="D8507:D8514"/>
    <mergeCell ref="D8256:F8257"/>
    <mergeCell ref="D8259:D8263"/>
    <mergeCell ref="D8264:D8267"/>
    <mergeCell ref="D8268:D8269"/>
    <mergeCell ref="D8270:D8276"/>
    <mergeCell ref="D8282:F8283"/>
    <mergeCell ref="D8285:D8294"/>
    <mergeCell ref="D8295:D8303"/>
    <mergeCell ref="D8310:F8311"/>
    <mergeCell ref="D8313:D8320"/>
    <mergeCell ref="D8321:D8328"/>
    <mergeCell ref="E8334:F8335"/>
    <mergeCell ref="D8353:F8354"/>
    <mergeCell ref="D8356:D8360"/>
    <mergeCell ref="D8361:D8364"/>
    <mergeCell ref="D8365:D8366"/>
    <mergeCell ref="D8367:D8373"/>
    <mergeCell ref="D8101:D8109"/>
    <mergeCell ref="D8116:F8117"/>
    <mergeCell ref="D8119:D8126"/>
    <mergeCell ref="D8127:D8134"/>
    <mergeCell ref="E8140:F8141"/>
    <mergeCell ref="D8159:F8160"/>
    <mergeCell ref="D8162:D8166"/>
    <mergeCell ref="D8167:D8170"/>
    <mergeCell ref="D8171:D8172"/>
    <mergeCell ref="D8173:D8179"/>
    <mergeCell ref="D8185:F8186"/>
    <mergeCell ref="D8188:D8197"/>
    <mergeCell ref="D8198:D8206"/>
    <mergeCell ref="D8213:F8214"/>
    <mergeCell ref="D8216:D8223"/>
    <mergeCell ref="D8224:D8231"/>
    <mergeCell ref="E8237:F8238"/>
    <mergeCell ref="D7973:D7976"/>
    <mergeCell ref="D7977:D7978"/>
    <mergeCell ref="D7979:D7985"/>
    <mergeCell ref="D7991:F7992"/>
    <mergeCell ref="D7994:D8003"/>
    <mergeCell ref="D8004:D8012"/>
    <mergeCell ref="D8019:F8020"/>
    <mergeCell ref="D8022:D8029"/>
    <mergeCell ref="D8030:D8037"/>
    <mergeCell ref="E8043:F8044"/>
    <mergeCell ref="D8062:F8063"/>
    <mergeCell ref="D8065:D8069"/>
    <mergeCell ref="D8070:D8073"/>
    <mergeCell ref="D8074:D8075"/>
    <mergeCell ref="D8076:D8082"/>
    <mergeCell ref="D8088:F8089"/>
    <mergeCell ref="D8091:D8100"/>
    <mergeCell ref="D7828:D7835"/>
    <mergeCell ref="D7836:D7843"/>
    <mergeCell ref="E7849:F7850"/>
    <mergeCell ref="D7868:F7869"/>
    <mergeCell ref="D7871:D7875"/>
    <mergeCell ref="D7876:D7879"/>
    <mergeCell ref="D7880:D7881"/>
    <mergeCell ref="D7882:D7888"/>
    <mergeCell ref="D7894:F7895"/>
    <mergeCell ref="D7897:D7906"/>
    <mergeCell ref="D7907:D7915"/>
    <mergeCell ref="D7922:F7923"/>
    <mergeCell ref="D7925:D7932"/>
    <mergeCell ref="D7933:D7940"/>
    <mergeCell ref="E7946:F7947"/>
    <mergeCell ref="D7965:F7966"/>
    <mergeCell ref="D7968:D7972"/>
    <mergeCell ref="D7688:D7694"/>
    <mergeCell ref="D7700:F7701"/>
    <mergeCell ref="D7703:D7712"/>
    <mergeCell ref="D7713:D7721"/>
    <mergeCell ref="D7728:F7729"/>
    <mergeCell ref="D7731:D7738"/>
    <mergeCell ref="D7739:D7746"/>
    <mergeCell ref="E7752:F7753"/>
    <mergeCell ref="D7771:F7772"/>
    <mergeCell ref="D7774:D7778"/>
    <mergeCell ref="D7779:D7782"/>
    <mergeCell ref="D7783:D7784"/>
    <mergeCell ref="D7785:D7791"/>
    <mergeCell ref="D7797:F7798"/>
    <mergeCell ref="D7800:D7809"/>
    <mergeCell ref="D7810:D7818"/>
    <mergeCell ref="D7825:F7826"/>
    <mergeCell ref="E7558:F7559"/>
    <mergeCell ref="D7577:F7578"/>
    <mergeCell ref="D7580:D7584"/>
    <mergeCell ref="D7585:D7588"/>
    <mergeCell ref="D7589:D7590"/>
    <mergeCell ref="D7591:D7597"/>
    <mergeCell ref="D7603:F7604"/>
    <mergeCell ref="D7606:D7615"/>
    <mergeCell ref="D7616:D7624"/>
    <mergeCell ref="D7631:F7632"/>
    <mergeCell ref="D7634:D7641"/>
    <mergeCell ref="D7642:D7649"/>
    <mergeCell ref="E7655:F7656"/>
    <mergeCell ref="D7674:F7675"/>
    <mergeCell ref="D7677:D7681"/>
    <mergeCell ref="D7682:D7685"/>
    <mergeCell ref="D7686:D7687"/>
    <mergeCell ref="D7412:D7421"/>
    <mergeCell ref="D7422:D7430"/>
    <mergeCell ref="D7437:F7438"/>
    <mergeCell ref="D7440:D7447"/>
    <mergeCell ref="D7448:D7455"/>
    <mergeCell ref="E7461:F7462"/>
    <mergeCell ref="D7480:F7481"/>
    <mergeCell ref="D7483:D7487"/>
    <mergeCell ref="D7488:D7491"/>
    <mergeCell ref="D7492:D7493"/>
    <mergeCell ref="D7494:D7500"/>
    <mergeCell ref="D7506:F7507"/>
    <mergeCell ref="D7509:D7518"/>
    <mergeCell ref="D7519:D7527"/>
    <mergeCell ref="D7534:F7535"/>
    <mergeCell ref="D7537:D7544"/>
    <mergeCell ref="D7545:D7552"/>
    <mergeCell ref="D7289:D7293"/>
    <mergeCell ref="D7294:D7297"/>
    <mergeCell ref="D7298:D7299"/>
    <mergeCell ref="D7300:D7306"/>
    <mergeCell ref="D7312:F7313"/>
    <mergeCell ref="D7315:D7324"/>
    <mergeCell ref="D7325:D7333"/>
    <mergeCell ref="D7340:F7341"/>
    <mergeCell ref="D7343:D7350"/>
    <mergeCell ref="D7351:D7358"/>
    <mergeCell ref="E7364:F7365"/>
    <mergeCell ref="D7383:F7384"/>
    <mergeCell ref="D7386:D7390"/>
    <mergeCell ref="D7391:D7394"/>
    <mergeCell ref="D7395:D7396"/>
    <mergeCell ref="D7397:D7403"/>
    <mergeCell ref="D7409:F7410"/>
    <mergeCell ref="D7146:F7147"/>
    <mergeCell ref="D7149:D7156"/>
    <mergeCell ref="D7157:D7164"/>
    <mergeCell ref="E7170:F7171"/>
    <mergeCell ref="D7189:F7190"/>
    <mergeCell ref="D7192:D7196"/>
    <mergeCell ref="D7197:D7200"/>
    <mergeCell ref="D7201:D7202"/>
    <mergeCell ref="D7203:D7209"/>
    <mergeCell ref="D7215:F7216"/>
    <mergeCell ref="D7218:D7227"/>
    <mergeCell ref="D7228:D7236"/>
    <mergeCell ref="D7243:F7244"/>
    <mergeCell ref="D7246:D7253"/>
    <mergeCell ref="D7254:D7261"/>
    <mergeCell ref="E7267:F7268"/>
    <mergeCell ref="D7286:F7287"/>
    <mergeCell ref="D7007:D7008"/>
    <mergeCell ref="D7009:D7015"/>
    <mergeCell ref="D7021:F7022"/>
    <mergeCell ref="D7024:D7033"/>
    <mergeCell ref="D7034:D7042"/>
    <mergeCell ref="D7049:F7050"/>
    <mergeCell ref="D7052:D7059"/>
    <mergeCell ref="D7060:D7067"/>
    <mergeCell ref="E7073:F7074"/>
    <mergeCell ref="D7092:F7093"/>
    <mergeCell ref="D7095:D7099"/>
    <mergeCell ref="D7100:D7103"/>
    <mergeCell ref="D7104:D7105"/>
    <mergeCell ref="D7106:D7112"/>
    <mergeCell ref="D7118:F7119"/>
    <mergeCell ref="D7121:D7130"/>
    <mergeCell ref="D7131:D7139"/>
    <mergeCell ref="D6866:D6873"/>
    <mergeCell ref="E6879:F6880"/>
    <mergeCell ref="D6898:F6899"/>
    <mergeCell ref="D6901:D6905"/>
    <mergeCell ref="D6906:D6909"/>
    <mergeCell ref="D6910:D6911"/>
    <mergeCell ref="D6912:D6918"/>
    <mergeCell ref="D6924:F6925"/>
    <mergeCell ref="D6927:D6936"/>
    <mergeCell ref="D6937:D6945"/>
    <mergeCell ref="D6952:F6953"/>
    <mergeCell ref="D6955:D6962"/>
    <mergeCell ref="D6963:D6970"/>
    <mergeCell ref="E6976:F6977"/>
    <mergeCell ref="D6995:F6996"/>
    <mergeCell ref="D6998:D7002"/>
    <mergeCell ref="D7003:D7006"/>
    <mergeCell ref="D6730:F6731"/>
    <mergeCell ref="D6733:D6742"/>
    <mergeCell ref="D6743:D6751"/>
    <mergeCell ref="D6758:F6759"/>
    <mergeCell ref="D6761:D6768"/>
    <mergeCell ref="D6769:D6776"/>
    <mergeCell ref="E6782:F6783"/>
    <mergeCell ref="D6801:F6802"/>
    <mergeCell ref="D6804:D6808"/>
    <mergeCell ref="D6809:D6812"/>
    <mergeCell ref="D6813:D6814"/>
    <mergeCell ref="D6815:D6821"/>
    <mergeCell ref="D6827:F6828"/>
    <mergeCell ref="D6830:D6839"/>
    <mergeCell ref="D6840:D6848"/>
    <mergeCell ref="D6855:F6856"/>
    <mergeCell ref="D6858:D6865"/>
    <mergeCell ref="D6607:F6608"/>
    <mergeCell ref="D6610:D6614"/>
    <mergeCell ref="D6615:D6618"/>
    <mergeCell ref="D6619:D6620"/>
    <mergeCell ref="D6621:D6627"/>
    <mergeCell ref="D6633:F6634"/>
    <mergeCell ref="D6636:D6645"/>
    <mergeCell ref="D6646:D6654"/>
    <mergeCell ref="D6661:F6662"/>
    <mergeCell ref="D6664:D6671"/>
    <mergeCell ref="D6672:D6679"/>
    <mergeCell ref="E6685:F6686"/>
    <mergeCell ref="D6704:F6705"/>
    <mergeCell ref="D6707:D6711"/>
    <mergeCell ref="D6712:D6715"/>
    <mergeCell ref="D6716:D6717"/>
    <mergeCell ref="D6718:D6724"/>
    <mergeCell ref="D6452:D6460"/>
    <mergeCell ref="D6467:F6468"/>
    <mergeCell ref="D6470:D6477"/>
    <mergeCell ref="D6478:D6485"/>
    <mergeCell ref="E6491:F6492"/>
    <mergeCell ref="D6510:F6511"/>
    <mergeCell ref="D6513:D6517"/>
    <mergeCell ref="D6518:D6521"/>
    <mergeCell ref="D6522:D6523"/>
    <mergeCell ref="D6524:D6530"/>
    <mergeCell ref="D6536:F6537"/>
    <mergeCell ref="D6539:D6548"/>
    <mergeCell ref="D6549:D6557"/>
    <mergeCell ref="D6564:F6565"/>
    <mergeCell ref="D6567:D6574"/>
    <mergeCell ref="D6575:D6582"/>
    <mergeCell ref="E6588:F6589"/>
    <mergeCell ref="D6324:D6327"/>
    <mergeCell ref="D6328:D6329"/>
    <mergeCell ref="D6330:D6336"/>
    <mergeCell ref="D6342:F6343"/>
    <mergeCell ref="D6345:D6354"/>
    <mergeCell ref="D6355:D6363"/>
    <mergeCell ref="D6370:F6371"/>
    <mergeCell ref="D6373:D6380"/>
    <mergeCell ref="D6381:D6388"/>
    <mergeCell ref="E6394:F6395"/>
    <mergeCell ref="D6413:F6414"/>
    <mergeCell ref="D6416:D6420"/>
    <mergeCell ref="D6421:D6424"/>
    <mergeCell ref="D6425:D6426"/>
    <mergeCell ref="D6427:D6433"/>
    <mergeCell ref="D6439:F6440"/>
    <mergeCell ref="D6442:D6451"/>
    <mergeCell ref="D6179:D6186"/>
    <mergeCell ref="D6187:D6194"/>
    <mergeCell ref="E6200:F6201"/>
    <mergeCell ref="D6219:F6220"/>
    <mergeCell ref="D6222:D6226"/>
    <mergeCell ref="D6227:D6230"/>
    <mergeCell ref="D6231:D6232"/>
    <mergeCell ref="D6233:D6239"/>
    <mergeCell ref="D6245:F6246"/>
    <mergeCell ref="D6248:D6257"/>
    <mergeCell ref="D6258:D6266"/>
    <mergeCell ref="D6273:F6274"/>
    <mergeCell ref="D6276:D6283"/>
    <mergeCell ref="D6284:D6291"/>
    <mergeCell ref="E6297:F6298"/>
    <mergeCell ref="D6316:F6317"/>
    <mergeCell ref="D6319:D6323"/>
    <mergeCell ref="D6039:D6045"/>
    <mergeCell ref="D6051:F6052"/>
    <mergeCell ref="D6054:D6063"/>
    <mergeCell ref="D6064:D6072"/>
    <mergeCell ref="D6079:F6080"/>
    <mergeCell ref="D6082:D6089"/>
    <mergeCell ref="D6090:D6097"/>
    <mergeCell ref="E6103:F6104"/>
    <mergeCell ref="D6122:F6123"/>
    <mergeCell ref="D6125:D6129"/>
    <mergeCell ref="D6130:D6133"/>
    <mergeCell ref="D6134:D6135"/>
    <mergeCell ref="D6136:D6142"/>
    <mergeCell ref="D6148:F6149"/>
    <mergeCell ref="D6151:D6160"/>
    <mergeCell ref="D6161:D6169"/>
    <mergeCell ref="D6176:F6177"/>
    <mergeCell ref="E5909:F5910"/>
    <mergeCell ref="D5928:F5929"/>
    <mergeCell ref="D5931:D5935"/>
    <mergeCell ref="D5936:D5939"/>
    <mergeCell ref="D5940:D5941"/>
    <mergeCell ref="D5942:D5948"/>
    <mergeCell ref="D5954:F5955"/>
    <mergeCell ref="D5957:D5966"/>
    <mergeCell ref="D5967:D5975"/>
    <mergeCell ref="D5982:F5983"/>
    <mergeCell ref="D5985:D5992"/>
    <mergeCell ref="D5993:D6000"/>
    <mergeCell ref="E6006:F6007"/>
    <mergeCell ref="D6025:F6026"/>
    <mergeCell ref="D6028:D6032"/>
    <mergeCell ref="D6033:D6036"/>
    <mergeCell ref="D6037:D6038"/>
    <mergeCell ref="D5763:D5772"/>
    <mergeCell ref="D5773:D5781"/>
    <mergeCell ref="D5788:F5789"/>
    <mergeCell ref="D5791:D5798"/>
    <mergeCell ref="D5799:D5806"/>
    <mergeCell ref="E5812:F5813"/>
    <mergeCell ref="D5831:F5832"/>
    <mergeCell ref="D5834:D5838"/>
    <mergeCell ref="D5839:D5842"/>
    <mergeCell ref="D5843:D5844"/>
    <mergeCell ref="D5845:D5851"/>
    <mergeCell ref="D5857:F5858"/>
    <mergeCell ref="D5860:D5869"/>
    <mergeCell ref="D5870:D5878"/>
    <mergeCell ref="D5885:F5886"/>
    <mergeCell ref="D5888:D5895"/>
    <mergeCell ref="D5896:D5903"/>
    <mergeCell ref="D5640:D5644"/>
    <mergeCell ref="D5645:D5648"/>
    <mergeCell ref="D5649:D5650"/>
    <mergeCell ref="D5651:D5657"/>
    <mergeCell ref="D5663:F5664"/>
    <mergeCell ref="D5666:D5675"/>
    <mergeCell ref="D5676:D5684"/>
    <mergeCell ref="D5691:F5692"/>
    <mergeCell ref="D5694:D5701"/>
    <mergeCell ref="D5702:D5709"/>
    <mergeCell ref="E5715:F5716"/>
    <mergeCell ref="D5734:F5735"/>
    <mergeCell ref="D5737:D5741"/>
    <mergeCell ref="D5742:D5745"/>
    <mergeCell ref="D5746:D5747"/>
    <mergeCell ref="D5748:D5754"/>
    <mergeCell ref="D5760:F5761"/>
    <mergeCell ref="D5497:F5498"/>
    <mergeCell ref="D5500:D5507"/>
    <mergeCell ref="D5508:D5515"/>
    <mergeCell ref="E5521:F5522"/>
    <mergeCell ref="D5540:F5541"/>
    <mergeCell ref="D5543:D5547"/>
    <mergeCell ref="D5548:D5551"/>
    <mergeCell ref="D5552:D5553"/>
    <mergeCell ref="D5554:D5560"/>
    <mergeCell ref="D5566:F5567"/>
    <mergeCell ref="D5569:D5578"/>
    <mergeCell ref="D5579:D5587"/>
    <mergeCell ref="D5594:F5595"/>
    <mergeCell ref="D5597:D5604"/>
    <mergeCell ref="D5605:D5612"/>
    <mergeCell ref="E5618:F5619"/>
    <mergeCell ref="D5637:F5638"/>
    <mergeCell ref="D5358:D5359"/>
    <mergeCell ref="D5360:D5366"/>
    <mergeCell ref="D5372:F5373"/>
    <mergeCell ref="D5375:D5384"/>
    <mergeCell ref="D5385:D5393"/>
    <mergeCell ref="D5400:F5401"/>
    <mergeCell ref="D5403:D5410"/>
    <mergeCell ref="D5411:D5418"/>
    <mergeCell ref="E5424:F5425"/>
    <mergeCell ref="D5443:F5444"/>
    <mergeCell ref="D5446:D5450"/>
    <mergeCell ref="D5451:D5454"/>
    <mergeCell ref="D5455:D5456"/>
    <mergeCell ref="D5457:D5463"/>
    <mergeCell ref="D5469:F5470"/>
    <mergeCell ref="D5472:D5481"/>
    <mergeCell ref="D5482:D5490"/>
    <mergeCell ref="D5217:D5224"/>
    <mergeCell ref="E5230:F5231"/>
    <mergeCell ref="D5249:F5250"/>
    <mergeCell ref="D5252:D5256"/>
    <mergeCell ref="D5257:D5260"/>
    <mergeCell ref="D5261:D5262"/>
    <mergeCell ref="D5263:D5269"/>
    <mergeCell ref="D5275:F5276"/>
    <mergeCell ref="D5278:D5287"/>
    <mergeCell ref="D5288:D5296"/>
    <mergeCell ref="D5303:F5304"/>
    <mergeCell ref="D5306:D5313"/>
    <mergeCell ref="D5314:D5321"/>
    <mergeCell ref="E5327:F5328"/>
    <mergeCell ref="D5346:F5347"/>
    <mergeCell ref="D5349:D5353"/>
    <mergeCell ref="D5354:D5357"/>
    <mergeCell ref="D5081:F5082"/>
    <mergeCell ref="D5084:D5093"/>
    <mergeCell ref="D5094:D5102"/>
    <mergeCell ref="D5109:F5110"/>
    <mergeCell ref="D5112:D5119"/>
    <mergeCell ref="D5120:D5127"/>
    <mergeCell ref="E5133:F5134"/>
    <mergeCell ref="D5152:F5153"/>
    <mergeCell ref="D5155:D5159"/>
    <mergeCell ref="D5160:D5163"/>
    <mergeCell ref="D5164:D5165"/>
    <mergeCell ref="D5166:D5172"/>
    <mergeCell ref="D5178:F5179"/>
    <mergeCell ref="D5181:D5190"/>
    <mergeCell ref="D5191:D5199"/>
    <mergeCell ref="D5206:F5207"/>
    <mergeCell ref="D5209:D5216"/>
    <mergeCell ref="D4958:F4959"/>
    <mergeCell ref="D4961:D4965"/>
    <mergeCell ref="D4966:D4969"/>
    <mergeCell ref="D4970:D4971"/>
    <mergeCell ref="D4972:D4978"/>
    <mergeCell ref="D4984:F4985"/>
    <mergeCell ref="D4987:D4996"/>
    <mergeCell ref="D4997:D5005"/>
    <mergeCell ref="D5012:F5013"/>
    <mergeCell ref="D5015:D5022"/>
    <mergeCell ref="D5023:D5030"/>
    <mergeCell ref="E5036:F5037"/>
    <mergeCell ref="D5055:F5056"/>
    <mergeCell ref="D5058:D5062"/>
    <mergeCell ref="D5063:D5066"/>
    <mergeCell ref="D5067:D5068"/>
    <mergeCell ref="D5069:D5075"/>
    <mergeCell ref="D4803:D4811"/>
    <mergeCell ref="D4818:F4819"/>
    <mergeCell ref="D4821:D4828"/>
    <mergeCell ref="D4829:D4836"/>
    <mergeCell ref="E4842:F4843"/>
    <mergeCell ref="D4861:F4862"/>
    <mergeCell ref="D4864:D4868"/>
    <mergeCell ref="D4869:D4872"/>
    <mergeCell ref="D4873:D4874"/>
    <mergeCell ref="D4875:D4881"/>
    <mergeCell ref="D4887:F4888"/>
    <mergeCell ref="D4890:D4899"/>
    <mergeCell ref="D4900:D4908"/>
    <mergeCell ref="D4915:F4916"/>
    <mergeCell ref="D4918:D4925"/>
    <mergeCell ref="D4926:D4933"/>
    <mergeCell ref="E4939:F4940"/>
    <mergeCell ref="D4675:D4678"/>
    <mergeCell ref="D4679:D4680"/>
    <mergeCell ref="D4681:D4687"/>
    <mergeCell ref="D4693:F4694"/>
    <mergeCell ref="D4696:D4705"/>
    <mergeCell ref="D4706:D4714"/>
    <mergeCell ref="D4721:F4722"/>
    <mergeCell ref="D4724:D4731"/>
    <mergeCell ref="D4732:D4739"/>
    <mergeCell ref="E4745:F4746"/>
    <mergeCell ref="D4764:F4765"/>
    <mergeCell ref="D4767:D4771"/>
    <mergeCell ref="D4772:D4775"/>
    <mergeCell ref="D4776:D4777"/>
    <mergeCell ref="D4778:D4784"/>
    <mergeCell ref="D4790:F4791"/>
    <mergeCell ref="D4793:D4802"/>
    <mergeCell ref="D4530:D4537"/>
    <mergeCell ref="D4538:D4545"/>
    <mergeCell ref="E4551:F4552"/>
    <mergeCell ref="D4570:F4571"/>
    <mergeCell ref="D4573:D4577"/>
    <mergeCell ref="D4578:D4581"/>
    <mergeCell ref="D4582:D4583"/>
    <mergeCell ref="D4584:D4590"/>
    <mergeCell ref="D4596:F4597"/>
    <mergeCell ref="D4599:D4608"/>
    <mergeCell ref="D4609:D4617"/>
    <mergeCell ref="D4624:F4625"/>
    <mergeCell ref="D4627:D4634"/>
    <mergeCell ref="D4635:D4642"/>
    <mergeCell ref="E4648:F4649"/>
    <mergeCell ref="D4667:F4668"/>
    <mergeCell ref="D4670:D4674"/>
    <mergeCell ref="D4390:D4396"/>
    <mergeCell ref="D4402:F4403"/>
    <mergeCell ref="D4405:D4414"/>
    <mergeCell ref="D4415:D4423"/>
    <mergeCell ref="D4430:F4431"/>
    <mergeCell ref="D4433:D4440"/>
    <mergeCell ref="D4441:D4448"/>
    <mergeCell ref="E4454:F4455"/>
    <mergeCell ref="D4473:F4474"/>
    <mergeCell ref="D4476:D4480"/>
    <mergeCell ref="D4481:D4484"/>
    <mergeCell ref="D4485:D4486"/>
    <mergeCell ref="D4487:D4493"/>
    <mergeCell ref="D4499:F4500"/>
    <mergeCell ref="D4502:D4511"/>
    <mergeCell ref="D4512:D4520"/>
    <mergeCell ref="D4527:F4528"/>
    <mergeCell ref="E4260:F4261"/>
    <mergeCell ref="D4279:F4280"/>
    <mergeCell ref="D4282:D4286"/>
    <mergeCell ref="D4287:D4290"/>
    <mergeCell ref="D4291:D4292"/>
    <mergeCell ref="D4293:D4299"/>
    <mergeCell ref="D4305:F4306"/>
    <mergeCell ref="D4308:D4317"/>
    <mergeCell ref="D4318:D4326"/>
    <mergeCell ref="D4333:F4334"/>
    <mergeCell ref="D4336:D4343"/>
    <mergeCell ref="D4344:D4351"/>
    <mergeCell ref="E4357:F4358"/>
    <mergeCell ref="D4376:F4377"/>
    <mergeCell ref="D4379:D4383"/>
    <mergeCell ref="D4384:D4387"/>
    <mergeCell ref="D4388:D4389"/>
    <mergeCell ref="D4114:D4123"/>
    <mergeCell ref="D4124:D4132"/>
    <mergeCell ref="D4139:F4140"/>
    <mergeCell ref="D4142:D4149"/>
    <mergeCell ref="D4150:D4157"/>
    <mergeCell ref="E4163:F4164"/>
    <mergeCell ref="D4182:F4183"/>
    <mergeCell ref="D4185:D4189"/>
    <mergeCell ref="D4190:D4193"/>
    <mergeCell ref="D4194:D4195"/>
    <mergeCell ref="D4196:D4202"/>
    <mergeCell ref="D4208:F4209"/>
    <mergeCell ref="D4211:D4220"/>
    <mergeCell ref="D4221:D4229"/>
    <mergeCell ref="D4236:F4237"/>
    <mergeCell ref="D4239:D4246"/>
    <mergeCell ref="D4247:D4254"/>
    <mergeCell ref="D3991:D3995"/>
    <mergeCell ref="D3996:D3999"/>
    <mergeCell ref="D4000:D4001"/>
    <mergeCell ref="D4002:D4008"/>
    <mergeCell ref="D4014:F4015"/>
    <mergeCell ref="D4017:D4026"/>
    <mergeCell ref="D4027:D4035"/>
    <mergeCell ref="D4042:F4043"/>
    <mergeCell ref="D4045:D4052"/>
    <mergeCell ref="D4053:D4060"/>
    <mergeCell ref="E4066:F4067"/>
    <mergeCell ref="D4085:F4086"/>
    <mergeCell ref="D4088:D4092"/>
    <mergeCell ref="D4093:D4096"/>
    <mergeCell ref="D4097:D4098"/>
    <mergeCell ref="D4099:D4105"/>
    <mergeCell ref="D4111:F4112"/>
    <mergeCell ref="D3848:F3849"/>
    <mergeCell ref="D3851:D3858"/>
    <mergeCell ref="D3859:D3866"/>
    <mergeCell ref="E3872:F3873"/>
    <mergeCell ref="D3891:F3892"/>
    <mergeCell ref="D3894:D3898"/>
    <mergeCell ref="D3899:D3902"/>
    <mergeCell ref="D3903:D3904"/>
    <mergeCell ref="D3905:D3911"/>
    <mergeCell ref="D3917:F3918"/>
    <mergeCell ref="D3920:D3929"/>
    <mergeCell ref="D3930:D3938"/>
    <mergeCell ref="D3945:F3946"/>
    <mergeCell ref="D3948:D3955"/>
    <mergeCell ref="D3956:D3963"/>
    <mergeCell ref="E3969:F3970"/>
    <mergeCell ref="D3988:F3989"/>
    <mergeCell ref="D3709:D3710"/>
    <mergeCell ref="D3711:D3717"/>
    <mergeCell ref="D3723:F3724"/>
    <mergeCell ref="D3726:D3735"/>
    <mergeCell ref="D3736:D3744"/>
    <mergeCell ref="D3751:F3752"/>
    <mergeCell ref="D3754:D3761"/>
    <mergeCell ref="D3762:D3769"/>
    <mergeCell ref="E3775:F3776"/>
    <mergeCell ref="D3794:F3795"/>
    <mergeCell ref="D3797:D3801"/>
    <mergeCell ref="D3802:D3805"/>
    <mergeCell ref="D3806:D3807"/>
    <mergeCell ref="D3808:D3814"/>
    <mergeCell ref="D3820:F3821"/>
    <mergeCell ref="D3823:D3832"/>
    <mergeCell ref="D3833:D3841"/>
    <mergeCell ref="D3568:D3575"/>
    <mergeCell ref="E3581:F3582"/>
    <mergeCell ref="D3600:F3601"/>
    <mergeCell ref="D3603:D3607"/>
    <mergeCell ref="D3608:D3611"/>
    <mergeCell ref="D3612:D3613"/>
    <mergeCell ref="D3614:D3620"/>
    <mergeCell ref="D3626:F3627"/>
    <mergeCell ref="D3629:D3638"/>
    <mergeCell ref="D3639:D3647"/>
    <mergeCell ref="D3654:F3655"/>
    <mergeCell ref="D3657:D3664"/>
    <mergeCell ref="D3665:D3672"/>
    <mergeCell ref="E3678:F3679"/>
    <mergeCell ref="D3697:F3698"/>
    <mergeCell ref="D3700:D3704"/>
    <mergeCell ref="D3705:D3708"/>
    <mergeCell ref="D3432:F3433"/>
    <mergeCell ref="D3435:D3444"/>
    <mergeCell ref="D3445:D3453"/>
    <mergeCell ref="D3460:F3461"/>
    <mergeCell ref="D3463:D3470"/>
    <mergeCell ref="D3471:D3478"/>
    <mergeCell ref="E3484:F3485"/>
    <mergeCell ref="D3503:F3504"/>
    <mergeCell ref="D3506:D3510"/>
    <mergeCell ref="D3511:D3514"/>
    <mergeCell ref="D3515:D3516"/>
    <mergeCell ref="D3517:D3523"/>
    <mergeCell ref="D3529:F3530"/>
    <mergeCell ref="D3532:D3541"/>
    <mergeCell ref="D3542:D3550"/>
    <mergeCell ref="D3557:F3558"/>
    <mergeCell ref="D3560:D3567"/>
    <mergeCell ref="D3309:F3310"/>
    <mergeCell ref="D3312:D3316"/>
    <mergeCell ref="D3317:D3320"/>
    <mergeCell ref="D3321:D3322"/>
    <mergeCell ref="D3323:D3329"/>
    <mergeCell ref="D3335:F3336"/>
    <mergeCell ref="D3338:D3347"/>
    <mergeCell ref="D3348:D3356"/>
    <mergeCell ref="D3363:F3364"/>
    <mergeCell ref="D3366:D3373"/>
    <mergeCell ref="D3374:D3381"/>
    <mergeCell ref="E3387:F3388"/>
    <mergeCell ref="D3406:F3407"/>
    <mergeCell ref="D3409:D3413"/>
    <mergeCell ref="D3414:D3417"/>
    <mergeCell ref="D3418:D3419"/>
    <mergeCell ref="D3420:D3426"/>
    <mergeCell ref="D3154:D3162"/>
    <mergeCell ref="D3169:F3170"/>
    <mergeCell ref="D3172:D3179"/>
    <mergeCell ref="D3180:D3187"/>
    <mergeCell ref="E3193:F3194"/>
    <mergeCell ref="D3212:F3213"/>
    <mergeCell ref="D3215:D3219"/>
    <mergeCell ref="D3220:D3223"/>
    <mergeCell ref="D3224:D3225"/>
    <mergeCell ref="D3226:D3232"/>
    <mergeCell ref="D3238:F3239"/>
    <mergeCell ref="D3241:D3250"/>
    <mergeCell ref="D3251:D3259"/>
    <mergeCell ref="D3266:F3267"/>
    <mergeCell ref="D3269:D3276"/>
    <mergeCell ref="D3277:D3284"/>
    <mergeCell ref="E3290:F3291"/>
    <mergeCell ref="D3026:D3029"/>
    <mergeCell ref="D3030:D3031"/>
    <mergeCell ref="D3032:D3038"/>
    <mergeCell ref="D3044:F3045"/>
    <mergeCell ref="D3047:D3056"/>
    <mergeCell ref="D3057:D3065"/>
    <mergeCell ref="D3072:F3073"/>
    <mergeCell ref="D3075:D3082"/>
    <mergeCell ref="D3083:D3090"/>
    <mergeCell ref="E3096:F3097"/>
    <mergeCell ref="D3115:F3116"/>
    <mergeCell ref="D3118:D3122"/>
    <mergeCell ref="D3123:D3126"/>
    <mergeCell ref="D3127:D3128"/>
    <mergeCell ref="D3129:D3135"/>
    <mergeCell ref="D3141:F3142"/>
    <mergeCell ref="D3144:D3153"/>
    <mergeCell ref="D2881:D2888"/>
    <mergeCell ref="D2889:D2896"/>
    <mergeCell ref="E2902:F2903"/>
    <mergeCell ref="D2921:F2922"/>
    <mergeCell ref="D2924:D2928"/>
    <mergeCell ref="D2929:D2932"/>
    <mergeCell ref="D2933:D2934"/>
    <mergeCell ref="D2935:D2941"/>
    <mergeCell ref="D2947:F2948"/>
    <mergeCell ref="D2950:D2959"/>
    <mergeCell ref="D2960:D2968"/>
    <mergeCell ref="D2975:F2976"/>
    <mergeCell ref="D2978:D2985"/>
    <mergeCell ref="D2986:D2993"/>
    <mergeCell ref="E2999:F3000"/>
    <mergeCell ref="D3018:F3019"/>
    <mergeCell ref="D3021:D3025"/>
    <mergeCell ref="D2741:D2747"/>
    <mergeCell ref="D2753:F2754"/>
    <mergeCell ref="D2756:D2765"/>
    <mergeCell ref="D2766:D2774"/>
    <mergeCell ref="D2781:F2782"/>
    <mergeCell ref="D2784:D2791"/>
    <mergeCell ref="D2792:D2799"/>
    <mergeCell ref="E2805:F2806"/>
    <mergeCell ref="D2824:F2825"/>
    <mergeCell ref="D2827:D2831"/>
    <mergeCell ref="D2832:D2835"/>
    <mergeCell ref="D2836:D2837"/>
    <mergeCell ref="D2838:D2844"/>
    <mergeCell ref="D2850:F2851"/>
    <mergeCell ref="D2853:D2862"/>
    <mergeCell ref="D2863:D2871"/>
    <mergeCell ref="D2878:F2879"/>
    <mergeCell ref="E2611:F2612"/>
    <mergeCell ref="D2630:F2631"/>
    <mergeCell ref="D2633:D2637"/>
    <mergeCell ref="D2638:D2641"/>
    <mergeCell ref="D2642:D2643"/>
    <mergeCell ref="D2644:D2650"/>
    <mergeCell ref="D2656:F2657"/>
    <mergeCell ref="D2659:D2668"/>
    <mergeCell ref="D2669:D2677"/>
    <mergeCell ref="D2684:F2685"/>
    <mergeCell ref="D2687:D2694"/>
    <mergeCell ref="D2695:D2702"/>
    <mergeCell ref="E2708:F2709"/>
    <mergeCell ref="D2727:F2728"/>
    <mergeCell ref="D2730:D2734"/>
    <mergeCell ref="D2735:D2738"/>
    <mergeCell ref="D2739:D2740"/>
    <mergeCell ref="D2465:D2474"/>
    <mergeCell ref="D2475:D2483"/>
    <mergeCell ref="D2490:F2491"/>
    <mergeCell ref="D2493:D2500"/>
    <mergeCell ref="D2501:D2508"/>
    <mergeCell ref="E2514:F2515"/>
    <mergeCell ref="D2533:F2534"/>
    <mergeCell ref="D2536:D2540"/>
    <mergeCell ref="D2541:D2544"/>
    <mergeCell ref="D2545:D2546"/>
    <mergeCell ref="D2547:D2553"/>
    <mergeCell ref="D2559:F2560"/>
    <mergeCell ref="D2562:D2571"/>
    <mergeCell ref="D2572:D2580"/>
    <mergeCell ref="D2587:F2588"/>
    <mergeCell ref="D2590:D2597"/>
    <mergeCell ref="D2598:D2605"/>
    <mergeCell ref="D2342:D2346"/>
    <mergeCell ref="D2347:D2350"/>
    <mergeCell ref="D2351:D2352"/>
    <mergeCell ref="D2353:D2359"/>
    <mergeCell ref="D2365:F2366"/>
    <mergeCell ref="D2368:D2377"/>
    <mergeCell ref="D2378:D2386"/>
    <mergeCell ref="D2393:F2394"/>
    <mergeCell ref="D2396:D2403"/>
    <mergeCell ref="D2404:D2411"/>
    <mergeCell ref="E2417:F2418"/>
    <mergeCell ref="D2436:F2437"/>
    <mergeCell ref="D2439:D2443"/>
    <mergeCell ref="D2444:D2447"/>
    <mergeCell ref="D2448:D2449"/>
    <mergeCell ref="D2450:D2456"/>
    <mergeCell ref="D2462:F2463"/>
    <mergeCell ref="D2199:F2200"/>
    <mergeCell ref="D2202:D2209"/>
    <mergeCell ref="D2210:D2217"/>
    <mergeCell ref="E2223:F2224"/>
    <mergeCell ref="D2242:F2243"/>
    <mergeCell ref="D2245:D2249"/>
    <mergeCell ref="D2250:D2253"/>
    <mergeCell ref="D2254:D2255"/>
    <mergeCell ref="D2256:D2262"/>
    <mergeCell ref="D2268:F2269"/>
    <mergeCell ref="D2271:D2280"/>
    <mergeCell ref="D2281:D2289"/>
    <mergeCell ref="D2296:F2297"/>
    <mergeCell ref="D2299:D2306"/>
    <mergeCell ref="D2307:D2314"/>
    <mergeCell ref="E2320:F2321"/>
    <mergeCell ref="D2339:F2340"/>
    <mergeCell ref="D2060:D2061"/>
    <mergeCell ref="D2062:D2068"/>
    <mergeCell ref="D2074:F2075"/>
    <mergeCell ref="D2077:D2086"/>
    <mergeCell ref="D2087:D2095"/>
    <mergeCell ref="D2102:F2103"/>
    <mergeCell ref="D2105:D2112"/>
    <mergeCell ref="D2113:D2120"/>
    <mergeCell ref="E2126:F2127"/>
    <mergeCell ref="D2145:F2146"/>
    <mergeCell ref="D2148:D2152"/>
    <mergeCell ref="D2153:D2156"/>
    <mergeCell ref="D2157:D2158"/>
    <mergeCell ref="D2159:D2165"/>
    <mergeCell ref="D2171:F2172"/>
    <mergeCell ref="D2174:D2183"/>
    <mergeCell ref="D2184:D2192"/>
    <mergeCell ref="D1919:D1926"/>
    <mergeCell ref="E1932:F1933"/>
    <mergeCell ref="D1951:F1952"/>
    <mergeCell ref="D1954:D1958"/>
    <mergeCell ref="D1959:D1962"/>
    <mergeCell ref="D1963:D1964"/>
    <mergeCell ref="D1965:D1971"/>
    <mergeCell ref="D1977:F1978"/>
    <mergeCell ref="D1980:D1989"/>
    <mergeCell ref="D1990:D1998"/>
    <mergeCell ref="D2005:F2006"/>
    <mergeCell ref="D2008:D2015"/>
    <mergeCell ref="D2016:D2023"/>
    <mergeCell ref="E2029:F2030"/>
    <mergeCell ref="D2048:F2049"/>
    <mergeCell ref="D2051:D2055"/>
    <mergeCell ref="D2056:D2059"/>
    <mergeCell ref="D1783:F1784"/>
    <mergeCell ref="D1786:D1795"/>
    <mergeCell ref="D1796:D1804"/>
    <mergeCell ref="D1811:F1812"/>
    <mergeCell ref="D1814:D1821"/>
    <mergeCell ref="D1822:D1829"/>
    <mergeCell ref="E1835:F1836"/>
    <mergeCell ref="D1854:F1855"/>
    <mergeCell ref="D1857:D1861"/>
    <mergeCell ref="D1862:D1865"/>
    <mergeCell ref="D1866:D1867"/>
    <mergeCell ref="D1868:D1874"/>
    <mergeCell ref="D1880:F1881"/>
    <mergeCell ref="D1883:D1892"/>
    <mergeCell ref="D1893:D1901"/>
    <mergeCell ref="D1908:F1909"/>
    <mergeCell ref="D1911:D1918"/>
    <mergeCell ref="D1660:F1661"/>
    <mergeCell ref="D1663:D1667"/>
    <mergeCell ref="D1668:D1671"/>
    <mergeCell ref="D1672:D1673"/>
    <mergeCell ref="D1674:D1680"/>
    <mergeCell ref="D1686:F1687"/>
    <mergeCell ref="D1689:D1698"/>
    <mergeCell ref="D1699:D1707"/>
    <mergeCell ref="D1714:F1715"/>
    <mergeCell ref="D1717:D1724"/>
    <mergeCell ref="D1725:D1732"/>
    <mergeCell ref="E1738:F1739"/>
    <mergeCell ref="D1757:F1758"/>
    <mergeCell ref="D1760:D1764"/>
    <mergeCell ref="D1765:D1768"/>
    <mergeCell ref="D1769:D1770"/>
    <mergeCell ref="D1771:D1777"/>
    <mergeCell ref="D1505:D1513"/>
    <mergeCell ref="D1520:F1521"/>
    <mergeCell ref="D1523:D1530"/>
    <mergeCell ref="D1531:D1538"/>
    <mergeCell ref="E1544:F1545"/>
    <mergeCell ref="D1563:F1564"/>
    <mergeCell ref="D1566:D1570"/>
    <mergeCell ref="D1571:D1574"/>
    <mergeCell ref="D1575:D1576"/>
    <mergeCell ref="D1577:D1583"/>
    <mergeCell ref="D1589:F1590"/>
    <mergeCell ref="D1592:D1601"/>
    <mergeCell ref="D1602:D1610"/>
    <mergeCell ref="D1617:F1618"/>
    <mergeCell ref="D1620:D1627"/>
    <mergeCell ref="D1628:D1635"/>
    <mergeCell ref="E1641:F1642"/>
    <mergeCell ref="D1377:D1380"/>
    <mergeCell ref="D1381:D1382"/>
    <mergeCell ref="D1383:D1389"/>
    <mergeCell ref="D1395:F1396"/>
    <mergeCell ref="D1398:D1407"/>
    <mergeCell ref="D1408:D1416"/>
    <mergeCell ref="D1423:F1424"/>
    <mergeCell ref="D1426:D1433"/>
    <mergeCell ref="D1434:D1441"/>
    <mergeCell ref="E1447:F1448"/>
    <mergeCell ref="D1466:F1467"/>
    <mergeCell ref="D1469:D1473"/>
    <mergeCell ref="D1474:D1477"/>
    <mergeCell ref="D1478:D1479"/>
    <mergeCell ref="D1480:D1486"/>
    <mergeCell ref="D1492:F1493"/>
    <mergeCell ref="D1495:D1504"/>
    <mergeCell ref="D1232:D1239"/>
    <mergeCell ref="D1240:D1247"/>
    <mergeCell ref="E1253:F1254"/>
    <mergeCell ref="D1272:F1273"/>
    <mergeCell ref="D1275:D1279"/>
    <mergeCell ref="D1280:D1283"/>
    <mergeCell ref="D1284:D1285"/>
    <mergeCell ref="D1286:D1292"/>
    <mergeCell ref="D1298:F1299"/>
    <mergeCell ref="D1301:D1310"/>
    <mergeCell ref="D1311:D1319"/>
    <mergeCell ref="D1326:F1327"/>
    <mergeCell ref="D1329:D1336"/>
    <mergeCell ref="D1337:D1344"/>
    <mergeCell ref="E1350:F1351"/>
    <mergeCell ref="D1369:F1370"/>
    <mergeCell ref="D1372:D1376"/>
    <mergeCell ref="D1092:D1098"/>
    <mergeCell ref="D1104:F1105"/>
    <mergeCell ref="D1107:D1116"/>
    <mergeCell ref="D1117:D1125"/>
    <mergeCell ref="D1132:F1133"/>
    <mergeCell ref="D1135:D1142"/>
    <mergeCell ref="D1143:D1150"/>
    <mergeCell ref="E1156:F1157"/>
    <mergeCell ref="D1175:F1176"/>
    <mergeCell ref="D1178:D1182"/>
    <mergeCell ref="D1183:D1186"/>
    <mergeCell ref="D1187:D1188"/>
    <mergeCell ref="D1189:D1195"/>
    <mergeCell ref="D1201:F1202"/>
    <mergeCell ref="D1204:D1213"/>
    <mergeCell ref="D1214:D1222"/>
    <mergeCell ref="D1229:F1230"/>
    <mergeCell ref="E962:F963"/>
    <mergeCell ref="D981:F982"/>
    <mergeCell ref="D984:D988"/>
    <mergeCell ref="D989:D992"/>
    <mergeCell ref="D993:D994"/>
    <mergeCell ref="D995:D1001"/>
    <mergeCell ref="D1007:F1008"/>
    <mergeCell ref="D1010:D1019"/>
    <mergeCell ref="D1020:D1028"/>
    <mergeCell ref="D1035:F1036"/>
    <mergeCell ref="D1038:D1045"/>
    <mergeCell ref="D1046:D1053"/>
    <mergeCell ref="E1059:F1060"/>
    <mergeCell ref="D1078:F1079"/>
    <mergeCell ref="D1081:D1085"/>
    <mergeCell ref="D1086:D1089"/>
    <mergeCell ref="D1090:D1091"/>
    <mergeCell ref="D816:D825"/>
    <mergeCell ref="D826:D834"/>
    <mergeCell ref="D841:F842"/>
    <mergeCell ref="D844:D851"/>
    <mergeCell ref="D852:D859"/>
    <mergeCell ref="E865:F866"/>
    <mergeCell ref="D884:F885"/>
    <mergeCell ref="D887:D891"/>
    <mergeCell ref="D892:D895"/>
    <mergeCell ref="D896:D897"/>
    <mergeCell ref="D898:D904"/>
    <mergeCell ref="D910:F911"/>
    <mergeCell ref="D913:D922"/>
    <mergeCell ref="D923:D931"/>
    <mergeCell ref="D938:F939"/>
    <mergeCell ref="D941:D948"/>
    <mergeCell ref="D949:D956"/>
    <mergeCell ref="D693:D697"/>
    <mergeCell ref="D698:D701"/>
    <mergeCell ref="D702:D703"/>
    <mergeCell ref="D704:D710"/>
    <mergeCell ref="D716:F717"/>
    <mergeCell ref="D719:D728"/>
    <mergeCell ref="D729:D737"/>
    <mergeCell ref="D744:F745"/>
    <mergeCell ref="D747:D754"/>
    <mergeCell ref="D755:D762"/>
    <mergeCell ref="E768:F769"/>
    <mergeCell ref="D787:F788"/>
    <mergeCell ref="D790:D794"/>
    <mergeCell ref="D795:D798"/>
    <mergeCell ref="D799:D800"/>
    <mergeCell ref="D801:D807"/>
    <mergeCell ref="D813:F814"/>
    <mergeCell ref="D550:F551"/>
    <mergeCell ref="D553:D560"/>
    <mergeCell ref="D561:D568"/>
    <mergeCell ref="E574:F575"/>
    <mergeCell ref="D593:F594"/>
    <mergeCell ref="D596:D600"/>
    <mergeCell ref="D601:D604"/>
    <mergeCell ref="D605:D606"/>
    <mergeCell ref="D607:D613"/>
    <mergeCell ref="D619:F620"/>
    <mergeCell ref="D622:D631"/>
    <mergeCell ref="D632:D640"/>
    <mergeCell ref="D647:F648"/>
    <mergeCell ref="D650:D657"/>
    <mergeCell ref="D658:D665"/>
    <mergeCell ref="E671:F672"/>
    <mergeCell ref="D690:F691"/>
    <mergeCell ref="D411:D412"/>
    <mergeCell ref="D413:D419"/>
    <mergeCell ref="D425:F426"/>
    <mergeCell ref="D428:D437"/>
    <mergeCell ref="D438:D446"/>
    <mergeCell ref="D453:F454"/>
    <mergeCell ref="D456:D463"/>
    <mergeCell ref="D464:D471"/>
    <mergeCell ref="E477:F478"/>
    <mergeCell ref="D496:F497"/>
    <mergeCell ref="D499:D503"/>
    <mergeCell ref="D504:D507"/>
    <mergeCell ref="D508:D509"/>
    <mergeCell ref="D510:D516"/>
    <mergeCell ref="D522:F523"/>
    <mergeCell ref="D525:D534"/>
    <mergeCell ref="D535:D543"/>
    <mergeCell ref="D270:D277"/>
    <mergeCell ref="E283:F284"/>
    <mergeCell ref="D302:F303"/>
    <mergeCell ref="D305:D309"/>
    <mergeCell ref="D310:D313"/>
    <mergeCell ref="D314:D315"/>
    <mergeCell ref="D316:D322"/>
    <mergeCell ref="D328:F329"/>
    <mergeCell ref="D331:D340"/>
    <mergeCell ref="D341:D349"/>
    <mergeCell ref="D356:F357"/>
    <mergeCell ref="D359:D366"/>
    <mergeCell ref="D367:D374"/>
    <mergeCell ref="E380:F381"/>
    <mergeCell ref="D399:F400"/>
    <mergeCell ref="D402:D406"/>
    <mergeCell ref="D407:D410"/>
    <mergeCell ref="D134:F135"/>
    <mergeCell ref="D137:D146"/>
    <mergeCell ref="D147:D155"/>
    <mergeCell ref="D162:F163"/>
    <mergeCell ref="D165:D172"/>
    <mergeCell ref="D173:D180"/>
    <mergeCell ref="E186:F187"/>
    <mergeCell ref="D205:F206"/>
    <mergeCell ref="D208:D212"/>
    <mergeCell ref="D213:D216"/>
    <mergeCell ref="D217:D218"/>
    <mergeCell ref="D219:D225"/>
    <mergeCell ref="D231:F232"/>
    <mergeCell ref="D234:D243"/>
    <mergeCell ref="D244:D252"/>
    <mergeCell ref="D259:F260"/>
    <mergeCell ref="D262:D269"/>
    <mergeCell ref="D11:F12"/>
    <mergeCell ref="D14:D18"/>
    <mergeCell ref="D19:D22"/>
    <mergeCell ref="D23:D24"/>
    <mergeCell ref="D25:D31"/>
    <mergeCell ref="D37:F38"/>
    <mergeCell ref="D40:D49"/>
    <mergeCell ref="D50:D58"/>
    <mergeCell ref="D65:F66"/>
    <mergeCell ref="D68:D75"/>
    <mergeCell ref="D76:D83"/>
    <mergeCell ref="E89:F90"/>
    <mergeCell ref="D108:F109"/>
    <mergeCell ref="D111:D115"/>
    <mergeCell ref="D116:D119"/>
    <mergeCell ref="D120:D121"/>
    <mergeCell ref="D122:D128"/>
  </mergeCells>
  <phoneticPr fontId="7"/>
  <pageMargins left="0.7" right="0.7" top="0.75" bottom="0.75" header="0.3" footer="0.3"/>
  <pageSetup paperSize="9" scale="63" pageOrder="overThenDown" orientation="landscape"/>
  <headerFooter>
    <oddFooter>&amp;CN(1)</oddFooter>
  </headerFooter>
  <rowBreaks count="412" manualBreakCount="412">
    <brk id="31" max="16383" man="1"/>
    <brk id="59" max="16383" man="1"/>
    <brk id="83" max="16383" man="1"/>
    <brk id="102" max="16383" man="1"/>
    <brk id="128" max="16383" man="1"/>
    <brk id="156" max="16383" man="1"/>
    <brk id="180" max="16383" man="1"/>
    <brk id="199" max="16383" man="1"/>
    <brk id="225" max="16383" man="1"/>
    <brk id="253" max="16383" man="1"/>
    <brk id="277" max="16383" man="1"/>
    <brk id="296" max="16383" man="1"/>
    <brk id="322" max="16383" man="1"/>
    <brk id="350" max="16383" man="1"/>
    <brk id="374" max="16383" man="1"/>
    <brk id="393" max="16383" man="1"/>
    <brk id="419" max="16383" man="1"/>
    <brk id="447" max="16383" man="1"/>
    <brk id="471" max="16383" man="1"/>
    <brk id="490" max="16383" man="1"/>
    <brk id="516" max="16383" man="1"/>
    <brk id="544" max="16383" man="1"/>
    <brk id="568" max="16383" man="1"/>
    <brk id="587" max="16383" man="1"/>
    <brk id="613" max="16383" man="1"/>
    <brk id="641" max="16383" man="1"/>
    <brk id="665" max="16383" man="1"/>
    <brk id="684" max="16383" man="1"/>
    <brk id="710" max="16383" man="1"/>
    <brk id="738" max="16383" man="1"/>
    <brk id="762" max="16383" man="1"/>
    <brk id="781" max="16383" man="1"/>
    <brk id="807" max="16383" man="1"/>
    <brk id="835" max="16383" man="1"/>
    <brk id="859" max="16383" man="1"/>
    <brk id="878" max="16383" man="1"/>
    <brk id="904" max="16383" man="1"/>
    <brk id="932" max="16383" man="1"/>
    <brk id="956" max="16383" man="1"/>
    <brk id="975" max="16383" man="1"/>
    <brk id="1001" max="16383" man="1"/>
    <brk id="1029" max="16383" man="1"/>
    <brk id="1053" max="16383" man="1"/>
    <brk id="1072" max="16383" man="1"/>
    <brk id="1098" max="16383" man="1"/>
    <brk id="1126" max="16383" man="1"/>
    <brk id="1150" max="16383" man="1"/>
    <brk id="1169" max="16383" man="1"/>
    <brk id="1195" max="16383" man="1"/>
    <brk id="1223" max="16383" man="1"/>
    <brk id="1247" max="16383" man="1"/>
    <brk id="1266" max="16383" man="1"/>
    <brk id="1292" max="16383" man="1"/>
    <brk id="1320" max="16383" man="1"/>
    <brk id="1344" max="16383" man="1"/>
    <brk id="1363" max="16383" man="1"/>
    <brk id="1389" max="16383" man="1"/>
    <brk id="1417" max="16383" man="1"/>
    <brk id="1441" max="16383" man="1"/>
    <brk id="1460" max="16383" man="1"/>
    <brk id="1486" max="16383" man="1"/>
    <brk id="1514" max="16383" man="1"/>
    <brk id="1538" max="16383" man="1"/>
    <brk id="1557" max="16383" man="1"/>
    <brk id="1583" max="16383" man="1"/>
    <brk id="1611" max="16383" man="1"/>
    <brk id="1635" max="16383" man="1"/>
    <brk id="1654" max="16383" man="1"/>
    <brk id="1680" max="16383" man="1"/>
    <brk id="1708" max="16383" man="1"/>
    <brk id="1732" max="16383" man="1"/>
    <brk id="1751" max="16383" man="1"/>
    <brk id="1777" max="16383" man="1"/>
    <brk id="1805" max="16383" man="1"/>
    <brk id="1829" max="16383" man="1"/>
    <brk id="1848" max="16383" man="1"/>
    <brk id="1874" max="16383" man="1"/>
    <brk id="1902" max="16383" man="1"/>
    <brk id="1926" max="16383" man="1"/>
    <brk id="1945" max="16383" man="1"/>
    <brk id="1971" max="16383" man="1"/>
    <brk id="1999" max="16383" man="1"/>
    <brk id="2023" max="16383" man="1"/>
    <brk id="2042" max="16383" man="1"/>
    <brk id="2068" max="16383" man="1"/>
    <brk id="2096" max="16383" man="1"/>
    <brk id="2120" max="16383" man="1"/>
    <brk id="2139" max="16383" man="1"/>
    <brk id="2165" max="16383" man="1"/>
    <brk id="2193" max="16383" man="1"/>
    <brk id="2217" max="16383" man="1"/>
    <brk id="2236" max="16383" man="1"/>
    <brk id="2262" max="16383" man="1"/>
    <brk id="2290" max="16383" man="1"/>
    <brk id="2314" max="16383" man="1"/>
    <brk id="2333" max="16383" man="1"/>
    <brk id="2359" max="16383" man="1"/>
    <brk id="2387" max="16383" man="1"/>
    <brk id="2411" max="16383" man="1"/>
    <brk id="2430" max="16383" man="1"/>
    <brk id="2456" max="16383" man="1"/>
    <brk id="2484" max="16383" man="1"/>
    <brk id="2508" max="16383" man="1"/>
    <brk id="2527" max="16383" man="1"/>
    <brk id="2553" max="16383" man="1"/>
    <brk id="2581" max="16383" man="1"/>
    <brk id="2605" max="16383" man="1"/>
    <brk id="2624" max="16383" man="1"/>
    <brk id="2650" max="16383" man="1"/>
    <brk id="2678" max="16383" man="1"/>
    <brk id="2702" max="16383" man="1"/>
    <brk id="2721" max="16383" man="1"/>
    <brk id="2747" max="16383" man="1"/>
    <brk id="2775" max="16383" man="1"/>
    <brk id="2799" max="16383" man="1"/>
    <brk id="2818" max="16383" man="1"/>
    <brk id="2844" max="16383" man="1"/>
    <brk id="2872" max="16383" man="1"/>
    <brk id="2896" max="16383" man="1"/>
    <brk id="2915" max="16383" man="1"/>
    <brk id="2941" max="16383" man="1"/>
    <brk id="2969" max="16383" man="1"/>
    <brk id="2993" max="16383" man="1"/>
    <brk id="3012" max="16383" man="1"/>
    <brk id="3038" max="16383" man="1"/>
    <brk id="3066" max="16383" man="1"/>
    <brk id="3090" max="16383" man="1"/>
    <brk id="3109" max="16383" man="1"/>
    <brk id="3135" max="16383" man="1"/>
    <brk id="3163" max="16383" man="1"/>
    <brk id="3187" max="16383" man="1"/>
    <brk id="3206" max="16383" man="1"/>
    <brk id="3232" max="16383" man="1"/>
    <brk id="3260" max="16383" man="1"/>
    <brk id="3284" max="16383" man="1"/>
    <brk id="3303" max="16383" man="1"/>
    <brk id="3329" max="16383" man="1"/>
    <brk id="3357" max="16383" man="1"/>
    <brk id="3381" max="16383" man="1"/>
    <brk id="3400" max="16383" man="1"/>
    <brk id="3426" max="16383" man="1"/>
    <brk id="3454" max="16383" man="1"/>
    <brk id="3478" max="16383" man="1"/>
    <brk id="3497" max="16383" man="1"/>
    <brk id="3523" max="16383" man="1"/>
    <brk id="3551" max="16383" man="1"/>
    <brk id="3575" max="16383" man="1"/>
    <brk id="3594" max="16383" man="1"/>
    <brk id="3620" max="16383" man="1"/>
    <brk id="3648" max="16383" man="1"/>
    <brk id="3672" max="16383" man="1"/>
    <brk id="3691" max="16383" man="1"/>
    <brk id="3717" max="16383" man="1"/>
    <brk id="3745" max="16383" man="1"/>
    <brk id="3769" max="16383" man="1"/>
    <brk id="3788" max="16383" man="1"/>
    <brk id="3814" max="16383" man="1"/>
    <brk id="3842" max="16383" man="1"/>
    <brk id="3866" max="16383" man="1"/>
    <brk id="3885" max="16383" man="1"/>
    <brk id="3911" max="16383" man="1"/>
    <brk id="3939" max="16383" man="1"/>
    <brk id="3963" max="16383" man="1"/>
    <brk id="3982" max="16383" man="1"/>
    <brk id="4008" max="16383" man="1"/>
    <brk id="4036" max="16383" man="1"/>
    <brk id="4060" max="16383" man="1"/>
    <brk id="4079" max="16383" man="1"/>
    <brk id="4105" max="16383" man="1"/>
    <brk id="4133" max="16383" man="1"/>
    <brk id="4157" max="16383" man="1"/>
    <brk id="4176" max="16383" man="1"/>
    <brk id="4202" max="16383" man="1"/>
    <brk id="4230" max="16383" man="1"/>
    <brk id="4254" max="16383" man="1"/>
    <brk id="4273" max="16383" man="1"/>
    <brk id="4299" max="16383" man="1"/>
    <brk id="4327" max="16383" man="1"/>
    <brk id="4351" max="16383" man="1"/>
    <brk id="4370" max="16383" man="1"/>
    <brk id="4396" max="16383" man="1"/>
    <brk id="4424" max="16383" man="1"/>
    <brk id="4448" max="16383" man="1"/>
    <brk id="4467" max="16383" man="1"/>
    <brk id="4493" max="16383" man="1"/>
    <brk id="4521" max="16383" man="1"/>
    <brk id="4545" max="16383" man="1"/>
    <brk id="4564" max="16383" man="1"/>
    <brk id="4590" max="16383" man="1"/>
    <brk id="4618" max="16383" man="1"/>
    <brk id="4642" max="16383" man="1"/>
    <brk id="4661" max="16383" man="1"/>
    <brk id="4687" max="16383" man="1"/>
    <brk id="4715" max="16383" man="1"/>
    <brk id="4739" max="16383" man="1"/>
    <brk id="4758" max="16383" man="1"/>
    <brk id="4784" max="16383" man="1"/>
    <brk id="4812" max="16383" man="1"/>
    <brk id="4836" max="16383" man="1"/>
    <brk id="4855" max="16383" man="1"/>
    <brk id="4881" max="16383" man="1"/>
    <brk id="4909" max="16383" man="1"/>
    <brk id="4933" max="16383" man="1"/>
    <brk id="4952" max="16383" man="1"/>
    <brk id="4978" max="16383" man="1"/>
    <brk id="5006" max="16383" man="1"/>
    <brk id="5030" max="16383" man="1"/>
    <brk id="5049" max="16383" man="1"/>
    <brk id="5075" max="16383" man="1"/>
    <brk id="5103" max="16383" man="1"/>
    <brk id="5127" max="16383" man="1"/>
    <brk id="5146" max="16383" man="1"/>
    <brk id="5172" max="16383" man="1"/>
    <brk id="5200" max="16383" man="1"/>
    <brk id="5224" max="16383" man="1"/>
    <brk id="5243" max="16383" man="1"/>
    <brk id="5269" max="16383" man="1"/>
    <brk id="5297" max="16383" man="1"/>
    <brk id="5321" max="16383" man="1"/>
    <brk id="5340" max="16383" man="1"/>
    <brk id="5366" max="16383" man="1"/>
    <brk id="5394" max="16383" man="1"/>
    <brk id="5418" max="16383" man="1"/>
    <brk id="5437" max="16383" man="1"/>
    <brk id="5463" max="16383" man="1"/>
    <brk id="5491" max="16383" man="1"/>
    <brk id="5515" max="16383" man="1"/>
    <brk id="5534" max="16383" man="1"/>
    <brk id="5560" max="16383" man="1"/>
    <brk id="5588" max="16383" man="1"/>
    <brk id="5612" max="16383" man="1"/>
    <brk id="5631" max="16383" man="1"/>
    <brk id="5657" max="16383" man="1"/>
    <brk id="5685" max="16383" man="1"/>
    <brk id="5709" max="16383" man="1"/>
    <brk id="5728" max="16383" man="1"/>
    <brk id="5754" max="16383" man="1"/>
    <brk id="5782" max="16383" man="1"/>
    <brk id="5806" max="16383" man="1"/>
    <brk id="5825" max="16383" man="1"/>
    <brk id="5851" max="16383" man="1"/>
    <brk id="5879" max="16383" man="1"/>
    <brk id="5903" max="16383" man="1"/>
    <brk id="5922" max="16383" man="1"/>
    <brk id="5948" max="16383" man="1"/>
    <brk id="5976" max="16383" man="1"/>
    <brk id="6000" max="16383" man="1"/>
    <brk id="6019" max="16383" man="1"/>
    <brk id="6045" max="16383" man="1"/>
    <brk id="6073" max="16383" man="1"/>
    <brk id="6097" max="16383" man="1"/>
    <brk id="6116" max="16383" man="1"/>
    <brk id="6142" max="16383" man="1"/>
    <brk id="6170" max="16383" man="1"/>
    <brk id="6194" max="16383" man="1"/>
    <brk id="6213" max="16383" man="1"/>
    <brk id="6239" max="16383" man="1"/>
    <brk id="6267" max="16383" man="1"/>
    <brk id="6291" max="16383" man="1"/>
    <brk id="6310" max="16383" man="1"/>
    <brk id="6336" max="16383" man="1"/>
    <brk id="6364" max="16383" man="1"/>
    <brk id="6388" max="16383" man="1"/>
    <brk id="6407" max="16383" man="1"/>
    <brk id="6433" max="16383" man="1"/>
    <brk id="6461" max="16383" man="1"/>
    <brk id="6485" max="16383" man="1"/>
    <brk id="6504" max="16383" man="1"/>
    <brk id="6530" max="16383" man="1"/>
    <brk id="6558" max="16383" man="1"/>
    <brk id="6582" max="16383" man="1"/>
    <brk id="6601" max="16383" man="1"/>
    <brk id="6627" max="16383" man="1"/>
    <brk id="6655" max="16383" man="1"/>
    <brk id="6679" max="16383" man="1"/>
    <brk id="6698" max="16383" man="1"/>
    <brk id="6724" max="16383" man="1"/>
    <brk id="6752" max="16383" man="1"/>
    <brk id="6776" max="16383" man="1"/>
    <brk id="6795" max="16383" man="1"/>
    <brk id="6821" max="16383" man="1"/>
    <brk id="6849" max="16383" man="1"/>
    <brk id="6873" max="16383" man="1"/>
    <brk id="6892" max="16383" man="1"/>
    <brk id="6918" max="16383" man="1"/>
    <brk id="6946" max="16383" man="1"/>
    <brk id="6970" max="16383" man="1"/>
    <brk id="6989" max="16383" man="1"/>
    <brk id="7015" max="16383" man="1"/>
    <brk id="7043" max="16383" man="1"/>
    <brk id="7067" max="16383" man="1"/>
    <brk id="7086" max="16383" man="1"/>
    <brk id="7112" max="16383" man="1"/>
    <brk id="7140" max="16383" man="1"/>
    <brk id="7164" max="16383" man="1"/>
    <brk id="7183" max="16383" man="1"/>
    <brk id="7209" max="16383" man="1"/>
    <brk id="7237" max="16383" man="1"/>
    <brk id="7261" max="16383" man="1"/>
    <brk id="7280" max="16383" man="1"/>
    <brk id="7306" max="16383" man="1"/>
    <brk id="7334" max="16383" man="1"/>
    <brk id="7358" max="16383" man="1"/>
    <brk id="7377" max="16383" man="1"/>
    <brk id="7403" max="16383" man="1"/>
    <brk id="7431" max="16383" man="1"/>
    <brk id="7455" max="16383" man="1"/>
    <brk id="7474" max="16383" man="1"/>
    <brk id="7500" max="16383" man="1"/>
    <brk id="7528" max="16383" man="1"/>
    <brk id="7552" max="16383" man="1"/>
    <brk id="7571" max="16383" man="1"/>
    <brk id="7597" max="16383" man="1"/>
    <brk id="7625" max="16383" man="1"/>
    <brk id="7649" max="16383" man="1"/>
    <brk id="7668" max="16383" man="1"/>
    <brk id="7694" max="16383" man="1"/>
    <brk id="7722" max="16383" man="1"/>
    <brk id="7746" max="16383" man="1"/>
    <brk id="7765" max="16383" man="1"/>
    <brk id="7791" max="16383" man="1"/>
    <brk id="7819" max="16383" man="1"/>
    <brk id="7843" max="16383" man="1"/>
    <brk id="7862" max="16383" man="1"/>
    <brk id="7888" max="16383" man="1"/>
    <brk id="7916" max="16383" man="1"/>
    <brk id="7940" max="16383" man="1"/>
    <brk id="7959" max="16383" man="1"/>
    <brk id="7985" max="16383" man="1"/>
    <brk id="8013" max="16383" man="1"/>
    <brk id="8037" max="16383" man="1"/>
    <brk id="8056" max="16383" man="1"/>
    <brk id="8082" max="16383" man="1"/>
    <brk id="8110" max="16383" man="1"/>
    <brk id="8134" max="16383" man="1"/>
    <brk id="8153" max="16383" man="1"/>
    <brk id="8179" max="16383" man="1"/>
    <brk id="8207" max="16383" man="1"/>
    <brk id="8231" max="16383" man="1"/>
    <brk id="8250" max="16383" man="1"/>
    <brk id="8276" max="16383" man="1"/>
    <brk id="8304" max="16383" man="1"/>
    <brk id="8328" max="16383" man="1"/>
    <brk id="8347" max="16383" man="1"/>
    <brk id="8373" max="16383" man="1"/>
    <brk id="8401" max="16383" man="1"/>
    <brk id="8425" max="16383" man="1"/>
    <brk id="8444" max="16383" man="1"/>
    <brk id="8470" max="16383" man="1"/>
    <brk id="8498" max="16383" man="1"/>
    <brk id="8522" max="16383" man="1"/>
    <brk id="8541" max="16383" man="1"/>
    <brk id="8567" max="16383" man="1"/>
    <brk id="8595" max="16383" man="1"/>
    <brk id="8619" max="16383" man="1"/>
    <brk id="8638" max="16383" man="1"/>
    <brk id="8664" max="16383" man="1"/>
    <brk id="8692" max="16383" man="1"/>
    <brk id="8716" max="16383" man="1"/>
    <brk id="8735" max="16383" man="1"/>
    <brk id="8761" max="16383" man="1"/>
    <brk id="8789" max="16383" man="1"/>
    <brk id="8813" max="16383" man="1"/>
    <brk id="8832" max="16383" man="1"/>
    <brk id="8858" max="16383" man="1"/>
    <brk id="8886" max="16383" man="1"/>
    <brk id="8910" max="16383" man="1"/>
    <brk id="8929" max="16383" man="1"/>
    <brk id="8955" max="16383" man="1"/>
    <brk id="8983" max="16383" man="1"/>
    <brk id="9007" max="16383" man="1"/>
    <brk id="9026" max="16383" man="1"/>
    <brk id="9052" max="16383" man="1"/>
    <brk id="9080" max="16383" man="1"/>
    <brk id="9104" max="16383" man="1"/>
    <brk id="9123" max="16383" man="1"/>
    <brk id="9149" max="16383" man="1"/>
    <brk id="9177" max="16383" man="1"/>
    <brk id="9201" max="16383" man="1"/>
    <brk id="9220" max="16383" man="1"/>
    <brk id="9246" max="16383" man="1"/>
    <brk id="9274" max="16383" man="1"/>
    <brk id="9298" max="16383" man="1"/>
    <brk id="9317" max="16383" man="1"/>
    <brk id="9343" max="16383" man="1"/>
    <brk id="9371" max="16383" man="1"/>
    <brk id="9395" max="16383" man="1"/>
    <brk id="9414" max="16383" man="1"/>
    <brk id="9440" max="16383" man="1"/>
    <brk id="9468" max="16383" man="1"/>
    <brk id="9492" max="16383" man="1"/>
    <brk id="9511" max="16383" man="1"/>
    <brk id="9537" max="16383" man="1"/>
    <brk id="9565" max="16383" man="1"/>
    <brk id="9589" max="16383" man="1"/>
    <brk id="9608" max="16383" man="1"/>
    <brk id="9634" max="16383" man="1"/>
    <brk id="9662" max="16383" man="1"/>
    <brk id="9686" max="16383" man="1"/>
    <brk id="9705" max="16383" man="1"/>
    <brk id="9731" max="16383" man="1"/>
    <brk id="9759" max="16383" man="1"/>
    <brk id="9783" max="16383" man="1"/>
    <brk id="9802" max="16383" man="1"/>
    <brk id="9828" max="16383" man="1"/>
    <brk id="9856" max="16383" man="1"/>
    <brk id="9880" max="16383" man="1"/>
    <brk id="9899" max="16383" man="1"/>
    <brk id="9925" max="16383" man="1"/>
    <brk id="9953" max="16383" man="1"/>
    <brk id="9977" max="16383" man="1"/>
    <brk id="999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R9996"/>
  <sheetViews>
    <sheetView workbookViewId="0"/>
  </sheetViews>
  <sheetFormatPr defaultColWidth="8.875" defaultRowHeight="12" x14ac:dyDescent="0.2"/>
  <cols>
    <col min="1" max="1" width="3.625" style="186" customWidth="1"/>
    <col min="2" max="2" width="4.625" style="186" customWidth="1"/>
    <col min="3" max="4" width="7.625" style="186" customWidth="1"/>
    <col min="5" max="5" width="16.625" style="186" customWidth="1"/>
    <col min="6" max="6" width="5.625" style="186" customWidth="1"/>
    <col min="7" max="18" width="8.625" style="186" customWidth="1"/>
    <col min="19" max="16384" width="8.875" style="186"/>
  </cols>
  <sheetData>
    <row r="7" spans="2:10" x14ac:dyDescent="0.2">
      <c r="B7" s="40" t="str">
        <f xml:space="preserve"> HYPERLINK("#'目次'!B7", "[1]")</f>
        <v>[1]</v>
      </c>
      <c r="C7" s="23" t="s">
        <v>13</v>
      </c>
    </row>
    <row r="10" spans="2:10" x14ac:dyDescent="0.2">
      <c r="C10" s="23" t="s">
        <v>14</v>
      </c>
    </row>
    <row r="11" spans="2:10" x14ac:dyDescent="0.2">
      <c r="D11" s="195"/>
      <c r="E11" s="196"/>
      <c r="F11" s="196"/>
      <c r="G11" s="37" t="s">
        <v>15</v>
      </c>
      <c r="H11" s="33" t="s">
        <v>16</v>
      </c>
      <c r="I11" s="13" t="s">
        <v>17</v>
      </c>
      <c r="J11" s="38" t="s">
        <v>18</v>
      </c>
    </row>
    <row r="12" spans="2:10" x14ac:dyDescent="0.2">
      <c r="D12" s="197"/>
      <c r="E12" s="198"/>
      <c r="F12" s="198"/>
      <c r="G12" s="35"/>
      <c r="H12" s="39"/>
      <c r="I12" s="14"/>
      <c r="J12" s="34"/>
    </row>
    <row r="13" spans="2:10" x14ac:dyDescent="0.2">
      <c r="D13" s="56"/>
      <c r="E13" s="58" t="s">
        <v>15</v>
      </c>
      <c r="F13" s="46"/>
      <c r="G13" s="36">
        <v>1200</v>
      </c>
      <c r="H13" s="24">
        <v>63.5</v>
      </c>
      <c r="I13" s="24">
        <v>36</v>
      </c>
      <c r="J13" s="68">
        <v>0.5</v>
      </c>
    </row>
    <row r="14" spans="2:10" x14ac:dyDescent="0.2">
      <c r="D14" s="199" t="s">
        <v>19</v>
      </c>
      <c r="E14" s="22" t="s">
        <v>20</v>
      </c>
      <c r="F14" s="21"/>
      <c r="G14" s="19">
        <v>132</v>
      </c>
      <c r="H14" s="54">
        <v>62.121212121211997</v>
      </c>
      <c r="I14" s="20">
        <v>37.878787878788003</v>
      </c>
      <c r="J14" s="117">
        <v>0</v>
      </c>
    </row>
    <row r="15" spans="2:10" x14ac:dyDescent="0.2">
      <c r="D15" s="200"/>
      <c r="E15" s="4" t="s">
        <v>21</v>
      </c>
      <c r="F15" s="5"/>
      <c r="G15" s="6">
        <v>444</v>
      </c>
      <c r="H15" s="31">
        <v>63.063063063062998</v>
      </c>
      <c r="I15" s="12">
        <v>35.585585585586003</v>
      </c>
      <c r="J15" s="42">
        <v>1.351351351351</v>
      </c>
    </row>
    <row r="16" spans="2:10" x14ac:dyDescent="0.2">
      <c r="D16" s="200"/>
      <c r="E16" s="4" t="s">
        <v>22</v>
      </c>
      <c r="F16" s="5"/>
      <c r="G16" s="6">
        <v>192</v>
      </c>
      <c r="H16" s="31">
        <v>66.145833333333002</v>
      </c>
      <c r="I16" s="12">
        <v>33.854166666666998</v>
      </c>
      <c r="J16" s="73">
        <v>0</v>
      </c>
    </row>
    <row r="17" spans="4:10" x14ac:dyDescent="0.2">
      <c r="D17" s="200"/>
      <c r="E17" s="4" t="s">
        <v>23</v>
      </c>
      <c r="F17" s="5"/>
      <c r="G17" s="6">
        <v>192</v>
      </c>
      <c r="H17" s="31">
        <v>65.104166666666998</v>
      </c>
      <c r="I17" s="12">
        <v>34.895833333333002</v>
      </c>
      <c r="J17" s="73">
        <v>0</v>
      </c>
    </row>
    <row r="18" spans="4:10" x14ac:dyDescent="0.2">
      <c r="D18" s="200"/>
      <c r="E18" s="4" t="s">
        <v>24</v>
      </c>
      <c r="F18" s="5"/>
      <c r="G18" s="6">
        <v>240</v>
      </c>
      <c r="H18" s="31">
        <v>61.666666666666998</v>
      </c>
      <c r="I18" s="12">
        <v>38.333333333333002</v>
      </c>
      <c r="J18" s="73">
        <v>0</v>
      </c>
    </row>
    <row r="19" spans="4:10" x14ac:dyDescent="0.2">
      <c r="D19" s="199" t="s">
        <v>25</v>
      </c>
      <c r="E19" s="22" t="s">
        <v>26</v>
      </c>
      <c r="F19" s="21"/>
      <c r="G19" s="19">
        <v>348</v>
      </c>
      <c r="H19" s="54">
        <v>68.103448275861993</v>
      </c>
      <c r="I19" s="20">
        <v>31.609195402299001</v>
      </c>
      <c r="J19" s="52">
        <v>0.28735632183900001</v>
      </c>
    </row>
    <row r="20" spans="4:10" x14ac:dyDescent="0.2">
      <c r="D20" s="200"/>
      <c r="E20" s="4" t="s">
        <v>27</v>
      </c>
      <c r="F20" s="5"/>
      <c r="G20" s="6">
        <v>378</v>
      </c>
      <c r="H20" s="31">
        <v>62.433862433861997</v>
      </c>
      <c r="I20" s="12">
        <v>37.037037037037003</v>
      </c>
      <c r="J20" s="42">
        <v>0.52910052910100003</v>
      </c>
    </row>
    <row r="21" spans="4:10" x14ac:dyDescent="0.2">
      <c r="D21" s="200"/>
      <c r="E21" s="4" t="s">
        <v>28</v>
      </c>
      <c r="F21" s="5"/>
      <c r="G21" s="6">
        <v>372</v>
      </c>
      <c r="H21" s="31">
        <v>62.634408602150998</v>
      </c>
      <c r="I21" s="12">
        <v>36.827956989246999</v>
      </c>
      <c r="J21" s="42">
        <v>0.53763440860199996</v>
      </c>
    </row>
    <row r="22" spans="4:10" x14ac:dyDescent="0.2">
      <c r="D22" s="200"/>
      <c r="E22" s="4" t="s">
        <v>29</v>
      </c>
      <c r="F22" s="5"/>
      <c r="G22" s="6">
        <v>102</v>
      </c>
      <c r="H22" s="84">
        <v>54.901960784313999</v>
      </c>
      <c r="I22" s="29">
        <v>44.117647058823998</v>
      </c>
      <c r="J22" s="42">
        <v>0.98039215686299996</v>
      </c>
    </row>
    <row r="23" spans="4:10" x14ac:dyDescent="0.2">
      <c r="D23" s="199" t="s">
        <v>30</v>
      </c>
      <c r="E23" s="22" t="s">
        <v>31</v>
      </c>
      <c r="F23" s="21"/>
      <c r="G23" s="19">
        <v>592</v>
      </c>
      <c r="H23" s="54">
        <v>63.175675675675997</v>
      </c>
      <c r="I23" s="20">
        <v>36.317567567567998</v>
      </c>
      <c r="J23" s="52">
        <v>0.50675675675700005</v>
      </c>
    </row>
    <row r="24" spans="4:10" x14ac:dyDescent="0.2">
      <c r="D24" s="200"/>
      <c r="E24" s="4" t="s">
        <v>32</v>
      </c>
      <c r="F24" s="5"/>
      <c r="G24" s="6">
        <v>608</v>
      </c>
      <c r="H24" s="31">
        <v>63.815789473683999</v>
      </c>
      <c r="I24" s="12">
        <v>35.690789473683999</v>
      </c>
      <c r="J24" s="42">
        <v>0.49342105263199998</v>
      </c>
    </row>
    <row r="25" spans="4:10" x14ac:dyDescent="0.2">
      <c r="D25" s="199" t="s">
        <v>33</v>
      </c>
      <c r="E25" s="22" t="s">
        <v>34</v>
      </c>
      <c r="F25" s="21"/>
      <c r="G25" s="19">
        <v>74</v>
      </c>
      <c r="H25" s="156">
        <v>56.756756756756999</v>
      </c>
      <c r="I25" s="96">
        <v>41.891891891892001</v>
      </c>
      <c r="J25" s="52">
        <v>1.351351351351</v>
      </c>
    </row>
    <row r="26" spans="4:10" x14ac:dyDescent="0.2">
      <c r="D26" s="200"/>
      <c r="E26" s="4" t="s">
        <v>35</v>
      </c>
      <c r="F26" s="5"/>
      <c r="G26" s="6">
        <v>148</v>
      </c>
      <c r="H26" s="84">
        <v>54.729729729730003</v>
      </c>
      <c r="I26" s="29">
        <v>44.594594594595002</v>
      </c>
      <c r="J26" s="42">
        <v>0.67567567567599995</v>
      </c>
    </row>
    <row r="27" spans="4:10" x14ac:dyDescent="0.2">
      <c r="D27" s="200"/>
      <c r="E27" s="4" t="s">
        <v>36</v>
      </c>
      <c r="F27" s="5"/>
      <c r="G27" s="6">
        <v>187</v>
      </c>
      <c r="H27" s="84">
        <v>55.080213903743001</v>
      </c>
      <c r="I27" s="29">
        <v>44.919786096256999</v>
      </c>
      <c r="J27" s="73">
        <v>0</v>
      </c>
    </row>
    <row r="28" spans="4:10" x14ac:dyDescent="0.2">
      <c r="D28" s="200"/>
      <c r="E28" s="4" t="s">
        <v>37</v>
      </c>
      <c r="F28" s="5"/>
      <c r="G28" s="6">
        <v>221</v>
      </c>
      <c r="H28" s="31">
        <v>62.895927601810001</v>
      </c>
      <c r="I28" s="12">
        <v>37.104072398189999</v>
      </c>
      <c r="J28" s="73">
        <v>0</v>
      </c>
    </row>
    <row r="29" spans="4:10" x14ac:dyDescent="0.2">
      <c r="D29" s="200"/>
      <c r="E29" s="4" t="s">
        <v>38</v>
      </c>
      <c r="F29" s="5"/>
      <c r="G29" s="6">
        <v>186</v>
      </c>
      <c r="H29" s="31">
        <v>67.741935483871003</v>
      </c>
      <c r="I29" s="12">
        <v>31.720430107527001</v>
      </c>
      <c r="J29" s="42">
        <v>0.53763440860199996</v>
      </c>
    </row>
    <row r="30" spans="4:10" x14ac:dyDescent="0.2">
      <c r="D30" s="200"/>
      <c r="E30" s="4" t="s">
        <v>39</v>
      </c>
      <c r="F30" s="5"/>
      <c r="G30" s="6">
        <v>223</v>
      </c>
      <c r="H30" s="87">
        <v>76.233183856501995</v>
      </c>
      <c r="I30" s="61">
        <v>23.318385650223998</v>
      </c>
      <c r="J30" s="42">
        <v>0.44843049327399997</v>
      </c>
    </row>
    <row r="31" spans="4:10" x14ac:dyDescent="0.2">
      <c r="D31" s="201"/>
      <c r="E31" s="57" t="s">
        <v>40</v>
      </c>
      <c r="F31" s="59"/>
      <c r="G31" s="55">
        <v>161</v>
      </c>
      <c r="H31" s="114">
        <v>62.732919254658</v>
      </c>
      <c r="I31" s="65">
        <v>36.024844720497001</v>
      </c>
      <c r="J31" s="105">
        <v>1.242236024845</v>
      </c>
    </row>
    <row r="33" spans="2:10" x14ac:dyDescent="0.2">
      <c r="B33" s="40" t="str">
        <f xml:space="preserve"> HYPERLINK("#'目次'!B8", "[2]")</f>
        <v>[2]</v>
      </c>
      <c r="C33" s="23" t="s">
        <v>13</v>
      </c>
    </row>
    <row r="36" spans="2:10" x14ac:dyDescent="0.2">
      <c r="C36" s="23" t="s">
        <v>48</v>
      </c>
    </row>
    <row r="37" spans="2:10" x14ac:dyDescent="0.2">
      <c r="D37" s="195"/>
      <c r="E37" s="196"/>
      <c r="F37" s="196"/>
      <c r="G37" s="37" t="s">
        <v>15</v>
      </c>
      <c r="H37" s="33" t="s">
        <v>16</v>
      </c>
      <c r="I37" s="13" t="s">
        <v>17</v>
      </c>
      <c r="J37" s="38" t="s">
        <v>18</v>
      </c>
    </row>
    <row r="38" spans="2:10" x14ac:dyDescent="0.2">
      <c r="D38" s="197"/>
      <c r="E38" s="198"/>
      <c r="F38" s="198"/>
      <c r="G38" s="35"/>
      <c r="H38" s="39"/>
      <c r="I38" s="14"/>
      <c r="J38" s="34"/>
    </row>
    <row r="39" spans="2:10" x14ac:dyDescent="0.2">
      <c r="D39" s="56"/>
      <c r="E39" s="58" t="s">
        <v>15</v>
      </c>
      <c r="F39" s="46"/>
      <c r="G39" s="36">
        <v>1200</v>
      </c>
      <c r="H39" s="24">
        <v>63.5</v>
      </c>
      <c r="I39" s="24">
        <v>36</v>
      </c>
      <c r="J39" s="68">
        <v>0.5</v>
      </c>
    </row>
    <row r="40" spans="2:10" x14ac:dyDescent="0.2">
      <c r="D40" s="199" t="s">
        <v>49</v>
      </c>
      <c r="E40" s="22" t="s">
        <v>50</v>
      </c>
      <c r="F40" s="21"/>
      <c r="G40" s="19">
        <v>15</v>
      </c>
      <c r="H40" s="54">
        <v>60</v>
      </c>
      <c r="I40" s="20">
        <v>40</v>
      </c>
      <c r="J40" s="117">
        <v>0</v>
      </c>
    </row>
    <row r="41" spans="2:10" x14ac:dyDescent="0.2">
      <c r="D41" s="200"/>
      <c r="E41" s="4" t="s">
        <v>51</v>
      </c>
      <c r="F41" s="5"/>
      <c r="G41" s="6">
        <v>142</v>
      </c>
      <c r="H41" s="31">
        <v>65.492957746478993</v>
      </c>
      <c r="I41" s="12">
        <v>34.507042253521</v>
      </c>
      <c r="J41" s="73">
        <v>0</v>
      </c>
    </row>
    <row r="42" spans="2:10" x14ac:dyDescent="0.2">
      <c r="D42" s="200"/>
      <c r="E42" s="4" t="s">
        <v>52</v>
      </c>
      <c r="F42" s="5"/>
      <c r="G42" s="6">
        <v>26</v>
      </c>
      <c r="H42" s="84">
        <v>57.692307692307999</v>
      </c>
      <c r="I42" s="29">
        <v>42.307692307692001</v>
      </c>
      <c r="J42" s="73">
        <v>0</v>
      </c>
    </row>
    <row r="43" spans="2:10" x14ac:dyDescent="0.2">
      <c r="D43" s="200"/>
      <c r="E43" s="4" t="s">
        <v>53</v>
      </c>
      <c r="F43" s="5"/>
      <c r="G43" s="6">
        <v>41</v>
      </c>
      <c r="H43" s="31">
        <v>60.975609756098002</v>
      </c>
      <c r="I43" s="12">
        <v>39.024390243901998</v>
      </c>
      <c r="J43" s="73">
        <v>0</v>
      </c>
    </row>
    <row r="44" spans="2:10" x14ac:dyDescent="0.2">
      <c r="D44" s="200"/>
      <c r="E44" s="4" t="s">
        <v>54</v>
      </c>
      <c r="F44" s="5"/>
      <c r="G44" s="6">
        <v>226</v>
      </c>
      <c r="H44" s="31">
        <v>67.699115044248003</v>
      </c>
      <c r="I44" s="12">
        <v>31.858407079646</v>
      </c>
      <c r="J44" s="42">
        <v>0.44247787610599998</v>
      </c>
    </row>
    <row r="45" spans="2:10" x14ac:dyDescent="0.2">
      <c r="D45" s="200"/>
      <c r="E45" s="4" t="s">
        <v>55</v>
      </c>
      <c r="F45" s="5"/>
      <c r="G45" s="6">
        <v>125</v>
      </c>
      <c r="H45" s="84">
        <v>57.6</v>
      </c>
      <c r="I45" s="29">
        <v>42.4</v>
      </c>
      <c r="J45" s="73">
        <v>0</v>
      </c>
    </row>
    <row r="46" spans="2:10" x14ac:dyDescent="0.2">
      <c r="D46" s="200"/>
      <c r="E46" s="4" t="s">
        <v>56</v>
      </c>
      <c r="F46" s="5"/>
      <c r="G46" s="6">
        <v>190</v>
      </c>
      <c r="H46" s="84">
        <v>58.421052631579002</v>
      </c>
      <c r="I46" s="29">
        <v>41.578947368420998</v>
      </c>
      <c r="J46" s="73">
        <v>0</v>
      </c>
    </row>
    <row r="47" spans="2:10" x14ac:dyDescent="0.2">
      <c r="D47" s="200"/>
      <c r="E47" s="4" t="s">
        <v>57</v>
      </c>
      <c r="F47" s="5"/>
      <c r="G47" s="6">
        <v>185</v>
      </c>
      <c r="H47" s="76">
        <v>72.972972972972997</v>
      </c>
      <c r="I47" s="43">
        <v>26.486486486486001</v>
      </c>
      <c r="J47" s="42">
        <v>0.54054054054099998</v>
      </c>
    </row>
    <row r="48" spans="2:10" x14ac:dyDescent="0.2">
      <c r="D48" s="200"/>
      <c r="E48" s="4" t="s">
        <v>58</v>
      </c>
      <c r="F48" s="5"/>
      <c r="G48" s="6">
        <v>113</v>
      </c>
      <c r="H48" s="84">
        <v>54.867256637167998</v>
      </c>
      <c r="I48" s="29">
        <v>43.362831858406999</v>
      </c>
      <c r="J48" s="42">
        <v>1.769911504425</v>
      </c>
    </row>
    <row r="49" spans="2:10" x14ac:dyDescent="0.2">
      <c r="D49" s="200"/>
      <c r="E49" s="4" t="s">
        <v>59</v>
      </c>
      <c r="F49" s="5"/>
      <c r="G49" s="6">
        <v>136</v>
      </c>
      <c r="H49" s="31">
        <v>63.970588235294002</v>
      </c>
      <c r="I49" s="12">
        <v>34.558823529412003</v>
      </c>
      <c r="J49" s="42">
        <v>1.4705882352940001</v>
      </c>
    </row>
    <row r="50" spans="2:10" x14ac:dyDescent="0.2">
      <c r="D50" s="199" t="s">
        <v>60</v>
      </c>
      <c r="E50" s="22" t="s">
        <v>61</v>
      </c>
      <c r="F50" s="21"/>
      <c r="G50" s="19">
        <v>205</v>
      </c>
      <c r="H50" s="54">
        <v>61.951219512195003</v>
      </c>
      <c r="I50" s="20">
        <v>37.560975609755999</v>
      </c>
      <c r="J50" s="52">
        <v>0.48780487804900002</v>
      </c>
    </row>
    <row r="51" spans="2:10" x14ac:dyDescent="0.2">
      <c r="D51" s="200"/>
      <c r="E51" s="4" t="s">
        <v>62</v>
      </c>
      <c r="F51" s="5"/>
      <c r="G51" s="6">
        <v>160</v>
      </c>
      <c r="H51" s="31">
        <v>65.625</v>
      </c>
      <c r="I51" s="12">
        <v>33.75</v>
      </c>
      <c r="J51" s="42">
        <v>0.625</v>
      </c>
    </row>
    <row r="52" spans="2:10" x14ac:dyDescent="0.2">
      <c r="D52" s="200"/>
      <c r="E52" s="4" t="s">
        <v>63</v>
      </c>
      <c r="F52" s="5"/>
      <c r="G52" s="6">
        <v>121</v>
      </c>
      <c r="H52" s="31">
        <v>59.504132231405002</v>
      </c>
      <c r="I52" s="12">
        <v>39.669421487603003</v>
      </c>
      <c r="J52" s="42">
        <v>0.82644628099200002</v>
      </c>
    </row>
    <row r="53" spans="2:10" x14ac:dyDescent="0.2">
      <c r="D53" s="200"/>
      <c r="E53" s="4" t="s">
        <v>64</v>
      </c>
      <c r="F53" s="5"/>
      <c r="G53" s="6">
        <v>124</v>
      </c>
      <c r="H53" s="31">
        <v>58.870967741934997</v>
      </c>
      <c r="I53" s="29">
        <v>41.129032258065003</v>
      </c>
      <c r="J53" s="73">
        <v>0</v>
      </c>
    </row>
    <row r="54" spans="2:10" x14ac:dyDescent="0.2">
      <c r="D54" s="200"/>
      <c r="E54" s="4" t="s">
        <v>65</v>
      </c>
      <c r="F54" s="5"/>
      <c r="G54" s="6">
        <v>109</v>
      </c>
      <c r="H54" s="84">
        <v>56.880733944954002</v>
      </c>
      <c r="I54" s="29">
        <v>43.119266055045998</v>
      </c>
      <c r="J54" s="73">
        <v>0</v>
      </c>
    </row>
    <row r="55" spans="2:10" x14ac:dyDescent="0.2">
      <c r="D55" s="200"/>
      <c r="E55" s="4" t="s">
        <v>66</v>
      </c>
      <c r="F55" s="5"/>
      <c r="G55" s="6">
        <v>104</v>
      </c>
      <c r="H55" s="31">
        <v>61.538461538462002</v>
      </c>
      <c r="I55" s="12">
        <v>38.461538461537998</v>
      </c>
      <c r="J55" s="73">
        <v>0</v>
      </c>
    </row>
    <row r="56" spans="2:10" x14ac:dyDescent="0.2">
      <c r="D56" s="200"/>
      <c r="E56" s="4" t="s">
        <v>67</v>
      </c>
      <c r="F56" s="5"/>
      <c r="G56" s="6">
        <v>139</v>
      </c>
      <c r="H56" s="31">
        <v>68.345323741006993</v>
      </c>
      <c r="I56" s="43">
        <v>30.215827338128999</v>
      </c>
      <c r="J56" s="42">
        <v>1.438848920863</v>
      </c>
    </row>
    <row r="57" spans="2:10" x14ac:dyDescent="0.2">
      <c r="D57" s="200"/>
      <c r="E57" s="4" t="s">
        <v>68</v>
      </c>
      <c r="F57" s="5"/>
      <c r="G57" s="6">
        <v>48</v>
      </c>
      <c r="H57" s="87">
        <v>79.166666666666998</v>
      </c>
      <c r="I57" s="61">
        <v>20.833333333333002</v>
      </c>
      <c r="J57" s="73">
        <v>0</v>
      </c>
    </row>
    <row r="58" spans="2:10" x14ac:dyDescent="0.2">
      <c r="D58" s="200"/>
      <c r="E58" s="4" t="s">
        <v>69</v>
      </c>
      <c r="F58" s="5"/>
      <c r="G58" s="6">
        <v>37</v>
      </c>
      <c r="H58" s="87">
        <v>81.081081081080995</v>
      </c>
      <c r="I58" s="61">
        <v>18.918918918919001</v>
      </c>
      <c r="J58" s="73">
        <v>0</v>
      </c>
    </row>
    <row r="59" spans="2:10" x14ac:dyDescent="0.2">
      <c r="D59" s="93" t="s">
        <v>70</v>
      </c>
      <c r="E59" s="89" t="s">
        <v>18</v>
      </c>
      <c r="F59" s="92"/>
      <c r="G59" s="94">
        <v>0</v>
      </c>
      <c r="H59" s="148">
        <v>0</v>
      </c>
      <c r="I59" s="86">
        <v>0</v>
      </c>
      <c r="J59" s="144">
        <v>0</v>
      </c>
    </row>
    <row r="61" spans="2:10" x14ac:dyDescent="0.2">
      <c r="B61" s="40" t="str">
        <f xml:space="preserve"> HYPERLINK("#'目次'!B9", "[3]")</f>
        <v>[3]</v>
      </c>
      <c r="C61" s="23" t="s">
        <v>13</v>
      </c>
    </row>
    <row r="64" spans="2:10" x14ac:dyDescent="0.2">
      <c r="C64" s="23" t="s">
        <v>73</v>
      </c>
    </row>
    <row r="65" spans="4:10" x14ac:dyDescent="0.2">
      <c r="D65" s="195"/>
      <c r="E65" s="196"/>
      <c r="F65" s="196"/>
      <c r="G65" s="37" t="s">
        <v>15</v>
      </c>
      <c r="H65" s="33" t="s">
        <v>16</v>
      </c>
      <c r="I65" s="13" t="s">
        <v>17</v>
      </c>
      <c r="J65" s="38" t="s">
        <v>18</v>
      </c>
    </row>
    <row r="66" spans="4:10" x14ac:dyDescent="0.2">
      <c r="D66" s="197"/>
      <c r="E66" s="198"/>
      <c r="F66" s="198"/>
      <c r="G66" s="35"/>
      <c r="H66" s="39"/>
      <c r="I66" s="14"/>
      <c r="J66" s="34"/>
    </row>
    <row r="67" spans="4:10" x14ac:dyDescent="0.2">
      <c r="D67" s="56"/>
      <c r="E67" s="58" t="s">
        <v>15</v>
      </c>
      <c r="F67" s="46"/>
      <c r="G67" s="36">
        <v>1200</v>
      </c>
      <c r="H67" s="24">
        <v>63.5</v>
      </c>
      <c r="I67" s="24">
        <v>36</v>
      </c>
      <c r="J67" s="68">
        <v>0.5</v>
      </c>
    </row>
    <row r="68" spans="4:10" x14ac:dyDescent="0.2">
      <c r="D68" s="199" t="s">
        <v>74</v>
      </c>
      <c r="E68" s="22" t="s">
        <v>75</v>
      </c>
      <c r="F68" s="21"/>
      <c r="G68" s="19">
        <v>592</v>
      </c>
      <c r="H68" s="54">
        <v>63.175675675675997</v>
      </c>
      <c r="I68" s="20">
        <v>36.317567567567998</v>
      </c>
      <c r="J68" s="52">
        <v>0.50675675675700005</v>
      </c>
    </row>
    <row r="69" spans="4:10" x14ac:dyDescent="0.2">
      <c r="D69" s="200"/>
      <c r="E69" s="4" t="s">
        <v>34</v>
      </c>
      <c r="F69" s="5"/>
      <c r="G69" s="6">
        <v>37</v>
      </c>
      <c r="H69" s="31">
        <v>59.459459459458998</v>
      </c>
      <c r="I69" s="12">
        <v>40.540540540541002</v>
      </c>
      <c r="J69" s="73">
        <v>0</v>
      </c>
    </row>
    <row r="70" spans="4:10" x14ac:dyDescent="0.2">
      <c r="D70" s="200"/>
      <c r="E70" s="4" t="s">
        <v>35</v>
      </c>
      <c r="F70" s="5"/>
      <c r="G70" s="6">
        <v>75</v>
      </c>
      <c r="H70" s="31">
        <v>58.666666666666998</v>
      </c>
      <c r="I70" s="12">
        <v>40</v>
      </c>
      <c r="J70" s="42">
        <v>1.333333333333</v>
      </c>
    </row>
    <row r="71" spans="4:10" x14ac:dyDescent="0.2">
      <c r="D71" s="200"/>
      <c r="E71" s="4" t="s">
        <v>36</v>
      </c>
      <c r="F71" s="5"/>
      <c r="G71" s="6">
        <v>95</v>
      </c>
      <c r="H71" s="104">
        <v>51.578947368420998</v>
      </c>
      <c r="I71" s="44">
        <v>48.421052631579002</v>
      </c>
      <c r="J71" s="73">
        <v>0</v>
      </c>
    </row>
    <row r="72" spans="4:10" x14ac:dyDescent="0.2">
      <c r="D72" s="200"/>
      <c r="E72" s="4" t="s">
        <v>37</v>
      </c>
      <c r="F72" s="5"/>
      <c r="G72" s="6">
        <v>111</v>
      </c>
      <c r="H72" s="31">
        <v>63.963963963963998</v>
      </c>
      <c r="I72" s="12">
        <v>36.036036036036002</v>
      </c>
      <c r="J72" s="73">
        <v>0</v>
      </c>
    </row>
    <row r="73" spans="4:10" x14ac:dyDescent="0.2">
      <c r="D73" s="200"/>
      <c r="E73" s="4" t="s">
        <v>38</v>
      </c>
      <c r="F73" s="5"/>
      <c r="G73" s="6">
        <v>93</v>
      </c>
      <c r="H73" s="76">
        <v>70.967741935484</v>
      </c>
      <c r="I73" s="43">
        <v>27.956989247311999</v>
      </c>
      <c r="J73" s="42">
        <v>1.0752688172039999</v>
      </c>
    </row>
    <row r="74" spans="4:10" x14ac:dyDescent="0.2">
      <c r="D74" s="200"/>
      <c r="E74" s="4" t="s">
        <v>39</v>
      </c>
      <c r="F74" s="5"/>
      <c r="G74" s="6">
        <v>109</v>
      </c>
      <c r="H74" s="87">
        <v>77.064220183486</v>
      </c>
      <c r="I74" s="61">
        <v>22.935779816514</v>
      </c>
      <c r="J74" s="73">
        <v>0</v>
      </c>
    </row>
    <row r="75" spans="4:10" x14ac:dyDescent="0.2">
      <c r="D75" s="200"/>
      <c r="E75" s="4" t="s">
        <v>40</v>
      </c>
      <c r="F75" s="5"/>
      <c r="G75" s="6">
        <v>72</v>
      </c>
      <c r="H75" s="104">
        <v>52.777777777777999</v>
      </c>
      <c r="I75" s="29">
        <v>45.833333333333002</v>
      </c>
      <c r="J75" s="42">
        <v>1.3888888888890001</v>
      </c>
    </row>
    <row r="76" spans="4:10" x14ac:dyDescent="0.2">
      <c r="D76" s="199" t="s">
        <v>76</v>
      </c>
      <c r="E76" s="22" t="s">
        <v>77</v>
      </c>
      <c r="F76" s="21"/>
      <c r="G76" s="19">
        <v>608</v>
      </c>
      <c r="H76" s="54">
        <v>63.815789473683999</v>
      </c>
      <c r="I76" s="20">
        <v>35.690789473683999</v>
      </c>
      <c r="J76" s="52">
        <v>0.49342105263199998</v>
      </c>
    </row>
    <row r="77" spans="4:10" x14ac:dyDescent="0.2">
      <c r="D77" s="200"/>
      <c r="E77" s="4" t="s">
        <v>34</v>
      </c>
      <c r="F77" s="5"/>
      <c r="G77" s="6">
        <v>37</v>
      </c>
      <c r="H77" s="84">
        <v>54.054054054053999</v>
      </c>
      <c r="I77" s="29">
        <v>43.243243243243001</v>
      </c>
      <c r="J77" s="42">
        <v>2.7027027027030002</v>
      </c>
    </row>
    <row r="78" spans="4:10" x14ac:dyDescent="0.2">
      <c r="D78" s="200"/>
      <c r="E78" s="4" t="s">
        <v>35</v>
      </c>
      <c r="F78" s="5"/>
      <c r="G78" s="6">
        <v>73</v>
      </c>
      <c r="H78" s="104">
        <v>50.684931506848997</v>
      </c>
      <c r="I78" s="44">
        <v>49.315068493151003</v>
      </c>
      <c r="J78" s="73">
        <v>0</v>
      </c>
    </row>
    <row r="79" spans="4:10" x14ac:dyDescent="0.2">
      <c r="D79" s="200"/>
      <c r="E79" s="4" t="s">
        <v>36</v>
      </c>
      <c r="F79" s="5"/>
      <c r="G79" s="6">
        <v>92</v>
      </c>
      <c r="H79" s="31">
        <v>58.695652173912997</v>
      </c>
      <c r="I79" s="29">
        <v>41.304347826087003</v>
      </c>
      <c r="J79" s="73">
        <v>0</v>
      </c>
    </row>
    <row r="80" spans="4:10" x14ac:dyDescent="0.2">
      <c r="D80" s="200"/>
      <c r="E80" s="4" t="s">
        <v>37</v>
      </c>
      <c r="F80" s="5"/>
      <c r="G80" s="6">
        <v>110</v>
      </c>
      <c r="H80" s="31">
        <v>61.818181818181998</v>
      </c>
      <c r="I80" s="12">
        <v>38.181818181818002</v>
      </c>
      <c r="J80" s="73">
        <v>0</v>
      </c>
    </row>
    <row r="81" spans="2:10" x14ac:dyDescent="0.2">
      <c r="D81" s="200"/>
      <c r="E81" s="4" t="s">
        <v>38</v>
      </c>
      <c r="F81" s="5"/>
      <c r="G81" s="6">
        <v>93</v>
      </c>
      <c r="H81" s="31">
        <v>64.516129032257993</v>
      </c>
      <c r="I81" s="12">
        <v>35.483870967742</v>
      </c>
      <c r="J81" s="73">
        <v>0</v>
      </c>
    </row>
    <row r="82" spans="2:10" x14ac:dyDescent="0.2">
      <c r="D82" s="200"/>
      <c r="E82" s="4" t="s">
        <v>39</v>
      </c>
      <c r="F82" s="5"/>
      <c r="G82" s="6">
        <v>114</v>
      </c>
      <c r="H82" s="87">
        <v>75.438596491227997</v>
      </c>
      <c r="I82" s="61">
        <v>23.684210526316001</v>
      </c>
      <c r="J82" s="42">
        <v>0.87719298245599997</v>
      </c>
    </row>
    <row r="83" spans="2:10" x14ac:dyDescent="0.2">
      <c r="D83" s="201"/>
      <c r="E83" s="57" t="s">
        <v>40</v>
      </c>
      <c r="F83" s="59"/>
      <c r="G83" s="55">
        <v>89</v>
      </c>
      <c r="H83" s="162">
        <v>70.786516853932994</v>
      </c>
      <c r="I83" s="125">
        <v>28.089887640449</v>
      </c>
      <c r="J83" s="105">
        <v>1.123595505618</v>
      </c>
    </row>
    <row r="85" spans="2:10" x14ac:dyDescent="0.2">
      <c r="B85" s="40" t="str">
        <f xml:space="preserve"> HYPERLINK("#'目次'!B10", "[4]")</f>
        <v>[4]</v>
      </c>
      <c r="C85" s="23" t="s">
        <v>13</v>
      </c>
    </row>
    <row r="88" spans="2:10" x14ac:dyDescent="0.2">
      <c r="C88" s="23" t="s">
        <v>80</v>
      </c>
    </row>
    <row r="89" spans="2:10" x14ac:dyDescent="0.2">
      <c r="E89" s="195"/>
      <c r="F89" s="196"/>
      <c r="G89" s="37" t="s">
        <v>15</v>
      </c>
      <c r="H89" s="33" t="s">
        <v>16</v>
      </c>
      <c r="I89" s="13" t="s">
        <v>17</v>
      </c>
      <c r="J89" s="38" t="s">
        <v>18</v>
      </c>
    </row>
    <row r="90" spans="2:10" x14ac:dyDescent="0.2">
      <c r="E90" s="197"/>
      <c r="F90" s="198"/>
      <c r="G90" s="35"/>
      <c r="H90" s="39"/>
      <c r="I90" s="14"/>
      <c r="J90" s="34"/>
    </row>
    <row r="91" spans="2:10" x14ac:dyDescent="0.2">
      <c r="E91" s="91" t="s">
        <v>15</v>
      </c>
      <c r="F91" s="46"/>
      <c r="G91" s="36">
        <v>1200</v>
      </c>
      <c r="H91" s="24">
        <v>63.5</v>
      </c>
      <c r="I91" s="24">
        <v>36</v>
      </c>
      <c r="J91" s="68">
        <v>0.5</v>
      </c>
    </row>
    <row r="92" spans="2:10" x14ac:dyDescent="0.2">
      <c r="E92" s="4" t="s">
        <v>81</v>
      </c>
      <c r="F92" s="5"/>
      <c r="G92" s="19">
        <v>48</v>
      </c>
      <c r="H92" s="54">
        <v>60.416666666666998</v>
      </c>
      <c r="I92" s="20">
        <v>39.583333333333002</v>
      </c>
      <c r="J92" s="117">
        <v>0</v>
      </c>
    </row>
    <row r="93" spans="2:10" x14ac:dyDescent="0.2">
      <c r="E93" s="4" t="s">
        <v>82</v>
      </c>
      <c r="F93" s="5"/>
      <c r="G93" s="6">
        <v>84</v>
      </c>
      <c r="H93" s="31">
        <v>63.095238095238003</v>
      </c>
      <c r="I93" s="12">
        <v>36.904761904761997</v>
      </c>
      <c r="J93" s="73">
        <v>0</v>
      </c>
    </row>
    <row r="94" spans="2:10" x14ac:dyDescent="0.2">
      <c r="E94" s="4" t="s">
        <v>83</v>
      </c>
      <c r="F94" s="5"/>
      <c r="G94" s="6">
        <v>462</v>
      </c>
      <c r="H94" s="31">
        <v>62.554112554112997</v>
      </c>
      <c r="I94" s="12">
        <v>36.147186147185998</v>
      </c>
      <c r="J94" s="42">
        <v>1.298701298701</v>
      </c>
    </row>
    <row r="95" spans="2:10" x14ac:dyDescent="0.2">
      <c r="E95" s="4" t="s">
        <v>84</v>
      </c>
      <c r="F95" s="5"/>
      <c r="G95" s="6">
        <v>30</v>
      </c>
      <c r="H95" s="31">
        <v>63.333333333333002</v>
      </c>
      <c r="I95" s="12">
        <v>36.666666666666998</v>
      </c>
      <c r="J95" s="73">
        <v>0</v>
      </c>
    </row>
    <row r="96" spans="2:10" x14ac:dyDescent="0.2">
      <c r="E96" s="4" t="s">
        <v>85</v>
      </c>
      <c r="F96" s="5"/>
      <c r="G96" s="6">
        <v>144</v>
      </c>
      <c r="H96" s="76">
        <v>68.75</v>
      </c>
      <c r="I96" s="12">
        <v>31.25</v>
      </c>
      <c r="J96" s="73">
        <v>0</v>
      </c>
    </row>
    <row r="97" spans="2:12" x14ac:dyDescent="0.2">
      <c r="E97" s="4" t="s">
        <v>86</v>
      </c>
      <c r="F97" s="5"/>
      <c r="G97" s="6">
        <v>192</v>
      </c>
      <c r="H97" s="31">
        <v>65.104166666666998</v>
      </c>
      <c r="I97" s="12">
        <v>34.895833333333002</v>
      </c>
      <c r="J97" s="73">
        <v>0</v>
      </c>
    </row>
    <row r="98" spans="2:12" x14ac:dyDescent="0.2">
      <c r="E98" s="4" t="s">
        <v>87</v>
      </c>
      <c r="F98" s="5"/>
      <c r="G98" s="6">
        <v>72</v>
      </c>
      <c r="H98" s="87">
        <v>73.611111111111001</v>
      </c>
      <c r="I98" s="43">
        <v>26.388888888888999</v>
      </c>
      <c r="J98" s="73">
        <v>0</v>
      </c>
    </row>
    <row r="99" spans="2:12" x14ac:dyDescent="0.2">
      <c r="E99" s="4" t="s">
        <v>88</v>
      </c>
      <c r="F99" s="5"/>
      <c r="G99" s="6">
        <v>36</v>
      </c>
      <c r="H99" s="31">
        <v>66.666666666666998</v>
      </c>
      <c r="I99" s="12">
        <v>33.333333333333002</v>
      </c>
      <c r="J99" s="73">
        <v>0</v>
      </c>
    </row>
    <row r="100" spans="2:12" x14ac:dyDescent="0.2">
      <c r="E100" s="4" t="s">
        <v>89</v>
      </c>
      <c r="F100" s="5"/>
      <c r="G100" s="6">
        <v>66</v>
      </c>
      <c r="H100" s="84">
        <v>56.060606060605998</v>
      </c>
      <c r="I100" s="29">
        <v>43.939393939394002</v>
      </c>
      <c r="J100" s="73">
        <v>0</v>
      </c>
    </row>
    <row r="101" spans="2:12" x14ac:dyDescent="0.2">
      <c r="E101" s="4" t="s">
        <v>90</v>
      </c>
      <c r="F101" s="5"/>
      <c r="G101" s="6">
        <v>54</v>
      </c>
      <c r="H101" s="104">
        <v>51.851851851851997</v>
      </c>
      <c r="I101" s="44">
        <v>48.148148148148003</v>
      </c>
      <c r="J101" s="73">
        <v>0</v>
      </c>
    </row>
    <row r="102" spans="2:12" x14ac:dyDescent="0.2">
      <c r="E102" s="57" t="s">
        <v>91</v>
      </c>
      <c r="F102" s="59"/>
      <c r="G102" s="55">
        <v>12</v>
      </c>
      <c r="H102" s="169">
        <v>50</v>
      </c>
      <c r="I102" s="113">
        <v>50</v>
      </c>
      <c r="J102" s="142">
        <v>0</v>
      </c>
    </row>
    <row r="104" spans="2:12" x14ac:dyDescent="0.2">
      <c r="B104" s="40" t="str">
        <f xml:space="preserve"> HYPERLINK("#'目次'!B11", "[5]")</f>
        <v>[5]</v>
      </c>
      <c r="C104" s="23" t="s">
        <v>94</v>
      </c>
    </row>
    <row r="105" spans="2:12" x14ac:dyDescent="0.2">
      <c r="C105" s="186" t="s">
        <v>95</v>
      </c>
    </row>
    <row r="107" spans="2:12" x14ac:dyDescent="0.2">
      <c r="C107" s="23" t="s">
        <v>14</v>
      </c>
    </row>
    <row r="108" spans="2:12" ht="36" x14ac:dyDescent="0.2">
      <c r="D108" s="195"/>
      <c r="E108" s="196"/>
      <c r="F108" s="196"/>
      <c r="G108" s="37" t="s">
        <v>15</v>
      </c>
      <c r="H108" s="33" t="s">
        <v>96</v>
      </c>
      <c r="I108" s="13" t="s">
        <v>97</v>
      </c>
      <c r="J108" s="13" t="s">
        <v>98</v>
      </c>
      <c r="K108" s="13" t="s">
        <v>99</v>
      </c>
      <c r="L108" s="38" t="s">
        <v>18</v>
      </c>
    </row>
    <row r="109" spans="2:12" x14ac:dyDescent="0.2">
      <c r="D109" s="197"/>
      <c r="E109" s="198"/>
      <c r="F109" s="198"/>
      <c r="G109" s="35"/>
      <c r="H109" s="39"/>
      <c r="I109" s="14"/>
      <c r="J109" s="14"/>
      <c r="K109" s="14"/>
      <c r="L109" s="34"/>
    </row>
    <row r="110" spans="2:12" x14ac:dyDescent="0.2">
      <c r="D110" s="56"/>
      <c r="E110" s="58" t="s">
        <v>15</v>
      </c>
      <c r="F110" s="46"/>
      <c r="G110" s="36">
        <v>762</v>
      </c>
      <c r="H110" s="24">
        <v>1.8372703412069999</v>
      </c>
      <c r="I110" s="24">
        <v>4.3307086614169998</v>
      </c>
      <c r="J110" s="24">
        <v>96.325459317585</v>
      </c>
      <c r="K110" s="24">
        <v>1.443569553806</v>
      </c>
      <c r="L110" s="68">
        <v>0.52493438320200003</v>
      </c>
    </row>
    <row r="111" spans="2:12" x14ac:dyDescent="0.2">
      <c r="D111" s="199" t="s">
        <v>19</v>
      </c>
      <c r="E111" s="22" t="s">
        <v>20</v>
      </c>
      <c r="F111" s="21"/>
      <c r="G111" s="19">
        <v>82</v>
      </c>
      <c r="H111" s="54">
        <v>1.219512195122</v>
      </c>
      <c r="I111" s="20">
        <v>7.3170731707319998</v>
      </c>
      <c r="J111" s="20">
        <v>93.902439024390006</v>
      </c>
      <c r="K111" s="20">
        <v>1.219512195122</v>
      </c>
      <c r="L111" s="52">
        <v>1.219512195122</v>
      </c>
    </row>
    <row r="112" spans="2:12" x14ac:dyDescent="0.2">
      <c r="D112" s="200"/>
      <c r="E112" s="4" t="s">
        <v>21</v>
      </c>
      <c r="F112" s="5"/>
      <c r="G112" s="6">
        <v>280</v>
      </c>
      <c r="H112" s="31">
        <v>2.5</v>
      </c>
      <c r="I112" s="12">
        <v>4.2857142857139996</v>
      </c>
      <c r="J112" s="12">
        <v>97.857142857143003</v>
      </c>
      <c r="K112" s="12">
        <v>1.4285714285710001</v>
      </c>
      <c r="L112" s="42">
        <v>0.35714285714299998</v>
      </c>
    </row>
    <row r="113" spans="4:12" x14ac:dyDescent="0.2">
      <c r="D113" s="200"/>
      <c r="E113" s="4" t="s">
        <v>22</v>
      </c>
      <c r="F113" s="5"/>
      <c r="G113" s="6">
        <v>127</v>
      </c>
      <c r="H113" s="31">
        <v>0.78740157480299999</v>
      </c>
      <c r="I113" s="12">
        <v>3.9370078740159999</v>
      </c>
      <c r="J113" s="12">
        <v>96.850393700786995</v>
      </c>
      <c r="K113" s="28">
        <v>0</v>
      </c>
      <c r="L113" s="73">
        <v>0</v>
      </c>
    </row>
    <row r="114" spans="4:12" x14ac:dyDescent="0.2">
      <c r="D114" s="200"/>
      <c r="E114" s="4" t="s">
        <v>23</v>
      </c>
      <c r="F114" s="5"/>
      <c r="G114" s="6">
        <v>125</v>
      </c>
      <c r="H114" s="31">
        <v>1.6</v>
      </c>
      <c r="I114" s="12">
        <v>1.6</v>
      </c>
      <c r="J114" s="12">
        <v>94.4</v>
      </c>
      <c r="K114" s="12">
        <v>2.4</v>
      </c>
      <c r="L114" s="42">
        <v>0.8</v>
      </c>
    </row>
    <row r="115" spans="4:12" x14ac:dyDescent="0.2">
      <c r="D115" s="200"/>
      <c r="E115" s="4" t="s">
        <v>24</v>
      </c>
      <c r="F115" s="5"/>
      <c r="G115" s="6">
        <v>148</v>
      </c>
      <c r="H115" s="31">
        <v>2.0270270270270001</v>
      </c>
      <c r="I115" s="12">
        <v>5.4054054054050003</v>
      </c>
      <c r="J115" s="12">
        <v>95.945945945945994</v>
      </c>
      <c r="K115" s="12">
        <v>2.0270270270270001</v>
      </c>
      <c r="L115" s="42">
        <v>0.67567567567599995</v>
      </c>
    </row>
    <row r="116" spans="4:12" x14ac:dyDescent="0.2">
      <c r="D116" s="199" t="s">
        <v>25</v>
      </c>
      <c r="E116" s="22" t="s">
        <v>26</v>
      </c>
      <c r="F116" s="21"/>
      <c r="G116" s="19">
        <v>237</v>
      </c>
      <c r="H116" s="54">
        <v>0.42194092827000002</v>
      </c>
      <c r="I116" s="20">
        <v>5.4852320675110002</v>
      </c>
      <c r="J116" s="20">
        <v>97.046413502109999</v>
      </c>
      <c r="K116" s="20">
        <v>0.42194092827000002</v>
      </c>
      <c r="L116" s="117">
        <v>0</v>
      </c>
    </row>
    <row r="117" spans="4:12" x14ac:dyDescent="0.2">
      <c r="D117" s="200"/>
      <c r="E117" s="4" t="s">
        <v>27</v>
      </c>
      <c r="F117" s="5"/>
      <c r="G117" s="6">
        <v>236</v>
      </c>
      <c r="H117" s="31">
        <v>3.8135593220340001</v>
      </c>
      <c r="I117" s="12">
        <v>4.2372881355930003</v>
      </c>
      <c r="J117" s="12">
        <v>97.033898305085003</v>
      </c>
      <c r="K117" s="12">
        <v>2.542372881356</v>
      </c>
      <c r="L117" s="73">
        <v>0</v>
      </c>
    </row>
    <row r="118" spans="4:12" x14ac:dyDescent="0.2">
      <c r="D118" s="200"/>
      <c r="E118" s="4" t="s">
        <v>28</v>
      </c>
      <c r="F118" s="5"/>
      <c r="G118" s="6">
        <v>233</v>
      </c>
      <c r="H118" s="31">
        <v>1.716738197425</v>
      </c>
      <c r="I118" s="12">
        <v>3.43347639485</v>
      </c>
      <c r="J118" s="12">
        <v>94.420600858368999</v>
      </c>
      <c r="K118" s="12">
        <v>1.287553648069</v>
      </c>
      <c r="L118" s="42">
        <v>1.716738197425</v>
      </c>
    </row>
    <row r="119" spans="4:12" x14ac:dyDescent="0.2">
      <c r="D119" s="200"/>
      <c r="E119" s="4" t="s">
        <v>29</v>
      </c>
      <c r="F119" s="5"/>
      <c r="G119" s="6">
        <v>56</v>
      </c>
      <c r="H119" s="71">
        <v>0</v>
      </c>
      <c r="I119" s="12">
        <v>3.5714285714290002</v>
      </c>
      <c r="J119" s="12">
        <v>98.214285714286007</v>
      </c>
      <c r="K119" s="12">
        <v>1.785714285714</v>
      </c>
      <c r="L119" s="73">
        <v>0</v>
      </c>
    </row>
    <row r="120" spans="4:12" x14ac:dyDescent="0.2">
      <c r="D120" s="199" t="s">
        <v>30</v>
      </c>
      <c r="E120" s="22" t="s">
        <v>31</v>
      </c>
      <c r="F120" s="21"/>
      <c r="G120" s="19">
        <v>374</v>
      </c>
      <c r="H120" s="54">
        <v>1.6042780748659999</v>
      </c>
      <c r="I120" s="20">
        <v>6.4171122994649998</v>
      </c>
      <c r="J120" s="20">
        <v>95.454545454544999</v>
      </c>
      <c r="K120" s="20">
        <v>1.336898395722</v>
      </c>
      <c r="L120" s="52">
        <v>0.53475935828900001</v>
      </c>
    </row>
    <row r="121" spans="4:12" x14ac:dyDescent="0.2">
      <c r="D121" s="200"/>
      <c r="E121" s="4" t="s">
        <v>32</v>
      </c>
      <c r="F121" s="5"/>
      <c r="G121" s="6">
        <v>388</v>
      </c>
      <c r="H121" s="31">
        <v>2.0618556701030002</v>
      </c>
      <c r="I121" s="12">
        <v>2.319587628866</v>
      </c>
      <c r="J121" s="12">
        <v>97.164948453608005</v>
      </c>
      <c r="K121" s="12">
        <v>1.5463917525769999</v>
      </c>
      <c r="L121" s="42">
        <v>0.51546391752599996</v>
      </c>
    </row>
    <row r="122" spans="4:12" x14ac:dyDescent="0.2">
      <c r="D122" s="199" t="s">
        <v>33</v>
      </c>
      <c r="E122" s="22" t="s">
        <v>34</v>
      </c>
      <c r="F122" s="21"/>
      <c r="G122" s="19">
        <v>42</v>
      </c>
      <c r="H122" s="54">
        <v>4.7619047619049999</v>
      </c>
      <c r="I122" s="96">
        <v>14.285714285714</v>
      </c>
      <c r="J122" s="107">
        <v>85.714285714286007</v>
      </c>
      <c r="K122" s="20">
        <v>4.7619047619049999</v>
      </c>
      <c r="L122" s="117">
        <v>0</v>
      </c>
    </row>
    <row r="123" spans="4:12" x14ac:dyDescent="0.2">
      <c r="D123" s="200"/>
      <c r="E123" s="4" t="s">
        <v>35</v>
      </c>
      <c r="F123" s="5"/>
      <c r="G123" s="6">
        <v>81</v>
      </c>
      <c r="H123" s="31">
        <v>3.7037037037039999</v>
      </c>
      <c r="I123" s="44">
        <v>18.518518518518999</v>
      </c>
      <c r="J123" s="43">
        <v>90.123456790123001</v>
      </c>
      <c r="K123" s="12">
        <v>3.7037037037039999</v>
      </c>
      <c r="L123" s="73">
        <v>0</v>
      </c>
    </row>
    <row r="124" spans="4:12" x14ac:dyDescent="0.2">
      <c r="D124" s="200"/>
      <c r="E124" s="4" t="s">
        <v>36</v>
      </c>
      <c r="F124" s="5"/>
      <c r="G124" s="6">
        <v>103</v>
      </c>
      <c r="H124" s="31">
        <v>0.97087378640800004</v>
      </c>
      <c r="I124" s="12">
        <v>3.8834951456310001</v>
      </c>
      <c r="J124" s="12">
        <v>98.058252427184001</v>
      </c>
      <c r="K124" s="12">
        <v>0.97087378640800004</v>
      </c>
      <c r="L124" s="73">
        <v>0</v>
      </c>
    </row>
    <row r="125" spans="4:12" x14ac:dyDescent="0.2">
      <c r="D125" s="200"/>
      <c r="E125" s="4" t="s">
        <v>37</v>
      </c>
      <c r="F125" s="5"/>
      <c r="G125" s="6">
        <v>139</v>
      </c>
      <c r="H125" s="31">
        <v>2.877697841727</v>
      </c>
      <c r="I125" s="12">
        <v>3.5971223021580001</v>
      </c>
      <c r="J125" s="12">
        <v>95.683453237410006</v>
      </c>
      <c r="K125" s="12">
        <v>1.438848920863</v>
      </c>
      <c r="L125" s="42">
        <v>0.71942446043200003</v>
      </c>
    </row>
    <row r="126" spans="4:12" x14ac:dyDescent="0.2">
      <c r="D126" s="200"/>
      <c r="E126" s="4" t="s">
        <v>38</v>
      </c>
      <c r="F126" s="5"/>
      <c r="G126" s="6">
        <v>126</v>
      </c>
      <c r="H126" s="31">
        <v>0.793650793651</v>
      </c>
      <c r="I126" s="12">
        <v>1.587301587302</v>
      </c>
      <c r="J126" s="12">
        <v>97.619047619048004</v>
      </c>
      <c r="K126" s="12">
        <v>0.793650793651</v>
      </c>
      <c r="L126" s="42">
        <v>1.587301587302</v>
      </c>
    </row>
    <row r="127" spans="4:12" x14ac:dyDescent="0.2">
      <c r="D127" s="200"/>
      <c r="E127" s="4" t="s">
        <v>39</v>
      </c>
      <c r="F127" s="5"/>
      <c r="G127" s="6">
        <v>170</v>
      </c>
      <c r="H127" s="31">
        <v>1.1764705882349999</v>
      </c>
      <c r="I127" s="12">
        <v>0.58823529411800002</v>
      </c>
      <c r="J127" s="12">
        <v>98.235294117647001</v>
      </c>
      <c r="K127" s="12">
        <v>1.1764705882349999</v>
      </c>
      <c r="L127" s="42">
        <v>0.58823529411800002</v>
      </c>
    </row>
    <row r="128" spans="4:12" x14ac:dyDescent="0.2">
      <c r="D128" s="201"/>
      <c r="E128" s="57" t="s">
        <v>40</v>
      </c>
      <c r="F128" s="59"/>
      <c r="G128" s="55">
        <v>101</v>
      </c>
      <c r="H128" s="114">
        <v>0.99009900990099997</v>
      </c>
      <c r="I128" s="74">
        <v>0</v>
      </c>
      <c r="J128" s="65">
        <v>100</v>
      </c>
      <c r="K128" s="74">
        <v>0</v>
      </c>
      <c r="L128" s="142">
        <v>0</v>
      </c>
    </row>
    <row r="130" spans="2:12" x14ac:dyDescent="0.2">
      <c r="B130" s="40" t="str">
        <f xml:space="preserve"> HYPERLINK("#'目次'!B12", "[6]")</f>
        <v>[6]</v>
      </c>
      <c r="C130" s="23" t="s">
        <v>94</v>
      </c>
    </row>
    <row r="131" spans="2:12" x14ac:dyDescent="0.2">
      <c r="C131" s="186" t="s">
        <v>95</v>
      </c>
    </row>
    <row r="133" spans="2:12" x14ac:dyDescent="0.2">
      <c r="C133" s="23" t="s">
        <v>48</v>
      </c>
    </row>
    <row r="134" spans="2:12" ht="36" x14ac:dyDescent="0.2">
      <c r="D134" s="195"/>
      <c r="E134" s="196"/>
      <c r="F134" s="196"/>
      <c r="G134" s="37" t="s">
        <v>15</v>
      </c>
      <c r="H134" s="33" t="s">
        <v>96</v>
      </c>
      <c r="I134" s="13" t="s">
        <v>97</v>
      </c>
      <c r="J134" s="13" t="s">
        <v>98</v>
      </c>
      <c r="K134" s="13" t="s">
        <v>99</v>
      </c>
      <c r="L134" s="38" t="s">
        <v>18</v>
      </c>
    </row>
    <row r="135" spans="2:12" x14ac:dyDescent="0.2">
      <c r="D135" s="197"/>
      <c r="E135" s="198"/>
      <c r="F135" s="198"/>
      <c r="G135" s="35"/>
      <c r="H135" s="39"/>
      <c r="I135" s="14"/>
      <c r="J135" s="14"/>
      <c r="K135" s="14"/>
      <c r="L135" s="34"/>
    </row>
    <row r="136" spans="2:12" x14ac:dyDescent="0.2">
      <c r="D136" s="56"/>
      <c r="E136" s="58" t="s">
        <v>15</v>
      </c>
      <c r="F136" s="46"/>
      <c r="G136" s="36">
        <v>762</v>
      </c>
      <c r="H136" s="24">
        <v>1.8372703412069999</v>
      </c>
      <c r="I136" s="24">
        <v>4.3307086614169998</v>
      </c>
      <c r="J136" s="24">
        <v>96.325459317585</v>
      </c>
      <c r="K136" s="24">
        <v>1.443569553806</v>
      </c>
      <c r="L136" s="68">
        <v>0.52493438320200003</v>
      </c>
    </row>
    <row r="137" spans="2:12" x14ac:dyDescent="0.2">
      <c r="D137" s="199" t="s">
        <v>49</v>
      </c>
      <c r="E137" s="22" t="s">
        <v>50</v>
      </c>
      <c r="F137" s="21"/>
      <c r="G137" s="19">
        <v>9</v>
      </c>
      <c r="H137" s="131">
        <v>0</v>
      </c>
      <c r="I137" s="60">
        <v>0</v>
      </c>
      <c r="J137" s="20">
        <v>100</v>
      </c>
      <c r="K137" s="60">
        <v>0</v>
      </c>
      <c r="L137" s="117">
        <v>0</v>
      </c>
    </row>
    <row r="138" spans="2:12" x14ac:dyDescent="0.2">
      <c r="D138" s="200"/>
      <c r="E138" s="4" t="s">
        <v>51</v>
      </c>
      <c r="F138" s="5"/>
      <c r="G138" s="6">
        <v>93</v>
      </c>
      <c r="H138" s="71">
        <v>0</v>
      </c>
      <c r="I138" s="12">
        <v>3.2258064516129998</v>
      </c>
      <c r="J138" s="12">
        <v>97.849462365590995</v>
      </c>
      <c r="K138" s="12">
        <v>1.0752688172039999</v>
      </c>
      <c r="L138" s="42">
        <v>1.0752688172039999</v>
      </c>
    </row>
    <row r="139" spans="2:12" x14ac:dyDescent="0.2">
      <c r="D139" s="200"/>
      <c r="E139" s="4" t="s">
        <v>52</v>
      </c>
      <c r="F139" s="5"/>
      <c r="G139" s="6">
        <v>15</v>
      </c>
      <c r="H139" s="71">
        <v>0</v>
      </c>
      <c r="I139" s="28">
        <v>0</v>
      </c>
      <c r="J139" s="12">
        <v>93.333333333333002</v>
      </c>
      <c r="K139" s="29">
        <v>6.666666666667</v>
      </c>
      <c r="L139" s="73">
        <v>0</v>
      </c>
    </row>
    <row r="140" spans="2:12" x14ac:dyDescent="0.2">
      <c r="D140" s="200"/>
      <c r="E140" s="4" t="s">
        <v>53</v>
      </c>
      <c r="F140" s="5"/>
      <c r="G140" s="6">
        <v>25</v>
      </c>
      <c r="H140" s="31">
        <v>4</v>
      </c>
      <c r="I140" s="28">
        <v>0</v>
      </c>
      <c r="J140" s="12">
        <v>100</v>
      </c>
      <c r="K140" s="28">
        <v>0</v>
      </c>
      <c r="L140" s="73">
        <v>0</v>
      </c>
    </row>
    <row r="141" spans="2:12" x14ac:dyDescent="0.2">
      <c r="D141" s="200"/>
      <c r="E141" s="4" t="s">
        <v>54</v>
      </c>
      <c r="F141" s="5"/>
      <c r="G141" s="6">
        <v>153</v>
      </c>
      <c r="H141" s="31">
        <v>3.2679738562090002</v>
      </c>
      <c r="I141" s="12">
        <v>5.2287581699350003</v>
      </c>
      <c r="J141" s="12">
        <v>98.039215686275</v>
      </c>
      <c r="K141" s="12">
        <v>1.3071895424840001</v>
      </c>
      <c r="L141" s="73">
        <v>0</v>
      </c>
    </row>
    <row r="142" spans="2:12" x14ac:dyDescent="0.2">
      <c r="D142" s="200"/>
      <c r="E142" s="4" t="s">
        <v>55</v>
      </c>
      <c r="F142" s="5"/>
      <c r="G142" s="6">
        <v>72</v>
      </c>
      <c r="H142" s="71">
        <v>0</v>
      </c>
      <c r="I142" s="12">
        <v>8.333333333333</v>
      </c>
      <c r="J142" s="12">
        <v>93.055555555555998</v>
      </c>
      <c r="K142" s="12">
        <v>1.3888888888890001</v>
      </c>
      <c r="L142" s="42">
        <v>1.3888888888890001</v>
      </c>
    </row>
    <row r="143" spans="2:12" x14ac:dyDescent="0.2">
      <c r="D143" s="200"/>
      <c r="E143" s="4" t="s">
        <v>56</v>
      </c>
      <c r="F143" s="5"/>
      <c r="G143" s="6">
        <v>111</v>
      </c>
      <c r="H143" s="31">
        <v>2.7027027027030002</v>
      </c>
      <c r="I143" s="12">
        <v>1.8018018018019999</v>
      </c>
      <c r="J143" s="12">
        <v>96.396396396396</v>
      </c>
      <c r="K143" s="12">
        <v>0.90090090090099995</v>
      </c>
      <c r="L143" s="42">
        <v>1.8018018018019999</v>
      </c>
    </row>
    <row r="144" spans="2:12" x14ac:dyDescent="0.2">
      <c r="D144" s="200"/>
      <c r="E144" s="4" t="s">
        <v>57</v>
      </c>
      <c r="F144" s="5"/>
      <c r="G144" s="6">
        <v>135</v>
      </c>
      <c r="H144" s="31">
        <v>0.74074074074100005</v>
      </c>
      <c r="I144" s="12">
        <v>0.74074074074100005</v>
      </c>
      <c r="J144" s="12">
        <v>98.518518518519002</v>
      </c>
      <c r="K144" s="12">
        <v>1.481481481481</v>
      </c>
      <c r="L144" s="73">
        <v>0</v>
      </c>
    </row>
    <row r="145" spans="2:12" x14ac:dyDescent="0.2">
      <c r="D145" s="200"/>
      <c r="E145" s="4" t="s">
        <v>58</v>
      </c>
      <c r="F145" s="5"/>
      <c r="G145" s="6">
        <v>62</v>
      </c>
      <c r="H145" s="31">
        <v>3.2258064516129998</v>
      </c>
      <c r="I145" s="44">
        <v>19.354838709677001</v>
      </c>
      <c r="J145" s="61">
        <v>83.870967741935004</v>
      </c>
      <c r="K145" s="12">
        <v>4.8387096774189997</v>
      </c>
      <c r="L145" s="73">
        <v>0</v>
      </c>
    </row>
    <row r="146" spans="2:12" x14ac:dyDescent="0.2">
      <c r="D146" s="200"/>
      <c r="E146" s="4" t="s">
        <v>59</v>
      </c>
      <c r="F146" s="5"/>
      <c r="G146" s="6">
        <v>87</v>
      </c>
      <c r="H146" s="31">
        <v>2.2988505747130001</v>
      </c>
      <c r="I146" s="12">
        <v>1.149425287356</v>
      </c>
      <c r="J146" s="12">
        <v>98.850574712644004</v>
      </c>
      <c r="K146" s="28">
        <v>0</v>
      </c>
      <c r="L146" s="73">
        <v>0</v>
      </c>
    </row>
    <row r="147" spans="2:12" x14ac:dyDescent="0.2">
      <c r="D147" s="199" t="s">
        <v>60</v>
      </c>
      <c r="E147" s="22" t="s">
        <v>61</v>
      </c>
      <c r="F147" s="21"/>
      <c r="G147" s="19">
        <v>127</v>
      </c>
      <c r="H147" s="54">
        <v>2.3622047244090001</v>
      </c>
      <c r="I147" s="20">
        <v>3.9370078740159999</v>
      </c>
      <c r="J147" s="20">
        <v>94.488188976377998</v>
      </c>
      <c r="K147" s="20">
        <v>2.3622047244090001</v>
      </c>
      <c r="L147" s="52">
        <v>0.78740157480299999</v>
      </c>
    </row>
    <row r="148" spans="2:12" x14ac:dyDescent="0.2">
      <c r="D148" s="200"/>
      <c r="E148" s="4" t="s">
        <v>62</v>
      </c>
      <c r="F148" s="5"/>
      <c r="G148" s="6">
        <v>105</v>
      </c>
      <c r="H148" s="31">
        <v>1.9047619047619999</v>
      </c>
      <c r="I148" s="12">
        <v>1.9047619047619999</v>
      </c>
      <c r="J148" s="12">
        <v>97.142857142856997</v>
      </c>
      <c r="K148" s="28">
        <v>0</v>
      </c>
      <c r="L148" s="42">
        <v>0.95238095238099996</v>
      </c>
    </row>
    <row r="149" spans="2:12" x14ac:dyDescent="0.2">
      <c r="D149" s="200"/>
      <c r="E149" s="4" t="s">
        <v>63</v>
      </c>
      <c r="F149" s="5"/>
      <c r="G149" s="6">
        <v>72</v>
      </c>
      <c r="H149" s="71">
        <v>0</v>
      </c>
      <c r="I149" s="12">
        <v>8.333333333333</v>
      </c>
      <c r="J149" s="12">
        <v>98.611111111111001</v>
      </c>
      <c r="K149" s="28">
        <v>0</v>
      </c>
      <c r="L149" s="73">
        <v>0</v>
      </c>
    </row>
    <row r="150" spans="2:12" x14ac:dyDescent="0.2">
      <c r="D150" s="200"/>
      <c r="E150" s="4" t="s">
        <v>64</v>
      </c>
      <c r="F150" s="5"/>
      <c r="G150" s="6">
        <v>73</v>
      </c>
      <c r="H150" s="31">
        <v>1.369863013699</v>
      </c>
      <c r="I150" s="12">
        <v>4.1095890410960001</v>
      </c>
      <c r="J150" s="12">
        <v>97.260273972603002</v>
      </c>
      <c r="K150" s="28">
        <v>0</v>
      </c>
      <c r="L150" s="73">
        <v>0</v>
      </c>
    </row>
    <row r="151" spans="2:12" x14ac:dyDescent="0.2">
      <c r="D151" s="200"/>
      <c r="E151" s="4" t="s">
        <v>65</v>
      </c>
      <c r="F151" s="5"/>
      <c r="G151" s="6">
        <v>62</v>
      </c>
      <c r="H151" s="31">
        <v>1.6129032258060001</v>
      </c>
      <c r="I151" s="12">
        <v>4.8387096774189997</v>
      </c>
      <c r="J151" s="12">
        <v>96.774193548387004</v>
      </c>
      <c r="K151" s="12">
        <v>3.2258064516129998</v>
      </c>
      <c r="L151" s="73">
        <v>0</v>
      </c>
    </row>
    <row r="152" spans="2:12" x14ac:dyDescent="0.2">
      <c r="D152" s="200"/>
      <c r="E152" s="4" t="s">
        <v>66</v>
      </c>
      <c r="F152" s="5"/>
      <c r="G152" s="6">
        <v>64</v>
      </c>
      <c r="H152" s="31">
        <v>3.125</v>
      </c>
      <c r="I152" s="12">
        <v>3.125</v>
      </c>
      <c r="J152" s="12">
        <v>93.75</v>
      </c>
      <c r="K152" s="12">
        <v>3.125</v>
      </c>
      <c r="L152" s="42">
        <v>1.5625</v>
      </c>
    </row>
    <row r="153" spans="2:12" x14ac:dyDescent="0.2">
      <c r="D153" s="200"/>
      <c r="E153" s="4" t="s">
        <v>67</v>
      </c>
      <c r="F153" s="5"/>
      <c r="G153" s="6">
        <v>95</v>
      </c>
      <c r="H153" s="31">
        <v>3.1578947368420001</v>
      </c>
      <c r="I153" s="12">
        <v>8.4210526315790002</v>
      </c>
      <c r="J153" s="12">
        <v>96.842105263158004</v>
      </c>
      <c r="K153" s="12">
        <v>1.052631578947</v>
      </c>
      <c r="L153" s="73">
        <v>0</v>
      </c>
    </row>
    <row r="154" spans="2:12" x14ac:dyDescent="0.2">
      <c r="D154" s="200"/>
      <c r="E154" s="4" t="s">
        <v>68</v>
      </c>
      <c r="F154" s="5"/>
      <c r="G154" s="6">
        <v>38</v>
      </c>
      <c r="H154" s="31">
        <v>2.6315789473679998</v>
      </c>
      <c r="I154" s="12">
        <v>5.2631578947369997</v>
      </c>
      <c r="J154" s="12">
        <v>97.368421052632002</v>
      </c>
      <c r="K154" s="28">
        <v>0</v>
      </c>
      <c r="L154" s="73">
        <v>0</v>
      </c>
    </row>
    <row r="155" spans="2:12" x14ac:dyDescent="0.2">
      <c r="D155" s="200"/>
      <c r="E155" s="4" t="s">
        <v>69</v>
      </c>
      <c r="F155" s="5"/>
      <c r="G155" s="6">
        <v>30</v>
      </c>
      <c r="H155" s="71">
        <v>0</v>
      </c>
      <c r="I155" s="12">
        <v>6.666666666667</v>
      </c>
      <c r="J155" s="12">
        <v>96.666666666666998</v>
      </c>
      <c r="K155" s="28">
        <v>0</v>
      </c>
      <c r="L155" s="73">
        <v>0</v>
      </c>
    </row>
    <row r="156" spans="2:12" x14ac:dyDescent="0.2">
      <c r="D156" s="93" t="s">
        <v>70</v>
      </c>
      <c r="E156" s="89" t="s">
        <v>18</v>
      </c>
      <c r="F156" s="92"/>
      <c r="G156" s="94">
        <v>0</v>
      </c>
      <c r="H156" s="152">
        <v>0</v>
      </c>
      <c r="I156" s="101">
        <v>0</v>
      </c>
      <c r="J156" s="86">
        <v>0</v>
      </c>
      <c r="K156" s="101">
        <v>0</v>
      </c>
      <c r="L156" s="144">
        <v>0</v>
      </c>
    </row>
    <row r="158" spans="2:12" x14ac:dyDescent="0.2">
      <c r="B158" s="40" t="str">
        <f xml:space="preserve"> HYPERLINK("#'目次'!B13", "[7]")</f>
        <v>[7]</v>
      </c>
      <c r="C158" s="23" t="s">
        <v>94</v>
      </c>
    </row>
    <row r="159" spans="2:12" x14ac:dyDescent="0.2">
      <c r="C159" s="186" t="s">
        <v>95</v>
      </c>
    </row>
    <row r="161" spans="3:12" x14ac:dyDescent="0.2">
      <c r="C161" s="23" t="s">
        <v>73</v>
      </c>
    </row>
    <row r="162" spans="3:12" ht="36" x14ac:dyDescent="0.2">
      <c r="D162" s="195"/>
      <c r="E162" s="196"/>
      <c r="F162" s="196"/>
      <c r="G162" s="37" t="s">
        <v>15</v>
      </c>
      <c r="H162" s="33" t="s">
        <v>96</v>
      </c>
      <c r="I162" s="13" t="s">
        <v>97</v>
      </c>
      <c r="J162" s="13" t="s">
        <v>98</v>
      </c>
      <c r="K162" s="13" t="s">
        <v>99</v>
      </c>
      <c r="L162" s="38" t="s">
        <v>18</v>
      </c>
    </row>
    <row r="163" spans="3:12" x14ac:dyDescent="0.2">
      <c r="D163" s="197"/>
      <c r="E163" s="198"/>
      <c r="F163" s="198"/>
      <c r="G163" s="35"/>
      <c r="H163" s="39"/>
      <c r="I163" s="14"/>
      <c r="J163" s="14"/>
      <c r="K163" s="14"/>
      <c r="L163" s="34"/>
    </row>
    <row r="164" spans="3:12" x14ac:dyDescent="0.2">
      <c r="D164" s="56"/>
      <c r="E164" s="58" t="s">
        <v>15</v>
      </c>
      <c r="F164" s="46"/>
      <c r="G164" s="36">
        <v>762</v>
      </c>
      <c r="H164" s="24">
        <v>1.8372703412069999</v>
      </c>
      <c r="I164" s="24">
        <v>4.3307086614169998</v>
      </c>
      <c r="J164" s="24">
        <v>96.325459317585</v>
      </c>
      <c r="K164" s="24">
        <v>1.443569553806</v>
      </c>
      <c r="L164" s="68">
        <v>0.52493438320200003</v>
      </c>
    </row>
    <row r="165" spans="3:12" x14ac:dyDescent="0.2">
      <c r="D165" s="199" t="s">
        <v>74</v>
      </c>
      <c r="E165" s="22" t="s">
        <v>75</v>
      </c>
      <c r="F165" s="21"/>
      <c r="G165" s="19">
        <v>374</v>
      </c>
      <c r="H165" s="54">
        <v>1.6042780748659999</v>
      </c>
      <c r="I165" s="20">
        <v>6.4171122994649998</v>
      </c>
      <c r="J165" s="20">
        <v>95.454545454544999</v>
      </c>
      <c r="K165" s="20">
        <v>1.336898395722</v>
      </c>
      <c r="L165" s="52">
        <v>0.53475935828900001</v>
      </c>
    </row>
    <row r="166" spans="3:12" x14ac:dyDescent="0.2">
      <c r="D166" s="200"/>
      <c r="E166" s="4" t="s">
        <v>34</v>
      </c>
      <c r="F166" s="5"/>
      <c r="G166" s="6">
        <v>22</v>
      </c>
      <c r="H166" s="31">
        <v>4.5454545454549997</v>
      </c>
      <c r="I166" s="44">
        <v>22.727272727273</v>
      </c>
      <c r="J166" s="43">
        <v>86.363636363636004</v>
      </c>
      <c r="K166" s="28">
        <v>0</v>
      </c>
      <c r="L166" s="73">
        <v>0</v>
      </c>
    </row>
    <row r="167" spans="3:12" x14ac:dyDescent="0.2">
      <c r="D167" s="200"/>
      <c r="E167" s="4" t="s">
        <v>35</v>
      </c>
      <c r="F167" s="5"/>
      <c r="G167" s="6">
        <v>44</v>
      </c>
      <c r="H167" s="31">
        <v>2.2727272727269998</v>
      </c>
      <c r="I167" s="44">
        <v>22.727272727273</v>
      </c>
      <c r="J167" s="61">
        <v>84.090909090908994</v>
      </c>
      <c r="K167" s="12">
        <v>4.5454545454549997</v>
      </c>
      <c r="L167" s="73">
        <v>0</v>
      </c>
    </row>
    <row r="168" spans="3:12" x14ac:dyDescent="0.2">
      <c r="D168" s="200"/>
      <c r="E168" s="4" t="s">
        <v>36</v>
      </c>
      <c r="F168" s="5"/>
      <c r="G168" s="6">
        <v>49</v>
      </c>
      <c r="H168" s="71">
        <v>0</v>
      </c>
      <c r="I168" s="12">
        <v>6.1224489795919999</v>
      </c>
      <c r="J168" s="12">
        <v>97.959183673468999</v>
      </c>
      <c r="K168" s="28">
        <v>0</v>
      </c>
      <c r="L168" s="73">
        <v>0</v>
      </c>
    </row>
    <row r="169" spans="3:12" x14ac:dyDescent="0.2">
      <c r="D169" s="200"/>
      <c r="E169" s="4" t="s">
        <v>37</v>
      </c>
      <c r="F169" s="5"/>
      <c r="G169" s="6">
        <v>71</v>
      </c>
      <c r="H169" s="31">
        <v>1.4084507042250001</v>
      </c>
      <c r="I169" s="12">
        <v>4.2253521126760001</v>
      </c>
      <c r="J169" s="12">
        <v>95.774647887323994</v>
      </c>
      <c r="K169" s="12">
        <v>1.4084507042250001</v>
      </c>
      <c r="L169" s="42">
        <v>1.4084507042250001</v>
      </c>
    </row>
    <row r="170" spans="3:12" x14ac:dyDescent="0.2">
      <c r="D170" s="200"/>
      <c r="E170" s="4" t="s">
        <v>38</v>
      </c>
      <c r="F170" s="5"/>
      <c r="G170" s="6">
        <v>66</v>
      </c>
      <c r="H170" s="31">
        <v>1.5151515151520001</v>
      </c>
      <c r="I170" s="12">
        <v>3.0303030303030001</v>
      </c>
      <c r="J170" s="12">
        <v>98.484848484848001</v>
      </c>
      <c r="K170" s="12">
        <v>1.5151515151520001</v>
      </c>
      <c r="L170" s="73">
        <v>0</v>
      </c>
    </row>
    <row r="171" spans="3:12" x14ac:dyDescent="0.2">
      <c r="D171" s="200"/>
      <c r="E171" s="4" t="s">
        <v>39</v>
      </c>
      <c r="F171" s="5"/>
      <c r="G171" s="6">
        <v>84</v>
      </c>
      <c r="H171" s="31">
        <v>1.190476190476</v>
      </c>
      <c r="I171" s="12">
        <v>1.190476190476</v>
      </c>
      <c r="J171" s="12">
        <v>97.619047619048004</v>
      </c>
      <c r="K171" s="12">
        <v>1.190476190476</v>
      </c>
      <c r="L171" s="42">
        <v>1.190476190476</v>
      </c>
    </row>
    <row r="172" spans="3:12" x14ac:dyDescent="0.2">
      <c r="D172" s="200"/>
      <c r="E172" s="4" t="s">
        <v>40</v>
      </c>
      <c r="F172" s="5"/>
      <c r="G172" s="6">
        <v>38</v>
      </c>
      <c r="H172" s="31">
        <v>2.6315789473679998</v>
      </c>
      <c r="I172" s="28">
        <v>0</v>
      </c>
      <c r="J172" s="12">
        <v>100</v>
      </c>
      <c r="K172" s="28">
        <v>0</v>
      </c>
      <c r="L172" s="73">
        <v>0</v>
      </c>
    </row>
    <row r="173" spans="3:12" x14ac:dyDescent="0.2">
      <c r="D173" s="199" t="s">
        <v>76</v>
      </c>
      <c r="E173" s="22" t="s">
        <v>77</v>
      </c>
      <c r="F173" s="21"/>
      <c r="G173" s="19">
        <v>388</v>
      </c>
      <c r="H173" s="54">
        <v>2.0618556701030002</v>
      </c>
      <c r="I173" s="20">
        <v>2.319587628866</v>
      </c>
      <c r="J173" s="20">
        <v>97.164948453608005</v>
      </c>
      <c r="K173" s="20">
        <v>1.5463917525769999</v>
      </c>
      <c r="L173" s="52">
        <v>0.51546391752599996</v>
      </c>
    </row>
    <row r="174" spans="3:12" x14ac:dyDescent="0.2">
      <c r="D174" s="200"/>
      <c r="E174" s="4" t="s">
        <v>34</v>
      </c>
      <c r="F174" s="5"/>
      <c r="G174" s="6">
        <v>20</v>
      </c>
      <c r="H174" s="31">
        <v>5</v>
      </c>
      <c r="I174" s="12">
        <v>5</v>
      </c>
      <c r="J174" s="61">
        <v>85</v>
      </c>
      <c r="K174" s="29">
        <v>10</v>
      </c>
      <c r="L174" s="73">
        <v>0</v>
      </c>
    </row>
    <row r="175" spans="3:12" x14ac:dyDescent="0.2">
      <c r="D175" s="200"/>
      <c r="E175" s="4" t="s">
        <v>35</v>
      </c>
      <c r="F175" s="5"/>
      <c r="G175" s="6">
        <v>37</v>
      </c>
      <c r="H175" s="31">
        <v>5.4054054054050003</v>
      </c>
      <c r="I175" s="29">
        <v>13.513513513514001</v>
      </c>
      <c r="J175" s="12">
        <v>97.297297297297007</v>
      </c>
      <c r="K175" s="12">
        <v>2.7027027027030002</v>
      </c>
      <c r="L175" s="73">
        <v>0</v>
      </c>
    </row>
    <row r="176" spans="3:12" x14ac:dyDescent="0.2">
      <c r="D176" s="200"/>
      <c r="E176" s="4" t="s">
        <v>36</v>
      </c>
      <c r="F176" s="5"/>
      <c r="G176" s="6">
        <v>54</v>
      </c>
      <c r="H176" s="31">
        <v>1.851851851852</v>
      </c>
      <c r="I176" s="12">
        <v>1.851851851852</v>
      </c>
      <c r="J176" s="12">
        <v>98.148148148147996</v>
      </c>
      <c r="K176" s="12">
        <v>1.851851851852</v>
      </c>
      <c r="L176" s="73">
        <v>0</v>
      </c>
    </row>
    <row r="177" spans="2:12" x14ac:dyDescent="0.2">
      <c r="D177" s="200"/>
      <c r="E177" s="4" t="s">
        <v>37</v>
      </c>
      <c r="F177" s="5"/>
      <c r="G177" s="6">
        <v>68</v>
      </c>
      <c r="H177" s="31">
        <v>4.4117647058819998</v>
      </c>
      <c r="I177" s="12">
        <v>2.9411764705880001</v>
      </c>
      <c r="J177" s="12">
        <v>95.588235294117993</v>
      </c>
      <c r="K177" s="12">
        <v>1.4705882352940001</v>
      </c>
      <c r="L177" s="73">
        <v>0</v>
      </c>
    </row>
    <row r="178" spans="2:12" x14ac:dyDescent="0.2">
      <c r="D178" s="200"/>
      <c r="E178" s="4" t="s">
        <v>38</v>
      </c>
      <c r="F178" s="5"/>
      <c r="G178" s="6">
        <v>60</v>
      </c>
      <c r="H178" s="71">
        <v>0</v>
      </c>
      <c r="I178" s="28">
        <v>0</v>
      </c>
      <c r="J178" s="12">
        <v>96.666666666666998</v>
      </c>
      <c r="K178" s="28">
        <v>0</v>
      </c>
      <c r="L178" s="42">
        <v>3.333333333333</v>
      </c>
    </row>
    <row r="179" spans="2:12" x14ac:dyDescent="0.2">
      <c r="D179" s="200"/>
      <c r="E179" s="4" t="s">
        <v>39</v>
      </c>
      <c r="F179" s="5"/>
      <c r="G179" s="6">
        <v>86</v>
      </c>
      <c r="H179" s="31">
        <v>1.1627906976739999</v>
      </c>
      <c r="I179" s="28">
        <v>0</v>
      </c>
      <c r="J179" s="12">
        <v>98.837209302326002</v>
      </c>
      <c r="K179" s="12">
        <v>1.1627906976739999</v>
      </c>
      <c r="L179" s="73">
        <v>0</v>
      </c>
    </row>
    <row r="180" spans="2:12" x14ac:dyDescent="0.2">
      <c r="D180" s="201"/>
      <c r="E180" s="57" t="s">
        <v>40</v>
      </c>
      <c r="F180" s="59"/>
      <c r="G180" s="55">
        <v>63</v>
      </c>
      <c r="H180" s="137">
        <v>0</v>
      </c>
      <c r="I180" s="74">
        <v>0</v>
      </c>
      <c r="J180" s="65">
        <v>100</v>
      </c>
      <c r="K180" s="74">
        <v>0</v>
      </c>
      <c r="L180" s="142">
        <v>0</v>
      </c>
    </row>
    <row r="182" spans="2:12" x14ac:dyDescent="0.2">
      <c r="B182" s="40" t="str">
        <f xml:space="preserve"> HYPERLINK("#'目次'!B14", "[8]")</f>
        <v>[8]</v>
      </c>
      <c r="C182" s="23" t="s">
        <v>94</v>
      </c>
    </row>
    <row r="183" spans="2:12" x14ac:dyDescent="0.2">
      <c r="C183" s="186" t="s">
        <v>95</v>
      </c>
    </row>
    <row r="185" spans="2:12" x14ac:dyDescent="0.2">
      <c r="C185" s="23" t="s">
        <v>80</v>
      </c>
    </row>
    <row r="186" spans="2:12" ht="36" x14ac:dyDescent="0.2">
      <c r="E186" s="195"/>
      <c r="F186" s="196"/>
      <c r="G186" s="37" t="s">
        <v>15</v>
      </c>
      <c r="H186" s="33" t="s">
        <v>96</v>
      </c>
      <c r="I186" s="13" t="s">
        <v>97</v>
      </c>
      <c r="J186" s="13" t="s">
        <v>98</v>
      </c>
      <c r="K186" s="13" t="s">
        <v>99</v>
      </c>
      <c r="L186" s="38" t="s">
        <v>18</v>
      </c>
    </row>
    <row r="187" spans="2:12" x14ac:dyDescent="0.2">
      <c r="E187" s="197"/>
      <c r="F187" s="198"/>
      <c r="G187" s="35"/>
      <c r="H187" s="39"/>
      <c r="I187" s="14"/>
      <c r="J187" s="14"/>
      <c r="K187" s="14"/>
      <c r="L187" s="34"/>
    </row>
    <row r="188" spans="2:12" x14ac:dyDescent="0.2">
      <c r="E188" s="91" t="s">
        <v>15</v>
      </c>
      <c r="F188" s="46"/>
      <c r="G188" s="36">
        <v>762</v>
      </c>
      <c r="H188" s="24">
        <v>1.8372703412069999</v>
      </c>
      <c r="I188" s="24">
        <v>4.3307086614169998</v>
      </c>
      <c r="J188" s="24">
        <v>96.325459317585</v>
      </c>
      <c r="K188" s="24">
        <v>1.443569553806</v>
      </c>
      <c r="L188" s="68">
        <v>0.52493438320200003</v>
      </c>
    </row>
    <row r="189" spans="2:12" x14ac:dyDescent="0.2">
      <c r="E189" s="4" t="s">
        <v>81</v>
      </c>
      <c r="F189" s="5"/>
      <c r="G189" s="19">
        <v>29</v>
      </c>
      <c r="H189" s="54">
        <v>3.4482758620689999</v>
      </c>
      <c r="I189" s="20">
        <v>6.8965517241379999</v>
      </c>
      <c r="J189" s="20">
        <v>93.103448275861993</v>
      </c>
      <c r="K189" s="20">
        <v>3.4482758620689999</v>
      </c>
      <c r="L189" s="117">
        <v>0</v>
      </c>
    </row>
    <row r="190" spans="2:12" x14ac:dyDescent="0.2">
      <c r="E190" s="4" t="s">
        <v>82</v>
      </c>
      <c r="F190" s="5"/>
      <c r="G190" s="6">
        <v>53</v>
      </c>
      <c r="H190" s="71">
        <v>0</v>
      </c>
      <c r="I190" s="12">
        <v>7.547169811321</v>
      </c>
      <c r="J190" s="12">
        <v>94.339622641508996</v>
      </c>
      <c r="K190" s="28">
        <v>0</v>
      </c>
      <c r="L190" s="42">
        <v>1.88679245283</v>
      </c>
    </row>
    <row r="191" spans="2:12" x14ac:dyDescent="0.2">
      <c r="E191" s="4" t="s">
        <v>83</v>
      </c>
      <c r="F191" s="5"/>
      <c r="G191" s="6">
        <v>289</v>
      </c>
      <c r="H191" s="31">
        <v>2.4221453287200001</v>
      </c>
      <c r="I191" s="12">
        <v>4.4982698961940004</v>
      </c>
      <c r="J191" s="12">
        <v>97.923875432526003</v>
      </c>
      <c r="K191" s="12">
        <v>1.3840830449829999</v>
      </c>
      <c r="L191" s="42">
        <v>0.34602076124600001</v>
      </c>
    </row>
    <row r="192" spans="2:12" x14ac:dyDescent="0.2">
      <c r="E192" s="4" t="s">
        <v>84</v>
      </c>
      <c r="F192" s="5"/>
      <c r="G192" s="6">
        <v>19</v>
      </c>
      <c r="H192" s="71">
        <v>0</v>
      </c>
      <c r="I192" s="12">
        <v>5.2631578947369997</v>
      </c>
      <c r="J192" s="12">
        <v>94.736842105262994</v>
      </c>
      <c r="K192" s="28">
        <v>0</v>
      </c>
      <c r="L192" s="73">
        <v>0</v>
      </c>
    </row>
    <row r="193" spans="2:12" x14ac:dyDescent="0.2">
      <c r="E193" s="4" t="s">
        <v>85</v>
      </c>
      <c r="F193" s="5"/>
      <c r="G193" s="6">
        <v>99</v>
      </c>
      <c r="H193" s="31">
        <v>1.010101010101</v>
      </c>
      <c r="I193" s="12">
        <v>3.0303030303030001</v>
      </c>
      <c r="J193" s="12">
        <v>96.969696969696997</v>
      </c>
      <c r="K193" s="28">
        <v>0</v>
      </c>
      <c r="L193" s="73">
        <v>0</v>
      </c>
    </row>
    <row r="194" spans="2:12" x14ac:dyDescent="0.2">
      <c r="E194" s="4" t="s">
        <v>86</v>
      </c>
      <c r="F194" s="5"/>
      <c r="G194" s="6">
        <v>125</v>
      </c>
      <c r="H194" s="31">
        <v>1.6</v>
      </c>
      <c r="I194" s="12">
        <v>1.6</v>
      </c>
      <c r="J194" s="12">
        <v>94.4</v>
      </c>
      <c r="K194" s="12">
        <v>2.4</v>
      </c>
      <c r="L194" s="42">
        <v>0.8</v>
      </c>
    </row>
    <row r="195" spans="2:12" x14ac:dyDescent="0.2">
      <c r="E195" s="4" t="s">
        <v>87</v>
      </c>
      <c r="F195" s="5"/>
      <c r="G195" s="6">
        <v>53</v>
      </c>
      <c r="H195" s="71">
        <v>0</v>
      </c>
      <c r="I195" s="12">
        <v>7.547169811321</v>
      </c>
      <c r="J195" s="12">
        <v>96.226415094339998</v>
      </c>
      <c r="K195" s="12">
        <v>1.88679245283</v>
      </c>
      <c r="L195" s="73">
        <v>0</v>
      </c>
    </row>
    <row r="196" spans="2:12" x14ac:dyDescent="0.2">
      <c r="E196" s="4" t="s">
        <v>88</v>
      </c>
      <c r="F196" s="5"/>
      <c r="G196" s="6">
        <v>24</v>
      </c>
      <c r="H196" s="31">
        <v>4.166666666667</v>
      </c>
      <c r="I196" s="12">
        <v>4.166666666667</v>
      </c>
      <c r="J196" s="12">
        <v>100</v>
      </c>
      <c r="K196" s="12">
        <v>4.166666666667</v>
      </c>
      <c r="L196" s="73">
        <v>0</v>
      </c>
    </row>
    <row r="197" spans="2:12" x14ac:dyDescent="0.2">
      <c r="E197" s="4" t="s">
        <v>89</v>
      </c>
      <c r="F197" s="5"/>
      <c r="G197" s="6">
        <v>37</v>
      </c>
      <c r="H197" s="71">
        <v>0</v>
      </c>
      <c r="I197" s="12">
        <v>5.4054054054050003</v>
      </c>
      <c r="J197" s="12">
        <v>94.594594594594994</v>
      </c>
      <c r="K197" s="12">
        <v>2.7027027027030002</v>
      </c>
      <c r="L197" s="73">
        <v>0</v>
      </c>
    </row>
    <row r="198" spans="2:12" x14ac:dyDescent="0.2">
      <c r="E198" s="4" t="s">
        <v>90</v>
      </c>
      <c r="F198" s="5"/>
      <c r="G198" s="6">
        <v>28</v>
      </c>
      <c r="H198" s="76">
        <v>7.1428571428570002</v>
      </c>
      <c r="I198" s="12">
        <v>3.5714285714290002</v>
      </c>
      <c r="J198" s="12">
        <v>96.428571428571004</v>
      </c>
      <c r="K198" s="28">
        <v>0</v>
      </c>
      <c r="L198" s="73">
        <v>0</v>
      </c>
    </row>
    <row r="199" spans="2:12" x14ac:dyDescent="0.2">
      <c r="E199" s="57" t="s">
        <v>91</v>
      </c>
      <c r="F199" s="59"/>
      <c r="G199" s="55">
        <v>6</v>
      </c>
      <c r="H199" s="137">
        <v>0</v>
      </c>
      <c r="I199" s="74">
        <v>0</v>
      </c>
      <c r="J199" s="109">
        <v>83.333333333333002</v>
      </c>
      <c r="K199" s="74">
        <v>0</v>
      </c>
      <c r="L199" s="141">
        <v>16.666666666666998</v>
      </c>
    </row>
    <row r="201" spans="2:12" x14ac:dyDescent="0.2">
      <c r="B201" s="40" t="str">
        <f xml:space="preserve"> HYPERLINK("#'目次'!B15", "[9]")</f>
        <v>[9]</v>
      </c>
      <c r="C201" s="23" t="s">
        <v>103</v>
      </c>
    </row>
    <row r="204" spans="2:12" x14ac:dyDescent="0.2">
      <c r="C204" s="23" t="s">
        <v>14</v>
      </c>
    </row>
    <row r="205" spans="2:12" x14ac:dyDescent="0.2">
      <c r="D205" s="195"/>
      <c r="E205" s="196"/>
      <c r="F205" s="196"/>
      <c r="G205" s="37" t="s">
        <v>15</v>
      </c>
      <c r="H205" s="33" t="s">
        <v>16</v>
      </c>
      <c r="I205" s="13" t="s">
        <v>17</v>
      </c>
      <c r="J205" s="38" t="s">
        <v>18</v>
      </c>
    </row>
    <row r="206" spans="2:12" x14ac:dyDescent="0.2">
      <c r="D206" s="197"/>
      <c r="E206" s="198"/>
      <c r="F206" s="198"/>
      <c r="G206" s="35"/>
      <c r="H206" s="39"/>
      <c r="I206" s="14"/>
      <c r="J206" s="34"/>
    </row>
    <row r="207" spans="2:12" x14ac:dyDescent="0.2">
      <c r="D207" s="56"/>
      <c r="E207" s="58" t="s">
        <v>15</v>
      </c>
      <c r="F207" s="46"/>
      <c r="G207" s="36">
        <v>1200</v>
      </c>
      <c r="H207" s="24">
        <v>19.166666666666998</v>
      </c>
      <c r="I207" s="24">
        <v>80.75</v>
      </c>
      <c r="J207" s="68">
        <v>8.3333333332999998E-2</v>
      </c>
    </row>
    <row r="208" spans="2:12" x14ac:dyDescent="0.2">
      <c r="D208" s="199" t="s">
        <v>19</v>
      </c>
      <c r="E208" s="22" t="s">
        <v>20</v>
      </c>
      <c r="F208" s="21"/>
      <c r="G208" s="19">
        <v>132</v>
      </c>
      <c r="H208" s="54">
        <v>19.696969696970001</v>
      </c>
      <c r="I208" s="20">
        <v>80.303030303029999</v>
      </c>
      <c r="J208" s="117">
        <v>0</v>
      </c>
    </row>
    <row r="209" spans="4:10" x14ac:dyDescent="0.2">
      <c r="D209" s="200"/>
      <c r="E209" s="4" t="s">
        <v>21</v>
      </c>
      <c r="F209" s="5"/>
      <c r="G209" s="6">
        <v>444</v>
      </c>
      <c r="H209" s="31">
        <v>17.342342342342</v>
      </c>
      <c r="I209" s="12">
        <v>82.432432432431995</v>
      </c>
      <c r="J209" s="42">
        <v>0.22522522522499999</v>
      </c>
    </row>
    <row r="210" spans="4:10" x14ac:dyDescent="0.2">
      <c r="D210" s="200"/>
      <c r="E210" s="4" t="s">
        <v>22</v>
      </c>
      <c r="F210" s="5"/>
      <c r="G210" s="6">
        <v>192</v>
      </c>
      <c r="H210" s="31">
        <v>21.354166666666998</v>
      </c>
      <c r="I210" s="12">
        <v>78.645833333333002</v>
      </c>
      <c r="J210" s="73">
        <v>0</v>
      </c>
    </row>
    <row r="211" spans="4:10" x14ac:dyDescent="0.2">
      <c r="D211" s="200"/>
      <c r="E211" s="4" t="s">
        <v>23</v>
      </c>
      <c r="F211" s="5"/>
      <c r="G211" s="6">
        <v>192</v>
      </c>
      <c r="H211" s="31">
        <v>17.1875</v>
      </c>
      <c r="I211" s="12">
        <v>82.8125</v>
      </c>
      <c r="J211" s="73">
        <v>0</v>
      </c>
    </row>
    <row r="212" spans="4:10" x14ac:dyDescent="0.2">
      <c r="D212" s="200"/>
      <c r="E212" s="4" t="s">
        <v>24</v>
      </c>
      <c r="F212" s="5"/>
      <c r="G212" s="6">
        <v>240</v>
      </c>
      <c r="H212" s="31">
        <v>22.083333333333002</v>
      </c>
      <c r="I212" s="12">
        <v>77.916666666666998</v>
      </c>
      <c r="J212" s="73">
        <v>0</v>
      </c>
    </row>
    <row r="213" spans="4:10" x14ac:dyDescent="0.2">
      <c r="D213" s="199" t="s">
        <v>25</v>
      </c>
      <c r="E213" s="22" t="s">
        <v>26</v>
      </c>
      <c r="F213" s="21"/>
      <c r="G213" s="19">
        <v>348</v>
      </c>
      <c r="H213" s="54">
        <v>20.977011494252999</v>
      </c>
      <c r="I213" s="20">
        <v>79.022988505746994</v>
      </c>
      <c r="J213" s="117">
        <v>0</v>
      </c>
    </row>
    <row r="214" spans="4:10" x14ac:dyDescent="0.2">
      <c r="D214" s="200"/>
      <c r="E214" s="4" t="s">
        <v>27</v>
      </c>
      <c r="F214" s="5"/>
      <c r="G214" s="6">
        <v>378</v>
      </c>
      <c r="H214" s="31">
        <v>17.989417989418001</v>
      </c>
      <c r="I214" s="12">
        <v>81.746031746032003</v>
      </c>
      <c r="J214" s="42">
        <v>0.26455026455000002</v>
      </c>
    </row>
    <row r="215" spans="4:10" x14ac:dyDescent="0.2">
      <c r="D215" s="200"/>
      <c r="E215" s="4" t="s">
        <v>28</v>
      </c>
      <c r="F215" s="5"/>
      <c r="G215" s="6">
        <v>372</v>
      </c>
      <c r="H215" s="31">
        <v>20.430107526882001</v>
      </c>
      <c r="I215" s="12">
        <v>79.569892473118003</v>
      </c>
      <c r="J215" s="73">
        <v>0</v>
      </c>
    </row>
    <row r="216" spans="4:10" x14ac:dyDescent="0.2">
      <c r="D216" s="200"/>
      <c r="E216" s="4" t="s">
        <v>29</v>
      </c>
      <c r="F216" s="5"/>
      <c r="G216" s="6">
        <v>102</v>
      </c>
      <c r="H216" s="84">
        <v>12.745098039216</v>
      </c>
      <c r="I216" s="29">
        <v>87.254901960783997</v>
      </c>
      <c r="J216" s="73">
        <v>0</v>
      </c>
    </row>
    <row r="217" spans="4:10" x14ac:dyDescent="0.2">
      <c r="D217" s="199" t="s">
        <v>30</v>
      </c>
      <c r="E217" s="22" t="s">
        <v>31</v>
      </c>
      <c r="F217" s="21"/>
      <c r="G217" s="19">
        <v>592</v>
      </c>
      <c r="H217" s="54">
        <v>20.101351351350999</v>
      </c>
      <c r="I217" s="20">
        <v>79.729729729729996</v>
      </c>
      <c r="J217" s="52">
        <v>0.16891891891899999</v>
      </c>
    </row>
    <row r="218" spans="4:10" x14ac:dyDescent="0.2">
      <c r="D218" s="200"/>
      <c r="E218" s="4" t="s">
        <v>32</v>
      </c>
      <c r="F218" s="5"/>
      <c r="G218" s="6">
        <v>608</v>
      </c>
      <c r="H218" s="31">
        <v>18.256578947367998</v>
      </c>
      <c r="I218" s="12">
        <v>81.743421052632002</v>
      </c>
      <c r="J218" s="73">
        <v>0</v>
      </c>
    </row>
    <row r="219" spans="4:10" x14ac:dyDescent="0.2">
      <c r="D219" s="199" t="s">
        <v>33</v>
      </c>
      <c r="E219" s="22" t="s">
        <v>34</v>
      </c>
      <c r="F219" s="21"/>
      <c r="G219" s="19">
        <v>74</v>
      </c>
      <c r="H219" s="54">
        <v>20.27027027027</v>
      </c>
      <c r="I219" s="20">
        <v>79.729729729729996</v>
      </c>
      <c r="J219" s="117">
        <v>0</v>
      </c>
    </row>
    <row r="220" spans="4:10" x14ac:dyDescent="0.2">
      <c r="D220" s="200"/>
      <c r="E220" s="4" t="s">
        <v>35</v>
      </c>
      <c r="F220" s="5"/>
      <c r="G220" s="6">
        <v>148</v>
      </c>
      <c r="H220" s="31">
        <v>14.864864864865</v>
      </c>
      <c r="I220" s="12">
        <v>84.459459459458998</v>
      </c>
      <c r="J220" s="42">
        <v>0.67567567567599995</v>
      </c>
    </row>
    <row r="221" spans="4:10" x14ac:dyDescent="0.2">
      <c r="D221" s="200"/>
      <c r="E221" s="4" t="s">
        <v>36</v>
      </c>
      <c r="F221" s="5"/>
      <c r="G221" s="6">
        <v>187</v>
      </c>
      <c r="H221" s="31">
        <v>17.112299465241001</v>
      </c>
      <c r="I221" s="12">
        <v>82.887700534759006</v>
      </c>
      <c r="J221" s="73">
        <v>0</v>
      </c>
    </row>
    <row r="222" spans="4:10" x14ac:dyDescent="0.2">
      <c r="D222" s="200"/>
      <c r="E222" s="4" t="s">
        <v>37</v>
      </c>
      <c r="F222" s="5"/>
      <c r="G222" s="6">
        <v>221</v>
      </c>
      <c r="H222" s="31">
        <v>16.289592760181002</v>
      </c>
      <c r="I222" s="12">
        <v>83.710407239819006</v>
      </c>
      <c r="J222" s="73">
        <v>0</v>
      </c>
    </row>
    <row r="223" spans="4:10" x14ac:dyDescent="0.2">
      <c r="D223" s="200"/>
      <c r="E223" s="4" t="s">
        <v>38</v>
      </c>
      <c r="F223" s="5"/>
      <c r="G223" s="6">
        <v>186</v>
      </c>
      <c r="H223" s="31">
        <v>17.204301075269001</v>
      </c>
      <c r="I223" s="12">
        <v>82.795698924730999</v>
      </c>
      <c r="J223" s="73">
        <v>0</v>
      </c>
    </row>
    <row r="224" spans="4:10" x14ac:dyDescent="0.2">
      <c r="D224" s="200"/>
      <c r="E224" s="4" t="s">
        <v>39</v>
      </c>
      <c r="F224" s="5"/>
      <c r="G224" s="6">
        <v>223</v>
      </c>
      <c r="H224" s="31">
        <v>22.421524663677001</v>
      </c>
      <c r="I224" s="12">
        <v>77.578475336322995</v>
      </c>
      <c r="J224" s="73">
        <v>0</v>
      </c>
    </row>
    <row r="225" spans="2:10" x14ac:dyDescent="0.2">
      <c r="D225" s="201"/>
      <c r="E225" s="57" t="s">
        <v>40</v>
      </c>
      <c r="F225" s="59"/>
      <c r="G225" s="55">
        <v>161</v>
      </c>
      <c r="H225" s="162">
        <v>26.708074534161</v>
      </c>
      <c r="I225" s="125">
        <v>73.291925465839</v>
      </c>
      <c r="J225" s="142">
        <v>0</v>
      </c>
    </row>
    <row r="227" spans="2:10" x14ac:dyDescent="0.2">
      <c r="B227" s="40" t="str">
        <f xml:space="preserve"> HYPERLINK("#'目次'!B16", "[10]")</f>
        <v>[10]</v>
      </c>
      <c r="C227" s="23" t="s">
        <v>103</v>
      </c>
    </row>
    <row r="230" spans="2:10" x14ac:dyDescent="0.2">
      <c r="C230" s="23" t="s">
        <v>48</v>
      </c>
    </row>
    <row r="231" spans="2:10" x14ac:dyDescent="0.2">
      <c r="D231" s="195"/>
      <c r="E231" s="196"/>
      <c r="F231" s="196"/>
      <c r="G231" s="37" t="s">
        <v>15</v>
      </c>
      <c r="H231" s="33" t="s">
        <v>16</v>
      </c>
      <c r="I231" s="13" t="s">
        <v>17</v>
      </c>
      <c r="J231" s="38" t="s">
        <v>18</v>
      </c>
    </row>
    <row r="232" spans="2:10" x14ac:dyDescent="0.2">
      <c r="D232" s="197"/>
      <c r="E232" s="198"/>
      <c r="F232" s="198"/>
      <c r="G232" s="35"/>
      <c r="H232" s="39"/>
      <c r="I232" s="14"/>
      <c r="J232" s="34"/>
    </row>
    <row r="233" spans="2:10" x14ac:dyDescent="0.2">
      <c r="D233" s="56"/>
      <c r="E233" s="58" t="s">
        <v>15</v>
      </c>
      <c r="F233" s="46"/>
      <c r="G233" s="36">
        <v>1200</v>
      </c>
      <c r="H233" s="24">
        <v>19.166666666666998</v>
      </c>
      <c r="I233" s="24">
        <v>80.75</v>
      </c>
      <c r="J233" s="68">
        <v>8.3333333332999998E-2</v>
      </c>
    </row>
    <row r="234" spans="2:10" x14ac:dyDescent="0.2">
      <c r="D234" s="199" t="s">
        <v>49</v>
      </c>
      <c r="E234" s="22" t="s">
        <v>50</v>
      </c>
      <c r="F234" s="21"/>
      <c r="G234" s="19">
        <v>15</v>
      </c>
      <c r="H234" s="149">
        <v>26.666666666666998</v>
      </c>
      <c r="I234" s="90">
        <v>73.333333333333002</v>
      </c>
      <c r="J234" s="117">
        <v>0</v>
      </c>
    </row>
    <row r="235" spans="2:10" x14ac:dyDescent="0.2">
      <c r="D235" s="200"/>
      <c r="E235" s="4" t="s">
        <v>51</v>
      </c>
      <c r="F235" s="5"/>
      <c r="G235" s="6">
        <v>142</v>
      </c>
      <c r="H235" s="31">
        <v>18.309859154929999</v>
      </c>
      <c r="I235" s="12">
        <v>81.690140845070005</v>
      </c>
      <c r="J235" s="73">
        <v>0</v>
      </c>
    </row>
    <row r="236" spans="2:10" x14ac:dyDescent="0.2">
      <c r="D236" s="200"/>
      <c r="E236" s="4" t="s">
        <v>52</v>
      </c>
      <c r="F236" s="5"/>
      <c r="G236" s="6">
        <v>26</v>
      </c>
      <c r="H236" s="31">
        <v>19.230769230768999</v>
      </c>
      <c r="I236" s="12">
        <v>80.769230769231001</v>
      </c>
      <c r="J236" s="73">
        <v>0</v>
      </c>
    </row>
    <row r="237" spans="2:10" x14ac:dyDescent="0.2">
      <c r="D237" s="200"/>
      <c r="E237" s="4" t="s">
        <v>53</v>
      </c>
      <c r="F237" s="5"/>
      <c r="G237" s="6">
        <v>41</v>
      </c>
      <c r="H237" s="31">
        <v>14.634146341463</v>
      </c>
      <c r="I237" s="12">
        <v>85.365853658537006</v>
      </c>
      <c r="J237" s="73">
        <v>0</v>
      </c>
    </row>
    <row r="238" spans="2:10" x14ac:dyDescent="0.2">
      <c r="D238" s="200"/>
      <c r="E238" s="4" t="s">
        <v>54</v>
      </c>
      <c r="F238" s="5"/>
      <c r="G238" s="6">
        <v>226</v>
      </c>
      <c r="H238" s="31">
        <v>20.353982300885001</v>
      </c>
      <c r="I238" s="12">
        <v>79.646017699115006</v>
      </c>
      <c r="J238" s="73">
        <v>0</v>
      </c>
    </row>
    <row r="239" spans="2:10" x14ac:dyDescent="0.2">
      <c r="D239" s="200"/>
      <c r="E239" s="4" t="s">
        <v>55</v>
      </c>
      <c r="F239" s="5"/>
      <c r="G239" s="6">
        <v>125</v>
      </c>
      <c r="H239" s="84">
        <v>12.8</v>
      </c>
      <c r="I239" s="29">
        <v>87.2</v>
      </c>
      <c r="J239" s="73">
        <v>0</v>
      </c>
    </row>
    <row r="240" spans="2:10" x14ac:dyDescent="0.2">
      <c r="D240" s="200"/>
      <c r="E240" s="4" t="s">
        <v>56</v>
      </c>
      <c r="F240" s="5"/>
      <c r="G240" s="6">
        <v>190</v>
      </c>
      <c r="H240" s="31">
        <v>14.736842105262999</v>
      </c>
      <c r="I240" s="12">
        <v>85.263157894737006</v>
      </c>
      <c r="J240" s="73">
        <v>0</v>
      </c>
    </row>
    <row r="241" spans="2:10" x14ac:dyDescent="0.2">
      <c r="D241" s="200"/>
      <c r="E241" s="4" t="s">
        <v>57</v>
      </c>
      <c r="F241" s="5"/>
      <c r="G241" s="6">
        <v>185</v>
      </c>
      <c r="H241" s="76">
        <v>24.324324324323999</v>
      </c>
      <c r="I241" s="43">
        <v>75.675675675676004</v>
      </c>
      <c r="J241" s="73">
        <v>0</v>
      </c>
    </row>
    <row r="242" spans="2:10" x14ac:dyDescent="0.2">
      <c r="D242" s="200"/>
      <c r="E242" s="4" t="s">
        <v>58</v>
      </c>
      <c r="F242" s="5"/>
      <c r="G242" s="6">
        <v>113</v>
      </c>
      <c r="H242" s="31">
        <v>17.699115044248</v>
      </c>
      <c r="I242" s="12">
        <v>81.415929203540003</v>
      </c>
      <c r="J242" s="42">
        <v>0.88495575221199996</v>
      </c>
    </row>
    <row r="243" spans="2:10" x14ac:dyDescent="0.2">
      <c r="D243" s="200"/>
      <c r="E243" s="4" t="s">
        <v>59</v>
      </c>
      <c r="F243" s="5"/>
      <c r="G243" s="6">
        <v>136</v>
      </c>
      <c r="H243" s="76">
        <v>25</v>
      </c>
      <c r="I243" s="43">
        <v>75</v>
      </c>
      <c r="J243" s="73">
        <v>0</v>
      </c>
    </row>
    <row r="244" spans="2:10" x14ac:dyDescent="0.2">
      <c r="D244" s="199" t="s">
        <v>60</v>
      </c>
      <c r="E244" s="22" t="s">
        <v>61</v>
      </c>
      <c r="F244" s="21"/>
      <c r="G244" s="19">
        <v>205</v>
      </c>
      <c r="H244" s="54">
        <v>22.926829268293002</v>
      </c>
      <c r="I244" s="20">
        <v>77.073170731706995</v>
      </c>
      <c r="J244" s="117">
        <v>0</v>
      </c>
    </row>
    <row r="245" spans="2:10" x14ac:dyDescent="0.2">
      <c r="D245" s="200"/>
      <c r="E245" s="4" t="s">
        <v>62</v>
      </c>
      <c r="F245" s="5"/>
      <c r="G245" s="6">
        <v>160</v>
      </c>
      <c r="H245" s="31">
        <v>19.375</v>
      </c>
      <c r="I245" s="12">
        <v>80.625</v>
      </c>
      <c r="J245" s="73">
        <v>0</v>
      </c>
    </row>
    <row r="246" spans="2:10" x14ac:dyDescent="0.2">
      <c r="D246" s="200"/>
      <c r="E246" s="4" t="s">
        <v>63</v>
      </c>
      <c r="F246" s="5"/>
      <c r="G246" s="6">
        <v>121</v>
      </c>
      <c r="H246" s="31">
        <v>20.661157024792999</v>
      </c>
      <c r="I246" s="12">
        <v>79.338842975207001</v>
      </c>
      <c r="J246" s="73">
        <v>0</v>
      </c>
    </row>
    <row r="247" spans="2:10" x14ac:dyDescent="0.2">
      <c r="D247" s="200"/>
      <c r="E247" s="4" t="s">
        <v>64</v>
      </c>
      <c r="F247" s="5"/>
      <c r="G247" s="6">
        <v>124</v>
      </c>
      <c r="H247" s="31">
        <v>14.516129032258</v>
      </c>
      <c r="I247" s="12">
        <v>85.483870967742007</v>
      </c>
      <c r="J247" s="73">
        <v>0</v>
      </c>
    </row>
    <row r="248" spans="2:10" x14ac:dyDescent="0.2">
      <c r="D248" s="200"/>
      <c r="E248" s="4" t="s">
        <v>65</v>
      </c>
      <c r="F248" s="5"/>
      <c r="G248" s="6">
        <v>109</v>
      </c>
      <c r="H248" s="31">
        <v>22.018348623853001</v>
      </c>
      <c r="I248" s="12">
        <v>77.981651376146999</v>
      </c>
      <c r="J248" s="73">
        <v>0</v>
      </c>
    </row>
    <row r="249" spans="2:10" x14ac:dyDescent="0.2">
      <c r="D249" s="200"/>
      <c r="E249" s="4" t="s">
        <v>66</v>
      </c>
      <c r="F249" s="5"/>
      <c r="G249" s="6">
        <v>104</v>
      </c>
      <c r="H249" s="84">
        <v>11.538461538462</v>
      </c>
      <c r="I249" s="29">
        <v>88.461538461537998</v>
      </c>
      <c r="J249" s="73">
        <v>0</v>
      </c>
    </row>
    <row r="250" spans="2:10" x14ac:dyDescent="0.2">
      <c r="D250" s="200"/>
      <c r="E250" s="4" t="s">
        <v>67</v>
      </c>
      <c r="F250" s="5"/>
      <c r="G250" s="6">
        <v>139</v>
      </c>
      <c r="H250" s="31">
        <v>17.985611510790999</v>
      </c>
      <c r="I250" s="12">
        <v>81.294964028777002</v>
      </c>
      <c r="J250" s="42">
        <v>0.71942446043200003</v>
      </c>
    </row>
    <row r="251" spans="2:10" x14ac:dyDescent="0.2">
      <c r="D251" s="200"/>
      <c r="E251" s="4" t="s">
        <v>68</v>
      </c>
      <c r="F251" s="5"/>
      <c r="G251" s="6">
        <v>48</v>
      </c>
      <c r="H251" s="76">
        <v>27.083333333333002</v>
      </c>
      <c r="I251" s="43">
        <v>72.916666666666998</v>
      </c>
      <c r="J251" s="73">
        <v>0</v>
      </c>
    </row>
    <row r="252" spans="2:10" x14ac:dyDescent="0.2">
      <c r="D252" s="200"/>
      <c r="E252" s="4" t="s">
        <v>69</v>
      </c>
      <c r="F252" s="5"/>
      <c r="G252" s="6">
        <v>37</v>
      </c>
      <c r="H252" s="76">
        <v>24.324324324323999</v>
      </c>
      <c r="I252" s="43">
        <v>75.675675675676004</v>
      </c>
      <c r="J252" s="73">
        <v>0</v>
      </c>
    </row>
    <row r="253" spans="2:10" x14ac:dyDescent="0.2">
      <c r="D253" s="93" t="s">
        <v>70</v>
      </c>
      <c r="E253" s="89" t="s">
        <v>18</v>
      </c>
      <c r="F253" s="92"/>
      <c r="G253" s="94">
        <v>0</v>
      </c>
      <c r="H253" s="148">
        <v>0</v>
      </c>
      <c r="I253" s="86">
        <v>0</v>
      </c>
      <c r="J253" s="144">
        <v>0</v>
      </c>
    </row>
    <row r="255" spans="2:10" x14ac:dyDescent="0.2">
      <c r="B255" s="40" t="str">
        <f xml:space="preserve"> HYPERLINK("#'目次'!B17", "[11]")</f>
        <v>[11]</v>
      </c>
      <c r="C255" s="23" t="s">
        <v>103</v>
      </c>
    </row>
    <row r="258" spans="3:10" x14ac:dyDescent="0.2">
      <c r="C258" s="23" t="s">
        <v>73</v>
      </c>
    </row>
    <row r="259" spans="3:10" x14ac:dyDescent="0.2">
      <c r="D259" s="195"/>
      <c r="E259" s="196"/>
      <c r="F259" s="196"/>
      <c r="G259" s="37" t="s">
        <v>15</v>
      </c>
      <c r="H259" s="33" t="s">
        <v>16</v>
      </c>
      <c r="I259" s="13" t="s">
        <v>17</v>
      </c>
      <c r="J259" s="38" t="s">
        <v>18</v>
      </c>
    </row>
    <row r="260" spans="3:10" x14ac:dyDescent="0.2">
      <c r="D260" s="197"/>
      <c r="E260" s="198"/>
      <c r="F260" s="198"/>
      <c r="G260" s="35"/>
      <c r="H260" s="39"/>
      <c r="I260" s="14"/>
      <c r="J260" s="34"/>
    </row>
    <row r="261" spans="3:10" x14ac:dyDescent="0.2">
      <c r="D261" s="56"/>
      <c r="E261" s="58" t="s">
        <v>15</v>
      </c>
      <c r="F261" s="46"/>
      <c r="G261" s="36">
        <v>1200</v>
      </c>
      <c r="H261" s="24">
        <v>19.166666666666998</v>
      </c>
      <c r="I261" s="24">
        <v>80.75</v>
      </c>
      <c r="J261" s="68">
        <v>8.3333333332999998E-2</v>
      </c>
    </row>
    <row r="262" spans="3:10" x14ac:dyDescent="0.2">
      <c r="D262" s="199" t="s">
        <v>74</v>
      </c>
      <c r="E262" s="22" t="s">
        <v>75</v>
      </c>
      <c r="F262" s="21"/>
      <c r="G262" s="19">
        <v>592</v>
      </c>
      <c r="H262" s="54">
        <v>20.101351351350999</v>
      </c>
      <c r="I262" s="20">
        <v>79.729729729729996</v>
      </c>
      <c r="J262" s="52">
        <v>0.16891891891899999</v>
      </c>
    </row>
    <row r="263" spans="3:10" x14ac:dyDescent="0.2">
      <c r="D263" s="200"/>
      <c r="E263" s="4" t="s">
        <v>34</v>
      </c>
      <c r="F263" s="5"/>
      <c r="G263" s="6">
        <v>37</v>
      </c>
      <c r="H263" s="87">
        <v>29.72972972973</v>
      </c>
      <c r="I263" s="61">
        <v>70.270270270270004</v>
      </c>
      <c r="J263" s="73">
        <v>0</v>
      </c>
    </row>
    <row r="264" spans="3:10" x14ac:dyDescent="0.2">
      <c r="D264" s="200"/>
      <c r="E264" s="4" t="s">
        <v>35</v>
      </c>
      <c r="F264" s="5"/>
      <c r="G264" s="6">
        <v>75</v>
      </c>
      <c r="H264" s="31">
        <v>16</v>
      </c>
      <c r="I264" s="12">
        <v>82.666666666666998</v>
      </c>
      <c r="J264" s="42">
        <v>1.333333333333</v>
      </c>
    </row>
    <row r="265" spans="3:10" x14ac:dyDescent="0.2">
      <c r="D265" s="200"/>
      <c r="E265" s="4" t="s">
        <v>36</v>
      </c>
      <c r="F265" s="5"/>
      <c r="G265" s="6">
        <v>95</v>
      </c>
      <c r="H265" s="31">
        <v>15.789473684211</v>
      </c>
      <c r="I265" s="12">
        <v>84.210526315788996</v>
      </c>
      <c r="J265" s="73">
        <v>0</v>
      </c>
    </row>
    <row r="266" spans="3:10" x14ac:dyDescent="0.2">
      <c r="D266" s="200"/>
      <c r="E266" s="4" t="s">
        <v>37</v>
      </c>
      <c r="F266" s="5"/>
      <c r="G266" s="6">
        <v>111</v>
      </c>
      <c r="H266" s="31">
        <v>19.819819819820001</v>
      </c>
      <c r="I266" s="12">
        <v>80.180180180180002</v>
      </c>
      <c r="J266" s="73">
        <v>0</v>
      </c>
    </row>
    <row r="267" spans="3:10" x14ac:dyDescent="0.2">
      <c r="D267" s="200"/>
      <c r="E267" s="4" t="s">
        <v>38</v>
      </c>
      <c r="F267" s="5"/>
      <c r="G267" s="6">
        <v>93</v>
      </c>
      <c r="H267" s="31">
        <v>19.354838709677001</v>
      </c>
      <c r="I267" s="12">
        <v>80.645161290323003</v>
      </c>
      <c r="J267" s="73">
        <v>0</v>
      </c>
    </row>
    <row r="268" spans="3:10" x14ac:dyDescent="0.2">
      <c r="D268" s="200"/>
      <c r="E268" s="4" t="s">
        <v>39</v>
      </c>
      <c r="F268" s="5"/>
      <c r="G268" s="6">
        <v>109</v>
      </c>
      <c r="H268" s="31">
        <v>22.935779816514</v>
      </c>
      <c r="I268" s="12">
        <v>77.064220183486</v>
      </c>
      <c r="J268" s="73">
        <v>0</v>
      </c>
    </row>
    <row r="269" spans="3:10" x14ac:dyDescent="0.2">
      <c r="D269" s="200"/>
      <c r="E269" s="4" t="s">
        <v>40</v>
      </c>
      <c r="F269" s="5"/>
      <c r="G269" s="6">
        <v>72</v>
      </c>
      <c r="H269" s="31">
        <v>22.222222222222001</v>
      </c>
      <c r="I269" s="12">
        <v>77.777777777777999</v>
      </c>
      <c r="J269" s="73">
        <v>0</v>
      </c>
    </row>
    <row r="270" spans="3:10" x14ac:dyDescent="0.2">
      <c r="D270" s="199" t="s">
        <v>76</v>
      </c>
      <c r="E270" s="22" t="s">
        <v>77</v>
      </c>
      <c r="F270" s="21"/>
      <c r="G270" s="19">
        <v>608</v>
      </c>
      <c r="H270" s="54">
        <v>18.256578947367998</v>
      </c>
      <c r="I270" s="20">
        <v>81.743421052632002</v>
      </c>
      <c r="J270" s="117">
        <v>0</v>
      </c>
    </row>
    <row r="271" spans="3:10" x14ac:dyDescent="0.2">
      <c r="D271" s="200"/>
      <c r="E271" s="4" t="s">
        <v>34</v>
      </c>
      <c r="F271" s="5"/>
      <c r="G271" s="6">
        <v>37</v>
      </c>
      <c r="H271" s="84">
        <v>10.810810810811001</v>
      </c>
      <c r="I271" s="29">
        <v>89.189189189188994</v>
      </c>
      <c r="J271" s="73">
        <v>0</v>
      </c>
    </row>
    <row r="272" spans="3:10" x14ac:dyDescent="0.2">
      <c r="D272" s="200"/>
      <c r="E272" s="4" t="s">
        <v>35</v>
      </c>
      <c r="F272" s="5"/>
      <c r="G272" s="6">
        <v>73</v>
      </c>
      <c r="H272" s="84">
        <v>13.698630136986001</v>
      </c>
      <c r="I272" s="29">
        <v>86.301369863014003</v>
      </c>
      <c r="J272" s="73">
        <v>0</v>
      </c>
    </row>
    <row r="273" spans="2:10" x14ac:dyDescent="0.2">
      <c r="D273" s="200"/>
      <c r="E273" s="4" t="s">
        <v>36</v>
      </c>
      <c r="F273" s="5"/>
      <c r="G273" s="6">
        <v>92</v>
      </c>
      <c r="H273" s="31">
        <v>18.478260869564998</v>
      </c>
      <c r="I273" s="12">
        <v>81.521739130434995</v>
      </c>
      <c r="J273" s="73">
        <v>0</v>
      </c>
    </row>
    <row r="274" spans="2:10" x14ac:dyDescent="0.2">
      <c r="D274" s="200"/>
      <c r="E274" s="4" t="s">
        <v>37</v>
      </c>
      <c r="F274" s="5"/>
      <c r="G274" s="6">
        <v>110</v>
      </c>
      <c r="H274" s="84">
        <v>12.727272727273</v>
      </c>
      <c r="I274" s="29">
        <v>87.272727272726996</v>
      </c>
      <c r="J274" s="73">
        <v>0</v>
      </c>
    </row>
    <row r="275" spans="2:10" x14ac:dyDescent="0.2">
      <c r="D275" s="200"/>
      <c r="E275" s="4" t="s">
        <v>38</v>
      </c>
      <c r="F275" s="5"/>
      <c r="G275" s="6">
        <v>93</v>
      </c>
      <c r="H275" s="31">
        <v>15.053763440859999</v>
      </c>
      <c r="I275" s="12">
        <v>84.946236559140004</v>
      </c>
      <c r="J275" s="73">
        <v>0</v>
      </c>
    </row>
    <row r="276" spans="2:10" x14ac:dyDescent="0.2">
      <c r="D276" s="200"/>
      <c r="E276" s="4" t="s">
        <v>39</v>
      </c>
      <c r="F276" s="5"/>
      <c r="G276" s="6">
        <v>114</v>
      </c>
      <c r="H276" s="31">
        <v>21.929824561404001</v>
      </c>
      <c r="I276" s="12">
        <v>78.070175438595996</v>
      </c>
      <c r="J276" s="73">
        <v>0</v>
      </c>
    </row>
    <row r="277" spans="2:10" x14ac:dyDescent="0.2">
      <c r="D277" s="201"/>
      <c r="E277" s="57" t="s">
        <v>40</v>
      </c>
      <c r="F277" s="59"/>
      <c r="G277" s="55">
        <v>89</v>
      </c>
      <c r="H277" s="160">
        <v>30.337078651685001</v>
      </c>
      <c r="I277" s="109">
        <v>69.662921348314995</v>
      </c>
      <c r="J277" s="142">
        <v>0</v>
      </c>
    </row>
    <row r="279" spans="2:10" x14ac:dyDescent="0.2">
      <c r="B279" s="40" t="str">
        <f xml:space="preserve"> HYPERLINK("#'目次'!B18", "[12]")</f>
        <v>[12]</v>
      </c>
      <c r="C279" s="23" t="s">
        <v>103</v>
      </c>
    </row>
    <row r="282" spans="2:10" x14ac:dyDescent="0.2">
      <c r="C282" s="23" t="s">
        <v>80</v>
      </c>
    </row>
    <row r="283" spans="2:10" x14ac:dyDescent="0.2">
      <c r="E283" s="195"/>
      <c r="F283" s="196"/>
      <c r="G283" s="37" t="s">
        <v>15</v>
      </c>
      <c r="H283" s="33" t="s">
        <v>16</v>
      </c>
      <c r="I283" s="13" t="s">
        <v>17</v>
      </c>
      <c r="J283" s="38" t="s">
        <v>18</v>
      </c>
    </row>
    <row r="284" spans="2:10" x14ac:dyDescent="0.2">
      <c r="E284" s="197"/>
      <c r="F284" s="198"/>
      <c r="G284" s="35"/>
      <c r="H284" s="39"/>
      <c r="I284" s="14"/>
      <c r="J284" s="34"/>
    </row>
    <row r="285" spans="2:10" x14ac:dyDescent="0.2">
      <c r="E285" s="91" t="s">
        <v>15</v>
      </c>
      <c r="F285" s="46"/>
      <c r="G285" s="36">
        <v>1200</v>
      </c>
      <c r="H285" s="24">
        <v>19.166666666666998</v>
      </c>
      <c r="I285" s="24">
        <v>80.75</v>
      </c>
      <c r="J285" s="68">
        <v>8.3333333332999998E-2</v>
      </c>
    </row>
    <row r="286" spans="2:10" x14ac:dyDescent="0.2">
      <c r="E286" s="4" t="s">
        <v>81</v>
      </c>
      <c r="F286" s="5"/>
      <c r="G286" s="19">
        <v>48</v>
      </c>
      <c r="H286" s="149">
        <v>25</v>
      </c>
      <c r="I286" s="90">
        <v>75</v>
      </c>
      <c r="J286" s="117">
        <v>0</v>
      </c>
    </row>
    <row r="287" spans="2:10" x14ac:dyDescent="0.2">
      <c r="E287" s="4" t="s">
        <v>82</v>
      </c>
      <c r="F287" s="5"/>
      <c r="G287" s="6">
        <v>84</v>
      </c>
      <c r="H287" s="31">
        <v>16.666666666666998</v>
      </c>
      <c r="I287" s="12">
        <v>83.333333333333002</v>
      </c>
      <c r="J287" s="73">
        <v>0</v>
      </c>
    </row>
    <row r="288" spans="2:10" x14ac:dyDescent="0.2">
      <c r="E288" s="4" t="s">
        <v>83</v>
      </c>
      <c r="F288" s="5"/>
      <c r="G288" s="6">
        <v>462</v>
      </c>
      <c r="H288" s="31">
        <v>17.965367965367999</v>
      </c>
      <c r="I288" s="12">
        <v>81.818181818181998</v>
      </c>
      <c r="J288" s="42">
        <v>0.21645021645000001</v>
      </c>
    </row>
    <row r="289" spans="2:12" x14ac:dyDescent="0.2">
      <c r="E289" s="4" t="s">
        <v>84</v>
      </c>
      <c r="F289" s="5"/>
      <c r="G289" s="6">
        <v>30</v>
      </c>
      <c r="H289" s="31">
        <v>20</v>
      </c>
      <c r="I289" s="12">
        <v>80</v>
      </c>
      <c r="J289" s="73">
        <v>0</v>
      </c>
    </row>
    <row r="290" spans="2:12" x14ac:dyDescent="0.2">
      <c r="E290" s="4" t="s">
        <v>85</v>
      </c>
      <c r="F290" s="5"/>
      <c r="G290" s="6">
        <v>144</v>
      </c>
      <c r="H290" s="31">
        <v>20.138888888888999</v>
      </c>
      <c r="I290" s="12">
        <v>79.861111111111001</v>
      </c>
      <c r="J290" s="73">
        <v>0</v>
      </c>
    </row>
    <row r="291" spans="2:12" x14ac:dyDescent="0.2">
      <c r="E291" s="4" t="s">
        <v>86</v>
      </c>
      <c r="F291" s="5"/>
      <c r="G291" s="6">
        <v>192</v>
      </c>
      <c r="H291" s="31">
        <v>17.1875</v>
      </c>
      <c r="I291" s="12">
        <v>82.8125</v>
      </c>
      <c r="J291" s="73">
        <v>0</v>
      </c>
    </row>
    <row r="292" spans="2:12" x14ac:dyDescent="0.2">
      <c r="E292" s="4" t="s">
        <v>87</v>
      </c>
      <c r="F292" s="5"/>
      <c r="G292" s="6">
        <v>72</v>
      </c>
      <c r="H292" s="76">
        <v>25</v>
      </c>
      <c r="I292" s="43">
        <v>75</v>
      </c>
      <c r="J292" s="73">
        <v>0</v>
      </c>
    </row>
    <row r="293" spans="2:12" x14ac:dyDescent="0.2">
      <c r="E293" s="4" t="s">
        <v>88</v>
      </c>
      <c r="F293" s="5"/>
      <c r="G293" s="6">
        <v>36</v>
      </c>
      <c r="H293" s="76">
        <v>27.777777777777999</v>
      </c>
      <c r="I293" s="43">
        <v>72.222222222222001</v>
      </c>
      <c r="J293" s="73">
        <v>0</v>
      </c>
    </row>
    <row r="294" spans="2:12" x14ac:dyDescent="0.2">
      <c r="E294" s="4" t="s">
        <v>89</v>
      </c>
      <c r="F294" s="5"/>
      <c r="G294" s="6">
        <v>66</v>
      </c>
      <c r="H294" s="31">
        <v>19.696969696970001</v>
      </c>
      <c r="I294" s="12">
        <v>80.303030303029999</v>
      </c>
      <c r="J294" s="73">
        <v>0</v>
      </c>
    </row>
    <row r="295" spans="2:12" x14ac:dyDescent="0.2">
      <c r="E295" s="4" t="s">
        <v>90</v>
      </c>
      <c r="F295" s="5"/>
      <c r="G295" s="6">
        <v>54</v>
      </c>
      <c r="H295" s="31">
        <v>18.518518518518999</v>
      </c>
      <c r="I295" s="12">
        <v>81.481481481480998</v>
      </c>
      <c r="J295" s="73">
        <v>0</v>
      </c>
    </row>
    <row r="296" spans="2:12" x14ac:dyDescent="0.2">
      <c r="E296" s="57" t="s">
        <v>91</v>
      </c>
      <c r="F296" s="59"/>
      <c r="G296" s="55">
        <v>12</v>
      </c>
      <c r="H296" s="114">
        <v>16.666666666666998</v>
      </c>
      <c r="I296" s="65">
        <v>83.333333333333002</v>
      </c>
      <c r="J296" s="142">
        <v>0</v>
      </c>
    </row>
    <row r="298" spans="2:12" x14ac:dyDescent="0.2">
      <c r="B298" s="40" t="str">
        <f xml:space="preserve"> HYPERLINK("#'目次'!B19", "[13]")</f>
        <v>[13]</v>
      </c>
      <c r="C298" s="23" t="s">
        <v>106</v>
      </c>
    </row>
    <row r="299" spans="2:12" x14ac:dyDescent="0.2">
      <c r="C299" s="186" t="s">
        <v>107</v>
      </c>
    </row>
    <row r="301" spans="2:12" x14ac:dyDescent="0.2">
      <c r="C301" s="23" t="s">
        <v>14</v>
      </c>
    </row>
    <row r="302" spans="2:12" ht="36" x14ac:dyDescent="0.2">
      <c r="D302" s="195"/>
      <c r="E302" s="196"/>
      <c r="F302" s="196"/>
      <c r="G302" s="37" t="s">
        <v>15</v>
      </c>
      <c r="H302" s="33" t="s">
        <v>96</v>
      </c>
      <c r="I302" s="13" t="s">
        <v>97</v>
      </c>
      <c r="J302" s="13" t="s">
        <v>98</v>
      </c>
      <c r="K302" s="13" t="s">
        <v>99</v>
      </c>
      <c r="L302" s="38" t="s">
        <v>18</v>
      </c>
    </row>
    <row r="303" spans="2:12" x14ac:dyDescent="0.2">
      <c r="D303" s="197"/>
      <c r="E303" s="198"/>
      <c r="F303" s="198"/>
      <c r="G303" s="35"/>
      <c r="H303" s="39"/>
      <c r="I303" s="14"/>
      <c r="J303" s="14"/>
      <c r="K303" s="14"/>
      <c r="L303" s="34"/>
    </row>
    <row r="304" spans="2:12" x14ac:dyDescent="0.2">
      <c r="D304" s="56"/>
      <c r="E304" s="58" t="s">
        <v>15</v>
      </c>
      <c r="F304" s="46"/>
      <c r="G304" s="36">
        <v>230</v>
      </c>
      <c r="H304" s="24">
        <v>3.4782608695650001</v>
      </c>
      <c r="I304" s="24">
        <v>6.5217391304349999</v>
      </c>
      <c r="J304" s="24">
        <v>94.782608695652002</v>
      </c>
      <c r="K304" s="24">
        <v>1.7391304347829999</v>
      </c>
      <c r="L304" s="68">
        <v>0.43478260869599999</v>
      </c>
    </row>
    <row r="305" spans="4:12" x14ac:dyDescent="0.2">
      <c r="D305" s="199" t="s">
        <v>19</v>
      </c>
      <c r="E305" s="22" t="s">
        <v>20</v>
      </c>
      <c r="F305" s="21"/>
      <c r="G305" s="19">
        <v>26</v>
      </c>
      <c r="H305" s="131">
        <v>0</v>
      </c>
      <c r="I305" s="96">
        <v>11.538461538462</v>
      </c>
      <c r="J305" s="107">
        <v>84.615384615384997</v>
      </c>
      <c r="K305" s="96">
        <v>7.6923076923079998</v>
      </c>
      <c r="L305" s="52">
        <v>3.8461538461539999</v>
      </c>
    </row>
    <row r="306" spans="4:12" x14ac:dyDescent="0.2">
      <c r="D306" s="200"/>
      <c r="E306" s="4" t="s">
        <v>21</v>
      </c>
      <c r="F306" s="5"/>
      <c r="G306" s="6">
        <v>77</v>
      </c>
      <c r="H306" s="31">
        <v>3.896103896104</v>
      </c>
      <c r="I306" s="12">
        <v>5.1948051948050002</v>
      </c>
      <c r="J306" s="12">
        <v>97.402597402596996</v>
      </c>
      <c r="K306" s="12">
        <v>1.298701298701</v>
      </c>
      <c r="L306" s="73">
        <v>0</v>
      </c>
    </row>
    <row r="307" spans="4:12" x14ac:dyDescent="0.2">
      <c r="D307" s="200"/>
      <c r="E307" s="4" t="s">
        <v>22</v>
      </c>
      <c r="F307" s="5"/>
      <c r="G307" s="6">
        <v>41</v>
      </c>
      <c r="H307" s="31">
        <v>2.4390243902440001</v>
      </c>
      <c r="I307" s="12">
        <v>7.3170731707319998</v>
      </c>
      <c r="J307" s="12">
        <v>95.121951219511999</v>
      </c>
      <c r="K307" s="28">
        <v>0</v>
      </c>
      <c r="L307" s="73">
        <v>0</v>
      </c>
    </row>
    <row r="308" spans="4:12" x14ac:dyDescent="0.2">
      <c r="D308" s="200"/>
      <c r="E308" s="4" t="s">
        <v>23</v>
      </c>
      <c r="F308" s="5"/>
      <c r="G308" s="6">
        <v>33</v>
      </c>
      <c r="H308" s="71">
        <v>0</v>
      </c>
      <c r="I308" s="12">
        <v>3.0303030303030001</v>
      </c>
      <c r="J308" s="12">
        <v>96.969696969696997</v>
      </c>
      <c r="K308" s="28">
        <v>0</v>
      </c>
      <c r="L308" s="73">
        <v>0</v>
      </c>
    </row>
    <row r="309" spans="4:12" x14ac:dyDescent="0.2">
      <c r="D309" s="200"/>
      <c r="E309" s="4" t="s">
        <v>24</v>
      </c>
      <c r="F309" s="5"/>
      <c r="G309" s="6">
        <v>53</v>
      </c>
      <c r="H309" s="31">
        <v>7.547169811321</v>
      </c>
      <c r="I309" s="12">
        <v>7.547169811321</v>
      </c>
      <c r="J309" s="12">
        <v>94.339622641508996</v>
      </c>
      <c r="K309" s="12">
        <v>1.88679245283</v>
      </c>
      <c r="L309" s="73">
        <v>0</v>
      </c>
    </row>
    <row r="310" spans="4:12" x14ac:dyDescent="0.2">
      <c r="D310" s="199" t="s">
        <v>25</v>
      </c>
      <c r="E310" s="22" t="s">
        <v>26</v>
      </c>
      <c r="F310" s="21"/>
      <c r="G310" s="19">
        <v>73</v>
      </c>
      <c r="H310" s="54">
        <v>1.369863013699</v>
      </c>
      <c r="I310" s="20">
        <v>8.2191780821920002</v>
      </c>
      <c r="J310" s="20">
        <v>95.890410958903999</v>
      </c>
      <c r="K310" s="60">
        <v>0</v>
      </c>
      <c r="L310" s="117">
        <v>0</v>
      </c>
    </row>
    <row r="311" spans="4:12" x14ac:dyDescent="0.2">
      <c r="D311" s="200"/>
      <c r="E311" s="4" t="s">
        <v>27</v>
      </c>
      <c r="F311" s="5"/>
      <c r="G311" s="6">
        <v>68</v>
      </c>
      <c r="H311" s="31">
        <v>5.8823529411760003</v>
      </c>
      <c r="I311" s="12">
        <v>4.4117647058819998</v>
      </c>
      <c r="J311" s="12">
        <v>97.058823529411995</v>
      </c>
      <c r="K311" s="12">
        <v>2.9411764705880001</v>
      </c>
      <c r="L311" s="73">
        <v>0</v>
      </c>
    </row>
    <row r="312" spans="4:12" x14ac:dyDescent="0.2">
      <c r="D312" s="200"/>
      <c r="E312" s="4" t="s">
        <v>28</v>
      </c>
      <c r="F312" s="5"/>
      <c r="G312" s="6">
        <v>76</v>
      </c>
      <c r="H312" s="31">
        <v>3.947368421053</v>
      </c>
      <c r="I312" s="12">
        <v>6.5789473684209998</v>
      </c>
      <c r="J312" s="12">
        <v>93.421052631579002</v>
      </c>
      <c r="K312" s="12">
        <v>2.6315789473679998</v>
      </c>
      <c r="L312" s="73">
        <v>0</v>
      </c>
    </row>
    <row r="313" spans="4:12" x14ac:dyDescent="0.2">
      <c r="D313" s="200"/>
      <c r="E313" s="4" t="s">
        <v>29</v>
      </c>
      <c r="F313" s="5"/>
      <c r="G313" s="6">
        <v>13</v>
      </c>
      <c r="H313" s="71">
        <v>0</v>
      </c>
      <c r="I313" s="12">
        <v>7.6923076923079998</v>
      </c>
      <c r="J313" s="61">
        <v>84.615384615384997</v>
      </c>
      <c r="K313" s="28">
        <v>0</v>
      </c>
      <c r="L313" s="88">
        <v>7.6923076923079998</v>
      </c>
    </row>
    <row r="314" spans="4:12" x14ac:dyDescent="0.2">
      <c r="D314" s="199" t="s">
        <v>30</v>
      </c>
      <c r="E314" s="22" t="s">
        <v>31</v>
      </c>
      <c r="F314" s="21"/>
      <c r="G314" s="19">
        <v>119</v>
      </c>
      <c r="H314" s="54">
        <v>2.5210084033609998</v>
      </c>
      <c r="I314" s="20">
        <v>9.2436974789920008</v>
      </c>
      <c r="J314" s="20">
        <v>95.798319327730994</v>
      </c>
      <c r="K314" s="20">
        <v>0.84033613445400002</v>
      </c>
      <c r="L314" s="117">
        <v>0</v>
      </c>
    </row>
    <row r="315" spans="4:12" x14ac:dyDescent="0.2">
      <c r="D315" s="200"/>
      <c r="E315" s="4" t="s">
        <v>32</v>
      </c>
      <c r="F315" s="5"/>
      <c r="G315" s="6">
        <v>111</v>
      </c>
      <c r="H315" s="31">
        <v>4.5045045045050003</v>
      </c>
      <c r="I315" s="12">
        <v>3.6036036036039998</v>
      </c>
      <c r="J315" s="12">
        <v>93.693693693694001</v>
      </c>
      <c r="K315" s="12">
        <v>2.7027027027030002</v>
      </c>
      <c r="L315" s="42">
        <v>0.90090090090099995</v>
      </c>
    </row>
    <row r="316" spans="4:12" x14ac:dyDescent="0.2">
      <c r="D316" s="199" t="s">
        <v>33</v>
      </c>
      <c r="E316" s="22" t="s">
        <v>34</v>
      </c>
      <c r="F316" s="21"/>
      <c r="G316" s="19">
        <v>15</v>
      </c>
      <c r="H316" s="131">
        <v>0</v>
      </c>
      <c r="I316" s="98">
        <v>33.333333333333002</v>
      </c>
      <c r="J316" s="107">
        <v>66.666666666666998</v>
      </c>
      <c r="K316" s="20">
        <v>6.666666666667</v>
      </c>
      <c r="L316" s="117">
        <v>0</v>
      </c>
    </row>
    <row r="317" spans="4:12" x14ac:dyDescent="0.2">
      <c r="D317" s="200"/>
      <c r="E317" s="4" t="s">
        <v>35</v>
      </c>
      <c r="F317" s="5"/>
      <c r="G317" s="6">
        <v>22</v>
      </c>
      <c r="H317" s="31">
        <v>4.5454545454549997</v>
      </c>
      <c r="I317" s="44">
        <v>27.272727272727</v>
      </c>
      <c r="J317" s="43">
        <v>86.363636363636004</v>
      </c>
      <c r="K317" s="12">
        <v>4.5454545454549997</v>
      </c>
      <c r="L317" s="73">
        <v>0</v>
      </c>
    </row>
    <row r="318" spans="4:12" x14ac:dyDescent="0.2">
      <c r="D318" s="200"/>
      <c r="E318" s="4" t="s">
        <v>36</v>
      </c>
      <c r="F318" s="5"/>
      <c r="G318" s="6">
        <v>32</v>
      </c>
      <c r="H318" s="31">
        <v>3.125</v>
      </c>
      <c r="I318" s="12">
        <v>3.125</v>
      </c>
      <c r="J318" s="12">
        <v>96.875</v>
      </c>
      <c r="K318" s="28">
        <v>0</v>
      </c>
      <c r="L318" s="73">
        <v>0</v>
      </c>
    </row>
    <row r="319" spans="4:12" x14ac:dyDescent="0.2">
      <c r="D319" s="200"/>
      <c r="E319" s="4" t="s">
        <v>37</v>
      </c>
      <c r="F319" s="5"/>
      <c r="G319" s="6">
        <v>36</v>
      </c>
      <c r="H319" s="31">
        <v>2.7777777777780002</v>
      </c>
      <c r="I319" s="12">
        <v>5.5555555555560003</v>
      </c>
      <c r="J319" s="29">
        <v>100</v>
      </c>
      <c r="K319" s="28">
        <v>0</v>
      </c>
      <c r="L319" s="73">
        <v>0</v>
      </c>
    </row>
    <row r="320" spans="4:12" x14ac:dyDescent="0.2">
      <c r="D320" s="200"/>
      <c r="E320" s="4" t="s">
        <v>38</v>
      </c>
      <c r="F320" s="5"/>
      <c r="G320" s="6">
        <v>32</v>
      </c>
      <c r="H320" s="31">
        <v>3.125</v>
      </c>
      <c r="I320" s="12">
        <v>3.125</v>
      </c>
      <c r="J320" s="12">
        <v>96.875</v>
      </c>
      <c r="K320" s="12">
        <v>3.125</v>
      </c>
      <c r="L320" s="73">
        <v>0</v>
      </c>
    </row>
    <row r="321" spans="2:12" x14ac:dyDescent="0.2">
      <c r="D321" s="200"/>
      <c r="E321" s="4" t="s">
        <v>39</v>
      </c>
      <c r="F321" s="5"/>
      <c r="G321" s="6">
        <v>50</v>
      </c>
      <c r="H321" s="31">
        <v>6</v>
      </c>
      <c r="I321" s="69">
        <v>0</v>
      </c>
      <c r="J321" s="12">
        <v>98</v>
      </c>
      <c r="K321" s="12">
        <v>2</v>
      </c>
      <c r="L321" s="73">
        <v>0</v>
      </c>
    </row>
    <row r="322" spans="2:12" x14ac:dyDescent="0.2">
      <c r="D322" s="201"/>
      <c r="E322" s="57" t="s">
        <v>40</v>
      </c>
      <c r="F322" s="59"/>
      <c r="G322" s="55">
        <v>43</v>
      </c>
      <c r="H322" s="114">
        <v>2.3255813953489999</v>
      </c>
      <c r="I322" s="129">
        <v>0</v>
      </c>
      <c r="J322" s="65">
        <v>97.674418604650995</v>
      </c>
      <c r="K322" s="74">
        <v>0</v>
      </c>
      <c r="L322" s="105">
        <v>2.3255813953489999</v>
      </c>
    </row>
    <row r="324" spans="2:12" x14ac:dyDescent="0.2">
      <c r="B324" s="40" t="str">
        <f xml:space="preserve"> HYPERLINK("#'目次'!B20", "[14]")</f>
        <v>[14]</v>
      </c>
      <c r="C324" s="23" t="s">
        <v>106</v>
      </c>
    </row>
    <row r="325" spans="2:12" x14ac:dyDescent="0.2">
      <c r="C325" s="186" t="s">
        <v>107</v>
      </c>
    </row>
    <row r="327" spans="2:12" x14ac:dyDescent="0.2">
      <c r="C327" s="23" t="s">
        <v>48</v>
      </c>
    </row>
    <row r="328" spans="2:12" ht="36" x14ac:dyDescent="0.2">
      <c r="D328" s="195"/>
      <c r="E328" s="196"/>
      <c r="F328" s="196"/>
      <c r="G328" s="37" t="s">
        <v>15</v>
      </c>
      <c r="H328" s="33" t="s">
        <v>96</v>
      </c>
      <c r="I328" s="13" t="s">
        <v>97</v>
      </c>
      <c r="J328" s="13" t="s">
        <v>98</v>
      </c>
      <c r="K328" s="13" t="s">
        <v>99</v>
      </c>
      <c r="L328" s="38" t="s">
        <v>18</v>
      </c>
    </row>
    <row r="329" spans="2:12" x14ac:dyDescent="0.2">
      <c r="D329" s="197"/>
      <c r="E329" s="198"/>
      <c r="F329" s="198"/>
      <c r="G329" s="35"/>
      <c r="H329" s="39"/>
      <c r="I329" s="14"/>
      <c r="J329" s="14"/>
      <c r="K329" s="14"/>
      <c r="L329" s="34"/>
    </row>
    <row r="330" spans="2:12" x14ac:dyDescent="0.2">
      <c r="D330" s="56"/>
      <c r="E330" s="58" t="s">
        <v>15</v>
      </c>
      <c r="F330" s="46"/>
      <c r="G330" s="36">
        <v>230</v>
      </c>
      <c r="H330" s="24">
        <v>3.4782608695650001</v>
      </c>
      <c r="I330" s="24">
        <v>6.5217391304349999</v>
      </c>
      <c r="J330" s="24">
        <v>94.782608695652002</v>
      </c>
      <c r="K330" s="24">
        <v>1.7391304347829999</v>
      </c>
      <c r="L330" s="68">
        <v>0.43478260869599999</v>
      </c>
    </row>
    <row r="331" spans="2:12" x14ac:dyDescent="0.2">
      <c r="D331" s="199" t="s">
        <v>49</v>
      </c>
      <c r="E331" s="22" t="s">
        <v>50</v>
      </c>
      <c r="F331" s="21"/>
      <c r="G331" s="19">
        <v>4</v>
      </c>
      <c r="H331" s="131">
        <v>0</v>
      </c>
      <c r="I331" s="128">
        <v>0</v>
      </c>
      <c r="J331" s="96">
        <v>100</v>
      </c>
      <c r="K331" s="60">
        <v>0</v>
      </c>
      <c r="L331" s="117">
        <v>0</v>
      </c>
    </row>
    <row r="332" spans="2:12" x14ac:dyDescent="0.2">
      <c r="D332" s="200"/>
      <c r="E332" s="4" t="s">
        <v>51</v>
      </c>
      <c r="F332" s="5"/>
      <c r="G332" s="6">
        <v>26</v>
      </c>
      <c r="H332" s="71">
        <v>0</v>
      </c>
      <c r="I332" s="12">
        <v>3.8461538461539999</v>
      </c>
      <c r="J332" s="29">
        <v>100</v>
      </c>
      <c r="K332" s="28">
        <v>0</v>
      </c>
      <c r="L332" s="73">
        <v>0</v>
      </c>
    </row>
    <row r="333" spans="2:12" x14ac:dyDescent="0.2">
      <c r="D333" s="200"/>
      <c r="E333" s="4" t="s">
        <v>52</v>
      </c>
      <c r="F333" s="5"/>
      <c r="G333" s="6">
        <v>5</v>
      </c>
      <c r="H333" s="71">
        <v>0</v>
      </c>
      <c r="I333" s="69">
        <v>0</v>
      </c>
      <c r="J333" s="29">
        <v>100</v>
      </c>
      <c r="K333" s="28">
        <v>0</v>
      </c>
      <c r="L333" s="73">
        <v>0</v>
      </c>
    </row>
    <row r="334" spans="2:12" x14ac:dyDescent="0.2">
      <c r="D334" s="200"/>
      <c r="E334" s="4" t="s">
        <v>53</v>
      </c>
      <c r="F334" s="5"/>
      <c r="G334" s="6">
        <v>6</v>
      </c>
      <c r="H334" s="87">
        <v>16.666666666666998</v>
      </c>
      <c r="I334" s="69">
        <v>0</v>
      </c>
      <c r="J334" s="29">
        <v>100</v>
      </c>
      <c r="K334" s="28">
        <v>0</v>
      </c>
      <c r="L334" s="73">
        <v>0</v>
      </c>
    </row>
    <row r="335" spans="2:12" x14ac:dyDescent="0.2">
      <c r="D335" s="200"/>
      <c r="E335" s="4" t="s">
        <v>54</v>
      </c>
      <c r="F335" s="5"/>
      <c r="G335" s="6">
        <v>46</v>
      </c>
      <c r="H335" s="31">
        <v>4.3478260869570002</v>
      </c>
      <c r="I335" s="12">
        <v>8.6956521739130004</v>
      </c>
      <c r="J335" s="12">
        <v>93.478260869565005</v>
      </c>
      <c r="K335" s="12">
        <v>2.1739130434780001</v>
      </c>
      <c r="L335" s="73">
        <v>0</v>
      </c>
    </row>
    <row r="336" spans="2:12" x14ac:dyDescent="0.2">
      <c r="D336" s="200"/>
      <c r="E336" s="4" t="s">
        <v>55</v>
      </c>
      <c r="F336" s="5"/>
      <c r="G336" s="6">
        <v>16</v>
      </c>
      <c r="H336" s="71">
        <v>0</v>
      </c>
      <c r="I336" s="69">
        <v>0</v>
      </c>
      <c r="J336" s="29">
        <v>100</v>
      </c>
      <c r="K336" s="12">
        <v>6.25</v>
      </c>
      <c r="L336" s="73">
        <v>0</v>
      </c>
    </row>
    <row r="337" spans="2:12" x14ac:dyDescent="0.2">
      <c r="D337" s="200"/>
      <c r="E337" s="4" t="s">
        <v>56</v>
      </c>
      <c r="F337" s="5"/>
      <c r="G337" s="6">
        <v>28</v>
      </c>
      <c r="H337" s="31">
        <v>7.1428571428570002</v>
      </c>
      <c r="I337" s="12">
        <v>3.5714285714290002</v>
      </c>
      <c r="J337" s="12">
        <v>96.428571428571004</v>
      </c>
      <c r="K337" s="28">
        <v>0</v>
      </c>
      <c r="L337" s="73">
        <v>0</v>
      </c>
    </row>
    <row r="338" spans="2:12" x14ac:dyDescent="0.2">
      <c r="D338" s="200"/>
      <c r="E338" s="4" t="s">
        <v>57</v>
      </c>
      <c r="F338" s="5"/>
      <c r="G338" s="6">
        <v>45</v>
      </c>
      <c r="H338" s="31">
        <v>4.4444444444439997</v>
      </c>
      <c r="I338" s="12">
        <v>2.2222222222219998</v>
      </c>
      <c r="J338" s="12">
        <v>93.333333333333002</v>
      </c>
      <c r="K338" s="12">
        <v>2.2222222222219998</v>
      </c>
      <c r="L338" s="42">
        <v>2.2222222222219998</v>
      </c>
    </row>
    <row r="339" spans="2:12" x14ac:dyDescent="0.2">
      <c r="D339" s="200"/>
      <c r="E339" s="4" t="s">
        <v>58</v>
      </c>
      <c r="F339" s="5"/>
      <c r="G339" s="6">
        <v>20</v>
      </c>
      <c r="H339" s="71">
        <v>0</v>
      </c>
      <c r="I339" s="44">
        <v>35</v>
      </c>
      <c r="J339" s="61">
        <v>75</v>
      </c>
      <c r="K339" s="12">
        <v>5</v>
      </c>
      <c r="L339" s="73">
        <v>0</v>
      </c>
    </row>
    <row r="340" spans="2:12" x14ac:dyDescent="0.2">
      <c r="D340" s="200"/>
      <c r="E340" s="4" t="s">
        <v>59</v>
      </c>
      <c r="F340" s="5"/>
      <c r="G340" s="6">
        <v>34</v>
      </c>
      <c r="H340" s="31">
        <v>2.9411764705880001</v>
      </c>
      <c r="I340" s="12">
        <v>2.9411764705880001</v>
      </c>
      <c r="J340" s="29">
        <v>100</v>
      </c>
      <c r="K340" s="28">
        <v>0</v>
      </c>
      <c r="L340" s="73">
        <v>0</v>
      </c>
    </row>
    <row r="341" spans="2:12" x14ac:dyDescent="0.2">
      <c r="D341" s="199" t="s">
        <v>60</v>
      </c>
      <c r="E341" s="22" t="s">
        <v>61</v>
      </c>
      <c r="F341" s="21"/>
      <c r="G341" s="19">
        <v>47</v>
      </c>
      <c r="H341" s="54">
        <v>4.2553191489359996</v>
      </c>
      <c r="I341" s="20">
        <v>4.2553191489359996</v>
      </c>
      <c r="J341" s="20">
        <v>93.617021276596006</v>
      </c>
      <c r="K341" s="20">
        <v>2.1276595744679998</v>
      </c>
      <c r="L341" s="52">
        <v>2.1276595744679998</v>
      </c>
    </row>
    <row r="342" spans="2:12" x14ac:dyDescent="0.2">
      <c r="D342" s="200"/>
      <c r="E342" s="4" t="s">
        <v>62</v>
      </c>
      <c r="F342" s="5"/>
      <c r="G342" s="6">
        <v>31</v>
      </c>
      <c r="H342" s="31">
        <v>3.2258064516129998</v>
      </c>
      <c r="I342" s="12">
        <v>3.2258064516129998</v>
      </c>
      <c r="J342" s="12">
        <v>96.774193548387004</v>
      </c>
      <c r="K342" s="28">
        <v>0</v>
      </c>
      <c r="L342" s="73">
        <v>0</v>
      </c>
    </row>
    <row r="343" spans="2:12" x14ac:dyDescent="0.2">
      <c r="D343" s="200"/>
      <c r="E343" s="4" t="s">
        <v>63</v>
      </c>
      <c r="F343" s="5"/>
      <c r="G343" s="6">
        <v>25</v>
      </c>
      <c r="H343" s="71">
        <v>0</v>
      </c>
      <c r="I343" s="29">
        <v>16</v>
      </c>
      <c r="J343" s="12">
        <v>96</v>
      </c>
      <c r="K343" s="28">
        <v>0</v>
      </c>
      <c r="L343" s="73">
        <v>0</v>
      </c>
    </row>
    <row r="344" spans="2:12" x14ac:dyDescent="0.2">
      <c r="D344" s="200"/>
      <c r="E344" s="4" t="s">
        <v>64</v>
      </c>
      <c r="F344" s="5"/>
      <c r="G344" s="6">
        <v>18</v>
      </c>
      <c r="H344" s="31">
        <v>5.5555555555560003</v>
      </c>
      <c r="I344" s="69">
        <v>0</v>
      </c>
      <c r="J344" s="12">
        <v>94.444444444444002</v>
      </c>
      <c r="K344" s="12">
        <v>5.5555555555560003</v>
      </c>
      <c r="L344" s="73">
        <v>0</v>
      </c>
    </row>
    <row r="345" spans="2:12" x14ac:dyDescent="0.2">
      <c r="D345" s="200"/>
      <c r="E345" s="4" t="s">
        <v>65</v>
      </c>
      <c r="F345" s="5"/>
      <c r="G345" s="6">
        <v>24</v>
      </c>
      <c r="H345" s="71">
        <v>0</v>
      </c>
      <c r="I345" s="69">
        <v>0</v>
      </c>
      <c r="J345" s="29">
        <v>100</v>
      </c>
      <c r="K345" s="28">
        <v>0</v>
      </c>
      <c r="L345" s="73">
        <v>0</v>
      </c>
    </row>
    <row r="346" spans="2:12" x14ac:dyDescent="0.2">
      <c r="D346" s="200"/>
      <c r="E346" s="4" t="s">
        <v>66</v>
      </c>
      <c r="F346" s="5"/>
      <c r="G346" s="6">
        <v>12</v>
      </c>
      <c r="H346" s="31">
        <v>8.333333333333</v>
      </c>
      <c r="I346" s="12">
        <v>8.333333333333</v>
      </c>
      <c r="J346" s="29">
        <v>100</v>
      </c>
      <c r="K346" s="29">
        <v>8.333333333333</v>
      </c>
      <c r="L346" s="73">
        <v>0</v>
      </c>
    </row>
    <row r="347" spans="2:12" x14ac:dyDescent="0.2">
      <c r="D347" s="200"/>
      <c r="E347" s="4" t="s">
        <v>67</v>
      </c>
      <c r="F347" s="5"/>
      <c r="G347" s="6">
        <v>25</v>
      </c>
      <c r="H347" s="31">
        <v>8</v>
      </c>
      <c r="I347" s="29">
        <v>12</v>
      </c>
      <c r="J347" s="12">
        <v>92</v>
      </c>
      <c r="K347" s="28">
        <v>0</v>
      </c>
      <c r="L347" s="73">
        <v>0</v>
      </c>
    </row>
    <row r="348" spans="2:12" x14ac:dyDescent="0.2">
      <c r="D348" s="200"/>
      <c r="E348" s="4" t="s">
        <v>68</v>
      </c>
      <c r="F348" s="5"/>
      <c r="G348" s="6">
        <v>13</v>
      </c>
      <c r="H348" s="31">
        <v>7.6923076923079998</v>
      </c>
      <c r="I348" s="12">
        <v>7.6923076923079998</v>
      </c>
      <c r="J348" s="12">
        <v>92.307692307691994</v>
      </c>
      <c r="K348" s="28">
        <v>0</v>
      </c>
      <c r="L348" s="73">
        <v>0</v>
      </c>
    </row>
    <row r="349" spans="2:12" x14ac:dyDescent="0.2">
      <c r="D349" s="200"/>
      <c r="E349" s="4" t="s">
        <v>69</v>
      </c>
      <c r="F349" s="5"/>
      <c r="G349" s="6">
        <v>9</v>
      </c>
      <c r="H349" s="71">
        <v>0</v>
      </c>
      <c r="I349" s="12">
        <v>11.111111111111001</v>
      </c>
      <c r="J349" s="29">
        <v>100</v>
      </c>
      <c r="K349" s="28">
        <v>0</v>
      </c>
      <c r="L349" s="73">
        <v>0</v>
      </c>
    </row>
    <row r="350" spans="2:12" x14ac:dyDescent="0.2">
      <c r="D350" s="93" t="s">
        <v>70</v>
      </c>
      <c r="E350" s="89" t="s">
        <v>18</v>
      </c>
      <c r="F350" s="92"/>
      <c r="G350" s="94">
        <v>0</v>
      </c>
      <c r="H350" s="152">
        <v>0</v>
      </c>
      <c r="I350" s="134">
        <v>0</v>
      </c>
      <c r="J350" s="86">
        <v>0</v>
      </c>
      <c r="K350" s="101">
        <v>0</v>
      </c>
      <c r="L350" s="144">
        <v>0</v>
      </c>
    </row>
    <row r="352" spans="2:12" x14ac:dyDescent="0.2">
      <c r="B352" s="40" t="str">
        <f xml:space="preserve"> HYPERLINK("#'目次'!B21", "[15]")</f>
        <v>[15]</v>
      </c>
      <c r="C352" s="23" t="s">
        <v>106</v>
      </c>
    </row>
    <row r="353" spans="3:12" x14ac:dyDescent="0.2">
      <c r="C353" s="186" t="s">
        <v>107</v>
      </c>
    </row>
    <row r="355" spans="3:12" x14ac:dyDescent="0.2">
      <c r="C355" s="23" t="s">
        <v>73</v>
      </c>
    </row>
    <row r="356" spans="3:12" ht="36" x14ac:dyDescent="0.2">
      <c r="D356" s="195"/>
      <c r="E356" s="196"/>
      <c r="F356" s="196"/>
      <c r="G356" s="37" t="s">
        <v>15</v>
      </c>
      <c r="H356" s="33" t="s">
        <v>96</v>
      </c>
      <c r="I356" s="13" t="s">
        <v>97</v>
      </c>
      <c r="J356" s="13" t="s">
        <v>98</v>
      </c>
      <c r="K356" s="13" t="s">
        <v>99</v>
      </c>
      <c r="L356" s="38" t="s">
        <v>18</v>
      </c>
    </row>
    <row r="357" spans="3:12" x14ac:dyDescent="0.2">
      <c r="D357" s="197"/>
      <c r="E357" s="198"/>
      <c r="F357" s="198"/>
      <c r="G357" s="35"/>
      <c r="H357" s="39"/>
      <c r="I357" s="14"/>
      <c r="J357" s="14"/>
      <c r="K357" s="14"/>
      <c r="L357" s="34"/>
    </row>
    <row r="358" spans="3:12" x14ac:dyDescent="0.2">
      <c r="D358" s="56"/>
      <c r="E358" s="58" t="s">
        <v>15</v>
      </c>
      <c r="F358" s="46"/>
      <c r="G358" s="36">
        <v>230</v>
      </c>
      <c r="H358" s="24">
        <v>3.4782608695650001</v>
      </c>
      <c r="I358" s="24">
        <v>6.5217391304349999</v>
      </c>
      <c r="J358" s="24">
        <v>94.782608695652002</v>
      </c>
      <c r="K358" s="24">
        <v>1.7391304347829999</v>
      </c>
      <c r="L358" s="68">
        <v>0.43478260869599999</v>
      </c>
    </row>
    <row r="359" spans="3:12" x14ac:dyDescent="0.2">
      <c r="D359" s="199" t="s">
        <v>74</v>
      </c>
      <c r="E359" s="22" t="s">
        <v>75</v>
      </c>
      <c r="F359" s="21"/>
      <c r="G359" s="19">
        <v>119</v>
      </c>
      <c r="H359" s="54">
        <v>2.5210084033609998</v>
      </c>
      <c r="I359" s="20">
        <v>9.2436974789920008</v>
      </c>
      <c r="J359" s="20">
        <v>95.798319327730994</v>
      </c>
      <c r="K359" s="20">
        <v>0.84033613445400002</v>
      </c>
      <c r="L359" s="117">
        <v>0</v>
      </c>
    </row>
    <row r="360" spans="3:12" x14ac:dyDescent="0.2">
      <c r="D360" s="200"/>
      <c r="E360" s="4" t="s">
        <v>34</v>
      </c>
      <c r="F360" s="5"/>
      <c r="G360" s="6">
        <v>11</v>
      </c>
      <c r="H360" s="71">
        <v>0</v>
      </c>
      <c r="I360" s="44">
        <v>36.363636363635997</v>
      </c>
      <c r="J360" s="61">
        <v>72.727272727273004</v>
      </c>
      <c r="K360" s="28">
        <v>0</v>
      </c>
      <c r="L360" s="73">
        <v>0</v>
      </c>
    </row>
    <row r="361" spans="3:12" x14ac:dyDescent="0.2">
      <c r="D361" s="200"/>
      <c r="E361" s="4" t="s">
        <v>35</v>
      </c>
      <c r="F361" s="5"/>
      <c r="G361" s="6">
        <v>12</v>
      </c>
      <c r="H361" s="71">
        <v>0</v>
      </c>
      <c r="I361" s="44">
        <v>25</v>
      </c>
      <c r="J361" s="29">
        <v>100</v>
      </c>
      <c r="K361" s="28">
        <v>0</v>
      </c>
      <c r="L361" s="73">
        <v>0</v>
      </c>
    </row>
    <row r="362" spans="3:12" x14ac:dyDescent="0.2">
      <c r="D362" s="200"/>
      <c r="E362" s="4" t="s">
        <v>36</v>
      </c>
      <c r="F362" s="5"/>
      <c r="G362" s="6">
        <v>15</v>
      </c>
      <c r="H362" s="71">
        <v>0</v>
      </c>
      <c r="I362" s="12">
        <v>6.666666666667</v>
      </c>
      <c r="J362" s="12">
        <v>93.333333333333002</v>
      </c>
      <c r="K362" s="28">
        <v>0</v>
      </c>
      <c r="L362" s="73">
        <v>0</v>
      </c>
    </row>
    <row r="363" spans="3:12" x14ac:dyDescent="0.2">
      <c r="D363" s="200"/>
      <c r="E363" s="4" t="s">
        <v>37</v>
      </c>
      <c r="F363" s="5"/>
      <c r="G363" s="6">
        <v>22</v>
      </c>
      <c r="H363" s="71">
        <v>0</v>
      </c>
      <c r="I363" s="12">
        <v>9.0909090909089993</v>
      </c>
      <c r="J363" s="29">
        <v>100</v>
      </c>
      <c r="K363" s="28">
        <v>0</v>
      </c>
      <c r="L363" s="73">
        <v>0</v>
      </c>
    </row>
    <row r="364" spans="3:12" x14ac:dyDescent="0.2">
      <c r="D364" s="200"/>
      <c r="E364" s="4" t="s">
        <v>38</v>
      </c>
      <c r="F364" s="5"/>
      <c r="G364" s="6">
        <v>18</v>
      </c>
      <c r="H364" s="31">
        <v>5.5555555555560003</v>
      </c>
      <c r="I364" s="12">
        <v>5.5555555555560003</v>
      </c>
      <c r="J364" s="12">
        <v>94.444444444444002</v>
      </c>
      <c r="K364" s="12">
        <v>5.5555555555560003</v>
      </c>
      <c r="L364" s="73">
        <v>0</v>
      </c>
    </row>
    <row r="365" spans="3:12" x14ac:dyDescent="0.2">
      <c r="D365" s="200"/>
      <c r="E365" s="4" t="s">
        <v>39</v>
      </c>
      <c r="F365" s="5"/>
      <c r="G365" s="6">
        <v>25</v>
      </c>
      <c r="H365" s="31">
        <v>4</v>
      </c>
      <c r="I365" s="69">
        <v>0</v>
      </c>
      <c r="J365" s="29">
        <v>100</v>
      </c>
      <c r="K365" s="28">
        <v>0</v>
      </c>
      <c r="L365" s="73">
        <v>0</v>
      </c>
    </row>
    <row r="366" spans="3:12" x14ac:dyDescent="0.2">
      <c r="D366" s="200"/>
      <c r="E366" s="4" t="s">
        <v>40</v>
      </c>
      <c r="F366" s="5"/>
      <c r="G366" s="6">
        <v>16</v>
      </c>
      <c r="H366" s="31">
        <v>6.25</v>
      </c>
      <c r="I366" s="69">
        <v>0</v>
      </c>
      <c r="J366" s="29">
        <v>100</v>
      </c>
      <c r="K366" s="28">
        <v>0</v>
      </c>
      <c r="L366" s="73">
        <v>0</v>
      </c>
    </row>
    <row r="367" spans="3:12" x14ac:dyDescent="0.2">
      <c r="D367" s="199" t="s">
        <v>76</v>
      </c>
      <c r="E367" s="22" t="s">
        <v>77</v>
      </c>
      <c r="F367" s="21"/>
      <c r="G367" s="19">
        <v>111</v>
      </c>
      <c r="H367" s="54">
        <v>4.5045045045050003</v>
      </c>
      <c r="I367" s="20">
        <v>3.6036036036039998</v>
      </c>
      <c r="J367" s="20">
        <v>93.693693693694001</v>
      </c>
      <c r="K367" s="20">
        <v>2.7027027027030002</v>
      </c>
      <c r="L367" s="52">
        <v>0.90090090090099995</v>
      </c>
    </row>
    <row r="368" spans="3:12" x14ac:dyDescent="0.2">
      <c r="D368" s="200"/>
      <c r="E368" s="4" t="s">
        <v>34</v>
      </c>
      <c r="F368" s="5"/>
      <c r="G368" s="6">
        <v>4</v>
      </c>
      <c r="H368" s="71">
        <v>0</v>
      </c>
      <c r="I368" s="44">
        <v>25</v>
      </c>
      <c r="J368" s="61">
        <v>50</v>
      </c>
      <c r="K368" s="44">
        <v>25</v>
      </c>
      <c r="L368" s="73">
        <v>0</v>
      </c>
    </row>
    <row r="369" spans="2:12" x14ac:dyDescent="0.2">
      <c r="D369" s="200"/>
      <c r="E369" s="4" t="s">
        <v>35</v>
      </c>
      <c r="F369" s="5"/>
      <c r="G369" s="6">
        <v>10</v>
      </c>
      <c r="H369" s="76">
        <v>10</v>
      </c>
      <c r="I369" s="44">
        <v>30</v>
      </c>
      <c r="J369" s="61">
        <v>70</v>
      </c>
      <c r="K369" s="29">
        <v>10</v>
      </c>
      <c r="L369" s="73">
        <v>0</v>
      </c>
    </row>
    <row r="370" spans="2:12" x14ac:dyDescent="0.2">
      <c r="D370" s="200"/>
      <c r="E370" s="4" t="s">
        <v>36</v>
      </c>
      <c r="F370" s="5"/>
      <c r="G370" s="6">
        <v>17</v>
      </c>
      <c r="H370" s="31">
        <v>5.8823529411760003</v>
      </c>
      <c r="I370" s="69">
        <v>0</v>
      </c>
      <c r="J370" s="29">
        <v>100</v>
      </c>
      <c r="K370" s="28">
        <v>0</v>
      </c>
      <c r="L370" s="73">
        <v>0</v>
      </c>
    </row>
    <row r="371" spans="2:12" x14ac:dyDescent="0.2">
      <c r="D371" s="200"/>
      <c r="E371" s="4" t="s">
        <v>37</v>
      </c>
      <c r="F371" s="5"/>
      <c r="G371" s="6">
        <v>14</v>
      </c>
      <c r="H371" s="31">
        <v>7.1428571428570002</v>
      </c>
      <c r="I371" s="69">
        <v>0</v>
      </c>
      <c r="J371" s="29">
        <v>100</v>
      </c>
      <c r="K371" s="28">
        <v>0</v>
      </c>
      <c r="L371" s="73">
        <v>0</v>
      </c>
    </row>
    <row r="372" spans="2:12" x14ac:dyDescent="0.2">
      <c r="D372" s="200"/>
      <c r="E372" s="4" t="s">
        <v>38</v>
      </c>
      <c r="F372" s="5"/>
      <c r="G372" s="6">
        <v>14</v>
      </c>
      <c r="H372" s="71">
        <v>0</v>
      </c>
      <c r="I372" s="69">
        <v>0</v>
      </c>
      <c r="J372" s="29">
        <v>100</v>
      </c>
      <c r="K372" s="28">
        <v>0</v>
      </c>
      <c r="L372" s="73">
        <v>0</v>
      </c>
    </row>
    <row r="373" spans="2:12" x14ac:dyDescent="0.2">
      <c r="D373" s="200"/>
      <c r="E373" s="4" t="s">
        <v>39</v>
      </c>
      <c r="F373" s="5"/>
      <c r="G373" s="6">
        <v>25</v>
      </c>
      <c r="H373" s="31">
        <v>8</v>
      </c>
      <c r="I373" s="69">
        <v>0</v>
      </c>
      <c r="J373" s="12">
        <v>96</v>
      </c>
      <c r="K373" s="12">
        <v>4</v>
      </c>
      <c r="L373" s="73">
        <v>0</v>
      </c>
    </row>
    <row r="374" spans="2:12" x14ac:dyDescent="0.2">
      <c r="D374" s="201"/>
      <c r="E374" s="57" t="s">
        <v>40</v>
      </c>
      <c r="F374" s="59"/>
      <c r="G374" s="55">
        <v>27</v>
      </c>
      <c r="H374" s="137">
        <v>0</v>
      </c>
      <c r="I374" s="129">
        <v>0</v>
      </c>
      <c r="J374" s="65">
        <v>96.296296296296006</v>
      </c>
      <c r="K374" s="74">
        <v>0</v>
      </c>
      <c r="L374" s="105">
        <v>3.7037037037039999</v>
      </c>
    </row>
    <row r="376" spans="2:12" x14ac:dyDescent="0.2">
      <c r="B376" s="40" t="str">
        <f xml:space="preserve"> HYPERLINK("#'目次'!B22", "[16]")</f>
        <v>[16]</v>
      </c>
      <c r="C376" s="23" t="s">
        <v>106</v>
      </c>
    </row>
    <row r="377" spans="2:12" x14ac:dyDescent="0.2">
      <c r="C377" s="186" t="s">
        <v>107</v>
      </c>
    </row>
    <row r="379" spans="2:12" x14ac:dyDescent="0.2">
      <c r="C379" s="23" t="s">
        <v>80</v>
      </c>
    </row>
    <row r="380" spans="2:12" ht="36" x14ac:dyDescent="0.2">
      <c r="E380" s="195"/>
      <c r="F380" s="196"/>
      <c r="G380" s="37" t="s">
        <v>15</v>
      </c>
      <c r="H380" s="33" t="s">
        <v>96</v>
      </c>
      <c r="I380" s="13" t="s">
        <v>97</v>
      </c>
      <c r="J380" s="13" t="s">
        <v>98</v>
      </c>
      <c r="K380" s="13" t="s">
        <v>99</v>
      </c>
      <c r="L380" s="38" t="s">
        <v>18</v>
      </c>
    </row>
    <row r="381" spans="2:12" x14ac:dyDescent="0.2">
      <c r="E381" s="197"/>
      <c r="F381" s="198"/>
      <c r="G381" s="35"/>
      <c r="H381" s="39"/>
      <c r="I381" s="14"/>
      <c r="J381" s="14"/>
      <c r="K381" s="14"/>
      <c r="L381" s="34"/>
    </row>
    <row r="382" spans="2:12" x14ac:dyDescent="0.2">
      <c r="E382" s="91" t="s">
        <v>15</v>
      </c>
      <c r="F382" s="46"/>
      <c r="G382" s="36">
        <v>230</v>
      </c>
      <c r="H382" s="24">
        <v>3.4782608695650001</v>
      </c>
      <c r="I382" s="24">
        <v>6.5217391304349999</v>
      </c>
      <c r="J382" s="24">
        <v>94.782608695652002</v>
      </c>
      <c r="K382" s="24">
        <v>1.7391304347829999</v>
      </c>
      <c r="L382" s="68">
        <v>0.43478260869599999</v>
      </c>
    </row>
    <row r="383" spans="2:12" x14ac:dyDescent="0.2">
      <c r="E383" s="4" t="s">
        <v>81</v>
      </c>
      <c r="F383" s="5"/>
      <c r="G383" s="19">
        <v>12</v>
      </c>
      <c r="H383" s="131">
        <v>0</v>
      </c>
      <c r="I383" s="98">
        <v>16.666666666666998</v>
      </c>
      <c r="J383" s="107">
        <v>83.333333333333002</v>
      </c>
      <c r="K383" s="98">
        <v>16.666666666666998</v>
      </c>
      <c r="L383" s="117">
        <v>0</v>
      </c>
    </row>
    <row r="384" spans="2:12" x14ac:dyDescent="0.2">
      <c r="E384" s="4" t="s">
        <v>82</v>
      </c>
      <c r="F384" s="5"/>
      <c r="G384" s="6">
        <v>14</v>
      </c>
      <c r="H384" s="71">
        <v>0</v>
      </c>
      <c r="I384" s="12">
        <v>7.1428571428570002</v>
      </c>
      <c r="J384" s="43">
        <v>85.714285714286007</v>
      </c>
      <c r="K384" s="28">
        <v>0</v>
      </c>
      <c r="L384" s="88">
        <v>7.1428571428570002</v>
      </c>
    </row>
    <row r="385" spans="2:17" x14ac:dyDescent="0.2">
      <c r="E385" s="4" t="s">
        <v>83</v>
      </c>
      <c r="F385" s="5"/>
      <c r="G385" s="6">
        <v>83</v>
      </c>
      <c r="H385" s="31">
        <v>4.819277108434</v>
      </c>
      <c r="I385" s="12">
        <v>6.0240963855420002</v>
      </c>
      <c r="J385" s="12">
        <v>97.590361445783003</v>
      </c>
      <c r="K385" s="12">
        <v>1.204819277108</v>
      </c>
      <c r="L385" s="73">
        <v>0</v>
      </c>
    </row>
    <row r="386" spans="2:17" x14ac:dyDescent="0.2">
      <c r="E386" s="4" t="s">
        <v>84</v>
      </c>
      <c r="F386" s="5"/>
      <c r="G386" s="6">
        <v>6</v>
      </c>
      <c r="H386" s="71">
        <v>0</v>
      </c>
      <c r="I386" s="69">
        <v>0</v>
      </c>
      <c r="J386" s="29">
        <v>100</v>
      </c>
      <c r="K386" s="28">
        <v>0</v>
      </c>
      <c r="L386" s="73">
        <v>0</v>
      </c>
    </row>
    <row r="387" spans="2:17" x14ac:dyDescent="0.2">
      <c r="E387" s="4" t="s">
        <v>85</v>
      </c>
      <c r="F387" s="5"/>
      <c r="G387" s="6">
        <v>29</v>
      </c>
      <c r="H387" s="71">
        <v>0</v>
      </c>
      <c r="I387" s="12">
        <v>6.8965517241379999</v>
      </c>
      <c r="J387" s="12">
        <v>93.103448275861993</v>
      </c>
      <c r="K387" s="28">
        <v>0</v>
      </c>
      <c r="L387" s="73">
        <v>0</v>
      </c>
    </row>
    <row r="388" spans="2:17" x14ac:dyDescent="0.2">
      <c r="E388" s="4" t="s">
        <v>86</v>
      </c>
      <c r="F388" s="5"/>
      <c r="G388" s="6">
        <v>33</v>
      </c>
      <c r="H388" s="71">
        <v>0</v>
      </c>
      <c r="I388" s="12">
        <v>3.0303030303030001</v>
      </c>
      <c r="J388" s="12">
        <v>96.969696969696997</v>
      </c>
      <c r="K388" s="28">
        <v>0</v>
      </c>
      <c r="L388" s="73">
        <v>0</v>
      </c>
    </row>
    <row r="389" spans="2:17" x14ac:dyDescent="0.2">
      <c r="E389" s="4" t="s">
        <v>87</v>
      </c>
      <c r="F389" s="5"/>
      <c r="G389" s="6">
        <v>18</v>
      </c>
      <c r="H389" s="71">
        <v>0</v>
      </c>
      <c r="I389" s="12">
        <v>11.111111111111001</v>
      </c>
      <c r="J389" s="12">
        <v>94.444444444444002</v>
      </c>
      <c r="K389" s="28">
        <v>0</v>
      </c>
      <c r="L389" s="73">
        <v>0</v>
      </c>
    </row>
    <row r="390" spans="2:17" x14ac:dyDescent="0.2">
      <c r="E390" s="4" t="s">
        <v>88</v>
      </c>
      <c r="F390" s="5"/>
      <c r="G390" s="6">
        <v>10</v>
      </c>
      <c r="H390" s="87">
        <v>20</v>
      </c>
      <c r="I390" s="12">
        <v>10</v>
      </c>
      <c r="J390" s="12">
        <v>90</v>
      </c>
      <c r="K390" s="29">
        <v>10</v>
      </c>
      <c r="L390" s="73">
        <v>0</v>
      </c>
    </row>
    <row r="391" spans="2:17" x14ac:dyDescent="0.2">
      <c r="E391" s="4" t="s">
        <v>89</v>
      </c>
      <c r="F391" s="5"/>
      <c r="G391" s="6">
        <v>13</v>
      </c>
      <c r="H391" s="71">
        <v>0</v>
      </c>
      <c r="I391" s="12">
        <v>7.6923076923079998</v>
      </c>
      <c r="J391" s="12">
        <v>92.307692307691994</v>
      </c>
      <c r="K391" s="28">
        <v>0</v>
      </c>
      <c r="L391" s="73">
        <v>0</v>
      </c>
    </row>
    <row r="392" spans="2:17" x14ac:dyDescent="0.2">
      <c r="E392" s="4" t="s">
        <v>90</v>
      </c>
      <c r="F392" s="5"/>
      <c r="G392" s="6">
        <v>10</v>
      </c>
      <c r="H392" s="87">
        <v>20</v>
      </c>
      <c r="I392" s="69">
        <v>0</v>
      </c>
      <c r="J392" s="29">
        <v>100</v>
      </c>
      <c r="K392" s="28">
        <v>0</v>
      </c>
      <c r="L392" s="73">
        <v>0</v>
      </c>
    </row>
    <row r="393" spans="2:17" x14ac:dyDescent="0.2">
      <c r="E393" s="57" t="s">
        <v>91</v>
      </c>
      <c r="F393" s="59"/>
      <c r="G393" s="55">
        <v>2</v>
      </c>
      <c r="H393" s="137">
        <v>0</v>
      </c>
      <c r="I393" s="129">
        <v>0</v>
      </c>
      <c r="J393" s="123">
        <v>100</v>
      </c>
      <c r="K393" s="74">
        <v>0</v>
      </c>
      <c r="L393" s="142">
        <v>0</v>
      </c>
    </row>
    <row r="395" spans="2:17" x14ac:dyDescent="0.2">
      <c r="B395" s="40" t="str">
        <f xml:space="preserve"> HYPERLINK("#'目次'!B23", "[17]")</f>
        <v>[17]</v>
      </c>
      <c r="C395" s="23" t="s">
        <v>111</v>
      </c>
    </row>
    <row r="398" spans="2:17" x14ac:dyDescent="0.2">
      <c r="C398" s="23" t="s">
        <v>14</v>
      </c>
    </row>
    <row r="399" spans="2:17" ht="24" x14ac:dyDescent="0.2">
      <c r="D399" s="195"/>
      <c r="E399" s="196"/>
      <c r="F399" s="196"/>
      <c r="G399" s="37" t="s">
        <v>15</v>
      </c>
      <c r="H399" s="33" t="s">
        <v>112</v>
      </c>
      <c r="I399" s="13" t="s">
        <v>113</v>
      </c>
      <c r="J399" s="13" t="s">
        <v>114</v>
      </c>
      <c r="K399" s="13" t="s">
        <v>115</v>
      </c>
      <c r="L399" s="13" t="s">
        <v>116</v>
      </c>
      <c r="M399" s="13" t="s">
        <v>117</v>
      </c>
      <c r="N399" s="13" t="s">
        <v>118</v>
      </c>
      <c r="O399" s="13" t="s">
        <v>119</v>
      </c>
      <c r="P399" s="13" t="s">
        <v>120</v>
      </c>
      <c r="Q399" s="38" t="s">
        <v>18</v>
      </c>
    </row>
    <row r="400" spans="2:17" x14ac:dyDescent="0.2">
      <c r="D400" s="197"/>
      <c r="E400" s="198"/>
      <c r="F400" s="198"/>
      <c r="G400" s="35"/>
      <c r="H400" s="39"/>
      <c r="I400" s="14"/>
      <c r="J400" s="14"/>
      <c r="K400" s="14"/>
      <c r="L400" s="14"/>
      <c r="M400" s="14"/>
      <c r="N400" s="14"/>
      <c r="O400" s="14"/>
      <c r="P400" s="14"/>
      <c r="Q400" s="34"/>
    </row>
    <row r="401" spans="4:17" x14ac:dyDescent="0.2">
      <c r="D401" s="56"/>
      <c r="E401" s="58" t="s">
        <v>15</v>
      </c>
      <c r="F401" s="46"/>
      <c r="G401" s="36">
        <v>1200</v>
      </c>
      <c r="H401" s="24">
        <v>67.25</v>
      </c>
      <c r="I401" s="24">
        <v>11</v>
      </c>
      <c r="J401" s="24">
        <v>27.25</v>
      </c>
      <c r="K401" s="24">
        <v>24</v>
      </c>
      <c r="L401" s="24">
        <v>16.666666666666998</v>
      </c>
      <c r="M401" s="24">
        <v>24.333333333333002</v>
      </c>
      <c r="N401" s="24">
        <v>54.75</v>
      </c>
      <c r="O401" s="24">
        <v>23.25</v>
      </c>
      <c r="P401" s="24">
        <v>21.25</v>
      </c>
      <c r="Q401" s="68">
        <v>0.33333333333300003</v>
      </c>
    </row>
    <row r="402" spans="4:17" x14ac:dyDescent="0.2">
      <c r="D402" s="199" t="s">
        <v>19</v>
      </c>
      <c r="E402" s="22" t="s">
        <v>20</v>
      </c>
      <c r="F402" s="21"/>
      <c r="G402" s="19">
        <v>132</v>
      </c>
      <c r="H402" s="149">
        <v>75.757575757576006</v>
      </c>
      <c r="I402" s="20">
        <v>13.636363636364001</v>
      </c>
      <c r="J402" s="20">
        <v>30.303030303029999</v>
      </c>
      <c r="K402" s="20">
        <v>28.030303030302999</v>
      </c>
      <c r="L402" s="20">
        <v>19.696969696970001</v>
      </c>
      <c r="M402" s="96">
        <v>29.545454545455001</v>
      </c>
      <c r="N402" s="20">
        <v>55.303030303029999</v>
      </c>
      <c r="O402" s="20">
        <v>22.727272727273</v>
      </c>
      <c r="P402" s="90">
        <v>15.909090909091001</v>
      </c>
      <c r="Q402" s="117">
        <v>0</v>
      </c>
    </row>
    <row r="403" spans="4:17" x14ac:dyDescent="0.2">
      <c r="D403" s="200"/>
      <c r="E403" s="4" t="s">
        <v>21</v>
      </c>
      <c r="F403" s="5"/>
      <c r="G403" s="6">
        <v>444</v>
      </c>
      <c r="H403" s="31">
        <v>64.414414414413997</v>
      </c>
      <c r="I403" s="12">
        <v>11.711711711712001</v>
      </c>
      <c r="J403" s="12">
        <v>29.054054054053999</v>
      </c>
      <c r="K403" s="12">
        <v>25.225225225225</v>
      </c>
      <c r="L403" s="12">
        <v>16.441441441441</v>
      </c>
      <c r="M403" s="12">
        <v>24.774774774775</v>
      </c>
      <c r="N403" s="12">
        <v>57.882882882883003</v>
      </c>
      <c r="O403" s="12">
        <v>24.549549549550001</v>
      </c>
      <c r="P403" s="12">
        <v>23.198198198198</v>
      </c>
      <c r="Q403" s="42">
        <v>0.67567567567599995</v>
      </c>
    </row>
    <row r="404" spans="4:17" x14ac:dyDescent="0.2">
      <c r="D404" s="200"/>
      <c r="E404" s="4" t="s">
        <v>22</v>
      </c>
      <c r="F404" s="5"/>
      <c r="G404" s="6">
        <v>192</v>
      </c>
      <c r="H404" s="31">
        <v>69.791666666666998</v>
      </c>
      <c r="I404" s="12">
        <v>10.416666666667</v>
      </c>
      <c r="J404" s="12">
        <v>27.083333333333002</v>
      </c>
      <c r="K404" s="12">
        <v>20.833333333333002</v>
      </c>
      <c r="L404" s="12">
        <v>17.1875</v>
      </c>
      <c r="M404" s="12">
        <v>21.354166666666998</v>
      </c>
      <c r="N404" s="12">
        <v>56.25</v>
      </c>
      <c r="O404" s="12">
        <v>20.3125</v>
      </c>
      <c r="P404" s="12">
        <v>20.3125</v>
      </c>
      <c r="Q404" s="73">
        <v>0</v>
      </c>
    </row>
    <row r="405" spans="4:17" x14ac:dyDescent="0.2">
      <c r="D405" s="200"/>
      <c r="E405" s="4" t="s">
        <v>23</v>
      </c>
      <c r="F405" s="5"/>
      <c r="G405" s="6">
        <v>192</v>
      </c>
      <c r="H405" s="31">
        <v>70.833333333333002</v>
      </c>
      <c r="I405" s="12">
        <v>10.9375</v>
      </c>
      <c r="J405" s="12">
        <v>23.4375</v>
      </c>
      <c r="K405" s="12">
        <v>25.520833333333002</v>
      </c>
      <c r="L405" s="12">
        <v>16.145833333333002</v>
      </c>
      <c r="M405" s="12">
        <v>22.916666666666998</v>
      </c>
      <c r="N405" s="12">
        <v>54.6875</v>
      </c>
      <c r="O405" s="12">
        <v>20.833333333333002</v>
      </c>
      <c r="P405" s="12">
        <v>20.3125</v>
      </c>
      <c r="Q405" s="73">
        <v>0</v>
      </c>
    </row>
    <row r="406" spans="4:17" x14ac:dyDescent="0.2">
      <c r="D406" s="200"/>
      <c r="E406" s="4" t="s">
        <v>24</v>
      </c>
      <c r="F406" s="5"/>
      <c r="G406" s="6">
        <v>240</v>
      </c>
      <c r="H406" s="31">
        <v>62.916666666666998</v>
      </c>
      <c r="I406" s="12">
        <v>8.75</v>
      </c>
      <c r="J406" s="12">
        <v>25.416666666666998</v>
      </c>
      <c r="K406" s="12">
        <v>20.833333333333002</v>
      </c>
      <c r="L406" s="12">
        <v>15.416666666667</v>
      </c>
      <c r="M406" s="12">
        <v>24.166666666666998</v>
      </c>
      <c r="N406" s="43">
        <v>47.5</v>
      </c>
      <c r="O406" s="12">
        <v>25.416666666666998</v>
      </c>
      <c r="P406" s="12">
        <v>22.083333333333002</v>
      </c>
      <c r="Q406" s="42">
        <v>0.41666666666699997</v>
      </c>
    </row>
    <row r="407" spans="4:17" x14ac:dyDescent="0.2">
      <c r="D407" s="199" t="s">
        <v>25</v>
      </c>
      <c r="E407" s="22" t="s">
        <v>26</v>
      </c>
      <c r="F407" s="21"/>
      <c r="G407" s="19">
        <v>348</v>
      </c>
      <c r="H407" s="54">
        <v>68.103448275861993</v>
      </c>
      <c r="I407" s="20">
        <v>10.344827586207</v>
      </c>
      <c r="J407" s="20">
        <v>31.034482758620999</v>
      </c>
      <c r="K407" s="20">
        <v>27.586206896552</v>
      </c>
      <c r="L407" s="20">
        <v>21.264367816092001</v>
      </c>
      <c r="M407" s="20">
        <v>28.448275862069</v>
      </c>
      <c r="N407" s="96">
        <v>59.770114942528998</v>
      </c>
      <c r="O407" s="20">
        <v>27.586206896552</v>
      </c>
      <c r="P407" s="20">
        <v>18.103448275862</v>
      </c>
      <c r="Q407" s="52">
        <v>0.28735632183900001</v>
      </c>
    </row>
    <row r="408" spans="4:17" x14ac:dyDescent="0.2">
      <c r="D408" s="200"/>
      <c r="E408" s="4" t="s">
        <v>27</v>
      </c>
      <c r="F408" s="5"/>
      <c r="G408" s="6">
        <v>378</v>
      </c>
      <c r="H408" s="31">
        <v>64.285714285713993</v>
      </c>
      <c r="I408" s="12">
        <v>11.375661375661</v>
      </c>
      <c r="J408" s="12">
        <v>24.603174603174999</v>
      </c>
      <c r="K408" s="12">
        <v>22.751322751322999</v>
      </c>
      <c r="L408" s="12">
        <v>14.814814814815</v>
      </c>
      <c r="M408" s="12">
        <v>23.015873015873002</v>
      </c>
      <c r="N408" s="12">
        <v>55.555555555555998</v>
      </c>
      <c r="O408" s="12">
        <v>20.899470899471002</v>
      </c>
      <c r="P408" s="12">
        <v>24.867724867724998</v>
      </c>
      <c r="Q408" s="42">
        <v>0.26455026455000002</v>
      </c>
    </row>
    <row r="409" spans="4:17" x14ac:dyDescent="0.2">
      <c r="D409" s="200"/>
      <c r="E409" s="4" t="s">
        <v>28</v>
      </c>
      <c r="F409" s="5"/>
      <c r="G409" s="6">
        <v>372</v>
      </c>
      <c r="H409" s="31">
        <v>70.698924731182998</v>
      </c>
      <c r="I409" s="12">
        <v>11.827956989246999</v>
      </c>
      <c r="J409" s="12">
        <v>26.881720430108</v>
      </c>
      <c r="K409" s="12">
        <v>21.774193548387</v>
      </c>
      <c r="L409" s="12">
        <v>15.860215053763</v>
      </c>
      <c r="M409" s="12">
        <v>22.849462365590998</v>
      </c>
      <c r="N409" s="12">
        <v>50</v>
      </c>
      <c r="O409" s="12">
        <v>21.505376344085999</v>
      </c>
      <c r="P409" s="12">
        <v>19.892473118280002</v>
      </c>
      <c r="Q409" s="42">
        <v>0.53763440860199996</v>
      </c>
    </row>
    <row r="410" spans="4:17" x14ac:dyDescent="0.2">
      <c r="D410" s="200"/>
      <c r="E410" s="4" t="s">
        <v>29</v>
      </c>
      <c r="F410" s="5"/>
      <c r="G410" s="6">
        <v>102</v>
      </c>
      <c r="H410" s="31">
        <v>62.745098039216003</v>
      </c>
      <c r="I410" s="12">
        <v>8.8235294117649996</v>
      </c>
      <c r="J410" s="12">
        <v>25.490196078431001</v>
      </c>
      <c r="K410" s="12">
        <v>24.509803921568999</v>
      </c>
      <c r="L410" s="43">
        <v>10.78431372549</v>
      </c>
      <c r="M410" s="12">
        <v>20.588235294118</v>
      </c>
      <c r="N410" s="12">
        <v>51.960784313725</v>
      </c>
      <c r="O410" s="12">
        <v>23.529411764706001</v>
      </c>
      <c r="P410" s="12">
        <v>23.529411764706001</v>
      </c>
      <c r="Q410" s="73">
        <v>0</v>
      </c>
    </row>
    <row r="411" spans="4:17" x14ac:dyDescent="0.2">
      <c r="D411" s="199" t="s">
        <v>30</v>
      </c>
      <c r="E411" s="22" t="s">
        <v>31</v>
      </c>
      <c r="F411" s="21"/>
      <c r="G411" s="19">
        <v>592</v>
      </c>
      <c r="H411" s="54">
        <v>66.891891891892001</v>
      </c>
      <c r="I411" s="20">
        <v>12.668918918918999</v>
      </c>
      <c r="J411" s="20">
        <v>26.013513513513999</v>
      </c>
      <c r="K411" s="20">
        <v>27.364864864865002</v>
      </c>
      <c r="L411" s="20">
        <v>19.256756756756999</v>
      </c>
      <c r="M411" s="20">
        <v>26.182432432432002</v>
      </c>
      <c r="N411" s="20">
        <v>56.756756756756999</v>
      </c>
      <c r="O411" s="20">
        <v>28.040540540540999</v>
      </c>
      <c r="P411" s="20">
        <v>19.763513513513999</v>
      </c>
      <c r="Q411" s="52">
        <v>0.16891891891899999</v>
      </c>
    </row>
    <row r="412" spans="4:17" x14ac:dyDescent="0.2">
      <c r="D412" s="200"/>
      <c r="E412" s="4" t="s">
        <v>32</v>
      </c>
      <c r="F412" s="5"/>
      <c r="G412" s="6">
        <v>608</v>
      </c>
      <c r="H412" s="31">
        <v>67.598684210526002</v>
      </c>
      <c r="I412" s="12">
        <v>9.375</v>
      </c>
      <c r="J412" s="12">
        <v>28.453947368421002</v>
      </c>
      <c r="K412" s="12">
        <v>20.723684210525999</v>
      </c>
      <c r="L412" s="12">
        <v>14.144736842105001</v>
      </c>
      <c r="M412" s="12">
        <v>22.532894736842</v>
      </c>
      <c r="N412" s="12">
        <v>52.796052631579002</v>
      </c>
      <c r="O412" s="12">
        <v>18.585526315789</v>
      </c>
      <c r="P412" s="12">
        <v>22.697368421053</v>
      </c>
      <c r="Q412" s="42">
        <v>0.49342105263199998</v>
      </c>
    </row>
    <row r="413" spans="4:17" x14ac:dyDescent="0.2">
      <c r="D413" s="199" t="s">
        <v>33</v>
      </c>
      <c r="E413" s="22" t="s">
        <v>34</v>
      </c>
      <c r="F413" s="21"/>
      <c r="G413" s="19">
        <v>74</v>
      </c>
      <c r="H413" s="54">
        <v>63.513513513513999</v>
      </c>
      <c r="I413" s="20">
        <v>14.864864864865</v>
      </c>
      <c r="J413" s="20">
        <v>27.027027027027</v>
      </c>
      <c r="K413" s="96">
        <v>29.72972972973</v>
      </c>
      <c r="L413" s="20">
        <v>18.918918918919001</v>
      </c>
      <c r="M413" s="96">
        <v>31.081081081080999</v>
      </c>
      <c r="N413" s="20">
        <v>55.405405405404998</v>
      </c>
      <c r="O413" s="20">
        <v>27.027027027027</v>
      </c>
      <c r="P413" s="96">
        <v>28.378378378377999</v>
      </c>
      <c r="Q413" s="117">
        <v>0</v>
      </c>
    </row>
    <row r="414" spans="4:17" x14ac:dyDescent="0.2">
      <c r="D414" s="200"/>
      <c r="E414" s="4" t="s">
        <v>35</v>
      </c>
      <c r="F414" s="5"/>
      <c r="G414" s="6">
        <v>148</v>
      </c>
      <c r="H414" s="84">
        <v>60.810810810810999</v>
      </c>
      <c r="I414" s="12">
        <v>11.486486486485999</v>
      </c>
      <c r="J414" s="12">
        <v>31.081081081080999</v>
      </c>
      <c r="K414" s="12">
        <v>20.945945945946001</v>
      </c>
      <c r="L414" s="12">
        <v>18.243243243243001</v>
      </c>
      <c r="M414" s="12">
        <v>22.972972972973</v>
      </c>
      <c r="N414" s="43">
        <v>47.297297297297</v>
      </c>
      <c r="O414" s="12">
        <v>20.27027027027</v>
      </c>
      <c r="P414" s="29">
        <v>28.378378378377999</v>
      </c>
      <c r="Q414" s="73">
        <v>0</v>
      </c>
    </row>
    <row r="415" spans="4:17" x14ac:dyDescent="0.2">
      <c r="D415" s="200"/>
      <c r="E415" s="4" t="s">
        <v>36</v>
      </c>
      <c r="F415" s="5"/>
      <c r="G415" s="6">
        <v>187</v>
      </c>
      <c r="H415" s="31">
        <v>67.914438502674003</v>
      </c>
      <c r="I415" s="43">
        <v>5.8823529411760003</v>
      </c>
      <c r="J415" s="12">
        <v>25.668449197861001</v>
      </c>
      <c r="K415" s="29">
        <v>29.946524064171001</v>
      </c>
      <c r="L415" s="12">
        <v>14.438502673797</v>
      </c>
      <c r="M415" s="29">
        <v>30.481283422459999</v>
      </c>
      <c r="N415" s="29">
        <v>60.427807486631004</v>
      </c>
      <c r="O415" s="12">
        <v>22.994652406417</v>
      </c>
      <c r="P415" s="12">
        <v>20.320855614972999</v>
      </c>
      <c r="Q415" s="73">
        <v>0</v>
      </c>
    </row>
    <row r="416" spans="4:17" x14ac:dyDescent="0.2">
      <c r="D416" s="200"/>
      <c r="E416" s="4" t="s">
        <v>37</v>
      </c>
      <c r="F416" s="5"/>
      <c r="G416" s="6">
        <v>221</v>
      </c>
      <c r="H416" s="76">
        <v>74.208144796379997</v>
      </c>
      <c r="I416" s="29">
        <v>16.289592760181002</v>
      </c>
      <c r="J416" s="29">
        <v>35.746606334841999</v>
      </c>
      <c r="K416" s="44">
        <v>34.389140271492998</v>
      </c>
      <c r="L416" s="29">
        <v>24.886877828054001</v>
      </c>
      <c r="M416" s="29">
        <v>32.126696832579</v>
      </c>
      <c r="N416" s="44">
        <v>66.968325791854994</v>
      </c>
      <c r="O416" s="12">
        <v>23.529411764706001</v>
      </c>
      <c r="P416" s="12">
        <v>16.289592760181002</v>
      </c>
      <c r="Q416" s="73">
        <v>0</v>
      </c>
    </row>
    <row r="417" spans="2:17" x14ac:dyDescent="0.2">
      <c r="D417" s="200"/>
      <c r="E417" s="4" t="s">
        <v>38</v>
      </c>
      <c r="F417" s="5"/>
      <c r="G417" s="6">
        <v>186</v>
      </c>
      <c r="H417" s="76">
        <v>73.118279569891996</v>
      </c>
      <c r="I417" s="12">
        <v>9.6774193548389995</v>
      </c>
      <c r="J417" s="12">
        <v>29.032258064516</v>
      </c>
      <c r="K417" s="12">
        <v>25.268817204301001</v>
      </c>
      <c r="L417" s="12">
        <v>15.053763440859999</v>
      </c>
      <c r="M417" s="12">
        <v>25.806451612903</v>
      </c>
      <c r="N417" s="29">
        <v>64.516129032257993</v>
      </c>
      <c r="O417" s="12">
        <v>27.419354838709999</v>
      </c>
      <c r="P417" s="43">
        <v>14.516129032258</v>
      </c>
      <c r="Q417" s="73">
        <v>0</v>
      </c>
    </row>
    <row r="418" spans="2:17" x14ac:dyDescent="0.2">
      <c r="D418" s="200"/>
      <c r="E418" s="4" t="s">
        <v>39</v>
      </c>
      <c r="F418" s="5"/>
      <c r="G418" s="6">
        <v>223</v>
      </c>
      <c r="H418" s="31">
        <v>65.919282511210994</v>
      </c>
      <c r="I418" s="12">
        <v>9.4170403587439999</v>
      </c>
      <c r="J418" s="43">
        <v>21.52466367713</v>
      </c>
      <c r="K418" s="43">
        <v>18.385650224214999</v>
      </c>
      <c r="L418" s="12">
        <v>17.040358744395</v>
      </c>
      <c r="M418" s="43">
        <v>19.282511210761999</v>
      </c>
      <c r="N418" s="12">
        <v>50.224215246637002</v>
      </c>
      <c r="O418" s="12">
        <v>23.318385650223998</v>
      </c>
      <c r="P418" s="12">
        <v>19.282511210761999</v>
      </c>
      <c r="Q418" s="73">
        <v>0</v>
      </c>
    </row>
    <row r="419" spans="2:17" x14ac:dyDescent="0.2">
      <c r="D419" s="201"/>
      <c r="E419" s="57" t="s">
        <v>40</v>
      </c>
      <c r="F419" s="59"/>
      <c r="G419" s="55">
        <v>161</v>
      </c>
      <c r="H419" s="157">
        <v>59.627329192547002</v>
      </c>
      <c r="I419" s="65">
        <v>11.180124223602</v>
      </c>
      <c r="J419" s="125">
        <v>19.875776397515999</v>
      </c>
      <c r="K419" s="109">
        <v>9.3167701863350008</v>
      </c>
      <c r="L419" s="125">
        <v>6.8322981366460001</v>
      </c>
      <c r="M419" s="109">
        <v>9.9378881987579994</v>
      </c>
      <c r="N419" s="109">
        <v>32.919254658385</v>
      </c>
      <c r="O419" s="65">
        <v>19.254658385092998</v>
      </c>
      <c r="P419" s="123">
        <v>29.813664596273</v>
      </c>
      <c r="Q419" s="105">
        <v>2.4844720496889998</v>
      </c>
    </row>
    <row r="421" spans="2:17" x14ac:dyDescent="0.2">
      <c r="B421" s="40" t="str">
        <f xml:space="preserve"> HYPERLINK("#'目次'!B24", "[18]")</f>
        <v>[18]</v>
      </c>
      <c r="C421" s="23" t="s">
        <v>111</v>
      </c>
    </row>
    <row r="424" spans="2:17" x14ac:dyDescent="0.2">
      <c r="C424" s="23" t="s">
        <v>48</v>
      </c>
    </row>
    <row r="425" spans="2:17" ht="24" x14ac:dyDescent="0.2">
      <c r="D425" s="195"/>
      <c r="E425" s="196"/>
      <c r="F425" s="196"/>
      <c r="G425" s="37" t="s">
        <v>15</v>
      </c>
      <c r="H425" s="33" t="s">
        <v>112</v>
      </c>
      <c r="I425" s="13" t="s">
        <v>113</v>
      </c>
      <c r="J425" s="13" t="s">
        <v>114</v>
      </c>
      <c r="K425" s="13" t="s">
        <v>115</v>
      </c>
      <c r="L425" s="13" t="s">
        <v>116</v>
      </c>
      <c r="M425" s="13" t="s">
        <v>117</v>
      </c>
      <c r="N425" s="13" t="s">
        <v>118</v>
      </c>
      <c r="O425" s="13" t="s">
        <v>119</v>
      </c>
      <c r="P425" s="13" t="s">
        <v>120</v>
      </c>
      <c r="Q425" s="38" t="s">
        <v>18</v>
      </c>
    </row>
    <row r="426" spans="2:17" x14ac:dyDescent="0.2">
      <c r="D426" s="197"/>
      <c r="E426" s="198"/>
      <c r="F426" s="198"/>
      <c r="G426" s="35"/>
      <c r="H426" s="39"/>
      <c r="I426" s="14"/>
      <c r="J426" s="14"/>
      <c r="K426" s="14"/>
      <c r="L426" s="14"/>
      <c r="M426" s="14"/>
      <c r="N426" s="14"/>
      <c r="O426" s="14"/>
      <c r="P426" s="14"/>
      <c r="Q426" s="34"/>
    </row>
    <row r="427" spans="2:17" x14ac:dyDescent="0.2">
      <c r="D427" s="56"/>
      <c r="E427" s="58" t="s">
        <v>15</v>
      </c>
      <c r="F427" s="46"/>
      <c r="G427" s="36">
        <v>1200</v>
      </c>
      <c r="H427" s="24">
        <v>67.25</v>
      </c>
      <c r="I427" s="24">
        <v>11</v>
      </c>
      <c r="J427" s="24">
        <v>27.25</v>
      </c>
      <c r="K427" s="24">
        <v>24</v>
      </c>
      <c r="L427" s="24">
        <v>16.666666666666998</v>
      </c>
      <c r="M427" s="24">
        <v>24.333333333333002</v>
      </c>
      <c r="N427" s="24">
        <v>54.75</v>
      </c>
      <c r="O427" s="24">
        <v>23.25</v>
      </c>
      <c r="P427" s="24">
        <v>21.25</v>
      </c>
      <c r="Q427" s="68">
        <v>0.33333333333300003</v>
      </c>
    </row>
    <row r="428" spans="2:17" x14ac:dyDescent="0.2">
      <c r="D428" s="199" t="s">
        <v>49</v>
      </c>
      <c r="E428" s="22" t="s">
        <v>50</v>
      </c>
      <c r="F428" s="21"/>
      <c r="G428" s="19">
        <v>15</v>
      </c>
      <c r="H428" s="149">
        <v>73.333333333333002</v>
      </c>
      <c r="I428" s="20">
        <v>13.333333333333</v>
      </c>
      <c r="J428" s="96">
        <v>33.333333333333002</v>
      </c>
      <c r="K428" s="107">
        <v>13.333333333333</v>
      </c>
      <c r="L428" s="20">
        <v>13.333333333333</v>
      </c>
      <c r="M428" s="20">
        <v>20</v>
      </c>
      <c r="N428" s="90">
        <v>46.666666666666998</v>
      </c>
      <c r="O428" s="90">
        <v>13.333333333333</v>
      </c>
      <c r="P428" s="96">
        <v>26.666666666666998</v>
      </c>
      <c r="Q428" s="117">
        <v>0</v>
      </c>
    </row>
    <row r="429" spans="2:17" x14ac:dyDescent="0.2">
      <c r="D429" s="200"/>
      <c r="E429" s="4" t="s">
        <v>51</v>
      </c>
      <c r="F429" s="5"/>
      <c r="G429" s="6">
        <v>142</v>
      </c>
      <c r="H429" s="104">
        <v>57.042253521127002</v>
      </c>
      <c r="I429" s="12">
        <v>15.492957746479</v>
      </c>
      <c r="J429" s="43">
        <v>21.830985915492999</v>
      </c>
      <c r="K429" s="12">
        <v>25.352112676055999</v>
      </c>
      <c r="L429" s="12">
        <v>17.605633802817</v>
      </c>
      <c r="M429" s="12">
        <v>24.647887323944001</v>
      </c>
      <c r="N429" s="12">
        <v>50</v>
      </c>
      <c r="O429" s="12">
        <v>26.760563380282001</v>
      </c>
      <c r="P429" s="29">
        <v>27.464788732393998</v>
      </c>
      <c r="Q429" s="73">
        <v>0</v>
      </c>
    </row>
    <row r="430" spans="2:17" x14ac:dyDescent="0.2">
      <c r="D430" s="200"/>
      <c r="E430" s="4" t="s">
        <v>52</v>
      </c>
      <c r="F430" s="5"/>
      <c r="G430" s="6">
        <v>26</v>
      </c>
      <c r="H430" s="84">
        <v>61.538461538462002</v>
      </c>
      <c r="I430" s="12">
        <v>7.6923076923079998</v>
      </c>
      <c r="J430" s="29">
        <v>34.615384615384997</v>
      </c>
      <c r="K430" s="44">
        <v>34.615384615384997</v>
      </c>
      <c r="L430" s="44">
        <v>26.923076923077002</v>
      </c>
      <c r="M430" s="44">
        <v>34.615384615384997</v>
      </c>
      <c r="N430" s="12">
        <v>57.692307692307999</v>
      </c>
      <c r="O430" s="44">
        <v>34.615384615384997</v>
      </c>
      <c r="P430" s="12">
        <v>19.230769230768999</v>
      </c>
      <c r="Q430" s="73">
        <v>0</v>
      </c>
    </row>
    <row r="431" spans="2:17" x14ac:dyDescent="0.2">
      <c r="D431" s="200"/>
      <c r="E431" s="4" t="s">
        <v>53</v>
      </c>
      <c r="F431" s="5"/>
      <c r="G431" s="6">
        <v>41</v>
      </c>
      <c r="H431" s="76">
        <v>75.609756097561004</v>
      </c>
      <c r="I431" s="43">
        <v>4.8780487804880002</v>
      </c>
      <c r="J431" s="29">
        <v>34.146341463414998</v>
      </c>
      <c r="K431" s="44">
        <v>34.146341463414998</v>
      </c>
      <c r="L431" s="29">
        <v>24.390243902439</v>
      </c>
      <c r="M431" s="44">
        <v>43.902439024389999</v>
      </c>
      <c r="N431" s="44">
        <v>75.609756097561004</v>
      </c>
      <c r="O431" s="44">
        <v>34.146341463414998</v>
      </c>
      <c r="P431" s="61">
        <v>9.7560975609760003</v>
      </c>
      <c r="Q431" s="73">
        <v>0</v>
      </c>
    </row>
    <row r="432" spans="2:17" x14ac:dyDescent="0.2">
      <c r="D432" s="200"/>
      <c r="E432" s="4" t="s">
        <v>54</v>
      </c>
      <c r="F432" s="5"/>
      <c r="G432" s="6">
        <v>226</v>
      </c>
      <c r="H432" s="76">
        <v>76.548672566372005</v>
      </c>
      <c r="I432" s="12">
        <v>12.83185840708</v>
      </c>
      <c r="J432" s="29">
        <v>33.628318584071003</v>
      </c>
      <c r="K432" s="29">
        <v>32.300884955751997</v>
      </c>
      <c r="L432" s="29">
        <v>25.221238938052998</v>
      </c>
      <c r="M432" s="44">
        <v>34.513274336282997</v>
      </c>
      <c r="N432" s="44">
        <v>65.486725663716996</v>
      </c>
      <c r="O432" s="29">
        <v>29.203539823008999</v>
      </c>
      <c r="P432" s="43">
        <v>14.601769911504</v>
      </c>
      <c r="Q432" s="73">
        <v>0</v>
      </c>
    </row>
    <row r="433" spans="4:17" x14ac:dyDescent="0.2">
      <c r="D433" s="200"/>
      <c r="E433" s="4" t="s">
        <v>55</v>
      </c>
      <c r="F433" s="5"/>
      <c r="G433" s="6">
        <v>125</v>
      </c>
      <c r="H433" s="84">
        <v>59.2</v>
      </c>
      <c r="I433" s="12">
        <v>9.6</v>
      </c>
      <c r="J433" s="43">
        <v>19.2</v>
      </c>
      <c r="K433" s="12">
        <v>19.2</v>
      </c>
      <c r="L433" s="12">
        <v>12</v>
      </c>
      <c r="M433" s="43">
        <v>18.399999999999999</v>
      </c>
      <c r="N433" s="43">
        <v>47.2</v>
      </c>
      <c r="O433" s="12">
        <v>20</v>
      </c>
      <c r="P433" s="12">
        <v>25.6</v>
      </c>
      <c r="Q433" s="73">
        <v>0</v>
      </c>
    </row>
    <row r="434" spans="4:17" x14ac:dyDescent="0.2">
      <c r="D434" s="200"/>
      <c r="E434" s="4" t="s">
        <v>56</v>
      </c>
      <c r="F434" s="5"/>
      <c r="G434" s="6">
        <v>190</v>
      </c>
      <c r="H434" s="31">
        <v>67.368421052632002</v>
      </c>
      <c r="I434" s="43">
        <v>4.2105263157890001</v>
      </c>
      <c r="J434" s="12">
        <v>28.947368421053</v>
      </c>
      <c r="K434" s="12">
        <v>20</v>
      </c>
      <c r="L434" s="12">
        <v>14.736842105262999</v>
      </c>
      <c r="M434" s="12">
        <v>19.473684210525999</v>
      </c>
      <c r="N434" s="12">
        <v>52.631578947367998</v>
      </c>
      <c r="O434" s="12">
        <v>20.526315789474001</v>
      </c>
      <c r="P434" s="12">
        <v>22.631578947367998</v>
      </c>
      <c r="Q434" s="42">
        <v>0.52631578947400004</v>
      </c>
    </row>
    <row r="435" spans="4:17" x14ac:dyDescent="0.2">
      <c r="D435" s="200"/>
      <c r="E435" s="4" t="s">
        <v>57</v>
      </c>
      <c r="F435" s="5"/>
      <c r="G435" s="6">
        <v>185</v>
      </c>
      <c r="H435" s="76">
        <v>74.054054054054006</v>
      </c>
      <c r="I435" s="12">
        <v>11.891891891892</v>
      </c>
      <c r="J435" s="12">
        <v>30.27027027027</v>
      </c>
      <c r="K435" s="12">
        <v>22.702702702703</v>
      </c>
      <c r="L435" s="12">
        <v>14.054054054053999</v>
      </c>
      <c r="M435" s="12">
        <v>22.162162162162002</v>
      </c>
      <c r="N435" s="12">
        <v>56.756756756756999</v>
      </c>
      <c r="O435" s="12">
        <v>19.459459459459001</v>
      </c>
      <c r="P435" s="43">
        <v>16.216216216216001</v>
      </c>
      <c r="Q435" s="42">
        <v>0.54054054054099998</v>
      </c>
    </row>
    <row r="436" spans="4:17" x14ac:dyDescent="0.2">
      <c r="D436" s="200"/>
      <c r="E436" s="4" t="s">
        <v>58</v>
      </c>
      <c r="F436" s="5"/>
      <c r="G436" s="6">
        <v>113</v>
      </c>
      <c r="H436" s="84">
        <v>61.946902654867003</v>
      </c>
      <c r="I436" s="12">
        <v>14.159292035398</v>
      </c>
      <c r="J436" s="12">
        <v>30.088495575221</v>
      </c>
      <c r="K436" s="29">
        <v>29.203539823008999</v>
      </c>
      <c r="L436" s="12">
        <v>17.699115044248</v>
      </c>
      <c r="M436" s="12">
        <v>26.548672566372002</v>
      </c>
      <c r="N436" s="12">
        <v>53.982300884955997</v>
      </c>
      <c r="O436" s="12">
        <v>24.778761061947002</v>
      </c>
      <c r="P436" s="29">
        <v>28.318584070796</v>
      </c>
      <c r="Q436" s="73">
        <v>0</v>
      </c>
    </row>
    <row r="437" spans="4:17" x14ac:dyDescent="0.2">
      <c r="D437" s="200"/>
      <c r="E437" s="4" t="s">
        <v>59</v>
      </c>
      <c r="F437" s="5"/>
      <c r="G437" s="6">
        <v>136</v>
      </c>
      <c r="H437" s="31">
        <v>63.235294117647001</v>
      </c>
      <c r="I437" s="12">
        <v>12.5</v>
      </c>
      <c r="J437" s="61">
        <v>16.911764705882</v>
      </c>
      <c r="K437" s="61">
        <v>12.5</v>
      </c>
      <c r="L437" s="43">
        <v>7.352941176471</v>
      </c>
      <c r="M437" s="61">
        <v>13.235294117646999</v>
      </c>
      <c r="N437" s="61">
        <v>44.117647058823998</v>
      </c>
      <c r="O437" s="43">
        <v>16.176470588234999</v>
      </c>
      <c r="P437" s="12">
        <v>23.529411764706001</v>
      </c>
      <c r="Q437" s="42">
        <v>1.4705882352940001</v>
      </c>
    </row>
    <row r="438" spans="4:17" x14ac:dyDescent="0.2">
      <c r="D438" s="199" t="s">
        <v>60</v>
      </c>
      <c r="E438" s="22" t="s">
        <v>61</v>
      </c>
      <c r="F438" s="21"/>
      <c r="G438" s="19">
        <v>205</v>
      </c>
      <c r="H438" s="54">
        <v>62.439024390244001</v>
      </c>
      <c r="I438" s="20">
        <v>11.219512195122</v>
      </c>
      <c r="J438" s="90">
        <v>20</v>
      </c>
      <c r="K438" s="90">
        <v>18.048780487805001</v>
      </c>
      <c r="L438" s="20">
        <v>15.121951219512001</v>
      </c>
      <c r="M438" s="90">
        <v>16.585365853658999</v>
      </c>
      <c r="N438" s="107">
        <v>43.414634146341001</v>
      </c>
      <c r="O438" s="20">
        <v>19.024390243902001</v>
      </c>
      <c r="P438" s="96">
        <v>26.829268292683</v>
      </c>
      <c r="Q438" s="117">
        <v>0</v>
      </c>
    </row>
    <row r="439" spans="4:17" x14ac:dyDescent="0.2">
      <c r="D439" s="200"/>
      <c r="E439" s="4" t="s">
        <v>62</v>
      </c>
      <c r="F439" s="5"/>
      <c r="G439" s="6">
        <v>160</v>
      </c>
      <c r="H439" s="31">
        <v>63.125</v>
      </c>
      <c r="I439" s="12">
        <v>6.875</v>
      </c>
      <c r="J439" s="12">
        <v>24.375</v>
      </c>
      <c r="K439" s="43">
        <v>16.875</v>
      </c>
      <c r="L439" s="12">
        <v>15.625</v>
      </c>
      <c r="M439" s="12">
        <v>21.25</v>
      </c>
      <c r="N439" s="61">
        <v>44.375</v>
      </c>
      <c r="O439" s="12">
        <v>21.875</v>
      </c>
      <c r="P439" s="12">
        <v>25.625</v>
      </c>
      <c r="Q439" s="42">
        <v>0.625</v>
      </c>
    </row>
    <row r="440" spans="4:17" x14ac:dyDescent="0.2">
      <c r="D440" s="200"/>
      <c r="E440" s="4" t="s">
        <v>63</v>
      </c>
      <c r="F440" s="5"/>
      <c r="G440" s="6">
        <v>121</v>
      </c>
      <c r="H440" s="76">
        <v>76.033057851240002</v>
      </c>
      <c r="I440" s="12">
        <v>9.9173553719009995</v>
      </c>
      <c r="J440" s="12">
        <v>27.272727272727</v>
      </c>
      <c r="K440" s="43">
        <v>18.181818181817999</v>
      </c>
      <c r="L440" s="12">
        <v>17.355371900826</v>
      </c>
      <c r="M440" s="12">
        <v>22.314049586776999</v>
      </c>
      <c r="N440" s="12">
        <v>57.851239669420998</v>
      </c>
      <c r="O440" s="12">
        <v>22.314049586776999</v>
      </c>
      <c r="P440" s="43">
        <v>14.876033057851</v>
      </c>
      <c r="Q440" s="73">
        <v>0</v>
      </c>
    </row>
    <row r="441" spans="4:17" x14ac:dyDescent="0.2">
      <c r="D441" s="200"/>
      <c r="E441" s="4" t="s">
        <v>64</v>
      </c>
      <c r="F441" s="5"/>
      <c r="G441" s="6">
        <v>124</v>
      </c>
      <c r="H441" s="31">
        <v>66.935483870968</v>
      </c>
      <c r="I441" s="12">
        <v>13.709677419355</v>
      </c>
      <c r="J441" s="12">
        <v>26.612903225806001</v>
      </c>
      <c r="K441" s="12">
        <v>28.225806451613</v>
      </c>
      <c r="L441" s="12">
        <v>16.935483870968</v>
      </c>
      <c r="M441" s="12">
        <v>29.032258064516</v>
      </c>
      <c r="N441" s="29">
        <v>61.290322580644997</v>
      </c>
      <c r="O441" s="29">
        <v>31.451612903226</v>
      </c>
      <c r="P441" s="12">
        <v>21.774193548387</v>
      </c>
      <c r="Q441" s="73">
        <v>0</v>
      </c>
    </row>
    <row r="442" spans="4:17" x14ac:dyDescent="0.2">
      <c r="D442" s="200"/>
      <c r="E442" s="4" t="s">
        <v>65</v>
      </c>
      <c r="F442" s="5"/>
      <c r="G442" s="6">
        <v>109</v>
      </c>
      <c r="H442" s="31">
        <v>66.972477064220001</v>
      </c>
      <c r="I442" s="12">
        <v>13.761467889907999</v>
      </c>
      <c r="J442" s="12">
        <v>30.275229357798001</v>
      </c>
      <c r="K442" s="12">
        <v>28.440366972477001</v>
      </c>
      <c r="L442" s="12">
        <v>15.596330275229001</v>
      </c>
      <c r="M442" s="12">
        <v>27.522935779817001</v>
      </c>
      <c r="N442" s="12">
        <v>57.798165137615001</v>
      </c>
      <c r="O442" s="12">
        <v>21.100917431193</v>
      </c>
      <c r="P442" s="12">
        <v>22.935779816514</v>
      </c>
      <c r="Q442" s="73">
        <v>0</v>
      </c>
    </row>
    <row r="443" spans="4:17" x14ac:dyDescent="0.2">
      <c r="D443" s="200"/>
      <c r="E443" s="4" t="s">
        <v>66</v>
      </c>
      <c r="F443" s="5"/>
      <c r="G443" s="6">
        <v>104</v>
      </c>
      <c r="H443" s="31">
        <v>69.230769230768999</v>
      </c>
      <c r="I443" s="12">
        <v>6.7307692307689999</v>
      </c>
      <c r="J443" s="29">
        <v>32.692307692307999</v>
      </c>
      <c r="K443" s="12">
        <v>25.961538461538002</v>
      </c>
      <c r="L443" s="12">
        <v>19.230769230768999</v>
      </c>
      <c r="M443" s="12">
        <v>26.923076923077002</v>
      </c>
      <c r="N443" s="12">
        <v>55.769230769231001</v>
      </c>
      <c r="O443" s="12">
        <v>23.076923076922998</v>
      </c>
      <c r="P443" s="12">
        <v>20.192307692307999</v>
      </c>
      <c r="Q443" s="42">
        <v>0.96153846153800004</v>
      </c>
    </row>
    <row r="444" spans="4:17" x14ac:dyDescent="0.2">
      <c r="D444" s="200"/>
      <c r="E444" s="4" t="s">
        <v>67</v>
      </c>
      <c r="F444" s="5"/>
      <c r="G444" s="6">
        <v>139</v>
      </c>
      <c r="H444" s="76">
        <v>72.661870503597001</v>
      </c>
      <c r="I444" s="12">
        <v>15.107913669065001</v>
      </c>
      <c r="J444" s="29">
        <v>33.093525179856002</v>
      </c>
      <c r="K444" s="29">
        <v>30.935251798561001</v>
      </c>
      <c r="L444" s="29">
        <v>23.741007194245</v>
      </c>
      <c r="M444" s="29">
        <v>31.654676258993</v>
      </c>
      <c r="N444" s="44">
        <v>67.625899280575993</v>
      </c>
      <c r="O444" s="29">
        <v>30.215827338128999</v>
      </c>
      <c r="P444" s="43">
        <v>11.510791366906</v>
      </c>
      <c r="Q444" s="73">
        <v>0</v>
      </c>
    </row>
    <row r="445" spans="4:17" x14ac:dyDescent="0.2">
      <c r="D445" s="200"/>
      <c r="E445" s="4" t="s">
        <v>68</v>
      </c>
      <c r="F445" s="5"/>
      <c r="G445" s="6">
        <v>48</v>
      </c>
      <c r="H445" s="76">
        <v>72.916666666666998</v>
      </c>
      <c r="I445" s="12">
        <v>12.5</v>
      </c>
      <c r="J445" s="44">
        <v>41.666666666666998</v>
      </c>
      <c r="K445" s="44">
        <v>39.583333333333002</v>
      </c>
      <c r="L445" s="12">
        <v>18.75</v>
      </c>
      <c r="M445" s="44">
        <v>39.583333333333002</v>
      </c>
      <c r="N445" s="44">
        <v>68.75</v>
      </c>
      <c r="O445" s="12">
        <v>22.916666666666998</v>
      </c>
      <c r="P445" s="12">
        <v>18.75</v>
      </c>
      <c r="Q445" s="73">
        <v>0</v>
      </c>
    </row>
    <row r="446" spans="4:17" x14ac:dyDescent="0.2">
      <c r="D446" s="200"/>
      <c r="E446" s="4" t="s">
        <v>69</v>
      </c>
      <c r="F446" s="5"/>
      <c r="G446" s="6">
        <v>37</v>
      </c>
      <c r="H446" s="87">
        <v>78.378378378378002</v>
      </c>
      <c r="I446" s="29">
        <v>16.216216216216001</v>
      </c>
      <c r="J446" s="44">
        <v>43.243243243243001</v>
      </c>
      <c r="K446" s="44">
        <v>45.945945945946001</v>
      </c>
      <c r="L446" s="12">
        <v>18.918918918919001</v>
      </c>
      <c r="M446" s="44">
        <v>35.135135135135002</v>
      </c>
      <c r="N446" s="44">
        <v>64.864864864864998</v>
      </c>
      <c r="O446" s="29">
        <v>32.432432432432002</v>
      </c>
      <c r="P446" s="43">
        <v>13.513513513514001</v>
      </c>
      <c r="Q446" s="73">
        <v>0</v>
      </c>
    </row>
    <row r="447" spans="4:17" x14ac:dyDescent="0.2">
      <c r="D447" s="93" t="s">
        <v>70</v>
      </c>
      <c r="E447" s="89" t="s">
        <v>18</v>
      </c>
      <c r="F447" s="92"/>
      <c r="G447" s="94">
        <v>0</v>
      </c>
      <c r="H447" s="148">
        <v>0</v>
      </c>
      <c r="I447" s="86">
        <v>0</v>
      </c>
      <c r="J447" s="86">
        <v>0</v>
      </c>
      <c r="K447" s="86">
        <v>0</v>
      </c>
      <c r="L447" s="86">
        <v>0</v>
      </c>
      <c r="M447" s="86">
        <v>0</v>
      </c>
      <c r="N447" s="86">
        <v>0</v>
      </c>
      <c r="O447" s="86">
        <v>0</v>
      </c>
      <c r="P447" s="86">
        <v>0</v>
      </c>
      <c r="Q447" s="144">
        <v>0</v>
      </c>
    </row>
    <row r="449" spans="2:17" x14ac:dyDescent="0.2">
      <c r="B449" s="40" t="str">
        <f xml:space="preserve"> HYPERLINK("#'目次'!B25", "[19]")</f>
        <v>[19]</v>
      </c>
      <c r="C449" s="23" t="s">
        <v>111</v>
      </c>
    </row>
    <row r="452" spans="2:17" x14ac:dyDescent="0.2">
      <c r="C452" s="23" t="s">
        <v>73</v>
      </c>
    </row>
    <row r="453" spans="2:17" ht="24" x14ac:dyDescent="0.2">
      <c r="D453" s="195"/>
      <c r="E453" s="196"/>
      <c r="F453" s="196"/>
      <c r="G453" s="37" t="s">
        <v>15</v>
      </c>
      <c r="H453" s="33" t="s">
        <v>112</v>
      </c>
      <c r="I453" s="13" t="s">
        <v>113</v>
      </c>
      <c r="J453" s="13" t="s">
        <v>114</v>
      </c>
      <c r="K453" s="13" t="s">
        <v>115</v>
      </c>
      <c r="L453" s="13" t="s">
        <v>116</v>
      </c>
      <c r="M453" s="13" t="s">
        <v>117</v>
      </c>
      <c r="N453" s="13" t="s">
        <v>118</v>
      </c>
      <c r="O453" s="13" t="s">
        <v>119</v>
      </c>
      <c r="P453" s="13" t="s">
        <v>120</v>
      </c>
      <c r="Q453" s="38" t="s">
        <v>18</v>
      </c>
    </row>
    <row r="454" spans="2:17" x14ac:dyDescent="0.2">
      <c r="D454" s="197"/>
      <c r="E454" s="198"/>
      <c r="F454" s="198"/>
      <c r="G454" s="35"/>
      <c r="H454" s="39"/>
      <c r="I454" s="14"/>
      <c r="J454" s="14"/>
      <c r="K454" s="14"/>
      <c r="L454" s="14"/>
      <c r="M454" s="14"/>
      <c r="N454" s="14"/>
      <c r="O454" s="14"/>
      <c r="P454" s="14"/>
      <c r="Q454" s="34"/>
    </row>
    <row r="455" spans="2:17" x14ac:dyDescent="0.2">
      <c r="D455" s="56"/>
      <c r="E455" s="58" t="s">
        <v>15</v>
      </c>
      <c r="F455" s="46"/>
      <c r="G455" s="36">
        <v>1200</v>
      </c>
      <c r="H455" s="24">
        <v>67.25</v>
      </c>
      <c r="I455" s="24">
        <v>11</v>
      </c>
      <c r="J455" s="24">
        <v>27.25</v>
      </c>
      <c r="K455" s="24">
        <v>24</v>
      </c>
      <c r="L455" s="24">
        <v>16.666666666666998</v>
      </c>
      <c r="M455" s="24">
        <v>24.333333333333002</v>
      </c>
      <c r="N455" s="24">
        <v>54.75</v>
      </c>
      <c r="O455" s="24">
        <v>23.25</v>
      </c>
      <c r="P455" s="24">
        <v>21.25</v>
      </c>
      <c r="Q455" s="68">
        <v>0.33333333333300003</v>
      </c>
    </row>
    <row r="456" spans="2:17" x14ac:dyDescent="0.2">
      <c r="D456" s="199" t="s">
        <v>74</v>
      </c>
      <c r="E456" s="22" t="s">
        <v>75</v>
      </c>
      <c r="F456" s="21"/>
      <c r="G456" s="19">
        <v>592</v>
      </c>
      <c r="H456" s="54">
        <v>66.891891891892001</v>
      </c>
      <c r="I456" s="20">
        <v>12.668918918918999</v>
      </c>
      <c r="J456" s="20">
        <v>26.013513513513999</v>
      </c>
      <c r="K456" s="20">
        <v>27.364864864865002</v>
      </c>
      <c r="L456" s="20">
        <v>19.256756756756999</v>
      </c>
      <c r="M456" s="20">
        <v>26.182432432432002</v>
      </c>
      <c r="N456" s="20">
        <v>56.756756756756999</v>
      </c>
      <c r="O456" s="20">
        <v>28.040540540540999</v>
      </c>
      <c r="P456" s="20">
        <v>19.763513513513999</v>
      </c>
      <c r="Q456" s="52">
        <v>0.16891891891899999</v>
      </c>
    </row>
    <row r="457" spans="2:17" x14ac:dyDescent="0.2">
      <c r="D457" s="200"/>
      <c r="E457" s="4" t="s">
        <v>34</v>
      </c>
      <c r="F457" s="5"/>
      <c r="G457" s="6">
        <v>37</v>
      </c>
      <c r="H457" s="31">
        <v>70.270270270270004</v>
      </c>
      <c r="I457" s="29">
        <v>18.918918918919001</v>
      </c>
      <c r="J457" s="29">
        <v>32.432432432432002</v>
      </c>
      <c r="K457" s="12">
        <v>27.027027027027</v>
      </c>
      <c r="L457" s="12">
        <v>21.621621621622001</v>
      </c>
      <c r="M457" s="29">
        <v>29.72972972973</v>
      </c>
      <c r="N457" s="12">
        <v>59.459459459458998</v>
      </c>
      <c r="O457" s="44">
        <v>37.837837837838002</v>
      </c>
      <c r="P457" s="12">
        <v>18.918918918919001</v>
      </c>
      <c r="Q457" s="73">
        <v>0</v>
      </c>
    </row>
    <row r="458" spans="2:17" x14ac:dyDescent="0.2">
      <c r="D458" s="200"/>
      <c r="E458" s="4" t="s">
        <v>35</v>
      </c>
      <c r="F458" s="5"/>
      <c r="G458" s="6">
        <v>75</v>
      </c>
      <c r="H458" s="84">
        <v>61.333333333333002</v>
      </c>
      <c r="I458" s="12">
        <v>12</v>
      </c>
      <c r="J458" s="12">
        <v>32</v>
      </c>
      <c r="K458" s="12">
        <v>24</v>
      </c>
      <c r="L458" s="12">
        <v>21.333333333333002</v>
      </c>
      <c r="M458" s="12">
        <v>22.666666666666998</v>
      </c>
      <c r="N458" s="43">
        <v>45.333333333333002</v>
      </c>
      <c r="O458" s="12">
        <v>22.666666666666998</v>
      </c>
      <c r="P458" s="29">
        <v>29.333333333333002</v>
      </c>
      <c r="Q458" s="73">
        <v>0</v>
      </c>
    </row>
    <row r="459" spans="2:17" x14ac:dyDescent="0.2">
      <c r="D459" s="200"/>
      <c r="E459" s="4" t="s">
        <v>36</v>
      </c>
      <c r="F459" s="5"/>
      <c r="G459" s="6">
        <v>95</v>
      </c>
      <c r="H459" s="31">
        <v>69.473684210526002</v>
      </c>
      <c r="I459" s="12">
        <v>8.4210526315790002</v>
      </c>
      <c r="J459" s="12">
        <v>27.368421052632002</v>
      </c>
      <c r="K459" s="44">
        <v>40</v>
      </c>
      <c r="L459" s="12">
        <v>15.789473684211</v>
      </c>
      <c r="M459" s="44">
        <v>36.842105263157997</v>
      </c>
      <c r="N459" s="29">
        <v>60</v>
      </c>
      <c r="O459" s="12">
        <v>27.368421052632002</v>
      </c>
      <c r="P459" s="12">
        <v>17.894736842105001</v>
      </c>
      <c r="Q459" s="73">
        <v>0</v>
      </c>
    </row>
    <row r="460" spans="2:17" x14ac:dyDescent="0.2">
      <c r="D460" s="200"/>
      <c r="E460" s="4" t="s">
        <v>37</v>
      </c>
      <c r="F460" s="5"/>
      <c r="G460" s="6">
        <v>111</v>
      </c>
      <c r="H460" s="76">
        <v>74.774774774774997</v>
      </c>
      <c r="I460" s="29">
        <v>19.819819819820001</v>
      </c>
      <c r="J460" s="29">
        <v>32.432432432432002</v>
      </c>
      <c r="K460" s="44">
        <v>38.738738738739002</v>
      </c>
      <c r="L460" s="44">
        <v>29.72972972973</v>
      </c>
      <c r="M460" s="44">
        <v>35.135135135135002</v>
      </c>
      <c r="N460" s="44">
        <v>67.567567567568005</v>
      </c>
      <c r="O460" s="29">
        <v>30.630630630631</v>
      </c>
      <c r="P460" s="43">
        <v>16.216216216216001</v>
      </c>
      <c r="Q460" s="73">
        <v>0</v>
      </c>
    </row>
    <row r="461" spans="2:17" x14ac:dyDescent="0.2">
      <c r="D461" s="200"/>
      <c r="E461" s="4" t="s">
        <v>38</v>
      </c>
      <c r="F461" s="5"/>
      <c r="G461" s="6">
        <v>93</v>
      </c>
      <c r="H461" s="31">
        <v>70.967741935484</v>
      </c>
      <c r="I461" s="12">
        <v>11.827956989246999</v>
      </c>
      <c r="J461" s="12">
        <v>26.881720430108</v>
      </c>
      <c r="K461" s="12">
        <v>23.655913978495001</v>
      </c>
      <c r="L461" s="12">
        <v>16.129032258064999</v>
      </c>
      <c r="M461" s="29">
        <v>30.107526881719998</v>
      </c>
      <c r="N461" s="44">
        <v>65.591397849461998</v>
      </c>
      <c r="O461" s="44">
        <v>34.408602150538002</v>
      </c>
      <c r="P461" s="43">
        <v>12.903225806451999</v>
      </c>
      <c r="Q461" s="73">
        <v>0</v>
      </c>
    </row>
    <row r="462" spans="2:17" x14ac:dyDescent="0.2">
      <c r="D462" s="200"/>
      <c r="E462" s="4" t="s">
        <v>39</v>
      </c>
      <c r="F462" s="5"/>
      <c r="G462" s="6">
        <v>109</v>
      </c>
      <c r="H462" s="31">
        <v>63.302752293578003</v>
      </c>
      <c r="I462" s="12">
        <v>8.2568807339449997</v>
      </c>
      <c r="J462" s="43">
        <v>19.266055045872001</v>
      </c>
      <c r="K462" s="12">
        <v>24.770642201834999</v>
      </c>
      <c r="L462" s="29">
        <v>22.018348623853001</v>
      </c>
      <c r="M462" s="43">
        <v>17.43119266055</v>
      </c>
      <c r="N462" s="12">
        <v>57.798165137615001</v>
      </c>
      <c r="O462" s="12">
        <v>27.522935779817001</v>
      </c>
      <c r="P462" s="12">
        <v>16.513761467889999</v>
      </c>
      <c r="Q462" s="73">
        <v>0</v>
      </c>
    </row>
    <row r="463" spans="2:17" x14ac:dyDescent="0.2">
      <c r="D463" s="200"/>
      <c r="E463" s="4" t="s">
        <v>40</v>
      </c>
      <c r="F463" s="5"/>
      <c r="G463" s="6">
        <v>72</v>
      </c>
      <c r="H463" s="104">
        <v>55.555555555555998</v>
      </c>
      <c r="I463" s="12">
        <v>12.5</v>
      </c>
      <c r="J463" s="61">
        <v>13.888888888888999</v>
      </c>
      <c r="K463" s="61">
        <v>5.5555555555560003</v>
      </c>
      <c r="L463" s="61">
        <v>4.166666666667</v>
      </c>
      <c r="M463" s="61">
        <v>8.333333333333</v>
      </c>
      <c r="N463" s="61">
        <v>33.333333333333002</v>
      </c>
      <c r="O463" s="43">
        <v>18.055555555556001</v>
      </c>
      <c r="P463" s="44">
        <v>31.944444444443999</v>
      </c>
      <c r="Q463" s="42">
        <v>1.3888888888890001</v>
      </c>
    </row>
    <row r="464" spans="2:17" x14ac:dyDescent="0.2">
      <c r="D464" s="199" t="s">
        <v>76</v>
      </c>
      <c r="E464" s="22" t="s">
        <v>77</v>
      </c>
      <c r="F464" s="21"/>
      <c r="G464" s="19">
        <v>608</v>
      </c>
      <c r="H464" s="54">
        <v>67.598684210526002</v>
      </c>
      <c r="I464" s="20">
        <v>9.375</v>
      </c>
      <c r="J464" s="20">
        <v>28.453947368421002</v>
      </c>
      <c r="K464" s="20">
        <v>20.723684210525999</v>
      </c>
      <c r="L464" s="20">
        <v>14.144736842105001</v>
      </c>
      <c r="M464" s="20">
        <v>22.532894736842</v>
      </c>
      <c r="N464" s="20">
        <v>52.796052631579002</v>
      </c>
      <c r="O464" s="20">
        <v>18.585526315789</v>
      </c>
      <c r="P464" s="20">
        <v>22.697368421053</v>
      </c>
      <c r="Q464" s="52">
        <v>0.49342105263199998</v>
      </c>
    </row>
    <row r="465" spans="2:17" x14ac:dyDescent="0.2">
      <c r="D465" s="200"/>
      <c r="E465" s="4" t="s">
        <v>34</v>
      </c>
      <c r="F465" s="5"/>
      <c r="G465" s="6">
        <v>37</v>
      </c>
      <c r="H465" s="104">
        <v>56.756756756756999</v>
      </c>
      <c r="I465" s="12">
        <v>10.810810810811001</v>
      </c>
      <c r="J465" s="43">
        <v>21.621621621622001</v>
      </c>
      <c r="K465" s="29">
        <v>32.432432432432002</v>
      </c>
      <c r="L465" s="12">
        <v>16.216216216216001</v>
      </c>
      <c r="M465" s="29">
        <v>32.432432432432002</v>
      </c>
      <c r="N465" s="12">
        <v>51.351351351350999</v>
      </c>
      <c r="O465" s="43">
        <v>16.216216216216001</v>
      </c>
      <c r="P465" s="44">
        <v>37.837837837838002</v>
      </c>
      <c r="Q465" s="73">
        <v>0</v>
      </c>
    </row>
    <row r="466" spans="2:17" x14ac:dyDescent="0.2">
      <c r="D466" s="200"/>
      <c r="E466" s="4" t="s">
        <v>35</v>
      </c>
      <c r="F466" s="5"/>
      <c r="G466" s="6">
        <v>73</v>
      </c>
      <c r="H466" s="84">
        <v>60.273972602740002</v>
      </c>
      <c r="I466" s="12">
        <v>10.958904109589</v>
      </c>
      <c r="J466" s="12">
        <v>30.136986301370001</v>
      </c>
      <c r="K466" s="43">
        <v>17.808219178081998</v>
      </c>
      <c r="L466" s="12">
        <v>15.068493150685001</v>
      </c>
      <c r="M466" s="12">
        <v>23.287671232876999</v>
      </c>
      <c r="N466" s="43">
        <v>49.315068493151003</v>
      </c>
      <c r="O466" s="43">
        <v>17.808219178081998</v>
      </c>
      <c r="P466" s="29">
        <v>27.397260273973</v>
      </c>
      <c r="Q466" s="73">
        <v>0</v>
      </c>
    </row>
    <row r="467" spans="2:17" x14ac:dyDescent="0.2">
      <c r="D467" s="200"/>
      <c r="E467" s="4" t="s">
        <v>36</v>
      </c>
      <c r="F467" s="5"/>
      <c r="G467" s="6">
        <v>92</v>
      </c>
      <c r="H467" s="31">
        <v>66.304347826086996</v>
      </c>
      <c r="I467" s="43">
        <v>3.2608695652169999</v>
      </c>
      <c r="J467" s="12">
        <v>23.913043478260999</v>
      </c>
      <c r="K467" s="12">
        <v>19.565217391304</v>
      </c>
      <c r="L467" s="12">
        <v>13.04347826087</v>
      </c>
      <c r="M467" s="12">
        <v>23.913043478260999</v>
      </c>
      <c r="N467" s="29">
        <v>60.869565217390999</v>
      </c>
      <c r="O467" s="12">
        <v>18.478260869564998</v>
      </c>
      <c r="P467" s="12">
        <v>22.826086956522001</v>
      </c>
      <c r="Q467" s="73">
        <v>0</v>
      </c>
    </row>
    <row r="468" spans="2:17" x14ac:dyDescent="0.2">
      <c r="D468" s="200"/>
      <c r="E468" s="4" t="s">
        <v>37</v>
      </c>
      <c r="F468" s="5"/>
      <c r="G468" s="6">
        <v>110</v>
      </c>
      <c r="H468" s="76">
        <v>73.636363636363996</v>
      </c>
      <c r="I468" s="12">
        <v>12.727272727273</v>
      </c>
      <c r="J468" s="44">
        <v>39.090909090909001</v>
      </c>
      <c r="K468" s="29">
        <v>30</v>
      </c>
      <c r="L468" s="12">
        <v>20</v>
      </c>
      <c r="M468" s="12">
        <v>29.090909090909001</v>
      </c>
      <c r="N468" s="44">
        <v>66.363636363636004</v>
      </c>
      <c r="O468" s="43">
        <v>16.363636363636001</v>
      </c>
      <c r="P468" s="12">
        <v>16.363636363636001</v>
      </c>
      <c r="Q468" s="73">
        <v>0</v>
      </c>
    </row>
    <row r="469" spans="2:17" x14ac:dyDescent="0.2">
      <c r="D469" s="200"/>
      <c r="E469" s="4" t="s">
        <v>38</v>
      </c>
      <c r="F469" s="5"/>
      <c r="G469" s="6">
        <v>93</v>
      </c>
      <c r="H469" s="76">
        <v>75.268817204301001</v>
      </c>
      <c r="I469" s="12">
        <v>7.5268817204299996</v>
      </c>
      <c r="J469" s="12">
        <v>31.182795698924998</v>
      </c>
      <c r="K469" s="12">
        <v>26.881720430108</v>
      </c>
      <c r="L469" s="12">
        <v>13.978494623655999</v>
      </c>
      <c r="M469" s="12">
        <v>21.505376344085999</v>
      </c>
      <c r="N469" s="29">
        <v>63.440860215054002</v>
      </c>
      <c r="O469" s="12">
        <v>20.430107526882001</v>
      </c>
      <c r="P469" s="43">
        <v>16.129032258064999</v>
      </c>
      <c r="Q469" s="73">
        <v>0</v>
      </c>
    </row>
    <row r="470" spans="2:17" x14ac:dyDescent="0.2">
      <c r="D470" s="200"/>
      <c r="E470" s="4" t="s">
        <v>39</v>
      </c>
      <c r="F470" s="5"/>
      <c r="G470" s="6">
        <v>114</v>
      </c>
      <c r="H470" s="31">
        <v>68.421052631579002</v>
      </c>
      <c r="I470" s="12">
        <v>10.526315789473999</v>
      </c>
      <c r="J470" s="12">
        <v>23.684210526316001</v>
      </c>
      <c r="K470" s="61">
        <v>12.280701754386</v>
      </c>
      <c r="L470" s="12">
        <v>12.280701754386</v>
      </c>
      <c r="M470" s="12">
        <v>21.052631578947</v>
      </c>
      <c r="N470" s="61">
        <v>42.982456140350997</v>
      </c>
      <c r="O470" s="12">
        <v>19.298245614035</v>
      </c>
      <c r="P470" s="12">
        <v>21.929824561404001</v>
      </c>
      <c r="Q470" s="73">
        <v>0</v>
      </c>
    </row>
    <row r="471" spans="2:17" x14ac:dyDescent="0.2">
      <c r="D471" s="201"/>
      <c r="E471" s="57" t="s">
        <v>40</v>
      </c>
      <c r="F471" s="59"/>
      <c r="G471" s="55">
        <v>89</v>
      </c>
      <c r="H471" s="114">
        <v>62.921348314607002</v>
      </c>
      <c r="I471" s="65">
        <v>10.112359550561999</v>
      </c>
      <c r="J471" s="65">
        <v>24.719101123596001</v>
      </c>
      <c r="K471" s="109">
        <v>12.359550561798001</v>
      </c>
      <c r="L471" s="125">
        <v>8.9887640449440003</v>
      </c>
      <c r="M471" s="109">
        <v>11.23595505618</v>
      </c>
      <c r="N471" s="109">
        <v>32.584269662921002</v>
      </c>
      <c r="O471" s="65">
        <v>20.224719101123998</v>
      </c>
      <c r="P471" s="123">
        <v>28.089887640449</v>
      </c>
      <c r="Q471" s="105">
        <v>3.3707865168539999</v>
      </c>
    </row>
    <row r="473" spans="2:17" x14ac:dyDescent="0.2">
      <c r="B473" s="40" t="str">
        <f xml:space="preserve"> HYPERLINK("#'目次'!B26", "[20]")</f>
        <v>[20]</v>
      </c>
      <c r="C473" s="23" t="s">
        <v>111</v>
      </c>
    </row>
    <row r="476" spans="2:17" x14ac:dyDescent="0.2">
      <c r="C476" s="23" t="s">
        <v>80</v>
      </c>
    </row>
    <row r="477" spans="2:17" ht="24" x14ac:dyDescent="0.2">
      <c r="E477" s="195"/>
      <c r="F477" s="196"/>
      <c r="G477" s="37" t="s">
        <v>15</v>
      </c>
      <c r="H477" s="33" t="s">
        <v>112</v>
      </c>
      <c r="I477" s="13" t="s">
        <v>113</v>
      </c>
      <c r="J477" s="13" t="s">
        <v>114</v>
      </c>
      <c r="K477" s="13" t="s">
        <v>115</v>
      </c>
      <c r="L477" s="13" t="s">
        <v>116</v>
      </c>
      <c r="M477" s="13" t="s">
        <v>117</v>
      </c>
      <c r="N477" s="13" t="s">
        <v>118</v>
      </c>
      <c r="O477" s="13" t="s">
        <v>119</v>
      </c>
      <c r="P477" s="13" t="s">
        <v>120</v>
      </c>
      <c r="Q477" s="38" t="s">
        <v>18</v>
      </c>
    </row>
    <row r="478" spans="2:17" x14ac:dyDescent="0.2">
      <c r="E478" s="197"/>
      <c r="F478" s="198"/>
      <c r="G478" s="35"/>
      <c r="H478" s="39"/>
      <c r="I478" s="14"/>
      <c r="J478" s="14"/>
      <c r="K478" s="14"/>
      <c r="L478" s="14"/>
      <c r="M478" s="14"/>
      <c r="N478" s="14"/>
      <c r="O478" s="14"/>
      <c r="P478" s="14"/>
      <c r="Q478" s="34"/>
    </row>
    <row r="479" spans="2:17" x14ac:dyDescent="0.2">
      <c r="E479" s="91" t="s">
        <v>15</v>
      </c>
      <c r="F479" s="46"/>
      <c r="G479" s="36">
        <v>1200</v>
      </c>
      <c r="H479" s="24">
        <v>67.25</v>
      </c>
      <c r="I479" s="24">
        <v>11</v>
      </c>
      <c r="J479" s="24">
        <v>27.25</v>
      </c>
      <c r="K479" s="24">
        <v>24</v>
      </c>
      <c r="L479" s="24">
        <v>16.666666666666998</v>
      </c>
      <c r="M479" s="24">
        <v>24.333333333333002</v>
      </c>
      <c r="N479" s="24">
        <v>54.75</v>
      </c>
      <c r="O479" s="24">
        <v>23.25</v>
      </c>
      <c r="P479" s="24">
        <v>21.25</v>
      </c>
      <c r="Q479" s="68">
        <v>0.33333333333300003</v>
      </c>
    </row>
    <row r="480" spans="2:17" x14ac:dyDescent="0.2">
      <c r="E480" s="4" t="s">
        <v>81</v>
      </c>
      <c r="F480" s="5"/>
      <c r="G480" s="19">
        <v>48</v>
      </c>
      <c r="H480" s="150">
        <v>83.333333333333002</v>
      </c>
      <c r="I480" s="20">
        <v>12.5</v>
      </c>
      <c r="J480" s="20">
        <v>29.166666666666998</v>
      </c>
      <c r="K480" s="20">
        <v>25</v>
      </c>
      <c r="L480" s="20">
        <v>20.833333333333002</v>
      </c>
      <c r="M480" s="96">
        <v>33.333333333333002</v>
      </c>
      <c r="N480" s="98">
        <v>68.75</v>
      </c>
      <c r="O480" s="20">
        <v>22.916666666666998</v>
      </c>
      <c r="P480" s="107">
        <v>8.333333333333</v>
      </c>
      <c r="Q480" s="117">
        <v>0</v>
      </c>
    </row>
    <row r="481" spans="2:17" x14ac:dyDescent="0.2">
      <c r="E481" s="4" t="s">
        <v>82</v>
      </c>
      <c r="F481" s="5"/>
      <c r="G481" s="6">
        <v>84</v>
      </c>
      <c r="H481" s="31">
        <v>71.428571428571004</v>
      </c>
      <c r="I481" s="12">
        <v>14.285714285714</v>
      </c>
      <c r="J481" s="12">
        <v>30.952380952380999</v>
      </c>
      <c r="K481" s="29">
        <v>29.761904761905001</v>
      </c>
      <c r="L481" s="12">
        <v>19.047619047619001</v>
      </c>
      <c r="M481" s="12">
        <v>27.380952380951999</v>
      </c>
      <c r="N481" s="43">
        <v>47.619047619047997</v>
      </c>
      <c r="O481" s="12">
        <v>22.619047619048001</v>
      </c>
      <c r="P481" s="12">
        <v>20.238095238094999</v>
      </c>
      <c r="Q481" s="73">
        <v>0</v>
      </c>
    </row>
    <row r="482" spans="2:17" x14ac:dyDescent="0.2">
      <c r="E482" s="4" t="s">
        <v>83</v>
      </c>
      <c r="F482" s="5"/>
      <c r="G482" s="6">
        <v>462</v>
      </c>
      <c r="H482" s="31">
        <v>64.285714285713993</v>
      </c>
      <c r="I482" s="12">
        <v>11.688311688312</v>
      </c>
      <c r="J482" s="12">
        <v>29.004329004329001</v>
      </c>
      <c r="K482" s="12">
        <v>24.891774891775</v>
      </c>
      <c r="L482" s="12">
        <v>16.233766233766001</v>
      </c>
      <c r="M482" s="12">
        <v>24.458874458874</v>
      </c>
      <c r="N482" s="12">
        <v>57.142857142856997</v>
      </c>
      <c r="O482" s="12">
        <v>24.458874458874</v>
      </c>
      <c r="P482" s="12">
        <v>23.593073593073999</v>
      </c>
      <c r="Q482" s="42">
        <v>0.64935064935099995</v>
      </c>
    </row>
    <row r="483" spans="2:17" x14ac:dyDescent="0.2">
      <c r="E483" s="4" t="s">
        <v>84</v>
      </c>
      <c r="F483" s="5"/>
      <c r="G483" s="6">
        <v>30</v>
      </c>
      <c r="H483" s="104">
        <v>53.333333333333002</v>
      </c>
      <c r="I483" s="12">
        <v>10</v>
      </c>
      <c r="J483" s="61">
        <v>16.666666666666998</v>
      </c>
      <c r="K483" s="61">
        <v>3.333333333333</v>
      </c>
      <c r="L483" s="43">
        <v>10</v>
      </c>
      <c r="M483" s="61">
        <v>6.666666666667</v>
      </c>
      <c r="N483" s="61">
        <v>40</v>
      </c>
      <c r="O483" s="61">
        <v>10</v>
      </c>
      <c r="P483" s="44">
        <v>36.666666666666998</v>
      </c>
      <c r="Q483" s="73">
        <v>0</v>
      </c>
    </row>
    <row r="484" spans="2:17" x14ac:dyDescent="0.2">
      <c r="E484" s="4" t="s">
        <v>85</v>
      </c>
      <c r="F484" s="5"/>
      <c r="G484" s="6">
        <v>144</v>
      </c>
      <c r="H484" s="76">
        <v>74.305555555555998</v>
      </c>
      <c r="I484" s="12">
        <v>10.416666666667</v>
      </c>
      <c r="J484" s="12">
        <v>29.166666666666998</v>
      </c>
      <c r="K484" s="12">
        <v>25</v>
      </c>
      <c r="L484" s="12">
        <v>19.444444444443999</v>
      </c>
      <c r="M484" s="12">
        <v>25</v>
      </c>
      <c r="N484" s="29">
        <v>61.805555555555998</v>
      </c>
      <c r="O484" s="12">
        <v>22.222222222222001</v>
      </c>
      <c r="P484" s="43">
        <v>15.277777777778001</v>
      </c>
      <c r="Q484" s="73">
        <v>0</v>
      </c>
    </row>
    <row r="485" spans="2:17" x14ac:dyDescent="0.2">
      <c r="E485" s="4" t="s">
        <v>86</v>
      </c>
      <c r="F485" s="5"/>
      <c r="G485" s="6">
        <v>192</v>
      </c>
      <c r="H485" s="31">
        <v>70.833333333333002</v>
      </c>
      <c r="I485" s="12">
        <v>10.9375</v>
      </c>
      <c r="J485" s="12">
        <v>23.4375</v>
      </c>
      <c r="K485" s="12">
        <v>25.520833333333002</v>
      </c>
      <c r="L485" s="12">
        <v>16.145833333333002</v>
      </c>
      <c r="M485" s="12">
        <v>22.916666666666998</v>
      </c>
      <c r="N485" s="12">
        <v>54.6875</v>
      </c>
      <c r="O485" s="12">
        <v>20.833333333333002</v>
      </c>
      <c r="P485" s="12">
        <v>20.3125</v>
      </c>
      <c r="Q485" s="73">
        <v>0</v>
      </c>
    </row>
    <row r="486" spans="2:17" x14ac:dyDescent="0.2">
      <c r="E486" s="4" t="s">
        <v>87</v>
      </c>
      <c r="F486" s="5"/>
      <c r="G486" s="6">
        <v>72</v>
      </c>
      <c r="H486" s="31">
        <v>70.833333333333002</v>
      </c>
      <c r="I486" s="12">
        <v>11.111111111111001</v>
      </c>
      <c r="J486" s="12">
        <v>29.166666666666998</v>
      </c>
      <c r="K486" s="43">
        <v>16.666666666666998</v>
      </c>
      <c r="L486" s="29">
        <v>23.611111111111001</v>
      </c>
      <c r="M486" s="12">
        <v>29.166666666666998</v>
      </c>
      <c r="N486" s="12">
        <v>52.777777777777999</v>
      </c>
      <c r="O486" s="12">
        <v>25</v>
      </c>
      <c r="P486" s="12">
        <v>19.444444444443999</v>
      </c>
      <c r="Q486" s="42">
        <v>1.3888888888890001</v>
      </c>
    </row>
    <row r="487" spans="2:17" x14ac:dyDescent="0.2">
      <c r="E487" s="4" t="s">
        <v>88</v>
      </c>
      <c r="F487" s="5"/>
      <c r="G487" s="6">
        <v>36</v>
      </c>
      <c r="H487" s="76">
        <v>75</v>
      </c>
      <c r="I487" s="29">
        <v>19.444444444443999</v>
      </c>
      <c r="J487" s="12">
        <v>25</v>
      </c>
      <c r="K487" s="12">
        <v>25</v>
      </c>
      <c r="L487" s="12">
        <v>13.888888888888999</v>
      </c>
      <c r="M487" s="12">
        <v>22.222222222222001</v>
      </c>
      <c r="N487" s="12">
        <v>52.777777777777999</v>
      </c>
      <c r="O487" s="29">
        <v>30.555555555556001</v>
      </c>
      <c r="P487" s="12">
        <v>16.666666666666998</v>
      </c>
      <c r="Q487" s="73">
        <v>0</v>
      </c>
    </row>
    <row r="488" spans="2:17" x14ac:dyDescent="0.2">
      <c r="E488" s="4" t="s">
        <v>89</v>
      </c>
      <c r="F488" s="5"/>
      <c r="G488" s="6">
        <v>66</v>
      </c>
      <c r="H488" s="104">
        <v>56.060606060605998</v>
      </c>
      <c r="I488" s="12">
        <v>6.0606060606060002</v>
      </c>
      <c r="J488" s="12">
        <v>24.242424242424001</v>
      </c>
      <c r="K488" s="12">
        <v>21.212121212121001</v>
      </c>
      <c r="L488" s="43">
        <v>10.606060606061</v>
      </c>
      <c r="M488" s="43">
        <v>18.181818181817999</v>
      </c>
      <c r="N488" s="43">
        <v>46.969696969696997</v>
      </c>
      <c r="O488" s="12">
        <v>22.727272727273</v>
      </c>
      <c r="P488" s="12">
        <v>18.181818181817999</v>
      </c>
      <c r="Q488" s="73">
        <v>0</v>
      </c>
    </row>
    <row r="489" spans="2:17" x14ac:dyDescent="0.2">
      <c r="E489" s="4" t="s">
        <v>90</v>
      </c>
      <c r="F489" s="5"/>
      <c r="G489" s="6">
        <v>54</v>
      </c>
      <c r="H489" s="31">
        <v>62.962962962962997</v>
      </c>
      <c r="I489" s="43">
        <v>3.7037037037039999</v>
      </c>
      <c r="J489" s="12">
        <v>25.925925925925998</v>
      </c>
      <c r="K489" s="12">
        <v>24.074074074074002</v>
      </c>
      <c r="L489" s="12">
        <v>12.962962962962999</v>
      </c>
      <c r="M489" s="29">
        <v>31.481481481481001</v>
      </c>
      <c r="N489" s="61">
        <v>44.444444444444002</v>
      </c>
      <c r="O489" s="12">
        <v>25.925925925925998</v>
      </c>
      <c r="P489" s="12">
        <v>24.074074074074002</v>
      </c>
      <c r="Q489" s="73">
        <v>0</v>
      </c>
    </row>
    <row r="490" spans="2:17" x14ac:dyDescent="0.2">
      <c r="E490" s="57" t="s">
        <v>91</v>
      </c>
      <c r="F490" s="59"/>
      <c r="G490" s="55">
        <v>12</v>
      </c>
      <c r="H490" s="169">
        <v>16.666666666666998</v>
      </c>
      <c r="I490" s="135">
        <v>0</v>
      </c>
      <c r="J490" s="109">
        <v>8.333333333333</v>
      </c>
      <c r="K490" s="125">
        <v>16.666666666666998</v>
      </c>
      <c r="L490" s="125">
        <v>8.333333333333</v>
      </c>
      <c r="M490" s="135">
        <v>0</v>
      </c>
      <c r="N490" s="109">
        <v>16.666666666666998</v>
      </c>
      <c r="O490" s="65">
        <v>25</v>
      </c>
      <c r="P490" s="113">
        <v>66.666666666666998</v>
      </c>
      <c r="Q490" s="142">
        <v>0</v>
      </c>
    </row>
    <row r="492" spans="2:17" x14ac:dyDescent="0.2">
      <c r="B492" s="40" t="str">
        <f xml:space="preserve"> HYPERLINK("#'目次'!B27", "[21]")</f>
        <v>[21]</v>
      </c>
      <c r="C492" s="23" t="s">
        <v>123</v>
      </c>
    </row>
    <row r="495" spans="2:17" x14ac:dyDescent="0.2">
      <c r="C495" s="23" t="s">
        <v>14</v>
      </c>
    </row>
    <row r="496" spans="2:17" ht="24" x14ac:dyDescent="0.2">
      <c r="D496" s="195"/>
      <c r="E496" s="196"/>
      <c r="F496" s="196"/>
      <c r="G496" s="37" t="s">
        <v>15</v>
      </c>
      <c r="H496" s="33" t="s">
        <v>124</v>
      </c>
      <c r="I496" s="13" t="s">
        <v>125</v>
      </c>
      <c r="J496" s="13" t="s">
        <v>126</v>
      </c>
      <c r="K496" s="13" t="s">
        <v>127</v>
      </c>
      <c r="L496" s="13" t="s">
        <v>120</v>
      </c>
      <c r="M496" s="38" t="s">
        <v>18</v>
      </c>
    </row>
    <row r="497" spans="4:13" x14ac:dyDescent="0.2">
      <c r="D497" s="197"/>
      <c r="E497" s="198"/>
      <c r="F497" s="198"/>
      <c r="G497" s="35"/>
      <c r="H497" s="39"/>
      <c r="I497" s="14"/>
      <c r="J497" s="14"/>
      <c r="K497" s="14"/>
      <c r="L497" s="14"/>
      <c r="M497" s="34"/>
    </row>
    <row r="498" spans="4:13" x14ac:dyDescent="0.2">
      <c r="D498" s="56"/>
      <c r="E498" s="58" t="s">
        <v>15</v>
      </c>
      <c r="F498" s="46"/>
      <c r="G498" s="36">
        <v>1200</v>
      </c>
      <c r="H498" s="24">
        <v>26.666666666666998</v>
      </c>
      <c r="I498" s="24">
        <v>36.916666666666998</v>
      </c>
      <c r="J498" s="24">
        <v>8.916666666667</v>
      </c>
      <c r="K498" s="24">
        <v>6.083333333333</v>
      </c>
      <c r="L498" s="24">
        <v>51.666666666666998</v>
      </c>
      <c r="M498" s="68">
        <v>1.083333333333</v>
      </c>
    </row>
    <row r="499" spans="4:13" x14ac:dyDescent="0.2">
      <c r="D499" s="199" t="s">
        <v>19</v>
      </c>
      <c r="E499" s="22" t="s">
        <v>20</v>
      </c>
      <c r="F499" s="21"/>
      <c r="G499" s="19">
        <v>132</v>
      </c>
      <c r="H499" s="54">
        <v>28.030303030302999</v>
      </c>
      <c r="I499" s="20">
        <v>41.666666666666998</v>
      </c>
      <c r="J499" s="20">
        <v>12.121212121212</v>
      </c>
      <c r="K499" s="20">
        <v>10.606060606061</v>
      </c>
      <c r="L499" s="90">
        <v>45.454545454544999</v>
      </c>
      <c r="M499" s="52">
        <v>0.75757575757600004</v>
      </c>
    </row>
    <row r="500" spans="4:13" x14ac:dyDescent="0.2">
      <c r="D500" s="200"/>
      <c r="E500" s="4" t="s">
        <v>21</v>
      </c>
      <c r="F500" s="5"/>
      <c r="G500" s="6">
        <v>444</v>
      </c>
      <c r="H500" s="31">
        <v>24.549549549550001</v>
      </c>
      <c r="I500" s="12">
        <v>34.684684684685003</v>
      </c>
      <c r="J500" s="12">
        <v>9.234234234234</v>
      </c>
      <c r="K500" s="12">
        <v>6.3063063063060003</v>
      </c>
      <c r="L500" s="12">
        <v>53.378378378378002</v>
      </c>
      <c r="M500" s="42">
        <v>2.2522522522520001</v>
      </c>
    </row>
    <row r="501" spans="4:13" x14ac:dyDescent="0.2">
      <c r="D501" s="200"/>
      <c r="E501" s="4" t="s">
        <v>22</v>
      </c>
      <c r="F501" s="5"/>
      <c r="G501" s="6">
        <v>192</v>
      </c>
      <c r="H501" s="31">
        <v>29.166666666666998</v>
      </c>
      <c r="I501" s="12">
        <v>38.020833333333002</v>
      </c>
      <c r="J501" s="12">
        <v>9.375</v>
      </c>
      <c r="K501" s="12">
        <v>5.729166666667</v>
      </c>
      <c r="L501" s="12">
        <v>51.5625</v>
      </c>
      <c r="M501" s="42">
        <v>1.041666666667</v>
      </c>
    </row>
    <row r="502" spans="4:13" x14ac:dyDescent="0.2">
      <c r="D502" s="200"/>
      <c r="E502" s="4" t="s">
        <v>23</v>
      </c>
      <c r="F502" s="5"/>
      <c r="G502" s="6">
        <v>192</v>
      </c>
      <c r="H502" s="31">
        <v>28.645833333333002</v>
      </c>
      <c r="I502" s="12">
        <v>34.895833333333002</v>
      </c>
      <c r="J502" s="12">
        <v>6.770833333333</v>
      </c>
      <c r="K502" s="12">
        <v>5.729166666667</v>
      </c>
      <c r="L502" s="12">
        <v>53.125</v>
      </c>
      <c r="M502" s="73">
        <v>0</v>
      </c>
    </row>
    <row r="503" spans="4:13" x14ac:dyDescent="0.2">
      <c r="D503" s="200"/>
      <c r="E503" s="4" t="s">
        <v>24</v>
      </c>
      <c r="F503" s="5"/>
      <c r="G503" s="6">
        <v>240</v>
      </c>
      <c r="H503" s="31">
        <v>26.25</v>
      </c>
      <c r="I503" s="12">
        <v>39.166666666666998</v>
      </c>
      <c r="J503" s="12">
        <v>7.916666666667</v>
      </c>
      <c r="K503" s="12">
        <v>3.75</v>
      </c>
      <c r="L503" s="12">
        <v>50.833333333333002</v>
      </c>
      <c r="M503" s="73">
        <v>0</v>
      </c>
    </row>
    <row r="504" spans="4:13" x14ac:dyDescent="0.2">
      <c r="D504" s="199" t="s">
        <v>25</v>
      </c>
      <c r="E504" s="22" t="s">
        <v>26</v>
      </c>
      <c r="F504" s="21"/>
      <c r="G504" s="19">
        <v>348</v>
      </c>
      <c r="H504" s="54">
        <v>28.735632183907999</v>
      </c>
      <c r="I504" s="20">
        <v>38.505747126437001</v>
      </c>
      <c r="J504" s="20">
        <v>10.344827586207</v>
      </c>
      <c r="K504" s="20">
        <v>6.3218390804600002</v>
      </c>
      <c r="L504" s="20">
        <v>48.850574712643997</v>
      </c>
      <c r="M504" s="52">
        <v>0.57471264367800001</v>
      </c>
    </row>
    <row r="505" spans="4:13" x14ac:dyDescent="0.2">
      <c r="D505" s="200"/>
      <c r="E505" s="4" t="s">
        <v>27</v>
      </c>
      <c r="F505" s="5"/>
      <c r="G505" s="6">
        <v>378</v>
      </c>
      <c r="H505" s="31">
        <v>26.190476190476002</v>
      </c>
      <c r="I505" s="12">
        <v>34.656084656085</v>
      </c>
      <c r="J505" s="12">
        <v>8.7301587301589993</v>
      </c>
      <c r="K505" s="12">
        <v>6.0846560846560003</v>
      </c>
      <c r="L505" s="12">
        <v>53.968253968253997</v>
      </c>
      <c r="M505" s="42">
        <v>1.3227513227509999</v>
      </c>
    </row>
    <row r="506" spans="4:13" x14ac:dyDescent="0.2">
      <c r="D506" s="200"/>
      <c r="E506" s="4" t="s">
        <v>28</v>
      </c>
      <c r="F506" s="5"/>
      <c r="G506" s="6">
        <v>372</v>
      </c>
      <c r="H506" s="31">
        <v>27.419354838709999</v>
      </c>
      <c r="I506" s="12">
        <v>38.709677419355003</v>
      </c>
      <c r="J506" s="12">
        <v>8.6021505376339995</v>
      </c>
      <c r="K506" s="12">
        <v>6.7204301075270001</v>
      </c>
      <c r="L506" s="12">
        <v>49.731182795698999</v>
      </c>
      <c r="M506" s="42">
        <v>1.3440860215049999</v>
      </c>
    </row>
    <row r="507" spans="4:13" x14ac:dyDescent="0.2">
      <c r="D507" s="200"/>
      <c r="E507" s="4" t="s">
        <v>29</v>
      </c>
      <c r="F507" s="5"/>
      <c r="G507" s="6">
        <v>102</v>
      </c>
      <c r="H507" s="84">
        <v>18.627450980391998</v>
      </c>
      <c r="I507" s="12">
        <v>33.333333333333002</v>
      </c>
      <c r="J507" s="12">
        <v>5.8823529411760003</v>
      </c>
      <c r="K507" s="12">
        <v>2.9411764705880001</v>
      </c>
      <c r="L507" s="29">
        <v>59.803921568626997</v>
      </c>
      <c r="M507" s="42">
        <v>0.98039215686299996</v>
      </c>
    </row>
    <row r="508" spans="4:13" x14ac:dyDescent="0.2">
      <c r="D508" s="199" t="s">
        <v>30</v>
      </c>
      <c r="E508" s="22" t="s">
        <v>31</v>
      </c>
      <c r="F508" s="21"/>
      <c r="G508" s="19">
        <v>592</v>
      </c>
      <c r="H508" s="54">
        <v>29.054054054053999</v>
      </c>
      <c r="I508" s="20">
        <v>38.344594594595002</v>
      </c>
      <c r="J508" s="20">
        <v>9.9662162162160008</v>
      </c>
      <c r="K508" s="20">
        <v>7.2635135135139999</v>
      </c>
      <c r="L508" s="20">
        <v>49.662162162161998</v>
      </c>
      <c r="M508" s="52">
        <v>0.84459459459499997</v>
      </c>
    </row>
    <row r="509" spans="4:13" x14ac:dyDescent="0.2">
      <c r="D509" s="200"/>
      <c r="E509" s="4" t="s">
        <v>32</v>
      </c>
      <c r="F509" s="5"/>
      <c r="G509" s="6">
        <v>608</v>
      </c>
      <c r="H509" s="31">
        <v>24.342105263158</v>
      </c>
      <c r="I509" s="12">
        <v>35.526315789473998</v>
      </c>
      <c r="J509" s="12">
        <v>7.8947368421049999</v>
      </c>
      <c r="K509" s="12">
        <v>4.9342105263159999</v>
      </c>
      <c r="L509" s="12">
        <v>53.618421052632002</v>
      </c>
      <c r="M509" s="42">
        <v>1.3157894736839999</v>
      </c>
    </row>
    <row r="510" spans="4:13" x14ac:dyDescent="0.2">
      <c r="D510" s="199" t="s">
        <v>33</v>
      </c>
      <c r="E510" s="22" t="s">
        <v>34</v>
      </c>
      <c r="F510" s="21"/>
      <c r="G510" s="19">
        <v>74</v>
      </c>
      <c r="H510" s="149">
        <v>35.135135135135002</v>
      </c>
      <c r="I510" s="96">
        <v>45.945945945946001</v>
      </c>
      <c r="J510" s="20">
        <v>12.162162162162</v>
      </c>
      <c r="K510" s="20">
        <v>10.810810810811001</v>
      </c>
      <c r="L510" s="90">
        <v>45.945945945946001</v>
      </c>
      <c r="M510" s="52">
        <v>1.351351351351</v>
      </c>
    </row>
    <row r="511" spans="4:13" x14ac:dyDescent="0.2">
      <c r="D511" s="200"/>
      <c r="E511" s="4" t="s">
        <v>35</v>
      </c>
      <c r="F511" s="5"/>
      <c r="G511" s="6">
        <v>148</v>
      </c>
      <c r="H511" s="31">
        <v>29.72972972973</v>
      </c>
      <c r="I511" s="29">
        <v>42.567567567567998</v>
      </c>
      <c r="J511" s="12">
        <v>10.135135135135</v>
      </c>
      <c r="K511" s="12">
        <v>8.7837837837839992</v>
      </c>
      <c r="L511" s="12">
        <v>47.297297297297</v>
      </c>
      <c r="M511" s="42">
        <v>1.351351351351</v>
      </c>
    </row>
    <row r="512" spans="4:13" x14ac:dyDescent="0.2">
      <c r="D512" s="200"/>
      <c r="E512" s="4" t="s">
        <v>36</v>
      </c>
      <c r="F512" s="5"/>
      <c r="G512" s="6">
        <v>187</v>
      </c>
      <c r="H512" s="87">
        <v>37.433155080214</v>
      </c>
      <c r="I512" s="29">
        <v>43.850267379679003</v>
      </c>
      <c r="J512" s="12">
        <v>5.8823529411760003</v>
      </c>
      <c r="K512" s="12">
        <v>3.208556149733</v>
      </c>
      <c r="L512" s="61">
        <v>41.176470588234999</v>
      </c>
      <c r="M512" s="42">
        <v>0.53475935828900001</v>
      </c>
    </row>
    <row r="513" spans="2:13" x14ac:dyDescent="0.2">
      <c r="D513" s="200"/>
      <c r="E513" s="4" t="s">
        <v>37</v>
      </c>
      <c r="F513" s="5"/>
      <c r="G513" s="6">
        <v>221</v>
      </c>
      <c r="H513" s="76">
        <v>33.031674208144999</v>
      </c>
      <c r="I513" s="12">
        <v>38.914027149321001</v>
      </c>
      <c r="J513" s="12">
        <v>9.5022624434389993</v>
      </c>
      <c r="K513" s="12">
        <v>5.8823529411760003</v>
      </c>
      <c r="L513" s="12">
        <v>48.416289592760002</v>
      </c>
      <c r="M513" s="42">
        <v>0.452488687783</v>
      </c>
    </row>
    <row r="514" spans="2:13" x14ac:dyDescent="0.2">
      <c r="D514" s="200"/>
      <c r="E514" s="4" t="s">
        <v>38</v>
      </c>
      <c r="F514" s="5"/>
      <c r="G514" s="6">
        <v>186</v>
      </c>
      <c r="H514" s="31">
        <v>26.344086021504999</v>
      </c>
      <c r="I514" s="12">
        <v>34.408602150538002</v>
      </c>
      <c r="J514" s="12">
        <v>8.6021505376339995</v>
      </c>
      <c r="K514" s="12">
        <v>5.9139784946239997</v>
      </c>
      <c r="L514" s="12">
        <v>53.225806451613003</v>
      </c>
      <c r="M514" s="42">
        <v>1.0752688172039999</v>
      </c>
    </row>
    <row r="515" spans="2:13" x14ac:dyDescent="0.2">
      <c r="D515" s="200"/>
      <c r="E515" s="4" t="s">
        <v>39</v>
      </c>
      <c r="F515" s="5"/>
      <c r="G515" s="6">
        <v>223</v>
      </c>
      <c r="H515" s="84">
        <v>17.488789237668001</v>
      </c>
      <c r="I515" s="12">
        <v>32.735426008969</v>
      </c>
      <c r="J515" s="12">
        <v>10.762331838565</v>
      </c>
      <c r="K515" s="12">
        <v>6.7264573991030003</v>
      </c>
      <c r="L515" s="12">
        <v>56.502242152466003</v>
      </c>
      <c r="M515" s="42">
        <v>0.44843049327399997</v>
      </c>
    </row>
    <row r="516" spans="2:13" x14ac:dyDescent="0.2">
      <c r="D516" s="201"/>
      <c r="E516" s="57" t="s">
        <v>40</v>
      </c>
      <c r="F516" s="59"/>
      <c r="G516" s="55">
        <v>161</v>
      </c>
      <c r="H516" s="169">
        <v>11.801242236025001</v>
      </c>
      <c r="I516" s="109">
        <v>25.465838509316999</v>
      </c>
      <c r="J516" s="65">
        <v>6.8322981366460001</v>
      </c>
      <c r="K516" s="65">
        <v>4.3478260869570002</v>
      </c>
      <c r="L516" s="113">
        <v>66.459627329192998</v>
      </c>
      <c r="M516" s="105">
        <v>3.1055900621119998</v>
      </c>
    </row>
    <row r="518" spans="2:13" x14ac:dyDescent="0.2">
      <c r="B518" s="40" t="str">
        <f xml:space="preserve"> HYPERLINK("#'目次'!B28", "[22]")</f>
        <v>[22]</v>
      </c>
      <c r="C518" s="23" t="s">
        <v>123</v>
      </c>
    </row>
    <row r="521" spans="2:13" x14ac:dyDescent="0.2">
      <c r="C521" s="23" t="s">
        <v>48</v>
      </c>
    </row>
    <row r="522" spans="2:13" ht="24" x14ac:dyDescent="0.2">
      <c r="D522" s="195"/>
      <c r="E522" s="196"/>
      <c r="F522" s="196"/>
      <c r="G522" s="37" t="s">
        <v>15</v>
      </c>
      <c r="H522" s="33" t="s">
        <v>124</v>
      </c>
      <c r="I522" s="13" t="s">
        <v>125</v>
      </c>
      <c r="J522" s="13" t="s">
        <v>126</v>
      </c>
      <c r="K522" s="13" t="s">
        <v>127</v>
      </c>
      <c r="L522" s="13" t="s">
        <v>120</v>
      </c>
      <c r="M522" s="38" t="s">
        <v>18</v>
      </c>
    </row>
    <row r="523" spans="2:13" x14ac:dyDescent="0.2">
      <c r="D523" s="197"/>
      <c r="E523" s="198"/>
      <c r="F523" s="198"/>
      <c r="G523" s="35"/>
      <c r="H523" s="39"/>
      <c r="I523" s="14"/>
      <c r="J523" s="14"/>
      <c r="K523" s="14"/>
      <c r="L523" s="14"/>
      <c r="M523" s="34"/>
    </row>
    <row r="524" spans="2:13" x14ac:dyDescent="0.2">
      <c r="D524" s="56"/>
      <c r="E524" s="58" t="s">
        <v>15</v>
      </c>
      <c r="F524" s="46"/>
      <c r="G524" s="36">
        <v>1200</v>
      </c>
      <c r="H524" s="24">
        <v>26.666666666666998</v>
      </c>
      <c r="I524" s="24">
        <v>36.916666666666998</v>
      </c>
      <c r="J524" s="24">
        <v>8.916666666667</v>
      </c>
      <c r="K524" s="24">
        <v>6.083333333333</v>
      </c>
      <c r="L524" s="24">
        <v>51.666666666666998</v>
      </c>
      <c r="M524" s="68">
        <v>1.083333333333</v>
      </c>
    </row>
    <row r="525" spans="2:13" x14ac:dyDescent="0.2">
      <c r="D525" s="199" t="s">
        <v>49</v>
      </c>
      <c r="E525" s="22" t="s">
        <v>50</v>
      </c>
      <c r="F525" s="21"/>
      <c r="G525" s="19">
        <v>15</v>
      </c>
      <c r="H525" s="54">
        <v>26.666666666666998</v>
      </c>
      <c r="I525" s="20">
        <v>40</v>
      </c>
      <c r="J525" s="20">
        <v>6.666666666667</v>
      </c>
      <c r="K525" s="128">
        <v>0</v>
      </c>
      <c r="L525" s="96">
        <v>60</v>
      </c>
      <c r="M525" s="117">
        <v>0</v>
      </c>
    </row>
    <row r="526" spans="2:13" x14ac:dyDescent="0.2">
      <c r="D526" s="200"/>
      <c r="E526" s="4" t="s">
        <v>51</v>
      </c>
      <c r="F526" s="5"/>
      <c r="G526" s="6">
        <v>142</v>
      </c>
      <c r="H526" s="84">
        <v>17.605633802817</v>
      </c>
      <c r="I526" s="43">
        <v>28.87323943662</v>
      </c>
      <c r="J526" s="12">
        <v>8.4507042253520002</v>
      </c>
      <c r="K526" s="12">
        <v>4.2253521126760001</v>
      </c>
      <c r="L526" s="44">
        <v>61.971830985914998</v>
      </c>
      <c r="M526" s="42">
        <v>0.70422535211299997</v>
      </c>
    </row>
    <row r="527" spans="2:13" x14ac:dyDescent="0.2">
      <c r="D527" s="200"/>
      <c r="E527" s="4" t="s">
        <v>52</v>
      </c>
      <c r="F527" s="5"/>
      <c r="G527" s="6">
        <v>26</v>
      </c>
      <c r="H527" s="31">
        <v>30.769230769231001</v>
      </c>
      <c r="I527" s="29">
        <v>46.153846153845997</v>
      </c>
      <c r="J527" s="12">
        <v>7.6923076923079998</v>
      </c>
      <c r="K527" s="12">
        <v>3.8461538461539999</v>
      </c>
      <c r="L527" s="43">
        <v>42.307692307692001</v>
      </c>
      <c r="M527" s="73">
        <v>0</v>
      </c>
    </row>
    <row r="528" spans="2:13" x14ac:dyDescent="0.2">
      <c r="D528" s="200"/>
      <c r="E528" s="4" t="s">
        <v>53</v>
      </c>
      <c r="F528" s="5"/>
      <c r="G528" s="6">
        <v>41</v>
      </c>
      <c r="H528" s="87">
        <v>39.024390243901998</v>
      </c>
      <c r="I528" s="12">
        <v>39.024390243901998</v>
      </c>
      <c r="J528" s="12">
        <v>9.7560975609760003</v>
      </c>
      <c r="K528" s="12">
        <v>7.3170731707319998</v>
      </c>
      <c r="L528" s="61">
        <v>41.463414634145998</v>
      </c>
      <c r="M528" s="73">
        <v>0</v>
      </c>
    </row>
    <row r="529" spans="4:13" x14ac:dyDescent="0.2">
      <c r="D529" s="200"/>
      <c r="E529" s="4" t="s">
        <v>54</v>
      </c>
      <c r="F529" s="5"/>
      <c r="G529" s="6">
        <v>226</v>
      </c>
      <c r="H529" s="87">
        <v>37.610619469027</v>
      </c>
      <c r="I529" s="29">
        <v>46.017699115044003</v>
      </c>
      <c r="J529" s="12">
        <v>10.619469026549</v>
      </c>
      <c r="K529" s="12">
        <v>7.964601769912</v>
      </c>
      <c r="L529" s="61">
        <v>40.265486725663997</v>
      </c>
      <c r="M529" s="42">
        <v>0.44247787610599998</v>
      </c>
    </row>
    <row r="530" spans="4:13" x14ac:dyDescent="0.2">
      <c r="D530" s="200"/>
      <c r="E530" s="4" t="s">
        <v>55</v>
      </c>
      <c r="F530" s="5"/>
      <c r="G530" s="6">
        <v>125</v>
      </c>
      <c r="H530" s="31">
        <v>26.4</v>
      </c>
      <c r="I530" s="12">
        <v>39.200000000000003</v>
      </c>
      <c r="J530" s="12">
        <v>8</v>
      </c>
      <c r="K530" s="12">
        <v>6.4</v>
      </c>
      <c r="L530" s="12">
        <v>48.8</v>
      </c>
      <c r="M530" s="42">
        <v>0.8</v>
      </c>
    </row>
    <row r="531" spans="4:13" x14ac:dyDescent="0.2">
      <c r="D531" s="200"/>
      <c r="E531" s="4" t="s">
        <v>56</v>
      </c>
      <c r="F531" s="5"/>
      <c r="G531" s="6">
        <v>190</v>
      </c>
      <c r="H531" s="31">
        <v>24.210526315789</v>
      </c>
      <c r="I531" s="12">
        <v>33.157894736842003</v>
      </c>
      <c r="J531" s="12">
        <v>4.7368421052630003</v>
      </c>
      <c r="K531" s="12">
        <v>2.1052631578950001</v>
      </c>
      <c r="L531" s="12">
        <v>55.789473684211004</v>
      </c>
      <c r="M531" s="42">
        <v>1.052631578947</v>
      </c>
    </row>
    <row r="532" spans="4:13" x14ac:dyDescent="0.2">
      <c r="D532" s="200"/>
      <c r="E532" s="4" t="s">
        <v>57</v>
      </c>
      <c r="F532" s="5"/>
      <c r="G532" s="6">
        <v>185</v>
      </c>
      <c r="H532" s="31">
        <v>22.702702702703</v>
      </c>
      <c r="I532" s="12">
        <v>34.594594594595002</v>
      </c>
      <c r="J532" s="12">
        <v>10.27027027027</v>
      </c>
      <c r="K532" s="12">
        <v>6.4864864864860001</v>
      </c>
      <c r="L532" s="12">
        <v>52.972972972972997</v>
      </c>
      <c r="M532" s="42">
        <v>1.6216216216220001</v>
      </c>
    </row>
    <row r="533" spans="4:13" x14ac:dyDescent="0.2">
      <c r="D533" s="200"/>
      <c r="E533" s="4" t="s">
        <v>58</v>
      </c>
      <c r="F533" s="5"/>
      <c r="G533" s="6">
        <v>113</v>
      </c>
      <c r="H533" s="76">
        <v>33.628318584071003</v>
      </c>
      <c r="I533" s="29">
        <v>44.247787610619</v>
      </c>
      <c r="J533" s="12">
        <v>13.274336283186001</v>
      </c>
      <c r="K533" s="29">
        <v>12.389380530973</v>
      </c>
      <c r="L533" s="12">
        <v>47.787610619469</v>
      </c>
      <c r="M533" s="42">
        <v>1.769911504425</v>
      </c>
    </row>
    <row r="534" spans="4:13" x14ac:dyDescent="0.2">
      <c r="D534" s="200"/>
      <c r="E534" s="4" t="s">
        <v>59</v>
      </c>
      <c r="F534" s="5"/>
      <c r="G534" s="6">
        <v>136</v>
      </c>
      <c r="H534" s="84">
        <v>16.911764705882</v>
      </c>
      <c r="I534" s="43">
        <v>27.941176470588001</v>
      </c>
      <c r="J534" s="12">
        <v>8.0882352941180002</v>
      </c>
      <c r="K534" s="12">
        <v>5.147058823529</v>
      </c>
      <c r="L534" s="44">
        <v>61.764705882352999</v>
      </c>
      <c r="M534" s="42">
        <v>2.2058823529409999</v>
      </c>
    </row>
    <row r="535" spans="4:13" x14ac:dyDescent="0.2">
      <c r="D535" s="199" t="s">
        <v>60</v>
      </c>
      <c r="E535" s="22" t="s">
        <v>61</v>
      </c>
      <c r="F535" s="21"/>
      <c r="G535" s="19">
        <v>205</v>
      </c>
      <c r="H535" s="156">
        <v>20.487804878049001</v>
      </c>
      <c r="I535" s="20">
        <v>33.658536585366001</v>
      </c>
      <c r="J535" s="20">
        <v>7.80487804878</v>
      </c>
      <c r="K535" s="20">
        <v>5.3658536585369996</v>
      </c>
      <c r="L535" s="20">
        <v>55.121951219511999</v>
      </c>
      <c r="M535" s="52">
        <v>1.951219512195</v>
      </c>
    </row>
    <row r="536" spans="4:13" x14ac:dyDescent="0.2">
      <c r="D536" s="200"/>
      <c r="E536" s="4" t="s">
        <v>62</v>
      </c>
      <c r="F536" s="5"/>
      <c r="G536" s="6">
        <v>160</v>
      </c>
      <c r="H536" s="84">
        <v>21.25</v>
      </c>
      <c r="I536" s="43">
        <v>31.25</v>
      </c>
      <c r="J536" s="12">
        <v>9.375</v>
      </c>
      <c r="K536" s="12">
        <v>7.5</v>
      </c>
      <c r="L536" s="29">
        <v>58.75</v>
      </c>
      <c r="M536" s="42">
        <v>1.25</v>
      </c>
    </row>
    <row r="537" spans="4:13" x14ac:dyDescent="0.2">
      <c r="D537" s="200"/>
      <c r="E537" s="4" t="s">
        <v>63</v>
      </c>
      <c r="F537" s="5"/>
      <c r="G537" s="6">
        <v>121</v>
      </c>
      <c r="H537" s="31">
        <v>26.446280991736</v>
      </c>
      <c r="I537" s="12">
        <v>38.016528925620001</v>
      </c>
      <c r="J537" s="12">
        <v>9.0909090909089993</v>
      </c>
      <c r="K537" s="12">
        <v>4.1322314049589997</v>
      </c>
      <c r="L537" s="12">
        <v>50.413223140496001</v>
      </c>
      <c r="M537" s="73">
        <v>0</v>
      </c>
    </row>
    <row r="538" spans="4:13" x14ac:dyDescent="0.2">
      <c r="D538" s="200"/>
      <c r="E538" s="4" t="s">
        <v>64</v>
      </c>
      <c r="F538" s="5"/>
      <c r="G538" s="6">
        <v>124</v>
      </c>
      <c r="H538" s="31">
        <v>29.032258064516</v>
      </c>
      <c r="I538" s="12">
        <v>39.516129032258</v>
      </c>
      <c r="J538" s="12">
        <v>6.4516129032259997</v>
      </c>
      <c r="K538" s="12">
        <v>6.4516129032259997</v>
      </c>
      <c r="L538" s="12">
        <v>49.193548387097003</v>
      </c>
      <c r="M538" s="42">
        <v>0.80645161290300005</v>
      </c>
    </row>
    <row r="539" spans="4:13" x14ac:dyDescent="0.2">
      <c r="D539" s="200"/>
      <c r="E539" s="4" t="s">
        <v>65</v>
      </c>
      <c r="F539" s="5"/>
      <c r="G539" s="6">
        <v>109</v>
      </c>
      <c r="H539" s="31">
        <v>28.440366972477001</v>
      </c>
      <c r="I539" s="12">
        <v>38.532110091743</v>
      </c>
      <c r="J539" s="12">
        <v>8.2568807339449997</v>
      </c>
      <c r="K539" s="12">
        <v>2.7522935779819999</v>
      </c>
      <c r="L539" s="12">
        <v>52.293577981650998</v>
      </c>
      <c r="M539" s="42">
        <v>0.91743119266100004</v>
      </c>
    </row>
    <row r="540" spans="4:13" x14ac:dyDescent="0.2">
      <c r="D540" s="200"/>
      <c r="E540" s="4" t="s">
        <v>66</v>
      </c>
      <c r="F540" s="5"/>
      <c r="G540" s="6">
        <v>104</v>
      </c>
      <c r="H540" s="76">
        <v>34.615384615384997</v>
      </c>
      <c r="I540" s="12">
        <v>41.346153846154003</v>
      </c>
      <c r="J540" s="12">
        <v>10.576923076923</v>
      </c>
      <c r="K540" s="12">
        <v>5.7692307692310001</v>
      </c>
      <c r="L540" s="43">
        <v>43.269230769231001</v>
      </c>
      <c r="M540" s="42">
        <v>1.923076923077</v>
      </c>
    </row>
    <row r="541" spans="4:13" x14ac:dyDescent="0.2">
      <c r="D541" s="200"/>
      <c r="E541" s="4" t="s">
        <v>67</v>
      </c>
      <c r="F541" s="5"/>
      <c r="G541" s="6">
        <v>139</v>
      </c>
      <c r="H541" s="31">
        <v>30.215827338128999</v>
      </c>
      <c r="I541" s="12">
        <v>39.568345323740999</v>
      </c>
      <c r="J541" s="12">
        <v>10.791366906475</v>
      </c>
      <c r="K541" s="12">
        <v>8.6330935251799996</v>
      </c>
      <c r="L541" s="43">
        <v>46.043165467625997</v>
      </c>
      <c r="M541" s="42">
        <v>0.71942446043200003</v>
      </c>
    </row>
    <row r="542" spans="4:13" x14ac:dyDescent="0.2">
      <c r="D542" s="200"/>
      <c r="E542" s="4" t="s">
        <v>68</v>
      </c>
      <c r="F542" s="5"/>
      <c r="G542" s="6">
        <v>48</v>
      </c>
      <c r="H542" s="87">
        <v>41.666666666666998</v>
      </c>
      <c r="I542" s="29">
        <v>43.75</v>
      </c>
      <c r="J542" s="12">
        <v>12.5</v>
      </c>
      <c r="K542" s="12">
        <v>10.416666666667</v>
      </c>
      <c r="L542" s="61">
        <v>39.583333333333002</v>
      </c>
      <c r="M542" s="73">
        <v>0</v>
      </c>
    </row>
    <row r="543" spans="4:13" x14ac:dyDescent="0.2">
      <c r="D543" s="200"/>
      <c r="E543" s="4" t="s">
        <v>69</v>
      </c>
      <c r="F543" s="5"/>
      <c r="G543" s="6">
        <v>37</v>
      </c>
      <c r="H543" s="87">
        <v>43.243243243243001</v>
      </c>
      <c r="I543" s="44">
        <v>48.648648648649001</v>
      </c>
      <c r="J543" s="44">
        <v>21.621621621622001</v>
      </c>
      <c r="K543" s="29">
        <v>13.513513513514001</v>
      </c>
      <c r="L543" s="61">
        <v>37.837837837838002</v>
      </c>
      <c r="M543" s="73">
        <v>0</v>
      </c>
    </row>
    <row r="544" spans="4:13" x14ac:dyDescent="0.2">
      <c r="D544" s="93" t="s">
        <v>70</v>
      </c>
      <c r="E544" s="89" t="s">
        <v>18</v>
      </c>
      <c r="F544" s="92"/>
      <c r="G544" s="94">
        <v>0</v>
      </c>
      <c r="H544" s="148">
        <v>0</v>
      </c>
      <c r="I544" s="86">
        <v>0</v>
      </c>
      <c r="J544" s="134">
        <v>0</v>
      </c>
      <c r="K544" s="134">
        <v>0</v>
      </c>
      <c r="L544" s="86">
        <v>0</v>
      </c>
      <c r="M544" s="144">
        <v>0</v>
      </c>
    </row>
    <row r="546" spans="2:13" x14ac:dyDescent="0.2">
      <c r="B546" s="40" t="str">
        <f xml:space="preserve"> HYPERLINK("#'目次'!B29", "[23]")</f>
        <v>[23]</v>
      </c>
      <c r="C546" s="23" t="s">
        <v>123</v>
      </c>
    </row>
    <row r="549" spans="2:13" x14ac:dyDescent="0.2">
      <c r="C549" s="23" t="s">
        <v>73</v>
      </c>
    </row>
    <row r="550" spans="2:13" ht="24" x14ac:dyDescent="0.2">
      <c r="D550" s="195"/>
      <c r="E550" s="196"/>
      <c r="F550" s="196"/>
      <c r="G550" s="37" t="s">
        <v>15</v>
      </c>
      <c r="H550" s="33" t="s">
        <v>124</v>
      </c>
      <c r="I550" s="13" t="s">
        <v>125</v>
      </c>
      <c r="J550" s="13" t="s">
        <v>126</v>
      </c>
      <c r="K550" s="13" t="s">
        <v>127</v>
      </c>
      <c r="L550" s="13" t="s">
        <v>120</v>
      </c>
      <c r="M550" s="38" t="s">
        <v>18</v>
      </c>
    </row>
    <row r="551" spans="2:13" x14ac:dyDescent="0.2">
      <c r="D551" s="197"/>
      <c r="E551" s="198"/>
      <c r="F551" s="198"/>
      <c r="G551" s="35"/>
      <c r="H551" s="39"/>
      <c r="I551" s="14"/>
      <c r="J551" s="14"/>
      <c r="K551" s="14"/>
      <c r="L551" s="14"/>
      <c r="M551" s="34"/>
    </row>
    <row r="552" spans="2:13" x14ac:dyDescent="0.2">
      <c r="D552" s="56"/>
      <c r="E552" s="58" t="s">
        <v>15</v>
      </c>
      <c r="F552" s="46"/>
      <c r="G552" s="36">
        <v>1200</v>
      </c>
      <c r="H552" s="24">
        <v>26.666666666666998</v>
      </c>
      <c r="I552" s="24">
        <v>36.916666666666998</v>
      </c>
      <c r="J552" s="24">
        <v>8.916666666667</v>
      </c>
      <c r="K552" s="24">
        <v>6.083333333333</v>
      </c>
      <c r="L552" s="24">
        <v>51.666666666666998</v>
      </c>
      <c r="M552" s="68">
        <v>1.083333333333</v>
      </c>
    </row>
    <row r="553" spans="2:13" x14ac:dyDescent="0.2">
      <c r="D553" s="199" t="s">
        <v>74</v>
      </c>
      <c r="E553" s="22" t="s">
        <v>75</v>
      </c>
      <c r="F553" s="21"/>
      <c r="G553" s="19">
        <v>592</v>
      </c>
      <c r="H553" s="54">
        <v>29.054054054053999</v>
      </c>
      <c r="I553" s="20">
        <v>38.344594594595002</v>
      </c>
      <c r="J553" s="20">
        <v>9.9662162162160008</v>
      </c>
      <c r="K553" s="20">
        <v>7.2635135135139999</v>
      </c>
      <c r="L553" s="20">
        <v>49.662162162161998</v>
      </c>
      <c r="M553" s="52">
        <v>0.84459459459499997</v>
      </c>
    </row>
    <row r="554" spans="2:13" x14ac:dyDescent="0.2">
      <c r="D554" s="200"/>
      <c r="E554" s="4" t="s">
        <v>34</v>
      </c>
      <c r="F554" s="5"/>
      <c r="G554" s="6">
        <v>37</v>
      </c>
      <c r="H554" s="87">
        <v>43.243243243243001</v>
      </c>
      <c r="I554" s="29">
        <v>45.945945945946001</v>
      </c>
      <c r="J554" s="29">
        <v>16.216216216216001</v>
      </c>
      <c r="K554" s="29">
        <v>13.513513513514001</v>
      </c>
      <c r="L554" s="43">
        <v>43.243243243243001</v>
      </c>
      <c r="M554" s="73">
        <v>0</v>
      </c>
    </row>
    <row r="555" spans="2:13" x14ac:dyDescent="0.2">
      <c r="D555" s="200"/>
      <c r="E555" s="4" t="s">
        <v>35</v>
      </c>
      <c r="F555" s="5"/>
      <c r="G555" s="6">
        <v>75</v>
      </c>
      <c r="H555" s="76">
        <v>33.333333333333002</v>
      </c>
      <c r="I555" s="29">
        <v>42.666666666666998</v>
      </c>
      <c r="J555" s="12">
        <v>10.666666666667</v>
      </c>
      <c r="K555" s="12">
        <v>9.333333333333</v>
      </c>
      <c r="L555" s="43">
        <v>46.666666666666998</v>
      </c>
      <c r="M555" s="73">
        <v>0</v>
      </c>
    </row>
    <row r="556" spans="2:13" x14ac:dyDescent="0.2">
      <c r="D556" s="200"/>
      <c r="E556" s="4" t="s">
        <v>36</v>
      </c>
      <c r="F556" s="5"/>
      <c r="G556" s="6">
        <v>95</v>
      </c>
      <c r="H556" s="87">
        <v>41.052631578947</v>
      </c>
      <c r="I556" s="29">
        <v>44.210526315788996</v>
      </c>
      <c r="J556" s="12">
        <v>9.4736842105260006</v>
      </c>
      <c r="K556" s="12">
        <v>5.2631578947369997</v>
      </c>
      <c r="L556" s="61">
        <v>41.052631578947</v>
      </c>
      <c r="M556" s="42">
        <v>1.052631578947</v>
      </c>
    </row>
    <row r="557" spans="2:13" x14ac:dyDescent="0.2">
      <c r="D557" s="200"/>
      <c r="E557" s="4" t="s">
        <v>37</v>
      </c>
      <c r="F557" s="5"/>
      <c r="G557" s="6">
        <v>111</v>
      </c>
      <c r="H557" s="87">
        <v>37.837837837838002</v>
      </c>
      <c r="I557" s="12">
        <v>36.936936936937002</v>
      </c>
      <c r="J557" s="12">
        <v>11.711711711712001</v>
      </c>
      <c r="K557" s="12">
        <v>9.9099099099100005</v>
      </c>
      <c r="L557" s="12">
        <v>47.747747747748001</v>
      </c>
      <c r="M557" s="73">
        <v>0</v>
      </c>
    </row>
    <row r="558" spans="2:13" x14ac:dyDescent="0.2">
      <c r="D558" s="200"/>
      <c r="E558" s="4" t="s">
        <v>38</v>
      </c>
      <c r="F558" s="5"/>
      <c r="G558" s="6">
        <v>93</v>
      </c>
      <c r="H558" s="31">
        <v>24.731182795698999</v>
      </c>
      <c r="I558" s="29">
        <v>41.935483870968</v>
      </c>
      <c r="J558" s="12">
        <v>11.827956989246999</v>
      </c>
      <c r="K558" s="12">
        <v>9.6774193548389995</v>
      </c>
      <c r="L558" s="43">
        <v>45.161290322581003</v>
      </c>
      <c r="M558" s="42">
        <v>1.0752688172039999</v>
      </c>
    </row>
    <row r="559" spans="2:13" x14ac:dyDescent="0.2">
      <c r="D559" s="200"/>
      <c r="E559" s="4" t="s">
        <v>39</v>
      </c>
      <c r="F559" s="5"/>
      <c r="G559" s="6">
        <v>109</v>
      </c>
      <c r="H559" s="84">
        <v>17.43119266055</v>
      </c>
      <c r="I559" s="12">
        <v>36.697247706421997</v>
      </c>
      <c r="J559" s="12">
        <v>9.1743119266060003</v>
      </c>
      <c r="K559" s="12">
        <v>4.5871559633030001</v>
      </c>
      <c r="L559" s="12">
        <v>53.211009174311997</v>
      </c>
      <c r="M559" s="73">
        <v>0</v>
      </c>
    </row>
    <row r="560" spans="2:13" x14ac:dyDescent="0.2">
      <c r="D560" s="200"/>
      <c r="E560" s="4" t="s">
        <v>40</v>
      </c>
      <c r="F560" s="5"/>
      <c r="G560" s="6">
        <v>72</v>
      </c>
      <c r="H560" s="104">
        <v>11.111111111111001</v>
      </c>
      <c r="I560" s="61">
        <v>22.222222222222001</v>
      </c>
      <c r="J560" s="43">
        <v>2.7777777777780002</v>
      </c>
      <c r="K560" s="12">
        <v>1.3888888888890001</v>
      </c>
      <c r="L560" s="44">
        <v>70.833333333333002</v>
      </c>
      <c r="M560" s="42">
        <v>4.166666666667</v>
      </c>
    </row>
    <row r="561" spans="2:13" x14ac:dyDescent="0.2">
      <c r="D561" s="199" t="s">
        <v>76</v>
      </c>
      <c r="E561" s="22" t="s">
        <v>77</v>
      </c>
      <c r="F561" s="21"/>
      <c r="G561" s="19">
        <v>608</v>
      </c>
      <c r="H561" s="54">
        <v>24.342105263158</v>
      </c>
      <c r="I561" s="20">
        <v>35.526315789473998</v>
      </c>
      <c r="J561" s="20">
        <v>7.8947368421049999</v>
      </c>
      <c r="K561" s="20">
        <v>4.9342105263159999</v>
      </c>
      <c r="L561" s="20">
        <v>53.618421052632002</v>
      </c>
      <c r="M561" s="52">
        <v>1.3157894736839999</v>
      </c>
    </row>
    <row r="562" spans="2:13" x14ac:dyDescent="0.2">
      <c r="D562" s="200"/>
      <c r="E562" s="4" t="s">
        <v>34</v>
      </c>
      <c r="F562" s="5"/>
      <c r="G562" s="6">
        <v>37</v>
      </c>
      <c r="H562" s="31">
        <v>27.027027027027</v>
      </c>
      <c r="I562" s="29">
        <v>45.945945945946001</v>
      </c>
      <c r="J562" s="12">
        <v>8.1081081081080004</v>
      </c>
      <c r="K562" s="12">
        <v>8.1081081081080004</v>
      </c>
      <c r="L562" s="12">
        <v>48.648648648649001</v>
      </c>
      <c r="M562" s="42">
        <v>2.7027027027030002</v>
      </c>
    </row>
    <row r="563" spans="2:13" x14ac:dyDescent="0.2">
      <c r="D563" s="200"/>
      <c r="E563" s="4" t="s">
        <v>35</v>
      </c>
      <c r="F563" s="5"/>
      <c r="G563" s="6">
        <v>73</v>
      </c>
      <c r="H563" s="31">
        <v>26.027397260274</v>
      </c>
      <c r="I563" s="29">
        <v>42.465753424657997</v>
      </c>
      <c r="J563" s="12">
        <v>9.5890410958899999</v>
      </c>
      <c r="K563" s="12">
        <v>8.2191780821920002</v>
      </c>
      <c r="L563" s="12">
        <v>47.945205479452</v>
      </c>
      <c r="M563" s="42">
        <v>2.7397260273969999</v>
      </c>
    </row>
    <row r="564" spans="2:13" x14ac:dyDescent="0.2">
      <c r="D564" s="200"/>
      <c r="E564" s="4" t="s">
        <v>36</v>
      </c>
      <c r="F564" s="5"/>
      <c r="G564" s="6">
        <v>92</v>
      </c>
      <c r="H564" s="76">
        <v>33.695652173912997</v>
      </c>
      <c r="I564" s="29">
        <v>43.478260869564998</v>
      </c>
      <c r="J564" s="43">
        <v>2.1739130434780001</v>
      </c>
      <c r="K564" s="12">
        <v>1.086956521739</v>
      </c>
      <c r="L564" s="61">
        <v>41.304347826087003</v>
      </c>
      <c r="M564" s="73">
        <v>0</v>
      </c>
    </row>
    <row r="565" spans="2:13" x14ac:dyDescent="0.2">
      <c r="D565" s="200"/>
      <c r="E565" s="4" t="s">
        <v>37</v>
      </c>
      <c r="F565" s="5"/>
      <c r="G565" s="6">
        <v>110</v>
      </c>
      <c r="H565" s="31">
        <v>28.181818181817999</v>
      </c>
      <c r="I565" s="12">
        <v>40.909090909090999</v>
      </c>
      <c r="J565" s="12">
        <v>7.2727272727269998</v>
      </c>
      <c r="K565" s="12">
        <v>1.818181818182</v>
      </c>
      <c r="L565" s="12">
        <v>49.090909090909001</v>
      </c>
      <c r="M565" s="42">
        <v>0.90909090909099999</v>
      </c>
    </row>
    <row r="566" spans="2:13" x14ac:dyDescent="0.2">
      <c r="D566" s="200"/>
      <c r="E566" s="4" t="s">
        <v>38</v>
      </c>
      <c r="F566" s="5"/>
      <c r="G566" s="6">
        <v>93</v>
      </c>
      <c r="H566" s="31">
        <v>27.956989247311999</v>
      </c>
      <c r="I566" s="61">
        <v>26.881720430108</v>
      </c>
      <c r="J566" s="12">
        <v>5.3763440860219998</v>
      </c>
      <c r="K566" s="12">
        <v>2.1505376344089999</v>
      </c>
      <c r="L566" s="29">
        <v>61.290322580644997</v>
      </c>
      <c r="M566" s="42">
        <v>1.0752688172039999</v>
      </c>
    </row>
    <row r="567" spans="2:13" x14ac:dyDescent="0.2">
      <c r="D567" s="200"/>
      <c r="E567" s="4" t="s">
        <v>39</v>
      </c>
      <c r="F567" s="5"/>
      <c r="G567" s="6">
        <v>114</v>
      </c>
      <c r="H567" s="84">
        <v>17.543859649123</v>
      </c>
      <c r="I567" s="43">
        <v>28.947368421053</v>
      </c>
      <c r="J567" s="12">
        <v>12.280701754386</v>
      </c>
      <c r="K567" s="12">
        <v>8.7719298245609991</v>
      </c>
      <c r="L567" s="29">
        <v>59.649122807018003</v>
      </c>
      <c r="M567" s="42">
        <v>0.87719298245599997</v>
      </c>
    </row>
    <row r="568" spans="2:13" x14ac:dyDescent="0.2">
      <c r="D568" s="201"/>
      <c r="E568" s="57" t="s">
        <v>40</v>
      </c>
      <c r="F568" s="59"/>
      <c r="G568" s="55">
        <v>89</v>
      </c>
      <c r="H568" s="169">
        <v>12.359550561798001</v>
      </c>
      <c r="I568" s="125">
        <v>28.089887640449</v>
      </c>
      <c r="J568" s="65">
        <v>10.112359550561999</v>
      </c>
      <c r="K568" s="65">
        <v>6.7415730337079998</v>
      </c>
      <c r="L568" s="113">
        <v>62.921348314607002</v>
      </c>
      <c r="M568" s="105">
        <v>2.2471910112360001</v>
      </c>
    </row>
    <row r="570" spans="2:13" x14ac:dyDescent="0.2">
      <c r="B570" s="40" t="str">
        <f xml:space="preserve"> HYPERLINK("#'目次'!B30", "[24]")</f>
        <v>[24]</v>
      </c>
      <c r="C570" s="23" t="s">
        <v>123</v>
      </c>
    </row>
    <row r="573" spans="2:13" x14ac:dyDescent="0.2">
      <c r="C573" s="23" t="s">
        <v>80</v>
      </c>
    </row>
    <row r="574" spans="2:13" ht="24" x14ac:dyDescent="0.2">
      <c r="E574" s="195"/>
      <c r="F574" s="196"/>
      <c r="G574" s="37" t="s">
        <v>15</v>
      </c>
      <c r="H574" s="33" t="s">
        <v>124</v>
      </c>
      <c r="I574" s="13" t="s">
        <v>125</v>
      </c>
      <c r="J574" s="13" t="s">
        <v>126</v>
      </c>
      <c r="K574" s="13" t="s">
        <v>127</v>
      </c>
      <c r="L574" s="13" t="s">
        <v>120</v>
      </c>
      <c r="M574" s="38" t="s">
        <v>18</v>
      </c>
    </row>
    <row r="575" spans="2:13" x14ac:dyDescent="0.2">
      <c r="E575" s="197"/>
      <c r="F575" s="198"/>
      <c r="G575" s="35"/>
      <c r="H575" s="39"/>
      <c r="I575" s="14"/>
      <c r="J575" s="14"/>
      <c r="K575" s="14"/>
      <c r="L575" s="14"/>
      <c r="M575" s="34"/>
    </row>
    <row r="576" spans="2:13" x14ac:dyDescent="0.2">
      <c r="E576" s="91" t="s">
        <v>15</v>
      </c>
      <c r="F576" s="46"/>
      <c r="G576" s="36">
        <v>1200</v>
      </c>
      <c r="H576" s="24">
        <v>26.666666666666998</v>
      </c>
      <c r="I576" s="24">
        <v>36.916666666666998</v>
      </c>
      <c r="J576" s="24">
        <v>8.916666666667</v>
      </c>
      <c r="K576" s="24">
        <v>6.083333333333</v>
      </c>
      <c r="L576" s="24">
        <v>51.666666666666998</v>
      </c>
      <c r="M576" s="68">
        <v>1.083333333333</v>
      </c>
    </row>
    <row r="577" spans="2:13" x14ac:dyDescent="0.2">
      <c r="E577" s="4" t="s">
        <v>81</v>
      </c>
      <c r="F577" s="5"/>
      <c r="G577" s="19">
        <v>48</v>
      </c>
      <c r="H577" s="54">
        <v>27.083333333333002</v>
      </c>
      <c r="I577" s="20">
        <v>39.583333333333002</v>
      </c>
      <c r="J577" s="20">
        <v>10.416666666667</v>
      </c>
      <c r="K577" s="96">
        <v>14.583333333333</v>
      </c>
      <c r="L577" s="20">
        <v>52.083333333333002</v>
      </c>
      <c r="M577" s="117">
        <v>0</v>
      </c>
    </row>
    <row r="578" spans="2:13" x14ac:dyDescent="0.2">
      <c r="E578" s="4" t="s">
        <v>82</v>
      </c>
      <c r="F578" s="5"/>
      <c r="G578" s="6">
        <v>84</v>
      </c>
      <c r="H578" s="31">
        <v>28.571428571428999</v>
      </c>
      <c r="I578" s="29">
        <v>42.857142857143003</v>
      </c>
      <c r="J578" s="12">
        <v>13.095238095238001</v>
      </c>
      <c r="K578" s="12">
        <v>8.333333333333</v>
      </c>
      <c r="L578" s="61">
        <v>41.666666666666998</v>
      </c>
      <c r="M578" s="42">
        <v>1.190476190476</v>
      </c>
    </row>
    <row r="579" spans="2:13" x14ac:dyDescent="0.2">
      <c r="E579" s="4" t="s">
        <v>83</v>
      </c>
      <c r="F579" s="5"/>
      <c r="G579" s="6">
        <v>462</v>
      </c>
      <c r="H579" s="31">
        <v>24.458874458874</v>
      </c>
      <c r="I579" s="12">
        <v>35.497835497834998</v>
      </c>
      <c r="J579" s="12">
        <v>9.3073593073590004</v>
      </c>
      <c r="K579" s="12">
        <v>6.4935064935059996</v>
      </c>
      <c r="L579" s="12">
        <v>52.813852813853003</v>
      </c>
      <c r="M579" s="42">
        <v>2.1645021645020002</v>
      </c>
    </row>
    <row r="580" spans="2:13" x14ac:dyDescent="0.2">
      <c r="E580" s="4" t="s">
        <v>84</v>
      </c>
      <c r="F580" s="5"/>
      <c r="G580" s="6">
        <v>30</v>
      </c>
      <c r="H580" s="104">
        <v>10</v>
      </c>
      <c r="I580" s="61">
        <v>20</v>
      </c>
      <c r="J580" s="12">
        <v>6.666666666667</v>
      </c>
      <c r="K580" s="12">
        <v>3.333333333333</v>
      </c>
      <c r="L580" s="44">
        <v>70</v>
      </c>
      <c r="M580" s="88">
        <v>6.666666666667</v>
      </c>
    </row>
    <row r="581" spans="2:13" x14ac:dyDescent="0.2">
      <c r="E581" s="4" t="s">
        <v>85</v>
      </c>
      <c r="F581" s="5"/>
      <c r="G581" s="6">
        <v>144</v>
      </c>
      <c r="H581" s="76">
        <v>34.027777777777999</v>
      </c>
      <c r="I581" s="12">
        <v>39.583333333333002</v>
      </c>
      <c r="J581" s="12">
        <v>9.7222222222219994</v>
      </c>
      <c r="K581" s="12">
        <v>5.5555555555560003</v>
      </c>
      <c r="L581" s="12">
        <v>49.305555555555998</v>
      </c>
      <c r="M581" s="73">
        <v>0</v>
      </c>
    </row>
    <row r="582" spans="2:13" x14ac:dyDescent="0.2">
      <c r="E582" s="4" t="s">
        <v>86</v>
      </c>
      <c r="F582" s="5"/>
      <c r="G582" s="6">
        <v>192</v>
      </c>
      <c r="H582" s="31">
        <v>28.645833333333002</v>
      </c>
      <c r="I582" s="12">
        <v>34.895833333333002</v>
      </c>
      <c r="J582" s="12">
        <v>6.770833333333</v>
      </c>
      <c r="K582" s="12">
        <v>5.729166666667</v>
      </c>
      <c r="L582" s="12">
        <v>53.125</v>
      </c>
      <c r="M582" s="73">
        <v>0</v>
      </c>
    </row>
    <row r="583" spans="2:13" x14ac:dyDescent="0.2">
      <c r="E583" s="4" t="s">
        <v>87</v>
      </c>
      <c r="F583" s="5"/>
      <c r="G583" s="6">
        <v>72</v>
      </c>
      <c r="H583" s="76">
        <v>34.722222222222001</v>
      </c>
      <c r="I583" s="12">
        <v>36.111111111111001</v>
      </c>
      <c r="J583" s="12">
        <v>6.9444444444439997</v>
      </c>
      <c r="K583" s="12">
        <v>2.7777777777780002</v>
      </c>
      <c r="L583" s="12">
        <v>51.388888888888999</v>
      </c>
      <c r="M583" s="73">
        <v>0</v>
      </c>
    </row>
    <row r="584" spans="2:13" x14ac:dyDescent="0.2">
      <c r="E584" s="4" t="s">
        <v>88</v>
      </c>
      <c r="F584" s="5"/>
      <c r="G584" s="6">
        <v>36</v>
      </c>
      <c r="H584" s="31">
        <v>30.555555555556001</v>
      </c>
      <c r="I584" s="44">
        <v>58.333333333333002</v>
      </c>
      <c r="J584" s="29">
        <v>16.666666666666998</v>
      </c>
      <c r="K584" s="29">
        <v>11.111111111111001</v>
      </c>
      <c r="L584" s="61">
        <v>33.333333333333002</v>
      </c>
      <c r="M584" s="73">
        <v>0</v>
      </c>
    </row>
    <row r="585" spans="2:13" x14ac:dyDescent="0.2">
      <c r="E585" s="4" t="s">
        <v>89</v>
      </c>
      <c r="F585" s="5"/>
      <c r="G585" s="6">
        <v>66</v>
      </c>
      <c r="H585" s="31">
        <v>22.727272727273</v>
      </c>
      <c r="I585" s="12">
        <v>33.333333333333002</v>
      </c>
      <c r="J585" s="12">
        <v>6.0606060606060002</v>
      </c>
      <c r="K585" s="12">
        <v>1.5151515151520001</v>
      </c>
      <c r="L585" s="12">
        <v>54.545454545455001</v>
      </c>
      <c r="M585" s="73">
        <v>0</v>
      </c>
    </row>
    <row r="586" spans="2:13" x14ac:dyDescent="0.2">
      <c r="E586" s="4" t="s">
        <v>90</v>
      </c>
      <c r="F586" s="5"/>
      <c r="G586" s="6">
        <v>54</v>
      </c>
      <c r="H586" s="84">
        <v>20.370370370370001</v>
      </c>
      <c r="I586" s="12">
        <v>40.740740740741003</v>
      </c>
      <c r="J586" s="12">
        <v>7.4074074074069998</v>
      </c>
      <c r="K586" s="12">
        <v>3.7037037037039999</v>
      </c>
      <c r="L586" s="12">
        <v>51.851851851851997</v>
      </c>
      <c r="M586" s="73">
        <v>0</v>
      </c>
    </row>
    <row r="587" spans="2:13" x14ac:dyDescent="0.2">
      <c r="E587" s="57" t="s">
        <v>91</v>
      </c>
      <c r="F587" s="59"/>
      <c r="G587" s="55">
        <v>12</v>
      </c>
      <c r="H587" s="169">
        <v>8.333333333333</v>
      </c>
      <c r="I587" s="109">
        <v>25</v>
      </c>
      <c r="J587" s="129">
        <v>0</v>
      </c>
      <c r="K587" s="129">
        <v>0</v>
      </c>
      <c r="L587" s="113">
        <v>75</v>
      </c>
      <c r="M587" s="142">
        <v>0</v>
      </c>
    </row>
    <row r="589" spans="2:13" x14ac:dyDescent="0.2">
      <c r="B589" s="40" t="str">
        <f xml:space="preserve"> HYPERLINK("#'目次'!B31", "[25]")</f>
        <v>[25]</v>
      </c>
      <c r="C589" s="23" t="s">
        <v>130</v>
      </c>
    </row>
    <row r="592" spans="2:13" x14ac:dyDescent="0.2">
      <c r="C592" s="23" t="s">
        <v>14</v>
      </c>
    </row>
    <row r="593" spans="4:13" ht="36" x14ac:dyDescent="0.2">
      <c r="D593" s="195"/>
      <c r="E593" s="196"/>
      <c r="F593" s="196"/>
      <c r="G593" s="37" t="s">
        <v>15</v>
      </c>
      <c r="H593" s="33" t="s">
        <v>131</v>
      </c>
      <c r="I593" s="13" t="s">
        <v>132</v>
      </c>
      <c r="J593" s="13" t="s">
        <v>133</v>
      </c>
      <c r="K593" s="13" t="s">
        <v>134</v>
      </c>
      <c r="L593" s="13" t="s">
        <v>135</v>
      </c>
      <c r="M593" s="38" t="s">
        <v>18</v>
      </c>
    </row>
    <row r="594" spans="4:13" x14ac:dyDescent="0.2">
      <c r="D594" s="197"/>
      <c r="E594" s="198"/>
      <c r="F594" s="198"/>
      <c r="G594" s="35"/>
      <c r="H594" s="39"/>
      <c r="I594" s="14"/>
      <c r="J594" s="14"/>
      <c r="K594" s="14"/>
      <c r="L594" s="14"/>
      <c r="M594" s="34"/>
    </row>
    <row r="595" spans="4:13" x14ac:dyDescent="0.2">
      <c r="D595" s="56"/>
      <c r="E595" s="58" t="s">
        <v>15</v>
      </c>
      <c r="F595" s="46"/>
      <c r="G595" s="36">
        <v>1200</v>
      </c>
      <c r="H595" s="24">
        <v>24.5</v>
      </c>
      <c r="I595" s="24">
        <v>28.166666666666998</v>
      </c>
      <c r="J595" s="24">
        <v>39.083333333333002</v>
      </c>
      <c r="K595" s="24">
        <v>4.75</v>
      </c>
      <c r="L595" s="24">
        <v>0.58333333333299997</v>
      </c>
      <c r="M595" s="68">
        <v>2.916666666667</v>
      </c>
    </row>
    <row r="596" spans="4:13" x14ac:dyDescent="0.2">
      <c r="D596" s="199" t="s">
        <v>19</v>
      </c>
      <c r="E596" s="22" t="s">
        <v>20</v>
      </c>
      <c r="F596" s="21"/>
      <c r="G596" s="19">
        <v>132</v>
      </c>
      <c r="H596" s="156">
        <v>18.939393939394002</v>
      </c>
      <c r="I596" s="96">
        <v>34.090909090909001</v>
      </c>
      <c r="J596" s="20">
        <v>37.121212121211997</v>
      </c>
      <c r="K596" s="20">
        <v>4.5454545454549997</v>
      </c>
      <c r="L596" s="60">
        <v>0</v>
      </c>
      <c r="M596" s="52">
        <v>5.3030303030299999</v>
      </c>
    </row>
    <row r="597" spans="4:13" x14ac:dyDescent="0.2">
      <c r="D597" s="200"/>
      <c r="E597" s="4" t="s">
        <v>21</v>
      </c>
      <c r="F597" s="5"/>
      <c r="G597" s="6">
        <v>444</v>
      </c>
      <c r="H597" s="31">
        <v>26.801801801802</v>
      </c>
      <c r="I597" s="12">
        <v>30.855855855855999</v>
      </c>
      <c r="J597" s="43">
        <v>32.432432432432002</v>
      </c>
      <c r="K597" s="12">
        <v>5.4054054054050003</v>
      </c>
      <c r="L597" s="12">
        <v>0.45045045044999998</v>
      </c>
      <c r="M597" s="42">
        <v>4.0540540540540002</v>
      </c>
    </row>
    <row r="598" spans="4:13" x14ac:dyDescent="0.2">
      <c r="D598" s="200"/>
      <c r="E598" s="4" t="s">
        <v>22</v>
      </c>
      <c r="F598" s="5"/>
      <c r="G598" s="6">
        <v>192</v>
      </c>
      <c r="H598" s="31">
        <v>24.479166666666998</v>
      </c>
      <c r="I598" s="12">
        <v>25</v>
      </c>
      <c r="J598" s="12">
        <v>42.1875</v>
      </c>
      <c r="K598" s="12">
        <v>3.645833333333</v>
      </c>
      <c r="L598" s="12">
        <v>1.041666666667</v>
      </c>
      <c r="M598" s="42">
        <v>3.645833333333</v>
      </c>
    </row>
    <row r="599" spans="4:13" x14ac:dyDescent="0.2">
      <c r="D599" s="200"/>
      <c r="E599" s="4" t="s">
        <v>23</v>
      </c>
      <c r="F599" s="5"/>
      <c r="G599" s="6">
        <v>192</v>
      </c>
      <c r="H599" s="31">
        <v>27.083333333333002</v>
      </c>
      <c r="I599" s="12">
        <v>29.6875</v>
      </c>
      <c r="J599" s="12">
        <v>38.541666666666998</v>
      </c>
      <c r="K599" s="12">
        <v>4.6875</v>
      </c>
      <c r="L599" s="28">
        <v>0</v>
      </c>
      <c r="M599" s="73">
        <v>0</v>
      </c>
    </row>
    <row r="600" spans="4:13" x14ac:dyDescent="0.2">
      <c r="D600" s="200"/>
      <c r="E600" s="4" t="s">
        <v>24</v>
      </c>
      <c r="F600" s="5"/>
      <c r="G600" s="6">
        <v>240</v>
      </c>
      <c r="H600" s="31">
        <v>21.25</v>
      </c>
      <c r="I600" s="43">
        <v>21.25</v>
      </c>
      <c r="J600" s="44">
        <v>50.416666666666998</v>
      </c>
      <c r="K600" s="12">
        <v>4.583333333333</v>
      </c>
      <c r="L600" s="12">
        <v>1.25</v>
      </c>
      <c r="M600" s="42">
        <v>1.25</v>
      </c>
    </row>
    <row r="601" spans="4:13" x14ac:dyDescent="0.2">
      <c r="D601" s="199" t="s">
        <v>25</v>
      </c>
      <c r="E601" s="22" t="s">
        <v>26</v>
      </c>
      <c r="F601" s="21"/>
      <c r="G601" s="19">
        <v>348</v>
      </c>
      <c r="H601" s="54">
        <v>26.724137931034001</v>
      </c>
      <c r="I601" s="20">
        <v>30.459770114943002</v>
      </c>
      <c r="J601" s="20">
        <v>35.919540229885001</v>
      </c>
      <c r="K601" s="20">
        <v>4.3103448275860003</v>
      </c>
      <c r="L601" s="20">
        <v>0.28735632183900001</v>
      </c>
      <c r="M601" s="52">
        <v>2.2988505747130001</v>
      </c>
    </row>
    <row r="602" spans="4:13" x14ac:dyDescent="0.2">
      <c r="D602" s="200"/>
      <c r="E602" s="4" t="s">
        <v>27</v>
      </c>
      <c r="F602" s="5"/>
      <c r="G602" s="6">
        <v>378</v>
      </c>
      <c r="H602" s="31">
        <v>23.809523809523998</v>
      </c>
      <c r="I602" s="12">
        <v>28.042328042327998</v>
      </c>
      <c r="J602" s="12">
        <v>39.417989417988998</v>
      </c>
      <c r="K602" s="12">
        <v>5.0264550264550003</v>
      </c>
      <c r="L602" s="12">
        <v>0.793650793651</v>
      </c>
      <c r="M602" s="42">
        <v>2.9100529100529999</v>
      </c>
    </row>
    <row r="603" spans="4:13" x14ac:dyDescent="0.2">
      <c r="D603" s="200"/>
      <c r="E603" s="4" t="s">
        <v>28</v>
      </c>
      <c r="F603" s="5"/>
      <c r="G603" s="6">
        <v>372</v>
      </c>
      <c r="H603" s="31">
        <v>23.655913978495001</v>
      </c>
      <c r="I603" s="12">
        <v>27.688172043011001</v>
      </c>
      <c r="J603" s="12">
        <v>39.247311827956999</v>
      </c>
      <c r="K603" s="12">
        <v>5.1075268817200001</v>
      </c>
      <c r="L603" s="12">
        <v>0.80645161290300005</v>
      </c>
      <c r="M603" s="42">
        <v>3.4946236559139998</v>
      </c>
    </row>
    <row r="604" spans="4:13" x14ac:dyDescent="0.2">
      <c r="D604" s="200"/>
      <c r="E604" s="4" t="s">
        <v>29</v>
      </c>
      <c r="F604" s="5"/>
      <c r="G604" s="6">
        <v>102</v>
      </c>
      <c r="H604" s="31">
        <v>22.549019607843</v>
      </c>
      <c r="I604" s="43">
        <v>22.549019607843</v>
      </c>
      <c r="J604" s="29">
        <v>48.039215686275</v>
      </c>
      <c r="K604" s="12">
        <v>3.9215686274510002</v>
      </c>
      <c r="L604" s="28">
        <v>0</v>
      </c>
      <c r="M604" s="42">
        <v>2.9411764705880001</v>
      </c>
    </row>
    <row r="605" spans="4:13" x14ac:dyDescent="0.2">
      <c r="D605" s="199" t="s">
        <v>30</v>
      </c>
      <c r="E605" s="22" t="s">
        <v>31</v>
      </c>
      <c r="F605" s="21"/>
      <c r="G605" s="19">
        <v>592</v>
      </c>
      <c r="H605" s="54">
        <v>25.337837837837998</v>
      </c>
      <c r="I605" s="20">
        <v>23.310810810810999</v>
      </c>
      <c r="J605" s="96">
        <v>45.101351351350999</v>
      </c>
      <c r="K605" s="20">
        <v>2.8716216216219999</v>
      </c>
      <c r="L605" s="20">
        <v>0.50675675675700005</v>
      </c>
      <c r="M605" s="52">
        <v>2.8716216216219999</v>
      </c>
    </row>
    <row r="606" spans="4:13" x14ac:dyDescent="0.2">
      <c r="D606" s="200"/>
      <c r="E606" s="4" t="s">
        <v>32</v>
      </c>
      <c r="F606" s="5"/>
      <c r="G606" s="6">
        <v>608</v>
      </c>
      <c r="H606" s="31">
        <v>23.684210526316001</v>
      </c>
      <c r="I606" s="12">
        <v>32.894736842104997</v>
      </c>
      <c r="J606" s="43">
        <v>33.223684210526002</v>
      </c>
      <c r="K606" s="12">
        <v>6.5789473684209998</v>
      </c>
      <c r="L606" s="12">
        <v>0.65789473684199995</v>
      </c>
      <c r="M606" s="42">
        <v>2.9605263157890001</v>
      </c>
    </row>
    <row r="607" spans="4:13" x14ac:dyDescent="0.2">
      <c r="D607" s="199" t="s">
        <v>33</v>
      </c>
      <c r="E607" s="22" t="s">
        <v>34</v>
      </c>
      <c r="F607" s="21"/>
      <c r="G607" s="19">
        <v>74</v>
      </c>
      <c r="H607" s="156">
        <v>18.918918918919001</v>
      </c>
      <c r="I607" s="90">
        <v>21.621621621622001</v>
      </c>
      <c r="J607" s="98">
        <v>51.351351351350999</v>
      </c>
      <c r="K607" s="60">
        <v>0</v>
      </c>
      <c r="L607" s="20">
        <v>2.7027027027030002</v>
      </c>
      <c r="M607" s="52">
        <v>5.4054054054050003</v>
      </c>
    </row>
    <row r="608" spans="4:13" x14ac:dyDescent="0.2">
      <c r="D608" s="200"/>
      <c r="E608" s="4" t="s">
        <v>35</v>
      </c>
      <c r="F608" s="5"/>
      <c r="G608" s="6">
        <v>148</v>
      </c>
      <c r="H608" s="31">
        <v>24.324324324323999</v>
      </c>
      <c r="I608" s="43">
        <v>22.972972972973</v>
      </c>
      <c r="J608" s="29">
        <v>47.297297297297</v>
      </c>
      <c r="K608" s="12">
        <v>1.351351351351</v>
      </c>
      <c r="L608" s="28">
        <v>0</v>
      </c>
      <c r="M608" s="42">
        <v>4.0540540540540002</v>
      </c>
    </row>
    <row r="609" spans="2:13" x14ac:dyDescent="0.2">
      <c r="D609" s="200"/>
      <c r="E609" s="4" t="s">
        <v>36</v>
      </c>
      <c r="F609" s="5"/>
      <c r="G609" s="6">
        <v>187</v>
      </c>
      <c r="H609" s="84">
        <v>18.716577540107</v>
      </c>
      <c r="I609" s="12">
        <v>29.946524064171001</v>
      </c>
      <c r="J609" s="29">
        <v>45.454545454544999</v>
      </c>
      <c r="K609" s="12">
        <v>4.2780748663099999</v>
      </c>
      <c r="L609" s="12">
        <v>0.53475935828900001</v>
      </c>
      <c r="M609" s="42">
        <v>1.069518716578</v>
      </c>
    </row>
    <row r="610" spans="2:13" x14ac:dyDescent="0.2">
      <c r="D610" s="200"/>
      <c r="E610" s="4" t="s">
        <v>37</v>
      </c>
      <c r="F610" s="5"/>
      <c r="G610" s="6">
        <v>221</v>
      </c>
      <c r="H610" s="31">
        <v>25.339366515837</v>
      </c>
      <c r="I610" s="12">
        <v>32.579185520362003</v>
      </c>
      <c r="J610" s="43">
        <v>31.221719457014</v>
      </c>
      <c r="K610" s="12">
        <v>8.1447963800899998</v>
      </c>
      <c r="L610" s="28">
        <v>0</v>
      </c>
      <c r="M610" s="42">
        <v>2.7149321266970001</v>
      </c>
    </row>
    <row r="611" spans="2:13" x14ac:dyDescent="0.2">
      <c r="D611" s="200"/>
      <c r="E611" s="4" t="s">
        <v>38</v>
      </c>
      <c r="F611" s="5"/>
      <c r="G611" s="6">
        <v>186</v>
      </c>
      <c r="H611" s="31">
        <v>27.956989247311999</v>
      </c>
      <c r="I611" s="12">
        <v>29.032258064516</v>
      </c>
      <c r="J611" s="12">
        <v>37.096774193548001</v>
      </c>
      <c r="K611" s="12">
        <v>4.3010752688169998</v>
      </c>
      <c r="L611" s="12">
        <v>0.53763440860199996</v>
      </c>
      <c r="M611" s="42">
        <v>1.0752688172039999</v>
      </c>
    </row>
    <row r="612" spans="2:13" x14ac:dyDescent="0.2">
      <c r="D612" s="200"/>
      <c r="E612" s="4" t="s">
        <v>39</v>
      </c>
      <c r="F612" s="5"/>
      <c r="G612" s="6">
        <v>223</v>
      </c>
      <c r="H612" s="31">
        <v>25.560538116591999</v>
      </c>
      <c r="I612" s="12">
        <v>24.663677130044999</v>
      </c>
      <c r="J612" s="12">
        <v>39.910313901344999</v>
      </c>
      <c r="K612" s="12">
        <v>5.8295964125559996</v>
      </c>
      <c r="L612" s="12">
        <v>0.89686098654699997</v>
      </c>
      <c r="M612" s="42">
        <v>3.139013452915</v>
      </c>
    </row>
    <row r="613" spans="2:13" x14ac:dyDescent="0.2">
      <c r="D613" s="201"/>
      <c r="E613" s="57" t="s">
        <v>40</v>
      </c>
      <c r="F613" s="59"/>
      <c r="G613" s="55">
        <v>161</v>
      </c>
      <c r="H613" s="114">
        <v>27.329192546584</v>
      </c>
      <c r="I613" s="65">
        <v>31.677018633540001</v>
      </c>
      <c r="J613" s="125">
        <v>30.434782608696</v>
      </c>
      <c r="K613" s="65">
        <v>4.9689440993789997</v>
      </c>
      <c r="L613" s="65">
        <v>0.62111801242200004</v>
      </c>
      <c r="M613" s="105">
        <v>4.9689440993789997</v>
      </c>
    </row>
    <row r="615" spans="2:13" x14ac:dyDescent="0.2">
      <c r="B615" s="40" t="str">
        <f xml:space="preserve"> HYPERLINK("#'目次'!B32", "[26]")</f>
        <v>[26]</v>
      </c>
      <c r="C615" s="23" t="s">
        <v>130</v>
      </c>
    </row>
    <row r="618" spans="2:13" x14ac:dyDescent="0.2">
      <c r="C618" s="23" t="s">
        <v>48</v>
      </c>
    </row>
    <row r="619" spans="2:13" ht="36" x14ac:dyDescent="0.2">
      <c r="D619" s="195"/>
      <c r="E619" s="196"/>
      <c r="F619" s="196"/>
      <c r="G619" s="37" t="s">
        <v>15</v>
      </c>
      <c r="H619" s="33" t="s">
        <v>131</v>
      </c>
      <c r="I619" s="13" t="s">
        <v>132</v>
      </c>
      <c r="J619" s="13" t="s">
        <v>133</v>
      </c>
      <c r="K619" s="13" t="s">
        <v>134</v>
      </c>
      <c r="L619" s="13" t="s">
        <v>135</v>
      </c>
      <c r="M619" s="38" t="s">
        <v>18</v>
      </c>
    </row>
    <row r="620" spans="2:13" x14ac:dyDescent="0.2">
      <c r="D620" s="197"/>
      <c r="E620" s="198"/>
      <c r="F620" s="198"/>
      <c r="G620" s="35"/>
      <c r="H620" s="39"/>
      <c r="I620" s="14"/>
      <c r="J620" s="14"/>
      <c r="K620" s="14"/>
      <c r="L620" s="14"/>
      <c r="M620" s="34"/>
    </row>
    <row r="621" spans="2:13" x14ac:dyDescent="0.2">
      <c r="D621" s="56"/>
      <c r="E621" s="58" t="s">
        <v>15</v>
      </c>
      <c r="F621" s="46"/>
      <c r="G621" s="36">
        <v>1200</v>
      </c>
      <c r="H621" s="24">
        <v>24.5</v>
      </c>
      <c r="I621" s="24">
        <v>28.166666666666998</v>
      </c>
      <c r="J621" s="24">
        <v>39.083333333333002</v>
      </c>
      <c r="K621" s="24">
        <v>4.75</v>
      </c>
      <c r="L621" s="24">
        <v>0.58333333333299997</v>
      </c>
      <c r="M621" s="68">
        <v>2.916666666667</v>
      </c>
    </row>
    <row r="622" spans="2:13" x14ac:dyDescent="0.2">
      <c r="D622" s="199" t="s">
        <v>49</v>
      </c>
      <c r="E622" s="22" t="s">
        <v>50</v>
      </c>
      <c r="F622" s="21"/>
      <c r="G622" s="19">
        <v>15</v>
      </c>
      <c r="H622" s="172">
        <v>13.333333333333</v>
      </c>
      <c r="I622" s="20">
        <v>26.666666666666998</v>
      </c>
      <c r="J622" s="98">
        <v>60</v>
      </c>
      <c r="K622" s="60">
        <v>0</v>
      </c>
      <c r="L622" s="60">
        <v>0</v>
      </c>
      <c r="M622" s="117">
        <v>0</v>
      </c>
    </row>
    <row r="623" spans="2:13" x14ac:dyDescent="0.2">
      <c r="D623" s="200"/>
      <c r="E623" s="4" t="s">
        <v>51</v>
      </c>
      <c r="F623" s="5"/>
      <c r="G623" s="6">
        <v>142</v>
      </c>
      <c r="H623" s="31">
        <v>23.239436619717999</v>
      </c>
      <c r="I623" s="12">
        <v>23.943661971830998</v>
      </c>
      <c r="J623" s="29">
        <v>47.183098591548998</v>
      </c>
      <c r="K623" s="12">
        <v>3.5211267605629999</v>
      </c>
      <c r="L623" s="28">
        <v>0</v>
      </c>
      <c r="M623" s="42">
        <v>2.112676056338</v>
      </c>
    </row>
    <row r="624" spans="2:13" x14ac:dyDescent="0.2">
      <c r="D624" s="200"/>
      <c r="E624" s="4" t="s">
        <v>52</v>
      </c>
      <c r="F624" s="5"/>
      <c r="G624" s="6">
        <v>26</v>
      </c>
      <c r="H624" s="84">
        <v>19.230769230768999</v>
      </c>
      <c r="I624" s="29">
        <v>34.615384615384997</v>
      </c>
      <c r="J624" s="12">
        <v>34.615384615384997</v>
      </c>
      <c r="K624" s="12">
        <v>3.8461538461539999</v>
      </c>
      <c r="L624" s="28">
        <v>0</v>
      </c>
      <c r="M624" s="42">
        <v>7.6923076923079998</v>
      </c>
    </row>
    <row r="625" spans="4:13" x14ac:dyDescent="0.2">
      <c r="D625" s="200"/>
      <c r="E625" s="4" t="s">
        <v>53</v>
      </c>
      <c r="F625" s="5"/>
      <c r="G625" s="6">
        <v>41</v>
      </c>
      <c r="H625" s="87">
        <v>36.585365853658999</v>
      </c>
      <c r="I625" s="12">
        <v>26.829268292683</v>
      </c>
      <c r="J625" s="43">
        <v>31.707317073171001</v>
      </c>
      <c r="K625" s="12">
        <v>2.4390243902440001</v>
      </c>
      <c r="L625" s="28">
        <v>0</v>
      </c>
      <c r="M625" s="42">
        <v>2.4390243902440001</v>
      </c>
    </row>
    <row r="626" spans="4:13" x14ac:dyDescent="0.2">
      <c r="D626" s="200"/>
      <c r="E626" s="4" t="s">
        <v>54</v>
      </c>
      <c r="F626" s="5"/>
      <c r="G626" s="6">
        <v>226</v>
      </c>
      <c r="H626" s="31">
        <v>22.123893805310001</v>
      </c>
      <c r="I626" s="12">
        <v>31.415929203539999</v>
      </c>
      <c r="J626" s="12">
        <v>42.035398230087999</v>
      </c>
      <c r="K626" s="12">
        <v>2.212389380531</v>
      </c>
      <c r="L626" s="28">
        <v>0</v>
      </c>
      <c r="M626" s="42">
        <v>2.212389380531</v>
      </c>
    </row>
    <row r="627" spans="4:13" x14ac:dyDescent="0.2">
      <c r="D627" s="200"/>
      <c r="E627" s="4" t="s">
        <v>55</v>
      </c>
      <c r="F627" s="5"/>
      <c r="G627" s="6">
        <v>125</v>
      </c>
      <c r="H627" s="31">
        <v>22.4</v>
      </c>
      <c r="I627" s="12">
        <v>23.2</v>
      </c>
      <c r="J627" s="29">
        <v>45.6</v>
      </c>
      <c r="K627" s="12">
        <v>6.4</v>
      </c>
      <c r="L627" s="12">
        <v>0.8</v>
      </c>
      <c r="M627" s="42">
        <v>1.6</v>
      </c>
    </row>
    <row r="628" spans="4:13" x14ac:dyDescent="0.2">
      <c r="D628" s="200"/>
      <c r="E628" s="4" t="s">
        <v>56</v>
      </c>
      <c r="F628" s="5"/>
      <c r="G628" s="6">
        <v>190</v>
      </c>
      <c r="H628" s="31">
        <v>25.263157894736999</v>
      </c>
      <c r="I628" s="12">
        <v>26.842105263158</v>
      </c>
      <c r="J628" s="12">
        <v>36.315789473683999</v>
      </c>
      <c r="K628" s="12">
        <v>8.4210526315790002</v>
      </c>
      <c r="L628" s="12">
        <v>1.052631578947</v>
      </c>
      <c r="M628" s="42">
        <v>2.1052631578950001</v>
      </c>
    </row>
    <row r="629" spans="4:13" x14ac:dyDescent="0.2">
      <c r="D629" s="200"/>
      <c r="E629" s="4" t="s">
        <v>57</v>
      </c>
      <c r="F629" s="5"/>
      <c r="G629" s="6">
        <v>185</v>
      </c>
      <c r="H629" s="31">
        <v>23.783783783783999</v>
      </c>
      <c r="I629" s="44">
        <v>40</v>
      </c>
      <c r="J629" s="61">
        <v>24.324324324323999</v>
      </c>
      <c r="K629" s="12">
        <v>8.6486486486490008</v>
      </c>
      <c r="L629" s="12">
        <v>0.54054054054099998</v>
      </c>
      <c r="M629" s="42">
        <v>2.7027027027030002</v>
      </c>
    </row>
    <row r="630" spans="4:13" x14ac:dyDescent="0.2">
      <c r="D630" s="200"/>
      <c r="E630" s="4" t="s">
        <v>58</v>
      </c>
      <c r="F630" s="5"/>
      <c r="G630" s="6">
        <v>113</v>
      </c>
      <c r="H630" s="31">
        <v>24.778761061947002</v>
      </c>
      <c r="I630" s="43">
        <v>22.123893805310001</v>
      </c>
      <c r="J630" s="29">
        <v>46.017699115044003</v>
      </c>
      <c r="K630" s="12">
        <v>0.88495575221199996</v>
      </c>
      <c r="L630" s="12">
        <v>1.769911504425</v>
      </c>
      <c r="M630" s="42">
        <v>4.424778761062</v>
      </c>
    </row>
    <row r="631" spans="4:13" x14ac:dyDescent="0.2">
      <c r="D631" s="200"/>
      <c r="E631" s="4" t="s">
        <v>59</v>
      </c>
      <c r="F631" s="5"/>
      <c r="G631" s="6">
        <v>136</v>
      </c>
      <c r="H631" s="76">
        <v>30.147058823529001</v>
      </c>
      <c r="I631" s="43">
        <v>22.058823529411999</v>
      </c>
      <c r="J631" s="12">
        <v>38.235294117647001</v>
      </c>
      <c r="K631" s="12">
        <v>2.9411764705880001</v>
      </c>
      <c r="L631" s="12">
        <v>0.73529411764700003</v>
      </c>
      <c r="M631" s="42">
        <v>5.8823529411760003</v>
      </c>
    </row>
    <row r="632" spans="4:13" x14ac:dyDescent="0.2">
      <c r="D632" s="199" t="s">
        <v>60</v>
      </c>
      <c r="E632" s="22" t="s">
        <v>61</v>
      </c>
      <c r="F632" s="21"/>
      <c r="G632" s="19">
        <v>205</v>
      </c>
      <c r="H632" s="54">
        <v>21.463414634146002</v>
      </c>
      <c r="I632" s="20">
        <v>27.317073170732002</v>
      </c>
      <c r="J632" s="20">
        <v>39.024390243901998</v>
      </c>
      <c r="K632" s="20">
        <v>6.3414634146340001</v>
      </c>
      <c r="L632" s="20">
        <v>1.4634146341459999</v>
      </c>
      <c r="M632" s="52">
        <v>4.3902439024389999</v>
      </c>
    </row>
    <row r="633" spans="4:13" x14ac:dyDescent="0.2">
      <c r="D633" s="200"/>
      <c r="E633" s="4" t="s">
        <v>62</v>
      </c>
      <c r="F633" s="5"/>
      <c r="G633" s="6">
        <v>160</v>
      </c>
      <c r="H633" s="31">
        <v>26.25</v>
      </c>
      <c r="I633" s="12">
        <v>23.75</v>
      </c>
      <c r="J633" s="12">
        <v>38.125</v>
      </c>
      <c r="K633" s="12">
        <v>7.5</v>
      </c>
      <c r="L633" s="28">
        <v>0</v>
      </c>
      <c r="M633" s="42">
        <v>4.375</v>
      </c>
    </row>
    <row r="634" spans="4:13" x14ac:dyDescent="0.2">
      <c r="D634" s="200"/>
      <c r="E634" s="4" t="s">
        <v>63</v>
      </c>
      <c r="F634" s="5"/>
      <c r="G634" s="6">
        <v>121</v>
      </c>
      <c r="H634" s="31">
        <v>27.272727272727</v>
      </c>
      <c r="I634" s="12">
        <v>30.578512396693998</v>
      </c>
      <c r="J634" s="12">
        <v>34.710743801653003</v>
      </c>
      <c r="K634" s="12">
        <v>4.1322314049589997</v>
      </c>
      <c r="L634" s="12">
        <v>0.82644628099200002</v>
      </c>
      <c r="M634" s="42">
        <v>2.4793388429749998</v>
      </c>
    </row>
    <row r="635" spans="4:13" x14ac:dyDescent="0.2">
      <c r="D635" s="200"/>
      <c r="E635" s="4" t="s">
        <v>64</v>
      </c>
      <c r="F635" s="5"/>
      <c r="G635" s="6">
        <v>124</v>
      </c>
      <c r="H635" s="31">
        <v>23.387096774193999</v>
      </c>
      <c r="I635" s="12">
        <v>30.645161290322999</v>
      </c>
      <c r="J635" s="12">
        <v>37.096774193548001</v>
      </c>
      <c r="K635" s="12">
        <v>5.6451612903230002</v>
      </c>
      <c r="L635" s="28">
        <v>0</v>
      </c>
      <c r="M635" s="42">
        <v>3.2258064516129998</v>
      </c>
    </row>
    <row r="636" spans="4:13" x14ac:dyDescent="0.2">
      <c r="D636" s="200"/>
      <c r="E636" s="4" t="s">
        <v>65</v>
      </c>
      <c r="F636" s="5"/>
      <c r="G636" s="6">
        <v>109</v>
      </c>
      <c r="H636" s="31">
        <v>27.522935779817001</v>
      </c>
      <c r="I636" s="12">
        <v>24.770642201834999</v>
      </c>
      <c r="J636" s="29">
        <v>44.954128440367001</v>
      </c>
      <c r="K636" s="12">
        <v>1.834862385321</v>
      </c>
      <c r="L636" s="28">
        <v>0</v>
      </c>
      <c r="M636" s="42">
        <v>0.91743119266100004</v>
      </c>
    </row>
    <row r="637" spans="4:13" x14ac:dyDescent="0.2">
      <c r="D637" s="200"/>
      <c r="E637" s="4" t="s">
        <v>66</v>
      </c>
      <c r="F637" s="5"/>
      <c r="G637" s="6">
        <v>104</v>
      </c>
      <c r="H637" s="31">
        <v>25</v>
      </c>
      <c r="I637" s="12">
        <v>30.769230769231001</v>
      </c>
      <c r="J637" s="12">
        <v>38.461538461537998</v>
      </c>
      <c r="K637" s="12">
        <v>3.8461538461539999</v>
      </c>
      <c r="L637" s="28">
        <v>0</v>
      </c>
      <c r="M637" s="42">
        <v>1.923076923077</v>
      </c>
    </row>
    <row r="638" spans="4:13" x14ac:dyDescent="0.2">
      <c r="D638" s="200"/>
      <c r="E638" s="4" t="s">
        <v>67</v>
      </c>
      <c r="F638" s="5"/>
      <c r="G638" s="6">
        <v>139</v>
      </c>
      <c r="H638" s="76">
        <v>30.215827338128999</v>
      </c>
      <c r="I638" s="12">
        <v>26.618705035971001</v>
      </c>
      <c r="J638" s="12">
        <v>37.410071942446002</v>
      </c>
      <c r="K638" s="12">
        <v>2.877697841727</v>
      </c>
      <c r="L638" s="12">
        <v>1.438848920863</v>
      </c>
      <c r="M638" s="42">
        <v>1.438848920863</v>
      </c>
    </row>
    <row r="639" spans="4:13" x14ac:dyDescent="0.2">
      <c r="D639" s="200"/>
      <c r="E639" s="4" t="s">
        <v>68</v>
      </c>
      <c r="F639" s="5"/>
      <c r="G639" s="6">
        <v>48</v>
      </c>
      <c r="H639" s="31">
        <v>27.083333333333002</v>
      </c>
      <c r="I639" s="12">
        <v>31.25</v>
      </c>
      <c r="J639" s="43">
        <v>29.166666666666998</v>
      </c>
      <c r="K639" s="29">
        <v>10.416666666667</v>
      </c>
      <c r="L639" s="28">
        <v>0</v>
      </c>
      <c r="M639" s="42">
        <v>2.083333333333</v>
      </c>
    </row>
    <row r="640" spans="4:13" x14ac:dyDescent="0.2">
      <c r="D640" s="200"/>
      <c r="E640" s="4" t="s">
        <v>69</v>
      </c>
      <c r="F640" s="5"/>
      <c r="G640" s="6">
        <v>37</v>
      </c>
      <c r="H640" s="76">
        <v>29.72972972973</v>
      </c>
      <c r="I640" s="29">
        <v>37.837837837838002</v>
      </c>
      <c r="J640" s="43">
        <v>29.72972972973</v>
      </c>
      <c r="K640" s="12">
        <v>2.7027027027030002</v>
      </c>
      <c r="L640" s="28">
        <v>0</v>
      </c>
      <c r="M640" s="73">
        <v>0</v>
      </c>
    </row>
    <row r="641" spans="2:13" x14ac:dyDescent="0.2">
      <c r="D641" s="93" t="s">
        <v>70</v>
      </c>
      <c r="E641" s="89" t="s">
        <v>18</v>
      </c>
      <c r="F641" s="92"/>
      <c r="G641" s="94">
        <v>0</v>
      </c>
      <c r="H641" s="148">
        <v>0</v>
      </c>
      <c r="I641" s="86">
        <v>0</v>
      </c>
      <c r="J641" s="86">
        <v>0</v>
      </c>
      <c r="K641" s="101">
        <v>0</v>
      </c>
      <c r="L641" s="101">
        <v>0</v>
      </c>
      <c r="M641" s="144">
        <v>0</v>
      </c>
    </row>
    <row r="643" spans="2:13" x14ac:dyDescent="0.2">
      <c r="B643" s="40" t="str">
        <f xml:space="preserve"> HYPERLINK("#'目次'!B33", "[27]")</f>
        <v>[27]</v>
      </c>
      <c r="C643" s="23" t="s">
        <v>130</v>
      </c>
    </row>
    <row r="646" spans="2:13" x14ac:dyDescent="0.2">
      <c r="C646" s="23" t="s">
        <v>73</v>
      </c>
    </row>
    <row r="647" spans="2:13" ht="36" x14ac:dyDescent="0.2">
      <c r="D647" s="195"/>
      <c r="E647" s="196"/>
      <c r="F647" s="196"/>
      <c r="G647" s="37" t="s">
        <v>15</v>
      </c>
      <c r="H647" s="33" t="s">
        <v>131</v>
      </c>
      <c r="I647" s="13" t="s">
        <v>132</v>
      </c>
      <c r="J647" s="13" t="s">
        <v>133</v>
      </c>
      <c r="K647" s="13" t="s">
        <v>134</v>
      </c>
      <c r="L647" s="13" t="s">
        <v>135</v>
      </c>
      <c r="M647" s="38" t="s">
        <v>18</v>
      </c>
    </row>
    <row r="648" spans="2:13" x14ac:dyDescent="0.2">
      <c r="D648" s="197"/>
      <c r="E648" s="198"/>
      <c r="F648" s="198"/>
      <c r="G648" s="35"/>
      <c r="H648" s="39"/>
      <c r="I648" s="14"/>
      <c r="J648" s="14"/>
      <c r="K648" s="14"/>
      <c r="L648" s="14"/>
      <c r="M648" s="34"/>
    </row>
    <row r="649" spans="2:13" x14ac:dyDescent="0.2">
      <c r="D649" s="56"/>
      <c r="E649" s="58" t="s">
        <v>15</v>
      </c>
      <c r="F649" s="46"/>
      <c r="G649" s="36">
        <v>1200</v>
      </c>
      <c r="H649" s="24">
        <v>24.5</v>
      </c>
      <c r="I649" s="24">
        <v>28.166666666666998</v>
      </c>
      <c r="J649" s="24">
        <v>39.083333333333002</v>
      </c>
      <c r="K649" s="24">
        <v>4.75</v>
      </c>
      <c r="L649" s="24">
        <v>0.58333333333299997</v>
      </c>
      <c r="M649" s="68">
        <v>2.916666666667</v>
      </c>
    </row>
    <row r="650" spans="2:13" x14ac:dyDescent="0.2">
      <c r="D650" s="199" t="s">
        <v>74</v>
      </c>
      <c r="E650" s="22" t="s">
        <v>75</v>
      </c>
      <c r="F650" s="21"/>
      <c r="G650" s="19">
        <v>592</v>
      </c>
      <c r="H650" s="54">
        <v>25.337837837837998</v>
      </c>
      <c r="I650" s="20">
        <v>23.310810810810999</v>
      </c>
      <c r="J650" s="96">
        <v>45.101351351350999</v>
      </c>
      <c r="K650" s="20">
        <v>2.8716216216219999</v>
      </c>
      <c r="L650" s="20">
        <v>0.50675675675700005</v>
      </c>
      <c r="M650" s="52">
        <v>2.8716216216219999</v>
      </c>
    </row>
    <row r="651" spans="2:13" x14ac:dyDescent="0.2">
      <c r="D651" s="200"/>
      <c r="E651" s="4" t="s">
        <v>34</v>
      </c>
      <c r="F651" s="5"/>
      <c r="G651" s="6">
        <v>37</v>
      </c>
      <c r="H651" s="84">
        <v>18.918918918919001</v>
      </c>
      <c r="I651" s="61">
        <v>13.513513513514001</v>
      </c>
      <c r="J651" s="44">
        <v>59.459459459458998</v>
      </c>
      <c r="K651" s="28">
        <v>0</v>
      </c>
      <c r="L651" s="12">
        <v>2.7027027027030002</v>
      </c>
      <c r="M651" s="42">
        <v>5.4054054054050003</v>
      </c>
    </row>
    <row r="652" spans="2:13" x14ac:dyDescent="0.2">
      <c r="D652" s="200"/>
      <c r="E652" s="4" t="s">
        <v>35</v>
      </c>
      <c r="F652" s="5"/>
      <c r="G652" s="6">
        <v>75</v>
      </c>
      <c r="H652" s="31">
        <v>22.666666666666998</v>
      </c>
      <c r="I652" s="43">
        <v>18.666666666666998</v>
      </c>
      <c r="J652" s="44">
        <v>52</v>
      </c>
      <c r="K652" s="12">
        <v>2.666666666667</v>
      </c>
      <c r="L652" s="28">
        <v>0</v>
      </c>
      <c r="M652" s="42">
        <v>4</v>
      </c>
    </row>
    <row r="653" spans="2:13" x14ac:dyDescent="0.2">
      <c r="D653" s="200"/>
      <c r="E653" s="4" t="s">
        <v>36</v>
      </c>
      <c r="F653" s="5"/>
      <c r="G653" s="6">
        <v>95</v>
      </c>
      <c r="H653" s="84">
        <v>15.789473684211</v>
      </c>
      <c r="I653" s="12">
        <v>25.263157894736999</v>
      </c>
      <c r="J653" s="44">
        <v>54.736842105263001</v>
      </c>
      <c r="K653" s="12">
        <v>4.2105263157890001</v>
      </c>
      <c r="L653" s="28">
        <v>0</v>
      </c>
      <c r="M653" s="73">
        <v>0</v>
      </c>
    </row>
    <row r="654" spans="2:13" x14ac:dyDescent="0.2">
      <c r="D654" s="200"/>
      <c r="E654" s="4" t="s">
        <v>37</v>
      </c>
      <c r="F654" s="5"/>
      <c r="G654" s="6">
        <v>111</v>
      </c>
      <c r="H654" s="76">
        <v>30.630630630631</v>
      </c>
      <c r="I654" s="12">
        <v>28.828828828829</v>
      </c>
      <c r="J654" s="43">
        <v>33.333333333333002</v>
      </c>
      <c r="K654" s="12">
        <v>4.5045045045050003</v>
      </c>
      <c r="L654" s="28">
        <v>0</v>
      </c>
      <c r="M654" s="42">
        <v>2.7027027027030002</v>
      </c>
    </row>
    <row r="655" spans="2:13" x14ac:dyDescent="0.2">
      <c r="D655" s="200"/>
      <c r="E655" s="4" t="s">
        <v>38</v>
      </c>
      <c r="F655" s="5"/>
      <c r="G655" s="6">
        <v>93</v>
      </c>
      <c r="H655" s="31">
        <v>26.881720430108</v>
      </c>
      <c r="I655" s="12">
        <v>29.032258064516</v>
      </c>
      <c r="J655" s="12">
        <v>40.860215053763</v>
      </c>
      <c r="K655" s="12">
        <v>1.0752688172039999</v>
      </c>
      <c r="L655" s="12">
        <v>1.0752688172039999</v>
      </c>
      <c r="M655" s="42">
        <v>1.0752688172039999</v>
      </c>
    </row>
    <row r="656" spans="2:13" x14ac:dyDescent="0.2">
      <c r="D656" s="200"/>
      <c r="E656" s="4" t="s">
        <v>39</v>
      </c>
      <c r="F656" s="5"/>
      <c r="G656" s="6">
        <v>109</v>
      </c>
      <c r="H656" s="31">
        <v>29.357798165138</v>
      </c>
      <c r="I656" s="61">
        <v>16.513761467889999</v>
      </c>
      <c r="J656" s="29">
        <v>47.706422018349002</v>
      </c>
      <c r="K656" s="12">
        <v>0.91743119266100004</v>
      </c>
      <c r="L656" s="12">
        <v>0.91743119266100004</v>
      </c>
      <c r="M656" s="42">
        <v>4.5871559633030001</v>
      </c>
    </row>
    <row r="657" spans="2:13" x14ac:dyDescent="0.2">
      <c r="D657" s="200"/>
      <c r="E657" s="4" t="s">
        <v>40</v>
      </c>
      <c r="F657" s="5"/>
      <c r="G657" s="6">
        <v>72</v>
      </c>
      <c r="H657" s="31">
        <v>27.777777777777999</v>
      </c>
      <c r="I657" s="12">
        <v>25</v>
      </c>
      <c r="J657" s="12">
        <v>37.5</v>
      </c>
      <c r="K657" s="12">
        <v>5.5555555555560003</v>
      </c>
      <c r="L657" s="28">
        <v>0</v>
      </c>
      <c r="M657" s="42">
        <v>4.166666666667</v>
      </c>
    </row>
    <row r="658" spans="2:13" x14ac:dyDescent="0.2">
      <c r="D658" s="199" t="s">
        <v>76</v>
      </c>
      <c r="E658" s="22" t="s">
        <v>77</v>
      </c>
      <c r="F658" s="21"/>
      <c r="G658" s="19">
        <v>608</v>
      </c>
      <c r="H658" s="54">
        <v>23.684210526316001</v>
      </c>
      <c r="I658" s="20">
        <v>32.894736842104997</v>
      </c>
      <c r="J658" s="90">
        <v>33.223684210526002</v>
      </c>
      <c r="K658" s="20">
        <v>6.5789473684209998</v>
      </c>
      <c r="L658" s="20">
        <v>0.65789473684199995</v>
      </c>
      <c r="M658" s="52">
        <v>2.9605263157890001</v>
      </c>
    </row>
    <row r="659" spans="2:13" x14ac:dyDescent="0.2">
      <c r="D659" s="200"/>
      <c r="E659" s="4" t="s">
        <v>34</v>
      </c>
      <c r="F659" s="5"/>
      <c r="G659" s="6">
        <v>37</v>
      </c>
      <c r="H659" s="84">
        <v>18.918918918919001</v>
      </c>
      <c r="I659" s="12">
        <v>29.72972972973</v>
      </c>
      <c r="J659" s="12">
        <v>43.243243243243001</v>
      </c>
      <c r="K659" s="28">
        <v>0</v>
      </c>
      <c r="L659" s="12">
        <v>2.7027027027030002</v>
      </c>
      <c r="M659" s="42">
        <v>5.4054054054050003</v>
      </c>
    </row>
    <row r="660" spans="2:13" x14ac:dyDescent="0.2">
      <c r="D660" s="200"/>
      <c r="E660" s="4" t="s">
        <v>35</v>
      </c>
      <c r="F660" s="5"/>
      <c r="G660" s="6">
        <v>73</v>
      </c>
      <c r="H660" s="31">
        <v>26.027397260274</v>
      </c>
      <c r="I660" s="12">
        <v>27.397260273973</v>
      </c>
      <c r="J660" s="12">
        <v>42.465753424657997</v>
      </c>
      <c r="K660" s="28">
        <v>0</v>
      </c>
      <c r="L660" s="28">
        <v>0</v>
      </c>
      <c r="M660" s="42">
        <v>4.1095890410960001</v>
      </c>
    </row>
    <row r="661" spans="2:13" x14ac:dyDescent="0.2">
      <c r="D661" s="200"/>
      <c r="E661" s="4" t="s">
        <v>36</v>
      </c>
      <c r="F661" s="5"/>
      <c r="G661" s="6">
        <v>92</v>
      </c>
      <c r="H661" s="31">
        <v>21.739130434783</v>
      </c>
      <c r="I661" s="29">
        <v>34.782608695652002</v>
      </c>
      <c r="J661" s="12">
        <v>35.869565217390999</v>
      </c>
      <c r="K661" s="12">
        <v>4.3478260869570002</v>
      </c>
      <c r="L661" s="12">
        <v>1.086956521739</v>
      </c>
      <c r="M661" s="42">
        <v>2.1739130434780001</v>
      </c>
    </row>
    <row r="662" spans="2:13" x14ac:dyDescent="0.2">
      <c r="D662" s="200"/>
      <c r="E662" s="4" t="s">
        <v>37</v>
      </c>
      <c r="F662" s="5"/>
      <c r="G662" s="6">
        <v>110</v>
      </c>
      <c r="H662" s="31">
        <v>20</v>
      </c>
      <c r="I662" s="29">
        <v>36.363636363635997</v>
      </c>
      <c r="J662" s="43">
        <v>29.090909090909001</v>
      </c>
      <c r="K662" s="29">
        <v>11.818181818182</v>
      </c>
      <c r="L662" s="28">
        <v>0</v>
      </c>
      <c r="M662" s="42">
        <v>2.7272727272730002</v>
      </c>
    </row>
    <row r="663" spans="2:13" x14ac:dyDescent="0.2">
      <c r="D663" s="200"/>
      <c r="E663" s="4" t="s">
        <v>38</v>
      </c>
      <c r="F663" s="5"/>
      <c r="G663" s="6">
        <v>93</v>
      </c>
      <c r="H663" s="31">
        <v>29.032258064516</v>
      </c>
      <c r="I663" s="12">
        <v>29.032258064516</v>
      </c>
      <c r="J663" s="43">
        <v>33.333333333333002</v>
      </c>
      <c r="K663" s="12">
        <v>7.5268817204299996</v>
      </c>
      <c r="L663" s="28">
        <v>0</v>
      </c>
      <c r="M663" s="42">
        <v>1.0752688172039999</v>
      </c>
    </row>
    <row r="664" spans="2:13" x14ac:dyDescent="0.2">
      <c r="D664" s="200"/>
      <c r="E664" s="4" t="s">
        <v>39</v>
      </c>
      <c r="F664" s="5"/>
      <c r="G664" s="6">
        <v>114</v>
      </c>
      <c r="H664" s="31">
        <v>21.929824561404001</v>
      </c>
      <c r="I664" s="12">
        <v>32.456140350877</v>
      </c>
      <c r="J664" s="43">
        <v>32.456140350877</v>
      </c>
      <c r="K664" s="29">
        <v>10.526315789473999</v>
      </c>
      <c r="L664" s="12">
        <v>0.87719298245599997</v>
      </c>
      <c r="M664" s="42">
        <v>1.7543859649119999</v>
      </c>
    </row>
    <row r="665" spans="2:13" x14ac:dyDescent="0.2">
      <c r="D665" s="201"/>
      <c r="E665" s="57" t="s">
        <v>40</v>
      </c>
      <c r="F665" s="59"/>
      <c r="G665" s="55">
        <v>89</v>
      </c>
      <c r="H665" s="114">
        <v>26.966292134831001</v>
      </c>
      <c r="I665" s="123">
        <v>37.078651685392998</v>
      </c>
      <c r="J665" s="109">
        <v>24.719101123596001</v>
      </c>
      <c r="K665" s="65">
        <v>4.4943820224720001</v>
      </c>
      <c r="L665" s="65">
        <v>1.123595505618</v>
      </c>
      <c r="M665" s="105">
        <v>5.61797752809</v>
      </c>
    </row>
    <row r="667" spans="2:13" x14ac:dyDescent="0.2">
      <c r="B667" s="40" t="str">
        <f xml:space="preserve"> HYPERLINK("#'目次'!B34", "[28]")</f>
        <v>[28]</v>
      </c>
      <c r="C667" s="23" t="s">
        <v>130</v>
      </c>
    </row>
    <row r="670" spans="2:13" x14ac:dyDescent="0.2">
      <c r="C670" s="23" t="s">
        <v>80</v>
      </c>
    </row>
    <row r="671" spans="2:13" ht="36" x14ac:dyDescent="0.2">
      <c r="E671" s="195"/>
      <c r="F671" s="196"/>
      <c r="G671" s="37" t="s">
        <v>15</v>
      </c>
      <c r="H671" s="33" t="s">
        <v>131</v>
      </c>
      <c r="I671" s="13" t="s">
        <v>132</v>
      </c>
      <c r="J671" s="13" t="s">
        <v>133</v>
      </c>
      <c r="K671" s="13" t="s">
        <v>134</v>
      </c>
      <c r="L671" s="13" t="s">
        <v>135</v>
      </c>
      <c r="M671" s="38" t="s">
        <v>18</v>
      </c>
    </row>
    <row r="672" spans="2:13" x14ac:dyDescent="0.2">
      <c r="E672" s="197"/>
      <c r="F672" s="198"/>
      <c r="G672" s="35"/>
      <c r="H672" s="39"/>
      <c r="I672" s="14"/>
      <c r="J672" s="14"/>
      <c r="K672" s="14"/>
      <c r="L672" s="14"/>
      <c r="M672" s="34"/>
    </row>
    <row r="673" spans="2:13" x14ac:dyDescent="0.2">
      <c r="E673" s="91" t="s">
        <v>15</v>
      </c>
      <c r="F673" s="46"/>
      <c r="G673" s="36">
        <v>1200</v>
      </c>
      <c r="H673" s="24">
        <v>24.5</v>
      </c>
      <c r="I673" s="24">
        <v>28.166666666666998</v>
      </c>
      <c r="J673" s="24">
        <v>39.083333333333002</v>
      </c>
      <c r="K673" s="24">
        <v>4.75</v>
      </c>
      <c r="L673" s="24">
        <v>0.58333333333299997</v>
      </c>
      <c r="M673" s="68">
        <v>2.916666666667</v>
      </c>
    </row>
    <row r="674" spans="2:13" x14ac:dyDescent="0.2">
      <c r="E674" s="4" t="s">
        <v>81</v>
      </c>
      <c r="F674" s="5"/>
      <c r="G674" s="19">
        <v>48</v>
      </c>
      <c r="H674" s="54">
        <v>22.916666666666998</v>
      </c>
      <c r="I674" s="20">
        <v>31.25</v>
      </c>
      <c r="J674" s="20">
        <v>39.583333333333002</v>
      </c>
      <c r="K674" s="20">
        <v>2.083333333333</v>
      </c>
      <c r="L674" s="60">
        <v>0</v>
      </c>
      <c r="M674" s="52">
        <v>4.166666666667</v>
      </c>
    </row>
    <row r="675" spans="2:13" x14ac:dyDescent="0.2">
      <c r="E675" s="4" t="s">
        <v>82</v>
      </c>
      <c r="F675" s="5"/>
      <c r="G675" s="6">
        <v>84</v>
      </c>
      <c r="H675" s="84">
        <v>16.666666666666998</v>
      </c>
      <c r="I675" s="29">
        <v>35.714285714286</v>
      </c>
      <c r="J675" s="12">
        <v>35.714285714286</v>
      </c>
      <c r="K675" s="12">
        <v>5.9523809523809996</v>
      </c>
      <c r="L675" s="28">
        <v>0</v>
      </c>
      <c r="M675" s="42">
        <v>5.9523809523809996</v>
      </c>
    </row>
    <row r="676" spans="2:13" x14ac:dyDescent="0.2">
      <c r="E676" s="4" t="s">
        <v>83</v>
      </c>
      <c r="F676" s="5"/>
      <c r="G676" s="6">
        <v>462</v>
      </c>
      <c r="H676" s="31">
        <v>27.056277056277001</v>
      </c>
      <c r="I676" s="12">
        <v>29.87012987013</v>
      </c>
      <c r="J676" s="43">
        <v>33.333333333333002</v>
      </c>
      <c r="K676" s="12">
        <v>5.4112554112550004</v>
      </c>
      <c r="L676" s="12">
        <v>0.43290043290000002</v>
      </c>
      <c r="M676" s="42">
        <v>3.896103896104</v>
      </c>
    </row>
    <row r="677" spans="2:13" x14ac:dyDescent="0.2">
      <c r="E677" s="4" t="s">
        <v>84</v>
      </c>
      <c r="F677" s="5"/>
      <c r="G677" s="6">
        <v>30</v>
      </c>
      <c r="H677" s="31">
        <v>23.333333333333002</v>
      </c>
      <c r="I677" s="61">
        <v>16.666666666666998</v>
      </c>
      <c r="J677" s="44">
        <v>50</v>
      </c>
      <c r="K677" s="28">
        <v>0</v>
      </c>
      <c r="L677" s="12">
        <v>3.333333333333</v>
      </c>
      <c r="M677" s="42">
        <v>6.666666666667</v>
      </c>
    </row>
    <row r="678" spans="2:13" x14ac:dyDescent="0.2">
      <c r="E678" s="4" t="s">
        <v>85</v>
      </c>
      <c r="F678" s="5"/>
      <c r="G678" s="6">
        <v>144</v>
      </c>
      <c r="H678" s="31">
        <v>23.611111111111001</v>
      </c>
      <c r="I678" s="12">
        <v>29.166666666666998</v>
      </c>
      <c r="J678" s="12">
        <v>38.888888888888999</v>
      </c>
      <c r="K678" s="12">
        <v>4.166666666667</v>
      </c>
      <c r="L678" s="12">
        <v>0.694444444444</v>
      </c>
      <c r="M678" s="42">
        <v>3.4722222222219998</v>
      </c>
    </row>
    <row r="679" spans="2:13" x14ac:dyDescent="0.2">
      <c r="E679" s="4" t="s">
        <v>86</v>
      </c>
      <c r="F679" s="5"/>
      <c r="G679" s="6">
        <v>192</v>
      </c>
      <c r="H679" s="31">
        <v>27.083333333333002</v>
      </c>
      <c r="I679" s="12">
        <v>29.6875</v>
      </c>
      <c r="J679" s="12">
        <v>38.541666666666998</v>
      </c>
      <c r="K679" s="12">
        <v>4.6875</v>
      </c>
      <c r="L679" s="28">
        <v>0</v>
      </c>
      <c r="M679" s="73">
        <v>0</v>
      </c>
    </row>
    <row r="680" spans="2:13" x14ac:dyDescent="0.2">
      <c r="E680" s="4" t="s">
        <v>87</v>
      </c>
      <c r="F680" s="5"/>
      <c r="G680" s="6">
        <v>72</v>
      </c>
      <c r="H680" s="31">
        <v>27.777777777777999</v>
      </c>
      <c r="I680" s="43">
        <v>20.833333333333002</v>
      </c>
      <c r="J680" s="12">
        <v>43.055555555555998</v>
      </c>
      <c r="K680" s="12">
        <v>5.5555555555560003</v>
      </c>
      <c r="L680" s="12">
        <v>1.3888888888890001</v>
      </c>
      <c r="M680" s="42">
        <v>1.3888888888890001</v>
      </c>
    </row>
    <row r="681" spans="2:13" x14ac:dyDescent="0.2">
      <c r="E681" s="4" t="s">
        <v>88</v>
      </c>
      <c r="F681" s="5"/>
      <c r="G681" s="6">
        <v>36</v>
      </c>
      <c r="H681" s="31">
        <v>22.222222222222001</v>
      </c>
      <c r="I681" s="43">
        <v>22.222222222222001</v>
      </c>
      <c r="J681" s="29">
        <v>47.222222222222001</v>
      </c>
      <c r="K681" s="12">
        <v>2.7777777777780002</v>
      </c>
      <c r="L681" s="12">
        <v>2.7777777777780002</v>
      </c>
      <c r="M681" s="42">
        <v>2.7777777777780002</v>
      </c>
    </row>
    <row r="682" spans="2:13" x14ac:dyDescent="0.2">
      <c r="E682" s="4" t="s">
        <v>89</v>
      </c>
      <c r="F682" s="5"/>
      <c r="G682" s="6">
        <v>66</v>
      </c>
      <c r="H682" s="84">
        <v>18.181818181817999</v>
      </c>
      <c r="I682" s="12">
        <v>25.757575757575999</v>
      </c>
      <c r="J682" s="44">
        <v>50</v>
      </c>
      <c r="K682" s="12">
        <v>3.0303030303030001</v>
      </c>
      <c r="L682" s="12">
        <v>1.5151515151520001</v>
      </c>
      <c r="M682" s="42">
        <v>1.5151515151520001</v>
      </c>
    </row>
    <row r="683" spans="2:13" x14ac:dyDescent="0.2">
      <c r="E683" s="4" t="s">
        <v>90</v>
      </c>
      <c r="F683" s="5"/>
      <c r="G683" s="6">
        <v>54</v>
      </c>
      <c r="H683" s="84">
        <v>18.518518518518999</v>
      </c>
      <c r="I683" s="43">
        <v>20.370370370370001</v>
      </c>
      <c r="J683" s="44">
        <v>55.555555555555998</v>
      </c>
      <c r="K683" s="12">
        <v>5.5555555555560003</v>
      </c>
      <c r="L683" s="28">
        <v>0</v>
      </c>
      <c r="M683" s="73">
        <v>0</v>
      </c>
    </row>
    <row r="684" spans="2:13" x14ac:dyDescent="0.2">
      <c r="E684" s="57" t="s">
        <v>91</v>
      </c>
      <c r="F684" s="59"/>
      <c r="G684" s="55">
        <v>12</v>
      </c>
      <c r="H684" s="169">
        <v>8.333333333333</v>
      </c>
      <c r="I684" s="135">
        <v>0</v>
      </c>
      <c r="J684" s="113">
        <v>83.333333333333002</v>
      </c>
      <c r="K684" s="65">
        <v>8.333333333333</v>
      </c>
      <c r="L684" s="74">
        <v>0</v>
      </c>
      <c r="M684" s="142">
        <v>0</v>
      </c>
    </row>
    <row r="686" spans="2:13" x14ac:dyDescent="0.2">
      <c r="B686" s="40" t="str">
        <f xml:space="preserve"> HYPERLINK("#'目次'!B35", "[29]")</f>
        <v>[29]</v>
      </c>
      <c r="C686" s="23" t="s">
        <v>138</v>
      </c>
    </row>
    <row r="689" spans="3:13" x14ac:dyDescent="0.2">
      <c r="C689" s="23" t="s">
        <v>14</v>
      </c>
    </row>
    <row r="690" spans="3:13" ht="36" x14ac:dyDescent="0.2">
      <c r="D690" s="195"/>
      <c r="E690" s="196"/>
      <c r="F690" s="196"/>
      <c r="G690" s="37" t="s">
        <v>15</v>
      </c>
      <c r="H690" s="33" t="s">
        <v>131</v>
      </c>
      <c r="I690" s="13" t="s">
        <v>132</v>
      </c>
      <c r="J690" s="13" t="s">
        <v>133</v>
      </c>
      <c r="K690" s="13" t="s">
        <v>134</v>
      </c>
      <c r="L690" s="13" t="s">
        <v>135</v>
      </c>
      <c r="M690" s="38" t="s">
        <v>18</v>
      </c>
    </row>
    <row r="691" spans="3:13" x14ac:dyDescent="0.2">
      <c r="D691" s="197"/>
      <c r="E691" s="198"/>
      <c r="F691" s="198"/>
      <c r="G691" s="35"/>
      <c r="H691" s="39"/>
      <c r="I691" s="14"/>
      <c r="J691" s="14"/>
      <c r="K691" s="14"/>
      <c r="L691" s="14"/>
      <c r="M691" s="34"/>
    </row>
    <row r="692" spans="3:13" x14ac:dyDescent="0.2">
      <c r="D692" s="56"/>
      <c r="E692" s="58" t="s">
        <v>15</v>
      </c>
      <c r="F692" s="46"/>
      <c r="G692" s="36">
        <v>1200</v>
      </c>
      <c r="H692" s="24">
        <v>16.75</v>
      </c>
      <c r="I692" s="24">
        <v>28.666666666666998</v>
      </c>
      <c r="J692" s="24">
        <v>42.583333333333002</v>
      </c>
      <c r="K692" s="24">
        <v>7.333333333333</v>
      </c>
      <c r="L692" s="24">
        <v>1.416666666667</v>
      </c>
      <c r="M692" s="68">
        <v>3.25</v>
      </c>
    </row>
    <row r="693" spans="3:13" x14ac:dyDescent="0.2">
      <c r="D693" s="199" t="s">
        <v>19</v>
      </c>
      <c r="E693" s="22" t="s">
        <v>20</v>
      </c>
      <c r="F693" s="21"/>
      <c r="G693" s="19">
        <v>132</v>
      </c>
      <c r="H693" s="54">
        <v>13.636363636364001</v>
      </c>
      <c r="I693" s="20">
        <v>28.030303030302999</v>
      </c>
      <c r="J693" s="20">
        <v>41.666666666666998</v>
      </c>
      <c r="K693" s="20">
        <v>10.606060606061</v>
      </c>
      <c r="L693" s="20">
        <v>0.75757575757600004</v>
      </c>
      <c r="M693" s="52">
        <v>5.3030303030299999</v>
      </c>
    </row>
    <row r="694" spans="3:13" x14ac:dyDescent="0.2">
      <c r="D694" s="200"/>
      <c r="E694" s="4" t="s">
        <v>21</v>
      </c>
      <c r="F694" s="5"/>
      <c r="G694" s="6">
        <v>444</v>
      </c>
      <c r="H694" s="31">
        <v>19.144144144144001</v>
      </c>
      <c r="I694" s="12">
        <v>30.405405405404998</v>
      </c>
      <c r="J694" s="43">
        <v>37.387387387387001</v>
      </c>
      <c r="K694" s="12">
        <v>7.6576576576580004</v>
      </c>
      <c r="L694" s="12">
        <v>1.126126126126</v>
      </c>
      <c r="M694" s="42">
        <v>4.2792792792789998</v>
      </c>
    </row>
    <row r="695" spans="3:13" x14ac:dyDescent="0.2">
      <c r="D695" s="200"/>
      <c r="E695" s="4" t="s">
        <v>22</v>
      </c>
      <c r="F695" s="5"/>
      <c r="G695" s="6">
        <v>192</v>
      </c>
      <c r="H695" s="31">
        <v>17.1875</v>
      </c>
      <c r="I695" s="12">
        <v>26.5625</v>
      </c>
      <c r="J695" s="12">
        <v>43.229166666666998</v>
      </c>
      <c r="K695" s="12">
        <v>7.291666666667</v>
      </c>
      <c r="L695" s="12">
        <v>1.5625</v>
      </c>
      <c r="M695" s="42">
        <v>4.166666666667</v>
      </c>
    </row>
    <row r="696" spans="3:13" x14ac:dyDescent="0.2">
      <c r="D696" s="200"/>
      <c r="E696" s="4" t="s">
        <v>23</v>
      </c>
      <c r="F696" s="5"/>
      <c r="G696" s="6">
        <v>192</v>
      </c>
      <c r="H696" s="31">
        <v>15.625</v>
      </c>
      <c r="I696" s="29">
        <v>34.375</v>
      </c>
      <c r="J696" s="12">
        <v>41.145833333333002</v>
      </c>
      <c r="K696" s="12">
        <v>7.8125</v>
      </c>
      <c r="L696" s="12">
        <v>1.041666666667</v>
      </c>
      <c r="M696" s="73">
        <v>0</v>
      </c>
    </row>
    <row r="697" spans="3:13" x14ac:dyDescent="0.2">
      <c r="D697" s="200"/>
      <c r="E697" s="4" t="s">
        <v>24</v>
      </c>
      <c r="F697" s="5"/>
      <c r="G697" s="6">
        <v>240</v>
      </c>
      <c r="H697" s="31">
        <v>14.583333333333</v>
      </c>
      <c r="I697" s="43">
        <v>22.916666666666998</v>
      </c>
      <c r="J697" s="44">
        <v>53.333333333333002</v>
      </c>
      <c r="K697" s="12">
        <v>4.583333333333</v>
      </c>
      <c r="L697" s="12">
        <v>2.5</v>
      </c>
      <c r="M697" s="42">
        <v>2.083333333333</v>
      </c>
    </row>
    <row r="698" spans="3:13" x14ac:dyDescent="0.2">
      <c r="D698" s="199" t="s">
        <v>25</v>
      </c>
      <c r="E698" s="22" t="s">
        <v>26</v>
      </c>
      <c r="F698" s="21"/>
      <c r="G698" s="19">
        <v>348</v>
      </c>
      <c r="H698" s="54">
        <v>20.402298850575001</v>
      </c>
      <c r="I698" s="20">
        <v>28.160919540230001</v>
      </c>
      <c r="J698" s="20">
        <v>39.080459770114999</v>
      </c>
      <c r="K698" s="20">
        <v>8.333333333333</v>
      </c>
      <c r="L698" s="20">
        <v>1.149425287356</v>
      </c>
      <c r="M698" s="52">
        <v>2.8735632183909998</v>
      </c>
    </row>
    <row r="699" spans="3:13" x14ac:dyDescent="0.2">
      <c r="D699" s="200"/>
      <c r="E699" s="4" t="s">
        <v>27</v>
      </c>
      <c r="F699" s="5"/>
      <c r="G699" s="6">
        <v>378</v>
      </c>
      <c r="H699" s="31">
        <v>15.873015873016</v>
      </c>
      <c r="I699" s="12">
        <v>28.835978835978999</v>
      </c>
      <c r="J699" s="12">
        <v>42.857142857143003</v>
      </c>
      <c r="K699" s="12">
        <v>7.6719576719580003</v>
      </c>
      <c r="L699" s="12">
        <v>1.587301587302</v>
      </c>
      <c r="M699" s="42">
        <v>3.1746031746029999</v>
      </c>
    </row>
    <row r="700" spans="3:13" x14ac:dyDescent="0.2">
      <c r="D700" s="200"/>
      <c r="E700" s="4" t="s">
        <v>28</v>
      </c>
      <c r="F700" s="5"/>
      <c r="G700" s="6">
        <v>372</v>
      </c>
      <c r="H700" s="31">
        <v>15.322580645161</v>
      </c>
      <c r="I700" s="12">
        <v>29.569892473117999</v>
      </c>
      <c r="J700" s="12">
        <v>43.548387096774</v>
      </c>
      <c r="K700" s="12">
        <v>6.1827956989250001</v>
      </c>
      <c r="L700" s="12">
        <v>1.6129032258060001</v>
      </c>
      <c r="M700" s="42">
        <v>3.7634408602149998</v>
      </c>
    </row>
    <row r="701" spans="3:13" x14ac:dyDescent="0.2">
      <c r="D701" s="200"/>
      <c r="E701" s="4" t="s">
        <v>29</v>
      </c>
      <c r="F701" s="5"/>
      <c r="G701" s="6">
        <v>102</v>
      </c>
      <c r="H701" s="31">
        <v>12.745098039216</v>
      </c>
      <c r="I701" s="12">
        <v>26.470588235293999</v>
      </c>
      <c r="J701" s="29">
        <v>50</v>
      </c>
      <c r="K701" s="12">
        <v>6.8627450980390003</v>
      </c>
      <c r="L701" s="12">
        <v>0.98039215686299996</v>
      </c>
      <c r="M701" s="42">
        <v>2.9411764705880001</v>
      </c>
    </row>
    <row r="702" spans="3:13" x14ac:dyDescent="0.2">
      <c r="D702" s="199" t="s">
        <v>30</v>
      </c>
      <c r="E702" s="22" t="s">
        <v>31</v>
      </c>
      <c r="F702" s="21"/>
      <c r="G702" s="19">
        <v>592</v>
      </c>
      <c r="H702" s="54">
        <v>17.736486486486001</v>
      </c>
      <c r="I702" s="20">
        <v>23.817567567567998</v>
      </c>
      <c r="J702" s="96">
        <v>48.310810810810999</v>
      </c>
      <c r="K702" s="20">
        <v>5.4054054054050003</v>
      </c>
      <c r="L702" s="20">
        <v>1.351351351351</v>
      </c>
      <c r="M702" s="52">
        <v>3.3783783783780001</v>
      </c>
    </row>
    <row r="703" spans="3:13" x14ac:dyDescent="0.2">
      <c r="D703" s="200"/>
      <c r="E703" s="4" t="s">
        <v>32</v>
      </c>
      <c r="F703" s="5"/>
      <c r="G703" s="6">
        <v>608</v>
      </c>
      <c r="H703" s="31">
        <v>15.789473684211</v>
      </c>
      <c r="I703" s="12">
        <v>33.388157894736999</v>
      </c>
      <c r="J703" s="43">
        <v>37.006578947367998</v>
      </c>
      <c r="K703" s="12">
        <v>9.2105263157890001</v>
      </c>
      <c r="L703" s="12">
        <v>1.4802631578950001</v>
      </c>
      <c r="M703" s="42">
        <v>3.125</v>
      </c>
    </row>
    <row r="704" spans="3:13" x14ac:dyDescent="0.2">
      <c r="D704" s="199" t="s">
        <v>33</v>
      </c>
      <c r="E704" s="22" t="s">
        <v>34</v>
      </c>
      <c r="F704" s="21"/>
      <c r="G704" s="19">
        <v>74</v>
      </c>
      <c r="H704" s="54">
        <v>13.513513513514001</v>
      </c>
      <c r="I704" s="90">
        <v>20.27027027027</v>
      </c>
      <c r="J704" s="98">
        <v>55.405405405404998</v>
      </c>
      <c r="K704" s="20">
        <v>4.0540540540540002</v>
      </c>
      <c r="L704" s="20">
        <v>1.351351351351</v>
      </c>
      <c r="M704" s="52">
        <v>5.4054054054050003</v>
      </c>
    </row>
    <row r="705" spans="2:13" x14ac:dyDescent="0.2">
      <c r="D705" s="200"/>
      <c r="E705" s="4" t="s">
        <v>35</v>
      </c>
      <c r="F705" s="5"/>
      <c r="G705" s="6">
        <v>148</v>
      </c>
      <c r="H705" s="31">
        <v>16.216216216216001</v>
      </c>
      <c r="I705" s="12">
        <v>24.324324324323999</v>
      </c>
      <c r="J705" s="29">
        <v>48.648648648649001</v>
      </c>
      <c r="K705" s="12">
        <v>6.0810810810809999</v>
      </c>
      <c r="L705" s="12">
        <v>0.67567567567599995</v>
      </c>
      <c r="M705" s="42">
        <v>4.0540540540540002</v>
      </c>
    </row>
    <row r="706" spans="2:13" x14ac:dyDescent="0.2">
      <c r="D706" s="200"/>
      <c r="E706" s="4" t="s">
        <v>36</v>
      </c>
      <c r="F706" s="5"/>
      <c r="G706" s="6">
        <v>187</v>
      </c>
      <c r="H706" s="31">
        <v>12.83422459893</v>
      </c>
      <c r="I706" s="12">
        <v>27.272727272727</v>
      </c>
      <c r="J706" s="29">
        <v>48.128342245989003</v>
      </c>
      <c r="K706" s="12">
        <v>7.4866310160429999</v>
      </c>
      <c r="L706" s="12">
        <v>3.208556149733</v>
      </c>
      <c r="M706" s="42">
        <v>1.069518716578</v>
      </c>
    </row>
    <row r="707" spans="2:13" x14ac:dyDescent="0.2">
      <c r="D707" s="200"/>
      <c r="E707" s="4" t="s">
        <v>37</v>
      </c>
      <c r="F707" s="5"/>
      <c r="G707" s="6">
        <v>221</v>
      </c>
      <c r="H707" s="31">
        <v>15.837104072398001</v>
      </c>
      <c r="I707" s="29">
        <v>36.651583710407003</v>
      </c>
      <c r="J707" s="43">
        <v>36.199095022624</v>
      </c>
      <c r="K707" s="12">
        <v>8.1447963800899998</v>
      </c>
      <c r="L707" s="12">
        <v>0.452488687783</v>
      </c>
      <c r="M707" s="42">
        <v>2.7149321266970001</v>
      </c>
    </row>
    <row r="708" spans="2:13" x14ac:dyDescent="0.2">
      <c r="D708" s="200"/>
      <c r="E708" s="4" t="s">
        <v>38</v>
      </c>
      <c r="F708" s="5"/>
      <c r="G708" s="6">
        <v>186</v>
      </c>
      <c r="H708" s="76">
        <v>22.043010752688001</v>
      </c>
      <c r="I708" s="12">
        <v>29.032258064516</v>
      </c>
      <c r="J708" s="12">
        <v>40.860215053763</v>
      </c>
      <c r="K708" s="12">
        <v>6.4516129032259997</v>
      </c>
      <c r="L708" s="12">
        <v>0.53763440860199996</v>
      </c>
      <c r="M708" s="42">
        <v>1.0752688172039999</v>
      </c>
    </row>
    <row r="709" spans="2:13" x14ac:dyDescent="0.2">
      <c r="D709" s="200"/>
      <c r="E709" s="4" t="s">
        <v>39</v>
      </c>
      <c r="F709" s="5"/>
      <c r="G709" s="6">
        <v>223</v>
      </c>
      <c r="H709" s="31">
        <v>15.695067264574</v>
      </c>
      <c r="I709" s="12">
        <v>27.80269058296</v>
      </c>
      <c r="J709" s="12">
        <v>41.704035874439001</v>
      </c>
      <c r="K709" s="12">
        <v>8.9686098654710005</v>
      </c>
      <c r="L709" s="12">
        <v>1.3452914798210001</v>
      </c>
      <c r="M709" s="42">
        <v>4.4843049327350002</v>
      </c>
    </row>
    <row r="710" spans="2:13" x14ac:dyDescent="0.2">
      <c r="D710" s="201"/>
      <c r="E710" s="57" t="s">
        <v>40</v>
      </c>
      <c r="F710" s="59"/>
      <c r="G710" s="55">
        <v>161</v>
      </c>
      <c r="H710" s="114">
        <v>19.875776397515999</v>
      </c>
      <c r="I710" s="65">
        <v>27.950310559005999</v>
      </c>
      <c r="J710" s="125">
        <v>36.645962732919003</v>
      </c>
      <c r="K710" s="65">
        <v>7.4534161490680004</v>
      </c>
      <c r="L710" s="65">
        <v>2.4844720496889998</v>
      </c>
      <c r="M710" s="105">
        <v>5.5900621118010001</v>
      </c>
    </row>
    <row r="712" spans="2:13" x14ac:dyDescent="0.2">
      <c r="B712" s="40" t="str">
        <f xml:space="preserve"> HYPERLINK("#'目次'!B36", "[30]")</f>
        <v>[30]</v>
      </c>
      <c r="C712" s="23" t="s">
        <v>138</v>
      </c>
    </row>
    <row r="715" spans="2:13" x14ac:dyDescent="0.2">
      <c r="C715" s="23" t="s">
        <v>48</v>
      </c>
    </row>
    <row r="716" spans="2:13" ht="36" x14ac:dyDescent="0.2">
      <c r="D716" s="195"/>
      <c r="E716" s="196"/>
      <c r="F716" s="196"/>
      <c r="G716" s="37" t="s">
        <v>15</v>
      </c>
      <c r="H716" s="33" t="s">
        <v>131</v>
      </c>
      <c r="I716" s="13" t="s">
        <v>132</v>
      </c>
      <c r="J716" s="13" t="s">
        <v>133</v>
      </c>
      <c r="K716" s="13" t="s">
        <v>134</v>
      </c>
      <c r="L716" s="13" t="s">
        <v>135</v>
      </c>
      <c r="M716" s="38" t="s">
        <v>18</v>
      </c>
    </row>
    <row r="717" spans="2:13" x14ac:dyDescent="0.2">
      <c r="D717" s="197"/>
      <c r="E717" s="198"/>
      <c r="F717" s="198"/>
      <c r="G717" s="35"/>
      <c r="H717" s="39"/>
      <c r="I717" s="14"/>
      <c r="J717" s="14"/>
      <c r="K717" s="14"/>
      <c r="L717" s="14"/>
      <c r="M717" s="34"/>
    </row>
    <row r="718" spans="2:13" x14ac:dyDescent="0.2">
      <c r="D718" s="56"/>
      <c r="E718" s="58" t="s">
        <v>15</v>
      </c>
      <c r="F718" s="46"/>
      <c r="G718" s="36">
        <v>1200</v>
      </c>
      <c r="H718" s="24">
        <v>16.75</v>
      </c>
      <c r="I718" s="24">
        <v>28.666666666666998</v>
      </c>
      <c r="J718" s="24">
        <v>42.583333333333002</v>
      </c>
      <c r="K718" s="24">
        <v>7.333333333333</v>
      </c>
      <c r="L718" s="24">
        <v>1.416666666667</v>
      </c>
      <c r="M718" s="68">
        <v>3.25</v>
      </c>
    </row>
    <row r="719" spans="2:13" x14ac:dyDescent="0.2">
      <c r="D719" s="199" t="s">
        <v>49</v>
      </c>
      <c r="E719" s="22" t="s">
        <v>50</v>
      </c>
      <c r="F719" s="21"/>
      <c r="G719" s="19">
        <v>15</v>
      </c>
      <c r="H719" s="54">
        <v>13.333333333333</v>
      </c>
      <c r="I719" s="20">
        <v>26.666666666666998</v>
      </c>
      <c r="J719" s="98">
        <v>60</v>
      </c>
      <c r="K719" s="128">
        <v>0</v>
      </c>
      <c r="L719" s="60">
        <v>0</v>
      </c>
      <c r="M719" s="117">
        <v>0</v>
      </c>
    </row>
    <row r="720" spans="2:13" x14ac:dyDescent="0.2">
      <c r="D720" s="200"/>
      <c r="E720" s="4" t="s">
        <v>51</v>
      </c>
      <c r="F720" s="5"/>
      <c r="G720" s="6">
        <v>142</v>
      </c>
      <c r="H720" s="31">
        <v>14.788732394366001</v>
      </c>
      <c r="I720" s="12">
        <v>28.87323943662</v>
      </c>
      <c r="J720" s="12">
        <v>47.183098591548998</v>
      </c>
      <c r="K720" s="12">
        <v>3.5211267605629999</v>
      </c>
      <c r="L720" s="12">
        <v>2.112676056338</v>
      </c>
      <c r="M720" s="42">
        <v>3.5211267605629999</v>
      </c>
    </row>
    <row r="721" spans="4:13" x14ac:dyDescent="0.2">
      <c r="D721" s="200"/>
      <c r="E721" s="4" t="s">
        <v>52</v>
      </c>
      <c r="F721" s="5"/>
      <c r="G721" s="6">
        <v>26</v>
      </c>
      <c r="H721" s="31">
        <v>19.230769230768999</v>
      </c>
      <c r="I721" s="43">
        <v>19.230769230768999</v>
      </c>
      <c r="J721" s="12">
        <v>46.153846153845997</v>
      </c>
      <c r="K721" s="12">
        <v>3.8461538461539999</v>
      </c>
      <c r="L721" s="12">
        <v>3.8461538461539999</v>
      </c>
      <c r="M721" s="42">
        <v>7.6923076923079998</v>
      </c>
    </row>
    <row r="722" spans="4:13" x14ac:dyDescent="0.2">
      <c r="D722" s="200"/>
      <c r="E722" s="4" t="s">
        <v>53</v>
      </c>
      <c r="F722" s="5"/>
      <c r="G722" s="6">
        <v>41</v>
      </c>
      <c r="H722" s="87">
        <v>34.146341463414998</v>
      </c>
      <c r="I722" s="12">
        <v>24.390243902439</v>
      </c>
      <c r="J722" s="43">
        <v>34.146341463414998</v>
      </c>
      <c r="K722" s="12">
        <v>4.8780487804880002</v>
      </c>
      <c r="L722" s="28">
        <v>0</v>
      </c>
      <c r="M722" s="42">
        <v>2.4390243902440001</v>
      </c>
    </row>
    <row r="723" spans="4:13" x14ac:dyDescent="0.2">
      <c r="D723" s="200"/>
      <c r="E723" s="4" t="s">
        <v>54</v>
      </c>
      <c r="F723" s="5"/>
      <c r="G723" s="6">
        <v>226</v>
      </c>
      <c r="H723" s="31">
        <v>16.814159292035001</v>
      </c>
      <c r="I723" s="12">
        <v>29.203539823008999</v>
      </c>
      <c r="J723" s="12">
        <v>44.690265486725998</v>
      </c>
      <c r="K723" s="12">
        <v>5.3097345132739999</v>
      </c>
      <c r="L723" s="12">
        <v>1.327433628319</v>
      </c>
      <c r="M723" s="42">
        <v>2.654867256637</v>
      </c>
    </row>
    <row r="724" spans="4:13" x14ac:dyDescent="0.2">
      <c r="D724" s="200"/>
      <c r="E724" s="4" t="s">
        <v>55</v>
      </c>
      <c r="F724" s="5"/>
      <c r="G724" s="6">
        <v>125</v>
      </c>
      <c r="H724" s="31">
        <v>12.8</v>
      </c>
      <c r="I724" s="12">
        <v>27.2</v>
      </c>
      <c r="J724" s="12">
        <v>47.2</v>
      </c>
      <c r="K724" s="12">
        <v>8.8000000000000007</v>
      </c>
      <c r="L724" s="12">
        <v>2.4</v>
      </c>
      <c r="M724" s="42">
        <v>1.6</v>
      </c>
    </row>
    <row r="725" spans="4:13" x14ac:dyDescent="0.2">
      <c r="D725" s="200"/>
      <c r="E725" s="4" t="s">
        <v>56</v>
      </c>
      <c r="F725" s="5"/>
      <c r="G725" s="6">
        <v>190</v>
      </c>
      <c r="H725" s="31">
        <v>14.736842105262999</v>
      </c>
      <c r="I725" s="29">
        <v>33.684210526316001</v>
      </c>
      <c r="J725" s="12">
        <v>40</v>
      </c>
      <c r="K725" s="12">
        <v>7.3684210526319998</v>
      </c>
      <c r="L725" s="12">
        <v>2.1052631578950001</v>
      </c>
      <c r="M725" s="42">
        <v>2.1052631578950001</v>
      </c>
    </row>
    <row r="726" spans="4:13" x14ac:dyDescent="0.2">
      <c r="D726" s="200"/>
      <c r="E726" s="4" t="s">
        <v>57</v>
      </c>
      <c r="F726" s="5"/>
      <c r="G726" s="6">
        <v>185</v>
      </c>
      <c r="H726" s="31">
        <v>15.135135135135</v>
      </c>
      <c r="I726" s="29">
        <v>34.594594594595002</v>
      </c>
      <c r="J726" s="61">
        <v>30.27027027027</v>
      </c>
      <c r="K726" s="29">
        <v>16.756756756756999</v>
      </c>
      <c r="L726" s="12">
        <v>0.54054054054099998</v>
      </c>
      <c r="M726" s="42">
        <v>2.7027027027030002</v>
      </c>
    </row>
    <row r="727" spans="4:13" x14ac:dyDescent="0.2">
      <c r="D727" s="200"/>
      <c r="E727" s="4" t="s">
        <v>58</v>
      </c>
      <c r="F727" s="5"/>
      <c r="G727" s="6">
        <v>113</v>
      </c>
      <c r="H727" s="31">
        <v>18.584070796460001</v>
      </c>
      <c r="I727" s="43">
        <v>20.353982300885001</v>
      </c>
      <c r="J727" s="29">
        <v>49.557522123894003</v>
      </c>
      <c r="K727" s="12">
        <v>6.194690265487</v>
      </c>
      <c r="L727" s="12">
        <v>0.88495575221199996</v>
      </c>
      <c r="M727" s="42">
        <v>4.424778761062</v>
      </c>
    </row>
    <row r="728" spans="4:13" x14ac:dyDescent="0.2">
      <c r="D728" s="200"/>
      <c r="E728" s="4" t="s">
        <v>59</v>
      </c>
      <c r="F728" s="5"/>
      <c r="G728" s="6">
        <v>136</v>
      </c>
      <c r="H728" s="31">
        <v>20.588235294118</v>
      </c>
      <c r="I728" s="12">
        <v>24.264705882352999</v>
      </c>
      <c r="J728" s="12">
        <v>44.117647058823998</v>
      </c>
      <c r="K728" s="12">
        <v>3.6764705882349999</v>
      </c>
      <c r="L728" s="12">
        <v>0.73529411764700003</v>
      </c>
      <c r="M728" s="42">
        <v>6.6176470588239997</v>
      </c>
    </row>
    <row r="729" spans="4:13" x14ac:dyDescent="0.2">
      <c r="D729" s="199" t="s">
        <v>60</v>
      </c>
      <c r="E729" s="22" t="s">
        <v>61</v>
      </c>
      <c r="F729" s="21"/>
      <c r="G729" s="19">
        <v>205</v>
      </c>
      <c r="H729" s="54">
        <v>13.170731707317</v>
      </c>
      <c r="I729" s="20">
        <v>27.317073170732002</v>
      </c>
      <c r="J729" s="20">
        <v>42.439024390244001</v>
      </c>
      <c r="K729" s="20">
        <v>8.2926829268290003</v>
      </c>
      <c r="L729" s="20">
        <v>3.90243902439</v>
      </c>
      <c r="M729" s="52">
        <v>4.8780487804880002</v>
      </c>
    </row>
    <row r="730" spans="4:13" x14ac:dyDescent="0.2">
      <c r="D730" s="200"/>
      <c r="E730" s="4" t="s">
        <v>62</v>
      </c>
      <c r="F730" s="5"/>
      <c r="G730" s="6">
        <v>160</v>
      </c>
      <c r="H730" s="31">
        <v>18.75</v>
      </c>
      <c r="I730" s="12">
        <v>23.75</v>
      </c>
      <c r="J730" s="12">
        <v>40</v>
      </c>
      <c r="K730" s="12">
        <v>11.25</v>
      </c>
      <c r="L730" s="12">
        <v>1.875</v>
      </c>
      <c r="M730" s="42">
        <v>4.375</v>
      </c>
    </row>
    <row r="731" spans="4:13" x14ac:dyDescent="0.2">
      <c r="D731" s="200"/>
      <c r="E731" s="4" t="s">
        <v>63</v>
      </c>
      <c r="F731" s="5"/>
      <c r="G731" s="6">
        <v>121</v>
      </c>
      <c r="H731" s="31">
        <v>19.008264462810001</v>
      </c>
      <c r="I731" s="29">
        <v>36.363636363635997</v>
      </c>
      <c r="J731" s="43">
        <v>33.057851239668999</v>
      </c>
      <c r="K731" s="12">
        <v>7.4380165289260001</v>
      </c>
      <c r="L731" s="12">
        <v>0.82644628099200002</v>
      </c>
      <c r="M731" s="42">
        <v>3.305785123967</v>
      </c>
    </row>
    <row r="732" spans="4:13" x14ac:dyDescent="0.2">
      <c r="D732" s="200"/>
      <c r="E732" s="4" t="s">
        <v>64</v>
      </c>
      <c r="F732" s="5"/>
      <c r="G732" s="6">
        <v>124</v>
      </c>
      <c r="H732" s="84">
        <v>10.483870967742</v>
      </c>
      <c r="I732" s="12">
        <v>33.064516129032</v>
      </c>
      <c r="J732" s="12">
        <v>46.774193548386997</v>
      </c>
      <c r="K732" s="12">
        <v>5.6451612903230002</v>
      </c>
      <c r="L732" s="12">
        <v>0.80645161290300005</v>
      </c>
      <c r="M732" s="42">
        <v>3.2258064516129998</v>
      </c>
    </row>
    <row r="733" spans="4:13" x14ac:dyDescent="0.2">
      <c r="D733" s="200"/>
      <c r="E733" s="4" t="s">
        <v>65</v>
      </c>
      <c r="F733" s="5"/>
      <c r="G733" s="6">
        <v>109</v>
      </c>
      <c r="H733" s="31">
        <v>20.183486238532002</v>
      </c>
      <c r="I733" s="43">
        <v>21.100917431193</v>
      </c>
      <c r="J733" s="29">
        <v>52.293577981650998</v>
      </c>
      <c r="K733" s="12">
        <v>4.5871559633030001</v>
      </c>
      <c r="L733" s="28">
        <v>0</v>
      </c>
      <c r="M733" s="42">
        <v>1.834862385321</v>
      </c>
    </row>
    <row r="734" spans="4:13" x14ac:dyDescent="0.2">
      <c r="D734" s="200"/>
      <c r="E734" s="4" t="s">
        <v>66</v>
      </c>
      <c r="F734" s="5"/>
      <c r="G734" s="6">
        <v>104</v>
      </c>
      <c r="H734" s="31">
        <v>16.346153846153999</v>
      </c>
      <c r="I734" s="12">
        <v>31.730769230768999</v>
      </c>
      <c r="J734" s="12">
        <v>42.307692307692001</v>
      </c>
      <c r="K734" s="12">
        <v>7.6923076923079998</v>
      </c>
      <c r="L734" s="28">
        <v>0</v>
      </c>
      <c r="M734" s="42">
        <v>1.923076923077</v>
      </c>
    </row>
    <row r="735" spans="4:13" x14ac:dyDescent="0.2">
      <c r="D735" s="200"/>
      <c r="E735" s="4" t="s">
        <v>67</v>
      </c>
      <c r="F735" s="5"/>
      <c r="G735" s="6">
        <v>139</v>
      </c>
      <c r="H735" s="31">
        <v>20.863309352518002</v>
      </c>
      <c r="I735" s="12">
        <v>28.776978417266001</v>
      </c>
      <c r="J735" s="12">
        <v>41.726618705036003</v>
      </c>
      <c r="K735" s="12">
        <v>5.755395683453</v>
      </c>
      <c r="L735" s="12">
        <v>1.438848920863</v>
      </c>
      <c r="M735" s="42">
        <v>1.438848920863</v>
      </c>
    </row>
    <row r="736" spans="4:13" x14ac:dyDescent="0.2">
      <c r="D736" s="200"/>
      <c r="E736" s="4" t="s">
        <v>68</v>
      </c>
      <c r="F736" s="5"/>
      <c r="G736" s="6">
        <v>48</v>
      </c>
      <c r="H736" s="31">
        <v>18.75</v>
      </c>
      <c r="I736" s="44">
        <v>41.666666666666998</v>
      </c>
      <c r="J736" s="61">
        <v>25</v>
      </c>
      <c r="K736" s="29">
        <v>12.5</v>
      </c>
      <c r="L736" s="28">
        <v>0</v>
      </c>
      <c r="M736" s="42">
        <v>2.083333333333</v>
      </c>
    </row>
    <row r="737" spans="2:13" x14ac:dyDescent="0.2">
      <c r="D737" s="200"/>
      <c r="E737" s="4" t="s">
        <v>69</v>
      </c>
      <c r="F737" s="5"/>
      <c r="G737" s="6">
        <v>37</v>
      </c>
      <c r="H737" s="87">
        <v>29.72972972973</v>
      </c>
      <c r="I737" s="12">
        <v>32.432432432432002</v>
      </c>
      <c r="J737" s="61">
        <v>32.432432432432002</v>
      </c>
      <c r="K737" s="12">
        <v>5.4054054054050003</v>
      </c>
      <c r="L737" s="28">
        <v>0</v>
      </c>
      <c r="M737" s="73">
        <v>0</v>
      </c>
    </row>
    <row r="738" spans="2:13" x14ac:dyDescent="0.2">
      <c r="D738" s="93" t="s">
        <v>70</v>
      </c>
      <c r="E738" s="89" t="s">
        <v>18</v>
      </c>
      <c r="F738" s="92"/>
      <c r="G738" s="94">
        <v>0</v>
      </c>
      <c r="H738" s="148">
        <v>0</v>
      </c>
      <c r="I738" s="86">
        <v>0</v>
      </c>
      <c r="J738" s="86">
        <v>0</v>
      </c>
      <c r="K738" s="134">
        <v>0</v>
      </c>
      <c r="L738" s="101">
        <v>0</v>
      </c>
      <c r="M738" s="144">
        <v>0</v>
      </c>
    </row>
    <row r="740" spans="2:13" x14ac:dyDescent="0.2">
      <c r="B740" s="40" t="str">
        <f xml:space="preserve"> HYPERLINK("#'目次'!B37", "[31]")</f>
        <v>[31]</v>
      </c>
      <c r="C740" s="23" t="s">
        <v>138</v>
      </c>
    </row>
    <row r="743" spans="2:13" x14ac:dyDescent="0.2">
      <c r="C743" s="23" t="s">
        <v>73</v>
      </c>
    </row>
    <row r="744" spans="2:13" ht="36" x14ac:dyDescent="0.2">
      <c r="D744" s="195"/>
      <c r="E744" s="196"/>
      <c r="F744" s="196"/>
      <c r="G744" s="37" t="s">
        <v>15</v>
      </c>
      <c r="H744" s="33" t="s">
        <v>131</v>
      </c>
      <c r="I744" s="13" t="s">
        <v>132</v>
      </c>
      <c r="J744" s="13" t="s">
        <v>133</v>
      </c>
      <c r="K744" s="13" t="s">
        <v>134</v>
      </c>
      <c r="L744" s="13" t="s">
        <v>135</v>
      </c>
      <c r="M744" s="38" t="s">
        <v>18</v>
      </c>
    </row>
    <row r="745" spans="2:13" x14ac:dyDescent="0.2">
      <c r="D745" s="197"/>
      <c r="E745" s="198"/>
      <c r="F745" s="198"/>
      <c r="G745" s="35"/>
      <c r="H745" s="39"/>
      <c r="I745" s="14"/>
      <c r="J745" s="14"/>
      <c r="K745" s="14"/>
      <c r="L745" s="14"/>
      <c r="M745" s="34"/>
    </row>
    <row r="746" spans="2:13" x14ac:dyDescent="0.2">
      <c r="D746" s="56"/>
      <c r="E746" s="58" t="s">
        <v>15</v>
      </c>
      <c r="F746" s="46"/>
      <c r="G746" s="36">
        <v>1200</v>
      </c>
      <c r="H746" s="24">
        <v>16.75</v>
      </c>
      <c r="I746" s="24">
        <v>28.666666666666998</v>
      </c>
      <c r="J746" s="24">
        <v>42.583333333333002</v>
      </c>
      <c r="K746" s="24">
        <v>7.333333333333</v>
      </c>
      <c r="L746" s="24">
        <v>1.416666666667</v>
      </c>
      <c r="M746" s="68">
        <v>3.25</v>
      </c>
    </row>
    <row r="747" spans="2:13" x14ac:dyDescent="0.2">
      <c r="D747" s="199" t="s">
        <v>74</v>
      </c>
      <c r="E747" s="22" t="s">
        <v>75</v>
      </c>
      <c r="F747" s="21"/>
      <c r="G747" s="19">
        <v>592</v>
      </c>
      <c r="H747" s="54">
        <v>17.736486486486001</v>
      </c>
      <c r="I747" s="20">
        <v>23.817567567567998</v>
      </c>
      <c r="J747" s="96">
        <v>48.310810810810999</v>
      </c>
      <c r="K747" s="20">
        <v>5.4054054054050003</v>
      </c>
      <c r="L747" s="20">
        <v>1.351351351351</v>
      </c>
      <c r="M747" s="52">
        <v>3.3783783783780001</v>
      </c>
    </row>
    <row r="748" spans="2:13" x14ac:dyDescent="0.2">
      <c r="D748" s="200"/>
      <c r="E748" s="4" t="s">
        <v>34</v>
      </c>
      <c r="F748" s="5"/>
      <c r="G748" s="6">
        <v>37</v>
      </c>
      <c r="H748" s="31">
        <v>16.216216216216001</v>
      </c>
      <c r="I748" s="61">
        <v>8.1081081081080004</v>
      </c>
      <c r="J748" s="44">
        <v>62.162162162161998</v>
      </c>
      <c r="K748" s="12">
        <v>8.1081081081080004</v>
      </c>
      <c r="L748" s="28">
        <v>0</v>
      </c>
      <c r="M748" s="42">
        <v>5.4054054054050003</v>
      </c>
    </row>
    <row r="749" spans="2:13" x14ac:dyDescent="0.2">
      <c r="D749" s="200"/>
      <c r="E749" s="4" t="s">
        <v>35</v>
      </c>
      <c r="F749" s="5"/>
      <c r="G749" s="6">
        <v>75</v>
      </c>
      <c r="H749" s="31">
        <v>13.333333333333</v>
      </c>
      <c r="I749" s="43">
        <v>22.666666666666998</v>
      </c>
      <c r="J749" s="44">
        <v>53.333333333333002</v>
      </c>
      <c r="K749" s="12">
        <v>5.333333333333</v>
      </c>
      <c r="L749" s="12">
        <v>1.333333333333</v>
      </c>
      <c r="M749" s="42">
        <v>4</v>
      </c>
    </row>
    <row r="750" spans="2:13" x14ac:dyDescent="0.2">
      <c r="D750" s="200"/>
      <c r="E750" s="4" t="s">
        <v>36</v>
      </c>
      <c r="F750" s="5"/>
      <c r="G750" s="6">
        <v>95</v>
      </c>
      <c r="H750" s="84">
        <v>11.578947368421</v>
      </c>
      <c r="I750" s="43">
        <v>22.105263157894999</v>
      </c>
      <c r="J750" s="44">
        <v>56.842105263157997</v>
      </c>
      <c r="K750" s="12">
        <v>6.3157894736840001</v>
      </c>
      <c r="L750" s="12">
        <v>3.1578947368420001</v>
      </c>
      <c r="M750" s="73">
        <v>0</v>
      </c>
    </row>
    <row r="751" spans="2:13" x14ac:dyDescent="0.2">
      <c r="D751" s="200"/>
      <c r="E751" s="4" t="s">
        <v>37</v>
      </c>
      <c r="F751" s="5"/>
      <c r="G751" s="6">
        <v>111</v>
      </c>
      <c r="H751" s="31">
        <v>19.819819819820001</v>
      </c>
      <c r="I751" s="12">
        <v>33.333333333333002</v>
      </c>
      <c r="J751" s="12">
        <v>38.738738738739002</v>
      </c>
      <c r="K751" s="12">
        <v>5.4054054054050003</v>
      </c>
      <c r="L751" s="28">
        <v>0</v>
      </c>
      <c r="M751" s="42">
        <v>2.7027027027030002</v>
      </c>
    </row>
    <row r="752" spans="2:13" x14ac:dyDescent="0.2">
      <c r="D752" s="200"/>
      <c r="E752" s="4" t="s">
        <v>38</v>
      </c>
      <c r="F752" s="5"/>
      <c r="G752" s="6">
        <v>93</v>
      </c>
      <c r="H752" s="76">
        <v>24.731182795698999</v>
      </c>
      <c r="I752" s="12">
        <v>24.731182795698999</v>
      </c>
      <c r="J752" s="12">
        <v>44.086021505376003</v>
      </c>
      <c r="K752" s="12">
        <v>4.3010752688169998</v>
      </c>
      <c r="L752" s="12">
        <v>1.0752688172039999</v>
      </c>
      <c r="M752" s="42">
        <v>1.0752688172039999</v>
      </c>
    </row>
    <row r="753" spans="2:13" x14ac:dyDescent="0.2">
      <c r="D753" s="200"/>
      <c r="E753" s="4" t="s">
        <v>39</v>
      </c>
      <c r="F753" s="5"/>
      <c r="G753" s="6">
        <v>109</v>
      </c>
      <c r="H753" s="31">
        <v>18.348623853210999</v>
      </c>
      <c r="I753" s="43">
        <v>21.100917431193</v>
      </c>
      <c r="J753" s="29">
        <v>50.458715596330002</v>
      </c>
      <c r="K753" s="12">
        <v>2.7522935779819999</v>
      </c>
      <c r="L753" s="12">
        <v>0.91743119266100004</v>
      </c>
      <c r="M753" s="42">
        <v>6.4220183486240003</v>
      </c>
    </row>
    <row r="754" spans="2:13" x14ac:dyDescent="0.2">
      <c r="D754" s="200"/>
      <c r="E754" s="4" t="s">
        <v>40</v>
      </c>
      <c r="F754" s="5"/>
      <c r="G754" s="6">
        <v>72</v>
      </c>
      <c r="H754" s="31">
        <v>18.055555555556001</v>
      </c>
      <c r="I754" s="43">
        <v>23.611111111111001</v>
      </c>
      <c r="J754" s="12">
        <v>41.666666666666998</v>
      </c>
      <c r="K754" s="12">
        <v>8.333333333333</v>
      </c>
      <c r="L754" s="12">
        <v>2.7777777777780002</v>
      </c>
      <c r="M754" s="42">
        <v>5.5555555555560003</v>
      </c>
    </row>
    <row r="755" spans="2:13" x14ac:dyDescent="0.2">
      <c r="D755" s="199" t="s">
        <v>76</v>
      </c>
      <c r="E755" s="22" t="s">
        <v>77</v>
      </c>
      <c r="F755" s="21"/>
      <c r="G755" s="19">
        <v>608</v>
      </c>
      <c r="H755" s="54">
        <v>15.789473684211</v>
      </c>
      <c r="I755" s="20">
        <v>33.388157894736999</v>
      </c>
      <c r="J755" s="90">
        <v>37.006578947367998</v>
      </c>
      <c r="K755" s="20">
        <v>9.2105263157890001</v>
      </c>
      <c r="L755" s="20">
        <v>1.4802631578950001</v>
      </c>
      <c r="M755" s="52">
        <v>3.125</v>
      </c>
    </row>
    <row r="756" spans="2:13" x14ac:dyDescent="0.2">
      <c r="D756" s="200"/>
      <c r="E756" s="4" t="s">
        <v>34</v>
      </c>
      <c r="F756" s="5"/>
      <c r="G756" s="6">
        <v>37</v>
      </c>
      <c r="H756" s="84">
        <v>10.810810810811001</v>
      </c>
      <c r="I756" s="12">
        <v>32.432432432432002</v>
      </c>
      <c r="J756" s="29">
        <v>48.648648648649001</v>
      </c>
      <c r="K756" s="69">
        <v>0</v>
      </c>
      <c r="L756" s="12">
        <v>2.7027027027030002</v>
      </c>
      <c r="M756" s="42">
        <v>5.4054054054050003</v>
      </c>
    </row>
    <row r="757" spans="2:13" x14ac:dyDescent="0.2">
      <c r="D757" s="200"/>
      <c r="E757" s="4" t="s">
        <v>35</v>
      </c>
      <c r="F757" s="5"/>
      <c r="G757" s="6">
        <v>73</v>
      </c>
      <c r="H757" s="31">
        <v>19.178082191781002</v>
      </c>
      <c r="I757" s="12">
        <v>26.027397260274</v>
      </c>
      <c r="J757" s="12">
        <v>43.835616438355999</v>
      </c>
      <c r="K757" s="12">
        <v>6.8493150684930004</v>
      </c>
      <c r="L757" s="28">
        <v>0</v>
      </c>
      <c r="M757" s="42">
        <v>4.1095890410960001</v>
      </c>
    </row>
    <row r="758" spans="2:13" x14ac:dyDescent="0.2">
      <c r="D758" s="200"/>
      <c r="E758" s="4" t="s">
        <v>36</v>
      </c>
      <c r="F758" s="5"/>
      <c r="G758" s="6">
        <v>92</v>
      </c>
      <c r="H758" s="31">
        <v>14.130434782609001</v>
      </c>
      <c r="I758" s="12">
        <v>32.608695652173999</v>
      </c>
      <c r="J758" s="12">
        <v>39.130434782609001</v>
      </c>
      <c r="K758" s="12">
        <v>8.6956521739130004</v>
      </c>
      <c r="L758" s="12">
        <v>3.2608695652169999</v>
      </c>
      <c r="M758" s="42">
        <v>2.1739130434780001</v>
      </c>
    </row>
    <row r="759" spans="2:13" x14ac:dyDescent="0.2">
      <c r="D759" s="200"/>
      <c r="E759" s="4" t="s">
        <v>37</v>
      </c>
      <c r="F759" s="5"/>
      <c r="G759" s="6">
        <v>110</v>
      </c>
      <c r="H759" s="31">
        <v>11.818181818182</v>
      </c>
      <c r="I759" s="44">
        <v>40</v>
      </c>
      <c r="J759" s="43">
        <v>33.636363636364003</v>
      </c>
      <c r="K759" s="12">
        <v>10.909090909091001</v>
      </c>
      <c r="L759" s="12">
        <v>0.90909090909099999</v>
      </c>
      <c r="M759" s="42">
        <v>2.7272727272730002</v>
      </c>
    </row>
    <row r="760" spans="2:13" x14ac:dyDescent="0.2">
      <c r="D760" s="200"/>
      <c r="E760" s="4" t="s">
        <v>38</v>
      </c>
      <c r="F760" s="5"/>
      <c r="G760" s="6">
        <v>93</v>
      </c>
      <c r="H760" s="31">
        <v>19.354838709677001</v>
      </c>
      <c r="I760" s="12">
        <v>33.333333333333002</v>
      </c>
      <c r="J760" s="12">
        <v>37.634408602150998</v>
      </c>
      <c r="K760" s="12">
        <v>8.6021505376339995</v>
      </c>
      <c r="L760" s="28">
        <v>0</v>
      </c>
      <c r="M760" s="42">
        <v>1.0752688172039999</v>
      </c>
    </row>
    <row r="761" spans="2:13" x14ac:dyDescent="0.2">
      <c r="D761" s="200"/>
      <c r="E761" s="4" t="s">
        <v>39</v>
      </c>
      <c r="F761" s="5"/>
      <c r="G761" s="6">
        <v>114</v>
      </c>
      <c r="H761" s="31">
        <v>13.157894736842</v>
      </c>
      <c r="I761" s="29">
        <v>34.210526315788996</v>
      </c>
      <c r="J761" s="43">
        <v>33.333333333333002</v>
      </c>
      <c r="K761" s="29">
        <v>14.912280701754</v>
      </c>
      <c r="L761" s="12">
        <v>1.7543859649119999</v>
      </c>
      <c r="M761" s="42">
        <v>2.6315789473679998</v>
      </c>
    </row>
    <row r="762" spans="2:13" x14ac:dyDescent="0.2">
      <c r="D762" s="201"/>
      <c r="E762" s="57" t="s">
        <v>40</v>
      </c>
      <c r="F762" s="59"/>
      <c r="G762" s="55">
        <v>89</v>
      </c>
      <c r="H762" s="114">
        <v>21.348314606742001</v>
      </c>
      <c r="I762" s="65">
        <v>31.460674157303</v>
      </c>
      <c r="J762" s="125">
        <v>32.584269662921002</v>
      </c>
      <c r="K762" s="65">
        <v>6.7415730337079998</v>
      </c>
      <c r="L762" s="65">
        <v>2.2471910112360001</v>
      </c>
      <c r="M762" s="105">
        <v>5.61797752809</v>
      </c>
    </row>
    <row r="764" spans="2:13" x14ac:dyDescent="0.2">
      <c r="B764" s="40" t="str">
        <f xml:space="preserve"> HYPERLINK("#'目次'!B38", "[32]")</f>
        <v>[32]</v>
      </c>
      <c r="C764" s="23" t="s">
        <v>138</v>
      </c>
    </row>
    <row r="767" spans="2:13" x14ac:dyDescent="0.2">
      <c r="C767" s="23" t="s">
        <v>80</v>
      </c>
    </row>
    <row r="768" spans="2:13" ht="36" x14ac:dyDescent="0.2">
      <c r="E768" s="195"/>
      <c r="F768" s="196"/>
      <c r="G768" s="37" t="s">
        <v>15</v>
      </c>
      <c r="H768" s="33" t="s">
        <v>131</v>
      </c>
      <c r="I768" s="13" t="s">
        <v>132</v>
      </c>
      <c r="J768" s="13" t="s">
        <v>133</v>
      </c>
      <c r="K768" s="13" t="s">
        <v>134</v>
      </c>
      <c r="L768" s="13" t="s">
        <v>135</v>
      </c>
      <c r="M768" s="38" t="s">
        <v>18</v>
      </c>
    </row>
    <row r="769" spans="2:13" x14ac:dyDescent="0.2">
      <c r="E769" s="197"/>
      <c r="F769" s="198"/>
      <c r="G769" s="35"/>
      <c r="H769" s="39"/>
      <c r="I769" s="14"/>
      <c r="J769" s="14"/>
      <c r="K769" s="14"/>
      <c r="L769" s="14"/>
      <c r="M769" s="34"/>
    </row>
    <row r="770" spans="2:13" x14ac:dyDescent="0.2">
      <c r="E770" s="91" t="s">
        <v>15</v>
      </c>
      <c r="F770" s="46"/>
      <c r="G770" s="36">
        <v>1200</v>
      </c>
      <c r="H770" s="24">
        <v>16.75</v>
      </c>
      <c r="I770" s="24">
        <v>28.666666666666998</v>
      </c>
      <c r="J770" s="24">
        <v>42.583333333333002</v>
      </c>
      <c r="K770" s="24">
        <v>7.333333333333</v>
      </c>
      <c r="L770" s="24">
        <v>1.416666666667</v>
      </c>
      <c r="M770" s="68">
        <v>3.25</v>
      </c>
    </row>
    <row r="771" spans="2:13" x14ac:dyDescent="0.2">
      <c r="E771" s="4" t="s">
        <v>81</v>
      </c>
      <c r="F771" s="5"/>
      <c r="G771" s="19">
        <v>48</v>
      </c>
      <c r="H771" s="54">
        <v>18.75</v>
      </c>
      <c r="I771" s="20">
        <v>31.25</v>
      </c>
      <c r="J771" s="20">
        <v>39.583333333333002</v>
      </c>
      <c r="K771" s="20">
        <v>6.25</v>
      </c>
      <c r="L771" s="60">
        <v>0</v>
      </c>
      <c r="M771" s="52">
        <v>4.166666666667</v>
      </c>
    </row>
    <row r="772" spans="2:13" x14ac:dyDescent="0.2">
      <c r="E772" s="4" t="s">
        <v>82</v>
      </c>
      <c r="F772" s="5"/>
      <c r="G772" s="6">
        <v>84</v>
      </c>
      <c r="H772" s="84">
        <v>10.714285714286</v>
      </c>
      <c r="I772" s="12">
        <v>26.190476190476002</v>
      </c>
      <c r="J772" s="12">
        <v>42.857142857143003</v>
      </c>
      <c r="K772" s="29">
        <v>13.095238095238001</v>
      </c>
      <c r="L772" s="12">
        <v>1.190476190476</v>
      </c>
      <c r="M772" s="42">
        <v>5.9523809523809996</v>
      </c>
    </row>
    <row r="773" spans="2:13" x14ac:dyDescent="0.2">
      <c r="E773" s="4" t="s">
        <v>83</v>
      </c>
      <c r="F773" s="5"/>
      <c r="G773" s="6">
        <v>462</v>
      </c>
      <c r="H773" s="31">
        <v>19.047619047619001</v>
      </c>
      <c r="I773" s="12">
        <v>29.87012987013</v>
      </c>
      <c r="J773" s="12">
        <v>38.311688311688002</v>
      </c>
      <c r="K773" s="12">
        <v>7.5757575757579998</v>
      </c>
      <c r="L773" s="12">
        <v>1.0822510822510001</v>
      </c>
      <c r="M773" s="42">
        <v>4.1125541125540002</v>
      </c>
    </row>
    <row r="774" spans="2:13" x14ac:dyDescent="0.2">
      <c r="E774" s="4" t="s">
        <v>84</v>
      </c>
      <c r="F774" s="5"/>
      <c r="G774" s="6">
        <v>30</v>
      </c>
      <c r="H774" s="31">
        <v>16.666666666666998</v>
      </c>
      <c r="I774" s="12">
        <v>26.666666666666998</v>
      </c>
      <c r="J774" s="12">
        <v>46.666666666666998</v>
      </c>
      <c r="K774" s="69">
        <v>0</v>
      </c>
      <c r="L774" s="12">
        <v>3.333333333333</v>
      </c>
      <c r="M774" s="42">
        <v>6.666666666667</v>
      </c>
    </row>
    <row r="775" spans="2:13" x14ac:dyDescent="0.2">
      <c r="E775" s="4" t="s">
        <v>85</v>
      </c>
      <c r="F775" s="5"/>
      <c r="G775" s="6">
        <v>144</v>
      </c>
      <c r="H775" s="31">
        <v>17.361111111111001</v>
      </c>
      <c r="I775" s="12">
        <v>27.777777777777999</v>
      </c>
      <c r="J775" s="12">
        <v>40.277777777777999</v>
      </c>
      <c r="K775" s="12">
        <v>9.0277777777780006</v>
      </c>
      <c r="L775" s="12">
        <v>1.3888888888890001</v>
      </c>
      <c r="M775" s="42">
        <v>4.166666666667</v>
      </c>
    </row>
    <row r="776" spans="2:13" x14ac:dyDescent="0.2">
      <c r="E776" s="4" t="s">
        <v>86</v>
      </c>
      <c r="F776" s="5"/>
      <c r="G776" s="6">
        <v>192</v>
      </c>
      <c r="H776" s="31">
        <v>15.625</v>
      </c>
      <c r="I776" s="29">
        <v>34.375</v>
      </c>
      <c r="J776" s="12">
        <v>41.145833333333002</v>
      </c>
      <c r="K776" s="12">
        <v>7.8125</v>
      </c>
      <c r="L776" s="12">
        <v>1.041666666667</v>
      </c>
      <c r="M776" s="73">
        <v>0</v>
      </c>
    </row>
    <row r="777" spans="2:13" x14ac:dyDescent="0.2">
      <c r="E777" s="4" t="s">
        <v>87</v>
      </c>
      <c r="F777" s="5"/>
      <c r="G777" s="6">
        <v>72</v>
      </c>
      <c r="H777" s="76">
        <v>22.222222222222001</v>
      </c>
      <c r="I777" s="43">
        <v>22.222222222222001</v>
      </c>
      <c r="J777" s="29">
        <v>48.611111111111001</v>
      </c>
      <c r="K777" s="43">
        <v>1.3888888888890001</v>
      </c>
      <c r="L777" s="12">
        <v>4.166666666667</v>
      </c>
      <c r="M777" s="42">
        <v>1.3888888888890001</v>
      </c>
    </row>
    <row r="778" spans="2:13" x14ac:dyDescent="0.2">
      <c r="E778" s="4" t="s">
        <v>88</v>
      </c>
      <c r="F778" s="5"/>
      <c r="G778" s="6">
        <v>36</v>
      </c>
      <c r="H778" s="84">
        <v>8.333333333333</v>
      </c>
      <c r="I778" s="12">
        <v>27.777777777777999</v>
      </c>
      <c r="J778" s="12">
        <v>44.444444444444002</v>
      </c>
      <c r="K778" s="29">
        <v>13.888888888888999</v>
      </c>
      <c r="L778" s="12">
        <v>2.7777777777780002</v>
      </c>
      <c r="M778" s="42">
        <v>2.7777777777780002</v>
      </c>
    </row>
    <row r="779" spans="2:13" x14ac:dyDescent="0.2">
      <c r="E779" s="4" t="s">
        <v>89</v>
      </c>
      <c r="F779" s="5"/>
      <c r="G779" s="6">
        <v>66</v>
      </c>
      <c r="H779" s="84">
        <v>10.606060606061</v>
      </c>
      <c r="I779" s="12">
        <v>24.242424242424001</v>
      </c>
      <c r="J779" s="44">
        <v>56.060606060605998</v>
      </c>
      <c r="K779" s="12">
        <v>4.5454545454549997</v>
      </c>
      <c r="L779" s="12">
        <v>1.5151515151520001</v>
      </c>
      <c r="M779" s="42">
        <v>3.0303030303030001</v>
      </c>
    </row>
    <row r="780" spans="2:13" x14ac:dyDescent="0.2">
      <c r="E780" s="4" t="s">
        <v>90</v>
      </c>
      <c r="F780" s="5"/>
      <c r="G780" s="6">
        <v>54</v>
      </c>
      <c r="H780" s="31">
        <v>14.814814814815</v>
      </c>
      <c r="I780" s="43">
        <v>22.222222222222001</v>
      </c>
      <c r="J780" s="44">
        <v>57.407407407407</v>
      </c>
      <c r="K780" s="12">
        <v>3.7037037037039999</v>
      </c>
      <c r="L780" s="12">
        <v>1.851851851852</v>
      </c>
      <c r="M780" s="73">
        <v>0</v>
      </c>
    </row>
    <row r="781" spans="2:13" x14ac:dyDescent="0.2">
      <c r="E781" s="57" t="s">
        <v>91</v>
      </c>
      <c r="F781" s="59"/>
      <c r="G781" s="55">
        <v>12</v>
      </c>
      <c r="H781" s="157">
        <v>8.333333333333</v>
      </c>
      <c r="I781" s="109">
        <v>8.333333333333</v>
      </c>
      <c r="J781" s="113">
        <v>75</v>
      </c>
      <c r="K781" s="129">
        <v>0</v>
      </c>
      <c r="L781" s="74">
        <v>0</v>
      </c>
      <c r="M781" s="155">
        <v>8.333333333333</v>
      </c>
    </row>
    <row r="783" spans="2:13" x14ac:dyDescent="0.2">
      <c r="B783" s="40" t="str">
        <f xml:space="preserve"> HYPERLINK("#'目次'!B39", "[33]")</f>
        <v>[33]</v>
      </c>
      <c r="C783" s="23" t="s">
        <v>141</v>
      </c>
    </row>
    <row r="786" spans="3:13" x14ac:dyDescent="0.2">
      <c r="C786" s="23" t="s">
        <v>14</v>
      </c>
    </row>
    <row r="787" spans="3:13" ht="36" x14ac:dyDescent="0.2">
      <c r="D787" s="195"/>
      <c r="E787" s="196"/>
      <c r="F787" s="196"/>
      <c r="G787" s="37" t="s">
        <v>15</v>
      </c>
      <c r="H787" s="33" t="s">
        <v>131</v>
      </c>
      <c r="I787" s="13" t="s">
        <v>132</v>
      </c>
      <c r="J787" s="13" t="s">
        <v>133</v>
      </c>
      <c r="K787" s="13" t="s">
        <v>134</v>
      </c>
      <c r="L787" s="13" t="s">
        <v>135</v>
      </c>
      <c r="M787" s="38" t="s">
        <v>18</v>
      </c>
    </row>
    <row r="788" spans="3:13" x14ac:dyDescent="0.2">
      <c r="D788" s="197"/>
      <c r="E788" s="198"/>
      <c r="F788" s="198"/>
      <c r="G788" s="35"/>
      <c r="H788" s="39"/>
      <c r="I788" s="14"/>
      <c r="J788" s="14"/>
      <c r="K788" s="14"/>
      <c r="L788" s="14"/>
      <c r="M788" s="34"/>
    </row>
    <row r="789" spans="3:13" x14ac:dyDescent="0.2">
      <c r="D789" s="56"/>
      <c r="E789" s="58" t="s">
        <v>15</v>
      </c>
      <c r="F789" s="46"/>
      <c r="G789" s="36">
        <v>1200</v>
      </c>
      <c r="H789" s="24">
        <v>25.916666666666998</v>
      </c>
      <c r="I789" s="24">
        <v>6.083333333333</v>
      </c>
      <c r="J789" s="24">
        <v>57.75</v>
      </c>
      <c r="K789" s="24">
        <v>1.583333333333</v>
      </c>
      <c r="L789" s="24">
        <v>0.41666666666699997</v>
      </c>
      <c r="M789" s="68">
        <v>8.25</v>
      </c>
    </row>
    <row r="790" spans="3:13" x14ac:dyDescent="0.2">
      <c r="D790" s="199" t="s">
        <v>19</v>
      </c>
      <c r="E790" s="22" t="s">
        <v>20</v>
      </c>
      <c r="F790" s="21"/>
      <c r="G790" s="19">
        <v>132</v>
      </c>
      <c r="H790" s="54">
        <v>24.242424242424001</v>
      </c>
      <c r="I790" s="20">
        <v>5.3030303030299999</v>
      </c>
      <c r="J790" s="20">
        <v>56.818181818181998</v>
      </c>
      <c r="K790" s="20">
        <v>0.75757575757600004</v>
      </c>
      <c r="L790" s="60">
        <v>0</v>
      </c>
      <c r="M790" s="52">
        <v>12.878787878788</v>
      </c>
    </row>
    <row r="791" spans="3:13" x14ac:dyDescent="0.2">
      <c r="D791" s="200"/>
      <c r="E791" s="4" t="s">
        <v>21</v>
      </c>
      <c r="F791" s="5"/>
      <c r="G791" s="6">
        <v>444</v>
      </c>
      <c r="H791" s="31">
        <v>29.054054054053999</v>
      </c>
      <c r="I791" s="12">
        <v>7.2072072072070004</v>
      </c>
      <c r="J791" s="43">
        <v>51.801801801802</v>
      </c>
      <c r="K791" s="12">
        <v>1.5765765765769999</v>
      </c>
      <c r="L791" s="12">
        <v>0.45045045044999998</v>
      </c>
      <c r="M791" s="42">
        <v>9.9099099099100005</v>
      </c>
    </row>
    <row r="792" spans="3:13" x14ac:dyDescent="0.2">
      <c r="D792" s="200"/>
      <c r="E792" s="4" t="s">
        <v>22</v>
      </c>
      <c r="F792" s="5"/>
      <c r="G792" s="6">
        <v>192</v>
      </c>
      <c r="H792" s="31">
        <v>22.395833333333002</v>
      </c>
      <c r="I792" s="12">
        <v>7.291666666667</v>
      </c>
      <c r="J792" s="12">
        <v>59.375</v>
      </c>
      <c r="K792" s="12">
        <v>1.5625</v>
      </c>
      <c r="L792" s="12">
        <v>0.52083333333299997</v>
      </c>
      <c r="M792" s="42">
        <v>8.854166666667</v>
      </c>
    </row>
    <row r="793" spans="3:13" x14ac:dyDescent="0.2">
      <c r="D793" s="200"/>
      <c r="E793" s="4" t="s">
        <v>23</v>
      </c>
      <c r="F793" s="5"/>
      <c r="G793" s="6">
        <v>192</v>
      </c>
      <c r="H793" s="31">
        <v>25</v>
      </c>
      <c r="I793" s="12">
        <v>4.166666666667</v>
      </c>
      <c r="J793" s="29">
        <v>64.583333333333002</v>
      </c>
      <c r="K793" s="12">
        <v>2.083333333333</v>
      </c>
      <c r="L793" s="28">
        <v>0</v>
      </c>
      <c r="M793" s="42">
        <v>4.166666666667</v>
      </c>
    </row>
    <row r="794" spans="3:13" x14ac:dyDescent="0.2">
      <c r="D794" s="200"/>
      <c r="E794" s="4" t="s">
        <v>24</v>
      </c>
      <c r="F794" s="5"/>
      <c r="G794" s="6">
        <v>240</v>
      </c>
      <c r="H794" s="31">
        <v>24.583333333333002</v>
      </c>
      <c r="I794" s="12">
        <v>5</v>
      </c>
      <c r="J794" s="12">
        <v>62.5</v>
      </c>
      <c r="K794" s="12">
        <v>1.666666666667</v>
      </c>
      <c r="L794" s="12">
        <v>0.83333333333299997</v>
      </c>
      <c r="M794" s="42">
        <v>5.416666666667</v>
      </c>
    </row>
    <row r="795" spans="3:13" x14ac:dyDescent="0.2">
      <c r="D795" s="199" t="s">
        <v>25</v>
      </c>
      <c r="E795" s="22" t="s">
        <v>26</v>
      </c>
      <c r="F795" s="21"/>
      <c r="G795" s="19">
        <v>348</v>
      </c>
      <c r="H795" s="149">
        <v>31.034482758620999</v>
      </c>
      <c r="I795" s="20">
        <v>5.7471264367819996</v>
      </c>
      <c r="J795" s="20">
        <v>56.609195402299001</v>
      </c>
      <c r="K795" s="20">
        <v>1.149425287356</v>
      </c>
      <c r="L795" s="60">
        <v>0</v>
      </c>
      <c r="M795" s="52">
        <v>5.4597701149429998</v>
      </c>
    </row>
    <row r="796" spans="3:13" x14ac:dyDescent="0.2">
      <c r="D796" s="200"/>
      <c r="E796" s="4" t="s">
        <v>27</v>
      </c>
      <c r="F796" s="5"/>
      <c r="G796" s="6">
        <v>378</v>
      </c>
      <c r="H796" s="31">
        <v>29.365079365079001</v>
      </c>
      <c r="I796" s="12">
        <v>6.8783068783069998</v>
      </c>
      <c r="J796" s="12">
        <v>53.439153439153003</v>
      </c>
      <c r="K796" s="12">
        <v>1.851851851852</v>
      </c>
      <c r="L796" s="12">
        <v>0.52910052910100003</v>
      </c>
      <c r="M796" s="42">
        <v>7.9365079365079998</v>
      </c>
    </row>
    <row r="797" spans="3:13" x14ac:dyDescent="0.2">
      <c r="D797" s="200"/>
      <c r="E797" s="4" t="s">
        <v>28</v>
      </c>
      <c r="F797" s="5"/>
      <c r="G797" s="6">
        <v>372</v>
      </c>
      <c r="H797" s="31">
        <v>21.236559139785001</v>
      </c>
      <c r="I797" s="12">
        <v>6.4516129032259997</v>
      </c>
      <c r="J797" s="12">
        <v>58.870967741934997</v>
      </c>
      <c r="K797" s="12">
        <v>1.6129032258060001</v>
      </c>
      <c r="L797" s="12">
        <v>0.80645161290300005</v>
      </c>
      <c r="M797" s="42">
        <v>11.021505376344001</v>
      </c>
    </row>
    <row r="798" spans="3:13" x14ac:dyDescent="0.2">
      <c r="D798" s="200"/>
      <c r="E798" s="4" t="s">
        <v>29</v>
      </c>
      <c r="F798" s="5"/>
      <c r="G798" s="6">
        <v>102</v>
      </c>
      <c r="H798" s="104">
        <v>12.745098039216</v>
      </c>
      <c r="I798" s="12">
        <v>2.9411764705880001</v>
      </c>
      <c r="J798" s="44">
        <v>73.529411764705998</v>
      </c>
      <c r="K798" s="12">
        <v>1.9607843137250001</v>
      </c>
      <c r="L798" s="28">
        <v>0</v>
      </c>
      <c r="M798" s="42">
        <v>8.8235294117649996</v>
      </c>
    </row>
    <row r="799" spans="3:13" x14ac:dyDescent="0.2">
      <c r="D799" s="199" t="s">
        <v>30</v>
      </c>
      <c r="E799" s="22" t="s">
        <v>31</v>
      </c>
      <c r="F799" s="21"/>
      <c r="G799" s="19">
        <v>592</v>
      </c>
      <c r="H799" s="54">
        <v>24.493243243243001</v>
      </c>
      <c r="I799" s="20">
        <v>6.0810810810809999</v>
      </c>
      <c r="J799" s="20">
        <v>60.641891891892001</v>
      </c>
      <c r="K799" s="20">
        <v>1.858108108108</v>
      </c>
      <c r="L799" s="20">
        <v>0.33783783783799998</v>
      </c>
      <c r="M799" s="52">
        <v>6.5878378378380003</v>
      </c>
    </row>
    <row r="800" spans="3:13" x14ac:dyDescent="0.2">
      <c r="D800" s="200"/>
      <c r="E800" s="4" t="s">
        <v>32</v>
      </c>
      <c r="F800" s="5"/>
      <c r="G800" s="6">
        <v>608</v>
      </c>
      <c r="H800" s="31">
        <v>27.302631578947</v>
      </c>
      <c r="I800" s="12">
        <v>6.0855263157890001</v>
      </c>
      <c r="J800" s="12">
        <v>54.934210526316001</v>
      </c>
      <c r="K800" s="12">
        <v>1.3157894736839999</v>
      </c>
      <c r="L800" s="12">
        <v>0.49342105263199998</v>
      </c>
      <c r="M800" s="42">
        <v>9.8684210526319998</v>
      </c>
    </row>
    <row r="801" spans="2:13" x14ac:dyDescent="0.2">
      <c r="D801" s="199" t="s">
        <v>33</v>
      </c>
      <c r="E801" s="22" t="s">
        <v>34</v>
      </c>
      <c r="F801" s="21"/>
      <c r="G801" s="19">
        <v>74</v>
      </c>
      <c r="H801" s="172">
        <v>14.864864864865</v>
      </c>
      <c r="I801" s="20">
        <v>6.7567567567570004</v>
      </c>
      <c r="J801" s="20">
        <v>62.162162162161998</v>
      </c>
      <c r="K801" s="20">
        <v>2.7027027027030002</v>
      </c>
      <c r="L801" s="20">
        <v>2.7027027027030002</v>
      </c>
      <c r="M801" s="52">
        <v>10.810810810811001</v>
      </c>
    </row>
    <row r="802" spans="2:13" x14ac:dyDescent="0.2">
      <c r="D802" s="200"/>
      <c r="E802" s="4" t="s">
        <v>35</v>
      </c>
      <c r="F802" s="5"/>
      <c r="G802" s="6">
        <v>148</v>
      </c>
      <c r="H802" s="84">
        <v>16.216216216216001</v>
      </c>
      <c r="I802" s="12">
        <v>7.4324324324319999</v>
      </c>
      <c r="J802" s="44">
        <v>68.918918918919005</v>
      </c>
      <c r="K802" s="12">
        <v>2.0270270270270001</v>
      </c>
      <c r="L802" s="28">
        <v>0</v>
      </c>
      <c r="M802" s="42">
        <v>5.4054054054050003</v>
      </c>
    </row>
    <row r="803" spans="2:13" x14ac:dyDescent="0.2">
      <c r="D803" s="200"/>
      <c r="E803" s="4" t="s">
        <v>36</v>
      </c>
      <c r="F803" s="5"/>
      <c r="G803" s="6">
        <v>187</v>
      </c>
      <c r="H803" s="31">
        <v>29.946524064171001</v>
      </c>
      <c r="I803" s="12">
        <v>6.9518716577540003</v>
      </c>
      <c r="J803" s="12">
        <v>58.288770053476</v>
      </c>
      <c r="K803" s="12">
        <v>1.069518716578</v>
      </c>
      <c r="L803" s="28">
        <v>0</v>
      </c>
      <c r="M803" s="42">
        <v>3.7433155080209999</v>
      </c>
    </row>
    <row r="804" spans="2:13" x14ac:dyDescent="0.2">
      <c r="D804" s="200"/>
      <c r="E804" s="4" t="s">
        <v>37</v>
      </c>
      <c r="F804" s="5"/>
      <c r="G804" s="6">
        <v>221</v>
      </c>
      <c r="H804" s="31">
        <v>30.316742081448002</v>
      </c>
      <c r="I804" s="12">
        <v>10.407239819005</v>
      </c>
      <c r="J804" s="12">
        <v>53.846153846154003</v>
      </c>
      <c r="K804" s="12">
        <v>0.904977375566</v>
      </c>
      <c r="L804" s="28">
        <v>0</v>
      </c>
      <c r="M804" s="42">
        <v>4.524886877828</v>
      </c>
    </row>
    <row r="805" spans="2:13" x14ac:dyDescent="0.2">
      <c r="D805" s="200"/>
      <c r="E805" s="4" t="s">
        <v>38</v>
      </c>
      <c r="F805" s="5"/>
      <c r="G805" s="6">
        <v>186</v>
      </c>
      <c r="H805" s="31">
        <v>27.956989247311999</v>
      </c>
      <c r="I805" s="12">
        <v>6.4516129032259997</v>
      </c>
      <c r="J805" s="12">
        <v>57.526881720429998</v>
      </c>
      <c r="K805" s="12">
        <v>2.1505376344089999</v>
      </c>
      <c r="L805" s="28">
        <v>0</v>
      </c>
      <c r="M805" s="42">
        <v>5.9139784946239997</v>
      </c>
    </row>
    <row r="806" spans="2:13" x14ac:dyDescent="0.2">
      <c r="D806" s="200"/>
      <c r="E806" s="4" t="s">
        <v>39</v>
      </c>
      <c r="F806" s="5"/>
      <c r="G806" s="6">
        <v>223</v>
      </c>
      <c r="H806" s="31">
        <v>28.251121076233002</v>
      </c>
      <c r="I806" s="12">
        <v>2.2421524663680001</v>
      </c>
      <c r="J806" s="12">
        <v>57.399103139013</v>
      </c>
      <c r="K806" s="12">
        <v>1.7937219730939999</v>
      </c>
      <c r="L806" s="12">
        <v>0.44843049327399997</v>
      </c>
      <c r="M806" s="42">
        <v>9.8654708520179994</v>
      </c>
    </row>
    <row r="807" spans="2:13" x14ac:dyDescent="0.2">
      <c r="D807" s="201"/>
      <c r="E807" s="57" t="s">
        <v>40</v>
      </c>
      <c r="F807" s="59"/>
      <c r="G807" s="55">
        <v>161</v>
      </c>
      <c r="H807" s="114">
        <v>23.602484472050001</v>
      </c>
      <c r="I807" s="65">
        <v>2.4844720496889998</v>
      </c>
      <c r="J807" s="125">
        <v>50.931677018633998</v>
      </c>
      <c r="K807" s="65">
        <v>1.242236024845</v>
      </c>
      <c r="L807" s="65">
        <v>1.242236024845</v>
      </c>
      <c r="M807" s="141">
        <v>20.496894409938001</v>
      </c>
    </row>
    <row r="809" spans="2:13" x14ac:dyDescent="0.2">
      <c r="B809" s="40" t="str">
        <f xml:space="preserve"> HYPERLINK("#'目次'!B40", "[34]")</f>
        <v>[34]</v>
      </c>
      <c r="C809" s="23" t="s">
        <v>141</v>
      </c>
    </row>
    <row r="812" spans="2:13" x14ac:dyDescent="0.2">
      <c r="C812" s="23" t="s">
        <v>48</v>
      </c>
    </row>
    <row r="813" spans="2:13" ht="36" x14ac:dyDescent="0.2">
      <c r="D813" s="195"/>
      <c r="E813" s="196"/>
      <c r="F813" s="196"/>
      <c r="G813" s="37" t="s">
        <v>15</v>
      </c>
      <c r="H813" s="33" t="s">
        <v>131</v>
      </c>
      <c r="I813" s="13" t="s">
        <v>132</v>
      </c>
      <c r="J813" s="13" t="s">
        <v>133</v>
      </c>
      <c r="K813" s="13" t="s">
        <v>134</v>
      </c>
      <c r="L813" s="13" t="s">
        <v>135</v>
      </c>
      <c r="M813" s="38" t="s">
        <v>18</v>
      </c>
    </row>
    <row r="814" spans="2:13" x14ac:dyDescent="0.2">
      <c r="D814" s="197"/>
      <c r="E814" s="198"/>
      <c r="F814" s="198"/>
      <c r="G814" s="35"/>
      <c r="H814" s="39"/>
      <c r="I814" s="14"/>
      <c r="J814" s="14"/>
      <c r="K814" s="14"/>
      <c r="L814" s="14"/>
      <c r="M814" s="34"/>
    </row>
    <row r="815" spans="2:13" x14ac:dyDescent="0.2">
      <c r="D815" s="56"/>
      <c r="E815" s="58" t="s">
        <v>15</v>
      </c>
      <c r="F815" s="46"/>
      <c r="G815" s="36">
        <v>1200</v>
      </c>
      <c r="H815" s="24">
        <v>25.916666666666998</v>
      </c>
      <c r="I815" s="24">
        <v>6.083333333333</v>
      </c>
      <c r="J815" s="24">
        <v>57.75</v>
      </c>
      <c r="K815" s="24">
        <v>1.583333333333</v>
      </c>
      <c r="L815" s="24">
        <v>0.41666666666699997</v>
      </c>
      <c r="M815" s="68">
        <v>8.25</v>
      </c>
    </row>
    <row r="816" spans="2:13" x14ac:dyDescent="0.2">
      <c r="D816" s="199" t="s">
        <v>49</v>
      </c>
      <c r="E816" s="22" t="s">
        <v>50</v>
      </c>
      <c r="F816" s="21"/>
      <c r="G816" s="19">
        <v>15</v>
      </c>
      <c r="H816" s="156">
        <v>20</v>
      </c>
      <c r="I816" s="96">
        <v>13.333333333333</v>
      </c>
      <c r="J816" s="20">
        <v>53.333333333333002</v>
      </c>
      <c r="K816" s="60">
        <v>0</v>
      </c>
      <c r="L816" s="60">
        <v>0</v>
      </c>
      <c r="M816" s="153">
        <v>13.333333333333</v>
      </c>
    </row>
    <row r="817" spans="4:13" x14ac:dyDescent="0.2">
      <c r="D817" s="200"/>
      <c r="E817" s="4" t="s">
        <v>51</v>
      </c>
      <c r="F817" s="5"/>
      <c r="G817" s="6">
        <v>142</v>
      </c>
      <c r="H817" s="31">
        <v>21.12676056338</v>
      </c>
      <c r="I817" s="12">
        <v>4.9295774647890003</v>
      </c>
      <c r="J817" s="29">
        <v>66.901408450703997</v>
      </c>
      <c r="K817" s="28">
        <v>0</v>
      </c>
      <c r="L817" s="28">
        <v>0</v>
      </c>
      <c r="M817" s="42">
        <v>7.0422535211269999</v>
      </c>
    </row>
    <row r="818" spans="4:13" x14ac:dyDescent="0.2">
      <c r="D818" s="200"/>
      <c r="E818" s="4" t="s">
        <v>52</v>
      </c>
      <c r="F818" s="5"/>
      <c r="G818" s="6">
        <v>26</v>
      </c>
      <c r="H818" s="87">
        <v>42.307692307692001</v>
      </c>
      <c r="I818" s="12">
        <v>7.6923076923079998</v>
      </c>
      <c r="J818" s="61">
        <v>38.461538461537998</v>
      </c>
      <c r="K818" s="12">
        <v>3.8461538461539999</v>
      </c>
      <c r="L818" s="28">
        <v>0</v>
      </c>
      <c r="M818" s="42">
        <v>7.6923076923079998</v>
      </c>
    </row>
    <row r="819" spans="4:13" x14ac:dyDescent="0.2">
      <c r="D819" s="200"/>
      <c r="E819" s="4" t="s">
        <v>53</v>
      </c>
      <c r="F819" s="5"/>
      <c r="G819" s="6">
        <v>41</v>
      </c>
      <c r="H819" s="31">
        <v>29.268292682927001</v>
      </c>
      <c r="I819" s="12">
        <v>7.3170731707319998</v>
      </c>
      <c r="J819" s="12">
        <v>56.097560975610001</v>
      </c>
      <c r="K819" s="12">
        <v>2.4390243902440001</v>
      </c>
      <c r="L819" s="28">
        <v>0</v>
      </c>
      <c r="M819" s="42">
        <v>4.8780487804880002</v>
      </c>
    </row>
    <row r="820" spans="4:13" x14ac:dyDescent="0.2">
      <c r="D820" s="200"/>
      <c r="E820" s="4" t="s">
        <v>54</v>
      </c>
      <c r="F820" s="5"/>
      <c r="G820" s="6">
        <v>226</v>
      </c>
      <c r="H820" s="31">
        <v>27.433628318583999</v>
      </c>
      <c r="I820" s="12">
        <v>3.982300884956</v>
      </c>
      <c r="J820" s="12">
        <v>61.504424778760999</v>
      </c>
      <c r="K820" s="12">
        <v>1.327433628319</v>
      </c>
      <c r="L820" s="28">
        <v>0</v>
      </c>
      <c r="M820" s="42">
        <v>5.7522123893810004</v>
      </c>
    </row>
    <row r="821" spans="4:13" x14ac:dyDescent="0.2">
      <c r="D821" s="200"/>
      <c r="E821" s="4" t="s">
        <v>55</v>
      </c>
      <c r="F821" s="5"/>
      <c r="G821" s="6">
        <v>125</v>
      </c>
      <c r="H821" s="31">
        <v>29.6</v>
      </c>
      <c r="I821" s="12">
        <v>9.6</v>
      </c>
      <c r="J821" s="43">
        <v>52</v>
      </c>
      <c r="K821" s="12">
        <v>2.4</v>
      </c>
      <c r="L821" s="28">
        <v>0</v>
      </c>
      <c r="M821" s="42">
        <v>6.4</v>
      </c>
    </row>
    <row r="822" spans="4:13" x14ac:dyDescent="0.2">
      <c r="D822" s="200"/>
      <c r="E822" s="4" t="s">
        <v>56</v>
      </c>
      <c r="F822" s="5"/>
      <c r="G822" s="6">
        <v>190</v>
      </c>
      <c r="H822" s="31">
        <v>30</v>
      </c>
      <c r="I822" s="12">
        <v>8.4210526315790002</v>
      </c>
      <c r="J822" s="12">
        <v>54.736842105263001</v>
      </c>
      <c r="K822" s="12">
        <v>1.052631578947</v>
      </c>
      <c r="L822" s="28">
        <v>0</v>
      </c>
      <c r="M822" s="42">
        <v>5.7894736842109999</v>
      </c>
    </row>
    <row r="823" spans="4:13" x14ac:dyDescent="0.2">
      <c r="D823" s="200"/>
      <c r="E823" s="4" t="s">
        <v>57</v>
      </c>
      <c r="F823" s="5"/>
      <c r="G823" s="6">
        <v>185</v>
      </c>
      <c r="H823" s="31">
        <v>29.189189189189001</v>
      </c>
      <c r="I823" s="12">
        <v>5.4054054054050003</v>
      </c>
      <c r="J823" s="43">
        <v>51.891891891892001</v>
      </c>
      <c r="K823" s="12">
        <v>1.6216216216220001</v>
      </c>
      <c r="L823" s="12">
        <v>0.54054054054099998</v>
      </c>
      <c r="M823" s="42">
        <v>11.351351351350999</v>
      </c>
    </row>
    <row r="824" spans="4:13" x14ac:dyDescent="0.2">
      <c r="D824" s="200"/>
      <c r="E824" s="4" t="s">
        <v>58</v>
      </c>
      <c r="F824" s="5"/>
      <c r="G824" s="6">
        <v>113</v>
      </c>
      <c r="H824" s="84">
        <v>15.929203539823</v>
      </c>
      <c r="I824" s="12">
        <v>7.964601769912</v>
      </c>
      <c r="J824" s="29">
        <v>63.716814159291999</v>
      </c>
      <c r="K824" s="12">
        <v>2.654867256637</v>
      </c>
      <c r="L824" s="12">
        <v>1.769911504425</v>
      </c>
      <c r="M824" s="42">
        <v>7.964601769912</v>
      </c>
    </row>
    <row r="825" spans="4:13" x14ac:dyDescent="0.2">
      <c r="D825" s="200"/>
      <c r="E825" s="4" t="s">
        <v>59</v>
      </c>
      <c r="F825" s="5"/>
      <c r="G825" s="6">
        <v>136</v>
      </c>
      <c r="H825" s="84">
        <v>19.852941176470999</v>
      </c>
      <c r="I825" s="12">
        <v>2.2058823529409999</v>
      </c>
      <c r="J825" s="12">
        <v>58.823529411765001</v>
      </c>
      <c r="K825" s="12">
        <v>2.2058823529409999</v>
      </c>
      <c r="L825" s="12">
        <v>1.4705882352940001</v>
      </c>
      <c r="M825" s="88">
        <v>15.441176470587999</v>
      </c>
    </row>
    <row r="826" spans="4:13" x14ac:dyDescent="0.2">
      <c r="D826" s="199" t="s">
        <v>60</v>
      </c>
      <c r="E826" s="22" t="s">
        <v>61</v>
      </c>
      <c r="F826" s="21"/>
      <c r="G826" s="19">
        <v>205</v>
      </c>
      <c r="H826" s="54">
        <v>26.829268292683</v>
      </c>
      <c r="I826" s="20">
        <v>4.8780487804880002</v>
      </c>
      <c r="J826" s="20">
        <v>53.170731707317003</v>
      </c>
      <c r="K826" s="20">
        <v>1.951219512195</v>
      </c>
      <c r="L826" s="20">
        <v>0.97560975609800005</v>
      </c>
      <c r="M826" s="52">
        <v>12.195121951220001</v>
      </c>
    </row>
    <row r="827" spans="4:13" x14ac:dyDescent="0.2">
      <c r="D827" s="200"/>
      <c r="E827" s="4" t="s">
        <v>62</v>
      </c>
      <c r="F827" s="5"/>
      <c r="G827" s="6">
        <v>160</v>
      </c>
      <c r="H827" s="31">
        <v>27.5</v>
      </c>
      <c r="I827" s="12">
        <v>2.5</v>
      </c>
      <c r="J827" s="12">
        <v>56.25</v>
      </c>
      <c r="K827" s="12">
        <v>3.75</v>
      </c>
      <c r="L827" s="28">
        <v>0</v>
      </c>
      <c r="M827" s="42">
        <v>10</v>
      </c>
    </row>
    <row r="828" spans="4:13" x14ac:dyDescent="0.2">
      <c r="D828" s="200"/>
      <c r="E828" s="4" t="s">
        <v>63</v>
      </c>
      <c r="F828" s="5"/>
      <c r="G828" s="6">
        <v>121</v>
      </c>
      <c r="H828" s="31">
        <v>28.925619834711</v>
      </c>
      <c r="I828" s="12">
        <v>6.6115702479339999</v>
      </c>
      <c r="J828" s="12">
        <v>57.024793388429998</v>
      </c>
      <c r="K828" s="12">
        <v>0.82644628099200002</v>
      </c>
      <c r="L828" s="28">
        <v>0</v>
      </c>
      <c r="M828" s="42">
        <v>6.6115702479339999</v>
      </c>
    </row>
    <row r="829" spans="4:13" x14ac:dyDescent="0.2">
      <c r="D829" s="200"/>
      <c r="E829" s="4" t="s">
        <v>64</v>
      </c>
      <c r="F829" s="5"/>
      <c r="G829" s="6">
        <v>124</v>
      </c>
      <c r="H829" s="31">
        <v>25</v>
      </c>
      <c r="I829" s="12">
        <v>8.8709677419350008</v>
      </c>
      <c r="J829" s="12">
        <v>57.258064516128997</v>
      </c>
      <c r="K829" s="12">
        <v>0.80645161290300005</v>
      </c>
      <c r="L829" s="28">
        <v>0</v>
      </c>
      <c r="M829" s="42">
        <v>8.0645161290320004</v>
      </c>
    </row>
    <row r="830" spans="4:13" x14ac:dyDescent="0.2">
      <c r="D830" s="200"/>
      <c r="E830" s="4" t="s">
        <v>65</v>
      </c>
      <c r="F830" s="5"/>
      <c r="G830" s="6">
        <v>109</v>
      </c>
      <c r="H830" s="31">
        <v>21.100917431193</v>
      </c>
      <c r="I830" s="12">
        <v>8.2568807339449997</v>
      </c>
      <c r="J830" s="29">
        <v>64.220183486238994</v>
      </c>
      <c r="K830" s="28">
        <v>0</v>
      </c>
      <c r="L830" s="12">
        <v>0.91743119266100004</v>
      </c>
      <c r="M830" s="42">
        <v>5.5045871559629997</v>
      </c>
    </row>
    <row r="831" spans="4:13" x14ac:dyDescent="0.2">
      <c r="D831" s="200"/>
      <c r="E831" s="4" t="s">
        <v>66</v>
      </c>
      <c r="F831" s="5"/>
      <c r="G831" s="6">
        <v>104</v>
      </c>
      <c r="H831" s="31">
        <v>30.769230769231001</v>
      </c>
      <c r="I831" s="12">
        <v>6.7307692307689999</v>
      </c>
      <c r="J831" s="12">
        <v>54.807692307692001</v>
      </c>
      <c r="K831" s="12">
        <v>1.923076923077</v>
      </c>
      <c r="L831" s="28">
        <v>0</v>
      </c>
      <c r="M831" s="42">
        <v>5.7692307692310001</v>
      </c>
    </row>
    <row r="832" spans="4:13" x14ac:dyDescent="0.2">
      <c r="D832" s="200"/>
      <c r="E832" s="4" t="s">
        <v>67</v>
      </c>
      <c r="F832" s="5"/>
      <c r="G832" s="6">
        <v>139</v>
      </c>
      <c r="H832" s="31">
        <v>25.899280575540001</v>
      </c>
      <c r="I832" s="12">
        <v>7.1942446043170003</v>
      </c>
      <c r="J832" s="12">
        <v>61.870503597122003</v>
      </c>
      <c r="K832" s="12">
        <v>0.71942446043200003</v>
      </c>
      <c r="L832" s="12">
        <v>0.71942446043200003</v>
      </c>
      <c r="M832" s="42">
        <v>3.5971223021580001</v>
      </c>
    </row>
    <row r="833" spans="2:13" x14ac:dyDescent="0.2">
      <c r="D833" s="200"/>
      <c r="E833" s="4" t="s">
        <v>68</v>
      </c>
      <c r="F833" s="5"/>
      <c r="G833" s="6">
        <v>48</v>
      </c>
      <c r="H833" s="31">
        <v>29.166666666666998</v>
      </c>
      <c r="I833" s="12">
        <v>8.333333333333</v>
      </c>
      <c r="J833" s="43">
        <v>47.916666666666998</v>
      </c>
      <c r="K833" s="12">
        <v>4.166666666667</v>
      </c>
      <c r="L833" s="28">
        <v>0</v>
      </c>
      <c r="M833" s="42">
        <v>10.416666666667</v>
      </c>
    </row>
    <row r="834" spans="2:13" x14ac:dyDescent="0.2">
      <c r="D834" s="200"/>
      <c r="E834" s="4" t="s">
        <v>69</v>
      </c>
      <c r="F834" s="5"/>
      <c r="G834" s="6">
        <v>37</v>
      </c>
      <c r="H834" s="31">
        <v>29.72972972973</v>
      </c>
      <c r="I834" s="12">
        <v>8.1081081081080004</v>
      </c>
      <c r="J834" s="43">
        <v>48.648648648649001</v>
      </c>
      <c r="K834" s="12">
        <v>2.7027027027030002</v>
      </c>
      <c r="L834" s="28">
        <v>0</v>
      </c>
      <c r="M834" s="42">
        <v>10.810810810811001</v>
      </c>
    </row>
    <row r="835" spans="2:13" x14ac:dyDescent="0.2">
      <c r="D835" s="93" t="s">
        <v>70</v>
      </c>
      <c r="E835" s="89" t="s">
        <v>18</v>
      </c>
      <c r="F835" s="92"/>
      <c r="G835" s="94">
        <v>0</v>
      </c>
      <c r="H835" s="148">
        <v>0</v>
      </c>
      <c r="I835" s="134">
        <v>0</v>
      </c>
      <c r="J835" s="86">
        <v>0</v>
      </c>
      <c r="K835" s="101">
        <v>0</v>
      </c>
      <c r="L835" s="101">
        <v>0</v>
      </c>
      <c r="M835" s="159">
        <v>0</v>
      </c>
    </row>
    <row r="837" spans="2:13" x14ac:dyDescent="0.2">
      <c r="B837" s="40" t="str">
        <f xml:space="preserve"> HYPERLINK("#'目次'!B41", "[35]")</f>
        <v>[35]</v>
      </c>
      <c r="C837" s="23" t="s">
        <v>141</v>
      </c>
    </row>
    <row r="840" spans="2:13" x14ac:dyDescent="0.2">
      <c r="C840" s="23" t="s">
        <v>73</v>
      </c>
    </row>
    <row r="841" spans="2:13" ht="36" x14ac:dyDescent="0.2">
      <c r="D841" s="195"/>
      <c r="E841" s="196"/>
      <c r="F841" s="196"/>
      <c r="G841" s="37" t="s">
        <v>15</v>
      </c>
      <c r="H841" s="33" t="s">
        <v>131</v>
      </c>
      <c r="I841" s="13" t="s">
        <v>132</v>
      </c>
      <c r="J841" s="13" t="s">
        <v>133</v>
      </c>
      <c r="K841" s="13" t="s">
        <v>134</v>
      </c>
      <c r="L841" s="13" t="s">
        <v>135</v>
      </c>
      <c r="M841" s="38" t="s">
        <v>18</v>
      </c>
    </row>
    <row r="842" spans="2:13" x14ac:dyDescent="0.2">
      <c r="D842" s="197"/>
      <c r="E842" s="198"/>
      <c r="F842" s="198"/>
      <c r="G842" s="35"/>
      <c r="H842" s="39"/>
      <c r="I842" s="14"/>
      <c r="J842" s="14"/>
      <c r="K842" s="14"/>
      <c r="L842" s="14"/>
      <c r="M842" s="34"/>
    </row>
    <row r="843" spans="2:13" x14ac:dyDescent="0.2">
      <c r="D843" s="56"/>
      <c r="E843" s="58" t="s">
        <v>15</v>
      </c>
      <c r="F843" s="46"/>
      <c r="G843" s="36">
        <v>1200</v>
      </c>
      <c r="H843" s="24">
        <v>25.916666666666998</v>
      </c>
      <c r="I843" s="24">
        <v>6.083333333333</v>
      </c>
      <c r="J843" s="24">
        <v>57.75</v>
      </c>
      <c r="K843" s="24">
        <v>1.583333333333</v>
      </c>
      <c r="L843" s="24">
        <v>0.41666666666699997</v>
      </c>
      <c r="M843" s="68">
        <v>8.25</v>
      </c>
    </row>
    <row r="844" spans="2:13" x14ac:dyDescent="0.2">
      <c r="D844" s="199" t="s">
        <v>74</v>
      </c>
      <c r="E844" s="22" t="s">
        <v>75</v>
      </c>
      <c r="F844" s="21"/>
      <c r="G844" s="19">
        <v>592</v>
      </c>
      <c r="H844" s="54">
        <v>24.493243243243001</v>
      </c>
      <c r="I844" s="20">
        <v>6.0810810810809999</v>
      </c>
      <c r="J844" s="20">
        <v>60.641891891892001</v>
      </c>
      <c r="K844" s="20">
        <v>1.858108108108</v>
      </c>
      <c r="L844" s="20">
        <v>0.33783783783799998</v>
      </c>
      <c r="M844" s="52">
        <v>6.5878378378380003</v>
      </c>
    </row>
    <row r="845" spans="2:13" x14ac:dyDescent="0.2">
      <c r="D845" s="200"/>
      <c r="E845" s="4" t="s">
        <v>34</v>
      </c>
      <c r="F845" s="5"/>
      <c r="G845" s="6">
        <v>37</v>
      </c>
      <c r="H845" s="84">
        <v>16.216216216216001</v>
      </c>
      <c r="I845" s="12">
        <v>2.7027027027030002</v>
      </c>
      <c r="J845" s="44">
        <v>70.270270270270004</v>
      </c>
      <c r="K845" s="12">
        <v>2.7027027027030002</v>
      </c>
      <c r="L845" s="12">
        <v>2.7027027027030002</v>
      </c>
      <c r="M845" s="42">
        <v>5.4054054054050003</v>
      </c>
    </row>
    <row r="846" spans="2:13" x14ac:dyDescent="0.2">
      <c r="D846" s="200"/>
      <c r="E846" s="4" t="s">
        <v>35</v>
      </c>
      <c r="F846" s="5"/>
      <c r="G846" s="6">
        <v>75</v>
      </c>
      <c r="H846" s="84">
        <v>16</v>
      </c>
      <c r="I846" s="12">
        <v>9.333333333333</v>
      </c>
      <c r="J846" s="29">
        <v>66.666666666666998</v>
      </c>
      <c r="K846" s="12">
        <v>2.666666666667</v>
      </c>
      <c r="L846" s="28">
        <v>0</v>
      </c>
      <c r="M846" s="42">
        <v>5.333333333333</v>
      </c>
    </row>
    <row r="847" spans="2:13" x14ac:dyDescent="0.2">
      <c r="D847" s="200"/>
      <c r="E847" s="4" t="s">
        <v>36</v>
      </c>
      <c r="F847" s="5"/>
      <c r="G847" s="6">
        <v>95</v>
      </c>
      <c r="H847" s="31">
        <v>29.473684210525999</v>
      </c>
      <c r="I847" s="12">
        <v>8.4210526315790002</v>
      </c>
      <c r="J847" s="12">
        <v>61.052631578947</v>
      </c>
      <c r="K847" s="12">
        <v>1.052631578947</v>
      </c>
      <c r="L847" s="28">
        <v>0</v>
      </c>
      <c r="M847" s="139">
        <v>0</v>
      </c>
    </row>
    <row r="848" spans="2:13" x14ac:dyDescent="0.2">
      <c r="D848" s="200"/>
      <c r="E848" s="4" t="s">
        <v>37</v>
      </c>
      <c r="F848" s="5"/>
      <c r="G848" s="6">
        <v>111</v>
      </c>
      <c r="H848" s="31">
        <v>28.828828828829</v>
      </c>
      <c r="I848" s="12">
        <v>9.0090090090090005</v>
      </c>
      <c r="J848" s="12">
        <v>55.855855855855999</v>
      </c>
      <c r="K848" s="12">
        <v>1.8018018018019999</v>
      </c>
      <c r="L848" s="28">
        <v>0</v>
      </c>
      <c r="M848" s="42">
        <v>4.5045045045050003</v>
      </c>
    </row>
    <row r="849" spans="2:13" x14ac:dyDescent="0.2">
      <c r="D849" s="200"/>
      <c r="E849" s="4" t="s">
        <v>38</v>
      </c>
      <c r="F849" s="5"/>
      <c r="G849" s="6">
        <v>93</v>
      </c>
      <c r="H849" s="31">
        <v>26.881720430108</v>
      </c>
      <c r="I849" s="12">
        <v>5.3763440860219998</v>
      </c>
      <c r="J849" s="12">
        <v>60.215053763440999</v>
      </c>
      <c r="K849" s="12">
        <v>2.1505376344089999</v>
      </c>
      <c r="L849" s="28">
        <v>0</v>
      </c>
      <c r="M849" s="42">
        <v>5.3763440860219998</v>
      </c>
    </row>
    <row r="850" spans="2:13" x14ac:dyDescent="0.2">
      <c r="D850" s="200"/>
      <c r="E850" s="4" t="s">
        <v>39</v>
      </c>
      <c r="F850" s="5"/>
      <c r="G850" s="6">
        <v>109</v>
      </c>
      <c r="H850" s="31">
        <v>25.688073394494999</v>
      </c>
      <c r="I850" s="12">
        <v>3.669724770642</v>
      </c>
      <c r="J850" s="12">
        <v>60.550458715596001</v>
      </c>
      <c r="K850" s="12">
        <v>0.91743119266100004</v>
      </c>
      <c r="L850" s="12">
        <v>0.91743119266100004</v>
      </c>
      <c r="M850" s="42">
        <v>8.2568807339449997</v>
      </c>
    </row>
    <row r="851" spans="2:13" x14ac:dyDescent="0.2">
      <c r="D851" s="200"/>
      <c r="E851" s="4" t="s">
        <v>40</v>
      </c>
      <c r="F851" s="5"/>
      <c r="G851" s="6">
        <v>72</v>
      </c>
      <c r="H851" s="84">
        <v>19.444444444443999</v>
      </c>
      <c r="I851" s="12">
        <v>1.3888888888890001</v>
      </c>
      <c r="J851" s="12">
        <v>56.944444444444002</v>
      </c>
      <c r="K851" s="12">
        <v>2.7777777777780002</v>
      </c>
      <c r="L851" s="28">
        <v>0</v>
      </c>
      <c r="M851" s="111">
        <v>19.444444444443999</v>
      </c>
    </row>
    <row r="852" spans="2:13" x14ac:dyDescent="0.2">
      <c r="D852" s="199" t="s">
        <v>76</v>
      </c>
      <c r="E852" s="22" t="s">
        <v>77</v>
      </c>
      <c r="F852" s="21"/>
      <c r="G852" s="19">
        <v>608</v>
      </c>
      <c r="H852" s="54">
        <v>27.302631578947</v>
      </c>
      <c r="I852" s="20">
        <v>6.0855263157890001</v>
      </c>
      <c r="J852" s="20">
        <v>54.934210526316001</v>
      </c>
      <c r="K852" s="20">
        <v>1.3157894736839999</v>
      </c>
      <c r="L852" s="20">
        <v>0.49342105263199998</v>
      </c>
      <c r="M852" s="52">
        <v>9.8684210526319998</v>
      </c>
    </row>
    <row r="853" spans="2:13" x14ac:dyDescent="0.2">
      <c r="D853" s="200"/>
      <c r="E853" s="4" t="s">
        <v>34</v>
      </c>
      <c r="F853" s="5"/>
      <c r="G853" s="6">
        <v>37</v>
      </c>
      <c r="H853" s="104">
        <v>13.513513513514001</v>
      </c>
      <c r="I853" s="12">
        <v>10.810810810811001</v>
      </c>
      <c r="J853" s="12">
        <v>54.054054054053999</v>
      </c>
      <c r="K853" s="12">
        <v>2.7027027027030002</v>
      </c>
      <c r="L853" s="12">
        <v>2.7027027027030002</v>
      </c>
      <c r="M853" s="88">
        <v>16.216216216216001</v>
      </c>
    </row>
    <row r="854" spans="2:13" x14ac:dyDescent="0.2">
      <c r="D854" s="200"/>
      <c r="E854" s="4" t="s">
        <v>35</v>
      </c>
      <c r="F854" s="5"/>
      <c r="G854" s="6">
        <v>73</v>
      </c>
      <c r="H854" s="84">
        <v>16.438356164384</v>
      </c>
      <c r="I854" s="12">
        <v>5.4794520547949999</v>
      </c>
      <c r="J854" s="44">
        <v>71.232876712329002</v>
      </c>
      <c r="K854" s="12">
        <v>1.369863013699</v>
      </c>
      <c r="L854" s="28">
        <v>0</v>
      </c>
      <c r="M854" s="42">
        <v>5.4794520547949999</v>
      </c>
    </row>
    <row r="855" spans="2:13" x14ac:dyDescent="0.2">
      <c r="D855" s="200"/>
      <c r="E855" s="4" t="s">
        <v>36</v>
      </c>
      <c r="F855" s="5"/>
      <c r="G855" s="6">
        <v>92</v>
      </c>
      <c r="H855" s="31">
        <v>30.434782608696</v>
      </c>
      <c r="I855" s="12">
        <v>5.4347826086959996</v>
      </c>
      <c r="J855" s="12">
        <v>55.434782608695997</v>
      </c>
      <c r="K855" s="12">
        <v>1.086956521739</v>
      </c>
      <c r="L855" s="28">
        <v>0</v>
      </c>
      <c r="M855" s="42">
        <v>7.6086956521740001</v>
      </c>
    </row>
    <row r="856" spans="2:13" x14ac:dyDescent="0.2">
      <c r="D856" s="200"/>
      <c r="E856" s="4" t="s">
        <v>37</v>
      </c>
      <c r="F856" s="5"/>
      <c r="G856" s="6">
        <v>110</v>
      </c>
      <c r="H856" s="76">
        <v>31.818181818182001</v>
      </c>
      <c r="I856" s="29">
        <v>11.818181818182</v>
      </c>
      <c r="J856" s="43">
        <v>51.818181818181998</v>
      </c>
      <c r="K856" s="28">
        <v>0</v>
      </c>
      <c r="L856" s="28">
        <v>0</v>
      </c>
      <c r="M856" s="42">
        <v>4.5454545454549997</v>
      </c>
    </row>
    <row r="857" spans="2:13" x14ac:dyDescent="0.2">
      <c r="D857" s="200"/>
      <c r="E857" s="4" t="s">
        <v>38</v>
      </c>
      <c r="F857" s="5"/>
      <c r="G857" s="6">
        <v>93</v>
      </c>
      <c r="H857" s="31">
        <v>29.032258064516</v>
      </c>
      <c r="I857" s="12">
        <v>7.5268817204299996</v>
      </c>
      <c r="J857" s="12">
        <v>54.838709677418997</v>
      </c>
      <c r="K857" s="12">
        <v>2.1505376344089999</v>
      </c>
      <c r="L857" s="28">
        <v>0</v>
      </c>
      <c r="M857" s="42">
        <v>6.4516129032259997</v>
      </c>
    </row>
    <row r="858" spans="2:13" x14ac:dyDescent="0.2">
      <c r="D858" s="200"/>
      <c r="E858" s="4" t="s">
        <v>39</v>
      </c>
      <c r="F858" s="5"/>
      <c r="G858" s="6">
        <v>114</v>
      </c>
      <c r="H858" s="31">
        <v>30.701754385965</v>
      </c>
      <c r="I858" s="43">
        <v>0.87719298245599997</v>
      </c>
      <c r="J858" s="12">
        <v>54.385964912280997</v>
      </c>
      <c r="K858" s="12">
        <v>2.6315789473679998</v>
      </c>
      <c r="L858" s="28">
        <v>0</v>
      </c>
      <c r="M858" s="42">
        <v>11.403508771929999</v>
      </c>
    </row>
    <row r="859" spans="2:13" x14ac:dyDescent="0.2">
      <c r="D859" s="201"/>
      <c r="E859" s="57" t="s">
        <v>40</v>
      </c>
      <c r="F859" s="59"/>
      <c r="G859" s="55">
        <v>89</v>
      </c>
      <c r="H859" s="114">
        <v>26.966292134831001</v>
      </c>
      <c r="I859" s="65">
        <v>3.3707865168539999</v>
      </c>
      <c r="J859" s="109">
        <v>46.067415730336997</v>
      </c>
      <c r="K859" s="74">
        <v>0</v>
      </c>
      <c r="L859" s="65">
        <v>2.2471910112360001</v>
      </c>
      <c r="M859" s="141">
        <v>21.348314606742001</v>
      </c>
    </row>
    <row r="861" spans="2:13" x14ac:dyDescent="0.2">
      <c r="B861" s="40" t="str">
        <f xml:space="preserve"> HYPERLINK("#'目次'!B42", "[36]")</f>
        <v>[36]</v>
      </c>
      <c r="C861" s="23" t="s">
        <v>141</v>
      </c>
    </row>
    <row r="864" spans="2:13" x14ac:dyDescent="0.2">
      <c r="C864" s="23" t="s">
        <v>80</v>
      </c>
    </row>
    <row r="865" spans="2:13" ht="36" x14ac:dyDescent="0.2">
      <c r="E865" s="195"/>
      <c r="F865" s="196"/>
      <c r="G865" s="37" t="s">
        <v>15</v>
      </c>
      <c r="H865" s="33" t="s">
        <v>131</v>
      </c>
      <c r="I865" s="13" t="s">
        <v>132</v>
      </c>
      <c r="J865" s="13" t="s">
        <v>133</v>
      </c>
      <c r="K865" s="13" t="s">
        <v>134</v>
      </c>
      <c r="L865" s="13" t="s">
        <v>135</v>
      </c>
      <c r="M865" s="38" t="s">
        <v>18</v>
      </c>
    </row>
    <row r="866" spans="2:13" x14ac:dyDescent="0.2">
      <c r="E866" s="197"/>
      <c r="F866" s="198"/>
      <c r="G866" s="35"/>
      <c r="H866" s="39"/>
      <c r="I866" s="14"/>
      <c r="J866" s="14"/>
      <c r="K866" s="14"/>
      <c r="L866" s="14"/>
      <c r="M866" s="34"/>
    </row>
    <row r="867" spans="2:13" x14ac:dyDescent="0.2">
      <c r="E867" s="91" t="s">
        <v>15</v>
      </c>
      <c r="F867" s="46"/>
      <c r="G867" s="36">
        <v>1200</v>
      </c>
      <c r="H867" s="24">
        <v>25.916666666666998</v>
      </c>
      <c r="I867" s="24">
        <v>6.083333333333</v>
      </c>
      <c r="J867" s="24">
        <v>57.75</v>
      </c>
      <c r="K867" s="24">
        <v>1.583333333333</v>
      </c>
      <c r="L867" s="24">
        <v>0.41666666666699997</v>
      </c>
      <c r="M867" s="68">
        <v>8.25</v>
      </c>
    </row>
    <row r="868" spans="2:13" x14ac:dyDescent="0.2">
      <c r="E868" s="4" t="s">
        <v>81</v>
      </c>
      <c r="F868" s="5"/>
      <c r="G868" s="19">
        <v>48</v>
      </c>
      <c r="H868" s="149">
        <v>33.333333333333002</v>
      </c>
      <c r="I868" s="20">
        <v>2.083333333333</v>
      </c>
      <c r="J868" s="90">
        <v>52.083333333333002</v>
      </c>
      <c r="K868" s="60">
        <v>0</v>
      </c>
      <c r="L868" s="60">
        <v>0</v>
      </c>
      <c r="M868" s="52">
        <v>12.5</v>
      </c>
    </row>
    <row r="869" spans="2:13" x14ac:dyDescent="0.2">
      <c r="E869" s="4" t="s">
        <v>82</v>
      </c>
      <c r="F869" s="5"/>
      <c r="G869" s="6">
        <v>84</v>
      </c>
      <c r="H869" s="84">
        <v>19.047619047619001</v>
      </c>
      <c r="I869" s="12">
        <v>7.1428571428570002</v>
      </c>
      <c r="J869" s="12">
        <v>59.523809523810002</v>
      </c>
      <c r="K869" s="12">
        <v>1.190476190476</v>
      </c>
      <c r="L869" s="28">
        <v>0</v>
      </c>
      <c r="M869" s="42">
        <v>13.095238095238001</v>
      </c>
    </row>
    <row r="870" spans="2:13" x14ac:dyDescent="0.2">
      <c r="E870" s="4" t="s">
        <v>83</v>
      </c>
      <c r="F870" s="5"/>
      <c r="G870" s="6">
        <v>462</v>
      </c>
      <c r="H870" s="31">
        <v>28.787878787878999</v>
      </c>
      <c r="I870" s="12">
        <v>7.1428571428570002</v>
      </c>
      <c r="J870" s="43">
        <v>52.164502164501997</v>
      </c>
      <c r="K870" s="12">
        <v>1.731601731602</v>
      </c>
      <c r="L870" s="12">
        <v>0.43290043290000002</v>
      </c>
      <c r="M870" s="42">
        <v>9.7402597402600009</v>
      </c>
    </row>
    <row r="871" spans="2:13" x14ac:dyDescent="0.2">
      <c r="E871" s="4" t="s">
        <v>84</v>
      </c>
      <c r="F871" s="5"/>
      <c r="G871" s="6">
        <v>30</v>
      </c>
      <c r="H871" s="31">
        <v>26.666666666666998</v>
      </c>
      <c r="I871" s="12">
        <v>3.333333333333</v>
      </c>
      <c r="J871" s="12">
        <v>60</v>
      </c>
      <c r="K871" s="28">
        <v>0</v>
      </c>
      <c r="L871" s="28">
        <v>0</v>
      </c>
      <c r="M871" s="42">
        <v>10</v>
      </c>
    </row>
    <row r="872" spans="2:13" x14ac:dyDescent="0.2">
      <c r="E872" s="4" t="s">
        <v>85</v>
      </c>
      <c r="F872" s="5"/>
      <c r="G872" s="6">
        <v>144</v>
      </c>
      <c r="H872" s="31">
        <v>21.527777777777999</v>
      </c>
      <c r="I872" s="12">
        <v>8.333333333333</v>
      </c>
      <c r="J872" s="12">
        <v>59.027777777777999</v>
      </c>
      <c r="K872" s="12">
        <v>1.3888888888890001</v>
      </c>
      <c r="L872" s="12">
        <v>0.694444444444</v>
      </c>
      <c r="M872" s="42">
        <v>9.0277777777780006</v>
      </c>
    </row>
    <row r="873" spans="2:13" x14ac:dyDescent="0.2">
      <c r="E873" s="4" t="s">
        <v>86</v>
      </c>
      <c r="F873" s="5"/>
      <c r="G873" s="6">
        <v>192</v>
      </c>
      <c r="H873" s="31">
        <v>25</v>
      </c>
      <c r="I873" s="12">
        <v>4.166666666667</v>
      </c>
      <c r="J873" s="29">
        <v>64.583333333333002</v>
      </c>
      <c r="K873" s="12">
        <v>2.083333333333</v>
      </c>
      <c r="L873" s="28">
        <v>0</v>
      </c>
      <c r="M873" s="42">
        <v>4.166666666667</v>
      </c>
    </row>
    <row r="874" spans="2:13" x14ac:dyDescent="0.2">
      <c r="E874" s="4" t="s">
        <v>87</v>
      </c>
      <c r="F874" s="5"/>
      <c r="G874" s="6">
        <v>72</v>
      </c>
      <c r="H874" s="31">
        <v>26.388888888888999</v>
      </c>
      <c r="I874" s="12">
        <v>4.166666666667</v>
      </c>
      <c r="J874" s="12">
        <v>61.111111111111001</v>
      </c>
      <c r="K874" s="12">
        <v>4.166666666667</v>
      </c>
      <c r="L874" s="12">
        <v>1.3888888888890001</v>
      </c>
      <c r="M874" s="100">
        <v>2.7777777777780002</v>
      </c>
    </row>
    <row r="875" spans="2:13" x14ac:dyDescent="0.2">
      <c r="E875" s="4" t="s">
        <v>88</v>
      </c>
      <c r="F875" s="5"/>
      <c r="G875" s="6">
        <v>36</v>
      </c>
      <c r="H875" s="31">
        <v>25</v>
      </c>
      <c r="I875" s="12">
        <v>2.7777777777780002</v>
      </c>
      <c r="J875" s="12">
        <v>55.555555555555998</v>
      </c>
      <c r="K875" s="28">
        <v>0</v>
      </c>
      <c r="L875" s="12">
        <v>2.7777777777780002</v>
      </c>
      <c r="M875" s="88">
        <v>13.888888888888999</v>
      </c>
    </row>
    <row r="876" spans="2:13" x14ac:dyDescent="0.2">
      <c r="E876" s="4" t="s">
        <v>89</v>
      </c>
      <c r="F876" s="5"/>
      <c r="G876" s="6">
        <v>66</v>
      </c>
      <c r="H876" s="31">
        <v>21.212121212121001</v>
      </c>
      <c r="I876" s="12">
        <v>3.0303030303030001</v>
      </c>
      <c r="J876" s="44">
        <v>72.727272727273004</v>
      </c>
      <c r="K876" s="28">
        <v>0</v>
      </c>
      <c r="L876" s="28">
        <v>0</v>
      </c>
      <c r="M876" s="100">
        <v>3.0303030303030001</v>
      </c>
    </row>
    <row r="877" spans="2:13" x14ac:dyDescent="0.2">
      <c r="E877" s="4" t="s">
        <v>90</v>
      </c>
      <c r="F877" s="5"/>
      <c r="G877" s="6">
        <v>54</v>
      </c>
      <c r="H877" s="31">
        <v>22.222222222222001</v>
      </c>
      <c r="I877" s="29">
        <v>11.111111111111001</v>
      </c>
      <c r="J877" s="12">
        <v>57.407407407407</v>
      </c>
      <c r="K877" s="12">
        <v>1.851851851852</v>
      </c>
      <c r="L877" s="28">
        <v>0</v>
      </c>
      <c r="M877" s="42">
        <v>7.4074074074069998</v>
      </c>
    </row>
    <row r="878" spans="2:13" x14ac:dyDescent="0.2">
      <c r="E878" s="57" t="s">
        <v>91</v>
      </c>
      <c r="F878" s="59"/>
      <c r="G878" s="55">
        <v>12</v>
      </c>
      <c r="H878" s="160">
        <v>41.666666666666998</v>
      </c>
      <c r="I878" s="129">
        <v>0</v>
      </c>
      <c r="J878" s="65">
        <v>58.333333333333002</v>
      </c>
      <c r="K878" s="74">
        <v>0</v>
      </c>
      <c r="L878" s="74">
        <v>0</v>
      </c>
      <c r="M878" s="171">
        <v>0</v>
      </c>
    </row>
    <row r="880" spans="2:13" x14ac:dyDescent="0.2">
      <c r="B880" s="40" t="str">
        <f xml:space="preserve"> HYPERLINK("#'目次'!B43", "[37]")</f>
        <v>[37]</v>
      </c>
      <c r="C880" s="23" t="s">
        <v>144</v>
      </c>
    </row>
    <row r="883" spans="3:13" x14ac:dyDescent="0.2">
      <c r="C883" s="23" t="s">
        <v>14</v>
      </c>
    </row>
    <row r="884" spans="3:13" ht="36" x14ac:dyDescent="0.2">
      <c r="D884" s="195"/>
      <c r="E884" s="196"/>
      <c r="F884" s="196"/>
      <c r="G884" s="37" t="s">
        <v>15</v>
      </c>
      <c r="H884" s="33" t="s">
        <v>131</v>
      </c>
      <c r="I884" s="13" t="s">
        <v>132</v>
      </c>
      <c r="J884" s="13" t="s">
        <v>133</v>
      </c>
      <c r="K884" s="13" t="s">
        <v>134</v>
      </c>
      <c r="L884" s="13" t="s">
        <v>135</v>
      </c>
      <c r="M884" s="38" t="s">
        <v>18</v>
      </c>
    </row>
    <row r="885" spans="3:13" x14ac:dyDescent="0.2">
      <c r="D885" s="197"/>
      <c r="E885" s="198"/>
      <c r="F885" s="198"/>
      <c r="G885" s="35"/>
      <c r="H885" s="39"/>
      <c r="I885" s="14"/>
      <c r="J885" s="14"/>
      <c r="K885" s="14"/>
      <c r="L885" s="14"/>
      <c r="M885" s="34"/>
    </row>
    <row r="886" spans="3:13" x14ac:dyDescent="0.2">
      <c r="D886" s="56"/>
      <c r="E886" s="58" t="s">
        <v>15</v>
      </c>
      <c r="F886" s="46"/>
      <c r="G886" s="36">
        <v>1200</v>
      </c>
      <c r="H886" s="24">
        <v>5.916666666667</v>
      </c>
      <c r="I886" s="24">
        <v>25.75</v>
      </c>
      <c r="J886" s="24">
        <v>35.916666666666998</v>
      </c>
      <c r="K886" s="24">
        <v>23</v>
      </c>
      <c r="L886" s="24">
        <v>6.416666666667</v>
      </c>
      <c r="M886" s="68">
        <v>3</v>
      </c>
    </row>
    <row r="887" spans="3:13" x14ac:dyDescent="0.2">
      <c r="D887" s="199" t="s">
        <v>19</v>
      </c>
      <c r="E887" s="22" t="s">
        <v>20</v>
      </c>
      <c r="F887" s="21"/>
      <c r="G887" s="19">
        <v>132</v>
      </c>
      <c r="H887" s="54">
        <v>6.0606060606060002</v>
      </c>
      <c r="I887" s="20">
        <v>22.727272727273</v>
      </c>
      <c r="J887" s="20">
        <v>36.363636363635997</v>
      </c>
      <c r="K887" s="20">
        <v>23.484848484848001</v>
      </c>
      <c r="L887" s="20">
        <v>6.0606060606060002</v>
      </c>
      <c r="M887" s="52">
        <v>5.3030303030299999</v>
      </c>
    </row>
    <row r="888" spans="3:13" x14ac:dyDescent="0.2">
      <c r="D888" s="200"/>
      <c r="E888" s="4" t="s">
        <v>21</v>
      </c>
      <c r="F888" s="5"/>
      <c r="G888" s="6">
        <v>444</v>
      </c>
      <c r="H888" s="31">
        <v>6.5315315315319999</v>
      </c>
      <c r="I888" s="12">
        <v>30.180180180179999</v>
      </c>
      <c r="J888" s="43">
        <v>30.180180180179999</v>
      </c>
      <c r="K888" s="12">
        <v>22.747747747748001</v>
      </c>
      <c r="L888" s="12">
        <v>6.0810810810809999</v>
      </c>
      <c r="M888" s="42">
        <v>4.2792792792789998</v>
      </c>
    </row>
    <row r="889" spans="3:13" x14ac:dyDescent="0.2">
      <c r="D889" s="200"/>
      <c r="E889" s="4" t="s">
        <v>22</v>
      </c>
      <c r="F889" s="5"/>
      <c r="G889" s="6">
        <v>192</v>
      </c>
      <c r="H889" s="31">
        <v>4.166666666667</v>
      </c>
      <c r="I889" s="12">
        <v>26.041666666666998</v>
      </c>
      <c r="J889" s="29">
        <v>41.666666666666998</v>
      </c>
      <c r="K889" s="12">
        <v>19.270833333333002</v>
      </c>
      <c r="L889" s="12">
        <v>5.208333333333</v>
      </c>
      <c r="M889" s="42">
        <v>3.645833333333</v>
      </c>
    </row>
    <row r="890" spans="3:13" x14ac:dyDescent="0.2">
      <c r="D890" s="200"/>
      <c r="E890" s="4" t="s">
        <v>23</v>
      </c>
      <c r="F890" s="5"/>
      <c r="G890" s="6">
        <v>192</v>
      </c>
      <c r="H890" s="31">
        <v>5.729166666667</v>
      </c>
      <c r="I890" s="12">
        <v>22.395833333333002</v>
      </c>
      <c r="J890" s="12">
        <v>32.8125</v>
      </c>
      <c r="K890" s="29">
        <v>29.166666666666998</v>
      </c>
      <c r="L890" s="12">
        <v>9.895833333333</v>
      </c>
      <c r="M890" s="73">
        <v>0</v>
      </c>
    </row>
    <row r="891" spans="3:13" x14ac:dyDescent="0.2">
      <c r="D891" s="200"/>
      <c r="E891" s="4" t="s">
        <v>24</v>
      </c>
      <c r="F891" s="5"/>
      <c r="G891" s="6">
        <v>240</v>
      </c>
      <c r="H891" s="31">
        <v>6.25</v>
      </c>
      <c r="I891" s="12">
        <v>21.666666666666998</v>
      </c>
      <c r="J891" s="29">
        <v>44.166666666666998</v>
      </c>
      <c r="K891" s="12">
        <v>21.25</v>
      </c>
      <c r="L891" s="12">
        <v>5.416666666667</v>
      </c>
      <c r="M891" s="42">
        <v>1.25</v>
      </c>
    </row>
    <row r="892" spans="3:13" x14ac:dyDescent="0.2">
      <c r="D892" s="199" t="s">
        <v>25</v>
      </c>
      <c r="E892" s="22" t="s">
        <v>26</v>
      </c>
      <c r="F892" s="21"/>
      <c r="G892" s="19">
        <v>348</v>
      </c>
      <c r="H892" s="54">
        <v>5.4597701149429998</v>
      </c>
      <c r="I892" s="20">
        <v>26.436781609194998</v>
      </c>
      <c r="J892" s="20">
        <v>31.321839080459998</v>
      </c>
      <c r="K892" s="20">
        <v>26.436781609194998</v>
      </c>
      <c r="L892" s="20">
        <v>7.7586206896550003</v>
      </c>
      <c r="M892" s="52">
        <v>2.586206896552</v>
      </c>
    </row>
    <row r="893" spans="3:13" x14ac:dyDescent="0.2">
      <c r="D893" s="200"/>
      <c r="E893" s="4" t="s">
        <v>27</v>
      </c>
      <c r="F893" s="5"/>
      <c r="G893" s="6">
        <v>378</v>
      </c>
      <c r="H893" s="31">
        <v>6.3492063492059998</v>
      </c>
      <c r="I893" s="12">
        <v>26.190476190476002</v>
      </c>
      <c r="J893" s="12">
        <v>35.978835978836003</v>
      </c>
      <c r="K893" s="12">
        <v>22.486772486772001</v>
      </c>
      <c r="L893" s="12">
        <v>6.0846560846560003</v>
      </c>
      <c r="M893" s="42">
        <v>2.9100529100529999</v>
      </c>
    </row>
    <row r="894" spans="3:13" x14ac:dyDescent="0.2">
      <c r="D894" s="200"/>
      <c r="E894" s="4" t="s">
        <v>28</v>
      </c>
      <c r="F894" s="5"/>
      <c r="G894" s="6">
        <v>372</v>
      </c>
      <c r="H894" s="31">
        <v>6.1827956989250001</v>
      </c>
      <c r="I894" s="12">
        <v>26.344086021504999</v>
      </c>
      <c r="J894" s="12">
        <v>38.709677419355003</v>
      </c>
      <c r="K894" s="12">
        <v>18.817204301075002</v>
      </c>
      <c r="L894" s="12">
        <v>6.4516129032259997</v>
      </c>
      <c r="M894" s="42">
        <v>3.4946236559139998</v>
      </c>
    </row>
    <row r="895" spans="3:13" x14ac:dyDescent="0.2">
      <c r="D895" s="200"/>
      <c r="E895" s="4" t="s">
        <v>29</v>
      </c>
      <c r="F895" s="5"/>
      <c r="G895" s="6">
        <v>102</v>
      </c>
      <c r="H895" s="31">
        <v>4.9019607843140003</v>
      </c>
      <c r="I895" s="43">
        <v>19.607843137254999</v>
      </c>
      <c r="J895" s="29">
        <v>41.176470588234999</v>
      </c>
      <c r="K895" s="29">
        <v>28.431372549020001</v>
      </c>
      <c r="L895" s="12">
        <v>2.9411764705880001</v>
      </c>
      <c r="M895" s="42">
        <v>2.9411764705880001</v>
      </c>
    </row>
    <row r="896" spans="3:13" x14ac:dyDescent="0.2">
      <c r="D896" s="199" t="s">
        <v>30</v>
      </c>
      <c r="E896" s="22" t="s">
        <v>31</v>
      </c>
      <c r="F896" s="21"/>
      <c r="G896" s="19">
        <v>592</v>
      </c>
      <c r="H896" s="54">
        <v>6.5878378378380003</v>
      </c>
      <c r="I896" s="20">
        <v>23.141891891892001</v>
      </c>
      <c r="J896" s="20">
        <v>40.709459459458998</v>
      </c>
      <c r="K896" s="20">
        <v>20.439189189189001</v>
      </c>
      <c r="L896" s="20">
        <v>6.0810810810809999</v>
      </c>
      <c r="M896" s="52">
        <v>3.040540540541</v>
      </c>
    </row>
    <row r="897" spans="2:13" x14ac:dyDescent="0.2">
      <c r="D897" s="200"/>
      <c r="E897" s="4" t="s">
        <v>32</v>
      </c>
      <c r="F897" s="5"/>
      <c r="G897" s="6">
        <v>608</v>
      </c>
      <c r="H897" s="31">
        <v>5.2631578947369997</v>
      </c>
      <c r="I897" s="12">
        <v>28.289473684211</v>
      </c>
      <c r="J897" s="12">
        <v>31.25</v>
      </c>
      <c r="K897" s="12">
        <v>25.493421052632002</v>
      </c>
      <c r="L897" s="12">
        <v>6.7434210526319998</v>
      </c>
      <c r="M897" s="42">
        <v>2.9605263157890001</v>
      </c>
    </row>
    <row r="898" spans="2:13" x14ac:dyDescent="0.2">
      <c r="D898" s="199" t="s">
        <v>33</v>
      </c>
      <c r="E898" s="22" t="s">
        <v>34</v>
      </c>
      <c r="F898" s="21"/>
      <c r="G898" s="19">
        <v>74</v>
      </c>
      <c r="H898" s="54">
        <v>4.0540540540540002</v>
      </c>
      <c r="I898" s="90">
        <v>16.216216216216001</v>
      </c>
      <c r="J898" s="98">
        <v>56.756756756756999</v>
      </c>
      <c r="K898" s="90">
        <v>14.864864864865</v>
      </c>
      <c r="L898" s="20">
        <v>2.7027027027030002</v>
      </c>
      <c r="M898" s="52">
        <v>5.4054054054050003</v>
      </c>
    </row>
    <row r="899" spans="2:13" x14ac:dyDescent="0.2">
      <c r="D899" s="200"/>
      <c r="E899" s="4" t="s">
        <v>35</v>
      </c>
      <c r="F899" s="5"/>
      <c r="G899" s="6">
        <v>148</v>
      </c>
      <c r="H899" s="31">
        <v>6.0810810810809999</v>
      </c>
      <c r="I899" s="43">
        <v>18.918918918919001</v>
      </c>
      <c r="J899" s="44">
        <v>46.621621621621998</v>
      </c>
      <c r="K899" s="12">
        <v>20.945945945946001</v>
      </c>
      <c r="L899" s="12">
        <v>3.3783783783780001</v>
      </c>
      <c r="M899" s="42">
        <v>4.0540540540540002</v>
      </c>
    </row>
    <row r="900" spans="2:13" x14ac:dyDescent="0.2">
      <c r="D900" s="200"/>
      <c r="E900" s="4" t="s">
        <v>36</v>
      </c>
      <c r="F900" s="5"/>
      <c r="G900" s="6">
        <v>187</v>
      </c>
      <c r="H900" s="31">
        <v>4.2780748663099999</v>
      </c>
      <c r="I900" s="12">
        <v>22.459893048127999</v>
      </c>
      <c r="J900" s="12">
        <v>39.572192513368996</v>
      </c>
      <c r="K900" s="12">
        <v>24.598930481282999</v>
      </c>
      <c r="L900" s="12">
        <v>7.4866310160429999</v>
      </c>
      <c r="M900" s="42">
        <v>1.6042780748659999</v>
      </c>
    </row>
    <row r="901" spans="2:13" x14ac:dyDescent="0.2">
      <c r="D901" s="200"/>
      <c r="E901" s="4" t="s">
        <v>37</v>
      </c>
      <c r="F901" s="5"/>
      <c r="G901" s="6">
        <v>221</v>
      </c>
      <c r="H901" s="31">
        <v>5.8823529411760003</v>
      </c>
      <c r="I901" s="12">
        <v>28.959276018099999</v>
      </c>
      <c r="J901" s="43">
        <v>27.149321266967998</v>
      </c>
      <c r="K901" s="12">
        <v>27.149321266967998</v>
      </c>
      <c r="L901" s="12">
        <v>8.1447963800899998</v>
      </c>
      <c r="M901" s="42">
        <v>2.7149321266970001</v>
      </c>
    </row>
    <row r="902" spans="2:13" x14ac:dyDescent="0.2">
      <c r="D902" s="200"/>
      <c r="E902" s="4" t="s">
        <v>38</v>
      </c>
      <c r="F902" s="5"/>
      <c r="G902" s="6">
        <v>186</v>
      </c>
      <c r="H902" s="31">
        <v>6.9892473118279996</v>
      </c>
      <c r="I902" s="12">
        <v>29.569892473117999</v>
      </c>
      <c r="J902" s="12">
        <v>32.795698924730999</v>
      </c>
      <c r="K902" s="12">
        <v>24.193548387097</v>
      </c>
      <c r="L902" s="12">
        <v>5.3763440860219998</v>
      </c>
      <c r="M902" s="42">
        <v>1.0752688172039999</v>
      </c>
    </row>
    <row r="903" spans="2:13" x14ac:dyDescent="0.2">
      <c r="D903" s="200"/>
      <c r="E903" s="4" t="s">
        <v>39</v>
      </c>
      <c r="F903" s="5"/>
      <c r="G903" s="6">
        <v>223</v>
      </c>
      <c r="H903" s="31">
        <v>6.27802690583</v>
      </c>
      <c r="I903" s="12">
        <v>25.560538116591999</v>
      </c>
      <c r="J903" s="12">
        <v>36.322869955157003</v>
      </c>
      <c r="K903" s="12">
        <v>22.869955156951001</v>
      </c>
      <c r="L903" s="12">
        <v>5.8295964125559996</v>
      </c>
      <c r="M903" s="42">
        <v>3.139013452915</v>
      </c>
    </row>
    <row r="904" spans="2:13" x14ac:dyDescent="0.2">
      <c r="D904" s="201"/>
      <c r="E904" s="57" t="s">
        <v>40</v>
      </c>
      <c r="F904" s="59"/>
      <c r="G904" s="55">
        <v>161</v>
      </c>
      <c r="H904" s="114">
        <v>6.8322981366460001</v>
      </c>
      <c r="I904" s="123">
        <v>31.677018633540001</v>
      </c>
      <c r="J904" s="125">
        <v>27.329192546584</v>
      </c>
      <c r="K904" s="65">
        <v>19.875776397515999</v>
      </c>
      <c r="L904" s="65">
        <v>9.3167701863350008</v>
      </c>
      <c r="M904" s="105">
        <v>4.9689440993789997</v>
      </c>
    </row>
    <row r="906" spans="2:13" x14ac:dyDescent="0.2">
      <c r="B906" s="40" t="str">
        <f xml:space="preserve"> HYPERLINK("#'目次'!B44", "[38]")</f>
        <v>[38]</v>
      </c>
      <c r="C906" s="23" t="s">
        <v>144</v>
      </c>
    </row>
    <row r="909" spans="2:13" x14ac:dyDescent="0.2">
      <c r="C909" s="23" t="s">
        <v>48</v>
      </c>
    </row>
    <row r="910" spans="2:13" ht="36" x14ac:dyDescent="0.2">
      <c r="D910" s="195"/>
      <c r="E910" s="196"/>
      <c r="F910" s="196"/>
      <c r="G910" s="37" t="s">
        <v>15</v>
      </c>
      <c r="H910" s="33" t="s">
        <v>131</v>
      </c>
      <c r="I910" s="13" t="s">
        <v>132</v>
      </c>
      <c r="J910" s="13" t="s">
        <v>133</v>
      </c>
      <c r="K910" s="13" t="s">
        <v>134</v>
      </c>
      <c r="L910" s="13" t="s">
        <v>135</v>
      </c>
      <c r="M910" s="38" t="s">
        <v>18</v>
      </c>
    </row>
    <row r="911" spans="2:13" x14ac:dyDescent="0.2">
      <c r="D911" s="197"/>
      <c r="E911" s="198"/>
      <c r="F911" s="198"/>
      <c r="G911" s="35"/>
      <c r="H911" s="39"/>
      <c r="I911" s="14"/>
      <c r="J911" s="14"/>
      <c r="K911" s="14"/>
      <c r="L911" s="14"/>
      <c r="M911" s="34"/>
    </row>
    <row r="912" spans="2:13" x14ac:dyDescent="0.2">
      <c r="D912" s="56"/>
      <c r="E912" s="58" t="s">
        <v>15</v>
      </c>
      <c r="F912" s="46"/>
      <c r="G912" s="36">
        <v>1200</v>
      </c>
      <c r="H912" s="24">
        <v>5.916666666667</v>
      </c>
      <c r="I912" s="24">
        <v>25.75</v>
      </c>
      <c r="J912" s="24">
        <v>35.916666666666998</v>
      </c>
      <c r="K912" s="24">
        <v>23</v>
      </c>
      <c r="L912" s="24">
        <v>6.416666666667</v>
      </c>
      <c r="M912" s="68">
        <v>3</v>
      </c>
    </row>
    <row r="913" spans="4:13" x14ac:dyDescent="0.2">
      <c r="D913" s="199" t="s">
        <v>49</v>
      </c>
      <c r="E913" s="22" t="s">
        <v>50</v>
      </c>
      <c r="F913" s="21"/>
      <c r="G913" s="19">
        <v>15</v>
      </c>
      <c r="H913" s="180">
        <v>0</v>
      </c>
      <c r="I913" s="98">
        <v>60</v>
      </c>
      <c r="J913" s="20">
        <v>40</v>
      </c>
      <c r="K913" s="151">
        <v>0</v>
      </c>
      <c r="L913" s="128">
        <v>0</v>
      </c>
      <c r="M913" s="117">
        <v>0</v>
      </c>
    </row>
    <row r="914" spans="4:13" x14ac:dyDescent="0.2">
      <c r="D914" s="200"/>
      <c r="E914" s="4" t="s">
        <v>51</v>
      </c>
      <c r="F914" s="5"/>
      <c r="G914" s="6">
        <v>142</v>
      </c>
      <c r="H914" s="31">
        <v>4.9295774647890003</v>
      </c>
      <c r="I914" s="12">
        <v>22.535211267606002</v>
      </c>
      <c r="J914" s="12">
        <v>40.845070422535002</v>
      </c>
      <c r="K914" s="12">
        <v>21.830985915492999</v>
      </c>
      <c r="L914" s="12">
        <v>7.746478873239</v>
      </c>
      <c r="M914" s="42">
        <v>2.112676056338</v>
      </c>
    </row>
    <row r="915" spans="4:13" x14ac:dyDescent="0.2">
      <c r="D915" s="200"/>
      <c r="E915" s="4" t="s">
        <v>52</v>
      </c>
      <c r="F915" s="5"/>
      <c r="G915" s="6">
        <v>26</v>
      </c>
      <c r="H915" s="76">
        <v>11.538461538462</v>
      </c>
      <c r="I915" s="43">
        <v>19.230769230768999</v>
      </c>
      <c r="J915" s="12">
        <v>38.461538461537998</v>
      </c>
      <c r="K915" s="12">
        <v>19.230769230768999</v>
      </c>
      <c r="L915" s="12">
        <v>3.8461538461539999</v>
      </c>
      <c r="M915" s="42">
        <v>7.6923076923079998</v>
      </c>
    </row>
    <row r="916" spans="4:13" x14ac:dyDescent="0.2">
      <c r="D916" s="200"/>
      <c r="E916" s="4" t="s">
        <v>53</v>
      </c>
      <c r="F916" s="5"/>
      <c r="G916" s="6">
        <v>41</v>
      </c>
      <c r="H916" s="31">
        <v>9.7560975609760003</v>
      </c>
      <c r="I916" s="44">
        <v>41.463414634145998</v>
      </c>
      <c r="J916" s="61">
        <v>21.951219512194999</v>
      </c>
      <c r="K916" s="43">
        <v>17.073170731706998</v>
      </c>
      <c r="L916" s="12">
        <v>7.3170731707319998</v>
      </c>
      <c r="M916" s="42">
        <v>2.4390243902440001</v>
      </c>
    </row>
    <row r="917" spans="4:13" x14ac:dyDescent="0.2">
      <c r="D917" s="200"/>
      <c r="E917" s="4" t="s">
        <v>54</v>
      </c>
      <c r="F917" s="5"/>
      <c r="G917" s="6">
        <v>226</v>
      </c>
      <c r="H917" s="31">
        <v>4.8672566371680004</v>
      </c>
      <c r="I917" s="12">
        <v>26.991150442477998</v>
      </c>
      <c r="J917" s="12">
        <v>38.495575221239001</v>
      </c>
      <c r="K917" s="12">
        <v>23.008849557522002</v>
      </c>
      <c r="L917" s="12">
        <v>3.982300884956</v>
      </c>
      <c r="M917" s="42">
        <v>2.654867256637</v>
      </c>
    </row>
    <row r="918" spans="4:13" x14ac:dyDescent="0.2">
      <c r="D918" s="200"/>
      <c r="E918" s="4" t="s">
        <v>55</v>
      </c>
      <c r="F918" s="5"/>
      <c r="G918" s="6">
        <v>125</v>
      </c>
      <c r="H918" s="31">
        <v>8</v>
      </c>
      <c r="I918" s="43">
        <v>18.399999999999999</v>
      </c>
      <c r="J918" s="12">
        <v>36</v>
      </c>
      <c r="K918" s="12">
        <v>24.8</v>
      </c>
      <c r="L918" s="12">
        <v>11.2</v>
      </c>
      <c r="M918" s="42">
        <v>1.6</v>
      </c>
    </row>
    <row r="919" spans="4:13" x14ac:dyDescent="0.2">
      <c r="D919" s="200"/>
      <c r="E919" s="4" t="s">
        <v>56</v>
      </c>
      <c r="F919" s="5"/>
      <c r="G919" s="6">
        <v>190</v>
      </c>
      <c r="H919" s="31">
        <v>5.7894736842109999</v>
      </c>
      <c r="I919" s="12">
        <v>26.315789473683999</v>
      </c>
      <c r="J919" s="12">
        <v>33.684210526316001</v>
      </c>
      <c r="K919" s="12">
        <v>25.789473684211</v>
      </c>
      <c r="L919" s="12">
        <v>6.3157894736840001</v>
      </c>
      <c r="M919" s="42">
        <v>2.1052631578950001</v>
      </c>
    </row>
    <row r="920" spans="4:13" x14ac:dyDescent="0.2">
      <c r="D920" s="200"/>
      <c r="E920" s="4" t="s">
        <v>57</v>
      </c>
      <c r="F920" s="5"/>
      <c r="G920" s="6">
        <v>185</v>
      </c>
      <c r="H920" s="31">
        <v>3.2432432432430001</v>
      </c>
      <c r="I920" s="29">
        <v>32.432432432432002</v>
      </c>
      <c r="J920" s="61">
        <v>23.243243243243001</v>
      </c>
      <c r="K920" s="29">
        <v>31.351351351350999</v>
      </c>
      <c r="L920" s="12">
        <v>7.0270270270269997</v>
      </c>
      <c r="M920" s="42">
        <v>2.7027027027030002</v>
      </c>
    </row>
    <row r="921" spans="4:13" x14ac:dyDescent="0.2">
      <c r="D921" s="200"/>
      <c r="E921" s="4" t="s">
        <v>58</v>
      </c>
      <c r="F921" s="5"/>
      <c r="G921" s="6">
        <v>113</v>
      </c>
      <c r="H921" s="31">
        <v>6.194690265487</v>
      </c>
      <c r="I921" s="43">
        <v>18.584070796460001</v>
      </c>
      <c r="J921" s="44">
        <v>49.557522123894003</v>
      </c>
      <c r="K921" s="43">
        <v>17.699115044248</v>
      </c>
      <c r="L921" s="12">
        <v>3.53982300885</v>
      </c>
      <c r="M921" s="42">
        <v>4.424778761062</v>
      </c>
    </row>
    <row r="922" spans="4:13" x14ac:dyDescent="0.2">
      <c r="D922" s="200"/>
      <c r="E922" s="4" t="s">
        <v>59</v>
      </c>
      <c r="F922" s="5"/>
      <c r="G922" s="6">
        <v>136</v>
      </c>
      <c r="H922" s="31">
        <v>8.8235294117649996</v>
      </c>
      <c r="I922" s="12">
        <v>22.794117647059</v>
      </c>
      <c r="J922" s="12">
        <v>38.235294117647001</v>
      </c>
      <c r="K922" s="43">
        <v>16.911764705882</v>
      </c>
      <c r="L922" s="12">
        <v>7.352941176471</v>
      </c>
      <c r="M922" s="42">
        <v>5.8823529411760003</v>
      </c>
    </row>
    <row r="923" spans="4:13" x14ac:dyDescent="0.2">
      <c r="D923" s="199" t="s">
        <v>60</v>
      </c>
      <c r="E923" s="22" t="s">
        <v>61</v>
      </c>
      <c r="F923" s="21"/>
      <c r="G923" s="19">
        <v>205</v>
      </c>
      <c r="H923" s="54">
        <v>5.3658536585369996</v>
      </c>
      <c r="I923" s="20">
        <v>22.439024390244001</v>
      </c>
      <c r="J923" s="20">
        <v>34.146341463414998</v>
      </c>
      <c r="K923" s="20">
        <v>24.878048780488001</v>
      </c>
      <c r="L923" s="20">
        <v>8.7804878048779997</v>
      </c>
      <c r="M923" s="52">
        <v>4.3902439024389999</v>
      </c>
    </row>
    <row r="924" spans="4:13" x14ac:dyDescent="0.2">
      <c r="D924" s="200"/>
      <c r="E924" s="4" t="s">
        <v>62</v>
      </c>
      <c r="F924" s="5"/>
      <c r="G924" s="6">
        <v>160</v>
      </c>
      <c r="H924" s="31">
        <v>5.625</v>
      </c>
      <c r="I924" s="12">
        <v>26.875</v>
      </c>
      <c r="J924" s="12">
        <v>33.125</v>
      </c>
      <c r="K924" s="12">
        <v>24.375</v>
      </c>
      <c r="L924" s="12">
        <v>5</v>
      </c>
      <c r="M924" s="42">
        <v>5</v>
      </c>
    </row>
    <row r="925" spans="4:13" x14ac:dyDescent="0.2">
      <c r="D925" s="200"/>
      <c r="E925" s="4" t="s">
        <v>63</v>
      </c>
      <c r="F925" s="5"/>
      <c r="G925" s="6">
        <v>121</v>
      </c>
      <c r="H925" s="31">
        <v>5.7851239669419998</v>
      </c>
      <c r="I925" s="12">
        <v>27.272727272727</v>
      </c>
      <c r="J925" s="43">
        <v>29.752066115702</v>
      </c>
      <c r="K925" s="29">
        <v>28.099173553719002</v>
      </c>
      <c r="L925" s="12">
        <v>6.6115702479339999</v>
      </c>
      <c r="M925" s="42">
        <v>2.4793388429749998</v>
      </c>
    </row>
    <row r="926" spans="4:13" x14ac:dyDescent="0.2">
      <c r="D926" s="200"/>
      <c r="E926" s="4" t="s">
        <v>64</v>
      </c>
      <c r="F926" s="5"/>
      <c r="G926" s="6">
        <v>124</v>
      </c>
      <c r="H926" s="31">
        <v>5.6451612903230002</v>
      </c>
      <c r="I926" s="12">
        <v>22.580645161290001</v>
      </c>
      <c r="J926" s="12">
        <v>38.709677419355003</v>
      </c>
      <c r="K926" s="12">
        <v>23.387096774193999</v>
      </c>
      <c r="L926" s="12">
        <v>6.4516129032259997</v>
      </c>
      <c r="M926" s="42">
        <v>3.2258064516129998</v>
      </c>
    </row>
    <row r="927" spans="4:13" x14ac:dyDescent="0.2">
      <c r="D927" s="200"/>
      <c r="E927" s="4" t="s">
        <v>65</v>
      </c>
      <c r="F927" s="5"/>
      <c r="G927" s="6">
        <v>109</v>
      </c>
      <c r="H927" s="31">
        <v>7.339449541284</v>
      </c>
      <c r="I927" s="12">
        <v>24.770642201834999</v>
      </c>
      <c r="J927" s="12">
        <v>37.614678899083003</v>
      </c>
      <c r="K927" s="12">
        <v>22.935779816514</v>
      </c>
      <c r="L927" s="12">
        <v>6.4220183486240003</v>
      </c>
      <c r="M927" s="42">
        <v>0.91743119266100004</v>
      </c>
    </row>
    <row r="928" spans="4:13" x14ac:dyDescent="0.2">
      <c r="D928" s="200"/>
      <c r="E928" s="4" t="s">
        <v>66</v>
      </c>
      <c r="F928" s="5"/>
      <c r="G928" s="6">
        <v>104</v>
      </c>
      <c r="H928" s="31">
        <v>6.7307692307689999</v>
      </c>
      <c r="I928" s="12">
        <v>27.884615384615</v>
      </c>
      <c r="J928" s="12">
        <v>36.538461538462002</v>
      </c>
      <c r="K928" s="12">
        <v>22.115384615385</v>
      </c>
      <c r="L928" s="12">
        <v>4.8076923076920002</v>
      </c>
      <c r="M928" s="42">
        <v>1.923076923077</v>
      </c>
    </row>
    <row r="929" spans="2:13" x14ac:dyDescent="0.2">
      <c r="D929" s="200"/>
      <c r="E929" s="4" t="s">
        <v>67</v>
      </c>
      <c r="F929" s="5"/>
      <c r="G929" s="6">
        <v>139</v>
      </c>
      <c r="H929" s="31">
        <v>6.4748201438850002</v>
      </c>
      <c r="I929" s="29">
        <v>31.654676258993</v>
      </c>
      <c r="J929" s="12">
        <v>36.690647482014001</v>
      </c>
      <c r="K929" s="43">
        <v>16.546762589928001</v>
      </c>
      <c r="L929" s="12">
        <v>7.1942446043170003</v>
      </c>
      <c r="M929" s="42">
        <v>1.438848920863</v>
      </c>
    </row>
    <row r="930" spans="2:13" x14ac:dyDescent="0.2">
      <c r="D930" s="200"/>
      <c r="E930" s="4" t="s">
        <v>68</v>
      </c>
      <c r="F930" s="5"/>
      <c r="G930" s="6">
        <v>48</v>
      </c>
      <c r="H930" s="31">
        <v>8.333333333333</v>
      </c>
      <c r="I930" s="44">
        <v>39.583333333333002</v>
      </c>
      <c r="J930" s="61">
        <v>16.666666666666998</v>
      </c>
      <c r="K930" s="29">
        <v>29.166666666666998</v>
      </c>
      <c r="L930" s="12">
        <v>4.166666666667</v>
      </c>
      <c r="M930" s="42">
        <v>2.083333333333</v>
      </c>
    </row>
    <row r="931" spans="2:13" x14ac:dyDescent="0.2">
      <c r="D931" s="200"/>
      <c r="E931" s="4" t="s">
        <v>69</v>
      </c>
      <c r="F931" s="5"/>
      <c r="G931" s="6">
        <v>37</v>
      </c>
      <c r="H931" s="31">
        <v>5.4054054054050003</v>
      </c>
      <c r="I931" s="29">
        <v>32.432432432432002</v>
      </c>
      <c r="J931" s="12">
        <v>32.432432432432002</v>
      </c>
      <c r="K931" s="29">
        <v>29.72972972973</v>
      </c>
      <c r="L931" s="69">
        <v>0</v>
      </c>
      <c r="M931" s="73">
        <v>0</v>
      </c>
    </row>
    <row r="932" spans="2:13" x14ac:dyDescent="0.2">
      <c r="D932" s="93" t="s">
        <v>70</v>
      </c>
      <c r="E932" s="89" t="s">
        <v>18</v>
      </c>
      <c r="F932" s="92"/>
      <c r="G932" s="94">
        <v>0</v>
      </c>
      <c r="H932" s="178">
        <v>0</v>
      </c>
      <c r="I932" s="86">
        <v>0</v>
      </c>
      <c r="J932" s="86">
        <v>0</v>
      </c>
      <c r="K932" s="86">
        <v>0</v>
      </c>
      <c r="L932" s="134">
        <v>0</v>
      </c>
      <c r="M932" s="144">
        <v>0</v>
      </c>
    </row>
    <row r="934" spans="2:13" x14ac:dyDescent="0.2">
      <c r="B934" s="40" t="str">
        <f xml:space="preserve"> HYPERLINK("#'目次'!B45", "[39]")</f>
        <v>[39]</v>
      </c>
      <c r="C934" s="23" t="s">
        <v>144</v>
      </c>
    </row>
    <row r="937" spans="2:13" x14ac:dyDescent="0.2">
      <c r="C937" s="23" t="s">
        <v>73</v>
      </c>
    </row>
    <row r="938" spans="2:13" ht="36" x14ac:dyDescent="0.2">
      <c r="D938" s="195"/>
      <c r="E938" s="196"/>
      <c r="F938" s="196"/>
      <c r="G938" s="37" t="s">
        <v>15</v>
      </c>
      <c r="H938" s="33" t="s">
        <v>131</v>
      </c>
      <c r="I938" s="13" t="s">
        <v>132</v>
      </c>
      <c r="J938" s="13" t="s">
        <v>133</v>
      </c>
      <c r="K938" s="13" t="s">
        <v>134</v>
      </c>
      <c r="L938" s="13" t="s">
        <v>135</v>
      </c>
      <c r="M938" s="38" t="s">
        <v>18</v>
      </c>
    </row>
    <row r="939" spans="2:13" x14ac:dyDescent="0.2">
      <c r="D939" s="197"/>
      <c r="E939" s="198"/>
      <c r="F939" s="198"/>
      <c r="G939" s="35"/>
      <c r="H939" s="39"/>
      <c r="I939" s="14"/>
      <c r="J939" s="14"/>
      <c r="K939" s="14"/>
      <c r="L939" s="14"/>
      <c r="M939" s="34"/>
    </row>
    <row r="940" spans="2:13" x14ac:dyDescent="0.2">
      <c r="D940" s="56"/>
      <c r="E940" s="58" t="s">
        <v>15</v>
      </c>
      <c r="F940" s="46"/>
      <c r="G940" s="36">
        <v>1200</v>
      </c>
      <c r="H940" s="24">
        <v>5.916666666667</v>
      </c>
      <c r="I940" s="24">
        <v>25.75</v>
      </c>
      <c r="J940" s="24">
        <v>35.916666666666998</v>
      </c>
      <c r="K940" s="24">
        <v>23</v>
      </c>
      <c r="L940" s="24">
        <v>6.416666666667</v>
      </c>
      <c r="M940" s="68">
        <v>3</v>
      </c>
    </row>
    <row r="941" spans="2:13" x14ac:dyDescent="0.2">
      <c r="D941" s="199" t="s">
        <v>74</v>
      </c>
      <c r="E941" s="22" t="s">
        <v>75</v>
      </c>
      <c r="F941" s="21"/>
      <c r="G941" s="19">
        <v>592</v>
      </c>
      <c r="H941" s="54">
        <v>6.5878378378380003</v>
      </c>
      <c r="I941" s="20">
        <v>23.141891891892001</v>
      </c>
      <c r="J941" s="20">
        <v>40.709459459458998</v>
      </c>
      <c r="K941" s="20">
        <v>20.439189189189001</v>
      </c>
      <c r="L941" s="20">
        <v>6.0810810810809999</v>
      </c>
      <c r="M941" s="52">
        <v>3.040540540541</v>
      </c>
    </row>
    <row r="942" spans="2:13" x14ac:dyDescent="0.2">
      <c r="D942" s="200"/>
      <c r="E942" s="4" t="s">
        <v>34</v>
      </c>
      <c r="F942" s="5"/>
      <c r="G942" s="6">
        <v>37</v>
      </c>
      <c r="H942" s="31">
        <v>8.1081081081080004</v>
      </c>
      <c r="I942" s="61">
        <v>10.810810810811001</v>
      </c>
      <c r="J942" s="44">
        <v>62.162162162161998</v>
      </c>
      <c r="K942" s="43">
        <v>13.513513513514001</v>
      </c>
      <c r="L942" s="69">
        <v>0</v>
      </c>
      <c r="M942" s="42">
        <v>5.4054054054050003</v>
      </c>
    </row>
    <row r="943" spans="2:13" x14ac:dyDescent="0.2">
      <c r="D943" s="200"/>
      <c r="E943" s="4" t="s">
        <v>35</v>
      </c>
      <c r="F943" s="5"/>
      <c r="G943" s="6">
        <v>75</v>
      </c>
      <c r="H943" s="31">
        <v>8</v>
      </c>
      <c r="I943" s="61">
        <v>13.333333333333</v>
      </c>
      <c r="J943" s="44">
        <v>49.333333333333002</v>
      </c>
      <c r="K943" s="12">
        <v>21.333333333333002</v>
      </c>
      <c r="L943" s="12">
        <v>4</v>
      </c>
      <c r="M943" s="42">
        <v>4</v>
      </c>
    </row>
    <row r="944" spans="2:13" x14ac:dyDescent="0.2">
      <c r="D944" s="200"/>
      <c r="E944" s="4" t="s">
        <v>36</v>
      </c>
      <c r="F944" s="5"/>
      <c r="G944" s="6">
        <v>95</v>
      </c>
      <c r="H944" s="31">
        <v>3.1578947368420001</v>
      </c>
      <c r="I944" s="12">
        <v>22.105263157894999</v>
      </c>
      <c r="J944" s="44">
        <v>48.421052631579002</v>
      </c>
      <c r="K944" s="12">
        <v>18.947368421053</v>
      </c>
      <c r="L944" s="12">
        <v>6.3157894736840001</v>
      </c>
      <c r="M944" s="42">
        <v>1.052631578947</v>
      </c>
    </row>
    <row r="945" spans="2:13" x14ac:dyDescent="0.2">
      <c r="D945" s="200"/>
      <c r="E945" s="4" t="s">
        <v>37</v>
      </c>
      <c r="F945" s="5"/>
      <c r="G945" s="6">
        <v>111</v>
      </c>
      <c r="H945" s="31">
        <v>7.2072072072070004</v>
      </c>
      <c r="I945" s="12">
        <v>27.927927927928</v>
      </c>
      <c r="J945" s="12">
        <v>31.531531531532</v>
      </c>
      <c r="K945" s="12">
        <v>25.225225225225</v>
      </c>
      <c r="L945" s="12">
        <v>5.4054054054050003</v>
      </c>
      <c r="M945" s="42">
        <v>2.7027027027030002</v>
      </c>
    </row>
    <row r="946" spans="2:13" x14ac:dyDescent="0.2">
      <c r="D946" s="200"/>
      <c r="E946" s="4" t="s">
        <v>38</v>
      </c>
      <c r="F946" s="5"/>
      <c r="G946" s="6">
        <v>93</v>
      </c>
      <c r="H946" s="31">
        <v>4.3010752688169998</v>
      </c>
      <c r="I946" s="12">
        <v>29.032258064516</v>
      </c>
      <c r="J946" s="12">
        <v>33.333333333333002</v>
      </c>
      <c r="K946" s="12">
        <v>23.655913978495001</v>
      </c>
      <c r="L946" s="12">
        <v>8.6021505376339995</v>
      </c>
      <c r="M946" s="42">
        <v>1.0752688172039999</v>
      </c>
    </row>
    <row r="947" spans="2:13" x14ac:dyDescent="0.2">
      <c r="D947" s="200"/>
      <c r="E947" s="4" t="s">
        <v>39</v>
      </c>
      <c r="F947" s="5"/>
      <c r="G947" s="6">
        <v>109</v>
      </c>
      <c r="H947" s="31">
        <v>9.1743119266060003</v>
      </c>
      <c r="I947" s="43">
        <v>20.183486238532002</v>
      </c>
      <c r="J947" s="29">
        <v>44.036697247706002</v>
      </c>
      <c r="K947" s="43">
        <v>17.43119266055</v>
      </c>
      <c r="L947" s="12">
        <v>4.5871559633030001</v>
      </c>
      <c r="M947" s="42">
        <v>4.5871559633030001</v>
      </c>
    </row>
    <row r="948" spans="2:13" x14ac:dyDescent="0.2">
      <c r="D948" s="200"/>
      <c r="E948" s="4" t="s">
        <v>40</v>
      </c>
      <c r="F948" s="5"/>
      <c r="G948" s="6">
        <v>72</v>
      </c>
      <c r="H948" s="31">
        <v>6.9444444444439997</v>
      </c>
      <c r="I948" s="12">
        <v>30.555555555556001</v>
      </c>
      <c r="J948" s="43">
        <v>29.166666666666998</v>
      </c>
      <c r="K948" s="12">
        <v>18.055555555556001</v>
      </c>
      <c r="L948" s="12">
        <v>11.111111111111001</v>
      </c>
      <c r="M948" s="42">
        <v>4.166666666667</v>
      </c>
    </row>
    <row r="949" spans="2:13" x14ac:dyDescent="0.2">
      <c r="D949" s="199" t="s">
        <v>76</v>
      </c>
      <c r="E949" s="22" t="s">
        <v>77</v>
      </c>
      <c r="F949" s="21"/>
      <c r="G949" s="19">
        <v>608</v>
      </c>
      <c r="H949" s="54">
        <v>5.2631578947369997</v>
      </c>
      <c r="I949" s="20">
        <v>28.289473684211</v>
      </c>
      <c r="J949" s="20">
        <v>31.25</v>
      </c>
      <c r="K949" s="20">
        <v>25.493421052632002</v>
      </c>
      <c r="L949" s="20">
        <v>6.7434210526319998</v>
      </c>
      <c r="M949" s="52">
        <v>2.9605263157890001</v>
      </c>
    </row>
    <row r="950" spans="2:13" x14ac:dyDescent="0.2">
      <c r="D950" s="200"/>
      <c r="E950" s="4" t="s">
        <v>34</v>
      </c>
      <c r="F950" s="5"/>
      <c r="G950" s="6">
        <v>37</v>
      </c>
      <c r="H950" s="165">
        <v>0</v>
      </c>
      <c r="I950" s="12">
        <v>21.621621621622001</v>
      </c>
      <c r="J950" s="44">
        <v>51.351351351350999</v>
      </c>
      <c r="K950" s="43">
        <v>16.216216216216001</v>
      </c>
      <c r="L950" s="12">
        <v>5.4054054054050003</v>
      </c>
      <c r="M950" s="42">
        <v>5.4054054054050003</v>
      </c>
    </row>
    <row r="951" spans="2:13" x14ac:dyDescent="0.2">
      <c r="D951" s="200"/>
      <c r="E951" s="4" t="s">
        <v>35</v>
      </c>
      <c r="F951" s="5"/>
      <c r="G951" s="6">
        <v>73</v>
      </c>
      <c r="H951" s="31">
        <v>4.1095890410960001</v>
      </c>
      <c r="I951" s="12">
        <v>24.657534246575</v>
      </c>
      <c r="J951" s="29">
        <v>43.835616438355999</v>
      </c>
      <c r="K951" s="12">
        <v>20.547945205478999</v>
      </c>
      <c r="L951" s="12">
        <v>2.7397260273969999</v>
      </c>
      <c r="M951" s="42">
        <v>4.1095890410960001</v>
      </c>
    </row>
    <row r="952" spans="2:13" x14ac:dyDescent="0.2">
      <c r="D952" s="200"/>
      <c r="E952" s="4" t="s">
        <v>36</v>
      </c>
      <c r="F952" s="5"/>
      <c r="G952" s="6">
        <v>92</v>
      </c>
      <c r="H952" s="31">
        <v>5.4347826086959996</v>
      </c>
      <c r="I952" s="12">
        <v>22.826086956522001</v>
      </c>
      <c r="J952" s="43">
        <v>30.434782608696</v>
      </c>
      <c r="K952" s="29">
        <v>30.434782608696</v>
      </c>
      <c r="L952" s="12">
        <v>8.6956521739130004</v>
      </c>
      <c r="M952" s="42">
        <v>2.1739130434780001</v>
      </c>
    </row>
    <row r="953" spans="2:13" x14ac:dyDescent="0.2">
      <c r="D953" s="200"/>
      <c r="E953" s="4" t="s">
        <v>37</v>
      </c>
      <c r="F953" s="5"/>
      <c r="G953" s="6">
        <v>110</v>
      </c>
      <c r="H953" s="31">
        <v>4.5454545454549997</v>
      </c>
      <c r="I953" s="12">
        <v>30</v>
      </c>
      <c r="J953" s="61">
        <v>22.727272727273</v>
      </c>
      <c r="K953" s="29">
        <v>29.090909090909001</v>
      </c>
      <c r="L953" s="12">
        <v>10.909090909091001</v>
      </c>
      <c r="M953" s="42">
        <v>2.7272727272730002</v>
      </c>
    </row>
    <row r="954" spans="2:13" x14ac:dyDescent="0.2">
      <c r="D954" s="200"/>
      <c r="E954" s="4" t="s">
        <v>38</v>
      </c>
      <c r="F954" s="5"/>
      <c r="G954" s="6">
        <v>93</v>
      </c>
      <c r="H954" s="31">
        <v>9.6774193548389995</v>
      </c>
      <c r="I954" s="12">
        <v>30.107526881719998</v>
      </c>
      <c r="J954" s="12">
        <v>32.258064516128997</v>
      </c>
      <c r="K954" s="12">
        <v>24.731182795698999</v>
      </c>
      <c r="L954" s="12">
        <v>2.1505376344089999</v>
      </c>
      <c r="M954" s="42">
        <v>1.0752688172039999</v>
      </c>
    </row>
    <row r="955" spans="2:13" x14ac:dyDescent="0.2">
      <c r="D955" s="200"/>
      <c r="E955" s="4" t="s">
        <v>39</v>
      </c>
      <c r="F955" s="5"/>
      <c r="G955" s="6">
        <v>114</v>
      </c>
      <c r="H955" s="31">
        <v>3.508771929825</v>
      </c>
      <c r="I955" s="12">
        <v>30.701754385965</v>
      </c>
      <c r="J955" s="43">
        <v>28.947368421053</v>
      </c>
      <c r="K955" s="29">
        <v>28.070175438595999</v>
      </c>
      <c r="L955" s="12">
        <v>7.0175438596489998</v>
      </c>
      <c r="M955" s="42">
        <v>1.7543859649119999</v>
      </c>
    </row>
    <row r="956" spans="2:13" x14ac:dyDescent="0.2">
      <c r="D956" s="201"/>
      <c r="E956" s="57" t="s">
        <v>40</v>
      </c>
      <c r="F956" s="59"/>
      <c r="G956" s="55">
        <v>89</v>
      </c>
      <c r="H956" s="114">
        <v>6.7415730337079998</v>
      </c>
      <c r="I956" s="123">
        <v>32.584269662921002</v>
      </c>
      <c r="J956" s="109">
        <v>25.842696629212998</v>
      </c>
      <c r="K956" s="65">
        <v>21.348314606742001</v>
      </c>
      <c r="L956" s="65">
        <v>7.8651685393259996</v>
      </c>
      <c r="M956" s="105">
        <v>5.61797752809</v>
      </c>
    </row>
    <row r="958" spans="2:13" x14ac:dyDescent="0.2">
      <c r="B958" s="40" t="str">
        <f xml:space="preserve"> HYPERLINK("#'目次'!B46", "[40]")</f>
        <v>[40]</v>
      </c>
      <c r="C958" s="23" t="s">
        <v>144</v>
      </c>
    </row>
    <row r="961" spans="3:13" x14ac:dyDescent="0.2">
      <c r="C961" s="23" t="s">
        <v>80</v>
      </c>
    </row>
    <row r="962" spans="3:13" ht="36" x14ac:dyDescent="0.2">
      <c r="E962" s="195"/>
      <c r="F962" s="196"/>
      <c r="G962" s="37" t="s">
        <v>15</v>
      </c>
      <c r="H962" s="33" t="s">
        <v>131</v>
      </c>
      <c r="I962" s="13" t="s">
        <v>132</v>
      </c>
      <c r="J962" s="13" t="s">
        <v>133</v>
      </c>
      <c r="K962" s="13" t="s">
        <v>134</v>
      </c>
      <c r="L962" s="13" t="s">
        <v>135</v>
      </c>
      <c r="M962" s="38" t="s">
        <v>18</v>
      </c>
    </row>
    <row r="963" spans="3:13" x14ac:dyDescent="0.2">
      <c r="E963" s="197"/>
      <c r="F963" s="198"/>
      <c r="G963" s="35"/>
      <c r="H963" s="39"/>
      <c r="I963" s="14"/>
      <c r="J963" s="14"/>
      <c r="K963" s="14"/>
      <c r="L963" s="14"/>
      <c r="M963" s="34"/>
    </row>
    <row r="964" spans="3:13" x14ac:dyDescent="0.2">
      <c r="E964" s="91" t="s">
        <v>15</v>
      </c>
      <c r="F964" s="46"/>
      <c r="G964" s="36">
        <v>1200</v>
      </c>
      <c r="H964" s="24">
        <v>5.916666666667</v>
      </c>
      <c r="I964" s="24">
        <v>25.75</v>
      </c>
      <c r="J964" s="24">
        <v>35.916666666666998</v>
      </c>
      <c r="K964" s="24">
        <v>23</v>
      </c>
      <c r="L964" s="24">
        <v>6.416666666667</v>
      </c>
      <c r="M964" s="68">
        <v>3</v>
      </c>
    </row>
    <row r="965" spans="3:13" x14ac:dyDescent="0.2">
      <c r="E965" s="4" t="s">
        <v>81</v>
      </c>
      <c r="F965" s="5"/>
      <c r="G965" s="19">
        <v>48</v>
      </c>
      <c r="H965" s="54">
        <v>10.416666666667</v>
      </c>
      <c r="I965" s="20">
        <v>20.833333333333002</v>
      </c>
      <c r="J965" s="20">
        <v>39.583333333333002</v>
      </c>
      <c r="K965" s="90">
        <v>16.666666666666998</v>
      </c>
      <c r="L965" s="20">
        <v>8.333333333333</v>
      </c>
      <c r="M965" s="52">
        <v>4.166666666667</v>
      </c>
    </row>
    <row r="966" spans="3:13" x14ac:dyDescent="0.2">
      <c r="E966" s="4" t="s">
        <v>82</v>
      </c>
      <c r="F966" s="5"/>
      <c r="G966" s="6">
        <v>84</v>
      </c>
      <c r="H966" s="31">
        <v>3.5714285714290002</v>
      </c>
      <c r="I966" s="12">
        <v>23.809523809523998</v>
      </c>
      <c r="J966" s="12">
        <v>34.523809523810002</v>
      </c>
      <c r="K966" s="12">
        <v>27.380952380951999</v>
      </c>
      <c r="L966" s="12">
        <v>4.7619047619049999</v>
      </c>
      <c r="M966" s="42">
        <v>5.9523809523809996</v>
      </c>
    </row>
    <row r="967" spans="3:13" x14ac:dyDescent="0.2">
      <c r="E967" s="4" t="s">
        <v>83</v>
      </c>
      <c r="F967" s="5"/>
      <c r="G967" s="6">
        <v>462</v>
      </c>
      <c r="H967" s="31">
        <v>6.4935064935059996</v>
      </c>
      <c r="I967" s="12">
        <v>29.87012987013</v>
      </c>
      <c r="J967" s="12">
        <v>31.601731601731998</v>
      </c>
      <c r="K967" s="12">
        <v>22.077922077922</v>
      </c>
      <c r="L967" s="12">
        <v>5.844155844156</v>
      </c>
      <c r="M967" s="42">
        <v>4.1125541125540002</v>
      </c>
    </row>
    <row r="968" spans="3:13" x14ac:dyDescent="0.2">
      <c r="E968" s="4" t="s">
        <v>84</v>
      </c>
      <c r="F968" s="5"/>
      <c r="G968" s="6">
        <v>30</v>
      </c>
      <c r="H968" s="31">
        <v>6.666666666667</v>
      </c>
      <c r="I968" s="61">
        <v>10</v>
      </c>
      <c r="J968" s="29">
        <v>43.333333333333002</v>
      </c>
      <c r="K968" s="12">
        <v>23.333333333333002</v>
      </c>
      <c r="L968" s="12">
        <v>10</v>
      </c>
      <c r="M968" s="42">
        <v>6.666666666667</v>
      </c>
    </row>
    <row r="969" spans="3:13" x14ac:dyDescent="0.2">
      <c r="E969" s="4" t="s">
        <v>85</v>
      </c>
      <c r="F969" s="5"/>
      <c r="G969" s="6">
        <v>144</v>
      </c>
      <c r="H969" s="31">
        <v>3.4722222222219998</v>
      </c>
      <c r="I969" s="12">
        <v>29.861111111111001</v>
      </c>
      <c r="J969" s="12">
        <v>38.194444444444002</v>
      </c>
      <c r="K969" s="12">
        <v>20.138888888888999</v>
      </c>
      <c r="L969" s="12">
        <v>4.8611111111109997</v>
      </c>
      <c r="M969" s="42">
        <v>3.4722222222219998</v>
      </c>
    </row>
    <row r="970" spans="3:13" x14ac:dyDescent="0.2">
      <c r="E970" s="4" t="s">
        <v>86</v>
      </c>
      <c r="F970" s="5"/>
      <c r="G970" s="6">
        <v>192</v>
      </c>
      <c r="H970" s="31">
        <v>5.729166666667</v>
      </c>
      <c r="I970" s="12">
        <v>22.395833333333002</v>
      </c>
      <c r="J970" s="12">
        <v>32.8125</v>
      </c>
      <c r="K970" s="29">
        <v>29.166666666666998</v>
      </c>
      <c r="L970" s="12">
        <v>9.895833333333</v>
      </c>
      <c r="M970" s="73">
        <v>0</v>
      </c>
    </row>
    <row r="971" spans="3:13" x14ac:dyDescent="0.2">
      <c r="E971" s="4" t="s">
        <v>87</v>
      </c>
      <c r="F971" s="5"/>
      <c r="G971" s="6">
        <v>72</v>
      </c>
      <c r="H971" s="31">
        <v>6.9444444444439997</v>
      </c>
      <c r="I971" s="12">
        <v>20.833333333333002</v>
      </c>
      <c r="J971" s="12">
        <v>36.111111111111001</v>
      </c>
      <c r="K971" s="12">
        <v>27.777777777777999</v>
      </c>
      <c r="L971" s="12">
        <v>6.9444444444439997</v>
      </c>
      <c r="M971" s="42">
        <v>1.3888888888890001</v>
      </c>
    </row>
    <row r="972" spans="3:13" x14ac:dyDescent="0.2">
      <c r="E972" s="4" t="s">
        <v>88</v>
      </c>
      <c r="F972" s="5"/>
      <c r="G972" s="6">
        <v>36</v>
      </c>
      <c r="H972" s="31">
        <v>5.5555555555560003</v>
      </c>
      <c r="I972" s="43">
        <v>19.444444444443999</v>
      </c>
      <c r="J972" s="29">
        <v>44.444444444444002</v>
      </c>
      <c r="K972" s="12">
        <v>25</v>
      </c>
      <c r="L972" s="12">
        <v>2.7777777777780002</v>
      </c>
      <c r="M972" s="42">
        <v>2.7777777777780002</v>
      </c>
    </row>
    <row r="973" spans="3:13" x14ac:dyDescent="0.2">
      <c r="E973" s="4" t="s">
        <v>89</v>
      </c>
      <c r="F973" s="5"/>
      <c r="G973" s="6">
        <v>66</v>
      </c>
      <c r="H973" s="31">
        <v>1.5151515151520001</v>
      </c>
      <c r="I973" s="12">
        <v>25.757575757575999</v>
      </c>
      <c r="J973" s="44">
        <v>46.969696969696997</v>
      </c>
      <c r="K973" s="12">
        <v>19.696969696970001</v>
      </c>
      <c r="L973" s="12">
        <v>4.5454545454549997</v>
      </c>
      <c r="M973" s="42">
        <v>1.5151515151520001</v>
      </c>
    </row>
    <row r="974" spans="3:13" x14ac:dyDescent="0.2">
      <c r="E974" s="4" t="s">
        <v>90</v>
      </c>
      <c r="F974" s="5"/>
      <c r="G974" s="6">
        <v>54</v>
      </c>
      <c r="H974" s="76">
        <v>11.111111111111001</v>
      </c>
      <c r="I974" s="43">
        <v>18.518518518518999</v>
      </c>
      <c r="J974" s="44">
        <v>48.148148148148003</v>
      </c>
      <c r="K974" s="43">
        <v>16.666666666666998</v>
      </c>
      <c r="L974" s="12">
        <v>5.5555555555560003</v>
      </c>
      <c r="M974" s="73">
        <v>0</v>
      </c>
    </row>
    <row r="975" spans="3:13" x14ac:dyDescent="0.2">
      <c r="E975" s="57" t="s">
        <v>91</v>
      </c>
      <c r="F975" s="59"/>
      <c r="G975" s="55">
        <v>12</v>
      </c>
      <c r="H975" s="114">
        <v>8.333333333333</v>
      </c>
      <c r="I975" s="65">
        <v>25</v>
      </c>
      <c r="J975" s="113">
        <v>58.333333333333002</v>
      </c>
      <c r="K975" s="135">
        <v>0</v>
      </c>
      <c r="L975" s="65">
        <v>8.333333333333</v>
      </c>
      <c r="M975" s="142">
        <v>0</v>
      </c>
    </row>
    <row r="977" spans="2:13" x14ac:dyDescent="0.2">
      <c r="B977" s="40" t="str">
        <f xml:space="preserve"> HYPERLINK("#'目次'!B47", "[41]")</f>
        <v>[41]</v>
      </c>
      <c r="C977" s="23" t="s">
        <v>147</v>
      </c>
    </row>
    <row r="980" spans="2:13" x14ac:dyDescent="0.2">
      <c r="C980" s="23" t="s">
        <v>14</v>
      </c>
    </row>
    <row r="981" spans="2:13" ht="36" x14ac:dyDescent="0.2">
      <c r="D981" s="195"/>
      <c r="E981" s="196"/>
      <c r="F981" s="196"/>
      <c r="G981" s="37" t="s">
        <v>15</v>
      </c>
      <c r="H981" s="33" t="s">
        <v>131</v>
      </c>
      <c r="I981" s="13" t="s">
        <v>132</v>
      </c>
      <c r="J981" s="13" t="s">
        <v>133</v>
      </c>
      <c r="K981" s="13" t="s">
        <v>134</v>
      </c>
      <c r="L981" s="13" t="s">
        <v>135</v>
      </c>
      <c r="M981" s="38" t="s">
        <v>18</v>
      </c>
    </row>
    <row r="982" spans="2:13" x14ac:dyDescent="0.2">
      <c r="D982" s="197"/>
      <c r="E982" s="198"/>
      <c r="F982" s="198"/>
      <c r="G982" s="35"/>
      <c r="H982" s="39"/>
      <c r="I982" s="14"/>
      <c r="J982" s="14"/>
      <c r="K982" s="14"/>
      <c r="L982" s="14"/>
      <c r="M982" s="34"/>
    </row>
    <row r="983" spans="2:13" x14ac:dyDescent="0.2">
      <c r="D983" s="56"/>
      <c r="E983" s="58" t="s">
        <v>15</v>
      </c>
      <c r="F983" s="46"/>
      <c r="G983" s="36">
        <v>1200</v>
      </c>
      <c r="H983" s="24">
        <v>15.333333333333</v>
      </c>
      <c r="I983" s="24">
        <v>19.5</v>
      </c>
      <c r="J983" s="24">
        <v>53.833333333333002</v>
      </c>
      <c r="K983" s="24">
        <v>7</v>
      </c>
      <c r="L983" s="24">
        <v>0.83333333333299997</v>
      </c>
      <c r="M983" s="68">
        <v>3.5</v>
      </c>
    </row>
    <row r="984" spans="2:13" x14ac:dyDescent="0.2">
      <c r="D984" s="199" t="s">
        <v>19</v>
      </c>
      <c r="E984" s="22" t="s">
        <v>20</v>
      </c>
      <c r="F984" s="21"/>
      <c r="G984" s="19">
        <v>132</v>
      </c>
      <c r="H984" s="54">
        <v>16.666666666666998</v>
      </c>
      <c r="I984" s="20">
        <v>15.909090909091001</v>
      </c>
      <c r="J984" s="20">
        <v>50</v>
      </c>
      <c r="K984" s="96">
        <v>12.121212121212</v>
      </c>
      <c r="L984" s="60">
        <v>0</v>
      </c>
      <c r="M984" s="52">
        <v>5.3030303030299999</v>
      </c>
    </row>
    <row r="985" spans="2:13" x14ac:dyDescent="0.2">
      <c r="D985" s="200"/>
      <c r="E985" s="4" t="s">
        <v>21</v>
      </c>
      <c r="F985" s="5"/>
      <c r="G985" s="6">
        <v>444</v>
      </c>
      <c r="H985" s="31">
        <v>15.765765765766</v>
      </c>
      <c r="I985" s="12">
        <v>21.171171171171</v>
      </c>
      <c r="J985" s="12">
        <v>51.576576576576997</v>
      </c>
      <c r="K985" s="12">
        <v>5.8558558558560003</v>
      </c>
      <c r="L985" s="12">
        <v>0.67567567567599995</v>
      </c>
      <c r="M985" s="42">
        <v>4.9549549549550003</v>
      </c>
    </row>
    <row r="986" spans="2:13" x14ac:dyDescent="0.2">
      <c r="D986" s="200"/>
      <c r="E986" s="4" t="s">
        <v>22</v>
      </c>
      <c r="F986" s="5"/>
      <c r="G986" s="6">
        <v>192</v>
      </c>
      <c r="H986" s="31">
        <v>15.104166666667</v>
      </c>
      <c r="I986" s="12">
        <v>19.270833333333002</v>
      </c>
      <c r="J986" s="12">
        <v>54.6875</v>
      </c>
      <c r="K986" s="12">
        <v>6.25</v>
      </c>
      <c r="L986" s="12">
        <v>0.52083333333299997</v>
      </c>
      <c r="M986" s="42">
        <v>4.166666666667</v>
      </c>
    </row>
    <row r="987" spans="2:13" x14ac:dyDescent="0.2">
      <c r="D987" s="200"/>
      <c r="E987" s="4" t="s">
        <v>23</v>
      </c>
      <c r="F987" s="5"/>
      <c r="G987" s="6">
        <v>192</v>
      </c>
      <c r="H987" s="31">
        <v>16.666666666666998</v>
      </c>
      <c r="I987" s="12">
        <v>19.791666666666998</v>
      </c>
      <c r="J987" s="12">
        <v>53.125</v>
      </c>
      <c r="K987" s="12">
        <v>8.854166666667</v>
      </c>
      <c r="L987" s="12">
        <v>1.5625</v>
      </c>
      <c r="M987" s="73">
        <v>0</v>
      </c>
    </row>
    <row r="988" spans="2:13" x14ac:dyDescent="0.2">
      <c r="D988" s="200"/>
      <c r="E988" s="4" t="s">
        <v>24</v>
      </c>
      <c r="F988" s="5"/>
      <c r="G988" s="6">
        <v>240</v>
      </c>
      <c r="H988" s="31">
        <v>12.916666666667</v>
      </c>
      <c r="I988" s="12">
        <v>18.333333333333002</v>
      </c>
      <c r="J988" s="29">
        <v>60</v>
      </c>
      <c r="K988" s="12">
        <v>5.416666666667</v>
      </c>
      <c r="L988" s="12">
        <v>1.25</v>
      </c>
      <c r="M988" s="42">
        <v>2.083333333333</v>
      </c>
    </row>
    <row r="989" spans="2:13" x14ac:dyDescent="0.2">
      <c r="D989" s="199" t="s">
        <v>25</v>
      </c>
      <c r="E989" s="22" t="s">
        <v>26</v>
      </c>
      <c r="F989" s="21"/>
      <c r="G989" s="19">
        <v>348</v>
      </c>
      <c r="H989" s="54">
        <v>16.091954022989</v>
      </c>
      <c r="I989" s="20">
        <v>20.402298850575001</v>
      </c>
      <c r="J989" s="20">
        <v>54.310344827586</v>
      </c>
      <c r="K989" s="20">
        <v>6.3218390804600002</v>
      </c>
      <c r="L989" s="60">
        <v>0</v>
      </c>
      <c r="M989" s="52">
        <v>2.8735632183909998</v>
      </c>
    </row>
    <row r="990" spans="2:13" x14ac:dyDescent="0.2">
      <c r="D990" s="200"/>
      <c r="E990" s="4" t="s">
        <v>27</v>
      </c>
      <c r="F990" s="5"/>
      <c r="G990" s="6">
        <v>378</v>
      </c>
      <c r="H990" s="31">
        <v>15.079365079364999</v>
      </c>
      <c r="I990" s="12">
        <v>19.312169312169001</v>
      </c>
      <c r="J990" s="12">
        <v>54.497354497354003</v>
      </c>
      <c r="K990" s="12">
        <v>6.3492063492059998</v>
      </c>
      <c r="L990" s="12">
        <v>1.058201058201</v>
      </c>
      <c r="M990" s="42">
        <v>3.7037037037039999</v>
      </c>
    </row>
    <row r="991" spans="2:13" x14ac:dyDescent="0.2">
      <c r="D991" s="200"/>
      <c r="E991" s="4" t="s">
        <v>28</v>
      </c>
      <c r="F991" s="5"/>
      <c r="G991" s="6">
        <v>372</v>
      </c>
      <c r="H991" s="31">
        <v>16.129032258064999</v>
      </c>
      <c r="I991" s="12">
        <v>19.086021505375999</v>
      </c>
      <c r="J991" s="12">
        <v>51.612903225806001</v>
      </c>
      <c r="K991" s="12">
        <v>8.0645161290320004</v>
      </c>
      <c r="L991" s="12">
        <v>1.3440860215049999</v>
      </c>
      <c r="M991" s="42">
        <v>3.7634408602149998</v>
      </c>
    </row>
    <row r="992" spans="2:13" x14ac:dyDescent="0.2">
      <c r="D992" s="200"/>
      <c r="E992" s="4" t="s">
        <v>29</v>
      </c>
      <c r="F992" s="5"/>
      <c r="G992" s="6">
        <v>102</v>
      </c>
      <c r="H992" s="31">
        <v>10.78431372549</v>
      </c>
      <c r="I992" s="12">
        <v>18.627450980391998</v>
      </c>
      <c r="J992" s="12">
        <v>57.843137254901997</v>
      </c>
      <c r="K992" s="12">
        <v>7.8431372549020004</v>
      </c>
      <c r="L992" s="12">
        <v>0.98039215686299996</v>
      </c>
      <c r="M992" s="42">
        <v>3.9215686274510002</v>
      </c>
    </row>
    <row r="993" spans="2:13" x14ac:dyDescent="0.2">
      <c r="D993" s="199" t="s">
        <v>30</v>
      </c>
      <c r="E993" s="22" t="s">
        <v>31</v>
      </c>
      <c r="F993" s="21"/>
      <c r="G993" s="19">
        <v>592</v>
      </c>
      <c r="H993" s="54">
        <v>12.331081081081001</v>
      </c>
      <c r="I993" s="20">
        <v>20.27027027027</v>
      </c>
      <c r="J993" s="20">
        <v>56.25</v>
      </c>
      <c r="K993" s="20">
        <v>7.2635135135139999</v>
      </c>
      <c r="L993" s="20">
        <v>0.67567567567599995</v>
      </c>
      <c r="M993" s="52">
        <v>3.209459459459</v>
      </c>
    </row>
    <row r="994" spans="2:13" x14ac:dyDescent="0.2">
      <c r="D994" s="200"/>
      <c r="E994" s="4" t="s">
        <v>32</v>
      </c>
      <c r="F994" s="5"/>
      <c r="G994" s="6">
        <v>608</v>
      </c>
      <c r="H994" s="31">
        <v>18.256578947367998</v>
      </c>
      <c r="I994" s="12">
        <v>18.75</v>
      </c>
      <c r="J994" s="12">
        <v>51.480263157895003</v>
      </c>
      <c r="K994" s="12">
        <v>6.7434210526319998</v>
      </c>
      <c r="L994" s="12">
        <v>0.98684210526299998</v>
      </c>
      <c r="M994" s="42">
        <v>3.7828947368420001</v>
      </c>
    </row>
    <row r="995" spans="2:13" x14ac:dyDescent="0.2">
      <c r="D995" s="199" t="s">
        <v>33</v>
      </c>
      <c r="E995" s="22" t="s">
        <v>34</v>
      </c>
      <c r="F995" s="21"/>
      <c r="G995" s="19">
        <v>74</v>
      </c>
      <c r="H995" s="156">
        <v>6.7567567567570004</v>
      </c>
      <c r="I995" s="20">
        <v>21.621621621622001</v>
      </c>
      <c r="J995" s="20">
        <v>56.756756756756999</v>
      </c>
      <c r="K995" s="20">
        <v>8.1081081081080004</v>
      </c>
      <c r="L995" s="20">
        <v>1.351351351351</v>
      </c>
      <c r="M995" s="52">
        <v>5.4054054054050003</v>
      </c>
    </row>
    <row r="996" spans="2:13" x14ac:dyDescent="0.2">
      <c r="D996" s="200"/>
      <c r="E996" s="4" t="s">
        <v>35</v>
      </c>
      <c r="F996" s="5"/>
      <c r="G996" s="6">
        <v>148</v>
      </c>
      <c r="H996" s="31">
        <v>16.216216216216001</v>
      </c>
      <c r="I996" s="12">
        <v>16.891891891892001</v>
      </c>
      <c r="J996" s="12">
        <v>56.756756756756999</v>
      </c>
      <c r="K996" s="12">
        <v>5.4054054054050003</v>
      </c>
      <c r="L996" s="12">
        <v>0.67567567567599995</v>
      </c>
      <c r="M996" s="42">
        <v>4.0540540540540002</v>
      </c>
    </row>
    <row r="997" spans="2:13" x14ac:dyDescent="0.2">
      <c r="D997" s="200"/>
      <c r="E997" s="4" t="s">
        <v>36</v>
      </c>
      <c r="F997" s="5"/>
      <c r="G997" s="6">
        <v>187</v>
      </c>
      <c r="H997" s="31">
        <v>12.83422459893</v>
      </c>
      <c r="I997" s="12">
        <v>22.994652406417</v>
      </c>
      <c r="J997" s="12">
        <v>54.545454545455001</v>
      </c>
      <c r="K997" s="12">
        <v>6.9518716577540003</v>
      </c>
      <c r="L997" s="12">
        <v>0.53475935828900001</v>
      </c>
      <c r="M997" s="42">
        <v>2.1390374331549999</v>
      </c>
    </row>
    <row r="998" spans="2:13" x14ac:dyDescent="0.2">
      <c r="D998" s="200"/>
      <c r="E998" s="4" t="s">
        <v>37</v>
      </c>
      <c r="F998" s="5"/>
      <c r="G998" s="6">
        <v>221</v>
      </c>
      <c r="H998" s="31">
        <v>12.669683257919001</v>
      </c>
      <c r="I998" s="29">
        <v>25.339366515837</v>
      </c>
      <c r="J998" s="43">
        <v>47.963800904976999</v>
      </c>
      <c r="K998" s="12">
        <v>9.9547511312220003</v>
      </c>
      <c r="L998" s="12">
        <v>1.357466063348</v>
      </c>
      <c r="M998" s="42">
        <v>2.7149321266970001</v>
      </c>
    </row>
    <row r="999" spans="2:13" x14ac:dyDescent="0.2">
      <c r="D999" s="200"/>
      <c r="E999" s="4" t="s">
        <v>38</v>
      </c>
      <c r="F999" s="5"/>
      <c r="G999" s="6">
        <v>186</v>
      </c>
      <c r="H999" s="31">
        <v>16.129032258064999</v>
      </c>
      <c r="I999" s="12">
        <v>17.741935483871</v>
      </c>
      <c r="J999" s="12">
        <v>56.989247311828002</v>
      </c>
      <c r="K999" s="12">
        <v>7.5268817204299996</v>
      </c>
      <c r="L999" s="28">
        <v>0</v>
      </c>
      <c r="M999" s="42">
        <v>1.6129032258060001</v>
      </c>
    </row>
    <row r="1000" spans="2:13" x14ac:dyDescent="0.2">
      <c r="D1000" s="200"/>
      <c r="E1000" s="4" t="s">
        <v>39</v>
      </c>
      <c r="F1000" s="5"/>
      <c r="G1000" s="6">
        <v>223</v>
      </c>
      <c r="H1000" s="31">
        <v>16.143497757847999</v>
      </c>
      <c r="I1000" s="12">
        <v>16.591928251121001</v>
      </c>
      <c r="J1000" s="12">
        <v>56.950672645739999</v>
      </c>
      <c r="K1000" s="12">
        <v>5.3811659192830001</v>
      </c>
      <c r="L1000" s="12">
        <v>0.89686098654699997</v>
      </c>
      <c r="M1000" s="42">
        <v>4.0358744394619999</v>
      </c>
    </row>
    <row r="1001" spans="2:13" x14ac:dyDescent="0.2">
      <c r="D1001" s="201"/>
      <c r="E1001" s="57" t="s">
        <v>40</v>
      </c>
      <c r="F1001" s="59"/>
      <c r="G1001" s="55">
        <v>161</v>
      </c>
      <c r="H1001" s="162">
        <v>22.981366459627001</v>
      </c>
      <c r="I1001" s="65">
        <v>14.906832298136999</v>
      </c>
      <c r="J1001" s="65">
        <v>49.068322981366002</v>
      </c>
      <c r="K1001" s="65">
        <v>5.5900621118010001</v>
      </c>
      <c r="L1001" s="65">
        <v>1.242236024845</v>
      </c>
      <c r="M1001" s="105">
        <v>6.2111801242239997</v>
      </c>
    </row>
    <row r="1003" spans="2:13" x14ac:dyDescent="0.2">
      <c r="B1003" s="40" t="str">
        <f xml:space="preserve"> HYPERLINK("#'目次'!B48", "[42]")</f>
        <v>[42]</v>
      </c>
      <c r="C1003" s="23" t="s">
        <v>147</v>
      </c>
    </row>
    <row r="1006" spans="2:13" x14ac:dyDescent="0.2">
      <c r="C1006" s="23" t="s">
        <v>48</v>
      </c>
    </row>
    <row r="1007" spans="2:13" ht="36" x14ac:dyDescent="0.2">
      <c r="D1007" s="195"/>
      <c r="E1007" s="196"/>
      <c r="F1007" s="196"/>
      <c r="G1007" s="37" t="s">
        <v>15</v>
      </c>
      <c r="H1007" s="33" t="s">
        <v>131</v>
      </c>
      <c r="I1007" s="13" t="s">
        <v>132</v>
      </c>
      <c r="J1007" s="13" t="s">
        <v>133</v>
      </c>
      <c r="K1007" s="13" t="s">
        <v>134</v>
      </c>
      <c r="L1007" s="13" t="s">
        <v>135</v>
      </c>
      <c r="M1007" s="38" t="s">
        <v>18</v>
      </c>
    </row>
    <row r="1008" spans="2:13" x14ac:dyDescent="0.2">
      <c r="D1008" s="197"/>
      <c r="E1008" s="198"/>
      <c r="F1008" s="198"/>
      <c r="G1008" s="35"/>
      <c r="H1008" s="39"/>
      <c r="I1008" s="14"/>
      <c r="J1008" s="14"/>
      <c r="K1008" s="14"/>
      <c r="L1008" s="14"/>
      <c r="M1008" s="34"/>
    </row>
    <row r="1009" spans="4:13" x14ac:dyDescent="0.2">
      <c r="D1009" s="56"/>
      <c r="E1009" s="58" t="s">
        <v>15</v>
      </c>
      <c r="F1009" s="46"/>
      <c r="G1009" s="36">
        <v>1200</v>
      </c>
      <c r="H1009" s="24">
        <v>15.333333333333</v>
      </c>
      <c r="I1009" s="24">
        <v>19.5</v>
      </c>
      <c r="J1009" s="24">
        <v>53.833333333333002</v>
      </c>
      <c r="K1009" s="24">
        <v>7</v>
      </c>
      <c r="L1009" s="24">
        <v>0.83333333333299997</v>
      </c>
      <c r="M1009" s="68">
        <v>3.5</v>
      </c>
    </row>
    <row r="1010" spans="4:13" x14ac:dyDescent="0.2">
      <c r="D1010" s="199" t="s">
        <v>49</v>
      </c>
      <c r="E1010" s="22" t="s">
        <v>50</v>
      </c>
      <c r="F1010" s="21"/>
      <c r="G1010" s="19">
        <v>15</v>
      </c>
      <c r="H1010" s="54">
        <v>13.333333333333</v>
      </c>
      <c r="I1010" s="96">
        <v>26.666666666666998</v>
      </c>
      <c r="J1010" s="96">
        <v>60</v>
      </c>
      <c r="K1010" s="128">
        <v>0</v>
      </c>
      <c r="L1010" s="60">
        <v>0</v>
      </c>
      <c r="M1010" s="117">
        <v>0</v>
      </c>
    </row>
    <row r="1011" spans="4:13" x14ac:dyDescent="0.2">
      <c r="D1011" s="200"/>
      <c r="E1011" s="4" t="s">
        <v>51</v>
      </c>
      <c r="F1011" s="5"/>
      <c r="G1011" s="6">
        <v>142</v>
      </c>
      <c r="H1011" s="31">
        <v>10.56338028169</v>
      </c>
      <c r="I1011" s="12">
        <v>15.492957746479</v>
      </c>
      <c r="J1011" s="44">
        <v>64.084507042254003</v>
      </c>
      <c r="K1011" s="12">
        <v>6.3380281690139997</v>
      </c>
      <c r="L1011" s="12">
        <v>0.70422535211299997</v>
      </c>
      <c r="M1011" s="42">
        <v>2.8169014084509998</v>
      </c>
    </row>
    <row r="1012" spans="4:13" x14ac:dyDescent="0.2">
      <c r="D1012" s="200"/>
      <c r="E1012" s="4" t="s">
        <v>52</v>
      </c>
      <c r="F1012" s="5"/>
      <c r="G1012" s="6">
        <v>26</v>
      </c>
      <c r="H1012" s="31">
        <v>11.538461538462</v>
      </c>
      <c r="I1012" s="12">
        <v>19.230769230768999</v>
      </c>
      <c r="J1012" s="12">
        <v>57.692307692307999</v>
      </c>
      <c r="K1012" s="12">
        <v>3.8461538461539999</v>
      </c>
      <c r="L1012" s="28">
        <v>0</v>
      </c>
      <c r="M1012" s="42">
        <v>7.6923076923079998</v>
      </c>
    </row>
    <row r="1013" spans="4:13" x14ac:dyDescent="0.2">
      <c r="D1013" s="200"/>
      <c r="E1013" s="4" t="s">
        <v>53</v>
      </c>
      <c r="F1013" s="5"/>
      <c r="G1013" s="6">
        <v>41</v>
      </c>
      <c r="H1013" s="87">
        <v>26.829268292683</v>
      </c>
      <c r="I1013" s="12">
        <v>17.073170731706998</v>
      </c>
      <c r="J1013" s="61">
        <v>41.463414634145998</v>
      </c>
      <c r="K1013" s="29">
        <v>12.195121951220001</v>
      </c>
      <c r="L1013" s="28">
        <v>0</v>
      </c>
      <c r="M1013" s="42">
        <v>2.4390243902440001</v>
      </c>
    </row>
    <row r="1014" spans="4:13" x14ac:dyDescent="0.2">
      <c r="D1014" s="200"/>
      <c r="E1014" s="4" t="s">
        <v>54</v>
      </c>
      <c r="F1014" s="5"/>
      <c r="G1014" s="6">
        <v>226</v>
      </c>
      <c r="H1014" s="31">
        <v>11.504424778761001</v>
      </c>
      <c r="I1014" s="29">
        <v>27.433628318583999</v>
      </c>
      <c r="J1014" s="12">
        <v>51.327433628319</v>
      </c>
      <c r="K1014" s="12">
        <v>6.6371681415930004</v>
      </c>
      <c r="L1014" s="12">
        <v>0.44247787610599998</v>
      </c>
      <c r="M1014" s="42">
        <v>2.654867256637</v>
      </c>
    </row>
    <row r="1015" spans="4:13" x14ac:dyDescent="0.2">
      <c r="D1015" s="200"/>
      <c r="E1015" s="4" t="s">
        <v>55</v>
      </c>
      <c r="F1015" s="5"/>
      <c r="G1015" s="6">
        <v>125</v>
      </c>
      <c r="H1015" s="31">
        <v>14.4</v>
      </c>
      <c r="I1015" s="12">
        <v>20</v>
      </c>
      <c r="J1015" s="12">
        <v>55.2</v>
      </c>
      <c r="K1015" s="12">
        <v>7.2</v>
      </c>
      <c r="L1015" s="12">
        <v>1.6</v>
      </c>
      <c r="M1015" s="42">
        <v>1.6</v>
      </c>
    </row>
    <row r="1016" spans="4:13" x14ac:dyDescent="0.2">
      <c r="D1016" s="200"/>
      <c r="E1016" s="4" t="s">
        <v>56</v>
      </c>
      <c r="F1016" s="5"/>
      <c r="G1016" s="6">
        <v>190</v>
      </c>
      <c r="H1016" s="31">
        <v>15.263157894737001</v>
      </c>
      <c r="I1016" s="12">
        <v>20</v>
      </c>
      <c r="J1016" s="12">
        <v>53.684210526316001</v>
      </c>
      <c r="K1016" s="12">
        <v>6.8421052631580004</v>
      </c>
      <c r="L1016" s="12">
        <v>0.52631578947400004</v>
      </c>
      <c r="M1016" s="42">
        <v>3.6842105263159999</v>
      </c>
    </row>
    <row r="1017" spans="4:13" x14ac:dyDescent="0.2">
      <c r="D1017" s="200"/>
      <c r="E1017" s="4" t="s">
        <v>57</v>
      </c>
      <c r="F1017" s="5"/>
      <c r="G1017" s="6">
        <v>185</v>
      </c>
      <c r="H1017" s="76">
        <v>20.540540540540999</v>
      </c>
      <c r="I1017" s="12">
        <v>16.216216216216001</v>
      </c>
      <c r="J1017" s="12">
        <v>49.729729729730003</v>
      </c>
      <c r="K1017" s="12">
        <v>8.6486486486490008</v>
      </c>
      <c r="L1017" s="12">
        <v>1.6216216216220001</v>
      </c>
      <c r="M1017" s="42">
        <v>3.2432432432430001</v>
      </c>
    </row>
    <row r="1018" spans="4:13" x14ac:dyDescent="0.2">
      <c r="D1018" s="200"/>
      <c r="E1018" s="4" t="s">
        <v>58</v>
      </c>
      <c r="F1018" s="5"/>
      <c r="G1018" s="6">
        <v>113</v>
      </c>
      <c r="H1018" s="31">
        <v>11.504424778761001</v>
      </c>
      <c r="I1018" s="12">
        <v>19.469026548673</v>
      </c>
      <c r="J1018" s="12">
        <v>54.867256637167998</v>
      </c>
      <c r="K1018" s="12">
        <v>8.8495575221239999</v>
      </c>
      <c r="L1018" s="12">
        <v>0.88495575221199996</v>
      </c>
      <c r="M1018" s="42">
        <v>4.424778761062</v>
      </c>
    </row>
    <row r="1019" spans="4:13" x14ac:dyDescent="0.2">
      <c r="D1019" s="200"/>
      <c r="E1019" s="4" t="s">
        <v>59</v>
      </c>
      <c r="F1019" s="5"/>
      <c r="G1019" s="6">
        <v>136</v>
      </c>
      <c r="H1019" s="76">
        <v>21.323529411765001</v>
      </c>
      <c r="I1019" s="43">
        <v>13.970588235294001</v>
      </c>
      <c r="J1019" s="12">
        <v>52.941176470587997</v>
      </c>
      <c r="K1019" s="12">
        <v>4.4117647058819998</v>
      </c>
      <c r="L1019" s="12">
        <v>0.73529411764700003</v>
      </c>
      <c r="M1019" s="42">
        <v>6.6176470588239997</v>
      </c>
    </row>
    <row r="1020" spans="4:13" x14ac:dyDescent="0.2">
      <c r="D1020" s="199" t="s">
        <v>60</v>
      </c>
      <c r="E1020" s="22" t="s">
        <v>61</v>
      </c>
      <c r="F1020" s="21"/>
      <c r="G1020" s="19">
        <v>205</v>
      </c>
      <c r="H1020" s="54">
        <v>17.560975609755999</v>
      </c>
      <c r="I1020" s="20">
        <v>17.073170731706998</v>
      </c>
      <c r="J1020" s="20">
        <v>52.682926829267998</v>
      </c>
      <c r="K1020" s="20">
        <v>4.3902439024389999</v>
      </c>
      <c r="L1020" s="20">
        <v>2.9268292682929999</v>
      </c>
      <c r="M1020" s="52">
        <v>5.3658536585369996</v>
      </c>
    </row>
    <row r="1021" spans="4:13" x14ac:dyDescent="0.2">
      <c r="D1021" s="200"/>
      <c r="E1021" s="4" t="s">
        <v>62</v>
      </c>
      <c r="F1021" s="5"/>
      <c r="G1021" s="6">
        <v>160</v>
      </c>
      <c r="H1021" s="31">
        <v>15</v>
      </c>
      <c r="I1021" s="43">
        <v>13.125</v>
      </c>
      <c r="J1021" s="12">
        <v>55</v>
      </c>
      <c r="K1021" s="12">
        <v>11.25</v>
      </c>
      <c r="L1021" s="12">
        <v>0.625</v>
      </c>
      <c r="M1021" s="42">
        <v>5</v>
      </c>
    </row>
    <row r="1022" spans="4:13" x14ac:dyDescent="0.2">
      <c r="D1022" s="200"/>
      <c r="E1022" s="4" t="s">
        <v>63</v>
      </c>
      <c r="F1022" s="5"/>
      <c r="G1022" s="6">
        <v>121</v>
      </c>
      <c r="H1022" s="31">
        <v>17.355371900826</v>
      </c>
      <c r="I1022" s="12">
        <v>20.661157024792999</v>
      </c>
      <c r="J1022" s="12">
        <v>51.239669421488003</v>
      </c>
      <c r="K1022" s="12">
        <v>4.9586776859499997</v>
      </c>
      <c r="L1022" s="12">
        <v>1.6528925619829999</v>
      </c>
      <c r="M1022" s="42">
        <v>4.1322314049589997</v>
      </c>
    </row>
    <row r="1023" spans="4:13" x14ac:dyDescent="0.2">
      <c r="D1023" s="200"/>
      <c r="E1023" s="4" t="s">
        <v>64</v>
      </c>
      <c r="F1023" s="5"/>
      <c r="G1023" s="6">
        <v>124</v>
      </c>
      <c r="H1023" s="84">
        <v>8.8709677419350008</v>
      </c>
      <c r="I1023" s="29">
        <v>25</v>
      </c>
      <c r="J1023" s="12">
        <v>55.645161290323003</v>
      </c>
      <c r="K1023" s="12">
        <v>7.2580645161290001</v>
      </c>
      <c r="L1023" s="28">
        <v>0</v>
      </c>
      <c r="M1023" s="42">
        <v>3.2258064516129998</v>
      </c>
    </row>
    <row r="1024" spans="4:13" x14ac:dyDescent="0.2">
      <c r="D1024" s="200"/>
      <c r="E1024" s="4" t="s">
        <v>65</v>
      </c>
      <c r="F1024" s="5"/>
      <c r="G1024" s="6">
        <v>109</v>
      </c>
      <c r="H1024" s="31">
        <v>15.596330275229001</v>
      </c>
      <c r="I1024" s="12">
        <v>20.183486238532002</v>
      </c>
      <c r="J1024" s="12">
        <v>55.963302752293998</v>
      </c>
      <c r="K1024" s="12">
        <v>6.4220183486240003</v>
      </c>
      <c r="L1024" s="28">
        <v>0</v>
      </c>
      <c r="M1024" s="42">
        <v>1.834862385321</v>
      </c>
    </row>
    <row r="1025" spans="2:13" x14ac:dyDescent="0.2">
      <c r="D1025" s="200"/>
      <c r="E1025" s="4" t="s">
        <v>66</v>
      </c>
      <c r="F1025" s="5"/>
      <c r="G1025" s="6">
        <v>104</v>
      </c>
      <c r="H1025" s="31">
        <v>13.461538461538</v>
      </c>
      <c r="I1025" s="12">
        <v>23.076923076922998</v>
      </c>
      <c r="J1025" s="12">
        <v>51.923076923076998</v>
      </c>
      <c r="K1025" s="12">
        <v>9.6153846153850004</v>
      </c>
      <c r="L1025" s="28">
        <v>0</v>
      </c>
      <c r="M1025" s="42">
        <v>1.923076923077</v>
      </c>
    </row>
    <row r="1026" spans="2:13" x14ac:dyDescent="0.2">
      <c r="D1026" s="200"/>
      <c r="E1026" s="4" t="s">
        <v>67</v>
      </c>
      <c r="F1026" s="5"/>
      <c r="G1026" s="6">
        <v>139</v>
      </c>
      <c r="H1026" s="31">
        <v>17.266187050359999</v>
      </c>
      <c r="I1026" s="12">
        <v>17.985611510790999</v>
      </c>
      <c r="J1026" s="12">
        <v>54.676258992805998</v>
      </c>
      <c r="K1026" s="12">
        <v>8.6330935251799996</v>
      </c>
      <c r="L1026" s="28">
        <v>0</v>
      </c>
      <c r="M1026" s="42">
        <v>1.438848920863</v>
      </c>
    </row>
    <row r="1027" spans="2:13" x14ac:dyDescent="0.2">
      <c r="D1027" s="200"/>
      <c r="E1027" s="4" t="s">
        <v>68</v>
      </c>
      <c r="F1027" s="5"/>
      <c r="G1027" s="6">
        <v>48</v>
      </c>
      <c r="H1027" s="87">
        <v>29.166666666666998</v>
      </c>
      <c r="I1027" s="29">
        <v>29.166666666666998</v>
      </c>
      <c r="J1027" s="61">
        <v>35.416666666666998</v>
      </c>
      <c r="K1027" s="12">
        <v>4.166666666667</v>
      </c>
      <c r="L1027" s="28">
        <v>0</v>
      </c>
      <c r="M1027" s="42">
        <v>2.083333333333</v>
      </c>
    </row>
    <row r="1028" spans="2:13" x14ac:dyDescent="0.2">
      <c r="D1028" s="200"/>
      <c r="E1028" s="4" t="s">
        <v>69</v>
      </c>
      <c r="F1028" s="5"/>
      <c r="G1028" s="6">
        <v>37</v>
      </c>
      <c r="H1028" s="31">
        <v>13.513513513514001</v>
      </c>
      <c r="I1028" s="12">
        <v>24.324324324323999</v>
      </c>
      <c r="J1028" s="12">
        <v>54.054054054053999</v>
      </c>
      <c r="K1028" s="12">
        <v>8.1081081081080004</v>
      </c>
      <c r="L1028" s="28">
        <v>0</v>
      </c>
      <c r="M1028" s="73">
        <v>0</v>
      </c>
    </row>
    <row r="1029" spans="2:13" x14ac:dyDescent="0.2">
      <c r="D1029" s="93" t="s">
        <v>70</v>
      </c>
      <c r="E1029" s="89" t="s">
        <v>18</v>
      </c>
      <c r="F1029" s="92"/>
      <c r="G1029" s="94">
        <v>0</v>
      </c>
      <c r="H1029" s="148">
        <v>0</v>
      </c>
      <c r="I1029" s="86">
        <v>0</v>
      </c>
      <c r="J1029" s="86">
        <v>0</v>
      </c>
      <c r="K1029" s="134">
        <v>0</v>
      </c>
      <c r="L1029" s="101">
        <v>0</v>
      </c>
      <c r="M1029" s="144">
        <v>0</v>
      </c>
    </row>
    <row r="1031" spans="2:13" x14ac:dyDescent="0.2">
      <c r="B1031" s="40" t="str">
        <f xml:space="preserve"> HYPERLINK("#'目次'!B49", "[43]")</f>
        <v>[43]</v>
      </c>
      <c r="C1031" s="23" t="s">
        <v>147</v>
      </c>
    </row>
    <row r="1034" spans="2:13" x14ac:dyDescent="0.2">
      <c r="C1034" s="23" t="s">
        <v>73</v>
      </c>
    </row>
    <row r="1035" spans="2:13" ht="36" x14ac:dyDescent="0.2">
      <c r="D1035" s="195"/>
      <c r="E1035" s="196"/>
      <c r="F1035" s="196"/>
      <c r="G1035" s="37" t="s">
        <v>15</v>
      </c>
      <c r="H1035" s="33" t="s">
        <v>131</v>
      </c>
      <c r="I1035" s="13" t="s">
        <v>132</v>
      </c>
      <c r="J1035" s="13" t="s">
        <v>133</v>
      </c>
      <c r="K1035" s="13" t="s">
        <v>134</v>
      </c>
      <c r="L1035" s="13" t="s">
        <v>135</v>
      </c>
      <c r="M1035" s="38" t="s">
        <v>18</v>
      </c>
    </row>
    <row r="1036" spans="2:13" x14ac:dyDescent="0.2">
      <c r="D1036" s="197"/>
      <c r="E1036" s="198"/>
      <c r="F1036" s="198"/>
      <c r="G1036" s="35"/>
      <c r="H1036" s="39"/>
      <c r="I1036" s="14"/>
      <c r="J1036" s="14"/>
      <c r="K1036" s="14"/>
      <c r="L1036" s="14"/>
      <c r="M1036" s="34"/>
    </row>
    <row r="1037" spans="2:13" x14ac:dyDescent="0.2">
      <c r="D1037" s="56"/>
      <c r="E1037" s="58" t="s">
        <v>15</v>
      </c>
      <c r="F1037" s="46"/>
      <c r="G1037" s="36">
        <v>1200</v>
      </c>
      <c r="H1037" s="24">
        <v>15.333333333333</v>
      </c>
      <c r="I1037" s="24">
        <v>19.5</v>
      </c>
      <c r="J1037" s="24">
        <v>53.833333333333002</v>
      </c>
      <c r="K1037" s="24">
        <v>7</v>
      </c>
      <c r="L1037" s="24">
        <v>0.83333333333299997</v>
      </c>
      <c r="M1037" s="68">
        <v>3.5</v>
      </c>
    </row>
    <row r="1038" spans="2:13" x14ac:dyDescent="0.2">
      <c r="D1038" s="199" t="s">
        <v>74</v>
      </c>
      <c r="E1038" s="22" t="s">
        <v>75</v>
      </c>
      <c r="F1038" s="21"/>
      <c r="G1038" s="19">
        <v>592</v>
      </c>
      <c r="H1038" s="54">
        <v>12.331081081081001</v>
      </c>
      <c r="I1038" s="20">
        <v>20.27027027027</v>
      </c>
      <c r="J1038" s="20">
        <v>56.25</v>
      </c>
      <c r="K1038" s="20">
        <v>7.2635135135139999</v>
      </c>
      <c r="L1038" s="20">
        <v>0.67567567567599995</v>
      </c>
      <c r="M1038" s="52">
        <v>3.209459459459</v>
      </c>
    </row>
    <row r="1039" spans="2:13" x14ac:dyDescent="0.2">
      <c r="D1039" s="200"/>
      <c r="E1039" s="4" t="s">
        <v>34</v>
      </c>
      <c r="F1039" s="5"/>
      <c r="G1039" s="6">
        <v>37</v>
      </c>
      <c r="H1039" s="84">
        <v>5.4054054054050003</v>
      </c>
      <c r="I1039" s="12">
        <v>18.918918918919001</v>
      </c>
      <c r="J1039" s="29">
        <v>62.162162162161998</v>
      </c>
      <c r="K1039" s="12">
        <v>8.1081081081080004</v>
      </c>
      <c r="L1039" s="28">
        <v>0</v>
      </c>
      <c r="M1039" s="42">
        <v>5.4054054054050003</v>
      </c>
    </row>
    <row r="1040" spans="2:13" x14ac:dyDescent="0.2">
      <c r="D1040" s="200"/>
      <c r="E1040" s="4" t="s">
        <v>35</v>
      </c>
      <c r="F1040" s="5"/>
      <c r="G1040" s="6">
        <v>75</v>
      </c>
      <c r="H1040" s="31">
        <v>12</v>
      </c>
      <c r="I1040" s="12">
        <v>20</v>
      </c>
      <c r="J1040" s="29">
        <v>60</v>
      </c>
      <c r="K1040" s="12">
        <v>4</v>
      </c>
      <c r="L1040" s="28">
        <v>0</v>
      </c>
      <c r="M1040" s="42">
        <v>4</v>
      </c>
    </row>
    <row r="1041" spans="2:13" x14ac:dyDescent="0.2">
      <c r="D1041" s="200"/>
      <c r="E1041" s="4" t="s">
        <v>36</v>
      </c>
      <c r="F1041" s="5"/>
      <c r="G1041" s="6">
        <v>95</v>
      </c>
      <c r="H1041" s="84">
        <v>8.4210526315790002</v>
      </c>
      <c r="I1041" s="12">
        <v>24.210526315789</v>
      </c>
      <c r="J1041" s="29">
        <v>58.947368421053</v>
      </c>
      <c r="K1041" s="12">
        <v>6.3157894736840001</v>
      </c>
      <c r="L1041" s="12">
        <v>1.052631578947</v>
      </c>
      <c r="M1041" s="42">
        <v>1.052631578947</v>
      </c>
    </row>
    <row r="1042" spans="2:13" x14ac:dyDescent="0.2">
      <c r="D1042" s="200"/>
      <c r="E1042" s="4" t="s">
        <v>37</v>
      </c>
      <c r="F1042" s="5"/>
      <c r="G1042" s="6">
        <v>111</v>
      </c>
      <c r="H1042" s="31">
        <v>11.711711711712001</v>
      </c>
      <c r="I1042" s="12">
        <v>24.324324324323999</v>
      </c>
      <c r="J1042" s="12">
        <v>49.549549549550001</v>
      </c>
      <c r="K1042" s="12">
        <v>9.9099099099100005</v>
      </c>
      <c r="L1042" s="12">
        <v>1.8018018018019999</v>
      </c>
      <c r="M1042" s="42">
        <v>2.7027027027030002</v>
      </c>
    </row>
    <row r="1043" spans="2:13" x14ac:dyDescent="0.2">
      <c r="D1043" s="200"/>
      <c r="E1043" s="4" t="s">
        <v>38</v>
      </c>
      <c r="F1043" s="5"/>
      <c r="G1043" s="6">
        <v>93</v>
      </c>
      <c r="H1043" s="31">
        <v>12.903225806451999</v>
      </c>
      <c r="I1043" s="12">
        <v>19.354838709677001</v>
      </c>
      <c r="J1043" s="12">
        <v>58.064516129032</v>
      </c>
      <c r="K1043" s="12">
        <v>7.5268817204299996</v>
      </c>
      <c r="L1043" s="28">
        <v>0</v>
      </c>
      <c r="M1043" s="42">
        <v>2.1505376344089999</v>
      </c>
    </row>
    <row r="1044" spans="2:13" x14ac:dyDescent="0.2">
      <c r="D1044" s="200"/>
      <c r="E1044" s="4" t="s">
        <v>39</v>
      </c>
      <c r="F1044" s="5"/>
      <c r="G1044" s="6">
        <v>109</v>
      </c>
      <c r="H1044" s="31">
        <v>13.761467889907999</v>
      </c>
      <c r="I1044" s="12">
        <v>18.348623853210999</v>
      </c>
      <c r="J1044" s="12">
        <v>55.963302752293998</v>
      </c>
      <c r="K1044" s="12">
        <v>6.4220183486240003</v>
      </c>
      <c r="L1044" s="12">
        <v>0.91743119266100004</v>
      </c>
      <c r="M1044" s="42">
        <v>4.5871559633030001</v>
      </c>
    </row>
    <row r="1045" spans="2:13" x14ac:dyDescent="0.2">
      <c r="D1045" s="200"/>
      <c r="E1045" s="4" t="s">
        <v>40</v>
      </c>
      <c r="F1045" s="5"/>
      <c r="G1045" s="6">
        <v>72</v>
      </c>
      <c r="H1045" s="31">
        <v>19.444444444443999</v>
      </c>
      <c r="I1045" s="43">
        <v>13.888888888888999</v>
      </c>
      <c r="J1045" s="12">
        <v>54.166666666666998</v>
      </c>
      <c r="K1045" s="12">
        <v>8.333333333333</v>
      </c>
      <c r="L1045" s="28">
        <v>0</v>
      </c>
      <c r="M1045" s="42">
        <v>4.166666666667</v>
      </c>
    </row>
    <row r="1046" spans="2:13" x14ac:dyDescent="0.2">
      <c r="D1046" s="199" t="s">
        <v>76</v>
      </c>
      <c r="E1046" s="22" t="s">
        <v>77</v>
      </c>
      <c r="F1046" s="21"/>
      <c r="G1046" s="19">
        <v>608</v>
      </c>
      <c r="H1046" s="54">
        <v>18.256578947367998</v>
      </c>
      <c r="I1046" s="20">
        <v>18.75</v>
      </c>
      <c r="J1046" s="20">
        <v>51.480263157895003</v>
      </c>
      <c r="K1046" s="20">
        <v>6.7434210526319998</v>
      </c>
      <c r="L1046" s="20">
        <v>0.98684210526299998</v>
      </c>
      <c r="M1046" s="52">
        <v>3.7828947368420001</v>
      </c>
    </row>
    <row r="1047" spans="2:13" x14ac:dyDescent="0.2">
      <c r="D1047" s="200"/>
      <c r="E1047" s="4" t="s">
        <v>34</v>
      </c>
      <c r="F1047" s="5"/>
      <c r="G1047" s="6">
        <v>37</v>
      </c>
      <c r="H1047" s="84">
        <v>8.1081081081080004</v>
      </c>
      <c r="I1047" s="12">
        <v>24.324324324323999</v>
      </c>
      <c r="J1047" s="12">
        <v>51.351351351350999</v>
      </c>
      <c r="K1047" s="12">
        <v>8.1081081081080004</v>
      </c>
      <c r="L1047" s="12">
        <v>2.7027027027030002</v>
      </c>
      <c r="M1047" s="42">
        <v>5.4054054054050003</v>
      </c>
    </row>
    <row r="1048" spans="2:13" x14ac:dyDescent="0.2">
      <c r="D1048" s="200"/>
      <c r="E1048" s="4" t="s">
        <v>35</v>
      </c>
      <c r="F1048" s="5"/>
      <c r="G1048" s="6">
        <v>73</v>
      </c>
      <c r="H1048" s="76">
        <v>20.547945205478999</v>
      </c>
      <c r="I1048" s="43">
        <v>13.698630136986001</v>
      </c>
      <c r="J1048" s="12">
        <v>53.424657534246997</v>
      </c>
      <c r="K1048" s="12">
        <v>6.8493150684930004</v>
      </c>
      <c r="L1048" s="12">
        <v>1.369863013699</v>
      </c>
      <c r="M1048" s="42">
        <v>4.1095890410960001</v>
      </c>
    </row>
    <row r="1049" spans="2:13" x14ac:dyDescent="0.2">
      <c r="D1049" s="200"/>
      <c r="E1049" s="4" t="s">
        <v>36</v>
      </c>
      <c r="F1049" s="5"/>
      <c r="G1049" s="6">
        <v>92</v>
      </c>
      <c r="H1049" s="31">
        <v>17.391304347826001</v>
      </c>
      <c r="I1049" s="12">
        <v>21.739130434783</v>
      </c>
      <c r="J1049" s="12">
        <v>50</v>
      </c>
      <c r="K1049" s="12">
        <v>7.6086956521740001</v>
      </c>
      <c r="L1049" s="28">
        <v>0</v>
      </c>
      <c r="M1049" s="42">
        <v>3.2608695652169999</v>
      </c>
    </row>
    <row r="1050" spans="2:13" x14ac:dyDescent="0.2">
      <c r="D1050" s="200"/>
      <c r="E1050" s="4" t="s">
        <v>37</v>
      </c>
      <c r="F1050" s="5"/>
      <c r="G1050" s="6">
        <v>110</v>
      </c>
      <c r="H1050" s="31">
        <v>13.636363636364001</v>
      </c>
      <c r="I1050" s="29">
        <v>26.363636363636001</v>
      </c>
      <c r="J1050" s="43">
        <v>46.363636363635997</v>
      </c>
      <c r="K1050" s="12">
        <v>10</v>
      </c>
      <c r="L1050" s="12">
        <v>0.90909090909099999</v>
      </c>
      <c r="M1050" s="42">
        <v>2.7272727272730002</v>
      </c>
    </row>
    <row r="1051" spans="2:13" x14ac:dyDescent="0.2">
      <c r="D1051" s="200"/>
      <c r="E1051" s="4" t="s">
        <v>38</v>
      </c>
      <c r="F1051" s="5"/>
      <c r="G1051" s="6">
        <v>93</v>
      </c>
      <c r="H1051" s="31">
        <v>19.354838709677001</v>
      </c>
      <c r="I1051" s="12">
        <v>16.129032258064999</v>
      </c>
      <c r="J1051" s="12">
        <v>55.913978494623997</v>
      </c>
      <c r="K1051" s="12">
        <v>7.5268817204299996</v>
      </c>
      <c r="L1051" s="28">
        <v>0</v>
      </c>
      <c r="M1051" s="42">
        <v>1.0752688172039999</v>
      </c>
    </row>
    <row r="1052" spans="2:13" x14ac:dyDescent="0.2">
      <c r="D1052" s="200"/>
      <c r="E1052" s="4" t="s">
        <v>39</v>
      </c>
      <c r="F1052" s="5"/>
      <c r="G1052" s="6">
        <v>114</v>
      </c>
      <c r="H1052" s="31">
        <v>18.421052631578998</v>
      </c>
      <c r="I1052" s="12">
        <v>14.912280701754</v>
      </c>
      <c r="J1052" s="12">
        <v>57.894736842104997</v>
      </c>
      <c r="K1052" s="12">
        <v>4.3859649122809996</v>
      </c>
      <c r="L1052" s="12">
        <v>0.87719298245599997</v>
      </c>
      <c r="M1052" s="42">
        <v>3.508771929825</v>
      </c>
    </row>
    <row r="1053" spans="2:13" x14ac:dyDescent="0.2">
      <c r="D1053" s="201"/>
      <c r="E1053" s="57" t="s">
        <v>40</v>
      </c>
      <c r="F1053" s="59"/>
      <c r="G1053" s="55">
        <v>89</v>
      </c>
      <c r="H1053" s="160">
        <v>25.842696629212998</v>
      </c>
      <c r="I1053" s="65">
        <v>15.730337078651999</v>
      </c>
      <c r="J1053" s="125">
        <v>44.943820224718998</v>
      </c>
      <c r="K1053" s="65">
        <v>3.3707865168539999</v>
      </c>
      <c r="L1053" s="65">
        <v>2.2471910112360001</v>
      </c>
      <c r="M1053" s="105">
        <v>7.8651685393259996</v>
      </c>
    </row>
    <row r="1055" spans="2:13" x14ac:dyDescent="0.2">
      <c r="B1055" s="40" t="str">
        <f xml:space="preserve"> HYPERLINK("#'目次'!B50", "[44]")</f>
        <v>[44]</v>
      </c>
      <c r="C1055" s="23" t="s">
        <v>147</v>
      </c>
    </row>
    <row r="1058" spans="3:13" x14ac:dyDescent="0.2">
      <c r="C1058" s="23" t="s">
        <v>80</v>
      </c>
    </row>
    <row r="1059" spans="3:13" ht="36" x14ac:dyDescent="0.2">
      <c r="E1059" s="195"/>
      <c r="F1059" s="196"/>
      <c r="G1059" s="37" t="s">
        <v>15</v>
      </c>
      <c r="H1059" s="33" t="s">
        <v>131</v>
      </c>
      <c r="I1059" s="13" t="s">
        <v>132</v>
      </c>
      <c r="J1059" s="13" t="s">
        <v>133</v>
      </c>
      <c r="K1059" s="13" t="s">
        <v>134</v>
      </c>
      <c r="L1059" s="13" t="s">
        <v>135</v>
      </c>
      <c r="M1059" s="38" t="s">
        <v>18</v>
      </c>
    </row>
    <row r="1060" spans="3:13" x14ac:dyDescent="0.2">
      <c r="E1060" s="197"/>
      <c r="F1060" s="198"/>
      <c r="G1060" s="35"/>
      <c r="H1060" s="39"/>
      <c r="I1060" s="14"/>
      <c r="J1060" s="14"/>
      <c r="K1060" s="14"/>
      <c r="L1060" s="14"/>
      <c r="M1060" s="34"/>
    </row>
    <row r="1061" spans="3:13" x14ac:dyDescent="0.2">
      <c r="E1061" s="91" t="s">
        <v>15</v>
      </c>
      <c r="F1061" s="46"/>
      <c r="G1061" s="36">
        <v>1200</v>
      </c>
      <c r="H1061" s="24">
        <v>15.333333333333</v>
      </c>
      <c r="I1061" s="24">
        <v>19.5</v>
      </c>
      <c r="J1061" s="24">
        <v>53.833333333333002</v>
      </c>
      <c r="K1061" s="24">
        <v>7</v>
      </c>
      <c r="L1061" s="24">
        <v>0.83333333333299997</v>
      </c>
      <c r="M1061" s="68">
        <v>3.5</v>
      </c>
    </row>
    <row r="1062" spans="3:13" x14ac:dyDescent="0.2">
      <c r="E1062" s="4" t="s">
        <v>81</v>
      </c>
      <c r="F1062" s="5"/>
      <c r="G1062" s="19">
        <v>48</v>
      </c>
      <c r="H1062" s="54">
        <v>12.5</v>
      </c>
      <c r="I1062" s="20">
        <v>22.916666666666998</v>
      </c>
      <c r="J1062" s="20">
        <v>52.083333333333002</v>
      </c>
      <c r="K1062" s="20">
        <v>8.333333333333</v>
      </c>
      <c r="L1062" s="60">
        <v>0</v>
      </c>
      <c r="M1062" s="52">
        <v>4.166666666667</v>
      </c>
    </row>
    <row r="1063" spans="3:13" x14ac:dyDescent="0.2">
      <c r="E1063" s="4" t="s">
        <v>82</v>
      </c>
      <c r="F1063" s="5"/>
      <c r="G1063" s="6">
        <v>84</v>
      </c>
      <c r="H1063" s="31">
        <v>19.047619047619001</v>
      </c>
      <c r="I1063" s="43">
        <v>11.904761904761999</v>
      </c>
      <c r="J1063" s="43">
        <v>48.809523809524002</v>
      </c>
      <c r="K1063" s="29">
        <v>14.285714285714</v>
      </c>
      <c r="L1063" s="28">
        <v>0</v>
      </c>
      <c r="M1063" s="42">
        <v>5.9523809523809996</v>
      </c>
    </row>
    <row r="1064" spans="3:13" x14ac:dyDescent="0.2">
      <c r="E1064" s="4" t="s">
        <v>83</v>
      </c>
      <c r="F1064" s="5"/>
      <c r="G1064" s="6">
        <v>462</v>
      </c>
      <c r="H1064" s="31">
        <v>15.367965367965001</v>
      </c>
      <c r="I1064" s="12">
        <v>20.995670995670999</v>
      </c>
      <c r="J1064" s="12">
        <v>52.380952380952003</v>
      </c>
      <c r="K1064" s="12">
        <v>5.844155844156</v>
      </c>
      <c r="L1064" s="12">
        <v>0.64935064935099995</v>
      </c>
      <c r="M1064" s="42">
        <v>4.7619047619049999</v>
      </c>
    </row>
    <row r="1065" spans="3:13" x14ac:dyDescent="0.2">
      <c r="E1065" s="4" t="s">
        <v>84</v>
      </c>
      <c r="F1065" s="5"/>
      <c r="G1065" s="6">
        <v>30</v>
      </c>
      <c r="H1065" s="31">
        <v>13.333333333333</v>
      </c>
      <c r="I1065" s="12">
        <v>16.666666666666998</v>
      </c>
      <c r="J1065" s="12">
        <v>53.333333333333002</v>
      </c>
      <c r="K1065" s="12">
        <v>6.666666666667</v>
      </c>
      <c r="L1065" s="12">
        <v>3.333333333333</v>
      </c>
      <c r="M1065" s="42">
        <v>6.666666666667</v>
      </c>
    </row>
    <row r="1066" spans="3:13" x14ac:dyDescent="0.2">
      <c r="E1066" s="4" t="s">
        <v>85</v>
      </c>
      <c r="F1066" s="5"/>
      <c r="G1066" s="6">
        <v>144</v>
      </c>
      <c r="H1066" s="31">
        <v>16.666666666666998</v>
      </c>
      <c r="I1066" s="12">
        <v>20.138888888888999</v>
      </c>
      <c r="J1066" s="12">
        <v>52.777777777777999</v>
      </c>
      <c r="K1066" s="12">
        <v>6.25</v>
      </c>
      <c r="L1066" s="28">
        <v>0</v>
      </c>
      <c r="M1066" s="42">
        <v>4.166666666667</v>
      </c>
    </row>
    <row r="1067" spans="3:13" x14ac:dyDescent="0.2">
      <c r="E1067" s="4" t="s">
        <v>86</v>
      </c>
      <c r="F1067" s="5"/>
      <c r="G1067" s="6">
        <v>192</v>
      </c>
      <c r="H1067" s="31">
        <v>16.666666666666998</v>
      </c>
      <c r="I1067" s="12">
        <v>19.791666666666998</v>
      </c>
      <c r="J1067" s="12">
        <v>53.125</v>
      </c>
      <c r="K1067" s="12">
        <v>8.854166666667</v>
      </c>
      <c r="L1067" s="12">
        <v>1.5625</v>
      </c>
      <c r="M1067" s="73">
        <v>0</v>
      </c>
    </row>
    <row r="1068" spans="3:13" x14ac:dyDescent="0.2">
      <c r="E1068" s="4" t="s">
        <v>87</v>
      </c>
      <c r="F1068" s="5"/>
      <c r="G1068" s="6">
        <v>72</v>
      </c>
      <c r="H1068" s="31">
        <v>15.277777777778001</v>
      </c>
      <c r="I1068" s="12">
        <v>23.611111111111001</v>
      </c>
      <c r="J1068" s="12">
        <v>51.388888888888999</v>
      </c>
      <c r="K1068" s="12">
        <v>5.5555555555560003</v>
      </c>
      <c r="L1068" s="12">
        <v>2.7777777777780002</v>
      </c>
      <c r="M1068" s="42">
        <v>1.3888888888890001</v>
      </c>
    </row>
    <row r="1069" spans="3:13" x14ac:dyDescent="0.2">
      <c r="E1069" s="4" t="s">
        <v>88</v>
      </c>
      <c r="F1069" s="5"/>
      <c r="G1069" s="6">
        <v>36</v>
      </c>
      <c r="H1069" s="31">
        <v>19.444444444443999</v>
      </c>
      <c r="I1069" s="43">
        <v>13.888888888888999</v>
      </c>
      <c r="J1069" s="12">
        <v>52.777777777777999</v>
      </c>
      <c r="K1069" s="12">
        <v>8.333333333333</v>
      </c>
      <c r="L1069" s="12">
        <v>2.7777777777780002</v>
      </c>
      <c r="M1069" s="42">
        <v>2.7777777777780002</v>
      </c>
    </row>
    <row r="1070" spans="3:13" x14ac:dyDescent="0.2">
      <c r="E1070" s="4" t="s">
        <v>89</v>
      </c>
      <c r="F1070" s="5"/>
      <c r="G1070" s="6">
        <v>66</v>
      </c>
      <c r="H1070" s="84">
        <v>7.5757575757579998</v>
      </c>
      <c r="I1070" s="43">
        <v>12.121212121212</v>
      </c>
      <c r="J1070" s="44">
        <v>71.212121212121005</v>
      </c>
      <c r="K1070" s="12">
        <v>6.0606060606060002</v>
      </c>
      <c r="L1070" s="28">
        <v>0</v>
      </c>
      <c r="M1070" s="42">
        <v>3.0303030303030001</v>
      </c>
    </row>
    <row r="1071" spans="3:13" x14ac:dyDescent="0.2">
      <c r="E1071" s="4" t="s">
        <v>90</v>
      </c>
      <c r="F1071" s="5"/>
      <c r="G1071" s="6">
        <v>54</v>
      </c>
      <c r="H1071" s="31">
        <v>12.962962962962999</v>
      </c>
      <c r="I1071" s="29">
        <v>25.925925925925998</v>
      </c>
      <c r="J1071" s="12">
        <v>55.555555555555998</v>
      </c>
      <c r="K1071" s="12">
        <v>3.7037037037039999</v>
      </c>
      <c r="L1071" s="28">
        <v>0</v>
      </c>
      <c r="M1071" s="42">
        <v>1.851851851852</v>
      </c>
    </row>
    <row r="1072" spans="3:13" x14ac:dyDescent="0.2">
      <c r="E1072" s="57" t="s">
        <v>91</v>
      </c>
      <c r="F1072" s="59"/>
      <c r="G1072" s="55">
        <v>12</v>
      </c>
      <c r="H1072" s="157">
        <v>8.333333333333</v>
      </c>
      <c r="I1072" s="135">
        <v>0</v>
      </c>
      <c r="J1072" s="113">
        <v>91.666666666666998</v>
      </c>
      <c r="K1072" s="129">
        <v>0</v>
      </c>
      <c r="L1072" s="74">
        <v>0</v>
      </c>
      <c r="M1072" s="142">
        <v>0</v>
      </c>
    </row>
    <row r="1074" spans="2:13" x14ac:dyDescent="0.2">
      <c r="B1074" s="40" t="str">
        <f xml:space="preserve"> HYPERLINK("#'目次'!B51", "[45]")</f>
        <v>[45]</v>
      </c>
      <c r="C1074" s="23" t="s">
        <v>150</v>
      </c>
    </row>
    <row r="1077" spans="2:13" x14ac:dyDescent="0.2">
      <c r="C1077" s="23" t="s">
        <v>14</v>
      </c>
    </row>
    <row r="1078" spans="2:13" ht="36" x14ac:dyDescent="0.2">
      <c r="D1078" s="195"/>
      <c r="E1078" s="196"/>
      <c r="F1078" s="196"/>
      <c r="G1078" s="37" t="s">
        <v>15</v>
      </c>
      <c r="H1078" s="33" t="s">
        <v>131</v>
      </c>
      <c r="I1078" s="13" t="s">
        <v>132</v>
      </c>
      <c r="J1078" s="13" t="s">
        <v>133</v>
      </c>
      <c r="K1078" s="13" t="s">
        <v>134</v>
      </c>
      <c r="L1078" s="13" t="s">
        <v>135</v>
      </c>
      <c r="M1078" s="38" t="s">
        <v>18</v>
      </c>
    </row>
    <row r="1079" spans="2:13" x14ac:dyDescent="0.2">
      <c r="D1079" s="197"/>
      <c r="E1079" s="198"/>
      <c r="F1079" s="198"/>
      <c r="G1079" s="35"/>
      <c r="H1079" s="39"/>
      <c r="I1079" s="14"/>
      <c r="J1079" s="14"/>
      <c r="K1079" s="14"/>
      <c r="L1079" s="14"/>
      <c r="M1079" s="34"/>
    </row>
    <row r="1080" spans="2:13" x14ac:dyDescent="0.2">
      <c r="D1080" s="56"/>
      <c r="E1080" s="58" t="s">
        <v>15</v>
      </c>
      <c r="F1080" s="46"/>
      <c r="G1080" s="36">
        <v>1200</v>
      </c>
      <c r="H1080" s="24">
        <v>9.833333333333</v>
      </c>
      <c r="I1080" s="24">
        <v>19.25</v>
      </c>
      <c r="J1080" s="24">
        <v>52.833333333333002</v>
      </c>
      <c r="K1080" s="24">
        <v>12</v>
      </c>
      <c r="L1080" s="24">
        <v>2.75</v>
      </c>
      <c r="M1080" s="68">
        <v>3.333333333333</v>
      </c>
    </row>
    <row r="1081" spans="2:13" x14ac:dyDescent="0.2">
      <c r="D1081" s="199" t="s">
        <v>19</v>
      </c>
      <c r="E1081" s="22" t="s">
        <v>20</v>
      </c>
      <c r="F1081" s="21"/>
      <c r="G1081" s="19">
        <v>132</v>
      </c>
      <c r="H1081" s="54">
        <v>10.606060606061</v>
      </c>
      <c r="I1081" s="20">
        <v>15.909090909091001</v>
      </c>
      <c r="J1081" s="20">
        <v>49.242424242424001</v>
      </c>
      <c r="K1081" s="96">
        <v>18.181818181817999</v>
      </c>
      <c r="L1081" s="20">
        <v>0.75757575757600004</v>
      </c>
      <c r="M1081" s="52">
        <v>5.3030303030299999</v>
      </c>
    </row>
    <row r="1082" spans="2:13" x14ac:dyDescent="0.2">
      <c r="D1082" s="200"/>
      <c r="E1082" s="4" t="s">
        <v>21</v>
      </c>
      <c r="F1082" s="5"/>
      <c r="G1082" s="6">
        <v>444</v>
      </c>
      <c r="H1082" s="31">
        <v>9.4594594594589996</v>
      </c>
      <c r="I1082" s="12">
        <v>20.945945945946001</v>
      </c>
      <c r="J1082" s="12">
        <v>50.225225225225003</v>
      </c>
      <c r="K1082" s="12">
        <v>11.486486486485999</v>
      </c>
      <c r="L1082" s="12">
        <v>2.9279279279280002</v>
      </c>
      <c r="M1082" s="42">
        <v>4.9549549549550003</v>
      </c>
    </row>
    <row r="1083" spans="2:13" x14ac:dyDescent="0.2">
      <c r="D1083" s="200"/>
      <c r="E1083" s="4" t="s">
        <v>22</v>
      </c>
      <c r="F1083" s="5"/>
      <c r="G1083" s="6">
        <v>192</v>
      </c>
      <c r="H1083" s="31">
        <v>8.333333333333</v>
      </c>
      <c r="I1083" s="12">
        <v>22.395833333333002</v>
      </c>
      <c r="J1083" s="12">
        <v>55.208333333333002</v>
      </c>
      <c r="K1083" s="12">
        <v>8.854166666667</v>
      </c>
      <c r="L1083" s="12">
        <v>1.5625</v>
      </c>
      <c r="M1083" s="42">
        <v>3.645833333333</v>
      </c>
    </row>
    <row r="1084" spans="2:13" x14ac:dyDescent="0.2">
      <c r="D1084" s="200"/>
      <c r="E1084" s="4" t="s">
        <v>23</v>
      </c>
      <c r="F1084" s="5"/>
      <c r="G1084" s="6">
        <v>192</v>
      </c>
      <c r="H1084" s="31">
        <v>11.979166666667</v>
      </c>
      <c r="I1084" s="12">
        <v>19.791666666666998</v>
      </c>
      <c r="J1084" s="12">
        <v>49.479166666666998</v>
      </c>
      <c r="K1084" s="12">
        <v>13.020833333333</v>
      </c>
      <c r="L1084" s="12">
        <v>5.729166666667</v>
      </c>
      <c r="M1084" s="73">
        <v>0</v>
      </c>
    </row>
    <row r="1085" spans="2:13" x14ac:dyDescent="0.2">
      <c r="D1085" s="200"/>
      <c r="E1085" s="4" t="s">
        <v>24</v>
      </c>
      <c r="F1085" s="5"/>
      <c r="G1085" s="6">
        <v>240</v>
      </c>
      <c r="H1085" s="31">
        <v>9.583333333333</v>
      </c>
      <c r="I1085" s="12">
        <v>15</v>
      </c>
      <c r="J1085" s="29">
        <v>60.416666666666998</v>
      </c>
      <c r="K1085" s="12">
        <v>11.25</v>
      </c>
      <c r="L1085" s="12">
        <v>2.083333333333</v>
      </c>
      <c r="M1085" s="42">
        <v>1.666666666667</v>
      </c>
    </row>
    <row r="1086" spans="2:13" x14ac:dyDescent="0.2">
      <c r="D1086" s="199" t="s">
        <v>25</v>
      </c>
      <c r="E1086" s="22" t="s">
        <v>26</v>
      </c>
      <c r="F1086" s="21"/>
      <c r="G1086" s="19">
        <v>348</v>
      </c>
      <c r="H1086" s="54">
        <v>9.4827586206899994</v>
      </c>
      <c r="I1086" s="20">
        <v>21.264367816092001</v>
      </c>
      <c r="J1086" s="20">
        <v>50.287356321838999</v>
      </c>
      <c r="K1086" s="20">
        <v>14.367816091953999</v>
      </c>
      <c r="L1086" s="20">
        <v>2.0114942528739999</v>
      </c>
      <c r="M1086" s="52">
        <v>2.586206896552</v>
      </c>
    </row>
    <row r="1087" spans="2:13" x14ac:dyDescent="0.2">
      <c r="D1087" s="200"/>
      <c r="E1087" s="4" t="s">
        <v>27</v>
      </c>
      <c r="F1087" s="5"/>
      <c r="G1087" s="6">
        <v>378</v>
      </c>
      <c r="H1087" s="31">
        <v>8.9947089947090006</v>
      </c>
      <c r="I1087" s="12">
        <v>19.576719576719999</v>
      </c>
      <c r="J1087" s="12">
        <v>54.232804232804</v>
      </c>
      <c r="K1087" s="12">
        <v>9.7883597883599993</v>
      </c>
      <c r="L1087" s="12">
        <v>3.7037037037039999</v>
      </c>
      <c r="M1087" s="42">
        <v>3.7037037037039999</v>
      </c>
    </row>
    <row r="1088" spans="2:13" x14ac:dyDescent="0.2">
      <c r="D1088" s="200"/>
      <c r="E1088" s="4" t="s">
        <v>28</v>
      </c>
      <c r="F1088" s="5"/>
      <c r="G1088" s="6">
        <v>372</v>
      </c>
      <c r="H1088" s="31">
        <v>12.096774193548001</v>
      </c>
      <c r="I1088" s="12">
        <v>16.935483870968</v>
      </c>
      <c r="J1088" s="12">
        <v>53.494623655913998</v>
      </c>
      <c r="K1088" s="12">
        <v>11.290322580645</v>
      </c>
      <c r="L1088" s="12">
        <v>2.4193548387099999</v>
      </c>
      <c r="M1088" s="42">
        <v>3.7634408602149998</v>
      </c>
    </row>
    <row r="1089" spans="2:13" x14ac:dyDescent="0.2">
      <c r="D1089" s="200"/>
      <c r="E1089" s="4" t="s">
        <v>29</v>
      </c>
      <c r="F1089" s="5"/>
      <c r="G1089" s="6">
        <v>102</v>
      </c>
      <c r="H1089" s="31">
        <v>5.8823529411760003</v>
      </c>
      <c r="I1089" s="12">
        <v>19.607843137254999</v>
      </c>
      <c r="J1089" s="12">
        <v>53.921568627451002</v>
      </c>
      <c r="K1089" s="12">
        <v>14.705882352941</v>
      </c>
      <c r="L1089" s="12">
        <v>2.9411764705880001</v>
      </c>
      <c r="M1089" s="42">
        <v>2.9411764705880001</v>
      </c>
    </row>
    <row r="1090" spans="2:13" x14ac:dyDescent="0.2">
      <c r="D1090" s="199" t="s">
        <v>30</v>
      </c>
      <c r="E1090" s="22" t="s">
        <v>31</v>
      </c>
      <c r="F1090" s="21"/>
      <c r="G1090" s="19">
        <v>592</v>
      </c>
      <c r="H1090" s="54">
        <v>7.7702702702700002</v>
      </c>
      <c r="I1090" s="20">
        <v>19.594594594595002</v>
      </c>
      <c r="J1090" s="20">
        <v>54.391891891892001</v>
      </c>
      <c r="K1090" s="20">
        <v>12.331081081081001</v>
      </c>
      <c r="L1090" s="20">
        <v>2.7027027027030002</v>
      </c>
      <c r="M1090" s="52">
        <v>3.209459459459</v>
      </c>
    </row>
    <row r="1091" spans="2:13" x14ac:dyDescent="0.2">
      <c r="D1091" s="200"/>
      <c r="E1091" s="4" t="s">
        <v>32</v>
      </c>
      <c r="F1091" s="5"/>
      <c r="G1091" s="6">
        <v>608</v>
      </c>
      <c r="H1091" s="31">
        <v>11.842105263158</v>
      </c>
      <c r="I1091" s="12">
        <v>18.914473684211</v>
      </c>
      <c r="J1091" s="12">
        <v>51.315789473683999</v>
      </c>
      <c r="K1091" s="12">
        <v>11.677631578947</v>
      </c>
      <c r="L1091" s="12">
        <v>2.7960526315790002</v>
      </c>
      <c r="M1091" s="42">
        <v>3.4539473684209998</v>
      </c>
    </row>
    <row r="1092" spans="2:13" x14ac:dyDescent="0.2">
      <c r="D1092" s="199" t="s">
        <v>33</v>
      </c>
      <c r="E1092" s="22" t="s">
        <v>34</v>
      </c>
      <c r="F1092" s="21"/>
      <c r="G1092" s="19">
        <v>74</v>
      </c>
      <c r="H1092" s="54">
        <v>5.4054054054050003</v>
      </c>
      <c r="I1092" s="20">
        <v>17.567567567567998</v>
      </c>
      <c r="J1092" s="20">
        <v>56.756756756756999</v>
      </c>
      <c r="K1092" s="20">
        <v>10.810810810811001</v>
      </c>
      <c r="L1092" s="20">
        <v>2.7027027027030002</v>
      </c>
      <c r="M1092" s="52">
        <v>6.7567567567570004</v>
      </c>
    </row>
    <row r="1093" spans="2:13" x14ac:dyDescent="0.2">
      <c r="D1093" s="200"/>
      <c r="E1093" s="4" t="s">
        <v>35</v>
      </c>
      <c r="F1093" s="5"/>
      <c r="G1093" s="6">
        <v>148</v>
      </c>
      <c r="H1093" s="31">
        <v>11.486486486485999</v>
      </c>
      <c r="I1093" s="12">
        <v>16.891891891892001</v>
      </c>
      <c r="J1093" s="12">
        <v>52.027027027027003</v>
      </c>
      <c r="K1093" s="12">
        <v>12.162162162162</v>
      </c>
      <c r="L1093" s="12">
        <v>3.3783783783780001</v>
      </c>
      <c r="M1093" s="42">
        <v>4.0540540540540002</v>
      </c>
    </row>
    <row r="1094" spans="2:13" x14ac:dyDescent="0.2">
      <c r="D1094" s="200"/>
      <c r="E1094" s="4" t="s">
        <v>36</v>
      </c>
      <c r="F1094" s="5"/>
      <c r="G1094" s="6">
        <v>187</v>
      </c>
      <c r="H1094" s="31">
        <v>5.3475935828879999</v>
      </c>
      <c r="I1094" s="12">
        <v>21.390374331551001</v>
      </c>
      <c r="J1094" s="12">
        <v>57.219251336897997</v>
      </c>
      <c r="K1094" s="12">
        <v>12.299465240642</v>
      </c>
      <c r="L1094" s="12">
        <v>2.1390374331549999</v>
      </c>
      <c r="M1094" s="42">
        <v>1.6042780748659999</v>
      </c>
    </row>
    <row r="1095" spans="2:13" x14ac:dyDescent="0.2">
      <c r="D1095" s="200"/>
      <c r="E1095" s="4" t="s">
        <v>37</v>
      </c>
      <c r="F1095" s="5"/>
      <c r="G1095" s="6">
        <v>221</v>
      </c>
      <c r="H1095" s="31">
        <v>7.6923076923079998</v>
      </c>
      <c r="I1095" s="12">
        <v>23.076923076922998</v>
      </c>
      <c r="J1095" s="43">
        <v>46.153846153845997</v>
      </c>
      <c r="K1095" s="29">
        <v>17.647058823529001</v>
      </c>
      <c r="L1095" s="12">
        <v>2.7149321266970001</v>
      </c>
      <c r="M1095" s="42">
        <v>2.7149321266970001</v>
      </c>
    </row>
    <row r="1096" spans="2:13" x14ac:dyDescent="0.2">
      <c r="D1096" s="200"/>
      <c r="E1096" s="4" t="s">
        <v>38</v>
      </c>
      <c r="F1096" s="5"/>
      <c r="G1096" s="6">
        <v>186</v>
      </c>
      <c r="H1096" s="31">
        <v>12.365591397849</v>
      </c>
      <c r="I1096" s="12">
        <v>18.279569892472999</v>
      </c>
      <c r="J1096" s="12">
        <v>54.838709677418997</v>
      </c>
      <c r="K1096" s="12">
        <v>10.215053763441</v>
      </c>
      <c r="L1096" s="12">
        <v>2.6881720430109999</v>
      </c>
      <c r="M1096" s="42">
        <v>1.6129032258060001</v>
      </c>
    </row>
    <row r="1097" spans="2:13" x14ac:dyDescent="0.2">
      <c r="D1097" s="200"/>
      <c r="E1097" s="4" t="s">
        <v>39</v>
      </c>
      <c r="F1097" s="5"/>
      <c r="G1097" s="6">
        <v>223</v>
      </c>
      <c r="H1097" s="31">
        <v>8.9686098654710005</v>
      </c>
      <c r="I1097" s="12">
        <v>18.834080717489002</v>
      </c>
      <c r="J1097" s="12">
        <v>56.502242152466003</v>
      </c>
      <c r="K1097" s="12">
        <v>10.313901345291001</v>
      </c>
      <c r="L1097" s="12">
        <v>1.7937219730939999</v>
      </c>
      <c r="M1097" s="42">
        <v>3.5874439461879999</v>
      </c>
    </row>
    <row r="1098" spans="2:13" x14ac:dyDescent="0.2">
      <c r="D1098" s="201"/>
      <c r="E1098" s="57" t="s">
        <v>40</v>
      </c>
      <c r="F1098" s="59"/>
      <c r="G1098" s="55">
        <v>161</v>
      </c>
      <c r="H1098" s="162">
        <v>16.770186335403999</v>
      </c>
      <c r="I1098" s="65">
        <v>16.149068322981002</v>
      </c>
      <c r="J1098" s="65">
        <v>48.447204968944</v>
      </c>
      <c r="K1098" s="65">
        <v>8.6956521739130004</v>
      </c>
      <c r="L1098" s="65">
        <v>4.3478260869570002</v>
      </c>
      <c r="M1098" s="105">
        <v>5.5900621118010001</v>
      </c>
    </row>
    <row r="1100" spans="2:13" x14ac:dyDescent="0.2">
      <c r="B1100" s="40" t="str">
        <f xml:space="preserve"> HYPERLINK("#'目次'!B52", "[46]")</f>
        <v>[46]</v>
      </c>
      <c r="C1100" s="23" t="s">
        <v>150</v>
      </c>
    </row>
    <row r="1103" spans="2:13" x14ac:dyDescent="0.2">
      <c r="C1103" s="23" t="s">
        <v>48</v>
      </c>
    </row>
    <row r="1104" spans="2:13" ht="36" x14ac:dyDescent="0.2">
      <c r="D1104" s="195"/>
      <c r="E1104" s="196"/>
      <c r="F1104" s="196"/>
      <c r="G1104" s="37" t="s">
        <v>15</v>
      </c>
      <c r="H1104" s="33" t="s">
        <v>131</v>
      </c>
      <c r="I1104" s="13" t="s">
        <v>132</v>
      </c>
      <c r="J1104" s="13" t="s">
        <v>133</v>
      </c>
      <c r="K1104" s="13" t="s">
        <v>134</v>
      </c>
      <c r="L1104" s="13" t="s">
        <v>135</v>
      </c>
      <c r="M1104" s="38" t="s">
        <v>18</v>
      </c>
    </row>
    <row r="1105" spans="4:13" x14ac:dyDescent="0.2">
      <c r="D1105" s="197"/>
      <c r="E1105" s="198"/>
      <c r="F1105" s="198"/>
      <c r="G1105" s="35"/>
      <c r="H1105" s="39"/>
      <c r="I1105" s="14"/>
      <c r="J1105" s="14"/>
      <c r="K1105" s="14"/>
      <c r="L1105" s="14"/>
      <c r="M1105" s="34"/>
    </row>
    <row r="1106" spans="4:13" x14ac:dyDescent="0.2">
      <c r="D1106" s="56"/>
      <c r="E1106" s="58" t="s">
        <v>15</v>
      </c>
      <c r="F1106" s="46"/>
      <c r="G1106" s="36">
        <v>1200</v>
      </c>
      <c r="H1106" s="24">
        <v>9.833333333333</v>
      </c>
      <c r="I1106" s="24">
        <v>19.25</v>
      </c>
      <c r="J1106" s="24">
        <v>52.833333333333002</v>
      </c>
      <c r="K1106" s="24">
        <v>12</v>
      </c>
      <c r="L1106" s="24">
        <v>2.75</v>
      </c>
      <c r="M1106" s="68">
        <v>3.333333333333</v>
      </c>
    </row>
    <row r="1107" spans="4:13" x14ac:dyDescent="0.2">
      <c r="D1107" s="199" t="s">
        <v>49</v>
      </c>
      <c r="E1107" s="22" t="s">
        <v>50</v>
      </c>
      <c r="F1107" s="21"/>
      <c r="G1107" s="19">
        <v>15</v>
      </c>
      <c r="H1107" s="54">
        <v>13.333333333333</v>
      </c>
      <c r="I1107" s="96">
        <v>26.666666666666998</v>
      </c>
      <c r="J1107" s="96">
        <v>60</v>
      </c>
      <c r="K1107" s="151">
        <v>0</v>
      </c>
      <c r="L1107" s="60">
        <v>0</v>
      </c>
      <c r="M1107" s="117">
        <v>0</v>
      </c>
    </row>
    <row r="1108" spans="4:13" x14ac:dyDescent="0.2">
      <c r="D1108" s="200"/>
      <c r="E1108" s="4" t="s">
        <v>51</v>
      </c>
      <c r="F1108" s="5"/>
      <c r="G1108" s="6">
        <v>142</v>
      </c>
      <c r="H1108" s="31">
        <v>7.0422535211269999</v>
      </c>
      <c r="I1108" s="12">
        <v>15.492957746479</v>
      </c>
      <c r="J1108" s="29">
        <v>60.563380281690002</v>
      </c>
      <c r="K1108" s="12">
        <v>12.676056338027999</v>
      </c>
      <c r="L1108" s="12">
        <v>2.112676056338</v>
      </c>
      <c r="M1108" s="42">
        <v>2.112676056338</v>
      </c>
    </row>
    <row r="1109" spans="4:13" x14ac:dyDescent="0.2">
      <c r="D1109" s="200"/>
      <c r="E1109" s="4" t="s">
        <v>52</v>
      </c>
      <c r="F1109" s="5"/>
      <c r="G1109" s="6">
        <v>26</v>
      </c>
      <c r="H1109" s="31">
        <v>11.538461538462</v>
      </c>
      <c r="I1109" s="12">
        <v>15.384615384615</v>
      </c>
      <c r="J1109" s="12">
        <v>57.692307692307999</v>
      </c>
      <c r="K1109" s="12">
        <v>7.6923076923079998</v>
      </c>
      <c r="L1109" s="28">
        <v>0</v>
      </c>
      <c r="M1109" s="42">
        <v>7.6923076923079998</v>
      </c>
    </row>
    <row r="1110" spans="4:13" x14ac:dyDescent="0.2">
      <c r="D1110" s="200"/>
      <c r="E1110" s="4" t="s">
        <v>53</v>
      </c>
      <c r="F1110" s="5"/>
      <c r="G1110" s="6">
        <v>41</v>
      </c>
      <c r="H1110" s="87">
        <v>21.951219512194999</v>
      </c>
      <c r="I1110" s="12">
        <v>19.512195121950999</v>
      </c>
      <c r="J1110" s="61">
        <v>39.024390243901998</v>
      </c>
      <c r="K1110" s="29">
        <v>17.073170731706998</v>
      </c>
      <c r="L1110" s="28">
        <v>0</v>
      </c>
      <c r="M1110" s="42">
        <v>2.4390243902440001</v>
      </c>
    </row>
    <row r="1111" spans="4:13" x14ac:dyDescent="0.2">
      <c r="D1111" s="200"/>
      <c r="E1111" s="4" t="s">
        <v>54</v>
      </c>
      <c r="F1111" s="5"/>
      <c r="G1111" s="6">
        <v>226</v>
      </c>
      <c r="H1111" s="31">
        <v>8.8495575221239999</v>
      </c>
      <c r="I1111" s="12">
        <v>21.681415929204</v>
      </c>
      <c r="J1111" s="12">
        <v>50</v>
      </c>
      <c r="K1111" s="12">
        <v>14.601769911504</v>
      </c>
      <c r="L1111" s="12">
        <v>2.212389380531</v>
      </c>
      <c r="M1111" s="42">
        <v>2.654867256637</v>
      </c>
    </row>
    <row r="1112" spans="4:13" x14ac:dyDescent="0.2">
      <c r="D1112" s="200"/>
      <c r="E1112" s="4" t="s">
        <v>55</v>
      </c>
      <c r="F1112" s="5"/>
      <c r="G1112" s="6">
        <v>125</v>
      </c>
      <c r="H1112" s="84">
        <v>4.8</v>
      </c>
      <c r="I1112" s="29">
        <v>24.8</v>
      </c>
      <c r="J1112" s="12">
        <v>51.2</v>
      </c>
      <c r="K1112" s="12">
        <v>15.2</v>
      </c>
      <c r="L1112" s="12">
        <v>2.4</v>
      </c>
      <c r="M1112" s="42">
        <v>1.6</v>
      </c>
    </row>
    <row r="1113" spans="4:13" x14ac:dyDescent="0.2">
      <c r="D1113" s="200"/>
      <c r="E1113" s="4" t="s">
        <v>56</v>
      </c>
      <c r="F1113" s="5"/>
      <c r="G1113" s="6">
        <v>190</v>
      </c>
      <c r="H1113" s="31">
        <v>7.8947368421049999</v>
      </c>
      <c r="I1113" s="12">
        <v>20.526315789474001</v>
      </c>
      <c r="J1113" s="12">
        <v>54.736842105263001</v>
      </c>
      <c r="K1113" s="12">
        <v>10.526315789473999</v>
      </c>
      <c r="L1113" s="12">
        <v>3.6842105263159999</v>
      </c>
      <c r="M1113" s="42">
        <v>2.6315789473679998</v>
      </c>
    </row>
    <row r="1114" spans="4:13" x14ac:dyDescent="0.2">
      <c r="D1114" s="200"/>
      <c r="E1114" s="4" t="s">
        <v>57</v>
      </c>
      <c r="F1114" s="5"/>
      <c r="G1114" s="6">
        <v>185</v>
      </c>
      <c r="H1114" s="31">
        <v>12.432432432432</v>
      </c>
      <c r="I1114" s="12">
        <v>16.756756756756999</v>
      </c>
      <c r="J1114" s="12">
        <v>50.810810810810999</v>
      </c>
      <c r="K1114" s="12">
        <v>12.972972972973</v>
      </c>
      <c r="L1114" s="12">
        <v>3.783783783784</v>
      </c>
      <c r="M1114" s="42">
        <v>3.2432432432430001</v>
      </c>
    </row>
    <row r="1115" spans="4:13" x14ac:dyDescent="0.2">
      <c r="D1115" s="200"/>
      <c r="E1115" s="4" t="s">
        <v>58</v>
      </c>
      <c r="F1115" s="5"/>
      <c r="G1115" s="6">
        <v>113</v>
      </c>
      <c r="H1115" s="31">
        <v>9.7345132743360008</v>
      </c>
      <c r="I1115" s="12">
        <v>17.699115044248</v>
      </c>
      <c r="J1115" s="12">
        <v>52.212389380531</v>
      </c>
      <c r="K1115" s="12">
        <v>10.619469026549</v>
      </c>
      <c r="L1115" s="12">
        <v>4.424778761062</v>
      </c>
      <c r="M1115" s="42">
        <v>5.3097345132739999</v>
      </c>
    </row>
    <row r="1116" spans="4:13" x14ac:dyDescent="0.2">
      <c r="D1116" s="200"/>
      <c r="E1116" s="4" t="s">
        <v>59</v>
      </c>
      <c r="F1116" s="5"/>
      <c r="G1116" s="6">
        <v>136</v>
      </c>
      <c r="H1116" s="31">
        <v>13.970588235294001</v>
      </c>
      <c r="I1116" s="12">
        <v>16.911764705882</v>
      </c>
      <c r="J1116" s="12">
        <v>53.676470588234999</v>
      </c>
      <c r="K1116" s="43">
        <v>6.6176470588239997</v>
      </c>
      <c r="L1116" s="12">
        <v>2.2058823529409999</v>
      </c>
      <c r="M1116" s="42">
        <v>6.6176470588239997</v>
      </c>
    </row>
    <row r="1117" spans="4:13" x14ac:dyDescent="0.2">
      <c r="D1117" s="199" t="s">
        <v>60</v>
      </c>
      <c r="E1117" s="22" t="s">
        <v>61</v>
      </c>
      <c r="F1117" s="21"/>
      <c r="G1117" s="19">
        <v>205</v>
      </c>
      <c r="H1117" s="54">
        <v>10.731707317073001</v>
      </c>
      <c r="I1117" s="20">
        <v>17.560975609755999</v>
      </c>
      <c r="J1117" s="20">
        <v>51.707317073170998</v>
      </c>
      <c r="K1117" s="20">
        <v>11.707317073171</v>
      </c>
      <c r="L1117" s="20">
        <v>3.90243902439</v>
      </c>
      <c r="M1117" s="52">
        <v>4.3902439024389999</v>
      </c>
    </row>
    <row r="1118" spans="4:13" x14ac:dyDescent="0.2">
      <c r="D1118" s="200"/>
      <c r="E1118" s="4" t="s">
        <v>62</v>
      </c>
      <c r="F1118" s="5"/>
      <c r="G1118" s="6">
        <v>160</v>
      </c>
      <c r="H1118" s="31">
        <v>9.375</v>
      </c>
      <c r="I1118" s="12">
        <v>16.875</v>
      </c>
      <c r="J1118" s="12">
        <v>51.25</v>
      </c>
      <c r="K1118" s="12">
        <v>15</v>
      </c>
      <c r="L1118" s="12">
        <v>2.5</v>
      </c>
      <c r="M1118" s="42">
        <v>5</v>
      </c>
    </row>
    <row r="1119" spans="4:13" x14ac:dyDescent="0.2">
      <c r="D1119" s="200"/>
      <c r="E1119" s="4" t="s">
        <v>63</v>
      </c>
      <c r="F1119" s="5"/>
      <c r="G1119" s="6">
        <v>121</v>
      </c>
      <c r="H1119" s="31">
        <v>8.2644628099169992</v>
      </c>
      <c r="I1119" s="12">
        <v>19.008264462810001</v>
      </c>
      <c r="J1119" s="12">
        <v>54.545454545455001</v>
      </c>
      <c r="K1119" s="12">
        <v>13.223140495868</v>
      </c>
      <c r="L1119" s="12">
        <v>2.4793388429749998</v>
      </c>
      <c r="M1119" s="42">
        <v>2.4793388429749998</v>
      </c>
    </row>
    <row r="1120" spans="4:13" x14ac:dyDescent="0.2">
      <c r="D1120" s="200"/>
      <c r="E1120" s="4" t="s">
        <v>64</v>
      </c>
      <c r="F1120" s="5"/>
      <c r="G1120" s="6">
        <v>124</v>
      </c>
      <c r="H1120" s="31">
        <v>8.0645161290320004</v>
      </c>
      <c r="I1120" s="12">
        <v>21.774193548387</v>
      </c>
      <c r="J1120" s="12">
        <v>54.032258064516</v>
      </c>
      <c r="K1120" s="12">
        <v>10.483870967742</v>
      </c>
      <c r="L1120" s="12">
        <v>2.4193548387099999</v>
      </c>
      <c r="M1120" s="42">
        <v>3.2258064516129998</v>
      </c>
    </row>
    <row r="1121" spans="2:13" x14ac:dyDescent="0.2">
      <c r="D1121" s="200"/>
      <c r="E1121" s="4" t="s">
        <v>65</v>
      </c>
      <c r="F1121" s="5"/>
      <c r="G1121" s="6">
        <v>109</v>
      </c>
      <c r="H1121" s="31">
        <v>12.844036697248001</v>
      </c>
      <c r="I1121" s="12">
        <v>17.43119266055</v>
      </c>
      <c r="J1121" s="12">
        <v>54.128440366972001</v>
      </c>
      <c r="K1121" s="12">
        <v>10.091743119266001</v>
      </c>
      <c r="L1121" s="12">
        <v>3.669724770642</v>
      </c>
      <c r="M1121" s="42">
        <v>1.834862385321</v>
      </c>
    </row>
    <row r="1122" spans="2:13" x14ac:dyDescent="0.2">
      <c r="D1122" s="200"/>
      <c r="E1122" s="4" t="s">
        <v>66</v>
      </c>
      <c r="F1122" s="5"/>
      <c r="G1122" s="6">
        <v>104</v>
      </c>
      <c r="H1122" s="31">
        <v>9.6153846153850004</v>
      </c>
      <c r="I1122" s="12">
        <v>22.115384615385</v>
      </c>
      <c r="J1122" s="12">
        <v>48.076923076923002</v>
      </c>
      <c r="K1122" s="12">
        <v>14.423076923077</v>
      </c>
      <c r="L1122" s="12">
        <v>2.884615384615</v>
      </c>
      <c r="M1122" s="42">
        <v>2.884615384615</v>
      </c>
    </row>
    <row r="1123" spans="2:13" x14ac:dyDescent="0.2">
      <c r="D1123" s="200"/>
      <c r="E1123" s="4" t="s">
        <v>67</v>
      </c>
      <c r="F1123" s="5"/>
      <c r="G1123" s="6">
        <v>139</v>
      </c>
      <c r="H1123" s="31">
        <v>12.230215827338</v>
      </c>
      <c r="I1123" s="12">
        <v>18.705035971223001</v>
      </c>
      <c r="J1123" s="12">
        <v>53.956834532374003</v>
      </c>
      <c r="K1123" s="12">
        <v>11.510791366906</v>
      </c>
      <c r="L1123" s="12">
        <v>1.438848920863</v>
      </c>
      <c r="M1123" s="42">
        <v>2.1582733812949999</v>
      </c>
    </row>
    <row r="1124" spans="2:13" x14ac:dyDescent="0.2">
      <c r="D1124" s="200"/>
      <c r="E1124" s="4" t="s">
        <v>68</v>
      </c>
      <c r="F1124" s="5"/>
      <c r="G1124" s="6">
        <v>48</v>
      </c>
      <c r="H1124" s="31">
        <v>12.5</v>
      </c>
      <c r="I1124" s="29">
        <v>27.083333333333002</v>
      </c>
      <c r="J1124" s="43">
        <v>43.75</v>
      </c>
      <c r="K1124" s="12">
        <v>14.583333333333</v>
      </c>
      <c r="L1124" s="28">
        <v>0</v>
      </c>
      <c r="M1124" s="42">
        <v>2.083333333333</v>
      </c>
    </row>
    <row r="1125" spans="2:13" x14ac:dyDescent="0.2">
      <c r="D1125" s="200"/>
      <c r="E1125" s="4" t="s">
        <v>69</v>
      </c>
      <c r="F1125" s="5"/>
      <c r="G1125" s="6">
        <v>37</v>
      </c>
      <c r="H1125" s="31">
        <v>10.810810810811001</v>
      </c>
      <c r="I1125" s="12">
        <v>21.621621621622001</v>
      </c>
      <c r="J1125" s="12">
        <v>54.054054054053999</v>
      </c>
      <c r="K1125" s="12">
        <v>8.1081081081080004</v>
      </c>
      <c r="L1125" s="12">
        <v>5.4054054054050003</v>
      </c>
      <c r="M1125" s="73">
        <v>0</v>
      </c>
    </row>
    <row r="1126" spans="2:13" x14ac:dyDescent="0.2">
      <c r="D1126" s="93" t="s">
        <v>70</v>
      </c>
      <c r="E1126" s="89" t="s">
        <v>18</v>
      </c>
      <c r="F1126" s="92"/>
      <c r="G1126" s="94">
        <v>0</v>
      </c>
      <c r="H1126" s="178">
        <v>0</v>
      </c>
      <c r="I1126" s="86">
        <v>0</v>
      </c>
      <c r="J1126" s="86">
        <v>0</v>
      </c>
      <c r="K1126" s="86">
        <v>0</v>
      </c>
      <c r="L1126" s="101">
        <v>0</v>
      </c>
      <c r="M1126" s="144">
        <v>0</v>
      </c>
    </row>
    <row r="1128" spans="2:13" x14ac:dyDescent="0.2">
      <c r="B1128" s="40" t="str">
        <f xml:space="preserve"> HYPERLINK("#'目次'!B53", "[47]")</f>
        <v>[47]</v>
      </c>
      <c r="C1128" s="23" t="s">
        <v>150</v>
      </c>
    </row>
    <row r="1131" spans="2:13" x14ac:dyDescent="0.2">
      <c r="C1131" s="23" t="s">
        <v>73</v>
      </c>
    </row>
    <row r="1132" spans="2:13" ht="36" x14ac:dyDescent="0.2">
      <c r="D1132" s="195"/>
      <c r="E1132" s="196"/>
      <c r="F1132" s="196"/>
      <c r="G1132" s="37" t="s">
        <v>15</v>
      </c>
      <c r="H1132" s="33" t="s">
        <v>131</v>
      </c>
      <c r="I1132" s="13" t="s">
        <v>132</v>
      </c>
      <c r="J1132" s="13" t="s">
        <v>133</v>
      </c>
      <c r="K1132" s="13" t="s">
        <v>134</v>
      </c>
      <c r="L1132" s="13" t="s">
        <v>135</v>
      </c>
      <c r="M1132" s="38" t="s">
        <v>18</v>
      </c>
    </row>
    <row r="1133" spans="2:13" x14ac:dyDescent="0.2">
      <c r="D1133" s="197"/>
      <c r="E1133" s="198"/>
      <c r="F1133" s="198"/>
      <c r="G1133" s="35"/>
      <c r="H1133" s="39"/>
      <c r="I1133" s="14"/>
      <c r="J1133" s="14"/>
      <c r="K1133" s="14"/>
      <c r="L1133" s="14"/>
      <c r="M1133" s="34"/>
    </row>
    <row r="1134" spans="2:13" x14ac:dyDescent="0.2">
      <c r="D1134" s="56"/>
      <c r="E1134" s="58" t="s">
        <v>15</v>
      </c>
      <c r="F1134" s="46"/>
      <c r="G1134" s="36">
        <v>1200</v>
      </c>
      <c r="H1134" s="24">
        <v>9.833333333333</v>
      </c>
      <c r="I1134" s="24">
        <v>19.25</v>
      </c>
      <c r="J1134" s="24">
        <v>52.833333333333002</v>
      </c>
      <c r="K1134" s="24">
        <v>12</v>
      </c>
      <c r="L1134" s="24">
        <v>2.75</v>
      </c>
      <c r="M1134" s="68">
        <v>3.333333333333</v>
      </c>
    </row>
    <row r="1135" spans="2:13" x14ac:dyDescent="0.2">
      <c r="D1135" s="199" t="s">
        <v>74</v>
      </c>
      <c r="E1135" s="22" t="s">
        <v>75</v>
      </c>
      <c r="F1135" s="21"/>
      <c r="G1135" s="19">
        <v>592</v>
      </c>
      <c r="H1135" s="54">
        <v>7.7702702702700002</v>
      </c>
      <c r="I1135" s="20">
        <v>19.594594594595002</v>
      </c>
      <c r="J1135" s="20">
        <v>54.391891891892001</v>
      </c>
      <c r="K1135" s="20">
        <v>12.331081081081001</v>
      </c>
      <c r="L1135" s="20">
        <v>2.7027027027030002</v>
      </c>
      <c r="M1135" s="52">
        <v>3.209459459459</v>
      </c>
    </row>
    <row r="1136" spans="2:13" x14ac:dyDescent="0.2">
      <c r="D1136" s="200"/>
      <c r="E1136" s="4" t="s">
        <v>34</v>
      </c>
      <c r="F1136" s="5"/>
      <c r="G1136" s="6">
        <v>37</v>
      </c>
      <c r="H1136" s="31">
        <v>5.4054054054050003</v>
      </c>
      <c r="I1136" s="43">
        <v>13.513513513514001</v>
      </c>
      <c r="J1136" s="29">
        <v>59.459459459458998</v>
      </c>
      <c r="K1136" s="12">
        <v>10.810810810811001</v>
      </c>
      <c r="L1136" s="12">
        <v>2.7027027027030002</v>
      </c>
      <c r="M1136" s="42">
        <v>8.1081081081080004</v>
      </c>
    </row>
    <row r="1137" spans="2:13" x14ac:dyDescent="0.2">
      <c r="D1137" s="200"/>
      <c r="E1137" s="4" t="s">
        <v>35</v>
      </c>
      <c r="F1137" s="5"/>
      <c r="G1137" s="6">
        <v>75</v>
      </c>
      <c r="H1137" s="31">
        <v>8</v>
      </c>
      <c r="I1137" s="12">
        <v>20</v>
      </c>
      <c r="J1137" s="12">
        <v>54.666666666666998</v>
      </c>
      <c r="K1137" s="12">
        <v>10.666666666667</v>
      </c>
      <c r="L1137" s="12">
        <v>2.666666666667</v>
      </c>
      <c r="M1137" s="42">
        <v>4</v>
      </c>
    </row>
    <row r="1138" spans="2:13" x14ac:dyDescent="0.2">
      <c r="D1138" s="200"/>
      <c r="E1138" s="4" t="s">
        <v>36</v>
      </c>
      <c r="F1138" s="5"/>
      <c r="G1138" s="6">
        <v>95</v>
      </c>
      <c r="H1138" s="84">
        <v>3.1578947368420001</v>
      </c>
      <c r="I1138" s="12">
        <v>20</v>
      </c>
      <c r="J1138" s="29">
        <v>60</v>
      </c>
      <c r="K1138" s="12">
        <v>15.789473684211</v>
      </c>
      <c r="L1138" s="28">
        <v>0</v>
      </c>
      <c r="M1138" s="42">
        <v>1.052631578947</v>
      </c>
    </row>
    <row r="1139" spans="2:13" x14ac:dyDescent="0.2">
      <c r="D1139" s="200"/>
      <c r="E1139" s="4" t="s">
        <v>37</v>
      </c>
      <c r="F1139" s="5"/>
      <c r="G1139" s="6">
        <v>111</v>
      </c>
      <c r="H1139" s="31">
        <v>6.3063063063060003</v>
      </c>
      <c r="I1139" s="12">
        <v>21.621621621622001</v>
      </c>
      <c r="J1139" s="43">
        <v>45.045045045045001</v>
      </c>
      <c r="K1139" s="29">
        <v>20.720720720721001</v>
      </c>
      <c r="L1139" s="12">
        <v>3.6036036036039998</v>
      </c>
      <c r="M1139" s="42">
        <v>2.7027027027030002</v>
      </c>
    </row>
    <row r="1140" spans="2:13" x14ac:dyDescent="0.2">
      <c r="D1140" s="200"/>
      <c r="E1140" s="4" t="s">
        <v>38</v>
      </c>
      <c r="F1140" s="5"/>
      <c r="G1140" s="6">
        <v>93</v>
      </c>
      <c r="H1140" s="31">
        <v>8.6021505376339995</v>
      </c>
      <c r="I1140" s="12">
        <v>21.505376344085999</v>
      </c>
      <c r="J1140" s="12">
        <v>54.838709677418997</v>
      </c>
      <c r="K1140" s="12">
        <v>8.6021505376339995</v>
      </c>
      <c r="L1140" s="12">
        <v>5.3763440860219998</v>
      </c>
      <c r="M1140" s="42">
        <v>1.0752688172039999</v>
      </c>
    </row>
    <row r="1141" spans="2:13" x14ac:dyDescent="0.2">
      <c r="D1141" s="200"/>
      <c r="E1141" s="4" t="s">
        <v>39</v>
      </c>
      <c r="F1141" s="5"/>
      <c r="G1141" s="6">
        <v>109</v>
      </c>
      <c r="H1141" s="31">
        <v>6.4220183486240003</v>
      </c>
      <c r="I1141" s="12">
        <v>20.183486238532002</v>
      </c>
      <c r="J1141" s="29">
        <v>58.715596330274998</v>
      </c>
      <c r="K1141" s="12">
        <v>8.2568807339449997</v>
      </c>
      <c r="L1141" s="12">
        <v>1.834862385321</v>
      </c>
      <c r="M1141" s="42">
        <v>4.5871559633030001</v>
      </c>
    </row>
    <row r="1142" spans="2:13" x14ac:dyDescent="0.2">
      <c r="D1142" s="200"/>
      <c r="E1142" s="4" t="s">
        <v>40</v>
      </c>
      <c r="F1142" s="5"/>
      <c r="G1142" s="6">
        <v>72</v>
      </c>
      <c r="H1142" s="76">
        <v>18.055555555556001</v>
      </c>
      <c r="I1142" s="12">
        <v>15.277777777778001</v>
      </c>
      <c r="J1142" s="12">
        <v>51.388888888888999</v>
      </c>
      <c r="K1142" s="12">
        <v>8.333333333333</v>
      </c>
      <c r="L1142" s="12">
        <v>2.7777777777780002</v>
      </c>
      <c r="M1142" s="42">
        <v>4.166666666667</v>
      </c>
    </row>
    <row r="1143" spans="2:13" x14ac:dyDescent="0.2">
      <c r="D1143" s="199" t="s">
        <v>76</v>
      </c>
      <c r="E1143" s="22" t="s">
        <v>77</v>
      </c>
      <c r="F1143" s="21"/>
      <c r="G1143" s="19">
        <v>608</v>
      </c>
      <c r="H1143" s="54">
        <v>11.842105263158</v>
      </c>
      <c r="I1143" s="20">
        <v>18.914473684211</v>
      </c>
      <c r="J1143" s="20">
        <v>51.315789473683999</v>
      </c>
      <c r="K1143" s="20">
        <v>11.677631578947</v>
      </c>
      <c r="L1143" s="20">
        <v>2.7960526315790002</v>
      </c>
      <c r="M1143" s="52">
        <v>3.4539473684209998</v>
      </c>
    </row>
    <row r="1144" spans="2:13" x14ac:dyDescent="0.2">
      <c r="D1144" s="200"/>
      <c r="E1144" s="4" t="s">
        <v>34</v>
      </c>
      <c r="F1144" s="5"/>
      <c r="G1144" s="6">
        <v>37</v>
      </c>
      <c r="H1144" s="31">
        <v>5.4054054054050003</v>
      </c>
      <c r="I1144" s="12">
        <v>21.621621621622001</v>
      </c>
      <c r="J1144" s="12">
        <v>54.054054054053999</v>
      </c>
      <c r="K1144" s="12">
        <v>10.810810810811001</v>
      </c>
      <c r="L1144" s="12">
        <v>2.7027027027030002</v>
      </c>
      <c r="M1144" s="42">
        <v>5.4054054054050003</v>
      </c>
    </row>
    <row r="1145" spans="2:13" x14ac:dyDescent="0.2">
      <c r="D1145" s="200"/>
      <c r="E1145" s="4" t="s">
        <v>35</v>
      </c>
      <c r="F1145" s="5"/>
      <c r="G1145" s="6">
        <v>73</v>
      </c>
      <c r="H1145" s="76">
        <v>15.068493150685001</v>
      </c>
      <c r="I1145" s="43">
        <v>13.698630136986001</v>
      </c>
      <c r="J1145" s="12">
        <v>49.315068493151003</v>
      </c>
      <c r="K1145" s="12">
        <v>13.698630136986001</v>
      </c>
      <c r="L1145" s="12">
        <v>4.1095890410960001</v>
      </c>
      <c r="M1145" s="42">
        <v>4.1095890410960001</v>
      </c>
    </row>
    <row r="1146" spans="2:13" x14ac:dyDescent="0.2">
      <c r="D1146" s="200"/>
      <c r="E1146" s="4" t="s">
        <v>36</v>
      </c>
      <c r="F1146" s="5"/>
      <c r="G1146" s="6">
        <v>92</v>
      </c>
      <c r="H1146" s="31">
        <v>7.6086956521740001</v>
      </c>
      <c r="I1146" s="12">
        <v>22.826086956522001</v>
      </c>
      <c r="J1146" s="12">
        <v>54.347826086956999</v>
      </c>
      <c r="K1146" s="12">
        <v>8.6956521739130004</v>
      </c>
      <c r="L1146" s="12">
        <v>4.3478260869570002</v>
      </c>
      <c r="M1146" s="42">
        <v>2.1739130434780001</v>
      </c>
    </row>
    <row r="1147" spans="2:13" x14ac:dyDescent="0.2">
      <c r="D1147" s="200"/>
      <c r="E1147" s="4" t="s">
        <v>37</v>
      </c>
      <c r="F1147" s="5"/>
      <c r="G1147" s="6">
        <v>110</v>
      </c>
      <c r="H1147" s="31">
        <v>9.0909090909089993</v>
      </c>
      <c r="I1147" s="29">
        <v>24.545454545455001</v>
      </c>
      <c r="J1147" s="43">
        <v>47.272727272727003</v>
      </c>
      <c r="K1147" s="12">
        <v>14.545454545455</v>
      </c>
      <c r="L1147" s="12">
        <v>1.818181818182</v>
      </c>
      <c r="M1147" s="42">
        <v>2.7272727272730002</v>
      </c>
    </row>
    <row r="1148" spans="2:13" x14ac:dyDescent="0.2">
      <c r="D1148" s="200"/>
      <c r="E1148" s="4" t="s">
        <v>38</v>
      </c>
      <c r="F1148" s="5"/>
      <c r="G1148" s="6">
        <v>93</v>
      </c>
      <c r="H1148" s="76">
        <v>16.129032258064999</v>
      </c>
      <c r="I1148" s="12">
        <v>15.053763440859999</v>
      </c>
      <c r="J1148" s="12">
        <v>54.838709677418997</v>
      </c>
      <c r="K1148" s="12">
        <v>11.827956989246999</v>
      </c>
      <c r="L1148" s="28">
        <v>0</v>
      </c>
      <c r="M1148" s="42">
        <v>2.1505376344089999</v>
      </c>
    </row>
    <row r="1149" spans="2:13" x14ac:dyDescent="0.2">
      <c r="D1149" s="200"/>
      <c r="E1149" s="4" t="s">
        <v>39</v>
      </c>
      <c r="F1149" s="5"/>
      <c r="G1149" s="6">
        <v>114</v>
      </c>
      <c r="H1149" s="31">
        <v>11.403508771929999</v>
      </c>
      <c r="I1149" s="12">
        <v>17.543859649123</v>
      </c>
      <c r="J1149" s="12">
        <v>54.385964912280997</v>
      </c>
      <c r="K1149" s="12">
        <v>12.280701754386</v>
      </c>
      <c r="L1149" s="12">
        <v>1.7543859649119999</v>
      </c>
      <c r="M1149" s="42">
        <v>2.6315789473679998</v>
      </c>
    </row>
    <row r="1150" spans="2:13" x14ac:dyDescent="0.2">
      <c r="D1150" s="201"/>
      <c r="E1150" s="57" t="s">
        <v>40</v>
      </c>
      <c r="F1150" s="59"/>
      <c r="G1150" s="55">
        <v>89</v>
      </c>
      <c r="H1150" s="162">
        <v>15.730337078651999</v>
      </c>
      <c r="I1150" s="65">
        <v>16.853932584270002</v>
      </c>
      <c r="J1150" s="125">
        <v>46.067415730336997</v>
      </c>
      <c r="K1150" s="65">
        <v>8.9887640449440003</v>
      </c>
      <c r="L1150" s="65">
        <v>5.61797752809</v>
      </c>
      <c r="M1150" s="105">
        <v>6.7415730337079998</v>
      </c>
    </row>
    <row r="1152" spans="2:13" x14ac:dyDescent="0.2">
      <c r="B1152" s="40" t="str">
        <f xml:space="preserve"> HYPERLINK("#'目次'!B54", "[48]")</f>
        <v>[48]</v>
      </c>
      <c r="C1152" s="23" t="s">
        <v>150</v>
      </c>
    </row>
    <row r="1155" spans="3:13" x14ac:dyDescent="0.2">
      <c r="C1155" s="23" t="s">
        <v>80</v>
      </c>
    </row>
    <row r="1156" spans="3:13" ht="36" x14ac:dyDescent="0.2">
      <c r="E1156" s="195"/>
      <c r="F1156" s="196"/>
      <c r="G1156" s="37" t="s">
        <v>15</v>
      </c>
      <c r="H1156" s="33" t="s">
        <v>131</v>
      </c>
      <c r="I1156" s="13" t="s">
        <v>132</v>
      </c>
      <c r="J1156" s="13" t="s">
        <v>133</v>
      </c>
      <c r="K1156" s="13" t="s">
        <v>134</v>
      </c>
      <c r="L1156" s="13" t="s">
        <v>135</v>
      </c>
      <c r="M1156" s="38" t="s">
        <v>18</v>
      </c>
    </row>
    <row r="1157" spans="3:13" x14ac:dyDescent="0.2">
      <c r="E1157" s="197"/>
      <c r="F1157" s="198"/>
      <c r="G1157" s="35"/>
      <c r="H1157" s="39"/>
      <c r="I1157" s="14"/>
      <c r="J1157" s="14"/>
      <c r="K1157" s="14"/>
      <c r="L1157" s="14"/>
      <c r="M1157" s="34"/>
    </row>
    <row r="1158" spans="3:13" x14ac:dyDescent="0.2">
      <c r="E1158" s="91" t="s">
        <v>15</v>
      </c>
      <c r="F1158" s="46"/>
      <c r="G1158" s="36">
        <v>1200</v>
      </c>
      <c r="H1158" s="24">
        <v>9.833333333333</v>
      </c>
      <c r="I1158" s="24">
        <v>19.25</v>
      </c>
      <c r="J1158" s="24">
        <v>52.833333333333002</v>
      </c>
      <c r="K1158" s="24">
        <v>12</v>
      </c>
      <c r="L1158" s="24">
        <v>2.75</v>
      </c>
      <c r="M1158" s="68">
        <v>3.333333333333</v>
      </c>
    </row>
    <row r="1159" spans="3:13" x14ac:dyDescent="0.2">
      <c r="E1159" s="4" t="s">
        <v>81</v>
      </c>
      <c r="F1159" s="5"/>
      <c r="G1159" s="19">
        <v>48</v>
      </c>
      <c r="H1159" s="54">
        <v>8.333333333333</v>
      </c>
      <c r="I1159" s="20">
        <v>18.75</v>
      </c>
      <c r="J1159" s="20">
        <v>56.25</v>
      </c>
      <c r="K1159" s="20">
        <v>12.5</v>
      </c>
      <c r="L1159" s="60">
        <v>0</v>
      </c>
      <c r="M1159" s="52">
        <v>4.166666666667</v>
      </c>
    </row>
    <row r="1160" spans="3:13" x14ac:dyDescent="0.2">
      <c r="E1160" s="4" t="s">
        <v>82</v>
      </c>
      <c r="F1160" s="5"/>
      <c r="G1160" s="6">
        <v>84</v>
      </c>
      <c r="H1160" s="31">
        <v>11.904761904761999</v>
      </c>
      <c r="I1160" s="12">
        <v>14.285714285714</v>
      </c>
      <c r="J1160" s="43">
        <v>45.238095238094999</v>
      </c>
      <c r="K1160" s="29">
        <v>21.428571428571001</v>
      </c>
      <c r="L1160" s="12">
        <v>1.190476190476</v>
      </c>
      <c r="M1160" s="42">
        <v>5.9523809523809996</v>
      </c>
    </row>
    <row r="1161" spans="3:13" x14ac:dyDescent="0.2">
      <c r="E1161" s="4" t="s">
        <v>83</v>
      </c>
      <c r="F1161" s="5"/>
      <c r="G1161" s="6">
        <v>462</v>
      </c>
      <c r="H1161" s="31">
        <v>9.0909090909089993</v>
      </c>
      <c r="I1161" s="12">
        <v>21.212121212121001</v>
      </c>
      <c r="J1161" s="12">
        <v>50.649350649351</v>
      </c>
      <c r="K1161" s="12">
        <v>11.471861471861001</v>
      </c>
      <c r="L1161" s="12">
        <v>2.8138528138529999</v>
      </c>
      <c r="M1161" s="42">
        <v>4.7619047619049999</v>
      </c>
    </row>
    <row r="1162" spans="3:13" x14ac:dyDescent="0.2">
      <c r="E1162" s="4" t="s">
        <v>84</v>
      </c>
      <c r="F1162" s="5"/>
      <c r="G1162" s="6">
        <v>30</v>
      </c>
      <c r="H1162" s="31">
        <v>13.333333333333</v>
      </c>
      <c r="I1162" s="43">
        <v>10</v>
      </c>
      <c r="J1162" s="44">
        <v>63.333333333333002</v>
      </c>
      <c r="K1162" s="43">
        <v>3.333333333333</v>
      </c>
      <c r="L1162" s="12">
        <v>3.333333333333</v>
      </c>
      <c r="M1162" s="42">
        <v>6.666666666667</v>
      </c>
    </row>
    <row r="1163" spans="3:13" x14ac:dyDescent="0.2">
      <c r="E1163" s="4" t="s">
        <v>85</v>
      </c>
      <c r="F1163" s="5"/>
      <c r="G1163" s="6">
        <v>144</v>
      </c>
      <c r="H1163" s="31">
        <v>8.333333333333</v>
      </c>
      <c r="I1163" s="29">
        <v>24.305555555556001</v>
      </c>
      <c r="J1163" s="12">
        <v>52.777777777777999</v>
      </c>
      <c r="K1163" s="12">
        <v>9.7222222222219994</v>
      </c>
      <c r="L1163" s="12">
        <v>1.3888888888890001</v>
      </c>
      <c r="M1163" s="42">
        <v>3.4722222222219998</v>
      </c>
    </row>
    <row r="1164" spans="3:13" x14ac:dyDescent="0.2">
      <c r="E1164" s="4" t="s">
        <v>86</v>
      </c>
      <c r="F1164" s="5"/>
      <c r="G1164" s="6">
        <v>192</v>
      </c>
      <c r="H1164" s="31">
        <v>11.979166666667</v>
      </c>
      <c r="I1164" s="12">
        <v>19.791666666666998</v>
      </c>
      <c r="J1164" s="12">
        <v>49.479166666666998</v>
      </c>
      <c r="K1164" s="12">
        <v>13.020833333333</v>
      </c>
      <c r="L1164" s="12">
        <v>5.729166666667</v>
      </c>
      <c r="M1164" s="73">
        <v>0</v>
      </c>
    </row>
    <row r="1165" spans="3:13" x14ac:dyDescent="0.2">
      <c r="E1165" s="4" t="s">
        <v>87</v>
      </c>
      <c r="F1165" s="5"/>
      <c r="G1165" s="6">
        <v>72</v>
      </c>
      <c r="H1165" s="31">
        <v>9.7222222222219994</v>
      </c>
      <c r="I1165" s="12">
        <v>15.277777777778001</v>
      </c>
      <c r="J1165" s="12">
        <v>51.388888888888999</v>
      </c>
      <c r="K1165" s="29">
        <v>18.055555555556001</v>
      </c>
      <c r="L1165" s="12">
        <v>4.166666666667</v>
      </c>
      <c r="M1165" s="42">
        <v>1.3888888888890001</v>
      </c>
    </row>
    <row r="1166" spans="3:13" x14ac:dyDescent="0.2">
      <c r="E1166" s="4" t="s">
        <v>88</v>
      </c>
      <c r="F1166" s="5"/>
      <c r="G1166" s="6">
        <v>36</v>
      </c>
      <c r="H1166" s="31">
        <v>13.888888888888999</v>
      </c>
      <c r="I1166" s="12">
        <v>19.444444444443999</v>
      </c>
      <c r="J1166" s="12">
        <v>52.777777777777999</v>
      </c>
      <c r="K1166" s="12">
        <v>8.333333333333</v>
      </c>
      <c r="L1166" s="12">
        <v>2.7777777777780002</v>
      </c>
      <c r="M1166" s="42">
        <v>2.7777777777780002</v>
      </c>
    </row>
    <row r="1167" spans="3:13" x14ac:dyDescent="0.2">
      <c r="E1167" s="4" t="s">
        <v>89</v>
      </c>
      <c r="F1167" s="5"/>
      <c r="G1167" s="6">
        <v>66</v>
      </c>
      <c r="H1167" s="84">
        <v>4.5454545454549997</v>
      </c>
      <c r="I1167" s="61">
        <v>9.0909090909089993</v>
      </c>
      <c r="J1167" s="44">
        <v>75.757575757576006</v>
      </c>
      <c r="K1167" s="12">
        <v>7.5757575757579998</v>
      </c>
      <c r="L1167" s="12">
        <v>1.5151515151520001</v>
      </c>
      <c r="M1167" s="42">
        <v>1.5151515151520001</v>
      </c>
    </row>
    <row r="1168" spans="3:13" x14ac:dyDescent="0.2">
      <c r="E1168" s="4" t="s">
        <v>90</v>
      </c>
      <c r="F1168" s="5"/>
      <c r="G1168" s="6">
        <v>54</v>
      </c>
      <c r="H1168" s="31">
        <v>12.962962962962999</v>
      </c>
      <c r="I1168" s="12">
        <v>22.222222222222001</v>
      </c>
      <c r="J1168" s="12">
        <v>51.851851851851997</v>
      </c>
      <c r="K1168" s="12">
        <v>11.111111111111001</v>
      </c>
      <c r="L1168" s="28">
        <v>0</v>
      </c>
      <c r="M1168" s="42">
        <v>1.851851851852</v>
      </c>
    </row>
    <row r="1169" spans="2:13" x14ac:dyDescent="0.2">
      <c r="E1169" s="57" t="s">
        <v>91</v>
      </c>
      <c r="F1169" s="59"/>
      <c r="G1169" s="55">
        <v>12</v>
      </c>
      <c r="H1169" s="114">
        <v>8.333333333333</v>
      </c>
      <c r="I1169" s="135">
        <v>0</v>
      </c>
      <c r="J1169" s="113">
        <v>91.666666666666998</v>
      </c>
      <c r="K1169" s="135">
        <v>0</v>
      </c>
      <c r="L1169" s="74">
        <v>0</v>
      </c>
      <c r="M1169" s="142">
        <v>0</v>
      </c>
    </row>
    <row r="1171" spans="2:13" x14ac:dyDescent="0.2">
      <c r="B1171" s="40" t="str">
        <f xml:space="preserve"> HYPERLINK("#'目次'!B55", "[49]")</f>
        <v>[49]</v>
      </c>
      <c r="C1171" s="23" t="s">
        <v>153</v>
      </c>
    </row>
    <row r="1174" spans="2:13" x14ac:dyDescent="0.2">
      <c r="C1174" s="23" t="s">
        <v>14</v>
      </c>
    </row>
    <row r="1175" spans="2:13" ht="36" x14ac:dyDescent="0.2">
      <c r="D1175" s="195"/>
      <c r="E1175" s="196"/>
      <c r="F1175" s="196"/>
      <c r="G1175" s="37" t="s">
        <v>15</v>
      </c>
      <c r="H1175" s="33" t="s">
        <v>131</v>
      </c>
      <c r="I1175" s="13" t="s">
        <v>132</v>
      </c>
      <c r="J1175" s="13" t="s">
        <v>133</v>
      </c>
      <c r="K1175" s="13" t="s">
        <v>134</v>
      </c>
      <c r="L1175" s="13" t="s">
        <v>135</v>
      </c>
      <c r="M1175" s="38" t="s">
        <v>18</v>
      </c>
    </row>
    <row r="1176" spans="2:13" x14ac:dyDescent="0.2">
      <c r="D1176" s="197"/>
      <c r="E1176" s="198"/>
      <c r="F1176" s="198"/>
      <c r="G1176" s="35"/>
      <c r="H1176" s="39"/>
      <c r="I1176" s="14"/>
      <c r="J1176" s="14"/>
      <c r="K1176" s="14"/>
      <c r="L1176" s="14"/>
      <c r="M1176" s="34"/>
    </row>
    <row r="1177" spans="2:13" x14ac:dyDescent="0.2">
      <c r="D1177" s="56"/>
      <c r="E1177" s="58" t="s">
        <v>15</v>
      </c>
      <c r="F1177" s="46"/>
      <c r="G1177" s="36">
        <v>1200</v>
      </c>
      <c r="H1177" s="24">
        <v>10.25</v>
      </c>
      <c r="I1177" s="24">
        <v>17.416666666666998</v>
      </c>
      <c r="J1177" s="24">
        <v>55.583333333333002</v>
      </c>
      <c r="K1177" s="24">
        <v>10.416666666667</v>
      </c>
      <c r="L1177" s="24">
        <v>2.666666666667</v>
      </c>
      <c r="M1177" s="68">
        <v>3.666666666667</v>
      </c>
    </row>
    <row r="1178" spans="2:13" x14ac:dyDescent="0.2">
      <c r="D1178" s="199" t="s">
        <v>19</v>
      </c>
      <c r="E1178" s="22" t="s">
        <v>20</v>
      </c>
      <c r="F1178" s="21"/>
      <c r="G1178" s="19">
        <v>132</v>
      </c>
      <c r="H1178" s="54">
        <v>12.121212121212</v>
      </c>
      <c r="I1178" s="20">
        <v>15.151515151515</v>
      </c>
      <c r="J1178" s="90">
        <v>50</v>
      </c>
      <c r="K1178" s="20">
        <v>14.393939393939</v>
      </c>
      <c r="L1178" s="20">
        <v>2.2727272727269998</v>
      </c>
      <c r="M1178" s="52">
        <v>6.0606060606060002</v>
      </c>
    </row>
    <row r="1179" spans="2:13" x14ac:dyDescent="0.2">
      <c r="D1179" s="200"/>
      <c r="E1179" s="4" t="s">
        <v>21</v>
      </c>
      <c r="F1179" s="5"/>
      <c r="G1179" s="6">
        <v>444</v>
      </c>
      <c r="H1179" s="31">
        <v>10.135135135135</v>
      </c>
      <c r="I1179" s="12">
        <v>18.918918918919001</v>
      </c>
      <c r="J1179" s="12">
        <v>54.279279279279002</v>
      </c>
      <c r="K1179" s="12">
        <v>9.0090090090090005</v>
      </c>
      <c r="L1179" s="12">
        <v>2.9279279279280002</v>
      </c>
      <c r="M1179" s="42">
        <v>4.7297297297299998</v>
      </c>
    </row>
    <row r="1180" spans="2:13" x14ac:dyDescent="0.2">
      <c r="D1180" s="200"/>
      <c r="E1180" s="4" t="s">
        <v>22</v>
      </c>
      <c r="F1180" s="5"/>
      <c r="G1180" s="6">
        <v>192</v>
      </c>
      <c r="H1180" s="31">
        <v>9.895833333333</v>
      </c>
      <c r="I1180" s="12">
        <v>19.791666666666998</v>
      </c>
      <c r="J1180" s="12">
        <v>56.25</v>
      </c>
      <c r="K1180" s="12">
        <v>9.375</v>
      </c>
      <c r="L1180" s="12">
        <v>1.041666666667</v>
      </c>
      <c r="M1180" s="42">
        <v>3.645833333333</v>
      </c>
    </row>
    <row r="1181" spans="2:13" x14ac:dyDescent="0.2">
      <c r="D1181" s="200"/>
      <c r="E1181" s="4" t="s">
        <v>23</v>
      </c>
      <c r="F1181" s="5"/>
      <c r="G1181" s="6">
        <v>192</v>
      </c>
      <c r="H1181" s="31">
        <v>10.9375</v>
      </c>
      <c r="I1181" s="12">
        <v>17.1875</v>
      </c>
      <c r="J1181" s="12">
        <v>54.166666666666998</v>
      </c>
      <c r="K1181" s="12">
        <v>13.020833333333</v>
      </c>
      <c r="L1181" s="12">
        <v>3.645833333333</v>
      </c>
      <c r="M1181" s="42">
        <v>1.041666666667</v>
      </c>
    </row>
    <row r="1182" spans="2:13" x14ac:dyDescent="0.2">
      <c r="D1182" s="200"/>
      <c r="E1182" s="4" t="s">
        <v>24</v>
      </c>
      <c r="F1182" s="5"/>
      <c r="G1182" s="6">
        <v>240</v>
      </c>
      <c r="H1182" s="31">
        <v>9.166666666667</v>
      </c>
      <c r="I1182" s="12">
        <v>14.166666666667</v>
      </c>
      <c r="J1182" s="29">
        <v>61.666666666666998</v>
      </c>
      <c r="K1182" s="12">
        <v>9.583333333333</v>
      </c>
      <c r="L1182" s="12">
        <v>2.916666666667</v>
      </c>
      <c r="M1182" s="42">
        <v>2.5</v>
      </c>
    </row>
    <row r="1183" spans="2:13" x14ac:dyDescent="0.2">
      <c r="D1183" s="199" t="s">
        <v>25</v>
      </c>
      <c r="E1183" s="22" t="s">
        <v>26</v>
      </c>
      <c r="F1183" s="21"/>
      <c r="G1183" s="19">
        <v>348</v>
      </c>
      <c r="H1183" s="54">
        <v>10.344827586207</v>
      </c>
      <c r="I1183" s="20">
        <v>17.528735632183999</v>
      </c>
      <c r="J1183" s="20">
        <v>54.022988505747001</v>
      </c>
      <c r="K1183" s="20">
        <v>11.781609195402</v>
      </c>
      <c r="L1183" s="20">
        <v>2.8735632183909998</v>
      </c>
      <c r="M1183" s="52">
        <v>3.4482758620689999</v>
      </c>
    </row>
    <row r="1184" spans="2:13" x14ac:dyDescent="0.2">
      <c r="D1184" s="200"/>
      <c r="E1184" s="4" t="s">
        <v>27</v>
      </c>
      <c r="F1184" s="5"/>
      <c r="G1184" s="6">
        <v>378</v>
      </c>
      <c r="H1184" s="31">
        <v>10.052910052910001</v>
      </c>
      <c r="I1184" s="12">
        <v>17.989417989418001</v>
      </c>
      <c r="J1184" s="12">
        <v>58.730158730158998</v>
      </c>
      <c r="K1184" s="12">
        <v>7.9365079365079998</v>
      </c>
      <c r="L1184" s="12">
        <v>2.3809523809519999</v>
      </c>
      <c r="M1184" s="42">
        <v>2.9100529100529999</v>
      </c>
    </row>
    <row r="1185" spans="2:13" x14ac:dyDescent="0.2">
      <c r="D1185" s="200"/>
      <c r="E1185" s="4" t="s">
        <v>28</v>
      </c>
      <c r="F1185" s="5"/>
      <c r="G1185" s="6">
        <v>372</v>
      </c>
      <c r="H1185" s="31">
        <v>11.021505376344001</v>
      </c>
      <c r="I1185" s="12">
        <v>17.473118279569999</v>
      </c>
      <c r="J1185" s="12">
        <v>52.688172043011001</v>
      </c>
      <c r="K1185" s="12">
        <v>11.290322580645</v>
      </c>
      <c r="L1185" s="12">
        <v>2.9569892473119999</v>
      </c>
      <c r="M1185" s="42">
        <v>4.5698924731180002</v>
      </c>
    </row>
    <row r="1186" spans="2:13" x14ac:dyDescent="0.2">
      <c r="D1186" s="200"/>
      <c r="E1186" s="4" t="s">
        <v>29</v>
      </c>
      <c r="F1186" s="5"/>
      <c r="G1186" s="6">
        <v>102</v>
      </c>
      <c r="H1186" s="31">
        <v>7.8431372549020004</v>
      </c>
      <c r="I1186" s="12">
        <v>14.705882352941</v>
      </c>
      <c r="J1186" s="12">
        <v>59.803921568626997</v>
      </c>
      <c r="K1186" s="12">
        <v>11.764705882353001</v>
      </c>
      <c r="L1186" s="12">
        <v>1.9607843137250001</v>
      </c>
      <c r="M1186" s="42">
        <v>3.9215686274510002</v>
      </c>
    </row>
    <row r="1187" spans="2:13" x14ac:dyDescent="0.2">
      <c r="D1187" s="199" t="s">
        <v>30</v>
      </c>
      <c r="E1187" s="22" t="s">
        <v>31</v>
      </c>
      <c r="F1187" s="21"/>
      <c r="G1187" s="19">
        <v>592</v>
      </c>
      <c r="H1187" s="54">
        <v>9.1216216216219994</v>
      </c>
      <c r="I1187" s="20">
        <v>16.385135135134998</v>
      </c>
      <c r="J1187" s="20">
        <v>56.925675675675997</v>
      </c>
      <c r="K1187" s="20">
        <v>11.148648648649001</v>
      </c>
      <c r="L1187" s="20">
        <v>2.533783783784</v>
      </c>
      <c r="M1187" s="52">
        <v>3.8851351351350001</v>
      </c>
    </row>
    <row r="1188" spans="2:13" x14ac:dyDescent="0.2">
      <c r="D1188" s="200"/>
      <c r="E1188" s="4" t="s">
        <v>32</v>
      </c>
      <c r="F1188" s="5"/>
      <c r="G1188" s="6">
        <v>608</v>
      </c>
      <c r="H1188" s="31">
        <v>11.348684210526001</v>
      </c>
      <c r="I1188" s="12">
        <v>18.421052631578998</v>
      </c>
      <c r="J1188" s="12">
        <v>54.276315789473998</v>
      </c>
      <c r="K1188" s="12">
        <v>9.7039473684209998</v>
      </c>
      <c r="L1188" s="12">
        <v>2.7960526315790002</v>
      </c>
      <c r="M1188" s="42">
        <v>3.4539473684209998</v>
      </c>
    </row>
    <row r="1189" spans="2:13" x14ac:dyDescent="0.2">
      <c r="D1189" s="199" t="s">
        <v>33</v>
      </c>
      <c r="E1189" s="22" t="s">
        <v>34</v>
      </c>
      <c r="F1189" s="21"/>
      <c r="G1189" s="19">
        <v>74</v>
      </c>
      <c r="H1189" s="54">
        <v>5.4054054054050003</v>
      </c>
      <c r="I1189" s="20">
        <v>14.864864864865</v>
      </c>
      <c r="J1189" s="20">
        <v>58.108108108107999</v>
      </c>
      <c r="K1189" s="20">
        <v>13.513513513514001</v>
      </c>
      <c r="L1189" s="20">
        <v>2.7027027027030002</v>
      </c>
      <c r="M1189" s="52">
        <v>5.4054054054050003</v>
      </c>
    </row>
    <row r="1190" spans="2:13" x14ac:dyDescent="0.2">
      <c r="D1190" s="200"/>
      <c r="E1190" s="4" t="s">
        <v>35</v>
      </c>
      <c r="F1190" s="5"/>
      <c r="G1190" s="6">
        <v>148</v>
      </c>
      <c r="H1190" s="31">
        <v>12.162162162162</v>
      </c>
      <c r="I1190" s="43">
        <v>11.486486486485999</v>
      </c>
      <c r="J1190" s="12">
        <v>56.756756756756999</v>
      </c>
      <c r="K1190" s="12">
        <v>11.486486486485999</v>
      </c>
      <c r="L1190" s="12">
        <v>2.7027027027030002</v>
      </c>
      <c r="M1190" s="42">
        <v>5.4054054054050003</v>
      </c>
    </row>
    <row r="1191" spans="2:13" x14ac:dyDescent="0.2">
      <c r="D1191" s="200"/>
      <c r="E1191" s="4" t="s">
        <v>36</v>
      </c>
      <c r="F1191" s="5"/>
      <c r="G1191" s="6">
        <v>187</v>
      </c>
      <c r="H1191" s="31">
        <v>5.8823529411760003</v>
      </c>
      <c r="I1191" s="12">
        <v>19.251336898396001</v>
      </c>
      <c r="J1191" s="12">
        <v>58.823529411765001</v>
      </c>
      <c r="K1191" s="12">
        <v>10.695187165775</v>
      </c>
      <c r="L1191" s="12">
        <v>3.208556149733</v>
      </c>
      <c r="M1191" s="42">
        <v>2.1390374331549999</v>
      </c>
    </row>
    <row r="1192" spans="2:13" x14ac:dyDescent="0.2">
      <c r="D1192" s="200"/>
      <c r="E1192" s="4" t="s">
        <v>37</v>
      </c>
      <c r="F1192" s="5"/>
      <c r="G1192" s="6">
        <v>221</v>
      </c>
      <c r="H1192" s="31">
        <v>7.6923076923079998</v>
      </c>
      <c r="I1192" s="29">
        <v>22.624434389139999</v>
      </c>
      <c r="J1192" s="43">
        <v>47.511312217194998</v>
      </c>
      <c r="K1192" s="12">
        <v>15.384615384615</v>
      </c>
      <c r="L1192" s="12">
        <v>4.0723981900449999</v>
      </c>
      <c r="M1192" s="42">
        <v>2.7149321266970001</v>
      </c>
    </row>
    <row r="1193" spans="2:13" x14ac:dyDescent="0.2">
      <c r="D1193" s="200"/>
      <c r="E1193" s="4" t="s">
        <v>38</v>
      </c>
      <c r="F1193" s="5"/>
      <c r="G1193" s="6">
        <v>186</v>
      </c>
      <c r="H1193" s="31">
        <v>9.6774193548389995</v>
      </c>
      <c r="I1193" s="12">
        <v>18.817204301075002</v>
      </c>
      <c r="J1193" s="12">
        <v>60.215053763440999</v>
      </c>
      <c r="K1193" s="12">
        <v>8.0645161290320004</v>
      </c>
      <c r="L1193" s="12">
        <v>1.6129032258060001</v>
      </c>
      <c r="M1193" s="42">
        <v>1.6129032258060001</v>
      </c>
    </row>
    <row r="1194" spans="2:13" x14ac:dyDescent="0.2">
      <c r="D1194" s="200"/>
      <c r="E1194" s="4" t="s">
        <v>39</v>
      </c>
      <c r="F1194" s="5"/>
      <c r="G1194" s="6">
        <v>223</v>
      </c>
      <c r="H1194" s="31">
        <v>11.659192825111999</v>
      </c>
      <c r="I1194" s="12">
        <v>12.556053811659</v>
      </c>
      <c r="J1194" s="29">
        <v>61.883408071749002</v>
      </c>
      <c r="K1194" s="12">
        <v>7.6233183856500002</v>
      </c>
      <c r="L1194" s="12">
        <v>2.2421524663680001</v>
      </c>
      <c r="M1194" s="42">
        <v>4.0358744394619999</v>
      </c>
    </row>
    <row r="1195" spans="2:13" x14ac:dyDescent="0.2">
      <c r="D1195" s="201"/>
      <c r="E1195" s="57" t="s">
        <v>40</v>
      </c>
      <c r="F1195" s="59"/>
      <c r="G1195" s="55">
        <v>161</v>
      </c>
      <c r="H1195" s="162">
        <v>18.012422360247999</v>
      </c>
      <c r="I1195" s="65">
        <v>19.875776397515999</v>
      </c>
      <c r="J1195" s="125">
        <v>46.583850931676999</v>
      </c>
      <c r="K1195" s="65">
        <v>7.4534161490680004</v>
      </c>
      <c r="L1195" s="65">
        <v>1.8633540372670001</v>
      </c>
      <c r="M1195" s="105">
        <v>6.2111801242239997</v>
      </c>
    </row>
    <row r="1197" spans="2:13" x14ac:dyDescent="0.2">
      <c r="B1197" s="40" t="str">
        <f xml:space="preserve"> HYPERLINK("#'目次'!B56", "[50]")</f>
        <v>[50]</v>
      </c>
      <c r="C1197" s="23" t="s">
        <v>153</v>
      </c>
    </row>
    <row r="1200" spans="2:13" x14ac:dyDescent="0.2">
      <c r="C1200" s="23" t="s">
        <v>48</v>
      </c>
    </row>
    <row r="1201" spans="4:13" ht="36" x14ac:dyDescent="0.2">
      <c r="D1201" s="195"/>
      <c r="E1201" s="196"/>
      <c r="F1201" s="196"/>
      <c r="G1201" s="37" t="s">
        <v>15</v>
      </c>
      <c r="H1201" s="33" t="s">
        <v>131</v>
      </c>
      <c r="I1201" s="13" t="s">
        <v>132</v>
      </c>
      <c r="J1201" s="13" t="s">
        <v>133</v>
      </c>
      <c r="K1201" s="13" t="s">
        <v>134</v>
      </c>
      <c r="L1201" s="13" t="s">
        <v>135</v>
      </c>
      <c r="M1201" s="38" t="s">
        <v>18</v>
      </c>
    </row>
    <row r="1202" spans="4:13" x14ac:dyDescent="0.2">
      <c r="D1202" s="197"/>
      <c r="E1202" s="198"/>
      <c r="F1202" s="198"/>
      <c r="G1202" s="35"/>
      <c r="H1202" s="39"/>
      <c r="I1202" s="14"/>
      <c r="J1202" s="14"/>
      <c r="K1202" s="14"/>
      <c r="L1202" s="14"/>
      <c r="M1202" s="34"/>
    </row>
    <row r="1203" spans="4:13" x14ac:dyDescent="0.2">
      <c r="D1203" s="56"/>
      <c r="E1203" s="58" t="s">
        <v>15</v>
      </c>
      <c r="F1203" s="46"/>
      <c r="G1203" s="36">
        <v>1200</v>
      </c>
      <c r="H1203" s="24">
        <v>10.25</v>
      </c>
      <c r="I1203" s="24">
        <v>17.416666666666998</v>
      </c>
      <c r="J1203" s="24">
        <v>55.583333333333002</v>
      </c>
      <c r="K1203" s="24">
        <v>10.416666666667</v>
      </c>
      <c r="L1203" s="24">
        <v>2.666666666667</v>
      </c>
      <c r="M1203" s="68">
        <v>3.666666666667</v>
      </c>
    </row>
    <row r="1204" spans="4:13" x14ac:dyDescent="0.2">
      <c r="D1204" s="199" t="s">
        <v>49</v>
      </c>
      <c r="E1204" s="22" t="s">
        <v>50</v>
      </c>
      <c r="F1204" s="21"/>
      <c r="G1204" s="19">
        <v>15</v>
      </c>
      <c r="H1204" s="54">
        <v>6.666666666667</v>
      </c>
      <c r="I1204" s="98">
        <v>33.333333333333002</v>
      </c>
      <c r="J1204" s="20">
        <v>60</v>
      </c>
      <c r="K1204" s="151">
        <v>0</v>
      </c>
      <c r="L1204" s="60">
        <v>0</v>
      </c>
      <c r="M1204" s="117">
        <v>0</v>
      </c>
    </row>
    <row r="1205" spans="4:13" x14ac:dyDescent="0.2">
      <c r="D1205" s="200"/>
      <c r="E1205" s="4" t="s">
        <v>51</v>
      </c>
      <c r="F1205" s="5"/>
      <c r="G1205" s="6">
        <v>142</v>
      </c>
      <c r="H1205" s="31">
        <v>7.746478873239</v>
      </c>
      <c r="I1205" s="43">
        <v>11.971830985915</v>
      </c>
      <c r="J1205" s="29">
        <v>64.788732394365994</v>
      </c>
      <c r="K1205" s="12">
        <v>9.8591549295770005</v>
      </c>
      <c r="L1205" s="12">
        <v>2.8169014084509998</v>
      </c>
      <c r="M1205" s="42">
        <v>2.8169014084509998</v>
      </c>
    </row>
    <row r="1206" spans="4:13" x14ac:dyDescent="0.2">
      <c r="D1206" s="200"/>
      <c r="E1206" s="4" t="s">
        <v>52</v>
      </c>
      <c r="F1206" s="5"/>
      <c r="G1206" s="6">
        <v>26</v>
      </c>
      <c r="H1206" s="31">
        <v>11.538461538462</v>
      </c>
      <c r="I1206" s="29">
        <v>23.076923076922998</v>
      </c>
      <c r="J1206" s="12">
        <v>53.846153846154003</v>
      </c>
      <c r="K1206" s="43">
        <v>3.8461538461539999</v>
      </c>
      <c r="L1206" s="28">
        <v>0</v>
      </c>
      <c r="M1206" s="42">
        <v>7.6923076923079998</v>
      </c>
    </row>
    <row r="1207" spans="4:13" x14ac:dyDescent="0.2">
      <c r="D1207" s="200"/>
      <c r="E1207" s="4" t="s">
        <v>53</v>
      </c>
      <c r="F1207" s="5"/>
      <c r="G1207" s="6">
        <v>41</v>
      </c>
      <c r="H1207" s="87">
        <v>21.951219512194999</v>
      </c>
      <c r="I1207" s="12">
        <v>19.512195121950999</v>
      </c>
      <c r="J1207" s="61">
        <v>36.585365853658999</v>
      </c>
      <c r="K1207" s="29">
        <v>19.512195121950999</v>
      </c>
      <c r="L1207" s="28">
        <v>0</v>
      </c>
      <c r="M1207" s="42">
        <v>2.4390243902440001</v>
      </c>
    </row>
    <row r="1208" spans="4:13" x14ac:dyDescent="0.2">
      <c r="D1208" s="200"/>
      <c r="E1208" s="4" t="s">
        <v>54</v>
      </c>
      <c r="F1208" s="5"/>
      <c r="G1208" s="6">
        <v>226</v>
      </c>
      <c r="H1208" s="31">
        <v>7.5221238938050003</v>
      </c>
      <c r="I1208" s="12">
        <v>18.584070796460001</v>
      </c>
      <c r="J1208" s="12">
        <v>54.867256637167998</v>
      </c>
      <c r="K1208" s="12">
        <v>11.946902654866999</v>
      </c>
      <c r="L1208" s="12">
        <v>3.0973451327429999</v>
      </c>
      <c r="M1208" s="42">
        <v>3.982300884956</v>
      </c>
    </row>
    <row r="1209" spans="4:13" x14ac:dyDescent="0.2">
      <c r="D1209" s="200"/>
      <c r="E1209" s="4" t="s">
        <v>55</v>
      </c>
      <c r="F1209" s="5"/>
      <c r="G1209" s="6">
        <v>125</v>
      </c>
      <c r="H1209" s="31">
        <v>7.2</v>
      </c>
      <c r="I1209" s="12">
        <v>21.6</v>
      </c>
      <c r="J1209" s="12">
        <v>54.4</v>
      </c>
      <c r="K1209" s="12">
        <v>12</v>
      </c>
      <c r="L1209" s="12">
        <v>3.2</v>
      </c>
      <c r="M1209" s="42">
        <v>1.6</v>
      </c>
    </row>
    <row r="1210" spans="4:13" x14ac:dyDescent="0.2">
      <c r="D1210" s="200"/>
      <c r="E1210" s="4" t="s">
        <v>56</v>
      </c>
      <c r="F1210" s="5"/>
      <c r="G1210" s="6">
        <v>190</v>
      </c>
      <c r="H1210" s="31">
        <v>8.4210526315790002</v>
      </c>
      <c r="I1210" s="12">
        <v>20</v>
      </c>
      <c r="J1210" s="12">
        <v>56.842105263157997</v>
      </c>
      <c r="K1210" s="12">
        <v>11.052631578947</v>
      </c>
      <c r="L1210" s="12">
        <v>1.052631578947</v>
      </c>
      <c r="M1210" s="42">
        <v>2.6315789473679998</v>
      </c>
    </row>
    <row r="1211" spans="4:13" x14ac:dyDescent="0.2">
      <c r="D1211" s="200"/>
      <c r="E1211" s="4" t="s">
        <v>57</v>
      </c>
      <c r="F1211" s="5"/>
      <c r="G1211" s="6">
        <v>185</v>
      </c>
      <c r="H1211" s="31">
        <v>12.972972972973</v>
      </c>
      <c r="I1211" s="12">
        <v>17.297297297297</v>
      </c>
      <c r="J1211" s="12">
        <v>54.054054054053999</v>
      </c>
      <c r="K1211" s="12">
        <v>8.6486486486490008</v>
      </c>
      <c r="L1211" s="12">
        <v>4.3243243243240004</v>
      </c>
      <c r="M1211" s="42">
        <v>2.7027027027030002</v>
      </c>
    </row>
    <row r="1212" spans="4:13" x14ac:dyDescent="0.2">
      <c r="D1212" s="200"/>
      <c r="E1212" s="4" t="s">
        <v>58</v>
      </c>
      <c r="F1212" s="5"/>
      <c r="G1212" s="6">
        <v>113</v>
      </c>
      <c r="H1212" s="31">
        <v>9.7345132743360008</v>
      </c>
      <c r="I1212" s="12">
        <v>14.159292035398</v>
      </c>
      <c r="J1212" s="12">
        <v>53.982300884955997</v>
      </c>
      <c r="K1212" s="12">
        <v>12.389380530973</v>
      </c>
      <c r="L1212" s="12">
        <v>4.424778761062</v>
      </c>
      <c r="M1212" s="42">
        <v>5.3097345132739999</v>
      </c>
    </row>
    <row r="1213" spans="4:13" x14ac:dyDescent="0.2">
      <c r="D1213" s="200"/>
      <c r="E1213" s="4" t="s">
        <v>59</v>
      </c>
      <c r="F1213" s="5"/>
      <c r="G1213" s="6">
        <v>136</v>
      </c>
      <c r="H1213" s="76">
        <v>16.176470588234999</v>
      </c>
      <c r="I1213" s="12">
        <v>13.235294117646999</v>
      </c>
      <c r="J1213" s="12">
        <v>55.147058823529001</v>
      </c>
      <c r="K1213" s="12">
        <v>6.6176470588239997</v>
      </c>
      <c r="L1213" s="12">
        <v>1.4705882352940001</v>
      </c>
      <c r="M1213" s="42">
        <v>7.352941176471</v>
      </c>
    </row>
    <row r="1214" spans="4:13" x14ac:dyDescent="0.2">
      <c r="D1214" s="199" t="s">
        <v>60</v>
      </c>
      <c r="E1214" s="22" t="s">
        <v>61</v>
      </c>
      <c r="F1214" s="21"/>
      <c r="G1214" s="19">
        <v>205</v>
      </c>
      <c r="H1214" s="54">
        <v>12.682926829268</v>
      </c>
      <c r="I1214" s="20">
        <v>14.634146341463</v>
      </c>
      <c r="J1214" s="20">
        <v>53.658536585366001</v>
      </c>
      <c r="K1214" s="20">
        <v>9.2682926829269991</v>
      </c>
      <c r="L1214" s="20">
        <v>4.8780487804880002</v>
      </c>
      <c r="M1214" s="52">
        <v>4.8780487804880002</v>
      </c>
    </row>
    <row r="1215" spans="4:13" x14ac:dyDescent="0.2">
      <c r="D1215" s="200"/>
      <c r="E1215" s="4" t="s">
        <v>62</v>
      </c>
      <c r="F1215" s="5"/>
      <c r="G1215" s="6">
        <v>160</v>
      </c>
      <c r="H1215" s="31">
        <v>9.375</v>
      </c>
      <c r="I1215" s="12">
        <v>16.875</v>
      </c>
      <c r="J1215" s="12">
        <v>53.75</v>
      </c>
      <c r="K1215" s="12">
        <v>13.125</v>
      </c>
      <c r="L1215" s="12">
        <v>1.25</v>
      </c>
      <c r="M1215" s="42">
        <v>5.625</v>
      </c>
    </row>
    <row r="1216" spans="4:13" x14ac:dyDescent="0.2">
      <c r="D1216" s="200"/>
      <c r="E1216" s="4" t="s">
        <v>63</v>
      </c>
      <c r="F1216" s="5"/>
      <c r="G1216" s="6">
        <v>121</v>
      </c>
      <c r="H1216" s="31">
        <v>10.743801652893</v>
      </c>
      <c r="I1216" s="12">
        <v>13.223140495868</v>
      </c>
      <c r="J1216" s="12">
        <v>58.677685950413</v>
      </c>
      <c r="K1216" s="12">
        <v>10.743801652893</v>
      </c>
      <c r="L1216" s="12">
        <v>4.1322314049589997</v>
      </c>
      <c r="M1216" s="42">
        <v>2.4793388429749998</v>
      </c>
    </row>
    <row r="1217" spans="2:13" x14ac:dyDescent="0.2">
      <c r="D1217" s="200"/>
      <c r="E1217" s="4" t="s">
        <v>64</v>
      </c>
      <c r="F1217" s="5"/>
      <c r="G1217" s="6">
        <v>124</v>
      </c>
      <c r="H1217" s="31">
        <v>8.8709677419350008</v>
      </c>
      <c r="I1217" s="12">
        <v>19.354838709677001</v>
      </c>
      <c r="J1217" s="12">
        <v>57.258064516128997</v>
      </c>
      <c r="K1217" s="12">
        <v>10.483870967742</v>
      </c>
      <c r="L1217" s="28">
        <v>0</v>
      </c>
      <c r="M1217" s="42">
        <v>4.0322580645160002</v>
      </c>
    </row>
    <row r="1218" spans="2:13" x14ac:dyDescent="0.2">
      <c r="D1218" s="200"/>
      <c r="E1218" s="4" t="s">
        <v>65</v>
      </c>
      <c r="F1218" s="5"/>
      <c r="G1218" s="6">
        <v>109</v>
      </c>
      <c r="H1218" s="31">
        <v>11.009174311927</v>
      </c>
      <c r="I1218" s="12">
        <v>17.43119266055</v>
      </c>
      <c r="J1218" s="12">
        <v>56.880733944954002</v>
      </c>
      <c r="K1218" s="12">
        <v>11.009174311927</v>
      </c>
      <c r="L1218" s="12">
        <v>2.7522935779819999</v>
      </c>
      <c r="M1218" s="42">
        <v>0.91743119266100004</v>
      </c>
    </row>
    <row r="1219" spans="2:13" x14ac:dyDescent="0.2">
      <c r="D1219" s="200"/>
      <c r="E1219" s="4" t="s">
        <v>66</v>
      </c>
      <c r="F1219" s="5"/>
      <c r="G1219" s="6">
        <v>104</v>
      </c>
      <c r="H1219" s="31">
        <v>10.576923076923</v>
      </c>
      <c r="I1219" s="12">
        <v>21.153846153846001</v>
      </c>
      <c r="J1219" s="12">
        <v>51.923076923076998</v>
      </c>
      <c r="K1219" s="12">
        <v>11.538461538462</v>
      </c>
      <c r="L1219" s="12">
        <v>1.923076923077</v>
      </c>
      <c r="M1219" s="42">
        <v>2.884615384615</v>
      </c>
    </row>
    <row r="1220" spans="2:13" x14ac:dyDescent="0.2">
      <c r="D1220" s="200"/>
      <c r="E1220" s="4" t="s">
        <v>67</v>
      </c>
      <c r="F1220" s="5"/>
      <c r="G1220" s="6">
        <v>139</v>
      </c>
      <c r="H1220" s="31">
        <v>11.510791366906</v>
      </c>
      <c r="I1220" s="12">
        <v>15.107913669065001</v>
      </c>
      <c r="J1220" s="12">
        <v>59.712230215826999</v>
      </c>
      <c r="K1220" s="12">
        <v>10.071942446043</v>
      </c>
      <c r="L1220" s="12">
        <v>1.438848920863</v>
      </c>
      <c r="M1220" s="42">
        <v>2.1582733812949999</v>
      </c>
    </row>
    <row r="1221" spans="2:13" x14ac:dyDescent="0.2">
      <c r="D1221" s="200"/>
      <c r="E1221" s="4" t="s">
        <v>68</v>
      </c>
      <c r="F1221" s="5"/>
      <c r="G1221" s="6">
        <v>48</v>
      </c>
      <c r="H1221" s="31">
        <v>8.333333333333</v>
      </c>
      <c r="I1221" s="44">
        <v>31.25</v>
      </c>
      <c r="J1221" s="43">
        <v>45.833333333333002</v>
      </c>
      <c r="K1221" s="12">
        <v>12.5</v>
      </c>
      <c r="L1221" s="28">
        <v>0</v>
      </c>
      <c r="M1221" s="42">
        <v>2.083333333333</v>
      </c>
    </row>
    <row r="1222" spans="2:13" x14ac:dyDescent="0.2">
      <c r="D1222" s="200"/>
      <c r="E1222" s="4" t="s">
        <v>69</v>
      </c>
      <c r="F1222" s="5"/>
      <c r="G1222" s="6">
        <v>37</v>
      </c>
      <c r="H1222" s="31">
        <v>10.810810810811001</v>
      </c>
      <c r="I1222" s="29">
        <v>24.324324324323999</v>
      </c>
      <c r="J1222" s="12">
        <v>51.351351351350999</v>
      </c>
      <c r="K1222" s="12">
        <v>8.1081081081080004</v>
      </c>
      <c r="L1222" s="12">
        <v>5.4054054054050003</v>
      </c>
      <c r="M1222" s="73">
        <v>0</v>
      </c>
    </row>
    <row r="1223" spans="2:13" x14ac:dyDescent="0.2">
      <c r="D1223" s="93" t="s">
        <v>70</v>
      </c>
      <c r="E1223" s="89" t="s">
        <v>18</v>
      </c>
      <c r="F1223" s="92"/>
      <c r="G1223" s="94">
        <v>0</v>
      </c>
      <c r="H1223" s="148">
        <v>0</v>
      </c>
      <c r="I1223" s="86">
        <v>0</v>
      </c>
      <c r="J1223" s="86">
        <v>0</v>
      </c>
      <c r="K1223" s="86">
        <v>0</v>
      </c>
      <c r="L1223" s="101">
        <v>0</v>
      </c>
      <c r="M1223" s="144">
        <v>0</v>
      </c>
    </row>
    <row r="1225" spans="2:13" x14ac:dyDescent="0.2">
      <c r="B1225" s="40" t="str">
        <f xml:space="preserve"> HYPERLINK("#'目次'!B57", "[51]")</f>
        <v>[51]</v>
      </c>
      <c r="C1225" s="23" t="s">
        <v>153</v>
      </c>
    </row>
    <row r="1228" spans="2:13" x14ac:dyDescent="0.2">
      <c r="C1228" s="23" t="s">
        <v>73</v>
      </c>
    </row>
    <row r="1229" spans="2:13" ht="36" x14ac:dyDescent="0.2">
      <c r="D1229" s="195"/>
      <c r="E1229" s="196"/>
      <c r="F1229" s="196"/>
      <c r="G1229" s="37" t="s">
        <v>15</v>
      </c>
      <c r="H1229" s="33" t="s">
        <v>131</v>
      </c>
      <c r="I1229" s="13" t="s">
        <v>132</v>
      </c>
      <c r="J1229" s="13" t="s">
        <v>133</v>
      </c>
      <c r="K1229" s="13" t="s">
        <v>134</v>
      </c>
      <c r="L1229" s="13" t="s">
        <v>135</v>
      </c>
      <c r="M1229" s="38" t="s">
        <v>18</v>
      </c>
    </row>
    <row r="1230" spans="2:13" x14ac:dyDescent="0.2">
      <c r="D1230" s="197"/>
      <c r="E1230" s="198"/>
      <c r="F1230" s="198"/>
      <c r="G1230" s="35"/>
      <c r="H1230" s="39"/>
      <c r="I1230" s="14"/>
      <c r="J1230" s="14"/>
      <c r="K1230" s="14"/>
      <c r="L1230" s="14"/>
      <c r="M1230" s="34"/>
    </row>
    <row r="1231" spans="2:13" x14ac:dyDescent="0.2">
      <c r="D1231" s="56"/>
      <c r="E1231" s="58" t="s">
        <v>15</v>
      </c>
      <c r="F1231" s="46"/>
      <c r="G1231" s="36">
        <v>1200</v>
      </c>
      <c r="H1231" s="24">
        <v>10.25</v>
      </c>
      <c r="I1231" s="24">
        <v>17.416666666666998</v>
      </c>
      <c r="J1231" s="24">
        <v>55.583333333333002</v>
      </c>
      <c r="K1231" s="24">
        <v>10.416666666667</v>
      </c>
      <c r="L1231" s="24">
        <v>2.666666666667</v>
      </c>
      <c r="M1231" s="68">
        <v>3.666666666667</v>
      </c>
    </row>
    <row r="1232" spans="2:13" x14ac:dyDescent="0.2">
      <c r="D1232" s="199" t="s">
        <v>74</v>
      </c>
      <c r="E1232" s="22" t="s">
        <v>75</v>
      </c>
      <c r="F1232" s="21"/>
      <c r="G1232" s="19">
        <v>592</v>
      </c>
      <c r="H1232" s="54">
        <v>9.1216216216219994</v>
      </c>
      <c r="I1232" s="20">
        <v>16.385135135134998</v>
      </c>
      <c r="J1232" s="20">
        <v>56.925675675675997</v>
      </c>
      <c r="K1232" s="20">
        <v>11.148648648649001</v>
      </c>
      <c r="L1232" s="20">
        <v>2.533783783784</v>
      </c>
      <c r="M1232" s="52">
        <v>3.8851351351350001</v>
      </c>
    </row>
    <row r="1233" spans="4:13" x14ac:dyDescent="0.2">
      <c r="D1233" s="200"/>
      <c r="E1233" s="4" t="s">
        <v>34</v>
      </c>
      <c r="F1233" s="5"/>
      <c r="G1233" s="6">
        <v>37</v>
      </c>
      <c r="H1233" s="31">
        <v>5.4054054054050003</v>
      </c>
      <c r="I1233" s="12">
        <v>13.513513513514001</v>
      </c>
      <c r="J1233" s="12">
        <v>59.459459459458998</v>
      </c>
      <c r="K1233" s="12">
        <v>13.513513513514001</v>
      </c>
      <c r="L1233" s="12">
        <v>2.7027027027030002</v>
      </c>
      <c r="M1233" s="42">
        <v>5.4054054054050003</v>
      </c>
    </row>
    <row r="1234" spans="4:13" x14ac:dyDescent="0.2">
      <c r="D1234" s="200"/>
      <c r="E1234" s="4" t="s">
        <v>35</v>
      </c>
      <c r="F1234" s="5"/>
      <c r="G1234" s="6">
        <v>75</v>
      </c>
      <c r="H1234" s="31">
        <v>9.333333333333</v>
      </c>
      <c r="I1234" s="43">
        <v>9.333333333333</v>
      </c>
      <c r="J1234" s="12">
        <v>58.666666666666998</v>
      </c>
      <c r="K1234" s="29">
        <v>16</v>
      </c>
      <c r="L1234" s="12">
        <v>1.333333333333</v>
      </c>
      <c r="M1234" s="42">
        <v>5.333333333333</v>
      </c>
    </row>
    <row r="1235" spans="4:13" x14ac:dyDescent="0.2">
      <c r="D1235" s="200"/>
      <c r="E1235" s="4" t="s">
        <v>36</v>
      </c>
      <c r="F1235" s="5"/>
      <c r="G1235" s="6">
        <v>95</v>
      </c>
      <c r="H1235" s="84">
        <v>4.2105263157890001</v>
      </c>
      <c r="I1235" s="12">
        <v>17.894736842105001</v>
      </c>
      <c r="J1235" s="29">
        <v>64.210526315788996</v>
      </c>
      <c r="K1235" s="12">
        <v>9.4736842105260006</v>
      </c>
      <c r="L1235" s="12">
        <v>2.1052631578950001</v>
      </c>
      <c r="M1235" s="42">
        <v>2.1052631578950001</v>
      </c>
    </row>
    <row r="1236" spans="4:13" x14ac:dyDescent="0.2">
      <c r="D1236" s="200"/>
      <c r="E1236" s="4" t="s">
        <v>37</v>
      </c>
      <c r="F1236" s="5"/>
      <c r="G1236" s="6">
        <v>111</v>
      </c>
      <c r="H1236" s="31">
        <v>8.1081081081080004</v>
      </c>
      <c r="I1236" s="12">
        <v>20.720720720721001</v>
      </c>
      <c r="J1236" s="43">
        <v>45.945945945946001</v>
      </c>
      <c r="K1236" s="29">
        <v>17.117117117117001</v>
      </c>
      <c r="L1236" s="12">
        <v>5.4054054054050003</v>
      </c>
      <c r="M1236" s="42">
        <v>2.7027027027030002</v>
      </c>
    </row>
    <row r="1237" spans="4:13" x14ac:dyDescent="0.2">
      <c r="D1237" s="200"/>
      <c r="E1237" s="4" t="s">
        <v>38</v>
      </c>
      <c r="F1237" s="5"/>
      <c r="G1237" s="6">
        <v>93</v>
      </c>
      <c r="H1237" s="31">
        <v>7.5268817204299996</v>
      </c>
      <c r="I1237" s="12">
        <v>19.354838709677001</v>
      </c>
      <c r="J1237" s="29">
        <v>61.290322580644997</v>
      </c>
      <c r="K1237" s="12">
        <v>7.5268817204299996</v>
      </c>
      <c r="L1237" s="12">
        <v>2.1505376344089999</v>
      </c>
      <c r="M1237" s="42">
        <v>2.1505376344089999</v>
      </c>
    </row>
    <row r="1238" spans="4:13" x14ac:dyDescent="0.2">
      <c r="D1238" s="200"/>
      <c r="E1238" s="4" t="s">
        <v>39</v>
      </c>
      <c r="F1238" s="5"/>
      <c r="G1238" s="6">
        <v>109</v>
      </c>
      <c r="H1238" s="31">
        <v>11.926605504587</v>
      </c>
      <c r="I1238" s="12">
        <v>13.761467889907999</v>
      </c>
      <c r="J1238" s="12">
        <v>60.550458715596001</v>
      </c>
      <c r="K1238" s="12">
        <v>6.4220183486240003</v>
      </c>
      <c r="L1238" s="12">
        <v>1.834862385321</v>
      </c>
      <c r="M1238" s="42">
        <v>5.5045871559629997</v>
      </c>
    </row>
    <row r="1239" spans="4:13" x14ac:dyDescent="0.2">
      <c r="D1239" s="200"/>
      <c r="E1239" s="4" t="s">
        <v>40</v>
      </c>
      <c r="F1239" s="5"/>
      <c r="G1239" s="6">
        <v>72</v>
      </c>
      <c r="H1239" s="76">
        <v>16.666666666666998</v>
      </c>
      <c r="I1239" s="12">
        <v>16.666666666666998</v>
      </c>
      <c r="J1239" s="43">
        <v>50</v>
      </c>
      <c r="K1239" s="12">
        <v>9.7222222222219994</v>
      </c>
      <c r="L1239" s="12">
        <v>1.3888888888890001</v>
      </c>
      <c r="M1239" s="42">
        <v>5.5555555555560003</v>
      </c>
    </row>
    <row r="1240" spans="4:13" x14ac:dyDescent="0.2">
      <c r="D1240" s="199" t="s">
        <v>76</v>
      </c>
      <c r="E1240" s="22" t="s">
        <v>77</v>
      </c>
      <c r="F1240" s="21"/>
      <c r="G1240" s="19">
        <v>608</v>
      </c>
      <c r="H1240" s="54">
        <v>11.348684210526001</v>
      </c>
      <c r="I1240" s="20">
        <v>18.421052631578998</v>
      </c>
      <c r="J1240" s="20">
        <v>54.276315789473998</v>
      </c>
      <c r="K1240" s="20">
        <v>9.7039473684209998</v>
      </c>
      <c r="L1240" s="20">
        <v>2.7960526315790002</v>
      </c>
      <c r="M1240" s="52">
        <v>3.4539473684209998</v>
      </c>
    </row>
    <row r="1241" spans="4:13" x14ac:dyDescent="0.2">
      <c r="D1241" s="200"/>
      <c r="E1241" s="4" t="s">
        <v>34</v>
      </c>
      <c r="F1241" s="5"/>
      <c r="G1241" s="6">
        <v>37</v>
      </c>
      <c r="H1241" s="31">
        <v>5.4054054054050003</v>
      </c>
      <c r="I1241" s="12">
        <v>16.216216216216001</v>
      </c>
      <c r="J1241" s="12">
        <v>56.756756756756999</v>
      </c>
      <c r="K1241" s="12">
        <v>13.513513513514001</v>
      </c>
      <c r="L1241" s="12">
        <v>2.7027027027030002</v>
      </c>
      <c r="M1241" s="42">
        <v>5.4054054054050003</v>
      </c>
    </row>
    <row r="1242" spans="4:13" x14ac:dyDescent="0.2">
      <c r="D1242" s="200"/>
      <c r="E1242" s="4" t="s">
        <v>35</v>
      </c>
      <c r="F1242" s="5"/>
      <c r="G1242" s="6">
        <v>73</v>
      </c>
      <c r="H1242" s="31">
        <v>15.068493150685001</v>
      </c>
      <c r="I1242" s="12">
        <v>13.698630136986001</v>
      </c>
      <c r="J1242" s="12">
        <v>54.794520547944998</v>
      </c>
      <c r="K1242" s="12">
        <v>6.8493150684930004</v>
      </c>
      <c r="L1242" s="12">
        <v>4.1095890410960001</v>
      </c>
      <c r="M1242" s="42">
        <v>5.4794520547949999</v>
      </c>
    </row>
    <row r="1243" spans="4:13" x14ac:dyDescent="0.2">
      <c r="D1243" s="200"/>
      <c r="E1243" s="4" t="s">
        <v>36</v>
      </c>
      <c r="F1243" s="5"/>
      <c r="G1243" s="6">
        <v>92</v>
      </c>
      <c r="H1243" s="31">
        <v>7.6086956521740001</v>
      </c>
      <c r="I1243" s="12">
        <v>20.652173913043001</v>
      </c>
      <c r="J1243" s="12">
        <v>53.260869565217</v>
      </c>
      <c r="K1243" s="12">
        <v>11.95652173913</v>
      </c>
      <c r="L1243" s="12">
        <v>4.3478260869570002</v>
      </c>
      <c r="M1243" s="42">
        <v>2.1739130434780001</v>
      </c>
    </row>
    <row r="1244" spans="4:13" x14ac:dyDescent="0.2">
      <c r="D1244" s="200"/>
      <c r="E1244" s="4" t="s">
        <v>37</v>
      </c>
      <c r="F1244" s="5"/>
      <c r="G1244" s="6">
        <v>110</v>
      </c>
      <c r="H1244" s="31">
        <v>7.2727272727269998</v>
      </c>
      <c r="I1244" s="29">
        <v>24.545454545455001</v>
      </c>
      <c r="J1244" s="43">
        <v>49.090909090909001</v>
      </c>
      <c r="K1244" s="12">
        <v>13.636363636364001</v>
      </c>
      <c r="L1244" s="12">
        <v>2.7272727272730002</v>
      </c>
      <c r="M1244" s="42">
        <v>2.7272727272730002</v>
      </c>
    </row>
    <row r="1245" spans="4:13" x14ac:dyDescent="0.2">
      <c r="D1245" s="200"/>
      <c r="E1245" s="4" t="s">
        <v>38</v>
      </c>
      <c r="F1245" s="5"/>
      <c r="G1245" s="6">
        <v>93</v>
      </c>
      <c r="H1245" s="31">
        <v>11.827956989246999</v>
      </c>
      <c r="I1245" s="12">
        <v>18.279569892472999</v>
      </c>
      <c r="J1245" s="12">
        <v>59.139784946237</v>
      </c>
      <c r="K1245" s="12">
        <v>8.6021505376339995</v>
      </c>
      <c r="L1245" s="12">
        <v>1.0752688172039999</v>
      </c>
      <c r="M1245" s="42">
        <v>1.0752688172039999</v>
      </c>
    </row>
    <row r="1246" spans="4:13" x14ac:dyDescent="0.2">
      <c r="D1246" s="200"/>
      <c r="E1246" s="4" t="s">
        <v>39</v>
      </c>
      <c r="F1246" s="5"/>
      <c r="G1246" s="6">
        <v>114</v>
      </c>
      <c r="H1246" s="31">
        <v>11.403508771929999</v>
      </c>
      <c r="I1246" s="43">
        <v>11.403508771929999</v>
      </c>
      <c r="J1246" s="29">
        <v>63.157894736842003</v>
      </c>
      <c r="K1246" s="12">
        <v>8.7719298245609991</v>
      </c>
      <c r="L1246" s="12">
        <v>2.6315789473679998</v>
      </c>
      <c r="M1246" s="42">
        <v>2.6315789473679998</v>
      </c>
    </row>
    <row r="1247" spans="4:13" x14ac:dyDescent="0.2">
      <c r="D1247" s="201"/>
      <c r="E1247" s="57" t="s">
        <v>40</v>
      </c>
      <c r="F1247" s="59"/>
      <c r="G1247" s="55">
        <v>89</v>
      </c>
      <c r="H1247" s="162">
        <v>19.101123595505999</v>
      </c>
      <c r="I1247" s="123">
        <v>22.47191011236</v>
      </c>
      <c r="J1247" s="109">
        <v>43.820224719100999</v>
      </c>
      <c r="K1247" s="65">
        <v>5.61797752809</v>
      </c>
      <c r="L1247" s="65">
        <v>2.2471910112360001</v>
      </c>
      <c r="M1247" s="105">
        <v>6.7415730337079998</v>
      </c>
    </row>
    <row r="1249" spans="2:13" x14ac:dyDescent="0.2">
      <c r="B1249" s="40" t="str">
        <f xml:space="preserve"> HYPERLINK("#'目次'!B58", "[52]")</f>
        <v>[52]</v>
      </c>
      <c r="C1249" s="23" t="s">
        <v>153</v>
      </c>
    </row>
    <row r="1252" spans="2:13" x14ac:dyDescent="0.2">
      <c r="C1252" s="23" t="s">
        <v>80</v>
      </c>
    </row>
    <row r="1253" spans="2:13" ht="36" x14ac:dyDescent="0.2">
      <c r="E1253" s="195"/>
      <c r="F1253" s="196"/>
      <c r="G1253" s="37" t="s">
        <v>15</v>
      </c>
      <c r="H1253" s="33" t="s">
        <v>131</v>
      </c>
      <c r="I1253" s="13" t="s">
        <v>132</v>
      </c>
      <c r="J1253" s="13" t="s">
        <v>133</v>
      </c>
      <c r="K1253" s="13" t="s">
        <v>134</v>
      </c>
      <c r="L1253" s="13" t="s">
        <v>135</v>
      </c>
      <c r="M1253" s="38" t="s">
        <v>18</v>
      </c>
    </row>
    <row r="1254" spans="2:13" x14ac:dyDescent="0.2">
      <c r="E1254" s="197"/>
      <c r="F1254" s="198"/>
      <c r="G1254" s="35"/>
      <c r="H1254" s="39"/>
      <c r="I1254" s="14"/>
      <c r="J1254" s="14"/>
      <c r="K1254" s="14"/>
      <c r="L1254" s="14"/>
      <c r="M1254" s="34"/>
    </row>
    <row r="1255" spans="2:13" x14ac:dyDescent="0.2">
      <c r="E1255" s="91" t="s">
        <v>15</v>
      </c>
      <c r="F1255" s="46"/>
      <c r="G1255" s="36">
        <v>1200</v>
      </c>
      <c r="H1255" s="24">
        <v>10.25</v>
      </c>
      <c r="I1255" s="24">
        <v>17.416666666666998</v>
      </c>
      <c r="J1255" s="24">
        <v>55.583333333333002</v>
      </c>
      <c r="K1255" s="24">
        <v>10.416666666667</v>
      </c>
      <c r="L1255" s="24">
        <v>2.666666666667</v>
      </c>
      <c r="M1255" s="68">
        <v>3.666666666667</v>
      </c>
    </row>
    <row r="1256" spans="2:13" x14ac:dyDescent="0.2">
      <c r="E1256" s="4" t="s">
        <v>81</v>
      </c>
      <c r="F1256" s="5"/>
      <c r="G1256" s="19">
        <v>48</v>
      </c>
      <c r="H1256" s="54">
        <v>12.5</v>
      </c>
      <c r="I1256" s="20">
        <v>20.833333333333002</v>
      </c>
      <c r="J1256" s="90">
        <v>50</v>
      </c>
      <c r="K1256" s="20">
        <v>8.333333333333</v>
      </c>
      <c r="L1256" s="20">
        <v>4.166666666667</v>
      </c>
      <c r="M1256" s="52">
        <v>4.166666666667</v>
      </c>
    </row>
    <row r="1257" spans="2:13" x14ac:dyDescent="0.2">
      <c r="E1257" s="4" t="s">
        <v>82</v>
      </c>
      <c r="F1257" s="5"/>
      <c r="G1257" s="6">
        <v>84</v>
      </c>
      <c r="H1257" s="31">
        <v>11.904761904761999</v>
      </c>
      <c r="I1257" s="43">
        <v>11.904761904761999</v>
      </c>
      <c r="J1257" s="43">
        <v>50</v>
      </c>
      <c r="K1257" s="29">
        <v>17.857142857143</v>
      </c>
      <c r="L1257" s="12">
        <v>1.190476190476</v>
      </c>
      <c r="M1257" s="42">
        <v>7.1428571428570002</v>
      </c>
    </row>
    <row r="1258" spans="2:13" x14ac:dyDescent="0.2">
      <c r="E1258" s="4" t="s">
        <v>83</v>
      </c>
      <c r="F1258" s="5"/>
      <c r="G1258" s="6">
        <v>462</v>
      </c>
      <c r="H1258" s="31">
        <v>9.9567099567100001</v>
      </c>
      <c r="I1258" s="12">
        <v>19.047619047619001</v>
      </c>
      <c r="J1258" s="12">
        <v>54.545454545455001</v>
      </c>
      <c r="K1258" s="12">
        <v>9.0909090909089993</v>
      </c>
      <c r="L1258" s="12">
        <v>2.8138528138529999</v>
      </c>
      <c r="M1258" s="42">
        <v>4.5454545454549997</v>
      </c>
    </row>
    <row r="1259" spans="2:13" x14ac:dyDescent="0.2">
      <c r="E1259" s="4" t="s">
        <v>84</v>
      </c>
      <c r="F1259" s="5"/>
      <c r="G1259" s="6">
        <v>30</v>
      </c>
      <c r="H1259" s="31">
        <v>13.333333333333</v>
      </c>
      <c r="I1259" s="12">
        <v>13.333333333333</v>
      </c>
      <c r="J1259" s="12">
        <v>56.666666666666998</v>
      </c>
      <c r="K1259" s="12">
        <v>6.666666666667</v>
      </c>
      <c r="L1259" s="12">
        <v>3.333333333333</v>
      </c>
      <c r="M1259" s="42">
        <v>6.666666666667</v>
      </c>
    </row>
    <row r="1260" spans="2:13" x14ac:dyDescent="0.2">
      <c r="E1260" s="4" t="s">
        <v>85</v>
      </c>
      <c r="F1260" s="5"/>
      <c r="G1260" s="6">
        <v>144</v>
      </c>
      <c r="H1260" s="31">
        <v>9.7222222222219994</v>
      </c>
      <c r="I1260" s="12">
        <v>20.833333333333002</v>
      </c>
      <c r="J1260" s="12">
        <v>55.555555555555998</v>
      </c>
      <c r="K1260" s="12">
        <v>9.7222222222219994</v>
      </c>
      <c r="L1260" s="12">
        <v>0.694444444444</v>
      </c>
      <c r="M1260" s="42">
        <v>3.4722222222219998</v>
      </c>
    </row>
    <row r="1261" spans="2:13" x14ac:dyDescent="0.2">
      <c r="E1261" s="4" t="s">
        <v>86</v>
      </c>
      <c r="F1261" s="5"/>
      <c r="G1261" s="6">
        <v>192</v>
      </c>
      <c r="H1261" s="31">
        <v>10.9375</v>
      </c>
      <c r="I1261" s="12">
        <v>17.1875</v>
      </c>
      <c r="J1261" s="12">
        <v>54.166666666666998</v>
      </c>
      <c r="K1261" s="12">
        <v>13.020833333333</v>
      </c>
      <c r="L1261" s="12">
        <v>3.645833333333</v>
      </c>
      <c r="M1261" s="42">
        <v>1.041666666667</v>
      </c>
    </row>
    <row r="1262" spans="2:13" x14ac:dyDescent="0.2">
      <c r="E1262" s="4" t="s">
        <v>87</v>
      </c>
      <c r="F1262" s="5"/>
      <c r="G1262" s="6">
        <v>72</v>
      </c>
      <c r="H1262" s="31">
        <v>9.7222222222219994</v>
      </c>
      <c r="I1262" s="12">
        <v>15.277777777778001</v>
      </c>
      <c r="J1262" s="12">
        <v>55.555555555555998</v>
      </c>
      <c r="K1262" s="12">
        <v>12.5</v>
      </c>
      <c r="L1262" s="12">
        <v>5.5555555555560003</v>
      </c>
      <c r="M1262" s="42">
        <v>1.3888888888890001</v>
      </c>
    </row>
    <row r="1263" spans="2:13" x14ac:dyDescent="0.2">
      <c r="E1263" s="4" t="s">
        <v>88</v>
      </c>
      <c r="F1263" s="5"/>
      <c r="G1263" s="6">
        <v>36</v>
      </c>
      <c r="H1263" s="31">
        <v>11.111111111111001</v>
      </c>
      <c r="I1263" s="12">
        <v>16.666666666666998</v>
      </c>
      <c r="J1263" s="12">
        <v>52.777777777777999</v>
      </c>
      <c r="K1263" s="12">
        <v>11.111111111111001</v>
      </c>
      <c r="L1263" s="12">
        <v>2.7777777777780002</v>
      </c>
      <c r="M1263" s="42">
        <v>5.5555555555560003</v>
      </c>
    </row>
    <row r="1264" spans="2:13" x14ac:dyDescent="0.2">
      <c r="E1264" s="4" t="s">
        <v>89</v>
      </c>
      <c r="F1264" s="5"/>
      <c r="G1264" s="6">
        <v>66</v>
      </c>
      <c r="H1264" s="84">
        <v>3.0303030303030001</v>
      </c>
      <c r="I1264" s="43">
        <v>9.0909090909089993</v>
      </c>
      <c r="J1264" s="44">
        <v>77.272727272726996</v>
      </c>
      <c r="K1264" s="12">
        <v>7.5757575757579998</v>
      </c>
      <c r="L1264" s="12">
        <v>1.5151515151520001</v>
      </c>
      <c r="M1264" s="42">
        <v>1.5151515151520001</v>
      </c>
    </row>
    <row r="1265" spans="2:13" x14ac:dyDescent="0.2">
      <c r="E1265" s="4" t="s">
        <v>90</v>
      </c>
      <c r="F1265" s="5"/>
      <c r="G1265" s="6">
        <v>54</v>
      </c>
      <c r="H1265" s="31">
        <v>14.814814814815</v>
      </c>
      <c r="I1265" s="12">
        <v>20.370370370370001</v>
      </c>
      <c r="J1265" s="43">
        <v>50</v>
      </c>
      <c r="K1265" s="12">
        <v>9.2592592592590002</v>
      </c>
      <c r="L1265" s="12">
        <v>1.851851851852</v>
      </c>
      <c r="M1265" s="42">
        <v>3.7037037037039999</v>
      </c>
    </row>
    <row r="1266" spans="2:13" x14ac:dyDescent="0.2">
      <c r="E1266" s="57" t="s">
        <v>91</v>
      </c>
      <c r="F1266" s="59"/>
      <c r="G1266" s="55">
        <v>12</v>
      </c>
      <c r="H1266" s="114">
        <v>8.333333333333</v>
      </c>
      <c r="I1266" s="135">
        <v>0</v>
      </c>
      <c r="J1266" s="113">
        <v>91.666666666666998</v>
      </c>
      <c r="K1266" s="135">
        <v>0</v>
      </c>
      <c r="L1266" s="74">
        <v>0</v>
      </c>
      <c r="M1266" s="142">
        <v>0</v>
      </c>
    </row>
    <row r="1268" spans="2:13" x14ac:dyDescent="0.2">
      <c r="B1268" s="40" t="str">
        <f xml:space="preserve"> HYPERLINK("#'目次'!B59", "[53]")</f>
        <v>[53]</v>
      </c>
      <c r="C1268" s="23" t="s">
        <v>156</v>
      </c>
    </row>
    <row r="1271" spans="2:13" x14ac:dyDescent="0.2">
      <c r="C1271" s="23" t="s">
        <v>14</v>
      </c>
    </row>
    <row r="1272" spans="2:13" ht="36" x14ac:dyDescent="0.2">
      <c r="D1272" s="195"/>
      <c r="E1272" s="196"/>
      <c r="F1272" s="196"/>
      <c r="G1272" s="37" t="s">
        <v>15</v>
      </c>
      <c r="H1272" s="33" t="s">
        <v>131</v>
      </c>
      <c r="I1272" s="13" t="s">
        <v>132</v>
      </c>
      <c r="J1272" s="13" t="s">
        <v>133</v>
      </c>
      <c r="K1272" s="13" t="s">
        <v>134</v>
      </c>
      <c r="L1272" s="13" t="s">
        <v>135</v>
      </c>
      <c r="M1272" s="38" t="s">
        <v>18</v>
      </c>
    </row>
    <row r="1273" spans="2:13" x14ac:dyDescent="0.2">
      <c r="D1273" s="197"/>
      <c r="E1273" s="198"/>
      <c r="F1273" s="198"/>
      <c r="G1273" s="35"/>
      <c r="H1273" s="39"/>
      <c r="I1273" s="14"/>
      <c r="J1273" s="14"/>
      <c r="K1273" s="14"/>
      <c r="L1273" s="14"/>
      <c r="M1273" s="34"/>
    </row>
    <row r="1274" spans="2:13" x14ac:dyDescent="0.2">
      <c r="D1274" s="56"/>
      <c r="E1274" s="58" t="s">
        <v>15</v>
      </c>
      <c r="F1274" s="46"/>
      <c r="G1274" s="36">
        <v>1200</v>
      </c>
      <c r="H1274" s="24">
        <v>3.833333333333</v>
      </c>
      <c r="I1274" s="24">
        <v>16</v>
      </c>
      <c r="J1274" s="24">
        <v>43.166666666666998</v>
      </c>
      <c r="K1274" s="24">
        <v>24.416666666666998</v>
      </c>
      <c r="L1274" s="24">
        <v>9.333333333333</v>
      </c>
      <c r="M1274" s="68">
        <v>3.25</v>
      </c>
    </row>
    <row r="1275" spans="2:13" x14ac:dyDescent="0.2">
      <c r="D1275" s="199" t="s">
        <v>19</v>
      </c>
      <c r="E1275" s="22" t="s">
        <v>20</v>
      </c>
      <c r="F1275" s="21"/>
      <c r="G1275" s="19">
        <v>132</v>
      </c>
      <c r="H1275" s="54">
        <v>3.7878787878789999</v>
      </c>
      <c r="I1275" s="20">
        <v>15.151515151515</v>
      </c>
      <c r="J1275" s="90">
        <v>37.878787878788003</v>
      </c>
      <c r="K1275" s="20">
        <v>25</v>
      </c>
      <c r="L1275" s="20">
        <v>12.878787878788</v>
      </c>
      <c r="M1275" s="52">
        <v>5.3030303030299999</v>
      </c>
    </row>
    <row r="1276" spans="2:13" x14ac:dyDescent="0.2">
      <c r="D1276" s="200"/>
      <c r="E1276" s="4" t="s">
        <v>21</v>
      </c>
      <c r="F1276" s="5"/>
      <c r="G1276" s="6">
        <v>444</v>
      </c>
      <c r="H1276" s="31">
        <v>3.8288288288290002</v>
      </c>
      <c r="I1276" s="12">
        <v>18.018018018018001</v>
      </c>
      <c r="J1276" s="12">
        <v>39.864864864864998</v>
      </c>
      <c r="K1276" s="12">
        <v>24.774774774775</v>
      </c>
      <c r="L1276" s="12">
        <v>9.0090090090090005</v>
      </c>
      <c r="M1276" s="42">
        <v>4.5045045045050003</v>
      </c>
    </row>
    <row r="1277" spans="2:13" x14ac:dyDescent="0.2">
      <c r="D1277" s="200"/>
      <c r="E1277" s="4" t="s">
        <v>22</v>
      </c>
      <c r="F1277" s="5"/>
      <c r="G1277" s="6">
        <v>192</v>
      </c>
      <c r="H1277" s="31">
        <v>2.604166666667</v>
      </c>
      <c r="I1277" s="12">
        <v>18.75</v>
      </c>
      <c r="J1277" s="12">
        <v>42.708333333333002</v>
      </c>
      <c r="K1277" s="12">
        <v>25.520833333333002</v>
      </c>
      <c r="L1277" s="12">
        <v>6.770833333333</v>
      </c>
      <c r="M1277" s="42">
        <v>3.645833333333</v>
      </c>
    </row>
    <row r="1278" spans="2:13" x14ac:dyDescent="0.2">
      <c r="D1278" s="200"/>
      <c r="E1278" s="4" t="s">
        <v>23</v>
      </c>
      <c r="F1278" s="5"/>
      <c r="G1278" s="6">
        <v>192</v>
      </c>
      <c r="H1278" s="31">
        <v>5.208333333333</v>
      </c>
      <c r="I1278" s="12">
        <v>15.104166666667</v>
      </c>
      <c r="J1278" s="12">
        <v>44.270833333333002</v>
      </c>
      <c r="K1278" s="12">
        <v>24.479166666666998</v>
      </c>
      <c r="L1278" s="12">
        <v>10.9375</v>
      </c>
      <c r="M1278" s="73">
        <v>0</v>
      </c>
    </row>
    <row r="1279" spans="2:13" x14ac:dyDescent="0.2">
      <c r="D1279" s="200"/>
      <c r="E1279" s="4" t="s">
        <v>24</v>
      </c>
      <c r="F1279" s="5"/>
      <c r="G1279" s="6">
        <v>240</v>
      </c>
      <c r="H1279" s="31">
        <v>3.75</v>
      </c>
      <c r="I1279" s="12">
        <v>11.25</v>
      </c>
      <c r="J1279" s="29">
        <v>51.666666666666998</v>
      </c>
      <c r="K1279" s="12">
        <v>22.5</v>
      </c>
      <c r="L1279" s="12">
        <v>8.75</v>
      </c>
      <c r="M1279" s="42">
        <v>2.083333333333</v>
      </c>
    </row>
    <row r="1280" spans="2:13" x14ac:dyDescent="0.2">
      <c r="D1280" s="199" t="s">
        <v>25</v>
      </c>
      <c r="E1280" s="22" t="s">
        <v>26</v>
      </c>
      <c r="F1280" s="21"/>
      <c r="G1280" s="19">
        <v>348</v>
      </c>
      <c r="H1280" s="54">
        <v>4.0229885057469996</v>
      </c>
      <c r="I1280" s="20">
        <v>14.942528735631999</v>
      </c>
      <c r="J1280" s="20">
        <v>42.241379310345003</v>
      </c>
      <c r="K1280" s="20">
        <v>25.287356321838999</v>
      </c>
      <c r="L1280" s="20">
        <v>10.919540229885</v>
      </c>
      <c r="M1280" s="52">
        <v>2.586206896552</v>
      </c>
    </row>
    <row r="1281" spans="2:13" x14ac:dyDescent="0.2">
      <c r="D1281" s="200"/>
      <c r="E1281" s="4" t="s">
        <v>27</v>
      </c>
      <c r="F1281" s="5"/>
      <c r="G1281" s="6">
        <v>378</v>
      </c>
      <c r="H1281" s="31">
        <v>3.9682539682539999</v>
      </c>
      <c r="I1281" s="12">
        <v>15.873015873016</v>
      </c>
      <c r="J1281" s="12">
        <v>43.915343915344003</v>
      </c>
      <c r="K1281" s="12">
        <v>25.396825396825001</v>
      </c>
      <c r="L1281" s="12">
        <v>7.9365079365079998</v>
      </c>
      <c r="M1281" s="42">
        <v>2.9100529100529999</v>
      </c>
    </row>
    <row r="1282" spans="2:13" x14ac:dyDescent="0.2">
      <c r="D1282" s="200"/>
      <c r="E1282" s="4" t="s">
        <v>28</v>
      </c>
      <c r="F1282" s="5"/>
      <c r="G1282" s="6">
        <v>372</v>
      </c>
      <c r="H1282" s="31">
        <v>3.4946236559139998</v>
      </c>
      <c r="I1282" s="12">
        <v>17.204301075269001</v>
      </c>
      <c r="J1282" s="12">
        <v>40.860215053763</v>
      </c>
      <c r="K1282" s="12">
        <v>25</v>
      </c>
      <c r="L1282" s="12">
        <v>9.1397849462370004</v>
      </c>
      <c r="M1282" s="42">
        <v>4.3010752688169998</v>
      </c>
    </row>
    <row r="1283" spans="2:13" x14ac:dyDescent="0.2">
      <c r="D1283" s="200"/>
      <c r="E1283" s="4" t="s">
        <v>29</v>
      </c>
      <c r="F1283" s="5"/>
      <c r="G1283" s="6">
        <v>102</v>
      </c>
      <c r="H1283" s="31">
        <v>3.9215686274510002</v>
      </c>
      <c r="I1283" s="12">
        <v>15.686274509804001</v>
      </c>
      <c r="J1283" s="29">
        <v>51.960784313725</v>
      </c>
      <c r="K1283" s="43">
        <v>15.686274509804001</v>
      </c>
      <c r="L1283" s="12">
        <v>9.8039215686270005</v>
      </c>
      <c r="M1283" s="42">
        <v>2.9411764705880001</v>
      </c>
    </row>
    <row r="1284" spans="2:13" x14ac:dyDescent="0.2">
      <c r="D1284" s="199" t="s">
        <v>30</v>
      </c>
      <c r="E1284" s="22" t="s">
        <v>31</v>
      </c>
      <c r="F1284" s="21"/>
      <c r="G1284" s="19">
        <v>592</v>
      </c>
      <c r="H1284" s="54">
        <v>3.5472972972969998</v>
      </c>
      <c r="I1284" s="20">
        <v>14.695945945946001</v>
      </c>
      <c r="J1284" s="20">
        <v>46.790540540541002</v>
      </c>
      <c r="K1284" s="20">
        <v>22.128378378377999</v>
      </c>
      <c r="L1284" s="20">
        <v>9.7972972972969998</v>
      </c>
      <c r="M1284" s="52">
        <v>3.040540540541</v>
      </c>
    </row>
    <row r="1285" spans="2:13" x14ac:dyDescent="0.2">
      <c r="D1285" s="200"/>
      <c r="E1285" s="4" t="s">
        <v>32</v>
      </c>
      <c r="F1285" s="5"/>
      <c r="G1285" s="6">
        <v>608</v>
      </c>
      <c r="H1285" s="31">
        <v>4.1118421052630003</v>
      </c>
      <c r="I1285" s="12">
        <v>17.269736842105001</v>
      </c>
      <c r="J1285" s="12">
        <v>39.638157894736999</v>
      </c>
      <c r="K1285" s="12">
        <v>26.644736842105001</v>
      </c>
      <c r="L1285" s="12">
        <v>8.8815789473680002</v>
      </c>
      <c r="M1285" s="42">
        <v>3.4539473684209998</v>
      </c>
    </row>
    <row r="1286" spans="2:13" x14ac:dyDescent="0.2">
      <c r="D1286" s="199" t="s">
        <v>33</v>
      </c>
      <c r="E1286" s="22" t="s">
        <v>34</v>
      </c>
      <c r="F1286" s="21"/>
      <c r="G1286" s="19">
        <v>74</v>
      </c>
      <c r="H1286" s="131">
        <v>0</v>
      </c>
      <c r="I1286" s="90">
        <v>8.1081081081080004</v>
      </c>
      <c r="J1286" s="20">
        <v>44.594594594595002</v>
      </c>
      <c r="K1286" s="20">
        <v>28.378378378377999</v>
      </c>
      <c r="L1286" s="20">
        <v>13.513513513514001</v>
      </c>
      <c r="M1286" s="52">
        <v>5.4054054054050003</v>
      </c>
    </row>
    <row r="1287" spans="2:13" x14ac:dyDescent="0.2">
      <c r="D1287" s="200"/>
      <c r="E1287" s="4" t="s">
        <v>35</v>
      </c>
      <c r="F1287" s="5"/>
      <c r="G1287" s="6">
        <v>148</v>
      </c>
      <c r="H1287" s="31">
        <v>4.0540540540540002</v>
      </c>
      <c r="I1287" s="12">
        <v>13.513513513514001</v>
      </c>
      <c r="J1287" s="12">
        <v>47.297297297297</v>
      </c>
      <c r="K1287" s="43">
        <v>14.864864864865</v>
      </c>
      <c r="L1287" s="29">
        <v>16.216216216216001</v>
      </c>
      <c r="M1287" s="42">
        <v>4.0540540540540002</v>
      </c>
    </row>
    <row r="1288" spans="2:13" x14ac:dyDescent="0.2">
      <c r="D1288" s="200"/>
      <c r="E1288" s="4" t="s">
        <v>36</v>
      </c>
      <c r="F1288" s="5"/>
      <c r="G1288" s="6">
        <v>187</v>
      </c>
      <c r="H1288" s="31">
        <v>2.673796791444</v>
      </c>
      <c r="I1288" s="12">
        <v>12.83422459893</v>
      </c>
      <c r="J1288" s="12">
        <v>44.919786096256999</v>
      </c>
      <c r="K1288" s="12">
        <v>28.342245989304999</v>
      </c>
      <c r="L1288" s="12">
        <v>9.6256684491980007</v>
      </c>
      <c r="M1288" s="42">
        <v>1.6042780748659999</v>
      </c>
    </row>
    <row r="1289" spans="2:13" x14ac:dyDescent="0.2">
      <c r="D1289" s="200"/>
      <c r="E1289" s="4" t="s">
        <v>37</v>
      </c>
      <c r="F1289" s="5"/>
      <c r="G1289" s="6">
        <v>221</v>
      </c>
      <c r="H1289" s="31">
        <v>3.1674208144799998</v>
      </c>
      <c r="I1289" s="12">
        <v>19.004524886877999</v>
      </c>
      <c r="J1289" s="12">
        <v>39.819004524886999</v>
      </c>
      <c r="K1289" s="12">
        <v>24.434389140271001</v>
      </c>
      <c r="L1289" s="12">
        <v>10.859728506787</v>
      </c>
      <c r="M1289" s="42">
        <v>2.7149321266970001</v>
      </c>
    </row>
    <row r="1290" spans="2:13" x14ac:dyDescent="0.2">
      <c r="D1290" s="200"/>
      <c r="E1290" s="4" t="s">
        <v>38</v>
      </c>
      <c r="F1290" s="5"/>
      <c r="G1290" s="6">
        <v>186</v>
      </c>
      <c r="H1290" s="31">
        <v>5.3763440860219998</v>
      </c>
      <c r="I1290" s="12">
        <v>18.279569892472999</v>
      </c>
      <c r="J1290" s="12">
        <v>41.935483870968</v>
      </c>
      <c r="K1290" s="12">
        <v>26.881720430108</v>
      </c>
      <c r="L1290" s="12">
        <v>6.4516129032259997</v>
      </c>
      <c r="M1290" s="42">
        <v>1.0752688172039999</v>
      </c>
    </row>
    <row r="1291" spans="2:13" x14ac:dyDescent="0.2">
      <c r="D1291" s="200"/>
      <c r="E1291" s="4" t="s">
        <v>39</v>
      </c>
      <c r="F1291" s="5"/>
      <c r="G1291" s="6">
        <v>223</v>
      </c>
      <c r="H1291" s="31">
        <v>3.139013452915</v>
      </c>
      <c r="I1291" s="12">
        <v>17.488789237668001</v>
      </c>
      <c r="J1291" s="12">
        <v>46.636771300447997</v>
      </c>
      <c r="K1291" s="12">
        <v>23.766816143498001</v>
      </c>
      <c r="L1291" s="12">
        <v>5.3811659192830001</v>
      </c>
      <c r="M1291" s="42">
        <v>3.5874439461879999</v>
      </c>
    </row>
    <row r="1292" spans="2:13" x14ac:dyDescent="0.2">
      <c r="D1292" s="201"/>
      <c r="E1292" s="57" t="s">
        <v>40</v>
      </c>
      <c r="F1292" s="59"/>
      <c r="G1292" s="55">
        <v>161</v>
      </c>
      <c r="H1292" s="114">
        <v>6.8322981366460001</v>
      </c>
      <c r="I1292" s="65">
        <v>16.770186335403999</v>
      </c>
      <c r="J1292" s="125">
        <v>37.888198757764002</v>
      </c>
      <c r="K1292" s="65">
        <v>24.844720496893999</v>
      </c>
      <c r="L1292" s="65">
        <v>7.4534161490680004</v>
      </c>
      <c r="M1292" s="105">
        <v>6.2111801242239997</v>
      </c>
    </row>
    <row r="1294" spans="2:13" x14ac:dyDescent="0.2">
      <c r="B1294" s="40" t="str">
        <f xml:space="preserve"> HYPERLINK("#'目次'!B60", "[54]")</f>
        <v>[54]</v>
      </c>
      <c r="C1294" s="23" t="s">
        <v>156</v>
      </c>
    </row>
    <row r="1297" spans="3:13" x14ac:dyDescent="0.2">
      <c r="C1297" s="23" t="s">
        <v>48</v>
      </c>
    </row>
    <row r="1298" spans="3:13" ht="36" x14ac:dyDescent="0.2">
      <c r="D1298" s="195"/>
      <c r="E1298" s="196"/>
      <c r="F1298" s="196"/>
      <c r="G1298" s="37" t="s">
        <v>15</v>
      </c>
      <c r="H1298" s="33" t="s">
        <v>131</v>
      </c>
      <c r="I1298" s="13" t="s">
        <v>132</v>
      </c>
      <c r="J1298" s="13" t="s">
        <v>133</v>
      </c>
      <c r="K1298" s="13" t="s">
        <v>134</v>
      </c>
      <c r="L1298" s="13" t="s">
        <v>135</v>
      </c>
      <c r="M1298" s="38" t="s">
        <v>18</v>
      </c>
    </row>
    <row r="1299" spans="3:13" x14ac:dyDescent="0.2">
      <c r="D1299" s="197"/>
      <c r="E1299" s="198"/>
      <c r="F1299" s="198"/>
      <c r="G1299" s="35"/>
      <c r="H1299" s="39"/>
      <c r="I1299" s="14"/>
      <c r="J1299" s="14"/>
      <c r="K1299" s="14"/>
      <c r="L1299" s="14"/>
      <c r="M1299" s="34"/>
    </row>
    <row r="1300" spans="3:13" x14ac:dyDescent="0.2">
      <c r="D1300" s="56"/>
      <c r="E1300" s="58" t="s">
        <v>15</v>
      </c>
      <c r="F1300" s="46"/>
      <c r="G1300" s="36">
        <v>1200</v>
      </c>
      <c r="H1300" s="24">
        <v>3.833333333333</v>
      </c>
      <c r="I1300" s="24">
        <v>16</v>
      </c>
      <c r="J1300" s="24">
        <v>43.166666666666998</v>
      </c>
      <c r="K1300" s="24">
        <v>24.416666666666998</v>
      </c>
      <c r="L1300" s="24">
        <v>9.333333333333</v>
      </c>
      <c r="M1300" s="68">
        <v>3.25</v>
      </c>
    </row>
    <row r="1301" spans="3:13" x14ac:dyDescent="0.2">
      <c r="D1301" s="199" t="s">
        <v>49</v>
      </c>
      <c r="E1301" s="22" t="s">
        <v>50</v>
      </c>
      <c r="F1301" s="21"/>
      <c r="G1301" s="19">
        <v>15</v>
      </c>
      <c r="H1301" s="131">
        <v>0</v>
      </c>
      <c r="I1301" s="98">
        <v>26.666666666666998</v>
      </c>
      <c r="J1301" s="98">
        <v>53.333333333333002</v>
      </c>
      <c r="K1301" s="20">
        <v>20</v>
      </c>
      <c r="L1301" s="128">
        <v>0</v>
      </c>
      <c r="M1301" s="117">
        <v>0</v>
      </c>
    </row>
    <row r="1302" spans="3:13" x14ac:dyDescent="0.2">
      <c r="D1302" s="200"/>
      <c r="E1302" s="4" t="s">
        <v>51</v>
      </c>
      <c r="F1302" s="5"/>
      <c r="G1302" s="6">
        <v>142</v>
      </c>
      <c r="H1302" s="31">
        <v>2.8169014084509998</v>
      </c>
      <c r="I1302" s="12">
        <v>15.492957746479</v>
      </c>
      <c r="J1302" s="29">
        <v>52.816901408451002</v>
      </c>
      <c r="K1302" s="12">
        <v>22.535211267606002</v>
      </c>
      <c r="L1302" s="43">
        <v>4.2253521126760001</v>
      </c>
      <c r="M1302" s="42">
        <v>2.112676056338</v>
      </c>
    </row>
    <row r="1303" spans="3:13" x14ac:dyDescent="0.2">
      <c r="D1303" s="200"/>
      <c r="E1303" s="4" t="s">
        <v>52</v>
      </c>
      <c r="F1303" s="5"/>
      <c r="G1303" s="6">
        <v>26</v>
      </c>
      <c r="H1303" s="76">
        <v>11.538461538462</v>
      </c>
      <c r="I1303" s="43">
        <v>7.6923076923079998</v>
      </c>
      <c r="J1303" s="12">
        <v>46.153846153845997</v>
      </c>
      <c r="K1303" s="43">
        <v>19.230769230768999</v>
      </c>
      <c r="L1303" s="12">
        <v>7.6923076923079998</v>
      </c>
      <c r="M1303" s="42">
        <v>7.6923076923079998</v>
      </c>
    </row>
    <row r="1304" spans="3:13" x14ac:dyDescent="0.2">
      <c r="D1304" s="200"/>
      <c r="E1304" s="4" t="s">
        <v>53</v>
      </c>
      <c r="F1304" s="5"/>
      <c r="G1304" s="6">
        <v>41</v>
      </c>
      <c r="H1304" s="76">
        <v>12.195121951220001</v>
      </c>
      <c r="I1304" s="44">
        <v>26.829268292683</v>
      </c>
      <c r="J1304" s="61">
        <v>26.829268292683</v>
      </c>
      <c r="K1304" s="12">
        <v>24.390243902439</v>
      </c>
      <c r="L1304" s="12">
        <v>7.3170731707319998</v>
      </c>
      <c r="M1304" s="42">
        <v>2.4390243902440001</v>
      </c>
    </row>
    <row r="1305" spans="3:13" x14ac:dyDescent="0.2">
      <c r="D1305" s="200"/>
      <c r="E1305" s="4" t="s">
        <v>54</v>
      </c>
      <c r="F1305" s="5"/>
      <c r="G1305" s="6">
        <v>226</v>
      </c>
      <c r="H1305" s="31">
        <v>2.654867256637</v>
      </c>
      <c r="I1305" s="12">
        <v>16.814159292035001</v>
      </c>
      <c r="J1305" s="12">
        <v>42.477876106194998</v>
      </c>
      <c r="K1305" s="12">
        <v>26.106194690264999</v>
      </c>
      <c r="L1305" s="12">
        <v>8.8495575221239999</v>
      </c>
      <c r="M1305" s="42">
        <v>3.0973451327429999</v>
      </c>
    </row>
    <row r="1306" spans="3:13" x14ac:dyDescent="0.2">
      <c r="D1306" s="200"/>
      <c r="E1306" s="4" t="s">
        <v>55</v>
      </c>
      <c r="F1306" s="5"/>
      <c r="G1306" s="6">
        <v>125</v>
      </c>
      <c r="H1306" s="31">
        <v>2.4</v>
      </c>
      <c r="I1306" s="12">
        <v>20.8</v>
      </c>
      <c r="J1306" s="12">
        <v>42.4</v>
      </c>
      <c r="K1306" s="43">
        <v>19.2</v>
      </c>
      <c r="L1306" s="12">
        <v>13.6</v>
      </c>
      <c r="M1306" s="42">
        <v>1.6</v>
      </c>
    </row>
    <row r="1307" spans="3:13" x14ac:dyDescent="0.2">
      <c r="D1307" s="200"/>
      <c r="E1307" s="4" t="s">
        <v>56</v>
      </c>
      <c r="F1307" s="5"/>
      <c r="G1307" s="6">
        <v>190</v>
      </c>
      <c r="H1307" s="31">
        <v>4.7368421052630003</v>
      </c>
      <c r="I1307" s="12">
        <v>14.210526315789</v>
      </c>
      <c r="J1307" s="12">
        <v>44.736842105263001</v>
      </c>
      <c r="K1307" s="12">
        <v>24.736842105263001</v>
      </c>
      <c r="L1307" s="12">
        <v>9.4736842105260006</v>
      </c>
      <c r="M1307" s="42">
        <v>2.1052631578950001</v>
      </c>
    </row>
    <row r="1308" spans="3:13" x14ac:dyDescent="0.2">
      <c r="D1308" s="200"/>
      <c r="E1308" s="4" t="s">
        <v>57</v>
      </c>
      <c r="F1308" s="5"/>
      <c r="G1308" s="6">
        <v>185</v>
      </c>
      <c r="H1308" s="31">
        <v>3.2432432432430001</v>
      </c>
      <c r="I1308" s="12">
        <v>19.459459459459001</v>
      </c>
      <c r="J1308" s="43">
        <v>34.054054054053999</v>
      </c>
      <c r="K1308" s="29">
        <v>30.27027027027</v>
      </c>
      <c r="L1308" s="12">
        <v>10.27027027027</v>
      </c>
      <c r="M1308" s="42">
        <v>2.7027027027030002</v>
      </c>
    </row>
    <row r="1309" spans="3:13" x14ac:dyDescent="0.2">
      <c r="D1309" s="200"/>
      <c r="E1309" s="4" t="s">
        <v>58</v>
      </c>
      <c r="F1309" s="5"/>
      <c r="G1309" s="6">
        <v>113</v>
      </c>
      <c r="H1309" s="31">
        <v>2.654867256637</v>
      </c>
      <c r="I1309" s="43">
        <v>9.7345132743360008</v>
      </c>
      <c r="J1309" s="12">
        <v>43.362831858406999</v>
      </c>
      <c r="K1309" s="12">
        <v>25.663716814158999</v>
      </c>
      <c r="L1309" s="12">
        <v>14.159292035398</v>
      </c>
      <c r="M1309" s="42">
        <v>4.424778761062</v>
      </c>
    </row>
    <row r="1310" spans="3:13" x14ac:dyDescent="0.2">
      <c r="D1310" s="200"/>
      <c r="E1310" s="4" t="s">
        <v>59</v>
      </c>
      <c r="F1310" s="5"/>
      <c r="G1310" s="6">
        <v>136</v>
      </c>
      <c r="H1310" s="31">
        <v>5.147058823529</v>
      </c>
      <c r="I1310" s="12">
        <v>11.029411764705999</v>
      </c>
      <c r="J1310" s="12">
        <v>47.794117647058997</v>
      </c>
      <c r="K1310" s="12">
        <v>20.588235294118</v>
      </c>
      <c r="L1310" s="12">
        <v>8.0882352941180002</v>
      </c>
      <c r="M1310" s="42">
        <v>7.352941176471</v>
      </c>
    </row>
    <row r="1311" spans="3:13" x14ac:dyDescent="0.2">
      <c r="D1311" s="199" t="s">
        <v>60</v>
      </c>
      <c r="E1311" s="22" t="s">
        <v>61</v>
      </c>
      <c r="F1311" s="21"/>
      <c r="G1311" s="19">
        <v>205</v>
      </c>
      <c r="H1311" s="54">
        <v>2.4390243902440001</v>
      </c>
      <c r="I1311" s="20">
        <v>16.097560975610001</v>
      </c>
      <c r="J1311" s="20">
        <v>44.390243902439003</v>
      </c>
      <c r="K1311" s="20">
        <v>24.390243902439</v>
      </c>
      <c r="L1311" s="20">
        <v>8.2926829268290003</v>
      </c>
      <c r="M1311" s="52">
        <v>4.3902439024389999</v>
      </c>
    </row>
    <row r="1312" spans="3:13" x14ac:dyDescent="0.2">
      <c r="D1312" s="200"/>
      <c r="E1312" s="4" t="s">
        <v>62</v>
      </c>
      <c r="F1312" s="5"/>
      <c r="G1312" s="6">
        <v>160</v>
      </c>
      <c r="H1312" s="31">
        <v>4.375</v>
      </c>
      <c r="I1312" s="12">
        <v>13.75</v>
      </c>
      <c r="J1312" s="12">
        <v>41.25</v>
      </c>
      <c r="K1312" s="12">
        <v>24.375</v>
      </c>
      <c r="L1312" s="12">
        <v>11.25</v>
      </c>
      <c r="M1312" s="42">
        <v>5</v>
      </c>
    </row>
    <row r="1313" spans="2:13" x14ac:dyDescent="0.2">
      <c r="D1313" s="200"/>
      <c r="E1313" s="4" t="s">
        <v>63</v>
      </c>
      <c r="F1313" s="5"/>
      <c r="G1313" s="6">
        <v>121</v>
      </c>
      <c r="H1313" s="31">
        <v>4.1322314049589997</v>
      </c>
      <c r="I1313" s="12">
        <v>14.876033057851</v>
      </c>
      <c r="J1313" s="12">
        <v>43.801652892561997</v>
      </c>
      <c r="K1313" s="12">
        <v>25.619834710744001</v>
      </c>
      <c r="L1313" s="12">
        <v>9.0909090909089993</v>
      </c>
      <c r="M1313" s="42">
        <v>2.4793388429749998</v>
      </c>
    </row>
    <row r="1314" spans="2:13" x14ac:dyDescent="0.2">
      <c r="D1314" s="200"/>
      <c r="E1314" s="4" t="s">
        <v>64</v>
      </c>
      <c r="F1314" s="5"/>
      <c r="G1314" s="6">
        <v>124</v>
      </c>
      <c r="H1314" s="31">
        <v>4.0322580645160002</v>
      </c>
      <c r="I1314" s="12">
        <v>17.741935483871</v>
      </c>
      <c r="J1314" s="12">
        <v>43.548387096774</v>
      </c>
      <c r="K1314" s="12">
        <v>21.774193548387</v>
      </c>
      <c r="L1314" s="12">
        <v>9.6774193548389995</v>
      </c>
      <c r="M1314" s="42">
        <v>3.2258064516129998</v>
      </c>
    </row>
    <row r="1315" spans="2:13" x14ac:dyDescent="0.2">
      <c r="D1315" s="200"/>
      <c r="E1315" s="4" t="s">
        <v>65</v>
      </c>
      <c r="F1315" s="5"/>
      <c r="G1315" s="6">
        <v>109</v>
      </c>
      <c r="H1315" s="31">
        <v>4.5871559633030001</v>
      </c>
      <c r="I1315" s="12">
        <v>14.678899082569</v>
      </c>
      <c r="J1315" s="12">
        <v>44.036697247706002</v>
      </c>
      <c r="K1315" s="12">
        <v>27.522935779817001</v>
      </c>
      <c r="L1315" s="12">
        <v>7.339449541284</v>
      </c>
      <c r="M1315" s="42">
        <v>1.834862385321</v>
      </c>
    </row>
    <row r="1316" spans="2:13" x14ac:dyDescent="0.2">
      <c r="D1316" s="200"/>
      <c r="E1316" s="4" t="s">
        <v>66</v>
      </c>
      <c r="F1316" s="5"/>
      <c r="G1316" s="6">
        <v>104</v>
      </c>
      <c r="H1316" s="31">
        <v>3.8461538461539999</v>
      </c>
      <c r="I1316" s="12">
        <v>15.384615384615</v>
      </c>
      <c r="J1316" s="12">
        <v>42.307692307692001</v>
      </c>
      <c r="K1316" s="12">
        <v>25</v>
      </c>
      <c r="L1316" s="12">
        <v>11.538461538462</v>
      </c>
      <c r="M1316" s="42">
        <v>1.923076923077</v>
      </c>
    </row>
    <row r="1317" spans="2:13" x14ac:dyDescent="0.2">
      <c r="D1317" s="200"/>
      <c r="E1317" s="4" t="s">
        <v>67</v>
      </c>
      <c r="F1317" s="5"/>
      <c r="G1317" s="6">
        <v>139</v>
      </c>
      <c r="H1317" s="31">
        <v>5.755395683453</v>
      </c>
      <c r="I1317" s="12">
        <v>17.266187050359999</v>
      </c>
      <c r="J1317" s="12">
        <v>44.604316546763002</v>
      </c>
      <c r="K1317" s="12">
        <v>22.302158273381</v>
      </c>
      <c r="L1317" s="12">
        <v>8.6330935251799996</v>
      </c>
      <c r="M1317" s="42">
        <v>1.438848920863</v>
      </c>
    </row>
    <row r="1318" spans="2:13" x14ac:dyDescent="0.2">
      <c r="D1318" s="200"/>
      <c r="E1318" s="4" t="s">
        <v>68</v>
      </c>
      <c r="F1318" s="5"/>
      <c r="G1318" s="6">
        <v>48</v>
      </c>
      <c r="H1318" s="31">
        <v>4.166666666667</v>
      </c>
      <c r="I1318" s="29">
        <v>22.916666666666998</v>
      </c>
      <c r="J1318" s="61">
        <v>31.25</v>
      </c>
      <c r="K1318" s="29">
        <v>33.333333333333002</v>
      </c>
      <c r="L1318" s="12">
        <v>6.25</v>
      </c>
      <c r="M1318" s="42">
        <v>2.083333333333</v>
      </c>
    </row>
    <row r="1319" spans="2:13" x14ac:dyDescent="0.2">
      <c r="D1319" s="200"/>
      <c r="E1319" s="4" t="s">
        <v>69</v>
      </c>
      <c r="F1319" s="5"/>
      <c r="G1319" s="6">
        <v>37</v>
      </c>
      <c r="H1319" s="31">
        <v>2.7027027027030002</v>
      </c>
      <c r="I1319" s="29">
        <v>21.621621621622001</v>
      </c>
      <c r="J1319" s="61">
        <v>29.72972972973</v>
      </c>
      <c r="K1319" s="44">
        <v>37.837837837838002</v>
      </c>
      <c r="L1319" s="12">
        <v>8.1081081081080004</v>
      </c>
      <c r="M1319" s="73">
        <v>0</v>
      </c>
    </row>
    <row r="1320" spans="2:13" x14ac:dyDescent="0.2">
      <c r="D1320" s="93" t="s">
        <v>70</v>
      </c>
      <c r="E1320" s="89" t="s">
        <v>18</v>
      </c>
      <c r="F1320" s="92"/>
      <c r="G1320" s="94">
        <v>0</v>
      </c>
      <c r="H1320" s="152">
        <v>0</v>
      </c>
      <c r="I1320" s="86">
        <v>0</v>
      </c>
      <c r="J1320" s="86">
        <v>0</v>
      </c>
      <c r="K1320" s="86">
        <v>0</v>
      </c>
      <c r="L1320" s="134">
        <v>0</v>
      </c>
      <c r="M1320" s="144">
        <v>0</v>
      </c>
    </row>
    <row r="1322" spans="2:13" x14ac:dyDescent="0.2">
      <c r="B1322" s="40" t="str">
        <f xml:space="preserve"> HYPERLINK("#'目次'!B61", "[55]")</f>
        <v>[55]</v>
      </c>
      <c r="C1322" s="23" t="s">
        <v>156</v>
      </c>
    </row>
    <row r="1325" spans="2:13" x14ac:dyDescent="0.2">
      <c r="C1325" s="23" t="s">
        <v>73</v>
      </c>
    </row>
    <row r="1326" spans="2:13" ht="36" x14ac:dyDescent="0.2">
      <c r="D1326" s="195"/>
      <c r="E1326" s="196"/>
      <c r="F1326" s="196"/>
      <c r="G1326" s="37" t="s">
        <v>15</v>
      </c>
      <c r="H1326" s="33" t="s">
        <v>131</v>
      </c>
      <c r="I1326" s="13" t="s">
        <v>132</v>
      </c>
      <c r="J1326" s="13" t="s">
        <v>133</v>
      </c>
      <c r="K1326" s="13" t="s">
        <v>134</v>
      </c>
      <c r="L1326" s="13" t="s">
        <v>135</v>
      </c>
      <c r="M1326" s="38" t="s">
        <v>18</v>
      </c>
    </row>
    <row r="1327" spans="2:13" x14ac:dyDescent="0.2">
      <c r="D1327" s="197"/>
      <c r="E1327" s="198"/>
      <c r="F1327" s="198"/>
      <c r="G1327" s="35"/>
      <c r="H1327" s="39"/>
      <c r="I1327" s="14"/>
      <c r="J1327" s="14"/>
      <c r="K1327" s="14"/>
      <c r="L1327" s="14"/>
      <c r="M1327" s="34"/>
    </row>
    <row r="1328" spans="2:13" x14ac:dyDescent="0.2">
      <c r="D1328" s="56"/>
      <c r="E1328" s="58" t="s">
        <v>15</v>
      </c>
      <c r="F1328" s="46"/>
      <c r="G1328" s="36">
        <v>1200</v>
      </c>
      <c r="H1328" s="24">
        <v>3.833333333333</v>
      </c>
      <c r="I1328" s="24">
        <v>16</v>
      </c>
      <c r="J1328" s="24">
        <v>43.166666666666998</v>
      </c>
      <c r="K1328" s="24">
        <v>24.416666666666998</v>
      </c>
      <c r="L1328" s="24">
        <v>9.333333333333</v>
      </c>
      <c r="M1328" s="68">
        <v>3.25</v>
      </c>
    </row>
    <row r="1329" spans="4:13" x14ac:dyDescent="0.2">
      <c r="D1329" s="199" t="s">
        <v>74</v>
      </c>
      <c r="E1329" s="22" t="s">
        <v>75</v>
      </c>
      <c r="F1329" s="21"/>
      <c r="G1329" s="19">
        <v>592</v>
      </c>
      <c r="H1329" s="54">
        <v>3.5472972972969998</v>
      </c>
      <c r="I1329" s="20">
        <v>14.695945945946001</v>
      </c>
      <c r="J1329" s="20">
        <v>46.790540540541002</v>
      </c>
      <c r="K1329" s="20">
        <v>22.128378378377999</v>
      </c>
      <c r="L1329" s="20">
        <v>9.7972972972969998</v>
      </c>
      <c r="M1329" s="52">
        <v>3.040540540541</v>
      </c>
    </row>
    <row r="1330" spans="4:13" x14ac:dyDescent="0.2">
      <c r="D1330" s="200"/>
      <c r="E1330" s="4" t="s">
        <v>34</v>
      </c>
      <c r="F1330" s="5"/>
      <c r="G1330" s="6">
        <v>37</v>
      </c>
      <c r="H1330" s="71">
        <v>0</v>
      </c>
      <c r="I1330" s="43">
        <v>8.1081081081080004</v>
      </c>
      <c r="J1330" s="12">
        <v>40.540540540541002</v>
      </c>
      <c r="K1330" s="12">
        <v>27.027027027027</v>
      </c>
      <c r="L1330" s="29">
        <v>18.918918918919001</v>
      </c>
      <c r="M1330" s="42">
        <v>5.4054054054050003</v>
      </c>
    </row>
    <row r="1331" spans="4:13" x14ac:dyDescent="0.2">
      <c r="D1331" s="200"/>
      <c r="E1331" s="4" t="s">
        <v>35</v>
      </c>
      <c r="F1331" s="5"/>
      <c r="G1331" s="6">
        <v>75</v>
      </c>
      <c r="H1331" s="31">
        <v>4</v>
      </c>
      <c r="I1331" s="43">
        <v>10.666666666667</v>
      </c>
      <c r="J1331" s="29">
        <v>49.333333333333002</v>
      </c>
      <c r="K1331" s="43">
        <v>16</v>
      </c>
      <c r="L1331" s="29">
        <v>16</v>
      </c>
      <c r="M1331" s="42">
        <v>4</v>
      </c>
    </row>
    <row r="1332" spans="4:13" x14ac:dyDescent="0.2">
      <c r="D1332" s="200"/>
      <c r="E1332" s="4" t="s">
        <v>36</v>
      </c>
      <c r="F1332" s="5"/>
      <c r="G1332" s="6">
        <v>95</v>
      </c>
      <c r="H1332" s="31">
        <v>1.052631578947</v>
      </c>
      <c r="I1332" s="12">
        <v>13.684210526316001</v>
      </c>
      <c r="J1332" s="29">
        <v>51.578947368420998</v>
      </c>
      <c r="K1332" s="12">
        <v>25.263157894736999</v>
      </c>
      <c r="L1332" s="12">
        <v>7.3684210526319998</v>
      </c>
      <c r="M1332" s="42">
        <v>1.052631578947</v>
      </c>
    </row>
    <row r="1333" spans="4:13" x14ac:dyDescent="0.2">
      <c r="D1333" s="200"/>
      <c r="E1333" s="4" t="s">
        <v>37</v>
      </c>
      <c r="F1333" s="5"/>
      <c r="G1333" s="6">
        <v>111</v>
      </c>
      <c r="H1333" s="31">
        <v>4.5045045045050003</v>
      </c>
      <c r="I1333" s="12">
        <v>15.315315315315001</v>
      </c>
      <c r="J1333" s="12">
        <v>39.639639639640002</v>
      </c>
      <c r="K1333" s="12">
        <v>26.126126126126</v>
      </c>
      <c r="L1333" s="12">
        <v>11.711711711712001</v>
      </c>
      <c r="M1333" s="42">
        <v>2.7027027027030002</v>
      </c>
    </row>
    <row r="1334" spans="4:13" x14ac:dyDescent="0.2">
      <c r="D1334" s="200"/>
      <c r="E1334" s="4" t="s">
        <v>38</v>
      </c>
      <c r="F1334" s="5"/>
      <c r="G1334" s="6">
        <v>93</v>
      </c>
      <c r="H1334" s="31">
        <v>4.3010752688169998</v>
      </c>
      <c r="I1334" s="12">
        <v>16.129032258064999</v>
      </c>
      <c r="J1334" s="12">
        <v>45.161290322581003</v>
      </c>
      <c r="K1334" s="12">
        <v>23.655913978495001</v>
      </c>
      <c r="L1334" s="12">
        <v>9.6774193548389995</v>
      </c>
      <c r="M1334" s="42">
        <v>1.0752688172039999</v>
      </c>
    </row>
    <row r="1335" spans="4:13" x14ac:dyDescent="0.2">
      <c r="D1335" s="200"/>
      <c r="E1335" s="4" t="s">
        <v>39</v>
      </c>
      <c r="F1335" s="5"/>
      <c r="G1335" s="6">
        <v>109</v>
      </c>
      <c r="H1335" s="31">
        <v>2.7522935779819999</v>
      </c>
      <c r="I1335" s="12">
        <v>16.513761467889999</v>
      </c>
      <c r="J1335" s="29">
        <v>51.376146788991001</v>
      </c>
      <c r="K1335" s="12">
        <v>20.183486238532002</v>
      </c>
      <c r="L1335" s="12">
        <v>4.5871559633030001</v>
      </c>
      <c r="M1335" s="42">
        <v>4.5871559633030001</v>
      </c>
    </row>
    <row r="1336" spans="4:13" x14ac:dyDescent="0.2">
      <c r="D1336" s="200"/>
      <c r="E1336" s="4" t="s">
        <v>40</v>
      </c>
      <c r="F1336" s="5"/>
      <c r="G1336" s="6">
        <v>72</v>
      </c>
      <c r="H1336" s="31">
        <v>6.9444444444439997</v>
      </c>
      <c r="I1336" s="12">
        <v>18.055555555556001</v>
      </c>
      <c r="J1336" s="12">
        <v>47.222222222222001</v>
      </c>
      <c r="K1336" s="43">
        <v>16.666666666666998</v>
      </c>
      <c r="L1336" s="12">
        <v>6.9444444444439997</v>
      </c>
      <c r="M1336" s="42">
        <v>4.166666666667</v>
      </c>
    </row>
    <row r="1337" spans="4:13" x14ac:dyDescent="0.2">
      <c r="D1337" s="199" t="s">
        <v>76</v>
      </c>
      <c r="E1337" s="22" t="s">
        <v>77</v>
      </c>
      <c r="F1337" s="21"/>
      <c r="G1337" s="19">
        <v>608</v>
      </c>
      <c r="H1337" s="54">
        <v>4.1118421052630003</v>
      </c>
      <c r="I1337" s="20">
        <v>17.269736842105001</v>
      </c>
      <c r="J1337" s="20">
        <v>39.638157894736999</v>
      </c>
      <c r="K1337" s="20">
        <v>26.644736842105001</v>
      </c>
      <c r="L1337" s="20">
        <v>8.8815789473680002</v>
      </c>
      <c r="M1337" s="52">
        <v>3.4539473684209998</v>
      </c>
    </row>
    <row r="1338" spans="4:13" x14ac:dyDescent="0.2">
      <c r="D1338" s="200"/>
      <c r="E1338" s="4" t="s">
        <v>34</v>
      </c>
      <c r="F1338" s="5"/>
      <c r="G1338" s="6">
        <v>37</v>
      </c>
      <c r="H1338" s="71">
        <v>0</v>
      </c>
      <c r="I1338" s="43">
        <v>8.1081081081080004</v>
      </c>
      <c r="J1338" s="29">
        <v>48.648648648649001</v>
      </c>
      <c r="K1338" s="29">
        <v>29.72972972973</v>
      </c>
      <c r="L1338" s="12">
        <v>8.1081081081080004</v>
      </c>
      <c r="M1338" s="42">
        <v>5.4054054054050003</v>
      </c>
    </row>
    <row r="1339" spans="4:13" x14ac:dyDescent="0.2">
      <c r="D1339" s="200"/>
      <c r="E1339" s="4" t="s">
        <v>35</v>
      </c>
      <c r="F1339" s="5"/>
      <c r="G1339" s="6">
        <v>73</v>
      </c>
      <c r="H1339" s="31">
        <v>4.1095890410960001</v>
      </c>
      <c r="I1339" s="12">
        <v>16.438356164384</v>
      </c>
      <c r="J1339" s="12">
        <v>45.205479452055002</v>
      </c>
      <c r="K1339" s="61">
        <v>13.698630136986001</v>
      </c>
      <c r="L1339" s="29">
        <v>16.438356164384</v>
      </c>
      <c r="M1339" s="42">
        <v>4.1095890410960001</v>
      </c>
    </row>
    <row r="1340" spans="4:13" x14ac:dyDescent="0.2">
      <c r="D1340" s="200"/>
      <c r="E1340" s="4" t="s">
        <v>36</v>
      </c>
      <c r="F1340" s="5"/>
      <c r="G1340" s="6">
        <v>92</v>
      </c>
      <c r="H1340" s="31">
        <v>4.3478260869570002</v>
      </c>
      <c r="I1340" s="12">
        <v>11.95652173913</v>
      </c>
      <c r="J1340" s="43">
        <v>38.043478260870003</v>
      </c>
      <c r="K1340" s="29">
        <v>31.521739130435002</v>
      </c>
      <c r="L1340" s="12">
        <v>11.95652173913</v>
      </c>
      <c r="M1340" s="42">
        <v>2.1739130434780001</v>
      </c>
    </row>
    <row r="1341" spans="4:13" x14ac:dyDescent="0.2">
      <c r="D1341" s="200"/>
      <c r="E1341" s="4" t="s">
        <v>37</v>
      </c>
      <c r="F1341" s="5"/>
      <c r="G1341" s="6">
        <v>110</v>
      </c>
      <c r="H1341" s="31">
        <v>1.818181818182</v>
      </c>
      <c r="I1341" s="29">
        <v>22.727272727273</v>
      </c>
      <c r="J1341" s="12">
        <v>40</v>
      </c>
      <c r="K1341" s="12">
        <v>22.727272727273</v>
      </c>
      <c r="L1341" s="12">
        <v>10</v>
      </c>
      <c r="M1341" s="42">
        <v>2.7272727272730002</v>
      </c>
    </row>
    <row r="1342" spans="4:13" x14ac:dyDescent="0.2">
      <c r="D1342" s="200"/>
      <c r="E1342" s="4" t="s">
        <v>38</v>
      </c>
      <c r="F1342" s="5"/>
      <c r="G1342" s="6">
        <v>93</v>
      </c>
      <c r="H1342" s="31">
        <v>6.4516129032259997</v>
      </c>
      <c r="I1342" s="12">
        <v>20.430107526882001</v>
      </c>
      <c r="J1342" s="12">
        <v>38.709677419355003</v>
      </c>
      <c r="K1342" s="29">
        <v>30.107526881719998</v>
      </c>
      <c r="L1342" s="43">
        <v>3.2258064516129998</v>
      </c>
      <c r="M1342" s="42">
        <v>1.0752688172039999</v>
      </c>
    </row>
    <row r="1343" spans="4:13" x14ac:dyDescent="0.2">
      <c r="D1343" s="200"/>
      <c r="E1343" s="4" t="s">
        <v>39</v>
      </c>
      <c r="F1343" s="5"/>
      <c r="G1343" s="6">
        <v>114</v>
      </c>
      <c r="H1343" s="31">
        <v>3.508771929825</v>
      </c>
      <c r="I1343" s="12">
        <v>18.421052631578998</v>
      </c>
      <c r="J1343" s="12">
        <v>42.105263157895003</v>
      </c>
      <c r="K1343" s="12">
        <v>27.192982456140001</v>
      </c>
      <c r="L1343" s="12">
        <v>6.1403508771929998</v>
      </c>
      <c r="M1343" s="42">
        <v>2.6315789473679998</v>
      </c>
    </row>
    <row r="1344" spans="4:13" x14ac:dyDescent="0.2">
      <c r="D1344" s="201"/>
      <c r="E1344" s="57" t="s">
        <v>40</v>
      </c>
      <c r="F1344" s="59"/>
      <c r="G1344" s="55">
        <v>89</v>
      </c>
      <c r="H1344" s="114">
        <v>6.7415730337079998</v>
      </c>
      <c r="I1344" s="65">
        <v>15.730337078651999</v>
      </c>
      <c r="J1344" s="109">
        <v>30.337078651685001</v>
      </c>
      <c r="K1344" s="123">
        <v>31.460674157303</v>
      </c>
      <c r="L1344" s="65">
        <v>7.8651685393259996</v>
      </c>
      <c r="M1344" s="105">
        <v>7.8651685393259996</v>
      </c>
    </row>
    <row r="1346" spans="2:13" x14ac:dyDescent="0.2">
      <c r="B1346" s="40" t="str">
        <f xml:space="preserve"> HYPERLINK("#'目次'!B62", "[56]")</f>
        <v>[56]</v>
      </c>
      <c r="C1346" s="23" t="s">
        <v>156</v>
      </c>
    </row>
    <row r="1349" spans="2:13" x14ac:dyDescent="0.2">
      <c r="C1349" s="23" t="s">
        <v>80</v>
      </c>
    </row>
    <row r="1350" spans="2:13" ht="36" x14ac:dyDescent="0.2">
      <c r="E1350" s="195"/>
      <c r="F1350" s="196"/>
      <c r="G1350" s="37" t="s">
        <v>15</v>
      </c>
      <c r="H1350" s="33" t="s">
        <v>131</v>
      </c>
      <c r="I1350" s="13" t="s">
        <v>132</v>
      </c>
      <c r="J1350" s="13" t="s">
        <v>133</v>
      </c>
      <c r="K1350" s="13" t="s">
        <v>134</v>
      </c>
      <c r="L1350" s="13" t="s">
        <v>135</v>
      </c>
      <c r="M1350" s="38" t="s">
        <v>18</v>
      </c>
    </row>
    <row r="1351" spans="2:13" x14ac:dyDescent="0.2">
      <c r="E1351" s="197"/>
      <c r="F1351" s="198"/>
      <c r="G1351" s="35"/>
      <c r="H1351" s="39"/>
      <c r="I1351" s="14"/>
      <c r="J1351" s="14"/>
      <c r="K1351" s="14"/>
      <c r="L1351" s="14"/>
      <c r="M1351" s="34"/>
    </row>
    <row r="1352" spans="2:13" x14ac:dyDescent="0.2">
      <c r="E1352" s="91" t="s">
        <v>15</v>
      </c>
      <c r="F1352" s="46"/>
      <c r="G1352" s="36">
        <v>1200</v>
      </c>
      <c r="H1352" s="24">
        <v>3.833333333333</v>
      </c>
      <c r="I1352" s="24">
        <v>16</v>
      </c>
      <c r="J1352" s="24">
        <v>43.166666666666998</v>
      </c>
      <c r="K1352" s="24">
        <v>24.416666666666998</v>
      </c>
      <c r="L1352" s="24">
        <v>9.333333333333</v>
      </c>
      <c r="M1352" s="68">
        <v>3.25</v>
      </c>
    </row>
    <row r="1353" spans="2:13" x14ac:dyDescent="0.2">
      <c r="E1353" s="4" t="s">
        <v>81</v>
      </c>
      <c r="F1353" s="5"/>
      <c r="G1353" s="19">
        <v>48</v>
      </c>
      <c r="H1353" s="54">
        <v>4.166666666667</v>
      </c>
      <c r="I1353" s="20">
        <v>16.666666666666998</v>
      </c>
      <c r="J1353" s="20">
        <v>39.583333333333002</v>
      </c>
      <c r="K1353" s="90">
        <v>16.666666666666998</v>
      </c>
      <c r="L1353" s="96">
        <v>18.75</v>
      </c>
      <c r="M1353" s="52">
        <v>4.166666666667</v>
      </c>
    </row>
    <row r="1354" spans="2:13" x14ac:dyDescent="0.2">
      <c r="E1354" s="4" t="s">
        <v>82</v>
      </c>
      <c r="F1354" s="5"/>
      <c r="G1354" s="6">
        <v>84</v>
      </c>
      <c r="H1354" s="31">
        <v>3.5714285714290002</v>
      </c>
      <c r="I1354" s="12">
        <v>14.285714285714</v>
      </c>
      <c r="J1354" s="43">
        <v>36.904761904761997</v>
      </c>
      <c r="K1354" s="29">
        <v>29.761904761905001</v>
      </c>
      <c r="L1354" s="12">
        <v>9.5238095238099998</v>
      </c>
      <c r="M1354" s="42">
        <v>5.9523809523809996</v>
      </c>
    </row>
    <row r="1355" spans="2:13" x14ac:dyDescent="0.2">
      <c r="E1355" s="4" t="s">
        <v>83</v>
      </c>
      <c r="F1355" s="5"/>
      <c r="G1355" s="6">
        <v>462</v>
      </c>
      <c r="H1355" s="31">
        <v>3.6796536796539998</v>
      </c>
      <c r="I1355" s="12">
        <v>18.398268398268002</v>
      </c>
      <c r="J1355" s="12">
        <v>40.476190476189998</v>
      </c>
      <c r="K1355" s="12">
        <v>24.458874458874</v>
      </c>
      <c r="L1355" s="12">
        <v>8.6580086580090008</v>
      </c>
      <c r="M1355" s="42">
        <v>4.3290043290040003</v>
      </c>
    </row>
    <row r="1356" spans="2:13" x14ac:dyDescent="0.2">
      <c r="E1356" s="4" t="s">
        <v>84</v>
      </c>
      <c r="F1356" s="5"/>
      <c r="G1356" s="6">
        <v>30</v>
      </c>
      <c r="H1356" s="71">
        <v>0</v>
      </c>
      <c r="I1356" s="12">
        <v>20</v>
      </c>
      <c r="J1356" s="12">
        <v>43.333333333333002</v>
      </c>
      <c r="K1356" s="12">
        <v>20</v>
      </c>
      <c r="L1356" s="12">
        <v>10</v>
      </c>
      <c r="M1356" s="42">
        <v>6.666666666667</v>
      </c>
    </row>
    <row r="1357" spans="2:13" x14ac:dyDescent="0.2">
      <c r="E1357" s="4" t="s">
        <v>85</v>
      </c>
      <c r="F1357" s="5"/>
      <c r="G1357" s="6">
        <v>144</v>
      </c>
      <c r="H1357" s="31">
        <v>3.4722222222219998</v>
      </c>
      <c r="I1357" s="12">
        <v>17.361111111111001</v>
      </c>
      <c r="J1357" s="12">
        <v>40.972222222222001</v>
      </c>
      <c r="K1357" s="12">
        <v>27.777777777777999</v>
      </c>
      <c r="L1357" s="12">
        <v>6.9444444444439997</v>
      </c>
      <c r="M1357" s="42">
        <v>3.4722222222219998</v>
      </c>
    </row>
    <row r="1358" spans="2:13" x14ac:dyDescent="0.2">
      <c r="E1358" s="4" t="s">
        <v>86</v>
      </c>
      <c r="F1358" s="5"/>
      <c r="G1358" s="6">
        <v>192</v>
      </c>
      <c r="H1358" s="31">
        <v>5.208333333333</v>
      </c>
      <c r="I1358" s="12">
        <v>15.104166666667</v>
      </c>
      <c r="J1358" s="12">
        <v>44.270833333333002</v>
      </c>
      <c r="K1358" s="12">
        <v>24.479166666666998</v>
      </c>
      <c r="L1358" s="12">
        <v>10.9375</v>
      </c>
      <c r="M1358" s="73">
        <v>0</v>
      </c>
    </row>
    <row r="1359" spans="2:13" x14ac:dyDescent="0.2">
      <c r="E1359" s="4" t="s">
        <v>87</v>
      </c>
      <c r="F1359" s="5"/>
      <c r="G1359" s="6">
        <v>72</v>
      </c>
      <c r="H1359" s="31">
        <v>5.5555555555560003</v>
      </c>
      <c r="I1359" s="43">
        <v>8.333333333333</v>
      </c>
      <c r="J1359" s="12">
        <v>38.888888888888999</v>
      </c>
      <c r="K1359" s="12">
        <v>26.388888888888999</v>
      </c>
      <c r="L1359" s="29">
        <v>18.055555555556001</v>
      </c>
      <c r="M1359" s="42">
        <v>2.7777777777780002</v>
      </c>
    </row>
    <row r="1360" spans="2:13" x14ac:dyDescent="0.2">
      <c r="E1360" s="4" t="s">
        <v>88</v>
      </c>
      <c r="F1360" s="5"/>
      <c r="G1360" s="6">
        <v>36</v>
      </c>
      <c r="H1360" s="31">
        <v>5.5555555555560003</v>
      </c>
      <c r="I1360" s="12">
        <v>11.111111111111001</v>
      </c>
      <c r="J1360" s="12">
        <v>41.666666666666998</v>
      </c>
      <c r="K1360" s="44">
        <v>36.111111111111001</v>
      </c>
      <c r="L1360" s="43">
        <v>2.7777777777780002</v>
      </c>
      <c r="M1360" s="42">
        <v>2.7777777777780002</v>
      </c>
    </row>
    <row r="1361" spans="2:13" x14ac:dyDescent="0.2">
      <c r="E1361" s="4" t="s">
        <v>89</v>
      </c>
      <c r="F1361" s="5"/>
      <c r="G1361" s="6">
        <v>66</v>
      </c>
      <c r="H1361" s="71">
        <v>0</v>
      </c>
      <c r="I1361" s="43">
        <v>7.5757575757579998</v>
      </c>
      <c r="J1361" s="44">
        <v>65.151515151515</v>
      </c>
      <c r="K1361" s="12">
        <v>21.212121212121001</v>
      </c>
      <c r="L1361" s="12">
        <v>4.5454545454549997</v>
      </c>
      <c r="M1361" s="42">
        <v>1.5151515151520001</v>
      </c>
    </row>
    <row r="1362" spans="2:13" x14ac:dyDescent="0.2">
      <c r="E1362" s="4" t="s">
        <v>90</v>
      </c>
      <c r="F1362" s="5"/>
      <c r="G1362" s="6">
        <v>54</v>
      </c>
      <c r="H1362" s="31">
        <v>5.5555555555560003</v>
      </c>
      <c r="I1362" s="12">
        <v>16.666666666666998</v>
      </c>
      <c r="J1362" s="44">
        <v>53.703703703704001</v>
      </c>
      <c r="K1362" s="43">
        <v>14.814814814815</v>
      </c>
      <c r="L1362" s="12">
        <v>7.4074074074069998</v>
      </c>
      <c r="M1362" s="42">
        <v>1.851851851852</v>
      </c>
    </row>
    <row r="1363" spans="2:13" x14ac:dyDescent="0.2">
      <c r="E1363" s="57" t="s">
        <v>91</v>
      </c>
      <c r="F1363" s="59"/>
      <c r="G1363" s="55">
        <v>12</v>
      </c>
      <c r="H1363" s="137">
        <v>0</v>
      </c>
      <c r="I1363" s="123">
        <v>25</v>
      </c>
      <c r="J1363" s="113">
        <v>75</v>
      </c>
      <c r="K1363" s="135">
        <v>0</v>
      </c>
      <c r="L1363" s="129">
        <v>0</v>
      </c>
      <c r="M1363" s="142">
        <v>0</v>
      </c>
    </row>
    <row r="1365" spans="2:13" x14ac:dyDescent="0.2">
      <c r="B1365" s="40" t="str">
        <f xml:space="preserve"> HYPERLINK("#'目次'!B63", "[57]")</f>
        <v>[57]</v>
      </c>
      <c r="C1365" s="23" t="s">
        <v>159</v>
      </c>
    </row>
    <row r="1368" spans="2:13" x14ac:dyDescent="0.2">
      <c r="C1368" s="23" t="s">
        <v>14</v>
      </c>
    </row>
    <row r="1369" spans="2:13" ht="36" x14ac:dyDescent="0.2">
      <c r="D1369" s="195"/>
      <c r="E1369" s="196"/>
      <c r="F1369" s="196"/>
      <c r="G1369" s="37" t="s">
        <v>15</v>
      </c>
      <c r="H1369" s="33" t="s">
        <v>131</v>
      </c>
      <c r="I1369" s="13" t="s">
        <v>132</v>
      </c>
      <c r="J1369" s="13" t="s">
        <v>133</v>
      </c>
      <c r="K1369" s="13" t="s">
        <v>134</v>
      </c>
      <c r="L1369" s="13" t="s">
        <v>135</v>
      </c>
      <c r="M1369" s="38" t="s">
        <v>18</v>
      </c>
    </row>
    <row r="1370" spans="2:13" x14ac:dyDescent="0.2">
      <c r="D1370" s="197"/>
      <c r="E1370" s="198"/>
      <c r="F1370" s="198"/>
      <c r="G1370" s="35"/>
      <c r="H1370" s="39"/>
      <c r="I1370" s="14"/>
      <c r="J1370" s="14"/>
      <c r="K1370" s="14"/>
      <c r="L1370" s="14"/>
      <c r="M1370" s="34"/>
    </row>
    <row r="1371" spans="2:13" x14ac:dyDescent="0.2">
      <c r="D1371" s="56"/>
      <c r="E1371" s="58" t="s">
        <v>15</v>
      </c>
      <c r="F1371" s="46"/>
      <c r="G1371" s="36">
        <v>1200</v>
      </c>
      <c r="H1371" s="24">
        <v>4.75</v>
      </c>
      <c r="I1371" s="24">
        <v>15.333333333333</v>
      </c>
      <c r="J1371" s="24">
        <v>49.833333333333002</v>
      </c>
      <c r="K1371" s="24">
        <v>19.583333333333002</v>
      </c>
      <c r="L1371" s="24">
        <v>7.333333333333</v>
      </c>
      <c r="M1371" s="68">
        <v>3.166666666667</v>
      </c>
    </row>
    <row r="1372" spans="2:13" x14ac:dyDescent="0.2">
      <c r="D1372" s="199" t="s">
        <v>19</v>
      </c>
      <c r="E1372" s="22" t="s">
        <v>20</v>
      </c>
      <c r="F1372" s="21"/>
      <c r="G1372" s="19">
        <v>132</v>
      </c>
      <c r="H1372" s="54">
        <v>5.3030303030299999</v>
      </c>
      <c r="I1372" s="20">
        <v>15.151515151515</v>
      </c>
      <c r="J1372" s="20">
        <v>46.969696969696997</v>
      </c>
      <c r="K1372" s="20">
        <v>19.696969696970001</v>
      </c>
      <c r="L1372" s="20">
        <v>7.5757575757579998</v>
      </c>
      <c r="M1372" s="52">
        <v>5.3030303030299999</v>
      </c>
    </row>
    <row r="1373" spans="2:13" x14ac:dyDescent="0.2">
      <c r="D1373" s="200"/>
      <c r="E1373" s="4" t="s">
        <v>21</v>
      </c>
      <c r="F1373" s="5"/>
      <c r="G1373" s="6">
        <v>444</v>
      </c>
      <c r="H1373" s="31">
        <v>5.4054054054050003</v>
      </c>
      <c r="I1373" s="12">
        <v>16.891891891892001</v>
      </c>
      <c r="J1373" s="12">
        <v>45.495495495495</v>
      </c>
      <c r="K1373" s="12">
        <v>20.720720720721001</v>
      </c>
      <c r="L1373" s="12">
        <v>7.2072072072070004</v>
      </c>
      <c r="M1373" s="42">
        <v>4.2792792792789998</v>
      </c>
    </row>
    <row r="1374" spans="2:13" x14ac:dyDescent="0.2">
      <c r="D1374" s="200"/>
      <c r="E1374" s="4" t="s">
        <v>22</v>
      </c>
      <c r="F1374" s="5"/>
      <c r="G1374" s="6">
        <v>192</v>
      </c>
      <c r="H1374" s="31">
        <v>3.125</v>
      </c>
      <c r="I1374" s="12">
        <v>15.104166666667</v>
      </c>
      <c r="J1374" s="12">
        <v>51.5625</v>
      </c>
      <c r="K1374" s="12">
        <v>21.354166666666998</v>
      </c>
      <c r="L1374" s="12">
        <v>5.208333333333</v>
      </c>
      <c r="M1374" s="42">
        <v>3.645833333333</v>
      </c>
    </row>
    <row r="1375" spans="2:13" x14ac:dyDescent="0.2">
      <c r="D1375" s="200"/>
      <c r="E1375" s="4" t="s">
        <v>23</v>
      </c>
      <c r="F1375" s="5"/>
      <c r="G1375" s="6">
        <v>192</v>
      </c>
      <c r="H1375" s="31">
        <v>5.729166666667</v>
      </c>
      <c r="I1375" s="12">
        <v>15.625</v>
      </c>
      <c r="J1375" s="12">
        <v>48.4375</v>
      </c>
      <c r="K1375" s="12">
        <v>20.3125</v>
      </c>
      <c r="L1375" s="12">
        <v>9.895833333333</v>
      </c>
      <c r="M1375" s="73">
        <v>0</v>
      </c>
    </row>
    <row r="1376" spans="2:13" x14ac:dyDescent="0.2">
      <c r="D1376" s="200"/>
      <c r="E1376" s="4" t="s">
        <v>24</v>
      </c>
      <c r="F1376" s="5"/>
      <c r="G1376" s="6">
        <v>240</v>
      </c>
      <c r="H1376" s="31">
        <v>3.75</v>
      </c>
      <c r="I1376" s="12">
        <v>12.5</v>
      </c>
      <c r="J1376" s="29">
        <v>59.166666666666998</v>
      </c>
      <c r="K1376" s="12">
        <v>15.416666666667</v>
      </c>
      <c r="L1376" s="12">
        <v>7.083333333333</v>
      </c>
      <c r="M1376" s="42">
        <v>2.083333333333</v>
      </c>
    </row>
    <row r="1377" spans="2:13" x14ac:dyDescent="0.2">
      <c r="D1377" s="199" t="s">
        <v>25</v>
      </c>
      <c r="E1377" s="22" t="s">
        <v>26</v>
      </c>
      <c r="F1377" s="21"/>
      <c r="G1377" s="19">
        <v>348</v>
      </c>
      <c r="H1377" s="54">
        <v>4.885057471264</v>
      </c>
      <c r="I1377" s="20">
        <v>14.942528735631999</v>
      </c>
      <c r="J1377" s="20">
        <v>48.275862068965999</v>
      </c>
      <c r="K1377" s="20">
        <v>20.689655172414</v>
      </c>
      <c r="L1377" s="20">
        <v>8.6206896551720007</v>
      </c>
      <c r="M1377" s="52">
        <v>2.586206896552</v>
      </c>
    </row>
    <row r="1378" spans="2:13" x14ac:dyDescent="0.2">
      <c r="D1378" s="200"/>
      <c r="E1378" s="4" t="s">
        <v>27</v>
      </c>
      <c r="F1378" s="5"/>
      <c r="G1378" s="6">
        <v>378</v>
      </c>
      <c r="H1378" s="31">
        <v>4.7619047619049999</v>
      </c>
      <c r="I1378" s="12">
        <v>15.873015873016</v>
      </c>
      <c r="J1378" s="12">
        <v>50.264550264550003</v>
      </c>
      <c r="K1378" s="12">
        <v>19.047619047619001</v>
      </c>
      <c r="L1378" s="12">
        <v>7.1428571428570002</v>
      </c>
      <c r="M1378" s="42">
        <v>2.9100529100529999</v>
      </c>
    </row>
    <row r="1379" spans="2:13" x14ac:dyDescent="0.2">
      <c r="D1379" s="200"/>
      <c r="E1379" s="4" t="s">
        <v>28</v>
      </c>
      <c r="F1379" s="5"/>
      <c r="G1379" s="6">
        <v>372</v>
      </c>
      <c r="H1379" s="31">
        <v>4.5698924731180002</v>
      </c>
      <c r="I1379" s="12">
        <v>16.129032258064999</v>
      </c>
      <c r="J1379" s="12">
        <v>48.387096774193999</v>
      </c>
      <c r="K1379" s="12">
        <v>20.161290322580999</v>
      </c>
      <c r="L1379" s="12">
        <v>6.7204301075270001</v>
      </c>
      <c r="M1379" s="42">
        <v>4.0322580645160002</v>
      </c>
    </row>
    <row r="1380" spans="2:13" x14ac:dyDescent="0.2">
      <c r="D1380" s="200"/>
      <c r="E1380" s="4" t="s">
        <v>29</v>
      </c>
      <c r="F1380" s="5"/>
      <c r="G1380" s="6">
        <v>102</v>
      </c>
      <c r="H1380" s="31">
        <v>4.9019607843140003</v>
      </c>
      <c r="I1380" s="12">
        <v>11.764705882353001</v>
      </c>
      <c r="J1380" s="29">
        <v>58.823529411765001</v>
      </c>
      <c r="K1380" s="12">
        <v>15.686274509804001</v>
      </c>
      <c r="L1380" s="12">
        <v>5.8823529411760003</v>
      </c>
      <c r="M1380" s="42">
        <v>2.9411764705880001</v>
      </c>
    </row>
    <row r="1381" spans="2:13" x14ac:dyDescent="0.2">
      <c r="D1381" s="199" t="s">
        <v>30</v>
      </c>
      <c r="E1381" s="22" t="s">
        <v>31</v>
      </c>
      <c r="F1381" s="21"/>
      <c r="G1381" s="19">
        <v>592</v>
      </c>
      <c r="H1381" s="54">
        <v>4.5608108108109997</v>
      </c>
      <c r="I1381" s="20">
        <v>13.851351351350999</v>
      </c>
      <c r="J1381" s="20">
        <v>53.209459459458998</v>
      </c>
      <c r="K1381" s="20">
        <v>17.905405405404998</v>
      </c>
      <c r="L1381" s="20">
        <v>7.4324324324319999</v>
      </c>
      <c r="M1381" s="52">
        <v>3.040540540541</v>
      </c>
    </row>
    <row r="1382" spans="2:13" x14ac:dyDescent="0.2">
      <c r="D1382" s="200"/>
      <c r="E1382" s="4" t="s">
        <v>32</v>
      </c>
      <c r="F1382" s="5"/>
      <c r="G1382" s="6">
        <v>608</v>
      </c>
      <c r="H1382" s="31">
        <v>4.9342105263159999</v>
      </c>
      <c r="I1382" s="12">
        <v>16.776315789474001</v>
      </c>
      <c r="J1382" s="12">
        <v>46.546052631579002</v>
      </c>
      <c r="K1382" s="12">
        <v>21.217105263158</v>
      </c>
      <c r="L1382" s="12">
        <v>7.2368421052630003</v>
      </c>
      <c r="M1382" s="42">
        <v>3.2894736842109999</v>
      </c>
    </row>
    <row r="1383" spans="2:13" x14ac:dyDescent="0.2">
      <c r="D1383" s="199" t="s">
        <v>33</v>
      </c>
      <c r="E1383" s="22" t="s">
        <v>34</v>
      </c>
      <c r="F1383" s="21"/>
      <c r="G1383" s="19">
        <v>74</v>
      </c>
      <c r="H1383" s="131">
        <v>0</v>
      </c>
      <c r="I1383" s="20">
        <v>10.810810810811001</v>
      </c>
      <c r="J1383" s="20">
        <v>54.054054054053999</v>
      </c>
      <c r="K1383" s="20">
        <v>21.621621621622001</v>
      </c>
      <c r="L1383" s="20">
        <v>8.1081081081080004</v>
      </c>
      <c r="M1383" s="52">
        <v>5.4054054054050003</v>
      </c>
    </row>
    <row r="1384" spans="2:13" x14ac:dyDescent="0.2">
      <c r="D1384" s="200"/>
      <c r="E1384" s="4" t="s">
        <v>35</v>
      </c>
      <c r="F1384" s="5"/>
      <c r="G1384" s="6">
        <v>148</v>
      </c>
      <c r="H1384" s="31">
        <v>5.4054054054050003</v>
      </c>
      <c r="I1384" s="12">
        <v>11.486486486485999</v>
      </c>
      <c r="J1384" s="12">
        <v>54.729729729730003</v>
      </c>
      <c r="K1384" s="43">
        <v>14.189189189188999</v>
      </c>
      <c r="L1384" s="12">
        <v>10.135135135135</v>
      </c>
      <c r="M1384" s="42">
        <v>4.0540540540540002</v>
      </c>
    </row>
    <row r="1385" spans="2:13" x14ac:dyDescent="0.2">
      <c r="D1385" s="200"/>
      <c r="E1385" s="4" t="s">
        <v>36</v>
      </c>
      <c r="F1385" s="5"/>
      <c r="G1385" s="6">
        <v>187</v>
      </c>
      <c r="H1385" s="31">
        <v>4.2780748663099999</v>
      </c>
      <c r="I1385" s="12">
        <v>16.577540106952</v>
      </c>
      <c r="J1385" s="12">
        <v>51.336898395722002</v>
      </c>
      <c r="K1385" s="12">
        <v>17.112299465241001</v>
      </c>
      <c r="L1385" s="12">
        <v>9.0909090909089993</v>
      </c>
      <c r="M1385" s="42">
        <v>1.6042780748659999</v>
      </c>
    </row>
    <row r="1386" spans="2:13" x14ac:dyDescent="0.2">
      <c r="D1386" s="200"/>
      <c r="E1386" s="4" t="s">
        <v>37</v>
      </c>
      <c r="F1386" s="5"/>
      <c r="G1386" s="6">
        <v>221</v>
      </c>
      <c r="H1386" s="31">
        <v>3.1674208144799998</v>
      </c>
      <c r="I1386" s="12">
        <v>19.457013574661001</v>
      </c>
      <c r="J1386" s="12">
        <v>45.701357466063001</v>
      </c>
      <c r="K1386" s="12">
        <v>20.814479638009001</v>
      </c>
      <c r="L1386" s="12">
        <v>8.1447963800899998</v>
      </c>
      <c r="M1386" s="42">
        <v>2.7149321266970001</v>
      </c>
    </row>
    <row r="1387" spans="2:13" x14ac:dyDescent="0.2">
      <c r="D1387" s="200"/>
      <c r="E1387" s="4" t="s">
        <v>38</v>
      </c>
      <c r="F1387" s="5"/>
      <c r="G1387" s="6">
        <v>186</v>
      </c>
      <c r="H1387" s="31">
        <v>6.4516129032259997</v>
      </c>
      <c r="I1387" s="12">
        <v>19.354838709677001</v>
      </c>
      <c r="J1387" s="12">
        <v>51.075268817203998</v>
      </c>
      <c r="K1387" s="12">
        <v>18.279569892472999</v>
      </c>
      <c r="L1387" s="12">
        <v>3.7634408602149998</v>
      </c>
      <c r="M1387" s="42">
        <v>1.0752688172039999</v>
      </c>
    </row>
    <row r="1388" spans="2:13" x14ac:dyDescent="0.2">
      <c r="D1388" s="200"/>
      <c r="E1388" s="4" t="s">
        <v>39</v>
      </c>
      <c r="F1388" s="5"/>
      <c r="G1388" s="6">
        <v>223</v>
      </c>
      <c r="H1388" s="31">
        <v>4.9327354260089997</v>
      </c>
      <c r="I1388" s="12">
        <v>10.762331838565</v>
      </c>
      <c r="J1388" s="12">
        <v>53.363228699552003</v>
      </c>
      <c r="K1388" s="12">
        <v>21.973094170404</v>
      </c>
      <c r="L1388" s="12">
        <v>5.8295964125559996</v>
      </c>
      <c r="M1388" s="42">
        <v>3.139013452915</v>
      </c>
    </row>
    <row r="1389" spans="2:13" x14ac:dyDescent="0.2">
      <c r="D1389" s="201"/>
      <c r="E1389" s="57" t="s">
        <v>40</v>
      </c>
      <c r="F1389" s="59"/>
      <c r="G1389" s="55">
        <v>161</v>
      </c>
      <c r="H1389" s="114">
        <v>6.8322981366460001</v>
      </c>
      <c r="I1389" s="65">
        <v>15.527950310559</v>
      </c>
      <c r="J1389" s="125">
        <v>40.993788819876002</v>
      </c>
      <c r="K1389" s="65">
        <v>22.981366459627001</v>
      </c>
      <c r="L1389" s="65">
        <v>7.4534161490680004</v>
      </c>
      <c r="M1389" s="105">
        <v>6.2111801242239997</v>
      </c>
    </row>
    <row r="1391" spans="2:13" x14ac:dyDescent="0.2">
      <c r="B1391" s="40" t="str">
        <f xml:space="preserve"> HYPERLINK("#'目次'!B64", "[58]")</f>
        <v>[58]</v>
      </c>
      <c r="C1391" s="23" t="s">
        <v>159</v>
      </c>
    </row>
    <row r="1394" spans="3:13" x14ac:dyDescent="0.2">
      <c r="C1394" s="23" t="s">
        <v>48</v>
      </c>
    </row>
    <row r="1395" spans="3:13" ht="36" x14ac:dyDescent="0.2">
      <c r="D1395" s="195"/>
      <c r="E1395" s="196"/>
      <c r="F1395" s="196"/>
      <c r="G1395" s="37" t="s">
        <v>15</v>
      </c>
      <c r="H1395" s="33" t="s">
        <v>131</v>
      </c>
      <c r="I1395" s="13" t="s">
        <v>132</v>
      </c>
      <c r="J1395" s="13" t="s">
        <v>133</v>
      </c>
      <c r="K1395" s="13" t="s">
        <v>134</v>
      </c>
      <c r="L1395" s="13" t="s">
        <v>135</v>
      </c>
      <c r="M1395" s="38" t="s">
        <v>18</v>
      </c>
    </row>
    <row r="1396" spans="3:13" x14ac:dyDescent="0.2">
      <c r="D1396" s="197"/>
      <c r="E1396" s="198"/>
      <c r="F1396" s="198"/>
      <c r="G1396" s="35"/>
      <c r="H1396" s="39"/>
      <c r="I1396" s="14"/>
      <c r="J1396" s="14"/>
      <c r="K1396" s="14"/>
      <c r="L1396" s="14"/>
      <c r="M1396" s="34"/>
    </row>
    <row r="1397" spans="3:13" x14ac:dyDescent="0.2">
      <c r="D1397" s="56"/>
      <c r="E1397" s="58" t="s">
        <v>15</v>
      </c>
      <c r="F1397" s="46"/>
      <c r="G1397" s="36">
        <v>1200</v>
      </c>
      <c r="H1397" s="24">
        <v>4.75</v>
      </c>
      <c r="I1397" s="24">
        <v>15.333333333333</v>
      </c>
      <c r="J1397" s="24">
        <v>49.833333333333002</v>
      </c>
      <c r="K1397" s="24">
        <v>19.583333333333002</v>
      </c>
      <c r="L1397" s="24">
        <v>7.333333333333</v>
      </c>
      <c r="M1397" s="68">
        <v>3.166666666667</v>
      </c>
    </row>
    <row r="1398" spans="3:13" x14ac:dyDescent="0.2">
      <c r="D1398" s="199" t="s">
        <v>49</v>
      </c>
      <c r="E1398" s="22" t="s">
        <v>50</v>
      </c>
      <c r="F1398" s="21"/>
      <c r="G1398" s="19">
        <v>15</v>
      </c>
      <c r="H1398" s="54">
        <v>6.666666666667</v>
      </c>
      <c r="I1398" s="20">
        <v>20</v>
      </c>
      <c r="J1398" s="98">
        <v>66.666666666666998</v>
      </c>
      <c r="K1398" s="107">
        <v>6.666666666667</v>
      </c>
      <c r="L1398" s="128">
        <v>0</v>
      </c>
      <c r="M1398" s="117">
        <v>0</v>
      </c>
    </row>
    <row r="1399" spans="3:13" x14ac:dyDescent="0.2">
      <c r="D1399" s="200"/>
      <c r="E1399" s="4" t="s">
        <v>51</v>
      </c>
      <c r="F1399" s="5"/>
      <c r="G1399" s="6">
        <v>142</v>
      </c>
      <c r="H1399" s="31">
        <v>4.9295774647890003</v>
      </c>
      <c r="I1399" s="12">
        <v>11.267605633803001</v>
      </c>
      <c r="J1399" s="29">
        <v>59.154929577464998</v>
      </c>
      <c r="K1399" s="12">
        <v>16.901408450704</v>
      </c>
      <c r="L1399" s="12">
        <v>5.6338028169010004</v>
      </c>
      <c r="M1399" s="42">
        <v>2.112676056338</v>
      </c>
    </row>
    <row r="1400" spans="3:13" x14ac:dyDescent="0.2">
      <c r="D1400" s="200"/>
      <c r="E1400" s="4" t="s">
        <v>52</v>
      </c>
      <c r="F1400" s="5"/>
      <c r="G1400" s="6">
        <v>26</v>
      </c>
      <c r="H1400" s="76">
        <v>11.538461538462</v>
      </c>
      <c r="I1400" s="43">
        <v>7.6923076923079998</v>
      </c>
      <c r="J1400" s="12">
        <v>53.846153846154003</v>
      </c>
      <c r="K1400" s="12">
        <v>19.230769230768999</v>
      </c>
      <c r="L1400" s="69">
        <v>0</v>
      </c>
      <c r="M1400" s="42">
        <v>7.6923076923079998</v>
      </c>
    </row>
    <row r="1401" spans="3:13" x14ac:dyDescent="0.2">
      <c r="D1401" s="200"/>
      <c r="E1401" s="4" t="s">
        <v>53</v>
      </c>
      <c r="F1401" s="5"/>
      <c r="G1401" s="6">
        <v>41</v>
      </c>
      <c r="H1401" s="87">
        <v>17.073170731706998</v>
      </c>
      <c r="I1401" s="29">
        <v>21.951219512194999</v>
      </c>
      <c r="J1401" s="61">
        <v>34.146341463414998</v>
      </c>
      <c r="K1401" s="12">
        <v>19.512195121950999</v>
      </c>
      <c r="L1401" s="12">
        <v>4.8780487804880002</v>
      </c>
      <c r="M1401" s="42">
        <v>2.4390243902440001</v>
      </c>
    </row>
    <row r="1402" spans="3:13" x14ac:dyDescent="0.2">
      <c r="D1402" s="200"/>
      <c r="E1402" s="4" t="s">
        <v>54</v>
      </c>
      <c r="F1402" s="5"/>
      <c r="G1402" s="6">
        <v>226</v>
      </c>
      <c r="H1402" s="31">
        <v>2.212389380531</v>
      </c>
      <c r="I1402" s="12">
        <v>16.371681415929</v>
      </c>
      <c r="J1402" s="12">
        <v>50</v>
      </c>
      <c r="K1402" s="12">
        <v>21.681415929204</v>
      </c>
      <c r="L1402" s="12">
        <v>7.0796460176989999</v>
      </c>
      <c r="M1402" s="42">
        <v>2.654867256637</v>
      </c>
    </row>
    <row r="1403" spans="3:13" x14ac:dyDescent="0.2">
      <c r="D1403" s="200"/>
      <c r="E1403" s="4" t="s">
        <v>55</v>
      </c>
      <c r="F1403" s="5"/>
      <c r="G1403" s="6">
        <v>125</v>
      </c>
      <c r="H1403" s="31">
        <v>3.2</v>
      </c>
      <c r="I1403" s="12">
        <v>20</v>
      </c>
      <c r="J1403" s="12">
        <v>48.8</v>
      </c>
      <c r="K1403" s="12">
        <v>16.8</v>
      </c>
      <c r="L1403" s="12">
        <v>9.6</v>
      </c>
      <c r="M1403" s="42">
        <v>1.6</v>
      </c>
    </row>
    <row r="1404" spans="3:13" x14ac:dyDescent="0.2">
      <c r="D1404" s="200"/>
      <c r="E1404" s="4" t="s">
        <v>56</v>
      </c>
      <c r="F1404" s="5"/>
      <c r="G1404" s="6">
        <v>190</v>
      </c>
      <c r="H1404" s="31">
        <v>5.7894736842109999</v>
      </c>
      <c r="I1404" s="12">
        <v>15.789473684211</v>
      </c>
      <c r="J1404" s="12">
        <v>51.578947368420998</v>
      </c>
      <c r="K1404" s="12">
        <v>18.421052631578998</v>
      </c>
      <c r="L1404" s="12">
        <v>6.3157894736840001</v>
      </c>
      <c r="M1404" s="42">
        <v>2.1052631578950001</v>
      </c>
    </row>
    <row r="1405" spans="3:13" x14ac:dyDescent="0.2">
      <c r="D1405" s="200"/>
      <c r="E1405" s="4" t="s">
        <v>57</v>
      </c>
      <c r="F1405" s="5"/>
      <c r="G1405" s="6">
        <v>185</v>
      </c>
      <c r="H1405" s="31">
        <v>3.783783783784</v>
      </c>
      <c r="I1405" s="12">
        <v>17.297297297297</v>
      </c>
      <c r="J1405" s="43">
        <v>40.540540540541002</v>
      </c>
      <c r="K1405" s="29">
        <v>27.027027027027</v>
      </c>
      <c r="L1405" s="12">
        <v>8.6486486486490008</v>
      </c>
      <c r="M1405" s="42">
        <v>2.7027027027030002</v>
      </c>
    </row>
    <row r="1406" spans="3:13" x14ac:dyDescent="0.2">
      <c r="D1406" s="200"/>
      <c r="E1406" s="4" t="s">
        <v>58</v>
      </c>
      <c r="F1406" s="5"/>
      <c r="G1406" s="6">
        <v>113</v>
      </c>
      <c r="H1406" s="31">
        <v>2.654867256637</v>
      </c>
      <c r="I1406" s="12">
        <v>10.619469026549</v>
      </c>
      <c r="J1406" s="12">
        <v>53.097345132743001</v>
      </c>
      <c r="K1406" s="12">
        <v>19.469026548673</v>
      </c>
      <c r="L1406" s="12">
        <v>9.7345132743360008</v>
      </c>
      <c r="M1406" s="42">
        <v>4.424778761062</v>
      </c>
    </row>
    <row r="1407" spans="3:13" x14ac:dyDescent="0.2">
      <c r="D1407" s="200"/>
      <c r="E1407" s="4" t="s">
        <v>59</v>
      </c>
      <c r="F1407" s="5"/>
      <c r="G1407" s="6">
        <v>136</v>
      </c>
      <c r="H1407" s="31">
        <v>6.6176470588239997</v>
      </c>
      <c r="I1407" s="12">
        <v>13.235294117646999</v>
      </c>
      <c r="J1407" s="12">
        <v>50</v>
      </c>
      <c r="K1407" s="12">
        <v>14.705882352941</v>
      </c>
      <c r="L1407" s="12">
        <v>8.0882352941180002</v>
      </c>
      <c r="M1407" s="42">
        <v>7.352941176471</v>
      </c>
    </row>
    <row r="1408" spans="3:13" x14ac:dyDescent="0.2">
      <c r="D1408" s="199" t="s">
        <v>60</v>
      </c>
      <c r="E1408" s="22" t="s">
        <v>61</v>
      </c>
      <c r="F1408" s="21"/>
      <c r="G1408" s="19">
        <v>205</v>
      </c>
      <c r="H1408" s="54">
        <v>3.90243902439</v>
      </c>
      <c r="I1408" s="20">
        <v>13.658536585366001</v>
      </c>
      <c r="J1408" s="20">
        <v>49.756097560976002</v>
      </c>
      <c r="K1408" s="20">
        <v>20.975609756097999</v>
      </c>
      <c r="L1408" s="20">
        <v>7.3170731707319998</v>
      </c>
      <c r="M1408" s="52">
        <v>4.3902439024389999</v>
      </c>
    </row>
    <row r="1409" spans="2:13" x14ac:dyDescent="0.2">
      <c r="D1409" s="200"/>
      <c r="E1409" s="4" t="s">
        <v>62</v>
      </c>
      <c r="F1409" s="5"/>
      <c r="G1409" s="6">
        <v>160</v>
      </c>
      <c r="H1409" s="31">
        <v>5</v>
      </c>
      <c r="I1409" s="12">
        <v>11.25</v>
      </c>
      <c r="J1409" s="12">
        <v>46.875</v>
      </c>
      <c r="K1409" s="12">
        <v>22.5</v>
      </c>
      <c r="L1409" s="12">
        <v>9.375</v>
      </c>
      <c r="M1409" s="42">
        <v>5</v>
      </c>
    </row>
    <row r="1410" spans="2:13" x14ac:dyDescent="0.2">
      <c r="D1410" s="200"/>
      <c r="E1410" s="4" t="s">
        <v>63</v>
      </c>
      <c r="F1410" s="5"/>
      <c r="G1410" s="6">
        <v>121</v>
      </c>
      <c r="H1410" s="31">
        <v>4.9586776859499997</v>
      </c>
      <c r="I1410" s="12">
        <v>16.528925619835</v>
      </c>
      <c r="J1410" s="12">
        <v>46.280991735537</v>
      </c>
      <c r="K1410" s="12">
        <v>23.966942148760001</v>
      </c>
      <c r="L1410" s="12">
        <v>5.7851239669419998</v>
      </c>
      <c r="M1410" s="42">
        <v>2.4793388429749998</v>
      </c>
    </row>
    <row r="1411" spans="2:13" x14ac:dyDescent="0.2">
      <c r="D1411" s="200"/>
      <c r="E1411" s="4" t="s">
        <v>64</v>
      </c>
      <c r="F1411" s="5"/>
      <c r="G1411" s="6">
        <v>124</v>
      </c>
      <c r="H1411" s="31">
        <v>3.2258064516129998</v>
      </c>
      <c r="I1411" s="12">
        <v>18.548387096774</v>
      </c>
      <c r="J1411" s="12">
        <v>54.032258064516</v>
      </c>
      <c r="K1411" s="12">
        <v>17.741935483871</v>
      </c>
      <c r="L1411" s="12">
        <v>3.2258064516129998</v>
      </c>
      <c r="M1411" s="42">
        <v>3.2258064516129998</v>
      </c>
    </row>
    <row r="1412" spans="2:13" x14ac:dyDescent="0.2">
      <c r="D1412" s="200"/>
      <c r="E1412" s="4" t="s">
        <v>65</v>
      </c>
      <c r="F1412" s="5"/>
      <c r="G1412" s="6">
        <v>109</v>
      </c>
      <c r="H1412" s="31">
        <v>6.4220183486240003</v>
      </c>
      <c r="I1412" s="12">
        <v>14.678899082569</v>
      </c>
      <c r="J1412" s="12">
        <v>46.788990825688003</v>
      </c>
      <c r="K1412" s="29">
        <v>25.688073394494999</v>
      </c>
      <c r="L1412" s="12">
        <v>5.5045871559629997</v>
      </c>
      <c r="M1412" s="42">
        <v>0.91743119266100004</v>
      </c>
    </row>
    <row r="1413" spans="2:13" x14ac:dyDescent="0.2">
      <c r="D1413" s="200"/>
      <c r="E1413" s="4" t="s">
        <v>66</v>
      </c>
      <c r="F1413" s="5"/>
      <c r="G1413" s="6">
        <v>104</v>
      </c>
      <c r="H1413" s="31">
        <v>5.7692307692310001</v>
      </c>
      <c r="I1413" s="12">
        <v>15.384615384615</v>
      </c>
      <c r="J1413" s="12">
        <v>50</v>
      </c>
      <c r="K1413" s="12">
        <v>16.346153846153999</v>
      </c>
      <c r="L1413" s="12">
        <v>10.576923076923</v>
      </c>
      <c r="M1413" s="42">
        <v>1.923076923077</v>
      </c>
    </row>
    <row r="1414" spans="2:13" x14ac:dyDescent="0.2">
      <c r="D1414" s="200"/>
      <c r="E1414" s="4" t="s">
        <v>67</v>
      </c>
      <c r="F1414" s="5"/>
      <c r="G1414" s="6">
        <v>139</v>
      </c>
      <c r="H1414" s="31">
        <v>7.1942446043170003</v>
      </c>
      <c r="I1414" s="12">
        <v>16.546762589928001</v>
      </c>
      <c r="J1414" s="12">
        <v>52.517985611511001</v>
      </c>
      <c r="K1414" s="12">
        <v>17.266187050359999</v>
      </c>
      <c r="L1414" s="12">
        <v>5.035971223022</v>
      </c>
      <c r="M1414" s="42">
        <v>1.438848920863</v>
      </c>
    </row>
    <row r="1415" spans="2:13" x14ac:dyDescent="0.2">
      <c r="D1415" s="200"/>
      <c r="E1415" s="4" t="s">
        <v>68</v>
      </c>
      <c r="F1415" s="5"/>
      <c r="G1415" s="6">
        <v>48</v>
      </c>
      <c r="H1415" s="31">
        <v>4.166666666667</v>
      </c>
      <c r="I1415" s="44">
        <v>27.083333333333002</v>
      </c>
      <c r="J1415" s="43">
        <v>41.666666666666998</v>
      </c>
      <c r="K1415" s="12">
        <v>16.666666666666998</v>
      </c>
      <c r="L1415" s="12">
        <v>8.333333333333</v>
      </c>
      <c r="M1415" s="42">
        <v>2.083333333333</v>
      </c>
    </row>
    <row r="1416" spans="2:13" x14ac:dyDescent="0.2">
      <c r="D1416" s="200"/>
      <c r="E1416" s="4" t="s">
        <v>69</v>
      </c>
      <c r="F1416" s="5"/>
      <c r="G1416" s="6">
        <v>37</v>
      </c>
      <c r="H1416" s="31">
        <v>2.7027027027030002</v>
      </c>
      <c r="I1416" s="29">
        <v>21.621621621622001</v>
      </c>
      <c r="J1416" s="12">
        <v>45.945945945946001</v>
      </c>
      <c r="K1416" s="12">
        <v>21.621621621622001</v>
      </c>
      <c r="L1416" s="12">
        <v>8.1081081081080004</v>
      </c>
      <c r="M1416" s="73">
        <v>0</v>
      </c>
    </row>
    <row r="1417" spans="2:13" x14ac:dyDescent="0.2">
      <c r="D1417" s="93" t="s">
        <v>70</v>
      </c>
      <c r="E1417" s="89" t="s">
        <v>18</v>
      </c>
      <c r="F1417" s="92"/>
      <c r="G1417" s="94">
        <v>0</v>
      </c>
      <c r="H1417" s="152">
        <v>0</v>
      </c>
      <c r="I1417" s="86">
        <v>0</v>
      </c>
      <c r="J1417" s="86">
        <v>0</v>
      </c>
      <c r="K1417" s="86">
        <v>0</v>
      </c>
      <c r="L1417" s="134">
        <v>0</v>
      </c>
      <c r="M1417" s="144">
        <v>0</v>
      </c>
    </row>
    <row r="1419" spans="2:13" x14ac:dyDescent="0.2">
      <c r="B1419" s="40" t="str">
        <f xml:space="preserve"> HYPERLINK("#'目次'!B65", "[59]")</f>
        <v>[59]</v>
      </c>
      <c r="C1419" s="23" t="s">
        <v>159</v>
      </c>
    </row>
    <row r="1422" spans="2:13" x14ac:dyDescent="0.2">
      <c r="C1422" s="23" t="s">
        <v>73</v>
      </c>
    </row>
    <row r="1423" spans="2:13" ht="36" x14ac:dyDescent="0.2">
      <c r="D1423" s="195"/>
      <c r="E1423" s="196"/>
      <c r="F1423" s="196"/>
      <c r="G1423" s="37" t="s">
        <v>15</v>
      </c>
      <c r="H1423" s="33" t="s">
        <v>131</v>
      </c>
      <c r="I1423" s="13" t="s">
        <v>132</v>
      </c>
      <c r="J1423" s="13" t="s">
        <v>133</v>
      </c>
      <c r="K1423" s="13" t="s">
        <v>134</v>
      </c>
      <c r="L1423" s="13" t="s">
        <v>135</v>
      </c>
      <c r="M1423" s="38" t="s">
        <v>18</v>
      </c>
    </row>
    <row r="1424" spans="2:13" x14ac:dyDescent="0.2">
      <c r="D1424" s="197"/>
      <c r="E1424" s="198"/>
      <c r="F1424" s="198"/>
      <c r="G1424" s="35"/>
      <c r="H1424" s="39"/>
      <c r="I1424" s="14"/>
      <c r="J1424" s="14"/>
      <c r="K1424" s="14"/>
      <c r="L1424" s="14"/>
      <c r="M1424" s="34"/>
    </row>
    <row r="1425" spans="4:13" x14ac:dyDescent="0.2">
      <c r="D1425" s="56"/>
      <c r="E1425" s="58" t="s">
        <v>15</v>
      </c>
      <c r="F1425" s="46"/>
      <c r="G1425" s="36">
        <v>1200</v>
      </c>
      <c r="H1425" s="24">
        <v>4.75</v>
      </c>
      <c r="I1425" s="24">
        <v>15.333333333333</v>
      </c>
      <c r="J1425" s="24">
        <v>49.833333333333002</v>
      </c>
      <c r="K1425" s="24">
        <v>19.583333333333002</v>
      </c>
      <c r="L1425" s="24">
        <v>7.333333333333</v>
      </c>
      <c r="M1425" s="68">
        <v>3.166666666667</v>
      </c>
    </row>
    <row r="1426" spans="4:13" x14ac:dyDescent="0.2">
      <c r="D1426" s="199" t="s">
        <v>74</v>
      </c>
      <c r="E1426" s="22" t="s">
        <v>75</v>
      </c>
      <c r="F1426" s="21"/>
      <c r="G1426" s="19">
        <v>592</v>
      </c>
      <c r="H1426" s="54">
        <v>4.5608108108109997</v>
      </c>
      <c r="I1426" s="20">
        <v>13.851351351350999</v>
      </c>
      <c r="J1426" s="20">
        <v>53.209459459458998</v>
      </c>
      <c r="K1426" s="20">
        <v>17.905405405404998</v>
      </c>
      <c r="L1426" s="20">
        <v>7.4324324324319999</v>
      </c>
      <c r="M1426" s="52">
        <v>3.040540540541</v>
      </c>
    </row>
    <row r="1427" spans="4:13" x14ac:dyDescent="0.2">
      <c r="D1427" s="200"/>
      <c r="E1427" s="4" t="s">
        <v>34</v>
      </c>
      <c r="F1427" s="5"/>
      <c r="G1427" s="6">
        <v>37</v>
      </c>
      <c r="H1427" s="71">
        <v>0</v>
      </c>
      <c r="I1427" s="43">
        <v>8.1081081081080004</v>
      </c>
      <c r="J1427" s="12">
        <v>54.054054054053999</v>
      </c>
      <c r="K1427" s="12">
        <v>18.918918918919001</v>
      </c>
      <c r="L1427" s="29">
        <v>13.513513513514001</v>
      </c>
      <c r="M1427" s="42">
        <v>5.4054054054050003</v>
      </c>
    </row>
    <row r="1428" spans="4:13" x14ac:dyDescent="0.2">
      <c r="D1428" s="200"/>
      <c r="E1428" s="4" t="s">
        <v>35</v>
      </c>
      <c r="F1428" s="5"/>
      <c r="G1428" s="6">
        <v>75</v>
      </c>
      <c r="H1428" s="31">
        <v>4</v>
      </c>
      <c r="I1428" s="12">
        <v>10.666666666667</v>
      </c>
      <c r="J1428" s="29">
        <v>56</v>
      </c>
      <c r="K1428" s="43">
        <v>13.333333333333</v>
      </c>
      <c r="L1428" s="12">
        <v>12</v>
      </c>
      <c r="M1428" s="42">
        <v>4</v>
      </c>
    </row>
    <row r="1429" spans="4:13" x14ac:dyDescent="0.2">
      <c r="D1429" s="200"/>
      <c r="E1429" s="4" t="s">
        <v>36</v>
      </c>
      <c r="F1429" s="5"/>
      <c r="G1429" s="6">
        <v>95</v>
      </c>
      <c r="H1429" s="31">
        <v>4.2105263157890001</v>
      </c>
      <c r="I1429" s="12">
        <v>15.789473684211</v>
      </c>
      <c r="J1429" s="29">
        <v>55.789473684211004</v>
      </c>
      <c r="K1429" s="12">
        <v>17.894736842105001</v>
      </c>
      <c r="L1429" s="12">
        <v>5.2631578947369997</v>
      </c>
      <c r="M1429" s="42">
        <v>1.052631578947</v>
      </c>
    </row>
    <row r="1430" spans="4:13" x14ac:dyDescent="0.2">
      <c r="D1430" s="200"/>
      <c r="E1430" s="4" t="s">
        <v>37</v>
      </c>
      <c r="F1430" s="5"/>
      <c r="G1430" s="6">
        <v>111</v>
      </c>
      <c r="H1430" s="31">
        <v>4.5045045045050003</v>
      </c>
      <c r="I1430" s="12">
        <v>15.315315315315001</v>
      </c>
      <c r="J1430" s="12">
        <v>46.846846846847001</v>
      </c>
      <c r="K1430" s="12">
        <v>22.522522522523001</v>
      </c>
      <c r="L1430" s="12">
        <v>8.1081081081080004</v>
      </c>
      <c r="M1430" s="42">
        <v>2.7027027027030002</v>
      </c>
    </row>
    <row r="1431" spans="4:13" x14ac:dyDescent="0.2">
      <c r="D1431" s="200"/>
      <c r="E1431" s="4" t="s">
        <v>38</v>
      </c>
      <c r="F1431" s="5"/>
      <c r="G1431" s="6">
        <v>93</v>
      </c>
      <c r="H1431" s="31">
        <v>5.3763440860219998</v>
      </c>
      <c r="I1431" s="12">
        <v>18.279569892472999</v>
      </c>
      <c r="J1431" s="29">
        <v>55.913978494623997</v>
      </c>
      <c r="K1431" s="43">
        <v>13.978494623655999</v>
      </c>
      <c r="L1431" s="12">
        <v>5.3763440860219998</v>
      </c>
      <c r="M1431" s="42">
        <v>1.0752688172039999</v>
      </c>
    </row>
    <row r="1432" spans="4:13" x14ac:dyDescent="0.2">
      <c r="D1432" s="200"/>
      <c r="E1432" s="4" t="s">
        <v>39</v>
      </c>
      <c r="F1432" s="5"/>
      <c r="G1432" s="6">
        <v>109</v>
      </c>
      <c r="H1432" s="31">
        <v>3.669724770642</v>
      </c>
      <c r="I1432" s="12">
        <v>11.009174311927</v>
      </c>
      <c r="J1432" s="29">
        <v>56.880733944954002</v>
      </c>
      <c r="K1432" s="12">
        <v>18.348623853210999</v>
      </c>
      <c r="L1432" s="12">
        <v>5.5045871559629997</v>
      </c>
      <c r="M1432" s="42">
        <v>4.5871559633030001</v>
      </c>
    </row>
    <row r="1433" spans="4:13" x14ac:dyDescent="0.2">
      <c r="D1433" s="200"/>
      <c r="E1433" s="4" t="s">
        <v>40</v>
      </c>
      <c r="F1433" s="5"/>
      <c r="G1433" s="6">
        <v>72</v>
      </c>
      <c r="H1433" s="31">
        <v>8.333333333333</v>
      </c>
      <c r="I1433" s="12">
        <v>13.888888888888999</v>
      </c>
      <c r="J1433" s="12">
        <v>47.222222222222001</v>
      </c>
      <c r="K1433" s="12">
        <v>19.444444444443999</v>
      </c>
      <c r="L1433" s="12">
        <v>6.9444444444439997</v>
      </c>
      <c r="M1433" s="42">
        <v>4.166666666667</v>
      </c>
    </row>
    <row r="1434" spans="4:13" x14ac:dyDescent="0.2">
      <c r="D1434" s="199" t="s">
        <v>76</v>
      </c>
      <c r="E1434" s="22" t="s">
        <v>77</v>
      </c>
      <c r="F1434" s="21"/>
      <c r="G1434" s="19">
        <v>608</v>
      </c>
      <c r="H1434" s="54">
        <v>4.9342105263159999</v>
      </c>
      <c r="I1434" s="20">
        <v>16.776315789474001</v>
      </c>
      <c r="J1434" s="20">
        <v>46.546052631579002</v>
      </c>
      <c r="K1434" s="20">
        <v>21.217105263158</v>
      </c>
      <c r="L1434" s="20">
        <v>7.2368421052630003</v>
      </c>
      <c r="M1434" s="52">
        <v>3.2894736842109999</v>
      </c>
    </row>
    <row r="1435" spans="4:13" x14ac:dyDescent="0.2">
      <c r="D1435" s="200"/>
      <c r="E1435" s="4" t="s">
        <v>34</v>
      </c>
      <c r="F1435" s="5"/>
      <c r="G1435" s="6">
        <v>37</v>
      </c>
      <c r="H1435" s="71">
        <v>0</v>
      </c>
      <c r="I1435" s="12">
        <v>13.513513513514001</v>
      </c>
      <c r="J1435" s="12">
        <v>54.054054054053999</v>
      </c>
      <c r="K1435" s="12">
        <v>24.324324324323999</v>
      </c>
      <c r="L1435" s="12">
        <v>2.7027027027030002</v>
      </c>
      <c r="M1435" s="42">
        <v>5.4054054054050003</v>
      </c>
    </row>
    <row r="1436" spans="4:13" x14ac:dyDescent="0.2">
      <c r="D1436" s="200"/>
      <c r="E1436" s="4" t="s">
        <v>35</v>
      </c>
      <c r="F1436" s="5"/>
      <c r="G1436" s="6">
        <v>73</v>
      </c>
      <c r="H1436" s="31">
        <v>6.8493150684930004</v>
      </c>
      <c r="I1436" s="12">
        <v>12.328767123287999</v>
      </c>
      <c r="J1436" s="12">
        <v>53.424657534246997</v>
      </c>
      <c r="K1436" s="12">
        <v>15.068493150685001</v>
      </c>
      <c r="L1436" s="12">
        <v>8.2191780821920002</v>
      </c>
      <c r="M1436" s="42">
        <v>4.1095890410960001</v>
      </c>
    </row>
    <row r="1437" spans="4:13" x14ac:dyDescent="0.2">
      <c r="D1437" s="200"/>
      <c r="E1437" s="4" t="s">
        <v>36</v>
      </c>
      <c r="F1437" s="5"/>
      <c r="G1437" s="6">
        <v>92</v>
      </c>
      <c r="H1437" s="31">
        <v>4.3478260869570002</v>
      </c>
      <c r="I1437" s="12">
        <v>17.391304347826001</v>
      </c>
      <c r="J1437" s="12">
        <v>46.739130434783</v>
      </c>
      <c r="K1437" s="12">
        <v>16.304347826087</v>
      </c>
      <c r="L1437" s="29">
        <v>13.04347826087</v>
      </c>
      <c r="M1437" s="42">
        <v>2.1739130434780001</v>
      </c>
    </row>
    <row r="1438" spans="4:13" x14ac:dyDescent="0.2">
      <c r="D1438" s="200"/>
      <c r="E1438" s="4" t="s">
        <v>37</v>
      </c>
      <c r="F1438" s="5"/>
      <c r="G1438" s="6">
        <v>110</v>
      </c>
      <c r="H1438" s="31">
        <v>1.818181818182</v>
      </c>
      <c r="I1438" s="29">
        <v>23.636363636363999</v>
      </c>
      <c r="J1438" s="43">
        <v>44.545454545455001</v>
      </c>
      <c r="K1438" s="12">
        <v>19.090909090909001</v>
      </c>
      <c r="L1438" s="12">
        <v>8.1818181818180005</v>
      </c>
      <c r="M1438" s="42">
        <v>2.7272727272730002</v>
      </c>
    </row>
    <row r="1439" spans="4:13" x14ac:dyDescent="0.2">
      <c r="D1439" s="200"/>
      <c r="E1439" s="4" t="s">
        <v>38</v>
      </c>
      <c r="F1439" s="5"/>
      <c r="G1439" s="6">
        <v>93</v>
      </c>
      <c r="H1439" s="31">
        <v>7.5268817204299996</v>
      </c>
      <c r="I1439" s="29">
        <v>20.430107526882001</v>
      </c>
      <c r="J1439" s="12">
        <v>46.236559139785001</v>
      </c>
      <c r="K1439" s="12">
        <v>22.580645161290001</v>
      </c>
      <c r="L1439" s="43">
        <v>2.1505376344089999</v>
      </c>
      <c r="M1439" s="42">
        <v>1.0752688172039999</v>
      </c>
    </row>
    <row r="1440" spans="4:13" x14ac:dyDescent="0.2">
      <c r="D1440" s="200"/>
      <c r="E1440" s="4" t="s">
        <v>39</v>
      </c>
      <c r="F1440" s="5"/>
      <c r="G1440" s="6">
        <v>114</v>
      </c>
      <c r="H1440" s="31">
        <v>6.1403508771929998</v>
      </c>
      <c r="I1440" s="12">
        <v>10.526315789473999</v>
      </c>
      <c r="J1440" s="12">
        <v>50</v>
      </c>
      <c r="K1440" s="29">
        <v>25.438596491228001</v>
      </c>
      <c r="L1440" s="12">
        <v>6.1403508771929998</v>
      </c>
      <c r="M1440" s="42">
        <v>1.7543859649119999</v>
      </c>
    </row>
    <row r="1441" spans="2:13" x14ac:dyDescent="0.2">
      <c r="D1441" s="201"/>
      <c r="E1441" s="57" t="s">
        <v>40</v>
      </c>
      <c r="F1441" s="59"/>
      <c r="G1441" s="55">
        <v>89</v>
      </c>
      <c r="H1441" s="114">
        <v>5.61797752809</v>
      </c>
      <c r="I1441" s="65">
        <v>16.853932584270002</v>
      </c>
      <c r="J1441" s="109">
        <v>35.955056179774999</v>
      </c>
      <c r="K1441" s="123">
        <v>25.842696629212998</v>
      </c>
      <c r="L1441" s="65">
        <v>7.8651685393259996</v>
      </c>
      <c r="M1441" s="105">
        <v>7.8651685393259996</v>
      </c>
    </row>
    <row r="1443" spans="2:13" x14ac:dyDescent="0.2">
      <c r="B1443" s="40" t="str">
        <f xml:space="preserve"> HYPERLINK("#'目次'!B66", "[60]")</f>
        <v>[60]</v>
      </c>
      <c r="C1443" s="23" t="s">
        <v>159</v>
      </c>
    </row>
    <row r="1446" spans="2:13" x14ac:dyDescent="0.2">
      <c r="C1446" s="23" t="s">
        <v>80</v>
      </c>
    </row>
    <row r="1447" spans="2:13" ht="36" x14ac:dyDescent="0.2">
      <c r="E1447" s="195"/>
      <c r="F1447" s="196"/>
      <c r="G1447" s="37" t="s">
        <v>15</v>
      </c>
      <c r="H1447" s="33" t="s">
        <v>131</v>
      </c>
      <c r="I1447" s="13" t="s">
        <v>132</v>
      </c>
      <c r="J1447" s="13" t="s">
        <v>133</v>
      </c>
      <c r="K1447" s="13" t="s">
        <v>134</v>
      </c>
      <c r="L1447" s="13" t="s">
        <v>135</v>
      </c>
      <c r="M1447" s="38" t="s">
        <v>18</v>
      </c>
    </row>
    <row r="1448" spans="2:13" x14ac:dyDescent="0.2">
      <c r="E1448" s="197"/>
      <c r="F1448" s="198"/>
      <c r="G1448" s="35"/>
      <c r="H1448" s="39"/>
      <c r="I1448" s="14"/>
      <c r="J1448" s="14"/>
      <c r="K1448" s="14"/>
      <c r="L1448" s="14"/>
      <c r="M1448" s="34"/>
    </row>
    <row r="1449" spans="2:13" x14ac:dyDescent="0.2">
      <c r="E1449" s="91" t="s">
        <v>15</v>
      </c>
      <c r="F1449" s="46"/>
      <c r="G1449" s="36">
        <v>1200</v>
      </c>
      <c r="H1449" s="24">
        <v>4.75</v>
      </c>
      <c r="I1449" s="24">
        <v>15.333333333333</v>
      </c>
      <c r="J1449" s="24">
        <v>49.833333333333002</v>
      </c>
      <c r="K1449" s="24">
        <v>19.583333333333002</v>
      </c>
      <c r="L1449" s="24">
        <v>7.333333333333</v>
      </c>
      <c r="M1449" s="68">
        <v>3.166666666667</v>
      </c>
    </row>
    <row r="1450" spans="2:13" x14ac:dyDescent="0.2">
      <c r="E1450" s="4" t="s">
        <v>81</v>
      </c>
      <c r="F1450" s="5"/>
      <c r="G1450" s="19">
        <v>48</v>
      </c>
      <c r="H1450" s="54">
        <v>4.166666666667</v>
      </c>
      <c r="I1450" s="20">
        <v>18.75</v>
      </c>
      <c r="J1450" s="20">
        <v>47.916666666666998</v>
      </c>
      <c r="K1450" s="90">
        <v>14.583333333333</v>
      </c>
      <c r="L1450" s="20">
        <v>10.416666666667</v>
      </c>
      <c r="M1450" s="52">
        <v>4.166666666667</v>
      </c>
    </row>
    <row r="1451" spans="2:13" x14ac:dyDescent="0.2">
      <c r="E1451" s="4" t="s">
        <v>82</v>
      </c>
      <c r="F1451" s="5"/>
      <c r="G1451" s="6">
        <v>84</v>
      </c>
      <c r="H1451" s="31">
        <v>5.9523809523809996</v>
      </c>
      <c r="I1451" s="12">
        <v>13.095238095238001</v>
      </c>
      <c r="J1451" s="12">
        <v>46.428571428570997</v>
      </c>
      <c r="K1451" s="12">
        <v>22.619047619048001</v>
      </c>
      <c r="L1451" s="12">
        <v>5.9523809523809996</v>
      </c>
      <c r="M1451" s="42">
        <v>5.9523809523809996</v>
      </c>
    </row>
    <row r="1452" spans="2:13" x14ac:dyDescent="0.2">
      <c r="E1452" s="4" t="s">
        <v>83</v>
      </c>
      <c r="F1452" s="5"/>
      <c r="G1452" s="6">
        <v>462</v>
      </c>
      <c r="H1452" s="31">
        <v>5.1948051948050002</v>
      </c>
      <c r="I1452" s="12">
        <v>17.099567099567</v>
      </c>
      <c r="J1452" s="12">
        <v>46.103896103895998</v>
      </c>
      <c r="K1452" s="12">
        <v>20.562770562771</v>
      </c>
      <c r="L1452" s="12">
        <v>6.9264069264070001</v>
      </c>
      <c r="M1452" s="42">
        <v>4.1125541125540002</v>
      </c>
    </row>
    <row r="1453" spans="2:13" x14ac:dyDescent="0.2">
      <c r="E1453" s="4" t="s">
        <v>84</v>
      </c>
      <c r="F1453" s="5"/>
      <c r="G1453" s="6">
        <v>30</v>
      </c>
      <c r="H1453" s="71">
        <v>0</v>
      </c>
      <c r="I1453" s="12">
        <v>16.666666666666998</v>
      </c>
      <c r="J1453" s="12">
        <v>50</v>
      </c>
      <c r="K1453" s="12">
        <v>20</v>
      </c>
      <c r="L1453" s="12">
        <v>6.666666666667</v>
      </c>
      <c r="M1453" s="42">
        <v>6.666666666667</v>
      </c>
    </row>
    <row r="1454" spans="2:13" x14ac:dyDescent="0.2">
      <c r="E1454" s="4" t="s">
        <v>85</v>
      </c>
      <c r="F1454" s="5"/>
      <c r="G1454" s="6">
        <v>144</v>
      </c>
      <c r="H1454" s="31">
        <v>4.166666666667</v>
      </c>
      <c r="I1454" s="12">
        <v>13.888888888888999</v>
      </c>
      <c r="J1454" s="12">
        <v>50.694444444444002</v>
      </c>
      <c r="K1454" s="12">
        <v>22.222222222222001</v>
      </c>
      <c r="L1454" s="12">
        <v>5.5555555555560003</v>
      </c>
      <c r="M1454" s="42">
        <v>3.4722222222219998</v>
      </c>
    </row>
    <row r="1455" spans="2:13" x14ac:dyDescent="0.2">
      <c r="E1455" s="4" t="s">
        <v>86</v>
      </c>
      <c r="F1455" s="5"/>
      <c r="G1455" s="6">
        <v>192</v>
      </c>
      <c r="H1455" s="31">
        <v>5.729166666667</v>
      </c>
      <c r="I1455" s="12">
        <v>15.625</v>
      </c>
      <c r="J1455" s="12">
        <v>48.4375</v>
      </c>
      <c r="K1455" s="12">
        <v>20.3125</v>
      </c>
      <c r="L1455" s="12">
        <v>9.895833333333</v>
      </c>
      <c r="M1455" s="73">
        <v>0</v>
      </c>
    </row>
    <row r="1456" spans="2:13" x14ac:dyDescent="0.2">
      <c r="E1456" s="4" t="s">
        <v>87</v>
      </c>
      <c r="F1456" s="5"/>
      <c r="G1456" s="6">
        <v>72</v>
      </c>
      <c r="H1456" s="31">
        <v>5.5555555555560003</v>
      </c>
      <c r="I1456" s="12">
        <v>11.111111111111001</v>
      </c>
      <c r="J1456" s="12">
        <v>47.222222222222001</v>
      </c>
      <c r="K1456" s="12">
        <v>22.222222222222001</v>
      </c>
      <c r="L1456" s="12">
        <v>11.111111111111001</v>
      </c>
      <c r="M1456" s="42">
        <v>2.7777777777780002</v>
      </c>
    </row>
    <row r="1457" spans="2:13" x14ac:dyDescent="0.2">
      <c r="E1457" s="4" t="s">
        <v>88</v>
      </c>
      <c r="F1457" s="5"/>
      <c r="G1457" s="6">
        <v>36</v>
      </c>
      <c r="H1457" s="31">
        <v>2.7777777777780002</v>
      </c>
      <c r="I1457" s="43">
        <v>8.333333333333</v>
      </c>
      <c r="J1457" s="12">
        <v>50</v>
      </c>
      <c r="K1457" s="44">
        <v>33.333333333333002</v>
      </c>
      <c r="L1457" s="12">
        <v>2.7777777777780002</v>
      </c>
      <c r="M1457" s="42">
        <v>2.7777777777780002</v>
      </c>
    </row>
    <row r="1458" spans="2:13" x14ac:dyDescent="0.2">
      <c r="E1458" s="4" t="s">
        <v>89</v>
      </c>
      <c r="F1458" s="5"/>
      <c r="G1458" s="6">
        <v>66</v>
      </c>
      <c r="H1458" s="31">
        <v>1.5151515151520001</v>
      </c>
      <c r="I1458" s="43">
        <v>9.0909090909089993</v>
      </c>
      <c r="J1458" s="44">
        <v>72.727272727273004</v>
      </c>
      <c r="K1458" s="43">
        <v>10.606060606061</v>
      </c>
      <c r="L1458" s="12">
        <v>4.5454545454549997</v>
      </c>
      <c r="M1458" s="42">
        <v>1.5151515151520001</v>
      </c>
    </row>
    <row r="1459" spans="2:13" x14ac:dyDescent="0.2">
      <c r="E1459" s="4" t="s">
        <v>90</v>
      </c>
      <c r="F1459" s="5"/>
      <c r="G1459" s="6">
        <v>54</v>
      </c>
      <c r="H1459" s="31">
        <v>5.5555555555560003</v>
      </c>
      <c r="I1459" s="29">
        <v>20.370370370370001</v>
      </c>
      <c r="J1459" s="29">
        <v>59.259259259258997</v>
      </c>
      <c r="K1459" s="61">
        <v>3.7037037037039999</v>
      </c>
      <c r="L1459" s="12">
        <v>9.2592592592590002</v>
      </c>
      <c r="M1459" s="42">
        <v>1.851851851852</v>
      </c>
    </row>
    <row r="1460" spans="2:13" x14ac:dyDescent="0.2">
      <c r="E1460" s="57" t="s">
        <v>91</v>
      </c>
      <c r="F1460" s="59"/>
      <c r="G1460" s="55">
        <v>12</v>
      </c>
      <c r="H1460" s="137">
        <v>0</v>
      </c>
      <c r="I1460" s="65">
        <v>16.666666666666998</v>
      </c>
      <c r="J1460" s="113">
        <v>83.333333333333002</v>
      </c>
      <c r="K1460" s="135">
        <v>0</v>
      </c>
      <c r="L1460" s="129">
        <v>0</v>
      </c>
      <c r="M1460" s="142">
        <v>0</v>
      </c>
    </row>
    <row r="1462" spans="2:13" x14ac:dyDescent="0.2">
      <c r="B1462" s="40" t="str">
        <f xml:space="preserve"> HYPERLINK("#'目次'!B67", "[61]")</f>
        <v>[61]</v>
      </c>
      <c r="C1462" s="23" t="s">
        <v>162</v>
      </c>
    </row>
    <row r="1465" spans="2:13" x14ac:dyDescent="0.2">
      <c r="C1465" s="23" t="s">
        <v>14</v>
      </c>
    </row>
    <row r="1466" spans="2:13" ht="36" x14ac:dyDescent="0.2">
      <c r="D1466" s="195"/>
      <c r="E1466" s="196"/>
      <c r="F1466" s="196"/>
      <c r="G1466" s="37" t="s">
        <v>15</v>
      </c>
      <c r="H1466" s="33" t="s">
        <v>131</v>
      </c>
      <c r="I1466" s="13" t="s">
        <v>132</v>
      </c>
      <c r="J1466" s="13" t="s">
        <v>133</v>
      </c>
      <c r="K1466" s="13" t="s">
        <v>134</v>
      </c>
      <c r="L1466" s="13" t="s">
        <v>135</v>
      </c>
      <c r="M1466" s="38" t="s">
        <v>18</v>
      </c>
    </row>
    <row r="1467" spans="2:13" x14ac:dyDescent="0.2">
      <c r="D1467" s="197"/>
      <c r="E1467" s="198"/>
      <c r="F1467" s="198"/>
      <c r="G1467" s="35"/>
      <c r="H1467" s="39"/>
      <c r="I1467" s="14"/>
      <c r="J1467" s="14"/>
      <c r="K1467" s="14"/>
      <c r="L1467" s="14"/>
      <c r="M1467" s="34"/>
    </row>
    <row r="1468" spans="2:13" x14ac:dyDescent="0.2">
      <c r="D1468" s="56"/>
      <c r="E1468" s="58" t="s">
        <v>15</v>
      </c>
      <c r="F1468" s="46"/>
      <c r="G1468" s="36">
        <v>1200</v>
      </c>
      <c r="H1468" s="24">
        <v>6.083333333333</v>
      </c>
      <c r="I1468" s="24">
        <v>15.166666666667</v>
      </c>
      <c r="J1468" s="24">
        <v>51.083333333333002</v>
      </c>
      <c r="K1468" s="24">
        <v>15.166666666667</v>
      </c>
      <c r="L1468" s="24">
        <v>9.333333333333</v>
      </c>
      <c r="M1468" s="68">
        <v>3.166666666667</v>
      </c>
    </row>
    <row r="1469" spans="2:13" x14ac:dyDescent="0.2">
      <c r="D1469" s="199" t="s">
        <v>19</v>
      </c>
      <c r="E1469" s="22" t="s">
        <v>20</v>
      </c>
      <c r="F1469" s="21"/>
      <c r="G1469" s="19">
        <v>132</v>
      </c>
      <c r="H1469" s="54">
        <v>7.5757575757579998</v>
      </c>
      <c r="I1469" s="20">
        <v>17.424242424241999</v>
      </c>
      <c r="J1469" s="90">
        <v>43.939393939394002</v>
      </c>
      <c r="K1469" s="20">
        <v>15.151515151515</v>
      </c>
      <c r="L1469" s="20">
        <v>10.606060606061</v>
      </c>
      <c r="M1469" s="52">
        <v>5.3030303030299999</v>
      </c>
    </row>
    <row r="1470" spans="2:13" x14ac:dyDescent="0.2">
      <c r="D1470" s="200"/>
      <c r="E1470" s="4" t="s">
        <v>21</v>
      </c>
      <c r="F1470" s="5"/>
      <c r="G1470" s="6">
        <v>444</v>
      </c>
      <c r="H1470" s="31">
        <v>6.5315315315319999</v>
      </c>
      <c r="I1470" s="12">
        <v>16.216216216216001</v>
      </c>
      <c r="J1470" s="12">
        <v>48.648648648649001</v>
      </c>
      <c r="K1470" s="12">
        <v>15.765765765766</v>
      </c>
      <c r="L1470" s="12">
        <v>8.5585585585589996</v>
      </c>
      <c r="M1470" s="42">
        <v>4.2792792792789998</v>
      </c>
    </row>
    <row r="1471" spans="2:13" x14ac:dyDescent="0.2">
      <c r="D1471" s="200"/>
      <c r="E1471" s="4" t="s">
        <v>22</v>
      </c>
      <c r="F1471" s="5"/>
      <c r="G1471" s="6">
        <v>192</v>
      </c>
      <c r="H1471" s="31">
        <v>3.645833333333</v>
      </c>
      <c r="I1471" s="12">
        <v>16.145833333333002</v>
      </c>
      <c r="J1471" s="12">
        <v>53.125</v>
      </c>
      <c r="K1471" s="12">
        <v>16.666666666666998</v>
      </c>
      <c r="L1471" s="12">
        <v>6.770833333333</v>
      </c>
      <c r="M1471" s="42">
        <v>3.645833333333</v>
      </c>
    </row>
    <row r="1472" spans="2:13" x14ac:dyDescent="0.2">
      <c r="D1472" s="200"/>
      <c r="E1472" s="4" t="s">
        <v>23</v>
      </c>
      <c r="F1472" s="5"/>
      <c r="G1472" s="6">
        <v>192</v>
      </c>
      <c r="H1472" s="31">
        <v>5.208333333333</v>
      </c>
      <c r="I1472" s="12">
        <v>14.583333333333</v>
      </c>
      <c r="J1472" s="12">
        <v>53.125</v>
      </c>
      <c r="K1472" s="12">
        <v>15.104166666667</v>
      </c>
      <c r="L1472" s="12">
        <v>11.979166666667</v>
      </c>
      <c r="M1472" s="73">
        <v>0</v>
      </c>
    </row>
    <row r="1473" spans="2:13" x14ac:dyDescent="0.2">
      <c r="D1473" s="200"/>
      <c r="E1473" s="4" t="s">
        <v>24</v>
      </c>
      <c r="F1473" s="5"/>
      <c r="G1473" s="6">
        <v>240</v>
      </c>
      <c r="H1473" s="31">
        <v>7.083333333333</v>
      </c>
      <c r="I1473" s="12">
        <v>11.666666666667</v>
      </c>
      <c r="J1473" s="29">
        <v>56.25</v>
      </c>
      <c r="K1473" s="12">
        <v>12.916666666667</v>
      </c>
      <c r="L1473" s="12">
        <v>10</v>
      </c>
      <c r="M1473" s="42">
        <v>2.083333333333</v>
      </c>
    </row>
    <row r="1474" spans="2:13" x14ac:dyDescent="0.2">
      <c r="D1474" s="199" t="s">
        <v>25</v>
      </c>
      <c r="E1474" s="22" t="s">
        <v>26</v>
      </c>
      <c r="F1474" s="21"/>
      <c r="G1474" s="19">
        <v>348</v>
      </c>
      <c r="H1474" s="54">
        <v>5.4597701149429998</v>
      </c>
      <c r="I1474" s="20">
        <v>16.666666666666998</v>
      </c>
      <c r="J1474" s="20">
        <v>48.850574712643997</v>
      </c>
      <c r="K1474" s="20">
        <v>16.666666666666998</v>
      </c>
      <c r="L1474" s="20">
        <v>9.7701149425290001</v>
      </c>
      <c r="M1474" s="52">
        <v>2.586206896552</v>
      </c>
    </row>
    <row r="1475" spans="2:13" x14ac:dyDescent="0.2">
      <c r="D1475" s="200"/>
      <c r="E1475" s="4" t="s">
        <v>27</v>
      </c>
      <c r="F1475" s="5"/>
      <c r="G1475" s="6">
        <v>378</v>
      </c>
      <c r="H1475" s="31">
        <v>6.3492063492059998</v>
      </c>
      <c r="I1475" s="12">
        <v>14.021164021163999</v>
      </c>
      <c r="J1475" s="12">
        <v>54.497354497354003</v>
      </c>
      <c r="K1475" s="12">
        <v>13.227513227513001</v>
      </c>
      <c r="L1475" s="12">
        <v>8.9947089947090006</v>
      </c>
      <c r="M1475" s="42">
        <v>2.9100529100529999</v>
      </c>
    </row>
    <row r="1476" spans="2:13" x14ac:dyDescent="0.2">
      <c r="D1476" s="200"/>
      <c r="E1476" s="4" t="s">
        <v>28</v>
      </c>
      <c r="F1476" s="5"/>
      <c r="G1476" s="6">
        <v>372</v>
      </c>
      <c r="H1476" s="31">
        <v>6.4516129032259997</v>
      </c>
      <c r="I1476" s="12">
        <v>15.053763440859999</v>
      </c>
      <c r="J1476" s="12">
        <v>48.924731182796002</v>
      </c>
      <c r="K1476" s="12">
        <v>15.591397849462</v>
      </c>
      <c r="L1476" s="12">
        <v>9.9462365591400008</v>
      </c>
      <c r="M1476" s="42">
        <v>4.0322580645160002</v>
      </c>
    </row>
    <row r="1477" spans="2:13" x14ac:dyDescent="0.2">
      <c r="D1477" s="200"/>
      <c r="E1477" s="4" t="s">
        <v>29</v>
      </c>
      <c r="F1477" s="5"/>
      <c r="G1477" s="6">
        <v>102</v>
      </c>
      <c r="H1477" s="31">
        <v>5.8823529411760003</v>
      </c>
      <c r="I1477" s="12">
        <v>14.705882352941</v>
      </c>
      <c r="J1477" s="12">
        <v>53.921568627451002</v>
      </c>
      <c r="K1477" s="12">
        <v>15.686274509804001</v>
      </c>
      <c r="L1477" s="12">
        <v>6.8627450980390003</v>
      </c>
      <c r="M1477" s="42">
        <v>2.9411764705880001</v>
      </c>
    </row>
    <row r="1478" spans="2:13" x14ac:dyDescent="0.2">
      <c r="D1478" s="199" t="s">
        <v>30</v>
      </c>
      <c r="E1478" s="22" t="s">
        <v>31</v>
      </c>
      <c r="F1478" s="21"/>
      <c r="G1478" s="19">
        <v>592</v>
      </c>
      <c r="H1478" s="54">
        <v>5.4054054054050003</v>
      </c>
      <c r="I1478" s="20">
        <v>14.189189189188999</v>
      </c>
      <c r="J1478" s="20">
        <v>52.702702702703</v>
      </c>
      <c r="K1478" s="20">
        <v>14.02027027027</v>
      </c>
      <c r="L1478" s="20">
        <v>10.641891891892</v>
      </c>
      <c r="M1478" s="52">
        <v>3.040540540541</v>
      </c>
    </row>
    <row r="1479" spans="2:13" x14ac:dyDescent="0.2">
      <c r="D1479" s="200"/>
      <c r="E1479" s="4" t="s">
        <v>32</v>
      </c>
      <c r="F1479" s="5"/>
      <c r="G1479" s="6">
        <v>608</v>
      </c>
      <c r="H1479" s="31">
        <v>6.7434210526319998</v>
      </c>
      <c r="I1479" s="12">
        <v>16.118421052632002</v>
      </c>
      <c r="J1479" s="12">
        <v>49.506578947367998</v>
      </c>
      <c r="K1479" s="12">
        <v>16.282894736842</v>
      </c>
      <c r="L1479" s="12">
        <v>8.0592105263160008</v>
      </c>
      <c r="M1479" s="42">
        <v>3.2894736842109999</v>
      </c>
    </row>
    <row r="1480" spans="2:13" x14ac:dyDescent="0.2">
      <c r="D1480" s="199" t="s">
        <v>33</v>
      </c>
      <c r="E1480" s="22" t="s">
        <v>34</v>
      </c>
      <c r="F1480" s="21"/>
      <c r="G1480" s="19">
        <v>74</v>
      </c>
      <c r="H1480" s="54">
        <v>4.0540540540540002</v>
      </c>
      <c r="I1480" s="90">
        <v>8.1081081081080004</v>
      </c>
      <c r="J1480" s="96">
        <v>59.459459459458998</v>
      </c>
      <c r="K1480" s="20">
        <v>13.513513513514001</v>
      </c>
      <c r="L1480" s="20">
        <v>9.4594594594589996</v>
      </c>
      <c r="M1480" s="52">
        <v>5.4054054054050003</v>
      </c>
    </row>
    <row r="1481" spans="2:13" x14ac:dyDescent="0.2">
      <c r="D1481" s="200"/>
      <c r="E1481" s="4" t="s">
        <v>35</v>
      </c>
      <c r="F1481" s="5"/>
      <c r="G1481" s="6">
        <v>148</v>
      </c>
      <c r="H1481" s="31">
        <v>6.7567567567570004</v>
      </c>
      <c r="I1481" s="12">
        <v>12.162162162162</v>
      </c>
      <c r="J1481" s="29">
        <v>57.432432432432002</v>
      </c>
      <c r="K1481" s="43">
        <v>8.1081081081080004</v>
      </c>
      <c r="L1481" s="12">
        <v>11.486486486485999</v>
      </c>
      <c r="M1481" s="42">
        <v>4.0540540540540002</v>
      </c>
    </row>
    <row r="1482" spans="2:13" x14ac:dyDescent="0.2">
      <c r="D1482" s="200"/>
      <c r="E1482" s="4" t="s">
        <v>36</v>
      </c>
      <c r="F1482" s="5"/>
      <c r="G1482" s="6">
        <v>187</v>
      </c>
      <c r="H1482" s="31">
        <v>3.208556149733</v>
      </c>
      <c r="I1482" s="12">
        <v>14.973262032086</v>
      </c>
      <c r="J1482" s="12">
        <v>54.545454545455001</v>
      </c>
      <c r="K1482" s="12">
        <v>16.577540106952</v>
      </c>
      <c r="L1482" s="12">
        <v>9.0909090909089993</v>
      </c>
      <c r="M1482" s="42">
        <v>1.6042780748659999</v>
      </c>
    </row>
    <row r="1483" spans="2:13" x14ac:dyDescent="0.2">
      <c r="D1483" s="200"/>
      <c r="E1483" s="4" t="s">
        <v>37</v>
      </c>
      <c r="F1483" s="5"/>
      <c r="G1483" s="6">
        <v>221</v>
      </c>
      <c r="H1483" s="31">
        <v>3.6199095022619998</v>
      </c>
      <c r="I1483" s="12">
        <v>17.647058823529001</v>
      </c>
      <c r="J1483" s="43">
        <v>44.343891402715002</v>
      </c>
      <c r="K1483" s="29">
        <v>20.814479638009001</v>
      </c>
      <c r="L1483" s="12">
        <v>10.859728506787</v>
      </c>
      <c r="M1483" s="42">
        <v>2.7149321266970001</v>
      </c>
    </row>
    <row r="1484" spans="2:13" x14ac:dyDescent="0.2">
      <c r="D1484" s="200"/>
      <c r="E1484" s="4" t="s">
        <v>38</v>
      </c>
      <c r="F1484" s="5"/>
      <c r="G1484" s="6">
        <v>186</v>
      </c>
      <c r="H1484" s="31">
        <v>8.6021505376339995</v>
      </c>
      <c r="I1484" s="12">
        <v>17.204301075269001</v>
      </c>
      <c r="J1484" s="12">
        <v>48.924731182796002</v>
      </c>
      <c r="K1484" s="12">
        <v>16.666666666666998</v>
      </c>
      <c r="L1484" s="12">
        <v>7.5268817204299996</v>
      </c>
      <c r="M1484" s="42">
        <v>1.0752688172039999</v>
      </c>
    </row>
    <row r="1485" spans="2:13" x14ac:dyDescent="0.2">
      <c r="D1485" s="200"/>
      <c r="E1485" s="4" t="s">
        <v>39</v>
      </c>
      <c r="F1485" s="5"/>
      <c r="G1485" s="6">
        <v>223</v>
      </c>
      <c r="H1485" s="31">
        <v>5.3811659192830001</v>
      </c>
      <c r="I1485" s="12">
        <v>14.798206278026999</v>
      </c>
      <c r="J1485" s="12">
        <v>55.605381165918999</v>
      </c>
      <c r="K1485" s="12">
        <v>13.004484304932999</v>
      </c>
      <c r="L1485" s="12">
        <v>8.0717488789239997</v>
      </c>
      <c r="M1485" s="42">
        <v>3.139013452915</v>
      </c>
    </row>
    <row r="1486" spans="2:13" x14ac:dyDescent="0.2">
      <c r="D1486" s="201"/>
      <c r="E1486" s="57" t="s">
        <v>40</v>
      </c>
      <c r="F1486" s="59"/>
      <c r="G1486" s="55">
        <v>161</v>
      </c>
      <c r="H1486" s="162">
        <v>11.180124223602</v>
      </c>
      <c r="I1486" s="65">
        <v>16.149068322981002</v>
      </c>
      <c r="J1486" s="125">
        <v>42.857142857143003</v>
      </c>
      <c r="K1486" s="65">
        <v>14.285714285714</v>
      </c>
      <c r="L1486" s="65">
        <v>9.3167701863350008</v>
      </c>
      <c r="M1486" s="105">
        <v>6.2111801242239997</v>
      </c>
    </row>
    <row r="1488" spans="2:13" x14ac:dyDescent="0.2">
      <c r="B1488" s="40" t="str">
        <f xml:space="preserve"> HYPERLINK("#'目次'!B68", "[62]")</f>
        <v>[62]</v>
      </c>
      <c r="C1488" s="23" t="s">
        <v>162</v>
      </c>
    </row>
    <row r="1491" spans="3:13" x14ac:dyDescent="0.2">
      <c r="C1491" s="23" t="s">
        <v>48</v>
      </c>
    </row>
    <row r="1492" spans="3:13" ht="36" x14ac:dyDescent="0.2">
      <c r="D1492" s="195"/>
      <c r="E1492" s="196"/>
      <c r="F1492" s="196"/>
      <c r="G1492" s="37" t="s">
        <v>15</v>
      </c>
      <c r="H1492" s="33" t="s">
        <v>131</v>
      </c>
      <c r="I1492" s="13" t="s">
        <v>132</v>
      </c>
      <c r="J1492" s="13" t="s">
        <v>133</v>
      </c>
      <c r="K1492" s="13" t="s">
        <v>134</v>
      </c>
      <c r="L1492" s="13" t="s">
        <v>135</v>
      </c>
      <c r="M1492" s="38" t="s">
        <v>18</v>
      </c>
    </row>
    <row r="1493" spans="3:13" x14ac:dyDescent="0.2">
      <c r="D1493" s="197"/>
      <c r="E1493" s="198"/>
      <c r="F1493" s="198"/>
      <c r="G1493" s="35"/>
      <c r="H1493" s="39"/>
      <c r="I1493" s="14"/>
      <c r="J1493" s="14"/>
      <c r="K1493" s="14"/>
      <c r="L1493" s="14"/>
      <c r="M1493" s="34"/>
    </row>
    <row r="1494" spans="3:13" x14ac:dyDescent="0.2">
      <c r="D1494" s="56"/>
      <c r="E1494" s="58" t="s">
        <v>15</v>
      </c>
      <c r="F1494" s="46"/>
      <c r="G1494" s="36">
        <v>1200</v>
      </c>
      <c r="H1494" s="24">
        <v>6.083333333333</v>
      </c>
      <c r="I1494" s="24">
        <v>15.166666666667</v>
      </c>
      <c r="J1494" s="24">
        <v>51.083333333333002</v>
      </c>
      <c r="K1494" s="24">
        <v>15.166666666667</v>
      </c>
      <c r="L1494" s="24">
        <v>9.333333333333</v>
      </c>
      <c r="M1494" s="68">
        <v>3.166666666667</v>
      </c>
    </row>
    <row r="1495" spans="3:13" x14ac:dyDescent="0.2">
      <c r="D1495" s="199" t="s">
        <v>49</v>
      </c>
      <c r="E1495" s="22" t="s">
        <v>50</v>
      </c>
      <c r="F1495" s="21"/>
      <c r="G1495" s="19">
        <v>15</v>
      </c>
      <c r="H1495" s="54">
        <v>6.666666666667</v>
      </c>
      <c r="I1495" s="98">
        <v>26.666666666666998</v>
      </c>
      <c r="J1495" s="20">
        <v>53.333333333333002</v>
      </c>
      <c r="K1495" s="90">
        <v>6.666666666667</v>
      </c>
      <c r="L1495" s="20">
        <v>6.666666666667</v>
      </c>
      <c r="M1495" s="117">
        <v>0</v>
      </c>
    </row>
    <row r="1496" spans="3:13" x14ac:dyDescent="0.2">
      <c r="D1496" s="200"/>
      <c r="E1496" s="4" t="s">
        <v>51</v>
      </c>
      <c r="F1496" s="5"/>
      <c r="G1496" s="6">
        <v>142</v>
      </c>
      <c r="H1496" s="31">
        <v>4.2253521126760001</v>
      </c>
      <c r="I1496" s="12">
        <v>12.676056338027999</v>
      </c>
      <c r="J1496" s="29">
        <v>56.338028169014002</v>
      </c>
      <c r="K1496" s="12">
        <v>18.309859154929999</v>
      </c>
      <c r="L1496" s="12">
        <v>6.3380281690139997</v>
      </c>
      <c r="M1496" s="42">
        <v>2.112676056338</v>
      </c>
    </row>
    <row r="1497" spans="3:13" x14ac:dyDescent="0.2">
      <c r="D1497" s="200"/>
      <c r="E1497" s="4" t="s">
        <v>52</v>
      </c>
      <c r="F1497" s="5"/>
      <c r="G1497" s="6">
        <v>26</v>
      </c>
      <c r="H1497" s="76">
        <v>11.538461538462</v>
      </c>
      <c r="I1497" s="61">
        <v>3.8461538461539999</v>
      </c>
      <c r="J1497" s="12">
        <v>53.846153846154003</v>
      </c>
      <c r="K1497" s="12">
        <v>19.230769230768999</v>
      </c>
      <c r="L1497" s="43">
        <v>3.8461538461539999</v>
      </c>
      <c r="M1497" s="42">
        <v>7.6923076923079998</v>
      </c>
    </row>
    <row r="1498" spans="3:13" x14ac:dyDescent="0.2">
      <c r="D1498" s="200"/>
      <c r="E1498" s="4" t="s">
        <v>53</v>
      </c>
      <c r="F1498" s="5"/>
      <c r="G1498" s="6">
        <v>41</v>
      </c>
      <c r="H1498" s="87">
        <v>17.073170731706998</v>
      </c>
      <c r="I1498" s="44">
        <v>26.829268292683</v>
      </c>
      <c r="J1498" s="61">
        <v>31.707317073171001</v>
      </c>
      <c r="K1498" s="12">
        <v>12.195121951220001</v>
      </c>
      <c r="L1498" s="12">
        <v>9.7560975609760003</v>
      </c>
      <c r="M1498" s="42">
        <v>2.4390243902440001</v>
      </c>
    </row>
    <row r="1499" spans="3:13" x14ac:dyDescent="0.2">
      <c r="D1499" s="200"/>
      <c r="E1499" s="4" t="s">
        <v>54</v>
      </c>
      <c r="F1499" s="5"/>
      <c r="G1499" s="6">
        <v>226</v>
      </c>
      <c r="H1499" s="31">
        <v>3.53982300885</v>
      </c>
      <c r="I1499" s="12">
        <v>15.486725663716999</v>
      </c>
      <c r="J1499" s="12">
        <v>53.097345132743001</v>
      </c>
      <c r="K1499" s="12">
        <v>15.929203539823</v>
      </c>
      <c r="L1499" s="12">
        <v>9.2920353982300004</v>
      </c>
      <c r="M1499" s="42">
        <v>2.654867256637</v>
      </c>
    </row>
    <row r="1500" spans="3:13" x14ac:dyDescent="0.2">
      <c r="D1500" s="200"/>
      <c r="E1500" s="4" t="s">
        <v>55</v>
      </c>
      <c r="F1500" s="5"/>
      <c r="G1500" s="6">
        <v>125</v>
      </c>
      <c r="H1500" s="31">
        <v>6.4</v>
      </c>
      <c r="I1500" s="12">
        <v>18.399999999999999</v>
      </c>
      <c r="J1500" s="12">
        <v>48</v>
      </c>
      <c r="K1500" s="12">
        <v>14.4</v>
      </c>
      <c r="L1500" s="12">
        <v>11.2</v>
      </c>
      <c r="M1500" s="42">
        <v>1.6</v>
      </c>
    </row>
    <row r="1501" spans="3:13" x14ac:dyDescent="0.2">
      <c r="D1501" s="200"/>
      <c r="E1501" s="4" t="s">
        <v>56</v>
      </c>
      <c r="F1501" s="5"/>
      <c r="G1501" s="6">
        <v>190</v>
      </c>
      <c r="H1501" s="31">
        <v>7.3684210526319998</v>
      </c>
      <c r="I1501" s="12">
        <v>13.684210526316001</v>
      </c>
      <c r="J1501" s="12">
        <v>49.473684210526002</v>
      </c>
      <c r="K1501" s="12">
        <v>17.368421052632002</v>
      </c>
      <c r="L1501" s="12">
        <v>10</v>
      </c>
      <c r="M1501" s="42">
        <v>2.1052631578950001</v>
      </c>
    </row>
    <row r="1502" spans="3:13" x14ac:dyDescent="0.2">
      <c r="D1502" s="200"/>
      <c r="E1502" s="4" t="s">
        <v>57</v>
      </c>
      <c r="F1502" s="5"/>
      <c r="G1502" s="6">
        <v>185</v>
      </c>
      <c r="H1502" s="31">
        <v>5.4054054054050003</v>
      </c>
      <c r="I1502" s="12">
        <v>17.837837837837998</v>
      </c>
      <c r="J1502" s="12">
        <v>47.567567567567998</v>
      </c>
      <c r="K1502" s="12">
        <v>16.756756756756999</v>
      </c>
      <c r="L1502" s="12">
        <v>9.7297297297299998</v>
      </c>
      <c r="M1502" s="42">
        <v>2.7027027027030002</v>
      </c>
    </row>
    <row r="1503" spans="3:13" x14ac:dyDescent="0.2">
      <c r="D1503" s="200"/>
      <c r="E1503" s="4" t="s">
        <v>58</v>
      </c>
      <c r="F1503" s="5"/>
      <c r="G1503" s="6">
        <v>113</v>
      </c>
      <c r="H1503" s="31">
        <v>6.194690265487</v>
      </c>
      <c r="I1503" s="12">
        <v>10.619469026549</v>
      </c>
      <c r="J1503" s="29">
        <v>58.407079646017998</v>
      </c>
      <c r="K1503" s="43">
        <v>9.7345132743360008</v>
      </c>
      <c r="L1503" s="12">
        <v>10.619469026549</v>
      </c>
      <c r="M1503" s="42">
        <v>4.424778761062</v>
      </c>
    </row>
    <row r="1504" spans="3:13" x14ac:dyDescent="0.2">
      <c r="D1504" s="200"/>
      <c r="E1504" s="4" t="s">
        <v>59</v>
      </c>
      <c r="F1504" s="5"/>
      <c r="G1504" s="6">
        <v>136</v>
      </c>
      <c r="H1504" s="31">
        <v>6.6176470588239997</v>
      </c>
      <c r="I1504" s="12">
        <v>13.970588235294001</v>
      </c>
      <c r="J1504" s="12">
        <v>50.735294117647001</v>
      </c>
      <c r="K1504" s="12">
        <v>11.764705882353001</v>
      </c>
      <c r="L1504" s="12">
        <v>9.5588235294120008</v>
      </c>
      <c r="M1504" s="42">
        <v>7.352941176471</v>
      </c>
    </row>
    <row r="1505" spans="2:13" x14ac:dyDescent="0.2">
      <c r="D1505" s="199" t="s">
        <v>60</v>
      </c>
      <c r="E1505" s="22" t="s">
        <v>61</v>
      </c>
      <c r="F1505" s="21"/>
      <c r="G1505" s="19">
        <v>205</v>
      </c>
      <c r="H1505" s="54">
        <v>5.3658536585369996</v>
      </c>
      <c r="I1505" s="20">
        <v>14.634146341463</v>
      </c>
      <c r="J1505" s="20">
        <v>52.195121951220003</v>
      </c>
      <c r="K1505" s="20">
        <v>13.170731707317</v>
      </c>
      <c r="L1505" s="20">
        <v>10.243902439024</v>
      </c>
      <c r="M1505" s="52">
        <v>4.3902439024389999</v>
      </c>
    </row>
    <row r="1506" spans="2:13" x14ac:dyDescent="0.2">
      <c r="D1506" s="200"/>
      <c r="E1506" s="4" t="s">
        <v>62</v>
      </c>
      <c r="F1506" s="5"/>
      <c r="G1506" s="6">
        <v>160</v>
      </c>
      <c r="H1506" s="31">
        <v>6.875</v>
      </c>
      <c r="I1506" s="12">
        <v>11.875</v>
      </c>
      <c r="J1506" s="12">
        <v>48.75</v>
      </c>
      <c r="K1506" s="12">
        <v>15.625</v>
      </c>
      <c r="L1506" s="12">
        <v>11.875</v>
      </c>
      <c r="M1506" s="42">
        <v>5</v>
      </c>
    </row>
    <row r="1507" spans="2:13" x14ac:dyDescent="0.2">
      <c r="D1507" s="200"/>
      <c r="E1507" s="4" t="s">
        <v>63</v>
      </c>
      <c r="F1507" s="5"/>
      <c r="G1507" s="6">
        <v>121</v>
      </c>
      <c r="H1507" s="31">
        <v>4.9586776859499997</v>
      </c>
      <c r="I1507" s="12">
        <v>17.355371900826</v>
      </c>
      <c r="J1507" s="12">
        <v>47.933884297520997</v>
      </c>
      <c r="K1507" s="12">
        <v>19.834710743801999</v>
      </c>
      <c r="L1507" s="12">
        <v>7.4380165289260001</v>
      </c>
      <c r="M1507" s="42">
        <v>2.4793388429749998</v>
      </c>
    </row>
    <row r="1508" spans="2:13" x14ac:dyDescent="0.2">
      <c r="D1508" s="200"/>
      <c r="E1508" s="4" t="s">
        <v>64</v>
      </c>
      <c r="F1508" s="5"/>
      <c r="G1508" s="6">
        <v>124</v>
      </c>
      <c r="H1508" s="31">
        <v>6.4516129032259997</v>
      </c>
      <c r="I1508" s="12">
        <v>16.129032258064999</v>
      </c>
      <c r="J1508" s="12">
        <v>52.419354838709999</v>
      </c>
      <c r="K1508" s="12">
        <v>15.322580645161</v>
      </c>
      <c r="L1508" s="12">
        <v>6.4516129032259997</v>
      </c>
      <c r="M1508" s="42">
        <v>3.2258064516129998</v>
      </c>
    </row>
    <row r="1509" spans="2:13" x14ac:dyDescent="0.2">
      <c r="D1509" s="200"/>
      <c r="E1509" s="4" t="s">
        <v>65</v>
      </c>
      <c r="F1509" s="5"/>
      <c r="G1509" s="6">
        <v>109</v>
      </c>
      <c r="H1509" s="31">
        <v>6.4220183486240003</v>
      </c>
      <c r="I1509" s="12">
        <v>11.009174311927</v>
      </c>
      <c r="J1509" s="12">
        <v>48.623853211008999</v>
      </c>
      <c r="K1509" s="29">
        <v>24.770642201834999</v>
      </c>
      <c r="L1509" s="12">
        <v>8.2568807339449997</v>
      </c>
      <c r="M1509" s="42">
        <v>0.91743119266100004</v>
      </c>
    </row>
    <row r="1510" spans="2:13" x14ac:dyDescent="0.2">
      <c r="D1510" s="200"/>
      <c r="E1510" s="4" t="s">
        <v>66</v>
      </c>
      <c r="F1510" s="5"/>
      <c r="G1510" s="6">
        <v>104</v>
      </c>
      <c r="H1510" s="31">
        <v>7.6923076923079998</v>
      </c>
      <c r="I1510" s="12">
        <v>16.346153846153999</v>
      </c>
      <c r="J1510" s="43">
        <v>45.192307692307999</v>
      </c>
      <c r="K1510" s="12">
        <v>16.346153846153999</v>
      </c>
      <c r="L1510" s="12">
        <v>12.5</v>
      </c>
      <c r="M1510" s="42">
        <v>1.923076923077</v>
      </c>
    </row>
    <row r="1511" spans="2:13" x14ac:dyDescent="0.2">
      <c r="D1511" s="200"/>
      <c r="E1511" s="4" t="s">
        <v>67</v>
      </c>
      <c r="F1511" s="5"/>
      <c r="G1511" s="6">
        <v>139</v>
      </c>
      <c r="H1511" s="31">
        <v>7.9136690647480004</v>
      </c>
      <c r="I1511" s="12">
        <v>16.546762589928001</v>
      </c>
      <c r="J1511" s="12">
        <v>55.395683453236998</v>
      </c>
      <c r="K1511" s="12">
        <v>11.510791366906</v>
      </c>
      <c r="L1511" s="12">
        <v>7.1942446043170003</v>
      </c>
      <c r="M1511" s="42">
        <v>1.438848920863</v>
      </c>
    </row>
    <row r="1512" spans="2:13" x14ac:dyDescent="0.2">
      <c r="D1512" s="200"/>
      <c r="E1512" s="4" t="s">
        <v>68</v>
      </c>
      <c r="F1512" s="5"/>
      <c r="G1512" s="6">
        <v>48</v>
      </c>
      <c r="H1512" s="31">
        <v>8.333333333333</v>
      </c>
      <c r="I1512" s="29">
        <v>25</v>
      </c>
      <c r="J1512" s="43">
        <v>43.75</v>
      </c>
      <c r="K1512" s="12">
        <v>14.583333333333</v>
      </c>
      <c r="L1512" s="12">
        <v>6.25</v>
      </c>
      <c r="M1512" s="42">
        <v>2.083333333333</v>
      </c>
    </row>
    <row r="1513" spans="2:13" x14ac:dyDescent="0.2">
      <c r="D1513" s="200"/>
      <c r="E1513" s="4" t="s">
        <v>69</v>
      </c>
      <c r="F1513" s="5"/>
      <c r="G1513" s="6">
        <v>37</v>
      </c>
      <c r="H1513" s="31">
        <v>2.7027027027030002</v>
      </c>
      <c r="I1513" s="12">
        <v>18.918918918919001</v>
      </c>
      <c r="J1513" s="12">
        <v>54.054054054053999</v>
      </c>
      <c r="K1513" s="12">
        <v>13.513513513514001</v>
      </c>
      <c r="L1513" s="12">
        <v>10.810810810811001</v>
      </c>
      <c r="M1513" s="73">
        <v>0</v>
      </c>
    </row>
    <row r="1514" spans="2:13" x14ac:dyDescent="0.2">
      <c r="D1514" s="93" t="s">
        <v>70</v>
      </c>
      <c r="E1514" s="89" t="s">
        <v>18</v>
      </c>
      <c r="F1514" s="92"/>
      <c r="G1514" s="94">
        <v>0</v>
      </c>
      <c r="H1514" s="178">
        <v>0</v>
      </c>
      <c r="I1514" s="86">
        <v>0</v>
      </c>
      <c r="J1514" s="86">
        <v>0</v>
      </c>
      <c r="K1514" s="86">
        <v>0</v>
      </c>
      <c r="L1514" s="134">
        <v>0</v>
      </c>
      <c r="M1514" s="144">
        <v>0</v>
      </c>
    </row>
    <row r="1516" spans="2:13" x14ac:dyDescent="0.2">
      <c r="B1516" s="40" t="str">
        <f xml:space="preserve"> HYPERLINK("#'目次'!B69", "[63]")</f>
        <v>[63]</v>
      </c>
      <c r="C1516" s="23" t="s">
        <v>162</v>
      </c>
    </row>
    <row r="1519" spans="2:13" x14ac:dyDescent="0.2">
      <c r="C1519" s="23" t="s">
        <v>73</v>
      </c>
    </row>
    <row r="1520" spans="2:13" ht="36" x14ac:dyDescent="0.2">
      <c r="D1520" s="195"/>
      <c r="E1520" s="196"/>
      <c r="F1520" s="196"/>
      <c r="G1520" s="37" t="s">
        <v>15</v>
      </c>
      <c r="H1520" s="33" t="s">
        <v>131</v>
      </c>
      <c r="I1520" s="13" t="s">
        <v>132</v>
      </c>
      <c r="J1520" s="13" t="s">
        <v>133</v>
      </c>
      <c r="K1520" s="13" t="s">
        <v>134</v>
      </c>
      <c r="L1520" s="13" t="s">
        <v>135</v>
      </c>
      <c r="M1520" s="38" t="s">
        <v>18</v>
      </c>
    </row>
    <row r="1521" spans="4:13" x14ac:dyDescent="0.2">
      <c r="D1521" s="197"/>
      <c r="E1521" s="198"/>
      <c r="F1521" s="198"/>
      <c r="G1521" s="35"/>
      <c r="H1521" s="39"/>
      <c r="I1521" s="14"/>
      <c r="J1521" s="14"/>
      <c r="K1521" s="14"/>
      <c r="L1521" s="14"/>
      <c r="M1521" s="34"/>
    </row>
    <row r="1522" spans="4:13" x14ac:dyDescent="0.2">
      <c r="D1522" s="56"/>
      <c r="E1522" s="58" t="s">
        <v>15</v>
      </c>
      <c r="F1522" s="46"/>
      <c r="G1522" s="36">
        <v>1200</v>
      </c>
      <c r="H1522" s="24">
        <v>6.083333333333</v>
      </c>
      <c r="I1522" s="24">
        <v>15.166666666667</v>
      </c>
      <c r="J1522" s="24">
        <v>51.083333333333002</v>
      </c>
      <c r="K1522" s="24">
        <v>15.166666666667</v>
      </c>
      <c r="L1522" s="24">
        <v>9.333333333333</v>
      </c>
      <c r="M1522" s="68">
        <v>3.166666666667</v>
      </c>
    </row>
    <row r="1523" spans="4:13" x14ac:dyDescent="0.2">
      <c r="D1523" s="199" t="s">
        <v>74</v>
      </c>
      <c r="E1523" s="22" t="s">
        <v>75</v>
      </c>
      <c r="F1523" s="21"/>
      <c r="G1523" s="19">
        <v>592</v>
      </c>
      <c r="H1523" s="54">
        <v>5.4054054054050003</v>
      </c>
      <c r="I1523" s="20">
        <v>14.189189189188999</v>
      </c>
      <c r="J1523" s="20">
        <v>52.702702702703</v>
      </c>
      <c r="K1523" s="20">
        <v>14.02027027027</v>
      </c>
      <c r="L1523" s="20">
        <v>10.641891891892</v>
      </c>
      <c r="M1523" s="52">
        <v>3.040540540541</v>
      </c>
    </row>
    <row r="1524" spans="4:13" x14ac:dyDescent="0.2">
      <c r="D1524" s="200"/>
      <c r="E1524" s="4" t="s">
        <v>34</v>
      </c>
      <c r="F1524" s="5"/>
      <c r="G1524" s="6">
        <v>37</v>
      </c>
      <c r="H1524" s="31">
        <v>2.7027027027030002</v>
      </c>
      <c r="I1524" s="12">
        <v>10.810810810811001</v>
      </c>
      <c r="J1524" s="29">
        <v>59.459459459458998</v>
      </c>
      <c r="K1524" s="43">
        <v>8.1081081081080004</v>
      </c>
      <c r="L1524" s="12">
        <v>13.513513513514001</v>
      </c>
      <c r="M1524" s="42">
        <v>5.4054054054050003</v>
      </c>
    </row>
    <row r="1525" spans="4:13" x14ac:dyDescent="0.2">
      <c r="D1525" s="200"/>
      <c r="E1525" s="4" t="s">
        <v>35</v>
      </c>
      <c r="F1525" s="5"/>
      <c r="G1525" s="6">
        <v>75</v>
      </c>
      <c r="H1525" s="31">
        <v>5.333333333333</v>
      </c>
      <c r="I1525" s="12">
        <v>10.666666666667</v>
      </c>
      <c r="J1525" s="29">
        <v>58.666666666666998</v>
      </c>
      <c r="K1525" s="43">
        <v>6.666666666667</v>
      </c>
      <c r="L1525" s="29">
        <v>14.666666666667</v>
      </c>
      <c r="M1525" s="42">
        <v>4</v>
      </c>
    </row>
    <row r="1526" spans="4:13" x14ac:dyDescent="0.2">
      <c r="D1526" s="200"/>
      <c r="E1526" s="4" t="s">
        <v>36</v>
      </c>
      <c r="F1526" s="5"/>
      <c r="G1526" s="6">
        <v>95</v>
      </c>
      <c r="H1526" s="31">
        <v>2.1052631578950001</v>
      </c>
      <c r="I1526" s="12">
        <v>12.631578947368</v>
      </c>
      <c r="J1526" s="29">
        <v>60</v>
      </c>
      <c r="K1526" s="12">
        <v>16.842105263158</v>
      </c>
      <c r="L1526" s="12">
        <v>7.3684210526319998</v>
      </c>
      <c r="M1526" s="42">
        <v>1.052631578947</v>
      </c>
    </row>
    <row r="1527" spans="4:13" x14ac:dyDescent="0.2">
      <c r="D1527" s="200"/>
      <c r="E1527" s="4" t="s">
        <v>37</v>
      </c>
      <c r="F1527" s="5"/>
      <c r="G1527" s="6">
        <v>111</v>
      </c>
      <c r="H1527" s="31">
        <v>4.5045045045050003</v>
      </c>
      <c r="I1527" s="12">
        <v>16.216216216216001</v>
      </c>
      <c r="J1527" s="43">
        <v>42.342342342342</v>
      </c>
      <c r="K1527" s="29">
        <v>21.621621621622001</v>
      </c>
      <c r="L1527" s="12">
        <v>12.612612612613001</v>
      </c>
      <c r="M1527" s="42">
        <v>2.7027027027030002</v>
      </c>
    </row>
    <row r="1528" spans="4:13" x14ac:dyDescent="0.2">
      <c r="D1528" s="200"/>
      <c r="E1528" s="4" t="s">
        <v>38</v>
      </c>
      <c r="F1528" s="5"/>
      <c r="G1528" s="6">
        <v>93</v>
      </c>
      <c r="H1528" s="31">
        <v>8.6021505376339995</v>
      </c>
      <c r="I1528" s="12">
        <v>15.053763440859999</v>
      </c>
      <c r="J1528" s="12">
        <v>51.612903225806001</v>
      </c>
      <c r="K1528" s="12">
        <v>15.053763440859999</v>
      </c>
      <c r="L1528" s="12">
        <v>8.6021505376339995</v>
      </c>
      <c r="M1528" s="42">
        <v>1.0752688172039999</v>
      </c>
    </row>
    <row r="1529" spans="4:13" x14ac:dyDescent="0.2">
      <c r="D1529" s="200"/>
      <c r="E1529" s="4" t="s">
        <v>39</v>
      </c>
      <c r="F1529" s="5"/>
      <c r="G1529" s="6">
        <v>109</v>
      </c>
      <c r="H1529" s="31">
        <v>4.5871559633030001</v>
      </c>
      <c r="I1529" s="12">
        <v>15.596330275229001</v>
      </c>
      <c r="J1529" s="29">
        <v>56.880733944954002</v>
      </c>
      <c r="K1529" s="43">
        <v>10.091743119266001</v>
      </c>
      <c r="L1529" s="12">
        <v>8.2568807339449997</v>
      </c>
      <c r="M1529" s="42">
        <v>4.5871559633030001</v>
      </c>
    </row>
    <row r="1530" spans="4:13" x14ac:dyDescent="0.2">
      <c r="D1530" s="200"/>
      <c r="E1530" s="4" t="s">
        <v>40</v>
      </c>
      <c r="F1530" s="5"/>
      <c r="G1530" s="6">
        <v>72</v>
      </c>
      <c r="H1530" s="31">
        <v>9.7222222222219994</v>
      </c>
      <c r="I1530" s="12">
        <v>15.277777777778001</v>
      </c>
      <c r="J1530" s="43">
        <v>44.444444444444002</v>
      </c>
      <c r="K1530" s="12">
        <v>13.888888888888999</v>
      </c>
      <c r="L1530" s="12">
        <v>12.5</v>
      </c>
      <c r="M1530" s="42">
        <v>4.166666666667</v>
      </c>
    </row>
    <row r="1531" spans="4:13" x14ac:dyDescent="0.2">
      <c r="D1531" s="199" t="s">
        <v>76</v>
      </c>
      <c r="E1531" s="22" t="s">
        <v>77</v>
      </c>
      <c r="F1531" s="21"/>
      <c r="G1531" s="19">
        <v>608</v>
      </c>
      <c r="H1531" s="54">
        <v>6.7434210526319998</v>
      </c>
      <c r="I1531" s="20">
        <v>16.118421052632002</v>
      </c>
      <c r="J1531" s="20">
        <v>49.506578947367998</v>
      </c>
      <c r="K1531" s="20">
        <v>16.282894736842</v>
      </c>
      <c r="L1531" s="20">
        <v>8.0592105263160008</v>
      </c>
      <c r="M1531" s="52">
        <v>3.2894736842109999</v>
      </c>
    </row>
    <row r="1532" spans="4:13" x14ac:dyDescent="0.2">
      <c r="D1532" s="200"/>
      <c r="E1532" s="4" t="s">
        <v>34</v>
      </c>
      <c r="F1532" s="5"/>
      <c r="G1532" s="6">
        <v>37</v>
      </c>
      <c r="H1532" s="31">
        <v>5.4054054054050003</v>
      </c>
      <c r="I1532" s="43">
        <v>5.4054054054050003</v>
      </c>
      <c r="J1532" s="29">
        <v>59.459459459458998</v>
      </c>
      <c r="K1532" s="12">
        <v>18.918918918919001</v>
      </c>
      <c r="L1532" s="12">
        <v>5.4054054054050003</v>
      </c>
      <c r="M1532" s="42">
        <v>5.4054054054050003</v>
      </c>
    </row>
    <row r="1533" spans="4:13" x14ac:dyDescent="0.2">
      <c r="D1533" s="200"/>
      <c r="E1533" s="4" t="s">
        <v>35</v>
      </c>
      <c r="F1533" s="5"/>
      <c r="G1533" s="6">
        <v>73</v>
      </c>
      <c r="H1533" s="31">
        <v>8.2191780821920002</v>
      </c>
      <c r="I1533" s="12">
        <v>13.698630136986001</v>
      </c>
      <c r="J1533" s="29">
        <v>56.164383561644001</v>
      </c>
      <c r="K1533" s="43">
        <v>9.5890410958899999</v>
      </c>
      <c r="L1533" s="12">
        <v>8.2191780821920002</v>
      </c>
      <c r="M1533" s="42">
        <v>4.1095890410960001</v>
      </c>
    </row>
    <row r="1534" spans="4:13" x14ac:dyDescent="0.2">
      <c r="D1534" s="200"/>
      <c r="E1534" s="4" t="s">
        <v>36</v>
      </c>
      <c r="F1534" s="5"/>
      <c r="G1534" s="6">
        <v>92</v>
      </c>
      <c r="H1534" s="31">
        <v>4.3478260869570002</v>
      </c>
      <c r="I1534" s="12">
        <v>17.391304347826001</v>
      </c>
      <c r="J1534" s="12">
        <v>48.913043478261002</v>
      </c>
      <c r="K1534" s="12">
        <v>16.304347826087</v>
      </c>
      <c r="L1534" s="12">
        <v>10.869565217390999</v>
      </c>
      <c r="M1534" s="42">
        <v>2.1739130434780001</v>
      </c>
    </row>
    <row r="1535" spans="4:13" x14ac:dyDescent="0.2">
      <c r="D1535" s="200"/>
      <c r="E1535" s="4" t="s">
        <v>37</v>
      </c>
      <c r="F1535" s="5"/>
      <c r="G1535" s="6">
        <v>110</v>
      </c>
      <c r="H1535" s="31">
        <v>2.7272727272730002</v>
      </c>
      <c r="I1535" s="12">
        <v>19.090909090909001</v>
      </c>
      <c r="J1535" s="12">
        <v>46.363636363635997</v>
      </c>
      <c r="K1535" s="12">
        <v>20</v>
      </c>
      <c r="L1535" s="12">
        <v>9.0909090909089993</v>
      </c>
      <c r="M1535" s="42">
        <v>2.7272727272730002</v>
      </c>
    </row>
    <row r="1536" spans="4:13" x14ac:dyDescent="0.2">
      <c r="D1536" s="200"/>
      <c r="E1536" s="4" t="s">
        <v>38</v>
      </c>
      <c r="F1536" s="5"/>
      <c r="G1536" s="6">
        <v>93</v>
      </c>
      <c r="H1536" s="31">
        <v>8.6021505376339995</v>
      </c>
      <c r="I1536" s="12">
        <v>19.354838709677001</v>
      </c>
      <c r="J1536" s="12">
        <v>46.236559139785001</v>
      </c>
      <c r="K1536" s="12">
        <v>18.279569892472999</v>
      </c>
      <c r="L1536" s="12">
        <v>6.4516129032259997</v>
      </c>
      <c r="M1536" s="42">
        <v>1.0752688172039999</v>
      </c>
    </row>
    <row r="1537" spans="2:13" x14ac:dyDescent="0.2">
      <c r="D1537" s="200"/>
      <c r="E1537" s="4" t="s">
        <v>39</v>
      </c>
      <c r="F1537" s="5"/>
      <c r="G1537" s="6">
        <v>114</v>
      </c>
      <c r="H1537" s="31">
        <v>6.1403508771929998</v>
      </c>
      <c r="I1537" s="12">
        <v>14.035087719298</v>
      </c>
      <c r="J1537" s="12">
        <v>54.385964912280997</v>
      </c>
      <c r="K1537" s="12">
        <v>15.789473684211</v>
      </c>
      <c r="L1537" s="12">
        <v>7.8947368421049999</v>
      </c>
      <c r="M1537" s="42">
        <v>1.7543859649119999</v>
      </c>
    </row>
    <row r="1538" spans="2:13" x14ac:dyDescent="0.2">
      <c r="D1538" s="201"/>
      <c r="E1538" s="57" t="s">
        <v>40</v>
      </c>
      <c r="F1538" s="59"/>
      <c r="G1538" s="55">
        <v>89</v>
      </c>
      <c r="H1538" s="162">
        <v>12.359550561798001</v>
      </c>
      <c r="I1538" s="65">
        <v>16.853932584270002</v>
      </c>
      <c r="J1538" s="125">
        <v>41.573033707865001</v>
      </c>
      <c r="K1538" s="65">
        <v>14.606741573034</v>
      </c>
      <c r="L1538" s="65">
        <v>6.7415730337079998</v>
      </c>
      <c r="M1538" s="105">
        <v>7.8651685393259996</v>
      </c>
    </row>
    <row r="1540" spans="2:13" x14ac:dyDescent="0.2">
      <c r="B1540" s="40" t="str">
        <f xml:space="preserve"> HYPERLINK("#'目次'!B70", "[64]")</f>
        <v>[64]</v>
      </c>
      <c r="C1540" s="23" t="s">
        <v>162</v>
      </c>
    </row>
    <row r="1543" spans="2:13" x14ac:dyDescent="0.2">
      <c r="C1543" s="23" t="s">
        <v>80</v>
      </c>
    </row>
    <row r="1544" spans="2:13" ht="36" x14ac:dyDescent="0.2">
      <c r="E1544" s="195"/>
      <c r="F1544" s="196"/>
      <c r="G1544" s="37" t="s">
        <v>15</v>
      </c>
      <c r="H1544" s="33" t="s">
        <v>131</v>
      </c>
      <c r="I1544" s="13" t="s">
        <v>132</v>
      </c>
      <c r="J1544" s="13" t="s">
        <v>133</v>
      </c>
      <c r="K1544" s="13" t="s">
        <v>134</v>
      </c>
      <c r="L1544" s="13" t="s">
        <v>135</v>
      </c>
      <c r="M1544" s="38" t="s">
        <v>18</v>
      </c>
    </row>
    <row r="1545" spans="2:13" x14ac:dyDescent="0.2">
      <c r="E1545" s="197"/>
      <c r="F1545" s="198"/>
      <c r="G1545" s="35"/>
      <c r="H1545" s="39"/>
      <c r="I1545" s="14"/>
      <c r="J1545" s="14"/>
      <c r="K1545" s="14"/>
      <c r="L1545" s="14"/>
      <c r="M1545" s="34"/>
    </row>
    <row r="1546" spans="2:13" x14ac:dyDescent="0.2">
      <c r="E1546" s="91" t="s">
        <v>15</v>
      </c>
      <c r="F1546" s="46"/>
      <c r="G1546" s="36">
        <v>1200</v>
      </c>
      <c r="H1546" s="24">
        <v>6.083333333333</v>
      </c>
      <c r="I1546" s="24">
        <v>15.166666666667</v>
      </c>
      <c r="J1546" s="24">
        <v>51.083333333333002</v>
      </c>
      <c r="K1546" s="24">
        <v>15.166666666667</v>
      </c>
      <c r="L1546" s="24">
        <v>9.333333333333</v>
      </c>
      <c r="M1546" s="68">
        <v>3.166666666667</v>
      </c>
    </row>
    <row r="1547" spans="2:13" x14ac:dyDescent="0.2">
      <c r="E1547" s="4" t="s">
        <v>81</v>
      </c>
      <c r="F1547" s="5"/>
      <c r="G1547" s="19">
        <v>48</v>
      </c>
      <c r="H1547" s="54">
        <v>10.416666666667</v>
      </c>
      <c r="I1547" s="96">
        <v>20.833333333333002</v>
      </c>
      <c r="J1547" s="90">
        <v>43.75</v>
      </c>
      <c r="K1547" s="20">
        <v>10.416666666667</v>
      </c>
      <c r="L1547" s="20">
        <v>10.416666666667</v>
      </c>
      <c r="M1547" s="52">
        <v>4.166666666667</v>
      </c>
    </row>
    <row r="1548" spans="2:13" x14ac:dyDescent="0.2">
      <c r="E1548" s="4" t="s">
        <v>82</v>
      </c>
      <c r="F1548" s="5"/>
      <c r="G1548" s="6">
        <v>84</v>
      </c>
      <c r="H1548" s="31">
        <v>5.9523809523809996</v>
      </c>
      <c r="I1548" s="12">
        <v>15.47619047619</v>
      </c>
      <c r="J1548" s="43">
        <v>44.047619047619001</v>
      </c>
      <c r="K1548" s="12">
        <v>17.857142857143</v>
      </c>
      <c r="L1548" s="12">
        <v>10.714285714286</v>
      </c>
      <c r="M1548" s="42">
        <v>5.9523809523809996</v>
      </c>
    </row>
    <row r="1549" spans="2:13" x14ac:dyDescent="0.2">
      <c r="E1549" s="4" t="s">
        <v>83</v>
      </c>
      <c r="F1549" s="5"/>
      <c r="G1549" s="6">
        <v>462</v>
      </c>
      <c r="H1549" s="31">
        <v>6.2770562770560003</v>
      </c>
      <c r="I1549" s="12">
        <v>16.450216450216001</v>
      </c>
      <c r="J1549" s="12">
        <v>49.350649350649</v>
      </c>
      <c r="K1549" s="12">
        <v>15.584415584416</v>
      </c>
      <c r="L1549" s="12">
        <v>8.2251082251080003</v>
      </c>
      <c r="M1549" s="42">
        <v>4.1125541125540002</v>
      </c>
    </row>
    <row r="1550" spans="2:13" x14ac:dyDescent="0.2">
      <c r="E1550" s="4" t="s">
        <v>84</v>
      </c>
      <c r="F1550" s="5"/>
      <c r="G1550" s="6">
        <v>30</v>
      </c>
      <c r="H1550" s="31">
        <v>3.333333333333</v>
      </c>
      <c r="I1550" s="12">
        <v>16.666666666666998</v>
      </c>
      <c r="J1550" s="12">
        <v>50</v>
      </c>
      <c r="K1550" s="12">
        <v>16.666666666666998</v>
      </c>
      <c r="L1550" s="12">
        <v>6.666666666667</v>
      </c>
      <c r="M1550" s="42">
        <v>6.666666666667</v>
      </c>
    </row>
    <row r="1551" spans="2:13" x14ac:dyDescent="0.2">
      <c r="E1551" s="4" t="s">
        <v>85</v>
      </c>
      <c r="F1551" s="5"/>
      <c r="G1551" s="6">
        <v>144</v>
      </c>
      <c r="H1551" s="31">
        <v>4.166666666667</v>
      </c>
      <c r="I1551" s="12">
        <v>15.277777777778001</v>
      </c>
      <c r="J1551" s="12">
        <v>52.083333333333002</v>
      </c>
      <c r="K1551" s="12">
        <v>17.361111111111001</v>
      </c>
      <c r="L1551" s="12">
        <v>7.6388888888890003</v>
      </c>
      <c r="M1551" s="42">
        <v>3.4722222222219998</v>
      </c>
    </row>
    <row r="1552" spans="2:13" x14ac:dyDescent="0.2">
      <c r="E1552" s="4" t="s">
        <v>86</v>
      </c>
      <c r="F1552" s="5"/>
      <c r="G1552" s="6">
        <v>192</v>
      </c>
      <c r="H1552" s="31">
        <v>5.208333333333</v>
      </c>
      <c r="I1552" s="12">
        <v>14.583333333333</v>
      </c>
      <c r="J1552" s="12">
        <v>53.125</v>
      </c>
      <c r="K1552" s="12">
        <v>15.104166666667</v>
      </c>
      <c r="L1552" s="12">
        <v>11.979166666667</v>
      </c>
      <c r="M1552" s="73">
        <v>0</v>
      </c>
    </row>
    <row r="1553" spans="2:17" x14ac:dyDescent="0.2">
      <c r="E1553" s="4" t="s">
        <v>87</v>
      </c>
      <c r="F1553" s="5"/>
      <c r="G1553" s="6">
        <v>72</v>
      </c>
      <c r="H1553" s="31">
        <v>9.7222222222219994</v>
      </c>
      <c r="I1553" s="43">
        <v>8.333333333333</v>
      </c>
      <c r="J1553" s="12">
        <v>47.222222222222001</v>
      </c>
      <c r="K1553" s="12">
        <v>15.277777777778001</v>
      </c>
      <c r="L1553" s="29">
        <v>16.666666666666998</v>
      </c>
      <c r="M1553" s="42">
        <v>2.7777777777780002</v>
      </c>
    </row>
    <row r="1554" spans="2:17" x14ac:dyDescent="0.2">
      <c r="E1554" s="4" t="s">
        <v>88</v>
      </c>
      <c r="F1554" s="5"/>
      <c r="G1554" s="6">
        <v>36</v>
      </c>
      <c r="H1554" s="31">
        <v>5.5555555555560003</v>
      </c>
      <c r="I1554" s="43">
        <v>8.333333333333</v>
      </c>
      <c r="J1554" s="12">
        <v>47.222222222222001</v>
      </c>
      <c r="K1554" s="44">
        <v>27.777777777777999</v>
      </c>
      <c r="L1554" s="12">
        <v>8.333333333333</v>
      </c>
      <c r="M1554" s="42">
        <v>2.7777777777780002</v>
      </c>
    </row>
    <row r="1555" spans="2:17" x14ac:dyDescent="0.2">
      <c r="E1555" s="4" t="s">
        <v>89</v>
      </c>
      <c r="F1555" s="5"/>
      <c r="G1555" s="6">
        <v>66</v>
      </c>
      <c r="H1555" s="31">
        <v>3.0303030303030001</v>
      </c>
      <c r="I1555" s="12">
        <v>10.606060606061</v>
      </c>
      <c r="J1555" s="44">
        <v>68.181818181818002</v>
      </c>
      <c r="K1555" s="12">
        <v>10.606060606061</v>
      </c>
      <c r="L1555" s="12">
        <v>6.0606060606060002</v>
      </c>
      <c r="M1555" s="42">
        <v>1.5151515151520001</v>
      </c>
    </row>
    <row r="1556" spans="2:17" x14ac:dyDescent="0.2">
      <c r="E1556" s="4" t="s">
        <v>90</v>
      </c>
      <c r="F1556" s="5"/>
      <c r="G1556" s="6">
        <v>54</v>
      </c>
      <c r="H1556" s="76">
        <v>11.111111111111001</v>
      </c>
      <c r="I1556" s="12">
        <v>14.814814814815</v>
      </c>
      <c r="J1556" s="29">
        <v>57.407407407407</v>
      </c>
      <c r="K1556" s="43">
        <v>5.5555555555560003</v>
      </c>
      <c r="L1556" s="12">
        <v>9.2592592592590002</v>
      </c>
      <c r="M1556" s="42">
        <v>1.851851851852</v>
      </c>
    </row>
    <row r="1557" spans="2:17" x14ac:dyDescent="0.2">
      <c r="E1557" s="57" t="s">
        <v>91</v>
      </c>
      <c r="F1557" s="59"/>
      <c r="G1557" s="55">
        <v>12</v>
      </c>
      <c r="H1557" s="183">
        <v>0</v>
      </c>
      <c r="I1557" s="113">
        <v>33.333333333333002</v>
      </c>
      <c r="J1557" s="113">
        <v>66.666666666666998</v>
      </c>
      <c r="K1557" s="135">
        <v>0</v>
      </c>
      <c r="L1557" s="129">
        <v>0</v>
      </c>
      <c r="M1557" s="142">
        <v>0</v>
      </c>
    </row>
    <row r="1559" spans="2:17" x14ac:dyDescent="0.2">
      <c r="B1559" s="40" t="str">
        <f xml:space="preserve"> HYPERLINK("#'目次'!B71", "[65]")</f>
        <v>[65]</v>
      </c>
      <c r="C1559" s="23" t="s">
        <v>165</v>
      </c>
    </row>
    <row r="1562" spans="2:17" x14ac:dyDescent="0.2">
      <c r="C1562" s="23" t="s">
        <v>14</v>
      </c>
    </row>
    <row r="1563" spans="2:17" x14ac:dyDescent="0.2">
      <c r="D1563" s="195"/>
      <c r="E1563" s="196"/>
      <c r="F1563" s="196"/>
      <c r="G1563" s="37" t="s">
        <v>15</v>
      </c>
      <c r="H1563" s="33" t="s">
        <v>166</v>
      </c>
      <c r="I1563" s="13" t="s">
        <v>167</v>
      </c>
      <c r="J1563" s="13" t="s">
        <v>168</v>
      </c>
      <c r="K1563" s="13" t="s">
        <v>169</v>
      </c>
      <c r="L1563" s="13" t="s">
        <v>170</v>
      </c>
      <c r="M1563" s="13" t="s">
        <v>171</v>
      </c>
      <c r="N1563" s="13" t="s">
        <v>172</v>
      </c>
      <c r="O1563" s="13" t="s">
        <v>173</v>
      </c>
      <c r="P1563" s="13" t="s">
        <v>174</v>
      </c>
      <c r="Q1563" s="38" t="s">
        <v>18</v>
      </c>
    </row>
    <row r="1564" spans="2:17" x14ac:dyDescent="0.2">
      <c r="D1564" s="197"/>
      <c r="E1564" s="198"/>
      <c r="F1564" s="198"/>
      <c r="G1564" s="35"/>
      <c r="H1564" s="39"/>
      <c r="I1564" s="14"/>
      <c r="J1564" s="14"/>
      <c r="K1564" s="14"/>
      <c r="L1564" s="14"/>
      <c r="M1564" s="14"/>
      <c r="N1564" s="14"/>
      <c r="O1564" s="14"/>
      <c r="P1564" s="14"/>
      <c r="Q1564" s="34"/>
    </row>
    <row r="1565" spans="2:17" x14ac:dyDescent="0.2">
      <c r="D1565" s="56"/>
      <c r="E1565" s="58" t="s">
        <v>15</v>
      </c>
      <c r="F1565" s="46"/>
      <c r="G1565" s="36">
        <v>1200</v>
      </c>
      <c r="H1565" s="24">
        <v>3.083333333333</v>
      </c>
      <c r="I1565" s="24">
        <v>0.91666666666700003</v>
      </c>
      <c r="J1565" s="147">
        <v>0</v>
      </c>
      <c r="K1565" s="24">
        <v>49.416666666666998</v>
      </c>
      <c r="L1565" s="24">
        <v>34.083333333333002</v>
      </c>
      <c r="M1565" s="24">
        <v>88.333333333333002</v>
      </c>
      <c r="N1565" s="24">
        <v>24.5</v>
      </c>
      <c r="O1565" s="24">
        <v>57.916666666666998</v>
      </c>
      <c r="P1565" s="24">
        <v>12</v>
      </c>
      <c r="Q1565" s="68">
        <v>0.83333333333299997</v>
      </c>
    </row>
    <row r="1566" spans="2:17" x14ac:dyDescent="0.2">
      <c r="D1566" s="199" t="s">
        <v>19</v>
      </c>
      <c r="E1566" s="22" t="s">
        <v>20</v>
      </c>
      <c r="F1566" s="21"/>
      <c r="G1566" s="19">
        <v>132</v>
      </c>
      <c r="H1566" s="54">
        <v>5.3030303030299999</v>
      </c>
      <c r="I1566" s="20">
        <v>2.2727272727269998</v>
      </c>
      <c r="J1566" s="60">
        <v>0</v>
      </c>
      <c r="K1566" s="20">
        <v>47.727272727272997</v>
      </c>
      <c r="L1566" s="20">
        <v>31.818181818182001</v>
      </c>
      <c r="M1566" s="20">
        <v>92.424242424241996</v>
      </c>
      <c r="N1566" s="20">
        <v>20.454545454544999</v>
      </c>
      <c r="O1566" s="20">
        <v>61.363636363635997</v>
      </c>
      <c r="P1566" s="20">
        <v>9.0909090909089993</v>
      </c>
      <c r="Q1566" s="52">
        <v>2.2727272727269998</v>
      </c>
    </row>
    <row r="1567" spans="2:17" x14ac:dyDescent="0.2">
      <c r="D1567" s="200"/>
      <c r="E1567" s="4" t="s">
        <v>21</v>
      </c>
      <c r="F1567" s="5"/>
      <c r="G1567" s="6">
        <v>444</v>
      </c>
      <c r="H1567" s="31">
        <v>1.5765765765769999</v>
      </c>
      <c r="I1567" s="12">
        <v>0.45045045044999998</v>
      </c>
      <c r="J1567" s="28">
        <v>0</v>
      </c>
      <c r="K1567" s="12">
        <v>49.099099099099</v>
      </c>
      <c r="L1567" s="12">
        <v>32.657657657658</v>
      </c>
      <c r="M1567" s="12">
        <v>85.810810810811006</v>
      </c>
      <c r="N1567" s="12">
        <v>25.225225225225</v>
      </c>
      <c r="O1567" s="12">
        <v>55.630630630631003</v>
      </c>
      <c r="P1567" s="29">
        <v>20.945945945946001</v>
      </c>
      <c r="Q1567" s="42">
        <v>0.90090090090099995</v>
      </c>
    </row>
    <row r="1568" spans="2:17" x14ac:dyDescent="0.2">
      <c r="D1568" s="200"/>
      <c r="E1568" s="4" t="s">
        <v>22</v>
      </c>
      <c r="F1568" s="5"/>
      <c r="G1568" s="6">
        <v>192</v>
      </c>
      <c r="H1568" s="31">
        <v>5.208333333333</v>
      </c>
      <c r="I1568" s="28">
        <v>0</v>
      </c>
      <c r="J1568" s="28">
        <v>0</v>
      </c>
      <c r="K1568" s="12">
        <v>47.916666666666998</v>
      </c>
      <c r="L1568" s="12">
        <v>37.5</v>
      </c>
      <c r="M1568" s="12">
        <v>89.583333333333002</v>
      </c>
      <c r="N1568" s="12">
        <v>26.5625</v>
      </c>
      <c r="O1568" s="12">
        <v>60.9375</v>
      </c>
      <c r="P1568" s="43">
        <v>6.25</v>
      </c>
      <c r="Q1568" s="73">
        <v>0</v>
      </c>
    </row>
    <row r="1569" spans="4:17" x14ac:dyDescent="0.2">
      <c r="D1569" s="200"/>
      <c r="E1569" s="4" t="s">
        <v>23</v>
      </c>
      <c r="F1569" s="5"/>
      <c r="G1569" s="6">
        <v>192</v>
      </c>
      <c r="H1569" s="31">
        <v>3.125</v>
      </c>
      <c r="I1569" s="12">
        <v>1.5625</v>
      </c>
      <c r="J1569" s="28">
        <v>0</v>
      </c>
      <c r="K1569" s="12">
        <v>46.354166666666998</v>
      </c>
      <c r="L1569" s="12">
        <v>32.8125</v>
      </c>
      <c r="M1569" s="12">
        <v>91.145833333333002</v>
      </c>
      <c r="N1569" s="12">
        <v>20.3125</v>
      </c>
      <c r="O1569" s="12">
        <v>56.770833333333002</v>
      </c>
      <c r="P1569" s="43">
        <v>5.729166666667</v>
      </c>
      <c r="Q1569" s="73">
        <v>0</v>
      </c>
    </row>
    <row r="1570" spans="4:17" x14ac:dyDescent="0.2">
      <c r="D1570" s="200"/>
      <c r="E1570" s="4" t="s">
        <v>24</v>
      </c>
      <c r="F1570" s="5"/>
      <c r="G1570" s="6">
        <v>240</v>
      </c>
      <c r="H1570" s="31">
        <v>2.916666666667</v>
      </c>
      <c r="I1570" s="12">
        <v>1.25</v>
      </c>
      <c r="J1570" s="28">
        <v>0</v>
      </c>
      <c r="K1570" s="29">
        <v>54.583333333333002</v>
      </c>
      <c r="L1570" s="12">
        <v>36.25</v>
      </c>
      <c r="M1570" s="12">
        <v>87.5</v>
      </c>
      <c r="N1570" s="12">
        <v>27.083333333333002</v>
      </c>
      <c r="O1570" s="12">
        <v>58.75</v>
      </c>
      <c r="P1570" s="43">
        <v>6.666666666667</v>
      </c>
      <c r="Q1570" s="42">
        <v>1.25</v>
      </c>
    </row>
    <row r="1571" spans="4:17" x14ac:dyDescent="0.2">
      <c r="D1571" s="199" t="s">
        <v>25</v>
      </c>
      <c r="E1571" s="22" t="s">
        <v>26</v>
      </c>
      <c r="F1571" s="21"/>
      <c r="G1571" s="19">
        <v>348</v>
      </c>
      <c r="H1571" s="54">
        <v>3.4482758620689999</v>
      </c>
      <c r="I1571" s="20">
        <v>1.149425287356</v>
      </c>
      <c r="J1571" s="60">
        <v>0</v>
      </c>
      <c r="K1571" s="20">
        <v>52.586206896552</v>
      </c>
      <c r="L1571" s="20">
        <v>29.597701149424999</v>
      </c>
      <c r="M1571" s="20">
        <v>86.781609195401998</v>
      </c>
      <c r="N1571" s="20">
        <v>27.873563218390998</v>
      </c>
      <c r="O1571" s="20">
        <v>57.758620689654997</v>
      </c>
      <c r="P1571" s="20">
        <v>16.091954022989</v>
      </c>
      <c r="Q1571" s="52">
        <v>0.57471264367800001</v>
      </c>
    </row>
    <row r="1572" spans="4:17" x14ac:dyDescent="0.2">
      <c r="D1572" s="200"/>
      <c r="E1572" s="4" t="s">
        <v>27</v>
      </c>
      <c r="F1572" s="5"/>
      <c r="G1572" s="6">
        <v>378</v>
      </c>
      <c r="H1572" s="31">
        <v>3.4391534391529999</v>
      </c>
      <c r="I1572" s="12">
        <v>1.058201058201</v>
      </c>
      <c r="J1572" s="28">
        <v>0</v>
      </c>
      <c r="K1572" s="12">
        <v>47.619047619047997</v>
      </c>
      <c r="L1572" s="12">
        <v>35.185185185184999</v>
      </c>
      <c r="M1572" s="12">
        <v>89.153439153438995</v>
      </c>
      <c r="N1572" s="12">
        <v>21.957671957672002</v>
      </c>
      <c r="O1572" s="12">
        <v>56.613756613756998</v>
      </c>
      <c r="P1572" s="12">
        <v>9.5238095238099998</v>
      </c>
      <c r="Q1572" s="42">
        <v>0.52910052910100003</v>
      </c>
    </row>
    <row r="1573" spans="4:17" x14ac:dyDescent="0.2">
      <c r="D1573" s="200"/>
      <c r="E1573" s="4" t="s">
        <v>28</v>
      </c>
      <c r="F1573" s="5"/>
      <c r="G1573" s="6">
        <v>372</v>
      </c>
      <c r="H1573" s="31">
        <v>2.1505376344089999</v>
      </c>
      <c r="I1573" s="12">
        <v>0.53763440860199996</v>
      </c>
      <c r="J1573" s="28">
        <v>0</v>
      </c>
      <c r="K1573" s="12">
        <v>48.924731182796002</v>
      </c>
      <c r="L1573" s="12">
        <v>36.021505376344003</v>
      </c>
      <c r="M1573" s="12">
        <v>88.978494623656005</v>
      </c>
      <c r="N1573" s="12">
        <v>23.924731182795998</v>
      </c>
      <c r="O1573" s="12">
        <v>59.946236559139997</v>
      </c>
      <c r="P1573" s="12">
        <v>11.290322580645</v>
      </c>
      <c r="Q1573" s="42">
        <v>1.3440860215049999</v>
      </c>
    </row>
    <row r="1574" spans="4:17" x14ac:dyDescent="0.2">
      <c r="D1574" s="200"/>
      <c r="E1574" s="4" t="s">
        <v>29</v>
      </c>
      <c r="F1574" s="5"/>
      <c r="G1574" s="6">
        <v>102</v>
      </c>
      <c r="H1574" s="31">
        <v>3.9215686274510002</v>
      </c>
      <c r="I1574" s="12">
        <v>0.98039215686299996</v>
      </c>
      <c r="J1574" s="28">
        <v>0</v>
      </c>
      <c r="K1574" s="12">
        <v>47.058823529412003</v>
      </c>
      <c r="L1574" s="12">
        <v>38.235294117647001</v>
      </c>
      <c r="M1574" s="12">
        <v>88.235294117647001</v>
      </c>
      <c r="N1574" s="12">
        <v>24.509803921568999</v>
      </c>
      <c r="O1574" s="12">
        <v>55.882352941176002</v>
      </c>
      <c r="P1574" s="12">
        <v>9.8039215686270005</v>
      </c>
      <c r="Q1574" s="42">
        <v>0.98039215686299996</v>
      </c>
    </row>
    <row r="1575" spans="4:17" x14ac:dyDescent="0.2">
      <c r="D1575" s="199" t="s">
        <v>30</v>
      </c>
      <c r="E1575" s="22" t="s">
        <v>31</v>
      </c>
      <c r="F1575" s="21"/>
      <c r="G1575" s="19">
        <v>592</v>
      </c>
      <c r="H1575" s="54">
        <v>3.209459459459</v>
      </c>
      <c r="I1575" s="20">
        <v>1.0135135135140001</v>
      </c>
      <c r="J1575" s="60">
        <v>0</v>
      </c>
      <c r="K1575" s="20">
        <v>51.689189189189001</v>
      </c>
      <c r="L1575" s="20">
        <v>36.486486486486001</v>
      </c>
      <c r="M1575" s="20">
        <v>88.513513513513999</v>
      </c>
      <c r="N1575" s="20">
        <v>27.871621621622001</v>
      </c>
      <c r="O1575" s="20">
        <v>59.966216216215997</v>
      </c>
      <c r="P1575" s="20">
        <v>12.668918918918999</v>
      </c>
      <c r="Q1575" s="52">
        <v>0.84459459459499997</v>
      </c>
    </row>
    <row r="1576" spans="4:17" x14ac:dyDescent="0.2">
      <c r="D1576" s="200"/>
      <c r="E1576" s="4" t="s">
        <v>32</v>
      </c>
      <c r="F1576" s="5"/>
      <c r="G1576" s="6">
        <v>608</v>
      </c>
      <c r="H1576" s="31">
        <v>2.9605263157890001</v>
      </c>
      <c r="I1576" s="12">
        <v>0.82236842105300001</v>
      </c>
      <c r="J1576" s="28">
        <v>0</v>
      </c>
      <c r="K1576" s="12">
        <v>47.203947368420998</v>
      </c>
      <c r="L1576" s="12">
        <v>31.743421052632002</v>
      </c>
      <c r="M1576" s="12">
        <v>88.157894736841996</v>
      </c>
      <c r="N1576" s="12">
        <v>21.217105263158</v>
      </c>
      <c r="O1576" s="12">
        <v>55.921052631579002</v>
      </c>
      <c r="P1576" s="12">
        <v>11.348684210526001</v>
      </c>
      <c r="Q1576" s="42">
        <v>0.82236842105300001</v>
      </c>
    </row>
    <row r="1577" spans="4:17" x14ac:dyDescent="0.2">
      <c r="D1577" s="199" t="s">
        <v>33</v>
      </c>
      <c r="E1577" s="22" t="s">
        <v>34</v>
      </c>
      <c r="F1577" s="21"/>
      <c r="G1577" s="19">
        <v>74</v>
      </c>
      <c r="H1577" s="131">
        <v>0</v>
      </c>
      <c r="I1577" s="60">
        <v>0</v>
      </c>
      <c r="J1577" s="60">
        <v>0</v>
      </c>
      <c r="K1577" s="107">
        <v>28.378378378377999</v>
      </c>
      <c r="L1577" s="20">
        <v>35.135135135135002</v>
      </c>
      <c r="M1577" s="20">
        <v>90.540540540541002</v>
      </c>
      <c r="N1577" s="96">
        <v>32.432432432432002</v>
      </c>
      <c r="O1577" s="20">
        <v>60.810810810810999</v>
      </c>
      <c r="P1577" s="20">
        <v>14.864864864865</v>
      </c>
      <c r="Q1577" s="117">
        <v>0</v>
      </c>
    </row>
    <row r="1578" spans="4:17" x14ac:dyDescent="0.2">
      <c r="D1578" s="200"/>
      <c r="E1578" s="4" t="s">
        <v>35</v>
      </c>
      <c r="F1578" s="5"/>
      <c r="G1578" s="6">
        <v>148</v>
      </c>
      <c r="H1578" s="31">
        <v>0.67567567567599995</v>
      </c>
      <c r="I1578" s="12">
        <v>0.67567567567599995</v>
      </c>
      <c r="J1578" s="28">
        <v>0</v>
      </c>
      <c r="K1578" s="43">
        <v>41.891891891892001</v>
      </c>
      <c r="L1578" s="12">
        <v>33.108108108107999</v>
      </c>
      <c r="M1578" s="12">
        <v>86.486486486486001</v>
      </c>
      <c r="N1578" s="29">
        <v>34.459459459458998</v>
      </c>
      <c r="O1578" s="12">
        <v>57.432432432432002</v>
      </c>
      <c r="P1578" s="29">
        <v>19.594594594595002</v>
      </c>
      <c r="Q1578" s="73">
        <v>0</v>
      </c>
    </row>
    <row r="1579" spans="4:17" x14ac:dyDescent="0.2">
      <c r="D1579" s="200"/>
      <c r="E1579" s="4" t="s">
        <v>36</v>
      </c>
      <c r="F1579" s="5"/>
      <c r="G1579" s="6">
        <v>187</v>
      </c>
      <c r="H1579" s="31">
        <v>3.208556149733</v>
      </c>
      <c r="I1579" s="12">
        <v>1.069518716578</v>
      </c>
      <c r="J1579" s="28">
        <v>0</v>
      </c>
      <c r="K1579" s="12">
        <v>45.454545454544999</v>
      </c>
      <c r="L1579" s="12">
        <v>32.620320855614999</v>
      </c>
      <c r="M1579" s="12">
        <v>87.165775401069993</v>
      </c>
      <c r="N1579" s="12">
        <v>27.272727272727</v>
      </c>
      <c r="O1579" s="29">
        <v>66.310160427807006</v>
      </c>
      <c r="P1579" s="29">
        <v>21.390374331551001</v>
      </c>
      <c r="Q1579" s="73">
        <v>0</v>
      </c>
    </row>
    <row r="1580" spans="4:17" x14ac:dyDescent="0.2">
      <c r="D1580" s="200"/>
      <c r="E1580" s="4" t="s">
        <v>37</v>
      </c>
      <c r="F1580" s="5"/>
      <c r="G1580" s="6">
        <v>221</v>
      </c>
      <c r="H1580" s="31">
        <v>2.262443438914</v>
      </c>
      <c r="I1580" s="12">
        <v>0.904977375566</v>
      </c>
      <c r="J1580" s="28">
        <v>0</v>
      </c>
      <c r="K1580" s="12">
        <v>44.796380090497998</v>
      </c>
      <c r="L1580" s="12">
        <v>30.769230769231001</v>
      </c>
      <c r="M1580" s="12">
        <v>90.497737556561006</v>
      </c>
      <c r="N1580" s="12">
        <v>20.814479638009001</v>
      </c>
      <c r="O1580" s="12">
        <v>58.823529411765001</v>
      </c>
      <c r="P1580" s="12">
        <v>15.384615384615</v>
      </c>
      <c r="Q1580" s="42">
        <v>0.452488687783</v>
      </c>
    </row>
    <row r="1581" spans="4:17" x14ac:dyDescent="0.2">
      <c r="D1581" s="200"/>
      <c r="E1581" s="4" t="s">
        <v>38</v>
      </c>
      <c r="F1581" s="5"/>
      <c r="G1581" s="6">
        <v>186</v>
      </c>
      <c r="H1581" s="31">
        <v>1.6129032258060001</v>
      </c>
      <c r="I1581" s="12">
        <v>0.53763440860199996</v>
      </c>
      <c r="J1581" s="28">
        <v>0</v>
      </c>
      <c r="K1581" s="29">
        <v>54.838709677418997</v>
      </c>
      <c r="L1581" s="12">
        <v>38.709677419355003</v>
      </c>
      <c r="M1581" s="12">
        <v>89.247311827957006</v>
      </c>
      <c r="N1581" s="12">
        <v>23.118279569892</v>
      </c>
      <c r="O1581" s="12">
        <v>60.752688172043001</v>
      </c>
      <c r="P1581" s="12">
        <v>9.6774193548389995</v>
      </c>
      <c r="Q1581" s="42">
        <v>0.53763440860199996</v>
      </c>
    </row>
    <row r="1582" spans="4:17" x14ac:dyDescent="0.2">
      <c r="D1582" s="200"/>
      <c r="E1582" s="4" t="s">
        <v>39</v>
      </c>
      <c r="F1582" s="5"/>
      <c r="G1582" s="6">
        <v>223</v>
      </c>
      <c r="H1582" s="31">
        <v>5.8295964125559996</v>
      </c>
      <c r="I1582" s="12">
        <v>1.3452914798210001</v>
      </c>
      <c r="J1582" s="28">
        <v>0</v>
      </c>
      <c r="K1582" s="29">
        <v>58.295964125560999</v>
      </c>
      <c r="L1582" s="12">
        <v>33.632286995515997</v>
      </c>
      <c r="M1582" s="12">
        <v>86.547085201794005</v>
      </c>
      <c r="N1582" s="43">
        <v>18.385650224214999</v>
      </c>
      <c r="O1582" s="61">
        <v>47.533632286996003</v>
      </c>
      <c r="P1582" s="43">
        <v>4.0358744394619999</v>
      </c>
      <c r="Q1582" s="42">
        <v>1.3452914798210001</v>
      </c>
    </row>
    <row r="1583" spans="4:17" x14ac:dyDescent="0.2">
      <c r="D1583" s="201"/>
      <c r="E1583" s="57" t="s">
        <v>40</v>
      </c>
      <c r="F1583" s="59"/>
      <c r="G1583" s="55">
        <v>161</v>
      </c>
      <c r="H1583" s="114">
        <v>5.5900621118010001</v>
      </c>
      <c r="I1583" s="65">
        <v>1.242236024845</v>
      </c>
      <c r="J1583" s="74">
        <v>0</v>
      </c>
      <c r="K1583" s="123">
        <v>58.385093167702003</v>
      </c>
      <c r="L1583" s="65">
        <v>36.024844720497001</v>
      </c>
      <c r="M1583" s="65">
        <v>88.819875776398007</v>
      </c>
      <c r="N1583" s="65">
        <v>23.602484472050001</v>
      </c>
      <c r="O1583" s="65">
        <v>57.142857142856997</v>
      </c>
      <c r="P1583" s="109">
        <v>1.8633540372670001</v>
      </c>
      <c r="Q1583" s="105">
        <v>3.1055900621119998</v>
      </c>
    </row>
    <row r="1585" spans="2:17" x14ac:dyDescent="0.2">
      <c r="B1585" s="40" t="str">
        <f xml:space="preserve"> HYPERLINK("#'目次'!B72", "[66]")</f>
        <v>[66]</v>
      </c>
      <c r="C1585" s="23" t="s">
        <v>165</v>
      </c>
    </row>
    <row r="1588" spans="2:17" x14ac:dyDescent="0.2">
      <c r="C1588" s="23" t="s">
        <v>48</v>
      </c>
    </row>
    <row r="1589" spans="2:17" x14ac:dyDescent="0.2">
      <c r="D1589" s="195"/>
      <c r="E1589" s="196"/>
      <c r="F1589" s="196"/>
      <c r="G1589" s="37" t="s">
        <v>15</v>
      </c>
      <c r="H1589" s="33" t="s">
        <v>166</v>
      </c>
      <c r="I1589" s="13" t="s">
        <v>167</v>
      </c>
      <c r="J1589" s="13" t="s">
        <v>168</v>
      </c>
      <c r="K1589" s="13" t="s">
        <v>169</v>
      </c>
      <c r="L1589" s="13" t="s">
        <v>170</v>
      </c>
      <c r="M1589" s="13" t="s">
        <v>171</v>
      </c>
      <c r="N1589" s="13" t="s">
        <v>172</v>
      </c>
      <c r="O1589" s="13" t="s">
        <v>173</v>
      </c>
      <c r="P1589" s="13" t="s">
        <v>174</v>
      </c>
      <c r="Q1589" s="38" t="s">
        <v>18</v>
      </c>
    </row>
    <row r="1590" spans="2:17" x14ac:dyDescent="0.2">
      <c r="D1590" s="197"/>
      <c r="E1590" s="198"/>
      <c r="F1590" s="198"/>
      <c r="G1590" s="35"/>
      <c r="H1590" s="39"/>
      <c r="I1590" s="14"/>
      <c r="J1590" s="14"/>
      <c r="K1590" s="14"/>
      <c r="L1590" s="14"/>
      <c r="M1590" s="14"/>
      <c r="N1590" s="14"/>
      <c r="O1590" s="14"/>
      <c r="P1590" s="14"/>
      <c r="Q1590" s="34"/>
    </row>
    <row r="1591" spans="2:17" x14ac:dyDescent="0.2">
      <c r="D1591" s="56"/>
      <c r="E1591" s="58" t="s">
        <v>15</v>
      </c>
      <c r="F1591" s="46"/>
      <c r="G1591" s="36">
        <v>1200</v>
      </c>
      <c r="H1591" s="24">
        <v>3.083333333333</v>
      </c>
      <c r="I1591" s="24">
        <v>0.91666666666700003</v>
      </c>
      <c r="J1591" s="147">
        <v>0</v>
      </c>
      <c r="K1591" s="24">
        <v>49.416666666666998</v>
      </c>
      <c r="L1591" s="24">
        <v>34.083333333333002</v>
      </c>
      <c r="M1591" s="24">
        <v>88.333333333333002</v>
      </c>
      <c r="N1591" s="24">
        <v>24.5</v>
      </c>
      <c r="O1591" s="24">
        <v>57.916666666666998</v>
      </c>
      <c r="P1591" s="24">
        <v>12</v>
      </c>
      <c r="Q1591" s="68">
        <v>0.83333333333299997</v>
      </c>
    </row>
    <row r="1592" spans="2:17" x14ac:dyDescent="0.2">
      <c r="D1592" s="199" t="s">
        <v>49</v>
      </c>
      <c r="E1592" s="22" t="s">
        <v>50</v>
      </c>
      <c r="F1592" s="21"/>
      <c r="G1592" s="19">
        <v>15</v>
      </c>
      <c r="H1592" s="131">
        <v>0</v>
      </c>
      <c r="I1592" s="60">
        <v>0</v>
      </c>
      <c r="J1592" s="60">
        <v>0</v>
      </c>
      <c r="K1592" s="98">
        <v>86.666666666666998</v>
      </c>
      <c r="L1592" s="98">
        <v>46.666666666666998</v>
      </c>
      <c r="M1592" s="96">
        <v>93.333333333333002</v>
      </c>
      <c r="N1592" s="98">
        <v>40</v>
      </c>
      <c r="O1592" s="20">
        <v>53.333333333333002</v>
      </c>
      <c r="P1592" s="151">
        <v>0</v>
      </c>
      <c r="Q1592" s="117">
        <v>0</v>
      </c>
    </row>
    <row r="1593" spans="2:17" x14ac:dyDescent="0.2">
      <c r="D1593" s="200"/>
      <c r="E1593" s="4" t="s">
        <v>51</v>
      </c>
      <c r="F1593" s="5"/>
      <c r="G1593" s="6">
        <v>142</v>
      </c>
      <c r="H1593" s="31">
        <v>4.9295774647890003</v>
      </c>
      <c r="I1593" s="12">
        <v>0.70422535211299997</v>
      </c>
      <c r="J1593" s="28">
        <v>0</v>
      </c>
      <c r="K1593" s="12">
        <v>45.774647887324001</v>
      </c>
      <c r="L1593" s="12">
        <v>36.619718309859003</v>
      </c>
      <c r="M1593" s="12">
        <v>90.845070422535002</v>
      </c>
      <c r="N1593" s="12">
        <v>26.056338028169002</v>
      </c>
      <c r="O1593" s="12">
        <v>57.746478873238999</v>
      </c>
      <c r="P1593" s="12">
        <v>8.4507042253520002</v>
      </c>
      <c r="Q1593" s="42">
        <v>0.70422535211299997</v>
      </c>
    </row>
    <row r="1594" spans="2:17" x14ac:dyDescent="0.2">
      <c r="D1594" s="200"/>
      <c r="E1594" s="4" t="s">
        <v>52</v>
      </c>
      <c r="F1594" s="5"/>
      <c r="G1594" s="6">
        <v>26</v>
      </c>
      <c r="H1594" s="71">
        <v>0</v>
      </c>
      <c r="I1594" s="28">
        <v>0</v>
      </c>
      <c r="J1594" s="28">
        <v>0</v>
      </c>
      <c r="K1594" s="44">
        <v>61.538461538462002</v>
      </c>
      <c r="L1594" s="12">
        <v>30.769230769231001</v>
      </c>
      <c r="M1594" s="43">
        <v>80.769230769231001</v>
      </c>
      <c r="N1594" s="61">
        <v>11.538461538462</v>
      </c>
      <c r="O1594" s="12">
        <v>53.846153846154003</v>
      </c>
      <c r="P1594" s="12">
        <v>11.538461538462</v>
      </c>
      <c r="Q1594" s="73">
        <v>0</v>
      </c>
    </row>
    <row r="1595" spans="2:17" x14ac:dyDescent="0.2">
      <c r="D1595" s="200"/>
      <c r="E1595" s="4" t="s">
        <v>53</v>
      </c>
      <c r="F1595" s="5"/>
      <c r="G1595" s="6">
        <v>41</v>
      </c>
      <c r="H1595" s="71">
        <v>0</v>
      </c>
      <c r="I1595" s="28">
        <v>0</v>
      </c>
      <c r="J1595" s="28">
        <v>0</v>
      </c>
      <c r="K1595" s="12">
        <v>51.219512195122</v>
      </c>
      <c r="L1595" s="12">
        <v>36.585365853658999</v>
      </c>
      <c r="M1595" s="12">
        <v>90.243902439023998</v>
      </c>
      <c r="N1595" s="12">
        <v>21.951219512194999</v>
      </c>
      <c r="O1595" s="43">
        <v>48.780487804878</v>
      </c>
      <c r="P1595" s="12">
        <v>14.634146341463</v>
      </c>
      <c r="Q1595" s="73">
        <v>0</v>
      </c>
    </row>
    <row r="1596" spans="2:17" x14ac:dyDescent="0.2">
      <c r="D1596" s="200"/>
      <c r="E1596" s="4" t="s">
        <v>54</v>
      </c>
      <c r="F1596" s="5"/>
      <c r="G1596" s="6">
        <v>226</v>
      </c>
      <c r="H1596" s="31">
        <v>3.53982300885</v>
      </c>
      <c r="I1596" s="12">
        <v>1.327433628319</v>
      </c>
      <c r="J1596" s="28">
        <v>0</v>
      </c>
      <c r="K1596" s="12">
        <v>51.327433628319</v>
      </c>
      <c r="L1596" s="12">
        <v>34.955752212389001</v>
      </c>
      <c r="M1596" s="12">
        <v>87.610619469027</v>
      </c>
      <c r="N1596" s="12">
        <v>26.548672566372002</v>
      </c>
      <c r="O1596" s="29">
        <v>64.159292035397996</v>
      </c>
      <c r="P1596" s="29">
        <v>19.911504424779</v>
      </c>
      <c r="Q1596" s="73">
        <v>0</v>
      </c>
    </row>
    <row r="1597" spans="2:17" x14ac:dyDescent="0.2">
      <c r="D1597" s="200"/>
      <c r="E1597" s="4" t="s">
        <v>55</v>
      </c>
      <c r="F1597" s="5"/>
      <c r="G1597" s="6">
        <v>125</v>
      </c>
      <c r="H1597" s="31">
        <v>2.4</v>
      </c>
      <c r="I1597" s="28">
        <v>0</v>
      </c>
      <c r="J1597" s="28">
        <v>0</v>
      </c>
      <c r="K1597" s="12">
        <v>45.6</v>
      </c>
      <c r="L1597" s="12">
        <v>33.6</v>
      </c>
      <c r="M1597" s="43">
        <v>82.4</v>
      </c>
      <c r="N1597" s="12">
        <v>27.2</v>
      </c>
      <c r="O1597" s="12">
        <v>58.4</v>
      </c>
      <c r="P1597" s="12">
        <v>14.4</v>
      </c>
      <c r="Q1597" s="42">
        <v>0.8</v>
      </c>
    </row>
    <row r="1598" spans="2:17" x14ac:dyDescent="0.2">
      <c r="D1598" s="200"/>
      <c r="E1598" s="4" t="s">
        <v>56</v>
      </c>
      <c r="F1598" s="5"/>
      <c r="G1598" s="6">
        <v>190</v>
      </c>
      <c r="H1598" s="31">
        <v>1.578947368421</v>
      </c>
      <c r="I1598" s="12">
        <v>2.1052631578950001</v>
      </c>
      <c r="J1598" s="28">
        <v>0</v>
      </c>
      <c r="K1598" s="12">
        <v>45.789473684211004</v>
      </c>
      <c r="L1598" s="12">
        <v>34.736842105263001</v>
      </c>
      <c r="M1598" s="12">
        <v>90.526315789473998</v>
      </c>
      <c r="N1598" s="12">
        <v>24.210526315789</v>
      </c>
      <c r="O1598" s="12">
        <v>54.736842105263001</v>
      </c>
      <c r="P1598" s="12">
        <v>9.4736842105260006</v>
      </c>
      <c r="Q1598" s="42">
        <v>0.52631578947400004</v>
      </c>
    </row>
    <row r="1599" spans="2:17" x14ac:dyDescent="0.2">
      <c r="D1599" s="200"/>
      <c r="E1599" s="4" t="s">
        <v>57</v>
      </c>
      <c r="F1599" s="5"/>
      <c r="G1599" s="6">
        <v>185</v>
      </c>
      <c r="H1599" s="31">
        <v>5.4054054054050003</v>
      </c>
      <c r="I1599" s="12">
        <v>0.54054054054099998</v>
      </c>
      <c r="J1599" s="28">
        <v>0</v>
      </c>
      <c r="K1599" s="29">
        <v>55.135135135135002</v>
      </c>
      <c r="L1599" s="12">
        <v>31.891891891892001</v>
      </c>
      <c r="M1599" s="12">
        <v>91.891891891892001</v>
      </c>
      <c r="N1599" s="43">
        <v>18.378378378377999</v>
      </c>
      <c r="O1599" s="12">
        <v>59.459459459458998</v>
      </c>
      <c r="P1599" s="12">
        <v>9.7297297297299998</v>
      </c>
      <c r="Q1599" s="42">
        <v>1.0810810810810001</v>
      </c>
    </row>
    <row r="1600" spans="2:17" x14ac:dyDescent="0.2">
      <c r="D1600" s="200"/>
      <c r="E1600" s="4" t="s">
        <v>58</v>
      </c>
      <c r="F1600" s="5"/>
      <c r="G1600" s="6">
        <v>113</v>
      </c>
      <c r="H1600" s="71">
        <v>0</v>
      </c>
      <c r="I1600" s="28">
        <v>0</v>
      </c>
      <c r="J1600" s="28">
        <v>0</v>
      </c>
      <c r="K1600" s="61">
        <v>31.858407079646</v>
      </c>
      <c r="L1600" s="12">
        <v>35.398230088496</v>
      </c>
      <c r="M1600" s="12">
        <v>89.380530973451002</v>
      </c>
      <c r="N1600" s="29">
        <v>33.628318584071003</v>
      </c>
      <c r="O1600" s="12">
        <v>59.292035398229999</v>
      </c>
      <c r="P1600" s="29">
        <v>18.584070796460001</v>
      </c>
      <c r="Q1600" s="73">
        <v>0</v>
      </c>
    </row>
    <row r="1601" spans="2:17" x14ac:dyDescent="0.2">
      <c r="D1601" s="200"/>
      <c r="E1601" s="4" t="s">
        <v>59</v>
      </c>
      <c r="F1601" s="5"/>
      <c r="G1601" s="6">
        <v>136</v>
      </c>
      <c r="H1601" s="31">
        <v>4.4117647058819998</v>
      </c>
      <c r="I1601" s="12">
        <v>1.4705882352940001</v>
      </c>
      <c r="J1601" s="28">
        <v>0</v>
      </c>
      <c r="K1601" s="29">
        <v>58.823529411765001</v>
      </c>
      <c r="L1601" s="12">
        <v>30.147058823529001</v>
      </c>
      <c r="M1601" s="12">
        <v>83.823529411764994</v>
      </c>
      <c r="N1601" s="12">
        <v>19.852941176470999</v>
      </c>
      <c r="O1601" s="12">
        <v>52.941176470587997</v>
      </c>
      <c r="P1601" s="43">
        <v>2.2058823529409999</v>
      </c>
      <c r="Q1601" s="42">
        <v>3.6764705882349999</v>
      </c>
    </row>
    <row r="1602" spans="2:17" x14ac:dyDescent="0.2">
      <c r="D1602" s="199" t="s">
        <v>60</v>
      </c>
      <c r="E1602" s="22" t="s">
        <v>61</v>
      </c>
      <c r="F1602" s="21"/>
      <c r="G1602" s="19">
        <v>205</v>
      </c>
      <c r="H1602" s="54">
        <v>3.4146341463410002</v>
      </c>
      <c r="I1602" s="20">
        <v>1.4634146341459999</v>
      </c>
      <c r="J1602" s="60">
        <v>0</v>
      </c>
      <c r="K1602" s="20">
        <v>52.195121951220003</v>
      </c>
      <c r="L1602" s="20">
        <v>34.146341463414998</v>
      </c>
      <c r="M1602" s="20">
        <v>86.341463414634006</v>
      </c>
      <c r="N1602" s="20">
        <v>26.829268292683</v>
      </c>
      <c r="O1602" s="20">
        <v>54.634146341463001</v>
      </c>
      <c r="P1602" s="90">
        <v>5.3658536585369996</v>
      </c>
      <c r="Q1602" s="52">
        <v>2.9268292682929999</v>
      </c>
    </row>
    <row r="1603" spans="2:17" x14ac:dyDescent="0.2">
      <c r="D1603" s="200"/>
      <c r="E1603" s="4" t="s">
        <v>62</v>
      </c>
      <c r="F1603" s="5"/>
      <c r="G1603" s="6">
        <v>160</v>
      </c>
      <c r="H1603" s="31">
        <v>5</v>
      </c>
      <c r="I1603" s="12">
        <v>1.25</v>
      </c>
      <c r="J1603" s="28">
        <v>0</v>
      </c>
      <c r="K1603" s="12">
        <v>49.375</v>
      </c>
      <c r="L1603" s="12">
        <v>34.375</v>
      </c>
      <c r="M1603" s="12">
        <v>88.75</v>
      </c>
      <c r="N1603" s="12">
        <v>25</v>
      </c>
      <c r="O1603" s="29">
        <v>63.75</v>
      </c>
      <c r="P1603" s="43">
        <v>5.625</v>
      </c>
      <c r="Q1603" s="42">
        <v>0.625</v>
      </c>
    </row>
    <row r="1604" spans="2:17" x14ac:dyDescent="0.2">
      <c r="D1604" s="200"/>
      <c r="E1604" s="4" t="s">
        <v>63</v>
      </c>
      <c r="F1604" s="5"/>
      <c r="G1604" s="6">
        <v>121</v>
      </c>
      <c r="H1604" s="31">
        <v>2.4793388429749998</v>
      </c>
      <c r="I1604" s="28">
        <v>0</v>
      </c>
      <c r="J1604" s="28">
        <v>0</v>
      </c>
      <c r="K1604" s="12">
        <v>46.280991735537</v>
      </c>
      <c r="L1604" s="12">
        <v>33.057851239668999</v>
      </c>
      <c r="M1604" s="29">
        <v>94.214876033058005</v>
      </c>
      <c r="N1604" s="29">
        <v>29.752066115702</v>
      </c>
      <c r="O1604" s="29">
        <v>64.462809917355003</v>
      </c>
      <c r="P1604" s="43">
        <v>6.6115702479339999</v>
      </c>
      <c r="Q1604" s="73">
        <v>0</v>
      </c>
    </row>
    <row r="1605" spans="2:17" x14ac:dyDescent="0.2">
      <c r="D1605" s="200"/>
      <c r="E1605" s="4" t="s">
        <v>64</v>
      </c>
      <c r="F1605" s="5"/>
      <c r="G1605" s="6">
        <v>124</v>
      </c>
      <c r="H1605" s="31">
        <v>3.2258064516129998</v>
      </c>
      <c r="I1605" s="28">
        <v>0</v>
      </c>
      <c r="J1605" s="28">
        <v>0</v>
      </c>
      <c r="K1605" s="12">
        <v>50</v>
      </c>
      <c r="L1605" s="43">
        <v>25.806451612903</v>
      </c>
      <c r="M1605" s="12">
        <v>87.903225806451999</v>
      </c>
      <c r="N1605" s="43">
        <v>17.741935483871</v>
      </c>
      <c r="O1605" s="12">
        <v>56.451612903226</v>
      </c>
      <c r="P1605" s="12">
        <v>10.483870967742</v>
      </c>
      <c r="Q1605" s="42">
        <v>0.80645161290300005</v>
      </c>
    </row>
    <row r="1606" spans="2:17" x14ac:dyDescent="0.2">
      <c r="D1606" s="200"/>
      <c r="E1606" s="4" t="s">
        <v>65</v>
      </c>
      <c r="F1606" s="5"/>
      <c r="G1606" s="6">
        <v>109</v>
      </c>
      <c r="H1606" s="31">
        <v>1.834862385321</v>
      </c>
      <c r="I1606" s="12">
        <v>0.91743119266100004</v>
      </c>
      <c r="J1606" s="28">
        <v>0</v>
      </c>
      <c r="K1606" s="12">
        <v>44.954128440367001</v>
      </c>
      <c r="L1606" s="12">
        <v>30.275229357798001</v>
      </c>
      <c r="M1606" s="12">
        <v>88.073394495412998</v>
      </c>
      <c r="N1606" s="43">
        <v>17.43119266055</v>
      </c>
      <c r="O1606" s="29">
        <v>64.220183486238994</v>
      </c>
      <c r="P1606" s="29">
        <v>17.43119266055</v>
      </c>
      <c r="Q1606" s="73">
        <v>0</v>
      </c>
    </row>
    <row r="1607" spans="2:17" x14ac:dyDescent="0.2">
      <c r="D1607" s="200"/>
      <c r="E1607" s="4" t="s">
        <v>66</v>
      </c>
      <c r="F1607" s="5"/>
      <c r="G1607" s="6">
        <v>104</v>
      </c>
      <c r="H1607" s="31">
        <v>2.884615384615</v>
      </c>
      <c r="I1607" s="12">
        <v>2.884615384615</v>
      </c>
      <c r="J1607" s="28">
        <v>0</v>
      </c>
      <c r="K1607" s="29">
        <v>54.807692307692001</v>
      </c>
      <c r="L1607" s="29">
        <v>43.269230769231001</v>
      </c>
      <c r="M1607" s="12">
        <v>88.461538461537998</v>
      </c>
      <c r="N1607" s="12">
        <v>25.961538461538002</v>
      </c>
      <c r="O1607" s="12">
        <v>62.5</v>
      </c>
      <c r="P1607" s="12">
        <v>15.384615384615</v>
      </c>
      <c r="Q1607" s="73">
        <v>0</v>
      </c>
    </row>
    <row r="1608" spans="2:17" x14ac:dyDescent="0.2">
      <c r="D1608" s="200"/>
      <c r="E1608" s="4" t="s">
        <v>67</v>
      </c>
      <c r="F1608" s="5"/>
      <c r="G1608" s="6">
        <v>139</v>
      </c>
      <c r="H1608" s="31">
        <v>2.877697841727</v>
      </c>
      <c r="I1608" s="28">
        <v>0</v>
      </c>
      <c r="J1608" s="28">
        <v>0</v>
      </c>
      <c r="K1608" s="12">
        <v>44.604316546763002</v>
      </c>
      <c r="L1608" s="12">
        <v>33.812949640287997</v>
      </c>
      <c r="M1608" s="12">
        <v>89.208633093524995</v>
      </c>
      <c r="N1608" s="12">
        <v>28.776978417266001</v>
      </c>
      <c r="O1608" s="12">
        <v>56.115107913669</v>
      </c>
      <c r="P1608" s="44">
        <v>27.338129496402999</v>
      </c>
      <c r="Q1608" s="73">
        <v>0</v>
      </c>
    </row>
    <row r="1609" spans="2:17" x14ac:dyDescent="0.2">
      <c r="D1609" s="200"/>
      <c r="E1609" s="4" t="s">
        <v>68</v>
      </c>
      <c r="F1609" s="5"/>
      <c r="G1609" s="6">
        <v>48</v>
      </c>
      <c r="H1609" s="31">
        <v>2.083333333333</v>
      </c>
      <c r="I1609" s="28">
        <v>0</v>
      </c>
      <c r="J1609" s="28">
        <v>0</v>
      </c>
      <c r="K1609" s="29">
        <v>56.25</v>
      </c>
      <c r="L1609" s="44">
        <v>45.833333333333002</v>
      </c>
      <c r="M1609" s="12">
        <v>89.583333333333002</v>
      </c>
      <c r="N1609" s="12">
        <v>22.916666666666998</v>
      </c>
      <c r="O1609" s="61">
        <v>47.916666666666998</v>
      </c>
      <c r="P1609" s="12">
        <v>16.666666666666998</v>
      </c>
      <c r="Q1609" s="73">
        <v>0</v>
      </c>
    </row>
    <row r="1610" spans="2:17" x14ac:dyDescent="0.2">
      <c r="D1610" s="200"/>
      <c r="E1610" s="4" t="s">
        <v>69</v>
      </c>
      <c r="F1610" s="5"/>
      <c r="G1610" s="6">
        <v>37</v>
      </c>
      <c r="H1610" s="31">
        <v>2.7027027027030002</v>
      </c>
      <c r="I1610" s="28">
        <v>0</v>
      </c>
      <c r="J1610" s="28">
        <v>0</v>
      </c>
      <c r="K1610" s="44">
        <v>59.459459459458998</v>
      </c>
      <c r="L1610" s="61">
        <v>21.621621621622001</v>
      </c>
      <c r="M1610" s="12">
        <v>86.486486486486001</v>
      </c>
      <c r="N1610" s="12">
        <v>27.027027027027</v>
      </c>
      <c r="O1610" s="61">
        <v>43.243243243243001</v>
      </c>
      <c r="P1610" s="12">
        <v>10.810810810811001</v>
      </c>
      <c r="Q1610" s="73">
        <v>0</v>
      </c>
    </row>
    <row r="1611" spans="2:17" x14ac:dyDescent="0.2">
      <c r="D1611" s="93" t="s">
        <v>70</v>
      </c>
      <c r="E1611" s="89" t="s">
        <v>18</v>
      </c>
      <c r="F1611" s="92"/>
      <c r="G1611" s="94">
        <v>0</v>
      </c>
      <c r="H1611" s="152">
        <v>0</v>
      </c>
      <c r="I1611" s="101">
        <v>0</v>
      </c>
      <c r="J1611" s="101">
        <v>0</v>
      </c>
      <c r="K1611" s="86">
        <v>0</v>
      </c>
      <c r="L1611" s="86">
        <v>0</v>
      </c>
      <c r="M1611" s="86">
        <v>0</v>
      </c>
      <c r="N1611" s="86">
        <v>0</v>
      </c>
      <c r="O1611" s="86">
        <v>0</v>
      </c>
      <c r="P1611" s="86">
        <v>0</v>
      </c>
      <c r="Q1611" s="144">
        <v>0</v>
      </c>
    </row>
    <row r="1613" spans="2:17" x14ac:dyDescent="0.2">
      <c r="B1613" s="40" t="str">
        <f xml:space="preserve"> HYPERLINK("#'目次'!B73", "[67]")</f>
        <v>[67]</v>
      </c>
      <c r="C1613" s="23" t="s">
        <v>165</v>
      </c>
    </row>
    <row r="1616" spans="2:17" x14ac:dyDescent="0.2">
      <c r="C1616" s="23" t="s">
        <v>73</v>
      </c>
    </row>
    <row r="1617" spans="4:17" x14ac:dyDescent="0.2">
      <c r="D1617" s="195"/>
      <c r="E1617" s="196"/>
      <c r="F1617" s="196"/>
      <c r="G1617" s="37" t="s">
        <v>15</v>
      </c>
      <c r="H1617" s="33" t="s">
        <v>166</v>
      </c>
      <c r="I1617" s="13" t="s">
        <v>167</v>
      </c>
      <c r="J1617" s="13" t="s">
        <v>168</v>
      </c>
      <c r="K1617" s="13" t="s">
        <v>169</v>
      </c>
      <c r="L1617" s="13" t="s">
        <v>170</v>
      </c>
      <c r="M1617" s="13" t="s">
        <v>171</v>
      </c>
      <c r="N1617" s="13" t="s">
        <v>172</v>
      </c>
      <c r="O1617" s="13" t="s">
        <v>173</v>
      </c>
      <c r="P1617" s="13" t="s">
        <v>174</v>
      </c>
      <c r="Q1617" s="38" t="s">
        <v>18</v>
      </c>
    </row>
    <row r="1618" spans="4:17" x14ac:dyDescent="0.2">
      <c r="D1618" s="197"/>
      <c r="E1618" s="198"/>
      <c r="F1618" s="198"/>
      <c r="G1618" s="35"/>
      <c r="H1618" s="39"/>
      <c r="I1618" s="14"/>
      <c r="J1618" s="14"/>
      <c r="K1618" s="14"/>
      <c r="L1618" s="14"/>
      <c r="M1618" s="14"/>
      <c r="N1618" s="14"/>
      <c r="O1618" s="14"/>
      <c r="P1618" s="14"/>
      <c r="Q1618" s="34"/>
    </row>
    <row r="1619" spans="4:17" x14ac:dyDescent="0.2">
      <c r="D1619" s="56"/>
      <c r="E1619" s="58" t="s">
        <v>15</v>
      </c>
      <c r="F1619" s="46"/>
      <c r="G1619" s="36">
        <v>1200</v>
      </c>
      <c r="H1619" s="24">
        <v>3.083333333333</v>
      </c>
      <c r="I1619" s="24">
        <v>0.91666666666700003</v>
      </c>
      <c r="J1619" s="147">
        <v>0</v>
      </c>
      <c r="K1619" s="24">
        <v>49.416666666666998</v>
      </c>
      <c r="L1619" s="24">
        <v>34.083333333333002</v>
      </c>
      <c r="M1619" s="24">
        <v>88.333333333333002</v>
      </c>
      <c r="N1619" s="24">
        <v>24.5</v>
      </c>
      <c r="O1619" s="24">
        <v>57.916666666666998</v>
      </c>
      <c r="P1619" s="24">
        <v>12</v>
      </c>
      <c r="Q1619" s="68">
        <v>0.83333333333299997</v>
      </c>
    </row>
    <row r="1620" spans="4:17" x14ac:dyDescent="0.2">
      <c r="D1620" s="199" t="s">
        <v>74</v>
      </c>
      <c r="E1620" s="22" t="s">
        <v>75</v>
      </c>
      <c r="F1620" s="21"/>
      <c r="G1620" s="19">
        <v>592</v>
      </c>
      <c r="H1620" s="54">
        <v>3.209459459459</v>
      </c>
      <c r="I1620" s="20">
        <v>1.0135135135140001</v>
      </c>
      <c r="J1620" s="60">
        <v>0</v>
      </c>
      <c r="K1620" s="20">
        <v>51.689189189189001</v>
      </c>
      <c r="L1620" s="20">
        <v>36.486486486486001</v>
      </c>
      <c r="M1620" s="20">
        <v>88.513513513513999</v>
      </c>
      <c r="N1620" s="20">
        <v>27.871621621622001</v>
      </c>
      <c r="O1620" s="20">
        <v>59.966216216215997</v>
      </c>
      <c r="P1620" s="20">
        <v>12.668918918918999</v>
      </c>
      <c r="Q1620" s="52">
        <v>0.84459459459499997</v>
      </c>
    </row>
    <row r="1621" spans="4:17" x14ac:dyDescent="0.2">
      <c r="D1621" s="200"/>
      <c r="E1621" s="4" t="s">
        <v>34</v>
      </c>
      <c r="F1621" s="5"/>
      <c r="G1621" s="6">
        <v>37</v>
      </c>
      <c r="H1621" s="71">
        <v>0</v>
      </c>
      <c r="I1621" s="28">
        <v>0</v>
      </c>
      <c r="J1621" s="28">
        <v>0</v>
      </c>
      <c r="K1621" s="61">
        <v>27.027027027027</v>
      </c>
      <c r="L1621" s="12">
        <v>37.837837837838002</v>
      </c>
      <c r="M1621" s="12">
        <v>91.891891891892001</v>
      </c>
      <c r="N1621" s="29">
        <v>29.72972972973</v>
      </c>
      <c r="O1621" s="12">
        <v>59.459459459458998</v>
      </c>
      <c r="P1621" s="12">
        <v>16.216216216216001</v>
      </c>
      <c r="Q1621" s="73">
        <v>0</v>
      </c>
    </row>
    <row r="1622" spans="4:17" x14ac:dyDescent="0.2">
      <c r="D1622" s="200"/>
      <c r="E1622" s="4" t="s">
        <v>35</v>
      </c>
      <c r="F1622" s="5"/>
      <c r="G1622" s="6">
        <v>75</v>
      </c>
      <c r="H1622" s="71">
        <v>0</v>
      </c>
      <c r="I1622" s="28">
        <v>0</v>
      </c>
      <c r="J1622" s="28">
        <v>0</v>
      </c>
      <c r="K1622" s="43">
        <v>44</v>
      </c>
      <c r="L1622" s="12">
        <v>33.333333333333002</v>
      </c>
      <c r="M1622" s="12">
        <v>84</v>
      </c>
      <c r="N1622" s="29">
        <v>33.333333333333002</v>
      </c>
      <c r="O1622" s="12">
        <v>56</v>
      </c>
      <c r="P1622" s="29">
        <v>20</v>
      </c>
      <c r="Q1622" s="73">
        <v>0</v>
      </c>
    </row>
    <row r="1623" spans="4:17" x14ac:dyDescent="0.2">
      <c r="D1623" s="200"/>
      <c r="E1623" s="4" t="s">
        <v>36</v>
      </c>
      <c r="F1623" s="5"/>
      <c r="G1623" s="6">
        <v>95</v>
      </c>
      <c r="H1623" s="31">
        <v>4.2105263157890001</v>
      </c>
      <c r="I1623" s="12">
        <v>1.052631578947</v>
      </c>
      <c r="J1623" s="28">
        <v>0</v>
      </c>
      <c r="K1623" s="12">
        <v>48.421052631579002</v>
      </c>
      <c r="L1623" s="12">
        <v>34.736842105263001</v>
      </c>
      <c r="M1623" s="12">
        <v>89.473684210526002</v>
      </c>
      <c r="N1623" s="29">
        <v>32.631578947367998</v>
      </c>
      <c r="O1623" s="44">
        <v>68.421052631579002</v>
      </c>
      <c r="P1623" s="29">
        <v>21.052631578947</v>
      </c>
      <c r="Q1623" s="73">
        <v>0</v>
      </c>
    </row>
    <row r="1624" spans="4:17" x14ac:dyDescent="0.2">
      <c r="D1624" s="200"/>
      <c r="E1624" s="4" t="s">
        <v>37</v>
      </c>
      <c r="F1624" s="5"/>
      <c r="G1624" s="6">
        <v>111</v>
      </c>
      <c r="H1624" s="31">
        <v>3.6036036036039998</v>
      </c>
      <c r="I1624" s="12">
        <v>0.90090090090099995</v>
      </c>
      <c r="J1624" s="28">
        <v>0</v>
      </c>
      <c r="K1624" s="12">
        <v>47.747747747748001</v>
      </c>
      <c r="L1624" s="12">
        <v>31.531531531532</v>
      </c>
      <c r="M1624" s="12">
        <v>88.288288288288001</v>
      </c>
      <c r="N1624" s="12">
        <v>22.522522522523001</v>
      </c>
      <c r="O1624" s="12">
        <v>55.855855855855999</v>
      </c>
      <c r="P1624" s="12">
        <v>15.315315315315001</v>
      </c>
      <c r="Q1624" s="73">
        <v>0</v>
      </c>
    </row>
    <row r="1625" spans="4:17" x14ac:dyDescent="0.2">
      <c r="D1625" s="200"/>
      <c r="E1625" s="4" t="s">
        <v>38</v>
      </c>
      <c r="F1625" s="5"/>
      <c r="G1625" s="6">
        <v>93</v>
      </c>
      <c r="H1625" s="71">
        <v>0</v>
      </c>
      <c r="I1625" s="28">
        <v>0</v>
      </c>
      <c r="J1625" s="28">
        <v>0</v>
      </c>
      <c r="K1625" s="44">
        <v>60.215053763440999</v>
      </c>
      <c r="L1625" s="29">
        <v>43.010752688171998</v>
      </c>
      <c r="M1625" s="12">
        <v>91.397849462365997</v>
      </c>
      <c r="N1625" s="12">
        <v>29.032258064516</v>
      </c>
      <c r="O1625" s="29">
        <v>67.741935483871003</v>
      </c>
      <c r="P1625" s="12">
        <v>11.827956989246999</v>
      </c>
      <c r="Q1625" s="73">
        <v>0</v>
      </c>
    </row>
    <row r="1626" spans="4:17" x14ac:dyDescent="0.2">
      <c r="D1626" s="200"/>
      <c r="E1626" s="4" t="s">
        <v>39</v>
      </c>
      <c r="F1626" s="5"/>
      <c r="G1626" s="6">
        <v>109</v>
      </c>
      <c r="H1626" s="31">
        <v>7.339449541284</v>
      </c>
      <c r="I1626" s="12">
        <v>1.834862385321</v>
      </c>
      <c r="J1626" s="28">
        <v>0</v>
      </c>
      <c r="K1626" s="44">
        <v>63.302752293578003</v>
      </c>
      <c r="L1626" s="12">
        <v>37.614678899083003</v>
      </c>
      <c r="M1626" s="12">
        <v>85.321100917430996</v>
      </c>
      <c r="N1626" s="12">
        <v>22.018348623853001</v>
      </c>
      <c r="O1626" s="12">
        <v>53.211009174311997</v>
      </c>
      <c r="P1626" s="43">
        <v>4.5871559633030001</v>
      </c>
      <c r="Q1626" s="42">
        <v>1.834862385321</v>
      </c>
    </row>
    <row r="1627" spans="4:17" x14ac:dyDescent="0.2">
      <c r="D1627" s="200"/>
      <c r="E1627" s="4" t="s">
        <v>40</v>
      </c>
      <c r="F1627" s="5"/>
      <c r="G1627" s="6">
        <v>72</v>
      </c>
      <c r="H1627" s="31">
        <v>4.166666666667</v>
      </c>
      <c r="I1627" s="12">
        <v>2.7777777777780002</v>
      </c>
      <c r="J1627" s="28">
        <v>0</v>
      </c>
      <c r="K1627" s="12">
        <v>54.166666666666998</v>
      </c>
      <c r="L1627" s="12">
        <v>38.888888888888999</v>
      </c>
      <c r="M1627" s="12">
        <v>91.666666666666998</v>
      </c>
      <c r="N1627" s="29">
        <v>30.555555555556001</v>
      </c>
      <c r="O1627" s="12">
        <v>59.722222222222001</v>
      </c>
      <c r="P1627" s="61">
        <v>1.3888888888890001</v>
      </c>
      <c r="Q1627" s="42">
        <v>4.166666666667</v>
      </c>
    </row>
    <row r="1628" spans="4:17" x14ac:dyDescent="0.2">
      <c r="D1628" s="199" t="s">
        <v>76</v>
      </c>
      <c r="E1628" s="22" t="s">
        <v>77</v>
      </c>
      <c r="F1628" s="21"/>
      <c r="G1628" s="19">
        <v>608</v>
      </c>
      <c r="H1628" s="54">
        <v>2.9605263157890001</v>
      </c>
      <c r="I1628" s="20">
        <v>0.82236842105300001</v>
      </c>
      <c r="J1628" s="60">
        <v>0</v>
      </c>
      <c r="K1628" s="20">
        <v>47.203947368420998</v>
      </c>
      <c r="L1628" s="20">
        <v>31.743421052632002</v>
      </c>
      <c r="M1628" s="20">
        <v>88.157894736841996</v>
      </c>
      <c r="N1628" s="20">
        <v>21.217105263158</v>
      </c>
      <c r="O1628" s="20">
        <v>55.921052631579002</v>
      </c>
      <c r="P1628" s="20">
        <v>11.348684210526001</v>
      </c>
      <c r="Q1628" s="52">
        <v>0.82236842105300001</v>
      </c>
    </row>
    <row r="1629" spans="4:17" x14ac:dyDescent="0.2">
      <c r="D1629" s="200"/>
      <c r="E1629" s="4" t="s">
        <v>34</v>
      </c>
      <c r="F1629" s="5"/>
      <c r="G1629" s="6">
        <v>37</v>
      </c>
      <c r="H1629" s="71">
        <v>0</v>
      </c>
      <c r="I1629" s="28">
        <v>0</v>
      </c>
      <c r="J1629" s="28">
        <v>0</v>
      </c>
      <c r="K1629" s="61">
        <v>29.72972972973</v>
      </c>
      <c r="L1629" s="12">
        <v>32.432432432432002</v>
      </c>
      <c r="M1629" s="12">
        <v>89.189189189188994</v>
      </c>
      <c r="N1629" s="44">
        <v>35.135135135135002</v>
      </c>
      <c r="O1629" s="12">
        <v>62.162162162161998</v>
      </c>
      <c r="P1629" s="12">
        <v>13.513513513514001</v>
      </c>
      <c r="Q1629" s="73">
        <v>0</v>
      </c>
    </row>
    <row r="1630" spans="4:17" x14ac:dyDescent="0.2">
      <c r="D1630" s="200"/>
      <c r="E1630" s="4" t="s">
        <v>35</v>
      </c>
      <c r="F1630" s="5"/>
      <c r="G1630" s="6">
        <v>73</v>
      </c>
      <c r="H1630" s="31">
        <v>1.369863013699</v>
      </c>
      <c r="I1630" s="12">
        <v>1.369863013699</v>
      </c>
      <c r="J1630" s="28">
        <v>0</v>
      </c>
      <c r="K1630" s="43">
        <v>39.726027397259998</v>
      </c>
      <c r="L1630" s="12">
        <v>32.876712328766999</v>
      </c>
      <c r="M1630" s="12">
        <v>89.041095890411</v>
      </c>
      <c r="N1630" s="44">
        <v>35.616438356163997</v>
      </c>
      <c r="O1630" s="12">
        <v>58.904109589040999</v>
      </c>
      <c r="P1630" s="29">
        <v>19.178082191781002</v>
      </c>
      <c r="Q1630" s="73">
        <v>0</v>
      </c>
    </row>
    <row r="1631" spans="4:17" x14ac:dyDescent="0.2">
      <c r="D1631" s="200"/>
      <c r="E1631" s="4" t="s">
        <v>36</v>
      </c>
      <c r="F1631" s="5"/>
      <c r="G1631" s="6">
        <v>92</v>
      </c>
      <c r="H1631" s="31">
        <v>2.1739130434780001</v>
      </c>
      <c r="I1631" s="12">
        <v>1.086956521739</v>
      </c>
      <c r="J1631" s="28">
        <v>0</v>
      </c>
      <c r="K1631" s="43">
        <v>42.391304347826001</v>
      </c>
      <c r="L1631" s="12">
        <v>30.434782608696</v>
      </c>
      <c r="M1631" s="12">
        <v>84.782608695652002</v>
      </c>
      <c r="N1631" s="12">
        <v>21.739130434783</v>
      </c>
      <c r="O1631" s="29">
        <v>64.130434782609001</v>
      </c>
      <c r="P1631" s="29">
        <v>21.739130434783</v>
      </c>
      <c r="Q1631" s="73">
        <v>0</v>
      </c>
    </row>
    <row r="1632" spans="4:17" x14ac:dyDescent="0.2">
      <c r="D1632" s="200"/>
      <c r="E1632" s="4" t="s">
        <v>37</v>
      </c>
      <c r="F1632" s="5"/>
      <c r="G1632" s="6">
        <v>110</v>
      </c>
      <c r="H1632" s="31">
        <v>0.90909090909099999</v>
      </c>
      <c r="I1632" s="12">
        <v>0.90909090909099999</v>
      </c>
      <c r="J1632" s="28">
        <v>0</v>
      </c>
      <c r="K1632" s="43">
        <v>41.818181818181998</v>
      </c>
      <c r="L1632" s="12">
        <v>30</v>
      </c>
      <c r="M1632" s="12">
        <v>92.727272727273004</v>
      </c>
      <c r="N1632" s="43">
        <v>19.090909090909001</v>
      </c>
      <c r="O1632" s="12">
        <v>61.818181818181998</v>
      </c>
      <c r="P1632" s="12">
        <v>15.454545454545</v>
      </c>
      <c r="Q1632" s="42">
        <v>0.90909090909099999</v>
      </c>
    </row>
    <row r="1633" spans="2:17" x14ac:dyDescent="0.2">
      <c r="D1633" s="200"/>
      <c r="E1633" s="4" t="s">
        <v>38</v>
      </c>
      <c r="F1633" s="5"/>
      <c r="G1633" s="6">
        <v>93</v>
      </c>
      <c r="H1633" s="31">
        <v>3.2258064516129998</v>
      </c>
      <c r="I1633" s="12">
        <v>1.0752688172039999</v>
      </c>
      <c r="J1633" s="28">
        <v>0</v>
      </c>
      <c r="K1633" s="12">
        <v>49.462365591397997</v>
      </c>
      <c r="L1633" s="12">
        <v>34.408602150538002</v>
      </c>
      <c r="M1633" s="12">
        <v>87.096774193548001</v>
      </c>
      <c r="N1633" s="43">
        <v>17.204301075269001</v>
      </c>
      <c r="O1633" s="12">
        <v>53.763440860214999</v>
      </c>
      <c r="P1633" s="12">
        <v>7.5268817204299996</v>
      </c>
      <c r="Q1633" s="42">
        <v>1.0752688172039999</v>
      </c>
    </row>
    <row r="1634" spans="2:17" x14ac:dyDescent="0.2">
      <c r="D1634" s="200"/>
      <c r="E1634" s="4" t="s">
        <v>39</v>
      </c>
      <c r="F1634" s="5"/>
      <c r="G1634" s="6">
        <v>114</v>
      </c>
      <c r="H1634" s="31">
        <v>4.3859649122809996</v>
      </c>
      <c r="I1634" s="12">
        <v>0.87719298245599997</v>
      </c>
      <c r="J1634" s="28">
        <v>0</v>
      </c>
      <c r="K1634" s="12">
        <v>53.508771929825002</v>
      </c>
      <c r="L1634" s="12">
        <v>29.824561403509001</v>
      </c>
      <c r="M1634" s="12">
        <v>87.719298245613999</v>
      </c>
      <c r="N1634" s="43">
        <v>14.912280701754</v>
      </c>
      <c r="O1634" s="61">
        <v>42.105263157895003</v>
      </c>
      <c r="P1634" s="43">
        <v>3.508771929825</v>
      </c>
      <c r="Q1634" s="42">
        <v>0.87719298245599997</v>
      </c>
    </row>
    <row r="1635" spans="2:17" x14ac:dyDescent="0.2">
      <c r="D1635" s="201"/>
      <c r="E1635" s="57" t="s">
        <v>40</v>
      </c>
      <c r="F1635" s="59"/>
      <c r="G1635" s="55">
        <v>89</v>
      </c>
      <c r="H1635" s="114">
        <v>6.7415730337079998</v>
      </c>
      <c r="I1635" s="74">
        <v>0</v>
      </c>
      <c r="J1635" s="74">
        <v>0</v>
      </c>
      <c r="K1635" s="113">
        <v>61.797752808989003</v>
      </c>
      <c r="L1635" s="65">
        <v>33.707865168539001</v>
      </c>
      <c r="M1635" s="65">
        <v>86.516853932583999</v>
      </c>
      <c r="N1635" s="125">
        <v>17.977528089888001</v>
      </c>
      <c r="O1635" s="65">
        <v>55.056179775281002</v>
      </c>
      <c r="P1635" s="125">
        <v>2.2471910112360001</v>
      </c>
      <c r="Q1635" s="105">
        <v>2.2471910112360001</v>
      </c>
    </row>
    <row r="1637" spans="2:17" x14ac:dyDescent="0.2">
      <c r="B1637" s="40" t="str">
        <f xml:space="preserve"> HYPERLINK("#'目次'!B74", "[68]")</f>
        <v>[68]</v>
      </c>
      <c r="C1637" s="23" t="s">
        <v>165</v>
      </c>
    </row>
    <row r="1640" spans="2:17" x14ac:dyDescent="0.2">
      <c r="C1640" s="23" t="s">
        <v>80</v>
      </c>
    </row>
    <row r="1641" spans="2:17" x14ac:dyDescent="0.2">
      <c r="E1641" s="195"/>
      <c r="F1641" s="196"/>
      <c r="G1641" s="37" t="s">
        <v>15</v>
      </c>
      <c r="H1641" s="33" t="s">
        <v>166</v>
      </c>
      <c r="I1641" s="13" t="s">
        <v>167</v>
      </c>
      <c r="J1641" s="13" t="s">
        <v>168</v>
      </c>
      <c r="K1641" s="13" t="s">
        <v>169</v>
      </c>
      <c r="L1641" s="13" t="s">
        <v>170</v>
      </c>
      <c r="M1641" s="13" t="s">
        <v>171</v>
      </c>
      <c r="N1641" s="13" t="s">
        <v>172</v>
      </c>
      <c r="O1641" s="13" t="s">
        <v>173</v>
      </c>
      <c r="P1641" s="13" t="s">
        <v>174</v>
      </c>
      <c r="Q1641" s="38" t="s">
        <v>18</v>
      </c>
    </row>
    <row r="1642" spans="2:17" x14ac:dyDescent="0.2">
      <c r="E1642" s="197"/>
      <c r="F1642" s="198"/>
      <c r="G1642" s="35"/>
      <c r="H1642" s="39"/>
      <c r="I1642" s="14"/>
      <c r="J1642" s="14"/>
      <c r="K1642" s="14"/>
      <c r="L1642" s="14"/>
      <c r="M1642" s="14"/>
      <c r="N1642" s="14"/>
      <c r="O1642" s="14"/>
      <c r="P1642" s="14"/>
      <c r="Q1642" s="34"/>
    </row>
    <row r="1643" spans="2:17" x14ac:dyDescent="0.2">
      <c r="E1643" s="91" t="s">
        <v>15</v>
      </c>
      <c r="F1643" s="46"/>
      <c r="G1643" s="36">
        <v>1200</v>
      </c>
      <c r="H1643" s="24">
        <v>3.083333333333</v>
      </c>
      <c r="I1643" s="24">
        <v>0.91666666666700003</v>
      </c>
      <c r="J1643" s="147">
        <v>0</v>
      </c>
      <c r="K1643" s="24">
        <v>49.416666666666998</v>
      </c>
      <c r="L1643" s="24">
        <v>34.083333333333002</v>
      </c>
      <c r="M1643" s="24">
        <v>88.333333333333002</v>
      </c>
      <c r="N1643" s="24">
        <v>24.5</v>
      </c>
      <c r="O1643" s="24">
        <v>57.916666666666998</v>
      </c>
      <c r="P1643" s="24">
        <v>12</v>
      </c>
      <c r="Q1643" s="68">
        <v>0.83333333333299997</v>
      </c>
    </row>
    <row r="1644" spans="2:17" x14ac:dyDescent="0.2">
      <c r="E1644" s="4" t="s">
        <v>81</v>
      </c>
      <c r="F1644" s="5"/>
      <c r="G1644" s="19">
        <v>48</v>
      </c>
      <c r="H1644" s="149">
        <v>10.416666666667</v>
      </c>
      <c r="I1644" s="20">
        <v>4.166666666667</v>
      </c>
      <c r="J1644" s="60">
        <v>0</v>
      </c>
      <c r="K1644" s="98">
        <v>64.583333333333002</v>
      </c>
      <c r="L1644" s="98">
        <v>52.083333333333002</v>
      </c>
      <c r="M1644" s="20">
        <v>91.666666666666998</v>
      </c>
      <c r="N1644" s="20">
        <v>27.083333333333002</v>
      </c>
      <c r="O1644" s="96">
        <v>66.666666666666998</v>
      </c>
      <c r="P1644" s="90">
        <v>2.083333333333</v>
      </c>
      <c r="Q1644" s="52">
        <v>4.166666666667</v>
      </c>
    </row>
    <row r="1645" spans="2:17" x14ac:dyDescent="0.2">
      <c r="E1645" s="4" t="s">
        <v>82</v>
      </c>
      <c r="F1645" s="5"/>
      <c r="G1645" s="6">
        <v>84</v>
      </c>
      <c r="H1645" s="31">
        <v>2.3809523809519999</v>
      </c>
      <c r="I1645" s="12">
        <v>1.190476190476</v>
      </c>
      <c r="J1645" s="28">
        <v>0</v>
      </c>
      <c r="K1645" s="61">
        <v>38.095238095238003</v>
      </c>
      <c r="L1645" s="61">
        <v>20.238095238094999</v>
      </c>
      <c r="M1645" s="12">
        <v>92.857142857143003</v>
      </c>
      <c r="N1645" s="43">
        <v>16.666666666666998</v>
      </c>
      <c r="O1645" s="12">
        <v>58.333333333333002</v>
      </c>
      <c r="P1645" s="12">
        <v>13.095238095238001</v>
      </c>
      <c r="Q1645" s="42">
        <v>1.190476190476</v>
      </c>
    </row>
    <row r="1646" spans="2:17" x14ac:dyDescent="0.2">
      <c r="E1646" s="4" t="s">
        <v>83</v>
      </c>
      <c r="F1646" s="5"/>
      <c r="G1646" s="6">
        <v>462</v>
      </c>
      <c r="H1646" s="31">
        <v>1.731601731602</v>
      </c>
      <c r="I1646" s="12">
        <v>0.43290043290000002</v>
      </c>
      <c r="J1646" s="28">
        <v>0</v>
      </c>
      <c r="K1646" s="12">
        <v>48.701298701299002</v>
      </c>
      <c r="L1646" s="12">
        <v>32.467532467532003</v>
      </c>
      <c r="M1646" s="12">
        <v>85.714285714286007</v>
      </c>
      <c r="N1646" s="12">
        <v>25.108225108225</v>
      </c>
      <c r="O1646" s="12">
        <v>55.627705627706</v>
      </c>
      <c r="P1646" s="29">
        <v>20.12987012987</v>
      </c>
      <c r="Q1646" s="42">
        <v>0.86580086580100002</v>
      </c>
    </row>
    <row r="1647" spans="2:17" x14ac:dyDescent="0.2">
      <c r="E1647" s="4" t="s">
        <v>84</v>
      </c>
      <c r="F1647" s="5"/>
      <c r="G1647" s="6">
        <v>30</v>
      </c>
      <c r="H1647" s="31">
        <v>3.333333333333</v>
      </c>
      <c r="I1647" s="28">
        <v>0</v>
      </c>
      <c r="J1647" s="28">
        <v>0</v>
      </c>
      <c r="K1647" s="43">
        <v>40</v>
      </c>
      <c r="L1647" s="12">
        <v>33.333333333333002</v>
      </c>
      <c r="M1647" s="12">
        <v>86.666666666666998</v>
      </c>
      <c r="N1647" s="29">
        <v>30</v>
      </c>
      <c r="O1647" s="44">
        <v>70</v>
      </c>
      <c r="P1647" s="43">
        <v>6.666666666667</v>
      </c>
      <c r="Q1647" s="73">
        <v>0</v>
      </c>
    </row>
    <row r="1648" spans="2:17" x14ac:dyDescent="0.2">
      <c r="E1648" s="4" t="s">
        <v>85</v>
      </c>
      <c r="F1648" s="5"/>
      <c r="G1648" s="6">
        <v>144</v>
      </c>
      <c r="H1648" s="31">
        <v>5.5555555555560003</v>
      </c>
      <c r="I1648" s="28">
        <v>0</v>
      </c>
      <c r="J1648" s="28">
        <v>0</v>
      </c>
      <c r="K1648" s="12">
        <v>50.694444444444002</v>
      </c>
      <c r="L1648" s="29">
        <v>39.583333333333002</v>
      </c>
      <c r="M1648" s="12">
        <v>90.972222222222001</v>
      </c>
      <c r="N1648" s="12">
        <v>26.388888888888999</v>
      </c>
      <c r="O1648" s="12">
        <v>59.722222222222001</v>
      </c>
      <c r="P1648" s="43">
        <v>6.9444444444439997</v>
      </c>
      <c r="Q1648" s="73">
        <v>0</v>
      </c>
    </row>
    <row r="1649" spans="2:17" x14ac:dyDescent="0.2">
      <c r="E1649" s="4" t="s">
        <v>86</v>
      </c>
      <c r="F1649" s="5"/>
      <c r="G1649" s="6">
        <v>192</v>
      </c>
      <c r="H1649" s="31">
        <v>3.125</v>
      </c>
      <c r="I1649" s="12">
        <v>1.5625</v>
      </c>
      <c r="J1649" s="28">
        <v>0</v>
      </c>
      <c r="K1649" s="12">
        <v>46.354166666666998</v>
      </c>
      <c r="L1649" s="12">
        <v>32.8125</v>
      </c>
      <c r="M1649" s="12">
        <v>91.145833333333002</v>
      </c>
      <c r="N1649" s="12">
        <v>20.3125</v>
      </c>
      <c r="O1649" s="12">
        <v>56.770833333333002</v>
      </c>
      <c r="P1649" s="43">
        <v>5.729166666667</v>
      </c>
      <c r="Q1649" s="73">
        <v>0</v>
      </c>
    </row>
    <row r="1650" spans="2:17" x14ac:dyDescent="0.2">
      <c r="E1650" s="4" t="s">
        <v>87</v>
      </c>
      <c r="F1650" s="5"/>
      <c r="G1650" s="6">
        <v>72</v>
      </c>
      <c r="H1650" s="31">
        <v>2.7777777777780002</v>
      </c>
      <c r="I1650" s="12">
        <v>1.3888888888890001</v>
      </c>
      <c r="J1650" s="28">
        <v>0</v>
      </c>
      <c r="K1650" s="12">
        <v>54.166666666666998</v>
      </c>
      <c r="L1650" s="12">
        <v>34.722222222222001</v>
      </c>
      <c r="M1650" s="29">
        <v>94.444444444444002</v>
      </c>
      <c r="N1650" s="12">
        <v>25</v>
      </c>
      <c r="O1650" s="12">
        <v>61.111111111111001</v>
      </c>
      <c r="P1650" s="43">
        <v>6.9444444444439997</v>
      </c>
      <c r="Q1650" s="73">
        <v>0</v>
      </c>
    </row>
    <row r="1651" spans="2:17" x14ac:dyDescent="0.2">
      <c r="E1651" s="4" t="s">
        <v>88</v>
      </c>
      <c r="F1651" s="5"/>
      <c r="G1651" s="6">
        <v>36</v>
      </c>
      <c r="H1651" s="71">
        <v>0</v>
      </c>
      <c r="I1651" s="28">
        <v>0</v>
      </c>
      <c r="J1651" s="28">
        <v>0</v>
      </c>
      <c r="K1651" s="12">
        <v>52.777777777777999</v>
      </c>
      <c r="L1651" s="44">
        <v>52.777777777777999</v>
      </c>
      <c r="M1651" s="12">
        <v>91.666666666666998</v>
      </c>
      <c r="N1651" s="44">
        <v>36.111111111111001</v>
      </c>
      <c r="O1651" s="29">
        <v>63.888888888888999</v>
      </c>
      <c r="P1651" s="43">
        <v>2.7777777777780002</v>
      </c>
      <c r="Q1651" s="73">
        <v>0</v>
      </c>
    </row>
    <row r="1652" spans="2:17" x14ac:dyDescent="0.2">
      <c r="E1652" s="4" t="s">
        <v>89</v>
      </c>
      <c r="F1652" s="5"/>
      <c r="G1652" s="6">
        <v>66</v>
      </c>
      <c r="H1652" s="31">
        <v>3.0303030303030001</v>
      </c>
      <c r="I1652" s="28">
        <v>0</v>
      </c>
      <c r="J1652" s="28">
        <v>0</v>
      </c>
      <c r="K1652" s="12">
        <v>50</v>
      </c>
      <c r="L1652" s="43">
        <v>28.787878787878999</v>
      </c>
      <c r="M1652" s="43">
        <v>81.818181818181998</v>
      </c>
      <c r="N1652" s="12">
        <v>24.242424242424001</v>
      </c>
      <c r="O1652" s="12">
        <v>53.030303030303003</v>
      </c>
      <c r="P1652" s="12">
        <v>9.0909090909089993</v>
      </c>
      <c r="Q1652" s="42">
        <v>4.5454545454549997</v>
      </c>
    </row>
    <row r="1653" spans="2:17" x14ac:dyDescent="0.2">
      <c r="E1653" s="4" t="s">
        <v>90</v>
      </c>
      <c r="F1653" s="5"/>
      <c r="G1653" s="6">
        <v>54</v>
      </c>
      <c r="H1653" s="31">
        <v>5.5555555555560003</v>
      </c>
      <c r="I1653" s="12">
        <v>3.7037037037039999</v>
      </c>
      <c r="J1653" s="28">
        <v>0</v>
      </c>
      <c r="K1653" s="44">
        <v>61.111111111111001</v>
      </c>
      <c r="L1653" s="12">
        <v>37.037037037037003</v>
      </c>
      <c r="M1653" s="12">
        <v>85.185185185185006</v>
      </c>
      <c r="N1653" s="29">
        <v>29.629629629629999</v>
      </c>
      <c r="O1653" s="12">
        <v>61.111111111111001</v>
      </c>
      <c r="P1653" s="12">
        <v>7.4074074074069998</v>
      </c>
      <c r="Q1653" s="73">
        <v>0</v>
      </c>
    </row>
    <row r="1654" spans="2:17" x14ac:dyDescent="0.2">
      <c r="E1654" s="57" t="s">
        <v>91</v>
      </c>
      <c r="F1654" s="59"/>
      <c r="G1654" s="55">
        <v>12</v>
      </c>
      <c r="H1654" s="137">
        <v>0</v>
      </c>
      <c r="I1654" s="74">
        <v>0</v>
      </c>
      <c r="J1654" s="74">
        <v>0</v>
      </c>
      <c r="K1654" s="123">
        <v>58.333333333333002</v>
      </c>
      <c r="L1654" s="65">
        <v>33.333333333333002</v>
      </c>
      <c r="M1654" s="109">
        <v>75</v>
      </c>
      <c r="N1654" s="125">
        <v>16.666666666666998</v>
      </c>
      <c r="O1654" s="125">
        <v>50</v>
      </c>
      <c r="P1654" s="135">
        <v>0</v>
      </c>
      <c r="Q1654" s="142">
        <v>0</v>
      </c>
    </row>
    <row r="1656" spans="2:17" x14ac:dyDescent="0.2">
      <c r="B1656" s="40" t="str">
        <f xml:space="preserve"> HYPERLINK("#'目次'!B75", "[69]")</f>
        <v>[69]</v>
      </c>
      <c r="C1656" s="23" t="s">
        <v>177</v>
      </c>
    </row>
    <row r="1659" spans="2:17" x14ac:dyDescent="0.2">
      <c r="C1659" s="23" t="s">
        <v>14</v>
      </c>
    </row>
    <row r="1660" spans="2:17" ht="36" x14ac:dyDescent="0.2">
      <c r="D1660" s="195"/>
      <c r="E1660" s="196"/>
      <c r="F1660" s="196"/>
      <c r="G1660" s="37" t="s">
        <v>15</v>
      </c>
      <c r="H1660" s="33" t="s">
        <v>178</v>
      </c>
      <c r="I1660" s="13" t="s">
        <v>179</v>
      </c>
      <c r="J1660" s="13" t="s">
        <v>180</v>
      </c>
      <c r="K1660" s="13" t="s">
        <v>181</v>
      </c>
      <c r="L1660" s="38" t="s">
        <v>18</v>
      </c>
    </row>
    <row r="1661" spans="2:17" x14ac:dyDescent="0.2">
      <c r="D1661" s="197"/>
      <c r="E1661" s="198"/>
      <c r="F1661" s="198"/>
      <c r="G1661" s="35"/>
      <c r="H1661" s="39"/>
      <c r="I1661" s="14"/>
      <c r="J1661" s="14"/>
      <c r="K1661" s="14"/>
      <c r="L1661" s="34"/>
    </row>
    <row r="1662" spans="2:17" x14ac:dyDescent="0.2">
      <c r="D1662" s="56"/>
      <c r="E1662" s="58" t="s">
        <v>15</v>
      </c>
      <c r="F1662" s="46"/>
      <c r="G1662" s="36">
        <v>1200</v>
      </c>
      <c r="H1662" s="24">
        <v>3.916666666667</v>
      </c>
      <c r="I1662" s="24">
        <v>11.166666666667</v>
      </c>
      <c r="J1662" s="24">
        <v>20.166666666666998</v>
      </c>
      <c r="K1662" s="24">
        <v>57.416666666666998</v>
      </c>
      <c r="L1662" s="68">
        <v>7.333333333333</v>
      </c>
    </row>
    <row r="1663" spans="2:17" x14ac:dyDescent="0.2">
      <c r="D1663" s="199" t="s">
        <v>19</v>
      </c>
      <c r="E1663" s="22" t="s">
        <v>20</v>
      </c>
      <c r="F1663" s="21"/>
      <c r="G1663" s="19">
        <v>132</v>
      </c>
      <c r="H1663" s="54">
        <v>2.2727272727269998</v>
      </c>
      <c r="I1663" s="90">
        <v>6.0606060606060002</v>
      </c>
      <c r="J1663" s="20">
        <v>22.727272727273</v>
      </c>
      <c r="K1663" s="20">
        <v>54.545454545455001</v>
      </c>
      <c r="L1663" s="153">
        <v>14.393939393939</v>
      </c>
    </row>
    <row r="1664" spans="2:17" x14ac:dyDescent="0.2">
      <c r="D1664" s="200"/>
      <c r="E1664" s="4" t="s">
        <v>21</v>
      </c>
      <c r="F1664" s="5"/>
      <c r="G1664" s="6">
        <v>444</v>
      </c>
      <c r="H1664" s="31">
        <v>4.5045045045050003</v>
      </c>
      <c r="I1664" s="12">
        <v>13.288288288287999</v>
      </c>
      <c r="J1664" s="12">
        <v>20.945945945946001</v>
      </c>
      <c r="K1664" s="12">
        <v>53.378378378378002</v>
      </c>
      <c r="L1664" s="42">
        <v>7.882882882883</v>
      </c>
    </row>
    <row r="1665" spans="4:12" x14ac:dyDescent="0.2">
      <c r="D1665" s="200"/>
      <c r="E1665" s="4" t="s">
        <v>22</v>
      </c>
      <c r="F1665" s="5"/>
      <c r="G1665" s="6">
        <v>192</v>
      </c>
      <c r="H1665" s="31">
        <v>6.25</v>
      </c>
      <c r="I1665" s="12">
        <v>11.979166666667</v>
      </c>
      <c r="J1665" s="12">
        <v>18.229166666666998</v>
      </c>
      <c r="K1665" s="12">
        <v>59.895833333333002</v>
      </c>
      <c r="L1665" s="42">
        <v>3.645833333333</v>
      </c>
    </row>
    <row r="1666" spans="4:12" x14ac:dyDescent="0.2">
      <c r="D1666" s="200"/>
      <c r="E1666" s="4" t="s">
        <v>23</v>
      </c>
      <c r="F1666" s="5"/>
      <c r="G1666" s="6">
        <v>192</v>
      </c>
      <c r="H1666" s="31">
        <v>4.166666666667</v>
      </c>
      <c r="I1666" s="12">
        <v>13.020833333333</v>
      </c>
      <c r="J1666" s="12">
        <v>22.916666666666998</v>
      </c>
      <c r="K1666" s="12">
        <v>55.729166666666998</v>
      </c>
      <c r="L1666" s="42">
        <v>4.166666666667</v>
      </c>
    </row>
    <row r="1667" spans="4:12" x14ac:dyDescent="0.2">
      <c r="D1667" s="200"/>
      <c r="E1667" s="4" t="s">
        <v>24</v>
      </c>
      <c r="F1667" s="5"/>
      <c r="G1667" s="6">
        <v>240</v>
      </c>
      <c r="H1667" s="31">
        <v>1.666666666667</v>
      </c>
      <c r="I1667" s="12">
        <v>7.916666666667</v>
      </c>
      <c r="J1667" s="12">
        <v>16.666666666666998</v>
      </c>
      <c r="K1667" s="29">
        <v>65.833333333333002</v>
      </c>
      <c r="L1667" s="42">
        <v>7.916666666667</v>
      </c>
    </row>
    <row r="1668" spans="4:12" x14ac:dyDescent="0.2">
      <c r="D1668" s="199" t="s">
        <v>25</v>
      </c>
      <c r="E1668" s="22" t="s">
        <v>26</v>
      </c>
      <c r="F1668" s="21"/>
      <c r="G1668" s="19">
        <v>348</v>
      </c>
      <c r="H1668" s="54">
        <v>4.3103448275860003</v>
      </c>
      <c r="I1668" s="20">
        <v>13.793103448276</v>
      </c>
      <c r="J1668" s="20">
        <v>21.264367816092001</v>
      </c>
      <c r="K1668" s="20">
        <v>54.022988505747001</v>
      </c>
      <c r="L1668" s="52">
        <v>6.609195402299</v>
      </c>
    </row>
    <row r="1669" spans="4:12" x14ac:dyDescent="0.2">
      <c r="D1669" s="200"/>
      <c r="E1669" s="4" t="s">
        <v>27</v>
      </c>
      <c r="F1669" s="5"/>
      <c r="G1669" s="6">
        <v>378</v>
      </c>
      <c r="H1669" s="31">
        <v>3.1746031746029999</v>
      </c>
      <c r="I1669" s="12">
        <v>10.846560846560999</v>
      </c>
      <c r="J1669" s="12">
        <v>21.957671957672002</v>
      </c>
      <c r="K1669" s="12">
        <v>57.671957671957998</v>
      </c>
      <c r="L1669" s="42">
        <v>6.3492063492059998</v>
      </c>
    </row>
    <row r="1670" spans="4:12" x14ac:dyDescent="0.2">
      <c r="D1670" s="200"/>
      <c r="E1670" s="4" t="s">
        <v>28</v>
      </c>
      <c r="F1670" s="5"/>
      <c r="G1670" s="6">
        <v>372</v>
      </c>
      <c r="H1670" s="31">
        <v>4.8387096774189997</v>
      </c>
      <c r="I1670" s="12">
        <v>9.9462365591400008</v>
      </c>
      <c r="J1670" s="12">
        <v>16.666666666666998</v>
      </c>
      <c r="K1670" s="12">
        <v>57.526881720429998</v>
      </c>
      <c r="L1670" s="42">
        <v>11.021505376344001</v>
      </c>
    </row>
    <row r="1671" spans="4:12" x14ac:dyDescent="0.2">
      <c r="D1671" s="200"/>
      <c r="E1671" s="4" t="s">
        <v>29</v>
      </c>
      <c r="F1671" s="5"/>
      <c r="G1671" s="6">
        <v>102</v>
      </c>
      <c r="H1671" s="31">
        <v>1.9607843137250001</v>
      </c>
      <c r="I1671" s="12">
        <v>7.8431372549020004</v>
      </c>
      <c r="J1671" s="12">
        <v>22.549019607843</v>
      </c>
      <c r="K1671" s="44">
        <v>67.647058823528994</v>
      </c>
      <c r="L1671" s="139">
        <v>0</v>
      </c>
    </row>
    <row r="1672" spans="4:12" x14ac:dyDescent="0.2">
      <c r="D1672" s="199" t="s">
        <v>30</v>
      </c>
      <c r="E1672" s="22" t="s">
        <v>31</v>
      </c>
      <c r="F1672" s="21"/>
      <c r="G1672" s="19">
        <v>592</v>
      </c>
      <c r="H1672" s="54">
        <v>3.716216216216</v>
      </c>
      <c r="I1672" s="20">
        <v>10.472972972973</v>
      </c>
      <c r="J1672" s="20">
        <v>22.297297297297</v>
      </c>
      <c r="K1672" s="20">
        <v>56.587837837838002</v>
      </c>
      <c r="L1672" s="52">
        <v>6.9256756756759996</v>
      </c>
    </row>
    <row r="1673" spans="4:12" x14ac:dyDescent="0.2">
      <c r="D1673" s="200"/>
      <c r="E1673" s="4" t="s">
        <v>32</v>
      </c>
      <c r="F1673" s="5"/>
      <c r="G1673" s="6">
        <v>608</v>
      </c>
      <c r="H1673" s="31">
        <v>4.1118421052630003</v>
      </c>
      <c r="I1673" s="12">
        <v>11.842105263158</v>
      </c>
      <c r="J1673" s="12">
        <v>18.092105263158</v>
      </c>
      <c r="K1673" s="12">
        <v>58.223684210526002</v>
      </c>
      <c r="L1673" s="42">
        <v>7.7302631578950001</v>
      </c>
    </row>
    <row r="1674" spans="4:12" x14ac:dyDescent="0.2">
      <c r="D1674" s="199" t="s">
        <v>33</v>
      </c>
      <c r="E1674" s="22" t="s">
        <v>34</v>
      </c>
      <c r="F1674" s="21"/>
      <c r="G1674" s="19">
        <v>74</v>
      </c>
      <c r="H1674" s="54">
        <v>2.7027027027030002</v>
      </c>
      <c r="I1674" s="20">
        <v>8.1081081081080004</v>
      </c>
      <c r="J1674" s="90">
        <v>14.864864864865</v>
      </c>
      <c r="K1674" s="98">
        <v>68.918918918919005</v>
      </c>
      <c r="L1674" s="52">
        <v>5.4054054054050003</v>
      </c>
    </row>
    <row r="1675" spans="4:12" x14ac:dyDescent="0.2">
      <c r="D1675" s="200"/>
      <c r="E1675" s="4" t="s">
        <v>35</v>
      </c>
      <c r="F1675" s="5"/>
      <c r="G1675" s="6">
        <v>148</v>
      </c>
      <c r="H1675" s="76">
        <v>9.4594594594589996</v>
      </c>
      <c r="I1675" s="12">
        <v>13.513513513514001</v>
      </c>
      <c r="J1675" s="12">
        <v>15.540540540541</v>
      </c>
      <c r="K1675" s="12">
        <v>55.405405405404998</v>
      </c>
      <c r="L1675" s="42">
        <v>6.0810810810809999</v>
      </c>
    </row>
    <row r="1676" spans="4:12" x14ac:dyDescent="0.2">
      <c r="D1676" s="200"/>
      <c r="E1676" s="4" t="s">
        <v>36</v>
      </c>
      <c r="F1676" s="5"/>
      <c r="G1676" s="6">
        <v>187</v>
      </c>
      <c r="H1676" s="31">
        <v>5.3475935828879999</v>
      </c>
      <c r="I1676" s="12">
        <v>15.508021390373999</v>
      </c>
      <c r="J1676" s="29">
        <v>27.272727272727</v>
      </c>
      <c r="K1676" s="43">
        <v>48.663101604277998</v>
      </c>
      <c r="L1676" s="42">
        <v>3.208556149733</v>
      </c>
    </row>
    <row r="1677" spans="4:12" x14ac:dyDescent="0.2">
      <c r="D1677" s="200"/>
      <c r="E1677" s="4" t="s">
        <v>37</v>
      </c>
      <c r="F1677" s="5"/>
      <c r="G1677" s="6">
        <v>221</v>
      </c>
      <c r="H1677" s="31">
        <v>5.8823529411760003</v>
      </c>
      <c r="I1677" s="12">
        <v>11.764705882353001</v>
      </c>
      <c r="J1677" s="12">
        <v>24.434389140271001</v>
      </c>
      <c r="K1677" s="12">
        <v>52.941176470587997</v>
      </c>
      <c r="L1677" s="42">
        <v>4.9773755656110001</v>
      </c>
    </row>
    <row r="1678" spans="4:12" x14ac:dyDescent="0.2">
      <c r="D1678" s="200"/>
      <c r="E1678" s="4" t="s">
        <v>38</v>
      </c>
      <c r="F1678" s="5"/>
      <c r="G1678" s="6">
        <v>186</v>
      </c>
      <c r="H1678" s="31">
        <v>2.1505376344089999</v>
      </c>
      <c r="I1678" s="12">
        <v>7.5268817204299996</v>
      </c>
      <c r="J1678" s="12">
        <v>19.892473118280002</v>
      </c>
      <c r="K1678" s="29">
        <v>63.978494623655997</v>
      </c>
      <c r="L1678" s="42">
        <v>6.4516129032259997</v>
      </c>
    </row>
    <row r="1679" spans="4:12" x14ac:dyDescent="0.2">
      <c r="D1679" s="200"/>
      <c r="E1679" s="4" t="s">
        <v>39</v>
      </c>
      <c r="F1679" s="5"/>
      <c r="G1679" s="6">
        <v>223</v>
      </c>
      <c r="H1679" s="31">
        <v>0.89686098654699997</v>
      </c>
      <c r="I1679" s="12">
        <v>12.107623318386</v>
      </c>
      <c r="J1679" s="12">
        <v>18.385650224214999</v>
      </c>
      <c r="K1679" s="12">
        <v>59.641255605380998</v>
      </c>
      <c r="L1679" s="42">
        <v>8.9686098654710005</v>
      </c>
    </row>
    <row r="1680" spans="4:12" x14ac:dyDescent="0.2">
      <c r="D1680" s="201"/>
      <c r="E1680" s="57" t="s">
        <v>40</v>
      </c>
      <c r="F1680" s="59"/>
      <c r="G1680" s="55">
        <v>161</v>
      </c>
      <c r="H1680" s="114">
        <v>1.242236024845</v>
      </c>
      <c r="I1680" s="65">
        <v>7.4534161490680004</v>
      </c>
      <c r="J1680" s="65">
        <v>15.527950310559</v>
      </c>
      <c r="K1680" s="65">
        <v>59.627329192547002</v>
      </c>
      <c r="L1680" s="155">
        <v>16.149068322981002</v>
      </c>
    </row>
    <row r="1682" spans="2:12" x14ac:dyDescent="0.2">
      <c r="B1682" s="40" t="str">
        <f xml:space="preserve"> HYPERLINK("#'目次'!B76", "[70]")</f>
        <v>[70]</v>
      </c>
      <c r="C1682" s="23" t="s">
        <v>177</v>
      </c>
    </row>
    <row r="1685" spans="2:12" x14ac:dyDescent="0.2">
      <c r="C1685" s="23" t="s">
        <v>48</v>
      </c>
    </row>
    <row r="1686" spans="2:12" ht="36" x14ac:dyDescent="0.2">
      <c r="D1686" s="195"/>
      <c r="E1686" s="196"/>
      <c r="F1686" s="196"/>
      <c r="G1686" s="37" t="s">
        <v>15</v>
      </c>
      <c r="H1686" s="33" t="s">
        <v>178</v>
      </c>
      <c r="I1686" s="13" t="s">
        <v>179</v>
      </c>
      <c r="J1686" s="13" t="s">
        <v>180</v>
      </c>
      <c r="K1686" s="13" t="s">
        <v>181</v>
      </c>
      <c r="L1686" s="38" t="s">
        <v>18</v>
      </c>
    </row>
    <row r="1687" spans="2:12" x14ac:dyDescent="0.2">
      <c r="D1687" s="197"/>
      <c r="E1687" s="198"/>
      <c r="F1687" s="198"/>
      <c r="G1687" s="35"/>
      <c r="H1687" s="39"/>
      <c r="I1687" s="14"/>
      <c r="J1687" s="14"/>
      <c r="K1687" s="14"/>
      <c r="L1687" s="34"/>
    </row>
    <row r="1688" spans="2:12" x14ac:dyDescent="0.2">
      <c r="D1688" s="56"/>
      <c r="E1688" s="58" t="s">
        <v>15</v>
      </c>
      <c r="F1688" s="46"/>
      <c r="G1688" s="36">
        <v>1200</v>
      </c>
      <c r="H1688" s="24">
        <v>3.916666666667</v>
      </c>
      <c r="I1688" s="24">
        <v>11.166666666667</v>
      </c>
      <c r="J1688" s="24">
        <v>20.166666666666998</v>
      </c>
      <c r="K1688" s="24">
        <v>57.416666666666998</v>
      </c>
      <c r="L1688" s="68">
        <v>7.333333333333</v>
      </c>
    </row>
    <row r="1689" spans="2:12" x14ac:dyDescent="0.2">
      <c r="D1689" s="199" t="s">
        <v>49</v>
      </c>
      <c r="E1689" s="22" t="s">
        <v>50</v>
      </c>
      <c r="F1689" s="21"/>
      <c r="G1689" s="19">
        <v>15</v>
      </c>
      <c r="H1689" s="131">
        <v>0</v>
      </c>
      <c r="I1689" s="151">
        <v>0</v>
      </c>
      <c r="J1689" s="90">
        <v>13.333333333333</v>
      </c>
      <c r="K1689" s="98">
        <v>86.666666666666998</v>
      </c>
      <c r="L1689" s="170">
        <v>0</v>
      </c>
    </row>
    <row r="1690" spans="2:12" x14ac:dyDescent="0.2">
      <c r="D1690" s="200"/>
      <c r="E1690" s="4" t="s">
        <v>51</v>
      </c>
      <c r="F1690" s="5"/>
      <c r="G1690" s="6">
        <v>142</v>
      </c>
      <c r="H1690" s="31">
        <v>6.3380281690139997</v>
      </c>
      <c r="I1690" s="12">
        <v>8.4507042253520002</v>
      </c>
      <c r="J1690" s="29">
        <v>26.760563380282001</v>
      </c>
      <c r="K1690" s="12">
        <v>54.929577464788998</v>
      </c>
      <c r="L1690" s="42">
        <v>3.5211267605629999</v>
      </c>
    </row>
    <row r="1691" spans="2:12" x14ac:dyDescent="0.2">
      <c r="D1691" s="200"/>
      <c r="E1691" s="4" t="s">
        <v>52</v>
      </c>
      <c r="F1691" s="5"/>
      <c r="G1691" s="6">
        <v>26</v>
      </c>
      <c r="H1691" s="31">
        <v>7.6923076923079998</v>
      </c>
      <c r="I1691" s="44">
        <v>30.769230769231001</v>
      </c>
      <c r="J1691" s="12">
        <v>19.230769230768999</v>
      </c>
      <c r="K1691" s="61">
        <v>38.461538461537998</v>
      </c>
      <c r="L1691" s="42">
        <v>3.8461538461539999</v>
      </c>
    </row>
    <row r="1692" spans="2:12" x14ac:dyDescent="0.2">
      <c r="D1692" s="200"/>
      <c r="E1692" s="4" t="s">
        <v>53</v>
      </c>
      <c r="F1692" s="5"/>
      <c r="G1692" s="6">
        <v>41</v>
      </c>
      <c r="H1692" s="31">
        <v>2.4390243902440001</v>
      </c>
      <c r="I1692" s="12">
        <v>7.3170731707319998</v>
      </c>
      <c r="J1692" s="44">
        <v>31.707317073171001</v>
      </c>
      <c r="K1692" s="12">
        <v>56.097560975610001</v>
      </c>
      <c r="L1692" s="42">
        <v>2.4390243902440001</v>
      </c>
    </row>
    <row r="1693" spans="2:12" x14ac:dyDescent="0.2">
      <c r="D1693" s="200"/>
      <c r="E1693" s="4" t="s">
        <v>54</v>
      </c>
      <c r="F1693" s="5"/>
      <c r="G1693" s="6">
        <v>226</v>
      </c>
      <c r="H1693" s="31">
        <v>4.424778761062</v>
      </c>
      <c r="I1693" s="12">
        <v>11.061946902655</v>
      </c>
      <c r="J1693" s="12">
        <v>22.566371681416001</v>
      </c>
      <c r="K1693" s="12">
        <v>55.309734513274002</v>
      </c>
      <c r="L1693" s="42">
        <v>6.6371681415930004</v>
      </c>
    </row>
    <row r="1694" spans="2:12" x14ac:dyDescent="0.2">
      <c r="D1694" s="200"/>
      <c r="E1694" s="4" t="s">
        <v>55</v>
      </c>
      <c r="F1694" s="5"/>
      <c r="G1694" s="6">
        <v>125</v>
      </c>
      <c r="H1694" s="31">
        <v>4</v>
      </c>
      <c r="I1694" s="12">
        <v>12</v>
      </c>
      <c r="J1694" s="12">
        <v>20.8</v>
      </c>
      <c r="K1694" s="12">
        <v>57.6</v>
      </c>
      <c r="L1694" s="42">
        <v>5.6</v>
      </c>
    </row>
    <row r="1695" spans="2:12" x14ac:dyDescent="0.2">
      <c r="D1695" s="200"/>
      <c r="E1695" s="4" t="s">
        <v>56</v>
      </c>
      <c r="F1695" s="5"/>
      <c r="G1695" s="6">
        <v>190</v>
      </c>
      <c r="H1695" s="31">
        <v>4.2105263157890001</v>
      </c>
      <c r="I1695" s="12">
        <v>10.526315789473999</v>
      </c>
      <c r="J1695" s="12">
        <v>17.368421052632002</v>
      </c>
      <c r="K1695" s="12">
        <v>60</v>
      </c>
      <c r="L1695" s="42">
        <v>7.8947368421049999</v>
      </c>
    </row>
    <row r="1696" spans="2:12" x14ac:dyDescent="0.2">
      <c r="D1696" s="200"/>
      <c r="E1696" s="4" t="s">
        <v>57</v>
      </c>
      <c r="F1696" s="5"/>
      <c r="G1696" s="6">
        <v>185</v>
      </c>
      <c r="H1696" s="31">
        <v>4.3243243243240004</v>
      </c>
      <c r="I1696" s="12">
        <v>14.054054054053999</v>
      </c>
      <c r="J1696" s="12">
        <v>19.459459459459001</v>
      </c>
      <c r="K1696" s="12">
        <v>54.594594594595002</v>
      </c>
      <c r="L1696" s="42">
        <v>7.5675675675680001</v>
      </c>
    </row>
    <row r="1697" spans="2:12" x14ac:dyDescent="0.2">
      <c r="D1697" s="200"/>
      <c r="E1697" s="4" t="s">
        <v>58</v>
      </c>
      <c r="F1697" s="5"/>
      <c r="G1697" s="6">
        <v>113</v>
      </c>
      <c r="H1697" s="31">
        <v>3.53982300885</v>
      </c>
      <c r="I1697" s="12">
        <v>9.7345132743360008</v>
      </c>
      <c r="J1697" s="43">
        <v>12.389380530973</v>
      </c>
      <c r="K1697" s="44">
        <v>68.141592920354</v>
      </c>
      <c r="L1697" s="42">
        <v>6.194690265487</v>
      </c>
    </row>
    <row r="1698" spans="2:12" x14ac:dyDescent="0.2">
      <c r="D1698" s="200"/>
      <c r="E1698" s="4" t="s">
        <v>59</v>
      </c>
      <c r="F1698" s="5"/>
      <c r="G1698" s="6">
        <v>136</v>
      </c>
      <c r="H1698" s="71">
        <v>0</v>
      </c>
      <c r="I1698" s="12">
        <v>10.294117647059</v>
      </c>
      <c r="J1698" s="12">
        <v>16.911764705882</v>
      </c>
      <c r="K1698" s="12">
        <v>55.882352941176002</v>
      </c>
      <c r="L1698" s="88">
        <v>16.911764705882</v>
      </c>
    </row>
    <row r="1699" spans="2:12" x14ac:dyDescent="0.2">
      <c r="D1699" s="199" t="s">
        <v>60</v>
      </c>
      <c r="E1699" s="22" t="s">
        <v>61</v>
      </c>
      <c r="F1699" s="21"/>
      <c r="G1699" s="19">
        <v>205</v>
      </c>
      <c r="H1699" s="54">
        <v>3.90243902439</v>
      </c>
      <c r="I1699" s="20">
        <v>12.195121951220001</v>
      </c>
      <c r="J1699" s="20">
        <v>16.585365853658999</v>
      </c>
      <c r="K1699" s="20">
        <v>55.609756097560997</v>
      </c>
      <c r="L1699" s="52">
        <v>11.707317073171</v>
      </c>
    </row>
    <row r="1700" spans="2:12" x14ac:dyDescent="0.2">
      <c r="D1700" s="200"/>
      <c r="E1700" s="4" t="s">
        <v>62</v>
      </c>
      <c r="F1700" s="5"/>
      <c r="G1700" s="6">
        <v>160</v>
      </c>
      <c r="H1700" s="31">
        <v>2.5</v>
      </c>
      <c r="I1700" s="12">
        <v>9.375</v>
      </c>
      <c r="J1700" s="12">
        <v>18.125</v>
      </c>
      <c r="K1700" s="29">
        <v>65</v>
      </c>
      <c r="L1700" s="42">
        <v>5</v>
      </c>
    </row>
    <row r="1701" spans="2:12" x14ac:dyDescent="0.2">
      <c r="D1701" s="200"/>
      <c r="E1701" s="4" t="s">
        <v>63</v>
      </c>
      <c r="F1701" s="5"/>
      <c r="G1701" s="6">
        <v>121</v>
      </c>
      <c r="H1701" s="31">
        <v>4.1322314049589997</v>
      </c>
      <c r="I1701" s="12">
        <v>8.2644628099169992</v>
      </c>
      <c r="J1701" s="12">
        <v>17.355371900826</v>
      </c>
      <c r="K1701" s="29">
        <v>63.636363636364003</v>
      </c>
      <c r="L1701" s="42">
        <v>6.6115702479339999</v>
      </c>
    </row>
    <row r="1702" spans="2:12" x14ac:dyDescent="0.2">
      <c r="D1702" s="200"/>
      <c r="E1702" s="4" t="s">
        <v>64</v>
      </c>
      <c r="F1702" s="5"/>
      <c r="G1702" s="6">
        <v>124</v>
      </c>
      <c r="H1702" s="31">
        <v>4.8387096774189997</v>
      </c>
      <c r="I1702" s="12">
        <v>12.096774193548001</v>
      </c>
      <c r="J1702" s="29">
        <v>25.806451612903</v>
      </c>
      <c r="K1702" s="43">
        <v>51.612903225806001</v>
      </c>
      <c r="L1702" s="42">
        <v>5.6451612903230002</v>
      </c>
    </row>
    <row r="1703" spans="2:12" x14ac:dyDescent="0.2">
      <c r="D1703" s="200"/>
      <c r="E1703" s="4" t="s">
        <v>65</v>
      </c>
      <c r="F1703" s="5"/>
      <c r="G1703" s="6">
        <v>109</v>
      </c>
      <c r="H1703" s="31">
        <v>3.669724770642</v>
      </c>
      <c r="I1703" s="12">
        <v>13.761467889907999</v>
      </c>
      <c r="J1703" s="12">
        <v>22.018348623853001</v>
      </c>
      <c r="K1703" s="12">
        <v>54.128440366972001</v>
      </c>
      <c r="L1703" s="42">
        <v>6.4220183486240003</v>
      </c>
    </row>
    <row r="1704" spans="2:12" x14ac:dyDescent="0.2">
      <c r="D1704" s="200"/>
      <c r="E1704" s="4" t="s">
        <v>66</v>
      </c>
      <c r="F1704" s="5"/>
      <c r="G1704" s="6">
        <v>104</v>
      </c>
      <c r="H1704" s="31">
        <v>2.884615384615</v>
      </c>
      <c r="I1704" s="29">
        <v>16.346153846153999</v>
      </c>
      <c r="J1704" s="12">
        <v>16.346153846153999</v>
      </c>
      <c r="K1704" s="12">
        <v>56.730769230768999</v>
      </c>
      <c r="L1704" s="42">
        <v>7.6923076923079998</v>
      </c>
    </row>
    <row r="1705" spans="2:12" x14ac:dyDescent="0.2">
      <c r="D1705" s="200"/>
      <c r="E1705" s="4" t="s">
        <v>67</v>
      </c>
      <c r="F1705" s="5"/>
      <c r="G1705" s="6">
        <v>139</v>
      </c>
      <c r="H1705" s="31">
        <v>2.877697841727</v>
      </c>
      <c r="I1705" s="12">
        <v>12.230215827338</v>
      </c>
      <c r="J1705" s="29">
        <v>29.496402877697999</v>
      </c>
      <c r="K1705" s="43">
        <v>51.079136690646997</v>
      </c>
      <c r="L1705" s="42">
        <v>4.3165467625899998</v>
      </c>
    </row>
    <row r="1706" spans="2:12" x14ac:dyDescent="0.2">
      <c r="D1706" s="200"/>
      <c r="E1706" s="4" t="s">
        <v>68</v>
      </c>
      <c r="F1706" s="5"/>
      <c r="G1706" s="6">
        <v>48</v>
      </c>
      <c r="H1706" s="31">
        <v>6.25</v>
      </c>
      <c r="I1706" s="12">
        <v>10.416666666667</v>
      </c>
      <c r="J1706" s="12">
        <v>18.75</v>
      </c>
      <c r="K1706" s="29">
        <v>62.5</v>
      </c>
      <c r="L1706" s="100">
        <v>2.083333333333</v>
      </c>
    </row>
    <row r="1707" spans="2:12" x14ac:dyDescent="0.2">
      <c r="D1707" s="200"/>
      <c r="E1707" s="4" t="s">
        <v>69</v>
      </c>
      <c r="F1707" s="5"/>
      <c r="G1707" s="6">
        <v>37</v>
      </c>
      <c r="H1707" s="31">
        <v>2.7027027027030002</v>
      </c>
      <c r="I1707" s="12">
        <v>8.1081081081080004</v>
      </c>
      <c r="J1707" s="12">
        <v>21.621621621622001</v>
      </c>
      <c r="K1707" s="29">
        <v>64.864864864864998</v>
      </c>
      <c r="L1707" s="42">
        <v>2.7027027027030002</v>
      </c>
    </row>
    <row r="1708" spans="2:12" x14ac:dyDescent="0.2">
      <c r="D1708" s="93" t="s">
        <v>70</v>
      </c>
      <c r="E1708" s="89" t="s">
        <v>18</v>
      </c>
      <c r="F1708" s="92"/>
      <c r="G1708" s="94">
        <v>0</v>
      </c>
      <c r="H1708" s="152">
        <v>0</v>
      </c>
      <c r="I1708" s="86">
        <v>0</v>
      </c>
      <c r="J1708" s="86">
        <v>0</v>
      </c>
      <c r="K1708" s="86">
        <v>0</v>
      </c>
      <c r="L1708" s="159">
        <v>0</v>
      </c>
    </row>
    <row r="1710" spans="2:12" x14ac:dyDescent="0.2">
      <c r="B1710" s="40" t="str">
        <f xml:space="preserve"> HYPERLINK("#'目次'!B77", "[71]")</f>
        <v>[71]</v>
      </c>
      <c r="C1710" s="23" t="s">
        <v>177</v>
      </c>
    </row>
    <row r="1713" spans="3:12" x14ac:dyDescent="0.2">
      <c r="C1713" s="23" t="s">
        <v>73</v>
      </c>
    </row>
    <row r="1714" spans="3:12" ht="36" x14ac:dyDescent="0.2">
      <c r="D1714" s="195"/>
      <c r="E1714" s="196"/>
      <c r="F1714" s="196"/>
      <c r="G1714" s="37" t="s">
        <v>15</v>
      </c>
      <c r="H1714" s="33" t="s">
        <v>178</v>
      </c>
      <c r="I1714" s="13" t="s">
        <v>179</v>
      </c>
      <c r="J1714" s="13" t="s">
        <v>180</v>
      </c>
      <c r="K1714" s="13" t="s">
        <v>181</v>
      </c>
      <c r="L1714" s="38" t="s">
        <v>18</v>
      </c>
    </row>
    <row r="1715" spans="3:12" x14ac:dyDescent="0.2">
      <c r="D1715" s="197"/>
      <c r="E1715" s="198"/>
      <c r="F1715" s="198"/>
      <c r="G1715" s="35"/>
      <c r="H1715" s="39"/>
      <c r="I1715" s="14"/>
      <c r="J1715" s="14"/>
      <c r="K1715" s="14"/>
      <c r="L1715" s="34"/>
    </row>
    <row r="1716" spans="3:12" x14ac:dyDescent="0.2">
      <c r="D1716" s="56"/>
      <c r="E1716" s="58" t="s">
        <v>15</v>
      </c>
      <c r="F1716" s="46"/>
      <c r="G1716" s="36">
        <v>1200</v>
      </c>
      <c r="H1716" s="24">
        <v>3.916666666667</v>
      </c>
      <c r="I1716" s="24">
        <v>11.166666666667</v>
      </c>
      <c r="J1716" s="24">
        <v>20.166666666666998</v>
      </c>
      <c r="K1716" s="24">
        <v>57.416666666666998</v>
      </c>
      <c r="L1716" s="68">
        <v>7.333333333333</v>
      </c>
    </row>
    <row r="1717" spans="3:12" x14ac:dyDescent="0.2">
      <c r="D1717" s="199" t="s">
        <v>74</v>
      </c>
      <c r="E1717" s="22" t="s">
        <v>75</v>
      </c>
      <c r="F1717" s="21"/>
      <c r="G1717" s="19">
        <v>592</v>
      </c>
      <c r="H1717" s="54">
        <v>3.716216216216</v>
      </c>
      <c r="I1717" s="20">
        <v>10.472972972973</v>
      </c>
      <c r="J1717" s="20">
        <v>22.297297297297</v>
      </c>
      <c r="K1717" s="20">
        <v>56.587837837838002</v>
      </c>
      <c r="L1717" s="52">
        <v>6.9256756756759996</v>
      </c>
    </row>
    <row r="1718" spans="3:12" x14ac:dyDescent="0.2">
      <c r="D1718" s="200"/>
      <c r="E1718" s="4" t="s">
        <v>34</v>
      </c>
      <c r="F1718" s="5"/>
      <c r="G1718" s="6">
        <v>37</v>
      </c>
      <c r="H1718" s="31">
        <v>2.7027027027030002</v>
      </c>
      <c r="I1718" s="12">
        <v>8.1081081081080004</v>
      </c>
      <c r="J1718" s="12">
        <v>18.918918918919001</v>
      </c>
      <c r="K1718" s="29">
        <v>64.864864864864998</v>
      </c>
      <c r="L1718" s="42">
        <v>5.4054054054050003</v>
      </c>
    </row>
    <row r="1719" spans="3:12" x14ac:dyDescent="0.2">
      <c r="D1719" s="200"/>
      <c r="E1719" s="4" t="s">
        <v>35</v>
      </c>
      <c r="F1719" s="5"/>
      <c r="G1719" s="6">
        <v>75</v>
      </c>
      <c r="H1719" s="76">
        <v>9.333333333333</v>
      </c>
      <c r="I1719" s="12">
        <v>13.333333333333</v>
      </c>
      <c r="J1719" s="43">
        <v>10.666666666667</v>
      </c>
      <c r="K1719" s="12">
        <v>61.333333333333002</v>
      </c>
      <c r="L1719" s="42">
        <v>5.333333333333</v>
      </c>
    </row>
    <row r="1720" spans="3:12" x14ac:dyDescent="0.2">
      <c r="D1720" s="200"/>
      <c r="E1720" s="4" t="s">
        <v>36</v>
      </c>
      <c r="F1720" s="5"/>
      <c r="G1720" s="6">
        <v>95</v>
      </c>
      <c r="H1720" s="31">
        <v>3.1578947368420001</v>
      </c>
      <c r="I1720" s="29">
        <v>16.842105263158</v>
      </c>
      <c r="J1720" s="44">
        <v>32.631578947367998</v>
      </c>
      <c r="K1720" s="61">
        <v>45.263157894736999</v>
      </c>
      <c r="L1720" s="100">
        <v>2.1052631578950001</v>
      </c>
    </row>
    <row r="1721" spans="3:12" x14ac:dyDescent="0.2">
      <c r="D1721" s="200"/>
      <c r="E1721" s="4" t="s">
        <v>37</v>
      </c>
      <c r="F1721" s="5"/>
      <c r="G1721" s="6">
        <v>111</v>
      </c>
      <c r="H1721" s="31">
        <v>7.2072072072070004</v>
      </c>
      <c r="I1721" s="12">
        <v>9.0090090090090005</v>
      </c>
      <c r="J1721" s="29">
        <v>28.828828828829</v>
      </c>
      <c r="K1721" s="43">
        <v>50.450450450449999</v>
      </c>
      <c r="L1721" s="42">
        <v>4.5045045045050003</v>
      </c>
    </row>
    <row r="1722" spans="3:12" x14ac:dyDescent="0.2">
      <c r="D1722" s="200"/>
      <c r="E1722" s="4" t="s">
        <v>38</v>
      </c>
      <c r="F1722" s="5"/>
      <c r="G1722" s="6">
        <v>93</v>
      </c>
      <c r="H1722" s="31">
        <v>1.0752688172039999</v>
      </c>
      <c r="I1722" s="12">
        <v>8.6021505376339995</v>
      </c>
      <c r="J1722" s="12">
        <v>21.505376344085999</v>
      </c>
      <c r="K1722" s="12">
        <v>61.290322580644997</v>
      </c>
      <c r="L1722" s="42">
        <v>7.5268817204299996</v>
      </c>
    </row>
    <row r="1723" spans="3:12" x14ac:dyDescent="0.2">
      <c r="D1723" s="200"/>
      <c r="E1723" s="4" t="s">
        <v>39</v>
      </c>
      <c r="F1723" s="5"/>
      <c r="G1723" s="6">
        <v>109</v>
      </c>
      <c r="H1723" s="31">
        <v>1.834862385321</v>
      </c>
      <c r="I1723" s="12">
        <v>10.091743119266001</v>
      </c>
      <c r="J1723" s="12">
        <v>23.853211009174</v>
      </c>
      <c r="K1723" s="12">
        <v>55.045871559632999</v>
      </c>
      <c r="L1723" s="42">
        <v>9.1743119266060003</v>
      </c>
    </row>
    <row r="1724" spans="3:12" x14ac:dyDescent="0.2">
      <c r="D1724" s="200"/>
      <c r="E1724" s="4" t="s">
        <v>40</v>
      </c>
      <c r="F1724" s="5"/>
      <c r="G1724" s="6">
        <v>72</v>
      </c>
      <c r="H1724" s="71">
        <v>0</v>
      </c>
      <c r="I1724" s="43">
        <v>5.5555555555560003</v>
      </c>
      <c r="J1724" s="43">
        <v>11.111111111111001</v>
      </c>
      <c r="K1724" s="44">
        <v>68.055555555555998</v>
      </c>
      <c r="L1724" s="88">
        <v>15.277777777778001</v>
      </c>
    </row>
    <row r="1725" spans="3:12" x14ac:dyDescent="0.2">
      <c r="D1725" s="199" t="s">
        <v>76</v>
      </c>
      <c r="E1725" s="22" t="s">
        <v>77</v>
      </c>
      <c r="F1725" s="21"/>
      <c r="G1725" s="19">
        <v>608</v>
      </c>
      <c r="H1725" s="54">
        <v>4.1118421052630003</v>
      </c>
      <c r="I1725" s="20">
        <v>11.842105263158</v>
      </c>
      <c r="J1725" s="20">
        <v>18.092105263158</v>
      </c>
      <c r="K1725" s="20">
        <v>58.223684210526002</v>
      </c>
      <c r="L1725" s="52">
        <v>7.7302631578950001</v>
      </c>
    </row>
    <row r="1726" spans="3:12" x14ac:dyDescent="0.2">
      <c r="D1726" s="200"/>
      <c r="E1726" s="4" t="s">
        <v>34</v>
      </c>
      <c r="F1726" s="5"/>
      <c r="G1726" s="6">
        <v>37</v>
      </c>
      <c r="H1726" s="31">
        <v>2.7027027027030002</v>
      </c>
      <c r="I1726" s="12">
        <v>8.1081081081080004</v>
      </c>
      <c r="J1726" s="43">
        <v>10.810810810811001</v>
      </c>
      <c r="K1726" s="44">
        <v>72.972972972972997</v>
      </c>
      <c r="L1726" s="42">
        <v>5.4054054054050003</v>
      </c>
    </row>
    <row r="1727" spans="3:12" x14ac:dyDescent="0.2">
      <c r="D1727" s="200"/>
      <c r="E1727" s="4" t="s">
        <v>35</v>
      </c>
      <c r="F1727" s="5"/>
      <c r="G1727" s="6">
        <v>73</v>
      </c>
      <c r="H1727" s="76">
        <v>9.5890410958899999</v>
      </c>
      <c r="I1727" s="12">
        <v>13.698630136986001</v>
      </c>
      <c r="J1727" s="12">
        <v>20.547945205478999</v>
      </c>
      <c r="K1727" s="43">
        <v>49.315068493151003</v>
      </c>
      <c r="L1727" s="42">
        <v>6.8493150684930004</v>
      </c>
    </row>
    <row r="1728" spans="3:12" x14ac:dyDescent="0.2">
      <c r="D1728" s="200"/>
      <c r="E1728" s="4" t="s">
        <v>36</v>
      </c>
      <c r="F1728" s="5"/>
      <c r="G1728" s="6">
        <v>92</v>
      </c>
      <c r="H1728" s="31">
        <v>7.6086956521740001</v>
      </c>
      <c r="I1728" s="12">
        <v>14.130434782609001</v>
      </c>
      <c r="J1728" s="12">
        <v>21.739130434783</v>
      </c>
      <c r="K1728" s="43">
        <v>52.173913043478002</v>
      </c>
      <c r="L1728" s="42">
        <v>4.3478260869570002</v>
      </c>
    </row>
    <row r="1729" spans="2:12" x14ac:dyDescent="0.2">
      <c r="D1729" s="200"/>
      <c r="E1729" s="4" t="s">
        <v>37</v>
      </c>
      <c r="F1729" s="5"/>
      <c r="G1729" s="6">
        <v>110</v>
      </c>
      <c r="H1729" s="31">
        <v>4.5454545454549997</v>
      </c>
      <c r="I1729" s="12">
        <v>14.545454545455</v>
      </c>
      <c r="J1729" s="12">
        <v>20</v>
      </c>
      <c r="K1729" s="12">
        <v>55.454545454544999</v>
      </c>
      <c r="L1729" s="42">
        <v>5.4545454545450003</v>
      </c>
    </row>
    <row r="1730" spans="2:12" x14ac:dyDescent="0.2">
      <c r="D1730" s="200"/>
      <c r="E1730" s="4" t="s">
        <v>38</v>
      </c>
      <c r="F1730" s="5"/>
      <c r="G1730" s="6">
        <v>93</v>
      </c>
      <c r="H1730" s="31">
        <v>3.2258064516129998</v>
      </c>
      <c r="I1730" s="12">
        <v>6.4516129032259997</v>
      </c>
      <c r="J1730" s="12">
        <v>18.279569892472999</v>
      </c>
      <c r="K1730" s="29">
        <v>66.666666666666998</v>
      </c>
      <c r="L1730" s="42">
        <v>5.3763440860219998</v>
      </c>
    </row>
    <row r="1731" spans="2:12" x14ac:dyDescent="0.2">
      <c r="D1731" s="200"/>
      <c r="E1731" s="4" t="s">
        <v>39</v>
      </c>
      <c r="F1731" s="5"/>
      <c r="G1731" s="6">
        <v>114</v>
      </c>
      <c r="H1731" s="71">
        <v>0</v>
      </c>
      <c r="I1731" s="12">
        <v>14.035087719298</v>
      </c>
      <c r="J1731" s="43">
        <v>13.157894736842</v>
      </c>
      <c r="K1731" s="29">
        <v>64.035087719298005</v>
      </c>
      <c r="L1731" s="42">
        <v>8.7719298245609991</v>
      </c>
    </row>
    <row r="1732" spans="2:12" x14ac:dyDescent="0.2">
      <c r="D1732" s="201"/>
      <c r="E1732" s="57" t="s">
        <v>40</v>
      </c>
      <c r="F1732" s="59"/>
      <c r="G1732" s="55">
        <v>89</v>
      </c>
      <c r="H1732" s="114">
        <v>2.2471910112360001</v>
      </c>
      <c r="I1732" s="65">
        <v>8.9887640449440003</v>
      </c>
      <c r="J1732" s="65">
        <v>19.101123595505999</v>
      </c>
      <c r="K1732" s="65">
        <v>52.808988764044997</v>
      </c>
      <c r="L1732" s="155">
        <v>16.853932584270002</v>
      </c>
    </row>
    <row r="1734" spans="2:12" x14ac:dyDescent="0.2">
      <c r="B1734" s="40" t="str">
        <f xml:space="preserve"> HYPERLINK("#'目次'!B78", "[72]")</f>
        <v>[72]</v>
      </c>
      <c r="C1734" s="23" t="s">
        <v>177</v>
      </c>
    </row>
    <row r="1737" spans="2:12" x14ac:dyDescent="0.2">
      <c r="C1737" s="23" t="s">
        <v>80</v>
      </c>
    </row>
    <row r="1738" spans="2:12" ht="36" x14ac:dyDescent="0.2">
      <c r="E1738" s="195"/>
      <c r="F1738" s="196"/>
      <c r="G1738" s="37" t="s">
        <v>15</v>
      </c>
      <c r="H1738" s="33" t="s">
        <v>178</v>
      </c>
      <c r="I1738" s="13" t="s">
        <v>179</v>
      </c>
      <c r="J1738" s="13" t="s">
        <v>180</v>
      </c>
      <c r="K1738" s="13" t="s">
        <v>181</v>
      </c>
      <c r="L1738" s="38" t="s">
        <v>18</v>
      </c>
    </row>
    <row r="1739" spans="2:12" x14ac:dyDescent="0.2">
      <c r="E1739" s="197"/>
      <c r="F1739" s="198"/>
      <c r="G1739" s="35"/>
      <c r="H1739" s="39"/>
      <c r="I1739" s="14"/>
      <c r="J1739" s="14"/>
      <c r="K1739" s="14"/>
      <c r="L1739" s="34"/>
    </row>
    <row r="1740" spans="2:12" x14ac:dyDescent="0.2">
      <c r="E1740" s="91" t="s">
        <v>15</v>
      </c>
      <c r="F1740" s="46"/>
      <c r="G1740" s="36">
        <v>1200</v>
      </c>
      <c r="H1740" s="24">
        <v>3.916666666667</v>
      </c>
      <c r="I1740" s="24">
        <v>11.166666666667</v>
      </c>
      <c r="J1740" s="24">
        <v>20.166666666666998</v>
      </c>
      <c r="K1740" s="24">
        <v>57.416666666666998</v>
      </c>
      <c r="L1740" s="68">
        <v>7.333333333333</v>
      </c>
    </row>
    <row r="1741" spans="2:12" x14ac:dyDescent="0.2">
      <c r="E1741" s="4" t="s">
        <v>81</v>
      </c>
      <c r="F1741" s="5"/>
      <c r="G1741" s="19">
        <v>48</v>
      </c>
      <c r="H1741" s="54">
        <v>4.166666666667</v>
      </c>
      <c r="I1741" s="20">
        <v>14.583333333333</v>
      </c>
      <c r="J1741" s="20">
        <v>25</v>
      </c>
      <c r="K1741" s="90">
        <v>47.916666666666998</v>
      </c>
      <c r="L1741" s="52">
        <v>8.333333333333</v>
      </c>
    </row>
    <row r="1742" spans="2:12" x14ac:dyDescent="0.2">
      <c r="E1742" s="4" t="s">
        <v>82</v>
      </c>
      <c r="F1742" s="5"/>
      <c r="G1742" s="6">
        <v>84</v>
      </c>
      <c r="H1742" s="31">
        <v>1.190476190476</v>
      </c>
      <c r="I1742" s="43">
        <v>1.190476190476</v>
      </c>
      <c r="J1742" s="12">
        <v>21.428571428571001</v>
      </c>
      <c r="K1742" s="12">
        <v>58.333333333333002</v>
      </c>
      <c r="L1742" s="111">
        <v>17.857142857143</v>
      </c>
    </row>
    <row r="1743" spans="2:12" x14ac:dyDescent="0.2">
      <c r="E1743" s="4" t="s">
        <v>83</v>
      </c>
      <c r="F1743" s="5"/>
      <c r="G1743" s="6">
        <v>462</v>
      </c>
      <c r="H1743" s="31">
        <v>4.5454545454549997</v>
      </c>
      <c r="I1743" s="12">
        <v>13.203463203463</v>
      </c>
      <c r="J1743" s="12">
        <v>20.995670995670999</v>
      </c>
      <c r="K1743" s="12">
        <v>53.246753246753002</v>
      </c>
      <c r="L1743" s="42">
        <v>8.0086580086579993</v>
      </c>
    </row>
    <row r="1744" spans="2:12" x14ac:dyDescent="0.2">
      <c r="E1744" s="4" t="s">
        <v>84</v>
      </c>
      <c r="F1744" s="5"/>
      <c r="G1744" s="6">
        <v>30</v>
      </c>
      <c r="H1744" s="31">
        <v>3.333333333333</v>
      </c>
      <c r="I1744" s="12">
        <v>6.666666666667</v>
      </c>
      <c r="J1744" s="12">
        <v>23.333333333333002</v>
      </c>
      <c r="K1744" s="29">
        <v>66.666666666666998</v>
      </c>
      <c r="L1744" s="139">
        <v>0</v>
      </c>
    </row>
    <row r="1745" spans="2:12" x14ac:dyDescent="0.2">
      <c r="E1745" s="4" t="s">
        <v>85</v>
      </c>
      <c r="F1745" s="5"/>
      <c r="G1745" s="6">
        <v>144</v>
      </c>
      <c r="H1745" s="31">
        <v>6.9444444444439997</v>
      </c>
      <c r="I1745" s="12">
        <v>13.194444444444001</v>
      </c>
      <c r="J1745" s="12">
        <v>16.666666666666998</v>
      </c>
      <c r="K1745" s="12">
        <v>59.722222222222001</v>
      </c>
      <c r="L1745" s="42">
        <v>3.4722222222219998</v>
      </c>
    </row>
    <row r="1746" spans="2:12" x14ac:dyDescent="0.2">
      <c r="E1746" s="4" t="s">
        <v>86</v>
      </c>
      <c r="F1746" s="5"/>
      <c r="G1746" s="6">
        <v>192</v>
      </c>
      <c r="H1746" s="31">
        <v>4.166666666667</v>
      </c>
      <c r="I1746" s="12">
        <v>13.020833333333</v>
      </c>
      <c r="J1746" s="12">
        <v>22.916666666666998</v>
      </c>
      <c r="K1746" s="12">
        <v>55.729166666666998</v>
      </c>
      <c r="L1746" s="42">
        <v>4.166666666667</v>
      </c>
    </row>
    <row r="1747" spans="2:12" x14ac:dyDescent="0.2">
      <c r="E1747" s="4" t="s">
        <v>87</v>
      </c>
      <c r="F1747" s="5"/>
      <c r="G1747" s="6">
        <v>72</v>
      </c>
      <c r="H1747" s="31">
        <v>5.5555555555560003</v>
      </c>
      <c r="I1747" s="12">
        <v>12.5</v>
      </c>
      <c r="J1747" s="12">
        <v>18.055555555556001</v>
      </c>
      <c r="K1747" s="12">
        <v>59.722222222222001</v>
      </c>
      <c r="L1747" s="42">
        <v>4.166666666667</v>
      </c>
    </row>
    <row r="1748" spans="2:12" x14ac:dyDescent="0.2">
      <c r="E1748" s="4" t="s">
        <v>88</v>
      </c>
      <c r="F1748" s="5"/>
      <c r="G1748" s="6">
        <v>36</v>
      </c>
      <c r="H1748" s="71">
        <v>0</v>
      </c>
      <c r="I1748" s="12">
        <v>11.111111111111001</v>
      </c>
      <c r="J1748" s="12">
        <v>22.222222222222001</v>
      </c>
      <c r="K1748" s="12">
        <v>55.555555555555998</v>
      </c>
      <c r="L1748" s="42">
        <v>11.111111111111001</v>
      </c>
    </row>
    <row r="1749" spans="2:12" x14ac:dyDescent="0.2">
      <c r="E1749" s="4" t="s">
        <v>89</v>
      </c>
      <c r="F1749" s="5"/>
      <c r="G1749" s="6">
        <v>66</v>
      </c>
      <c r="H1749" s="71">
        <v>0</v>
      </c>
      <c r="I1749" s="43">
        <v>4.5454545454549997</v>
      </c>
      <c r="J1749" s="43">
        <v>13.636363636364001</v>
      </c>
      <c r="K1749" s="44">
        <v>71.212121212121005</v>
      </c>
      <c r="L1749" s="42">
        <v>10.606060606061</v>
      </c>
    </row>
    <row r="1750" spans="2:12" x14ac:dyDescent="0.2">
      <c r="E1750" s="4" t="s">
        <v>90</v>
      </c>
      <c r="F1750" s="5"/>
      <c r="G1750" s="6">
        <v>54</v>
      </c>
      <c r="H1750" s="71">
        <v>0</v>
      </c>
      <c r="I1750" s="43">
        <v>5.5555555555560003</v>
      </c>
      <c r="J1750" s="43">
        <v>14.814814814815</v>
      </c>
      <c r="K1750" s="44">
        <v>72.222222222222001</v>
      </c>
      <c r="L1750" s="42">
        <v>7.4074074074069998</v>
      </c>
    </row>
    <row r="1751" spans="2:12" x14ac:dyDescent="0.2">
      <c r="E1751" s="57" t="s">
        <v>91</v>
      </c>
      <c r="F1751" s="59"/>
      <c r="G1751" s="55">
        <v>12</v>
      </c>
      <c r="H1751" s="137">
        <v>0</v>
      </c>
      <c r="I1751" s="135">
        <v>0</v>
      </c>
      <c r="J1751" s="65">
        <v>16.666666666666998</v>
      </c>
      <c r="K1751" s="113">
        <v>75</v>
      </c>
      <c r="L1751" s="105">
        <v>8.333333333333</v>
      </c>
    </row>
    <row r="1753" spans="2:12" x14ac:dyDescent="0.2">
      <c r="B1753" s="40" t="str">
        <f xml:space="preserve"> HYPERLINK("#'目次'!B79", "[73]")</f>
        <v>[73]</v>
      </c>
      <c r="C1753" s="23" t="s">
        <v>184</v>
      </c>
    </row>
    <row r="1756" spans="2:12" x14ac:dyDescent="0.2">
      <c r="C1756" s="23" t="s">
        <v>14</v>
      </c>
    </row>
    <row r="1757" spans="2:12" ht="36" x14ac:dyDescent="0.2">
      <c r="D1757" s="195"/>
      <c r="E1757" s="196"/>
      <c r="F1757" s="196"/>
      <c r="G1757" s="37" t="s">
        <v>15</v>
      </c>
      <c r="H1757" s="33" t="s">
        <v>178</v>
      </c>
      <c r="I1757" s="13" t="s">
        <v>179</v>
      </c>
      <c r="J1757" s="13" t="s">
        <v>180</v>
      </c>
      <c r="K1757" s="13" t="s">
        <v>181</v>
      </c>
      <c r="L1757" s="38" t="s">
        <v>18</v>
      </c>
    </row>
    <row r="1758" spans="2:12" x14ac:dyDescent="0.2">
      <c r="D1758" s="197"/>
      <c r="E1758" s="198"/>
      <c r="F1758" s="198"/>
      <c r="G1758" s="35"/>
      <c r="H1758" s="39"/>
      <c r="I1758" s="14"/>
      <c r="J1758" s="14"/>
      <c r="K1758" s="14"/>
      <c r="L1758" s="34"/>
    </row>
    <row r="1759" spans="2:12" x14ac:dyDescent="0.2">
      <c r="D1759" s="56"/>
      <c r="E1759" s="58" t="s">
        <v>15</v>
      </c>
      <c r="F1759" s="46"/>
      <c r="G1759" s="36">
        <v>1200</v>
      </c>
      <c r="H1759" s="24">
        <v>3.166666666667</v>
      </c>
      <c r="I1759" s="24">
        <v>9.25</v>
      </c>
      <c r="J1759" s="24">
        <v>22.083333333333002</v>
      </c>
      <c r="K1759" s="24">
        <v>58.083333333333002</v>
      </c>
      <c r="L1759" s="68">
        <v>7.416666666667</v>
      </c>
    </row>
    <row r="1760" spans="2:12" x14ac:dyDescent="0.2">
      <c r="D1760" s="199" t="s">
        <v>19</v>
      </c>
      <c r="E1760" s="22" t="s">
        <v>20</v>
      </c>
      <c r="F1760" s="21"/>
      <c r="G1760" s="19">
        <v>132</v>
      </c>
      <c r="H1760" s="54">
        <v>2.2727272727269998</v>
      </c>
      <c r="I1760" s="20">
        <v>5.3030303030299999</v>
      </c>
      <c r="J1760" s="20">
        <v>22.727272727273</v>
      </c>
      <c r="K1760" s="20">
        <v>54.545454545455001</v>
      </c>
      <c r="L1760" s="153">
        <v>15.151515151515</v>
      </c>
    </row>
    <row r="1761" spans="4:12" x14ac:dyDescent="0.2">
      <c r="D1761" s="200"/>
      <c r="E1761" s="4" t="s">
        <v>21</v>
      </c>
      <c r="F1761" s="5"/>
      <c r="G1761" s="6">
        <v>444</v>
      </c>
      <c r="H1761" s="31">
        <v>4.0540540540540002</v>
      </c>
      <c r="I1761" s="12">
        <v>11.486486486485999</v>
      </c>
      <c r="J1761" s="12">
        <v>22.972972972973</v>
      </c>
      <c r="K1761" s="12">
        <v>53.828828828829003</v>
      </c>
      <c r="L1761" s="42">
        <v>7.6576576576580004</v>
      </c>
    </row>
    <row r="1762" spans="4:12" x14ac:dyDescent="0.2">
      <c r="D1762" s="200"/>
      <c r="E1762" s="4" t="s">
        <v>22</v>
      </c>
      <c r="F1762" s="5"/>
      <c r="G1762" s="6">
        <v>192</v>
      </c>
      <c r="H1762" s="31">
        <v>4.6875</v>
      </c>
      <c r="I1762" s="12">
        <v>8.854166666667</v>
      </c>
      <c r="J1762" s="12">
        <v>20.833333333333002</v>
      </c>
      <c r="K1762" s="12">
        <v>61.458333333333002</v>
      </c>
      <c r="L1762" s="42">
        <v>4.166666666667</v>
      </c>
    </row>
    <row r="1763" spans="4:12" x14ac:dyDescent="0.2">
      <c r="D1763" s="200"/>
      <c r="E1763" s="4" t="s">
        <v>23</v>
      </c>
      <c r="F1763" s="5"/>
      <c r="G1763" s="6">
        <v>192</v>
      </c>
      <c r="H1763" s="31">
        <v>2.604166666667</v>
      </c>
      <c r="I1763" s="12">
        <v>10.416666666667</v>
      </c>
      <c r="J1763" s="12">
        <v>25.520833333333002</v>
      </c>
      <c r="K1763" s="12">
        <v>56.770833333333002</v>
      </c>
      <c r="L1763" s="42">
        <v>4.6875</v>
      </c>
    </row>
    <row r="1764" spans="4:12" x14ac:dyDescent="0.2">
      <c r="D1764" s="200"/>
      <c r="E1764" s="4" t="s">
        <v>24</v>
      </c>
      <c r="F1764" s="5"/>
      <c r="G1764" s="6">
        <v>240</v>
      </c>
      <c r="H1764" s="31">
        <v>1.25</v>
      </c>
      <c r="I1764" s="12">
        <v>6.666666666667</v>
      </c>
      <c r="J1764" s="12">
        <v>18.333333333333002</v>
      </c>
      <c r="K1764" s="29">
        <v>66.25</v>
      </c>
      <c r="L1764" s="42">
        <v>7.5</v>
      </c>
    </row>
    <row r="1765" spans="4:12" x14ac:dyDescent="0.2">
      <c r="D1765" s="199" t="s">
        <v>25</v>
      </c>
      <c r="E1765" s="22" t="s">
        <v>26</v>
      </c>
      <c r="F1765" s="21"/>
      <c r="G1765" s="19">
        <v>348</v>
      </c>
      <c r="H1765" s="54">
        <v>3.4482758620689999</v>
      </c>
      <c r="I1765" s="20">
        <v>11.206896551724</v>
      </c>
      <c r="J1765" s="20">
        <v>24.137931034483</v>
      </c>
      <c r="K1765" s="20">
        <v>54.885057471263998</v>
      </c>
      <c r="L1765" s="52">
        <v>6.3218390804600002</v>
      </c>
    </row>
    <row r="1766" spans="4:12" x14ac:dyDescent="0.2">
      <c r="D1766" s="200"/>
      <c r="E1766" s="4" t="s">
        <v>27</v>
      </c>
      <c r="F1766" s="5"/>
      <c r="G1766" s="6">
        <v>378</v>
      </c>
      <c r="H1766" s="31">
        <v>2.3809523809519999</v>
      </c>
      <c r="I1766" s="12">
        <v>9.2592592592590002</v>
      </c>
      <c r="J1766" s="12">
        <v>24.338624338624001</v>
      </c>
      <c r="K1766" s="12">
        <v>57.671957671957998</v>
      </c>
      <c r="L1766" s="42">
        <v>6.3492063492059998</v>
      </c>
    </row>
    <row r="1767" spans="4:12" x14ac:dyDescent="0.2">
      <c r="D1767" s="200"/>
      <c r="E1767" s="4" t="s">
        <v>28</v>
      </c>
      <c r="F1767" s="5"/>
      <c r="G1767" s="6">
        <v>372</v>
      </c>
      <c r="H1767" s="31">
        <v>4.0322580645160002</v>
      </c>
      <c r="I1767" s="12">
        <v>8.333333333333</v>
      </c>
      <c r="J1767" s="12">
        <v>17.741935483871</v>
      </c>
      <c r="K1767" s="12">
        <v>58.333333333333002</v>
      </c>
      <c r="L1767" s="42">
        <v>11.559139784946</v>
      </c>
    </row>
    <row r="1768" spans="4:12" x14ac:dyDescent="0.2">
      <c r="D1768" s="200"/>
      <c r="E1768" s="4" t="s">
        <v>29</v>
      </c>
      <c r="F1768" s="5"/>
      <c r="G1768" s="6">
        <v>102</v>
      </c>
      <c r="H1768" s="31">
        <v>1.9607843137250001</v>
      </c>
      <c r="I1768" s="12">
        <v>5.8823529411760003</v>
      </c>
      <c r="J1768" s="12">
        <v>22.549019607843</v>
      </c>
      <c r="K1768" s="44">
        <v>69.607843137255003</v>
      </c>
      <c r="L1768" s="139">
        <v>0</v>
      </c>
    </row>
    <row r="1769" spans="4:12" x14ac:dyDescent="0.2">
      <c r="D1769" s="199" t="s">
        <v>30</v>
      </c>
      <c r="E1769" s="22" t="s">
        <v>31</v>
      </c>
      <c r="F1769" s="21"/>
      <c r="G1769" s="19">
        <v>592</v>
      </c>
      <c r="H1769" s="54">
        <v>3.209459459459</v>
      </c>
      <c r="I1769" s="20">
        <v>9.6283783783780006</v>
      </c>
      <c r="J1769" s="20">
        <v>23.986486486486001</v>
      </c>
      <c r="K1769" s="20">
        <v>56.25</v>
      </c>
      <c r="L1769" s="52">
        <v>6.9256756756759996</v>
      </c>
    </row>
    <row r="1770" spans="4:12" x14ac:dyDescent="0.2">
      <c r="D1770" s="200"/>
      <c r="E1770" s="4" t="s">
        <v>32</v>
      </c>
      <c r="F1770" s="5"/>
      <c r="G1770" s="6">
        <v>608</v>
      </c>
      <c r="H1770" s="31">
        <v>3.125</v>
      </c>
      <c r="I1770" s="12">
        <v>8.8815789473680002</v>
      </c>
      <c r="J1770" s="12">
        <v>20.230263157894999</v>
      </c>
      <c r="K1770" s="12">
        <v>59.868421052632002</v>
      </c>
      <c r="L1770" s="42">
        <v>7.8947368421049999</v>
      </c>
    </row>
    <row r="1771" spans="4:12" x14ac:dyDescent="0.2">
      <c r="D1771" s="199" t="s">
        <v>33</v>
      </c>
      <c r="E1771" s="22" t="s">
        <v>34</v>
      </c>
      <c r="F1771" s="21"/>
      <c r="G1771" s="19">
        <v>74</v>
      </c>
      <c r="H1771" s="54">
        <v>2.7027027027030002</v>
      </c>
      <c r="I1771" s="20">
        <v>6.7567567567570004</v>
      </c>
      <c r="J1771" s="90">
        <v>14.864864864865</v>
      </c>
      <c r="K1771" s="98">
        <v>70.270270270270004</v>
      </c>
      <c r="L1771" s="52">
        <v>5.4054054054050003</v>
      </c>
    </row>
    <row r="1772" spans="4:12" x14ac:dyDescent="0.2">
      <c r="D1772" s="200"/>
      <c r="E1772" s="4" t="s">
        <v>35</v>
      </c>
      <c r="F1772" s="5"/>
      <c r="G1772" s="6">
        <v>148</v>
      </c>
      <c r="H1772" s="31">
        <v>8.1081081081080004</v>
      </c>
      <c r="I1772" s="12">
        <v>10.810810810811001</v>
      </c>
      <c r="J1772" s="12">
        <v>18.243243243243001</v>
      </c>
      <c r="K1772" s="12">
        <v>56.756756756756999</v>
      </c>
      <c r="L1772" s="42">
        <v>6.0810810810809999</v>
      </c>
    </row>
    <row r="1773" spans="4:12" x14ac:dyDescent="0.2">
      <c r="D1773" s="200"/>
      <c r="E1773" s="4" t="s">
        <v>36</v>
      </c>
      <c r="F1773" s="5"/>
      <c r="G1773" s="6">
        <v>187</v>
      </c>
      <c r="H1773" s="31">
        <v>5.3475935828879999</v>
      </c>
      <c r="I1773" s="12">
        <v>12.83422459893</v>
      </c>
      <c r="J1773" s="29">
        <v>29.946524064171001</v>
      </c>
      <c r="K1773" s="43">
        <v>49.197860962566999</v>
      </c>
      <c r="L1773" s="42">
        <v>2.673796791444</v>
      </c>
    </row>
    <row r="1774" spans="4:12" x14ac:dyDescent="0.2">
      <c r="D1774" s="200"/>
      <c r="E1774" s="4" t="s">
        <v>37</v>
      </c>
      <c r="F1774" s="5"/>
      <c r="G1774" s="6">
        <v>221</v>
      </c>
      <c r="H1774" s="31">
        <v>4.0723981900449999</v>
      </c>
      <c r="I1774" s="12">
        <v>12.669683257919001</v>
      </c>
      <c r="J1774" s="12">
        <v>25.339366515837</v>
      </c>
      <c r="K1774" s="43">
        <v>52.941176470587997</v>
      </c>
      <c r="L1774" s="42">
        <v>4.9773755656110001</v>
      </c>
    </row>
    <row r="1775" spans="4:12" x14ac:dyDescent="0.2">
      <c r="D1775" s="200"/>
      <c r="E1775" s="4" t="s">
        <v>38</v>
      </c>
      <c r="F1775" s="5"/>
      <c r="G1775" s="6">
        <v>186</v>
      </c>
      <c r="H1775" s="31">
        <v>0.53763440860199996</v>
      </c>
      <c r="I1775" s="12">
        <v>7.5268817204299996</v>
      </c>
      <c r="J1775" s="12">
        <v>21.505376344085999</v>
      </c>
      <c r="K1775" s="29">
        <v>63.978494623655997</v>
      </c>
      <c r="L1775" s="42">
        <v>6.4516129032259997</v>
      </c>
    </row>
    <row r="1776" spans="4:12" x14ac:dyDescent="0.2">
      <c r="D1776" s="200"/>
      <c r="E1776" s="4" t="s">
        <v>39</v>
      </c>
      <c r="F1776" s="5"/>
      <c r="G1776" s="6">
        <v>223</v>
      </c>
      <c r="H1776" s="31">
        <v>0.89686098654699997</v>
      </c>
      <c r="I1776" s="12">
        <v>7.1748878923769999</v>
      </c>
      <c r="J1776" s="12">
        <v>21.52466367713</v>
      </c>
      <c r="K1776" s="12">
        <v>61.434977578474999</v>
      </c>
      <c r="L1776" s="42">
        <v>8.9686098654710005</v>
      </c>
    </row>
    <row r="1777" spans="2:12" x14ac:dyDescent="0.2">
      <c r="D1777" s="201"/>
      <c r="E1777" s="57" t="s">
        <v>40</v>
      </c>
      <c r="F1777" s="59"/>
      <c r="G1777" s="55">
        <v>161</v>
      </c>
      <c r="H1777" s="114">
        <v>1.242236024845</v>
      </c>
      <c r="I1777" s="65">
        <v>4.9689440993789997</v>
      </c>
      <c r="J1777" s="125">
        <v>16.770186335403999</v>
      </c>
      <c r="K1777" s="65">
        <v>59.627329192547002</v>
      </c>
      <c r="L1777" s="155">
        <v>17.391304347826001</v>
      </c>
    </row>
    <row r="1779" spans="2:12" x14ac:dyDescent="0.2">
      <c r="B1779" s="40" t="str">
        <f xml:space="preserve"> HYPERLINK("#'目次'!B80", "[74]")</f>
        <v>[74]</v>
      </c>
      <c r="C1779" s="23" t="s">
        <v>184</v>
      </c>
    </row>
    <row r="1782" spans="2:12" x14ac:dyDescent="0.2">
      <c r="C1782" s="23" t="s">
        <v>48</v>
      </c>
    </row>
    <row r="1783" spans="2:12" ht="36" x14ac:dyDescent="0.2">
      <c r="D1783" s="195"/>
      <c r="E1783" s="196"/>
      <c r="F1783" s="196"/>
      <c r="G1783" s="37" t="s">
        <v>15</v>
      </c>
      <c r="H1783" s="33" t="s">
        <v>178</v>
      </c>
      <c r="I1783" s="13" t="s">
        <v>179</v>
      </c>
      <c r="J1783" s="13" t="s">
        <v>180</v>
      </c>
      <c r="K1783" s="13" t="s">
        <v>181</v>
      </c>
      <c r="L1783" s="38" t="s">
        <v>18</v>
      </c>
    </row>
    <row r="1784" spans="2:12" x14ac:dyDescent="0.2">
      <c r="D1784" s="197"/>
      <c r="E1784" s="198"/>
      <c r="F1784" s="198"/>
      <c r="G1784" s="35"/>
      <c r="H1784" s="39"/>
      <c r="I1784" s="14"/>
      <c r="J1784" s="14"/>
      <c r="K1784" s="14"/>
      <c r="L1784" s="34"/>
    </row>
    <row r="1785" spans="2:12" x14ac:dyDescent="0.2">
      <c r="D1785" s="56"/>
      <c r="E1785" s="58" t="s">
        <v>15</v>
      </c>
      <c r="F1785" s="46"/>
      <c r="G1785" s="36">
        <v>1200</v>
      </c>
      <c r="H1785" s="24">
        <v>3.166666666667</v>
      </c>
      <c r="I1785" s="24">
        <v>9.25</v>
      </c>
      <c r="J1785" s="24">
        <v>22.083333333333002</v>
      </c>
      <c r="K1785" s="24">
        <v>58.083333333333002</v>
      </c>
      <c r="L1785" s="68">
        <v>7.416666666667</v>
      </c>
    </row>
    <row r="1786" spans="2:12" x14ac:dyDescent="0.2">
      <c r="D1786" s="199" t="s">
        <v>49</v>
      </c>
      <c r="E1786" s="22" t="s">
        <v>50</v>
      </c>
      <c r="F1786" s="21"/>
      <c r="G1786" s="19">
        <v>15</v>
      </c>
      <c r="H1786" s="131">
        <v>0</v>
      </c>
      <c r="I1786" s="128">
        <v>0</v>
      </c>
      <c r="J1786" s="90">
        <v>13.333333333333</v>
      </c>
      <c r="K1786" s="98">
        <v>86.666666666666998</v>
      </c>
      <c r="L1786" s="170">
        <v>0</v>
      </c>
    </row>
    <row r="1787" spans="2:12" x14ac:dyDescent="0.2">
      <c r="D1787" s="200"/>
      <c r="E1787" s="4" t="s">
        <v>51</v>
      </c>
      <c r="F1787" s="5"/>
      <c r="G1787" s="6">
        <v>142</v>
      </c>
      <c r="H1787" s="31">
        <v>5.6338028169010004</v>
      </c>
      <c r="I1787" s="12">
        <v>8.4507042253520002</v>
      </c>
      <c r="J1787" s="12">
        <v>24.647887323944001</v>
      </c>
      <c r="K1787" s="12">
        <v>57.042253521127002</v>
      </c>
      <c r="L1787" s="42">
        <v>4.2253521126760001</v>
      </c>
    </row>
    <row r="1788" spans="2:12" x14ac:dyDescent="0.2">
      <c r="D1788" s="200"/>
      <c r="E1788" s="4" t="s">
        <v>52</v>
      </c>
      <c r="F1788" s="5"/>
      <c r="G1788" s="6">
        <v>26</v>
      </c>
      <c r="H1788" s="31">
        <v>3.8461538461539999</v>
      </c>
      <c r="I1788" s="44">
        <v>30.769230769231001</v>
      </c>
      <c r="J1788" s="12">
        <v>26.923076923077002</v>
      </c>
      <c r="K1788" s="61">
        <v>34.615384615384997</v>
      </c>
      <c r="L1788" s="42">
        <v>3.8461538461539999</v>
      </c>
    </row>
    <row r="1789" spans="2:12" x14ac:dyDescent="0.2">
      <c r="D1789" s="200"/>
      <c r="E1789" s="4" t="s">
        <v>53</v>
      </c>
      <c r="F1789" s="5"/>
      <c r="G1789" s="6">
        <v>41</v>
      </c>
      <c r="H1789" s="71">
        <v>0</v>
      </c>
      <c r="I1789" s="12">
        <v>7.3170731707319998</v>
      </c>
      <c r="J1789" s="44">
        <v>39.024390243901998</v>
      </c>
      <c r="K1789" s="43">
        <v>51.219512195122</v>
      </c>
      <c r="L1789" s="42">
        <v>2.4390243902440001</v>
      </c>
    </row>
    <row r="1790" spans="2:12" x14ac:dyDescent="0.2">
      <c r="D1790" s="200"/>
      <c r="E1790" s="4" t="s">
        <v>54</v>
      </c>
      <c r="F1790" s="5"/>
      <c r="G1790" s="6">
        <v>226</v>
      </c>
      <c r="H1790" s="31">
        <v>3.982300884956</v>
      </c>
      <c r="I1790" s="12">
        <v>10.619469026549</v>
      </c>
      <c r="J1790" s="12">
        <v>23.893805309735001</v>
      </c>
      <c r="K1790" s="12">
        <v>54.867256637167998</v>
      </c>
      <c r="L1790" s="42">
        <v>6.6371681415930004</v>
      </c>
    </row>
    <row r="1791" spans="2:12" x14ac:dyDescent="0.2">
      <c r="D1791" s="200"/>
      <c r="E1791" s="4" t="s">
        <v>55</v>
      </c>
      <c r="F1791" s="5"/>
      <c r="G1791" s="6">
        <v>125</v>
      </c>
      <c r="H1791" s="31">
        <v>4</v>
      </c>
      <c r="I1791" s="12">
        <v>10.4</v>
      </c>
      <c r="J1791" s="12">
        <v>24</v>
      </c>
      <c r="K1791" s="12">
        <v>56.8</v>
      </c>
      <c r="L1791" s="42">
        <v>4.8</v>
      </c>
    </row>
    <row r="1792" spans="2:12" x14ac:dyDescent="0.2">
      <c r="D1792" s="200"/>
      <c r="E1792" s="4" t="s">
        <v>56</v>
      </c>
      <c r="F1792" s="5"/>
      <c r="G1792" s="6">
        <v>190</v>
      </c>
      <c r="H1792" s="31">
        <v>3.6842105263159999</v>
      </c>
      <c r="I1792" s="12">
        <v>8.9473684210529996</v>
      </c>
      <c r="J1792" s="12">
        <v>19.473684210525999</v>
      </c>
      <c r="K1792" s="12">
        <v>60</v>
      </c>
      <c r="L1792" s="42">
        <v>7.8947368421049999</v>
      </c>
    </row>
    <row r="1793" spans="2:12" x14ac:dyDescent="0.2">
      <c r="D1793" s="200"/>
      <c r="E1793" s="4" t="s">
        <v>57</v>
      </c>
      <c r="F1793" s="5"/>
      <c r="G1793" s="6">
        <v>185</v>
      </c>
      <c r="H1793" s="31">
        <v>2.1621621621620002</v>
      </c>
      <c r="I1793" s="12">
        <v>9.1891891891889994</v>
      </c>
      <c r="J1793" s="12">
        <v>21.621621621622001</v>
      </c>
      <c r="K1793" s="12">
        <v>58.918918918918997</v>
      </c>
      <c r="L1793" s="42">
        <v>8.1081081081080004</v>
      </c>
    </row>
    <row r="1794" spans="2:12" x14ac:dyDescent="0.2">
      <c r="D1794" s="200"/>
      <c r="E1794" s="4" t="s">
        <v>58</v>
      </c>
      <c r="F1794" s="5"/>
      <c r="G1794" s="6">
        <v>113</v>
      </c>
      <c r="H1794" s="31">
        <v>3.53982300885</v>
      </c>
      <c r="I1794" s="12">
        <v>7.964601769912</v>
      </c>
      <c r="J1794" s="43">
        <v>14.159292035398</v>
      </c>
      <c r="K1794" s="44">
        <v>68.141592920354</v>
      </c>
      <c r="L1794" s="42">
        <v>6.194690265487</v>
      </c>
    </row>
    <row r="1795" spans="2:12" x14ac:dyDescent="0.2">
      <c r="D1795" s="200"/>
      <c r="E1795" s="4" t="s">
        <v>59</v>
      </c>
      <c r="F1795" s="5"/>
      <c r="G1795" s="6">
        <v>136</v>
      </c>
      <c r="H1795" s="71">
        <v>0</v>
      </c>
      <c r="I1795" s="12">
        <v>5.8823529411760003</v>
      </c>
      <c r="J1795" s="12">
        <v>19.852941176470999</v>
      </c>
      <c r="K1795" s="12">
        <v>57.352941176470999</v>
      </c>
      <c r="L1795" s="88">
        <v>16.911764705882</v>
      </c>
    </row>
    <row r="1796" spans="2:12" x14ac:dyDescent="0.2">
      <c r="D1796" s="199" t="s">
        <v>60</v>
      </c>
      <c r="E1796" s="22" t="s">
        <v>61</v>
      </c>
      <c r="F1796" s="21"/>
      <c r="G1796" s="19">
        <v>205</v>
      </c>
      <c r="H1796" s="54">
        <v>3.4146341463410002</v>
      </c>
      <c r="I1796" s="20">
        <v>8.2926829268290003</v>
      </c>
      <c r="J1796" s="20">
        <v>18.536585365853998</v>
      </c>
      <c r="K1796" s="20">
        <v>57.560975609755999</v>
      </c>
      <c r="L1796" s="52">
        <v>12.195121951220001</v>
      </c>
    </row>
    <row r="1797" spans="2:12" x14ac:dyDescent="0.2">
      <c r="D1797" s="200"/>
      <c r="E1797" s="4" t="s">
        <v>62</v>
      </c>
      <c r="F1797" s="5"/>
      <c r="G1797" s="6">
        <v>160</v>
      </c>
      <c r="H1797" s="31">
        <v>2.5</v>
      </c>
      <c r="I1797" s="12">
        <v>6.25</v>
      </c>
      <c r="J1797" s="12">
        <v>20.625</v>
      </c>
      <c r="K1797" s="29">
        <v>65.625</v>
      </c>
      <c r="L1797" s="42">
        <v>5</v>
      </c>
    </row>
    <row r="1798" spans="2:12" x14ac:dyDescent="0.2">
      <c r="D1798" s="200"/>
      <c r="E1798" s="4" t="s">
        <v>63</v>
      </c>
      <c r="F1798" s="5"/>
      <c r="G1798" s="6">
        <v>121</v>
      </c>
      <c r="H1798" s="31">
        <v>3.305785123967</v>
      </c>
      <c r="I1798" s="12">
        <v>10.743801652893</v>
      </c>
      <c r="J1798" s="12">
        <v>17.355371900826</v>
      </c>
      <c r="K1798" s="12">
        <v>61.983471074379999</v>
      </c>
      <c r="L1798" s="42">
        <v>6.6115702479339999</v>
      </c>
    </row>
    <row r="1799" spans="2:12" x14ac:dyDescent="0.2">
      <c r="D1799" s="200"/>
      <c r="E1799" s="4" t="s">
        <v>64</v>
      </c>
      <c r="F1799" s="5"/>
      <c r="G1799" s="6">
        <v>124</v>
      </c>
      <c r="H1799" s="31">
        <v>4.0322580645160002</v>
      </c>
      <c r="I1799" s="12">
        <v>11.290322580645</v>
      </c>
      <c r="J1799" s="29">
        <v>29.032258064516</v>
      </c>
      <c r="K1799" s="43">
        <v>50.806451612902997</v>
      </c>
      <c r="L1799" s="42">
        <v>4.8387096774189997</v>
      </c>
    </row>
    <row r="1800" spans="2:12" x14ac:dyDescent="0.2">
      <c r="D1800" s="200"/>
      <c r="E1800" s="4" t="s">
        <v>65</v>
      </c>
      <c r="F1800" s="5"/>
      <c r="G1800" s="6">
        <v>109</v>
      </c>
      <c r="H1800" s="31">
        <v>1.834862385321</v>
      </c>
      <c r="I1800" s="12">
        <v>11.926605504587</v>
      </c>
      <c r="J1800" s="12">
        <v>23.853211009174</v>
      </c>
      <c r="K1800" s="12">
        <v>55.963302752293998</v>
      </c>
      <c r="L1800" s="42">
        <v>6.4220183486240003</v>
      </c>
    </row>
    <row r="1801" spans="2:12" x14ac:dyDescent="0.2">
      <c r="D1801" s="200"/>
      <c r="E1801" s="4" t="s">
        <v>66</v>
      </c>
      <c r="F1801" s="5"/>
      <c r="G1801" s="6">
        <v>104</v>
      </c>
      <c r="H1801" s="31">
        <v>2.884615384615</v>
      </c>
      <c r="I1801" s="29">
        <v>14.423076923077</v>
      </c>
      <c r="J1801" s="12">
        <v>19.230769230768999</v>
      </c>
      <c r="K1801" s="12">
        <v>55.769230769231001</v>
      </c>
      <c r="L1801" s="42">
        <v>7.6923076923079998</v>
      </c>
    </row>
    <row r="1802" spans="2:12" x14ac:dyDescent="0.2">
      <c r="D1802" s="200"/>
      <c r="E1802" s="4" t="s">
        <v>67</v>
      </c>
      <c r="F1802" s="5"/>
      <c r="G1802" s="6">
        <v>139</v>
      </c>
      <c r="H1802" s="31">
        <v>2.1582733812949999</v>
      </c>
      <c r="I1802" s="12">
        <v>10.791366906475</v>
      </c>
      <c r="J1802" s="29">
        <v>30.215827338128999</v>
      </c>
      <c r="K1802" s="43">
        <v>52.517985611511001</v>
      </c>
      <c r="L1802" s="42">
        <v>4.3165467625899998</v>
      </c>
    </row>
    <row r="1803" spans="2:12" x14ac:dyDescent="0.2">
      <c r="D1803" s="200"/>
      <c r="E1803" s="4" t="s">
        <v>68</v>
      </c>
      <c r="F1803" s="5"/>
      <c r="G1803" s="6">
        <v>48</v>
      </c>
      <c r="H1803" s="31">
        <v>6.25</v>
      </c>
      <c r="I1803" s="12">
        <v>6.25</v>
      </c>
      <c r="J1803" s="12">
        <v>22.916666666666998</v>
      </c>
      <c r="K1803" s="12">
        <v>62.5</v>
      </c>
      <c r="L1803" s="100">
        <v>2.083333333333</v>
      </c>
    </row>
    <row r="1804" spans="2:12" x14ac:dyDescent="0.2">
      <c r="D1804" s="200"/>
      <c r="E1804" s="4" t="s">
        <v>69</v>
      </c>
      <c r="F1804" s="5"/>
      <c r="G1804" s="6">
        <v>37</v>
      </c>
      <c r="H1804" s="31">
        <v>2.7027027027030002</v>
      </c>
      <c r="I1804" s="12">
        <v>5.4054054054050003</v>
      </c>
      <c r="J1804" s="12">
        <v>24.324324324323999</v>
      </c>
      <c r="K1804" s="29">
        <v>64.864864864864998</v>
      </c>
      <c r="L1804" s="42">
        <v>2.7027027027030002</v>
      </c>
    </row>
    <row r="1805" spans="2:12" x14ac:dyDescent="0.2">
      <c r="D1805" s="93" t="s">
        <v>70</v>
      </c>
      <c r="E1805" s="89" t="s">
        <v>18</v>
      </c>
      <c r="F1805" s="92"/>
      <c r="G1805" s="94">
        <v>0</v>
      </c>
      <c r="H1805" s="152">
        <v>0</v>
      </c>
      <c r="I1805" s="134">
        <v>0</v>
      </c>
      <c r="J1805" s="86">
        <v>0</v>
      </c>
      <c r="K1805" s="86">
        <v>0</v>
      </c>
      <c r="L1805" s="159">
        <v>0</v>
      </c>
    </row>
    <row r="1807" spans="2:12" x14ac:dyDescent="0.2">
      <c r="B1807" s="40" t="str">
        <f xml:space="preserve"> HYPERLINK("#'目次'!B81", "[75]")</f>
        <v>[75]</v>
      </c>
      <c r="C1807" s="23" t="s">
        <v>184</v>
      </c>
    </row>
    <row r="1810" spans="3:12" x14ac:dyDescent="0.2">
      <c r="C1810" s="23" t="s">
        <v>73</v>
      </c>
    </row>
    <row r="1811" spans="3:12" ht="36" x14ac:dyDescent="0.2">
      <c r="D1811" s="195"/>
      <c r="E1811" s="196"/>
      <c r="F1811" s="196"/>
      <c r="G1811" s="37" t="s">
        <v>15</v>
      </c>
      <c r="H1811" s="33" t="s">
        <v>178</v>
      </c>
      <c r="I1811" s="13" t="s">
        <v>179</v>
      </c>
      <c r="J1811" s="13" t="s">
        <v>180</v>
      </c>
      <c r="K1811" s="13" t="s">
        <v>181</v>
      </c>
      <c r="L1811" s="38" t="s">
        <v>18</v>
      </c>
    </row>
    <row r="1812" spans="3:12" x14ac:dyDescent="0.2">
      <c r="D1812" s="197"/>
      <c r="E1812" s="198"/>
      <c r="F1812" s="198"/>
      <c r="G1812" s="35"/>
      <c r="H1812" s="39"/>
      <c r="I1812" s="14"/>
      <c r="J1812" s="14"/>
      <c r="K1812" s="14"/>
      <c r="L1812" s="34"/>
    </row>
    <row r="1813" spans="3:12" x14ac:dyDescent="0.2">
      <c r="D1813" s="56"/>
      <c r="E1813" s="58" t="s">
        <v>15</v>
      </c>
      <c r="F1813" s="46"/>
      <c r="G1813" s="36">
        <v>1200</v>
      </c>
      <c r="H1813" s="24">
        <v>3.166666666667</v>
      </c>
      <c r="I1813" s="24">
        <v>9.25</v>
      </c>
      <c r="J1813" s="24">
        <v>22.083333333333002</v>
      </c>
      <c r="K1813" s="24">
        <v>58.083333333333002</v>
      </c>
      <c r="L1813" s="68">
        <v>7.416666666667</v>
      </c>
    </row>
    <row r="1814" spans="3:12" x14ac:dyDescent="0.2">
      <c r="D1814" s="199" t="s">
        <v>74</v>
      </c>
      <c r="E1814" s="22" t="s">
        <v>75</v>
      </c>
      <c r="F1814" s="21"/>
      <c r="G1814" s="19">
        <v>592</v>
      </c>
      <c r="H1814" s="54">
        <v>3.209459459459</v>
      </c>
      <c r="I1814" s="20">
        <v>9.6283783783780006</v>
      </c>
      <c r="J1814" s="20">
        <v>23.986486486486001</v>
      </c>
      <c r="K1814" s="20">
        <v>56.25</v>
      </c>
      <c r="L1814" s="52">
        <v>6.9256756756759996</v>
      </c>
    </row>
    <row r="1815" spans="3:12" x14ac:dyDescent="0.2">
      <c r="D1815" s="200"/>
      <c r="E1815" s="4" t="s">
        <v>34</v>
      </c>
      <c r="F1815" s="5"/>
      <c r="G1815" s="6">
        <v>37</v>
      </c>
      <c r="H1815" s="31">
        <v>2.7027027027030002</v>
      </c>
      <c r="I1815" s="12">
        <v>8.1081081081080004</v>
      </c>
      <c r="J1815" s="43">
        <v>16.216216216216001</v>
      </c>
      <c r="K1815" s="29">
        <v>67.567567567568005</v>
      </c>
      <c r="L1815" s="42">
        <v>5.4054054054050003</v>
      </c>
    </row>
    <row r="1816" spans="3:12" x14ac:dyDescent="0.2">
      <c r="D1816" s="200"/>
      <c r="E1816" s="4" t="s">
        <v>35</v>
      </c>
      <c r="F1816" s="5"/>
      <c r="G1816" s="6">
        <v>75</v>
      </c>
      <c r="H1816" s="31">
        <v>8</v>
      </c>
      <c r="I1816" s="12">
        <v>12</v>
      </c>
      <c r="J1816" s="61">
        <v>10.666666666667</v>
      </c>
      <c r="K1816" s="29">
        <v>64</v>
      </c>
      <c r="L1816" s="42">
        <v>5.333333333333</v>
      </c>
    </row>
    <row r="1817" spans="3:12" x14ac:dyDescent="0.2">
      <c r="D1817" s="200"/>
      <c r="E1817" s="4" t="s">
        <v>36</v>
      </c>
      <c r="F1817" s="5"/>
      <c r="G1817" s="6">
        <v>95</v>
      </c>
      <c r="H1817" s="31">
        <v>3.1578947368420001</v>
      </c>
      <c r="I1817" s="12">
        <v>12.631578947368</v>
      </c>
      <c r="J1817" s="44">
        <v>37.894736842104997</v>
      </c>
      <c r="K1817" s="61">
        <v>45.263157894736999</v>
      </c>
      <c r="L1817" s="100">
        <v>1.052631578947</v>
      </c>
    </row>
    <row r="1818" spans="3:12" x14ac:dyDescent="0.2">
      <c r="D1818" s="200"/>
      <c r="E1818" s="4" t="s">
        <v>37</v>
      </c>
      <c r="F1818" s="5"/>
      <c r="G1818" s="6">
        <v>111</v>
      </c>
      <c r="H1818" s="31">
        <v>6.3063063063060003</v>
      </c>
      <c r="I1818" s="12">
        <v>10.810810810811001</v>
      </c>
      <c r="J1818" s="29">
        <v>29.72972972973</v>
      </c>
      <c r="K1818" s="43">
        <v>48.648648648649001</v>
      </c>
      <c r="L1818" s="42">
        <v>4.5045045045050003</v>
      </c>
    </row>
    <row r="1819" spans="3:12" x14ac:dyDescent="0.2">
      <c r="D1819" s="200"/>
      <c r="E1819" s="4" t="s">
        <v>38</v>
      </c>
      <c r="F1819" s="5"/>
      <c r="G1819" s="6">
        <v>93</v>
      </c>
      <c r="H1819" s="71">
        <v>0</v>
      </c>
      <c r="I1819" s="12">
        <v>10.752688172042999</v>
      </c>
      <c r="J1819" s="12">
        <v>22.580645161290001</v>
      </c>
      <c r="K1819" s="12">
        <v>59.139784946237</v>
      </c>
      <c r="L1819" s="42">
        <v>7.5268817204299996</v>
      </c>
    </row>
    <row r="1820" spans="3:12" x14ac:dyDescent="0.2">
      <c r="D1820" s="200"/>
      <c r="E1820" s="4" t="s">
        <v>39</v>
      </c>
      <c r="F1820" s="5"/>
      <c r="G1820" s="6">
        <v>109</v>
      </c>
      <c r="H1820" s="31">
        <v>0.91743119266100004</v>
      </c>
      <c r="I1820" s="12">
        <v>8.2568807339449997</v>
      </c>
      <c r="J1820" s="12">
        <v>26.605504587155998</v>
      </c>
      <c r="K1820" s="12">
        <v>55.045871559632999</v>
      </c>
      <c r="L1820" s="42">
        <v>9.1743119266060003</v>
      </c>
    </row>
    <row r="1821" spans="3:12" x14ac:dyDescent="0.2">
      <c r="D1821" s="200"/>
      <c r="E1821" s="4" t="s">
        <v>40</v>
      </c>
      <c r="F1821" s="5"/>
      <c r="G1821" s="6">
        <v>72</v>
      </c>
      <c r="H1821" s="31">
        <v>1.3888888888890001</v>
      </c>
      <c r="I1821" s="43">
        <v>2.7777777777780002</v>
      </c>
      <c r="J1821" s="43">
        <v>12.5</v>
      </c>
      <c r="K1821" s="29">
        <v>66.666666666666998</v>
      </c>
      <c r="L1821" s="88">
        <v>16.666666666666998</v>
      </c>
    </row>
    <row r="1822" spans="3:12" x14ac:dyDescent="0.2">
      <c r="D1822" s="199" t="s">
        <v>76</v>
      </c>
      <c r="E1822" s="22" t="s">
        <v>77</v>
      </c>
      <c r="F1822" s="21"/>
      <c r="G1822" s="19">
        <v>608</v>
      </c>
      <c r="H1822" s="54">
        <v>3.125</v>
      </c>
      <c r="I1822" s="20">
        <v>8.8815789473680002</v>
      </c>
      <c r="J1822" s="20">
        <v>20.230263157894999</v>
      </c>
      <c r="K1822" s="20">
        <v>59.868421052632002</v>
      </c>
      <c r="L1822" s="52">
        <v>7.8947368421049999</v>
      </c>
    </row>
    <row r="1823" spans="3:12" x14ac:dyDescent="0.2">
      <c r="D1823" s="200"/>
      <c r="E1823" s="4" t="s">
        <v>34</v>
      </c>
      <c r="F1823" s="5"/>
      <c r="G1823" s="6">
        <v>37</v>
      </c>
      <c r="H1823" s="31">
        <v>2.7027027027030002</v>
      </c>
      <c r="I1823" s="12">
        <v>5.4054054054050003</v>
      </c>
      <c r="J1823" s="43">
        <v>13.513513513514001</v>
      </c>
      <c r="K1823" s="44">
        <v>72.972972972972997</v>
      </c>
      <c r="L1823" s="42">
        <v>5.4054054054050003</v>
      </c>
    </row>
    <row r="1824" spans="3:12" x14ac:dyDescent="0.2">
      <c r="D1824" s="200"/>
      <c r="E1824" s="4" t="s">
        <v>35</v>
      </c>
      <c r="F1824" s="5"/>
      <c r="G1824" s="6">
        <v>73</v>
      </c>
      <c r="H1824" s="76">
        <v>8.2191780821920002</v>
      </c>
      <c r="I1824" s="12">
        <v>9.5890410958899999</v>
      </c>
      <c r="J1824" s="12">
        <v>26.027397260274</v>
      </c>
      <c r="K1824" s="43">
        <v>49.315068493151003</v>
      </c>
      <c r="L1824" s="42">
        <v>6.8493150684930004</v>
      </c>
    </row>
    <row r="1825" spans="2:12" x14ac:dyDescent="0.2">
      <c r="D1825" s="200"/>
      <c r="E1825" s="4" t="s">
        <v>36</v>
      </c>
      <c r="F1825" s="5"/>
      <c r="G1825" s="6">
        <v>92</v>
      </c>
      <c r="H1825" s="31">
        <v>7.6086956521740001</v>
      </c>
      <c r="I1825" s="12">
        <v>13.04347826087</v>
      </c>
      <c r="J1825" s="12">
        <v>21.739130434783</v>
      </c>
      <c r="K1825" s="12">
        <v>53.260869565217</v>
      </c>
      <c r="L1825" s="42">
        <v>4.3478260869570002</v>
      </c>
    </row>
    <row r="1826" spans="2:12" x14ac:dyDescent="0.2">
      <c r="D1826" s="200"/>
      <c r="E1826" s="4" t="s">
        <v>37</v>
      </c>
      <c r="F1826" s="5"/>
      <c r="G1826" s="6">
        <v>110</v>
      </c>
      <c r="H1826" s="31">
        <v>1.818181818182</v>
      </c>
      <c r="I1826" s="29">
        <v>14.545454545455</v>
      </c>
      <c r="J1826" s="12">
        <v>20.909090909090999</v>
      </c>
      <c r="K1826" s="12">
        <v>57.272727272727003</v>
      </c>
      <c r="L1826" s="42">
        <v>5.4545454545450003</v>
      </c>
    </row>
    <row r="1827" spans="2:12" x14ac:dyDescent="0.2">
      <c r="D1827" s="200"/>
      <c r="E1827" s="4" t="s">
        <v>38</v>
      </c>
      <c r="F1827" s="5"/>
      <c r="G1827" s="6">
        <v>93</v>
      </c>
      <c r="H1827" s="31">
        <v>1.0752688172039999</v>
      </c>
      <c r="I1827" s="12">
        <v>4.3010752688169998</v>
      </c>
      <c r="J1827" s="12">
        <v>20.430107526882001</v>
      </c>
      <c r="K1827" s="44">
        <v>68.817204301074995</v>
      </c>
      <c r="L1827" s="42">
        <v>5.3763440860219998</v>
      </c>
    </row>
    <row r="1828" spans="2:12" x14ac:dyDescent="0.2">
      <c r="D1828" s="200"/>
      <c r="E1828" s="4" t="s">
        <v>39</v>
      </c>
      <c r="F1828" s="5"/>
      <c r="G1828" s="6">
        <v>114</v>
      </c>
      <c r="H1828" s="31">
        <v>0.87719298245599997</v>
      </c>
      <c r="I1828" s="12">
        <v>6.1403508771929998</v>
      </c>
      <c r="J1828" s="43">
        <v>16.666666666666998</v>
      </c>
      <c r="K1828" s="29">
        <v>67.543859649122993</v>
      </c>
      <c r="L1828" s="42">
        <v>8.7719298245609991</v>
      </c>
    </row>
    <row r="1829" spans="2:12" x14ac:dyDescent="0.2">
      <c r="D1829" s="201"/>
      <c r="E1829" s="57" t="s">
        <v>40</v>
      </c>
      <c r="F1829" s="59"/>
      <c r="G1829" s="55">
        <v>89</v>
      </c>
      <c r="H1829" s="114">
        <v>1.123595505618</v>
      </c>
      <c r="I1829" s="65">
        <v>6.7415730337079998</v>
      </c>
      <c r="J1829" s="65">
        <v>20.224719101123998</v>
      </c>
      <c r="K1829" s="65">
        <v>53.932584269663003</v>
      </c>
      <c r="L1829" s="141">
        <v>17.977528089888001</v>
      </c>
    </row>
    <row r="1831" spans="2:12" x14ac:dyDescent="0.2">
      <c r="B1831" s="40" t="str">
        <f xml:space="preserve"> HYPERLINK("#'目次'!B82", "[76]")</f>
        <v>[76]</v>
      </c>
      <c r="C1831" s="23" t="s">
        <v>184</v>
      </c>
    </row>
    <row r="1834" spans="2:12" x14ac:dyDescent="0.2">
      <c r="C1834" s="23" t="s">
        <v>80</v>
      </c>
    </row>
    <row r="1835" spans="2:12" ht="36" x14ac:dyDescent="0.2">
      <c r="E1835" s="195"/>
      <c r="F1835" s="196"/>
      <c r="G1835" s="37" t="s">
        <v>15</v>
      </c>
      <c r="H1835" s="33" t="s">
        <v>178</v>
      </c>
      <c r="I1835" s="13" t="s">
        <v>179</v>
      </c>
      <c r="J1835" s="13" t="s">
        <v>180</v>
      </c>
      <c r="K1835" s="13" t="s">
        <v>181</v>
      </c>
      <c r="L1835" s="38" t="s">
        <v>18</v>
      </c>
    </row>
    <row r="1836" spans="2:12" x14ac:dyDescent="0.2">
      <c r="E1836" s="197"/>
      <c r="F1836" s="198"/>
      <c r="G1836" s="35"/>
      <c r="H1836" s="39"/>
      <c r="I1836" s="14"/>
      <c r="J1836" s="14"/>
      <c r="K1836" s="14"/>
      <c r="L1836" s="34"/>
    </row>
    <row r="1837" spans="2:12" x14ac:dyDescent="0.2">
      <c r="E1837" s="91" t="s">
        <v>15</v>
      </c>
      <c r="F1837" s="46"/>
      <c r="G1837" s="36">
        <v>1200</v>
      </c>
      <c r="H1837" s="24">
        <v>3.166666666667</v>
      </c>
      <c r="I1837" s="24">
        <v>9.25</v>
      </c>
      <c r="J1837" s="24">
        <v>22.083333333333002</v>
      </c>
      <c r="K1837" s="24">
        <v>58.083333333333002</v>
      </c>
      <c r="L1837" s="68">
        <v>7.416666666667</v>
      </c>
    </row>
    <row r="1838" spans="2:12" x14ac:dyDescent="0.2">
      <c r="E1838" s="4" t="s">
        <v>81</v>
      </c>
      <c r="F1838" s="5"/>
      <c r="G1838" s="19">
        <v>48</v>
      </c>
      <c r="H1838" s="54">
        <v>4.166666666667</v>
      </c>
      <c r="I1838" s="20">
        <v>10.416666666667</v>
      </c>
      <c r="J1838" s="96">
        <v>27.083333333333002</v>
      </c>
      <c r="K1838" s="90">
        <v>50</v>
      </c>
      <c r="L1838" s="52">
        <v>8.333333333333</v>
      </c>
    </row>
    <row r="1839" spans="2:12" x14ac:dyDescent="0.2">
      <c r="E1839" s="4" t="s">
        <v>82</v>
      </c>
      <c r="F1839" s="5"/>
      <c r="G1839" s="6">
        <v>84</v>
      </c>
      <c r="H1839" s="31">
        <v>1.190476190476</v>
      </c>
      <c r="I1839" s="43">
        <v>2.3809523809519999</v>
      </c>
      <c r="J1839" s="12">
        <v>20.238095238094999</v>
      </c>
      <c r="K1839" s="12">
        <v>57.142857142856997</v>
      </c>
      <c r="L1839" s="111">
        <v>19.047619047619001</v>
      </c>
    </row>
    <row r="1840" spans="2:12" x14ac:dyDescent="0.2">
      <c r="E1840" s="4" t="s">
        <v>83</v>
      </c>
      <c r="F1840" s="5"/>
      <c r="G1840" s="6">
        <v>462</v>
      </c>
      <c r="H1840" s="31">
        <v>4.1125541125540002</v>
      </c>
      <c r="I1840" s="12">
        <v>11.255411255411</v>
      </c>
      <c r="J1840" s="12">
        <v>22.943722943722999</v>
      </c>
      <c r="K1840" s="12">
        <v>53.896103896104002</v>
      </c>
      <c r="L1840" s="42">
        <v>7.792207792208</v>
      </c>
    </row>
    <row r="1841" spans="2:12" x14ac:dyDescent="0.2">
      <c r="E1841" s="4" t="s">
        <v>84</v>
      </c>
      <c r="F1841" s="5"/>
      <c r="G1841" s="6">
        <v>30</v>
      </c>
      <c r="H1841" s="71">
        <v>0</v>
      </c>
      <c r="I1841" s="43">
        <v>3.333333333333</v>
      </c>
      <c r="J1841" s="12">
        <v>26.666666666666998</v>
      </c>
      <c r="K1841" s="44">
        <v>70</v>
      </c>
      <c r="L1841" s="139">
        <v>0</v>
      </c>
    </row>
    <row r="1842" spans="2:12" x14ac:dyDescent="0.2">
      <c r="E1842" s="4" t="s">
        <v>85</v>
      </c>
      <c r="F1842" s="5"/>
      <c r="G1842" s="6">
        <v>144</v>
      </c>
      <c r="H1842" s="31">
        <v>5.5555555555560003</v>
      </c>
      <c r="I1842" s="12">
        <v>10.416666666667</v>
      </c>
      <c r="J1842" s="12">
        <v>19.444444444443999</v>
      </c>
      <c r="K1842" s="12">
        <v>60.416666666666998</v>
      </c>
      <c r="L1842" s="42">
        <v>4.166666666667</v>
      </c>
    </row>
    <row r="1843" spans="2:12" x14ac:dyDescent="0.2">
      <c r="E1843" s="4" t="s">
        <v>86</v>
      </c>
      <c r="F1843" s="5"/>
      <c r="G1843" s="6">
        <v>192</v>
      </c>
      <c r="H1843" s="31">
        <v>2.604166666667</v>
      </c>
      <c r="I1843" s="12">
        <v>10.416666666667</v>
      </c>
      <c r="J1843" s="12">
        <v>25.520833333333002</v>
      </c>
      <c r="K1843" s="12">
        <v>56.770833333333002</v>
      </c>
      <c r="L1843" s="42">
        <v>4.6875</v>
      </c>
    </row>
    <row r="1844" spans="2:12" x14ac:dyDescent="0.2">
      <c r="E1844" s="4" t="s">
        <v>87</v>
      </c>
      <c r="F1844" s="5"/>
      <c r="G1844" s="6">
        <v>72</v>
      </c>
      <c r="H1844" s="31">
        <v>2.7777777777780002</v>
      </c>
      <c r="I1844" s="12">
        <v>9.7222222222219994</v>
      </c>
      <c r="J1844" s="12">
        <v>20.833333333333002</v>
      </c>
      <c r="K1844" s="12">
        <v>62.5</v>
      </c>
      <c r="L1844" s="42">
        <v>4.166666666667</v>
      </c>
    </row>
    <row r="1845" spans="2:12" x14ac:dyDescent="0.2">
      <c r="E1845" s="4" t="s">
        <v>88</v>
      </c>
      <c r="F1845" s="5"/>
      <c r="G1845" s="6">
        <v>36</v>
      </c>
      <c r="H1845" s="71">
        <v>0</v>
      </c>
      <c r="I1845" s="12">
        <v>13.888888888888999</v>
      </c>
      <c r="J1845" s="29">
        <v>27.777777777777999</v>
      </c>
      <c r="K1845" s="43">
        <v>50</v>
      </c>
      <c r="L1845" s="42">
        <v>8.333333333333</v>
      </c>
    </row>
    <row r="1846" spans="2:12" x14ac:dyDescent="0.2">
      <c r="E1846" s="4" t="s">
        <v>89</v>
      </c>
      <c r="F1846" s="5"/>
      <c r="G1846" s="6">
        <v>66</v>
      </c>
      <c r="H1846" s="31">
        <v>1.5151515151520001</v>
      </c>
      <c r="I1846" s="43">
        <v>1.5151515151520001</v>
      </c>
      <c r="J1846" s="43">
        <v>15.151515151515</v>
      </c>
      <c r="K1846" s="44">
        <v>71.212121212121005</v>
      </c>
      <c r="L1846" s="42">
        <v>10.606060606061</v>
      </c>
    </row>
    <row r="1847" spans="2:12" x14ac:dyDescent="0.2">
      <c r="E1847" s="4" t="s">
        <v>90</v>
      </c>
      <c r="F1847" s="5"/>
      <c r="G1847" s="6">
        <v>54</v>
      </c>
      <c r="H1847" s="71">
        <v>0</v>
      </c>
      <c r="I1847" s="12">
        <v>5.5555555555560003</v>
      </c>
      <c r="J1847" s="43">
        <v>12.962962962962999</v>
      </c>
      <c r="K1847" s="44">
        <v>74.074074074074005</v>
      </c>
      <c r="L1847" s="42">
        <v>7.4074074074069998</v>
      </c>
    </row>
    <row r="1848" spans="2:12" x14ac:dyDescent="0.2">
      <c r="E1848" s="57" t="s">
        <v>91</v>
      </c>
      <c r="F1848" s="59"/>
      <c r="G1848" s="55">
        <v>12</v>
      </c>
      <c r="H1848" s="137">
        <v>0</v>
      </c>
      <c r="I1848" s="129">
        <v>0</v>
      </c>
      <c r="J1848" s="125">
        <v>16.666666666666998</v>
      </c>
      <c r="K1848" s="113">
        <v>75</v>
      </c>
      <c r="L1848" s="105">
        <v>8.333333333333</v>
      </c>
    </row>
    <row r="1850" spans="2:12" x14ac:dyDescent="0.2">
      <c r="B1850" s="40" t="str">
        <f xml:space="preserve"> HYPERLINK("#'目次'!B83", "[77]")</f>
        <v>[77]</v>
      </c>
      <c r="C1850" s="23" t="s">
        <v>187</v>
      </c>
    </row>
    <row r="1853" spans="2:12" x14ac:dyDescent="0.2">
      <c r="C1853" s="23" t="s">
        <v>14</v>
      </c>
    </row>
    <row r="1854" spans="2:12" ht="36" x14ac:dyDescent="0.2">
      <c r="D1854" s="195"/>
      <c r="E1854" s="196"/>
      <c r="F1854" s="196"/>
      <c r="G1854" s="37" t="s">
        <v>15</v>
      </c>
      <c r="H1854" s="33" t="s">
        <v>178</v>
      </c>
      <c r="I1854" s="13" t="s">
        <v>179</v>
      </c>
      <c r="J1854" s="13" t="s">
        <v>180</v>
      </c>
      <c r="K1854" s="13" t="s">
        <v>181</v>
      </c>
      <c r="L1854" s="38" t="s">
        <v>18</v>
      </c>
    </row>
    <row r="1855" spans="2:12" x14ac:dyDescent="0.2">
      <c r="D1855" s="197"/>
      <c r="E1855" s="198"/>
      <c r="F1855" s="198"/>
      <c r="G1855" s="35"/>
      <c r="H1855" s="39"/>
      <c r="I1855" s="14"/>
      <c r="J1855" s="14"/>
      <c r="K1855" s="14"/>
      <c r="L1855" s="34"/>
    </row>
    <row r="1856" spans="2:12" x14ac:dyDescent="0.2">
      <c r="D1856" s="56"/>
      <c r="E1856" s="58" t="s">
        <v>15</v>
      </c>
      <c r="F1856" s="46"/>
      <c r="G1856" s="36">
        <v>1200</v>
      </c>
      <c r="H1856" s="24">
        <v>3.916666666667</v>
      </c>
      <c r="I1856" s="24">
        <v>4.75</v>
      </c>
      <c r="J1856" s="24">
        <v>13.583333333333</v>
      </c>
      <c r="K1856" s="24">
        <v>65.333333333333002</v>
      </c>
      <c r="L1856" s="68">
        <v>12.416666666667</v>
      </c>
    </row>
    <row r="1857" spans="4:12" x14ac:dyDescent="0.2">
      <c r="D1857" s="199" t="s">
        <v>19</v>
      </c>
      <c r="E1857" s="22" t="s">
        <v>20</v>
      </c>
      <c r="F1857" s="21"/>
      <c r="G1857" s="19">
        <v>132</v>
      </c>
      <c r="H1857" s="54">
        <v>3.0303030303030001</v>
      </c>
      <c r="I1857" s="20">
        <v>2.2727272727269998</v>
      </c>
      <c r="J1857" s="20">
        <v>15.151515151515</v>
      </c>
      <c r="K1857" s="90">
        <v>58.333333333333002</v>
      </c>
      <c r="L1857" s="153">
        <v>21.212121212121001</v>
      </c>
    </row>
    <row r="1858" spans="4:12" x14ac:dyDescent="0.2">
      <c r="D1858" s="200"/>
      <c r="E1858" s="4" t="s">
        <v>21</v>
      </c>
      <c r="F1858" s="5"/>
      <c r="G1858" s="6">
        <v>444</v>
      </c>
      <c r="H1858" s="31">
        <v>5.1801801801799998</v>
      </c>
      <c r="I1858" s="12">
        <v>5.8558558558560003</v>
      </c>
      <c r="J1858" s="12">
        <v>14.864864864865</v>
      </c>
      <c r="K1858" s="12">
        <v>60.810810810810999</v>
      </c>
      <c r="L1858" s="42">
        <v>13.288288288287999</v>
      </c>
    </row>
    <row r="1859" spans="4:12" x14ac:dyDescent="0.2">
      <c r="D1859" s="200"/>
      <c r="E1859" s="4" t="s">
        <v>22</v>
      </c>
      <c r="F1859" s="5"/>
      <c r="G1859" s="6">
        <v>192</v>
      </c>
      <c r="H1859" s="31">
        <v>4.166666666667</v>
      </c>
      <c r="I1859" s="12">
        <v>4.6875</v>
      </c>
      <c r="J1859" s="12">
        <v>12.5</v>
      </c>
      <c r="K1859" s="12">
        <v>68.75</v>
      </c>
      <c r="L1859" s="42">
        <v>9.895833333333</v>
      </c>
    </row>
    <row r="1860" spans="4:12" x14ac:dyDescent="0.2">
      <c r="D1860" s="200"/>
      <c r="E1860" s="4" t="s">
        <v>23</v>
      </c>
      <c r="F1860" s="5"/>
      <c r="G1860" s="6">
        <v>192</v>
      </c>
      <c r="H1860" s="31">
        <v>3.645833333333</v>
      </c>
      <c r="I1860" s="12">
        <v>4.166666666667</v>
      </c>
      <c r="J1860" s="12">
        <v>12.5</v>
      </c>
      <c r="K1860" s="29">
        <v>70.833333333333002</v>
      </c>
      <c r="L1860" s="42">
        <v>8.854166666667</v>
      </c>
    </row>
    <row r="1861" spans="4:12" x14ac:dyDescent="0.2">
      <c r="D1861" s="200"/>
      <c r="E1861" s="4" t="s">
        <v>24</v>
      </c>
      <c r="F1861" s="5"/>
      <c r="G1861" s="6">
        <v>240</v>
      </c>
      <c r="H1861" s="31">
        <v>2.083333333333</v>
      </c>
      <c r="I1861" s="12">
        <v>4.583333333333</v>
      </c>
      <c r="J1861" s="12">
        <v>12.083333333333</v>
      </c>
      <c r="K1861" s="29">
        <v>70.416666666666998</v>
      </c>
      <c r="L1861" s="42">
        <v>10.833333333333</v>
      </c>
    </row>
    <row r="1862" spans="4:12" x14ac:dyDescent="0.2">
      <c r="D1862" s="199" t="s">
        <v>25</v>
      </c>
      <c r="E1862" s="22" t="s">
        <v>26</v>
      </c>
      <c r="F1862" s="21"/>
      <c r="G1862" s="19">
        <v>348</v>
      </c>
      <c r="H1862" s="54">
        <v>4.3103448275860003</v>
      </c>
      <c r="I1862" s="20">
        <v>5.4597701149429998</v>
      </c>
      <c r="J1862" s="20">
        <v>14.367816091953999</v>
      </c>
      <c r="K1862" s="20">
        <v>65.517241379309993</v>
      </c>
      <c r="L1862" s="52">
        <v>10.344827586207</v>
      </c>
    </row>
    <row r="1863" spans="4:12" x14ac:dyDescent="0.2">
      <c r="D1863" s="200"/>
      <c r="E1863" s="4" t="s">
        <v>27</v>
      </c>
      <c r="F1863" s="5"/>
      <c r="G1863" s="6">
        <v>378</v>
      </c>
      <c r="H1863" s="31">
        <v>4.4973544973540003</v>
      </c>
      <c r="I1863" s="12">
        <v>5.5555555555560003</v>
      </c>
      <c r="J1863" s="12">
        <v>15.608465608466</v>
      </c>
      <c r="K1863" s="12">
        <v>61.111111111111001</v>
      </c>
      <c r="L1863" s="42">
        <v>13.227513227513001</v>
      </c>
    </row>
    <row r="1864" spans="4:12" x14ac:dyDescent="0.2">
      <c r="D1864" s="200"/>
      <c r="E1864" s="4" t="s">
        <v>28</v>
      </c>
      <c r="F1864" s="5"/>
      <c r="G1864" s="6">
        <v>372</v>
      </c>
      <c r="H1864" s="31">
        <v>3.2258064516129998</v>
      </c>
      <c r="I1864" s="12">
        <v>4.0322580645160002</v>
      </c>
      <c r="J1864" s="12">
        <v>11.021505376344001</v>
      </c>
      <c r="K1864" s="12">
        <v>66.129032258064996</v>
      </c>
      <c r="L1864" s="42">
        <v>15.591397849462</v>
      </c>
    </row>
    <row r="1865" spans="4:12" x14ac:dyDescent="0.2">
      <c r="D1865" s="200"/>
      <c r="E1865" s="4" t="s">
        <v>29</v>
      </c>
      <c r="F1865" s="5"/>
      <c r="G1865" s="6">
        <v>102</v>
      </c>
      <c r="H1865" s="31">
        <v>2.9411764705880001</v>
      </c>
      <c r="I1865" s="12">
        <v>1.9607843137250001</v>
      </c>
      <c r="J1865" s="12">
        <v>12.745098039216</v>
      </c>
      <c r="K1865" s="44">
        <v>77.450980392157007</v>
      </c>
      <c r="L1865" s="100">
        <v>4.9019607843140003</v>
      </c>
    </row>
    <row r="1866" spans="4:12" x14ac:dyDescent="0.2">
      <c r="D1866" s="199" t="s">
        <v>30</v>
      </c>
      <c r="E1866" s="22" t="s">
        <v>31</v>
      </c>
      <c r="F1866" s="21"/>
      <c r="G1866" s="19">
        <v>592</v>
      </c>
      <c r="H1866" s="54">
        <v>4.0540540540540002</v>
      </c>
      <c r="I1866" s="20">
        <v>5.0675675675680001</v>
      </c>
      <c r="J1866" s="20">
        <v>14.527027027027</v>
      </c>
      <c r="K1866" s="20">
        <v>65.709459459458998</v>
      </c>
      <c r="L1866" s="52">
        <v>10.641891891892</v>
      </c>
    </row>
    <row r="1867" spans="4:12" x14ac:dyDescent="0.2">
      <c r="D1867" s="200"/>
      <c r="E1867" s="4" t="s">
        <v>32</v>
      </c>
      <c r="F1867" s="5"/>
      <c r="G1867" s="6">
        <v>608</v>
      </c>
      <c r="H1867" s="31">
        <v>3.7828947368420001</v>
      </c>
      <c r="I1867" s="12">
        <v>4.4407894736840001</v>
      </c>
      <c r="J1867" s="12">
        <v>12.664473684211</v>
      </c>
      <c r="K1867" s="12">
        <v>64.967105263158004</v>
      </c>
      <c r="L1867" s="42">
        <v>14.144736842105001</v>
      </c>
    </row>
    <row r="1868" spans="4:12" x14ac:dyDescent="0.2">
      <c r="D1868" s="199" t="s">
        <v>33</v>
      </c>
      <c r="E1868" s="22" t="s">
        <v>34</v>
      </c>
      <c r="F1868" s="21"/>
      <c r="G1868" s="19">
        <v>74</v>
      </c>
      <c r="H1868" s="54">
        <v>1.351351351351</v>
      </c>
      <c r="I1868" s="20">
        <v>1.351351351351</v>
      </c>
      <c r="J1868" s="20">
        <v>12.162162162162</v>
      </c>
      <c r="K1868" s="96">
        <v>71.621621621621998</v>
      </c>
      <c r="L1868" s="52">
        <v>13.513513513514001</v>
      </c>
    </row>
    <row r="1869" spans="4:12" x14ac:dyDescent="0.2">
      <c r="D1869" s="200"/>
      <c r="E1869" s="4" t="s">
        <v>35</v>
      </c>
      <c r="F1869" s="5"/>
      <c r="G1869" s="6">
        <v>148</v>
      </c>
      <c r="H1869" s="31">
        <v>7.4324324324319999</v>
      </c>
      <c r="I1869" s="12">
        <v>7.4324324324319999</v>
      </c>
      <c r="J1869" s="12">
        <v>12.837837837838</v>
      </c>
      <c r="K1869" s="12">
        <v>63.513513513513999</v>
      </c>
      <c r="L1869" s="42">
        <v>8.7837837837839992</v>
      </c>
    </row>
    <row r="1870" spans="4:12" x14ac:dyDescent="0.2">
      <c r="D1870" s="200"/>
      <c r="E1870" s="4" t="s">
        <v>36</v>
      </c>
      <c r="F1870" s="5"/>
      <c r="G1870" s="6">
        <v>187</v>
      </c>
      <c r="H1870" s="31">
        <v>6.4171122994649998</v>
      </c>
      <c r="I1870" s="12">
        <v>8.5561497326199998</v>
      </c>
      <c r="J1870" s="29">
        <v>19.251336898396001</v>
      </c>
      <c r="K1870" s="43">
        <v>59.893048128342002</v>
      </c>
      <c r="L1870" s="100">
        <v>5.8823529411760003</v>
      </c>
    </row>
    <row r="1871" spans="4:12" x14ac:dyDescent="0.2">
      <c r="D1871" s="200"/>
      <c r="E1871" s="4" t="s">
        <v>37</v>
      </c>
      <c r="F1871" s="5"/>
      <c r="G1871" s="6">
        <v>221</v>
      </c>
      <c r="H1871" s="31">
        <v>5.4298642533940003</v>
      </c>
      <c r="I1871" s="12">
        <v>5.4298642533940003</v>
      </c>
      <c r="J1871" s="12">
        <v>14.932126696833</v>
      </c>
      <c r="K1871" s="12">
        <v>65.610859728506995</v>
      </c>
      <c r="L1871" s="42">
        <v>8.5972850678730008</v>
      </c>
    </row>
    <row r="1872" spans="4:12" x14ac:dyDescent="0.2">
      <c r="D1872" s="200"/>
      <c r="E1872" s="4" t="s">
        <v>38</v>
      </c>
      <c r="F1872" s="5"/>
      <c r="G1872" s="6">
        <v>186</v>
      </c>
      <c r="H1872" s="31">
        <v>2.6881720430109999</v>
      </c>
      <c r="I1872" s="12">
        <v>1.6129032258060001</v>
      </c>
      <c r="J1872" s="12">
        <v>10.752688172042999</v>
      </c>
      <c r="K1872" s="29">
        <v>73.655913978494993</v>
      </c>
      <c r="L1872" s="42">
        <v>11.290322580645</v>
      </c>
    </row>
    <row r="1873" spans="2:12" x14ac:dyDescent="0.2">
      <c r="D1873" s="200"/>
      <c r="E1873" s="4" t="s">
        <v>39</v>
      </c>
      <c r="F1873" s="5"/>
      <c r="G1873" s="6">
        <v>223</v>
      </c>
      <c r="H1873" s="31">
        <v>1.7937219730939999</v>
      </c>
      <c r="I1873" s="12">
        <v>4.4843049327350002</v>
      </c>
      <c r="J1873" s="12">
        <v>13.90134529148</v>
      </c>
      <c r="K1873" s="12">
        <v>65.470852017937005</v>
      </c>
      <c r="L1873" s="42">
        <v>14.349775784753</v>
      </c>
    </row>
    <row r="1874" spans="2:12" x14ac:dyDescent="0.2">
      <c r="D1874" s="201"/>
      <c r="E1874" s="57" t="s">
        <v>40</v>
      </c>
      <c r="F1874" s="59"/>
      <c r="G1874" s="55">
        <v>161</v>
      </c>
      <c r="H1874" s="114">
        <v>1.242236024845</v>
      </c>
      <c r="I1874" s="65">
        <v>2.4844720496889998</v>
      </c>
      <c r="J1874" s="65">
        <v>9.3167701863350008</v>
      </c>
      <c r="K1874" s="125">
        <v>60.248447204968997</v>
      </c>
      <c r="L1874" s="141">
        <v>26.708074534161</v>
      </c>
    </row>
    <row r="1876" spans="2:12" x14ac:dyDescent="0.2">
      <c r="B1876" s="40" t="str">
        <f xml:space="preserve"> HYPERLINK("#'目次'!B84", "[78]")</f>
        <v>[78]</v>
      </c>
      <c r="C1876" s="23" t="s">
        <v>187</v>
      </c>
    </row>
    <row r="1879" spans="2:12" x14ac:dyDescent="0.2">
      <c r="C1879" s="23" t="s">
        <v>48</v>
      </c>
    </row>
    <row r="1880" spans="2:12" ht="36" x14ac:dyDescent="0.2">
      <c r="D1880" s="195"/>
      <c r="E1880" s="196"/>
      <c r="F1880" s="196"/>
      <c r="G1880" s="37" t="s">
        <v>15</v>
      </c>
      <c r="H1880" s="33" t="s">
        <v>178</v>
      </c>
      <c r="I1880" s="13" t="s">
        <v>179</v>
      </c>
      <c r="J1880" s="13" t="s">
        <v>180</v>
      </c>
      <c r="K1880" s="13" t="s">
        <v>181</v>
      </c>
      <c r="L1880" s="38" t="s">
        <v>18</v>
      </c>
    </row>
    <row r="1881" spans="2:12" x14ac:dyDescent="0.2">
      <c r="D1881" s="197"/>
      <c r="E1881" s="198"/>
      <c r="F1881" s="198"/>
      <c r="G1881" s="35"/>
      <c r="H1881" s="39"/>
      <c r="I1881" s="14"/>
      <c r="J1881" s="14"/>
      <c r="K1881" s="14"/>
      <c r="L1881" s="34"/>
    </row>
    <row r="1882" spans="2:12" x14ac:dyDescent="0.2">
      <c r="D1882" s="56"/>
      <c r="E1882" s="58" t="s">
        <v>15</v>
      </c>
      <c r="F1882" s="46"/>
      <c r="G1882" s="36">
        <v>1200</v>
      </c>
      <c r="H1882" s="24">
        <v>3.916666666667</v>
      </c>
      <c r="I1882" s="24">
        <v>4.75</v>
      </c>
      <c r="J1882" s="24">
        <v>13.583333333333</v>
      </c>
      <c r="K1882" s="24">
        <v>65.333333333333002</v>
      </c>
      <c r="L1882" s="68">
        <v>12.416666666667</v>
      </c>
    </row>
    <row r="1883" spans="2:12" x14ac:dyDescent="0.2">
      <c r="D1883" s="199" t="s">
        <v>49</v>
      </c>
      <c r="E1883" s="22" t="s">
        <v>50</v>
      </c>
      <c r="F1883" s="21"/>
      <c r="G1883" s="19">
        <v>15</v>
      </c>
      <c r="H1883" s="131">
        <v>0</v>
      </c>
      <c r="I1883" s="20">
        <v>6.666666666667</v>
      </c>
      <c r="J1883" s="20">
        <v>13.333333333333</v>
      </c>
      <c r="K1883" s="96">
        <v>73.333333333333002</v>
      </c>
      <c r="L1883" s="177">
        <v>6.666666666667</v>
      </c>
    </row>
    <row r="1884" spans="2:12" x14ac:dyDescent="0.2">
      <c r="D1884" s="200"/>
      <c r="E1884" s="4" t="s">
        <v>51</v>
      </c>
      <c r="F1884" s="5"/>
      <c r="G1884" s="6">
        <v>142</v>
      </c>
      <c r="H1884" s="31">
        <v>5.6338028169010004</v>
      </c>
      <c r="I1884" s="12">
        <v>3.5211267605629999</v>
      </c>
      <c r="J1884" s="29">
        <v>19.014084507042</v>
      </c>
      <c r="K1884" s="12">
        <v>62.676056338027998</v>
      </c>
      <c r="L1884" s="42">
        <v>9.1549295774649995</v>
      </c>
    </row>
    <row r="1885" spans="2:12" x14ac:dyDescent="0.2">
      <c r="D1885" s="200"/>
      <c r="E1885" s="4" t="s">
        <v>52</v>
      </c>
      <c r="F1885" s="5"/>
      <c r="G1885" s="6">
        <v>26</v>
      </c>
      <c r="H1885" s="76">
        <v>11.538461538462</v>
      </c>
      <c r="I1885" s="44">
        <v>15.384615384615</v>
      </c>
      <c r="J1885" s="29">
        <v>23.076923076922998</v>
      </c>
      <c r="K1885" s="61">
        <v>46.153846153845997</v>
      </c>
      <c r="L1885" s="100">
        <v>3.8461538461539999</v>
      </c>
    </row>
    <row r="1886" spans="2:12" x14ac:dyDescent="0.2">
      <c r="D1886" s="200"/>
      <c r="E1886" s="4" t="s">
        <v>53</v>
      </c>
      <c r="F1886" s="5"/>
      <c r="G1886" s="6">
        <v>41</v>
      </c>
      <c r="H1886" s="31">
        <v>2.4390243902440001</v>
      </c>
      <c r="I1886" s="28">
        <v>0</v>
      </c>
      <c r="J1886" s="12">
        <v>9.7560975609760003</v>
      </c>
      <c r="K1886" s="44">
        <v>78.048780487805004</v>
      </c>
      <c r="L1886" s="42">
        <v>9.7560975609760003</v>
      </c>
    </row>
    <row r="1887" spans="2:12" x14ac:dyDescent="0.2">
      <c r="D1887" s="200"/>
      <c r="E1887" s="4" t="s">
        <v>54</v>
      </c>
      <c r="F1887" s="5"/>
      <c r="G1887" s="6">
        <v>226</v>
      </c>
      <c r="H1887" s="31">
        <v>3.982300884956</v>
      </c>
      <c r="I1887" s="12">
        <v>4.424778761062</v>
      </c>
      <c r="J1887" s="12">
        <v>16.371681415929</v>
      </c>
      <c r="K1887" s="12">
        <v>65.929203539823007</v>
      </c>
      <c r="L1887" s="42">
        <v>9.2920353982300004</v>
      </c>
    </row>
    <row r="1888" spans="2:12" x14ac:dyDescent="0.2">
      <c r="D1888" s="200"/>
      <c r="E1888" s="4" t="s">
        <v>55</v>
      </c>
      <c r="F1888" s="5"/>
      <c r="G1888" s="6">
        <v>125</v>
      </c>
      <c r="H1888" s="31">
        <v>4.8</v>
      </c>
      <c r="I1888" s="12">
        <v>9.6</v>
      </c>
      <c r="J1888" s="12">
        <v>13.6</v>
      </c>
      <c r="K1888" s="12">
        <v>64</v>
      </c>
      <c r="L1888" s="42">
        <v>8</v>
      </c>
    </row>
    <row r="1889" spans="2:12" x14ac:dyDescent="0.2">
      <c r="D1889" s="200"/>
      <c r="E1889" s="4" t="s">
        <v>56</v>
      </c>
      <c r="F1889" s="5"/>
      <c r="G1889" s="6">
        <v>190</v>
      </c>
      <c r="H1889" s="31">
        <v>4.2105263157890001</v>
      </c>
      <c r="I1889" s="12">
        <v>4.2105263157890001</v>
      </c>
      <c r="J1889" s="12">
        <v>11.578947368421</v>
      </c>
      <c r="K1889" s="12">
        <v>67.894736842105004</v>
      </c>
      <c r="L1889" s="42">
        <v>12.105263157894999</v>
      </c>
    </row>
    <row r="1890" spans="2:12" x14ac:dyDescent="0.2">
      <c r="D1890" s="200"/>
      <c r="E1890" s="4" t="s">
        <v>57</v>
      </c>
      <c r="F1890" s="5"/>
      <c r="G1890" s="6">
        <v>185</v>
      </c>
      <c r="H1890" s="31">
        <v>4.8648648648649999</v>
      </c>
      <c r="I1890" s="12">
        <v>5.4054054054050003</v>
      </c>
      <c r="J1890" s="12">
        <v>10.810810810811001</v>
      </c>
      <c r="K1890" s="12">
        <v>61.621621621621998</v>
      </c>
      <c r="L1890" s="42">
        <v>17.297297297297</v>
      </c>
    </row>
    <row r="1891" spans="2:12" x14ac:dyDescent="0.2">
      <c r="D1891" s="200"/>
      <c r="E1891" s="4" t="s">
        <v>58</v>
      </c>
      <c r="F1891" s="5"/>
      <c r="G1891" s="6">
        <v>113</v>
      </c>
      <c r="H1891" s="31">
        <v>1.769911504425</v>
      </c>
      <c r="I1891" s="12">
        <v>2.654867256637</v>
      </c>
      <c r="J1891" s="43">
        <v>7.964601769912</v>
      </c>
      <c r="K1891" s="29">
        <v>75.221238938053006</v>
      </c>
      <c r="L1891" s="42">
        <v>12.389380530973</v>
      </c>
    </row>
    <row r="1892" spans="2:12" x14ac:dyDescent="0.2">
      <c r="D1892" s="200"/>
      <c r="E1892" s="4" t="s">
        <v>59</v>
      </c>
      <c r="F1892" s="5"/>
      <c r="G1892" s="6">
        <v>136</v>
      </c>
      <c r="H1892" s="31">
        <v>0.73529411764700003</v>
      </c>
      <c r="I1892" s="12">
        <v>2.9411764705880001</v>
      </c>
      <c r="J1892" s="12">
        <v>13.235294117646999</v>
      </c>
      <c r="K1892" s="12">
        <v>61.029411764705998</v>
      </c>
      <c r="L1892" s="88">
        <v>22.058823529411999</v>
      </c>
    </row>
    <row r="1893" spans="2:12" x14ac:dyDescent="0.2">
      <c r="D1893" s="199" t="s">
        <v>60</v>
      </c>
      <c r="E1893" s="22" t="s">
        <v>61</v>
      </c>
      <c r="F1893" s="21"/>
      <c r="G1893" s="19">
        <v>205</v>
      </c>
      <c r="H1893" s="54">
        <v>4.3902439024389999</v>
      </c>
      <c r="I1893" s="20">
        <v>5.3658536585369996</v>
      </c>
      <c r="J1893" s="20">
        <v>13.170731707317</v>
      </c>
      <c r="K1893" s="20">
        <v>60.487804878048998</v>
      </c>
      <c r="L1893" s="52">
        <v>16.585365853658999</v>
      </c>
    </row>
    <row r="1894" spans="2:12" x14ac:dyDescent="0.2">
      <c r="D1894" s="200"/>
      <c r="E1894" s="4" t="s">
        <v>62</v>
      </c>
      <c r="F1894" s="5"/>
      <c r="G1894" s="6">
        <v>160</v>
      </c>
      <c r="H1894" s="31">
        <v>4.375</v>
      </c>
      <c r="I1894" s="12">
        <v>2.5</v>
      </c>
      <c r="J1894" s="12">
        <v>11.875</v>
      </c>
      <c r="K1894" s="29">
        <v>71.875</v>
      </c>
      <c r="L1894" s="42">
        <v>9.375</v>
      </c>
    </row>
    <row r="1895" spans="2:12" x14ac:dyDescent="0.2">
      <c r="D1895" s="200"/>
      <c r="E1895" s="4" t="s">
        <v>63</v>
      </c>
      <c r="F1895" s="5"/>
      <c r="G1895" s="6">
        <v>121</v>
      </c>
      <c r="H1895" s="31">
        <v>4.9586776859499997</v>
      </c>
      <c r="I1895" s="12">
        <v>5.7851239669419998</v>
      </c>
      <c r="J1895" s="12">
        <v>10.743801652893</v>
      </c>
      <c r="K1895" s="12">
        <v>68.595041322314003</v>
      </c>
      <c r="L1895" s="42">
        <v>9.9173553719009995</v>
      </c>
    </row>
    <row r="1896" spans="2:12" x14ac:dyDescent="0.2">
      <c r="D1896" s="200"/>
      <c r="E1896" s="4" t="s">
        <v>64</v>
      </c>
      <c r="F1896" s="5"/>
      <c r="G1896" s="6">
        <v>124</v>
      </c>
      <c r="H1896" s="31">
        <v>5.6451612903230002</v>
      </c>
      <c r="I1896" s="12">
        <v>4.8387096774189997</v>
      </c>
      <c r="J1896" s="12">
        <v>18.548387096774</v>
      </c>
      <c r="K1896" s="43">
        <v>59.677419354839003</v>
      </c>
      <c r="L1896" s="42">
        <v>11.290322580645</v>
      </c>
    </row>
    <row r="1897" spans="2:12" x14ac:dyDescent="0.2">
      <c r="D1897" s="200"/>
      <c r="E1897" s="4" t="s">
        <v>65</v>
      </c>
      <c r="F1897" s="5"/>
      <c r="G1897" s="6">
        <v>109</v>
      </c>
      <c r="H1897" s="31">
        <v>3.669724770642</v>
      </c>
      <c r="I1897" s="12">
        <v>7.339449541284</v>
      </c>
      <c r="J1897" s="12">
        <v>13.761467889907999</v>
      </c>
      <c r="K1897" s="12">
        <v>66.055045871559997</v>
      </c>
      <c r="L1897" s="42">
        <v>9.1743119266060003</v>
      </c>
    </row>
    <row r="1898" spans="2:12" x14ac:dyDescent="0.2">
      <c r="D1898" s="200"/>
      <c r="E1898" s="4" t="s">
        <v>66</v>
      </c>
      <c r="F1898" s="5"/>
      <c r="G1898" s="6">
        <v>104</v>
      </c>
      <c r="H1898" s="31">
        <v>2.884615384615</v>
      </c>
      <c r="I1898" s="12">
        <v>6.7307692307689999</v>
      </c>
      <c r="J1898" s="12">
        <v>12.5</v>
      </c>
      <c r="K1898" s="12">
        <v>66.346153846153996</v>
      </c>
      <c r="L1898" s="42">
        <v>11.538461538462</v>
      </c>
    </row>
    <row r="1899" spans="2:12" x14ac:dyDescent="0.2">
      <c r="D1899" s="200"/>
      <c r="E1899" s="4" t="s">
        <v>67</v>
      </c>
      <c r="F1899" s="5"/>
      <c r="G1899" s="6">
        <v>139</v>
      </c>
      <c r="H1899" s="31">
        <v>3.5971223021580001</v>
      </c>
      <c r="I1899" s="12">
        <v>5.755395683453</v>
      </c>
      <c r="J1899" s="12">
        <v>17.266187050359999</v>
      </c>
      <c r="K1899" s="12">
        <v>64.748201438848994</v>
      </c>
      <c r="L1899" s="42">
        <v>8.6330935251799996</v>
      </c>
    </row>
    <row r="1900" spans="2:12" x14ac:dyDescent="0.2">
      <c r="D1900" s="200"/>
      <c r="E1900" s="4" t="s">
        <v>68</v>
      </c>
      <c r="F1900" s="5"/>
      <c r="G1900" s="6">
        <v>48</v>
      </c>
      <c r="H1900" s="31">
        <v>2.083333333333</v>
      </c>
      <c r="I1900" s="12">
        <v>2.083333333333</v>
      </c>
      <c r="J1900" s="12">
        <v>16.666666666666998</v>
      </c>
      <c r="K1900" s="12">
        <v>64.583333333333002</v>
      </c>
      <c r="L1900" s="42">
        <v>14.583333333333</v>
      </c>
    </row>
    <row r="1901" spans="2:12" x14ac:dyDescent="0.2">
      <c r="D1901" s="200"/>
      <c r="E1901" s="4" t="s">
        <v>69</v>
      </c>
      <c r="F1901" s="5"/>
      <c r="G1901" s="6">
        <v>37</v>
      </c>
      <c r="H1901" s="31">
        <v>2.7027027027030002</v>
      </c>
      <c r="I1901" s="12">
        <v>2.7027027027030002</v>
      </c>
      <c r="J1901" s="29">
        <v>18.918918918919001</v>
      </c>
      <c r="K1901" s="12">
        <v>64.864864864864998</v>
      </c>
      <c r="L1901" s="42">
        <v>10.810810810811001</v>
      </c>
    </row>
    <row r="1902" spans="2:12" x14ac:dyDescent="0.2">
      <c r="D1902" s="93" t="s">
        <v>70</v>
      </c>
      <c r="E1902" s="89" t="s">
        <v>18</v>
      </c>
      <c r="F1902" s="92"/>
      <c r="G1902" s="94">
        <v>0</v>
      </c>
      <c r="H1902" s="152">
        <v>0</v>
      </c>
      <c r="I1902" s="101">
        <v>0</v>
      </c>
      <c r="J1902" s="86">
        <v>0</v>
      </c>
      <c r="K1902" s="86">
        <v>0</v>
      </c>
      <c r="L1902" s="173">
        <v>0</v>
      </c>
    </row>
    <row r="1904" spans="2:12" x14ac:dyDescent="0.2">
      <c r="B1904" s="40" t="str">
        <f xml:space="preserve"> HYPERLINK("#'目次'!B85", "[79]")</f>
        <v>[79]</v>
      </c>
      <c r="C1904" s="23" t="s">
        <v>187</v>
      </c>
    </row>
    <row r="1907" spans="3:12" x14ac:dyDescent="0.2">
      <c r="C1907" s="23" t="s">
        <v>73</v>
      </c>
    </row>
    <row r="1908" spans="3:12" ht="36" x14ac:dyDescent="0.2">
      <c r="D1908" s="195"/>
      <c r="E1908" s="196"/>
      <c r="F1908" s="196"/>
      <c r="G1908" s="37" t="s">
        <v>15</v>
      </c>
      <c r="H1908" s="33" t="s">
        <v>178</v>
      </c>
      <c r="I1908" s="13" t="s">
        <v>179</v>
      </c>
      <c r="J1908" s="13" t="s">
        <v>180</v>
      </c>
      <c r="K1908" s="13" t="s">
        <v>181</v>
      </c>
      <c r="L1908" s="38" t="s">
        <v>18</v>
      </c>
    </row>
    <row r="1909" spans="3:12" x14ac:dyDescent="0.2">
      <c r="D1909" s="197"/>
      <c r="E1909" s="198"/>
      <c r="F1909" s="198"/>
      <c r="G1909" s="35"/>
      <c r="H1909" s="39"/>
      <c r="I1909" s="14"/>
      <c r="J1909" s="14"/>
      <c r="K1909" s="14"/>
      <c r="L1909" s="34"/>
    </row>
    <row r="1910" spans="3:12" x14ac:dyDescent="0.2">
      <c r="D1910" s="56"/>
      <c r="E1910" s="58" t="s">
        <v>15</v>
      </c>
      <c r="F1910" s="46"/>
      <c r="G1910" s="36">
        <v>1200</v>
      </c>
      <c r="H1910" s="24">
        <v>3.916666666667</v>
      </c>
      <c r="I1910" s="24">
        <v>4.75</v>
      </c>
      <c r="J1910" s="24">
        <v>13.583333333333</v>
      </c>
      <c r="K1910" s="24">
        <v>65.333333333333002</v>
      </c>
      <c r="L1910" s="68">
        <v>12.416666666667</v>
      </c>
    </row>
    <row r="1911" spans="3:12" x14ac:dyDescent="0.2">
      <c r="D1911" s="199" t="s">
        <v>74</v>
      </c>
      <c r="E1911" s="22" t="s">
        <v>75</v>
      </c>
      <c r="F1911" s="21"/>
      <c r="G1911" s="19">
        <v>592</v>
      </c>
      <c r="H1911" s="54">
        <v>4.0540540540540002</v>
      </c>
      <c r="I1911" s="20">
        <v>5.0675675675680001</v>
      </c>
      <c r="J1911" s="20">
        <v>14.527027027027</v>
      </c>
      <c r="K1911" s="20">
        <v>65.709459459458998</v>
      </c>
      <c r="L1911" s="52">
        <v>10.641891891892</v>
      </c>
    </row>
    <row r="1912" spans="3:12" x14ac:dyDescent="0.2">
      <c r="D1912" s="200"/>
      <c r="E1912" s="4" t="s">
        <v>34</v>
      </c>
      <c r="F1912" s="5"/>
      <c r="G1912" s="6">
        <v>37</v>
      </c>
      <c r="H1912" s="31">
        <v>2.7027027027030002</v>
      </c>
      <c r="I1912" s="12">
        <v>2.7027027027030002</v>
      </c>
      <c r="J1912" s="12">
        <v>13.513513513514001</v>
      </c>
      <c r="K1912" s="29">
        <v>72.972972972972997</v>
      </c>
      <c r="L1912" s="42">
        <v>8.1081081081080004</v>
      </c>
    </row>
    <row r="1913" spans="3:12" x14ac:dyDescent="0.2">
      <c r="D1913" s="200"/>
      <c r="E1913" s="4" t="s">
        <v>35</v>
      </c>
      <c r="F1913" s="5"/>
      <c r="G1913" s="6">
        <v>75</v>
      </c>
      <c r="H1913" s="31">
        <v>6.666666666667</v>
      </c>
      <c r="I1913" s="12">
        <v>8</v>
      </c>
      <c r="J1913" s="43">
        <v>6.666666666667</v>
      </c>
      <c r="K1913" s="29">
        <v>70.666666666666998</v>
      </c>
      <c r="L1913" s="42">
        <v>8</v>
      </c>
    </row>
    <row r="1914" spans="3:12" x14ac:dyDescent="0.2">
      <c r="D1914" s="200"/>
      <c r="E1914" s="4" t="s">
        <v>36</v>
      </c>
      <c r="F1914" s="5"/>
      <c r="G1914" s="6">
        <v>95</v>
      </c>
      <c r="H1914" s="31">
        <v>3.1578947368420001</v>
      </c>
      <c r="I1914" s="29">
        <v>10.526315789473999</v>
      </c>
      <c r="J1914" s="44">
        <v>25.263157894736999</v>
      </c>
      <c r="K1914" s="43">
        <v>58.947368421053</v>
      </c>
      <c r="L1914" s="138">
        <v>2.1052631578950001</v>
      </c>
    </row>
    <row r="1915" spans="3:12" x14ac:dyDescent="0.2">
      <c r="D1915" s="200"/>
      <c r="E1915" s="4" t="s">
        <v>37</v>
      </c>
      <c r="F1915" s="5"/>
      <c r="G1915" s="6">
        <v>111</v>
      </c>
      <c r="H1915" s="31">
        <v>6.3063063063060003</v>
      </c>
      <c r="I1915" s="12">
        <v>3.6036036036039998</v>
      </c>
      <c r="J1915" s="12">
        <v>17.117117117117001</v>
      </c>
      <c r="K1915" s="12">
        <v>66.666666666666998</v>
      </c>
      <c r="L1915" s="100">
        <v>6.3063063063060003</v>
      </c>
    </row>
    <row r="1916" spans="3:12" x14ac:dyDescent="0.2">
      <c r="D1916" s="200"/>
      <c r="E1916" s="4" t="s">
        <v>38</v>
      </c>
      <c r="F1916" s="5"/>
      <c r="G1916" s="6">
        <v>93</v>
      </c>
      <c r="H1916" s="31">
        <v>4.3010752688169998</v>
      </c>
      <c r="I1916" s="12">
        <v>1.0752688172039999</v>
      </c>
      <c r="J1916" s="12">
        <v>10.752688172042999</v>
      </c>
      <c r="K1916" s="29">
        <v>72.043010752688005</v>
      </c>
      <c r="L1916" s="42">
        <v>11.827956989246999</v>
      </c>
    </row>
    <row r="1917" spans="3:12" x14ac:dyDescent="0.2">
      <c r="D1917" s="200"/>
      <c r="E1917" s="4" t="s">
        <v>39</v>
      </c>
      <c r="F1917" s="5"/>
      <c r="G1917" s="6">
        <v>109</v>
      </c>
      <c r="H1917" s="31">
        <v>2.7522935779819999</v>
      </c>
      <c r="I1917" s="12">
        <v>7.339449541284</v>
      </c>
      <c r="J1917" s="12">
        <v>16.513761467889999</v>
      </c>
      <c r="K1917" s="43">
        <v>59.633027522935997</v>
      </c>
      <c r="L1917" s="42">
        <v>13.761467889907999</v>
      </c>
    </row>
    <row r="1918" spans="3:12" x14ac:dyDescent="0.2">
      <c r="D1918" s="200"/>
      <c r="E1918" s="4" t="s">
        <v>40</v>
      </c>
      <c r="F1918" s="5"/>
      <c r="G1918" s="6">
        <v>72</v>
      </c>
      <c r="H1918" s="31">
        <v>1.3888888888890001</v>
      </c>
      <c r="I1918" s="28">
        <v>0</v>
      </c>
      <c r="J1918" s="43">
        <v>6.9444444444439997</v>
      </c>
      <c r="K1918" s="12">
        <v>65.277777777777999</v>
      </c>
      <c r="L1918" s="111">
        <v>26.388888888888999</v>
      </c>
    </row>
    <row r="1919" spans="3:12" x14ac:dyDescent="0.2">
      <c r="D1919" s="199" t="s">
        <v>76</v>
      </c>
      <c r="E1919" s="22" t="s">
        <v>77</v>
      </c>
      <c r="F1919" s="21"/>
      <c r="G1919" s="19">
        <v>608</v>
      </c>
      <c r="H1919" s="54">
        <v>3.7828947368420001</v>
      </c>
      <c r="I1919" s="20">
        <v>4.4407894736840001</v>
      </c>
      <c r="J1919" s="20">
        <v>12.664473684211</v>
      </c>
      <c r="K1919" s="20">
        <v>64.967105263158004</v>
      </c>
      <c r="L1919" s="52">
        <v>14.144736842105001</v>
      </c>
    </row>
    <row r="1920" spans="3:12" x14ac:dyDescent="0.2">
      <c r="D1920" s="200"/>
      <c r="E1920" s="4" t="s">
        <v>34</v>
      </c>
      <c r="F1920" s="5"/>
      <c r="G1920" s="6">
        <v>37</v>
      </c>
      <c r="H1920" s="71">
        <v>0</v>
      </c>
      <c r="I1920" s="28">
        <v>0</v>
      </c>
      <c r="J1920" s="12">
        <v>10.810810810811001</v>
      </c>
      <c r="K1920" s="12">
        <v>70.270270270270004</v>
      </c>
      <c r="L1920" s="88">
        <v>18.918918918919001</v>
      </c>
    </row>
    <row r="1921" spans="2:12" x14ac:dyDescent="0.2">
      <c r="D1921" s="200"/>
      <c r="E1921" s="4" t="s">
        <v>35</v>
      </c>
      <c r="F1921" s="5"/>
      <c r="G1921" s="6">
        <v>73</v>
      </c>
      <c r="H1921" s="31">
        <v>8.2191780821920002</v>
      </c>
      <c r="I1921" s="12">
        <v>6.8493150684930004</v>
      </c>
      <c r="J1921" s="29">
        <v>19.178082191781002</v>
      </c>
      <c r="K1921" s="43">
        <v>56.164383561644001</v>
      </c>
      <c r="L1921" s="42">
        <v>9.5890410958899999</v>
      </c>
    </row>
    <row r="1922" spans="2:12" x14ac:dyDescent="0.2">
      <c r="D1922" s="200"/>
      <c r="E1922" s="4" t="s">
        <v>36</v>
      </c>
      <c r="F1922" s="5"/>
      <c r="G1922" s="6">
        <v>92</v>
      </c>
      <c r="H1922" s="76">
        <v>9.7826086956519998</v>
      </c>
      <c r="I1922" s="12">
        <v>6.5217391304349999</v>
      </c>
      <c r="J1922" s="12">
        <v>13.04347826087</v>
      </c>
      <c r="K1922" s="12">
        <v>60.869565217390999</v>
      </c>
      <c r="L1922" s="42">
        <v>9.7826086956519998</v>
      </c>
    </row>
    <row r="1923" spans="2:12" x14ac:dyDescent="0.2">
      <c r="D1923" s="200"/>
      <c r="E1923" s="4" t="s">
        <v>37</v>
      </c>
      <c r="F1923" s="5"/>
      <c r="G1923" s="6">
        <v>110</v>
      </c>
      <c r="H1923" s="31">
        <v>4.5454545454549997</v>
      </c>
      <c r="I1923" s="12">
        <v>7.2727272727269998</v>
      </c>
      <c r="J1923" s="12">
        <v>12.727272727273</v>
      </c>
      <c r="K1923" s="12">
        <v>64.545454545455001</v>
      </c>
      <c r="L1923" s="42">
        <v>10.909090909091001</v>
      </c>
    </row>
    <row r="1924" spans="2:12" x14ac:dyDescent="0.2">
      <c r="D1924" s="200"/>
      <c r="E1924" s="4" t="s">
        <v>38</v>
      </c>
      <c r="F1924" s="5"/>
      <c r="G1924" s="6">
        <v>93</v>
      </c>
      <c r="H1924" s="31">
        <v>1.0752688172039999</v>
      </c>
      <c r="I1924" s="12">
        <v>2.1505376344089999</v>
      </c>
      <c r="J1924" s="12">
        <v>10.752688172042999</v>
      </c>
      <c r="K1924" s="29">
        <v>75.268817204301001</v>
      </c>
      <c r="L1924" s="42">
        <v>10.752688172042999</v>
      </c>
    </row>
    <row r="1925" spans="2:12" x14ac:dyDescent="0.2">
      <c r="D1925" s="200"/>
      <c r="E1925" s="4" t="s">
        <v>39</v>
      </c>
      <c r="F1925" s="5"/>
      <c r="G1925" s="6">
        <v>114</v>
      </c>
      <c r="H1925" s="31">
        <v>0.87719298245599997</v>
      </c>
      <c r="I1925" s="12">
        <v>1.7543859649119999</v>
      </c>
      <c r="J1925" s="12">
        <v>11.403508771929999</v>
      </c>
      <c r="K1925" s="29">
        <v>71.052631578947</v>
      </c>
      <c r="L1925" s="42">
        <v>14.912280701754</v>
      </c>
    </row>
    <row r="1926" spans="2:12" x14ac:dyDescent="0.2">
      <c r="D1926" s="201"/>
      <c r="E1926" s="57" t="s">
        <v>40</v>
      </c>
      <c r="F1926" s="59"/>
      <c r="G1926" s="55">
        <v>89</v>
      </c>
      <c r="H1926" s="114">
        <v>1.123595505618</v>
      </c>
      <c r="I1926" s="65">
        <v>4.4943820224720001</v>
      </c>
      <c r="J1926" s="65">
        <v>11.23595505618</v>
      </c>
      <c r="K1926" s="125">
        <v>56.179775280899001</v>
      </c>
      <c r="L1926" s="141">
        <v>26.966292134831001</v>
      </c>
    </row>
    <row r="1928" spans="2:12" x14ac:dyDescent="0.2">
      <c r="B1928" s="40" t="str">
        <f xml:space="preserve"> HYPERLINK("#'目次'!B86", "[80]")</f>
        <v>[80]</v>
      </c>
      <c r="C1928" s="23" t="s">
        <v>187</v>
      </c>
    </row>
    <row r="1931" spans="2:12" x14ac:dyDescent="0.2">
      <c r="C1931" s="23" t="s">
        <v>80</v>
      </c>
    </row>
    <row r="1932" spans="2:12" ht="36" x14ac:dyDescent="0.2">
      <c r="E1932" s="195"/>
      <c r="F1932" s="196"/>
      <c r="G1932" s="37" t="s">
        <v>15</v>
      </c>
      <c r="H1932" s="33" t="s">
        <v>178</v>
      </c>
      <c r="I1932" s="13" t="s">
        <v>179</v>
      </c>
      <c r="J1932" s="13" t="s">
        <v>180</v>
      </c>
      <c r="K1932" s="13" t="s">
        <v>181</v>
      </c>
      <c r="L1932" s="38" t="s">
        <v>18</v>
      </c>
    </row>
    <row r="1933" spans="2:12" x14ac:dyDescent="0.2">
      <c r="E1933" s="197"/>
      <c r="F1933" s="198"/>
      <c r="G1933" s="35"/>
      <c r="H1933" s="39"/>
      <c r="I1933" s="14"/>
      <c r="J1933" s="14"/>
      <c r="K1933" s="14"/>
      <c r="L1933" s="34"/>
    </row>
    <row r="1934" spans="2:12" x14ac:dyDescent="0.2">
      <c r="E1934" s="91" t="s">
        <v>15</v>
      </c>
      <c r="F1934" s="46"/>
      <c r="G1934" s="36">
        <v>1200</v>
      </c>
      <c r="H1934" s="24">
        <v>3.916666666667</v>
      </c>
      <c r="I1934" s="24">
        <v>4.75</v>
      </c>
      <c r="J1934" s="24">
        <v>13.583333333333</v>
      </c>
      <c r="K1934" s="24">
        <v>65.333333333333002</v>
      </c>
      <c r="L1934" s="68">
        <v>12.416666666667</v>
      </c>
    </row>
    <row r="1935" spans="2:12" x14ac:dyDescent="0.2">
      <c r="E1935" s="4" t="s">
        <v>81</v>
      </c>
      <c r="F1935" s="5"/>
      <c r="G1935" s="19">
        <v>48</v>
      </c>
      <c r="H1935" s="54">
        <v>6.25</v>
      </c>
      <c r="I1935" s="20">
        <v>6.25</v>
      </c>
      <c r="J1935" s="20">
        <v>14.583333333333</v>
      </c>
      <c r="K1935" s="90">
        <v>58.333333333333002</v>
      </c>
      <c r="L1935" s="52">
        <v>14.583333333333</v>
      </c>
    </row>
    <row r="1936" spans="2:12" x14ac:dyDescent="0.2">
      <c r="E1936" s="4" t="s">
        <v>82</v>
      </c>
      <c r="F1936" s="5"/>
      <c r="G1936" s="6">
        <v>84</v>
      </c>
      <c r="H1936" s="31">
        <v>1.190476190476</v>
      </c>
      <c r="I1936" s="28">
        <v>0</v>
      </c>
      <c r="J1936" s="12">
        <v>15.47619047619</v>
      </c>
      <c r="K1936" s="43">
        <v>58.333333333333002</v>
      </c>
      <c r="L1936" s="111">
        <v>25</v>
      </c>
    </row>
    <row r="1937" spans="2:12" x14ac:dyDescent="0.2">
      <c r="E1937" s="4" t="s">
        <v>83</v>
      </c>
      <c r="F1937" s="5"/>
      <c r="G1937" s="6">
        <v>462</v>
      </c>
      <c r="H1937" s="31">
        <v>5.4112554112550004</v>
      </c>
      <c r="I1937" s="12">
        <v>5.844155844156</v>
      </c>
      <c r="J1937" s="12">
        <v>14.935064935065</v>
      </c>
      <c r="K1937" s="12">
        <v>60.389610389609999</v>
      </c>
      <c r="L1937" s="42">
        <v>13.419913419913</v>
      </c>
    </row>
    <row r="1938" spans="2:12" x14ac:dyDescent="0.2">
      <c r="E1938" s="4" t="s">
        <v>84</v>
      </c>
      <c r="F1938" s="5"/>
      <c r="G1938" s="6">
        <v>30</v>
      </c>
      <c r="H1938" s="31">
        <v>3.333333333333</v>
      </c>
      <c r="I1938" s="12">
        <v>3.333333333333</v>
      </c>
      <c r="J1938" s="29">
        <v>20</v>
      </c>
      <c r="K1938" s="29">
        <v>73.333333333333002</v>
      </c>
      <c r="L1938" s="145">
        <v>0</v>
      </c>
    </row>
    <row r="1939" spans="2:12" x14ac:dyDescent="0.2">
      <c r="E1939" s="4" t="s">
        <v>85</v>
      </c>
      <c r="F1939" s="5"/>
      <c r="G1939" s="6">
        <v>144</v>
      </c>
      <c r="H1939" s="31">
        <v>3.4722222222219998</v>
      </c>
      <c r="I1939" s="12">
        <v>4.8611111111109997</v>
      </c>
      <c r="J1939" s="12">
        <v>10.416666666667</v>
      </c>
      <c r="K1939" s="12">
        <v>70.138888888888999</v>
      </c>
      <c r="L1939" s="42">
        <v>11.111111111111001</v>
      </c>
    </row>
    <row r="1940" spans="2:12" x14ac:dyDescent="0.2">
      <c r="E1940" s="4" t="s">
        <v>86</v>
      </c>
      <c r="F1940" s="5"/>
      <c r="G1940" s="6">
        <v>192</v>
      </c>
      <c r="H1940" s="31">
        <v>3.645833333333</v>
      </c>
      <c r="I1940" s="12">
        <v>4.166666666667</v>
      </c>
      <c r="J1940" s="12">
        <v>12.5</v>
      </c>
      <c r="K1940" s="29">
        <v>70.833333333333002</v>
      </c>
      <c r="L1940" s="42">
        <v>8.854166666667</v>
      </c>
    </row>
    <row r="1941" spans="2:12" x14ac:dyDescent="0.2">
      <c r="E1941" s="4" t="s">
        <v>87</v>
      </c>
      <c r="F1941" s="5"/>
      <c r="G1941" s="6">
        <v>72</v>
      </c>
      <c r="H1941" s="31">
        <v>5.5555555555560003</v>
      </c>
      <c r="I1941" s="12">
        <v>4.166666666667</v>
      </c>
      <c r="J1941" s="12">
        <v>15.277777777778001</v>
      </c>
      <c r="K1941" s="12">
        <v>68.055555555555998</v>
      </c>
      <c r="L1941" s="100">
        <v>6.9444444444439997</v>
      </c>
    </row>
    <row r="1942" spans="2:12" x14ac:dyDescent="0.2">
      <c r="E1942" s="4" t="s">
        <v>88</v>
      </c>
      <c r="F1942" s="5"/>
      <c r="G1942" s="6">
        <v>36</v>
      </c>
      <c r="H1942" s="71">
        <v>0</v>
      </c>
      <c r="I1942" s="12">
        <v>8.333333333333</v>
      </c>
      <c r="J1942" s="12">
        <v>16.666666666666998</v>
      </c>
      <c r="K1942" s="43">
        <v>58.333333333333002</v>
      </c>
      <c r="L1942" s="42">
        <v>16.666666666666998</v>
      </c>
    </row>
    <row r="1943" spans="2:12" x14ac:dyDescent="0.2">
      <c r="E1943" s="4" t="s">
        <v>89</v>
      </c>
      <c r="F1943" s="5"/>
      <c r="G1943" s="6">
        <v>66</v>
      </c>
      <c r="H1943" s="31">
        <v>1.5151515151520001</v>
      </c>
      <c r="I1943" s="12">
        <v>1.5151515151520001</v>
      </c>
      <c r="J1943" s="12">
        <v>9.0909090909089993</v>
      </c>
      <c r="K1943" s="44">
        <v>75.757575757576006</v>
      </c>
      <c r="L1943" s="42">
        <v>12.121212121212</v>
      </c>
    </row>
    <row r="1944" spans="2:12" x14ac:dyDescent="0.2">
      <c r="E1944" s="4" t="s">
        <v>90</v>
      </c>
      <c r="F1944" s="5"/>
      <c r="G1944" s="6">
        <v>54</v>
      </c>
      <c r="H1944" s="71">
        <v>0</v>
      </c>
      <c r="I1944" s="12">
        <v>7.4074074074069998</v>
      </c>
      <c r="J1944" s="43">
        <v>7.4074074074069998</v>
      </c>
      <c r="K1944" s="29">
        <v>74.074074074074005</v>
      </c>
      <c r="L1944" s="42">
        <v>11.111111111111001</v>
      </c>
    </row>
    <row r="1945" spans="2:12" x14ac:dyDescent="0.2">
      <c r="E1945" s="57" t="s">
        <v>91</v>
      </c>
      <c r="F1945" s="59"/>
      <c r="G1945" s="55">
        <v>12</v>
      </c>
      <c r="H1945" s="137">
        <v>0</v>
      </c>
      <c r="I1945" s="74">
        <v>0</v>
      </c>
      <c r="J1945" s="65">
        <v>16.666666666666998</v>
      </c>
      <c r="K1945" s="123">
        <v>75</v>
      </c>
      <c r="L1945" s="105">
        <v>8.333333333333</v>
      </c>
    </row>
    <row r="1947" spans="2:12" x14ac:dyDescent="0.2">
      <c r="B1947" s="40" t="str">
        <f xml:space="preserve"> HYPERLINK("#'目次'!B87", "[81]")</f>
        <v>[81]</v>
      </c>
      <c r="C1947" s="23" t="s">
        <v>190</v>
      </c>
    </row>
    <row r="1950" spans="2:12" x14ac:dyDescent="0.2">
      <c r="C1950" s="23" t="s">
        <v>14</v>
      </c>
    </row>
    <row r="1951" spans="2:12" ht="36" x14ac:dyDescent="0.2">
      <c r="D1951" s="195"/>
      <c r="E1951" s="196"/>
      <c r="F1951" s="196"/>
      <c r="G1951" s="37" t="s">
        <v>15</v>
      </c>
      <c r="H1951" s="33" t="s">
        <v>178</v>
      </c>
      <c r="I1951" s="13" t="s">
        <v>179</v>
      </c>
      <c r="J1951" s="13" t="s">
        <v>180</v>
      </c>
      <c r="K1951" s="13" t="s">
        <v>181</v>
      </c>
      <c r="L1951" s="38" t="s">
        <v>18</v>
      </c>
    </row>
    <row r="1952" spans="2:12" x14ac:dyDescent="0.2">
      <c r="D1952" s="197"/>
      <c r="E1952" s="198"/>
      <c r="F1952" s="198"/>
      <c r="G1952" s="35"/>
      <c r="H1952" s="39"/>
      <c r="I1952" s="14"/>
      <c r="J1952" s="14"/>
      <c r="K1952" s="14"/>
      <c r="L1952" s="34"/>
    </row>
    <row r="1953" spans="4:12" x14ac:dyDescent="0.2">
      <c r="D1953" s="56"/>
      <c r="E1953" s="58" t="s">
        <v>15</v>
      </c>
      <c r="F1953" s="46"/>
      <c r="G1953" s="36">
        <v>1200</v>
      </c>
      <c r="H1953" s="24">
        <v>9.25</v>
      </c>
      <c r="I1953" s="24">
        <v>47.083333333333002</v>
      </c>
      <c r="J1953" s="24">
        <v>20.166666666666998</v>
      </c>
      <c r="K1953" s="24">
        <v>21.416666666666998</v>
      </c>
      <c r="L1953" s="68">
        <v>2.083333333333</v>
      </c>
    </row>
    <row r="1954" spans="4:12" x14ac:dyDescent="0.2">
      <c r="D1954" s="199" t="s">
        <v>19</v>
      </c>
      <c r="E1954" s="22" t="s">
        <v>20</v>
      </c>
      <c r="F1954" s="21"/>
      <c r="G1954" s="19">
        <v>132</v>
      </c>
      <c r="H1954" s="54">
        <v>10.606060606061</v>
      </c>
      <c r="I1954" s="90">
        <v>37.121212121211997</v>
      </c>
      <c r="J1954" s="20">
        <v>21.212121212121001</v>
      </c>
      <c r="K1954" s="20">
        <v>25.757575757575999</v>
      </c>
      <c r="L1954" s="52">
        <v>5.3030303030299999</v>
      </c>
    </row>
    <row r="1955" spans="4:12" x14ac:dyDescent="0.2">
      <c r="D1955" s="200"/>
      <c r="E1955" s="4" t="s">
        <v>21</v>
      </c>
      <c r="F1955" s="5"/>
      <c r="G1955" s="6">
        <v>444</v>
      </c>
      <c r="H1955" s="31">
        <v>7.2072072072070004</v>
      </c>
      <c r="I1955" s="12">
        <v>49.324324324324003</v>
      </c>
      <c r="J1955" s="12">
        <v>21.171171171171</v>
      </c>
      <c r="K1955" s="12">
        <v>19.819819819820001</v>
      </c>
      <c r="L1955" s="42">
        <v>2.4774774774770001</v>
      </c>
    </row>
    <row r="1956" spans="4:12" x14ac:dyDescent="0.2">
      <c r="D1956" s="200"/>
      <c r="E1956" s="4" t="s">
        <v>22</v>
      </c>
      <c r="F1956" s="5"/>
      <c r="G1956" s="6">
        <v>192</v>
      </c>
      <c r="H1956" s="31">
        <v>8.854166666667</v>
      </c>
      <c r="I1956" s="12">
        <v>48.958333333333002</v>
      </c>
      <c r="J1956" s="12">
        <v>18.229166666666998</v>
      </c>
      <c r="K1956" s="12">
        <v>22.395833333333002</v>
      </c>
      <c r="L1956" s="42">
        <v>1.5625</v>
      </c>
    </row>
    <row r="1957" spans="4:12" x14ac:dyDescent="0.2">
      <c r="D1957" s="200"/>
      <c r="E1957" s="4" t="s">
        <v>23</v>
      </c>
      <c r="F1957" s="5"/>
      <c r="G1957" s="6">
        <v>192</v>
      </c>
      <c r="H1957" s="31">
        <v>11.458333333333</v>
      </c>
      <c r="I1957" s="12">
        <v>50.520833333333002</v>
      </c>
      <c r="J1957" s="12">
        <v>22.916666666666998</v>
      </c>
      <c r="K1957" s="43">
        <v>15.104166666667</v>
      </c>
      <c r="L1957" s="73">
        <v>0</v>
      </c>
    </row>
    <row r="1958" spans="4:12" x14ac:dyDescent="0.2">
      <c r="D1958" s="200"/>
      <c r="E1958" s="4" t="s">
        <v>24</v>
      </c>
      <c r="F1958" s="5"/>
      <c r="G1958" s="6">
        <v>240</v>
      </c>
      <c r="H1958" s="31">
        <v>10.833333333333</v>
      </c>
      <c r="I1958" s="12">
        <v>44.166666666666998</v>
      </c>
      <c r="J1958" s="12">
        <v>17.083333333333002</v>
      </c>
      <c r="K1958" s="12">
        <v>26.25</v>
      </c>
      <c r="L1958" s="42">
        <v>1.666666666667</v>
      </c>
    </row>
    <row r="1959" spans="4:12" x14ac:dyDescent="0.2">
      <c r="D1959" s="199" t="s">
        <v>25</v>
      </c>
      <c r="E1959" s="22" t="s">
        <v>26</v>
      </c>
      <c r="F1959" s="21"/>
      <c r="G1959" s="19">
        <v>348</v>
      </c>
      <c r="H1959" s="54">
        <v>9.4827586206899994</v>
      </c>
      <c r="I1959" s="96">
        <v>53.735632183908002</v>
      </c>
      <c r="J1959" s="20">
        <v>18.678160919540002</v>
      </c>
      <c r="K1959" s="90">
        <v>16.379310344827999</v>
      </c>
      <c r="L1959" s="52">
        <v>1.7241379310339999</v>
      </c>
    </row>
    <row r="1960" spans="4:12" x14ac:dyDescent="0.2">
      <c r="D1960" s="200"/>
      <c r="E1960" s="4" t="s">
        <v>27</v>
      </c>
      <c r="F1960" s="5"/>
      <c r="G1960" s="6">
        <v>378</v>
      </c>
      <c r="H1960" s="31">
        <v>8.2010582010580002</v>
      </c>
      <c r="I1960" s="12">
        <v>42.592592592593</v>
      </c>
      <c r="J1960" s="12">
        <v>24.338624338624001</v>
      </c>
      <c r="K1960" s="12">
        <v>22.751322751322999</v>
      </c>
      <c r="L1960" s="42">
        <v>2.1164021164019999</v>
      </c>
    </row>
    <row r="1961" spans="4:12" x14ac:dyDescent="0.2">
      <c r="D1961" s="200"/>
      <c r="E1961" s="4" t="s">
        <v>28</v>
      </c>
      <c r="F1961" s="5"/>
      <c r="G1961" s="6">
        <v>372</v>
      </c>
      <c r="H1961" s="31">
        <v>10.483870967742</v>
      </c>
      <c r="I1961" s="12">
        <v>44.892473118280002</v>
      </c>
      <c r="J1961" s="12">
        <v>17.473118279569999</v>
      </c>
      <c r="K1961" s="12">
        <v>24.193548387097</v>
      </c>
      <c r="L1961" s="42">
        <v>2.9569892473119999</v>
      </c>
    </row>
    <row r="1962" spans="4:12" x14ac:dyDescent="0.2">
      <c r="D1962" s="200"/>
      <c r="E1962" s="4" t="s">
        <v>29</v>
      </c>
      <c r="F1962" s="5"/>
      <c r="G1962" s="6">
        <v>102</v>
      </c>
      <c r="H1962" s="31">
        <v>7.8431372549020004</v>
      </c>
      <c r="I1962" s="12">
        <v>49.019607843137003</v>
      </c>
      <c r="J1962" s="12">
        <v>19.607843137254999</v>
      </c>
      <c r="K1962" s="12">
        <v>23.529411764706001</v>
      </c>
      <c r="L1962" s="73">
        <v>0</v>
      </c>
    </row>
    <row r="1963" spans="4:12" x14ac:dyDescent="0.2">
      <c r="D1963" s="199" t="s">
        <v>30</v>
      </c>
      <c r="E1963" s="22" t="s">
        <v>31</v>
      </c>
      <c r="F1963" s="21"/>
      <c r="G1963" s="19">
        <v>592</v>
      </c>
      <c r="H1963" s="54">
        <v>10.135135135135</v>
      </c>
      <c r="I1963" s="20">
        <v>48.648648648649001</v>
      </c>
      <c r="J1963" s="20">
        <v>19.256756756756999</v>
      </c>
      <c r="K1963" s="20">
        <v>20.27027027027</v>
      </c>
      <c r="L1963" s="52">
        <v>1.6891891891890001</v>
      </c>
    </row>
    <row r="1964" spans="4:12" x14ac:dyDescent="0.2">
      <c r="D1964" s="200"/>
      <c r="E1964" s="4" t="s">
        <v>32</v>
      </c>
      <c r="F1964" s="5"/>
      <c r="G1964" s="6">
        <v>608</v>
      </c>
      <c r="H1964" s="31">
        <v>8.3881578947370006</v>
      </c>
      <c r="I1964" s="12">
        <v>45.559210526316001</v>
      </c>
      <c r="J1964" s="12">
        <v>21.052631578947</v>
      </c>
      <c r="K1964" s="12">
        <v>22.532894736842</v>
      </c>
      <c r="L1964" s="42">
        <v>2.4671052631579999</v>
      </c>
    </row>
    <row r="1965" spans="4:12" x14ac:dyDescent="0.2">
      <c r="D1965" s="199" t="s">
        <v>33</v>
      </c>
      <c r="E1965" s="22" t="s">
        <v>34</v>
      </c>
      <c r="F1965" s="21"/>
      <c r="G1965" s="19">
        <v>74</v>
      </c>
      <c r="H1965" s="54">
        <v>5.4054054054050003</v>
      </c>
      <c r="I1965" s="90">
        <v>37.837837837838002</v>
      </c>
      <c r="J1965" s="20">
        <v>17.567567567567998</v>
      </c>
      <c r="K1965" s="98">
        <v>37.837837837838002</v>
      </c>
      <c r="L1965" s="52">
        <v>1.351351351351</v>
      </c>
    </row>
    <row r="1966" spans="4:12" x14ac:dyDescent="0.2">
      <c r="D1966" s="200"/>
      <c r="E1966" s="4" t="s">
        <v>35</v>
      </c>
      <c r="F1966" s="5"/>
      <c r="G1966" s="6">
        <v>148</v>
      </c>
      <c r="H1966" s="31">
        <v>8.7837837837839992</v>
      </c>
      <c r="I1966" s="12">
        <v>51.351351351350999</v>
      </c>
      <c r="J1966" s="12">
        <v>21.621621621622001</v>
      </c>
      <c r="K1966" s="43">
        <v>16.216216216216001</v>
      </c>
      <c r="L1966" s="42">
        <v>2.0270270270270001</v>
      </c>
    </row>
    <row r="1967" spans="4:12" x14ac:dyDescent="0.2">
      <c r="D1967" s="200"/>
      <c r="E1967" s="4" t="s">
        <v>36</v>
      </c>
      <c r="F1967" s="5"/>
      <c r="G1967" s="6">
        <v>187</v>
      </c>
      <c r="H1967" s="31">
        <v>9.0909090909089993</v>
      </c>
      <c r="I1967" s="29">
        <v>56.149732620320997</v>
      </c>
      <c r="J1967" s="12">
        <v>21.390374331551001</v>
      </c>
      <c r="K1967" s="43">
        <v>12.299465240642</v>
      </c>
      <c r="L1967" s="42">
        <v>1.069518716578</v>
      </c>
    </row>
    <row r="1968" spans="4:12" x14ac:dyDescent="0.2">
      <c r="D1968" s="200"/>
      <c r="E1968" s="4" t="s">
        <v>37</v>
      </c>
      <c r="F1968" s="5"/>
      <c r="G1968" s="6">
        <v>221</v>
      </c>
      <c r="H1968" s="76">
        <v>16.289592760181002</v>
      </c>
      <c r="I1968" s="12">
        <v>51.131221719457002</v>
      </c>
      <c r="J1968" s="12">
        <v>19.909502262442999</v>
      </c>
      <c r="K1968" s="61">
        <v>11.31221719457</v>
      </c>
      <c r="L1968" s="42">
        <v>1.357466063348</v>
      </c>
    </row>
    <row r="1969" spans="2:12" x14ac:dyDescent="0.2">
      <c r="D1969" s="200"/>
      <c r="E1969" s="4" t="s">
        <v>38</v>
      </c>
      <c r="F1969" s="5"/>
      <c r="G1969" s="6">
        <v>186</v>
      </c>
      <c r="H1969" s="31">
        <v>9.1397849462370004</v>
      </c>
      <c r="I1969" s="12">
        <v>51.075268817203998</v>
      </c>
      <c r="J1969" s="12">
        <v>18.817204301075002</v>
      </c>
      <c r="K1969" s="12">
        <v>19.354838709677001</v>
      </c>
      <c r="L1969" s="42">
        <v>1.6129032258060001</v>
      </c>
    </row>
    <row r="1970" spans="2:12" x14ac:dyDescent="0.2">
      <c r="D1970" s="200"/>
      <c r="E1970" s="4" t="s">
        <v>39</v>
      </c>
      <c r="F1970" s="5"/>
      <c r="G1970" s="6">
        <v>223</v>
      </c>
      <c r="H1970" s="31">
        <v>5.3811659192830001</v>
      </c>
      <c r="I1970" s="12">
        <v>42.600896860987</v>
      </c>
      <c r="J1970" s="12">
        <v>21.52466367713</v>
      </c>
      <c r="K1970" s="29">
        <v>29.147982062779999</v>
      </c>
      <c r="L1970" s="42">
        <v>1.3452914798210001</v>
      </c>
    </row>
    <row r="1971" spans="2:12" x14ac:dyDescent="0.2">
      <c r="D1971" s="201"/>
      <c r="E1971" s="57" t="s">
        <v>40</v>
      </c>
      <c r="F1971" s="59"/>
      <c r="G1971" s="55">
        <v>161</v>
      </c>
      <c r="H1971" s="114">
        <v>7.4534161490680004</v>
      </c>
      <c r="I1971" s="109">
        <v>32.919254658385</v>
      </c>
      <c r="J1971" s="65">
        <v>18.633540372671</v>
      </c>
      <c r="K1971" s="113">
        <v>34.782608695652002</v>
      </c>
      <c r="L1971" s="105">
        <v>6.2111801242239997</v>
      </c>
    </row>
    <row r="1973" spans="2:12" x14ac:dyDescent="0.2">
      <c r="B1973" s="40" t="str">
        <f xml:space="preserve"> HYPERLINK("#'目次'!B88", "[82]")</f>
        <v>[82]</v>
      </c>
      <c r="C1973" s="23" t="s">
        <v>190</v>
      </c>
    </row>
    <row r="1976" spans="2:12" x14ac:dyDescent="0.2">
      <c r="C1976" s="23" t="s">
        <v>48</v>
      </c>
    </row>
    <row r="1977" spans="2:12" ht="36" x14ac:dyDescent="0.2">
      <c r="D1977" s="195"/>
      <c r="E1977" s="196"/>
      <c r="F1977" s="196"/>
      <c r="G1977" s="37" t="s">
        <v>15</v>
      </c>
      <c r="H1977" s="33" t="s">
        <v>178</v>
      </c>
      <c r="I1977" s="13" t="s">
        <v>179</v>
      </c>
      <c r="J1977" s="13" t="s">
        <v>180</v>
      </c>
      <c r="K1977" s="13" t="s">
        <v>181</v>
      </c>
      <c r="L1977" s="38" t="s">
        <v>18</v>
      </c>
    </row>
    <row r="1978" spans="2:12" x14ac:dyDescent="0.2">
      <c r="D1978" s="197"/>
      <c r="E1978" s="198"/>
      <c r="F1978" s="198"/>
      <c r="G1978" s="35"/>
      <c r="H1978" s="39"/>
      <c r="I1978" s="14"/>
      <c r="J1978" s="14"/>
      <c r="K1978" s="14"/>
      <c r="L1978" s="34"/>
    </row>
    <row r="1979" spans="2:12" x14ac:dyDescent="0.2">
      <c r="D1979" s="56"/>
      <c r="E1979" s="58" t="s">
        <v>15</v>
      </c>
      <c r="F1979" s="46"/>
      <c r="G1979" s="36">
        <v>1200</v>
      </c>
      <c r="H1979" s="24">
        <v>9.25</v>
      </c>
      <c r="I1979" s="24">
        <v>47.083333333333002</v>
      </c>
      <c r="J1979" s="24">
        <v>20.166666666666998</v>
      </c>
      <c r="K1979" s="24">
        <v>21.416666666666998</v>
      </c>
      <c r="L1979" s="68">
        <v>2.083333333333</v>
      </c>
    </row>
    <row r="1980" spans="2:12" x14ac:dyDescent="0.2">
      <c r="D1980" s="199" t="s">
        <v>49</v>
      </c>
      <c r="E1980" s="22" t="s">
        <v>50</v>
      </c>
      <c r="F1980" s="21"/>
      <c r="G1980" s="19">
        <v>15</v>
      </c>
      <c r="H1980" s="150">
        <v>20</v>
      </c>
      <c r="I1980" s="107">
        <v>33.333333333333002</v>
      </c>
      <c r="J1980" s="90">
        <v>13.333333333333</v>
      </c>
      <c r="K1980" s="98">
        <v>33.333333333333002</v>
      </c>
      <c r="L1980" s="117">
        <v>0</v>
      </c>
    </row>
    <row r="1981" spans="2:12" x14ac:dyDescent="0.2">
      <c r="D1981" s="200"/>
      <c r="E1981" s="4" t="s">
        <v>51</v>
      </c>
      <c r="F1981" s="5"/>
      <c r="G1981" s="6">
        <v>142</v>
      </c>
      <c r="H1981" s="76">
        <v>14.788732394366001</v>
      </c>
      <c r="I1981" s="43">
        <v>38.028169014085002</v>
      </c>
      <c r="J1981" s="12">
        <v>22.535211267606002</v>
      </c>
      <c r="K1981" s="12">
        <v>24.647887323944001</v>
      </c>
      <c r="L1981" s="73">
        <v>0</v>
      </c>
    </row>
    <row r="1982" spans="2:12" x14ac:dyDescent="0.2">
      <c r="D1982" s="200"/>
      <c r="E1982" s="4" t="s">
        <v>52</v>
      </c>
      <c r="F1982" s="5"/>
      <c r="G1982" s="6">
        <v>26</v>
      </c>
      <c r="H1982" s="87">
        <v>23.076923076922998</v>
      </c>
      <c r="I1982" s="12">
        <v>50</v>
      </c>
      <c r="J1982" s="12">
        <v>19.230769230768999</v>
      </c>
      <c r="K1982" s="61">
        <v>7.6923076923079998</v>
      </c>
      <c r="L1982" s="73">
        <v>0</v>
      </c>
    </row>
    <row r="1983" spans="2:12" x14ac:dyDescent="0.2">
      <c r="D1983" s="200"/>
      <c r="E1983" s="4" t="s">
        <v>53</v>
      </c>
      <c r="F1983" s="5"/>
      <c r="G1983" s="6">
        <v>41</v>
      </c>
      <c r="H1983" s="31">
        <v>9.7560975609760003</v>
      </c>
      <c r="I1983" s="12">
        <v>51.219512195122</v>
      </c>
      <c r="J1983" s="12">
        <v>21.951219512194999</v>
      </c>
      <c r="K1983" s="43">
        <v>14.634146341463</v>
      </c>
      <c r="L1983" s="42">
        <v>2.4390243902440001</v>
      </c>
    </row>
    <row r="1984" spans="2:12" x14ac:dyDescent="0.2">
      <c r="D1984" s="200"/>
      <c r="E1984" s="4" t="s">
        <v>54</v>
      </c>
      <c r="F1984" s="5"/>
      <c r="G1984" s="6">
        <v>226</v>
      </c>
      <c r="H1984" s="31">
        <v>8.4070796460179995</v>
      </c>
      <c r="I1984" s="29">
        <v>54.424778761062001</v>
      </c>
      <c r="J1984" s="12">
        <v>19.911504424779</v>
      </c>
      <c r="K1984" s="43">
        <v>15.929203539823</v>
      </c>
      <c r="L1984" s="42">
        <v>1.327433628319</v>
      </c>
    </row>
    <row r="1985" spans="4:12" x14ac:dyDescent="0.2">
      <c r="D1985" s="200"/>
      <c r="E1985" s="4" t="s">
        <v>55</v>
      </c>
      <c r="F1985" s="5"/>
      <c r="G1985" s="6">
        <v>125</v>
      </c>
      <c r="H1985" s="31">
        <v>9.6</v>
      </c>
      <c r="I1985" s="29">
        <v>53.6</v>
      </c>
      <c r="J1985" s="43">
        <v>14.4</v>
      </c>
      <c r="K1985" s="12">
        <v>20.8</v>
      </c>
      <c r="L1985" s="42">
        <v>1.6</v>
      </c>
    </row>
    <row r="1986" spans="4:12" x14ac:dyDescent="0.2">
      <c r="D1986" s="200"/>
      <c r="E1986" s="4" t="s">
        <v>56</v>
      </c>
      <c r="F1986" s="5"/>
      <c r="G1986" s="6">
        <v>190</v>
      </c>
      <c r="H1986" s="31">
        <v>10.526315789473999</v>
      </c>
      <c r="I1986" s="12">
        <v>45.263157894736999</v>
      </c>
      <c r="J1986" s="12">
        <v>21.578947368421002</v>
      </c>
      <c r="K1986" s="12">
        <v>20.526315789474001</v>
      </c>
      <c r="L1986" s="42">
        <v>2.1052631578950001</v>
      </c>
    </row>
    <row r="1987" spans="4:12" x14ac:dyDescent="0.2">
      <c r="D1987" s="200"/>
      <c r="E1987" s="4" t="s">
        <v>57</v>
      </c>
      <c r="F1987" s="5"/>
      <c r="G1987" s="6">
        <v>185</v>
      </c>
      <c r="H1987" s="31">
        <v>8.1081081081080004</v>
      </c>
      <c r="I1987" s="12">
        <v>49.729729729730003</v>
      </c>
      <c r="J1987" s="12">
        <v>18.378378378377999</v>
      </c>
      <c r="K1987" s="12">
        <v>21.621621621622001</v>
      </c>
      <c r="L1987" s="42">
        <v>2.1621621621620002</v>
      </c>
    </row>
    <row r="1988" spans="4:12" x14ac:dyDescent="0.2">
      <c r="D1988" s="200"/>
      <c r="E1988" s="4" t="s">
        <v>58</v>
      </c>
      <c r="F1988" s="5"/>
      <c r="G1988" s="6">
        <v>113</v>
      </c>
      <c r="H1988" s="84">
        <v>3.53982300885</v>
      </c>
      <c r="I1988" s="12">
        <v>44.247787610619</v>
      </c>
      <c r="J1988" s="12">
        <v>20.353982300885001</v>
      </c>
      <c r="K1988" s="29">
        <v>29.203539823008999</v>
      </c>
      <c r="L1988" s="42">
        <v>2.654867256637</v>
      </c>
    </row>
    <row r="1989" spans="4:12" x14ac:dyDescent="0.2">
      <c r="D1989" s="200"/>
      <c r="E1989" s="4" t="s">
        <v>59</v>
      </c>
      <c r="F1989" s="5"/>
      <c r="G1989" s="6">
        <v>136</v>
      </c>
      <c r="H1989" s="31">
        <v>5.147058823529</v>
      </c>
      <c r="I1989" s="43">
        <v>39.705882352941003</v>
      </c>
      <c r="J1989" s="12">
        <v>23.529411764706001</v>
      </c>
      <c r="K1989" s="12">
        <v>25.735294117647001</v>
      </c>
      <c r="L1989" s="42">
        <v>5.8823529411760003</v>
      </c>
    </row>
    <row r="1990" spans="4:12" x14ac:dyDescent="0.2">
      <c r="D1990" s="199" t="s">
        <v>60</v>
      </c>
      <c r="E1990" s="22" t="s">
        <v>61</v>
      </c>
      <c r="F1990" s="21"/>
      <c r="G1990" s="19">
        <v>205</v>
      </c>
      <c r="H1990" s="54">
        <v>10.243902439024</v>
      </c>
      <c r="I1990" s="20">
        <v>42.926829268292998</v>
      </c>
      <c r="J1990" s="20">
        <v>18.536585365853998</v>
      </c>
      <c r="K1990" s="20">
        <v>24.390243902439</v>
      </c>
      <c r="L1990" s="52">
        <v>3.90243902439</v>
      </c>
    </row>
    <row r="1991" spans="4:12" x14ac:dyDescent="0.2">
      <c r="D1991" s="200"/>
      <c r="E1991" s="4" t="s">
        <v>62</v>
      </c>
      <c r="F1991" s="5"/>
      <c r="G1991" s="6">
        <v>160</v>
      </c>
      <c r="H1991" s="31">
        <v>8.125</v>
      </c>
      <c r="I1991" s="12">
        <v>46.25</v>
      </c>
      <c r="J1991" s="12">
        <v>20</v>
      </c>
      <c r="K1991" s="12">
        <v>25.625</v>
      </c>
      <c r="L1991" s="73">
        <v>0</v>
      </c>
    </row>
    <row r="1992" spans="4:12" x14ac:dyDescent="0.2">
      <c r="D1992" s="200"/>
      <c r="E1992" s="4" t="s">
        <v>63</v>
      </c>
      <c r="F1992" s="5"/>
      <c r="G1992" s="6">
        <v>121</v>
      </c>
      <c r="H1992" s="31">
        <v>8.2644628099169992</v>
      </c>
      <c r="I1992" s="29">
        <v>52.892561983470998</v>
      </c>
      <c r="J1992" s="12">
        <v>18.181818181817999</v>
      </c>
      <c r="K1992" s="12">
        <v>19.008264462810001</v>
      </c>
      <c r="L1992" s="42">
        <v>1.6528925619829999</v>
      </c>
    </row>
    <row r="1993" spans="4:12" x14ac:dyDescent="0.2">
      <c r="D1993" s="200"/>
      <c r="E1993" s="4" t="s">
        <v>64</v>
      </c>
      <c r="F1993" s="5"/>
      <c r="G1993" s="6">
        <v>124</v>
      </c>
      <c r="H1993" s="31">
        <v>10.483870967742</v>
      </c>
      <c r="I1993" s="12">
        <v>50.806451612902997</v>
      </c>
      <c r="J1993" s="12">
        <v>23.387096774193999</v>
      </c>
      <c r="K1993" s="43">
        <v>14.516129032258</v>
      </c>
      <c r="L1993" s="42">
        <v>0.80645161290300005</v>
      </c>
    </row>
    <row r="1994" spans="4:12" x14ac:dyDescent="0.2">
      <c r="D1994" s="200"/>
      <c r="E1994" s="4" t="s">
        <v>65</v>
      </c>
      <c r="F1994" s="5"/>
      <c r="G1994" s="6">
        <v>109</v>
      </c>
      <c r="H1994" s="31">
        <v>9.1743119266060003</v>
      </c>
      <c r="I1994" s="12">
        <v>42.201834862384999</v>
      </c>
      <c r="J1994" s="12">
        <v>22.935779816514</v>
      </c>
      <c r="K1994" s="12">
        <v>23.853211009174</v>
      </c>
      <c r="L1994" s="42">
        <v>1.834862385321</v>
      </c>
    </row>
    <row r="1995" spans="4:12" x14ac:dyDescent="0.2">
      <c r="D1995" s="200"/>
      <c r="E1995" s="4" t="s">
        <v>66</v>
      </c>
      <c r="F1995" s="5"/>
      <c r="G1995" s="6">
        <v>104</v>
      </c>
      <c r="H1995" s="31">
        <v>9.6153846153850004</v>
      </c>
      <c r="I1995" s="29">
        <v>55.769230769231001</v>
      </c>
      <c r="J1995" s="12">
        <v>18.269230769231001</v>
      </c>
      <c r="K1995" s="43">
        <v>15.384615384615</v>
      </c>
      <c r="L1995" s="42">
        <v>0.96153846153800004</v>
      </c>
    </row>
    <row r="1996" spans="4:12" x14ac:dyDescent="0.2">
      <c r="D1996" s="200"/>
      <c r="E1996" s="4" t="s">
        <v>67</v>
      </c>
      <c r="F1996" s="5"/>
      <c r="G1996" s="6">
        <v>139</v>
      </c>
      <c r="H1996" s="31">
        <v>8.6330935251799996</v>
      </c>
      <c r="I1996" s="12">
        <v>50.359712230215997</v>
      </c>
      <c r="J1996" s="12">
        <v>17.985611510790999</v>
      </c>
      <c r="K1996" s="12">
        <v>21.58273381295</v>
      </c>
      <c r="L1996" s="42">
        <v>1.438848920863</v>
      </c>
    </row>
    <row r="1997" spans="4:12" x14ac:dyDescent="0.2">
      <c r="D1997" s="200"/>
      <c r="E1997" s="4" t="s">
        <v>68</v>
      </c>
      <c r="F1997" s="5"/>
      <c r="G1997" s="6">
        <v>48</v>
      </c>
      <c r="H1997" s="31">
        <v>10.416666666667</v>
      </c>
      <c r="I1997" s="12">
        <v>43.75</v>
      </c>
      <c r="J1997" s="29">
        <v>27.083333333333002</v>
      </c>
      <c r="K1997" s="12">
        <v>18.75</v>
      </c>
      <c r="L1997" s="73">
        <v>0</v>
      </c>
    </row>
    <row r="1998" spans="4:12" x14ac:dyDescent="0.2">
      <c r="D1998" s="200"/>
      <c r="E1998" s="4" t="s">
        <v>69</v>
      </c>
      <c r="F1998" s="5"/>
      <c r="G1998" s="6">
        <v>37</v>
      </c>
      <c r="H1998" s="31">
        <v>10.810810810811001</v>
      </c>
      <c r="I1998" s="12">
        <v>48.648648648649001</v>
      </c>
      <c r="J1998" s="12">
        <v>24.324324324323999</v>
      </c>
      <c r="K1998" s="43">
        <v>16.216216216216001</v>
      </c>
      <c r="L1998" s="73">
        <v>0</v>
      </c>
    </row>
    <row r="1999" spans="4:12" x14ac:dyDescent="0.2">
      <c r="D1999" s="93" t="s">
        <v>70</v>
      </c>
      <c r="E1999" s="89" t="s">
        <v>18</v>
      </c>
      <c r="F1999" s="92"/>
      <c r="G1999" s="94">
        <v>0</v>
      </c>
      <c r="H1999" s="178">
        <v>0</v>
      </c>
      <c r="I1999" s="86">
        <v>0</v>
      </c>
      <c r="J1999" s="86">
        <v>0</v>
      </c>
      <c r="K1999" s="86">
        <v>0</v>
      </c>
      <c r="L1999" s="144">
        <v>0</v>
      </c>
    </row>
    <row r="2001" spans="2:12" x14ac:dyDescent="0.2">
      <c r="B2001" s="40" t="str">
        <f xml:space="preserve"> HYPERLINK("#'目次'!B89", "[83]")</f>
        <v>[83]</v>
      </c>
      <c r="C2001" s="23" t="s">
        <v>190</v>
      </c>
    </row>
    <row r="2004" spans="2:12" x14ac:dyDescent="0.2">
      <c r="C2004" s="23" t="s">
        <v>73</v>
      </c>
    </row>
    <row r="2005" spans="2:12" ht="36" x14ac:dyDescent="0.2">
      <c r="D2005" s="195"/>
      <c r="E2005" s="196"/>
      <c r="F2005" s="196"/>
      <c r="G2005" s="37" t="s">
        <v>15</v>
      </c>
      <c r="H2005" s="33" t="s">
        <v>178</v>
      </c>
      <c r="I2005" s="13" t="s">
        <v>179</v>
      </c>
      <c r="J2005" s="13" t="s">
        <v>180</v>
      </c>
      <c r="K2005" s="13" t="s">
        <v>181</v>
      </c>
      <c r="L2005" s="38" t="s">
        <v>18</v>
      </c>
    </row>
    <row r="2006" spans="2:12" x14ac:dyDescent="0.2">
      <c r="D2006" s="197"/>
      <c r="E2006" s="198"/>
      <c r="F2006" s="198"/>
      <c r="G2006" s="35"/>
      <c r="H2006" s="39"/>
      <c r="I2006" s="14"/>
      <c r="J2006" s="14"/>
      <c r="K2006" s="14"/>
      <c r="L2006" s="34"/>
    </row>
    <row r="2007" spans="2:12" x14ac:dyDescent="0.2">
      <c r="D2007" s="56"/>
      <c r="E2007" s="58" t="s">
        <v>15</v>
      </c>
      <c r="F2007" s="46"/>
      <c r="G2007" s="36">
        <v>1200</v>
      </c>
      <c r="H2007" s="24">
        <v>9.25</v>
      </c>
      <c r="I2007" s="24">
        <v>47.083333333333002</v>
      </c>
      <c r="J2007" s="24">
        <v>20.166666666666998</v>
      </c>
      <c r="K2007" s="24">
        <v>21.416666666666998</v>
      </c>
      <c r="L2007" s="68">
        <v>2.083333333333</v>
      </c>
    </row>
    <row r="2008" spans="2:12" x14ac:dyDescent="0.2">
      <c r="D2008" s="199" t="s">
        <v>74</v>
      </c>
      <c r="E2008" s="22" t="s">
        <v>75</v>
      </c>
      <c r="F2008" s="21"/>
      <c r="G2008" s="19">
        <v>592</v>
      </c>
      <c r="H2008" s="54">
        <v>10.135135135135</v>
      </c>
      <c r="I2008" s="20">
        <v>48.648648648649001</v>
      </c>
      <c r="J2008" s="20">
        <v>19.256756756756999</v>
      </c>
      <c r="K2008" s="20">
        <v>20.27027027027</v>
      </c>
      <c r="L2008" s="52">
        <v>1.6891891891890001</v>
      </c>
    </row>
    <row r="2009" spans="2:12" x14ac:dyDescent="0.2">
      <c r="D2009" s="200"/>
      <c r="E2009" s="4" t="s">
        <v>34</v>
      </c>
      <c r="F2009" s="5"/>
      <c r="G2009" s="6">
        <v>37</v>
      </c>
      <c r="H2009" s="31">
        <v>8.1081081081080004</v>
      </c>
      <c r="I2009" s="43">
        <v>40.540540540541002</v>
      </c>
      <c r="J2009" s="43">
        <v>13.513513513514001</v>
      </c>
      <c r="K2009" s="44">
        <v>35.135135135135002</v>
      </c>
      <c r="L2009" s="42">
        <v>2.7027027027030002</v>
      </c>
    </row>
    <row r="2010" spans="2:12" x14ac:dyDescent="0.2">
      <c r="D2010" s="200"/>
      <c r="E2010" s="4" t="s">
        <v>35</v>
      </c>
      <c r="F2010" s="5"/>
      <c r="G2010" s="6">
        <v>75</v>
      </c>
      <c r="H2010" s="31">
        <v>8</v>
      </c>
      <c r="I2010" s="29">
        <v>53.333333333333002</v>
      </c>
      <c r="J2010" s="12">
        <v>24</v>
      </c>
      <c r="K2010" s="43">
        <v>13.333333333333</v>
      </c>
      <c r="L2010" s="42">
        <v>1.333333333333</v>
      </c>
    </row>
    <row r="2011" spans="2:12" x14ac:dyDescent="0.2">
      <c r="D2011" s="200"/>
      <c r="E2011" s="4" t="s">
        <v>36</v>
      </c>
      <c r="F2011" s="5"/>
      <c r="G2011" s="6">
        <v>95</v>
      </c>
      <c r="H2011" s="31">
        <v>7.3684210526319998</v>
      </c>
      <c r="I2011" s="29">
        <v>56.842105263157997</v>
      </c>
      <c r="J2011" s="12">
        <v>21.052631578947</v>
      </c>
      <c r="K2011" s="43">
        <v>13.684210526316001</v>
      </c>
      <c r="L2011" s="42">
        <v>1.052631578947</v>
      </c>
    </row>
    <row r="2012" spans="2:12" x14ac:dyDescent="0.2">
      <c r="D2012" s="200"/>
      <c r="E2012" s="4" t="s">
        <v>37</v>
      </c>
      <c r="F2012" s="5"/>
      <c r="G2012" s="6">
        <v>111</v>
      </c>
      <c r="H2012" s="87">
        <v>20.720720720721001</v>
      </c>
      <c r="I2012" s="12">
        <v>44.144144144144001</v>
      </c>
      <c r="J2012" s="12">
        <v>21.621621621622001</v>
      </c>
      <c r="K2012" s="43">
        <v>12.612612612613001</v>
      </c>
      <c r="L2012" s="42">
        <v>0.90090090090099995</v>
      </c>
    </row>
    <row r="2013" spans="2:12" x14ac:dyDescent="0.2">
      <c r="D2013" s="200"/>
      <c r="E2013" s="4" t="s">
        <v>38</v>
      </c>
      <c r="F2013" s="5"/>
      <c r="G2013" s="6">
        <v>93</v>
      </c>
      <c r="H2013" s="31">
        <v>9.6774193548389995</v>
      </c>
      <c r="I2013" s="44">
        <v>60.215053763440999</v>
      </c>
      <c r="J2013" s="43">
        <v>12.903225806451999</v>
      </c>
      <c r="K2013" s="43">
        <v>16.129032258064999</v>
      </c>
      <c r="L2013" s="42">
        <v>1.0752688172039999</v>
      </c>
    </row>
    <row r="2014" spans="2:12" x14ac:dyDescent="0.2">
      <c r="D2014" s="200"/>
      <c r="E2014" s="4" t="s">
        <v>39</v>
      </c>
      <c r="F2014" s="5"/>
      <c r="G2014" s="6">
        <v>109</v>
      </c>
      <c r="H2014" s="31">
        <v>5.5045871559629997</v>
      </c>
      <c r="I2014" s="12">
        <v>47.706422018349002</v>
      </c>
      <c r="J2014" s="12">
        <v>23.853211009174</v>
      </c>
      <c r="K2014" s="12">
        <v>22.018348623853001</v>
      </c>
      <c r="L2014" s="42">
        <v>0.91743119266100004</v>
      </c>
    </row>
    <row r="2015" spans="2:12" x14ac:dyDescent="0.2">
      <c r="D2015" s="200"/>
      <c r="E2015" s="4" t="s">
        <v>40</v>
      </c>
      <c r="F2015" s="5"/>
      <c r="G2015" s="6">
        <v>72</v>
      </c>
      <c r="H2015" s="31">
        <v>8.333333333333</v>
      </c>
      <c r="I2015" s="61">
        <v>30.555555555556001</v>
      </c>
      <c r="J2015" s="43">
        <v>12.5</v>
      </c>
      <c r="K2015" s="44">
        <v>43.055555555555998</v>
      </c>
      <c r="L2015" s="42">
        <v>5.5555555555560003</v>
      </c>
    </row>
    <row r="2016" spans="2:12" x14ac:dyDescent="0.2">
      <c r="D2016" s="199" t="s">
        <v>76</v>
      </c>
      <c r="E2016" s="22" t="s">
        <v>77</v>
      </c>
      <c r="F2016" s="21"/>
      <c r="G2016" s="19">
        <v>608</v>
      </c>
      <c r="H2016" s="54">
        <v>8.3881578947370006</v>
      </c>
      <c r="I2016" s="20">
        <v>45.559210526316001</v>
      </c>
      <c r="J2016" s="20">
        <v>21.052631578947</v>
      </c>
      <c r="K2016" s="20">
        <v>22.532894736842</v>
      </c>
      <c r="L2016" s="52">
        <v>2.4671052631579999</v>
      </c>
    </row>
    <row r="2017" spans="2:12" x14ac:dyDescent="0.2">
      <c r="D2017" s="200"/>
      <c r="E2017" s="4" t="s">
        <v>34</v>
      </c>
      <c r="F2017" s="5"/>
      <c r="G2017" s="6">
        <v>37</v>
      </c>
      <c r="H2017" s="84">
        <v>2.7027027027030002</v>
      </c>
      <c r="I2017" s="61">
        <v>35.135135135135002</v>
      </c>
      <c r="J2017" s="12">
        <v>21.621621621622001</v>
      </c>
      <c r="K2017" s="44">
        <v>40.540540540541002</v>
      </c>
      <c r="L2017" s="73">
        <v>0</v>
      </c>
    </row>
    <row r="2018" spans="2:12" x14ac:dyDescent="0.2">
      <c r="D2018" s="200"/>
      <c r="E2018" s="4" t="s">
        <v>35</v>
      </c>
      <c r="F2018" s="5"/>
      <c r="G2018" s="6">
        <v>73</v>
      </c>
      <c r="H2018" s="31">
        <v>9.5890410958899999</v>
      </c>
      <c r="I2018" s="12">
        <v>49.315068493151003</v>
      </c>
      <c r="J2018" s="12">
        <v>19.178082191781002</v>
      </c>
      <c r="K2018" s="12">
        <v>19.178082191781002</v>
      </c>
      <c r="L2018" s="42">
        <v>2.7397260273969999</v>
      </c>
    </row>
    <row r="2019" spans="2:12" x14ac:dyDescent="0.2">
      <c r="D2019" s="200"/>
      <c r="E2019" s="4" t="s">
        <v>36</v>
      </c>
      <c r="F2019" s="5"/>
      <c r="G2019" s="6">
        <v>92</v>
      </c>
      <c r="H2019" s="31">
        <v>10.869565217390999</v>
      </c>
      <c r="I2019" s="29">
        <v>55.434782608695997</v>
      </c>
      <c r="J2019" s="12">
        <v>21.739130434783</v>
      </c>
      <c r="K2019" s="61">
        <v>10.869565217390999</v>
      </c>
      <c r="L2019" s="42">
        <v>1.086956521739</v>
      </c>
    </row>
    <row r="2020" spans="2:12" x14ac:dyDescent="0.2">
      <c r="D2020" s="200"/>
      <c r="E2020" s="4" t="s">
        <v>37</v>
      </c>
      <c r="F2020" s="5"/>
      <c r="G2020" s="6">
        <v>110</v>
      </c>
      <c r="H2020" s="31">
        <v>11.818181818182</v>
      </c>
      <c r="I2020" s="44">
        <v>58.181818181818002</v>
      </c>
      <c r="J2020" s="12">
        <v>18.181818181817999</v>
      </c>
      <c r="K2020" s="61">
        <v>10</v>
      </c>
      <c r="L2020" s="42">
        <v>1.818181818182</v>
      </c>
    </row>
    <row r="2021" spans="2:12" x14ac:dyDescent="0.2">
      <c r="D2021" s="200"/>
      <c r="E2021" s="4" t="s">
        <v>38</v>
      </c>
      <c r="F2021" s="5"/>
      <c r="G2021" s="6">
        <v>93</v>
      </c>
      <c r="H2021" s="31">
        <v>8.6021505376339995</v>
      </c>
      <c r="I2021" s="43">
        <v>41.935483870968</v>
      </c>
      <c r="J2021" s="12">
        <v>24.731182795698999</v>
      </c>
      <c r="K2021" s="12">
        <v>22.580645161290001</v>
      </c>
      <c r="L2021" s="42">
        <v>2.1505376344089999</v>
      </c>
    </row>
    <row r="2022" spans="2:12" x14ac:dyDescent="0.2">
      <c r="D2022" s="200"/>
      <c r="E2022" s="4" t="s">
        <v>39</v>
      </c>
      <c r="F2022" s="5"/>
      <c r="G2022" s="6">
        <v>114</v>
      </c>
      <c r="H2022" s="31">
        <v>5.2631578947369997</v>
      </c>
      <c r="I2022" s="43">
        <v>37.719298245613999</v>
      </c>
      <c r="J2022" s="12">
        <v>19.298245614035</v>
      </c>
      <c r="K2022" s="44">
        <v>35.964912280702002</v>
      </c>
      <c r="L2022" s="42">
        <v>1.7543859649119999</v>
      </c>
    </row>
    <row r="2023" spans="2:12" x14ac:dyDescent="0.2">
      <c r="D2023" s="201"/>
      <c r="E2023" s="57" t="s">
        <v>40</v>
      </c>
      <c r="F2023" s="59"/>
      <c r="G2023" s="55">
        <v>89</v>
      </c>
      <c r="H2023" s="114">
        <v>6.7415730337079998</v>
      </c>
      <c r="I2023" s="109">
        <v>34.831460674157</v>
      </c>
      <c r="J2023" s="65">
        <v>23.595505617977999</v>
      </c>
      <c r="K2023" s="123">
        <v>28.089887640449</v>
      </c>
      <c r="L2023" s="105">
        <v>6.7415730337079998</v>
      </c>
    </row>
    <row r="2025" spans="2:12" x14ac:dyDescent="0.2">
      <c r="B2025" s="40" t="str">
        <f xml:space="preserve"> HYPERLINK("#'目次'!B90", "[84]")</f>
        <v>[84]</v>
      </c>
      <c r="C2025" s="23" t="s">
        <v>190</v>
      </c>
    </row>
    <row r="2028" spans="2:12" x14ac:dyDescent="0.2">
      <c r="C2028" s="23" t="s">
        <v>80</v>
      </c>
    </row>
    <row r="2029" spans="2:12" ht="36" x14ac:dyDescent="0.2">
      <c r="E2029" s="195"/>
      <c r="F2029" s="196"/>
      <c r="G2029" s="37" t="s">
        <v>15</v>
      </c>
      <c r="H2029" s="33" t="s">
        <v>178</v>
      </c>
      <c r="I2029" s="13" t="s">
        <v>179</v>
      </c>
      <c r="J2029" s="13" t="s">
        <v>180</v>
      </c>
      <c r="K2029" s="13" t="s">
        <v>181</v>
      </c>
      <c r="L2029" s="38" t="s">
        <v>18</v>
      </c>
    </row>
    <row r="2030" spans="2:12" x14ac:dyDescent="0.2">
      <c r="E2030" s="197"/>
      <c r="F2030" s="198"/>
      <c r="G2030" s="35"/>
      <c r="H2030" s="39"/>
      <c r="I2030" s="14"/>
      <c r="J2030" s="14"/>
      <c r="K2030" s="14"/>
      <c r="L2030" s="34"/>
    </row>
    <row r="2031" spans="2:12" x14ac:dyDescent="0.2">
      <c r="E2031" s="91" t="s">
        <v>15</v>
      </c>
      <c r="F2031" s="46"/>
      <c r="G2031" s="36">
        <v>1200</v>
      </c>
      <c r="H2031" s="24">
        <v>9.25</v>
      </c>
      <c r="I2031" s="24">
        <v>47.083333333333002</v>
      </c>
      <c r="J2031" s="24">
        <v>20.166666666666998</v>
      </c>
      <c r="K2031" s="24">
        <v>21.416666666666998</v>
      </c>
      <c r="L2031" s="68">
        <v>2.083333333333</v>
      </c>
    </row>
    <row r="2032" spans="2:12" x14ac:dyDescent="0.2">
      <c r="E2032" s="4" t="s">
        <v>81</v>
      </c>
      <c r="F2032" s="5"/>
      <c r="G2032" s="19">
        <v>48</v>
      </c>
      <c r="H2032" s="54">
        <v>12.5</v>
      </c>
      <c r="I2032" s="90">
        <v>39.583333333333002</v>
      </c>
      <c r="J2032" s="20">
        <v>18.75</v>
      </c>
      <c r="K2032" s="20">
        <v>22.916666666666998</v>
      </c>
      <c r="L2032" s="52">
        <v>6.25</v>
      </c>
    </row>
    <row r="2033" spans="2:12" x14ac:dyDescent="0.2">
      <c r="E2033" s="4" t="s">
        <v>82</v>
      </c>
      <c r="F2033" s="5"/>
      <c r="G2033" s="6">
        <v>84</v>
      </c>
      <c r="H2033" s="31">
        <v>9.5238095238099998</v>
      </c>
      <c r="I2033" s="61">
        <v>35.714285714286</v>
      </c>
      <c r="J2033" s="12">
        <v>22.619047619048001</v>
      </c>
      <c r="K2033" s="29">
        <v>27.380952380951999</v>
      </c>
      <c r="L2033" s="42">
        <v>4.7619047619049999</v>
      </c>
    </row>
    <row r="2034" spans="2:12" x14ac:dyDescent="0.2">
      <c r="E2034" s="4" t="s">
        <v>83</v>
      </c>
      <c r="F2034" s="5"/>
      <c r="G2034" s="6">
        <v>462</v>
      </c>
      <c r="H2034" s="31">
        <v>7.5757575757579998</v>
      </c>
      <c r="I2034" s="12">
        <v>48.917748917749002</v>
      </c>
      <c r="J2034" s="12">
        <v>21.212121212121001</v>
      </c>
      <c r="K2034" s="12">
        <v>19.696969696970001</v>
      </c>
      <c r="L2034" s="42">
        <v>2.5974025974030002</v>
      </c>
    </row>
    <row r="2035" spans="2:12" x14ac:dyDescent="0.2">
      <c r="E2035" s="4" t="s">
        <v>84</v>
      </c>
      <c r="F2035" s="5"/>
      <c r="G2035" s="6">
        <v>30</v>
      </c>
      <c r="H2035" s="31">
        <v>10</v>
      </c>
      <c r="I2035" s="43">
        <v>40</v>
      </c>
      <c r="J2035" s="12">
        <v>20</v>
      </c>
      <c r="K2035" s="29">
        <v>30</v>
      </c>
      <c r="L2035" s="73">
        <v>0</v>
      </c>
    </row>
    <row r="2036" spans="2:12" x14ac:dyDescent="0.2">
      <c r="E2036" s="4" t="s">
        <v>85</v>
      </c>
      <c r="F2036" s="5"/>
      <c r="G2036" s="6">
        <v>144</v>
      </c>
      <c r="H2036" s="31">
        <v>7.6388888888890003</v>
      </c>
      <c r="I2036" s="29">
        <v>52.083333333333002</v>
      </c>
      <c r="J2036" s="12">
        <v>17.361111111111001</v>
      </c>
      <c r="K2036" s="12">
        <v>21.527777777777999</v>
      </c>
      <c r="L2036" s="42">
        <v>1.3888888888890001</v>
      </c>
    </row>
    <row r="2037" spans="2:12" x14ac:dyDescent="0.2">
      <c r="E2037" s="4" t="s">
        <v>86</v>
      </c>
      <c r="F2037" s="5"/>
      <c r="G2037" s="6">
        <v>192</v>
      </c>
      <c r="H2037" s="31">
        <v>11.458333333333</v>
      </c>
      <c r="I2037" s="12">
        <v>50.520833333333002</v>
      </c>
      <c r="J2037" s="12">
        <v>22.916666666666998</v>
      </c>
      <c r="K2037" s="43">
        <v>15.104166666667</v>
      </c>
      <c r="L2037" s="73">
        <v>0</v>
      </c>
    </row>
    <row r="2038" spans="2:12" x14ac:dyDescent="0.2">
      <c r="E2038" s="4" t="s">
        <v>87</v>
      </c>
      <c r="F2038" s="5"/>
      <c r="G2038" s="6">
        <v>72</v>
      </c>
      <c r="H2038" s="31">
        <v>13.888888888888999</v>
      </c>
      <c r="I2038" s="12">
        <v>50</v>
      </c>
      <c r="J2038" s="12">
        <v>19.444444444443999</v>
      </c>
      <c r="K2038" s="12">
        <v>16.666666666666998</v>
      </c>
      <c r="L2038" s="73">
        <v>0</v>
      </c>
    </row>
    <row r="2039" spans="2:12" x14ac:dyDescent="0.2">
      <c r="E2039" s="4" t="s">
        <v>88</v>
      </c>
      <c r="F2039" s="5"/>
      <c r="G2039" s="6">
        <v>36</v>
      </c>
      <c r="H2039" s="76">
        <v>16.666666666666998</v>
      </c>
      <c r="I2039" s="43">
        <v>41.666666666666998</v>
      </c>
      <c r="J2039" s="12">
        <v>19.444444444443999</v>
      </c>
      <c r="K2039" s="12">
        <v>19.444444444443999</v>
      </c>
      <c r="L2039" s="42">
        <v>2.7777777777780002</v>
      </c>
    </row>
    <row r="2040" spans="2:12" x14ac:dyDescent="0.2">
      <c r="E2040" s="4" t="s">
        <v>89</v>
      </c>
      <c r="F2040" s="5"/>
      <c r="G2040" s="6">
        <v>66</v>
      </c>
      <c r="H2040" s="31">
        <v>6.0606060606060002</v>
      </c>
      <c r="I2040" s="43">
        <v>37.878787878788003</v>
      </c>
      <c r="J2040" s="43">
        <v>13.636363636364001</v>
      </c>
      <c r="K2040" s="44">
        <v>40.909090909090999</v>
      </c>
      <c r="L2040" s="42">
        <v>1.5151515151520001</v>
      </c>
    </row>
    <row r="2041" spans="2:12" x14ac:dyDescent="0.2">
      <c r="E2041" s="4" t="s">
        <v>90</v>
      </c>
      <c r="F2041" s="5"/>
      <c r="G2041" s="6">
        <v>54</v>
      </c>
      <c r="H2041" s="31">
        <v>9.2592592592590002</v>
      </c>
      <c r="I2041" s="12">
        <v>44.444444444444002</v>
      </c>
      <c r="J2041" s="43">
        <v>14.814814814815</v>
      </c>
      <c r="K2041" s="29">
        <v>27.777777777777999</v>
      </c>
      <c r="L2041" s="42">
        <v>3.7037037037039999</v>
      </c>
    </row>
    <row r="2042" spans="2:12" x14ac:dyDescent="0.2">
      <c r="E2042" s="57" t="s">
        <v>91</v>
      </c>
      <c r="F2042" s="59"/>
      <c r="G2042" s="55">
        <v>12</v>
      </c>
      <c r="H2042" s="114">
        <v>8.333333333333</v>
      </c>
      <c r="I2042" s="65">
        <v>50</v>
      </c>
      <c r="J2042" s="65">
        <v>25</v>
      </c>
      <c r="K2042" s="65">
        <v>16.666666666666998</v>
      </c>
      <c r="L2042" s="142">
        <v>0</v>
      </c>
    </row>
    <row r="2044" spans="2:12" x14ac:dyDescent="0.2">
      <c r="B2044" s="40" t="str">
        <f xml:space="preserve"> HYPERLINK("#'目次'!B91", "[85]")</f>
        <v>[85]</v>
      </c>
      <c r="C2044" s="23" t="s">
        <v>193</v>
      </c>
    </row>
    <row r="2047" spans="2:12" x14ac:dyDescent="0.2">
      <c r="C2047" s="23" t="s">
        <v>14</v>
      </c>
    </row>
    <row r="2048" spans="2:12" ht="36" x14ac:dyDescent="0.2">
      <c r="D2048" s="195"/>
      <c r="E2048" s="196"/>
      <c r="F2048" s="196"/>
      <c r="G2048" s="37" t="s">
        <v>15</v>
      </c>
      <c r="H2048" s="33" t="s">
        <v>178</v>
      </c>
      <c r="I2048" s="13" t="s">
        <v>179</v>
      </c>
      <c r="J2048" s="13" t="s">
        <v>180</v>
      </c>
      <c r="K2048" s="13" t="s">
        <v>181</v>
      </c>
      <c r="L2048" s="38" t="s">
        <v>18</v>
      </c>
    </row>
    <row r="2049" spans="4:12" x14ac:dyDescent="0.2">
      <c r="D2049" s="197"/>
      <c r="E2049" s="198"/>
      <c r="F2049" s="198"/>
      <c r="G2049" s="35"/>
      <c r="H2049" s="39"/>
      <c r="I2049" s="14"/>
      <c r="J2049" s="14"/>
      <c r="K2049" s="14"/>
      <c r="L2049" s="34"/>
    </row>
    <row r="2050" spans="4:12" x14ac:dyDescent="0.2">
      <c r="D2050" s="56"/>
      <c r="E2050" s="58" t="s">
        <v>15</v>
      </c>
      <c r="F2050" s="46"/>
      <c r="G2050" s="36">
        <v>1200</v>
      </c>
      <c r="H2050" s="24">
        <v>2</v>
      </c>
      <c r="I2050" s="24">
        <v>18</v>
      </c>
      <c r="J2050" s="24">
        <v>31.5</v>
      </c>
      <c r="K2050" s="24">
        <v>44.333333333333002</v>
      </c>
      <c r="L2050" s="68">
        <v>4.166666666667</v>
      </c>
    </row>
    <row r="2051" spans="4:12" x14ac:dyDescent="0.2">
      <c r="D2051" s="199" t="s">
        <v>19</v>
      </c>
      <c r="E2051" s="22" t="s">
        <v>20</v>
      </c>
      <c r="F2051" s="21"/>
      <c r="G2051" s="19">
        <v>132</v>
      </c>
      <c r="H2051" s="54">
        <v>2.2727272727269998</v>
      </c>
      <c r="I2051" s="90">
        <v>12.121212121212</v>
      </c>
      <c r="J2051" s="20">
        <v>31.818181818182001</v>
      </c>
      <c r="K2051" s="20">
        <v>45.454545454544999</v>
      </c>
      <c r="L2051" s="52">
        <v>8.333333333333</v>
      </c>
    </row>
    <row r="2052" spans="4:12" x14ac:dyDescent="0.2">
      <c r="D2052" s="200"/>
      <c r="E2052" s="4" t="s">
        <v>21</v>
      </c>
      <c r="F2052" s="5"/>
      <c r="G2052" s="6">
        <v>444</v>
      </c>
      <c r="H2052" s="31">
        <v>1.8018018018019999</v>
      </c>
      <c r="I2052" s="12">
        <v>22.522522522523001</v>
      </c>
      <c r="J2052" s="12">
        <v>33.108108108107999</v>
      </c>
      <c r="K2052" s="43">
        <v>38.063063063062998</v>
      </c>
      <c r="L2052" s="42">
        <v>4.5045045045050003</v>
      </c>
    </row>
    <row r="2053" spans="4:12" x14ac:dyDescent="0.2">
      <c r="D2053" s="200"/>
      <c r="E2053" s="4" t="s">
        <v>22</v>
      </c>
      <c r="F2053" s="5"/>
      <c r="G2053" s="6">
        <v>192</v>
      </c>
      <c r="H2053" s="31">
        <v>2.604166666667</v>
      </c>
      <c r="I2053" s="12">
        <v>15.104166666667</v>
      </c>
      <c r="J2053" s="12">
        <v>28.125</v>
      </c>
      <c r="K2053" s="29">
        <v>50</v>
      </c>
      <c r="L2053" s="42">
        <v>4.166666666667</v>
      </c>
    </row>
    <row r="2054" spans="4:12" x14ac:dyDescent="0.2">
      <c r="D2054" s="200"/>
      <c r="E2054" s="4" t="s">
        <v>23</v>
      </c>
      <c r="F2054" s="5"/>
      <c r="G2054" s="6">
        <v>192</v>
      </c>
      <c r="H2054" s="31">
        <v>1.5625</v>
      </c>
      <c r="I2054" s="12">
        <v>16.666666666666998</v>
      </c>
      <c r="J2054" s="12">
        <v>36.458333333333002</v>
      </c>
      <c r="K2054" s="12">
        <v>43.229166666666998</v>
      </c>
      <c r="L2054" s="42">
        <v>2.083333333333</v>
      </c>
    </row>
    <row r="2055" spans="4:12" x14ac:dyDescent="0.2">
      <c r="D2055" s="200"/>
      <c r="E2055" s="4" t="s">
        <v>24</v>
      </c>
      <c r="F2055" s="5"/>
      <c r="G2055" s="6">
        <v>240</v>
      </c>
      <c r="H2055" s="31">
        <v>2.083333333333</v>
      </c>
      <c r="I2055" s="12">
        <v>16.25</v>
      </c>
      <c r="J2055" s="12">
        <v>27.083333333333002</v>
      </c>
      <c r="K2055" s="29">
        <v>51.666666666666998</v>
      </c>
      <c r="L2055" s="42">
        <v>2.916666666667</v>
      </c>
    </row>
    <row r="2056" spans="4:12" x14ac:dyDescent="0.2">
      <c r="D2056" s="199" t="s">
        <v>25</v>
      </c>
      <c r="E2056" s="22" t="s">
        <v>26</v>
      </c>
      <c r="F2056" s="21"/>
      <c r="G2056" s="19">
        <v>348</v>
      </c>
      <c r="H2056" s="54">
        <v>2.2988505747130001</v>
      </c>
      <c r="I2056" s="20">
        <v>20.114942528736002</v>
      </c>
      <c r="J2056" s="20">
        <v>31.321839080459998</v>
      </c>
      <c r="K2056" s="20">
        <v>41.954022988505997</v>
      </c>
      <c r="L2056" s="52">
        <v>4.3103448275860003</v>
      </c>
    </row>
    <row r="2057" spans="4:12" x14ac:dyDescent="0.2">
      <c r="D2057" s="200"/>
      <c r="E2057" s="4" t="s">
        <v>27</v>
      </c>
      <c r="F2057" s="5"/>
      <c r="G2057" s="6">
        <v>378</v>
      </c>
      <c r="H2057" s="31">
        <v>2.3809523809519999</v>
      </c>
      <c r="I2057" s="12">
        <v>18.253968253968001</v>
      </c>
      <c r="J2057" s="12">
        <v>34.656084656085</v>
      </c>
      <c r="K2057" s="12">
        <v>41.005291005290999</v>
      </c>
      <c r="L2057" s="42">
        <v>3.7037037037039999</v>
      </c>
    </row>
    <row r="2058" spans="4:12" x14ac:dyDescent="0.2">
      <c r="D2058" s="200"/>
      <c r="E2058" s="4" t="s">
        <v>28</v>
      </c>
      <c r="F2058" s="5"/>
      <c r="G2058" s="6">
        <v>372</v>
      </c>
      <c r="H2058" s="31">
        <v>1.8817204301079999</v>
      </c>
      <c r="I2058" s="12">
        <v>15.053763440859999</v>
      </c>
      <c r="J2058" s="12">
        <v>28.763440860214999</v>
      </c>
      <c r="K2058" s="12">
        <v>49.193548387097003</v>
      </c>
      <c r="L2058" s="42">
        <v>5.1075268817200001</v>
      </c>
    </row>
    <row r="2059" spans="4:12" x14ac:dyDescent="0.2">
      <c r="D2059" s="200"/>
      <c r="E2059" s="4" t="s">
        <v>29</v>
      </c>
      <c r="F2059" s="5"/>
      <c r="G2059" s="6">
        <v>102</v>
      </c>
      <c r="H2059" s="71">
        <v>0</v>
      </c>
      <c r="I2059" s="12">
        <v>20.588235294118</v>
      </c>
      <c r="J2059" s="12">
        <v>30.392156862745001</v>
      </c>
      <c r="K2059" s="12">
        <v>47.058823529412003</v>
      </c>
      <c r="L2059" s="42">
        <v>1.9607843137250001</v>
      </c>
    </row>
    <row r="2060" spans="4:12" x14ac:dyDescent="0.2">
      <c r="D2060" s="199" t="s">
        <v>30</v>
      </c>
      <c r="E2060" s="22" t="s">
        <v>31</v>
      </c>
      <c r="F2060" s="21"/>
      <c r="G2060" s="19">
        <v>592</v>
      </c>
      <c r="H2060" s="54">
        <v>2.8716216216219999</v>
      </c>
      <c r="I2060" s="20">
        <v>19.932432432432002</v>
      </c>
      <c r="J2060" s="20">
        <v>31.081081081080999</v>
      </c>
      <c r="K2060" s="20">
        <v>42.060810810810999</v>
      </c>
      <c r="L2060" s="52">
        <v>4.0540540540540002</v>
      </c>
    </row>
    <row r="2061" spans="4:12" x14ac:dyDescent="0.2">
      <c r="D2061" s="200"/>
      <c r="E2061" s="4" t="s">
        <v>32</v>
      </c>
      <c r="F2061" s="5"/>
      <c r="G2061" s="6">
        <v>608</v>
      </c>
      <c r="H2061" s="31">
        <v>1.151315789474</v>
      </c>
      <c r="I2061" s="12">
        <v>16.118421052632002</v>
      </c>
      <c r="J2061" s="12">
        <v>31.907894736842</v>
      </c>
      <c r="K2061" s="12">
        <v>46.546052631579002</v>
      </c>
      <c r="L2061" s="42">
        <v>4.2763157894740003</v>
      </c>
    </row>
    <row r="2062" spans="4:12" x14ac:dyDescent="0.2">
      <c r="D2062" s="199" t="s">
        <v>33</v>
      </c>
      <c r="E2062" s="22" t="s">
        <v>34</v>
      </c>
      <c r="F2062" s="21"/>
      <c r="G2062" s="19">
        <v>74</v>
      </c>
      <c r="H2062" s="54">
        <v>1.351351351351</v>
      </c>
      <c r="I2062" s="20">
        <v>13.513513513514001</v>
      </c>
      <c r="J2062" s="20">
        <v>31.081081081080999</v>
      </c>
      <c r="K2062" s="20">
        <v>48.648648648649001</v>
      </c>
      <c r="L2062" s="52">
        <v>5.4054054054050003</v>
      </c>
    </row>
    <row r="2063" spans="4:12" x14ac:dyDescent="0.2">
      <c r="D2063" s="200"/>
      <c r="E2063" s="4" t="s">
        <v>35</v>
      </c>
      <c r="F2063" s="5"/>
      <c r="G2063" s="6">
        <v>148</v>
      </c>
      <c r="H2063" s="31">
        <v>3.3783783783780001</v>
      </c>
      <c r="I2063" s="12">
        <v>20.945945945946001</v>
      </c>
      <c r="J2063" s="12">
        <v>35.135135135135002</v>
      </c>
      <c r="K2063" s="43">
        <v>36.486486486486001</v>
      </c>
      <c r="L2063" s="42">
        <v>4.0540540540540002</v>
      </c>
    </row>
    <row r="2064" spans="4:12" x14ac:dyDescent="0.2">
      <c r="D2064" s="200"/>
      <c r="E2064" s="4" t="s">
        <v>36</v>
      </c>
      <c r="F2064" s="5"/>
      <c r="G2064" s="6">
        <v>187</v>
      </c>
      <c r="H2064" s="31">
        <v>2.673796791444</v>
      </c>
      <c r="I2064" s="12">
        <v>22.459893048127999</v>
      </c>
      <c r="J2064" s="29">
        <v>39.572192513368996</v>
      </c>
      <c r="K2064" s="61">
        <v>34.224598930481001</v>
      </c>
      <c r="L2064" s="42">
        <v>1.069518716578</v>
      </c>
    </row>
    <row r="2065" spans="2:12" x14ac:dyDescent="0.2">
      <c r="D2065" s="200"/>
      <c r="E2065" s="4" t="s">
        <v>37</v>
      </c>
      <c r="F2065" s="5"/>
      <c r="G2065" s="6">
        <v>221</v>
      </c>
      <c r="H2065" s="31">
        <v>2.7149321266970001</v>
      </c>
      <c r="I2065" s="29">
        <v>23.529411764706001</v>
      </c>
      <c r="J2065" s="12">
        <v>34.841628959276001</v>
      </c>
      <c r="K2065" s="43">
        <v>36.651583710407003</v>
      </c>
      <c r="L2065" s="42">
        <v>2.262443438914</v>
      </c>
    </row>
    <row r="2066" spans="2:12" x14ac:dyDescent="0.2">
      <c r="D2066" s="200"/>
      <c r="E2066" s="4" t="s">
        <v>38</v>
      </c>
      <c r="F2066" s="5"/>
      <c r="G2066" s="6">
        <v>186</v>
      </c>
      <c r="H2066" s="31">
        <v>3.7634408602149998</v>
      </c>
      <c r="I2066" s="12">
        <v>16.129032258064999</v>
      </c>
      <c r="J2066" s="12">
        <v>29.569892473117999</v>
      </c>
      <c r="K2066" s="12">
        <v>46.774193548386997</v>
      </c>
      <c r="L2066" s="42">
        <v>3.7634408602149998</v>
      </c>
    </row>
    <row r="2067" spans="2:12" x14ac:dyDescent="0.2">
      <c r="D2067" s="200"/>
      <c r="E2067" s="4" t="s">
        <v>39</v>
      </c>
      <c r="F2067" s="5"/>
      <c r="G2067" s="6">
        <v>223</v>
      </c>
      <c r="H2067" s="71">
        <v>0</v>
      </c>
      <c r="I2067" s="12">
        <v>15.695067264574</v>
      </c>
      <c r="J2067" s="12">
        <v>26.905829596413</v>
      </c>
      <c r="K2067" s="29">
        <v>52.466367713003997</v>
      </c>
      <c r="L2067" s="42">
        <v>4.9327354260089997</v>
      </c>
    </row>
    <row r="2068" spans="2:12" x14ac:dyDescent="0.2">
      <c r="D2068" s="201"/>
      <c r="E2068" s="57" t="s">
        <v>40</v>
      </c>
      <c r="F2068" s="59"/>
      <c r="G2068" s="55">
        <v>161</v>
      </c>
      <c r="H2068" s="137">
        <v>0</v>
      </c>
      <c r="I2068" s="125">
        <v>9.9378881987579994</v>
      </c>
      <c r="J2068" s="125">
        <v>22.981366459627001</v>
      </c>
      <c r="K2068" s="113">
        <v>57.763975155280001</v>
      </c>
      <c r="L2068" s="155">
        <v>9.3167701863350008</v>
      </c>
    </row>
    <row r="2070" spans="2:12" x14ac:dyDescent="0.2">
      <c r="B2070" s="40" t="str">
        <f xml:space="preserve"> HYPERLINK("#'目次'!B92", "[86]")</f>
        <v>[86]</v>
      </c>
      <c r="C2070" s="23" t="s">
        <v>193</v>
      </c>
    </row>
    <row r="2073" spans="2:12" x14ac:dyDescent="0.2">
      <c r="C2073" s="23" t="s">
        <v>48</v>
      </c>
    </row>
    <row r="2074" spans="2:12" ht="36" x14ac:dyDescent="0.2">
      <c r="D2074" s="195"/>
      <c r="E2074" s="196"/>
      <c r="F2074" s="196"/>
      <c r="G2074" s="37" t="s">
        <v>15</v>
      </c>
      <c r="H2074" s="33" t="s">
        <v>178</v>
      </c>
      <c r="I2074" s="13" t="s">
        <v>179</v>
      </c>
      <c r="J2074" s="13" t="s">
        <v>180</v>
      </c>
      <c r="K2074" s="13" t="s">
        <v>181</v>
      </c>
      <c r="L2074" s="38" t="s">
        <v>18</v>
      </c>
    </row>
    <row r="2075" spans="2:12" x14ac:dyDescent="0.2">
      <c r="D2075" s="197"/>
      <c r="E2075" s="198"/>
      <c r="F2075" s="198"/>
      <c r="G2075" s="35"/>
      <c r="H2075" s="39"/>
      <c r="I2075" s="14"/>
      <c r="J2075" s="14"/>
      <c r="K2075" s="14"/>
      <c r="L2075" s="34"/>
    </row>
    <row r="2076" spans="2:12" x14ac:dyDescent="0.2">
      <c r="D2076" s="56"/>
      <c r="E2076" s="58" t="s">
        <v>15</v>
      </c>
      <c r="F2076" s="46"/>
      <c r="G2076" s="36">
        <v>1200</v>
      </c>
      <c r="H2076" s="24">
        <v>2</v>
      </c>
      <c r="I2076" s="24">
        <v>18</v>
      </c>
      <c r="J2076" s="24">
        <v>31.5</v>
      </c>
      <c r="K2076" s="24">
        <v>44.333333333333002</v>
      </c>
      <c r="L2076" s="68">
        <v>4.166666666667</v>
      </c>
    </row>
    <row r="2077" spans="2:12" x14ac:dyDescent="0.2">
      <c r="D2077" s="199" t="s">
        <v>49</v>
      </c>
      <c r="E2077" s="22" t="s">
        <v>50</v>
      </c>
      <c r="F2077" s="21"/>
      <c r="G2077" s="19">
        <v>15</v>
      </c>
      <c r="H2077" s="131">
        <v>0</v>
      </c>
      <c r="I2077" s="107">
        <v>6.666666666667</v>
      </c>
      <c r="J2077" s="20">
        <v>26.666666666666998</v>
      </c>
      <c r="K2077" s="98">
        <v>66.666666666666998</v>
      </c>
      <c r="L2077" s="117">
        <v>0</v>
      </c>
    </row>
    <row r="2078" spans="2:12" x14ac:dyDescent="0.2">
      <c r="D2078" s="200"/>
      <c r="E2078" s="4" t="s">
        <v>51</v>
      </c>
      <c r="F2078" s="5"/>
      <c r="G2078" s="6">
        <v>142</v>
      </c>
      <c r="H2078" s="31">
        <v>4.2253521126760001</v>
      </c>
      <c r="I2078" s="12">
        <v>19.014084507042</v>
      </c>
      <c r="J2078" s="12">
        <v>29.577464788732001</v>
      </c>
      <c r="K2078" s="12">
        <v>45.070422535211002</v>
      </c>
      <c r="L2078" s="42">
        <v>2.112676056338</v>
      </c>
    </row>
    <row r="2079" spans="2:12" x14ac:dyDescent="0.2">
      <c r="D2079" s="200"/>
      <c r="E2079" s="4" t="s">
        <v>52</v>
      </c>
      <c r="F2079" s="5"/>
      <c r="G2079" s="6">
        <v>26</v>
      </c>
      <c r="H2079" s="76">
        <v>7.6923076923079998</v>
      </c>
      <c r="I2079" s="44">
        <v>30.769230769231001</v>
      </c>
      <c r="J2079" s="29">
        <v>38.461538461537998</v>
      </c>
      <c r="K2079" s="61">
        <v>23.076923076922998</v>
      </c>
      <c r="L2079" s="73">
        <v>0</v>
      </c>
    </row>
    <row r="2080" spans="2:12" x14ac:dyDescent="0.2">
      <c r="D2080" s="200"/>
      <c r="E2080" s="4" t="s">
        <v>53</v>
      </c>
      <c r="F2080" s="5"/>
      <c r="G2080" s="6">
        <v>41</v>
      </c>
      <c r="H2080" s="31">
        <v>2.4390243902440001</v>
      </c>
      <c r="I2080" s="43">
        <v>12.195121951220001</v>
      </c>
      <c r="J2080" s="12">
        <v>31.707317073171001</v>
      </c>
      <c r="K2080" s="29">
        <v>51.219512195122</v>
      </c>
      <c r="L2080" s="42">
        <v>2.4390243902440001</v>
      </c>
    </row>
    <row r="2081" spans="4:12" x14ac:dyDescent="0.2">
      <c r="D2081" s="200"/>
      <c r="E2081" s="4" t="s">
        <v>54</v>
      </c>
      <c r="F2081" s="5"/>
      <c r="G2081" s="6">
        <v>226</v>
      </c>
      <c r="H2081" s="31">
        <v>2.212389380531</v>
      </c>
      <c r="I2081" s="29">
        <v>23.893805309735001</v>
      </c>
      <c r="J2081" s="29">
        <v>36.725663716813997</v>
      </c>
      <c r="K2081" s="43">
        <v>34.513274336282997</v>
      </c>
      <c r="L2081" s="42">
        <v>2.654867256637</v>
      </c>
    </row>
    <row r="2082" spans="4:12" x14ac:dyDescent="0.2">
      <c r="D2082" s="200"/>
      <c r="E2082" s="4" t="s">
        <v>55</v>
      </c>
      <c r="F2082" s="5"/>
      <c r="G2082" s="6">
        <v>125</v>
      </c>
      <c r="H2082" s="31">
        <v>4</v>
      </c>
      <c r="I2082" s="12">
        <v>17.600000000000001</v>
      </c>
      <c r="J2082" s="12">
        <v>34.4</v>
      </c>
      <c r="K2082" s="12">
        <v>40.799999999999997</v>
      </c>
      <c r="L2082" s="42">
        <v>3.2</v>
      </c>
    </row>
    <row r="2083" spans="4:12" x14ac:dyDescent="0.2">
      <c r="D2083" s="200"/>
      <c r="E2083" s="4" t="s">
        <v>56</v>
      </c>
      <c r="F2083" s="5"/>
      <c r="G2083" s="6">
        <v>190</v>
      </c>
      <c r="H2083" s="31">
        <v>2.1052631578950001</v>
      </c>
      <c r="I2083" s="12">
        <v>18.947368421053</v>
      </c>
      <c r="J2083" s="12">
        <v>26.842105263158</v>
      </c>
      <c r="K2083" s="12">
        <v>48.421052631579002</v>
      </c>
      <c r="L2083" s="42">
        <v>3.6842105263159999</v>
      </c>
    </row>
    <row r="2084" spans="4:12" x14ac:dyDescent="0.2">
      <c r="D2084" s="200"/>
      <c r="E2084" s="4" t="s">
        <v>57</v>
      </c>
      <c r="F2084" s="5"/>
      <c r="G2084" s="6">
        <v>185</v>
      </c>
      <c r="H2084" s="71">
        <v>0</v>
      </c>
      <c r="I2084" s="12">
        <v>15.135135135135</v>
      </c>
      <c r="J2084" s="12">
        <v>31.891891891892001</v>
      </c>
      <c r="K2084" s="12">
        <v>49.189189189189001</v>
      </c>
      <c r="L2084" s="42">
        <v>3.783783783784</v>
      </c>
    </row>
    <row r="2085" spans="4:12" x14ac:dyDescent="0.2">
      <c r="D2085" s="200"/>
      <c r="E2085" s="4" t="s">
        <v>58</v>
      </c>
      <c r="F2085" s="5"/>
      <c r="G2085" s="6">
        <v>113</v>
      </c>
      <c r="H2085" s="31">
        <v>0.88495575221199996</v>
      </c>
      <c r="I2085" s="12">
        <v>15.929203539823</v>
      </c>
      <c r="J2085" s="12">
        <v>31.858407079646</v>
      </c>
      <c r="K2085" s="12">
        <v>46.017699115044003</v>
      </c>
      <c r="L2085" s="42">
        <v>5.3097345132739999</v>
      </c>
    </row>
    <row r="2086" spans="4:12" x14ac:dyDescent="0.2">
      <c r="D2086" s="200"/>
      <c r="E2086" s="4" t="s">
        <v>59</v>
      </c>
      <c r="F2086" s="5"/>
      <c r="G2086" s="6">
        <v>136</v>
      </c>
      <c r="H2086" s="71">
        <v>0</v>
      </c>
      <c r="I2086" s="43">
        <v>12.5</v>
      </c>
      <c r="J2086" s="43">
        <v>26.470588235293999</v>
      </c>
      <c r="K2086" s="12">
        <v>49.264705882352999</v>
      </c>
      <c r="L2086" s="88">
        <v>11.764705882353001</v>
      </c>
    </row>
    <row r="2087" spans="4:12" x14ac:dyDescent="0.2">
      <c r="D2087" s="199" t="s">
        <v>60</v>
      </c>
      <c r="E2087" s="22" t="s">
        <v>61</v>
      </c>
      <c r="F2087" s="21"/>
      <c r="G2087" s="19">
        <v>205</v>
      </c>
      <c r="H2087" s="54">
        <v>2.4390243902440001</v>
      </c>
      <c r="I2087" s="20">
        <v>15.121951219512001</v>
      </c>
      <c r="J2087" s="20">
        <v>27.317073170732002</v>
      </c>
      <c r="K2087" s="20">
        <v>47.804878048779997</v>
      </c>
      <c r="L2087" s="52">
        <v>7.3170731707319998</v>
      </c>
    </row>
    <row r="2088" spans="4:12" x14ac:dyDescent="0.2">
      <c r="D2088" s="200"/>
      <c r="E2088" s="4" t="s">
        <v>62</v>
      </c>
      <c r="F2088" s="5"/>
      <c r="G2088" s="6">
        <v>160</v>
      </c>
      <c r="H2088" s="31">
        <v>0.625</v>
      </c>
      <c r="I2088" s="12">
        <v>16.25</v>
      </c>
      <c r="J2088" s="12">
        <v>27.5</v>
      </c>
      <c r="K2088" s="29">
        <v>53.75</v>
      </c>
      <c r="L2088" s="42">
        <v>1.875</v>
      </c>
    </row>
    <row r="2089" spans="4:12" x14ac:dyDescent="0.2">
      <c r="D2089" s="200"/>
      <c r="E2089" s="4" t="s">
        <v>63</v>
      </c>
      <c r="F2089" s="5"/>
      <c r="G2089" s="6">
        <v>121</v>
      </c>
      <c r="H2089" s="31">
        <v>1.6528925619829999</v>
      </c>
      <c r="I2089" s="29">
        <v>23.966942148760001</v>
      </c>
      <c r="J2089" s="12">
        <v>30.578512396693998</v>
      </c>
      <c r="K2089" s="43">
        <v>38.842975206612003</v>
      </c>
      <c r="L2089" s="42">
        <v>4.9586776859499997</v>
      </c>
    </row>
    <row r="2090" spans="4:12" x14ac:dyDescent="0.2">
      <c r="D2090" s="200"/>
      <c r="E2090" s="4" t="s">
        <v>64</v>
      </c>
      <c r="F2090" s="5"/>
      <c r="G2090" s="6">
        <v>124</v>
      </c>
      <c r="H2090" s="31">
        <v>1.6129032258060001</v>
      </c>
      <c r="I2090" s="29">
        <v>23.387096774193999</v>
      </c>
      <c r="J2090" s="29">
        <v>37.096774193548001</v>
      </c>
      <c r="K2090" s="43">
        <v>34.677419354839003</v>
      </c>
      <c r="L2090" s="42">
        <v>3.2258064516129998</v>
      </c>
    </row>
    <row r="2091" spans="4:12" x14ac:dyDescent="0.2">
      <c r="D2091" s="200"/>
      <c r="E2091" s="4" t="s">
        <v>65</v>
      </c>
      <c r="F2091" s="5"/>
      <c r="G2091" s="6">
        <v>109</v>
      </c>
      <c r="H2091" s="31">
        <v>0.91743119266100004</v>
      </c>
      <c r="I2091" s="12">
        <v>22.018348623853001</v>
      </c>
      <c r="J2091" s="12">
        <v>33.027522935779999</v>
      </c>
      <c r="K2091" s="12">
        <v>40.366972477064003</v>
      </c>
      <c r="L2091" s="42">
        <v>3.669724770642</v>
      </c>
    </row>
    <row r="2092" spans="4:12" x14ac:dyDescent="0.2">
      <c r="D2092" s="200"/>
      <c r="E2092" s="4" t="s">
        <v>66</v>
      </c>
      <c r="F2092" s="5"/>
      <c r="G2092" s="6">
        <v>104</v>
      </c>
      <c r="H2092" s="31">
        <v>6.7307692307689999</v>
      </c>
      <c r="I2092" s="12">
        <v>18.269230769231001</v>
      </c>
      <c r="J2092" s="12">
        <v>35.576923076923002</v>
      </c>
      <c r="K2092" s="43">
        <v>37.5</v>
      </c>
      <c r="L2092" s="42">
        <v>1.923076923077</v>
      </c>
    </row>
    <row r="2093" spans="4:12" x14ac:dyDescent="0.2">
      <c r="D2093" s="200"/>
      <c r="E2093" s="4" t="s">
        <v>67</v>
      </c>
      <c r="F2093" s="5"/>
      <c r="G2093" s="6">
        <v>139</v>
      </c>
      <c r="H2093" s="71">
        <v>0</v>
      </c>
      <c r="I2093" s="12">
        <v>15.107913669065001</v>
      </c>
      <c r="J2093" s="12">
        <v>35.251798561150999</v>
      </c>
      <c r="K2093" s="12">
        <v>46.762589928057999</v>
      </c>
      <c r="L2093" s="42">
        <v>2.877697841727</v>
      </c>
    </row>
    <row r="2094" spans="4:12" x14ac:dyDescent="0.2">
      <c r="D2094" s="200"/>
      <c r="E2094" s="4" t="s">
        <v>68</v>
      </c>
      <c r="F2094" s="5"/>
      <c r="G2094" s="6">
        <v>48</v>
      </c>
      <c r="H2094" s="31">
        <v>4.166666666667</v>
      </c>
      <c r="I2094" s="43">
        <v>12.5</v>
      </c>
      <c r="J2094" s="44">
        <v>45.833333333333002</v>
      </c>
      <c r="K2094" s="43">
        <v>37.5</v>
      </c>
      <c r="L2094" s="73">
        <v>0</v>
      </c>
    </row>
    <row r="2095" spans="4:12" x14ac:dyDescent="0.2">
      <c r="D2095" s="200"/>
      <c r="E2095" s="4" t="s">
        <v>69</v>
      </c>
      <c r="F2095" s="5"/>
      <c r="G2095" s="6">
        <v>37</v>
      </c>
      <c r="H2095" s="31">
        <v>5.4054054054050003</v>
      </c>
      <c r="I2095" s="12">
        <v>18.918918918919001</v>
      </c>
      <c r="J2095" s="12">
        <v>29.72972972973</v>
      </c>
      <c r="K2095" s="12">
        <v>43.243243243243001</v>
      </c>
      <c r="L2095" s="42">
        <v>2.7027027027030002</v>
      </c>
    </row>
    <row r="2096" spans="4:12" x14ac:dyDescent="0.2">
      <c r="D2096" s="93" t="s">
        <v>70</v>
      </c>
      <c r="E2096" s="89" t="s">
        <v>18</v>
      </c>
      <c r="F2096" s="92"/>
      <c r="G2096" s="94">
        <v>0</v>
      </c>
      <c r="H2096" s="152">
        <v>0</v>
      </c>
      <c r="I2096" s="86">
        <v>0</v>
      </c>
      <c r="J2096" s="86">
        <v>0</v>
      </c>
      <c r="K2096" s="86">
        <v>0</v>
      </c>
      <c r="L2096" s="144">
        <v>0</v>
      </c>
    </row>
    <row r="2098" spans="2:12" x14ac:dyDescent="0.2">
      <c r="B2098" s="40" t="str">
        <f xml:space="preserve"> HYPERLINK("#'目次'!B93", "[87]")</f>
        <v>[87]</v>
      </c>
      <c r="C2098" s="23" t="s">
        <v>193</v>
      </c>
    </row>
    <row r="2101" spans="2:12" x14ac:dyDescent="0.2">
      <c r="C2101" s="23" t="s">
        <v>73</v>
      </c>
    </row>
    <row r="2102" spans="2:12" ht="36" x14ac:dyDescent="0.2">
      <c r="D2102" s="195"/>
      <c r="E2102" s="196"/>
      <c r="F2102" s="196"/>
      <c r="G2102" s="37" t="s">
        <v>15</v>
      </c>
      <c r="H2102" s="33" t="s">
        <v>178</v>
      </c>
      <c r="I2102" s="13" t="s">
        <v>179</v>
      </c>
      <c r="J2102" s="13" t="s">
        <v>180</v>
      </c>
      <c r="K2102" s="13" t="s">
        <v>181</v>
      </c>
      <c r="L2102" s="38" t="s">
        <v>18</v>
      </c>
    </row>
    <row r="2103" spans="2:12" x14ac:dyDescent="0.2">
      <c r="D2103" s="197"/>
      <c r="E2103" s="198"/>
      <c r="F2103" s="198"/>
      <c r="G2103" s="35"/>
      <c r="H2103" s="39"/>
      <c r="I2103" s="14"/>
      <c r="J2103" s="14"/>
      <c r="K2103" s="14"/>
      <c r="L2103" s="34"/>
    </row>
    <row r="2104" spans="2:12" x14ac:dyDescent="0.2">
      <c r="D2104" s="56"/>
      <c r="E2104" s="58" t="s">
        <v>15</v>
      </c>
      <c r="F2104" s="46"/>
      <c r="G2104" s="36">
        <v>1200</v>
      </c>
      <c r="H2104" s="24">
        <v>2</v>
      </c>
      <c r="I2104" s="24">
        <v>18</v>
      </c>
      <c r="J2104" s="24">
        <v>31.5</v>
      </c>
      <c r="K2104" s="24">
        <v>44.333333333333002</v>
      </c>
      <c r="L2104" s="68">
        <v>4.166666666667</v>
      </c>
    </row>
    <row r="2105" spans="2:12" x14ac:dyDescent="0.2">
      <c r="D2105" s="199" t="s">
        <v>74</v>
      </c>
      <c r="E2105" s="22" t="s">
        <v>75</v>
      </c>
      <c r="F2105" s="21"/>
      <c r="G2105" s="19">
        <v>592</v>
      </c>
      <c r="H2105" s="54">
        <v>2.8716216216219999</v>
      </c>
      <c r="I2105" s="20">
        <v>19.932432432432002</v>
      </c>
      <c r="J2105" s="20">
        <v>31.081081081080999</v>
      </c>
      <c r="K2105" s="20">
        <v>42.060810810810999</v>
      </c>
      <c r="L2105" s="52">
        <v>4.0540540540540002</v>
      </c>
    </row>
    <row r="2106" spans="2:12" x14ac:dyDescent="0.2">
      <c r="D2106" s="200"/>
      <c r="E2106" s="4" t="s">
        <v>34</v>
      </c>
      <c r="F2106" s="5"/>
      <c r="G2106" s="6">
        <v>37</v>
      </c>
      <c r="H2106" s="31">
        <v>2.7027027027030002</v>
      </c>
      <c r="I2106" s="12">
        <v>16.216216216216001</v>
      </c>
      <c r="J2106" s="12">
        <v>32.432432432432002</v>
      </c>
      <c r="K2106" s="12">
        <v>45.945945945946001</v>
      </c>
      <c r="L2106" s="42">
        <v>2.7027027027030002</v>
      </c>
    </row>
    <row r="2107" spans="2:12" x14ac:dyDescent="0.2">
      <c r="D2107" s="200"/>
      <c r="E2107" s="4" t="s">
        <v>35</v>
      </c>
      <c r="F2107" s="5"/>
      <c r="G2107" s="6">
        <v>75</v>
      </c>
      <c r="H2107" s="31">
        <v>5.333333333333</v>
      </c>
      <c r="I2107" s="12">
        <v>22.666666666666998</v>
      </c>
      <c r="J2107" s="12">
        <v>26.666666666666998</v>
      </c>
      <c r="K2107" s="12">
        <v>41.333333333333002</v>
      </c>
      <c r="L2107" s="42">
        <v>4</v>
      </c>
    </row>
    <row r="2108" spans="2:12" x14ac:dyDescent="0.2">
      <c r="D2108" s="200"/>
      <c r="E2108" s="4" t="s">
        <v>36</v>
      </c>
      <c r="F2108" s="5"/>
      <c r="G2108" s="6">
        <v>95</v>
      </c>
      <c r="H2108" s="31">
        <v>3.1578947368420001</v>
      </c>
      <c r="I2108" s="29">
        <v>24.210526315789</v>
      </c>
      <c r="J2108" s="12">
        <v>34.736842105263001</v>
      </c>
      <c r="K2108" s="43">
        <v>36.842105263157997</v>
      </c>
      <c r="L2108" s="42">
        <v>1.052631578947</v>
      </c>
    </row>
    <row r="2109" spans="2:12" x14ac:dyDescent="0.2">
      <c r="D2109" s="200"/>
      <c r="E2109" s="4" t="s">
        <v>37</v>
      </c>
      <c r="F2109" s="5"/>
      <c r="G2109" s="6">
        <v>111</v>
      </c>
      <c r="H2109" s="31">
        <v>4.5045045045050003</v>
      </c>
      <c r="I2109" s="12">
        <v>19.819819819820001</v>
      </c>
      <c r="J2109" s="29">
        <v>41.441441441441</v>
      </c>
      <c r="K2109" s="61">
        <v>32.432432432432002</v>
      </c>
      <c r="L2109" s="42">
        <v>1.8018018018019999</v>
      </c>
    </row>
    <row r="2110" spans="2:12" x14ac:dyDescent="0.2">
      <c r="D2110" s="200"/>
      <c r="E2110" s="4" t="s">
        <v>38</v>
      </c>
      <c r="F2110" s="5"/>
      <c r="G2110" s="6">
        <v>93</v>
      </c>
      <c r="H2110" s="31">
        <v>4.3010752688169998</v>
      </c>
      <c r="I2110" s="29">
        <v>24.731182795698999</v>
      </c>
      <c r="J2110" s="12">
        <v>26.881720430108</v>
      </c>
      <c r="K2110" s="43">
        <v>38.709677419355003</v>
      </c>
      <c r="L2110" s="42">
        <v>5.3763440860219998</v>
      </c>
    </row>
    <row r="2111" spans="2:12" x14ac:dyDescent="0.2">
      <c r="D2111" s="200"/>
      <c r="E2111" s="4" t="s">
        <v>39</v>
      </c>
      <c r="F2111" s="5"/>
      <c r="G2111" s="6">
        <v>109</v>
      </c>
      <c r="H2111" s="71">
        <v>0</v>
      </c>
      <c r="I2111" s="12">
        <v>18.348623853210999</v>
      </c>
      <c r="J2111" s="12">
        <v>31.192660550458999</v>
      </c>
      <c r="K2111" s="12">
        <v>44.036697247706002</v>
      </c>
      <c r="L2111" s="42">
        <v>6.4220183486240003</v>
      </c>
    </row>
    <row r="2112" spans="2:12" x14ac:dyDescent="0.2">
      <c r="D2112" s="200"/>
      <c r="E2112" s="4" t="s">
        <v>40</v>
      </c>
      <c r="F2112" s="5"/>
      <c r="G2112" s="6">
        <v>72</v>
      </c>
      <c r="H2112" s="71">
        <v>0</v>
      </c>
      <c r="I2112" s="43">
        <v>9.7222222222219994</v>
      </c>
      <c r="J2112" s="61">
        <v>19.444444444443999</v>
      </c>
      <c r="K2112" s="44">
        <v>63.888888888888999</v>
      </c>
      <c r="L2112" s="42">
        <v>6.9444444444439997</v>
      </c>
    </row>
    <row r="2113" spans="2:12" x14ac:dyDescent="0.2">
      <c r="D2113" s="199" t="s">
        <v>76</v>
      </c>
      <c r="E2113" s="22" t="s">
        <v>77</v>
      </c>
      <c r="F2113" s="21"/>
      <c r="G2113" s="19">
        <v>608</v>
      </c>
      <c r="H2113" s="54">
        <v>1.151315789474</v>
      </c>
      <c r="I2113" s="20">
        <v>16.118421052632002</v>
      </c>
      <c r="J2113" s="20">
        <v>31.907894736842</v>
      </c>
      <c r="K2113" s="20">
        <v>46.546052631579002</v>
      </c>
      <c r="L2113" s="52">
        <v>4.2763157894740003</v>
      </c>
    </row>
    <row r="2114" spans="2:12" x14ac:dyDescent="0.2">
      <c r="D2114" s="200"/>
      <c r="E2114" s="4" t="s">
        <v>34</v>
      </c>
      <c r="F2114" s="5"/>
      <c r="G2114" s="6">
        <v>37</v>
      </c>
      <c r="H2114" s="71">
        <v>0</v>
      </c>
      <c r="I2114" s="43">
        <v>10.810810810811001</v>
      </c>
      <c r="J2114" s="12">
        <v>29.72972972973</v>
      </c>
      <c r="K2114" s="29">
        <v>51.351351351350999</v>
      </c>
      <c r="L2114" s="42">
        <v>8.1081081081080004</v>
      </c>
    </row>
    <row r="2115" spans="2:12" x14ac:dyDescent="0.2">
      <c r="D2115" s="200"/>
      <c r="E2115" s="4" t="s">
        <v>35</v>
      </c>
      <c r="F2115" s="5"/>
      <c r="G2115" s="6">
        <v>73</v>
      </c>
      <c r="H2115" s="31">
        <v>1.369863013699</v>
      </c>
      <c r="I2115" s="12">
        <v>19.178082191781002</v>
      </c>
      <c r="J2115" s="44">
        <v>43.835616438355999</v>
      </c>
      <c r="K2115" s="61">
        <v>31.506849315067999</v>
      </c>
      <c r="L2115" s="42">
        <v>4.1095890410960001</v>
      </c>
    </row>
    <row r="2116" spans="2:12" x14ac:dyDescent="0.2">
      <c r="D2116" s="200"/>
      <c r="E2116" s="4" t="s">
        <v>36</v>
      </c>
      <c r="F2116" s="5"/>
      <c r="G2116" s="6">
        <v>92</v>
      </c>
      <c r="H2116" s="31">
        <v>2.1739130434780001</v>
      </c>
      <c r="I2116" s="12">
        <v>20.652173913043001</v>
      </c>
      <c r="J2116" s="44">
        <v>44.565217391304003</v>
      </c>
      <c r="K2116" s="61">
        <v>31.521739130435002</v>
      </c>
      <c r="L2116" s="42">
        <v>1.086956521739</v>
      </c>
    </row>
    <row r="2117" spans="2:12" x14ac:dyDescent="0.2">
      <c r="D2117" s="200"/>
      <c r="E2117" s="4" t="s">
        <v>37</v>
      </c>
      <c r="F2117" s="5"/>
      <c r="G2117" s="6">
        <v>110</v>
      </c>
      <c r="H2117" s="31">
        <v>0.90909090909099999</v>
      </c>
      <c r="I2117" s="29">
        <v>27.272727272727</v>
      </c>
      <c r="J2117" s="12">
        <v>28.181818181817999</v>
      </c>
      <c r="K2117" s="12">
        <v>40.909090909090999</v>
      </c>
      <c r="L2117" s="42">
        <v>2.7272727272730002</v>
      </c>
    </row>
    <row r="2118" spans="2:12" x14ac:dyDescent="0.2">
      <c r="D2118" s="200"/>
      <c r="E2118" s="4" t="s">
        <v>38</v>
      </c>
      <c r="F2118" s="5"/>
      <c r="G2118" s="6">
        <v>93</v>
      </c>
      <c r="H2118" s="31">
        <v>3.2258064516129998</v>
      </c>
      <c r="I2118" s="61">
        <v>7.5268817204299996</v>
      </c>
      <c r="J2118" s="12">
        <v>32.258064516128997</v>
      </c>
      <c r="K2118" s="44">
        <v>54.838709677418997</v>
      </c>
      <c r="L2118" s="42">
        <v>2.1505376344089999</v>
      </c>
    </row>
    <row r="2119" spans="2:12" x14ac:dyDescent="0.2">
      <c r="D2119" s="200"/>
      <c r="E2119" s="4" t="s">
        <v>39</v>
      </c>
      <c r="F2119" s="5"/>
      <c r="G2119" s="6">
        <v>114</v>
      </c>
      <c r="H2119" s="71">
        <v>0</v>
      </c>
      <c r="I2119" s="12">
        <v>13.157894736842</v>
      </c>
      <c r="J2119" s="43">
        <v>22.807017543859999</v>
      </c>
      <c r="K2119" s="44">
        <v>60.526315789473998</v>
      </c>
      <c r="L2119" s="42">
        <v>3.508771929825</v>
      </c>
    </row>
    <row r="2120" spans="2:12" x14ac:dyDescent="0.2">
      <c r="D2120" s="201"/>
      <c r="E2120" s="57" t="s">
        <v>40</v>
      </c>
      <c r="F2120" s="59"/>
      <c r="G2120" s="55">
        <v>89</v>
      </c>
      <c r="H2120" s="137">
        <v>0</v>
      </c>
      <c r="I2120" s="125">
        <v>10.112359550561999</v>
      </c>
      <c r="J2120" s="125">
        <v>25.842696629212998</v>
      </c>
      <c r="K2120" s="123">
        <v>52.808988764044997</v>
      </c>
      <c r="L2120" s="155">
        <v>11.23595505618</v>
      </c>
    </row>
    <row r="2122" spans="2:12" x14ac:dyDescent="0.2">
      <c r="B2122" s="40" t="str">
        <f xml:space="preserve"> HYPERLINK("#'目次'!B94", "[88]")</f>
        <v>[88]</v>
      </c>
      <c r="C2122" s="23" t="s">
        <v>193</v>
      </c>
    </row>
    <row r="2125" spans="2:12" x14ac:dyDescent="0.2">
      <c r="C2125" s="23" t="s">
        <v>80</v>
      </c>
    </row>
    <row r="2126" spans="2:12" ht="36" x14ac:dyDescent="0.2">
      <c r="E2126" s="195"/>
      <c r="F2126" s="196"/>
      <c r="G2126" s="37" t="s">
        <v>15</v>
      </c>
      <c r="H2126" s="33" t="s">
        <v>178</v>
      </c>
      <c r="I2126" s="13" t="s">
        <v>179</v>
      </c>
      <c r="J2126" s="13" t="s">
        <v>180</v>
      </c>
      <c r="K2126" s="13" t="s">
        <v>181</v>
      </c>
      <c r="L2126" s="38" t="s">
        <v>18</v>
      </c>
    </row>
    <row r="2127" spans="2:12" x14ac:dyDescent="0.2">
      <c r="E2127" s="197"/>
      <c r="F2127" s="198"/>
      <c r="G2127" s="35"/>
      <c r="H2127" s="39"/>
      <c r="I2127" s="14"/>
      <c r="J2127" s="14"/>
      <c r="K2127" s="14"/>
      <c r="L2127" s="34"/>
    </row>
    <row r="2128" spans="2:12" x14ac:dyDescent="0.2">
      <c r="E2128" s="91" t="s">
        <v>15</v>
      </c>
      <c r="F2128" s="46"/>
      <c r="G2128" s="36">
        <v>1200</v>
      </c>
      <c r="H2128" s="24">
        <v>2</v>
      </c>
      <c r="I2128" s="24">
        <v>18</v>
      </c>
      <c r="J2128" s="24">
        <v>31.5</v>
      </c>
      <c r="K2128" s="24">
        <v>44.333333333333002</v>
      </c>
      <c r="L2128" s="68">
        <v>4.166666666667</v>
      </c>
    </row>
    <row r="2129" spans="2:12" x14ac:dyDescent="0.2">
      <c r="E2129" s="4" t="s">
        <v>81</v>
      </c>
      <c r="F2129" s="5"/>
      <c r="G2129" s="19">
        <v>48</v>
      </c>
      <c r="H2129" s="54">
        <v>2.083333333333</v>
      </c>
      <c r="I2129" s="20">
        <v>14.583333333333</v>
      </c>
      <c r="J2129" s="20">
        <v>27.083333333333002</v>
      </c>
      <c r="K2129" s="20">
        <v>47.916666666666998</v>
      </c>
      <c r="L2129" s="52">
        <v>8.333333333333</v>
      </c>
    </row>
    <row r="2130" spans="2:12" x14ac:dyDescent="0.2">
      <c r="E2130" s="4" t="s">
        <v>82</v>
      </c>
      <c r="F2130" s="5"/>
      <c r="G2130" s="6">
        <v>84</v>
      </c>
      <c r="H2130" s="31">
        <v>2.3809523809519999</v>
      </c>
      <c r="I2130" s="43">
        <v>10.714285714286</v>
      </c>
      <c r="J2130" s="12">
        <v>34.523809523810002</v>
      </c>
      <c r="K2130" s="12">
        <v>44.047619047619001</v>
      </c>
      <c r="L2130" s="42">
        <v>8.333333333333</v>
      </c>
    </row>
    <row r="2131" spans="2:12" x14ac:dyDescent="0.2">
      <c r="E2131" s="4" t="s">
        <v>83</v>
      </c>
      <c r="F2131" s="5"/>
      <c r="G2131" s="6">
        <v>462</v>
      </c>
      <c r="H2131" s="31">
        <v>1.948051948052</v>
      </c>
      <c r="I2131" s="12">
        <v>22.294372294372</v>
      </c>
      <c r="J2131" s="12">
        <v>33.333333333333002</v>
      </c>
      <c r="K2131" s="43">
        <v>37.878787878788003</v>
      </c>
      <c r="L2131" s="42">
        <v>4.5454545454549997</v>
      </c>
    </row>
    <row r="2132" spans="2:12" x14ac:dyDescent="0.2">
      <c r="E2132" s="4" t="s">
        <v>84</v>
      </c>
      <c r="F2132" s="5"/>
      <c r="G2132" s="6">
        <v>30</v>
      </c>
      <c r="H2132" s="31">
        <v>6.666666666667</v>
      </c>
      <c r="I2132" s="12">
        <v>16.666666666666998</v>
      </c>
      <c r="J2132" s="12">
        <v>30</v>
      </c>
      <c r="K2132" s="12">
        <v>46.666666666666998</v>
      </c>
      <c r="L2132" s="73">
        <v>0</v>
      </c>
    </row>
    <row r="2133" spans="2:12" x14ac:dyDescent="0.2">
      <c r="E2133" s="4" t="s">
        <v>85</v>
      </c>
      <c r="F2133" s="5"/>
      <c r="G2133" s="6">
        <v>144</v>
      </c>
      <c r="H2133" s="31">
        <v>1.3888888888890001</v>
      </c>
      <c r="I2133" s="12">
        <v>14.583333333333</v>
      </c>
      <c r="J2133" s="43">
        <v>26.388888888888999</v>
      </c>
      <c r="K2133" s="29">
        <v>52.777777777777999</v>
      </c>
      <c r="L2133" s="42">
        <v>4.8611111111109997</v>
      </c>
    </row>
    <row r="2134" spans="2:12" x14ac:dyDescent="0.2">
      <c r="E2134" s="4" t="s">
        <v>86</v>
      </c>
      <c r="F2134" s="5"/>
      <c r="G2134" s="6">
        <v>192</v>
      </c>
      <c r="H2134" s="31">
        <v>1.5625</v>
      </c>
      <c r="I2134" s="12">
        <v>16.666666666666998</v>
      </c>
      <c r="J2134" s="12">
        <v>36.458333333333002</v>
      </c>
      <c r="K2134" s="12">
        <v>43.229166666666998</v>
      </c>
      <c r="L2134" s="42">
        <v>2.083333333333</v>
      </c>
    </row>
    <row r="2135" spans="2:12" x14ac:dyDescent="0.2">
      <c r="E2135" s="4" t="s">
        <v>87</v>
      </c>
      <c r="F2135" s="5"/>
      <c r="G2135" s="6">
        <v>72</v>
      </c>
      <c r="H2135" s="31">
        <v>4.166666666667</v>
      </c>
      <c r="I2135" s="12">
        <v>16.666666666666998</v>
      </c>
      <c r="J2135" s="12">
        <v>27.777777777777999</v>
      </c>
      <c r="K2135" s="12">
        <v>48.611111111111001</v>
      </c>
      <c r="L2135" s="42">
        <v>2.7777777777780002</v>
      </c>
    </row>
    <row r="2136" spans="2:12" x14ac:dyDescent="0.2">
      <c r="E2136" s="4" t="s">
        <v>88</v>
      </c>
      <c r="F2136" s="5"/>
      <c r="G2136" s="6">
        <v>36</v>
      </c>
      <c r="H2136" s="71">
        <v>0</v>
      </c>
      <c r="I2136" s="44">
        <v>30.555555555556001</v>
      </c>
      <c r="J2136" s="12">
        <v>27.777777777777999</v>
      </c>
      <c r="K2136" s="43">
        <v>38.888888888888999</v>
      </c>
      <c r="L2136" s="42">
        <v>2.7777777777780002</v>
      </c>
    </row>
    <row r="2137" spans="2:12" x14ac:dyDescent="0.2">
      <c r="E2137" s="4" t="s">
        <v>89</v>
      </c>
      <c r="F2137" s="5"/>
      <c r="G2137" s="6">
        <v>66</v>
      </c>
      <c r="H2137" s="71">
        <v>0</v>
      </c>
      <c r="I2137" s="43">
        <v>12.121212121212</v>
      </c>
      <c r="J2137" s="43">
        <v>25.757575757575999</v>
      </c>
      <c r="K2137" s="44">
        <v>57.575757575757997</v>
      </c>
      <c r="L2137" s="42">
        <v>4.5454545454549997</v>
      </c>
    </row>
    <row r="2138" spans="2:12" x14ac:dyDescent="0.2">
      <c r="E2138" s="4" t="s">
        <v>90</v>
      </c>
      <c r="F2138" s="5"/>
      <c r="G2138" s="6">
        <v>54</v>
      </c>
      <c r="H2138" s="31">
        <v>3.7037037037039999</v>
      </c>
      <c r="I2138" s="43">
        <v>12.962962962962999</v>
      </c>
      <c r="J2138" s="43">
        <v>25.925925925925998</v>
      </c>
      <c r="K2138" s="44">
        <v>55.555555555555998</v>
      </c>
      <c r="L2138" s="42">
        <v>1.851851851852</v>
      </c>
    </row>
    <row r="2139" spans="2:12" x14ac:dyDescent="0.2">
      <c r="E2139" s="57" t="s">
        <v>91</v>
      </c>
      <c r="F2139" s="59"/>
      <c r="G2139" s="55">
        <v>12</v>
      </c>
      <c r="H2139" s="137">
        <v>0</v>
      </c>
      <c r="I2139" s="125">
        <v>8.333333333333</v>
      </c>
      <c r="J2139" s="65">
        <v>33.333333333333002</v>
      </c>
      <c r="K2139" s="113">
        <v>58.333333333333002</v>
      </c>
      <c r="L2139" s="142">
        <v>0</v>
      </c>
    </row>
    <row r="2141" spans="2:12" x14ac:dyDescent="0.2">
      <c r="B2141" s="40" t="str">
        <f xml:space="preserve"> HYPERLINK("#'目次'!B95", "[89]")</f>
        <v>[89]</v>
      </c>
      <c r="C2141" s="23" t="s">
        <v>196</v>
      </c>
    </row>
    <row r="2144" spans="2:12" x14ac:dyDescent="0.2">
      <c r="C2144" s="23" t="s">
        <v>14</v>
      </c>
    </row>
    <row r="2145" spans="4:12" ht="36" x14ac:dyDescent="0.2">
      <c r="D2145" s="195"/>
      <c r="E2145" s="196"/>
      <c r="F2145" s="196"/>
      <c r="G2145" s="37" t="s">
        <v>15</v>
      </c>
      <c r="H2145" s="33" t="s">
        <v>178</v>
      </c>
      <c r="I2145" s="13" t="s">
        <v>179</v>
      </c>
      <c r="J2145" s="13" t="s">
        <v>180</v>
      </c>
      <c r="K2145" s="13" t="s">
        <v>181</v>
      </c>
      <c r="L2145" s="38" t="s">
        <v>18</v>
      </c>
    </row>
    <row r="2146" spans="4:12" x14ac:dyDescent="0.2">
      <c r="D2146" s="197"/>
      <c r="E2146" s="198"/>
      <c r="F2146" s="198"/>
      <c r="G2146" s="35"/>
      <c r="H2146" s="39"/>
      <c r="I2146" s="14"/>
      <c r="J2146" s="14"/>
      <c r="K2146" s="14"/>
      <c r="L2146" s="34"/>
    </row>
    <row r="2147" spans="4:12" x14ac:dyDescent="0.2">
      <c r="D2147" s="56"/>
      <c r="E2147" s="58" t="s">
        <v>15</v>
      </c>
      <c r="F2147" s="46"/>
      <c r="G2147" s="36">
        <v>1200</v>
      </c>
      <c r="H2147" s="24">
        <v>6.833333333333</v>
      </c>
      <c r="I2147" s="24">
        <v>38.5</v>
      </c>
      <c r="J2147" s="24">
        <v>24.916666666666998</v>
      </c>
      <c r="K2147" s="24">
        <v>27.25</v>
      </c>
      <c r="L2147" s="68">
        <v>2.5</v>
      </c>
    </row>
    <row r="2148" spans="4:12" x14ac:dyDescent="0.2">
      <c r="D2148" s="199" t="s">
        <v>19</v>
      </c>
      <c r="E2148" s="22" t="s">
        <v>20</v>
      </c>
      <c r="F2148" s="21"/>
      <c r="G2148" s="19">
        <v>132</v>
      </c>
      <c r="H2148" s="54">
        <v>11.363636363635999</v>
      </c>
      <c r="I2148" s="20">
        <v>37.121212121211997</v>
      </c>
      <c r="J2148" s="20">
        <v>25.757575757575999</v>
      </c>
      <c r="K2148" s="20">
        <v>22.727272727273</v>
      </c>
      <c r="L2148" s="52">
        <v>3.0303030303030001</v>
      </c>
    </row>
    <row r="2149" spans="4:12" x14ac:dyDescent="0.2">
      <c r="D2149" s="200"/>
      <c r="E2149" s="4" t="s">
        <v>21</v>
      </c>
      <c r="F2149" s="5"/>
      <c r="G2149" s="6">
        <v>444</v>
      </c>
      <c r="H2149" s="31">
        <v>6.0810810810809999</v>
      </c>
      <c r="I2149" s="12">
        <v>37.162162162161998</v>
      </c>
      <c r="J2149" s="12">
        <v>27.252252252251999</v>
      </c>
      <c r="K2149" s="12">
        <v>25.675675675676001</v>
      </c>
      <c r="L2149" s="42">
        <v>3.8288288288290002</v>
      </c>
    </row>
    <row r="2150" spans="4:12" x14ac:dyDescent="0.2">
      <c r="D2150" s="200"/>
      <c r="E2150" s="4" t="s">
        <v>22</v>
      </c>
      <c r="F2150" s="5"/>
      <c r="G2150" s="6">
        <v>192</v>
      </c>
      <c r="H2150" s="31">
        <v>5.208333333333</v>
      </c>
      <c r="I2150" s="12">
        <v>41.145833333333002</v>
      </c>
      <c r="J2150" s="12">
        <v>21.354166666666998</v>
      </c>
      <c r="K2150" s="12">
        <v>30.208333333333002</v>
      </c>
      <c r="L2150" s="42">
        <v>2.083333333333</v>
      </c>
    </row>
    <row r="2151" spans="4:12" x14ac:dyDescent="0.2">
      <c r="D2151" s="200"/>
      <c r="E2151" s="4" t="s">
        <v>23</v>
      </c>
      <c r="F2151" s="5"/>
      <c r="G2151" s="6">
        <v>192</v>
      </c>
      <c r="H2151" s="31">
        <v>6.25</v>
      </c>
      <c r="I2151" s="12">
        <v>42.708333333333002</v>
      </c>
      <c r="J2151" s="12">
        <v>24.479166666666998</v>
      </c>
      <c r="K2151" s="12">
        <v>26.041666666666998</v>
      </c>
      <c r="L2151" s="42">
        <v>0.52083333333299997</v>
      </c>
    </row>
    <row r="2152" spans="4:12" x14ac:dyDescent="0.2">
      <c r="D2152" s="200"/>
      <c r="E2152" s="4" t="s">
        <v>24</v>
      </c>
      <c r="F2152" s="5"/>
      <c r="G2152" s="6">
        <v>240</v>
      </c>
      <c r="H2152" s="31">
        <v>7.5</v>
      </c>
      <c r="I2152" s="12">
        <v>36.25</v>
      </c>
      <c r="J2152" s="12">
        <v>23.333333333333002</v>
      </c>
      <c r="K2152" s="12">
        <v>31.25</v>
      </c>
      <c r="L2152" s="42">
        <v>1.666666666667</v>
      </c>
    </row>
    <row r="2153" spans="4:12" x14ac:dyDescent="0.2">
      <c r="D2153" s="199" t="s">
        <v>25</v>
      </c>
      <c r="E2153" s="22" t="s">
        <v>26</v>
      </c>
      <c r="F2153" s="21"/>
      <c r="G2153" s="19">
        <v>348</v>
      </c>
      <c r="H2153" s="54">
        <v>7.1839080459769997</v>
      </c>
      <c r="I2153" s="20">
        <v>38.218390804598002</v>
      </c>
      <c r="J2153" s="20">
        <v>26.436781609194998</v>
      </c>
      <c r="K2153" s="20">
        <v>25.574712643678001</v>
      </c>
      <c r="L2153" s="52">
        <v>2.586206896552</v>
      </c>
    </row>
    <row r="2154" spans="4:12" x14ac:dyDescent="0.2">
      <c r="D2154" s="200"/>
      <c r="E2154" s="4" t="s">
        <v>27</v>
      </c>
      <c r="F2154" s="5"/>
      <c r="G2154" s="6">
        <v>378</v>
      </c>
      <c r="H2154" s="31">
        <v>8.2010582010580002</v>
      </c>
      <c r="I2154" s="12">
        <v>34.920634920635003</v>
      </c>
      <c r="J2154" s="12">
        <v>28.835978835978999</v>
      </c>
      <c r="K2154" s="12">
        <v>25.661375661375999</v>
      </c>
      <c r="L2154" s="42">
        <v>2.3809523809519999</v>
      </c>
    </row>
    <row r="2155" spans="4:12" x14ac:dyDescent="0.2">
      <c r="D2155" s="200"/>
      <c r="E2155" s="4" t="s">
        <v>28</v>
      </c>
      <c r="F2155" s="5"/>
      <c r="G2155" s="6">
        <v>372</v>
      </c>
      <c r="H2155" s="31">
        <v>6.4516129032259997</v>
      </c>
      <c r="I2155" s="12">
        <v>42.204301075269001</v>
      </c>
      <c r="J2155" s="43">
        <v>18.817204301075002</v>
      </c>
      <c r="K2155" s="12">
        <v>29.569892473117999</v>
      </c>
      <c r="L2155" s="42">
        <v>2.9569892473119999</v>
      </c>
    </row>
    <row r="2156" spans="4:12" x14ac:dyDescent="0.2">
      <c r="D2156" s="200"/>
      <c r="E2156" s="4" t="s">
        <v>29</v>
      </c>
      <c r="F2156" s="5"/>
      <c r="G2156" s="6">
        <v>102</v>
      </c>
      <c r="H2156" s="31">
        <v>1.9607843137250001</v>
      </c>
      <c r="I2156" s="12">
        <v>39.215686274509999</v>
      </c>
      <c r="J2156" s="12">
        <v>27.450980392157</v>
      </c>
      <c r="K2156" s="12">
        <v>30.392156862745001</v>
      </c>
      <c r="L2156" s="42">
        <v>0.98039215686299996</v>
      </c>
    </row>
    <row r="2157" spans="4:12" x14ac:dyDescent="0.2">
      <c r="D2157" s="199" t="s">
        <v>30</v>
      </c>
      <c r="E2157" s="22" t="s">
        <v>31</v>
      </c>
      <c r="F2157" s="21"/>
      <c r="G2157" s="19">
        <v>592</v>
      </c>
      <c r="H2157" s="54">
        <v>8.9527027027030002</v>
      </c>
      <c r="I2157" s="20">
        <v>39.695945945946001</v>
      </c>
      <c r="J2157" s="20">
        <v>24.493243243243001</v>
      </c>
      <c r="K2157" s="20">
        <v>24.493243243243001</v>
      </c>
      <c r="L2157" s="52">
        <v>2.3648648648649999</v>
      </c>
    </row>
    <row r="2158" spans="4:12" x14ac:dyDescent="0.2">
      <c r="D2158" s="200"/>
      <c r="E2158" s="4" t="s">
        <v>32</v>
      </c>
      <c r="F2158" s="5"/>
      <c r="G2158" s="6">
        <v>608</v>
      </c>
      <c r="H2158" s="31">
        <v>4.7697368421049999</v>
      </c>
      <c r="I2158" s="12">
        <v>37.335526315788996</v>
      </c>
      <c r="J2158" s="12">
        <v>25.328947368421002</v>
      </c>
      <c r="K2158" s="12">
        <v>29.934210526316001</v>
      </c>
      <c r="L2158" s="42">
        <v>2.6315789473679998</v>
      </c>
    </row>
    <row r="2159" spans="4:12" x14ac:dyDescent="0.2">
      <c r="D2159" s="199" t="s">
        <v>33</v>
      </c>
      <c r="E2159" s="22" t="s">
        <v>34</v>
      </c>
      <c r="F2159" s="21"/>
      <c r="G2159" s="19">
        <v>74</v>
      </c>
      <c r="H2159" s="54">
        <v>9.4594594594589996</v>
      </c>
      <c r="I2159" s="20">
        <v>35.135135135135002</v>
      </c>
      <c r="J2159" s="20">
        <v>25.675675675676001</v>
      </c>
      <c r="K2159" s="20">
        <v>27.027027027027</v>
      </c>
      <c r="L2159" s="52">
        <v>2.7027027027030002</v>
      </c>
    </row>
    <row r="2160" spans="4:12" x14ac:dyDescent="0.2">
      <c r="D2160" s="200"/>
      <c r="E2160" s="4" t="s">
        <v>35</v>
      </c>
      <c r="F2160" s="5"/>
      <c r="G2160" s="6">
        <v>148</v>
      </c>
      <c r="H2160" s="31">
        <v>8.7837837837839992</v>
      </c>
      <c r="I2160" s="12">
        <v>35.135135135135002</v>
      </c>
      <c r="J2160" s="12">
        <v>28.378378378377999</v>
      </c>
      <c r="K2160" s="12">
        <v>24.324324324323999</v>
      </c>
      <c r="L2160" s="42">
        <v>3.3783783783780001</v>
      </c>
    </row>
    <row r="2161" spans="2:12" x14ac:dyDescent="0.2">
      <c r="D2161" s="200"/>
      <c r="E2161" s="4" t="s">
        <v>36</v>
      </c>
      <c r="F2161" s="5"/>
      <c r="G2161" s="6">
        <v>187</v>
      </c>
      <c r="H2161" s="31">
        <v>8.5561497326199998</v>
      </c>
      <c r="I2161" s="29">
        <v>45.989304812834</v>
      </c>
      <c r="J2161" s="12">
        <v>28.342245989304999</v>
      </c>
      <c r="K2161" s="61">
        <v>16.042780748662999</v>
      </c>
      <c r="L2161" s="42">
        <v>1.069518716578</v>
      </c>
    </row>
    <row r="2162" spans="2:12" x14ac:dyDescent="0.2">
      <c r="D2162" s="200"/>
      <c r="E2162" s="4" t="s">
        <v>37</v>
      </c>
      <c r="F2162" s="5"/>
      <c r="G2162" s="6">
        <v>221</v>
      </c>
      <c r="H2162" s="31">
        <v>10.407239819005</v>
      </c>
      <c r="I2162" s="12">
        <v>43.438914027149004</v>
      </c>
      <c r="J2162" s="12">
        <v>25.339366515837</v>
      </c>
      <c r="K2162" s="43">
        <v>19.457013574661001</v>
      </c>
      <c r="L2162" s="42">
        <v>1.357466063348</v>
      </c>
    </row>
    <row r="2163" spans="2:12" x14ac:dyDescent="0.2">
      <c r="D2163" s="200"/>
      <c r="E2163" s="4" t="s">
        <v>38</v>
      </c>
      <c r="F2163" s="5"/>
      <c r="G2163" s="6">
        <v>186</v>
      </c>
      <c r="H2163" s="31">
        <v>6.4516129032259997</v>
      </c>
      <c r="I2163" s="12">
        <v>38.172043010753001</v>
      </c>
      <c r="J2163" s="12">
        <v>25.806451612903</v>
      </c>
      <c r="K2163" s="12">
        <v>27.419354838709999</v>
      </c>
      <c r="L2163" s="42">
        <v>2.1505376344089999</v>
      </c>
    </row>
    <row r="2164" spans="2:12" x14ac:dyDescent="0.2">
      <c r="D2164" s="200"/>
      <c r="E2164" s="4" t="s">
        <v>39</v>
      </c>
      <c r="F2164" s="5"/>
      <c r="G2164" s="6">
        <v>223</v>
      </c>
      <c r="H2164" s="31">
        <v>4.0358744394619999</v>
      </c>
      <c r="I2164" s="12">
        <v>38.116591928250998</v>
      </c>
      <c r="J2164" s="12">
        <v>21.973094170404</v>
      </c>
      <c r="K2164" s="29">
        <v>34.529147982063002</v>
      </c>
      <c r="L2164" s="42">
        <v>1.3452914798210001</v>
      </c>
    </row>
    <row r="2165" spans="2:12" x14ac:dyDescent="0.2">
      <c r="D2165" s="201"/>
      <c r="E2165" s="57" t="s">
        <v>40</v>
      </c>
      <c r="F2165" s="59"/>
      <c r="G2165" s="55">
        <v>161</v>
      </c>
      <c r="H2165" s="157">
        <v>1.242236024845</v>
      </c>
      <c r="I2165" s="125">
        <v>28.571428571428999</v>
      </c>
      <c r="J2165" s="125">
        <v>19.875776397515999</v>
      </c>
      <c r="K2165" s="113">
        <v>43.478260869564998</v>
      </c>
      <c r="L2165" s="105">
        <v>6.8322981366460001</v>
      </c>
    </row>
    <row r="2167" spans="2:12" x14ac:dyDescent="0.2">
      <c r="B2167" s="40" t="str">
        <f xml:space="preserve"> HYPERLINK("#'目次'!B96", "[90]")</f>
        <v>[90]</v>
      </c>
      <c r="C2167" s="23" t="s">
        <v>196</v>
      </c>
    </row>
    <row r="2170" spans="2:12" x14ac:dyDescent="0.2">
      <c r="C2170" s="23" t="s">
        <v>48</v>
      </c>
    </row>
    <row r="2171" spans="2:12" ht="36" x14ac:dyDescent="0.2">
      <c r="D2171" s="195"/>
      <c r="E2171" s="196"/>
      <c r="F2171" s="196"/>
      <c r="G2171" s="37" t="s">
        <v>15</v>
      </c>
      <c r="H2171" s="33" t="s">
        <v>178</v>
      </c>
      <c r="I2171" s="13" t="s">
        <v>179</v>
      </c>
      <c r="J2171" s="13" t="s">
        <v>180</v>
      </c>
      <c r="K2171" s="13" t="s">
        <v>181</v>
      </c>
      <c r="L2171" s="38" t="s">
        <v>18</v>
      </c>
    </row>
    <row r="2172" spans="2:12" x14ac:dyDescent="0.2">
      <c r="D2172" s="197"/>
      <c r="E2172" s="198"/>
      <c r="F2172" s="198"/>
      <c r="G2172" s="35"/>
      <c r="H2172" s="39"/>
      <c r="I2172" s="14"/>
      <c r="J2172" s="14"/>
      <c r="K2172" s="14"/>
      <c r="L2172" s="34"/>
    </row>
    <row r="2173" spans="2:12" x14ac:dyDescent="0.2">
      <c r="D2173" s="56"/>
      <c r="E2173" s="58" t="s">
        <v>15</v>
      </c>
      <c r="F2173" s="46"/>
      <c r="G2173" s="36">
        <v>1200</v>
      </c>
      <c r="H2173" s="24">
        <v>6.833333333333</v>
      </c>
      <c r="I2173" s="24">
        <v>38.5</v>
      </c>
      <c r="J2173" s="24">
        <v>24.916666666666998</v>
      </c>
      <c r="K2173" s="24">
        <v>27.25</v>
      </c>
      <c r="L2173" s="68">
        <v>2.5</v>
      </c>
    </row>
    <row r="2174" spans="2:12" x14ac:dyDescent="0.2">
      <c r="D2174" s="199" t="s">
        <v>49</v>
      </c>
      <c r="E2174" s="22" t="s">
        <v>50</v>
      </c>
      <c r="F2174" s="21"/>
      <c r="G2174" s="19">
        <v>15</v>
      </c>
      <c r="H2174" s="54">
        <v>6.666666666667</v>
      </c>
      <c r="I2174" s="20">
        <v>40</v>
      </c>
      <c r="J2174" s="20">
        <v>20</v>
      </c>
      <c r="K2174" s="96">
        <v>33.333333333333002</v>
      </c>
      <c r="L2174" s="117">
        <v>0</v>
      </c>
    </row>
    <row r="2175" spans="2:12" x14ac:dyDescent="0.2">
      <c r="D2175" s="200"/>
      <c r="E2175" s="4" t="s">
        <v>51</v>
      </c>
      <c r="F2175" s="5"/>
      <c r="G2175" s="6">
        <v>142</v>
      </c>
      <c r="H2175" s="31">
        <v>9.1549295774649995</v>
      </c>
      <c r="I2175" s="12">
        <v>34.507042253521</v>
      </c>
      <c r="J2175" s="12">
        <v>25.352112676055999</v>
      </c>
      <c r="K2175" s="12">
        <v>29.577464788732001</v>
      </c>
      <c r="L2175" s="42">
        <v>1.4084507042250001</v>
      </c>
    </row>
    <row r="2176" spans="2:12" x14ac:dyDescent="0.2">
      <c r="D2176" s="200"/>
      <c r="E2176" s="4" t="s">
        <v>52</v>
      </c>
      <c r="F2176" s="5"/>
      <c r="G2176" s="6">
        <v>26</v>
      </c>
      <c r="H2176" s="31">
        <v>7.6923076923079998</v>
      </c>
      <c r="I2176" s="12">
        <v>38.461538461537998</v>
      </c>
      <c r="J2176" s="29">
        <v>30.769230769231001</v>
      </c>
      <c r="K2176" s="12">
        <v>23.076923076922998</v>
      </c>
      <c r="L2176" s="73">
        <v>0</v>
      </c>
    </row>
    <row r="2177" spans="4:12" x14ac:dyDescent="0.2">
      <c r="D2177" s="200"/>
      <c r="E2177" s="4" t="s">
        <v>53</v>
      </c>
      <c r="F2177" s="5"/>
      <c r="G2177" s="6">
        <v>41</v>
      </c>
      <c r="H2177" s="31">
        <v>4.8780487804880002</v>
      </c>
      <c r="I2177" s="61">
        <v>26.829268292683</v>
      </c>
      <c r="J2177" s="44">
        <v>43.902439024389999</v>
      </c>
      <c r="K2177" s="12">
        <v>24.390243902439</v>
      </c>
      <c r="L2177" s="73">
        <v>0</v>
      </c>
    </row>
    <row r="2178" spans="4:12" x14ac:dyDescent="0.2">
      <c r="D2178" s="200"/>
      <c r="E2178" s="4" t="s">
        <v>54</v>
      </c>
      <c r="F2178" s="5"/>
      <c r="G2178" s="6">
        <v>226</v>
      </c>
      <c r="H2178" s="31">
        <v>8.8495575221239999</v>
      </c>
      <c r="I2178" s="29">
        <v>47.345132743363003</v>
      </c>
      <c r="J2178" s="12">
        <v>23.451327433627998</v>
      </c>
      <c r="K2178" s="43">
        <v>18.584070796460001</v>
      </c>
      <c r="L2178" s="42">
        <v>1.769911504425</v>
      </c>
    </row>
    <row r="2179" spans="4:12" x14ac:dyDescent="0.2">
      <c r="D2179" s="200"/>
      <c r="E2179" s="4" t="s">
        <v>55</v>
      </c>
      <c r="F2179" s="5"/>
      <c r="G2179" s="6">
        <v>125</v>
      </c>
      <c r="H2179" s="31">
        <v>10.4</v>
      </c>
      <c r="I2179" s="12">
        <v>39.200000000000003</v>
      </c>
      <c r="J2179" s="12">
        <v>22.4</v>
      </c>
      <c r="K2179" s="12">
        <v>26.4</v>
      </c>
      <c r="L2179" s="42">
        <v>1.6</v>
      </c>
    </row>
    <row r="2180" spans="4:12" x14ac:dyDescent="0.2">
      <c r="D2180" s="200"/>
      <c r="E2180" s="4" t="s">
        <v>56</v>
      </c>
      <c r="F2180" s="5"/>
      <c r="G2180" s="6">
        <v>190</v>
      </c>
      <c r="H2180" s="31">
        <v>5.2631578947369997</v>
      </c>
      <c r="I2180" s="12">
        <v>39.473684210526002</v>
      </c>
      <c r="J2180" s="12">
        <v>26.842105263158</v>
      </c>
      <c r="K2180" s="12">
        <v>26.315789473683999</v>
      </c>
      <c r="L2180" s="42">
        <v>2.1052631578950001</v>
      </c>
    </row>
    <row r="2181" spans="4:12" x14ac:dyDescent="0.2">
      <c r="D2181" s="200"/>
      <c r="E2181" s="4" t="s">
        <v>57</v>
      </c>
      <c r="F2181" s="5"/>
      <c r="G2181" s="6">
        <v>185</v>
      </c>
      <c r="H2181" s="31">
        <v>3.783783783784</v>
      </c>
      <c r="I2181" s="43">
        <v>32.972972972972997</v>
      </c>
      <c r="J2181" s="12">
        <v>25.405405405404998</v>
      </c>
      <c r="K2181" s="29">
        <v>35.135135135135002</v>
      </c>
      <c r="L2181" s="42">
        <v>2.7027027027030002</v>
      </c>
    </row>
    <row r="2182" spans="4:12" x14ac:dyDescent="0.2">
      <c r="D2182" s="200"/>
      <c r="E2182" s="4" t="s">
        <v>58</v>
      </c>
      <c r="F2182" s="5"/>
      <c r="G2182" s="6">
        <v>113</v>
      </c>
      <c r="H2182" s="31">
        <v>8.8495575221239999</v>
      </c>
      <c r="I2182" s="12">
        <v>37.168141592920001</v>
      </c>
      <c r="J2182" s="12">
        <v>24.778761061947002</v>
      </c>
      <c r="K2182" s="12">
        <v>25.663716814158999</v>
      </c>
      <c r="L2182" s="42">
        <v>3.53982300885</v>
      </c>
    </row>
    <row r="2183" spans="4:12" x14ac:dyDescent="0.2">
      <c r="D2183" s="200"/>
      <c r="E2183" s="4" t="s">
        <v>59</v>
      </c>
      <c r="F2183" s="5"/>
      <c r="G2183" s="6">
        <v>136</v>
      </c>
      <c r="H2183" s="31">
        <v>2.9411764705880001</v>
      </c>
      <c r="I2183" s="12">
        <v>38.235294117647001</v>
      </c>
      <c r="J2183" s="43">
        <v>19.117647058824002</v>
      </c>
      <c r="K2183" s="29">
        <v>33.088235294118</v>
      </c>
      <c r="L2183" s="42">
        <v>6.6176470588239997</v>
      </c>
    </row>
    <row r="2184" spans="4:12" x14ac:dyDescent="0.2">
      <c r="D2184" s="199" t="s">
        <v>60</v>
      </c>
      <c r="E2184" s="22" t="s">
        <v>61</v>
      </c>
      <c r="F2184" s="21"/>
      <c r="G2184" s="19">
        <v>205</v>
      </c>
      <c r="H2184" s="54">
        <v>5.8536585365849998</v>
      </c>
      <c r="I2184" s="20">
        <v>34.634146341463001</v>
      </c>
      <c r="J2184" s="20">
        <v>23.414634146341001</v>
      </c>
      <c r="K2184" s="20">
        <v>31.219512195122</v>
      </c>
      <c r="L2184" s="52">
        <v>4.8780487804880002</v>
      </c>
    </row>
    <row r="2185" spans="4:12" x14ac:dyDescent="0.2">
      <c r="D2185" s="200"/>
      <c r="E2185" s="4" t="s">
        <v>62</v>
      </c>
      <c r="F2185" s="5"/>
      <c r="G2185" s="6">
        <v>160</v>
      </c>
      <c r="H2185" s="31">
        <v>5.625</v>
      </c>
      <c r="I2185" s="12">
        <v>37.5</v>
      </c>
      <c r="J2185" s="12">
        <v>20</v>
      </c>
      <c r="K2185" s="29">
        <v>35.625</v>
      </c>
      <c r="L2185" s="42">
        <v>1.25</v>
      </c>
    </row>
    <row r="2186" spans="4:12" x14ac:dyDescent="0.2">
      <c r="D2186" s="200"/>
      <c r="E2186" s="4" t="s">
        <v>63</v>
      </c>
      <c r="F2186" s="5"/>
      <c r="G2186" s="6">
        <v>121</v>
      </c>
      <c r="H2186" s="31">
        <v>8.2644628099169992</v>
      </c>
      <c r="I2186" s="29">
        <v>43.801652892561997</v>
      </c>
      <c r="J2186" s="12">
        <v>21.487603305785001</v>
      </c>
      <c r="K2186" s="12">
        <v>23.966942148760001</v>
      </c>
      <c r="L2186" s="42">
        <v>2.4793388429749998</v>
      </c>
    </row>
    <row r="2187" spans="4:12" x14ac:dyDescent="0.2">
      <c r="D2187" s="200"/>
      <c r="E2187" s="4" t="s">
        <v>64</v>
      </c>
      <c r="F2187" s="5"/>
      <c r="G2187" s="6">
        <v>124</v>
      </c>
      <c r="H2187" s="31">
        <v>4.8387096774189997</v>
      </c>
      <c r="I2187" s="29">
        <v>45.161290322581003</v>
      </c>
      <c r="J2187" s="12">
        <v>26.612903225806001</v>
      </c>
      <c r="K2187" s="12">
        <v>22.580645161290001</v>
      </c>
      <c r="L2187" s="42">
        <v>0.80645161290300005</v>
      </c>
    </row>
    <row r="2188" spans="4:12" x14ac:dyDescent="0.2">
      <c r="D2188" s="200"/>
      <c r="E2188" s="4" t="s">
        <v>65</v>
      </c>
      <c r="F2188" s="5"/>
      <c r="G2188" s="6">
        <v>109</v>
      </c>
      <c r="H2188" s="31">
        <v>10.091743119266001</v>
      </c>
      <c r="I2188" s="43">
        <v>30.275229357798001</v>
      </c>
      <c r="J2188" s="29">
        <v>33.027522935779999</v>
      </c>
      <c r="K2188" s="12">
        <v>25.688073394494999</v>
      </c>
      <c r="L2188" s="42">
        <v>0.91743119266100004</v>
      </c>
    </row>
    <row r="2189" spans="4:12" x14ac:dyDescent="0.2">
      <c r="D2189" s="200"/>
      <c r="E2189" s="4" t="s">
        <v>66</v>
      </c>
      <c r="F2189" s="5"/>
      <c r="G2189" s="6">
        <v>104</v>
      </c>
      <c r="H2189" s="31">
        <v>8.6538461538460005</v>
      </c>
      <c r="I2189" s="29">
        <v>44.230769230768999</v>
      </c>
      <c r="J2189" s="12">
        <v>25</v>
      </c>
      <c r="K2189" s="43">
        <v>21.153846153846001</v>
      </c>
      <c r="L2189" s="42">
        <v>0.96153846153800004</v>
      </c>
    </row>
    <row r="2190" spans="4:12" x14ac:dyDescent="0.2">
      <c r="D2190" s="200"/>
      <c r="E2190" s="4" t="s">
        <v>67</v>
      </c>
      <c r="F2190" s="5"/>
      <c r="G2190" s="6">
        <v>139</v>
      </c>
      <c r="H2190" s="31">
        <v>8.6330935251799996</v>
      </c>
      <c r="I2190" s="12">
        <v>38.129496402877997</v>
      </c>
      <c r="J2190" s="12">
        <v>25.899280575540001</v>
      </c>
      <c r="K2190" s="12">
        <v>24.460431654676</v>
      </c>
      <c r="L2190" s="42">
        <v>2.877697841727</v>
      </c>
    </row>
    <row r="2191" spans="4:12" x14ac:dyDescent="0.2">
      <c r="D2191" s="200"/>
      <c r="E2191" s="4" t="s">
        <v>68</v>
      </c>
      <c r="F2191" s="5"/>
      <c r="G2191" s="6">
        <v>48</v>
      </c>
      <c r="H2191" s="31">
        <v>10.416666666667</v>
      </c>
      <c r="I2191" s="12">
        <v>35.416666666666998</v>
      </c>
      <c r="J2191" s="44">
        <v>35.416666666666998</v>
      </c>
      <c r="K2191" s="43">
        <v>18.75</v>
      </c>
      <c r="L2191" s="73">
        <v>0</v>
      </c>
    </row>
    <row r="2192" spans="4:12" x14ac:dyDescent="0.2">
      <c r="D2192" s="200"/>
      <c r="E2192" s="4" t="s">
        <v>69</v>
      </c>
      <c r="F2192" s="5"/>
      <c r="G2192" s="6">
        <v>37</v>
      </c>
      <c r="H2192" s="31">
        <v>8.1081081081080004</v>
      </c>
      <c r="I2192" s="12">
        <v>40.540540540541002</v>
      </c>
      <c r="J2192" s="12">
        <v>29.72972972973</v>
      </c>
      <c r="K2192" s="43">
        <v>21.621621621622001</v>
      </c>
      <c r="L2192" s="73">
        <v>0</v>
      </c>
    </row>
    <row r="2193" spans="2:12" x14ac:dyDescent="0.2">
      <c r="D2193" s="93" t="s">
        <v>70</v>
      </c>
      <c r="E2193" s="89" t="s">
        <v>18</v>
      </c>
      <c r="F2193" s="92"/>
      <c r="G2193" s="94">
        <v>0</v>
      </c>
      <c r="H2193" s="178">
        <v>0</v>
      </c>
      <c r="I2193" s="86">
        <v>0</v>
      </c>
      <c r="J2193" s="86">
        <v>0</v>
      </c>
      <c r="K2193" s="86">
        <v>0</v>
      </c>
      <c r="L2193" s="144">
        <v>0</v>
      </c>
    </row>
    <row r="2195" spans="2:12" x14ac:dyDescent="0.2">
      <c r="B2195" s="40" t="str">
        <f xml:space="preserve"> HYPERLINK("#'目次'!B97", "[91]")</f>
        <v>[91]</v>
      </c>
      <c r="C2195" s="23" t="s">
        <v>196</v>
      </c>
    </row>
    <row r="2198" spans="2:12" x14ac:dyDescent="0.2">
      <c r="C2198" s="23" t="s">
        <v>73</v>
      </c>
    </row>
    <row r="2199" spans="2:12" ht="36" x14ac:dyDescent="0.2">
      <c r="D2199" s="195"/>
      <c r="E2199" s="196"/>
      <c r="F2199" s="196"/>
      <c r="G2199" s="37" t="s">
        <v>15</v>
      </c>
      <c r="H2199" s="33" t="s">
        <v>178</v>
      </c>
      <c r="I2199" s="13" t="s">
        <v>179</v>
      </c>
      <c r="J2199" s="13" t="s">
        <v>180</v>
      </c>
      <c r="K2199" s="13" t="s">
        <v>181</v>
      </c>
      <c r="L2199" s="38" t="s">
        <v>18</v>
      </c>
    </row>
    <row r="2200" spans="2:12" x14ac:dyDescent="0.2">
      <c r="D2200" s="197"/>
      <c r="E2200" s="198"/>
      <c r="F2200" s="198"/>
      <c r="G2200" s="35"/>
      <c r="H2200" s="39"/>
      <c r="I2200" s="14"/>
      <c r="J2200" s="14"/>
      <c r="K2200" s="14"/>
      <c r="L2200" s="34"/>
    </row>
    <row r="2201" spans="2:12" x14ac:dyDescent="0.2">
      <c r="D2201" s="56"/>
      <c r="E2201" s="58" t="s">
        <v>15</v>
      </c>
      <c r="F2201" s="46"/>
      <c r="G2201" s="36">
        <v>1200</v>
      </c>
      <c r="H2201" s="24">
        <v>6.833333333333</v>
      </c>
      <c r="I2201" s="24">
        <v>38.5</v>
      </c>
      <c r="J2201" s="24">
        <v>24.916666666666998</v>
      </c>
      <c r="K2201" s="24">
        <v>27.25</v>
      </c>
      <c r="L2201" s="68">
        <v>2.5</v>
      </c>
    </row>
    <row r="2202" spans="2:12" x14ac:dyDescent="0.2">
      <c r="D2202" s="199" t="s">
        <v>74</v>
      </c>
      <c r="E2202" s="22" t="s">
        <v>75</v>
      </c>
      <c r="F2202" s="21"/>
      <c r="G2202" s="19">
        <v>592</v>
      </c>
      <c r="H2202" s="54">
        <v>8.9527027027030002</v>
      </c>
      <c r="I2202" s="20">
        <v>39.695945945946001</v>
      </c>
      <c r="J2202" s="20">
        <v>24.493243243243001</v>
      </c>
      <c r="K2202" s="20">
        <v>24.493243243243001</v>
      </c>
      <c r="L2202" s="52">
        <v>2.3648648648649999</v>
      </c>
    </row>
    <row r="2203" spans="2:12" x14ac:dyDescent="0.2">
      <c r="D2203" s="200"/>
      <c r="E2203" s="4" t="s">
        <v>34</v>
      </c>
      <c r="F2203" s="5"/>
      <c r="G2203" s="6">
        <v>37</v>
      </c>
      <c r="H2203" s="76">
        <v>16.216216216216001</v>
      </c>
      <c r="I2203" s="61">
        <v>18.918918918919001</v>
      </c>
      <c r="J2203" s="12">
        <v>29.72972972973</v>
      </c>
      <c r="K2203" s="29">
        <v>32.432432432432002</v>
      </c>
      <c r="L2203" s="42">
        <v>2.7027027027030002</v>
      </c>
    </row>
    <row r="2204" spans="2:12" x14ac:dyDescent="0.2">
      <c r="D2204" s="200"/>
      <c r="E2204" s="4" t="s">
        <v>35</v>
      </c>
      <c r="F2204" s="5"/>
      <c r="G2204" s="6">
        <v>75</v>
      </c>
      <c r="H2204" s="76">
        <v>13.333333333333</v>
      </c>
      <c r="I2204" s="12">
        <v>40</v>
      </c>
      <c r="J2204" s="12">
        <v>24</v>
      </c>
      <c r="K2204" s="43">
        <v>18.666666666666998</v>
      </c>
      <c r="L2204" s="42">
        <v>4</v>
      </c>
    </row>
    <row r="2205" spans="2:12" x14ac:dyDescent="0.2">
      <c r="D2205" s="200"/>
      <c r="E2205" s="4" t="s">
        <v>36</v>
      </c>
      <c r="F2205" s="5"/>
      <c r="G2205" s="6">
        <v>95</v>
      </c>
      <c r="H2205" s="31">
        <v>11.578947368421</v>
      </c>
      <c r="I2205" s="29">
        <v>47.368421052632002</v>
      </c>
      <c r="J2205" s="12">
        <v>25.263157894736999</v>
      </c>
      <c r="K2205" s="61">
        <v>14.736842105262999</v>
      </c>
      <c r="L2205" s="42">
        <v>1.052631578947</v>
      </c>
    </row>
    <row r="2206" spans="2:12" x14ac:dyDescent="0.2">
      <c r="D2206" s="200"/>
      <c r="E2206" s="4" t="s">
        <v>37</v>
      </c>
      <c r="F2206" s="5"/>
      <c r="G2206" s="6">
        <v>111</v>
      </c>
      <c r="H2206" s="76">
        <v>13.513513513514001</v>
      </c>
      <c r="I2206" s="12">
        <v>38.738738738739002</v>
      </c>
      <c r="J2206" s="12">
        <v>29.72972972973</v>
      </c>
      <c r="K2206" s="61">
        <v>17.117117117117001</v>
      </c>
      <c r="L2206" s="42">
        <v>0.90090090090099995</v>
      </c>
    </row>
    <row r="2207" spans="2:12" x14ac:dyDescent="0.2">
      <c r="D2207" s="200"/>
      <c r="E2207" s="4" t="s">
        <v>38</v>
      </c>
      <c r="F2207" s="5"/>
      <c r="G2207" s="6">
        <v>93</v>
      </c>
      <c r="H2207" s="31">
        <v>7.5268817204299996</v>
      </c>
      <c r="I2207" s="12">
        <v>39.784946236559001</v>
      </c>
      <c r="J2207" s="12">
        <v>23.655913978495001</v>
      </c>
      <c r="K2207" s="12">
        <v>25.806451612903</v>
      </c>
      <c r="L2207" s="42">
        <v>3.2258064516129998</v>
      </c>
    </row>
    <row r="2208" spans="2:12" x14ac:dyDescent="0.2">
      <c r="D2208" s="200"/>
      <c r="E2208" s="4" t="s">
        <v>39</v>
      </c>
      <c r="F2208" s="5"/>
      <c r="G2208" s="6">
        <v>109</v>
      </c>
      <c r="H2208" s="31">
        <v>3.669724770642</v>
      </c>
      <c r="I2208" s="29">
        <v>44.954128440367001</v>
      </c>
      <c r="J2208" s="12">
        <v>23.853211009174</v>
      </c>
      <c r="K2208" s="12">
        <v>25.688073394494999</v>
      </c>
      <c r="L2208" s="42">
        <v>1.834862385321</v>
      </c>
    </row>
    <row r="2209" spans="2:12" x14ac:dyDescent="0.2">
      <c r="D2209" s="200"/>
      <c r="E2209" s="4" t="s">
        <v>40</v>
      </c>
      <c r="F2209" s="5"/>
      <c r="G2209" s="6">
        <v>72</v>
      </c>
      <c r="H2209" s="165">
        <v>0</v>
      </c>
      <c r="I2209" s="43">
        <v>33.333333333333002</v>
      </c>
      <c r="J2209" s="43">
        <v>15.277777777778001</v>
      </c>
      <c r="K2209" s="44">
        <v>47.222222222222001</v>
      </c>
      <c r="L2209" s="42">
        <v>4.166666666667</v>
      </c>
    </row>
    <row r="2210" spans="2:12" x14ac:dyDescent="0.2">
      <c r="D2210" s="199" t="s">
        <v>76</v>
      </c>
      <c r="E2210" s="22" t="s">
        <v>77</v>
      </c>
      <c r="F2210" s="21"/>
      <c r="G2210" s="19">
        <v>608</v>
      </c>
      <c r="H2210" s="54">
        <v>4.7697368421049999</v>
      </c>
      <c r="I2210" s="20">
        <v>37.335526315788996</v>
      </c>
      <c r="J2210" s="20">
        <v>25.328947368421002</v>
      </c>
      <c r="K2210" s="20">
        <v>29.934210526316001</v>
      </c>
      <c r="L2210" s="52">
        <v>2.6315789473679998</v>
      </c>
    </row>
    <row r="2211" spans="2:12" x14ac:dyDescent="0.2">
      <c r="D2211" s="200"/>
      <c r="E2211" s="4" t="s">
        <v>34</v>
      </c>
      <c r="F2211" s="5"/>
      <c r="G2211" s="6">
        <v>37</v>
      </c>
      <c r="H2211" s="31">
        <v>2.7027027027030002</v>
      </c>
      <c r="I2211" s="44">
        <v>51.351351351350999</v>
      </c>
      <c r="J2211" s="12">
        <v>21.621621621622001</v>
      </c>
      <c r="K2211" s="43">
        <v>21.621621621622001</v>
      </c>
      <c r="L2211" s="42">
        <v>2.7027027027030002</v>
      </c>
    </row>
    <row r="2212" spans="2:12" x14ac:dyDescent="0.2">
      <c r="D2212" s="200"/>
      <c r="E2212" s="4" t="s">
        <v>35</v>
      </c>
      <c r="F2212" s="5"/>
      <c r="G2212" s="6">
        <v>73</v>
      </c>
      <c r="H2212" s="31">
        <v>4.1095890410960001</v>
      </c>
      <c r="I2212" s="43">
        <v>30.136986301370001</v>
      </c>
      <c r="J2212" s="29">
        <v>32.876712328766999</v>
      </c>
      <c r="K2212" s="12">
        <v>30.136986301370001</v>
      </c>
      <c r="L2212" s="42">
        <v>2.7397260273969999</v>
      </c>
    </row>
    <row r="2213" spans="2:12" x14ac:dyDescent="0.2">
      <c r="D2213" s="200"/>
      <c r="E2213" s="4" t="s">
        <v>36</v>
      </c>
      <c r="F2213" s="5"/>
      <c r="G2213" s="6">
        <v>92</v>
      </c>
      <c r="H2213" s="31">
        <v>5.4347826086959996</v>
      </c>
      <c r="I2213" s="29">
        <v>44.565217391304003</v>
      </c>
      <c r="J2213" s="29">
        <v>31.521739130435002</v>
      </c>
      <c r="K2213" s="43">
        <v>17.391304347826001</v>
      </c>
      <c r="L2213" s="42">
        <v>1.086956521739</v>
      </c>
    </row>
    <row r="2214" spans="2:12" x14ac:dyDescent="0.2">
      <c r="D2214" s="200"/>
      <c r="E2214" s="4" t="s">
        <v>37</v>
      </c>
      <c r="F2214" s="5"/>
      <c r="G2214" s="6">
        <v>110</v>
      </c>
      <c r="H2214" s="31">
        <v>7.2727272727269998</v>
      </c>
      <c r="I2214" s="29">
        <v>48.181818181818002</v>
      </c>
      <c r="J2214" s="12">
        <v>20.909090909090999</v>
      </c>
      <c r="K2214" s="43">
        <v>21.818181818182001</v>
      </c>
      <c r="L2214" s="42">
        <v>1.818181818182</v>
      </c>
    </row>
    <row r="2215" spans="2:12" x14ac:dyDescent="0.2">
      <c r="D2215" s="200"/>
      <c r="E2215" s="4" t="s">
        <v>38</v>
      </c>
      <c r="F2215" s="5"/>
      <c r="G2215" s="6">
        <v>93</v>
      </c>
      <c r="H2215" s="31">
        <v>5.3763440860219998</v>
      </c>
      <c r="I2215" s="12">
        <v>36.559139784945998</v>
      </c>
      <c r="J2215" s="12">
        <v>27.956989247311999</v>
      </c>
      <c r="K2215" s="12">
        <v>29.032258064516</v>
      </c>
      <c r="L2215" s="42">
        <v>1.0752688172039999</v>
      </c>
    </row>
    <row r="2216" spans="2:12" x14ac:dyDescent="0.2">
      <c r="D2216" s="200"/>
      <c r="E2216" s="4" t="s">
        <v>39</v>
      </c>
      <c r="F2216" s="5"/>
      <c r="G2216" s="6">
        <v>114</v>
      </c>
      <c r="H2216" s="31">
        <v>4.3859649122809996</v>
      </c>
      <c r="I2216" s="43">
        <v>31.578947368421002</v>
      </c>
      <c r="J2216" s="12">
        <v>20.175438596490999</v>
      </c>
      <c r="K2216" s="44">
        <v>42.982456140350997</v>
      </c>
      <c r="L2216" s="42">
        <v>0.87719298245599997</v>
      </c>
    </row>
    <row r="2217" spans="2:12" x14ac:dyDescent="0.2">
      <c r="D2217" s="201"/>
      <c r="E2217" s="57" t="s">
        <v>40</v>
      </c>
      <c r="F2217" s="59"/>
      <c r="G2217" s="55">
        <v>89</v>
      </c>
      <c r="H2217" s="114">
        <v>2.2471910112360001</v>
      </c>
      <c r="I2217" s="109">
        <v>24.719101123596001</v>
      </c>
      <c r="J2217" s="65">
        <v>23.595505617977999</v>
      </c>
      <c r="K2217" s="113">
        <v>40.449438202247002</v>
      </c>
      <c r="L2217" s="155">
        <v>8.9887640449440003</v>
      </c>
    </row>
    <row r="2219" spans="2:12" x14ac:dyDescent="0.2">
      <c r="B2219" s="40" t="str">
        <f xml:space="preserve"> HYPERLINK("#'目次'!B98", "[92]")</f>
        <v>[92]</v>
      </c>
      <c r="C2219" s="23" t="s">
        <v>196</v>
      </c>
    </row>
    <row r="2222" spans="2:12" x14ac:dyDescent="0.2">
      <c r="C2222" s="23" t="s">
        <v>80</v>
      </c>
    </row>
    <row r="2223" spans="2:12" ht="36" x14ac:dyDescent="0.2">
      <c r="E2223" s="195"/>
      <c r="F2223" s="196"/>
      <c r="G2223" s="37" t="s">
        <v>15</v>
      </c>
      <c r="H2223" s="33" t="s">
        <v>178</v>
      </c>
      <c r="I2223" s="13" t="s">
        <v>179</v>
      </c>
      <c r="J2223" s="13" t="s">
        <v>180</v>
      </c>
      <c r="K2223" s="13" t="s">
        <v>181</v>
      </c>
      <c r="L2223" s="38" t="s">
        <v>18</v>
      </c>
    </row>
    <row r="2224" spans="2:12" x14ac:dyDescent="0.2">
      <c r="E2224" s="197"/>
      <c r="F2224" s="198"/>
      <c r="G2224" s="35"/>
      <c r="H2224" s="39"/>
      <c r="I2224" s="14"/>
      <c r="J2224" s="14"/>
      <c r="K2224" s="14"/>
      <c r="L2224" s="34"/>
    </row>
    <row r="2225" spans="2:12" x14ac:dyDescent="0.2">
      <c r="E2225" s="91" t="s">
        <v>15</v>
      </c>
      <c r="F2225" s="46"/>
      <c r="G2225" s="36">
        <v>1200</v>
      </c>
      <c r="H2225" s="24">
        <v>6.833333333333</v>
      </c>
      <c r="I2225" s="24">
        <v>38.5</v>
      </c>
      <c r="J2225" s="24">
        <v>24.916666666666998</v>
      </c>
      <c r="K2225" s="24">
        <v>27.25</v>
      </c>
      <c r="L2225" s="68">
        <v>2.5</v>
      </c>
    </row>
    <row r="2226" spans="2:12" x14ac:dyDescent="0.2">
      <c r="E2226" s="4" t="s">
        <v>81</v>
      </c>
      <c r="F2226" s="5"/>
      <c r="G2226" s="19">
        <v>48</v>
      </c>
      <c r="H2226" s="149">
        <v>14.583333333333</v>
      </c>
      <c r="I2226" s="20">
        <v>35.416666666666998</v>
      </c>
      <c r="J2226" s="20">
        <v>22.916666666666998</v>
      </c>
      <c r="K2226" s="20">
        <v>22.916666666666998</v>
      </c>
      <c r="L2226" s="52">
        <v>4.166666666667</v>
      </c>
    </row>
    <row r="2227" spans="2:12" x14ac:dyDescent="0.2">
      <c r="E2227" s="4" t="s">
        <v>82</v>
      </c>
      <c r="F2227" s="5"/>
      <c r="G2227" s="6">
        <v>84</v>
      </c>
      <c r="H2227" s="31">
        <v>9.5238095238099998</v>
      </c>
      <c r="I2227" s="12">
        <v>38.095238095238003</v>
      </c>
      <c r="J2227" s="12">
        <v>27.380952380951999</v>
      </c>
      <c r="K2227" s="12">
        <v>22.619047619048001</v>
      </c>
      <c r="L2227" s="42">
        <v>2.3809523809519999</v>
      </c>
    </row>
    <row r="2228" spans="2:12" x14ac:dyDescent="0.2">
      <c r="E2228" s="4" t="s">
        <v>83</v>
      </c>
      <c r="F2228" s="5"/>
      <c r="G2228" s="6">
        <v>462</v>
      </c>
      <c r="H2228" s="31">
        <v>6.0606060606060002</v>
      </c>
      <c r="I2228" s="12">
        <v>37.445887445887003</v>
      </c>
      <c r="J2228" s="12">
        <v>26.839826839827001</v>
      </c>
      <c r="K2228" s="12">
        <v>25.757575757575999</v>
      </c>
      <c r="L2228" s="42">
        <v>3.896103896104</v>
      </c>
    </row>
    <row r="2229" spans="2:12" x14ac:dyDescent="0.2">
      <c r="E2229" s="4" t="s">
        <v>84</v>
      </c>
      <c r="F2229" s="5"/>
      <c r="G2229" s="6">
        <v>30</v>
      </c>
      <c r="H2229" s="31">
        <v>6.666666666667</v>
      </c>
      <c r="I2229" s="12">
        <v>40</v>
      </c>
      <c r="J2229" s="12">
        <v>23.333333333333002</v>
      </c>
      <c r="K2229" s="12">
        <v>30</v>
      </c>
      <c r="L2229" s="73">
        <v>0</v>
      </c>
    </row>
    <row r="2230" spans="2:12" x14ac:dyDescent="0.2">
      <c r="E2230" s="4" t="s">
        <v>85</v>
      </c>
      <c r="F2230" s="5"/>
      <c r="G2230" s="6">
        <v>144</v>
      </c>
      <c r="H2230" s="31">
        <v>4.8611111111109997</v>
      </c>
      <c r="I2230" s="12">
        <v>40.972222222222001</v>
      </c>
      <c r="J2230" s="12">
        <v>21.527777777777999</v>
      </c>
      <c r="K2230" s="12">
        <v>30.555555555556001</v>
      </c>
      <c r="L2230" s="42">
        <v>2.083333333333</v>
      </c>
    </row>
    <row r="2231" spans="2:12" x14ac:dyDescent="0.2">
      <c r="E2231" s="4" t="s">
        <v>86</v>
      </c>
      <c r="F2231" s="5"/>
      <c r="G2231" s="6">
        <v>192</v>
      </c>
      <c r="H2231" s="31">
        <v>6.25</v>
      </c>
      <c r="I2231" s="12">
        <v>42.708333333333002</v>
      </c>
      <c r="J2231" s="12">
        <v>24.479166666666998</v>
      </c>
      <c r="K2231" s="12">
        <v>26.041666666666998</v>
      </c>
      <c r="L2231" s="42">
        <v>0.52083333333299997</v>
      </c>
    </row>
    <row r="2232" spans="2:12" x14ac:dyDescent="0.2">
      <c r="E2232" s="4" t="s">
        <v>87</v>
      </c>
      <c r="F2232" s="5"/>
      <c r="G2232" s="6">
        <v>72</v>
      </c>
      <c r="H2232" s="76">
        <v>12.5</v>
      </c>
      <c r="I2232" s="12">
        <v>41.666666666666998</v>
      </c>
      <c r="J2232" s="12">
        <v>25</v>
      </c>
      <c r="K2232" s="61">
        <v>16.666666666666998</v>
      </c>
      <c r="L2232" s="42">
        <v>4.166666666667</v>
      </c>
    </row>
    <row r="2233" spans="2:12" x14ac:dyDescent="0.2">
      <c r="E2233" s="4" t="s">
        <v>88</v>
      </c>
      <c r="F2233" s="5"/>
      <c r="G2233" s="6">
        <v>36</v>
      </c>
      <c r="H2233" s="31">
        <v>5.5555555555560003</v>
      </c>
      <c r="I2233" s="29">
        <v>44.444444444444002</v>
      </c>
      <c r="J2233" s="12">
        <v>27.777777777777999</v>
      </c>
      <c r="K2233" s="43">
        <v>22.222222222222001</v>
      </c>
      <c r="L2233" s="73">
        <v>0</v>
      </c>
    </row>
    <row r="2234" spans="2:12" x14ac:dyDescent="0.2">
      <c r="E2234" s="4" t="s">
        <v>89</v>
      </c>
      <c r="F2234" s="5"/>
      <c r="G2234" s="6">
        <v>66</v>
      </c>
      <c r="H2234" s="31">
        <v>4.5454545454549997</v>
      </c>
      <c r="I2234" s="43">
        <v>30.303030303029999</v>
      </c>
      <c r="J2234" s="43">
        <v>19.696969696970001</v>
      </c>
      <c r="K2234" s="44">
        <v>43.939393939394002</v>
      </c>
      <c r="L2234" s="42">
        <v>1.5151515151520001</v>
      </c>
    </row>
    <row r="2235" spans="2:12" x14ac:dyDescent="0.2">
      <c r="E2235" s="4" t="s">
        <v>90</v>
      </c>
      <c r="F2235" s="5"/>
      <c r="G2235" s="6">
        <v>54</v>
      </c>
      <c r="H2235" s="31">
        <v>3.7037037037039999</v>
      </c>
      <c r="I2235" s="12">
        <v>38.888888888888999</v>
      </c>
      <c r="J2235" s="12">
        <v>20.370370370370001</v>
      </c>
      <c r="K2235" s="29">
        <v>37.037037037037003</v>
      </c>
      <c r="L2235" s="73">
        <v>0</v>
      </c>
    </row>
    <row r="2236" spans="2:12" x14ac:dyDescent="0.2">
      <c r="E2236" s="57" t="s">
        <v>91</v>
      </c>
      <c r="F2236" s="59"/>
      <c r="G2236" s="55">
        <v>12</v>
      </c>
      <c r="H2236" s="162">
        <v>16.666666666666998</v>
      </c>
      <c r="I2236" s="135">
        <v>0</v>
      </c>
      <c r="J2236" s="123">
        <v>33.333333333333002</v>
      </c>
      <c r="K2236" s="113">
        <v>50</v>
      </c>
      <c r="L2236" s="142">
        <v>0</v>
      </c>
    </row>
    <row r="2238" spans="2:12" x14ac:dyDescent="0.2">
      <c r="B2238" s="40" t="str">
        <f xml:space="preserve"> HYPERLINK("#'目次'!B99", "[93]")</f>
        <v>[93]</v>
      </c>
      <c r="C2238" s="23" t="s">
        <v>199</v>
      </c>
    </row>
    <row r="2241" spans="3:12" x14ac:dyDescent="0.2">
      <c r="C2241" s="23" t="s">
        <v>14</v>
      </c>
    </row>
    <row r="2242" spans="3:12" ht="36" x14ac:dyDescent="0.2">
      <c r="D2242" s="195"/>
      <c r="E2242" s="196"/>
      <c r="F2242" s="196"/>
      <c r="G2242" s="37" t="s">
        <v>15</v>
      </c>
      <c r="H2242" s="33" t="s">
        <v>178</v>
      </c>
      <c r="I2242" s="13" t="s">
        <v>179</v>
      </c>
      <c r="J2242" s="13" t="s">
        <v>180</v>
      </c>
      <c r="K2242" s="13" t="s">
        <v>181</v>
      </c>
      <c r="L2242" s="38" t="s">
        <v>18</v>
      </c>
    </row>
    <row r="2243" spans="3:12" x14ac:dyDescent="0.2">
      <c r="D2243" s="197"/>
      <c r="E2243" s="198"/>
      <c r="F2243" s="198"/>
      <c r="G2243" s="35"/>
      <c r="H2243" s="39"/>
      <c r="I2243" s="14"/>
      <c r="J2243" s="14"/>
      <c r="K2243" s="14"/>
      <c r="L2243" s="34"/>
    </row>
    <row r="2244" spans="3:12" x14ac:dyDescent="0.2">
      <c r="D2244" s="56"/>
      <c r="E2244" s="58" t="s">
        <v>15</v>
      </c>
      <c r="F2244" s="46"/>
      <c r="G2244" s="36">
        <v>1200</v>
      </c>
      <c r="H2244" s="24">
        <v>1.5</v>
      </c>
      <c r="I2244" s="24">
        <v>14.5</v>
      </c>
      <c r="J2244" s="24">
        <v>35.916666666666998</v>
      </c>
      <c r="K2244" s="24">
        <v>44.083333333333002</v>
      </c>
      <c r="L2244" s="68">
        <v>4</v>
      </c>
    </row>
    <row r="2245" spans="3:12" x14ac:dyDescent="0.2">
      <c r="D2245" s="199" t="s">
        <v>19</v>
      </c>
      <c r="E2245" s="22" t="s">
        <v>20</v>
      </c>
      <c r="F2245" s="21"/>
      <c r="G2245" s="19">
        <v>132</v>
      </c>
      <c r="H2245" s="54">
        <v>0.75757575757600004</v>
      </c>
      <c r="I2245" s="20">
        <v>12.878787878788</v>
      </c>
      <c r="J2245" s="20">
        <v>32.575757575757997</v>
      </c>
      <c r="K2245" s="20">
        <v>46.969696969696997</v>
      </c>
      <c r="L2245" s="52">
        <v>6.8181818181820004</v>
      </c>
    </row>
    <row r="2246" spans="3:12" x14ac:dyDescent="0.2">
      <c r="D2246" s="200"/>
      <c r="E2246" s="4" t="s">
        <v>21</v>
      </c>
      <c r="F2246" s="5"/>
      <c r="G2246" s="6">
        <v>444</v>
      </c>
      <c r="H2246" s="31">
        <v>1.5765765765769999</v>
      </c>
      <c r="I2246" s="12">
        <v>14.63963963964</v>
      </c>
      <c r="J2246" s="12">
        <v>37.612612612612999</v>
      </c>
      <c r="K2246" s="12">
        <v>41.216216216215997</v>
      </c>
      <c r="L2246" s="42">
        <v>4.9549549549550003</v>
      </c>
    </row>
    <row r="2247" spans="3:12" x14ac:dyDescent="0.2">
      <c r="D2247" s="200"/>
      <c r="E2247" s="4" t="s">
        <v>22</v>
      </c>
      <c r="F2247" s="5"/>
      <c r="G2247" s="6">
        <v>192</v>
      </c>
      <c r="H2247" s="31">
        <v>1.5625</v>
      </c>
      <c r="I2247" s="12">
        <v>15.625</v>
      </c>
      <c r="J2247" s="12">
        <v>34.375</v>
      </c>
      <c r="K2247" s="12">
        <v>44.791666666666998</v>
      </c>
      <c r="L2247" s="42">
        <v>3.645833333333</v>
      </c>
    </row>
    <row r="2248" spans="3:12" x14ac:dyDescent="0.2">
      <c r="D2248" s="200"/>
      <c r="E2248" s="4" t="s">
        <v>23</v>
      </c>
      <c r="F2248" s="5"/>
      <c r="G2248" s="6">
        <v>192</v>
      </c>
      <c r="H2248" s="31">
        <v>1.041666666667</v>
      </c>
      <c r="I2248" s="12">
        <v>16.145833333333002</v>
      </c>
      <c r="J2248" s="12">
        <v>40.625</v>
      </c>
      <c r="K2248" s="12">
        <v>40.104166666666998</v>
      </c>
      <c r="L2248" s="42">
        <v>2.083333333333</v>
      </c>
    </row>
    <row r="2249" spans="3:12" x14ac:dyDescent="0.2">
      <c r="D2249" s="200"/>
      <c r="E2249" s="4" t="s">
        <v>24</v>
      </c>
      <c r="F2249" s="5"/>
      <c r="G2249" s="6">
        <v>240</v>
      </c>
      <c r="H2249" s="31">
        <v>2.083333333333</v>
      </c>
      <c r="I2249" s="12">
        <v>12.916666666667</v>
      </c>
      <c r="J2249" s="12">
        <v>32.083333333333002</v>
      </c>
      <c r="K2249" s="29">
        <v>50.416666666666998</v>
      </c>
      <c r="L2249" s="42">
        <v>2.5</v>
      </c>
    </row>
    <row r="2250" spans="3:12" x14ac:dyDescent="0.2">
      <c r="D2250" s="199" t="s">
        <v>25</v>
      </c>
      <c r="E2250" s="22" t="s">
        <v>26</v>
      </c>
      <c r="F2250" s="21"/>
      <c r="G2250" s="19">
        <v>348</v>
      </c>
      <c r="H2250" s="54">
        <v>1.4367816091950001</v>
      </c>
      <c r="I2250" s="20">
        <v>12.35632183908</v>
      </c>
      <c r="J2250" s="20">
        <v>37.643678160919997</v>
      </c>
      <c r="K2250" s="20">
        <v>43.678160919539998</v>
      </c>
      <c r="L2250" s="52">
        <v>4.885057471264</v>
      </c>
    </row>
    <row r="2251" spans="3:12" x14ac:dyDescent="0.2">
      <c r="D2251" s="200"/>
      <c r="E2251" s="4" t="s">
        <v>27</v>
      </c>
      <c r="F2251" s="5"/>
      <c r="G2251" s="6">
        <v>378</v>
      </c>
      <c r="H2251" s="31">
        <v>1.587301587302</v>
      </c>
      <c r="I2251" s="12">
        <v>16.666666666666998</v>
      </c>
      <c r="J2251" s="12">
        <v>37.301587301586999</v>
      </c>
      <c r="K2251" s="12">
        <v>41.534391534392</v>
      </c>
      <c r="L2251" s="42">
        <v>2.9100529100529999</v>
      </c>
    </row>
    <row r="2252" spans="3:12" x14ac:dyDescent="0.2">
      <c r="D2252" s="200"/>
      <c r="E2252" s="4" t="s">
        <v>28</v>
      </c>
      <c r="F2252" s="5"/>
      <c r="G2252" s="6">
        <v>372</v>
      </c>
      <c r="H2252" s="31">
        <v>1.8817204301079999</v>
      </c>
      <c r="I2252" s="12">
        <v>13.440860215054</v>
      </c>
      <c r="J2252" s="12">
        <v>33.602150537634003</v>
      </c>
      <c r="K2252" s="12">
        <v>45.698924731182998</v>
      </c>
      <c r="L2252" s="42">
        <v>5.3763440860219998</v>
      </c>
    </row>
    <row r="2253" spans="3:12" x14ac:dyDescent="0.2">
      <c r="D2253" s="200"/>
      <c r="E2253" s="4" t="s">
        <v>29</v>
      </c>
      <c r="F2253" s="5"/>
      <c r="G2253" s="6">
        <v>102</v>
      </c>
      <c r="H2253" s="71">
        <v>0</v>
      </c>
      <c r="I2253" s="12">
        <v>17.647058823529001</v>
      </c>
      <c r="J2253" s="12">
        <v>33.333333333333002</v>
      </c>
      <c r="K2253" s="12">
        <v>49.019607843137003</v>
      </c>
      <c r="L2253" s="73">
        <v>0</v>
      </c>
    </row>
    <row r="2254" spans="3:12" x14ac:dyDescent="0.2">
      <c r="D2254" s="199" t="s">
        <v>30</v>
      </c>
      <c r="E2254" s="22" t="s">
        <v>31</v>
      </c>
      <c r="F2254" s="21"/>
      <c r="G2254" s="19">
        <v>592</v>
      </c>
      <c r="H2254" s="54">
        <v>2.1959459459459998</v>
      </c>
      <c r="I2254" s="20">
        <v>17.567567567567998</v>
      </c>
      <c r="J2254" s="20">
        <v>33.783783783784003</v>
      </c>
      <c r="K2254" s="20">
        <v>42.736486486486001</v>
      </c>
      <c r="L2254" s="52">
        <v>3.716216216216</v>
      </c>
    </row>
    <row r="2255" spans="3:12" x14ac:dyDescent="0.2">
      <c r="D2255" s="200"/>
      <c r="E2255" s="4" t="s">
        <v>32</v>
      </c>
      <c r="F2255" s="5"/>
      <c r="G2255" s="6">
        <v>608</v>
      </c>
      <c r="H2255" s="31">
        <v>0.82236842105300001</v>
      </c>
      <c r="I2255" s="12">
        <v>11.513157894737001</v>
      </c>
      <c r="J2255" s="12">
        <v>37.993421052632002</v>
      </c>
      <c r="K2255" s="12">
        <v>45.394736842104997</v>
      </c>
      <c r="L2255" s="42">
        <v>4.2763157894740003</v>
      </c>
    </row>
    <row r="2256" spans="3:12" x14ac:dyDescent="0.2">
      <c r="D2256" s="199" t="s">
        <v>33</v>
      </c>
      <c r="E2256" s="22" t="s">
        <v>34</v>
      </c>
      <c r="F2256" s="21"/>
      <c r="G2256" s="19">
        <v>74</v>
      </c>
      <c r="H2256" s="54">
        <v>1.351351351351</v>
      </c>
      <c r="I2256" s="20">
        <v>10.810810810811001</v>
      </c>
      <c r="J2256" s="20">
        <v>37.837837837838002</v>
      </c>
      <c r="K2256" s="20">
        <v>47.297297297297</v>
      </c>
      <c r="L2256" s="52">
        <v>2.7027027027030002</v>
      </c>
    </row>
    <row r="2257" spans="2:12" x14ac:dyDescent="0.2">
      <c r="D2257" s="200"/>
      <c r="E2257" s="4" t="s">
        <v>35</v>
      </c>
      <c r="F2257" s="5"/>
      <c r="G2257" s="6">
        <v>148</v>
      </c>
      <c r="H2257" s="31">
        <v>3.3783783783780001</v>
      </c>
      <c r="I2257" s="12">
        <v>16.891891891892001</v>
      </c>
      <c r="J2257" s="12">
        <v>34.459459459458998</v>
      </c>
      <c r="K2257" s="12">
        <v>41.891891891892001</v>
      </c>
      <c r="L2257" s="42">
        <v>3.3783783783780001</v>
      </c>
    </row>
    <row r="2258" spans="2:12" x14ac:dyDescent="0.2">
      <c r="D2258" s="200"/>
      <c r="E2258" s="4" t="s">
        <v>36</v>
      </c>
      <c r="F2258" s="5"/>
      <c r="G2258" s="6">
        <v>187</v>
      </c>
      <c r="H2258" s="31">
        <v>2.673796791444</v>
      </c>
      <c r="I2258" s="12">
        <v>18.181818181817999</v>
      </c>
      <c r="J2258" s="44">
        <v>47.058823529412003</v>
      </c>
      <c r="K2258" s="61">
        <v>31.016042780749</v>
      </c>
      <c r="L2258" s="42">
        <v>1.069518716578</v>
      </c>
    </row>
    <row r="2259" spans="2:12" x14ac:dyDescent="0.2">
      <c r="D2259" s="200"/>
      <c r="E2259" s="4" t="s">
        <v>37</v>
      </c>
      <c r="F2259" s="5"/>
      <c r="G2259" s="6">
        <v>221</v>
      </c>
      <c r="H2259" s="31">
        <v>2.7149321266970001</v>
      </c>
      <c r="I2259" s="12">
        <v>14.479638009049999</v>
      </c>
      <c r="J2259" s="29">
        <v>43.438914027149004</v>
      </c>
      <c r="K2259" s="43">
        <v>37.104072398189999</v>
      </c>
      <c r="L2259" s="42">
        <v>2.262443438914</v>
      </c>
    </row>
    <row r="2260" spans="2:12" x14ac:dyDescent="0.2">
      <c r="D2260" s="200"/>
      <c r="E2260" s="4" t="s">
        <v>38</v>
      </c>
      <c r="F2260" s="5"/>
      <c r="G2260" s="6">
        <v>186</v>
      </c>
      <c r="H2260" s="71">
        <v>0</v>
      </c>
      <c r="I2260" s="12">
        <v>14.516129032258</v>
      </c>
      <c r="J2260" s="12">
        <v>33.333333333333002</v>
      </c>
      <c r="K2260" s="12">
        <v>48.387096774193999</v>
      </c>
      <c r="L2260" s="42">
        <v>3.7634408602149998</v>
      </c>
    </row>
    <row r="2261" spans="2:12" x14ac:dyDescent="0.2">
      <c r="D2261" s="200"/>
      <c r="E2261" s="4" t="s">
        <v>39</v>
      </c>
      <c r="F2261" s="5"/>
      <c r="G2261" s="6">
        <v>223</v>
      </c>
      <c r="H2261" s="31">
        <v>0.44843049327399997</v>
      </c>
      <c r="I2261" s="12">
        <v>14.349775784753</v>
      </c>
      <c r="J2261" s="43">
        <v>28.699551569507001</v>
      </c>
      <c r="K2261" s="29">
        <v>52.017937219731003</v>
      </c>
      <c r="L2261" s="42">
        <v>4.4843049327350002</v>
      </c>
    </row>
    <row r="2262" spans="2:12" x14ac:dyDescent="0.2">
      <c r="D2262" s="201"/>
      <c r="E2262" s="57" t="s">
        <v>40</v>
      </c>
      <c r="F2262" s="59"/>
      <c r="G2262" s="55">
        <v>161</v>
      </c>
      <c r="H2262" s="137">
        <v>0</v>
      </c>
      <c r="I2262" s="65">
        <v>9.9378881987579994</v>
      </c>
      <c r="J2262" s="125">
        <v>26.086956521739001</v>
      </c>
      <c r="K2262" s="123">
        <v>53.416149068323001</v>
      </c>
      <c r="L2262" s="155">
        <v>10.55900621118</v>
      </c>
    </row>
    <row r="2264" spans="2:12" x14ac:dyDescent="0.2">
      <c r="B2264" s="40" t="str">
        <f xml:space="preserve"> HYPERLINK("#'目次'!B100", "[94]")</f>
        <v>[94]</v>
      </c>
      <c r="C2264" s="23" t="s">
        <v>199</v>
      </c>
    </row>
    <row r="2267" spans="2:12" x14ac:dyDescent="0.2">
      <c r="C2267" s="23" t="s">
        <v>48</v>
      </c>
    </row>
    <row r="2268" spans="2:12" ht="36" x14ac:dyDescent="0.2">
      <c r="D2268" s="195"/>
      <c r="E2268" s="196"/>
      <c r="F2268" s="196"/>
      <c r="G2268" s="37" t="s">
        <v>15</v>
      </c>
      <c r="H2268" s="33" t="s">
        <v>178</v>
      </c>
      <c r="I2268" s="13" t="s">
        <v>179</v>
      </c>
      <c r="J2268" s="13" t="s">
        <v>180</v>
      </c>
      <c r="K2268" s="13" t="s">
        <v>181</v>
      </c>
      <c r="L2268" s="38" t="s">
        <v>18</v>
      </c>
    </row>
    <row r="2269" spans="2:12" x14ac:dyDescent="0.2">
      <c r="D2269" s="197"/>
      <c r="E2269" s="198"/>
      <c r="F2269" s="198"/>
      <c r="G2269" s="35"/>
      <c r="H2269" s="39"/>
      <c r="I2269" s="14"/>
      <c r="J2269" s="14"/>
      <c r="K2269" s="14"/>
      <c r="L2269" s="34"/>
    </row>
    <row r="2270" spans="2:12" x14ac:dyDescent="0.2">
      <c r="D2270" s="56"/>
      <c r="E2270" s="58" t="s">
        <v>15</v>
      </c>
      <c r="F2270" s="46"/>
      <c r="G2270" s="36">
        <v>1200</v>
      </c>
      <c r="H2270" s="24">
        <v>1.5</v>
      </c>
      <c r="I2270" s="24">
        <v>14.5</v>
      </c>
      <c r="J2270" s="24">
        <v>35.916666666666998</v>
      </c>
      <c r="K2270" s="24">
        <v>44.083333333333002</v>
      </c>
      <c r="L2270" s="68">
        <v>4</v>
      </c>
    </row>
    <row r="2271" spans="2:12" x14ac:dyDescent="0.2">
      <c r="D2271" s="199" t="s">
        <v>49</v>
      </c>
      <c r="E2271" s="22" t="s">
        <v>50</v>
      </c>
      <c r="F2271" s="21"/>
      <c r="G2271" s="19">
        <v>15</v>
      </c>
      <c r="H2271" s="131">
        <v>0</v>
      </c>
      <c r="I2271" s="151">
        <v>0</v>
      </c>
      <c r="J2271" s="20">
        <v>33.333333333333002</v>
      </c>
      <c r="K2271" s="98">
        <v>66.666666666666998</v>
      </c>
      <c r="L2271" s="117">
        <v>0</v>
      </c>
    </row>
    <row r="2272" spans="2:12" x14ac:dyDescent="0.2">
      <c r="D2272" s="200"/>
      <c r="E2272" s="4" t="s">
        <v>51</v>
      </c>
      <c r="F2272" s="5"/>
      <c r="G2272" s="6">
        <v>142</v>
      </c>
      <c r="H2272" s="31">
        <v>3.5211267605629999</v>
      </c>
      <c r="I2272" s="12">
        <v>13.380281690141</v>
      </c>
      <c r="J2272" s="12">
        <v>35.211267605633999</v>
      </c>
      <c r="K2272" s="12">
        <v>45.774647887324001</v>
      </c>
      <c r="L2272" s="42">
        <v>2.112676056338</v>
      </c>
    </row>
    <row r="2273" spans="4:12" x14ac:dyDescent="0.2">
      <c r="D2273" s="200"/>
      <c r="E2273" s="4" t="s">
        <v>52</v>
      </c>
      <c r="F2273" s="5"/>
      <c r="G2273" s="6">
        <v>26</v>
      </c>
      <c r="H2273" s="71">
        <v>0</v>
      </c>
      <c r="I2273" s="44">
        <v>30.769230769231001</v>
      </c>
      <c r="J2273" s="43">
        <v>30.769230769231001</v>
      </c>
      <c r="K2273" s="43">
        <v>38.461538461537998</v>
      </c>
      <c r="L2273" s="73">
        <v>0</v>
      </c>
    </row>
    <row r="2274" spans="4:12" x14ac:dyDescent="0.2">
      <c r="D2274" s="200"/>
      <c r="E2274" s="4" t="s">
        <v>53</v>
      </c>
      <c r="F2274" s="5"/>
      <c r="G2274" s="6">
        <v>41</v>
      </c>
      <c r="H2274" s="71">
        <v>0</v>
      </c>
      <c r="I2274" s="43">
        <v>4.8780487804880002</v>
      </c>
      <c r="J2274" s="29">
        <v>41.463414634145998</v>
      </c>
      <c r="K2274" s="29">
        <v>53.658536585366001</v>
      </c>
      <c r="L2274" s="73">
        <v>0</v>
      </c>
    </row>
    <row r="2275" spans="4:12" x14ac:dyDescent="0.2">
      <c r="D2275" s="200"/>
      <c r="E2275" s="4" t="s">
        <v>54</v>
      </c>
      <c r="F2275" s="5"/>
      <c r="G2275" s="6">
        <v>226</v>
      </c>
      <c r="H2275" s="31">
        <v>2.212389380531</v>
      </c>
      <c r="I2275" s="29">
        <v>20.353982300885001</v>
      </c>
      <c r="J2275" s="12">
        <v>39.380530973451002</v>
      </c>
      <c r="K2275" s="43">
        <v>34.955752212389001</v>
      </c>
      <c r="L2275" s="42">
        <v>3.0973451327429999</v>
      </c>
    </row>
    <row r="2276" spans="4:12" x14ac:dyDescent="0.2">
      <c r="D2276" s="200"/>
      <c r="E2276" s="4" t="s">
        <v>55</v>
      </c>
      <c r="F2276" s="5"/>
      <c r="G2276" s="6">
        <v>125</v>
      </c>
      <c r="H2276" s="31">
        <v>2.4</v>
      </c>
      <c r="I2276" s="12">
        <v>18.399999999999999</v>
      </c>
      <c r="J2276" s="12">
        <v>33.6</v>
      </c>
      <c r="K2276" s="12">
        <v>43.2</v>
      </c>
      <c r="L2276" s="42">
        <v>2.4</v>
      </c>
    </row>
    <row r="2277" spans="4:12" x14ac:dyDescent="0.2">
      <c r="D2277" s="200"/>
      <c r="E2277" s="4" t="s">
        <v>56</v>
      </c>
      <c r="F2277" s="5"/>
      <c r="G2277" s="6">
        <v>190</v>
      </c>
      <c r="H2277" s="31">
        <v>1.052631578947</v>
      </c>
      <c r="I2277" s="12">
        <v>12.105263157894999</v>
      </c>
      <c r="J2277" s="12">
        <v>40</v>
      </c>
      <c r="K2277" s="12">
        <v>43.157894736842003</v>
      </c>
      <c r="L2277" s="42">
        <v>3.6842105263159999</v>
      </c>
    </row>
    <row r="2278" spans="4:12" x14ac:dyDescent="0.2">
      <c r="D2278" s="200"/>
      <c r="E2278" s="4" t="s">
        <v>57</v>
      </c>
      <c r="F2278" s="5"/>
      <c r="G2278" s="6">
        <v>185</v>
      </c>
      <c r="H2278" s="31">
        <v>1.0810810810810001</v>
      </c>
      <c r="I2278" s="12">
        <v>10.27027027027</v>
      </c>
      <c r="J2278" s="12">
        <v>37.297297297297</v>
      </c>
      <c r="K2278" s="12">
        <v>47.567567567567998</v>
      </c>
      <c r="L2278" s="42">
        <v>3.783783783784</v>
      </c>
    </row>
    <row r="2279" spans="4:12" x14ac:dyDescent="0.2">
      <c r="D2279" s="200"/>
      <c r="E2279" s="4" t="s">
        <v>58</v>
      </c>
      <c r="F2279" s="5"/>
      <c r="G2279" s="6">
        <v>113</v>
      </c>
      <c r="H2279" s="31">
        <v>0.88495575221199996</v>
      </c>
      <c r="I2279" s="12">
        <v>12.389380530973</v>
      </c>
      <c r="J2279" s="12">
        <v>36.283185840708001</v>
      </c>
      <c r="K2279" s="12">
        <v>46.902654867256999</v>
      </c>
      <c r="L2279" s="42">
        <v>3.53982300885</v>
      </c>
    </row>
    <row r="2280" spans="4:12" x14ac:dyDescent="0.2">
      <c r="D2280" s="200"/>
      <c r="E2280" s="4" t="s">
        <v>59</v>
      </c>
      <c r="F2280" s="5"/>
      <c r="G2280" s="6">
        <v>136</v>
      </c>
      <c r="H2280" s="71">
        <v>0</v>
      </c>
      <c r="I2280" s="12">
        <v>14.705882352941</v>
      </c>
      <c r="J2280" s="61">
        <v>24.264705882352999</v>
      </c>
      <c r="K2280" s="12">
        <v>48.529411764705998</v>
      </c>
      <c r="L2280" s="88">
        <v>12.5</v>
      </c>
    </row>
    <row r="2281" spans="4:12" x14ac:dyDescent="0.2">
      <c r="D2281" s="199" t="s">
        <v>60</v>
      </c>
      <c r="E2281" s="22" t="s">
        <v>61</v>
      </c>
      <c r="F2281" s="21"/>
      <c r="G2281" s="19">
        <v>205</v>
      </c>
      <c r="H2281" s="54">
        <v>1.951219512195</v>
      </c>
      <c r="I2281" s="20">
        <v>14.634146341463</v>
      </c>
      <c r="J2281" s="90">
        <v>29.268292682927001</v>
      </c>
      <c r="K2281" s="20">
        <v>47.804878048779997</v>
      </c>
      <c r="L2281" s="52">
        <v>6.3414634146340001</v>
      </c>
    </row>
    <row r="2282" spans="4:12" x14ac:dyDescent="0.2">
      <c r="D2282" s="200"/>
      <c r="E2282" s="4" t="s">
        <v>62</v>
      </c>
      <c r="F2282" s="5"/>
      <c r="G2282" s="6">
        <v>160</v>
      </c>
      <c r="H2282" s="31">
        <v>0.625</v>
      </c>
      <c r="I2282" s="12">
        <v>15</v>
      </c>
      <c r="J2282" s="12">
        <v>31.25</v>
      </c>
      <c r="K2282" s="29">
        <v>50.625</v>
      </c>
      <c r="L2282" s="42">
        <v>2.5</v>
      </c>
    </row>
    <row r="2283" spans="4:12" x14ac:dyDescent="0.2">
      <c r="D2283" s="200"/>
      <c r="E2283" s="4" t="s">
        <v>63</v>
      </c>
      <c r="F2283" s="5"/>
      <c r="G2283" s="6">
        <v>121</v>
      </c>
      <c r="H2283" s="31">
        <v>1.6528925619829999</v>
      </c>
      <c r="I2283" s="12">
        <v>18.181818181817999</v>
      </c>
      <c r="J2283" s="12">
        <v>38.842975206612003</v>
      </c>
      <c r="K2283" s="43">
        <v>38.016528925620001</v>
      </c>
      <c r="L2283" s="42">
        <v>3.305785123967</v>
      </c>
    </row>
    <row r="2284" spans="4:12" x14ac:dyDescent="0.2">
      <c r="D2284" s="200"/>
      <c r="E2284" s="4" t="s">
        <v>64</v>
      </c>
      <c r="F2284" s="5"/>
      <c r="G2284" s="6">
        <v>124</v>
      </c>
      <c r="H2284" s="31">
        <v>0.80645161290300005</v>
      </c>
      <c r="I2284" s="12">
        <v>19.354838709677001</v>
      </c>
      <c r="J2284" s="12">
        <v>39.516129032258</v>
      </c>
      <c r="K2284" s="43">
        <v>37.903225806451999</v>
      </c>
      <c r="L2284" s="42">
        <v>2.4193548387099999</v>
      </c>
    </row>
    <row r="2285" spans="4:12" x14ac:dyDescent="0.2">
      <c r="D2285" s="200"/>
      <c r="E2285" s="4" t="s">
        <v>65</v>
      </c>
      <c r="F2285" s="5"/>
      <c r="G2285" s="6">
        <v>109</v>
      </c>
      <c r="H2285" s="31">
        <v>1.834862385321</v>
      </c>
      <c r="I2285" s="12">
        <v>11.926605504587</v>
      </c>
      <c r="J2285" s="29">
        <v>43.119266055045998</v>
      </c>
      <c r="K2285" s="12">
        <v>40.366972477064003</v>
      </c>
      <c r="L2285" s="42">
        <v>2.7522935779819999</v>
      </c>
    </row>
    <row r="2286" spans="4:12" x14ac:dyDescent="0.2">
      <c r="D2286" s="200"/>
      <c r="E2286" s="4" t="s">
        <v>66</v>
      </c>
      <c r="F2286" s="5"/>
      <c r="G2286" s="6">
        <v>104</v>
      </c>
      <c r="H2286" s="31">
        <v>3.8461538461539999</v>
      </c>
      <c r="I2286" s="12">
        <v>19.230769230768999</v>
      </c>
      <c r="J2286" s="12">
        <v>33.653846153845997</v>
      </c>
      <c r="K2286" s="12">
        <v>41.346153846154003</v>
      </c>
      <c r="L2286" s="42">
        <v>1.923076923077</v>
      </c>
    </row>
    <row r="2287" spans="4:12" x14ac:dyDescent="0.2">
      <c r="D2287" s="200"/>
      <c r="E2287" s="4" t="s">
        <v>67</v>
      </c>
      <c r="F2287" s="5"/>
      <c r="G2287" s="6">
        <v>139</v>
      </c>
      <c r="H2287" s="31">
        <v>0.71942446043200003</v>
      </c>
      <c r="I2287" s="12">
        <v>10.791366906475</v>
      </c>
      <c r="J2287" s="12">
        <v>38.129496402877997</v>
      </c>
      <c r="K2287" s="12">
        <v>47.482014388488999</v>
      </c>
      <c r="L2287" s="42">
        <v>2.877697841727</v>
      </c>
    </row>
    <row r="2288" spans="4:12" x14ac:dyDescent="0.2">
      <c r="D2288" s="200"/>
      <c r="E2288" s="4" t="s">
        <v>68</v>
      </c>
      <c r="F2288" s="5"/>
      <c r="G2288" s="6">
        <v>48</v>
      </c>
      <c r="H2288" s="31">
        <v>4.166666666667</v>
      </c>
      <c r="I2288" s="12">
        <v>12.5</v>
      </c>
      <c r="J2288" s="44">
        <v>47.916666666666998</v>
      </c>
      <c r="K2288" s="43">
        <v>35.416666666666998</v>
      </c>
      <c r="L2288" s="73">
        <v>0</v>
      </c>
    </row>
    <row r="2289" spans="2:12" x14ac:dyDescent="0.2">
      <c r="D2289" s="200"/>
      <c r="E2289" s="4" t="s">
        <v>69</v>
      </c>
      <c r="F2289" s="5"/>
      <c r="G2289" s="6">
        <v>37</v>
      </c>
      <c r="H2289" s="71">
        <v>0</v>
      </c>
      <c r="I2289" s="12">
        <v>16.216216216216001</v>
      </c>
      <c r="J2289" s="12">
        <v>37.837837837838002</v>
      </c>
      <c r="K2289" s="12">
        <v>43.243243243243001</v>
      </c>
      <c r="L2289" s="42">
        <v>2.7027027027030002</v>
      </c>
    </row>
    <row r="2290" spans="2:12" x14ac:dyDescent="0.2">
      <c r="D2290" s="93" t="s">
        <v>70</v>
      </c>
      <c r="E2290" s="89" t="s">
        <v>18</v>
      </c>
      <c r="F2290" s="92"/>
      <c r="G2290" s="94">
        <v>0</v>
      </c>
      <c r="H2290" s="152">
        <v>0</v>
      </c>
      <c r="I2290" s="86">
        <v>0</v>
      </c>
      <c r="J2290" s="86">
        <v>0</v>
      </c>
      <c r="K2290" s="86">
        <v>0</v>
      </c>
      <c r="L2290" s="144">
        <v>0</v>
      </c>
    </row>
    <row r="2292" spans="2:12" x14ac:dyDescent="0.2">
      <c r="B2292" s="40" t="str">
        <f xml:space="preserve"> HYPERLINK("#'目次'!B101", "[95]")</f>
        <v>[95]</v>
      </c>
      <c r="C2292" s="23" t="s">
        <v>199</v>
      </c>
    </row>
    <row r="2295" spans="2:12" x14ac:dyDescent="0.2">
      <c r="C2295" s="23" t="s">
        <v>73</v>
      </c>
    </row>
    <row r="2296" spans="2:12" ht="36" x14ac:dyDescent="0.2">
      <c r="D2296" s="195"/>
      <c r="E2296" s="196"/>
      <c r="F2296" s="196"/>
      <c r="G2296" s="37" t="s">
        <v>15</v>
      </c>
      <c r="H2296" s="33" t="s">
        <v>178</v>
      </c>
      <c r="I2296" s="13" t="s">
        <v>179</v>
      </c>
      <c r="J2296" s="13" t="s">
        <v>180</v>
      </c>
      <c r="K2296" s="13" t="s">
        <v>181</v>
      </c>
      <c r="L2296" s="38" t="s">
        <v>18</v>
      </c>
    </row>
    <row r="2297" spans="2:12" x14ac:dyDescent="0.2">
      <c r="D2297" s="197"/>
      <c r="E2297" s="198"/>
      <c r="F2297" s="198"/>
      <c r="G2297" s="35"/>
      <c r="H2297" s="39"/>
      <c r="I2297" s="14"/>
      <c r="J2297" s="14"/>
      <c r="K2297" s="14"/>
      <c r="L2297" s="34"/>
    </row>
    <row r="2298" spans="2:12" x14ac:dyDescent="0.2">
      <c r="D2298" s="56"/>
      <c r="E2298" s="58" t="s">
        <v>15</v>
      </c>
      <c r="F2298" s="46"/>
      <c r="G2298" s="36">
        <v>1200</v>
      </c>
      <c r="H2298" s="24">
        <v>1.5</v>
      </c>
      <c r="I2298" s="24">
        <v>14.5</v>
      </c>
      <c r="J2298" s="24">
        <v>35.916666666666998</v>
      </c>
      <c r="K2298" s="24">
        <v>44.083333333333002</v>
      </c>
      <c r="L2298" s="68">
        <v>4</v>
      </c>
    </row>
    <row r="2299" spans="2:12" x14ac:dyDescent="0.2">
      <c r="D2299" s="199" t="s">
        <v>74</v>
      </c>
      <c r="E2299" s="22" t="s">
        <v>75</v>
      </c>
      <c r="F2299" s="21"/>
      <c r="G2299" s="19">
        <v>592</v>
      </c>
      <c r="H2299" s="54">
        <v>2.1959459459459998</v>
      </c>
      <c r="I2299" s="20">
        <v>17.567567567567998</v>
      </c>
      <c r="J2299" s="20">
        <v>33.783783783784003</v>
      </c>
      <c r="K2299" s="20">
        <v>42.736486486486001</v>
      </c>
      <c r="L2299" s="52">
        <v>3.716216216216</v>
      </c>
    </row>
    <row r="2300" spans="2:12" x14ac:dyDescent="0.2">
      <c r="D2300" s="200"/>
      <c r="E2300" s="4" t="s">
        <v>34</v>
      </c>
      <c r="F2300" s="5"/>
      <c r="G2300" s="6">
        <v>37</v>
      </c>
      <c r="H2300" s="31">
        <v>2.7027027027030002</v>
      </c>
      <c r="I2300" s="12">
        <v>13.513513513514001</v>
      </c>
      <c r="J2300" s="12">
        <v>37.837837837838002</v>
      </c>
      <c r="K2300" s="12">
        <v>43.243243243243001</v>
      </c>
      <c r="L2300" s="42">
        <v>2.7027027027030002</v>
      </c>
    </row>
    <row r="2301" spans="2:12" x14ac:dyDescent="0.2">
      <c r="D2301" s="200"/>
      <c r="E2301" s="4" t="s">
        <v>35</v>
      </c>
      <c r="F2301" s="5"/>
      <c r="G2301" s="6">
        <v>75</v>
      </c>
      <c r="H2301" s="76">
        <v>6.666666666667</v>
      </c>
      <c r="I2301" s="29">
        <v>21.333333333333002</v>
      </c>
      <c r="J2301" s="12">
        <v>32</v>
      </c>
      <c r="K2301" s="43">
        <v>36</v>
      </c>
      <c r="L2301" s="42">
        <v>4</v>
      </c>
    </row>
    <row r="2302" spans="2:12" x14ac:dyDescent="0.2">
      <c r="D2302" s="200"/>
      <c r="E2302" s="4" t="s">
        <v>36</v>
      </c>
      <c r="F2302" s="5"/>
      <c r="G2302" s="6">
        <v>95</v>
      </c>
      <c r="H2302" s="31">
        <v>2.1052631578950001</v>
      </c>
      <c r="I2302" s="29">
        <v>22.105263157894999</v>
      </c>
      <c r="J2302" s="29">
        <v>44.210526315788996</v>
      </c>
      <c r="K2302" s="61">
        <v>30.526315789474001</v>
      </c>
      <c r="L2302" s="42">
        <v>1.052631578947</v>
      </c>
    </row>
    <row r="2303" spans="2:12" x14ac:dyDescent="0.2">
      <c r="D2303" s="200"/>
      <c r="E2303" s="4" t="s">
        <v>37</v>
      </c>
      <c r="F2303" s="5"/>
      <c r="G2303" s="6">
        <v>111</v>
      </c>
      <c r="H2303" s="31">
        <v>4.5045045045050003</v>
      </c>
      <c r="I2303" s="12">
        <v>13.513513513514001</v>
      </c>
      <c r="J2303" s="44">
        <v>45.945945945946001</v>
      </c>
      <c r="K2303" s="43">
        <v>35.135135135135002</v>
      </c>
      <c r="L2303" s="42">
        <v>0.90090090090099995</v>
      </c>
    </row>
    <row r="2304" spans="2:12" x14ac:dyDescent="0.2">
      <c r="D2304" s="200"/>
      <c r="E2304" s="4" t="s">
        <v>38</v>
      </c>
      <c r="F2304" s="5"/>
      <c r="G2304" s="6">
        <v>93</v>
      </c>
      <c r="H2304" s="71">
        <v>0</v>
      </c>
      <c r="I2304" s="12">
        <v>19.354838709677001</v>
      </c>
      <c r="J2304" s="43">
        <v>26.881720430108</v>
      </c>
      <c r="K2304" s="29">
        <v>50.537634408602003</v>
      </c>
      <c r="L2304" s="42">
        <v>3.2258064516129998</v>
      </c>
    </row>
    <row r="2305" spans="2:12" x14ac:dyDescent="0.2">
      <c r="D2305" s="200"/>
      <c r="E2305" s="4" t="s">
        <v>39</v>
      </c>
      <c r="F2305" s="5"/>
      <c r="G2305" s="6">
        <v>109</v>
      </c>
      <c r="H2305" s="71">
        <v>0</v>
      </c>
      <c r="I2305" s="12">
        <v>19.266055045872001</v>
      </c>
      <c r="J2305" s="43">
        <v>26.605504587155998</v>
      </c>
      <c r="K2305" s="12">
        <v>47.706422018349002</v>
      </c>
      <c r="L2305" s="42">
        <v>6.4220183486240003</v>
      </c>
    </row>
    <row r="2306" spans="2:12" x14ac:dyDescent="0.2">
      <c r="D2306" s="200"/>
      <c r="E2306" s="4" t="s">
        <v>40</v>
      </c>
      <c r="F2306" s="5"/>
      <c r="G2306" s="6">
        <v>72</v>
      </c>
      <c r="H2306" s="71">
        <v>0</v>
      </c>
      <c r="I2306" s="12">
        <v>11.111111111111001</v>
      </c>
      <c r="J2306" s="61">
        <v>20.833333333333002</v>
      </c>
      <c r="K2306" s="44">
        <v>59.722222222222001</v>
      </c>
      <c r="L2306" s="42">
        <v>8.333333333333</v>
      </c>
    </row>
    <row r="2307" spans="2:12" x14ac:dyDescent="0.2">
      <c r="D2307" s="199" t="s">
        <v>76</v>
      </c>
      <c r="E2307" s="22" t="s">
        <v>77</v>
      </c>
      <c r="F2307" s="21"/>
      <c r="G2307" s="19">
        <v>608</v>
      </c>
      <c r="H2307" s="54">
        <v>0.82236842105300001</v>
      </c>
      <c r="I2307" s="20">
        <v>11.513157894737001</v>
      </c>
      <c r="J2307" s="20">
        <v>37.993421052632002</v>
      </c>
      <c r="K2307" s="20">
        <v>45.394736842104997</v>
      </c>
      <c r="L2307" s="52">
        <v>4.2763157894740003</v>
      </c>
    </row>
    <row r="2308" spans="2:12" x14ac:dyDescent="0.2">
      <c r="D2308" s="200"/>
      <c r="E2308" s="4" t="s">
        <v>34</v>
      </c>
      <c r="F2308" s="5"/>
      <c r="G2308" s="6">
        <v>37</v>
      </c>
      <c r="H2308" s="71">
        <v>0</v>
      </c>
      <c r="I2308" s="43">
        <v>8.1081081081080004</v>
      </c>
      <c r="J2308" s="12">
        <v>37.837837837838002</v>
      </c>
      <c r="K2308" s="29">
        <v>51.351351351350999</v>
      </c>
      <c r="L2308" s="42">
        <v>2.7027027027030002</v>
      </c>
    </row>
    <row r="2309" spans="2:12" x14ac:dyDescent="0.2">
      <c r="D2309" s="200"/>
      <c r="E2309" s="4" t="s">
        <v>35</v>
      </c>
      <c r="F2309" s="5"/>
      <c r="G2309" s="6">
        <v>73</v>
      </c>
      <c r="H2309" s="71">
        <v>0</v>
      </c>
      <c r="I2309" s="12">
        <v>12.328767123287999</v>
      </c>
      <c r="J2309" s="12">
        <v>36.986301369863</v>
      </c>
      <c r="K2309" s="12">
        <v>47.945205479452</v>
      </c>
      <c r="L2309" s="42">
        <v>2.7397260273969999</v>
      </c>
    </row>
    <row r="2310" spans="2:12" x14ac:dyDescent="0.2">
      <c r="D2310" s="200"/>
      <c r="E2310" s="4" t="s">
        <v>36</v>
      </c>
      <c r="F2310" s="5"/>
      <c r="G2310" s="6">
        <v>92</v>
      </c>
      <c r="H2310" s="31">
        <v>3.2608695652169999</v>
      </c>
      <c r="I2310" s="12">
        <v>14.130434782609001</v>
      </c>
      <c r="J2310" s="44">
        <v>50</v>
      </c>
      <c r="K2310" s="61">
        <v>31.521739130435002</v>
      </c>
      <c r="L2310" s="42">
        <v>1.086956521739</v>
      </c>
    </row>
    <row r="2311" spans="2:12" x14ac:dyDescent="0.2">
      <c r="D2311" s="200"/>
      <c r="E2311" s="4" t="s">
        <v>37</v>
      </c>
      <c r="F2311" s="5"/>
      <c r="G2311" s="6">
        <v>110</v>
      </c>
      <c r="H2311" s="31">
        <v>0.90909090909099999</v>
      </c>
      <c r="I2311" s="12">
        <v>15.454545454545</v>
      </c>
      <c r="J2311" s="12">
        <v>40.909090909090999</v>
      </c>
      <c r="K2311" s="12">
        <v>39.090909090909001</v>
      </c>
      <c r="L2311" s="42">
        <v>3.636363636364</v>
      </c>
    </row>
    <row r="2312" spans="2:12" x14ac:dyDescent="0.2">
      <c r="D2312" s="200"/>
      <c r="E2312" s="4" t="s">
        <v>38</v>
      </c>
      <c r="F2312" s="5"/>
      <c r="G2312" s="6">
        <v>93</v>
      </c>
      <c r="H2312" s="71">
        <v>0</v>
      </c>
      <c r="I2312" s="12">
        <v>9.6774193548389995</v>
      </c>
      <c r="J2312" s="12">
        <v>39.784946236559001</v>
      </c>
      <c r="K2312" s="12">
        <v>46.236559139785001</v>
      </c>
      <c r="L2312" s="42">
        <v>4.3010752688169998</v>
      </c>
    </row>
    <row r="2313" spans="2:12" x14ac:dyDescent="0.2">
      <c r="D2313" s="200"/>
      <c r="E2313" s="4" t="s">
        <v>39</v>
      </c>
      <c r="F2313" s="5"/>
      <c r="G2313" s="6">
        <v>114</v>
      </c>
      <c r="H2313" s="31">
        <v>0.87719298245599997</v>
      </c>
      <c r="I2313" s="12">
        <v>9.6491228070179993</v>
      </c>
      <c r="J2313" s="43">
        <v>30.701754385965</v>
      </c>
      <c r="K2313" s="44">
        <v>56.140350877193001</v>
      </c>
      <c r="L2313" s="42">
        <v>2.6315789473679998</v>
      </c>
    </row>
    <row r="2314" spans="2:12" x14ac:dyDescent="0.2">
      <c r="D2314" s="201"/>
      <c r="E2314" s="57" t="s">
        <v>40</v>
      </c>
      <c r="F2314" s="59"/>
      <c r="G2314" s="55">
        <v>89</v>
      </c>
      <c r="H2314" s="137">
        <v>0</v>
      </c>
      <c r="I2314" s="125">
        <v>8.9887640449440003</v>
      </c>
      <c r="J2314" s="125">
        <v>30.337078651685001</v>
      </c>
      <c r="K2314" s="65">
        <v>48.314606741573002</v>
      </c>
      <c r="L2314" s="155">
        <v>12.359550561798001</v>
      </c>
    </row>
    <row r="2316" spans="2:12" x14ac:dyDescent="0.2">
      <c r="B2316" s="40" t="str">
        <f xml:space="preserve"> HYPERLINK("#'目次'!B102", "[96]")</f>
        <v>[96]</v>
      </c>
      <c r="C2316" s="23" t="s">
        <v>199</v>
      </c>
    </row>
    <row r="2319" spans="2:12" x14ac:dyDescent="0.2">
      <c r="C2319" s="23" t="s">
        <v>80</v>
      </c>
    </row>
    <row r="2320" spans="2:12" ht="36" x14ac:dyDescent="0.2">
      <c r="E2320" s="195"/>
      <c r="F2320" s="196"/>
      <c r="G2320" s="37" t="s">
        <v>15</v>
      </c>
      <c r="H2320" s="33" t="s">
        <v>178</v>
      </c>
      <c r="I2320" s="13" t="s">
        <v>179</v>
      </c>
      <c r="J2320" s="13" t="s">
        <v>180</v>
      </c>
      <c r="K2320" s="13" t="s">
        <v>181</v>
      </c>
      <c r="L2320" s="38" t="s">
        <v>18</v>
      </c>
    </row>
    <row r="2321" spans="2:12" x14ac:dyDescent="0.2">
      <c r="E2321" s="197"/>
      <c r="F2321" s="198"/>
      <c r="G2321" s="35"/>
      <c r="H2321" s="39"/>
      <c r="I2321" s="14"/>
      <c r="J2321" s="14"/>
      <c r="K2321" s="14"/>
      <c r="L2321" s="34"/>
    </row>
    <row r="2322" spans="2:12" x14ac:dyDescent="0.2">
      <c r="E2322" s="91" t="s">
        <v>15</v>
      </c>
      <c r="F2322" s="46"/>
      <c r="G2322" s="36">
        <v>1200</v>
      </c>
      <c r="H2322" s="24">
        <v>1.5</v>
      </c>
      <c r="I2322" s="24">
        <v>14.5</v>
      </c>
      <c r="J2322" s="24">
        <v>35.916666666666998</v>
      </c>
      <c r="K2322" s="24">
        <v>44.083333333333002</v>
      </c>
      <c r="L2322" s="68">
        <v>4</v>
      </c>
    </row>
    <row r="2323" spans="2:12" x14ac:dyDescent="0.2">
      <c r="E2323" s="4" t="s">
        <v>81</v>
      </c>
      <c r="F2323" s="5"/>
      <c r="G2323" s="19">
        <v>48</v>
      </c>
      <c r="H2323" s="131">
        <v>0</v>
      </c>
      <c r="I2323" s="20">
        <v>14.583333333333</v>
      </c>
      <c r="J2323" s="107">
        <v>25</v>
      </c>
      <c r="K2323" s="98">
        <v>54.166666666666998</v>
      </c>
      <c r="L2323" s="52">
        <v>6.25</v>
      </c>
    </row>
    <row r="2324" spans="2:12" x14ac:dyDescent="0.2">
      <c r="E2324" s="4" t="s">
        <v>82</v>
      </c>
      <c r="F2324" s="5"/>
      <c r="G2324" s="6">
        <v>84</v>
      </c>
      <c r="H2324" s="31">
        <v>1.190476190476</v>
      </c>
      <c r="I2324" s="12">
        <v>11.904761904761999</v>
      </c>
      <c r="J2324" s="12">
        <v>36.904761904761997</v>
      </c>
      <c r="K2324" s="12">
        <v>42.857142857143003</v>
      </c>
      <c r="L2324" s="42">
        <v>7.1428571428570002</v>
      </c>
    </row>
    <row r="2325" spans="2:12" x14ac:dyDescent="0.2">
      <c r="E2325" s="4" t="s">
        <v>83</v>
      </c>
      <c r="F2325" s="5"/>
      <c r="G2325" s="6">
        <v>462</v>
      </c>
      <c r="H2325" s="31">
        <v>1.731601731602</v>
      </c>
      <c r="I2325" s="12">
        <v>14.935064935065</v>
      </c>
      <c r="J2325" s="12">
        <v>37.662337662337997</v>
      </c>
      <c r="K2325" s="12">
        <v>40.692640692641</v>
      </c>
      <c r="L2325" s="42">
        <v>4.9783549783550001</v>
      </c>
    </row>
    <row r="2326" spans="2:12" x14ac:dyDescent="0.2">
      <c r="E2326" s="4" t="s">
        <v>84</v>
      </c>
      <c r="F2326" s="5"/>
      <c r="G2326" s="6">
        <v>30</v>
      </c>
      <c r="H2326" s="71">
        <v>0</v>
      </c>
      <c r="I2326" s="12">
        <v>16.666666666666998</v>
      </c>
      <c r="J2326" s="44">
        <v>46.666666666666998</v>
      </c>
      <c r="K2326" s="43">
        <v>36.666666666666998</v>
      </c>
      <c r="L2326" s="73">
        <v>0</v>
      </c>
    </row>
    <row r="2327" spans="2:12" x14ac:dyDescent="0.2">
      <c r="E2327" s="4" t="s">
        <v>85</v>
      </c>
      <c r="F2327" s="5"/>
      <c r="G2327" s="6">
        <v>144</v>
      </c>
      <c r="H2327" s="31">
        <v>1.3888888888890001</v>
      </c>
      <c r="I2327" s="12">
        <v>14.583333333333</v>
      </c>
      <c r="J2327" s="12">
        <v>31.25</v>
      </c>
      <c r="K2327" s="12">
        <v>48.611111111111001</v>
      </c>
      <c r="L2327" s="42">
        <v>4.166666666667</v>
      </c>
    </row>
    <row r="2328" spans="2:12" x14ac:dyDescent="0.2">
      <c r="E2328" s="4" t="s">
        <v>86</v>
      </c>
      <c r="F2328" s="5"/>
      <c r="G2328" s="6">
        <v>192</v>
      </c>
      <c r="H2328" s="31">
        <v>1.041666666667</v>
      </c>
      <c r="I2328" s="12">
        <v>16.145833333333002</v>
      </c>
      <c r="J2328" s="12">
        <v>40.625</v>
      </c>
      <c r="K2328" s="12">
        <v>40.104166666666998</v>
      </c>
      <c r="L2328" s="42">
        <v>2.083333333333</v>
      </c>
    </row>
    <row r="2329" spans="2:12" x14ac:dyDescent="0.2">
      <c r="E2329" s="4" t="s">
        <v>87</v>
      </c>
      <c r="F2329" s="5"/>
      <c r="G2329" s="6">
        <v>72</v>
      </c>
      <c r="H2329" s="31">
        <v>4.166666666667</v>
      </c>
      <c r="I2329" s="12">
        <v>15.277777777778001</v>
      </c>
      <c r="J2329" s="12">
        <v>33.333333333333002</v>
      </c>
      <c r="K2329" s="12">
        <v>43.055555555555998</v>
      </c>
      <c r="L2329" s="42">
        <v>4.166666666667</v>
      </c>
    </row>
    <row r="2330" spans="2:12" x14ac:dyDescent="0.2">
      <c r="E2330" s="4" t="s">
        <v>88</v>
      </c>
      <c r="F2330" s="5"/>
      <c r="G2330" s="6">
        <v>36</v>
      </c>
      <c r="H2330" s="31">
        <v>2.7777777777780002</v>
      </c>
      <c r="I2330" s="44">
        <v>25</v>
      </c>
      <c r="J2330" s="12">
        <v>36.111111111111001</v>
      </c>
      <c r="K2330" s="61">
        <v>33.333333333333002</v>
      </c>
      <c r="L2330" s="42">
        <v>2.7777777777780002</v>
      </c>
    </row>
    <row r="2331" spans="2:12" x14ac:dyDescent="0.2">
      <c r="E2331" s="4" t="s">
        <v>89</v>
      </c>
      <c r="F2331" s="5"/>
      <c r="G2331" s="6">
        <v>66</v>
      </c>
      <c r="H2331" s="71">
        <v>0</v>
      </c>
      <c r="I2331" s="43">
        <v>7.5757575757579998</v>
      </c>
      <c r="J2331" s="43">
        <v>28.787878787878999</v>
      </c>
      <c r="K2331" s="44">
        <v>62.121212121211997</v>
      </c>
      <c r="L2331" s="42">
        <v>1.5151515151520001</v>
      </c>
    </row>
    <row r="2332" spans="2:12" x14ac:dyDescent="0.2">
      <c r="E2332" s="4" t="s">
        <v>90</v>
      </c>
      <c r="F2332" s="5"/>
      <c r="G2332" s="6">
        <v>54</v>
      </c>
      <c r="H2332" s="31">
        <v>1.851851851852</v>
      </c>
      <c r="I2332" s="43">
        <v>9.2592592592590002</v>
      </c>
      <c r="J2332" s="12">
        <v>31.481481481481001</v>
      </c>
      <c r="K2332" s="44">
        <v>55.555555555555998</v>
      </c>
      <c r="L2332" s="42">
        <v>1.851851851852</v>
      </c>
    </row>
    <row r="2333" spans="2:12" x14ac:dyDescent="0.2">
      <c r="E2333" s="57" t="s">
        <v>91</v>
      </c>
      <c r="F2333" s="59"/>
      <c r="G2333" s="55">
        <v>12</v>
      </c>
      <c r="H2333" s="137">
        <v>0</v>
      </c>
      <c r="I2333" s="125">
        <v>8.333333333333</v>
      </c>
      <c r="J2333" s="65">
        <v>33.333333333333002</v>
      </c>
      <c r="K2333" s="113">
        <v>58.333333333333002</v>
      </c>
      <c r="L2333" s="142">
        <v>0</v>
      </c>
    </row>
    <row r="2335" spans="2:12" x14ac:dyDescent="0.2">
      <c r="B2335" s="40" t="str">
        <f xml:space="preserve"> HYPERLINK("#'目次'!B103", "[97]")</f>
        <v>[97]</v>
      </c>
      <c r="C2335" s="23" t="s">
        <v>202</v>
      </c>
    </row>
    <row r="2338" spans="3:12" x14ac:dyDescent="0.2">
      <c r="C2338" s="23" t="s">
        <v>14</v>
      </c>
    </row>
    <row r="2339" spans="3:12" ht="36" x14ac:dyDescent="0.2">
      <c r="D2339" s="195"/>
      <c r="E2339" s="196"/>
      <c r="F2339" s="196"/>
      <c r="G2339" s="37" t="s">
        <v>15</v>
      </c>
      <c r="H2339" s="33" t="s">
        <v>178</v>
      </c>
      <c r="I2339" s="13" t="s">
        <v>179</v>
      </c>
      <c r="J2339" s="13" t="s">
        <v>180</v>
      </c>
      <c r="K2339" s="13" t="s">
        <v>181</v>
      </c>
      <c r="L2339" s="38" t="s">
        <v>18</v>
      </c>
    </row>
    <row r="2340" spans="3:12" x14ac:dyDescent="0.2">
      <c r="D2340" s="197"/>
      <c r="E2340" s="198"/>
      <c r="F2340" s="198"/>
      <c r="G2340" s="35"/>
      <c r="H2340" s="39"/>
      <c r="I2340" s="14"/>
      <c r="J2340" s="14"/>
      <c r="K2340" s="14"/>
      <c r="L2340" s="34"/>
    </row>
    <row r="2341" spans="3:12" x14ac:dyDescent="0.2">
      <c r="D2341" s="56"/>
      <c r="E2341" s="58" t="s">
        <v>15</v>
      </c>
      <c r="F2341" s="46"/>
      <c r="G2341" s="36">
        <v>1200</v>
      </c>
      <c r="H2341" s="24">
        <v>5.5</v>
      </c>
      <c r="I2341" s="24">
        <v>28.25</v>
      </c>
      <c r="J2341" s="24">
        <v>28.5</v>
      </c>
      <c r="K2341" s="24">
        <v>34.416666666666998</v>
      </c>
      <c r="L2341" s="68">
        <v>3.333333333333</v>
      </c>
    </row>
    <row r="2342" spans="3:12" x14ac:dyDescent="0.2">
      <c r="D2342" s="199" t="s">
        <v>19</v>
      </c>
      <c r="E2342" s="22" t="s">
        <v>20</v>
      </c>
      <c r="F2342" s="21"/>
      <c r="G2342" s="19">
        <v>132</v>
      </c>
      <c r="H2342" s="54">
        <v>6.0606060606060002</v>
      </c>
      <c r="I2342" s="20">
        <v>23.484848484848001</v>
      </c>
      <c r="J2342" s="20">
        <v>28.787878787878999</v>
      </c>
      <c r="K2342" s="20">
        <v>37.121212121211997</v>
      </c>
      <c r="L2342" s="52">
        <v>4.5454545454549997</v>
      </c>
    </row>
    <row r="2343" spans="3:12" x14ac:dyDescent="0.2">
      <c r="D2343" s="200"/>
      <c r="E2343" s="4" t="s">
        <v>21</v>
      </c>
      <c r="F2343" s="5"/>
      <c r="G2343" s="6">
        <v>444</v>
      </c>
      <c r="H2343" s="31">
        <v>4.7297297297299998</v>
      </c>
      <c r="I2343" s="12">
        <v>27.027027027027</v>
      </c>
      <c r="J2343" s="12">
        <v>32.432432432432002</v>
      </c>
      <c r="K2343" s="12">
        <v>31.306306306305999</v>
      </c>
      <c r="L2343" s="42">
        <v>4.5045045045050003</v>
      </c>
    </row>
    <row r="2344" spans="3:12" x14ac:dyDescent="0.2">
      <c r="D2344" s="200"/>
      <c r="E2344" s="4" t="s">
        <v>22</v>
      </c>
      <c r="F2344" s="5"/>
      <c r="G2344" s="6">
        <v>192</v>
      </c>
      <c r="H2344" s="31">
        <v>5.729166666667</v>
      </c>
      <c r="I2344" s="12">
        <v>31.25</v>
      </c>
      <c r="J2344" s="12">
        <v>27.083333333333002</v>
      </c>
      <c r="K2344" s="12">
        <v>32.8125</v>
      </c>
      <c r="L2344" s="42">
        <v>3.125</v>
      </c>
    </row>
    <row r="2345" spans="3:12" x14ac:dyDescent="0.2">
      <c r="D2345" s="200"/>
      <c r="E2345" s="4" t="s">
        <v>23</v>
      </c>
      <c r="F2345" s="5"/>
      <c r="G2345" s="6">
        <v>192</v>
      </c>
      <c r="H2345" s="31">
        <v>8.854166666667</v>
      </c>
      <c r="I2345" s="29">
        <v>33.854166666666998</v>
      </c>
      <c r="J2345" s="12">
        <v>25</v>
      </c>
      <c r="K2345" s="12">
        <v>30.729166666666998</v>
      </c>
      <c r="L2345" s="42">
        <v>1.5625</v>
      </c>
    </row>
    <row r="2346" spans="3:12" x14ac:dyDescent="0.2">
      <c r="D2346" s="200"/>
      <c r="E2346" s="4" t="s">
        <v>24</v>
      </c>
      <c r="F2346" s="5"/>
      <c r="G2346" s="6">
        <v>240</v>
      </c>
      <c r="H2346" s="31">
        <v>3.75</v>
      </c>
      <c r="I2346" s="12">
        <v>26.25</v>
      </c>
      <c r="J2346" s="12">
        <v>25</v>
      </c>
      <c r="K2346" s="29">
        <v>42.916666666666998</v>
      </c>
      <c r="L2346" s="42">
        <v>2.083333333333</v>
      </c>
    </row>
    <row r="2347" spans="3:12" x14ac:dyDescent="0.2">
      <c r="D2347" s="199" t="s">
        <v>25</v>
      </c>
      <c r="E2347" s="22" t="s">
        <v>26</v>
      </c>
      <c r="F2347" s="21"/>
      <c r="G2347" s="19">
        <v>348</v>
      </c>
      <c r="H2347" s="54">
        <v>5.7471264367819996</v>
      </c>
      <c r="I2347" s="20">
        <v>26.149425287355999</v>
      </c>
      <c r="J2347" s="20">
        <v>31.896551724138</v>
      </c>
      <c r="K2347" s="20">
        <v>32.471264367815998</v>
      </c>
      <c r="L2347" s="52">
        <v>3.7356321839079998</v>
      </c>
    </row>
    <row r="2348" spans="3:12" x14ac:dyDescent="0.2">
      <c r="D2348" s="200"/>
      <c r="E2348" s="4" t="s">
        <v>27</v>
      </c>
      <c r="F2348" s="5"/>
      <c r="G2348" s="6">
        <v>378</v>
      </c>
      <c r="H2348" s="31">
        <v>5.2910052910049998</v>
      </c>
      <c r="I2348" s="12">
        <v>31.481481481481001</v>
      </c>
      <c r="J2348" s="12">
        <v>28.042328042327998</v>
      </c>
      <c r="K2348" s="12">
        <v>32.275132275132002</v>
      </c>
      <c r="L2348" s="42">
        <v>2.9100529100529999</v>
      </c>
    </row>
    <row r="2349" spans="3:12" x14ac:dyDescent="0.2">
      <c r="D2349" s="200"/>
      <c r="E2349" s="4" t="s">
        <v>28</v>
      </c>
      <c r="F2349" s="5"/>
      <c r="G2349" s="6">
        <v>372</v>
      </c>
      <c r="H2349" s="31">
        <v>6.1827956989250001</v>
      </c>
      <c r="I2349" s="12">
        <v>28.225806451613</v>
      </c>
      <c r="J2349" s="12">
        <v>25</v>
      </c>
      <c r="K2349" s="12">
        <v>36.559139784945998</v>
      </c>
      <c r="L2349" s="42">
        <v>4.0322580645160002</v>
      </c>
    </row>
    <row r="2350" spans="3:12" x14ac:dyDescent="0.2">
      <c r="D2350" s="200"/>
      <c r="E2350" s="4" t="s">
        <v>29</v>
      </c>
      <c r="F2350" s="5"/>
      <c r="G2350" s="6">
        <v>102</v>
      </c>
      <c r="H2350" s="31">
        <v>2.9411764705880001</v>
      </c>
      <c r="I2350" s="12">
        <v>23.529411764706001</v>
      </c>
      <c r="J2350" s="12">
        <v>31.372549019608002</v>
      </c>
      <c r="K2350" s="29">
        <v>41.176470588234999</v>
      </c>
      <c r="L2350" s="42">
        <v>0.98039215686299996</v>
      </c>
    </row>
    <row r="2351" spans="3:12" x14ac:dyDescent="0.2">
      <c r="D2351" s="199" t="s">
        <v>30</v>
      </c>
      <c r="E2351" s="22" t="s">
        <v>31</v>
      </c>
      <c r="F2351" s="21"/>
      <c r="G2351" s="19">
        <v>592</v>
      </c>
      <c r="H2351" s="54">
        <v>5.4054054054050003</v>
      </c>
      <c r="I2351" s="20">
        <v>30.743243243243001</v>
      </c>
      <c r="J2351" s="20">
        <v>27.702702702703</v>
      </c>
      <c r="K2351" s="20">
        <v>32.939189189189001</v>
      </c>
      <c r="L2351" s="52">
        <v>3.209459459459</v>
      </c>
    </row>
    <row r="2352" spans="3:12" x14ac:dyDescent="0.2">
      <c r="D2352" s="200"/>
      <c r="E2352" s="4" t="s">
        <v>32</v>
      </c>
      <c r="F2352" s="5"/>
      <c r="G2352" s="6">
        <v>608</v>
      </c>
      <c r="H2352" s="31">
        <v>5.5921052631580004</v>
      </c>
      <c r="I2352" s="12">
        <v>25.822368421053</v>
      </c>
      <c r="J2352" s="12">
        <v>29.276315789474001</v>
      </c>
      <c r="K2352" s="12">
        <v>35.855263157895003</v>
      </c>
      <c r="L2352" s="42">
        <v>3.4539473684209998</v>
      </c>
    </row>
    <row r="2353" spans="2:12" x14ac:dyDescent="0.2">
      <c r="D2353" s="199" t="s">
        <v>33</v>
      </c>
      <c r="E2353" s="22" t="s">
        <v>34</v>
      </c>
      <c r="F2353" s="21"/>
      <c r="G2353" s="19">
        <v>74</v>
      </c>
      <c r="H2353" s="54">
        <v>2.7027027027030002</v>
      </c>
      <c r="I2353" s="20">
        <v>29.72972972973</v>
      </c>
      <c r="J2353" s="20">
        <v>27.027027027027</v>
      </c>
      <c r="K2353" s="20">
        <v>37.837837837838002</v>
      </c>
      <c r="L2353" s="52">
        <v>2.7027027027030002</v>
      </c>
    </row>
    <row r="2354" spans="2:12" x14ac:dyDescent="0.2">
      <c r="D2354" s="200"/>
      <c r="E2354" s="4" t="s">
        <v>35</v>
      </c>
      <c r="F2354" s="5"/>
      <c r="G2354" s="6">
        <v>148</v>
      </c>
      <c r="H2354" s="76">
        <v>10.810810810811001</v>
      </c>
      <c r="I2354" s="12">
        <v>31.756756756756999</v>
      </c>
      <c r="J2354" s="12">
        <v>25</v>
      </c>
      <c r="K2354" s="43">
        <v>29.054054054053999</v>
      </c>
      <c r="L2354" s="42">
        <v>3.3783783783780001</v>
      </c>
    </row>
    <row r="2355" spans="2:12" x14ac:dyDescent="0.2">
      <c r="D2355" s="200"/>
      <c r="E2355" s="4" t="s">
        <v>36</v>
      </c>
      <c r="F2355" s="5"/>
      <c r="G2355" s="6">
        <v>187</v>
      </c>
      <c r="H2355" s="31">
        <v>7.4866310160429999</v>
      </c>
      <c r="I2355" s="29">
        <v>36.898395721924999</v>
      </c>
      <c r="J2355" s="29">
        <v>35.294117647058997</v>
      </c>
      <c r="K2355" s="61">
        <v>19.786096256684001</v>
      </c>
      <c r="L2355" s="42">
        <v>0.53475935828900001</v>
      </c>
    </row>
    <row r="2356" spans="2:12" x14ac:dyDescent="0.2">
      <c r="D2356" s="200"/>
      <c r="E2356" s="4" t="s">
        <v>37</v>
      </c>
      <c r="F2356" s="5"/>
      <c r="G2356" s="6">
        <v>221</v>
      </c>
      <c r="H2356" s="31">
        <v>7.2398190045249997</v>
      </c>
      <c r="I2356" s="12">
        <v>29.411764705882</v>
      </c>
      <c r="J2356" s="29">
        <v>33.936651583710002</v>
      </c>
      <c r="K2356" s="43">
        <v>27.149321266967998</v>
      </c>
      <c r="L2356" s="42">
        <v>2.262443438914</v>
      </c>
    </row>
    <row r="2357" spans="2:12" x14ac:dyDescent="0.2">
      <c r="D2357" s="200"/>
      <c r="E2357" s="4" t="s">
        <v>38</v>
      </c>
      <c r="F2357" s="5"/>
      <c r="G2357" s="6">
        <v>186</v>
      </c>
      <c r="H2357" s="31">
        <v>3.7634408602149998</v>
      </c>
      <c r="I2357" s="12">
        <v>27.956989247311999</v>
      </c>
      <c r="J2357" s="12">
        <v>27.419354838709999</v>
      </c>
      <c r="K2357" s="12">
        <v>37.096774193548001</v>
      </c>
      <c r="L2357" s="42">
        <v>3.7634408602149998</v>
      </c>
    </row>
    <row r="2358" spans="2:12" x14ac:dyDescent="0.2">
      <c r="D2358" s="200"/>
      <c r="E2358" s="4" t="s">
        <v>39</v>
      </c>
      <c r="F2358" s="5"/>
      <c r="G2358" s="6">
        <v>223</v>
      </c>
      <c r="H2358" s="31">
        <v>3.139013452915</v>
      </c>
      <c r="I2358" s="43">
        <v>22.421524663677001</v>
      </c>
      <c r="J2358" s="12">
        <v>27.80269058296</v>
      </c>
      <c r="K2358" s="29">
        <v>44.394618834081001</v>
      </c>
      <c r="L2358" s="42">
        <v>2.2421524663680001</v>
      </c>
    </row>
    <row r="2359" spans="2:12" x14ac:dyDescent="0.2">
      <c r="D2359" s="201"/>
      <c r="E2359" s="57" t="s">
        <v>40</v>
      </c>
      <c r="F2359" s="59"/>
      <c r="G2359" s="55">
        <v>161</v>
      </c>
      <c r="H2359" s="114">
        <v>2.4844720496889998</v>
      </c>
      <c r="I2359" s="125">
        <v>21.11801242236</v>
      </c>
      <c r="J2359" s="125">
        <v>19.254658385092998</v>
      </c>
      <c r="K2359" s="113">
        <v>47.826086956521998</v>
      </c>
      <c r="L2359" s="155">
        <v>9.3167701863350008</v>
      </c>
    </row>
    <row r="2361" spans="2:12" x14ac:dyDescent="0.2">
      <c r="B2361" s="40" t="str">
        <f xml:space="preserve"> HYPERLINK("#'目次'!B104", "[98]")</f>
        <v>[98]</v>
      </c>
      <c r="C2361" s="23" t="s">
        <v>202</v>
      </c>
    </row>
    <row r="2364" spans="2:12" x14ac:dyDescent="0.2">
      <c r="C2364" s="23" t="s">
        <v>48</v>
      </c>
    </row>
    <row r="2365" spans="2:12" ht="36" x14ac:dyDescent="0.2">
      <c r="D2365" s="195"/>
      <c r="E2365" s="196"/>
      <c r="F2365" s="196"/>
      <c r="G2365" s="37" t="s">
        <v>15</v>
      </c>
      <c r="H2365" s="33" t="s">
        <v>178</v>
      </c>
      <c r="I2365" s="13" t="s">
        <v>179</v>
      </c>
      <c r="J2365" s="13" t="s">
        <v>180</v>
      </c>
      <c r="K2365" s="13" t="s">
        <v>181</v>
      </c>
      <c r="L2365" s="38" t="s">
        <v>18</v>
      </c>
    </row>
    <row r="2366" spans="2:12" x14ac:dyDescent="0.2">
      <c r="D2366" s="197"/>
      <c r="E2366" s="198"/>
      <c r="F2366" s="198"/>
      <c r="G2366" s="35"/>
      <c r="H2366" s="39"/>
      <c r="I2366" s="14"/>
      <c r="J2366" s="14"/>
      <c r="K2366" s="14"/>
      <c r="L2366" s="34"/>
    </row>
    <row r="2367" spans="2:12" x14ac:dyDescent="0.2">
      <c r="D2367" s="56"/>
      <c r="E2367" s="58" t="s">
        <v>15</v>
      </c>
      <c r="F2367" s="46"/>
      <c r="G2367" s="36">
        <v>1200</v>
      </c>
      <c r="H2367" s="24">
        <v>5.5</v>
      </c>
      <c r="I2367" s="24">
        <v>28.25</v>
      </c>
      <c r="J2367" s="24">
        <v>28.5</v>
      </c>
      <c r="K2367" s="24">
        <v>34.416666666666998</v>
      </c>
      <c r="L2367" s="68">
        <v>3.333333333333</v>
      </c>
    </row>
    <row r="2368" spans="2:12" x14ac:dyDescent="0.2">
      <c r="D2368" s="199" t="s">
        <v>49</v>
      </c>
      <c r="E2368" s="22" t="s">
        <v>50</v>
      </c>
      <c r="F2368" s="21"/>
      <c r="G2368" s="19">
        <v>15</v>
      </c>
      <c r="H2368" s="180">
        <v>0</v>
      </c>
      <c r="I2368" s="107">
        <v>6.666666666667</v>
      </c>
      <c r="J2368" s="20">
        <v>33.333333333333002</v>
      </c>
      <c r="K2368" s="98">
        <v>60</v>
      </c>
      <c r="L2368" s="117">
        <v>0</v>
      </c>
    </row>
    <row r="2369" spans="4:12" x14ac:dyDescent="0.2">
      <c r="D2369" s="200"/>
      <c r="E2369" s="4" t="s">
        <v>51</v>
      </c>
      <c r="F2369" s="5"/>
      <c r="G2369" s="6">
        <v>142</v>
      </c>
      <c r="H2369" s="31">
        <v>7.0422535211269999</v>
      </c>
      <c r="I2369" s="43">
        <v>19.718309859154999</v>
      </c>
      <c r="J2369" s="12">
        <v>31.690140845070001</v>
      </c>
      <c r="K2369" s="29">
        <v>39.436619718309998</v>
      </c>
      <c r="L2369" s="42">
        <v>2.112676056338</v>
      </c>
    </row>
    <row r="2370" spans="4:12" x14ac:dyDescent="0.2">
      <c r="D2370" s="200"/>
      <c r="E2370" s="4" t="s">
        <v>52</v>
      </c>
      <c r="F2370" s="5"/>
      <c r="G2370" s="6">
        <v>26</v>
      </c>
      <c r="H2370" s="31">
        <v>7.6923076923079998</v>
      </c>
      <c r="I2370" s="44">
        <v>38.461538461537998</v>
      </c>
      <c r="J2370" s="12">
        <v>26.923076923077002</v>
      </c>
      <c r="K2370" s="43">
        <v>26.923076923077002</v>
      </c>
      <c r="L2370" s="73">
        <v>0</v>
      </c>
    </row>
    <row r="2371" spans="4:12" x14ac:dyDescent="0.2">
      <c r="D2371" s="200"/>
      <c r="E2371" s="4" t="s">
        <v>53</v>
      </c>
      <c r="F2371" s="5"/>
      <c r="G2371" s="6">
        <v>41</v>
      </c>
      <c r="H2371" s="165">
        <v>0</v>
      </c>
      <c r="I2371" s="43">
        <v>21.951219512194999</v>
      </c>
      <c r="J2371" s="12">
        <v>31.707317073171001</v>
      </c>
      <c r="K2371" s="29">
        <v>43.902439024389999</v>
      </c>
      <c r="L2371" s="42">
        <v>2.4390243902440001</v>
      </c>
    </row>
    <row r="2372" spans="4:12" x14ac:dyDescent="0.2">
      <c r="D2372" s="200"/>
      <c r="E2372" s="4" t="s">
        <v>54</v>
      </c>
      <c r="F2372" s="5"/>
      <c r="G2372" s="6">
        <v>226</v>
      </c>
      <c r="H2372" s="31">
        <v>7.5221238938050003</v>
      </c>
      <c r="I2372" s="29">
        <v>35.398230088496</v>
      </c>
      <c r="J2372" s="12">
        <v>32.300884955751997</v>
      </c>
      <c r="K2372" s="61">
        <v>22.123893805310001</v>
      </c>
      <c r="L2372" s="42">
        <v>2.654867256637</v>
      </c>
    </row>
    <row r="2373" spans="4:12" x14ac:dyDescent="0.2">
      <c r="D2373" s="200"/>
      <c r="E2373" s="4" t="s">
        <v>55</v>
      </c>
      <c r="F2373" s="5"/>
      <c r="G2373" s="6">
        <v>125</v>
      </c>
      <c r="H2373" s="31">
        <v>8</v>
      </c>
      <c r="I2373" s="12">
        <v>29.6</v>
      </c>
      <c r="J2373" s="12">
        <v>24</v>
      </c>
      <c r="K2373" s="12">
        <v>36</v>
      </c>
      <c r="L2373" s="42">
        <v>2.4</v>
      </c>
    </row>
    <row r="2374" spans="4:12" x14ac:dyDescent="0.2">
      <c r="D2374" s="200"/>
      <c r="E2374" s="4" t="s">
        <v>56</v>
      </c>
      <c r="F2374" s="5"/>
      <c r="G2374" s="6">
        <v>190</v>
      </c>
      <c r="H2374" s="31">
        <v>4.7368421052630003</v>
      </c>
      <c r="I2374" s="12">
        <v>30</v>
      </c>
      <c r="J2374" s="12">
        <v>27.894736842105001</v>
      </c>
      <c r="K2374" s="12">
        <v>34.210526315788996</v>
      </c>
      <c r="L2374" s="42">
        <v>3.1578947368420001</v>
      </c>
    </row>
    <row r="2375" spans="4:12" x14ac:dyDescent="0.2">
      <c r="D2375" s="200"/>
      <c r="E2375" s="4" t="s">
        <v>57</v>
      </c>
      <c r="F2375" s="5"/>
      <c r="G2375" s="6">
        <v>185</v>
      </c>
      <c r="H2375" s="31">
        <v>5.9459459459459998</v>
      </c>
      <c r="I2375" s="43">
        <v>22.702702702703</v>
      </c>
      <c r="J2375" s="12">
        <v>30.27027027027</v>
      </c>
      <c r="K2375" s="12">
        <v>38.378378378378002</v>
      </c>
      <c r="L2375" s="42">
        <v>2.7027027027030002</v>
      </c>
    </row>
    <row r="2376" spans="4:12" x14ac:dyDescent="0.2">
      <c r="D2376" s="200"/>
      <c r="E2376" s="4" t="s">
        <v>58</v>
      </c>
      <c r="F2376" s="5"/>
      <c r="G2376" s="6">
        <v>113</v>
      </c>
      <c r="H2376" s="31">
        <v>3.53982300885</v>
      </c>
      <c r="I2376" s="12">
        <v>31.858407079646</v>
      </c>
      <c r="J2376" s="12">
        <v>27.433628318583999</v>
      </c>
      <c r="K2376" s="12">
        <v>33.628318584071003</v>
      </c>
      <c r="L2376" s="42">
        <v>3.53982300885</v>
      </c>
    </row>
    <row r="2377" spans="4:12" x14ac:dyDescent="0.2">
      <c r="D2377" s="200"/>
      <c r="E2377" s="4" t="s">
        <v>59</v>
      </c>
      <c r="F2377" s="5"/>
      <c r="G2377" s="6">
        <v>136</v>
      </c>
      <c r="H2377" s="31">
        <v>2.2058823529409999</v>
      </c>
      <c r="I2377" s="12">
        <v>28.676470588234999</v>
      </c>
      <c r="J2377" s="43">
        <v>20.588235294118</v>
      </c>
      <c r="K2377" s="29">
        <v>39.705882352941003</v>
      </c>
      <c r="L2377" s="88">
        <v>8.8235294117649996</v>
      </c>
    </row>
    <row r="2378" spans="4:12" x14ac:dyDescent="0.2">
      <c r="D2378" s="199" t="s">
        <v>60</v>
      </c>
      <c r="E2378" s="22" t="s">
        <v>61</v>
      </c>
      <c r="F2378" s="21"/>
      <c r="G2378" s="19">
        <v>205</v>
      </c>
      <c r="H2378" s="54">
        <v>5.3658536585369996</v>
      </c>
      <c r="I2378" s="20">
        <v>26.829268292683</v>
      </c>
      <c r="J2378" s="20">
        <v>26.341463414633999</v>
      </c>
      <c r="K2378" s="20">
        <v>36.097560975610001</v>
      </c>
      <c r="L2378" s="52">
        <v>5.3658536585369996</v>
      </c>
    </row>
    <row r="2379" spans="4:12" x14ac:dyDescent="0.2">
      <c r="D2379" s="200"/>
      <c r="E2379" s="4" t="s">
        <v>62</v>
      </c>
      <c r="F2379" s="5"/>
      <c r="G2379" s="6">
        <v>160</v>
      </c>
      <c r="H2379" s="31">
        <v>6.25</v>
      </c>
      <c r="I2379" s="12">
        <v>26.25</v>
      </c>
      <c r="J2379" s="43">
        <v>23.125</v>
      </c>
      <c r="K2379" s="29">
        <v>42.5</v>
      </c>
      <c r="L2379" s="42">
        <v>1.875</v>
      </c>
    </row>
    <row r="2380" spans="4:12" x14ac:dyDescent="0.2">
      <c r="D2380" s="200"/>
      <c r="E2380" s="4" t="s">
        <v>63</v>
      </c>
      <c r="F2380" s="5"/>
      <c r="G2380" s="6">
        <v>121</v>
      </c>
      <c r="H2380" s="31">
        <v>4.9586776859499997</v>
      </c>
      <c r="I2380" s="12">
        <v>29.752066115702</v>
      </c>
      <c r="J2380" s="12">
        <v>28.925619834711</v>
      </c>
      <c r="K2380" s="12">
        <v>33.057851239668999</v>
      </c>
      <c r="L2380" s="42">
        <v>3.305785123967</v>
      </c>
    </row>
    <row r="2381" spans="4:12" x14ac:dyDescent="0.2">
      <c r="D2381" s="200"/>
      <c r="E2381" s="4" t="s">
        <v>64</v>
      </c>
      <c r="F2381" s="5"/>
      <c r="G2381" s="6">
        <v>124</v>
      </c>
      <c r="H2381" s="31">
        <v>4.8387096774189997</v>
      </c>
      <c r="I2381" s="29">
        <v>35.483870967742</v>
      </c>
      <c r="J2381" s="12">
        <v>30.645161290322999</v>
      </c>
      <c r="K2381" s="43">
        <v>27.419354838709999</v>
      </c>
      <c r="L2381" s="42">
        <v>1.6129032258060001</v>
      </c>
    </row>
    <row r="2382" spans="4:12" x14ac:dyDescent="0.2">
      <c r="D2382" s="200"/>
      <c r="E2382" s="4" t="s">
        <v>65</v>
      </c>
      <c r="F2382" s="5"/>
      <c r="G2382" s="6">
        <v>109</v>
      </c>
      <c r="H2382" s="31">
        <v>8.2568807339449997</v>
      </c>
      <c r="I2382" s="43">
        <v>22.935779816514</v>
      </c>
      <c r="J2382" s="29">
        <v>37.614678899083003</v>
      </c>
      <c r="K2382" s="43">
        <v>28.440366972477001</v>
      </c>
      <c r="L2382" s="42">
        <v>2.7522935779819999</v>
      </c>
    </row>
    <row r="2383" spans="4:12" x14ac:dyDescent="0.2">
      <c r="D2383" s="200"/>
      <c r="E2383" s="4" t="s">
        <v>66</v>
      </c>
      <c r="F2383" s="5"/>
      <c r="G2383" s="6">
        <v>104</v>
      </c>
      <c r="H2383" s="31">
        <v>5.7692307692310001</v>
      </c>
      <c r="I2383" s="44">
        <v>38.461538461537998</v>
      </c>
      <c r="J2383" s="43">
        <v>22.115384615385</v>
      </c>
      <c r="K2383" s="12">
        <v>31.730769230768999</v>
      </c>
      <c r="L2383" s="42">
        <v>1.923076923077</v>
      </c>
    </row>
    <row r="2384" spans="4:12" x14ac:dyDescent="0.2">
      <c r="D2384" s="200"/>
      <c r="E2384" s="4" t="s">
        <v>67</v>
      </c>
      <c r="F2384" s="5"/>
      <c r="G2384" s="6">
        <v>139</v>
      </c>
      <c r="H2384" s="31">
        <v>7.1942446043170003</v>
      </c>
      <c r="I2384" s="12">
        <v>28.057553956835001</v>
      </c>
      <c r="J2384" s="12">
        <v>28.057553956835001</v>
      </c>
      <c r="K2384" s="12">
        <v>33.812949640287997</v>
      </c>
      <c r="L2384" s="42">
        <v>2.877697841727</v>
      </c>
    </row>
    <row r="2385" spans="2:12" x14ac:dyDescent="0.2">
      <c r="D2385" s="200"/>
      <c r="E2385" s="4" t="s">
        <v>68</v>
      </c>
      <c r="F2385" s="5"/>
      <c r="G2385" s="6">
        <v>48</v>
      </c>
      <c r="H2385" s="31">
        <v>4.166666666667</v>
      </c>
      <c r="I2385" s="12">
        <v>25</v>
      </c>
      <c r="J2385" s="44">
        <v>45.833333333333002</v>
      </c>
      <c r="K2385" s="43">
        <v>25</v>
      </c>
      <c r="L2385" s="73">
        <v>0</v>
      </c>
    </row>
    <row r="2386" spans="2:12" x14ac:dyDescent="0.2">
      <c r="D2386" s="200"/>
      <c r="E2386" s="4" t="s">
        <v>69</v>
      </c>
      <c r="F2386" s="5"/>
      <c r="G2386" s="6">
        <v>37</v>
      </c>
      <c r="H2386" s="31">
        <v>2.7027027027030002</v>
      </c>
      <c r="I2386" s="12">
        <v>29.72972972973</v>
      </c>
      <c r="J2386" s="12">
        <v>32.432432432432002</v>
      </c>
      <c r="K2386" s="12">
        <v>35.135135135135002</v>
      </c>
      <c r="L2386" s="73">
        <v>0</v>
      </c>
    </row>
    <row r="2387" spans="2:12" x14ac:dyDescent="0.2">
      <c r="D2387" s="93" t="s">
        <v>70</v>
      </c>
      <c r="E2387" s="89" t="s">
        <v>18</v>
      </c>
      <c r="F2387" s="92"/>
      <c r="G2387" s="94">
        <v>0</v>
      </c>
      <c r="H2387" s="178">
        <v>0</v>
      </c>
      <c r="I2387" s="86">
        <v>0</v>
      </c>
      <c r="J2387" s="86">
        <v>0</v>
      </c>
      <c r="K2387" s="86">
        <v>0</v>
      </c>
      <c r="L2387" s="144">
        <v>0</v>
      </c>
    </row>
    <row r="2389" spans="2:12" x14ac:dyDescent="0.2">
      <c r="B2389" s="40" t="str">
        <f xml:space="preserve"> HYPERLINK("#'目次'!B105", "[99]")</f>
        <v>[99]</v>
      </c>
      <c r="C2389" s="23" t="s">
        <v>202</v>
      </c>
    </row>
    <row r="2392" spans="2:12" x14ac:dyDescent="0.2">
      <c r="C2392" s="23" t="s">
        <v>73</v>
      </c>
    </row>
    <row r="2393" spans="2:12" ht="36" x14ac:dyDescent="0.2">
      <c r="D2393" s="195"/>
      <c r="E2393" s="196"/>
      <c r="F2393" s="196"/>
      <c r="G2393" s="37" t="s">
        <v>15</v>
      </c>
      <c r="H2393" s="33" t="s">
        <v>178</v>
      </c>
      <c r="I2393" s="13" t="s">
        <v>179</v>
      </c>
      <c r="J2393" s="13" t="s">
        <v>180</v>
      </c>
      <c r="K2393" s="13" t="s">
        <v>181</v>
      </c>
      <c r="L2393" s="38" t="s">
        <v>18</v>
      </c>
    </row>
    <row r="2394" spans="2:12" x14ac:dyDescent="0.2">
      <c r="D2394" s="197"/>
      <c r="E2394" s="198"/>
      <c r="F2394" s="198"/>
      <c r="G2394" s="35"/>
      <c r="H2394" s="39"/>
      <c r="I2394" s="14"/>
      <c r="J2394" s="14"/>
      <c r="K2394" s="14"/>
      <c r="L2394" s="34"/>
    </row>
    <row r="2395" spans="2:12" x14ac:dyDescent="0.2">
      <c r="D2395" s="56"/>
      <c r="E2395" s="58" t="s">
        <v>15</v>
      </c>
      <c r="F2395" s="46"/>
      <c r="G2395" s="36">
        <v>1200</v>
      </c>
      <c r="H2395" s="24">
        <v>5.5</v>
      </c>
      <c r="I2395" s="24">
        <v>28.25</v>
      </c>
      <c r="J2395" s="24">
        <v>28.5</v>
      </c>
      <c r="K2395" s="24">
        <v>34.416666666666998</v>
      </c>
      <c r="L2395" s="68">
        <v>3.333333333333</v>
      </c>
    </row>
    <row r="2396" spans="2:12" x14ac:dyDescent="0.2">
      <c r="D2396" s="199" t="s">
        <v>74</v>
      </c>
      <c r="E2396" s="22" t="s">
        <v>75</v>
      </c>
      <c r="F2396" s="21"/>
      <c r="G2396" s="19">
        <v>592</v>
      </c>
      <c r="H2396" s="54">
        <v>5.4054054054050003</v>
      </c>
      <c r="I2396" s="20">
        <v>30.743243243243001</v>
      </c>
      <c r="J2396" s="20">
        <v>27.702702702703</v>
      </c>
      <c r="K2396" s="20">
        <v>32.939189189189001</v>
      </c>
      <c r="L2396" s="52">
        <v>3.209459459459</v>
      </c>
    </row>
    <row r="2397" spans="2:12" x14ac:dyDescent="0.2">
      <c r="D2397" s="200"/>
      <c r="E2397" s="4" t="s">
        <v>34</v>
      </c>
      <c r="F2397" s="5"/>
      <c r="G2397" s="6">
        <v>37</v>
      </c>
      <c r="H2397" s="31">
        <v>2.7027027027030002</v>
      </c>
      <c r="I2397" s="12">
        <v>29.72972972973</v>
      </c>
      <c r="J2397" s="12">
        <v>27.027027027027</v>
      </c>
      <c r="K2397" s="12">
        <v>37.837837837838002</v>
      </c>
      <c r="L2397" s="42">
        <v>2.7027027027030002</v>
      </c>
    </row>
    <row r="2398" spans="2:12" x14ac:dyDescent="0.2">
      <c r="D2398" s="200"/>
      <c r="E2398" s="4" t="s">
        <v>35</v>
      </c>
      <c r="F2398" s="5"/>
      <c r="G2398" s="6">
        <v>75</v>
      </c>
      <c r="H2398" s="76">
        <v>13.333333333333</v>
      </c>
      <c r="I2398" s="29">
        <v>33.333333333333002</v>
      </c>
      <c r="J2398" s="12">
        <v>25.333333333333002</v>
      </c>
      <c r="K2398" s="61">
        <v>24</v>
      </c>
      <c r="L2398" s="42">
        <v>4</v>
      </c>
    </row>
    <row r="2399" spans="2:12" x14ac:dyDescent="0.2">
      <c r="D2399" s="200"/>
      <c r="E2399" s="4" t="s">
        <v>36</v>
      </c>
      <c r="F2399" s="5"/>
      <c r="G2399" s="6">
        <v>95</v>
      </c>
      <c r="H2399" s="31">
        <v>7.3684210526319998</v>
      </c>
      <c r="I2399" s="44">
        <v>41.052631578947</v>
      </c>
      <c r="J2399" s="12">
        <v>31.578947368421002</v>
      </c>
      <c r="K2399" s="61">
        <v>18.947368421053</v>
      </c>
      <c r="L2399" s="42">
        <v>1.052631578947</v>
      </c>
    </row>
    <row r="2400" spans="2:12" x14ac:dyDescent="0.2">
      <c r="D2400" s="200"/>
      <c r="E2400" s="4" t="s">
        <v>37</v>
      </c>
      <c r="F2400" s="5"/>
      <c r="G2400" s="6">
        <v>111</v>
      </c>
      <c r="H2400" s="31">
        <v>8.1081081081080004</v>
      </c>
      <c r="I2400" s="12">
        <v>27.027027027027</v>
      </c>
      <c r="J2400" s="29">
        <v>37.837837837838002</v>
      </c>
      <c r="K2400" s="43">
        <v>25.225225225225</v>
      </c>
      <c r="L2400" s="42">
        <v>1.8018018018019999</v>
      </c>
    </row>
    <row r="2401" spans="2:12" x14ac:dyDescent="0.2">
      <c r="D2401" s="200"/>
      <c r="E2401" s="4" t="s">
        <v>38</v>
      </c>
      <c r="F2401" s="5"/>
      <c r="G2401" s="6">
        <v>93</v>
      </c>
      <c r="H2401" s="31">
        <v>2.1505376344089999</v>
      </c>
      <c r="I2401" s="12">
        <v>30.107526881719998</v>
      </c>
      <c r="J2401" s="12">
        <v>24.731182795698999</v>
      </c>
      <c r="K2401" s="12">
        <v>38.709677419355003</v>
      </c>
      <c r="L2401" s="42">
        <v>4.3010752688169998</v>
      </c>
    </row>
    <row r="2402" spans="2:12" x14ac:dyDescent="0.2">
      <c r="D2402" s="200"/>
      <c r="E2402" s="4" t="s">
        <v>39</v>
      </c>
      <c r="F2402" s="5"/>
      <c r="G2402" s="6">
        <v>109</v>
      </c>
      <c r="H2402" s="31">
        <v>0.91743119266100004</v>
      </c>
      <c r="I2402" s="12">
        <v>29.357798165138</v>
      </c>
      <c r="J2402" s="12">
        <v>26.605504587155998</v>
      </c>
      <c r="K2402" s="29">
        <v>40.366972477064003</v>
      </c>
      <c r="L2402" s="42">
        <v>2.7522935779819999</v>
      </c>
    </row>
    <row r="2403" spans="2:12" x14ac:dyDescent="0.2">
      <c r="D2403" s="200"/>
      <c r="E2403" s="4" t="s">
        <v>40</v>
      </c>
      <c r="F2403" s="5"/>
      <c r="G2403" s="6">
        <v>72</v>
      </c>
      <c r="H2403" s="31">
        <v>2.7777777777780002</v>
      </c>
      <c r="I2403" s="12">
        <v>23.611111111111001</v>
      </c>
      <c r="J2403" s="61">
        <v>15.277777777778001</v>
      </c>
      <c r="K2403" s="44">
        <v>51.388888888888999</v>
      </c>
      <c r="L2403" s="42">
        <v>6.9444444444439997</v>
      </c>
    </row>
    <row r="2404" spans="2:12" x14ac:dyDescent="0.2">
      <c r="D2404" s="199" t="s">
        <v>76</v>
      </c>
      <c r="E2404" s="22" t="s">
        <v>77</v>
      </c>
      <c r="F2404" s="21"/>
      <c r="G2404" s="19">
        <v>608</v>
      </c>
      <c r="H2404" s="54">
        <v>5.5921052631580004</v>
      </c>
      <c r="I2404" s="20">
        <v>25.822368421053</v>
      </c>
      <c r="J2404" s="20">
        <v>29.276315789474001</v>
      </c>
      <c r="K2404" s="20">
        <v>35.855263157895003</v>
      </c>
      <c r="L2404" s="52">
        <v>3.4539473684209998</v>
      </c>
    </row>
    <row r="2405" spans="2:12" x14ac:dyDescent="0.2">
      <c r="D2405" s="200"/>
      <c r="E2405" s="4" t="s">
        <v>34</v>
      </c>
      <c r="F2405" s="5"/>
      <c r="G2405" s="6">
        <v>37</v>
      </c>
      <c r="H2405" s="31">
        <v>2.7027027027030002</v>
      </c>
      <c r="I2405" s="12">
        <v>29.72972972973</v>
      </c>
      <c r="J2405" s="12">
        <v>27.027027027027</v>
      </c>
      <c r="K2405" s="12">
        <v>37.837837837838002</v>
      </c>
      <c r="L2405" s="42">
        <v>2.7027027027030002</v>
      </c>
    </row>
    <row r="2406" spans="2:12" x14ac:dyDescent="0.2">
      <c r="D2406" s="200"/>
      <c r="E2406" s="4" t="s">
        <v>35</v>
      </c>
      <c r="F2406" s="5"/>
      <c r="G2406" s="6">
        <v>73</v>
      </c>
      <c r="H2406" s="31">
        <v>8.2191780821920002</v>
      </c>
      <c r="I2406" s="12">
        <v>30.136986301370001</v>
      </c>
      <c r="J2406" s="12">
        <v>24.657534246575</v>
      </c>
      <c r="K2406" s="12">
        <v>34.246575342466002</v>
      </c>
      <c r="L2406" s="42">
        <v>2.7397260273969999</v>
      </c>
    </row>
    <row r="2407" spans="2:12" x14ac:dyDescent="0.2">
      <c r="D2407" s="200"/>
      <c r="E2407" s="4" t="s">
        <v>36</v>
      </c>
      <c r="F2407" s="5"/>
      <c r="G2407" s="6">
        <v>92</v>
      </c>
      <c r="H2407" s="31">
        <v>7.6086956521740001</v>
      </c>
      <c r="I2407" s="12">
        <v>32.608695652173999</v>
      </c>
      <c r="J2407" s="44">
        <v>39.130434782609001</v>
      </c>
      <c r="K2407" s="61">
        <v>20.652173913043001</v>
      </c>
      <c r="L2407" s="73">
        <v>0</v>
      </c>
    </row>
    <row r="2408" spans="2:12" x14ac:dyDescent="0.2">
      <c r="D2408" s="200"/>
      <c r="E2408" s="4" t="s">
        <v>37</v>
      </c>
      <c r="F2408" s="5"/>
      <c r="G2408" s="6">
        <v>110</v>
      </c>
      <c r="H2408" s="31">
        <v>6.363636363636</v>
      </c>
      <c r="I2408" s="12">
        <v>31.818181818182001</v>
      </c>
      <c r="J2408" s="12">
        <v>30</v>
      </c>
      <c r="K2408" s="43">
        <v>29.090909090909001</v>
      </c>
      <c r="L2408" s="42">
        <v>2.7272727272730002</v>
      </c>
    </row>
    <row r="2409" spans="2:12" x14ac:dyDescent="0.2">
      <c r="D2409" s="200"/>
      <c r="E2409" s="4" t="s">
        <v>38</v>
      </c>
      <c r="F2409" s="5"/>
      <c r="G2409" s="6">
        <v>93</v>
      </c>
      <c r="H2409" s="31">
        <v>5.3763440860219998</v>
      </c>
      <c r="I2409" s="12">
        <v>25.806451612903</v>
      </c>
      <c r="J2409" s="12">
        <v>30.107526881719998</v>
      </c>
      <c r="K2409" s="12">
        <v>35.483870967742</v>
      </c>
      <c r="L2409" s="42">
        <v>3.2258064516129998</v>
      </c>
    </row>
    <row r="2410" spans="2:12" x14ac:dyDescent="0.2">
      <c r="D2410" s="200"/>
      <c r="E2410" s="4" t="s">
        <v>39</v>
      </c>
      <c r="F2410" s="5"/>
      <c r="G2410" s="6">
        <v>114</v>
      </c>
      <c r="H2410" s="31">
        <v>5.2631578947369997</v>
      </c>
      <c r="I2410" s="61">
        <v>15.789473684211</v>
      </c>
      <c r="J2410" s="12">
        <v>28.947368421053</v>
      </c>
      <c r="K2410" s="44">
        <v>48.245614035088003</v>
      </c>
      <c r="L2410" s="42">
        <v>1.7543859649119999</v>
      </c>
    </row>
    <row r="2411" spans="2:12" x14ac:dyDescent="0.2">
      <c r="D2411" s="201"/>
      <c r="E2411" s="57" t="s">
        <v>40</v>
      </c>
      <c r="F2411" s="59"/>
      <c r="G2411" s="55">
        <v>89</v>
      </c>
      <c r="H2411" s="114">
        <v>2.2471910112360001</v>
      </c>
      <c r="I2411" s="125">
        <v>19.101123595505999</v>
      </c>
      <c r="J2411" s="125">
        <v>22.47191011236</v>
      </c>
      <c r="K2411" s="113">
        <v>44.943820224718998</v>
      </c>
      <c r="L2411" s="155">
        <v>11.23595505618</v>
      </c>
    </row>
    <row r="2413" spans="2:12" x14ac:dyDescent="0.2">
      <c r="B2413" s="40" t="str">
        <f xml:space="preserve"> HYPERLINK("#'目次'!B106", "[100]")</f>
        <v>[100]</v>
      </c>
      <c r="C2413" s="23" t="s">
        <v>202</v>
      </c>
    </row>
    <row r="2416" spans="2:12" x14ac:dyDescent="0.2">
      <c r="C2416" s="23" t="s">
        <v>80</v>
      </c>
    </row>
    <row r="2417" spans="2:12" ht="36" x14ac:dyDescent="0.2">
      <c r="E2417" s="195"/>
      <c r="F2417" s="196"/>
      <c r="G2417" s="37" t="s">
        <v>15</v>
      </c>
      <c r="H2417" s="33" t="s">
        <v>178</v>
      </c>
      <c r="I2417" s="13" t="s">
        <v>179</v>
      </c>
      <c r="J2417" s="13" t="s">
        <v>180</v>
      </c>
      <c r="K2417" s="13" t="s">
        <v>181</v>
      </c>
      <c r="L2417" s="38" t="s">
        <v>18</v>
      </c>
    </row>
    <row r="2418" spans="2:12" x14ac:dyDescent="0.2">
      <c r="E2418" s="197"/>
      <c r="F2418" s="198"/>
      <c r="G2418" s="35"/>
      <c r="H2418" s="39"/>
      <c r="I2418" s="14"/>
      <c r="J2418" s="14"/>
      <c r="K2418" s="14"/>
      <c r="L2418" s="34"/>
    </row>
    <row r="2419" spans="2:12" x14ac:dyDescent="0.2">
      <c r="E2419" s="91" t="s">
        <v>15</v>
      </c>
      <c r="F2419" s="46"/>
      <c r="G2419" s="36">
        <v>1200</v>
      </c>
      <c r="H2419" s="24">
        <v>5.5</v>
      </c>
      <c r="I2419" s="24">
        <v>28.25</v>
      </c>
      <c r="J2419" s="24">
        <v>28.5</v>
      </c>
      <c r="K2419" s="24">
        <v>34.416666666666998</v>
      </c>
      <c r="L2419" s="68">
        <v>3.333333333333</v>
      </c>
    </row>
    <row r="2420" spans="2:12" x14ac:dyDescent="0.2">
      <c r="E2420" s="4" t="s">
        <v>81</v>
      </c>
      <c r="F2420" s="5"/>
      <c r="G2420" s="19">
        <v>48</v>
      </c>
      <c r="H2420" s="54">
        <v>8.333333333333</v>
      </c>
      <c r="I2420" s="90">
        <v>22.916666666666998</v>
      </c>
      <c r="J2420" s="90">
        <v>20.833333333333002</v>
      </c>
      <c r="K2420" s="96">
        <v>43.75</v>
      </c>
      <c r="L2420" s="52">
        <v>4.166666666667</v>
      </c>
    </row>
    <row r="2421" spans="2:12" x14ac:dyDescent="0.2">
      <c r="E2421" s="4" t="s">
        <v>82</v>
      </c>
      <c r="F2421" s="5"/>
      <c r="G2421" s="6">
        <v>84</v>
      </c>
      <c r="H2421" s="31">
        <v>4.7619047619049999</v>
      </c>
      <c r="I2421" s="12">
        <v>23.809523809523998</v>
      </c>
      <c r="J2421" s="12">
        <v>33.333333333333002</v>
      </c>
      <c r="K2421" s="12">
        <v>33.333333333333002</v>
      </c>
      <c r="L2421" s="42">
        <v>4.7619047619049999</v>
      </c>
    </row>
    <row r="2422" spans="2:12" x14ac:dyDescent="0.2">
      <c r="E2422" s="4" t="s">
        <v>83</v>
      </c>
      <c r="F2422" s="5"/>
      <c r="G2422" s="6">
        <v>462</v>
      </c>
      <c r="H2422" s="31">
        <v>4.9783549783550001</v>
      </c>
      <c r="I2422" s="12">
        <v>27.272727272727</v>
      </c>
      <c r="J2422" s="12">
        <v>32.251082251082003</v>
      </c>
      <c r="K2422" s="12">
        <v>30.952380952380999</v>
      </c>
      <c r="L2422" s="42">
        <v>4.5454545454549997</v>
      </c>
    </row>
    <row r="2423" spans="2:12" x14ac:dyDescent="0.2">
      <c r="E2423" s="4" t="s">
        <v>84</v>
      </c>
      <c r="F2423" s="5"/>
      <c r="G2423" s="6">
        <v>30</v>
      </c>
      <c r="H2423" s="31">
        <v>10</v>
      </c>
      <c r="I2423" s="12">
        <v>26.666666666666998</v>
      </c>
      <c r="J2423" s="12">
        <v>33.333333333333002</v>
      </c>
      <c r="K2423" s="12">
        <v>30</v>
      </c>
      <c r="L2423" s="73">
        <v>0</v>
      </c>
    </row>
    <row r="2424" spans="2:12" x14ac:dyDescent="0.2">
      <c r="E2424" s="4" t="s">
        <v>85</v>
      </c>
      <c r="F2424" s="5"/>
      <c r="G2424" s="6">
        <v>144</v>
      </c>
      <c r="H2424" s="31">
        <v>4.166666666667</v>
      </c>
      <c r="I2424" s="12">
        <v>31.944444444443999</v>
      </c>
      <c r="J2424" s="12">
        <v>25.694444444443999</v>
      </c>
      <c r="K2424" s="12">
        <v>34.722222222222001</v>
      </c>
      <c r="L2424" s="42">
        <v>3.4722222222219998</v>
      </c>
    </row>
    <row r="2425" spans="2:12" x14ac:dyDescent="0.2">
      <c r="E2425" s="4" t="s">
        <v>86</v>
      </c>
      <c r="F2425" s="5"/>
      <c r="G2425" s="6">
        <v>192</v>
      </c>
      <c r="H2425" s="31">
        <v>8.854166666667</v>
      </c>
      <c r="I2425" s="29">
        <v>33.854166666666998</v>
      </c>
      <c r="J2425" s="12">
        <v>25</v>
      </c>
      <c r="K2425" s="12">
        <v>30.729166666666998</v>
      </c>
      <c r="L2425" s="42">
        <v>1.5625</v>
      </c>
    </row>
    <row r="2426" spans="2:12" x14ac:dyDescent="0.2">
      <c r="E2426" s="4" t="s">
        <v>87</v>
      </c>
      <c r="F2426" s="5"/>
      <c r="G2426" s="6">
        <v>72</v>
      </c>
      <c r="H2426" s="31">
        <v>8.333333333333</v>
      </c>
      <c r="I2426" s="12">
        <v>29.166666666666998</v>
      </c>
      <c r="J2426" s="12">
        <v>25</v>
      </c>
      <c r="K2426" s="12">
        <v>33.333333333333002</v>
      </c>
      <c r="L2426" s="42">
        <v>4.166666666667</v>
      </c>
    </row>
    <row r="2427" spans="2:12" x14ac:dyDescent="0.2">
      <c r="E2427" s="4" t="s">
        <v>88</v>
      </c>
      <c r="F2427" s="5"/>
      <c r="G2427" s="6">
        <v>36</v>
      </c>
      <c r="H2427" s="31">
        <v>5.5555555555560003</v>
      </c>
      <c r="I2427" s="44">
        <v>38.888888888888999</v>
      </c>
      <c r="J2427" s="12">
        <v>25</v>
      </c>
      <c r="K2427" s="43">
        <v>27.777777777777999</v>
      </c>
      <c r="L2427" s="42">
        <v>2.7777777777780002</v>
      </c>
    </row>
    <row r="2428" spans="2:12" x14ac:dyDescent="0.2">
      <c r="E2428" s="4" t="s">
        <v>89</v>
      </c>
      <c r="F2428" s="5"/>
      <c r="G2428" s="6">
        <v>66</v>
      </c>
      <c r="H2428" s="31">
        <v>1.5151515151520001</v>
      </c>
      <c r="I2428" s="43">
        <v>19.696969696970001</v>
      </c>
      <c r="J2428" s="12">
        <v>24.242424242424001</v>
      </c>
      <c r="K2428" s="44">
        <v>53.030303030303003</v>
      </c>
      <c r="L2428" s="42">
        <v>1.5151515151520001</v>
      </c>
    </row>
    <row r="2429" spans="2:12" x14ac:dyDescent="0.2">
      <c r="E2429" s="4" t="s">
        <v>90</v>
      </c>
      <c r="F2429" s="5"/>
      <c r="G2429" s="6">
        <v>54</v>
      </c>
      <c r="H2429" s="165">
        <v>0</v>
      </c>
      <c r="I2429" s="12">
        <v>25.925925925925998</v>
      </c>
      <c r="J2429" s="12">
        <v>25.925925925925998</v>
      </c>
      <c r="K2429" s="44">
        <v>48.148148148148003</v>
      </c>
      <c r="L2429" s="73">
        <v>0</v>
      </c>
    </row>
    <row r="2430" spans="2:12" x14ac:dyDescent="0.2">
      <c r="E2430" s="57" t="s">
        <v>91</v>
      </c>
      <c r="F2430" s="59"/>
      <c r="G2430" s="55">
        <v>12</v>
      </c>
      <c r="H2430" s="183">
        <v>0</v>
      </c>
      <c r="I2430" s="109">
        <v>8.333333333333</v>
      </c>
      <c r="J2430" s="65">
        <v>25</v>
      </c>
      <c r="K2430" s="113">
        <v>66.666666666666998</v>
      </c>
      <c r="L2430" s="142">
        <v>0</v>
      </c>
    </row>
    <row r="2432" spans="2:12" x14ac:dyDescent="0.2">
      <c r="B2432" s="40" t="str">
        <f xml:space="preserve"> HYPERLINK("#'目次'!B107", "[101]")</f>
        <v>[101]</v>
      </c>
      <c r="C2432" s="23" t="s">
        <v>205</v>
      </c>
    </row>
    <row r="2435" spans="3:12" x14ac:dyDescent="0.2">
      <c r="C2435" s="23" t="s">
        <v>14</v>
      </c>
    </row>
    <row r="2436" spans="3:12" x14ac:dyDescent="0.2">
      <c r="D2436" s="195"/>
      <c r="E2436" s="196"/>
      <c r="F2436" s="196"/>
      <c r="G2436" s="37" t="s">
        <v>15</v>
      </c>
      <c r="H2436" s="33" t="s">
        <v>206</v>
      </c>
      <c r="I2436" s="13" t="s">
        <v>207</v>
      </c>
      <c r="J2436" s="13" t="s">
        <v>208</v>
      </c>
      <c r="K2436" s="13" t="s">
        <v>209</v>
      </c>
      <c r="L2436" s="38" t="s">
        <v>18</v>
      </c>
    </row>
    <row r="2437" spans="3:12" x14ac:dyDescent="0.2">
      <c r="D2437" s="197"/>
      <c r="E2437" s="198"/>
      <c r="F2437" s="198"/>
      <c r="G2437" s="35"/>
      <c r="H2437" s="39"/>
      <c r="I2437" s="14"/>
      <c r="J2437" s="14"/>
      <c r="K2437" s="14"/>
      <c r="L2437" s="34"/>
    </row>
    <row r="2438" spans="3:12" x14ac:dyDescent="0.2">
      <c r="D2438" s="56"/>
      <c r="E2438" s="58" t="s">
        <v>15</v>
      </c>
      <c r="F2438" s="46"/>
      <c r="G2438" s="36">
        <v>1200</v>
      </c>
      <c r="H2438" s="24">
        <v>1.083333333333</v>
      </c>
      <c r="I2438" s="24">
        <v>7.25</v>
      </c>
      <c r="J2438" s="24">
        <v>32</v>
      </c>
      <c r="K2438" s="24">
        <v>59.166666666666998</v>
      </c>
      <c r="L2438" s="68">
        <v>0.5</v>
      </c>
    </row>
    <row r="2439" spans="3:12" x14ac:dyDescent="0.2">
      <c r="D2439" s="199" t="s">
        <v>19</v>
      </c>
      <c r="E2439" s="22" t="s">
        <v>20</v>
      </c>
      <c r="F2439" s="21"/>
      <c r="G2439" s="19">
        <v>132</v>
      </c>
      <c r="H2439" s="131">
        <v>0</v>
      </c>
      <c r="I2439" s="20">
        <v>8.333333333333</v>
      </c>
      <c r="J2439" s="20">
        <v>31.060606060605998</v>
      </c>
      <c r="K2439" s="20">
        <v>59.848484848485</v>
      </c>
      <c r="L2439" s="52">
        <v>0.75757575757600004</v>
      </c>
    </row>
    <row r="2440" spans="3:12" x14ac:dyDescent="0.2">
      <c r="D2440" s="200"/>
      <c r="E2440" s="4" t="s">
        <v>21</v>
      </c>
      <c r="F2440" s="5"/>
      <c r="G2440" s="6">
        <v>444</v>
      </c>
      <c r="H2440" s="31">
        <v>1.5765765765769999</v>
      </c>
      <c r="I2440" s="12">
        <v>9.0090090090090005</v>
      </c>
      <c r="J2440" s="12">
        <v>34.909909909909999</v>
      </c>
      <c r="K2440" s="43">
        <v>53.603603603604</v>
      </c>
      <c r="L2440" s="42">
        <v>0.90090090090099995</v>
      </c>
    </row>
    <row r="2441" spans="3:12" x14ac:dyDescent="0.2">
      <c r="D2441" s="200"/>
      <c r="E2441" s="4" t="s">
        <v>22</v>
      </c>
      <c r="F2441" s="5"/>
      <c r="G2441" s="6">
        <v>192</v>
      </c>
      <c r="H2441" s="31">
        <v>1.5625</v>
      </c>
      <c r="I2441" s="12">
        <v>4.166666666667</v>
      </c>
      <c r="J2441" s="12">
        <v>31.25</v>
      </c>
      <c r="K2441" s="12">
        <v>62.5</v>
      </c>
      <c r="L2441" s="42">
        <v>0.52083333333299997</v>
      </c>
    </row>
    <row r="2442" spans="3:12" x14ac:dyDescent="0.2">
      <c r="D2442" s="200"/>
      <c r="E2442" s="4" t="s">
        <v>23</v>
      </c>
      <c r="F2442" s="5"/>
      <c r="G2442" s="6">
        <v>192</v>
      </c>
      <c r="H2442" s="31">
        <v>0.52083333333299997</v>
      </c>
      <c r="I2442" s="12">
        <v>6.25</v>
      </c>
      <c r="J2442" s="12">
        <v>35.9375</v>
      </c>
      <c r="K2442" s="12">
        <v>57.291666666666998</v>
      </c>
      <c r="L2442" s="73">
        <v>0</v>
      </c>
    </row>
    <row r="2443" spans="3:12" x14ac:dyDescent="0.2">
      <c r="D2443" s="200"/>
      <c r="E2443" s="4" t="s">
        <v>24</v>
      </c>
      <c r="F2443" s="5"/>
      <c r="G2443" s="6">
        <v>240</v>
      </c>
      <c r="H2443" s="31">
        <v>0.83333333333299997</v>
      </c>
      <c r="I2443" s="12">
        <v>6.666666666667</v>
      </c>
      <c r="J2443" s="43">
        <v>24.583333333333002</v>
      </c>
      <c r="K2443" s="29">
        <v>67.916666666666998</v>
      </c>
      <c r="L2443" s="73">
        <v>0</v>
      </c>
    </row>
    <row r="2444" spans="3:12" x14ac:dyDescent="0.2">
      <c r="D2444" s="199" t="s">
        <v>25</v>
      </c>
      <c r="E2444" s="22" t="s">
        <v>26</v>
      </c>
      <c r="F2444" s="21"/>
      <c r="G2444" s="19">
        <v>348</v>
      </c>
      <c r="H2444" s="54">
        <v>1.4367816091950001</v>
      </c>
      <c r="I2444" s="20">
        <v>8.6206896551720007</v>
      </c>
      <c r="J2444" s="20">
        <v>36.494252873562999</v>
      </c>
      <c r="K2444" s="90">
        <v>52.873563218390998</v>
      </c>
      <c r="L2444" s="52">
        <v>0.57471264367800001</v>
      </c>
    </row>
    <row r="2445" spans="3:12" x14ac:dyDescent="0.2">
      <c r="D2445" s="200"/>
      <c r="E2445" s="4" t="s">
        <v>27</v>
      </c>
      <c r="F2445" s="5"/>
      <c r="G2445" s="6">
        <v>378</v>
      </c>
      <c r="H2445" s="31">
        <v>1.587301587302</v>
      </c>
      <c r="I2445" s="12">
        <v>5.8201058201059999</v>
      </c>
      <c r="J2445" s="12">
        <v>32.539682539683</v>
      </c>
      <c r="K2445" s="12">
        <v>59.523809523810002</v>
      </c>
      <c r="L2445" s="42">
        <v>0.52910052910100003</v>
      </c>
    </row>
    <row r="2446" spans="3:12" x14ac:dyDescent="0.2">
      <c r="D2446" s="200"/>
      <c r="E2446" s="4" t="s">
        <v>28</v>
      </c>
      <c r="F2446" s="5"/>
      <c r="G2446" s="6">
        <v>372</v>
      </c>
      <c r="H2446" s="31">
        <v>0.26881720430099998</v>
      </c>
      <c r="I2446" s="12">
        <v>7.5268817204299996</v>
      </c>
      <c r="J2446" s="12">
        <v>29.301075268817002</v>
      </c>
      <c r="K2446" s="12">
        <v>62.365591397849002</v>
      </c>
      <c r="L2446" s="42">
        <v>0.53763440860199996</v>
      </c>
    </row>
    <row r="2447" spans="3:12" x14ac:dyDescent="0.2">
      <c r="D2447" s="200"/>
      <c r="E2447" s="4" t="s">
        <v>29</v>
      </c>
      <c r="F2447" s="5"/>
      <c r="G2447" s="6">
        <v>102</v>
      </c>
      <c r="H2447" s="31">
        <v>0.98039215686299996</v>
      </c>
      <c r="I2447" s="12">
        <v>6.8627450980390003</v>
      </c>
      <c r="J2447" s="43">
        <v>24.509803921568999</v>
      </c>
      <c r="K2447" s="29">
        <v>67.647058823528994</v>
      </c>
      <c r="L2447" s="73">
        <v>0</v>
      </c>
    </row>
    <row r="2448" spans="3:12" x14ac:dyDescent="0.2">
      <c r="D2448" s="199" t="s">
        <v>30</v>
      </c>
      <c r="E2448" s="22" t="s">
        <v>31</v>
      </c>
      <c r="F2448" s="21"/>
      <c r="G2448" s="19">
        <v>592</v>
      </c>
      <c r="H2448" s="54">
        <v>1.1824324324319999</v>
      </c>
      <c r="I2448" s="20">
        <v>6.0810810810809999</v>
      </c>
      <c r="J2448" s="20">
        <v>30.912162162162002</v>
      </c>
      <c r="K2448" s="20">
        <v>61.486486486486001</v>
      </c>
      <c r="L2448" s="52">
        <v>0.33783783783799998</v>
      </c>
    </row>
    <row r="2449" spans="2:12" x14ac:dyDescent="0.2">
      <c r="D2449" s="200"/>
      <c r="E2449" s="4" t="s">
        <v>32</v>
      </c>
      <c r="F2449" s="5"/>
      <c r="G2449" s="6">
        <v>608</v>
      </c>
      <c r="H2449" s="31">
        <v>0.98684210526299998</v>
      </c>
      <c r="I2449" s="12">
        <v>8.3881578947370006</v>
      </c>
      <c r="J2449" s="12">
        <v>33.059210526316001</v>
      </c>
      <c r="K2449" s="12">
        <v>56.907894736842003</v>
      </c>
      <c r="L2449" s="42">
        <v>0.65789473684199995</v>
      </c>
    </row>
    <row r="2450" spans="2:12" x14ac:dyDescent="0.2">
      <c r="D2450" s="199" t="s">
        <v>33</v>
      </c>
      <c r="E2450" s="22" t="s">
        <v>34</v>
      </c>
      <c r="F2450" s="21"/>
      <c r="G2450" s="19">
        <v>74</v>
      </c>
      <c r="H2450" s="54">
        <v>1.351351351351</v>
      </c>
      <c r="I2450" s="90">
        <v>1.351351351351</v>
      </c>
      <c r="J2450" s="107">
        <v>12.162162162162</v>
      </c>
      <c r="K2450" s="98">
        <v>83.783783783784003</v>
      </c>
      <c r="L2450" s="52">
        <v>1.351351351351</v>
      </c>
    </row>
    <row r="2451" spans="2:12" x14ac:dyDescent="0.2">
      <c r="D2451" s="200"/>
      <c r="E2451" s="4" t="s">
        <v>35</v>
      </c>
      <c r="F2451" s="5"/>
      <c r="G2451" s="6">
        <v>148</v>
      </c>
      <c r="H2451" s="31">
        <v>1.351351351351</v>
      </c>
      <c r="I2451" s="12">
        <v>10.135135135135</v>
      </c>
      <c r="J2451" s="12">
        <v>31.756756756756999</v>
      </c>
      <c r="K2451" s="12">
        <v>56.081081081081003</v>
      </c>
      <c r="L2451" s="42">
        <v>0.67567567567599995</v>
      </c>
    </row>
    <row r="2452" spans="2:12" x14ac:dyDescent="0.2">
      <c r="D2452" s="200"/>
      <c r="E2452" s="4" t="s">
        <v>36</v>
      </c>
      <c r="F2452" s="5"/>
      <c r="G2452" s="6">
        <v>187</v>
      </c>
      <c r="H2452" s="31">
        <v>0.53475935828900001</v>
      </c>
      <c r="I2452" s="12">
        <v>11.764705882353001</v>
      </c>
      <c r="J2452" s="12">
        <v>36.363636363635997</v>
      </c>
      <c r="K2452" s="43">
        <v>51.336898395722002</v>
      </c>
      <c r="L2452" s="73">
        <v>0</v>
      </c>
    </row>
    <row r="2453" spans="2:12" x14ac:dyDescent="0.2">
      <c r="D2453" s="200"/>
      <c r="E2453" s="4" t="s">
        <v>37</v>
      </c>
      <c r="F2453" s="5"/>
      <c r="G2453" s="6">
        <v>221</v>
      </c>
      <c r="H2453" s="31">
        <v>1.357466063348</v>
      </c>
      <c r="I2453" s="12">
        <v>8.5972850678730008</v>
      </c>
      <c r="J2453" s="12">
        <v>35.294117647058997</v>
      </c>
      <c r="K2453" s="12">
        <v>54.298642533936999</v>
      </c>
      <c r="L2453" s="42">
        <v>0.452488687783</v>
      </c>
    </row>
    <row r="2454" spans="2:12" x14ac:dyDescent="0.2">
      <c r="D2454" s="200"/>
      <c r="E2454" s="4" t="s">
        <v>38</v>
      </c>
      <c r="F2454" s="5"/>
      <c r="G2454" s="6">
        <v>186</v>
      </c>
      <c r="H2454" s="31">
        <v>2.1505376344089999</v>
      </c>
      <c r="I2454" s="12">
        <v>7.5268817204299996</v>
      </c>
      <c r="J2454" s="12">
        <v>30.107526881719998</v>
      </c>
      <c r="K2454" s="12">
        <v>60.215053763440999</v>
      </c>
      <c r="L2454" s="73">
        <v>0</v>
      </c>
    </row>
    <row r="2455" spans="2:12" x14ac:dyDescent="0.2">
      <c r="D2455" s="200"/>
      <c r="E2455" s="4" t="s">
        <v>39</v>
      </c>
      <c r="F2455" s="5"/>
      <c r="G2455" s="6">
        <v>223</v>
      </c>
      <c r="H2455" s="31">
        <v>0.44843049327399997</v>
      </c>
      <c r="I2455" s="12">
        <v>4.0358744394619999</v>
      </c>
      <c r="J2455" s="12">
        <v>34.080717488788999</v>
      </c>
      <c r="K2455" s="12">
        <v>61.434977578474999</v>
      </c>
      <c r="L2455" s="73">
        <v>0</v>
      </c>
    </row>
    <row r="2456" spans="2:12" x14ac:dyDescent="0.2">
      <c r="D2456" s="201"/>
      <c r="E2456" s="57" t="s">
        <v>40</v>
      </c>
      <c r="F2456" s="59"/>
      <c r="G2456" s="55">
        <v>161</v>
      </c>
      <c r="H2456" s="114">
        <v>0.62111801242200004</v>
      </c>
      <c r="I2456" s="65">
        <v>4.3478260869570002</v>
      </c>
      <c r="J2456" s="65">
        <v>31.055900621117999</v>
      </c>
      <c r="K2456" s="65">
        <v>62.111801242235998</v>
      </c>
      <c r="L2456" s="105">
        <v>1.8633540372670001</v>
      </c>
    </row>
    <row r="2458" spans="2:12" x14ac:dyDescent="0.2">
      <c r="B2458" s="40" t="str">
        <f xml:space="preserve"> HYPERLINK("#'目次'!B108", "[102]")</f>
        <v>[102]</v>
      </c>
      <c r="C2458" s="23" t="s">
        <v>205</v>
      </c>
    </row>
    <row r="2461" spans="2:12" x14ac:dyDescent="0.2">
      <c r="C2461" s="23" t="s">
        <v>48</v>
      </c>
    </row>
    <row r="2462" spans="2:12" x14ac:dyDescent="0.2">
      <c r="D2462" s="195"/>
      <c r="E2462" s="196"/>
      <c r="F2462" s="196"/>
      <c r="G2462" s="37" t="s">
        <v>15</v>
      </c>
      <c r="H2462" s="33" t="s">
        <v>206</v>
      </c>
      <c r="I2462" s="13" t="s">
        <v>207</v>
      </c>
      <c r="J2462" s="13" t="s">
        <v>208</v>
      </c>
      <c r="K2462" s="13" t="s">
        <v>209</v>
      </c>
      <c r="L2462" s="38" t="s">
        <v>18</v>
      </c>
    </row>
    <row r="2463" spans="2:12" x14ac:dyDescent="0.2">
      <c r="D2463" s="197"/>
      <c r="E2463" s="198"/>
      <c r="F2463" s="198"/>
      <c r="G2463" s="35"/>
      <c r="H2463" s="39"/>
      <c r="I2463" s="14"/>
      <c r="J2463" s="14"/>
      <c r="K2463" s="14"/>
      <c r="L2463" s="34"/>
    </row>
    <row r="2464" spans="2:12" x14ac:dyDescent="0.2">
      <c r="D2464" s="56"/>
      <c r="E2464" s="58" t="s">
        <v>15</v>
      </c>
      <c r="F2464" s="46"/>
      <c r="G2464" s="36">
        <v>1200</v>
      </c>
      <c r="H2464" s="24">
        <v>1.083333333333</v>
      </c>
      <c r="I2464" s="24">
        <v>7.25</v>
      </c>
      <c r="J2464" s="24">
        <v>32</v>
      </c>
      <c r="K2464" s="24">
        <v>59.166666666666998</v>
      </c>
      <c r="L2464" s="68">
        <v>0.5</v>
      </c>
    </row>
    <row r="2465" spans="4:12" x14ac:dyDescent="0.2">
      <c r="D2465" s="199" t="s">
        <v>49</v>
      </c>
      <c r="E2465" s="22" t="s">
        <v>50</v>
      </c>
      <c r="F2465" s="21"/>
      <c r="G2465" s="19">
        <v>15</v>
      </c>
      <c r="H2465" s="131">
        <v>0</v>
      </c>
      <c r="I2465" s="20">
        <v>6.666666666667</v>
      </c>
      <c r="J2465" s="96">
        <v>40</v>
      </c>
      <c r="K2465" s="90">
        <v>53.333333333333002</v>
      </c>
      <c r="L2465" s="117">
        <v>0</v>
      </c>
    </row>
    <row r="2466" spans="4:12" x14ac:dyDescent="0.2">
      <c r="D2466" s="200"/>
      <c r="E2466" s="4" t="s">
        <v>51</v>
      </c>
      <c r="F2466" s="5"/>
      <c r="G2466" s="6">
        <v>142</v>
      </c>
      <c r="H2466" s="31">
        <v>1.4084507042250001</v>
      </c>
      <c r="I2466" s="12">
        <v>8.4507042253520002</v>
      </c>
      <c r="J2466" s="12">
        <v>34.507042253521</v>
      </c>
      <c r="K2466" s="12">
        <v>55.633802816901003</v>
      </c>
      <c r="L2466" s="73">
        <v>0</v>
      </c>
    </row>
    <row r="2467" spans="4:12" x14ac:dyDescent="0.2">
      <c r="D2467" s="200"/>
      <c r="E2467" s="4" t="s">
        <v>52</v>
      </c>
      <c r="F2467" s="5"/>
      <c r="G2467" s="6">
        <v>26</v>
      </c>
      <c r="H2467" s="31">
        <v>3.8461538461539999</v>
      </c>
      <c r="I2467" s="69">
        <v>0</v>
      </c>
      <c r="J2467" s="44">
        <v>53.846153846154003</v>
      </c>
      <c r="K2467" s="61">
        <v>42.307692307692001</v>
      </c>
      <c r="L2467" s="73">
        <v>0</v>
      </c>
    </row>
    <row r="2468" spans="4:12" x14ac:dyDescent="0.2">
      <c r="D2468" s="200"/>
      <c r="E2468" s="4" t="s">
        <v>53</v>
      </c>
      <c r="F2468" s="5"/>
      <c r="G2468" s="6">
        <v>41</v>
      </c>
      <c r="H2468" s="71">
        <v>0</v>
      </c>
      <c r="I2468" s="12">
        <v>7.3170731707319998</v>
      </c>
      <c r="J2468" s="43">
        <v>24.390243902439</v>
      </c>
      <c r="K2468" s="29">
        <v>68.292682926829002</v>
      </c>
      <c r="L2468" s="73">
        <v>0</v>
      </c>
    </row>
    <row r="2469" spans="4:12" x14ac:dyDescent="0.2">
      <c r="D2469" s="200"/>
      <c r="E2469" s="4" t="s">
        <v>54</v>
      </c>
      <c r="F2469" s="5"/>
      <c r="G2469" s="6">
        <v>226</v>
      </c>
      <c r="H2469" s="31">
        <v>2.654867256637</v>
      </c>
      <c r="I2469" s="12">
        <v>6.6371681415930004</v>
      </c>
      <c r="J2469" s="12">
        <v>32.743362831858001</v>
      </c>
      <c r="K2469" s="12">
        <v>57.522123893805002</v>
      </c>
      <c r="L2469" s="42">
        <v>0.44247787610599998</v>
      </c>
    </row>
    <row r="2470" spans="4:12" x14ac:dyDescent="0.2">
      <c r="D2470" s="200"/>
      <c r="E2470" s="4" t="s">
        <v>55</v>
      </c>
      <c r="F2470" s="5"/>
      <c r="G2470" s="6">
        <v>125</v>
      </c>
      <c r="H2470" s="71">
        <v>0</v>
      </c>
      <c r="I2470" s="12">
        <v>9.6</v>
      </c>
      <c r="J2470" s="12">
        <v>29.6</v>
      </c>
      <c r="K2470" s="12">
        <v>60</v>
      </c>
      <c r="L2470" s="42">
        <v>0.8</v>
      </c>
    </row>
    <row r="2471" spans="4:12" x14ac:dyDescent="0.2">
      <c r="D2471" s="200"/>
      <c r="E2471" s="4" t="s">
        <v>56</v>
      </c>
      <c r="F2471" s="5"/>
      <c r="G2471" s="6">
        <v>190</v>
      </c>
      <c r="H2471" s="31">
        <v>0.52631578947400004</v>
      </c>
      <c r="I2471" s="12">
        <v>10</v>
      </c>
      <c r="J2471" s="12">
        <v>33.684210526316001</v>
      </c>
      <c r="K2471" s="12">
        <v>55.263157894736999</v>
      </c>
      <c r="L2471" s="42">
        <v>0.52631578947400004</v>
      </c>
    </row>
    <row r="2472" spans="4:12" x14ac:dyDescent="0.2">
      <c r="D2472" s="200"/>
      <c r="E2472" s="4" t="s">
        <v>57</v>
      </c>
      <c r="F2472" s="5"/>
      <c r="G2472" s="6">
        <v>185</v>
      </c>
      <c r="H2472" s="31">
        <v>0.54054054054099998</v>
      </c>
      <c r="I2472" s="12">
        <v>8.1081081081080004</v>
      </c>
      <c r="J2472" s="12">
        <v>34.594594594595002</v>
      </c>
      <c r="K2472" s="12">
        <v>56.216216216215997</v>
      </c>
      <c r="L2472" s="42">
        <v>0.54054054054099998</v>
      </c>
    </row>
    <row r="2473" spans="4:12" x14ac:dyDescent="0.2">
      <c r="D2473" s="200"/>
      <c r="E2473" s="4" t="s">
        <v>58</v>
      </c>
      <c r="F2473" s="5"/>
      <c r="G2473" s="6">
        <v>113</v>
      </c>
      <c r="H2473" s="31">
        <v>0.88495575221199996</v>
      </c>
      <c r="I2473" s="12">
        <v>4.424778761062</v>
      </c>
      <c r="J2473" s="61">
        <v>17.699115044248</v>
      </c>
      <c r="K2473" s="44">
        <v>76.106194690264999</v>
      </c>
      <c r="L2473" s="42">
        <v>0.88495575221199996</v>
      </c>
    </row>
    <row r="2474" spans="4:12" x14ac:dyDescent="0.2">
      <c r="D2474" s="200"/>
      <c r="E2474" s="4" t="s">
        <v>59</v>
      </c>
      <c r="F2474" s="5"/>
      <c r="G2474" s="6">
        <v>136</v>
      </c>
      <c r="H2474" s="31">
        <v>0.73529411764700003</v>
      </c>
      <c r="I2474" s="12">
        <v>3.6764705882349999</v>
      </c>
      <c r="J2474" s="12">
        <v>33.823529411765001</v>
      </c>
      <c r="K2474" s="12">
        <v>61.029411764705998</v>
      </c>
      <c r="L2474" s="42">
        <v>0.73529411764700003</v>
      </c>
    </row>
    <row r="2475" spans="4:12" x14ac:dyDescent="0.2">
      <c r="D2475" s="199" t="s">
        <v>60</v>
      </c>
      <c r="E2475" s="22" t="s">
        <v>61</v>
      </c>
      <c r="F2475" s="21"/>
      <c r="G2475" s="19">
        <v>205</v>
      </c>
      <c r="H2475" s="54">
        <v>0.48780487804900002</v>
      </c>
      <c r="I2475" s="20">
        <v>5.8536585365849998</v>
      </c>
      <c r="J2475" s="20">
        <v>27.317073170732002</v>
      </c>
      <c r="K2475" s="96">
        <v>64.390243902438996</v>
      </c>
      <c r="L2475" s="52">
        <v>1.951219512195</v>
      </c>
    </row>
    <row r="2476" spans="4:12" x14ac:dyDescent="0.2">
      <c r="D2476" s="200"/>
      <c r="E2476" s="4" t="s">
        <v>62</v>
      </c>
      <c r="F2476" s="5"/>
      <c r="G2476" s="6">
        <v>160</v>
      </c>
      <c r="H2476" s="31">
        <v>1.25</v>
      </c>
      <c r="I2476" s="12">
        <v>3.75</v>
      </c>
      <c r="J2476" s="12">
        <v>30.625</v>
      </c>
      <c r="K2476" s="29">
        <v>64.375</v>
      </c>
      <c r="L2476" s="73">
        <v>0</v>
      </c>
    </row>
    <row r="2477" spans="4:12" x14ac:dyDescent="0.2">
      <c r="D2477" s="200"/>
      <c r="E2477" s="4" t="s">
        <v>63</v>
      </c>
      <c r="F2477" s="5"/>
      <c r="G2477" s="6">
        <v>121</v>
      </c>
      <c r="H2477" s="71">
        <v>0</v>
      </c>
      <c r="I2477" s="12">
        <v>7.4380165289260001</v>
      </c>
      <c r="J2477" s="29">
        <v>39.669421487603003</v>
      </c>
      <c r="K2477" s="43">
        <v>52.066115702479003</v>
      </c>
      <c r="L2477" s="42">
        <v>0.82644628099200002</v>
      </c>
    </row>
    <row r="2478" spans="4:12" x14ac:dyDescent="0.2">
      <c r="D2478" s="200"/>
      <c r="E2478" s="4" t="s">
        <v>64</v>
      </c>
      <c r="F2478" s="5"/>
      <c r="G2478" s="6">
        <v>124</v>
      </c>
      <c r="H2478" s="31">
        <v>0.80645161290300005</v>
      </c>
      <c r="I2478" s="12">
        <v>9.6774193548389995</v>
      </c>
      <c r="J2478" s="29">
        <v>40.322580645160997</v>
      </c>
      <c r="K2478" s="43">
        <v>49.193548387097003</v>
      </c>
      <c r="L2478" s="73">
        <v>0</v>
      </c>
    </row>
    <row r="2479" spans="4:12" x14ac:dyDescent="0.2">
      <c r="D2479" s="200"/>
      <c r="E2479" s="4" t="s">
        <v>65</v>
      </c>
      <c r="F2479" s="5"/>
      <c r="G2479" s="6">
        <v>109</v>
      </c>
      <c r="H2479" s="31">
        <v>0.91743119266100004</v>
      </c>
      <c r="I2479" s="12">
        <v>11.009174311927</v>
      </c>
      <c r="J2479" s="12">
        <v>28.440366972477001</v>
      </c>
      <c r="K2479" s="12">
        <v>59.633027522935997</v>
      </c>
      <c r="L2479" s="73">
        <v>0</v>
      </c>
    </row>
    <row r="2480" spans="4:12" x14ac:dyDescent="0.2">
      <c r="D2480" s="200"/>
      <c r="E2480" s="4" t="s">
        <v>66</v>
      </c>
      <c r="F2480" s="5"/>
      <c r="G2480" s="6">
        <v>104</v>
      </c>
      <c r="H2480" s="31">
        <v>0.96153846153800004</v>
      </c>
      <c r="I2480" s="12">
        <v>10.576923076923</v>
      </c>
      <c r="J2480" s="12">
        <v>30.769230769231001</v>
      </c>
      <c r="K2480" s="12">
        <v>57.692307692307999</v>
      </c>
      <c r="L2480" s="73">
        <v>0</v>
      </c>
    </row>
    <row r="2481" spans="2:12" x14ac:dyDescent="0.2">
      <c r="D2481" s="200"/>
      <c r="E2481" s="4" t="s">
        <v>67</v>
      </c>
      <c r="F2481" s="5"/>
      <c r="G2481" s="6">
        <v>139</v>
      </c>
      <c r="H2481" s="31">
        <v>1.438848920863</v>
      </c>
      <c r="I2481" s="12">
        <v>11.510791366906</v>
      </c>
      <c r="J2481" s="12">
        <v>28.057553956835001</v>
      </c>
      <c r="K2481" s="12">
        <v>58.992805755395999</v>
      </c>
      <c r="L2481" s="73">
        <v>0</v>
      </c>
    </row>
    <row r="2482" spans="2:12" x14ac:dyDescent="0.2">
      <c r="D2482" s="200"/>
      <c r="E2482" s="4" t="s">
        <v>68</v>
      </c>
      <c r="F2482" s="5"/>
      <c r="G2482" s="6">
        <v>48</v>
      </c>
      <c r="H2482" s="31">
        <v>4.166666666667</v>
      </c>
      <c r="I2482" s="12">
        <v>8.333333333333</v>
      </c>
      <c r="J2482" s="29">
        <v>39.583333333333002</v>
      </c>
      <c r="K2482" s="61">
        <v>47.916666666666998</v>
      </c>
      <c r="L2482" s="73">
        <v>0</v>
      </c>
    </row>
    <row r="2483" spans="2:12" x14ac:dyDescent="0.2">
      <c r="D2483" s="200"/>
      <c r="E2483" s="4" t="s">
        <v>69</v>
      </c>
      <c r="F2483" s="5"/>
      <c r="G2483" s="6">
        <v>37</v>
      </c>
      <c r="H2483" s="76">
        <v>8.1081081081080004</v>
      </c>
      <c r="I2483" s="12">
        <v>2.7027027027030002</v>
      </c>
      <c r="J2483" s="12">
        <v>32.432432432432002</v>
      </c>
      <c r="K2483" s="12">
        <v>56.756756756756999</v>
      </c>
      <c r="L2483" s="73">
        <v>0</v>
      </c>
    </row>
    <row r="2484" spans="2:12" x14ac:dyDescent="0.2">
      <c r="D2484" s="93" t="s">
        <v>70</v>
      </c>
      <c r="E2484" s="89" t="s">
        <v>18</v>
      </c>
      <c r="F2484" s="92"/>
      <c r="G2484" s="94">
        <v>0</v>
      </c>
      <c r="H2484" s="152">
        <v>0</v>
      </c>
      <c r="I2484" s="134">
        <v>0</v>
      </c>
      <c r="J2484" s="86">
        <v>0</v>
      </c>
      <c r="K2484" s="86">
        <v>0</v>
      </c>
      <c r="L2484" s="144">
        <v>0</v>
      </c>
    </row>
    <row r="2486" spans="2:12" x14ac:dyDescent="0.2">
      <c r="B2486" s="40" t="str">
        <f xml:space="preserve"> HYPERLINK("#'目次'!B109", "[103]")</f>
        <v>[103]</v>
      </c>
      <c r="C2486" s="23" t="s">
        <v>205</v>
      </c>
    </row>
    <row r="2489" spans="2:12" x14ac:dyDescent="0.2">
      <c r="C2489" s="23" t="s">
        <v>73</v>
      </c>
    </row>
    <row r="2490" spans="2:12" x14ac:dyDescent="0.2">
      <c r="D2490" s="195"/>
      <c r="E2490" s="196"/>
      <c r="F2490" s="196"/>
      <c r="G2490" s="37" t="s">
        <v>15</v>
      </c>
      <c r="H2490" s="33" t="s">
        <v>206</v>
      </c>
      <c r="I2490" s="13" t="s">
        <v>207</v>
      </c>
      <c r="J2490" s="13" t="s">
        <v>208</v>
      </c>
      <c r="K2490" s="13" t="s">
        <v>209</v>
      </c>
      <c r="L2490" s="38" t="s">
        <v>18</v>
      </c>
    </row>
    <row r="2491" spans="2:12" x14ac:dyDescent="0.2">
      <c r="D2491" s="197"/>
      <c r="E2491" s="198"/>
      <c r="F2491" s="198"/>
      <c r="G2491" s="35"/>
      <c r="H2491" s="39"/>
      <c r="I2491" s="14"/>
      <c r="J2491" s="14"/>
      <c r="K2491" s="14"/>
      <c r="L2491" s="34"/>
    </row>
    <row r="2492" spans="2:12" x14ac:dyDescent="0.2">
      <c r="D2492" s="56"/>
      <c r="E2492" s="58" t="s">
        <v>15</v>
      </c>
      <c r="F2492" s="46"/>
      <c r="G2492" s="36">
        <v>1200</v>
      </c>
      <c r="H2492" s="24">
        <v>1.083333333333</v>
      </c>
      <c r="I2492" s="24">
        <v>7.25</v>
      </c>
      <c r="J2492" s="24">
        <v>32</v>
      </c>
      <c r="K2492" s="24">
        <v>59.166666666666998</v>
      </c>
      <c r="L2492" s="68">
        <v>0.5</v>
      </c>
    </row>
    <row r="2493" spans="2:12" x14ac:dyDescent="0.2">
      <c r="D2493" s="199" t="s">
        <v>74</v>
      </c>
      <c r="E2493" s="22" t="s">
        <v>75</v>
      </c>
      <c r="F2493" s="21"/>
      <c r="G2493" s="19">
        <v>592</v>
      </c>
      <c r="H2493" s="54">
        <v>1.1824324324319999</v>
      </c>
      <c r="I2493" s="20">
        <v>6.0810810810809999</v>
      </c>
      <c r="J2493" s="20">
        <v>30.912162162162002</v>
      </c>
      <c r="K2493" s="20">
        <v>61.486486486486001</v>
      </c>
      <c r="L2493" s="52">
        <v>0.33783783783799998</v>
      </c>
    </row>
    <row r="2494" spans="2:12" x14ac:dyDescent="0.2">
      <c r="D2494" s="200"/>
      <c r="E2494" s="4" t="s">
        <v>34</v>
      </c>
      <c r="F2494" s="5"/>
      <c r="G2494" s="6">
        <v>37</v>
      </c>
      <c r="H2494" s="31">
        <v>2.7027027027030002</v>
      </c>
      <c r="I2494" s="69">
        <v>0</v>
      </c>
      <c r="J2494" s="61">
        <v>16.216216216216001</v>
      </c>
      <c r="K2494" s="44">
        <v>81.081081081080995</v>
      </c>
      <c r="L2494" s="73">
        <v>0</v>
      </c>
    </row>
    <row r="2495" spans="2:12" x14ac:dyDescent="0.2">
      <c r="D2495" s="200"/>
      <c r="E2495" s="4" t="s">
        <v>35</v>
      </c>
      <c r="F2495" s="5"/>
      <c r="G2495" s="6">
        <v>75</v>
      </c>
      <c r="H2495" s="71">
        <v>0</v>
      </c>
      <c r="I2495" s="12">
        <v>10.666666666667</v>
      </c>
      <c r="J2495" s="12">
        <v>30.666666666666998</v>
      </c>
      <c r="K2495" s="12">
        <v>57.333333333333002</v>
      </c>
      <c r="L2495" s="42">
        <v>1.333333333333</v>
      </c>
    </row>
    <row r="2496" spans="2:12" x14ac:dyDescent="0.2">
      <c r="D2496" s="200"/>
      <c r="E2496" s="4" t="s">
        <v>36</v>
      </c>
      <c r="F2496" s="5"/>
      <c r="G2496" s="6">
        <v>95</v>
      </c>
      <c r="H2496" s="31">
        <v>1.052631578947</v>
      </c>
      <c r="I2496" s="12">
        <v>8.4210526315790002</v>
      </c>
      <c r="J2496" s="12">
        <v>35.789473684211004</v>
      </c>
      <c r="K2496" s="12">
        <v>54.736842105263001</v>
      </c>
      <c r="L2496" s="73">
        <v>0</v>
      </c>
    </row>
    <row r="2497" spans="2:12" x14ac:dyDescent="0.2">
      <c r="D2497" s="200"/>
      <c r="E2497" s="4" t="s">
        <v>37</v>
      </c>
      <c r="F2497" s="5"/>
      <c r="G2497" s="6">
        <v>111</v>
      </c>
      <c r="H2497" s="31">
        <v>2.7027027027030002</v>
      </c>
      <c r="I2497" s="12">
        <v>5.4054054054050003</v>
      </c>
      <c r="J2497" s="12">
        <v>33.333333333333002</v>
      </c>
      <c r="K2497" s="12">
        <v>58.558558558559</v>
      </c>
      <c r="L2497" s="73">
        <v>0</v>
      </c>
    </row>
    <row r="2498" spans="2:12" x14ac:dyDescent="0.2">
      <c r="D2498" s="200"/>
      <c r="E2498" s="4" t="s">
        <v>38</v>
      </c>
      <c r="F2498" s="5"/>
      <c r="G2498" s="6">
        <v>93</v>
      </c>
      <c r="H2498" s="31">
        <v>1.0752688172039999</v>
      </c>
      <c r="I2498" s="12">
        <v>6.4516129032259997</v>
      </c>
      <c r="J2498" s="43">
        <v>26.881720430108</v>
      </c>
      <c r="K2498" s="29">
        <v>65.591397849461998</v>
      </c>
      <c r="L2498" s="73">
        <v>0</v>
      </c>
    </row>
    <row r="2499" spans="2:12" x14ac:dyDescent="0.2">
      <c r="D2499" s="200"/>
      <c r="E2499" s="4" t="s">
        <v>39</v>
      </c>
      <c r="F2499" s="5"/>
      <c r="G2499" s="6">
        <v>109</v>
      </c>
      <c r="H2499" s="71">
        <v>0</v>
      </c>
      <c r="I2499" s="12">
        <v>4.5871559633030001</v>
      </c>
      <c r="J2499" s="12">
        <v>34.862385321101002</v>
      </c>
      <c r="K2499" s="12">
        <v>60.550458715596001</v>
      </c>
      <c r="L2499" s="73">
        <v>0</v>
      </c>
    </row>
    <row r="2500" spans="2:12" x14ac:dyDescent="0.2">
      <c r="D2500" s="200"/>
      <c r="E2500" s="4" t="s">
        <v>40</v>
      </c>
      <c r="F2500" s="5"/>
      <c r="G2500" s="6">
        <v>72</v>
      </c>
      <c r="H2500" s="31">
        <v>1.3888888888890001</v>
      </c>
      <c r="I2500" s="12">
        <v>4.166666666667</v>
      </c>
      <c r="J2500" s="12">
        <v>27.777777777777999</v>
      </c>
      <c r="K2500" s="29">
        <v>65.277777777777999</v>
      </c>
      <c r="L2500" s="42">
        <v>1.3888888888890001</v>
      </c>
    </row>
    <row r="2501" spans="2:12" x14ac:dyDescent="0.2">
      <c r="D2501" s="199" t="s">
        <v>76</v>
      </c>
      <c r="E2501" s="22" t="s">
        <v>77</v>
      </c>
      <c r="F2501" s="21"/>
      <c r="G2501" s="19">
        <v>608</v>
      </c>
      <c r="H2501" s="54">
        <v>0.98684210526299998</v>
      </c>
      <c r="I2501" s="20">
        <v>8.3881578947370006</v>
      </c>
      <c r="J2501" s="20">
        <v>33.059210526316001</v>
      </c>
      <c r="K2501" s="20">
        <v>56.907894736842003</v>
      </c>
      <c r="L2501" s="52">
        <v>0.65789473684199995</v>
      </c>
    </row>
    <row r="2502" spans="2:12" x14ac:dyDescent="0.2">
      <c r="D2502" s="200"/>
      <c r="E2502" s="4" t="s">
        <v>34</v>
      </c>
      <c r="F2502" s="5"/>
      <c r="G2502" s="6">
        <v>37</v>
      </c>
      <c r="H2502" s="71">
        <v>0</v>
      </c>
      <c r="I2502" s="12">
        <v>2.7027027027030002</v>
      </c>
      <c r="J2502" s="61">
        <v>8.1081081081080004</v>
      </c>
      <c r="K2502" s="44">
        <v>86.486486486486001</v>
      </c>
      <c r="L2502" s="42">
        <v>2.7027027027030002</v>
      </c>
    </row>
    <row r="2503" spans="2:12" x14ac:dyDescent="0.2">
      <c r="D2503" s="200"/>
      <c r="E2503" s="4" t="s">
        <v>35</v>
      </c>
      <c r="F2503" s="5"/>
      <c r="G2503" s="6">
        <v>73</v>
      </c>
      <c r="H2503" s="31">
        <v>2.7397260273969999</v>
      </c>
      <c r="I2503" s="12">
        <v>9.5890410958899999</v>
      </c>
      <c r="J2503" s="12">
        <v>32.876712328766999</v>
      </c>
      <c r="K2503" s="12">
        <v>54.794520547944998</v>
      </c>
      <c r="L2503" s="73">
        <v>0</v>
      </c>
    </row>
    <row r="2504" spans="2:12" x14ac:dyDescent="0.2">
      <c r="D2504" s="200"/>
      <c r="E2504" s="4" t="s">
        <v>36</v>
      </c>
      <c r="F2504" s="5"/>
      <c r="G2504" s="6">
        <v>92</v>
      </c>
      <c r="H2504" s="71">
        <v>0</v>
      </c>
      <c r="I2504" s="29">
        <v>15.217391304348</v>
      </c>
      <c r="J2504" s="12">
        <v>36.956521739129997</v>
      </c>
      <c r="K2504" s="61">
        <v>47.826086956521998</v>
      </c>
      <c r="L2504" s="73">
        <v>0</v>
      </c>
    </row>
    <row r="2505" spans="2:12" x14ac:dyDescent="0.2">
      <c r="D2505" s="200"/>
      <c r="E2505" s="4" t="s">
        <v>37</v>
      </c>
      <c r="F2505" s="5"/>
      <c r="G2505" s="6">
        <v>110</v>
      </c>
      <c r="H2505" s="71">
        <v>0</v>
      </c>
      <c r="I2505" s="12">
        <v>11.818181818182</v>
      </c>
      <c r="J2505" s="29">
        <v>37.272727272727003</v>
      </c>
      <c r="K2505" s="43">
        <v>50</v>
      </c>
      <c r="L2505" s="42">
        <v>0.90909090909099999</v>
      </c>
    </row>
    <row r="2506" spans="2:12" x14ac:dyDescent="0.2">
      <c r="D2506" s="200"/>
      <c r="E2506" s="4" t="s">
        <v>38</v>
      </c>
      <c r="F2506" s="5"/>
      <c r="G2506" s="6">
        <v>93</v>
      </c>
      <c r="H2506" s="31">
        <v>3.2258064516129998</v>
      </c>
      <c r="I2506" s="12">
        <v>8.6021505376339995</v>
      </c>
      <c r="J2506" s="12">
        <v>33.333333333333002</v>
      </c>
      <c r="K2506" s="12">
        <v>54.838709677418997</v>
      </c>
      <c r="L2506" s="73">
        <v>0</v>
      </c>
    </row>
    <row r="2507" spans="2:12" x14ac:dyDescent="0.2">
      <c r="D2507" s="200"/>
      <c r="E2507" s="4" t="s">
        <v>39</v>
      </c>
      <c r="F2507" s="5"/>
      <c r="G2507" s="6">
        <v>114</v>
      </c>
      <c r="H2507" s="31">
        <v>0.87719298245599997</v>
      </c>
      <c r="I2507" s="12">
        <v>3.508771929825</v>
      </c>
      <c r="J2507" s="12">
        <v>33.333333333333002</v>
      </c>
      <c r="K2507" s="12">
        <v>62.280701754386001</v>
      </c>
      <c r="L2507" s="73">
        <v>0</v>
      </c>
    </row>
    <row r="2508" spans="2:12" x14ac:dyDescent="0.2">
      <c r="D2508" s="201"/>
      <c r="E2508" s="57" t="s">
        <v>40</v>
      </c>
      <c r="F2508" s="59"/>
      <c r="G2508" s="55">
        <v>89</v>
      </c>
      <c r="H2508" s="137">
        <v>0</v>
      </c>
      <c r="I2508" s="65">
        <v>4.4943820224720001</v>
      </c>
      <c r="J2508" s="65">
        <v>33.707865168539001</v>
      </c>
      <c r="K2508" s="65">
        <v>59.550561797752998</v>
      </c>
      <c r="L2508" s="105">
        <v>2.2471910112360001</v>
      </c>
    </row>
    <row r="2510" spans="2:12" x14ac:dyDescent="0.2">
      <c r="B2510" s="40" t="str">
        <f xml:space="preserve"> HYPERLINK("#'目次'!B110", "[104]")</f>
        <v>[104]</v>
      </c>
      <c r="C2510" s="23" t="s">
        <v>205</v>
      </c>
    </row>
    <row r="2513" spans="3:12" x14ac:dyDescent="0.2">
      <c r="C2513" s="23" t="s">
        <v>80</v>
      </c>
    </row>
    <row r="2514" spans="3:12" x14ac:dyDescent="0.2">
      <c r="E2514" s="195"/>
      <c r="F2514" s="196"/>
      <c r="G2514" s="37" t="s">
        <v>15</v>
      </c>
      <c r="H2514" s="33" t="s">
        <v>206</v>
      </c>
      <c r="I2514" s="13" t="s">
        <v>207</v>
      </c>
      <c r="J2514" s="13" t="s">
        <v>208</v>
      </c>
      <c r="K2514" s="13" t="s">
        <v>209</v>
      </c>
      <c r="L2514" s="38" t="s">
        <v>18</v>
      </c>
    </row>
    <row r="2515" spans="3:12" x14ac:dyDescent="0.2">
      <c r="E2515" s="197"/>
      <c r="F2515" s="198"/>
      <c r="G2515" s="35"/>
      <c r="H2515" s="39"/>
      <c r="I2515" s="14"/>
      <c r="J2515" s="14"/>
      <c r="K2515" s="14"/>
      <c r="L2515" s="34"/>
    </row>
    <row r="2516" spans="3:12" x14ac:dyDescent="0.2">
      <c r="E2516" s="91" t="s">
        <v>15</v>
      </c>
      <c r="F2516" s="46"/>
      <c r="G2516" s="36">
        <v>1200</v>
      </c>
      <c r="H2516" s="24">
        <v>1.083333333333</v>
      </c>
      <c r="I2516" s="24">
        <v>7.25</v>
      </c>
      <c r="J2516" s="24">
        <v>32</v>
      </c>
      <c r="K2516" s="24">
        <v>59.166666666666998</v>
      </c>
      <c r="L2516" s="68">
        <v>0.5</v>
      </c>
    </row>
    <row r="2517" spans="3:12" x14ac:dyDescent="0.2">
      <c r="E2517" s="4" t="s">
        <v>81</v>
      </c>
      <c r="F2517" s="5"/>
      <c r="G2517" s="19">
        <v>48</v>
      </c>
      <c r="H2517" s="131">
        <v>0</v>
      </c>
      <c r="I2517" s="20">
        <v>8.333333333333</v>
      </c>
      <c r="J2517" s="90">
        <v>22.916666666666998</v>
      </c>
      <c r="K2517" s="96">
        <v>66.666666666666998</v>
      </c>
      <c r="L2517" s="52">
        <v>2.083333333333</v>
      </c>
    </row>
    <row r="2518" spans="3:12" x14ac:dyDescent="0.2">
      <c r="E2518" s="4" t="s">
        <v>82</v>
      </c>
      <c r="F2518" s="5"/>
      <c r="G2518" s="6">
        <v>84</v>
      </c>
      <c r="H2518" s="71">
        <v>0</v>
      </c>
      <c r="I2518" s="12">
        <v>8.333333333333</v>
      </c>
      <c r="J2518" s="12">
        <v>35.714285714286</v>
      </c>
      <c r="K2518" s="12">
        <v>55.952380952380999</v>
      </c>
      <c r="L2518" s="73">
        <v>0</v>
      </c>
    </row>
    <row r="2519" spans="3:12" x14ac:dyDescent="0.2">
      <c r="E2519" s="4" t="s">
        <v>83</v>
      </c>
      <c r="F2519" s="5"/>
      <c r="G2519" s="6">
        <v>462</v>
      </c>
      <c r="H2519" s="31">
        <v>1.5151515151520001</v>
      </c>
      <c r="I2519" s="12">
        <v>8.6580086580090008</v>
      </c>
      <c r="J2519" s="12">
        <v>35.281385281384999</v>
      </c>
      <c r="K2519" s="43">
        <v>53.463203463203001</v>
      </c>
      <c r="L2519" s="42">
        <v>1.0822510822510001</v>
      </c>
    </row>
    <row r="2520" spans="3:12" x14ac:dyDescent="0.2">
      <c r="E2520" s="4" t="s">
        <v>84</v>
      </c>
      <c r="F2520" s="5"/>
      <c r="G2520" s="6">
        <v>30</v>
      </c>
      <c r="H2520" s="71">
        <v>0</v>
      </c>
      <c r="I2520" s="12">
        <v>10</v>
      </c>
      <c r="J2520" s="43">
        <v>26.666666666666998</v>
      </c>
      <c r="K2520" s="12">
        <v>63.333333333333002</v>
      </c>
      <c r="L2520" s="73">
        <v>0</v>
      </c>
    </row>
    <row r="2521" spans="3:12" x14ac:dyDescent="0.2">
      <c r="E2521" s="4" t="s">
        <v>85</v>
      </c>
      <c r="F2521" s="5"/>
      <c r="G2521" s="6">
        <v>144</v>
      </c>
      <c r="H2521" s="31">
        <v>2.083333333333</v>
      </c>
      <c r="I2521" s="12">
        <v>3.4722222222219998</v>
      </c>
      <c r="J2521" s="12">
        <v>30.555555555556001</v>
      </c>
      <c r="K2521" s="12">
        <v>63.888888888888999</v>
      </c>
      <c r="L2521" s="73">
        <v>0</v>
      </c>
    </row>
    <row r="2522" spans="3:12" x14ac:dyDescent="0.2">
      <c r="E2522" s="4" t="s">
        <v>86</v>
      </c>
      <c r="F2522" s="5"/>
      <c r="G2522" s="6">
        <v>192</v>
      </c>
      <c r="H2522" s="31">
        <v>0.52083333333299997</v>
      </c>
      <c r="I2522" s="12">
        <v>6.25</v>
      </c>
      <c r="J2522" s="12">
        <v>35.9375</v>
      </c>
      <c r="K2522" s="12">
        <v>57.291666666666998</v>
      </c>
      <c r="L2522" s="73">
        <v>0</v>
      </c>
    </row>
    <row r="2523" spans="3:12" x14ac:dyDescent="0.2">
      <c r="E2523" s="4" t="s">
        <v>87</v>
      </c>
      <c r="F2523" s="5"/>
      <c r="G2523" s="6">
        <v>72</v>
      </c>
      <c r="H2523" s="31">
        <v>1.3888888888890001</v>
      </c>
      <c r="I2523" s="12">
        <v>8.333333333333</v>
      </c>
      <c r="J2523" s="12">
        <v>27.777777777777999</v>
      </c>
      <c r="K2523" s="12">
        <v>62.5</v>
      </c>
      <c r="L2523" s="73">
        <v>0</v>
      </c>
    </row>
    <row r="2524" spans="3:12" x14ac:dyDescent="0.2">
      <c r="E2524" s="4" t="s">
        <v>88</v>
      </c>
      <c r="F2524" s="5"/>
      <c r="G2524" s="6">
        <v>36</v>
      </c>
      <c r="H2524" s="71">
        <v>0</v>
      </c>
      <c r="I2524" s="12">
        <v>11.111111111111001</v>
      </c>
      <c r="J2524" s="43">
        <v>25</v>
      </c>
      <c r="K2524" s="12">
        <v>63.888888888888999</v>
      </c>
      <c r="L2524" s="73">
        <v>0</v>
      </c>
    </row>
    <row r="2525" spans="3:12" x14ac:dyDescent="0.2">
      <c r="E2525" s="4" t="s">
        <v>89</v>
      </c>
      <c r="F2525" s="5"/>
      <c r="G2525" s="6">
        <v>66</v>
      </c>
      <c r="H2525" s="71">
        <v>0</v>
      </c>
      <c r="I2525" s="12">
        <v>6.0606060606060002</v>
      </c>
      <c r="J2525" s="61">
        <v>15.151515151515</v>
      </c>
      <c r="K2525" s="44">
        <v>78.787878787878995</v>
      </c>
      <c r="L2525" s="73">
        <v>0</v>
      </c>
    </row>
    <row r="2526" spans="3:12" x14ac:dyDescent="0.2">
      <c r="E2526" s="4" t="s">
        <v>90</v>
      </c>
      <c r="F2526" s="5"/>
      <c r="G2526" s="6">
        <v>54</v>
      </c>
      <c r="H2526" s="71">
        <v>0</v>
      </c>
      <c r="I2526" s="12">
        <v>3.7037037037039999</v>
      </c>
      <c r="J2526" s="12">
        <v>35.185185185184999</v>
      </c>
      <c r="K2526" s="12">
        <v>61.111111111111001</v>
      </c>
      <c r="L2526" s="73">
        <v>0</v>
      </c>
    </row>
    <row r="2527" spans="3:12" x14ac:dyDescent="0.2">
      <c r="E2527" s="57" t="s">
        <v>91</v>
      </c>
      <c r="F2527" s="59"/>
      <c r="G2527" s="55">
        <v>12</v>
      </c>
      <c r="H2527" s="162">
        <v>8.333333333333</v>
      </c>
      <c r="I2527" s="129">
        <v>0</v>
      </c>
      <c r="J2527" s="109">
        <v>8.333333333333</v>
      </c>
      <c r="K2527" s="113">
        <v>83.333333333333002</v>
      </c>
      <c r="L2527" s="142">
        <v>0</v>
      </c>
    </row>
    <row r="2529" spans="2:18" x14ac:dyDescent="0.2">
      <c r="B2529" s="40" t="str">
        <f xml:space="preserve"> HYPERLINK("#'目次'!B111", "[105]")</f>
        <v>[105]</v>
      </c>
      <c r="C2529" s="23" t="s">
        <v>212</v>
      </c>
    </row>
    <row r="2530" spans="2:18" x14ac:dyDescent="0.2">
      <c r="C2530" s="186" t="s">
        <v>213</v>
      </c>
    </row>
    <row r="2532" spans="2:18" x14ac:dyDescent="0.2">
      <c r="C2532" s="23" t="s">
        <v>14</v>
      </c>
    </row>
    <row r="2533" spans="2:18" x14ac:dyDescent="0.2">
      <c r="D2533" s="195"/>
      <c r="E2533" s="196"/>
      <c r="F2533" s="196"/>
      <c r="G2533" s="37" t="s">
        <v>15</v>
      </c>
      <c r="H2533" s="33" t="s">
        <v>166</v>
      </c>
      <c r="I2533" s="13" t="s">
        <v>167</v>
      </c>
      <c r="J2533" s="13" t="s">
        <v>168</v>
      </c>
      <c r="K2533" s="13" t="s">
        <v>169</v>
      </c>
      <c r="L2533" s="13" t="s">
        <v>170</v>
      </c>
      <c r="M2533" s="13" t="s">
        <v>171</v>
      </c>
      <c r="N2533" s="13" t="s">
        <v>172</v>
      </c>
      <c r="O2533" s="13" t="s">
        <v>173</v>
      </c>
      <c r="P2533" s="13" t="s">
        <v>214</v>
      </c>
      <c r="Q2533" s="13" t="s">
        <v>215</v>
      </c>
      <c r="R2533" s="38" t="s">
        <v>18</v>
      </c>
    </row>
    <row r="2534" spans="2:18" x14ac:dyDescent="0.2">
      <c r="D2534" s="197"/>
      <c r="E2534" s="198"/>
      <c r="F2534" s="198"/>
      <c r="G2534" s="35"/>
      <c r="H2534" s="39"/>
      <c r="I2534" s="14"/>
      <c r="J2534" s="14"/>
      <c r="K2534" s="14"/>
      <c r="L2534" s="14"/>
      <c r="M2534" s="14"/>
      <c r="N2534" s="14"/>
      <c r="O2534" s="14"/>
      <c r="P2534" s="14"/>
      <c r="Q2534" s="14"/>
      <c r="R2534" s="34"/>
    </row>
    <row r="2535" spans="2:18" x14ac:dyDescent="0.2">
      <c r="D2535" s="56"/>
      <c r="E2535" s="58" t="s">
        <v>15</v>
      </c>
      <c r="F2535" s="46"/>
      <c r="G2535" s="36">
        <v>100</v>
      </c>
      <c r="H2535" s="24">
        <v>34</v>
      </c>
      <c r="I2535" s="24">
        <v>39</v>
      </c>
      <c r="J2535" s="24">
        <v>7</v>
      </c>
      <c r="K2535" s="24">
        <v>44</v>
      </c>
      <c r="L2535" s="24">
        <v>10</v>
      </c>
      <c r="M2535" s="24">
        <v>6</v>
      </c>
      <c r="N2535" s="24">
        <v>7</v>
      </c>
      <c r="O2535" s="24">
        <v>5</v>
      </c>
      <c r="P2535" s="24">
        <v>3</v>
      </c>
      <c r="Q2535" s="24">
        <v>3</v>
      </c>
      <c r="R2535" s="68">
        <v>6</v>
      </c>
    </row>
    <row r="2536" spans="2:18" x14ac:dyDescent="0.2">
      <c r="D2536" s="199" t="s">
        <v>19</v>
      </c>
      <c r="E2536" s="22" t="s">
        <v>20</v>
      </c>
      <c r="F2536" s="21"/>
      <c r="G2536" s="19">
        <v>11</v>
      </c>
      <c r="H2536" s="156">
        <v>27.272727272727</v>
      </c>
      <c r="I2536" s="98">
        <v>63.636363636364003</v>
      </c>
      <c r="J2536" s="128">
        <v>0</v>
      </c>
      <c r="K2536" s="98">
        <v>54.545454545455001</v>
      </c>
      <c r="L2536" s="20">
        <v>9.0909090909089993</v>
      </c>
      <c r="M2536" s="128">
        <v>0</v>
      </c>
      <c r="N2536" s="20">
        <v>9.0909090909089993</v>
      </c>
      <c r="O2536" s="128">
        <v>0</v>
      </c>
      <c r="P2536" s="60">
        <v>0</v>
      </c>
      <c r="Q2536" s="60">
        <v>0</v>
      </c>
      <c r="R2536" s="170">
        <v>0</v>
      </c>
    </row>
    <row r="2537" spans="2:18" x14ac:dyDescent="0.2">
      <c r="D2537" s="200"/>
      <c r="E2537" s="4" t="s">
        <v>21</v>
      </c>
      <c r="F2537" s="5"/>
      <c r="G2537" s="6">
        <v>47</v>
      </c>
      <c r="H2537" s="31">
        <v>29.787234042552999</v>
      </c>
      <c r="I2537" s="61">
        <v>25.531914893617</v>
      </c>
      <c r="J2537" s="29">
        <v>12.765957446809001</v>
      </c>
      <c r="K2537" s="43">
        <v>38.297872340425997</v>
      </c>
      <c r="L2537" s="29">
        <v>17.021276595745</v>
      </c>
      <c r="M2537" s="12">
        <v>8.5106382978719992</v>
      </c>
      <c r="N2537" s="12">
        <v>8.5106382978719992</v>
      </c>
      <c r="O2537" s="12">
        <v>8.5106382978719992</v>
      </c>
      <c r="P2537" s="12">
        <v>6.3829787234040003</v>
      </c>
      <c r="Q2537" s="12">
        <v>6.3829787234040003</v>
      </c>
      <c r="R2537" s="42">
        <v>10.638297872340001</v>
      </c>
    </row>
    <row r="2538" spans="2:18" x14ac:dyDescent="0.2">
      <c r="D2538" s="200"/>
      <c r="E2538" s="4" t="s">
        <v>22</v>
      </c>
      <c r="F2538" s="5"/>
      <c r="G2538" s="6">
        <v>11</v>
      </c>
      <c r="H2538" s="87">
        <v>54.545454545455001</v>
      </c>
      <c r="I2538" s="44">
        <v>54.545454545455001</v>
      </c>
      <c r="J2538" s="69">
        <v>0</v>
      </c>
      <c r="K2538" s="43">
        <v>36.363636363635997</v>
      </c>
      <c r="L2538" s="99">
        <v>0</v>
      </c>
      <c r="M2538" s="69">
        <v>0</v>
      </c>
      <c r="N2538" s="69">
        <v>0</v>
      </c>
      <c r="O2538" s="69">
        <v>0</v>
      </c>
      <c r="P2538" s="28">
        <v>0</v>
      </c>
      <c r="Q2538" s="28">
        <v>0</v>
      </c>
      <c r="R2538" s="139">
        <v>0</v>
      </c>
    </row>
    <row r="2539" spans="2:18" x14ac:dyDescent="0.2">
      <c r="D2539" s="200"/>
      <c r="E2539" s="4" t="s">
        <v>23</v>
      </c>
      <c r="F2539" s="5"/>
      <c r="G2539" s="6">
        <v>13</v>
      </c>
      <c r="H2539" s="104">
        <v>23.076923076922998</v>
      </c>
      <c r="I2539" s="29">
        <v>46.153846153845997</v>
      </c>
      <c r="J2539" s="69">
        <v>0</v>
      </c>
      <c r="K2539" s="43">
        <v>38.461538461537998</v>
      </c>
      <c r="L2539" s="99">
        <v>0</v>
      </c>
      <c r="M2539" s="12">
        <v>7.6923076923079998</v>
      </c>
      <c r="N2539" s="29">
        <v>15.384615384615</v>
      </c>
      <c r="O2539" s="12">
        <v>7.6923076923079998</v>
      </c>
      <c r="P2539" s="28">
        <v>0</v>
      </c>
      <c r="Q2539" s="28">
        <v>0</v>
      </c>
      <c r="R2539" s="42">
        <v>7.6923076923079998</v>
      </c>
    </row>
    <row r="2540" spans="2:18" x14ac:dyDescent="0.2">
      <c r="D2540" s="200"/>
      <c r="E2540" s="4" t="s">
        <v>24</v>
      </c>
      <c r="F2540" s="5"/>
      <c r="G2540" s="6">
        <v>18</v>
      </c>
      <c r="H2540" s="87">
        <v>44.444444444444002</v>
      </c>
      <c r="I2540" s="29">
        <v>44.444444444444002</v>
      </c>
      <c r="J2540" s="12">
        <v>5.5555555555560003</v>
      </c>
      <c r="K2540" s="44">
        <v>61.111111111111001</v>
      </c>
      <c r="L2540" s="12">
        <v>5.5555555555560003</v>
      </c>
      <c r="M2540" s="12">
        <v>5.5555555555560003</v>
      </c>
      <c r="N2540" s="69">
        <v>0</v>
      </c>
      <c r="O2540" s="69">
        <v>0</v>
      </c>
      <c r="P2540" s="28">
        <v>0</v>
      </c>
      <c r="Q2540" s="28">
        <v>0</v>
      </c>
      <c r="R2540" s="139">
        <v>0</v>
      </c>
    </row>
    <row r="2541" spans="2:18" x14ac:dyDescent="0.2">
      <c r="D2541" s="199" t="s">
        <v>25</v>
      </c>
      <c r="E2541" s="22" t="s">
        <v>26</v>
      </c>
      <c r="F2541" s="21"/>
      <c r="G2541" s="19">
        <v>35</v>
      </c>
      <c r="H2541" s="54">
        <v>34.285714285714</v>
      </c>
      <c r="I2541" s="107">
        <v>28.571428571428999</v>
      </c>
      <c r="J2541" s="20">
        <v>8.5714285714289993</v>
      </c>
      <c r="K2541" s="20">
        <v>42.857142857143003</v>
      </c>
      <c r="L2541" s="20">
        <v>11.428571428571001</v>
      </c>
      <c r="M2541" s="20">
        <v>8.5714285714289993</v>
      </c>
      <c r="N2541" s="20">
        <v>8.5714285714289993</v>
      </c>
      <c r="O2541" s="20">
        <v>2.8571428571430002</v>
      </c>
      <c r="P2541" s="20">
        <v>2.8571428571430002</v>
      </c>
      <c r="Q2541" s="20">
        <v>2.8571428571430002</v>
      </c>
      <c r="R2541" s="52">
        <v>8.5714285714289993</v>
      </c>
    </row>
    <row r="2542" spans="2:18" x14ac:dyDescent="0.2">
      <c r="D2542" s="200"/>
      <c r="E2542" s="4" t="s">
        <v>27</v>
      </c>
      <c r="F2542" s="5"/>
      <c r="G2542" s="6">
        <v>28</v>
      </c>
      <c r="H2542" s="84">
        <v>28.571428571428999</v>
      </c>
      <c r="I2542" s="12">
        <v>39.285714285714</v>
      </c>
      <c r="J2542" s="12">
        <v>10.714285714286</v>
      </c>
      <c r="K2542" s="12">
        <v>46.428571428570997</v>
      </c>
      <c r="L2542" s="29">
        <v>17.857142857143</v>
      </c>
      <c r="M2542" s="12">
        <v>7.1428571428570002</v>
      </c>
      <c r="N2542" s="12">
        <v>10.714285714286</v>
      </c>
      <c r="O2542" s="12">
        <v>7.1428571428570002</v>
      </c>
      <c r="P2542" s="12">
        <v>3.5714285714290002</v>
      </c>
      <c r="Q2542" s="12">
        <v>3.5714285714290002</v>
      </c>
      <c r="R2542" s="139">
        <v>0</v>
      </c>
    </row>
    <row r="2543" spans="2:18" x14ac:dyDescent="0.2">
      <c r="D2543" s="200"/>
      <c r="E2543" s="4" t="s">
        <v>28</v>
      </c>
      <c r="F2543" s="5"/>
      <c r="G2543" s="6">
        <v>29</v>
      </c>
      <c r="H2543" s="31">
        <v>37.931034482759003</v>
      </c>
      <c r="I2543" s="12">
        <v>37.931034482759003</v>
      </c>
      <c r="J2543" s="12">
        <v>3.4482758620689999</v>
      </c>
      <c r="K2543" s="12">
        <v>48.275862068965999</v>
      </c>
      <c r="L2543" s="43">
        <v>3.4482758620689999</v>
      </c>
      <c r="M2543" s="12">
        <v>3.4482758620689999</v>
      </c>
      <c r="N2543" s="12">
        <v>3.4482758620689999</v>
      </c>
      <c r="O2543" s="12">
        <v>6.8965517241379999</v>
      </c>
      <c r="P2543" s="12">
        <v>3.4482758620689999</v>
      </c>
      <c r="Q2543" s="12">
        <v>3.4482758620689999</v>
      </c>
      <c r="R2543" s="42">
        <v>6.8965517241379999</v>
      </c>
    </row>
    <row r="2544" spans="2:18" x14ac:dyDescent="0.2">
      <c r="D2544" s="200"/>
      <c r="E2544" s="4" t="s">
        <v>29</v>
      </c>
      <c r="F2544" s="5"/>
      <c r="G2544" s="6">
        <v>8</v>
      </c>
      <c r="H2544" s="31">
        <v>37.5</v>
      </c>
      <c r="I2544" s="44">
        <v>87.5</v>
      </c>
      <c r="J2544" s="69">
        <v>0</v>
      </c>
      <c r="K2544" s="61">
        <v>25</v>
      </c>
      <c r="L2544" s="99">
        <v>0</v>
      </c>
      <c r="M2544" s="69">
        <v>0</v>
      </c>
      <c r="N2544" s="69">
        <v>0</v>
      </c>
      <c r="O2544" s="69">
        <v>0</v>
      </c>
      <c r="P2544" s="28">
        <v>0</v>
      </c>
      <c r="Q2544" s="28">
        <v>0</v>
      </c>
      <c r="R2544" s="88">
        <v>12.5</v>
      </c>
    </row>
    <row r="2545" spans="2:18" x14ac:dyDescent="0.2">
      <c r="D2545" s="199" t="s">
        <v>30</v>
      </c>
      <c r="E2545" s="22" t="s">
        <v>31</v>
      </c>
      <c r="F2545" s="21"/>
      <c r="G2545" s="19">
        <v>43</v>
      </c>
      <c r="H2545" s="54">
        <v>30.232558139535001</v>
      </c>
      <c r="I2545" s="20">
        <v>37.209302325581</v>
      </c>
      <c r="J2545" s="20">
        <v>11.627906976744001</v>
      </c>
      <c r="K2545" s="20">
        <v>46.511627906976997</v>
      </c>
      <c r="L2545" s="20">
        <v>9.3023255813949994</v>
      </c>
      <c r="M2545" s="20">
        <v>9.3023255813949994</v>
      </c>
      <c r="N2545" s="20">
        <v>9.3023255813949994</v>
      </c>
      <c r="O2545" s="20">
        <v>6.9767441860470001</v>
      </c>
      <c r="P2545" s="20">
        <v>4.6511627906979998</v>
      </c>
      <c r="Q2545" s="20">
        <v>4.6511627906979998</v>
      </c>
      <c r="R2545" s="52">
        <v>2.3255813953489999</v>
      </c>
    </row>
    <row r="2546" spans="2:18" x14ac:dyDescent="0.2">
      <c r="D2546" s="200"/>
      <c r="E2546" s="4" t="s">
        <v>32</v>
      </c>
      <c r="F2546" s="5"/>
      <c r="G2546" s="6">
        <v>57</v>
      </c>
      <c r="H2546" s="31">
        <v>36.842105263157997</v>
      </c>
      <c r="I2546" s="12">
        <v>40.350877192981997</v>
      </c>
      <c r="J2546" s="12">
        <v>3.508771929825</v>
      </c>
      <c r="K2546" s="12">
        <v>42.105263157895003</v>
      </c>
      <c r="L2546" s="12">
        <v>10.526315789473999</v>
      </c>
      <c r="M2546" s="12">
        <v>3.508771929825</v>
      </c>
      <c r="N2546" s="12">
        <v>5.2631578947369997</v>
      </c>
      <c r="O2546" s="12">
        <v>3.508771929825</v>
      </c>
      <c r="P2546" s="12">
        <v>1.7543859649119999</v>
      </c>
      <c r="Q2546" s="12">
        <v>1.7543859649119999</v>
      </c>
      <c r="R2546" s="42">
        <v>8.7719298245609991</v>
      </c>
    </row>
    <row r="2547" spans="2:18" x14ac:dyDescent="0.2">
      <c r="D2547" s="199" t="s">
        <v>33</v>
      </c>
      <c r="E2547" s="22" t="s">
        <v>34</v>
      </c>
      <c r="F2547" s="21"/>
      <c r="G2547" s="19">
        <v>2</v>
      </c>
      <c r="H2547" s="174">
        <v>0</v>
      </c>
      <c r="I2547" s="98">
        <v>100</v>
      </c>
      <c r="J2547" s="128">
        <v>0</v>
      </c>
      <c r="K2547" s="151">
        <v>0</v>
      </c>
      <c r="L2547" s="98">
        <v>100</v>
      </c>
      <c r="M2547" s="98">
        <v>50</v>
      </c>
      <c r="N2547" s="98">
        <v>100</v>
      </c>
      <c r="O2547" s="98">
        <v>100</v>
      </c>
      <c r="P2547" s="98">
        <v>100</v>
      </c>
      <c r="Q2547" s="98">
        <v>100</v>
      </c>
      <c r="R2547" s="170">
        <v>0</v>
      </c>
    </row>
    <row r="2548" spans="2:18" x14ac:dyDescent="0.2">
      <c r="D2548" s="200"/>
      <c r="E2548" s="4" t="s">
        <v>35</v>
      </c>
      <c r="F2548" s="5"/>
      <c r="G2548" s="6">
        <v>17</v>
      </c>
      <c r="H2548" s="76">
        <v>41.176470588234999</v>
      </c>
      <c r="I2548" s="43">
        <v>29.411764705882</v>
      </c>
      <c r="J2548" s="12">
        <v>5.8823529411760003</v>
      </c>
      <c r="K2548" s="61">
        <v>29.411764705882</v>
      </c>
      <c r="L2548" s="12">
        <v>11.764705882353001</v>
      </c>
      <c r="M2548" s="69">
        <v>0</v>
      </c>
      <c r="N2548" s="69">
        <v>0</v>
      </c>
      <c r="O2548" s="69">
        <v>0</v>
      </c>
      <c r="P2548" s="28">
        <v>0</v>
      </c>
      <c r="Q2548" s="28">
        <v>0</v>
      </c>
      <c r="R2548" s="88">
        <v>11.764705882353001</v>
      </c>
    </row>
    <row r="2549" spans="2:18" x14ac:dyDescent="0.2">
      <c r="D2549" s="200"/>
      <c r="E2549" s="4" t="s">
        <v>36</v>
      </c>
      <c r="F2549" s="5"/>
      <c r="G2549" s="6">
        <v>23</v>
      </c>
      <c r="H2549" s="104">
        <v>21.739130434783</v>
      </c>
      <c r="I2549" s="29">
        <v>47.826086956521998</v>
      </c>
      <c r="J2549" s="29">
        <v>13.04347826087</v>
      </c>
      <c r="K2549" s="12">
        <v>43.478260869564998</v>
      </c>
      <c r="L2549" s="12">
        <v>8.6956521739130004</v>
      </c>
      <c r="M2549" s="29">
        <v>13.04347826087</v>
      </c>
      <c r="N2549" s="12">
        <v>8.6956521739130004</v>
      </c>
      <c r="O2549" s="12">
        <v>4.3478260869570002</v>
      </c>
      <c r="P2549" s="12">
        <v>4.3478260869570002</v>
      </c>
      <c r="Q2549" s="12">
        <v>4.3478260869570002</v>
      </c>
      <c r="R2549" s="42">
        <v>8.6956521739130004</v>
      </c>
    </row>
    <row r="2550" spans="2:18" x14ac:dyDescent="0.2">
      <c r="D2550" s="200"/>
      <c r="E2550" s="4" t="s">
        <v>37</v>
      </c>
      <c r="F2550" s="5"/>
      <c r="G2550" s="6">
        <v>22</v>
      </c>
      <c r="H2550" s="76">
        <v>40.909090909090999</v>
      </c>
      <c r="I2550" s="12">
        <v>40.909090909090999</v>
      </c>
      <c r="J2550" s="69">
        <v>0</v>
      </c>
      <c r="K2550" s="12">
        <v>45.454545454544999</v>
      </c>
      <c r="L2550" s="12">
        <v>9.0909090909089993</v>
      </c>
      <c r="M2550" s="69">
        <v>0</v>
      </c>
      <c r="N2550" s="29">
        <v>13.636363636364001</v>
      </c>
      <c r="O2550" s="69">
        <v>0</v>
      </c>
      <c r="P2550" s="28">
        <v>0</v>
      </c>
      <c r="Q2550" s="28">
        <v>0</v>
      </c>
      <c r="R2550" s="42">
        <v>4.5454545454549997</v>
      </c>
    </row>
    <row r="2551" spans="2:18" x14ac:dyDescent="0.2">
      <c r="D2551" s="200"/>
      <c r="E2551" s="4" t="s">
        <v>38</v>
      </c>
      <c r="F2551" s="5"/>
      <c r="G2551" s="6">
        <v>18</v>
      </c>
      <c r="H2551" s="31">
        <v>38.888888888888999</v>
      </c>
      <c r="I2551" s="61">
        <v>27.777777777777999</v>
      </c>
      <c r="J2551" s="12">
        <v>11.111111111111001</v>
      </c>
      <c r="K2551" s="12">
        <v>44.444444444444002</v>
      </c>
      <c r="L2551" s="99">
        <v>0</v>
      </c>
      <c r="M2551" s="12">
        <v>5.5555555555560003</v>
      </c>
      <c r="N2551" s="69">
        <v>0</v>
      </c>
      <c r="O2551" s="12">
        <v>5.5555555555560003</v>
      </c>
      <c r="P2551" s="28">
        <v>0</v>
      </c>
      <c r="Q2551" s="28">
        <v>0</v>
      </c>
      <c r="R2551" s="42">
        <v>5.5555555555560003</v>
      </c>
    </row>
    <row r="2552" spans="2:18" x14ac:dyDescent="0.2">
      <c r="D2552" s="200"/>
      <c r="E2552" s="4" t="s">
        <v>39</v>
      </c>
      <c r="F2552" s="5"/>
      <c r="G2552" s="6">
        <v>10</v>
      </c>
      <c r="H2552" s="76">
        <v>40</v>
      </c>
      <c r="I2552" s="44">
        <v>50</v>
      </c>
      <c r="J2552" s="12">
        <v>10</v>
      </c>
      <c r="K2552" s="44">
        <v>70</v>
      </c>
      <c r="L2552" s="12">
        <v>10</v>
      </c>
      <c r="M2552" s="69">
        <v>0</v>
      </c>
      <c r="N2552" s="69">
        <v>0</v>
      </c>
      <c r="O2552" s="69">
        <v>0</v>
      </c>
      <c r="P2552" s="28">
        <v>0</v>
      </c>
      <c r="Q2552" s="28">
        <v>0</v>
      </c>
      <c r="R2552" s="139">
        <v>0</v>
      </c>
    </row>
    <row r="2553" spans="2:18" x14ac:dyDescent="0.2">
      <c r="D2553" s="201"/>
      <c r="E2553" s="57" t="s">
        <v>40</v>
      </c>
      <c r="F2553" s="59"/>
      <c r="G2553" s="55">
        <v>8</v>
      </c>
      <c r="H2553" s="157">
        <v>25</v>
      </c>
      <c r="I2553" s="109">
        <v>25</v>
      </c>
      <c r="J2553" s="129">
        <v>0</v>
      </c>
      <c r="K2553" s="123">
        <v>50</v>
      </c>
      <c r="L2553" s="65">
        <v>12.5</v>
      </c>
      <c r="M2553" s="123">
        <v>12.5</v>
      </c>
      <c r="N2553" s="129">
        <v>0</v>
      </c>
      <c r="O2553" s="123">
        <v>12.5</v>
      </c>
      <c r="P2553" s="74">
        <v>0</v>
      </c>
      <c r="Q2553" s="74">
        <v>0</v>
      </c>
      <c r="R2553" s="171">
        <v>0</v>
      </c>
    </row>
    <row r="2555" spans="2:18" x14ac:dyDescent="0.2">
      <c r="B2555" s="40" t="str">
        <f xml:space="preserve"> HYPERLINK("#'目次'!B112", "[106]")</f>
        <v>[106]</v>
      </c>
      <c r="C2555" s="23" t="s">
        <v>212</v>
      </c>
    </row>
    <row r="2556" spans="2:18" x14ac:dyDescent="0.2">
      <c r="C2556" s="186" t="s">
        <v>213</v>
      </c>
    </row>
    <row r="2558" spans="2:18" x14ac:dyDescent="0.2">
      <c r="C2558" s="23" t="s">
        <v>48</v>
      </c>
    </row>
    <row r="2559" spans="2:18" x14ac:dyDescent="0.2">
      <c r="D2559" s="195"/>
      <c r="E2559" s="196"/>
      <c r="F2559" s="196"/>
      <c r="G2559" s="37" t="s">
        <v>15</v>
      </c>
      <c r="H2559" s="33" t="s">
        <v>166</v>
      </c>
      <c r="I2559" s="13" t="s">
        <v>167</v>
      </c>
      <c r="J2559" s="13" t="s">
        <v>168</v>
      </c>
      <c r="K2559" s="13" t="s">
        <v>169</v>
      </c>
      <c r="L2559" s="13" t="s">
        <v>170</v>
      </c>
      <c r="M2559" s="13" t="s">
        <v>171</v>
      </c>
      <c r="N2559" s="13" t="s">
        <v>172</v>
      </c>
      <c r="O2559" s="13" t="s">
        <v>173</v>
      </c>
      <c r="P2559" s="13" t="s">
        <v>214</v>
      </c>
      <c r="Q2559" s="13" t="s">
        <v>215</v>
      </c>
      <c r="R2559" s="38" t="s">
        <v>18</v>
      </c>
    </row>
    <row r="2560" spans="2:18" x14ac:dyDescent="0.2">
      <c r="D2560" s="197"/>
      <c r="E2560" s="198"/>
      <c r="F2560" s="198"/>
      <c r="G2560" s="35"/>
      <c r="H2560" s="39"/>
      <c r="I2560" s="14"/>
      <c r="J2560" s="14"/>
      <c r="K2560" s="14"/>
      <c r="L2560" s="14"/>
      <c r="M2560" s="14"/>
      <c r="N2560" s="14"/>
      <c r="O2560" s="14"/>
      <c r="P2560" s="14"/>
      <c r="Q2560" s="14"/>
      <c r="R2560" s="34"/>
    </row>
    <row r="2561" spans="4:18" x14ac:dyDescent="0.2">
      <c r="D2561" s="56"/>
      <c r="E2561" s="58" t="s">
        <v>15</v>
      </c>
      <c r="F2561" s="46"/>
      <c r="G2561" s="36">
        <v>100</v>
      </c>
      <c r="H2561" s="24">
        <v>34</v>
      </c>
      <c r="I2561" s="24">
        <v>39</v>
      </c>
      <c r="J2561" s="24">
        <v>7</v>
      </c>
      <c r="K2561" s="24">
        <v>44</v>
      </c>
      <c r="L2561" s="24">
        <v>10</v>
      </c>
      <c r="M2561" s="24">
        <v>6</v>
      </c>
      <c r="N2561" s="24">
        <v>7</v>
      </c>
      <c r="O2561" s="24">
        <v>5</v>
      </c>
      <c r="P2561" s="24">
        <v>3</v>
      </c>
      <c r="Q2561" s="24">
        <v>3</v>
      </c>
      <c r="R2561" s="68">
        <v>6</v>
      </c>
    </row>
    <row r="2562" spans="4:18" x14ac:dyDescent="0.2">
      <c r="D2562" s="199" t="s">
        <v>49</v>
      </c>
      <c r="E2562" s="22" t="s">
        <v>50</v>
      </c>
      <c r="F2562" s="21"/>
      <c r="G2562" s="19">
        <v>1</v>
      </c>
      <c r="H2562" s="174">
        <v>0</v>
      </c>
      <c r="I2562" s="151">
        <v>0</v>
      </c>
      <c r="J2562" s="128">
        <v>0</v>
      </c>
      <c r="K2562" s="98">
        <v>100</v>
      </c>
      <c r="L2562" s="151">
        <v>0</v>
      </c>
      <c r="M2562" s="128">
        <v>0</v>
      </c>
      <c r="N2562" s="128">
        <v>0</v>
      </c>
      <c r="O2562" s="128">
        <v>0</v>
      </c>
      <c r="P2562" s="60">
        <v>0</v>
      </c>
      <c r="Q2562" s="60">
        <v>0</v>
      </c>
      <c r="R2562" s="170">
        <v>0</v>
      </c>
    </row>
    <row r="2563" spans="4:18" x14ac:dyDescent="0.2">
      <c r="D2563" s="200"/>
      <c r="E2563" s="4" t="s">
        <v>51</v>
      </c>
      <c r="F2563" s="5"/>
      <c r="G2563" s="6">
        <v>14</v>
      </c>
      <c r="H2563" s="87">
        <v>50</v>
      </c>
      <c r="I2563" s="61">
        <v>28.571428571428999</v>
      </c>
      <c r="J2563" s="44">
        <v>21.428571428571001</v>
      </c>
      <c r="K2563" s="61">
        <v>28.571428571428999</v>
      </c>
      <c r="L2563" s="12">
        <v>7.1428571428570002</v>
      </c>
      <c r="M2563" s="12">
        <v>7.1428571428570002</v>
      </c>
      <c r="N2563" s="12">
        <v>7.1428571428570002</v>
      </c>
      <c r="O2563" s="69">
        <v>0</v>
      </c>
      <c r="P2563" s="28">
        <v>0</v>
      </c>
      <c r="Q2563" s="28">
        <v>0</v>
      </c>
      <c r="R2563" s="139">
        <v>0</v>
      </c>
    </row>
    <row r="2564" spans="4:18" x14ac:dyDescent="0.2">
      <c r="D2564" s="200"/>
      <c r="E2564" s="4" t="s">
        <v>52</v>
      </c>
      <c r="F2564" s="5"/>
      <c r="G2564" s="6">
        <v>1</v>
      </c>
      <c r="H2564" s="87">
        <v>100</v>
      </c>
      <c r="I2564" s="99">
        <v>0</v>
      </c>
      <c r="J2564" s="69">
        <v>0</v>
      </c>
      <c r="K2564" s="99">
        <v>0</v>
      </c>
      <c r="L2564" s="99">
        <v>0</v>
      </c>
      <c r="M2564" s="69">
        <v>0</v>
      </c>
      <c r="N2564" s="69">
        <v>0</v>
      </c>
      <c r="O2564" s="69">
        <v>0</v>
      </c>
      <c r="P2564" s="28">
        <v>0</v>
      </c>
      <c r="Q2564" s="28">
        <v>0</v>
      </c>
      <c r="R2564" s="139">
        <v>0</v>
      </c>
    </row>
    <row r="2565" spans="4:18" x14ac:dyDescent="0.2">
      <c r="D2565" s="200"/>
      <c r="E2565" s="4" t="s">
        <v>53</v>
      </c>
      <c r="F2565" s="5"/>
      <c r="G2565" s="6">
        <v>3</v>
      </c>
      <c r="H2565" s="31">
        <v>33.333333333333002</v>
      </c>
      <c r="I2565" s="44">
        <v>66.666666666666998</v>
      </c>
      <c r="J2565" s="69">
        <v>0</v>
      </c>
      <c r="K2565" s="99">
        <v>0</v>
      </c>
      <c r="L2565" s="99">
        <v>0</v>
      </c>
      <c r="M2565" s="69">
        <v>0</v>
      </c>
      <c r="N2565" s="69">
        <v>0</v>
      </c>
      <c r="O2565" s="69">
        <v>0</v>
      </c>
      <c r="P2565" s="28">
        <v>0</v>
      </c>
      <c r="Q2565" s="28">
        <v>0</v>
      </c>
      <c r="R2565" s="139">
        <v>0</v>
      </c>
    </row>
    <row r="2566" spans="4:18" x14ac:dyDescent="0.2">
      <c r="D2566" s="200"/>
      <c r="E2566" s="4" t="s">
        <v>54</v>
      </c>
      <c r="F2566" s="5"/>
      <c r="G2566" s="6">
        <v>21</v>
      </c>
      <c r="H2566" s="84">
        <v>28.571428571428999</v>
      </c>
      <c r="I2566" s="29">
        <v>47.619047619047997</v>
      </c>
      <c r="J2566" s="29">
        <v>14.285714285714</v>
      </c>
      <c r="K2566" s="12">
        <v>47.619047619047997</v>
      </c>
      <c r="L2566" s="12">
        <v>9.5238095238099998</v>
      </c>
      <c r="M2566" s="12">
        <v>9.5238095238099998</v>
      </c>
      <c r="N2566" s="12">
        <v>4.7619047619049999</v>
      </c>
      <c r="O2566" s="12">
        <v>4.7619047619049999</v>
      </c>
      <c r="P2566" s="12">
        <v>4.7619047619049999</v>
      </c>
      <c r="Q2566" s="12">
        <v>4.7619047619049999</v>
      </c>
      <c r="R2566" s="42">
        <v>4.7619047619049999</v>
      </c>
    </row>
    <row r="2567" spans="4:18" x14ac:dyDescent="0.2">
      <c r="D2567" s="200"/>
      <c r="E2567" s="4" t="s">
        <v>55</v>
      </c>
      <c r="F2567" s="5"/>
      <c r="G2567" s="6">
        <v>12</v>
      </c>
      <c r="H2567" s="84">
        <v>25</v>
      </c>
      <c r="I2567" s="61">
        <v>25</v>
      </c>
      <c r="J2567" s="69">
        <v>0</v>
      </c>
      <c r="K2567" s="44">
        <v>66.666666666666998</v>
      </c>
      <c r="L2567" s="29">
        <v>16.666666666666998</v>
      </c>
      <c r="M2567" s="69">
        <v>0</v>
      </c>
      <c r="N2567" s="12">
        <v>8.333333333333</v>
      </c>
      <c r="O2567" s="69">
        <v>0</v>
      </c>
      <c r="P2567" s="28">
        <v>0</v>
      </c>
      <c r="Q2567" s="28">
        <v>0</v>
      </c>
      <c r="R2567" s="42">
        <v>8.333333333333</v>
      </c>
    </row>
    <row r="2568" spans="4:18" x14ac:dyDescent="0.2">
      <c r="D2568" s="200"/>
      <c r="E2568" s="4" t="s">
        <v>56</v>
      </c>
      <c r="F2568" s="5"/>
      <c r="G2568" s="6">
        <v>20</v>
      </c>
      <c r="H2568" s="76">
        <v>40</v>
      </c>
      <c r="I2568" s="12">
        <v>35</v>
      </c>
      <c r="J2568" s="69">
        <v>0</v>
      </c>
      <c r="K2568" s="12">
        <v>45</v>
      </c>
      <c r="L2568" s="43">
        <v>5</v>
      </c>
      <c r="M2568" s="12">
        <v>5</v>
      </c>
      <c r="N2568" s="12">
        <v>10</v>
      </c>
      <c r="O2568" s="12">
        <v>5</v>
      </c>
      <c r="P2568" s="28">
        <v>0</v>
      </c>
      <c r="Q2568" s="28">
        <v>0</v>
      </c>
      <c r="R2568" s="42">
        <v>5</v>
      </c>
    </row>
    <row r="2569" spans="4:18" x14ac:dyDescent="0.2">
      <c r="D2569" s="200"/>
      <c r="E2569" s="4" t="s">
        <v>57</v>
      </c>
      <c r="F2569" s="5"/>
      <c r="G2569" s="6">
        <v>16</v>
      </c>
      <c r="H2569" s="31">
        <v>31.25</v>
      </c>
      <c r="I2569" s="12">
        <v>43.75</v>
      </c>
      <c r="J2569" s="12">
        <v>6.25</v>
      </c>
      <c r="K2569" s="29">
        <v>50</v>
      </c>
      <c r="L2569" s="12">
        <v>12.5</v>
      </c>
      <c r="M2569" s="69">
        <v>0</v>
      </c>
      <c r="N2569" s="69">
        <v>0</v>
      </c>
      <c r="O2569" s="69">
        <v>0</v>
      </c>
      <c r="P2569" s="28">
        <v>0</v>
      </c>
      <c r="Q2569" s="28">
        <v>0</v>
      </c>
      <c r="R2569" s="88">
        <v>12.5</v>
      </c>
    </row>
    <row r="2570" spans="4:18" x14ac:dyDescent="0.2">
      <c r="D2570" s="200"/>
      <c r="E2570" s="4" t="s">
        <v>58</v>
      </c>
      <c r="F2570" s="5"/>
      <c r="G2570" s="6">
        <v>6</v>
      </c>
      <c r="H2570" s="31">
        <v>33.333333333333002</v>
      </c>
      <c r="I2570" s="44">
        <v>50</v>
      </c>
      <c r="J2570" s="69">
        <v>0</v>
      </c>
      <c r="K2570" s="61">
        <v>16.666666666666998</v>
      </c>
      <c r="L2570" s="44">
        <v>33.333333333333002</v>
      </c>
      <c r="M2570" s="44">
        <v>16.666666666666998</v>
      </c>
      <c r="N2570" s="44">
        <v>33.333333333333002</v>
      </c>
      <c r="O2570" s="44">
        <v>33.333333333333002</v>
      </c>
      <c r="P2570" s="44">
        <v>33.333333333333002</v>
      </c>
      <c r="Q2570" s="44">
        <v>33.333333333333002</v>
      </c>
      <c r="R2570" s="139">
        <v>0</v>
      </c>
    </row>
    <row r="2571" spans="4:18" x14ac:dyDescent="0.2">
      <c r="D2571" s="200"/>
      <c r="E2571" s="4" t="s">
        <v>59</v>
      </c>
      <c r="F2571" s="5"/>
      <c r="G2571" s="6">
        <v>6</v>
      </c>
      <c r="H2571" s="104">
        <v>16.666666666666998</v>
      </c>
      <c r="I2571" s="44">
        <v>50</v>
      </c>
      <c r="J2571" s="69">
        <v>0</v>
      </c>
      <c r="K2571" s="29">
        <v>50</v>
      </c>
      <c r="L2571" s="99">
        <v>0</v>
      </c>
      <c r="M2571" s="44">
        <v>16.666666666666998</v>
      </c>
      <c r="N2571" s="69">
        <v>0</v>
      </c>
      <c r="O2571" s="44">
        <v>16.666666666666998</v>
      </c>
      <c r="P2571" s="28">
        <v>0</v>
      </c>
      <c r="Q2571" s="28">
        <v>0</v>
      </c>
      <c r="R2571" s="111">
        <v>16.666666666666998</v>
      </c>
    </row>
    <row r="2572" spans="4:18" x14ac:dyDescent="0.2">
      <c r="D2572" s="199" t="s">
        <v>60</v>
      </c>
      <c r="E2572" s="22" t="s">
        <v>61</v>
      </c>
      <c r="F2572" s="21"/>
      <c r="G2572" s="19">
        <v>13</v>
      </c>
      <c r="H2572" s="54">
        <v>30.769230769231001</v>
      </c>
      <c r="I2572" s="20">
        <v>38.461538461537998</v>
      </c>
      <c r="J2572" s="128">
        <v>0</v>
      </c>
      <c r="K2572" s="98">
        <v>61.538461538462002</v>
      </c>
      <c r="L2572" s="20">
        <v>7.6923076923079998</v>
      </c>
      <c r="M2572" s="128">
        <v>0</v>
      </c>
      <c r="N2572" s="20">
        <v>7.6923076923079998</v>
      </c>
      <c r="O2572" s="128">
        <v>0</v>
      </c>
      <c r="P2572" s="60">
        <v>0</v>
      </c>
      <c r="Q2572" s="60">
        <v>0</v>
      </c>
      <c r="R2572" s="170">
        <v>0</v>
      </c>
    </row>
    <row r="2573" spans="4:18" x14ac:dyDescent="0.2">
      <c r="D2573" s="200"/>
      <c r="E2573" s="4" t="s">
        <v>62</v>
      </c>
      <c r="F2573" s="5"/>
      <c r="G2573" s="6">
        <v>8</v>
      </c>
      <c r="H2573" s="104">
        <v>12.5</v>
      </c>
      <c r="I2573" s="44">
        <v>50</v>
      </c>
      <c r="J2573" s="69">
        <v>0</v>
      </c>
      <c r="K2573" s="61">
        <v>25</v>
      </c>
      <c r="L2573" s="44">
        <v>25</v>
      </c>
      <c r="M2573" s="29">
        <v>12.5</v>
      </c>
      <c r="N2573" s="29">
        <v>12.5</v>
      </c>
      <c r="O2573" s="29">
        <v>12.5</v>
      </c>
      <c r="P2573" s="28">
        <v>0</v>
      </c>
      <c r="Q2573" s="28">
        <v>0</v>
      </c>
      <c r="R2573" s="111">
        <v>25</v>
      </c>
    </row>
    <row r="2574" spans="4:18" x14ac:dyDescent="0.2">
      <c r="D2574" s="200"/>
      <c r="E2574" s="4" t="s">
        <v>63</v>
      </c>
      <c r="F2574" s="5"/>
      <c r="G2574" s="6">
        <v>9</v>
      </c>
      <c r="H2574" s="87">
        <v>44.444444444444002</v>
      </c>
      <c r="I2574" s="61">
        <v>22.222222222222001</v>
      </c>
      <c r="J2574" s="12">
        <v>11.111111111111001</v>
      </c>
      <c r="K2574" s="44">
        <v>77.777777777777999</v>
      </c>
      <c r="L2574" s="99">
        <v>0</v>
      </c>
      <c r="M2574" s="69">
        <v>0</v>
      </c>
      <c r="N2574" s="69">
        <v>0</v>
      </c>
      <c r="O2574" s="69">
        <v>0</v>
      </c>
      <c r="P2574" s="28">
        <v>0</v>
      </c>
      <c r="Q2574" s="28">
        <v>0</v>
      </c>
      <c r="R2574" s="139">
        <v>0</v>
      </c>
    </row>
    <row r="2575" spans="4:18" x14ac:dyDescent="0.2">
      <c r="D2575" s="200"/>
      <c r="E2575" s="4" t="s">
        <v>64</v>
      </c>
      <c r="F2575" s="5"/>
      <c r="G2575" s="6">
        <v>13</v>
      </c>
      <c r="H2575" s="31">
        <v>30.769230769231001</v>
      </c>
      <c r="I2575" s="44">
        <v>61.538461538462002</v>
      </c>
      <c r="J2575" s="69">
        <v>0</v>
      </c>
      <c r="K2575" s="43">
        <v>38.461538461537998</v>
      </c>
      <c r="L2575" s="29">
        <v>15.384615384615</v>
      </c>
      <c r="M2575" s="12">
        <v>7.6923076923079998</v>
      </c>
      <c r="N2575" s="12">
        <v>7.6923076923079998</v>
      </c>
      <c r="O2575" s="12">
        <v>7.6923076923079998</v>
      </c>
      <c r="P2575" s="12">
        <v>7.6923076923079998</v>
      </c>
      <c r="Q2575" s="12">
        <v>7.6923076923079998</v>
      </c>
      <c r="R2575" s="88">
        <v>15.384615384615</v>
      </c>
    </row>
    <row r="2576" spans="4:18" x14ac:dyDescent="0.2">
      <c r="D2576" s="200"/>
      <c r="E2576" s="4" t="s">
        <v>65</v>
      </c>
      <c r="F2576" s="5"/>
      <c r="G2576" s="6">
        <v>13</v>
      </c>
      <c r="H2576" s="31">
        <v>38.461538461537998</v>
      </c>
      <c r="I2576" s="61">
        <v>23.076923076922998</v>
      </c>
      <c r="J2576" s="29">
        <v>15.384615384615</v>
      </c>
      <c r="K2576" s="29">
        <v>53.846153846154003</v>
      </c>
      <c r="L2576" s="29">
        <v>15.384615384615</v>
      </c>
      <c r="M2576" s="29">
        <v>15.384615384615</v>
      </c>
      <c r="N2576" s="12">
        <v>7.6923076923079998</v>
      </c>
      <c r="O2576" s="12">
        <v>7.6923076923079998</v>
      </c>
      <c r="P2576" s="12">
        <v>7.6923076923079998</v>
      </c>
      <c r="Q2576" s="12">
        <v>7.6923076923079998</v>
      </c>
      <c r="R2576" s="139">
        <v>0</v>
      </c>
    </row>
    <row r="2577" spans="2:18" x14ac:dyDescent="0.2">
      <c r="D2577" s="200"/>
      <c r="E2577" s="4" t="s">
        <v>66</v>
      </c>
      <c r="F2577" s="5"/>
      <c r="G2577" s="6">
        <v>12</v>
      </c>
      <c r="H2577" s="84">
        <v>25</v>
      </c>
      <c r="I2577" s="43">
        <v>33.333333333333002</v>
      </c>
      <c r="J2577" s="44">
        <v>25</v>
      </c>
      <c r="K2577" s="12">
        <v>41.666666666666998</v>
      </c>
      <c r="L2577" s="12">
        <v>8.333333333333</v>
      </c>
      <c r="M2577" s="69">
        <v>0</v>
      </c>
      <c r="N2577" s="69">
        <v>0</v>
      </c>
      <c r="O2577" s="12">
        <v>8.333333333333</v>
      </c>
      <c r="P2577" s="28">
        <v>0</v>
      </c>
      <c r="Q2577" s="28">
        <v>0</v>
      </c>
      <c r="R2577" s="42">
        <v>8.333333333333</v>
      </c>
    </row>
    <row r="2578" spans="2:18" x14ac:dyDescent="0.2">
      <c r="D2578" s="200"/>
      <c r="E2578" s="4" t="s">
        <v>67</v>
      </c>
      <c r="F2578" s="5"/>
      <c r="G2578" s="6">
        <v>18</v>
      </c>
      <c r="H2578" s="31">
        <v>33.333333333333002</v>
      </c>
      <c r="I2578" s="12">
        <v>38.888888888888999</v>
      </c>
      <c r="J2578" s="69">
        <v>0</v>
      </c>
      <c r="K2578" s="43">
        <v>38.888888888888999</v>
      </c>
      <c r="L2578" s="12">
        <v>5.5555555555560003</v>
      </c>
      <c r="M2578" s="12">
        <v>5.5555555555560003</v>
      </c>
      <c r="N2578" s="29">
        <v>16.666666666666998</v>
      </c>
      <c r="O2578" s="12">
        <v>5.5555555555560003</v>
      </c>
      <c r="P2578" s="12">
        <v>5.5555555555560003</v>
      </c>
      <c r="Q2578" s="12">
        <v>5.5555555555560003</v>
      </c>
      <c r="R2578" s="139">
        <v>0</v>
      </c>
    </row>
    <row r="2579" spans="2:18" x14ac:dyDescent="0.2">
      <c r="D2579" s="200"/>
      <c r="E2579" s="4" t="s">
        <v>68</v>
      </c>
      <c r="F2579" s="5"/>
      <c r="G2579" s="6">
        <v>6</v>
      </c>
      <c r="H2579" s="87">
        <v>50</v>
      </c>
      <c r="I2579" s="44">
        <v>66.666666666666998</v>
      </c>
      <c r="J2579" s="69">
        <v>0</v>
      </c>
      <c r="K2579" s="61">
        <v>33.333333333333002</v>
      </c>
      <c r="L2579" s="99">
        <v>0</v>
      </c>
      <c r="M2579" s="69">
        <v>0</v>
      </c>
      <c r="N2579" s="69">
        <v>0</v>
      </c>
      <c r="O2579" s="69">
        <v>0</v>
      </c>
      <c r="P2579" s="28">
        <v>0</v>
      </c>
      <c r="Q2579" s="28">
        <v>0</v>
      </c>
      <c r="R2579" s="111">
        <v>16.666666666666998</v>
      </c>
    </row>
    <row r="2580" spans="2:18" x14ac:dyDescent="0.2">
      <c r="D2580" s="200"/>
      <c r="E2580" s="4" t="s">
        <v>69</v>
      </c>
      <c r="F2580" s="5"/>
      <c r="G2580" s="6">
        <v>4</v>
      </c>
      <c r="H2580" s="87">
        <v>75</v>
      </c>
      <c r="I2580" s="61">
        <v>25</v>
      </c>
      <c r="J2580" s="44">
        <v>25</v>
      </c>
      <c r="K2580" s="99">
        <v>0</v>
      </c>
      <c r="L2580" s="99">
        <v>0</v>
      </c>
      <c r="M2580" s="44">
        <v>25</v>
      </c>
      <c r="N2580" s="69">
        <v>0</v>
      </c>
      <c r="O2580" s="69">
        <v>0</v>
      </c>
      <c r="P2580" s="28">
        <v>0</v>
      </c>
      <c r="Q2580" s="28">
        <v>0</v>
      </c>
      <c r="R2580" s="139">
        <v>0</v>
      </c>
    </row>
    <row r="2581" spans="2:18" x14ac:dyDescent="0.2">
      <c r="D2581" s="93" t="s">
        <v>70</v>
      </c>
      <c r="E2581" s="89" t="s">
        <v>18</v>
      </c>
      <c r="F2581" s="92"/>
      <c r="G2581" s="94">
        <v>0</v>
      </c>
      <c r="H2581" s="148">
        <v>0</v>
      </c>
      <c r="I2581" s="86">
        <v>0</v>
      </c>
      <c r="J2581" s="134">
        <v>0</v>
      </c>
      <c r="K2581" s="86">
        <v>0</v>
      </c>
      <c r="L2581" s="86">
        <v>0</v>
      </c>
      <c r="M2581" s="134">
        <v>0</v>
      </c>
      <c r="N2581" s="134">
        <v>0</v>
      </c>
      <c r="O2581" s="134">
        <v>0</v>
      </c>
      <c r="P2581" s="101">
        <v>0</v>
      </c>
      <c r="Q2581" s="101">
        <v>0</v>
      </c>
      <c r="R2581" s="159">
        <v>0</v>
      </c>
    </row>
    <row r="2583" spans="2:18" x14ac:dyDescent="0.2">
      <c r="B2583" s="40" t="str">
        <f xml:space="preserve"> HYPERLINK("#'目次'!B113", "[107]")</f>
        <v>[107]</v>
      </c>
      <c r="C2583" s="23" t="s">
        <v>212</v>
      </c>
    </row>
    <row r="2584" spans="2:18" x14ac:dyDescent="0.2">
      <c r="C2584" s="186" t="s">
        <v>213</v>
      </c>
    </row>
    <row r="2586" spans="2:18" x14ac:dyDescent="0.2">
      <c r="C2586" s="23" t="s">
        <v>73</v>
      </c>
    </row>
    <row r="2587" spans="2:18" x14ac:dyDescent="0.2">
      <c r="D2587" s="195"/>
      <c r="E2587" s="196"/>
      <c r="F2587" s="196"/>
      <c r="G2587" s="37" t="s">
        <v>15</v>
      </c>
      <c r="H2587" s="33" t="s">
        <v>166</v>
      </c>
      <c r="I2587" s="13" t="s">
        <v>167</v>
      </c>
      <c r="J2587" s="13" t="s">
        <v>168</v>
      </c>
      <c r="K2587" s="13" t="s">
        <v>169</v>
      </c>
      <c r="L2587" s="13" t="s">
        <v>170</v>
      </c>
      <c r="M2587" s="13" t="s">
        <v>171</v>
      </c>
      <c r="N2587" s="13" t="s">
        <v>172</v>
      </c>
      <c r="O2587" s="13" t="s">
        <v>173</v>
      </c>
      <c r="P2587" s="13" t="s">
        <v>214</v>
      </c>
      <c r="Q2587" s="13" t="s">
        <v>215</v>
      </c>
      <c r="R2587" s="38" t="s">
        <v>18</v>
      </c>
    </row>
    <row r="2588" spans="2:18" x14ac:dyDescent="0.2">
      <c r="D2588" s="197"/>
      <c r="E2588" s="198"/>
      <c r="F2588" s="198"/>
      <c r="G2588" s="35"/>
      <c r="H2588" s="39"/>
      <c r="I2588" s="14"/>
      <c r="J2588" s="14"/>
      <c r="K2588" s="14"/>
      <c r="L2588" s="14"/>
      <c r="M2588" s="14"/>
      <c r="N2588" s="14"/>
      <c r="O2588" s="14"/>
      <c r="P2588" s="14"/>
      <c r="Q2588" s="14"/>
      <c r="R2588" s="34"/>
    </row>
    <row r="2589" spans="2:18" x14ac:dyDescent="0.2">
      <c r="D2589" s="56"/>
      <c r="E2589" s="58" t="s">
        <v>15</v>
      </c>
      <c r="F2589" s="46"/>
      <c r="G2589" s="36">
        <v>100</v>
      </c>
      <c r="H2589" s="24">
        <v>34</v>
      </c>
      <c r="I2589" s="24">
        <v>39</v>
      </c>
      <c r="J2589" s="24">
        <v>7</v>
      </c>
      <c r="K2589" s="24">
        <v>44</v>
      </c>
      <c r="L2589" s="24">
        <v>10</v>
      </c>
      <c r="M2589" s="24">
        <v>6</v>
      </c>
      <c r="N2589" s="24">
        <v>7</v>
      </c>
      <c r="O2589" s="24">
        <v>5</v>
      </c>
      <c r="P2589" s="24">
        <v>3</v>
      </c>
      <c r="Q2589" s="24">
        <v>3</v>
      </c>
      <c r="R2589" s="68">
        <v>6</v>
      </c>
    </row>
    <row r="2590" spans="2:18" x14ac:dyDescent="0.2">
      <c r="D2590" s="199" t="s">
        <v>74</v>
      </c>
      <c r="E2590" s="22" t="s">
        <v>75</v>
      </c>
      <c r="F2590" s="21"/>
      <c r="G2590" s="19">
        <v>43</v>
      </c>
      <c r="H2590" s="54">
        <v>30.232558139535001</v>
      </c>
      <c r="I2590" s="20">
        <v>37.209302325581</v>
      </c>
      <c r="J2590" s="20">
        <v>11.627906976744001</v>
      </c>
      <c r="K2590" s="20">
        <v>46.511627906976997</v>
      </c>
      <c r="L2590" s="20">
        <v>9.3023255813949994</v>
      </c>
      <c r="M2590" s="20">
        <v>9.3023255813949994</v>
      </c>
      <c r="N2590" s="20">
        <v>9.3023255813949994</v>
      </c>
      <c r="O2590" s="20">
        <v>6.9767441860470001</v>
      </c>
      <c r="P2590" s="20">
        <v>4.6511627906979998</v>
      </c>
      <c r="Q2590" s="20">
        <v>4.6511627906979998</v>
      </c>
      <c r="R2590" s="52">
        <v>2.3255813953489999</v>
      </c>
    </row>
    <row r="2591" spans="2:18" x14ac:dyDescent="0.2">
      <c r="D2591" s="200"/>
      <c r="E2591" s="4" t="s">
        <v>34</v>
      </c>
      <c r="F2591" s="5"/>
      <c r="G2591" s="6">
        <v>1</v>
      </c>
      <c r="H2591" s="133">
        <v>0</v>
      </c>
      <c r="I2591" s="44">
        <v>100</v>
      </c>
      <c r="J2591" s="69">
        <v>0</v>
      </c>
      <c r="K2591" s="99">
        <v>0</v>
      </c>
      <c r="L2591" s="44">
        <v>100</v>
      </c>
      <c r="M2591" s="69">
        <v>0</v>
      </c>
      <c r="N2591" s="44">
        <v>100</v>
      </c>
      <c r="O2591" s="44">
        <v>100</v>
      </c>
      <c r="P2591" s="44">
        <v>100</v>
      </c>
      <c r="Q2591" s="44">
        <v>100</v>
      </c>
      <c r="R2591" s="139">
        <v>0</v>
      </c>
    </row>
    <row r="2592" spans="2:18" x14ac:dyDescent="0.2">
      <c r="D2592" s="200"/>
      <c r="E2592" s="4" t="s">
        <v>35</v>
      </c>
      <c r="F2592" s="5"/>
      <c r="G2592" s="6">
        <v>8</v>
      </c>
      <c r="H2592" s="87">
        <v>50</v>
      </c>
      <c r="I2592" s="61">
        <v>25</v>
      </c>
      <c r="J2592" s="29">
        <v>12.5</v>
      </c>
      <c r="K2592" s="61">
        <v>25</v>
      </c>
      <c r="L2592" s="12">
        <v>12.5</v>
      </c>
      <c r="M2592" s="69">
        <v>0</v>
      </c>
      <c r="N2592" s="69">
        <v>0</v>
      </c>
      <c r="O2592" s="69">
        <v>0</v>
      </c>
      <c r="P2592" s="28">
        <v>0</v>
      </c>
      <c r="Q2592" s="28">
        <v>0</v>
      </c>
      <c r="R2592" s="88">
        <v>12.5</v>
      </c>
    </row>
    <row r="2593" spans="2:18" x14ac:dyDescent="0.2">
      <c r="D2593" s="200"/>
      <c r="E2593" s="4" t="s">
        <v>36</v>
      </c>
      <c r="F2593" s="5"/>
      <c r="G2593" s="6">
        <v>9</v>
      </c>
      <c r="H2593" s="87">
        <v>44.444444444444002</v>
      </c>
      <c r="I2593" s="44">
        <v>77.777777777777999</v>
      </c>
      <c r="J2593" s="44">
        <v>22.222222222222001</v>
      </c>
      <c r="K2593" s="12">
        <v>44.444444444444002</v>
      </c>
      <c r="L2593" s="12">
        <v>11.111111111111001</v>
      </c>
      <c r="M2593" s="44">
        <v>22.222222222222001</v>
      </c>
      <c r="N2593" s="12">
        <v>11.111111111111001</v>
      </c>
      <c r="O2593" s="29">
        <v>11.111111111111001</v>
      </c>
      <c r="P2593" s="29">
        <v>11.111111111111001</v>
      </c>
      <c r="Q2593" s="29">
        <v>11.111111111111001</v>
      </c>
      <c r="R2593" s="139">
        <v>0</v>
      </c>
    </row>
    <row r="2594" spans="2:18" x14ac:dyDescent="0.2">
      <c r="D2594" s="200"/>
      <c r="E2594" s="4" t="s">
        <v>37</v>
      </c>
      <c r="F2594" s="5"/>
      <c r="G2594" s="6">
        <v>9</v>
      </c>
      <c r="H2594" s="104">
        <v>22.222222222222001</v>
      </c>
      <c r="I2594" s="43">
        <v>33.333333333333002</v>
      </c>
      <c r="J2594" s="69">
        <v>0</v>
      </c>
      <c r="K2594" s="12">
        <v>44.444444444444002</v>
      </c>
      <c r="L2594" s="12">
        <v>11.111111111111001</v>
      </c>
      <c r="M2594" s="69">
        <v>0</v>
      </c>
      <c r="N2594" s="44">
        <v>22.222222222222001</v>
      </c>
      <c r="O2594" s="69">
        <v>0</v>
      </c>
      <c r="P2594" s="28">
        <v>0</v>
      </c>
      <c r="Q2594" s="28">
        <v>0</v>
      </c>
      <c r="R2594" s="139">
        <v>0</v>
      </c>
    </row>
    <row r="2595" spans="2:18" x14ac:dyDescent="0.2">
      <c r="D2595" s="200"/>
      <c r="E2595" s="4" t="s">
        <v>38</v>
      </c>
      <c r="F2595" s="5"/>
      <c r="G2595" s="6">
        <v>7</v>
      </c>
      <c r="H2595" s="104">
        <v>14.285714285714</v>
      </c>
      <c r="I2595" s="61">
        <v>14.285714285714</v>
      </c>
      <c r="J2595" s="44">
        <v>28.571428571428999</v>
      </c>
      <c r="K2595" s="12">
        <v>42.857142857143003</v>
      </c>
      <c r="L2595" s="99">
        <v>0</v>
      </c>
      <c r="M2595" s="29">
        <v>14.285714285714</v>
      </c>
      <c r="N2595" s="69">
        <v>0</v>
      </c>
      <c r="O2595" s="69">
        <v>0</v>
      </c>
      <c r="P2595" s="28">
        <v>0</v>
      </c>
      <c r="Q2595" s="28">
        <v>0</v>
      </c>
      <c r="R2595" s="139">
        <v>0</v>
      </c>
    </row>
    <row r="2596" spans="2:18" x14ac:dyDescent="0.2">
      <c r="D2596" s="200"/>
      <c r="E2596" s="4" t="s">
        <v>39</v>
      </c>
      <c r="F2596" s="5"/>
      <c r="G2596" s="6">
        <v>5</v>
      </c>
      <c r="H2596" s="104">
        <v>20</v>
      </c>
      <c r="I2596" s="12">
        <v>40</v>
      </c>
      <c r="J2596" s="69">
        <v>0</v>
      </c>
      <c r="K2596" s="44">
        <v>100</v>
      </c>
      <c r="L2596" s="99">
        <v>0</v>
      </c>
      <c r="M2596" s="69">
        <v>0</v>
      </c>
      <c r="N2596" s="69">
        <v>0</v>
      </c>
      <c r="O2596" s="69">
        <v>0</v>
      </c>
      <c r="P2596" s="28">
        <v>0</v>
      </c>
      <c r="Q2596" s="28">
        <v>0</v>
      </c>
      <c r="R2596" s="139">
        <v>0</v>
      </c>
    </row>
    <row r="2597" spans="2:18" x14ac:dyDescent="0.2">
      <c r="D2597" s="200"/>
      <c r="E2597" s="4" t="s">
        <v>40</v>
      </c>
      <c r="F2597" s="5"/>
      <c r="G2597" s="6">
        <v>4</v>
      </c>
      <c r="H2597" s="84">
        <v>25</v>
      </c>
      <c r="I2597" s="99">
        <v>0</v>
      </c>
      <c r="J2597" s="69">
        <v>0</v>
      </c>
      <c r="K2597" s="29">
        <v>50</v>
      </c>
      <c r="L2597" s="99">
        <v>0</v>
      </c>
      <c r="M2597" s="44">
        <v>25</v>
      </c>
      <c r="N2597" s="69">
        <v>0</v>
      </c>
      <c r="O2597" s="44">
        <v>25</v>
      </c>
      <c r="P2597" s="28">
        <v>0</v>
      </c>
      <c r="Q2597" s="28">
        <v>0</v>
      </c>
      <c r="R2597" s="139">
        <v>0</v>
      </c>
    </row>
    <row r="2598" spans="2:18" x14ac:dyDescent="0.2">
      <c r="D2598" s="199" t="s">
        <v>76</v>
      </c>
      <c r="E2598" s="22" t="s">
        <v>77</v>
      </c>
      <c r="F2598" s="21"/>
      <c r="G2598" s="19">
        <v>57</v>
      </c>
      <c r="H2598" s="54">
        <v>36.842105263157997</v>
      </c>
      <c r="I2598" s="20">
        <v>40.350877192981997</v>
      </c>
      <c r="J2598" s="20">
        <v>3.508771929825</v>
      </c>
      <c r="K2598" s="20">
        <v>42.105263157895003</v>
      </c>
      <c r="L2598" s="20">
        <v>10.526315789473999</v>
      </c>
      <c r="M2598" s="20">
        <v>3.508771929825</v>
      </c>
      <c r="N2598" s="20">
        <v>5.2631578947369997</v>
      </c>
      <c r="O2598" s="20">
        <v>3.508771929825</v>
      </c>
      <c r="P2598" s="20">
        <v>1.7543859649119999</v>
      </c>
      <c r="Q2598" s="20">
        <v>1.7543859649119999</v>
      </c>
      <c r="R2598" s="52">
        <v>8.7719298245609991</v>
      </c>
    </row>
    <row r="2599" spans="2:18" x14ac:dyDescent="0.2">
      <c r="D2599" s="200"/>
      <c r="E2599" s="4" t="s">
        <v>34</v>
      </c>
      <c r="F2599" s="5"/>
      <c r="G2599" s="6">
        <v>1</v>
      </c>
      <c r="H2599" s="133">
        <v>0</v>
      </c>
      <c r="I2599" s="44">
        <v>100</v>
      </c>
      <c r="J2599" s="69">
        <v>0</v>
      </c>
      <c r="K2599" s="99">
        <v>0</v>
      </c>
      <c r="L2599" s="44">
        <v>100</v>
      </c>
      <c r="M2599" s="44">
        <v>100</v>
      </c>
      <c r="N2599" s="44">
        <v>100</v>
      </c>
      <c r="O2599" s="44">
        <v>100</v>
      </c>
      <c r="P2599" s="44">
        <v>100</v>
      </c>
      <c r="Q2599" s="44">
        <v>100</v>
      </c>
      <c r="R2599" s="139">
        <v>0</v>
      </c>
    </row>
    <row r="2600" spans="2:18" x14ac:dyDescent="0.2">
      <c r="D2600" s="200"/>
      <c r="E2600" s="4" t="s">
        <v>35</v>
      </c>
      <c r="F2600" s="5"/>
      <c r="G2600" s="6">
        <v>9</v>
      </c>
      <c r="H2600" s="31">
        <v>33.333333333333002</v>
      </c>
      <c r="I2600" s="43">
        <v>33.333333333333002</v>
      </c>
      <c r="J2600" s="69">
        <v>0</v>
      </c>
      <c r="K2600" s="61">
        <v>33.333333333333002</v>
      </c>
      <c r="L2600" s="12">
        <v>11.111111111111001</v>
      </c>
      <c r="M2600" s="69">
        <v>0</v>
      </c>
      <c r="N2600" s="69">
        <v>0</v>
      </c>
      <c r="O2600" s="69">
        <v>0</v>
      </c>
      <c r="P2600" s="28">
        <v>0</v>
      </c>
      <c r="Q2600" s="28">
        <v>0</v>
      </c>
      <c r="R2600" s="88">
        <v>11.111111111111001</v>
      </c>
    </row>
    <row r="2601" spans="2:18" x14ac:dyDescent="0.2">
      <c r="D2601" s="200"/>
      <c r="E2601" s="4" t="s">
        <v>36</v>
      </c>
      <c r="F2601" s="5"/>
      <c r="G2601" s="6">
        <v>14</v>
      </c>
      <c r="H2601" s="104">
        <v>7.1428571428570002</v>
      </c>
      <c r="I2601" s="61">
        <v>28.571428571428999</v>
      </c>
      <c r="J2601" s="12">
        <v>7.1428571428570002</v>
      </c>
      <c r="K2601" s="12">
        <v>42.857142857143003</v>
      </c>
      <c r="L2601" s="12">
        <v>7.1428571428570002</v>
      </c>
      <c r="M2601" s="12">
        <v>7.1428571428570002</v>
      </c>
      <c r="N2601" s="12">
        <v>7.1428571428570002</v>
      </c>
      <c r="O2601" s="69">
        <v>0</v>
      </c>
      <c r="P2601" s="28">
        <v>0</v>
      </c>
      <c r="Q2601" s="28">
        <v>0</v>
      </c>
      <c r="R2601" s="88">
        <v>14.285714285714</v>
      </c>
    </row>
    <row r="2602" spans="2:18" x14ac:dyDescent="0.2">
      <c r="D2602" s="200"/>
      <c r="E2602" s="4" t="s">
        <v>37</v>
      </c>
      <c r="F2602" s="5"/>
      <c r="G2602" s="6">
        <v>13</v>
      </c>
      <c r="H2602" s="87">
        <v>53.846153846154003</v>
      </c>
      <c r="I2602" s="29">
        <v>46.153846153845997</v>
      </c>
      <c r="J2602" s="69">
        <v>0</v>
      </c>
      <c r="K2602" s="12">
        <v>46.153846153845997</v>
      </c>
      <c r="L2602" s="12">
        <v>7.6923076923079998</v>
      </c>
      <c r="M2602" s="69">
        <v>0</v>
      </c>
      <c r="N2602" s="12">
        <v>7.6923076923079998</v>
      </c>
      <c r="O2602" s="69">
        <v>0</v>
      </c>
      <c r="P2602" s="28">
        <v>0</v>
      </c>
      <c r="Q2602" s="28">
        <v>0</v>
      </c>
      <c r="R2602" s="42">
        <v>7.6923076923079998</v>
      </c>
    </row>
    <row r="2603" spans="2:18" x14ac:dyDescent="0.2">
      <c r="D2603" s="200"/>
      <c r="E2603" s="4" t="s">
        <v>38</v>
      </c>
      <c r="F2603" s="5"/>
      <c r="G2603" s="6">
        <v>11</v>
      </c>
      <c r="H2603" s="87">
        <v>54.545454545455001</v>
      </c>
      <c r="I2603" s="12">
        <v>36.363636363635997</v>
      </c>
      <c r="J2603" s="69">
        <v>0</v>
      </c>
      <c r="K2603" s="12">
        <v>45.454545454544999</v>
      </c>
      <c r="L2603" s="99">
        <v>0</v>
      </c>
      <c r="M2603" s="69">
        <v>0</v>
      </c>
      <c r="N2603" s="69">
        <v>0</v>
      </c>
      <c r="O2603" s="12">
        <v>9.0909090909089993</v>
      </c>
      <c r="P2603" s="28">
        <v>0</v>
      </c>
      <c r="Q2603" s="28">
        <v>0</v>
      </c>
      <c r="R2603" s="42">
        <v>9.0909090909089993</v>
      </c>
    </row>
    <row r="2604" spans="2:18" x14ac:dyDescent="0.2">
      <c r="D2604" s="200"/>
      <c r="E2604" s="4" t="s">
        <v>39</v>
      </c>
      <c r="F2604" s="5"/>
      <c r="G2604" s="6">
        <v>5</v>
      </c>
      <c r="H2604" s="87">
        <v>60</v>
      </c>
      <c r="I2604" s="44">
        <v>60</v>
      </c>
      <c r="J2604" s="44">
        <v>20</v>
      </c>
      <c r="K2604" s="12">
        <v>40</v>
      </c>
      <c r="L2604" s="44">
        <v>20</v>
      </c>
      <c r="M2604" s="69">
        <v>0</v>
      </c>
      <c r="N2604" s="69">
        <v>0</v>
      </c>
      <c r="O2604" s="69">
        <v>0</v>
      </c>
      <c r="P2604" s="28">
        <v>0</v>
      </c>
      <c r="Q2604" s="28">
        <v>0</v>
      </c>
      <c r="R2604" s="139">
        <v>0</v>
      </c>
    </row>
    <row r="2605" spans="2:18" x14ac:dyDescent="0.2">
      <c r="D2605" s="201"/>
      <c r="E2605" s="57" t="s">
        <v>40</v>
      </c>
      <c r="F2605" s="59"/>
      <c r="G2605" s="55">
        <v>4</v>
      </c>
      <c r="H2605" s="157">
        <v>25</v>
      </c>
      <c r="I2605" s="113">
        <v>50</v>
      </c>
      <c r="J2605" s="129">
        <v>0</v>
      </c>
      <c r="K2605" s="123">
        <v>50</v>
      </c>
      <c r="L2605" s="113">
        <v>25</v>
      </c>
      <c r="M2605" s="129">
        <v>0</v>
      </c>
      <c r="N2605" s="129">
        <v>0</v>
      </c>
      <c r="O2605" s="129">
        <v>0</v>
      </c>
      <c r="P2605" s="74">
        <v>0</v>
      </c>
      <c r="Q2605" s="74">
        <v>0</v>
      </c>
      <c r="R2605" s="171">
        <v>0</v>
      </c>
    </row>
    <row r="2607" spans="2:18" x14ac:dyDescent="0.2">
      <c r="B2607" s="40" t="str">
        <f xml:space="preserve"> HYPERLINK("#'目次'!B114", "[108]")</f>
        <v>[108]</v>
      </c>
      <c r="C2607" s="23" t="s">
        <v>212</v>
      </c>
    </row>
    <row r="2608" spans="2:18" x14ac:dyDescent="0.2">
      <c r="C2608" s="186" t="s">
        <v>213</v>
      </c>
    </row>
    <row r="2610" spans="3:18" x14ac:dyDescent="0.2">
      <c r="C2610" s="23" t="s">
        <v>80</v>
      </c>
    </row>
    <row r="2611" spans="3:18" x14ac:dyDescent="0.2">
      <c r="E2611" s="195"/>
      <c r="F2611" s="196"/>
      <c r="G2611" s="37" t="s">
        <v>15</v>
      </c>
      <c r="H2611" s="33" t="s">
        <v>166</v>
      </c>
      <c r="I2611" s="13" t="s">
        <v>167</v>
      </c>
      <c r="J2611" s="13" t="s">
        <v>168</v>
      </c>
      <c r="K2611" s="13" t="s">
        <v>169</v>
      </c>
      <c r="L2611" s="13" t="s">
        <v>170</v>
      </c>
      <c r="M2611" s="13" t="s">
        <v>171</v>
      </c>
      <c r="N2611" s="13" t="s">
        <v>172</v>
      </c>
      <c r="O2611" s="13" t="s">
        <v>173</v>
      </c>
      <c r="P2611" s="13" t="s">
        <v>214</v>
      </c>
      <c r="Q2611" s="13" t="s">
        <v>215</v>
      </c>
      <c r="R2611" s="38" t="s">
        <v>18</v>
      </c>
    </row>
    <row r="2612" spans="3:18" x14ac:dyDescent="0.2">
      <c r="E2612" s="197"/>
      <c r="F2612" s="198"/>
      <c r="G2612" s="35"/>
      <c r="H2612" s="39"/>
      <c r="I2612" s="14"/>
      <c r="J2612" s="14"/>
      <c r="K2612" s="14"/>
      <c r="L2612" s="14"/>
      <c r="M2612" s="14"/>
      <c r="N2612" s="14"/>
      <c r="O2612" s="14"/>
      <c r="P2612" s="14"/>
      <c r="Q2612" s="14"/>
      <c r="R2612" s="34"/>
    </row>
    <row r="2613" spans="3:18" x14ac:dyDescent="0.2">
      <c r="E2613" s="91" t="s">
        <v>15</v>
      </c>
      <c r="F2613" s="46"/>
      <c r="G2613" s="36">
        <v>100</v>
      </c>
      <c r="H2613" s="24">
        <v>34</v>
      </c>
      <c r="I2613" s="24">
        <v>39</v>
      </c>
      <c r="J2613" s="24">
        <v>7</v>
      </c>
      <c r="K2613" s="24">
        <v>44</v>
      </c>
      <c r="L2613" s="24">
        <v>10</v>
      </c>
      <c r="M2613" s="24">
        <v>6</v>
      </c>
      <c r="N2613" s="24">
        <v>7</v>
      </c>
      <c r="O2613" s="24">
        <v>5</v>
      </c>
      <c r="P2613" s="24">
        <v>3</v>
      </c>
      <c r="Q2613" s="24">
        <v>3</v>
      </c>
      <c r="R2613" s="68">
        <v>6</v>
      </c>
    </row>
    <row r="2614" spans="3:18" x14ac:dyDescent="0.2">
      <c r="E2614" s="4" t="s">
        <v>81</v>
      </c>
      <c r="F2614" s="5"/>
      <c r="G2614" s="19">
        <v>4</v>
      </c>
      <c r="H2614" s="150">
        <v>50</v>
      </c>
      <c r="I2614" s="98">
        <v>50</v>
      </c>
      <c r="J2614" s="128">
        <v>0</v>
      </c>
      <c r="K2614" s="96">
        <v>50</v>
      </c>
      <c r="L2614" s="98">
        <v>25</v>
      </c>
      <c r="M2614" s="128">
        <v>0</v>
      </c>
      <c r="N2614" s="98">
        <v>25</v>
      </c>
      <c r="O2614" s="128">
        <v>0</v>
      </c>
      <c r="P2614" s="60">
        <v>0</v>
      </c>
      <c r="Q2614" s="60">
        <v>0</v>
      </c>
      <c r="R2614" s="170">
        <v>0</v>
      </c>
    </row>
    <row r="2615" spans="3:18" x14ac:dyDescent="0.2">
      <c r="E2615" s="4" t="s">
        <v>82</v>
      </c>
      <c r="F2615" s="5"/>
      <c r="G2615" s="6">
        <v>7</v>
      </c>
      <c r="H2615" s="104">
        <v>14.285714285714</v>
      </c>
      <c r="I2615" s="44">
        <v>71.428571428571004</v>
      </c>
      <c r="J2615" s="69">
        <v>0</v>
      </c>
      <c r="K2615" s="44">
        <v>57.142857142856997</v>
      </c>
      <c r="L2615" s="99">
        <v>0</v>
      </c>
      <c r="M2615" s="69">
        <v>0</v>
      </c>
      <c r="N2615" s="69">
        <v>0</v>
      </c>
      <c r="O2615" s="69">
        <v>0</v>
      </c>
      <c r="P2615" s="28">
        <v>0</v>
      </c>
      <c r="Q2615" s="28">
        <v>0</v>
      </c>
      <c r="R2615" s="139">
        <v>0</v>
      </c>
    </row>
    <row r="2616" spans="3:18" x14ac:dyDescent="0.2">
      <c r="E2616" s="4" t="s">
        <v>83</v>
      </c>
      <c r="F2616" s="5"/>
      <c r="G2616" s="6">
        <v>47</v>
      </c>
      <c r="H2616" s="31">
        <v>29.787234042552999</v>
      </c>
      <c r="I2616" s="61">
        <v>25.531914893617</v>
      </c>
      <c r="J2616" s="29">
        <v>12.765957446809001</v>
      </c>
      <c r="K2616" s="43">
        <v>38.297872340425997</v>
      </c>
      <c r="L2616" s="29">
        <v>17.021276595745</v>
      </c>
      <c r="M2616" s="12">
        <v>8.5106382978719992</v>
      </c>
      <c r="N2616" s="12">
        <v>8.5106382978719992</v>
      </c>
      <c r="O2616" s="12">
        <v>8.5106382978719992</v>
      </c>
      <c r="P2616" s="12">
        <v>6.3829787234040003</v>
      </c>
      <c r="Q2616" s="12">
        <v>6.3829787234040003</v>
      </c>
      <c r="R2616" s="42">
        <v>10.638297872340001</v>
      </c>
    </row>
    <row r="2617" spans="3:18" x14ac:dyDescent="0.2">
      <c r="E2617" s="4" t="s">
        <v>84</v>
      </c>
      <c r="F2617" s="5"/>
      <c r="G2617" s="6">
        <v>3</v>
      </c>
      <c r="H2617" s="87">
        <v>66.666666666666998</v>
      </c>
      <c r="I2617" s="44">
        <v>100</v>
      </c>
      <c r="J2617" s="69">
        <v>0</v>
      </c>
      <c r="K2617" s="99">
        <v>0</v>
      </c>
      <c r="L2617" s="99">
        <v>0</v>
      </c>
      <c r="M2617" s="69">
        <v>0</v>
      </c>
      <c r="N2617" s="69">
        <v>0</v>
      </c>
      <c r="O2617" s="69">
        <v>0</v>
      </c>
      <c r="P2617" s="28">
        <v>0</v>
      </c>
      <c r="Q2617" s="28">
        <v>0</v>
      </c>
      <c r="R2617" s="139">
        <v>0</v>
      </c>
    </row>
    <row r="2618" spans="3:18" x14ac:dyDescent="0.2">
      <c r="E2618" s="4" t="s">
        <v>85</v>
      </c>
      <c r="F2618" s="5"/>
      <c r="G2618" s="6">
        <v>8</v>
      </c>
      <c r="H2618" s="87">
        <v>50</v>
      </c>
      <c r="I2618" s="12">
        <v>37.5</v>
      </c>
      <c r="J2618" s="69">
        <v>0</v>
      </c>
      <c r="K2618" s="29">
        <v>50</v>
      </c>
      <c r="L2618" s="99">
        <v>0</v>
      </c>
      <c r="M2618" s="69">
        <v>0</v>
      </c>
      <c r="N2618" s="69">
        <v>0</v>
      </c>
      <c r="O2618" s="69">
        <v>0</v>
      </c>
      <c r="P2618" s="28">
        <v>0</v>
      </c>
      <c r="Q2618" s="28">
        <v>0</v>
      </c>
      <c r="R2618" s="139">
        <v>0</v>
      </c>
    </row>
    <row r="2619" spans="3:18" x14ac:dyDescent="0.2">
      <c r="E2619" s="4" t="s">
        <v>86</v>
      </c>
      <c r="F2619" s="5"/>
      <c r="G2619" s="6">
        <v>13</v>
      </c>
      <c r="H2619" s="104">
        <v>23.076923076922998</v>
      </c>
      <c r="I2619" s="29">
        <v>46.153846153845997</v>
      </c>
      <c r="J2619" s="69">
        <v>0</v>
      </c>
      <c r="K2619" s="43">
        <v>38.461538461537998</v>
      </c>
      <c r="L2619" s="99">
        <v>0</v>
      </c>
      <c r="M2619" s="12">
        <v>7.6923076923079998</v>
      </c>
      <c r="N2619" s="29">
        <v>15.384615384615</v>
      </c>
      <c r="O2619" s="12">
        <v>7.6923076923079998</v>
      </c>
      <c r="P2619" s="28">
        <v>0</v>
      </c>
      <c r="Q2619" s="28">
        <v>0</v>
      </c>
      <c r="R2619" s="42">
        <v>7.6923076923079998</v>
      </c>
    </row>
    <row r="2620" spans="3:18" x14ac:dyDescent="0.2">
      <c r="E2620" s="4" t="s">
        <v>87</v>
      </c>
      <c r="F2620" s="5"/>
      <c r="G2620" s="6">
        <v>7</v>
      </c>
      <c r="H2620" s="84">
        <v>28.571428571428999</v>
      </c>
      <c r="I2620" s="12">
        <v>42.857142857143003</v>
      </c>
      <c r="J2620" s="69">
        <v>0</v>
      </c>
      <c r="K2620" s="44">
        <v>85.714285714286007</v>
      </c>
      <c r="L2620" s="99">
        <v>0</v>
      </c>
      <c r="M2620" s="29">
        <v>14.285714285714</v>
      </c>
      <c r="N2620" s="69">
        <v>0</v>
      </c>
      <c r="O2620" s="69">
        <v>0</v>
      </c>
      <c r="P2620" s="28">
        <v>0</v>
      </c>
      <c r="Q2620" s="28">
        <v>0</v>
      </c>
      <c r="R2620" s="139">
        <v>0</v>
      </c>
    </row>
    <row r="2621" spans="3:18" x14ac:dyDescent="0.2">
      <c r="E2621" s="4" t="s">
        <v>88</v>
      </c>
      <c r="F2621" s="5"/>
      <c r="G2621" s="6">
        <v>4</v>
      </c>
      <c r="H2621" s="87">
        <v>50</v>
      </c>
      <c r="I2621" s="44">
        <v>50</v>
      </c>
      <c r="J2621" s="69">
        <v>0</v>
      </c>
      <c r="K2621" s="61">
        <v>25</v>
      </c>
      <c r="L2621" s="99">
        <v>0</v>
      </c>
      <c r="M2621" s="69">
        <v>0</v>
      </c>
      <c r="N2621" s="69">
        <v>0</v>
      </c>
      <c r="O2621" s="69">
        <v>0</v>
      </c>
      <c r="P2621" s="28">
        <v>0</v>
      </c>
      <c r="Q2621" s="28">
        <v>0</v>
      </c>
      <c r="R2621" s="139">
        <v>0</v>
      </c>
    </row>
    <row r="2622" spans="3:18" x14ac:dyDescent="0.2">
      <c r="E2622" s="4" t="s">
        <v>89</v>
      </c>
      <c r="F2622" s="5"/>
      <c r="G2622" s="6">
        <v>4</v>
      </c>
      <c r="H2622" s="87">
        <v>100</v>
      </c>
      <c r="I2622" s="44">
        <v>50</v>
      </c>
      <c r="J2622" s="44">
        <v>25</v>
      </c>
      <c r="K2622" s="29">
        <v>50</v>
      </c>
      <c r="L2622" s="99">
        <v>0</v>
      </c>
      <c r="M2622" s="69">
        <v>0</v>
      </c>
      <c r="N2622" s="69">
        <v>0</v>
      </c>
      <c r="O2622" s="69">
        <v>0</v>
      </c>
      <c r="P2622" s="28">
        <v>0</v>
      </c>
      <c r="Q2622" s="28">
        <v>0</v>
      </c>
      <c r="R2622" s="139">
        <v>0</v>
      </c>
    </row>
    <row r="2623" spans="3:18" x14ac:dyDescent="0.2">
      <c r="E2623" s="4" t="s">
        <v>90</v>
      </c>
      <c r="F2623" s="5"/>
      <c r="G2623" s="6">
        <v>2</v>
      </c>
      <c r="H2623" s="133">
        <v>0</v>
      </c>
      <c r="I2623" s="99">
        <v>0</v>
      </c>
      <c r="J2623" s="69">
        <v>0</v>
      </c>
      <c r="K2623" s="44">
        <v>100</v>
      </c>
      <c r="L2623" s="44">
        <v>50</v>
      </c>
      <c r="M2623" s="69">
        <v>0</v>
      </c>
      <c r="N2623" s="69">
        <v>0</v>
      </c>
      <c r="O2623" s="69">
        <v>0</v>
      </c>
      <c r="P2623" s="28">
        <v>0</v>
      </c>
      <c r="Q2623" s="28">
        <v>0</v>
      </c>
      <c r="R2623" s="139">
        <v>0</v>
      </c>
    </row>
    <row r="2624" spans="3:18" x14ac:dyDescent="0.2">
      <c r="E2624" s="57" t="s">
        <v>91</v>
      </c>
      <c r="F2624" s="59"/>
      <c r="G2624" s="55">
        <v>1</v>
      </c>
      <c r="H2624" s="175">
        <v>0</v>
      </c>
      <c r="I2624" s="113">
        <v>100</v>
      </c>
      <c r="J2624" s="129">
        <v>0</v>
      </c>
      <c r="K2624" s="135">
        <v>0</v>
      </c>
      <c r="L2624" s="135">
        <v>0</v>
      </c>
      <c r="M2624" s="129">
        <v>0</v>
      </c>
      <c r="N2624" s="129">
        <v>0</v>
      </c>
      <c r="O2624" s="129">
        <v>0</v>
      </c>
      <c r="P2624" s="74">
        <v>0</v>
      </c>
      <c r="Q2624" s="74">
        <v>0</v>
      </c>
      <c r="R2624" s="171">
        <v>0</v>
      </c>
    </row>
    <row r="2626" spans="2:18" x14ac:dyDescent="0.2">
      <c r="B2626" s="40" t="str">
        <f xml:space="preserve"> HYPERLINK("#'目次'!B115", "[109]")</f>
        <v>[109]</v>
      </c>
      <c r="C2626" s="23" t="s">
        <v>219</v>
      </c>
    </row>
    <row r="2627" spans="2:18" x14ac:dyDescent="0.2">
      <c r="C2627" s="186" t="s">
        <v>213</v>
      </c>
    </row>
    <row r="2629" spans="2:18" x14ac:dyDescent="0.2">
      <c r="C2629" s="23" t="s">
        <v>14</v>
      </c>
    </row>
    <row r="2630" spans="2:18" x14ac:dyDescent="0.2">
      <c r="D2630" s="195"/>
      <c r="E2630" s="196"/>
      <c r="F2630" s="196"/>
      <c r="G2630" s="37" t="s">
        <v>15</v>
      </c>
      <c r="H2630" s="33" t="s">
        <v>166</v>
      </c>
      <c r="I2630" s="13" t="s">
        <v>167</v>
      </c>
      <c r="J2630" s="13" t="s">
        <v>168</v>
      </c>
      <c r="K2630" s="13" t="s">
        <v>169</v>
      </c>
      <c r="L2630" s="13" t="s">
        <v>170</v>
      </c>
      <c r="M2630" s="13" t="s">
        <v>171</v>
      </c>
      <c r="N2630" s="13" t="s">
        <v>172</v>
      </c>
      <c r="O2630" s="13" t="s">
        <v>173</v>
      </c>
      <c r="P2630" s="13" t="s">
        <v>214</v>
      </c>
      <c r="Q2630" s="13" t="s">
        <v>215</v>
      </c>
      <c r="R2630" s="38" t="s">
        <v>18</v>
      </c>
    </row>
    <row r="2631" spans="2:18" x14ac:dyDescent="0.2">
      <c r="D2631" s="197"/>
      <c r="E2631" s="198"/>
      <c r="F2631" s="198"/>
      <c r="G2631" s="35"/>
      <c r="H2631" s="39"/>
      <c r="I2631" s="14"/>
      <c r="J2631" s="14"/>
      <c r="K2631" s="14"/>
      <c r="L2631" s="14"/>
      <c r="M2631" s="14"/>
      <c r="N2631" s="14"/>
      <c r="O2631" s="14"/>
      <c r="P2631" s="14"/>
      <c r="Q2631" s="14"/>
      <c r="R2631" s="34"/>
    </row>
    <row r="2632" spans="2:18" x14ac:dyDescent="0.2">
      <c r="D2632" s="56"/>
      <c r="E2632" s="58" t="s">
        <v>15</v>
      </c>
      <c r="F2632" s="46"/>
      <c r="G2632" s="36">
        <v>100</v>
      </c>
      <c r="H2632" s="24">
        <v>22</v>
      </c>
      <c r="I2632" s="24">
        <v>29</v>
      </c>
      <c r="J2632" s="24">
        <v>7</v>
      </c>
      <c r="K2632" s="24">
        <v>30</v>
      </c>
      <c r="L2632" s="24">
        <v>13</v>
      </c>
      <c r="M2632" s="24">
        <v>7</v>
      </c>
      <c r="N2632" s="24">
        <v>11</v>
      </c>
      <c r="O2632" s="24">
        <v>8</v>
      </c>
      <c r="P2632" s="24">
        <v>8</v>
      </c>
      <c r="Q2632" s="24">
        <v>8</v>
      </c>
      <c r="R2632" s="68">
        <v>16</v>
      </c>
    </row>
    <row r="2633" spans="2:18" x14ac:dyDescent="0.2">
      <c r="D2633" s="199" t="s">
        <v>19</v>
      </c>
      <c r="E2633" s="22" t="s">
        <v>20</v>
      </c>
      <c r="F2633" s="21"/>
      <c r="G2633" s="19">
        <v>11</v>
      </c>
      <c r="H2633" s="172">
        <v>9.0909090909089993</v>
      </c>
      <c r="I2633" s="20">
        <v>27.272727272727</v>
      </c>
      <c r="J2633" s="128">
        <v>0</v>
      </c>
      <c r="K2633" s="96">
        <v>36.363636363635997</v>
      </c>
      <c r="L2633" s="96">
        <v>18.181818181817999</v>
      </c>
      <c r="M2633" s="128">
        <v>0</v>
      </c>
      <c r="N2633" s="151">
        <v>0</v>
      </c>
      <c r="O2633" s="128">
        <v>0</v>
      </c>
      <c r="P2633" s="128">
        <v>0</v>
      </c>
      <c r="Q2633" s="128">
        <v>0</v>
      </c>
      <c r="R2633" s="167">
        <v>27.272727272727</v>
      </c>
    </row>
    <row r="2634" spans="2:18" x14ac:dyDescent="0.2">
      <c r="D2634" s="200"/>
      <c r="E2634" s="4" t="s">
        <v>21</v>
      </c>
      <c r="F2634" s="5"/>
      <c r="G2634" s="6">
        <v>47</v>
      </c>
      <c r="H2634" s="31">
        <v>21.276595744681</v>
      </c>
      <c r="I2634" s="12">
        <v>25.531914893617</v>
      </c>
      <c r="J2634" s="29">
        <v>14.893617021277</v>
      </c>
      <c r="K2634" s="12">
        <v>27.659574468085001</v>
      </c>
      <c r="L2634" s="12">
        <v>12.765957446809001</v>
      </c>
      <c r="M2634" s="12">
        <v>8.5106382978719992</v>
      </c>
      <c r="N2634" s="12">
        <v>12.765957446809001</v>
      </c>
      <c r="O2634" s="12">
        <v>10.638297872340001</v>
      </c>
      <c r="P2634" s="12">
        <v>10.638297872340001</v>
      </c>
      <c r="Q2634" s="12">
        <v>10.638297872340001</v>
      </c>
      <c r="R2634" s="42">
        <v>17.021276595745</v>
      </c>
    </row>
    <row r="2635" spans="2:18" x14ac:dyDescent="0.2">
      <c r="D2635" s="200"/>
      <c r="E2635" s="4" t="s">
        <v>22</v>
      </c>
      <c r="F2635" s="5"/>
      <c r="G2635" s="6">
        <v>11</v>
      </c>
      <c r="H2635" s="87">
        <v>54.545454545455001</v>
      </c>
      <c r="I2635" s="12">
        <v>27.272727272727</v>
      </c>
      <c r="J2635" s="69">
        <v>0</v>
      </c>
      <c r="K2635" s="12">
        <v>27.272727272727</v>
      </c>
      <c r="L2635" s="99">
        <v>0</v>
      </c>
      <c r="M2635" s="69">
        <v>0</v>
      </c>
      <c r="N2635" s="99">
        <v>0</v>
      </c>
      <c r="O2635" s="69">
        <v>0</v>
      </c>
      <c r="P2635" s="69">
        <v>0</v>
      </c>
      <c r="Q2635" s="69">
        <v>0</v>
      </c>
      <c r="R2635" s="145">
        <v>0</v>
      </c>
    </row>
    <row r="2636" spans="2:18" x14ac:dyDescent="0.2">
      <c r="D2636" s="200"/>
      <c r="E2636" s="4" t="s">
        <v>23</v>
      </c>
      <c r="F2636" s="5"/>
      <c r="G2636" s="6">
        <v>13</v>
      </c>
      <c r="H2636" s="133">
        <v>0</v>
      </c>
      <c r="I2636" s="29">
        <v>38.461538461537998</v>
      </c>
      <c r="J2636" s="69">
        <v>0</v>
      </c>
      <c r="K2636" s="43">
        <v>23.076923076922998</v>
      </c>
      <c r="L2636" s="12">
        <v>15.384615384615</v>
      </c>
      <c r="M2636" s="12">
        <v>7.6923076923079998</v>
      </c>
      <c r="N2636" s="12">
        <v>15.384615384615</v>
      </c>
      <c r="O2636" s="12">
        <v>7.6923076923079998</v>
      </c>
      <c r="P2636" s="12">
        <v>7.6923076923079998</v>
      </c>
      <c r="Q2636" s="12">
        <v>7.6923076923079998</v>
      </c>
      <c r="R2636" s="88">
        <v>23.076923076922998</v>
      </c>
    </row>
    <row r="2637" spans="2:18" x14ac:dyDescent="0.2">
      <c r="D2637" s="200"/>
      <c r="E2637" s="4" t="s">
        <v>24</v>
      </c>
      <c r="F2637" s="5"/>
      <c r="G2637" s="6">
        <v>18</v>
      </c>
      <c r="H2637" s="76">
        <v>27.777777777777999</v>
      </c>
      <c r="I2637" s="12">
        <v>33.333333333333002</v>
      </c>
      <c r="J2637" s="69">
        <v>0</v>
      </c>
      <c r="K2637" s="29">
        <v>38.888888888888999</v>
      </c>
      <c r="L2637" s="12">
        <v>16.666666666666998</v>
      </c>
      <c r="M2637" s="12">
        <v>11.111111111111001</v>
      </c>
      <c r="N2637" s="29">
        <v>16.666666666666998</v>
      </c>
      <c r="O2637" s="12">
        <v>11.111111111111001</v>
      </c>
      <c r="P2637" s="12">
        <v>11.111111111111001</v>
      </c>
      <c r="Q2637" s="12">
        <v>11.111111111111001</v>
      </c>
      <c r="R2637" s="42">
        <v>11.111111111111001</v>
      </c>
    </row>
    <row r="2638" spans="2:18" x14ac:dyDescent="0.2">
      <c r="D2638" s="199" t="s">
        <v>25</v>
      </c>
      <c r="E2638" s="22" t="s">
        <v>26</v>
      </c>
      <c r="F2638" s="21"/>
      <c r="G2638" s="19">
        <v>35</v>
      </c>
      <c r="H2638" s="54">
        <v>25.714285714286</v>
      </c>
      <c r="I2638" s="20">
        <v>25.714285714286</v>
      </c>
      <c r="J2638" s="20">
        <v>8.5714285714289993</v>
      </c>
      <c r="K2638" s="96">
        <v>37.142857142856997</v>
      </c>
      <c r="L2638" s="20">
        <v>11.428571428571001</v>
      </c>
      <c r="M2638" s="20">
        <v>8.5714285714289993</v>
      </c>
      <c r="N2638" s="96">
        <v>17.142857142857</v>
      </c>
      <c r="O2638" s="20">
        <v>8.5714285714289993</v>
      </c>
      <c r="P2638" s="20">
        <v>8.5714285714289993</v>
      </c>
      <c r="Q2638" s="20">
        <v>8.5714285714289993</v>
      </c>
      <c r="R2638" s="52">
        <v>11.428571428571001</v>
      </c>
    </row>
    <row r="2639" spans="2:18" x14ac:dyDescent="0.2">
      <c r="D2639" s="200"/>
      <c r="E2639" s="4" t="s">
        <v>27</v>
      </c>
      <c r="F2639" s="5"/>
      <c r="G2639" s="6">
        <v>28</v>
      </c>
      <c r="H2639" s="31">
        <v>17.857142857143</v>
      </c>
      <c r="I2639" s="12">
        <v>32.142857142856997</v>
      </c>
      <c r="J2639" s="12">
        <v>10.714285714286</v>
      </c>
      <c r="K2639" s="29">
        <v>35.714285714286</v>
      </c>
      <c r="L2639" s="12">
        <v>17.857142857143</v>
      </c>
      <c r="M2639" s="12">
        <v>7.1428571428570002</v>
      </c>
      <c r="N2639" s="12">
        <v>7.1428571428570002</v>
      </c>
      <c r="O2639" s="12">
        <v>10.714285714286</v>
      </c>
      <c r="P2639" s="12">
        <v>7.1428571428570002</v>
      </c>
      <c r="Q2639" s="12">
        <v>7.1428571428570002</v>
      </c>
      <c r="R2639" s="100">
        <v>10.714285714286</v>
      </c>
    </row>
    <row r="2640" spans="2:18" x14ac:dyDescent="0.2">
      <c r="D2640" s="200"/>
      <c r="E2640" s="4" t="s">
        <v>28</v>
      </c>
      <c r="F2640" s="5"/>
      <c r="G2640" s="6">
        <v>29</v>
      </c>
      <c r="H2640" s="31">
        <v>20.689655172414</v>
      </c>
      <c r="I2640" s="61">
        <v>17.241379310345</v>
      </c>
      <c r="J2640" s="12">
        <v>3.4482758620689999</v>
      </c>
      <c r="K2640" s="43">
        <v>24.137931034483</v>
      </c>
      <c r="L2640" s="12">
        <v>10.344827586207</v>
      </c>
      <c r="M2640" s="12">
        <v>6.8965517241379999</v>
      </c>
      <c r="N2640" s="12">
        <v>10.344827586207</v>
      </c>
      <c r="O2640" s="12">
        <v>6.8965517241379999</v>
      </c>
      <c r="P2640" s="12">
        <v>10.344827586207</v>
      </c>
      <c r="Q2640" s="12">
        <v>10.344827586207</v>
      </c>
      <c r="R2640" s="111">
        <v>31.034482758620999</v>
      </c>
    </row>
    <row r="2641" spans="2:18" x14ac:dyDescent="0.2">
      <c r="D2641" s="200"/>
      <c r="E2641" s="4" t="s">
        <v>29</v>
      </c>
      <c r="F2641" s="5"/>
      <c r="G2641" s="6">
        <v>8</v>
      </c>
      <c r="H2641" s="31">
        <v>25</v>
      </c>
      <c r="I2641" s="44">
        <v>75</v>
      </c>
      <c r="J2641" s="69">
        <v>0</v>
      </c>
      <c r="K2641" s="99">
        <v>0</v>
      </c>
      <c r="L2641" s="12">
        <v>12.5</v>
      </c>
      <c r="M2641" s="69">
        <v>0</v>
      </c>
      <c r="N2641" s="99">
        <v>0</v>
      </c>
      <c r="O2641" s="69">
        <v>0</v>
      </c>
      <c r="P2641" s="69">
        <v>0</v>
      </c>
      <c r="Q2641" s="69">
        <v>0</v>
      </c>
      <c r="R2641" s="145">
        <v>0</v>
      </c>
    </row>
    <row r="2642" spans="2:18" x14ac:dyDescent="0.2">
      <c r="D2642" s="199" t="s">
        <v>30</v>
      </c>
      <c r="E2642" s="22" t="s">
        <v>31</v>
      </c>
      <c r="F2642" s="21"/>
      <c r="G2642" s="19">
        <v>43</v>
      </c>
      <c r="H2642" s="54">
        <v>25.581395348836999</v>
      </c>
      <c r="I2642" s="20">
        <v>27.906976744186</v>
      </c>
      <c r="J2642" s="20">
        <v>9.3023255813949994</v>
      </c>
      <c r="K2642" s="96">
        <v>39.534883720929997</v>
      </c>
      <c r="L2642" s="20">
        <v>16.279069767442</v>
      </c>
      <c r="M2642" s="20">
        <v>6.9767441860470001</v>
      </c>
      <c r="N2642" s="20">
        <v>13.953488372093</v>
      </c>
      <c r="O2642" s="20">
        <v>11.627906976744001</v>
      </c>
      <c r="P2642" s="20">
        <v>9.3023255813949994</v>
      </c>
      <c r="Q2642" s="20">
        <v>9.3023255813949994</v>
      </c>
      <c r="R2642" s="52">
        <v>11.627906976744001</v>
      </c>
    </row>
    <row r="2643" spans="2:18" x14ac:dyDescent="0.2">
      <c r="D2643" s="200"/>
      <c r="E2643" s="4" t="s">
        <v>32</v>
      </c>
      <c r="F2643" s="5"/>
      <c r="G2643" s="6">
        <v>57</v>
      </c>
      <c r="H2643" s="31">
        <v>19.298245614035</v>
      </c>
      <c r="I2643" s="12">
        <v>29.824561403509001</v>
      </c>
      <c r="J2643" s="12">
        <v>5.2631578947369997</v>
      </c>
      <c r="K2643" s="43">
        <v>22.807017543859999</v>
      </c>
      <c r="L2643" s="12">
        <v>10.526315789473999</v>
      </c>
      <c r="M2643" s="12">
        <v>7.0175438596489998</v>
      </c>
      <c r="N2643" s="12">
        <v>8.7719298245609991</v>
      </c>
      <c r="O2643" s="12">
        <v>5.2631578947369997</v>
      </c>
      <c r="P2643" s="12">
        <v>7.0175438596489998</v>
      </c>
      <c r="Q2643" s="12">
        <v>7.0175438596489998</v>
      </c>
      <c r="R2643" s="42">
        <v>19.298245614035</v>
      </c>
    </row>
    <row r="2644" spans="2:18" x14ac:dyDescent="0.2">
      <c r="D2644" s="199" t="s">
        <v>33</v>
      </c>
      <c r="E2644" s="22" t="s">
        <v>34</v>
      </c>
      <c r="F2644" s="21"/>
      <c r="G2644" s="19">
        <v>2</v>
      </c>
      <c r="H2644" s="174">
        <v>0</v>
      </c>
      <c r="I2644" s="98">
        <v>50</v>
      </c>
      <c r="J2644" s="128">
        <v>0</v>
      </c>
      <c r="K2644" s="151">
        <v>0</v>
      </c>
      <c r="L2644" s="98">
        <v>50</v>
      </c>
      <c r="M2644" s="128">
        <v>0</v>
      </c>
      <c r="N2644" s="98">
        <v>50</v>
      </c>
      <c r="O2644" s="98">
        <v>50</v>
      </c>
      <c r="P2644" s="98">
        <v>50</v>
      </c>
      <c r="Q2644" s="98">
        <v>50</v>
      </c>
      <c r="R2644" s="167">
        <v>50</v>
      </c>
    </row>
    <row r="2645" spans="2:18" x14ac:dyDescent="0.2">
      <c r="D2645" s="200"/>
      <c r="E2645" s="4" t="s">
        <v>35</v>
      </c>
      <c r="F2645" s="5"/>
      <c r="G2645" s="6">
        <v>17</v>
      </c>
      <c r="H2645" s="31">
        <v>23.529411764706001</v>
      </c>
      <c r="I2645" s="12">
        <v>29.411764705882</v>
      </c>
      <c r="J2645" s="12">
        <v>5.8823529411760003</v>
      </c>
      <c r="K2645" s="61">
        <v>17.647058823529001</v>
      </c>
      <c r="L2645" s="12">
        <v>17.647058823529001</v>
      </c>
      <c r="M2645" s="12">
        <v>5.8823529411760003</v>
      </c>
      <c r="N2645" s="43">
        <v>5.8823529411760003</v>
      </c>
      <c r="O2645" s="12">
        <v>5.8823529411760003</v>
      </c>
      <c r="P2645" s="12">
        <v>5.8823529411760003</v>
      </c>
      <c r="Q2645" s="12">
        <v>5.8823529411760003</v>
      </c>
      <c r="R2645" s="111">
        <v>29.411764705882</v>
      </c>
    </row>
    <row r="2646" spans="2:18" x14ac:dyDescent="0.2">
      <c r="D2646" s="200"/>
      <c r="E2646" s="4" t="s">
        <v>36</v>
      </c>
      <c r="F2646" s="5"/>
      <c r="G2646" s="6">
        <v>23</v>
      </c>
      <c r="H2646" s="31">
        <v>17.391304347826001</v>
      </c>
      <c r="I2646" s="12">
        <v>30.434782608696</v>
      </c>
      <c r="J2646" s="12">
        <v>8.6956521739130004</v>
      </c>
      <c r="K2646" s="29">
        <v>39.130434782609001</v>
      </c>
      <c r="L2646" s="43">
        <v>4.3478260869570002</v>
      </c>
      <c r="M2646" s="12">
        <v>8.6956521739130004</v>
      </c>
      <c r="N2646" s="12">
        <v>8.6956521739130004</v>
      </c>
      <c r="O2646" s="12">
        <v>4.3478260869570002</v>
      </c>
      <c r="P2646" s="12">
        <v>4.3478260869570002</v>
      </c>
      <c r="Q2646" s="12">
        <v>4.3478260869570002</v>
      </c>
      <c r="R2646" s="42">
        <v>13.04347826087</v>
      </c>
    </row>
    <row r="2647" spans="2:18" x14ac:dyDescent="0.2">
      <c r="D2647" s="200"/>
      <c r="E2647" s="4" t="s">
        <v>37</v>
      </c>
      <c r="F2647" s="5"/>
      <c r="G2647" s="6">
        <v>22</v>
      </c>
      <c r="H2647" s="31">
        <v>22.727272727273</v>
      </c>
      <c r="I2647" s="12">
        <v>31.818181818182001</v>
      </c>
      <c r="J2647" s="69">
        <v>0</v>
      </c>
      <c r="K2647" s="12">
        <v>31.818181818182001</v>
      </c>
      <c r="L2647" s="44">
        <v>27.272727272727</v>
      </c>
      <c r="M2647" s="12">
        <v>9.0909090909089993</v>
      </c>
      <c r="N2647" s="44">
        <v>22.727272727273</v>
      </c>
      <c r="O2647" s="12">
        <v>9.0909090909089993</v>
      </c>
      <c r="P2647" s="12">
        <v>9.0909090909089993</v>
      </c>
      <c r="Q2647" s="12">
        <v>9.0909090909089993</v>
      </c>
      <c r="R2647" s="138">
        <v>4.5454545454549997</v>
      </c>
    </row>
    <row r="2648" spans="2:18" x14ac:dyDescent="0.2">
      <c r="D2648" s="200"/>
      <c r="E2648" s="4" t="s">
        <v>38</v>
      </c>
      <c r="F2648" s="5"/>
      <c r="G2648" s="6">
        <v>18</v>
      </c>
      <c r="H2648" s="31">
        <v>22.222222222222001</v>
      </c>
      <c r="I2648" s="29">
        <v>38.888888888888999</v>
      </c>
      <c r="J2648" s="12">
        <v>11.111111111111001</v>
      </c>
      <c r="K2648" s="61">
        <v>16.666666666666998</v>
      </c>
      <c r="L2648" s="43">
        <v>5.5555555555560003</v>
      </c>
      <c r="M2648" s="69">
        <v>0</v>
      </c>
      <c r="N2648" s="99">
        <v>0</v>
      </c>
      <c r="O2648" s="69">
        <v>0</v>
      </c>
      <c r="P2648" s="12">
        <v>5.5555555555560003</v>
      </c>
      <c r="Q2648" s="12">
        <v>5.5555555555560003</v>
      </c>
      <c r="R2648" s="42">
        <v>16.666666666666998</v>
      </c>
    </row>
    <row r="2649" spans="2:18" x14ac:dyDescent="0.2">
      <c r="D2649" s="200"/>
      <c r="E2649" s="4" t="s">
        <v>39</v>
      </c>
      <c r="F2649" s="5"/>
      <c r="G2649" s="6">
        <v>10</v>
      </c>
      <c r="H2649" s="87">
        <v>40</v>
      </c>
      <c r="I2649" s="61">
        <v>10</v>
      </c>
      <c r="J2649" s="12">
        <v>10</v>
      </c>
      <c r="K2649" s="44">
        <v>40</v>
      </c>
      <c r="L2649" s="12">
        <v>10</v>
      </c>
      <c r="M2649" s="12">
        <v>10</v>
      </c>
      <c r="N2649" s="29">
        <v>20</v>
      </c>
      <c r="O2649" s="44">
        <v>20</v>
      </c>
      <c r="P2649" s="44">
        <v>20</v>
      </c>
      <c r="Q2649" s="44">
        <v>20</v>
      </c>
      <c r="R2649" s="42">
        <v>20</v>
      </c>
    </row>
    <row r="2650" spans="2:18" x14ac:dyDescent="0.2">
      <c r="D2650" s="201"/>
      <c r="E2650" s="57" t="s">
        <v>40</v>
      </c>
      <c r="F2650" s="59"/>
      <c r="G2650" s="55">
        <v>8</v>
      </c>
      <c r="H2650" s="157">
        <v>12.5</v>
      </c>
      <c r="I2650" s="109">
        <v>12.5</v>
      </c>
      <c r="J2650" s="123">
        <v>12.5</v>
      </c>
      <c r="K2650" s="113">
        <v>50</v>
      </c>
      <c r="L2650" s="135">
        <v>0</v>
      </c>
      <c r="M2650" s="123">
        <v>12.5</v>
      </c>
      <c r="N2650" s="135">
        <v>0</v>
      </c>
      <c r="O2650" s="65">
        <v>12.5</v>
      </c>
      <c r="P2650" s="129">
        <v>0</v>
      </c>
      <c r="Q2650" s="129">
        <v>0</v>
      </c>
      <c r="R2650" s="105">
        <v>12.5</v>
      </c>
    </row>
    <row r="2652" spans="2:18" x14ac:dyDescent="0.2">
      <c r="B2652" s="40" t="str">
        <f xml:space="preserve"> HYPERLINK("#'目次'!B116", "[110]")</f>
        <v>[110]</v>
      </c>
      <c r="C2652" s="23" t="s">
        <v>219</v>
      </c>
    </row>
    <row r="2653" spans="2:18" x14ac:dyDescent="0.2">
      <c r="C2653" s="186" t="s">
        <v>213</v>
      </c>
    </row>
    <row r="2655" spans="2:18" x14ac:dyDescent="0.2">
      <c r="C2655" s="23" t="s">
        <v>48</v>
      </c>
    </row>
    <row r="2656" spans="2:18" x14ac:dyDescent="0.2">
      <c r="D2656" s="195"/>
      <c r="E2656" s="196"/>
      <c r="F2656" s="196"/>
      <c r="G2656" s="37" t="s">
        <v>15</v>
      </c>
      <c r="H2656" s="33" t="s">
        <v>166</v>
      </c>
      <c r="I2656" s="13" t="s">
        <v>167</v>
      </c>
      <c r="J2656" s="13" t="s">
        <v>168</v>
      </c>
      <c r="K2656" s="13" t="s">
        <v>169</v>
      </c>
      <c r="L2656" s="13" t="s">
        <v>170</v>
      </c>
      <c r="M2656" s="13" t="s">
        <v>171</v>
      </c>
      <c r="N2656" s="13" t="s">
        <v>172</v>
      </c>
      <c r="O2656" s="13" t="s">
        <v>173</v>
      </c>
      <c r="P2656" s="13" t="s">
        <v>214</v>
      </c>
      <c r="Q2656" s="13" t="s">
        <v>215</v>
      </c>
      <c r="R2656" s="38" t="s">
        <v>18</v>
      </c>
    </row>
    <row r="2657" spans="4:18" x14ac:dyDescent="0.2">
      <c r="D2657" s="197"/>
      <c r="E2657" s="198"/>
      <c r="F2657" s="198"/>
      <c r="G2657" s="35"/>
      <c r="H2657" s="39"/>
      <c r="I2657" s="14"/>
      <c r="J2657" s="14"/>
      <c r="K2657" s="14"/>
      <c r="L2657" s="14"/>
      <c r="M2657" s="14"/>
      <c r="N2657" s="14"/>
      <c r="O2657" s="14"/>
      <c r="P2657" s="14"/>
      <c r="Q2657" s="14"/>
      <c r="R2657" s="34"/>
    </row>
    <row r="2658" spans="4:18" x14ac:dyDescent="0.2">
      <c r="D2658" s="56"/>
      <c r="E2658" s="58" t="s">
        <v>15</v>
      </c>
      <c r="F2658" s="46"/>
      <c r="G2658" s="36">
        <v>100</v>
      </c>
      <c r="H2658" s="24">
        <v>22</v>
      </c>
      <c r="I2658" s="24">
        <v>29</v>
      </c>
      <c r="J2658" s="24">
        <v>7</v>
      </c>
      <c r="K2658" s="24">
        <v>30</v>
      </c>
      <c r="L2658" s="24">
        <v>13</v>
      </c>
      <c r="M2658" s="24">
        <v>7</v>
      </c>
      <c r="N2658" s="24">
        <v>11</v>
      </c>
      <c r="O2658" s="24">
        <v>8</v>
      </c>
      <c r="P2658" s="24">
        <v>8</v>
      </c>
      <c r="Q2658" s="24">
        <v>8</v>
      </c>
      <c r="R2658" s="68">
        <v>16</v>
      </c>
    </row>
    <row r="2659" spans="4:18" x14ac:dyDescent="0.2">
      <c r="D2659" s="199" t="s">
        <v>49</v>
      </c>
      <c r="E2659" s="22" t="s">
        <v>50</v>
      </c>
      <c r="F2659" s="21"/>
      <c r="G2659" s="19">
        <v>1</v>
      </c>
      <c r="H2659" s="174">
        <v>0</v>
      </c>
      <c r="I2659" s="151">
        <v>0</v>
      </c>
      <c r="J2659" s="128">
        <v>0</v>
      </c>
      <c r="K2659" s="151">
        <v>0</v>
      </c>
      <c r="L2659" s="151">
        <v>0</v>
      </c>
      <c r="M2659" s="128">
        <v>0</v>
      </c>
      <c r="N2659" s="98">
        <v>100</v>
      </c>
      <c r="O2659" s="98">
        <v>100</v>
      </c>
      <c r="P2659" s="98">
        <v>100</v>
      </c>
      <c r="Q2659" s="98">
        <v>100</v>
      </c>
      <c r="R2659" s="182">
        <v>0</v>
      </c>
    </row>
    <row r="2660" spans="4:18" x14ac:dyDescent="0.2">
      <c r="D2660" s="200"/>
      <c r="E2660" s="4" t="s">
        <v>51</v>
      </c>
      <c r="F2660" s="5"/>
      <c r="G2660" s="6">
        <v>14</v>
      </c>
      <c r="H2660" s="87">
        <v>42.857142857143003</v>
      </c>
      <c r="I2660" s="43">
        <v>21.428571428571001</v>
      </c>
      <c r="J2660" s="12">
        <v>7.1428571428570002</v>
      </c>
      <c r="K2660" s="12">
        <v>28.571428571428999</v>
      </c>
      <c r="L2660" s="43">
        <v>7.1428571428570002</v>
      </c>
      <c r="M2660" s="69">
        <v>0</v>
      </c>
      <c r="N2660" s="12">
        <v>7.1428571428570002</v>
      </c>
      <c r="O2660" s="69">
        <v>0</v>
      </c>
      <c r="P2660" s="69">
        <v>0</v>
      </c>
      <c r="Q2660" s="69">
        <v>0</v>
      </c>
      <c r="R2660" s="42">
        <v>14.285714285714</v>
      </c>
    </row>
    <row r="2661" spans="4:18" x14ac:dyDescent="0.2">
      <c r="D2661" s="200"/>
      <c r="E2661" s="4" t="s">
        <v>52</v>
      </c>
      <c r="F2661" s="5"/>
      <c r="G2661" s="6">
        <v>1</v>
      </c>
      <c r="H2661" s="87">
        <v>100</v>
      </c>
      <c r="I2661" s="99">
        <v>0</v>
      </c>
      <c r="J2661" s="69">
        <v>0</v>
      </c>
      <c r="K2661" s="99">
        <v>0</v>
      </c>
      <c r="L2661" s="99">
        <v>0</v>
      </c>
      <c r="M2661" s="69">
        <v>0</v>
      </c>
      <c r="N2661" s="99">
        <v>0</v>
      </c>
      <c r="O2661" s="69">
        <v>0</v>
      </c>
      <c r="P2661" s="69">
        <v>0</v>
      </c>
      <c r="Q2661" s="69">
        <v>0</v>
      </c>
      <c r="R2661" s="145">
        <v>0</v>
      </c>
    </row>
    <row r="2662" spans="4:18" x14ac:dyDescent="0.2">
      <c r="D2662" s="200"/>
      <c r="E2662" s="4" t="s">
        <v>53</v>
      </c>
      <c r="F2662" s="5"/>
      <c r="G2662" s="6">
        <v>3</v>
      </c>
      <c r="H2662" s="133">
        <v>0</v>
      </c>
      <c r="I2662" s="44">
        <v>66.666666666666998</v>
      </c>
      <c r="J2662" s="69">
        <v>0</v>
      </c>
      <c r="K2662" s="99">
        <v>0</v>
      </c>
      <c r="L2662" s="44">
        <v>33.333333333333002</v>
      </c>
      <c r="M2662" s="44">
        <v>33.333333333333002</v>
      </c>
      <c r="N2662" s="44">
        <v>33.333333333333002</v>
      </c>
      <c r="O2662" s="44">
        <v>33.333333333333002</v>
      </c>
      <c r="P2662" s="44">
        <v>33.333333333333002</v>
      </c>
      <c r="Q2662" s="44">
        <v>33.333333333333002</v>
      </c>
      <c r="R2662" s="145">
        <v>0</v>
      </c>
    </row>
    <row r="2663" spans="4:18" x14ac:dyDescent="0.2">
      <c r="D2663" s="200"/>
      <c r="E2663" s="4" t="s">
        <v>54</v>
      </c>
      <c r="F2663" s="5"/>
      <c r="G2663" s="6">
        <v>21</v>
      </c>
      <c r="H2663" s="84">
        <v>14.285714285714</v>
      </c>
      <c r="I2663" s="44">
        <v>47.619047619047997</v>
      </c>
      <c r="J2663" s="44">
        <v>19.047619047619001</v>
      </c>
      <c r="K2663" s="12">
        <v>33.333333333333002</v>
      </c>
      <c r="L2663" s="29">
        <v>19.047619047619001</v>
      </c>
      <c r="M2663" s="12">
        <v>9.5238095238099998</v>
      </c>
      <c r="N2663" s="12">
        <v>14.285714285714</v>
      </c>
      <c r="O2663" s="12">
        <v>9.5238095238099998</v>
      </c>
      <c r="P2663" s="12">
        <v>9.5238095238099998</v>
      </c>
      <c r="Q2663" s="12">
        <v>9.5238095238099998</v>
      </c>
      <c r="R2663" s="42">
        <v>14.285714285714</v>
      </c>
    </row>
    <row r="2664" spans="4:18" x14ac:dyDescent="0.2">
      <c r="D2664" s="200"/>
      <c r="E2664" s="4" t="s">
        <v>55</v>
      </c>
      <c r="F2664" s="5"/>
      <c r="G2664" s="6">
        <v>12</v>
      </c>
      <c r="H2664" s="31">
        <v>25</v>
      </c>
      <c r="I2664" s="99">
        <v>0</v>
      </c>
      <c r="J2664" s="69">
        <v>0</v>
      </c>
      <c r="K2664" s="44">
        <v>50</v>
      </c>
      <c r="L2664" s="12">
        <v>16.666666666666998</v>
      </c>
      <c r="M2664" s="69">
        <v>0</v>
      </c>
      <c r="N2664" s="12">
        <v>8.333333333333</v>
      </c>
      <c r="O2664" s="69">
        <v>0</v>
      </c>
      <c r="P2664" s="69">
        <v>0</v>
      </c>
      <c r="Q2664" s="69">
        <v>0</v>
      </c>
      <c r="R2664" s="42">
        <v>16.666666666666998</v>
      </c>
    </row>
    <row r="2665" spans="4:18" x14ac:dyDescent="0.2">
      <c r="D2665" s="200"/>
      <c r="E2665" s="4" t="s">
        <v>56</v>
      </c>
      <c r="F2665" s="5"/>
      <c r="G2665" s="6">
        <v>20</v>
      </c>
      <c r="H2665" s="31">
        <v>20</v>
      </c>
      <c r="I2665" s="29">
        <v>35</v>
      </c>
      <c r="J2665" s="69">
        <v>0</v>
      </c>
      <c r="K2665" s="43">
        <v>25</v>
      </c>
      <c r="L2665" s="12">
        <v>15</v>
      </c>
      <c r="M2665" s="12">
        <v>5</v>
      </c>
      <c r="N2665" s="12">
        <v>10</v>
      </c>
      <c r="O2665" s="12">
        <v>5</v>
      </c>
      <c r="P2665" s="12">
        <v>5</v>
      </c>
      <c r="Q2665" s="12">
        <v>5</v>
      </c>
      <c r="R2665" s="42">
        <v>20</v>
      </c>
    </row>
    <row r="2666" spans="4:18" x14ac:dyDescent="0.2">
      <c r="D2666" s="200"/>
      <c r="E2666" s="4" t="s">
        <v>57</v>
      </c>
      <c r="F2666" s="5"/>
      <c r="G2666" s="6">
        <v>16</v>
      </c>
      <c r="H2666" s="84">
        <v>12.5</v>
      </c>
      <c r="I2666" s="12">
        <v>31.25</v>
      </c>
      <c r="J2666" s="29">
        <v>12.5</v>
      </c>
      <c r="K2666" s="12">
        <v>31.25</v>
      </c>
      <c r="L2666" s="43">
        <v>6.25</v>
      </c>
      <c r="M2666" s="29">
        <v>12.5</v>
      </c>
      <c r="N2666" s="12">
        <v>6.25</v>
      </c>
      <c r="O2666" s="12">
        <v>6.25</v>
      </c>
      <c r="P2666" s="12">
        <v>12.5</v>
      </c>
      <c r="Q2666" s="12">
        <v>12.5</v>
      </c>
      <c r="R2666" s="100">
        <v>6.25</v>
      </c>
    </row>
    <row r="2667" spans="4:18" x14ac:dyDescent="0.2">
      <c r="D2667" s="200"/>
      <c r="E2667" s="4" t="s">
        <v>58</v>
      </c>
      <c r="F2667" s="5"/>
      <c r="G2667" s="6">
        <v>6</v>
      </c>
      <c r="H2667" s="87">
        <v>33.333333333333002</v>
      </c>
      <c r="I2667" s="12">
        <v>33.333333333333002</v>
      </c>
      <c r="J2667" s="69">
        <v>0</v>
      </c>
      <c r="K2667" s="61">
        <v>16.666666666666998</v>
      </c>
      <c r="L2667" s="12">
        <v>16.666666666666998</v>
      </c>
      <c r="M2667" s="69">
        <v>0</v>
      </c>
      <c r="N2667" s="29">
        <v>16.666666666666998</v>
      </c>
      <c r="O2667" s="29">
        <v>16.666666666666998</v>
      </c>
      <c r="P2667" s="29">
        <v>16.666666666666998</v>
      </c>
      <c r="Q2667" s="29">
        <v>16.666666666666998</v>
      </c>
      <c r="R2667" s="42">
        <v>16.666666666666998</v>
      </c>
    </row>
    <row r="2668" spans="4:18" x14ac:dyDescent="0.2">
      <c r="D2668" s="200"/>
      <c r="E2668" s="4" t="s">
        <v>59</v>
      </c>
      <c r="F2668" s="5"/>
      <c r="G2668" s="6">
        <v>6</v>
      </c>
      <c r="H2668" s="84">
        <v>16.666666666666998</v>
      </c>
      <c r="I2668" s="99">
        <v>0</v>
      </c>
      <c r="J2668" s="69">
        <v>0</v>
      </c>
      <c r="K2668" s="12">
        <v>33.333333333333002</v>
      </c>
      <c r="L2668" s="99">
        <v>0</v>
      </c>
      <c r="M2668" s="29">
        <v>16.666666666666998</v>
      </c>
      <c r="N2668" s="99">
        <v>0</v>
      </c>
      <c r="O2668" s="29">
        <v>16.666666666666998</v>
      </c>
      <c r="P2668" s="69">
        <v>0</v>
      </c>
      <c r="Q2668" s="69">
        <v>0</v>
      </c>
      <c r="R2668" s="111">
        <v>50</v>
      </c>
    </row>
    <row r="2669" spans="4:18" x14ac:dyDescent="0.2">
      <c r="D2669" s="199" t="s">
        <v>60</v>
      </c>
      <c r="E2669" s="22" t="s">
        <v>61</v>
      </c>
      <c r="F2669" s="21"/>
      <c r="G2669" s="19">
        <v>13</v>
      </c>
      <c r="H2669" s="156">
        <v>15.384615384615</v>
      </c>
      <c r="I2669" s="107">
        <v>15.384615384615</v>
      </c>
      <c r="J2669" s="128">
        <v>0</v>
      </c>
      <c r="K2669" s="90">
        <v>23.076923076922998</v>
      </c>
      <c r="L2669" s="98">
        <v>23.076923076922998</v>
      </c>
      <c r="M2669" s="20">
        <v>7.6923076923079998</v>
      </c>
      <c r="N2669" s="98">
        <v>30.769230769231001</v>
      </c>
      <c r="O2669" s="96">
        <v>15.384615384615</v>
      </c>
      <c r="P2669" s="96">
        <v>15.384615384615</v>
      </c>
      <c r="Q2669" s="96">
        <v>15.384615384615</v>
      </c>
      <c r="R2669" s="153">
        <v>23.076923076922998</v>
      </c>
    </row>
    <row r="2670" spans="4:18" x14ac:dyDescent="0.2">
      <c r="D2670" s="200"/>
      <c r="E2670" s="4" t="s">
        <v>62</v>
      </c>
      <c r="F2670" s="5"/>
      <c r="G2670" s="6">
        <v>8</v>
      </c>
      <c r="H2670" s="133">
        <v>0</v>
      </c>
      <c r="I2670" s="29">
        <v>37.5</v>
      </c>
      <c r="J2670" s="29">
        <v>12.5</v>
      </c>
      <c r="K2670" s="61">
        <v>12.5</v>
      </c>
      <c r="L2670" s="12">
        <v>12.5</v>
      </c>
      <c r="M2670" s="29">
        <v>12.5</v>
      </c>
      <c r="N2670" s="99">
        <v>0</v>
      </c>
      <c r="O2670" s="12">
        <v>12.5</v>
      </c>
      <c r="P2670" s="69">
        <v>0</v>
      </c>
      <c r="Q2670" s="69">
        <v>0</v>
      </c>
      <c r="R2670" s="88">
        <v>25</v>
      </c>
    </row>
    <row r="2671" spans="4:18" x14ac:dyDescent="0.2">
      <c r="D2671" s="200"/>
      <c r="E2671" s="4" t="s">
        <v>63</v>
      </c>
      <c r="F2671" s="5"/>
      <c r="G2671" s="6">
        <v>9</v>
      </c>
      <c r="H2671" s="87">
        <v>33.333333333333002</v>
      </c>
      <c r="I2671" s="43">
        <v>22.222222222222001</v>
      </c>
      <c r="J2671" s="69">
        <v>0</v>
      </c>
      <c r="K2671" s="12">
        <v>33.333333333333002</v>
      </c>
      <c r="L2671" s="99">
        <v>0</v>
      </c>
      <c r="M2671" s="69">
        <v>0</v>
      </c>
      <c r="N2671" s="99">
        <v>0</v>
      </c>
      <c r="O2671" s="69">
        <v>0</v>
      </c>
      <c r="P2671" s="69">
        <v>0</v>
      </c>
      <c r="Q2671" s="69">
        <v>0</v>
      </c>
      <c r="R2671" s="111">
        <v>33.333333333333002</v>
      </c>
    </row>
    <row r="2672" spans="4:18" x14ac:dyDescent="0.2">
      <c r="D2672" s="200"/>
      <c r="E2672" s="4" t="s">
        <v>64</v>
      </c>
      <c r="F2672" s="5"/>
      <c r="G2672" s="6">
        <v>13</v>
      </c>
      <c r="H2672" s="76">
        <v>30.769230769231001</v>
      </c>
      <c r="I2672" s="29">
        <v>38.461538461537998</v>
      </c>
      <c r="J2672" s="69">
        <v>0</v>
      </c>
      <c r="K2672" s="12">
        <v>30.769230769231001</v>
      </c>
      <c r="L2672" s="12">
        <v>15.384615384615</v>
      </c>
      <c r="M2672" s="29">
        <v>15.384615384615</v>
      </c>
      <c r="N2672" s="12">
        <v>7.6923076923079998</v>
      </c>
      <c r="O2672" s="12">
        <v>7.6923076923079998</v>
      </c>
      <c r="P2672" s="12">
        <v>7.6923076923079998</v>
      </c>
      <c r="Q2672" s="12">
        <v>7.6923076923079998</v>
      </c>
      <c r="R2672" s="42">
        <v>15.384615384615</v>
      </c>
    </row>
    <row r="2673" spans="2:18" x14ac:dyDescent="0.2">
      <c r="D2673" s="200"/>
      <c r="E2673" s="4" t="s">
        <v>65</v>
      </c>
      <c r="F2673" s="5"/>
      <c r="G2673" s="6">
        <v>13</v>
      </c>
      <c r="H2673" s="84">
        <v>15.384615384615</v>
      </c>
      <c r="I2673" s="43">
        <v>23.076923076922998</v>
      </c>
      <c r="J2673" s="12">
        <v>7.6923076923079998</v>
      </c>
      <c r="K2673" s="29">
        <v>38.461538461537998</v>
      </c>
      <c r="L2673" s="44">
        <v>23.076923076922998</v>
      </c>
      <c r="M2673" s="29">
        <v>15.384615384615</v>
      </c>
      <c r="N2673" s="44">
        <v>23.076923076922998</v>
      </c>
      <c r="O2673" s="29">
        <v>15.384615384615</v>
      </c>
      <c r="P2673" s="29">
        <v>15.384615384615</v>
      </c>
      <c r="Q2673" s="29">
        <v>15.384615384615</v>
      </c>
      <c r="R2673" s="100">
        <v>7.6923076923079998</v>
      </c>
    </row>
    <row r="2674" spans="2:18" x14ac:dyDescent="0.2">
      <c r="D2674" s="200"/>
      <c r="E2674" s="4" t="s">
        <v>66</v>
      </c>
      <c r="F2674" s="5"/>
      <c r="G2674" s="6">
        <v>12</v>
      </c>
      <c r="H2674" s="31">
        <v>25</v>
      </c>
      <c r="I2674" s="44">
        <v>41.666666666666998</v>
      </c>
      <c r="J2674" s="44">
        <v>25</v>
      </c>
      <c r="K2674" s="12">
        <v>33.333333333333002</v>
      </c>
      <c r="L2674" s="12">
        <v>8.333333333333</v>
      </c>
      <c r="M2674" s="69">
        <v>0</v>
      </c>
      <c r="N2674" s="99">
        <v>0</v>
      </c>
      <c r="O2674" s="69">
        <v>0</v>
      </c>
      <c r="P2674" s="69">
        <v>0</v>
      </c>
      <c r="Q2674" s="69">
        <v>0</v>
      </c>
      <c r="R2674" s="42">
        <v>16.666666666666998</v>
      </c>
    </row>
    <row r="2675" spans="2:18" x14ac:dyDescent="0.2">
      <c r="D2675" s="200"/>
      <c r="E2675" s="4" t="s">
        <v>67</v>
      </c>
      <c r="F2675" s="5"/>
      <c r="G2675" s="6">
        <v>18</v>
      </c>
      <c r="H2675" s="31">
        <v>22.222222222222001</v>
      </c>
      <c r="I2675" s="12">
        <v>27.777777777777999</v>
      </c>
      <c r="J2675" s="69">
        <v>0</v>
      </c>
      <c r="K2675" s="12">
        <v>33.333333333333002</v>
      </c>
      <c r="L2675" s="12">
        <v>11.111111111111001</v>
      </c>
      <c r="M2675" s="69">
        <v>0</v>
      </c>
      <c r="N2675" s="12">
        <v>11.111111111111001</v>
      </c>
      <c r="O2675" s="12">
        <v>5.5555555555560003</v>
      </c>
      <c r="P2675" s="12">
        <v>11.111111111111001</v>
      </c>
      <c r="Q2675" s="12">
        <v>11.111111111111001</v>
      </c>
      <c r="R2675" s="42">
        <v>11.111111111111001</v>
      </c>
    </row>
    <row r="2676" spans="2:18" x14ac:dyDescent="0.2">
      <c r="D2676" s="200"/>
      <c r="E2676" s="4" t="s">
        <v>68</v>
      </c>
      <c r="F2676" s="5"/>
      <c r="G2676" s="6">
        <v>6</v>
      </c>
      <c r="H2676" s="133">
        <v>0</v>
      </c>
      <c r="I2676" s="44">
        <v>50</v>
      </c>
      <c r="J2676" s="69">
        <v>0</v>
      </c>
      <c r="K2676" s="12">
        <v>33.333333333333002</v>
      </c>
      <c r="L2676" s="12">
        <v>16.666666666666998</v>
      </c>
      <c r="M2676" s="29">
        <v>16.666666666666998</v>
      </c>
      <c r="N2676" s="29">
        <v>16.666666666666998</v>
      </c>
      <c r="O2676" s="29">
        <v>16.666666666666998</v>
      </c>
      <c r="P2676" s="29">
        <v>16.666666666666998</v>
      </c>
      <c r="Q2676" s="29">
        <v>16.666666666666998</v>
      </c>
      <c r="R2676" s="145">
        <v>0</v>
      </c>
    </row>
    <row r="2677" spans="2:18" x14ac:dyDescent="0.2">
      <c r="D2677" s="200"/>
      <c r="E2677" s="4" t="s">
        <v>69</v>
      </c>
      <c r="F2677" s="5"/>
      <c r="G2677" s="6">
        <v>4</v>
      </c>
      <c r="H2677" s="87">
        <v>50</v>
      </c>
      <c r="I2677" s="12">
        <v>25</v>
      </c>
      <c r="J2677" s="44">
        <v>50</v>
      </c>
      <c r="K2677" s="43">
        <v>25</v>
      </c>
      <c r="L2677" s="99">
        <v>0</v>
      </c>
      <c r="M2677" s="69">
        <v>0</v>
      </c>
      <c r="N2677" s="99">
        <v>0</v>
      </c>
      <c r="O2677" s="69">
        <v>0</v>
      </c>
      <c r="P2677" s="69">
        <v>0</v>
      </c>
      <c r="Q2677" s="69">
        <v>0</v>
      </c>
      <c r="R2677" s="145">
        <v>0</v>
      </c>
    </row>
    <row r="2678" spans="2:18" x14ac:dyDescent="0.2">
      <c r="D2678" s="93" t="s">
        <v>70</v>
      </c>
      <c r="E2678" s="89" t="s">
        <v>18</v>
      </c>
      <c r="F2678" s="92"/>
      <c r="G2678" s="94">
        <v>0</v>
      </c>
      <c r="H2678" s="148">
        <v>0</v>
      </c>
      <c r="I2678" s="86">
        <v>0</v>
      </c>
      <c r="J2678" s="134">
        <v>0</v>
      </c>
      <c r="K2678" s="86">
        <v>0</v>
      </c>
      <c r="L2678" s="86">
        <v>0</v>
      </c>
      <c r="M2678" s="134">
        <v>0</v>
      </c>
      <c r="N2678" s="86">
        <v>0</v>
      </c>
      <c r="O2678" s="134">
        <v>0</v>
      </c>
      <c r="P2678" s="134">
        <v>0</v>
      </c>
      <c r="Q2678" s="134">
        <v>0</v>
      </c>
      <c r="R2678" s="173">
        <v>0</v>
      </c>
    </row>
    <row r="2680" spans="2:18" x14ac:dyDescent="0.2">
      <c r="B2680" s="40" t="str">
        <f xml:space="preserve"> HYPERLINK("#'目次'!B117", "[111]")</f>
        <v>[111]</v>
      </c>
      <c r="C2680" s="23" t="s">
        <v>219</v>
      </c>
    </row>
    <row r="2681" spans="2:18" x14ac:dyDescent="0.2">
      <c r="C2681" s="186" t="s">
        <v>213</v>
      </c>
    </row>
    <row r="2683" spans="2:18" x14ac:dyDescent="0.2">
      <c r="C2683" s="23" t="s">
        <v>73</v>
      </c>
    </row>
    <row r="2684" spans="2:18" x14ac:dyDescent="0.2">
      <c r="D2684" s="195"/>
      <c r="E2684" s="196"/>
      <c r="F2684" s="196"/>
      <c r="G2684" s="37" t="s">
        <v>15</v>
      </c>
      <c r="H2684" s="33" t="s">
        <v>166</v>
      </c>
      <c r="I2684" s="13" t="s">
        <v>167</v>
      </c>
      <c r="J2684" s="13" t="s">
        <v>168</v>
      </c>
      <c r="K2684" s="13" t="s">
        <v>169</v>
      </c>
      <c r="L2684" s="13" t="s">
        <v>170</v>
      </c>
      <c r="M2684" s="13" t="s">
        <v>171</v>
      </c>
      <c r="N2684" s="13" t="s">
        <v>172</v>
      </c>
      <c r="O2684" s="13" t="s">
        <v>173</v>
      </c>
      <c r="P2684" s="13" t="s">
        <v>214</v>
      </c>
      <c r="Q2684" s="13" t="s">
        <v>215</v>
      </c>
      <c r="R2684" s="38" t="s">
        <v>18</v>
      </c>
    </row>
    <row r="2685" spans="2:18" x14ac:dyDescent="0.2">
      <c r="D2685" s="197"/>
      <c r="E2685" s="198"/>
      <c r="F2685" s="198"/>
      <c r="G2685" s="35"/>
      <c r="H2685" s="39"/>
      <c r="I2685" s="14"/>
      <c r="J2685" s="14"/>
      <c r="K2685" s="14"/>
      <c r="L2685" s="14"/>
      <c r="M2685" s="14"/>
      <c r="N2685" s="14"/>
      <c r="O2685" s="14"/>
      <c r="P2685" s="14"/>
      <c r="Q2685" s="14"/>
      <c r="R2685" s="34"/>
    </row>
    <row r="2686" spans="2:18" x14ac:dyDescent="0.2">
      <c r="D2686" s="56"/>
      <c r="E2686" s="58" t="s">
        <v>15</v>
      </c>
      <c r="F2686" s="46"/>
      <c r="G2686" s="36">
        <v>100</v>
      </c>
      <c r="H2686" s="24">
        <v>22</v>
      </c>
      <c r="I2686" s="24">
        <v>29</v>
      </c>
      <c r="J2686" s="24">
        <v>7</v>
      </c>
      <c r="K2686" s="24">
        <v>30</v>
      </c>
      <c r="L2686" s="24">
        <v>13</v>
      </c>
      <c r="M2686" s="24">
        <v>7</v>
      </c>
      <c r="N2686" s="24">
        <v>11</v>
      </c>
      <c r="O2686" s="24">
        <v>8</v>
      </c>
      <c r="P2686" s="24">
        <v>8</v>
      </c>
      <c r="Q2686" s="24">
        <v>8</v>
      </c>
      <c r="R2686" s="68">
        <v>16</v>
      </c>
    </row>
    <row r="2687" spans="2:18" x14ac:dyDescent="0.2">
      <c r="D2687" s="199" t="s">
        <v>74</v>
      </c>
      <c r="E2687" s="22" t="s">
        <v>75</v>
      </c>
      <c r="F2687" s="21"/>
      <c r="G2687" s="19">
        <v>43</v>
      </c>
      <c r="H2687" s="54">
        <v>25.581395348836999</v>
      </c>
      <c r="I2687" s="20">
        <v>27.906976744186</v>
      </c>
      <c r="J2687" s="20">
        <v>9.3023255813949994</v>
      </c>
      <c r="K2687" s="96">
        <v>39.534883720929997</v>
      </c>
      <c r="L2687" s="20">
        <v>16.279069767442</v>
      </c>
      <c r="M2687" s="20">
        <v>6.9767441860470001</v>
      </c>
      <c r="N2687" s="20">
        <v>13.953488372093</v>
      </c>
      <c r="O2687" s="20">
        <v>11.627906976744001</v>
      </c>
      <c r="P2687" s="20">
        <v>9.3023255813949994</v>
      </c>
      <c r="Q2687" s="20">
        <v>9.3023255813949994</v>
      </c>
      <c r="R2687" s="52">
        <v>11.627906976744001</v>
      </c>
    </row>
    <row r="2688" spans="2:18" x14ac:dyDescent="0.2">
      <c r="D2688" s="200"/>
      <c r="E2688" s="4" t="s">
        <v>34</v>
      </c>
      <c r="F2688" s="5"/>
      <c r="G2688" s="6">
        <v>1</v>
      </c>
      <c r="H2688" s="133">
        <v>0</v>
      </c>
      <c r="I2688" s="44">
        <v>100</v>
      </c>
      <c r="J2688" s="69">
        <v>0</v>
      </c>
      <c r="K2688" s="99">
        <v>0</v>
      </c>
      <c r="L2688" s="44">
        <v>100</v>
      </c>
      <c r="M2688" s="69">
        <v>0</v>
      </c>
      <c r="N2688" s="44">
        <v>100</v>
      </c>
      <c r="O2688" s="44">
        <v>100</v>
      </c>
      <c r="P2688" s="44">
        <v>100</v>
      </c>
      <c r="Q2688" s="44">
        <v>100</v>
      </c>
      <c r="R2688" s="145">
        <v>0</v>
      </c>
    </row>
    <row r="2689" spans="2:18" x14ac:dyDescent="0.2">
      <c r="D2689" s="200"/>
      <c r="E2689" s="4" t="s">
        <v>35</v>
      </c>
      <c r="F2689" s="5"/>
      <c r="G2689" s="6">
        <v>8</v>
      </c>
      <c r="H2689" s="87">
        <v>37.5</v>
      </c>
      <c r="I2689" s="12">
        <v>25</v>
      </c>
      <c r="J2689" s="29">
        <v>12.5</v>
      </c>
      <c r="K2689" s="43">
        <v>25</v>
      </c>
      <c r="L2689" s="12">
        <v>12.5</v>
      </c>
      <c r="M2689" s="69">
        <v>0</v>
      </c>
      <c r="N2689" s="99">
        <v>0</v>
      </c>
      <c r="O2689" s="69">
        <v>0</v>
      </c>
      <c r="P2689" s="69">
        <v>0</v>
      </c>
      <c r="Q2689" s="69">
        <v>0</v>
      </c>
      <c r="R2689" s="88">
        <v>25</v>
      </c>
    </row>
    <row r="2690" spans="2:18" x14ac:dyDescent="0.2">
      <c r="D2690" s="200"/>
      <c r="E2690" s="4" t="s">
        <v>36</v>
      </c>
      <c r="F2690" s="5"/>
      <c r="G2690" s="6">
        <v>9</v>
      </c>
      <c r="H2690" s="87">
        <v>33.333333333333002</v>
      </c>
      <c r="I2690" s="44">
        <v>44.444444444444002</v>
      </c>
      <c r="J2690" s="12">
        <v>11.111111111111001</v>
      </c>
      <c r="K2690" s="44">
        <v>44.444444444444002</v>
      </c>
      <c r="L2690" s="12">
        <v>11.111111111111001</v>
      </c>
      <c r="M2690" s="12">
        <v>11.111111111111001</v>
      </c>
      <c r="N2690" s="12">
        <v>11.111111111111001</v>
      </c>
      <c r="O2690" s="12">
        <v>11.111111111111001</v>
      </c>
      <c r="P2690" s="12">
        <v>11.111111111111001</v>
      </c>
      <c r="Q2690" s="12">
        <v>11.111111111111001</v>
      </c>
      <c r="R2690" s="42">
        <v>11.111111111111001</v>
      </c>
    </row>
    <row r="2691" spans="2:18" x14ac:dyDescent="0.2">
      <c r="D2691" s="200"/>
      <c r="E2691" s="4" t="s">
        <v>37</v>
      </c>
      <c r="F2691" s="5"/>
      <c r="G2691" s="6">
        <v>9</v>
      </c>
      <c r="H2691" s="104">
        <v>11.111111111111001</v>
      </c>
      <c r="I2691" s="12">
        <v>33.333333333333002</v>
      </c>
      <c r="J2691" s="69">
        <v>0</v>
      </c>
      <c r="K2691" s="12">
        <v>33.333333333333002</v>
      </c>
      <c r="L2691" s="44">
        <v>33.333333333333002</v>
      </c>
      <c r="M2691" s="12">
        <v>11.111111111111001</v>
      </c>
      <c r="N2691" s="44">
        <v>33.333333333333002</v>
      </c>
      <c r="O2691" s="12">
        <v>11.111111111111001</v>
      </c>
      <c r="P2691" s="12">
        <v>11.111111111111001</v>
      </c>
      <c r="Q2691" s="12">
        <v>11.111111111111001</v>
      </c>
      <c r="R2691" s="145">
        <v>0</v>
      </c>
    </row>
    <row r="2692" spans="2:18" x14ac:dyDescent="0.2">
      <c r="D2692" s="200"/>
      <c r="E2692" s="4" t="s">
        <v>38</v>
      </c>
      <c r="F2692" s="5"/>
      <c r="G2692" s="6">
        <v>7</v>
      </c>
      <c r="H2692" s="84">
        <v>14.285714285714</v>
      </c>
      <c r="I2692" s="12">
        <v>28.571428571428999</v>
      </c>
      <c r="J2692" s="44">
        <v>28.571428571428999</v>
      </c>
      <c r="K2692" s="12">
        <v>28.571428571428999</v>
      </c>
      <c r="L2692" s="12">
        <v>14.285714285714</v>
      </c>
      <c r="M2692" s="69">
        <v>0</v>
      </c>
      <c r="N2692" s="99">
        <v>0</v>
      </c>
      <c r="O2692" s="69">
        <v>0</v>
      </c>
      <c r="P2692" s="69">
        <v>0</v>
      </c>
      <c r="Q2692" s="69">
        <v>0</v>
      </c>
      <c r="R2692" s="42">
        <v>14.285714285714</v>
      </c>
    </row>
    <row r="2693" spans="2:18" x14ac:dyDescent="0.2">
      <c r="D2693" s="200"/>
      <c r="E2693" s="4" t="s">
        <v>39</v>
      </c>
      <c r="F2693" s="5"/>
      <c r="G2693" s="6">
        <v>5</v>
      </c>
      <c r="H2693" s="87">
        <v>40</v>
      </c>
      <c r="I2693" s="99">
        <v>0</v>
      </c>
      <c r="J2693" s="69">
        <v>0</v>
      </c>
      <c r="K2693" s="44">
        <v>60</v>
      </c>
      <c r="L2693" s="99">
        <v>0</v>
      </c>
      <c r="M2693" s="69">
        <v>0</v>
      </c>
      <c r="N2693" s="29">
        <v>20</v>
      </c>
      <c r="O2693" s="44">
        <v>20</v>
      </c>
      <c r="P2693" s="44">
        <v>20</v>
      </c>
      <c r="Q2693" s="44">
        <v>20</v>
      </c>
      <c r="R2693" s="42">
        <v>20</v>
      </c>
    </row>
    <row r="2694" spans="2:18" x14ac:dyDescent="0.2">
      <c r="D2694" s="200"/>
      <c r="E2694" s="4" t="s">
        <v>40</v>
      </c>
      <c r="F2694" s="5"/>
      <c r="G2694" s="6">
        <v>4</v>
      </c>
      <c r="H2694" s="31">
        <v>25</v>
      </c>
      <c r="I2694" s="99">
        <v>0</v>
      </c>
      <c r="J2694" s="69">
        <v>0</v>
      </c>
      <c r="K2694" s="44">
        <v>75</v>
      </c>
      <c r="L2694" s="99">
        <v>0</v>
      </c>
      <c r="M2694" s="44">
        <v>25</v>
      </c>
      <c r="N2694" s="99">
        <v>0</v>
      </c>
      <c r="O2694" s="44">
        <v>25</v>
      </c>
      <c r="P2694" s="69">
        <v>0</v>
      </c>
      <c r="Q2694" s="69">
        <v>0</v>
      </c>
      <c r="R2694" s="145">
        <v>0</v>
      </c>
    </row>
    <row r="2695" spans="2:18" x14ac:dyDescent="0.2">
      <c r="D2695" s="199" t="s">
        <v>76</v>
      </c>
      <c r="E2695" s="22" t="s">
        <v>77</v>
      </c>
      <c r="F2695" s="21"/>
      <c r="G2695" s="19">
        <v>57</v>
      </c>
      <c r="H2695" s="54">
        <v>19.298245614035</v>
      </c>
      <c r="I2695" s="20">
        <v>29.824561403509001</v>
      </c>
      <c r="J2695" s="20">
        <v>5.2631578947369997</v>
      </c>
      <c r="K2695" s="90">
        <v>22.807017543859999</v>
      </c>
      <c r="L2695" s="20">
        <v>10.526315789473999</v>
      </c>
      <c r="M2695" s="20">
        <v>7.0175438596489998</v>
      </c>
      <c r="N2695" s="20">
        <v>8.7719298245609991</v>
      </c>
      <c r="O2695" s="20">
        <v>5.2631578947369997</v>
      </c>
      <c r="P2695" s="20">
        <v>7.0175438596489998</v>
      </c>
      <c r="Q2695" s="20">
        <v>7.0175438596489998</v>
      </c>
      <c r="R2695" s="52">
        <v>19.298245614035</v>
      </c>
    </row>
    <row r="2696" spans="2:18" x14ac:dyDescent="0.2">
      <c r="D2696" s="200"/>
      <c r="E2696" s="4" t="s">
        <v>34</v>
      </c>
      <c r="F2696" s="5"/>
      <c r="G2696" s="6">
        <v>1</v>
      </c>
      <c r="H2696" s="133">
        <v>0</v>
      </c>
      <c r="I2696" s="99">
        <v>0</v>
      </c>
      <c r="J2696" s="69">
        <v>0</v>
      </c>
      <c r="K2696" s="99">
        <v>0</v>
      </c>
      <c r="L2696" s="99">
        <v>0</v>
      </c>
      <c r="M2696" s="69">
        <v>0</v>
      </c>
      <c r="N2696" s="99">
        <v>0</v>
      </c>
      <c r="O2696" s="69">
        <v>0</v>
      </c>
      <c r="P2696" s="69">
        <v>0</v>
      </c>
      <c r="Q2696" s="69">
        <v>0</v>
      </c>
      <c r="R2696" s="111">
        <v>100</v>
      </c>
    </row>
    <row r="2697" spans="2:18" x14ac:dyDescent="0.2">
      <c r="D2697" s="200"/>
      <c r="E2697" s="4" t="s">
        <v>35</v>
      </c>
      <c r="F2697" s="5"/>
      <c r="G2697" s="6">
        <v>9</v>
      </c>
      <c r="H2697" s="104">
        <v>11.111111111111001</v>
      </c>
      <c r="I2697" s="12">
        <v>33.333333333333002</v>
      </c>
      <c r="J2697" s="69">
        <v>0</v>
      </c>
      <c r="K2697" s="61">
        <v>11.111111111111001</v>
      </c>
      <c r="L2697" s="29">
        <v>22.222222222222001</v>
      </c>
      <c r="M2697" s="12">
        <v>11.111111111111001</v>
      </c>
      <c r="N2697" s="12">
        <v>11.111111111111001</v>
      </c>
      <c r="O2697" s="12">
        <v>11.111111111111001</v>
      </c>
      <c r="P2697" s="12">
        <v>11.111111111111001</v>
      </c>
      <c r="Q2697" s="12">
        <v>11.111111111111001</v>
      </c>
      <c r="R2697" s="111">
        <v>33.333333333333002</v>
      </c>
    </row>
    <row r="2698" spans="2:18" x14ac:dyDescent="0.2">
      <c r="D2698" s="200"/>
      <c r="E2698" s="4" t="s">
        <v>36</v>
      </c>
      <c r="F2698" s="5"/>
      <c r="G2698" s="6">
        <v>14</v>
      </c>
      <c r="H2698" s="104">
        <v>7.1428571428570002</v>
      </c>
      <c r="I2698" s="43">
        <v>21.428571428571001</v>
      </c>
      <c r="J2698" s="12">
        <v>7.1428571428570002</v>
      </c>
      <c r="K2698" s="29">
        <v>35.714285714286</v>
      </c>
      <c r="L2698" s="99">
        <v>0</v>
      </c>
      <c r="M2698" s="12">
        <v>7.1428571428570002</v>
      </c>
      <c r="N2698" s="12">
        <v>7.1428571428570002</v>
      </c>
      <c r="O2698" s="69">
        <v>0</v>
      </c>
      <c r="P2698" s="69">
        <v>0</v>
      </c>
      <c r="Q2698" s="69">
        <v>0</v>
      </c>
      <c r="R2698" s="42">
        <v>14.285714285714</v>
      </c>
    </row>
    <row r="2699" spans="2:18" x14ac:dyDescent="0.2">
      <c r="D2699" s="200"/>
      <c r="E2699" s="4" t="s">
        <v>37</v>
      </c>
      <c r="F2699" s="5"/>
      <c r="G2699" s="6">
        <v>13</v>
      </c>
      <c r="H2699" s="76">
        <v>30.769230769231001</v>
      </c>
      <c r="I2699" s="12">
        <v>30.769230769231001</v>
      </c>
      <c r="J2699" s="69">
        <v>0</v>
      </c>
      <c r="K2699" s="12">
        <v>30.769230769231001</v>
      </c>
      <c r="L2699" s="44">
        <v>23.076923076922998</v>
      </c>
      <c r="M2699" s="12">
        <v>7.6923076923079998</v>
      </c>
      <c r="N2699" s="12">
        <v>15.384615384615</v>
      </c>
      <c r="O2699" s="12">
        <v>7.6923076923079998</v>
      </c>
      <c r="P2699" s="12">
        <v>7.6923076923079998</v>
      </c>
      <c r="Q2699" s="12">
        <v>7.6923076923079998</v>
      </c>
      <c r="R2699" s="100">
        <v>7.6923076923079998</v>
      </c>
    </row>
    <row r="2700" spans="2:18" x14ac:dyDescent="0.2">
      <c r="D2700" s="200"/>
      <c r="E2700" s="4" t="s">
        <v>38</v>
      </c>
      <c r="F2700" s="5"/>
      <c r="G2700" s="6">
        <v>11</v>
      </c>
      <c r="H2700" s="76">
        <v>27.272727272727</v>
      </c>
      <c r="I2700" s="44">
        <v>45.454545454544999</v>
      </c>
      <c r="J2700" s="69">
        <v>0</v>
      </c>
      <c r="K2700" s="61">
        <v>9.0909090909089993</v>
      </c>
      <c r="L2700" s="99">
        <v>0</v>
      </c>
      <c r="M2700" s="69">
        <v>0</v>
      </c>
      <c r="N2700" s="99">
        <v>0</v>
      </c>
      <c r="O2700" s="69">
        <v>0</v>
      </c>
      <c r="P2700" s="12">
        <v>9.0909090909089993</v>
      </c>
      <c r="Q2700" s="12">
        <v>9.0909090909089993</v>
      </c>
      <c r="R2700" s="42">
        <v>18.181818181817999</v>
      </c>
    </row>
    <row r="2701" spans="2:18" x14ac:dyDescent="0.2">
      <c r="D2701" s="200"/>
      <c r="E2701" s="4" t="s">
        <v>39</v>
      </c>
      <c r="F2701" s="5"/>
      <c r="G2701" s="6">
        <v>5</v>
      </c>
      <c r="H2701" s="87">
        <v>40</v>
      </c>
      <c r="I2701" s="43">
        <v>20</v>
      </c>
      <c r="J2701" s="44">
        <v>20</v>
      </c>
      <c r="K2701" s="61">
        <v>20</v>
      </c>
      <c r="L2701" s="29">
        <v>20</v>
      </c>
      <c r="M2701" s="44">
        <v>20</v>
      </c>
      <c r="N2701" s="29">
        <v>20</v>
      </c>
      <c r="O2701" s="44">
        <v>20</v>
      </c>
      <c r="P2701" s="44">
        <v>20</v>
      </c>
      <c r="Q2701" s="44">
        <v>20</v>
      </c>
      <c r="R2701" s="42">
        <v>20</v>
      </c>
    </row>
    <row r="2702" spans="2:18" x14ac:dyDescent="0.2">
      <c r="D2702" s="201"/>
      <c r="E2702" s="57" t="s">
        <v>40</v>
      </c>
      <c r="F2702" s="59"/>
      <c r="G2702" s="55">
        <v>4</v>
      </c>
      <c r="H2702" s="175">
        <v>0</v>
      </c>
      <c r="I2702" s="65">
        <v>25</v>
      </c>
      <c r="J2702" s="113">
        <v>25</v>
      </c>
      <c r="K2702" s="125">
        <v>25</v>
      </c>
      <c r="L2702" s="135">
        <v>0</v>
      </c>
      <c r="M2702" s="129">
        <v>0</v>
      </c>
      <c r="N2702" s="135">
        <v>0</v>
      </c>
      <c r="O2702" s="129">
        <v>0</v>
      </c>
      <c r="P2702" s="129">
        <v>0</v>
      </c>
      <c r="Q2702" s="129">
        <v>0</v>
      </c>
      <c r="R2702" s="155">
        <v>25</v>
      </c>
    </row>
    <row r="2704" spans="2:18" x14ac:dyDescent="0.2">
      <c r="B2704" s="40" t="str">
        <f xml:space="preserve"> HYPERLINK("#'目次'!B118", "[112]")</f>
        <v>[112]</v>
      </c>
      <c r="C2704" s="23" t="s">
        <v>219</v>
      </c>
    </row>
    <row r="2705" spans="3:18" x14ac:dyDescent="0.2">
      <c r="C2705" s="186" t="s">
        <v>213</v>
      </c>
    </row>
    <row r="2707" spans="3:18" x14ac:dyDescent="0.2">
      <c r="C2707" s="23" t="s">
        <v>80</v>
      </c>
    </row>
    <row r="2708" spans="3:18" x14ac:dyDescent="0.2">
      <c r="E2708" s="195"/>
      <c r="F2708" s="196"/>
      <c r="G2708" s="37" t="s">
        <v>15</v>
      </c>
      <c r="H2708" s="33" t="s">
        <v>166</v>
      </c>
      <c r="I2708" s="13" t="s">
        <v>167</v>
      </c>
      <c r="J2708" s="13" t="s">
        <v>168</v>
      </c>
      <c r="K2708" s="13" t="s">
        <v>169</v>
      </c>
      <c r="L2708" s="13" t="s">
        <v>170</v>
      </c>
      <c r="M2708" s="13" t="s">
        <v>171</v>
      </c>
      <c r="N2708" s="13" t="s">
        <v>172</v>
      </c>
      <c r="O2708" s="13" t="s">
        <v>173</v>
      </c>
      <c r="P2708" s="13" t="s">
        <v>214</v>
      </c>
      <c r="Q2708" s="13" t="s">
        <v>215</v>
      </c>
      <c r="R2708" s="38" t="s">
        <v>18</v>
      </c>
    </row>
    <row r="2709" spans="3:18" x14ac:dyDescent="0.2">
      <c r="E2709" s="197"/>
      <c r="F2709" s="198"/>
      <c r="G2709" s="35"/>
      <c r="H2709" s="39"/>
      <c r="I2709" s="14"/>
      <c r="J2709" s="14"/>
      <c r="K2709" s="14"/>
      <c r="L2709" s="14"/>
      <c r="M2709" s="14"/>
      <c r="N2709" s="14"/>
      <c r="O2709" s="14"/>
      <c r="P2709" s="14"/>
      <c r="Q2709" s="14"/>
      <c r="R2709" s="34"/>
    </row>
    <row r="2710" spans="3:18" x14ac:dyDescent="0.2">
      <c r="E2710" s="91" t="s">
        <v>15</v>
      </c>
      <c r="F2710" s="46"/>
      <c r="G2710" s="36">
        <v>100</v>
      </c>
      <c r="H2710" s="24">
        <v>22</v>
      </c>
      <c r="I2710" s="24">
        <v>29</v>
      </c>
      <c r="J2710" s="24">
        <v>7</v>
      </c>
      <c r="K2710" s="24">
        <v>30</v>
      </c>
      <c r="L2710" s="24">
        <v>13</v>
      </c>
      <c r="M2710" s="24">
        <v>7</v>
      </c>
      <c r="N2710" s="24">
        <v>11</v>
      </c>
      <c r="O2710" s="24">
        <v>8</v>
      </c>
      <c r="P2710" s="24">
        <v>8</v>
      </c>
      <c r="Q2710" s="24">
        <v>8</v>
      </c>
      <c r="R2710" s="68">
        <v>16</v>
      </c>
    </row>
    <row r="2711" spans="3:18" x14ac:dyDescent="0.2">
      <c r="E2711" s="4" t="s">
        <v>81</v>
      </c>
      <c r="F2711" s="5"/>
      <c r="G2711" s="19">
        <v>4</v>
      </c>
      <c r="H2711" s="54">
        <v>25</v>
      </c>
      <c r="I2711" s="20">
        <v>25</v>
      </c>
      <c r="J2711" s="128">
        <v>0</v>
      </c>
      <c r="K2711" s="98">
        <v>50</v>
      </c>
      <c r="L2711" s="98">
        <v>25</v>
      </c>
      <c r="M2711" s="128">
        <v>0</v>
      </c>
      <c r="N2711" s="151">
        <v>0</v>
      </c>
      <c r="O2711" s="128">
        <v>0</v>
      </c>
      <c r="P2711" s="128">
        <v>0</v>
      </c>
      <c r="Q2711" s="128">
        <v>0</v>
      </c>
      <c r="R2711" s="153">
        <v>25</v>
      </c>
    </row>
    <row r="2712" spans="3:18" x14ac:dyDescent="0.2">
      <c r="E2712" s="4" t="s">
        <v>82</v>
      </c>
      <c r="F2712" s="5"/>
      <c r="G2712" s="6">
        <v>7</v>
      </c>
      <c r="H2712" s="133">
        <v>0</v>
      </c>
      <c r="I2712" s="12">
        <v>28.571428571428999</v>
      </c>
      <c r="J2712" s="69">
        <v>0</v>
      </c>
      <c r="K2712" s="12">
        <v>28.571428571428999</v>
      </c>
      <c r="L2712" s="12">
        <v>14.285714285714</v>
      </c>
      <c r="M2712" s="69">
        <v>0</v>
      </c>
      <c r="N2712" s="99">
        <v>0</v>
      </c>
      <c r="O2712" s="69">
        <v>0</v>
      </c>
      <c r="P2712" s="69">
        <v>0</v>
      </c>
      <c r="Q2712" s="69">
        <v>0</v>
      </c>
      <c r="R2712" s="111">
        <v>28.571428571428999</v>
      </c>
    </row>
    <row r="2713" spans="3:18" x14ac:dyDescent="0.2">
      <c r="E2713" s="4" t="s">
        <v>83</v>
      </c>
      <c r="F2713" s="5"/>
      <c r="G2713" s="6">
        <v>47</v>
      </c>
      <c r="H2713" s="31">
        <v>21.276595744681</v>
      </c>
      <c r="I2713" s="12">
        <v>25.531914893617</v>
      </c>
      <c r="J2713" s="29">
        <v>14.893617021277</v>
      </c>
      <c r="K2713" s="12">
        <v>27.659574468085001</v>
      </c>
      <c r="L2713" s="12">
        <v>12.765957446809001</v>
      </c>
      <c r="M2713" s="12">
        <v>8.5106382978719992</v>
      </c>
      <c r="N2713" s="12">
        <v>12.765957446809001</v>
      </c>
      <c r="O2713" s="12">
        <v>10.638297872340001</v>
      </c>
      <c r="P2713" s="12">
        <v>10.638297872340001</v>
      </c>
      <c r="Q2713" s="12">
        <v>10.638297872340001</v>
      </c>
      <c r="R2713" s="42">
        <v>17.021276595745</v>
      </c>
    </row>
    <row r="2714" spans="3:18" x14ac:dyDescent="0.2">
      <c r="E2714" s="4" t="s">
        <v>84</v>
      </c>
      <c r="F2714" s="5"/>
      <c r="G2714" s="6">
        <v>3</v>
      </c>
      <c r="H2714" s="87">
        <v>66.666666666666998</v>
      </c>
      <c r="I2714" s="12">
        <v>33.333333333333002</v>
      </c>
      <c r="J2714" s="69">
        <v>0</v>
      </c>
      <c r="K2714" s="99">
        <v>0</v>
      </c>
      <c r="L2714" s="99">
        <v>0</v>
      </c>
      <c r="M2714" s="69">
        <v>0</v>
      </c>
      <c r="N2714" s="99">
        <v>0</v>
      </c>
      <c r="O2714" s="69">
        <v>0</v>
      </c>
      <c r="P2714" s="69">
        <v>0</v>
      </c>
      <c r="Q2714" s="69">
        <v>0</v>
      </c>
      <c r="R2714" s="145">
        <v>0</v>
      </c>
    </row>
    <row r="2715" spans="3:18" x14ac:dyDescent="0.2">
      <c r="E2715" s="4" t="s">
        <v>85</v>
      </c>
      <c r="F2715" s="5"/>
      <c r="G2715" s="6">
        <v>8</v>
      </c>
      <c r="H2715" s="87">
        <v>50</v>
      </c>
      <c r="I2715" s="12">
        <v>25</v>
      </c>
      <c r="J2715" s="69">
        <v>0</v>
      </c>
      <c r="K2715" s="29">
        <v>37.5</v>
      </c>
      <c r="L2715" s="99">
        <v>0</v>
      </c>
      <c r="M2715" s="69">
        <v>0</v>
      </c>
      <c r="N2715" s="99">
        <v>0</v>
      </c>
      <c r="O2715" s="69">
        <v>0</v>
      </c>
      <c r="P2715" s="69">
        <v>0</v>
      </c>
      <c r="Q2715" s="69">
        <v>0</v>
      </c>
      <c r="R2715" s="145">
        <v>0</v>
      </c>
    </row>
    <row r="2716" spans="3:18" x14ac:dyDescent="0.2">
      <c r="E2716" s="4" t="s">
        <v>86</v>
      </c>
      <c r="F2716" s="5"/>
      <c r="G2716" s="6">
        <v>13</v>
      </c>
      <c r="H2716" s="133">
        <v>0</v>
      </c>
      <c r="I2716" s="29">
        <v>38.461538461537998</v>
      </c>
      <c r="J2716" s="69">
        <v>0</v>
      </c>
      <c r="K2716" s="43">
        <v>23.076923076922998</v>
      </c>
      <c r="L2716" s="12">
        <v>15.384615384615</v>
      </c>
      <c r="M2716" s="12">
        <v>7.6923076923079998</v>
      </c>
      <c r="N2716" s="12">
        <v>15.384615384615</v>
      </c>
      <c r="O2716" s="12">
        <v>7.6923076923079998</v>
      </c>
      <c r="P2716" s="12">
        <v>7.6923076923079998</v>
      </c>
      <c r="Q2716" s="12">
        <v>7.6923076923079998</v>
      </c>
      <c r="R2716" s="88">
        <v>23.076923076922998</v>
      </c>
    </row>
    <row r="2717" spans="3:18" x14ac:dyDescent="0.2">
      <c r="E2717" s="4" t="s">
        <v>87</v>
      </c>
      <c r="F2717" s="5"/>
      <c r="G2717" s="6">
        <v>7</v>
      </c>
      <c r="H2717" s="84">
        <v>14.285714285714</v>
      </c>
      <c r="I2717" s="61">
        <v>14.285714285714</v>
      </c>
      <c r="J2717" s="69">
        <v>0</v>
      </c>
      <c r="K2717" s="44">
        <v>57.142857142856997</v>
      </c>
      <c r="L2717" s="44">
        <v>28.571428571428999</v>
      </c>
      <c r="M2717" s="29">
        <v>14.285714285714</v>
      </c>
      <c r="N2717" s="44">
        <v>28.571428571428999</v>
      </c>
      <c r="O2717" s="29">
        <v>14.285714285714</v>
      </c>
      <c r="P2717" s="29">
        <v>14.285714285714</v>
      </c>
      <c r="Q2717" s="29">
        <v>14.285714285714</v>
      </c>
      <c r="R2717" s="42">
        <v>14.285714285714</v>
      </c>
    </row>
    <row r="2718" spans="3:18" x14ac:dyDescent="0.2">
      <c r="E2718" s="4" t="s">
        <v>88</v>
      </c>
      <c r="F2718" s="5"/>
      <c r="G2718" s="6">
        <v>4</v>
      </c>
      <c r="H2718" s="31">
        <v>25</v>
      </c>
      <c r="I2718" s="44">
        <v>75</v>
      </c>
      <c r="J2718" s="69">
        <v>0</v>
      </c>
      <c r="K2718" s="99">
        <v>0</v>
      </c>
      <c r="L2718" s="99">
        <v>0</v>
      </c>
      <c r="M2718" s="69">
        <v>0</v>
      </c>
      <c r="N2718" s="99">
        <v>0</v>
      </c>
      <c r="O2718" s="69">
        <v>0</v>
      </c>
      <c r="P2718" s="69">
        <v>0</v>
      </c>
      <c r="Q2718" s="69">
        <v>0</v>
      </c>
      <c r="R2718" s="145">
        <v>0</v>
      </c>
    </row>
    <row r="2719" spans="3:18" x14ac:dyDescent="0.2">
      <c r="E2719" s="4" t="s">
        <v>89</v>
      </c>
      <c r="F2719" s="5"/>
      <c r="G2719" s="6">
        <v>4</v>
      </c>
      <c r="H2719" s="87">
        <v>75</v>
      </c>
      <c r="I2719" s="12">
        <v>25</v>
      </c>
      <c r="J2719" s="69">
        <v>0</v>
      </c>
      <c r="K2719" s="44">
        <v>50</v>
      </c>
      <c r="L2719" s="99">
        <v>0</v>
      </c>
      <c r="M2719" s="69">
        <v>0</v>
      </c>
      <c r="N2719" s="99">
        <v>0</v>
      </c>
      <c r="O2719" s="69">
        <v>0</v>
      </c>
      <c r="P2719" s="69">
        <v>0</v>
      </c>
      <c r="Q2719" s="69">
        <v>0</v>
      </c>
      <c r="R2719" s="145">
        <v>0</v>
      </c>
    </row>
    <row r="2720" spans="3:18" x14ac:dyDescent="0.2">
      <c r="E2720" s="4" t="s">
        <v>90</v>
      </c>
      <c r="F2720" s="5"/>
      <c r="G2720" s="6">
        <v>2</v>
      </c>
      <c r="H2720" s="133">
        <v>0</v>
      </c>
      <c r="I2720" s="99">
        <v>0</v>
      </c>
      <c r="J2720" s="69">
        <v>0</v>
      </c>
      <c r="K2720" s="44">
        <v>50</v>
      </c>
      <c r="L2720" s="99">
        <v>0</v>
      </c>
      <c r="M2720" s="69">
        <v>0</v>
      </c>
      <c r="N2720" s="99">
        <v>0</v>
      </c>
      <c r="O2720" s="69">
        <v>0</v>
      </c>
      <c r="P2720" s="69">
        <v>0</v>
      </c>
      <c r="Q2720" s="69">
        <v>0</v>
      </c>
      <c r="R2720" s="111">
        <v>50</v>
      </c>
    </row>
    <row r="2721" spans="2:18" x14ac:dyDescent="0.2">
      <c r="E2721" s="57" t="s">
        <v>91</v>
      </c>
      <c r="F2721" s="59"/>
      <c r="G2721" s="55">
        <v>1</v>
      </c>
      <c r="H2721" s="175">
        <v>0</v>
      </c>
      <c r="I2721" s="113">
        <v>100</v>
      </c>
      <c r="J2721" s="129">
        <v>0</v>
      </c>
      <c r="K2721" s="135">
        <v>0</v>
      </c>
      <c r="L2721" s="113">
        <v>100</v>
      </c>
      <c r="M2721" s="113">
        <v>100</v>
      </c>
      <c r="N2721" s="113">
        <v>100</v>
      </c>
      <c r="O2721" s="113">
        <v>100</v>
      </c>
      <c r="P2721" s="113">
        <v>100</v>
      </c>
      <c r="Q2721" s="113">
        <v>100</v>
      </c>
      <c r="R2721" s="185">
        <v>0</v>
      </c>
    </row>
    <row r="2723" spans="2:18" x14ac:dyDescent="0.2">
      <c r="B2723" s="40" t="str">
        <f xml:space="preserve"> HYPERLINK("#'目次'!B119", "[113]")</f>
        <v>[113]</v>
      </c>
      <c r="C2723" s="23" t="s">
        <v>222</v>
      </c>
    </row>
    <row r="2726" spans="2:18" x14ac:dyDescent="0.2">
      <c r="C2726" s="23" t="s">
        <v>14</v>
      </c>
    </row>
    <row r="2727" spans="2:18" x14ac:dyDescent="0.2">
      <c r="D2727" s="195"/>
      <c r="E2727" s="196"/>
      <c r="F2727" s="196"/>
      <c r="G2727" s="37" t="s">
        <v>15</v>
      </c>
      <c r="H2727" s="33" t="s">
        <v>223</v>
      </c>
      <c r="I2727" s="13" t="s">
        <v>209</v>
      </c>
      <c r="J2727" s="38" t="s">
        <v>18</v>
      </c>
    </row>
    <row r="2728" spans="2:18" x14ac:dyDescent="0.2">
      <c r="D2728" s="197"/>
      <c r="E2728" s="198"/>
      <c r="F2728" s="198"/>
      <c r="G2728" s="35"/>
      <c r="H2728" s="39"/>
      <c r="I2728" s="14"/>
      <c r="J2728" s="34"/>
    </row>
    <row r="2729" spans="2:18" x14ac:dyDescent="0.2">
      <c r="D2729" s="56"/>
      <c r="E2729" s="58" t="s">
        <v>15</v>
      </c>
      <c r="F2729" s="46"/>
      <c r="G2729" s="36">
        <v>1200</v>
      </c>
      <c r="H2729" s="24">
        <v>17.75</v>
      </c>
      <c r="I2729" s="24">
        <v>82.083333333333002</v>
      </c>
      <c r="J2729" s="68">
        <v>0.166666666667</v>
      </c>
    </row>
    <row r="2730" spans="2:18" x14ac:dyDescent="0.2">
      <c r="D2730" s="199" t="s">
        <v>19</v>
      </c>
      <c r="E2730" s="22" t="s">
        <v>20</v>
      </c>
      <c r="F2730" s="21"/>
      <c r="G2730" s="19">
        <v>132</v>
      </c>
      <c r="H2730" s="54">
        <v>14.393939393939</v>
      </c>
      <c r="I2730" s="20">
        <v>85.606060606061007</v>
      </c>
      <c r="J2730" s="117">
        <v>0</v>
      </c>
    </row>
    <row r="2731" spans="2:18" x14ac:dyDescent="0.2">
      <c r="D2731" s="200"/>
      <c r="E2731" s="4" t="s">
        <v>21</v>
      </c>
      <c r="F2731" s="5"/>
      <c r="G2731" s="6">
        <v>444</v>
      </c>
      <c r="H2731" s="31">
        <v>16.216216216216001</v>
      </c>
      <c r="I2731" s="12">
        <v>83.558558558559</v>
      </c>
      <c r="J2731" s="42">
        <v>0.22522522522499999</v>
      </c>
    </row>
    <row r="2732" spans="2:18" x14ac:dyDescent="0.2">
      <c r="D2732" s="200"/>
      <c r="E2732" s="4" t="s">
        <v>22</v>
      </c>
      <c r="F2732" s="5"/>
      <c r="G2732" s="6">
        <v>192</v>
      </c>
      <c r="H2732" s="31">
        <v>19.791666666666998</v>
      </c>
      <c r="I2732" s="12">
        <v>80.208333333333002</v>
      </c>
      <c r="J2732" s="73">
        <v>0</v>
      </c>
    </row>
    <row r="2733" spans="2:18" x14ac:dyDescent="0.2">
      <c r="D2733" s="200"/>
      <c r="E2733" s="4" t="s">
        <v>23</v>
      </c>
      <c r="F2733" s="5"/>
      <c r="G2733" s="6">
        <v>192</v>
      </c>
      <c r="H2733" s="31">
        <v>21.354166666666998</v>
      </c>
      <c r="I2733" s="12">
        <v>78.125</v>
      </c>
      <c r="J2733" s="42">
        <v>0.52083333333299997</v>
      </c>
    </row>
    <row r="2734" spans="2:18" x14ac:dyDescent="0.2">
      <c r="D2734" s="200"/>
      <c r="E2734" s="4" t="s">
        <v>24</v>
      </c>
      <c r="F2734" s="5"/>
      <c r="G2734" s="6">
        <v>240</v>
      </c>
      <c r="H2734" s="31">
        <v>17.916666666666998</v>
      </c>
      <c r="I2734" s="12">
        <v>82.083333333333002</v>
      </c>
      <c r="J2734" s="73">
        <v>0</v>
      </c>
    </row>
    <row r="2735" spans="2:18" x14ac:dyDescent="0.2">
      <c r="D2735" s="199" t="s">
        <v>25</v>
      </c>
      <c r="E2735" s="22" t="s">
        <v>26</v>
      </c>
      <c r="F2735" s="21"/>
      <c r="G2735" s="19">
        <v>348</v>
      </c>
      <c r="H2735" s="54">
        <v>15.804597701149</v>
      </c>
      <c r="I2735" s="20">
        <v>84.195402298850993</v>
      </c>
      <c r="J2735" s="117">
        <v>0</v>
      </c>
    </row>
    <row r="2736" spans="2:18" x14ac:dyDescent="0.2">
      <c r="D2736" s="200"/>
      <c r="E2736" s="4" t="s">
        <v>27</v>
      </c>
      <c r="F2736" s="5"/>
      <c r="G2736" s="6">
        <v>378</v>
      </c>
      <c r="H2736" s="31">
        <v>18.253968253968001</v>
      </c>
      <c r="I2736" s="12">
        <v>81.481481481480998</v>
      </c>
      <c r="J2736" s="42">
        <v>0.26455026455000002</v>
      </c>
    </row>
    <row r="2737" spans="2:10" x14ac:dyDescent="0.2">
      <c r="D2737" s="200"/>
      <c r="E2737" s="4" t="s">
        <v>28</v>
      </c>
      <c r="F2737" s="5"/>
      <c r="G2737" s="6">
        <v>372</v>
      </c>
      <c r="H2737" s="31">
        <v>19.892473118280002</v>
      </c>
      <c r="I2737" s="12">
        <v>79.838709677419004</v>
      </c>
      <c r="J2737" s="42">
        <v>0.26881720430099998</v>
      </c>
    </row>
    <row r="2738" spans="2:10" x14ac:dyDescent="0.2">
      <c r="D2738" s="200"/>
      <c r="E2738" s="4" t="s">
        <v>29</v>
      </c>
      <c r="F2738" s="5"/>
      <c r="G2738" s="6">
        <v>102</v>
      </c>
      <c r="H2738" s="31">
        <v>14.705882352941</v>
      </c>
      <c r="I2738" s="12">
        <v>85.294117647058997</v>
      </c>
      <c r="J2738" s="73">
        <v>0</v>
      </c>
    </row>
    <row r="2739" spans="2:10" x14ac:dyDescent="0.2">
      <c r="D2739" s="199" t="s">
        <v>30</v>
      </c>
      <c r="E2739" s="22" t="s">
        <v>31</v>
      </c>
      <c r="F2739" s="21"/>
      <c r="G2739" s="19">
        <v>592</v>
      </c>
      <c r="H2739" s="54">
        <v>16.554054054053999</v>
      </c>
      <c r="I2739" s="20">
        <v>83.108108108107999</v>
      </c>
      <c r="J2739" s="52">
        <v>0.33783783783799998</v>
      </c>
    </row>
    <row r="2740" spans="2:10" x14ac:dyDescent="0.2">
      <c r="D2740" s="200"/>
      <c r="E2740" s="4" t="s">
        <v>32</v>
      </c>
      <c r="F2740" s="5"/>
      <c r="G2740" s="6">
        <v>608</v>
      </c>
      <c r="H2740" s="31">
        <v>18.914473684211</v>
      </c>
      <c r="I2740" s="12">
        <v>81.085526315788996</v>
      </c>
      <c r="J2740" s="73">
        <v>0</v>
      </c>
    </row>
    <row r="2741" spans="2:10" x14ac:dyDescent="0.2">
      <c r="D2741" s="199" t="s">
        <v>33</v>
      </c>
      <c r="E2741" s="22" t="s">
        <v>34</v>
      </c>
      <c r="F2741" s="21"/>
      <c r="G2741" s="19">
        <v>74</v>
      </c>
      <c r="H2741" s="172">
        <v>4.0540540540540002</v>
      </c>
      <c r="I2741" s="98">
        <v>95.945945945945994</v>
      </c>
      <c r="J2741" s="117">
        <v>0</v>
      </c>
    </row>
    <row r="2742" spans="2:10" x14ac:dyDescent="0.2">
      <c r="D2742" s="200"/>
      <c r="E2742" s="4" t="s">
        <v>35</v>
      </c>
      <c r="F2742" s="5"/>
      <c r="G2742" s="6">
        <v>148</v>
      </c>
      <c r="H2742" s="104">
        <v>4.0540540540540002</v>
      </c>
      <c r="I2742" s="44">
        <v>95.945945945945994</v>
      </c>
      <c r="J2742" s="73">
        <v>0</v>
      </c>
    </row>
    <row r="2743" spans="2:10" x14ac:dyDescent="0.2">
      <c r="D2743" s="200"/>
      <c r="E2743" s="4" t="s">
        <v>36</v>
      </c>
      <c r="F2743" s="5"/>
      <c r="G2743" s="6">
        <v>187</v>
      </c>
      <c r="H2743" s="84">
        <v>8.5561497326199998</v>
      </c>
      <c r="I2743" s="29">
        <v>90.374331550801998</v>
      </c>
      <c r="J2743" s="42">
        <v>1.069518716578</v>
      </c>
    </row>
    <row r="2744" spans="2:10" x14ac:dyDescent="0.2">
      <c r="D2744" s="200"/>
      <c r="E2744" s="4" t="s">
        <v>37</v>
      </c>
      <c r="F2744" s="5"/>
      <c r="G2744" s="6">
        <v>221</v>
      </c>
      <c r="H2744" s="84">
        <v>12.669683257919001</v>
      </c>
      <c r="I2744" s="29">
        <v>87.330316742080996</v>
      </c>
      <c r="J2744" s="73">
        <v>0</v>
      </c>
    </row>
    <row r="2745" spans="2:10" x14ac:dyDescent="0.2">
      <c r="D2745" s="200"/>
      <c r="E2745" s="4" t="s">
        <v>38</v>
      </c>
      <c r="F2745" s="5"/>
      <c r="G2745" s="6">
        <v>186</v>
      </c>
      <c r="H2745" s="31">
        <v>18.279569892472999</v>
      </c>
      <c r="I2745" s="12">
        <v>81.720430107526994</v>
      </c>
      <c r="J2745" s="73">
        <v>0</v>
      </c>
    </row>
    <row r="2746" spans="2:10" x14ac:dyDescent="0.2">
      <c r="D2746" s="200"/>
      <c r="E2746" s="4" t="s">
        <v>39</v>
      </c>
      <c r="F2746" s="5"/>
      <c r="G2746" s="6">
        <v>223</v>
      </c>
      <c r="H2746" s="76">
        <v>24.215246636770999</v>
      </c>
      <c r="I2746" s="43">
        <v>75.784753363229001</v>
      </c>
      <c r="J2746" s="73">
        <v>0</v>
      </c>
    </row>
    <row r="2747" spans="2:10" x14ac:dyDescent="0.2">
      <c r="D2747" s="201"/>
      <c r="E2747" s="57" t="s">
        <v>40</v>
      </c>
      <c r="F2747" s="59"/>
      <c r="G2747" s="55">
        <v>161</v>
      </c>
      <c r="H2747" s="160">
        <v>44.720496894409997</v>
      </c>
      <c r="I2747" s="109">
        <v>55.279503105590003</v>
      </c>
      <c r="J2747" s="142">
        <v>0</v>
      </c>
    </row>
    <row r="2749" spans="2:10" x14ac:dyDescent="0.2">
      <c r="B2749" s="40" t="str">
        <f xml:space="preserve"> HYPERLINK("#'目次'!B120", "[114]")</f>
        <v>[114]</v>
      </c>
      <c r="C2749" s="23" t="s">
        <v>222</v>
      </c>
    </row>
    <row r="2752" spans="2:10" x14ac:dyDescent="0.2">
      <c r="C2752" s="23" t="s">
        <v>48</v>
      </c>
    </row>
    <row r="2753" spans="4:10" x14ac:dyDescent="0.2">
      <c r="D2753" s="195"/>
      <c r="E2753" s="196"/>
      <c r="F2753" s="196"/>
      <c r="G2753" s="37" t="s">
        <v>15</v>
      </c>
      <c r="H2753" s="33" t="s">
        <v>223</v>
      </c>
      <c r="I2753" s="13" t="s">
        <v>209</v>
      </c>
      <c r="J2753" s="38" t="s">
        <v>18</v>
      </c>
    </row>
    <row r="2754" spans="4:10" x14ac:dyDescent="0.2">
      <c r="D2754" s="197"/>
      <c r="E2754" s="198"/>
      <c r="F2754" s="198"/>
      <c r="G2754" s="35"/>
      <c r="H2754" s="39"/>
      <c r="I2754" s="14"/>
      <c r="J2754" s="34"/>
    </row>
    <row r="2755" spans="4:10" x14ac:dyDescent="0.2">
      <c r="D2755" s="56"/>
      <c r="E2755" s="58" t="s">
        <v>15</v>
      </c>
      <c r="F2755" s="46"/>
      <c r="G2755" s="36">
        <v>1200</v>
      </c>
      <c r="H2755" s="24">
        <v>17.75</v>
      </c>
      <c r="I2755" s="24">
        <v>82.083333333333002</v>
      </c>
      <c r="J2755" s="68">
        <v>0.166666666667</v>
      </c>
    </row>
    <row r="2756" spans="4:10" x14ac:dyDescent="0.2">
      <c r="D2756" s="199" t="s">
        <v>49</v>
      </c>
      <c r="E2756" s="22" t="s">
        <v>50</v>
      </c>
      <c r="F2756" s="21"/>
      <c r="G2756" s="19">
        <v>15</v>
      </c>
      <c r="H2756" s="150">
        <v>33.333333333333002</v>
      </c>
      <c r="I2756" s="107">
        <v>66.666666666666998</v>
      </c>
      <c r="J2756" s="117">
        <v>0</v>
      </c>
    </row>
    <row r="2757" spans="4:10" x14ac:dyDescent="0.2">
      <c r="D2757" s="200"/>
      <c r="E2757" s="4" t="s">
        <v>51</v>
      </c>
      <c r="F2757" s="5"/>
      <c r="G2757" s="6">
        <v>142</v>
      </c>
      <c r="H2757" s="31">
        <v>22.535211267606002</v>
      </c>
      <c r="I2757" s="12">
        <v>77.464788732393998</v>
      </c>
      <c r="J2757" s="73">
        <v>0</v>
      </c>
    </row>
    <row r="2758" spans="4:10" x14ac:dyDescent="0.2">
      <c r="D2758" s="200"/>
      <c r="E2758" s="4" t="s">
        <v>52</v>
      </c>
      <c r="F2758" s="5"/>
      <c r="G2758" s="6">
        <v>26</v>
      </c>
      <c r="H2758" s="31">
        <v>19.230769230768999</v>
      </c>
      <c r="I2758" s="12">
        <v>80.769230769231001</v>
      </c>
      <c r="J2758" s="73">
        <v>0</v>
      </c>
    </row>
    <row r="2759" spans="4:10" x14ac:dyDescent="0.2">
      <c r="D2759" s="200"/>
      <c r="E2759" s="4" t="s">
        <v>53</v>
      </c>
      <c r="F2759" s="5"/>
      <c r="G2759" s="6">
        <v>41</v>
      </c>
      <c r="H2759" s="76">
        <v>24.390243902439</v>
      </c>
      <c r="I2759" s="43">
        <v>75.609756097561004</v>
      </c>
      <c r="J2759" s="73">
        <v>0</v>
      </c>
    </row>
    <row r="2760" spans="4:10" x14ac:dyDescent="0.2">
      <c r="D2760" s="200"/>
      <c r="E2760" s="4" t="s">
        <v>54</v>
      </c>
      <c r="F2760" s="5"/>
      <c r="G2760" s="6">
        <v>226</v>
      </c>
      <c r="H2760" s="84">
        <v>11.504424778761001</v>
      </c>
      <c r="I2760" s="29">
        <v>88.495575221238994</v>
      </c>
      <c r="J2760" s="73">
        <v>0</v>
      </c>
    </row>
    <row r="2761" spans="4:10" x14ac:dyDescent="0.2">
      <c r="D2761" s="200"/>
      <c r="E2761" s="4" t="s">
        <v>55</v>
      </c>
      <c r="F2761" s="5"/>
      <c r="G2761" s="6">
        <v>125</v>
      </c>
      <c r="H2761" s="104">
        <v>4</v>
      </c>
      <c r="I2761" s="44">
        <v>95.2</v>
      </c>
      <c r="J2761" s="42">
        <v>0.8</v>
      </c>
    </row>
    <row r="2762" spans="4:10" x14ac:dyDescent="0.2">
      <c r="D2762" s="200"/>
      <c r="E2762" s="4" t="s">
        <v>56</v>
      </c>
      <c r="F2762" s="5"/>
      <c r="G2762" s="6">
        <v>190</v>
      </c>
      <c r="H2762" s="31">
        <v>15.263157894737001</v>
      </c>
      <c r="I2762" s="12">
        <v>84.210526315788996</v>
      </c>
      <c r="J2762" s="42">
        <v>0.52631578947400004</v>
      </c>
    </row>
    <row r="2763" spans="4:10" x14ac:dyDescent="0.2">
      <c r="D2763" s="200"/>
      <c r="E2763" s="4" t="s">
        <v>57</v>
      </c>
      <c r="F2763" s="5"/>
      <c r="G2763" s="6">
        <v>185</v>
      </c>
      <c r="H2763" s="87">
        <v>30.27027027027</v>
      </c>
      <c r="I2763" s="61">
        <v>69.729729729729996</v>
      </c>
      <c r="J2763" s="73">
        <v>0</v>
      </c>
    </row>
    <row r="2764" spans="4:10" x14ac:dyDescent="0.2">
      <c r="D2764" s="200"/>
      <c r="E2764" s="4" t="s">
        <v>58</v>
      </c>
      <c r="F2764" s="5"/>
      <c r="G2764" s="6">
        <v>113</v>
      </c>
      <c r="H2764" s="104">
        <v>2.654867256637</v>
      </c>
      <c r="I2764" s="44">
        <v>97.345132743362996</v>
      </c>
      <c r="J2764" s="73">
        <v>0</v>
      </c>
    </row>
    <row r="2765" spans="4:10" x14ac:dyDescent="0.2">
      <c r="D2765" s="200"/>
      <c r="E2765" s="4" t="s">
        <v>59</v>
      </c>
      <c r="F2765" s="5"/>
      <c r="G2765" s="6">
        <v>136</v>
      </c>
      <c r="H2765" s="87">
        <v>30.882352941175998</v>
      </c>
      <c r="I2765" s="61">
        <v>69.117647058824005</v>
      </c>
      <c r="J2765" s="73">
        <v>0</v>
      </c>
    </row>
    <row r="2766" spans="4:10" x14ac:dyDescent="0.2">
      <c r="D2766" s="199" t="s">
        <v>60</v>
      </c>
      <c r="E2766" s="22" t="s">
        <v>61</v>
      </c>
      <c r="F2766" s="21"/>
      <c r="G2766" s="19">
        <v>205</v>
      </c>
      <c r="H2766" s="149">
        <v>26.341463414633999</v>
      </c>
      <c r="I2766" s="90">
        <v>73.658536585365994</v>
      </c>
      <c r="J2766" s="117">
        <v>0</v>
      </c>
    </row>
    <row r="2767" spans="4:10" x14ac:dyDescent="0.2">
      <c r="D2767" s="200"/>
      <c r="E2767" s="4" t="s">
        <v>62</v>
      </c>
      <c r="F2767" s="5"/>
      <c r="G2767" s="6">
        <v>160</v>
      </c>
      <c r="H2767" s="31">
        <v>20.625</v>
      </c>
      <c r="I2767" s="12">
        <v>79.375</v>
      </c>
      <c r="J2767" s="73">
        <v>0</v>
      </c>
    </row>
    <row r="2768" spans="4:10" x14ac:dyDescent="0.2">
      <c r="D2768" s="200"/>
      <c r="E2768" s="4" t="s">
        <v>63</v>
      </c>
      <c r="F2768" s="5"/>
      <c r="G2768" s="6">
        <v>121</v>
      </c>
      <c r="H2768" s="84">
        <v>12.396694214876</v>
      </c>
      <c r="I2768" s="29">
        <v>87.603305785123993</v>
      </c>
      <c r="J2768" s="73">
        <v>0</v>
      </c>
    </row>
    <row r="2769" spans="2:10" x14ac:dyDescent="0.2">
      <c r="D2769" s="200"/>
      <c r="E2769" s="4" t="s">
        <v>64</v>
      </c>
      <c r="F2769" s="5"/>
      <c r="G2769" s="6">
        <v>124</v>
      </c>
      <c r="H2769" s="84">
        <v>9.6774193548389995</v>
      </c>
      <c r="I2769" s="29">
        <v>89.516129032257993</v>
      </c>
      <c r="J2769" s="42">
        <v>0.80645161290300005</v>
      </c>
    </row>
    <row r="2770" spans="2:10" x14ac:dyDescent="0.2">
      <c r="D2770" s="200"/>
      <c r="E2770" s="4" t="s">
        <v>65</v>
      </c>
      <c r="F2770" s="5"/>
      <c r="G2770" s="6">
        <v>109</v>
      </c>
      <c r="H2770" s="31">
        <v>14.678899082569</v>
      </c>
      <c r="I2770" s="12">
        <v>85.321100917430996</v>
      </c>
      <c r="J2770" s="73">
        <v>0</v>
      </c>
    </row>
    <row r="2771" spans="2:10" x14ac:dyDescent="0.2">
      <c r="D2771" s="200"/>
      <c r="E2771" s="4" t="s">
        <v>66</v>
      </c>
      <c r="F2771" s="5"/>
      <c r="G2771" s="6">
        <v>104</v>
      </c>
      <c r="H2771" s="84">
        <v>11.538461538462</v>
      </c>
      <c r="I2771" s="29">
        <v>88.461538461537998</v>
      </c>
      <c r="J2771" s="73">
        <v>0</v>
      </c>
    </row>
    <row r="2772" spans="2:10" x14ac:dyDescent="0.2">
      <c r="D2772" s="200"/>
      <c r="E2772" s="4" t="s">
        <v>67</v>
      </c>
      <c r="F2772" s="5"/>
      <c r="G2772" s="6">
        <v>139</v>
      </c>
      <c r="H2772" s="31">
        <v>22.302158273381</v>
      </c>
      <c r="I2772" s="12">
        <v>77.697841726619004</v>
      </c>
      <c r="J2772" s="73">
        <v>0</v>
      </c>
    </row>
    <row r="2773" spans="2:10" x14ac:dyDescent="0.2">
      <c r="D2773" s="200"/>
      <c r="E2773" s="4" t="s">
        <v>68</v>
      </c>
      <c r="F2773" s="5"/>
      <c r="G2773" s="6">
        <v>48</v>
      </c>
      <c r="H2773" s="76">
        <v>25</v>
      </c>
      <c r="I2773" s="43">
        <v>75</v>
      </c>
      <c r="J2773" s="73">
        <v>0</v>
      </c>
    </row>
    <row r="2774" spans="2:10" x14ac:dyDescent="0.2">
      <c r="D2774" s="200"/>
      <c r="E2774" s="4" t="s">
        <v>69</v>
      </c>
      <c r="F2774" s="5"/>
      <c r="G2774" s="6">
        <v>37</v>
      </c>
      <c r="H2774" s="31">
        <v>16.216216216216001</v>
      </c>
      <c r="I2774" s="12">
        <v>83.783783783784003</v>
      </c>
      <c r="J2774" s="73">
        <v>0</v>
      </c>
    </row>
    <row r="2775" spans="2:10" x14ac:dyDescent="0.2">
      <c r="D2775" s="93" t="s">
        <v>70</v>
      </c>
      <c r="E2775" s="89" t="s">
        <v>18</v>
      </c>
      <c r="F2775" s="92"/>
      <c r="G2775" s="94">
        <v>0</v>
      </c>
      <c r="H2775" s="148">
        <v>0</v>
      </c>
      <c r="I2775" s="86">
        <v>0</v>
      </c>
      <c r="J2775" s="144">
        <v>0</v>
      </c>
    </row>
    <row r="2777" spans="2:10" x14ac:dyDescent="0.2">
      <c r="B2777" s="40" t="str">
        <f xml:space="preserve"> HYPERLINK("#'目次'!B121", "[115]")</f>
        <v>[115]</v>
      </c>
      <c r="C2777" s="23" t="s">
        <v>222</v>
      </c>
    </row>
    <row r="2780" spans="2:10" x14ac:dyDescent="0.2">
      <c r="C2780" s="23" t="s">
        <v>73</v>
      </c>
    </row>
    <row r="2781" spans="2:10" x14ac:dyDescent="0.2">
      <c r="D2781" s="195"/>
      <c r="E2781" s="196"/>
      <c r="F2781" s="196"/>
      <c r="G2781" s="37" t="s">
        <v>15</v>
      </c>
      <c r="H2781" s="33" t="s">
        <v>223</v>
      </c>
      <c r="I2781" s="13" t="s">
        <v>209</v>
      </c>
      <c r="J2781" s="38" t="s">
        <v>18</v>
      </c>
    </row>
    <row r="2782" spans="2:10" x14ac:dyDescent="0.2">
      <c r="D2782" s="197"/>
      <c r="E2782" s="198"/>
      <c r="F2782" s="198"/>
      <c r="G2782" s="35"/>
      <c r="H2782" s="39"/>
      <c r="I2782" s="14"/>
      <c r="J2782" s="34"/>
    </row>
    <row r="2783" spans="2:10" x14ac:dyDescent="0.2">
      <c r="D2783" s="56"/>
      <c r="E2783" s="58" t="s">
        <v>15</v>
      </c>
      <c r="F2783" s="46"/>
      <c r="G2783" s="36">
        <v>1200</v>
      </c>
      <c r="H2783" s="24">
        <v>17.75</v>
      </c>
      <c r="I2783" s="24">
        <v>82.083333333333002</v>
      </c>
      <c r="J2783" s="68">
        <v>0.166666666667</v>
      </c>
    </row>
    <row r="2784" spans="2:10" x14ac:dyDescent="0.2">
      <c r="D2784" s="199" t="s">
        <v>74</v>
      </c>
      <c r="E2784" s="22" t="s">
        <v>75</v>
      </c>
      <c r="F2784" s="21"/>
      <c r="G2784" s="19">
        <v>592</v>
      </c>
      <c r="H2784" s="54">
        <v>16.554054054053999</v>
      </c>
      <c r="I2784" s="20">
        <v>83.108108108107999</v>
      </c>
      <c r="J2784" s="52">
        <v>0.33783783783799998</v>
      </c>
    </row>
    <row r="2785" spans="4:10" x14ac:dyDescent="0.2">
      <c r="D2785" s="200"/>
      <c r="E2785" s="4" t="s">
        <v>34</v>
      </c>
      <c r="F2785" s="5"/>
      <c r="G2785" s="6">
        <v>37</v>
      </c>
      <c r="H2785" s="104">
        <v>5.4054054054050003</v>
      </c>
      <c r="I2785" s="44">
        <v>94.594594594594994</v>
      </c>
      <c r="J2785" s="73">
        <v>0</v>
      </c>
    </row>
    <row r="2786" spans="4:10" x14ac:dyDescent="0.2">
      <c r="D2786" s="200"/>
      <c r="E2786" s="4" t="s">
        <v>35</v>
      </c>
      <c r="F2786" s="5"/>
      <c r="G2786" s="6">
        <v>75</v>
      </c>
      <c r="H2786" s="104">
        <v>5.333333333333</v>
      </c>
      <c r="I2786" s="44">
        <v>94.666666666666998</v>
      </c>
      <c r="J2786" s="73">
        <v>0</v>
      </c>
    </row>
    <row r="2787" spans="4:10" x14ac:dyDescent="0.2">
      <c r="D2787" s="200"/>
      <c r="E2787" s="4" t="s">
        <v>36</v>
      </c>
      <c r="F2787" s="5"/>
      <c r="G2787" s="6">
        <v>95</v>
      </c>
      <c r="H2787" s="104">
        <v>7.3684210526319998</v>
      </c>
      <c r="I2787" s="29">
        <v>90.526315789473998</v>
      </c>
      <c r="J2787" s="42">
        <v>2.1052631578950001</v>
      </c>
    </row>
    <row r="2788" spans="4:10" x14ac:dyDescent="0.2">
      <c r="D2788" s="200"/>
      <c r="E2788" s="4" t="s">
        <v>37</v>
      </c>
      <c r="F2788" s="5"/>
      <c r="G2788" s="6">
        <v>111</v>
      </c>
      <c r="H2788" s="31">
        <v>15.315315315315001</v>
      </c>
      <c r="I2788" s="12">
        <v>84.684684684684996</v>
      </c>
      <c r="J2788" s="73">
        <v>0</v>
      </c>
    </row>
    <row r="2789" spans="4:10" x14ac:dyDescent="0.2">
      <c r="D2789" s="200"/>
      <c r="E2789" s="4" t="s">
        <v>38</v>
      </c>
      <c r="F2789" s="5"/>
      <c r="G2789" s="6">
        <v>93</v>
      </c>
      <c r="H2789" s="31">
        <v>15.053763440859999</v>
      </c>
      <c r="I2789" s="12">
        <v>84.946236559140004</v>
      </c>
      <c r="J2789" s="73">
        <v>0</v>
      </c>
    </row>
    <row r="2790" spans="4:10" x14ac:dyDescent="0.2">
      <c r="D2790" s="200"/>
      <c r="E2790" s="4" t="s">
        <v>39</v>
      </c>
      <c r="F2790" s="5"/>
      <c r="G2790" s="6">
        <v>109</v>
      </c>
      <c r="H2790" s="76">
        <v>23.853211009174</v>
      </c>
      <c r="I2790" s="43">
        <v>76.146788990825996</v>
      </c>
      <c r="J2790" s="73">
        <v>0</v>
      </c>
    </row>
    <row r="2791" spans="4:10" x14ac:dyDescent="0.2">
      <c r="D2791" s="200"/>
      <c r="E2791" s="4" t="s">
        <v>40</v>
      </c>
      <c r="F2791" s="5"/>
      <c r="G2791" s="6">
        <v>72</v>
      </c>
      <c r="H2791" s="87">
        <v>38.888888888888999</v>
      </c>
      <c r="I2791" s="61">
        <v>61.111111111111001</v>
      </c>
      <c r="J2791" s="73">
        <v>0</v>
      </c>
    </row>
    <row r="2792" spans="4:10" x14ac:dyDescent="0.2">
      <c r="D2792" s="199" t="s">
        <v>76</v>
      </c>
      <c r="E2792" s="22" t="s">
        <v>77</v>
      </c>
      <c r="F2792" s="21"/>
      <c r="G2792" s="19">
        <v>608</v>
      </c>
      <c r="H2792" s="54">
        <v>18.914473684211</v>
      </c>
      <c r="I2792" s="20">
        <v>81.085526315788996</v>
      </c>
      <c r="J2792" s="117">
        <v>0</v>
      </c>
    </row>
    <row r="2793" spans="4:10" x14ac:dyDescent="0.2">
      <c r="D2793" s="200"/>
      <c r="E2793" s="4" t="s">
        <v>34</v>
      </c>
      <c r="F2793" s="5"/>
      <c r="G2793" s="6">
        <v>37</v>
      </c>
      <c r="H2793" s="104">
        <v>2.7027027027030002</v>
      </c>
      <c r="I2793" s="44">
        <v>97.297297297297007</v>
      </c>
      <c r="J2793" s="73">
        <v>0</v>
      </c>
    </row>
    <row r="2794" spans="4:10" x14ac:dyDescent="0.2">
      <c r="D2794" s="200"/>
      <c r="E2794" s="4" t="s">
        <v>35</v>
      </c>
      <c r="F2794" s="5"/>
      <c r="G2794" s="6">
        <v>73</v>
      </c>
      <c r="H2794" s="104">
        <v>2.7397260273969999</v>
      </c>
      <c r="I2794" s="44">
        <v>97.260273972603002</v>
      </c>
      <c r="J2794" s="73">
        <v>0</v>
      </c>
    </row>
    <row r="2795" spans="4:10" x14ac:dyDescent="0.2">
      <c r="D2795" s="200"/>
      <c r="E2795" s="4" t="s">
        <v>36</v>
      </c>
      <c r="F2795" s="5"/>
      <c r="G2795" s="6">
        <v>92</v>
      </c>
      <c r="H2795" s="84">
        <v>9.7826086956519998</v>
      </c>
      <c r="I2795" s="29">
        <v>90.217391304347998</v>
      </c>
      <c r="J2795" s="73">
        <v>0</v>
      </c>
    </row>
    <row r="2796" spans="4:10" x14ac:dyDescent="0.2">
      <c r="D2796" s="200"/>
      <c r="E2796" s="4" t="s">
        <v>37</v>
      </c>
      <c r="F2796" s="5"/>
      <c r="G2796" s="6">
        <v>110</v>
      </c>
      <c r="H2796" s="84">
        <v>10</v>
      </c>
      <c r="I2796" s="29">
        <v>90</v>
      </c>
      <c r="J2796" s="73">
        <v>0</v>
      </c>
    </row>
    <row r="2797" spans="4:10" x14ac:dyDescent="0.2">
      <c r="D2797" s="200"/>
      <c r="E2797" s="4" t="s">
        <v>38</v>
      </c>
      <c r="F2797" s="5"/>
      <c r="G2797" s="6">
        <v>93</v>
      </c>
      <c r="H2797" s="31">
        <v>21.505376344085999</v>
      </c>
      <c r="I2797" s="12">
        <v>78.494623655913998</v>
      </c>
      <c r="J2797" s="73">
        <v>0</v>
      </c>
    </row>
    <row r="2798" spans="4:10" x14ac:dyDescent="0.2">
      <c r="D2798" s="200"/>
      <c r="E2798" s="4" t="s">
        <v>39</v>
      </c>
      <c r="F2798" s="5"/>
      <c r="G2798" s="6">
        <v>114</v>
      </c>
      <c r="H2798" s="76">
        <v>24.561403508771999</v>
      </c>
      <c r="I2798" s="43">
        <v>75.438596491227997</v>
      </c>
      <c r="J2798" s="73">
        <v>0</v>
      </c>
    </row>
    <row r="2799" spans="4:10" x14ac:dyDescent="0.2">
      <c r="D2799" s="201"/>
      <c r="E2799" s="57" t="s">
        <v>40</v>
      </c>
      <c r="F2799" s="59"/>
      <c r="G2799" s="55">
        <v>89</v>
      </c>
      <c r="H2799" s="160">
        <v>49.438202247191001</v>
      </c>
      <c r="I2799" s="109">
        <v>50.561797752808999</v>
      </c>
      <c r="J2799" s="142">
        <v>0</v>
      </c>
    </row>
    <row r="2801" spans="2:10" x14ac:dyDescent="0.2">
      <c r="B2801" s="40" t="str">
        <f xml:space="preserve"> HYPERLINK("#'目次'!B122", "[116]")</f>
        <v>[116]</v>
      </c>
      <c r="C2801" s="23" t="s">
        <v>222</v>
      </c>
    </row>
    <row r="2804" spans="2:10" x14ac:dyDescent="0.2">
      <c r="C2804" s="23" t="s">
        <v>80</v>
      </c>
    </row>
    <row r="2805" spans="2:10" x14ac:dyDescent="0.2">
      <c r="E2805" s="195"/>
      <c r="F2805" s="196"/>
      <c r="G2805" s="37" t="s">
        <v>15</v>
      </c>
      <c r="H2805" s="33" t="s">
        <v>223</v>
      </c>
      <c r="I2805" s="13" t="s">
        <v>209</v>
      </c>
      <c r="J2805" s="38" t="s">
        <v>18</v>
      </c>
    </row>
    <row r="2806" spans="2:10" x14ac:dyDescent="0.2">
      <c r="E2806" s="197"/>
      <c r="F2806" s="198"/>
      <c r="G2806" s="35"/>
      <c r="H2806" s="39"/>
      <c r="I2806" s="14"/>
      <c r="J2806" s="34"/>
    </row>
    <row r="2807" spans="2:10" x14ac:dyDescent="0.2">
      <c r="E2807" s="91" t="s">
        <v>15</v>
      </c>
      <c r="F2807" s="46"/>
      <c r="G2807" s="36">
        <v>1200</v>
      </c>
      <c r="H2807" s="24">
        <v>17.75</v>
      </c>
      <c r="I2807" s="24">
        <v>82.083333333333002</v>
      </c>
      <c r="J2807" s="68">
        <v>0.166666666667</v>
      </c>
    </row>
    <row r="2808" spans="2:10" x14ac:dyDescent="0.2">
      <c r="E2808" s="4" t="s">
        <v>81</v>
      </c>
      <c r="F2808" s="5"/>
      <c r="G2808" s="19">
        <v>48</v>
      </c>
      <c r="H2808" s="54">
        <v>18.75</v>
      </c>
      <c r="I2808" s="20">
        <v>81.25</v>
      </c>
      <c r="J2808" s="117">
        <v>0</v>
      </c>
    </row>
    <row r="2809" spans="2:10" x14ac:dyDescent="0.2">
      <c r="E2809" s="4" t="s">
        <v>82</v>
      </c>
      <c r="F2809" s="5"/>
      <c r="G2809" s="6">
        <v>84</v>
      </c>
      <c r="H2809" s="84">
        <v>11.904761904761999</v>
      </c>
      <c r="I2809" s="29">
        <v>88.095238095238003</v>
      </c>
      <c r="J2809" s="73">
        <v>0</v>
      </c>
    </row>
    <row r="2810" spans="2:10" x14ac:dyDescent="0.2">
      <c r="E2810" s="4" t="s">
        <v>83</v>
      </c>
      <c r="F2810" s="5"/>
      <c r="G2810" s="6">
        <v>462</v>
      </c>
      <c r="H2810" s="31">
        <v>16.017316017315999</v>
      </c>
      <c r="I2810" s="12">
        <v>83.766233766233995</v>
      </c>
      <c r="J2810" s="42">
        <v>0.21645021645000001</v>
      </c>
    </row>
    <row r="2811" spans="2:10" x14ac:dyDescent="0.2">
      <c r="E2811" s="4" t="s">
        <v>84</v>
      </c>
      <c r="F2811" s="5"/>
      <c r="G2811" s="6">
        <v>30</v>
      </c>
      <c r="H2811" s="31">
        <v>20</v>
      </c>
      <c r="I2811" s="12">
        <v>80</v>
      </c>
      <c r="J2811" s="73">
        <v>0</v>
      </c>
    </row>
    <row r="2812" spans="2:10" x14ac:dyDescent="0.2">
      <c r="E2812" s="4" t="s">
        <v>85</v>
      </c>
      <c r="F2812" s="5"/>
      <c r="G2812" s="6">
        <v>144</v>
      </c>
      <c r="H2812" s="31">
        <v>20.833333333333002</v>
      </c>
      <c r="I2812" s="12">
        <v>79.166666666666998</v>
      </c>
      <c r="J2812" s="73">
        <v>0</v>
      </c>
    </row>
    <row r="2813" spans="2:10" x14ac:dyDescent="0.2">
      <c r="E2813" s="4" t="s">
        <v>86</v>
      </c>
      <c r="F2813" s="5"/>
      <c r="G2813" s="6">
        <v>192</v>
      </c>
      <c r="H2813" s="31">
        <v>21.354166666666998</v>
      </c>
      <c r="I2813" s="12">
        <v>78.125</v>
      </c>
      <c r="J2813" s="42">
        <v>0.52083333333299997</v>
      </c>
    </row>
    <row r="2814" spans="2:10" x14ac:dyDescent="0.2">
      <c r="E2814" s="4" t="s">
        <v>87</v>
      </c>
      <c r="F2814" s="5"/>
      <c r="G2814" s="6">
        <v>72</v>
      </c>
      <c r="H2814" s="76">
        <v>25</v>
      </c>
      <c r="I2814" s="43">
        <v>75</v>
      </c>
      <c r="J2814" s="73">
        <v>0</v>
      </c>
    </row>
    <row r="2815" spans="2:10" x14ac:dyDescent="0.2">
      <c r="E2815" s="4" t="s">
        <v>88</v>
      </c>
      <c r="F2815" s="5"/>
      <c r="G2815" s="6">
        <v>36</v>
      </c>
      <c r="H2815" s="31">
        <v>13.888888888888999</v>
      </c>
      <c r="I2815" s="12">
        <v>86.111111111111001</v>
      </c>
      <c r="J2815" s="73">
        <v>0</v>
      </c>
    </row>
    <row r="2816" spans="2:10" x14ac:dyDescent="0.2">
      <c r="E2816" s="4" t="s">
        <v>89</v>
      </c>
      <c r="F2816" s="5"/>
      <c r="G2816" s="6">
        <v>66</v>
      </c>
      <c r="H2816" s="31">
        <v>13.636363636364001</v>
      </c>
      <c r="I2816" s="12">
        <v>86.363636363636004</v>
      </c>
      <c r="J2816" s="73">
        <v>0</v>
      </c>
    </row>
    <row r="2817" spans="2:10" x14ac:dyDescent="0.2">
      <c r="E2817" s="4" t="s">
        <v>90</v>
      </c>
      <c r="F2817" s="5"/>
      <c r="G2817" s="6">
        <v>54</v>
      </c>
      <c r="H2817" s="31">
        <v>20.370370370370001</v>
      </c>
      <c r="I2817" s="12">
        <v>79.629629629630003</v>
      </c>
      <c r="J2817" s="73">
        <v>0</v>
      </c>
    </row>
    <row r="2818" spans="2:10" x14ac:dyDescent="0.2">
      <c r="E2818" s="57" t="s">
        <v>91</v>
      </c>
      <c r="F2818" s="59"/>
      <c r="G2818" s="55">
        <v>12</v>
      </c>
      <c r="H2818" s="175">
        <v>0</v>
      </c>
      <c r="I2818" s="113">
        <v>100</v>
      </c>
      <c r="J2818" s="142">
        <v>0</v>
      </c>
    </row>
    <row r="2820" spans="2:10" x14ac:dyDescent="0.2">
      <c r="B2820" s="40" t="str">
        <f xml:space="preserve"> HYPERLINK("#'目次'!B123", "[117]")</f>
        <v>[117]</v>
      </c>
      <c r="C2820" s="23" t="s">
        <v>226</v>
      </c>
    </row>
    <row r="2823" spans="2:10" x14ac:dyDescent="0.2">
      <c r="C2823" s="23" t="s">
        <v>14</v>
      </c>
    </row>
    <row r="2824" spans="2:10" ht="24" x14ac:dyDescent="0.2">
      <c r="D2824" s="195"/>
      <c r="E2824" s="196"/>
      <c r="F2824" s="196"/>
      <c r="G2824" s="37" t="s">
        <v>15</v>
      </c>
      <c r="H2824" s="33" t="s">
        <v>227</v>
      </c>
      <c r="I2824" s="13" t="s">
        <v>228</v>
      </c>
      <c r="J2824" s="38" t="s">
        <v>18</v>
      </c>
    </row>
    <row r="2825" spans="2:10" x14ac:dyDescent="0.2">
      <c r="D2825" s="197"/>
      <c r="E2825" s="198"/>
      <c r="F2825" s="198"/>
      <c r="G2825" s="35"/>
      <c r="H2825" s="39"/>
      <c r="I2825" s="14"/>
      <c r="J2825" s="34"/>
    </row>
    <row r="2826" spans="2:10" x14ac:dyDescent="0.2">
      <c r="D2826" s="56"/>
      <c r="E2826" s="58" t="s">
        <v>15</v>
      </c>
      <c r="F2826" s="46"/>
      <c r="G2826" s="36">
        <v>1200</v>
      </c>
      <c r="H2826" s="24">
        <v>48.583333333333002</v>
      </c>
      <c r="I2826" s="24">
        <v>42.916666666666998</v>
      </c>
      <c r="J2826" s="68">
        <v>8.5</v>
      </c>
    </row>
    <row r="2827" spans="2:10" x14ac:dyDescent="0.2">
      <c r="D2827" s="199" t="s">
        <v>19</v>
      </c>
      <c r="E2827" s="22" t="s">
        <v>20</v>
      </c>
      <c r="F2827" s="21"/>
      <c r="G2827" s="19">
        <v>132</v>
      </c>
      <c r="H2827" s="54">
        <v>49.242424242424001</v>
      </c>
      <c r="I2827" s="20">
        <v>42.424242424242003</v>
      </c>
      <c r="J2827" s="52">
        <v>8.333333333333</v>
      </c>
    </row>
    <row r="2828" spans="2:10" x14ac:dyDescent="0.2">
      <c r="D2828" s="200"/>
      <c r="E2828" s="4" t="s">
        <v>21</v>
      </c>
      <c r="F2828" s="5"/>
      <c r="G2828" s="6">
        <v>444</v>
      </c>
      <c r="H2828" s="31">
        <v>44.144144144144001</v>
      </c>
      <c r="I2828" s="12">
        <v>46.171171171170997</v>
      </c>
      <c r="J2828" s="42">
        <v>9.6846846846849992</v>
      </c>
    </row>
    <row r="2829" spans="2:10" x14ac:dyDescent="0.2">
      <c r="D2829" s="200"/>
      <c r="E2829" s="4" t="s">
        <v>22</v>
      </c>
      <c r="F2829" s="5"/>
      <c r="G2829" s="6">
        <v>192</v>
      </c>
      <c r="H2829" s="31">
        <v>51.041666666666998</v>
      </c>
      <c r="I2829" s="12">
        <v>40.625</v>
      </c>
      <c r="J2829" s="42">
        <v>8.333333333333</v>
      </c>
    </row>
    <row r="2830" spans="2:10" x14ac:dyDescent="0.2">
      <c r="D2830" s="200"/>
      <c r="E2830" s="4" t="s">
        <v>23</v>
      </c>
      <c r="F2830" s="5"/>
      <c r="G2830" s="6">
        <v>192</v>
      </c>
      <c r="H2830" s="76">
        <v>55.208333333333002</v>
      </c>
      <c r="I2830" s="12">
        <v>38.020833333333002</v>
      </c>
      <c r="J2830" s="42">
        <v>6.770833333333</v>
      </c>
    </row>
    <row r="2831" spans="2:10" x14ac:dyDescent="0.2">
      <c r="D2831" s="200"/>
      <c r="E2831" s="4" t="s">
        <v>24</v>
      </c>
      <c r="F2831" s="5"/>
      <c r="G2831" s="6">
        <v>240</v>
      </c>
      <c r="H2831" s="31">
        <v>49.166666666666998</v>
      </c>
      <c r="I2831" s="12">
        <v>42.916666666666998</v>
      </c>
      <c r="J2831" s="42">
        <v>7.916666666667</v>
      </c>
    </row>
    <row r="2832" spans="2:10" x14ac:dyDescent="0.2">
      <c r="D2832" s="199" t="s">
        <v>25</v>
      </c>
      <c r="E2832" s="22" t="s">
        <v>26</v>
      </c>
      <c r="F2832" s="21"/>
      <c r="G2832" s="19">
        <v>348</v>
      </c>
      <c r="H2832" s="54">
        <v>51.724137931034001</v>
      </c>
      <c r="I2832" s="20">
        <v>41.379310344827999</v>
      </c>
      <c r="J2832" s="52">
        <v>6.8965517241379999</v>
      </c>
    </row>
    <row r="2833" spans="2:10" x14ac:dyDescent="0.2">
      <c r="D2833" s="200"/>
      <c r="E2833" s="4" t="s">
        <v>27</v>
      </c>
      <c r="F2833" s="5"/>
      <c r="G2833" s="6">
        <v>378</v>
      </c>
      <c r="H2833" s="31">
        <v>50.264550264550003</v>
      </c>
      <c r="I2833" s="12">
        <v>42.063492063491999</v>
      </c>
      <c r="J2833" s="42">
        <v>7.6719576719580003</v>
      </c>
    </row>
    <row r="2834" spans="2:10" x14ac:dyDescent="0.2">
      <c r="D2834" s="200"/>
      <c r="E2834" s="4" t="s">
        <v>28</v>
      </c>
      <c r="F2834" s="5"/>
      <c r="G2834" s="6">
        <v>372</v>
      </c>
      <c r="H2834" s="31">
        <v>45.967741935484</v>
      </c>
      <c r="I2834" s="12">
        <v>43.279569892472999</v>
      </c>
      <c r="J2834" s="42">
        <v>10.752688172042999</v>
      </c>
    </row>
    <row r="2835" spans="2:10" x14ac:dyDescent="0.2">
      <c r="D2835" s="200"/>
      <c r="E2835" s="4" t="s">
        <v>29</v>
      </c>
      <c r="F2835" s="5"/>
      <c r="G2835" s="6">
        <v>102</v>
      </c>
      <c r="H2835" s="84">
        <v>41.176470588234999</v>
      </c>
      <c r="I2835" s="29">
        <v>50</v>
      </c>
      <c r="J2835" s="42">
        <v>8.8235294117649996</v>
      </c>
    </row>
    <row r="2836" spans="2:10" x14ac:dyDescent="0.2">
      <c r="D2836" s="199" t="s">
        <v>30</v>
      </c>
      <c r="E2836" s="22" t="s">
        <v>31</v>
      </c>
      <c r="F2836" s="21"/>
      <c r="G2836" s="19">
        <v>592</v>
      </c>
      <c r="H2836" s="54">
        <v>50.506756756756999</v>
      </c>
      <c r="I2836" s="20">
        <v>41.216216216215997</v>
      </c>
      <c r="J2836" s="52">
        <v>8.2770270270269997</v>
      </c>
    </row>
    <row r="2837" spans="2:10" x14ac:dyDescent="0.2">
      <c r="D2837" s="200"/>
      <c r="E2837" s="4" t="s">
        <v>32</v>
      </c>
      <c r="F2837" s="5"/>
      <c r="G2837" s="6">
        <v>608</v>
      </c>
      <c r="H2837" s="31">
        <v>46.710526315788996</v>
      </c>
      <c r="I2837" s="12">
        <v>44.572368421053</v>
      </c>
      <c r="J2837" s="42">
        <v>8.7171052631580004</v>
      </c>
    </row>
    <row r="2838" spans="2:10" x14ac:dyDescent="0.2">
      <c r="D2838" s="199" t="s">
        <v>33</v>
      </c>
      <c r="E2838" s="22" t="s">
        <v>34</v>
      </c>
      <c r="F2838" s="21"/>
      <c r="G2838" s="19">
        <v>74</v>
      </c>
      <c r="H2838" s="150">
        <v>59.459459459458998</v>
      </c>
      <c r="I2838" s="90">
        <v>35.135135135135002</v>
      </c>
      <c r="J2838" s="52">
        <v>5.4054054054050003</v>
      </c>
    </row>
    <row r="2839" spans="2:10" x14ac:dyDescent="0.2">
      <c r="D2839" s="200"/>
      <c r="E2839" s="4" t="s">
        <v>35</v>
      </c>
      <c r="F2839" s="5"/>
      <c r="G2839" s="6">
        <v>148</v>
      </c>
      <c r="H2839" s="76">
        <v>56.081081081081003</v>
      </c>
      <c r="I2839" s="43">
        <v>35.135135135135002</v>
      </c>
      <c r="J2839" s="42">
        <v>8.7837837837839992</v>
      </c>
    </row>
    <row r="2840" spans="2:10" x14ac:dyDescent="0.2">
      <c r="D2840" s="200"/>
      <c r="E2840" s="4" t="s">
        <v>36</v>
      </c>
      <c r="F2840" s="5"/>
      <c r="G2840" s="6">
        <v>187</v>
      </c>
      <c r="H2840" s="76">
        <v>56.684491978609998</v>
      </c>
      <c r="I2840" s="43">
        <v>36.898395721924999</v>
      </c>
      <c r="J2840" s="42">
        <v>6.4171122994649998</v>
      </c>
    </row>
    <row r="2841" spans="2:10" x14ac:dyDescent="0.2">
      <c r="D2841" s="200"/>
      <c r="E2841" s="4" t="s">
        <v>37</v>
      </c>
      <c r="F2841" s="5"/>
      <c r="G2841" s="6">
        <v>221</v>
      </c>
      <c r="H2841" s="31">
        <v>46.606334841629</v>
      </c>
      <c r="I2841" s="12">
        <v>43.891402714931999</v>
      </c>
      <c r="J2841" s="42">
        <v>9.5022624434389993</v>
      </c>
    </row>
    <row r="2842" spans="2:10" x14ac:dyDescent="0.2">
      <c r="D2842" s="200"/>
      <c r="E2842" s="4" t="s">
        <v>38</v>
      </c>
      <c r="F2842" s="5"/>
      <c r="G2842" s="6">
        <v>186</v>
      </c>
      <c r="H2842" s="31">
        <v>47.849462365591002</v>
      </c>
      <c r="I2842" s="12">
        <v>44.086021505376003</v>
      </c>
      <c r="J2842" s="42">
        <v>8.0645161290320004</v>
      </c>
    </row>
    <row r="2843" spans="2:10" x14ac:dyDescent="0.2">
      <c r="D2843" s="200"/>
      <c r="E2843" s="4" t="s">
        <v>39</v>
      </c>
      <c r="F2843" s="5"/>
      <c r="G2843" s="6">
        <v>223</v>
      </c>
      <c r="H2843" s="31">
        <v>45.739910313900999</v>
      </c>
      <c r="I2843" s="29">
        <v>47.982062780268997</v>
      </c>
      <c r="J2843" s="42">
        <v>6.27802690583</v>
      </c>
    </row>
    <row r="2844" spans="2:10" x14ac:dyDescent="0.2">
      <c r="D2844" s="201"/>
      <c r="E2844" s="57" t="s">
        <v>40</v>
      </c>
      <c r="F2844" s="59"/>
      <c r="G2844" s="55">
        <v>161</v>
      </c>
      <c r="H2844" s="169">
        <v>34.782608695652002</v>
      </c>
      <c r="I2844" s="123">
        <v>50.931677018633998</v>
      </c>
      <c r="J2844" s="155">
        <v>14.285714285714</v>
      </c>
    </row>
    <row r="2846" spans="2:10" x14ac:dyDescent="0.2">
      <c r="B2846" s="40" t="str">
        <f xml:space="preserve"> HYPERLINK("#'目次'!B124", "[118]")</f>
        <v>[118]</v>
      </c>
      <c r="C2846" s="23" t="s">
        <v>226</v>
      </c>
    </row>
    <row r="2849" spans="3:10" x14ac:dyDescent="0.2">
      <c r="C2849" s="23" t="s">
        <v>48</v>
      </c>
    </row>
    <row r="2850" spans="3:10" ht="24" x14ac:dyDescent="0.2">
      <c r="D2850" s="195"/>
      <c r="E2850" s="196"/>
      <c r="F2850" s="196"/>
      <c r="G2850" s="37" t="s">
        <v>15</v>
      </c>
      <c r="H2850" s="33" t="s">
        <v>227</v>
      </c>
      <c r="I2850" s="13" t="s">
        <v>228</v>
      </c>
      <c r="J2850" s="38" t="s">
        <v>18</v>
      </c>
    </row>
    <row r="2851" spans="3:10" x14ac:dyDescent="0.2">
      <c r="D2851" s="197"/>
      <c r="E2851" s="198"/>
      <c r="F2851" s="198"/>
      <c r="G2851" s="35"/>
      <c r="H2851" s="39"/>
      <c r="I2851" s="14"/>
      <c r="J2851" s="34"/>
    </row>
    <row r="2852" spans="3:10" x14ac:dyDescent="0.2">
      <c r="D2852" s="56"/>
      <c r="E2852" s="58" t="s">
        <v>15</v>
      </c>
      <c r="F2852" s="46"/>
      <c r="G2852" s="36">
        <v>1200</v>
      </c>
      <c r="H2852" s="24">
        <v>48.583333333333002</v>
      </c>
      <c r="I2852" s="24">
        <v>42.916666666666998</v>
      </c>
      <c r="J2852" s="68">
        <v>8.5</v>
      </c>
    </row>
    <row r="2853" spans="3:10" x14ac:dyDescent="0.2">
      <c r="D2853" s="199" t="s">
        <v>49</v>
      </c>
      <c r="E2853" s="22" t="s">
        <v>50</v>
      </c>
      <c r="F2853" s="21"/>
      <c r="G2853" s="19">
        <v>15</v>
      </c>
      <c r="H2853" s="156">
        <v>40</v>
      </c>
      <c r="I2853" s="20">
        <v>46.666666666666998</v>
      </c>
      <c r="J2853" s="52">
        <v>13.333333333333</v>
      </c>
    </row>
    <row r="2854" spans="3:10" x14ac:dyDescent="0.2">
      <c r="D2854" s="200"/>
      <c r="E2854" s="4" t="s">
        <v>51</v>
      </c>
      <c r="F2854" s="5"/>
      <c r="G2854" s="6">
        <v>142</v>
      </c>
      <c r="H2854" s="31">
        <v>45.774647887324001</v>
      </c>
      <c r="I2854" s="12">
        <v>45.774647887324001</v>
      </c>
      <c r="J2854" s="42">
        <v>8.4507042253520002</v>
      </c>
    </row>
    <row r="2855" spans="3:10" x14ac:dyDescent="0.2">
      <c r="D2855" s="200"/>
      <c r="E2855" s="4" t="s">
        <v>52</v>
      </c>
      <c r="F2855" s="5"/>
      <c r="G2855" s="6">
        <v>26</v>
      </c>
      <c r="H2855" s="87">
        <v>61.538461538462002</v>
      </c>
      <c r="I2855" s="61">
        <v>30.769230769231001</v>
      </c>
      <c r="J2855" s="42">
        <v>7.6923076923079998</v>
      </c>
    </row>
    <row r="2856" spans="3:10" x14ac:dyDescent="0.2">
      <c r="D2856" s="200"/>
      <c r="E2856" s="4" t="s">
        <v>53</v>
      </c>
      <c r="F2856" s="5"/>
      <c r="G2856" s="6">
        <v>41</v>
      </c>
      <c r="H2856" s="76">
        <v>53.658536585366001</v>
      </c>
      <c r="I2856" s="12">
        <v>41.463414634145998</v>
      </c>
      <c r="J2856" s="42">
        <v>4.8780487804880002</v>
      </c>
    </row>
    <row r="2857" spans="3:10" x14ac:dyDescent="0.2">
      <c r="D2857" s="200"/>
      <c r="E2857" s="4" t="s">
        <v>54</v>
      </c>
      <c r="F2857" s="5"/>
      <c r="G2857" s="6">
        <v>226</v>
      </c>
      <c r="H2857" s="31">
        <v>52.654867256636997</v>
      </c>
      <c r="I2857" s="12">
        <v>40.265486725663997</v>
      </c>
      <c r="J2857" s="42">
        <v>7.0796460176989999</v>
      </c>
    </row>
    <row r="2858" spans="3:10" x14ac:dyDescent="0.2">
      <c r="D2858" s="200"/>
      <c r="E2858" s="4" t="s">
        <v>55</v>
      </c>
      <c r="F2858" s="5"/>
      <c r="G2858" s="6">
        <v>125</v>
      </c>
      <c r="H2858" s="76">
        <v>54.4</v>
      </c>
      <c r="I2858" s="43">
        <v>35.200000000000003</v>
      </c>
      <c r="J2858" s="42">
        <v>10.4</v>
      </c>
    </row>
    <row r="2859" spans="3:10" x14ac:dyDescent="0.2">
      <c r="D2859" s="200"/>
      <c r="E2859" s="4" t="s">
        <v>56</v>
      </c>
      <c r="F2859" s="5"/>
      <c r="G2859" s="6">
        <v>190</v>
      </c>
      <c r="H2859" s="84">
        <v>43.157894736842003</v>
      </c>
      <c r="I2859" s="12">
        <v>47.368421052632002</v>
      </c>
      <c r="J2859" s="42">
        <v>9.4736842105260006</v>
      </c>
    </row>
    <row r="2860" spans="3:10" x14ac:dyDescent="0.2">
      <c r="D2860" s="200"/>
      <c r="E2860" s="4" t="s">
        <v>57</v>
      </c>
      <c r="F2860" s="5"/>
      <c r="G2860" s="6">
        <v>185</v>
      </c>
      <c r="H2860" s="84">
        <v>42.702702702703</v>
      </c>
      <c r="I2860" s="29">
        <v>50.810810810810999</v>
      </c>
      <c r="J2860" s="42">
        <v>6.4864864864860001</v>
      </c>
    </row>
    <row r="2861" spans="3:10" x14ac:dyDescent="0.2">
      <c r="D2861" s="200"/>
      <c r="E2861" s="4" t="s">
        <v>58</v>
      </c>
      <c r="F2861" s="5"/>
      <c r="G2861" s="6">
        <v>113</v>
      </c>
      <c r="H2861" s="76">
        <v>54.867256637167998</v>
      </c>
      <c r="I2861" s="12">
        <v>38.938053097344998</v>
      </c>
      <c r="J2861" s="42">
        <v>6.194690265487</v>
      </c>
    </row>
    <row r="2862" spans="3:10" x14ac:dyDescent="0.2">
      <c r="D2862" s="200"/>
      <c r="E2862" s="4" t="s">
        <v>59</v>
      </c>
      <c r="F2862" s="5"/>
      <c r="G2862" s="6">
        <v>136</v>
      </c>
      <c r="H2862" s="31">
        <v>46.323529411765001</v>
      </c>
      <c r="I2862" s="12">
        <v>40.441176470587997</v>
      </c>
      <c r="J2862" s="42">
        <v>13.235294117646999</v>
      </c>
    </row>
    <row r="2863" spans="3:10" x14ac:dyDescent="0.2">
      <c r="D2863" s="199" t="s">
        <v>60</v>
      </c>
      <c r="E2863" s="22" t="s">
        <v>61</v>
      </c>
      <c r="F2863" s="21"/>
      <c r="G2863" s="19">
        <v>205</v>
      </c>
      <c r="H2863" s="54">
        <v>44.878048780488001</v>
      </c>
      <c r="I2863" s="20">
        <v>47.317073170732002</v>
      </c>
      <c r="J2863" s="52">
        <v>7.80487804878</v>
      </c>
    </row>
    <row r="2864" spans="3:10" x14ac:dyDescent="0.2">
      <c r="D2864" s="200"/>
      <c r="E2864" s="4" t="s">
        <v>62</v>
      </c>
      <c r="F2864" s="5"/>
      <c r="G2864" s="6">
        <v>160</v>
      </c>
      <c r="H2864" s="31">
        <v>48.125</v>
      </c>
      <c r="I2864" s="12">
        <v>43.75</v>
      </c>
      <c r="J2864" s="42">
        <v>8.125</v>
      </c>
    </row>
    <row r="2865" spans="2:10" x14ac:dyDescent="0.2">
      <c r="D2865" s="200"/>
      <c r="E2865" s="4" t="s">
        <v>63</v>
      </c>
      <c r="F2865" s="5"/>
      <c r="G2865" s="6">
        <v>121</v>
      </c>
      <c r="H2865" s="31">
        <v>52.892561983470998</v>
      </c>
      <c r="I2865" s="12">
        <v>42.975206611570002</v>
      </c>
      <c r="J2865" s="42">
        <v>4.1322314049589997</v>
      </c>
    </row>
    <row r="2866" spans="2:10" x14ac:dyDescent="0.2">
      <c r="D2866" s="200"/>
      <c r="E2866" s="4" t="s">
        <v>64</v>
      </c>
      <c r="F2866" s="5"/>
      <c r="G2866" s="6">
        <v>124</v>
      </c>
      <c r="H2866" s="31">
        <v>52.419354838709999</v>
      </c>
      <c r="I2866" s="12">
        <v>40.322580645160997</v>
      </c>
      <c r="J2866" s="42">
        <v>7.2580645161290001</v>
      </c>
    </row>
    <row r="2867" spans="2:10" x14ac:dyDescent="0.2">
      <c r="D2867" s="200"/>
      <c r="E2867" s="4" t="s">
        <v>65</v>
      </c>
      <c r="F2867" s="5"/>
      <c r="G2867" s="6">
        <v>109</v>
      </c>
      <c r="H2867" s="31">
        <v>51.376146788991001</v>
      </c>
      <c r="I2867" s="12">
        <v>42.201834862384999</v>
      </c>
      <c r="J2867" s="42">
        <v>6.4220183486240003</v>
      </c>
    </row>
    <row r="2868" spans="2:10" x14ac:dyDescent="0.2">
      <c r="D2868" s="200"/>
      <c r="E2868" s="4" t="s">
        <v>66</v>
      </c>
      <c r="F2868" s="5"/>
      <c r="G2868" s="6">
        <v>104</v>
      </c>
      <c r="H2868" s="76">
        <v>55.769230769231001</v>
      </c>
      <c r="I2868" s="43">
        <v>33.653846153845997</v>
      </c>
      <c r="J2868" s="42">
        <v>10.576923076923</v>
      </c>
    </row>
    <row r="2869" spans="2:10" x14ac:dyDescent="0.2">
      <c r="D2869" s="200"/>
      <c r="E2869" s="4" t="s">
        <v>67</v>
      </c>
      <c r="F2869" s="5"/>
      <c r="G2869" s="6">
        <v>139</v>
      </c>
      <c r="H2869" s="31">
        <v>48.920863309353003</v>
      </c>
      <c r="I2869" s="12">
        <v>43.165467625898998</v>
      </c>
      <c r="J2869" s="42">
        <v>7.9136690647480004</v>
      </c>
    </row>
    <row r="2870" spans="2:10" x14ac:dyDescent="0.2">
      <c r="D2870" s="200"/>
      <c r="E2870" s="4" t="s">
        <v>68</v>
      </c>
      <c r="F2870" s="5"/>
      <c r="G2870" s="6">
        <v>48</v>
      </c>
      <c r="H2870" s="31">
        <v>45.833333333333002</v>
      </c>
      <c r="I2870" s="12">
        <v>45.833333333333002</v>
      </c>
      <c r="J2870" s="42">
        <v>8.333333333333</v>
      </c>
    </row>
    <row r="2871" spans="2:10" x14ac:dyDescent="0.2">
      <c r="D2871" s="200"/>
      <c r="E2871" s="4" t="s">
        <v>69</v>
      </c>
      <c r="F2871" s="5"/>
      <c r="G2871" s="6">
        <v>37</v>
      </c>
      <c r="H2871" s="31">
        <v>48.648648648649001</v>
      </c>
      <c r="I2871" s="29">
        <v>48.648648648649001</v>
      </c>
      <c r="J2871" s="100">
        <v>2.7027027027030002</v>
      </c>
    </row>
    <row r="2872" spans="2:10" x14ac:dyDescent="0.2">
      <c r="D2872" s="93" t="s">
        <v>70</v>
      </c>
      <c r="E2872" s="89" t="s">
        <v>18</v>
      </c>
      <c r="F2872" s="92"/>
      <c r="G2872" s="94">
        <v>0</v>
      </c>
      <c r="H2872" s="148">
        <v>0</v>
      </c>
      <c r="I2872" s="86">
        <v>0</v>
      </c>
      <c r="J2872" s="159">
        <v>0</v>
      </c>
    </row>
    <row r="2874" spans="2:10" x14ac:dyDescent="0.2">
      <c r="B2874" s="40" t="str">
        <f xml:space="preserve"> HYPERLINK("#'目次'!B125", "[119]")</f>
        <v>[119]</v>
      </c>
      <c r="C2874" s="23" t="s">
        <v>226</v>
      </c>
    </row>
    <row r="2877" spans="2:10" x14ac:dyDescent="0.2">
      <c r="C2877" s="23" t="s">
        <v>73</v>
      </c>
    </row>
    <row r="2878" spans="2:10" ht="24" x14ac:dyDescent="0.2">
      <c r="D2878" s="195"/>
      <c r="E2878" s="196"/>
      <c r="F2878" s="196"/>
      <c r="G2878" s="37" t="s">
        <v>15</v>
      </c>
      <c r="H2878" s="33" t="s">
        <v>227</v>
      </c>
      <c r="I2878" s="13" t="s">
        <v>228</v>
      </c>
      <c r="J2878" s="38" t="s">
        <v>18</v>
      </c>
    </row>
    <row r="2879" spans="2:10" x14ac:dyDescent="0.2">
      <c r="D2879" s="197"/>
      <c r="E2879" s="198"/>
      <c r="F2879" s="198"/>
      <c r="G2879" s="35"/>
      <c r="H2879" s="39"/>
      <c r="I2879" s="14"/>
      <c r="J2879" s="34"/>
    </row>
    <row r="2880" spans="2:10" x14ac:dyDescent="0.2">
      <c r="D2880" s="56"/>
      <c r="E2880" s="58" t="s">
        <v>15</v>
      </c>
      <c r="F2880" s="46"/>
      <c r="G2880" s="36">
        <v>1200</v>
      </c>
      <c r="H2880" s="24">
        <v>48.583333333333002</v>
      </c>
      <c r="I2880" s="24">
        <v>42.916666666666998</v>
      </c>
      <c r="J2880" s="68">
        <v>8.5</v>
      </c>
    </row>
    <row r="2881" spans="4:10" x14ac:dyDescent="0.2">
      <c r="D2881" s="199" t="s">
        <v>74</v>
      </c>
      <c r="E2881" s="22" t="s">
        <v>75</v>
      </c>
      <c r="F2881" s="21"/>
      <c r="G2881" s="19">
        <v>592</v>
      </c>
      <c r="H2881" s="54">
        <v>50.506756756756999</v>
      </c>
      <c r="I2881" s="20">
        <v>41.216216216215997</v>
      </c>
      <c r="J2881" s="52">
        <v>8.2770270270269997</v>
      </c>
    </row>
    <row r="2882" spans="4:10" x14ac:dyDescent="0.2">
      <c r="D2882" s="200"/>
      <c r="E2882" s="4" t="s">
        <v>34</v>
      </c>
      <c r="F2882" s="5"/>
      <c r="G2882" s="6">
        <v>37</v>
      </c>
      <c r="H2882" s="76">
        <v>56.756756756756999</v>
      </c>
      <c r="I2882" s="12">
        <v>40.540540540541002</v>
      </c>
      <c r="J2882" s="100">
        <v>2.7027027027030002</v>
      </c>
    </row>
    <row r="2883" spans="4:10" x14ac:dyDescent="0.2">
      <c r="D2883" s="200"/>
      <c r="E2883" s="4" t="s">
        <v>35</v>
      </c>
      <c r="F2883" s="5"/>
      <c r="G2883" s="6">
        <v>75</v>
      </c>
      <c r="H2883" s="87">
        <v>64</v>
      </c>
      <c r="I2883" s="61">
        <v>29.333333333333002</v>
      </c>
      <c r="J2883" s="42">
        <v>6.666666666667</v>
      </c>
    </row>
    <row r="2884" spans="4:10" x14ac:dyDescent="0.2">
      <c r="D2884" s="200"/>
      <c r="E2884" s="4" t="s">
        <v>36</v>
      </c>
      <c r="F2884" s="5"/>
      <c r="G2884" s="6">
        <v>95</v>
      </c>
      <c r="H2884" s="87">
        <v>58.947368421053</v>
      </c>
      <c r="I2884" s="43">
        <v>34.736842105263001</v>
      </c>
      <c r="J2884" s="42">
        <v>6.3157894736840001</v>
      </c>
    </row>
    <row r="2885" spans="4:10" x14ac:dyDescent="0.2">
      <c r="D2885" s="200"/>
      <c r="E2885" s="4" t="s">
        <v>37</v>
      </c>
      <c r="F2885" s="5"/>
      <c r="G2885" s="6">
        <v>111</v>
      </c>
      <c r="H2885" s="31">
        <v>48.648648648649001</v>
      </c>
      <c r="I2885" s="12">
        <v>40.540540540541002</v>
      </c>
      <c r="J2885" s="42">
        <v>10.810810810811001</v>
      </c>
    </row>
    <row r="2886" spans="4:10" x14ac:dyDescent="0.2">
      <c r="D2886" s="200"/>
      <c r="E2886" s="4" t="s">
        <v>38</v>
      </c>
      <c r="F2886" s="5"/>
      <c r="G2886" s="6">
        <v>93</v>
      </c>
      <c r="H2886" s="31">
        <v>52.688172043011001</v>
      </c>
      <c r="I2886" s="12">
        <v>41.935483870968</v>
      </c>
      <c r="J2886" s="42">
        <v>5.3763440860219998</v>
      </c>
    </row>
    <row r="2887" spans="4:10" x14ac:dyDescent="0.2">
      <c r="D2887" s="200"/>
      <c r="E2887" s="4" t="s">
        <v>39</v>
      </c>
      <c r="F2887" s="5"/>
      <c r="G2887" s="6">
        <v>109</v>
      </c>
      <c r="H2887" s="31">
        <v>44.036697247706002</v>
      </c>
      <c r="I2887" s="29">
        <v>49.541284403669998</v>
      </c>
      <c r="J2887" s="42">
        <v>6.4220183486240003</v>
      </c>
    </row>
    <row r="2888" spans="4:10" x14ac:dyDescent="0.2">
      <c r="D2888" s="200"/>
      <c r="E2888" s="4" t="s">
        <v>40</v>
      </c>
      <c r="F2888" s="5"/>
      <c r="G2888" s="6">
        <v>72</v>
      </c>
      <c r="H2888" s="104">
        <v>31.944444444443999</v>
      </c>
      <c r="I2888" s="29">
        <v>50</v>
      </c>
      <c r="J2888" s="88">
        <v>18.055555555556001</v>
      </c>
    </row>
    <row r="2889" spans="4:10" x14ac:dyDescent="0.2">
      <c r="D2889" s="199" t="s">
        <v>76</v>
      </c>
      <c r="E2889" s="22" t="s">
        <v>77</v>
      </c>
      <c r="F2889" s="21"/>
      <c r="G2889" s="19">
        <v>608</v>
      </c>
      <c r="H2889" s="54">
        <v>46.710526315788996</v>
      </c>
      <c r="I2889" s="20">
        <v>44.572368421053</v>
      </c>
      <c r="J2889" s="52">
        <v>8.7171052631580004</v>
      </c>
    </row>
    <row r="2890" spans="4:10" x14ac:dyDescent="0.2">
      <c r="D2890" s="200"/>
      <c r="E2890" s="4" t="s">
        <v>34</v>
      </c>
      <c r="F2890" s="5"/>
      <c r="G2890" s="6">
        <v>37</v>
      </c>
      <c r="H2890" s="87">
        <v>62.162162162161998</v>
      </c>
      <c r="I2890" s="61">
        <v>29.72972972973</v>
      </c>
      <c r="J2890" s="42">
        <v>8.1081081081080004</v>
      </c>
    </row>
    <row r="2891" spans="4:10" x14ac:dyDescent="0.2">
      <c r="D2891" s="200"/>
      <c r="E2891" s="4" t="s">
        <v>35</v>
      </c>
      <c r="F2891" s="5"/>
      <c r="G2891" s="6">
        <v>73</v>
      </c>
      <c r="H2891" s="31">
        <v>47.945205479452</v>
      </c>
      <c r="I2891" s="12">
        <v>41.095890410959001</v>
      </c>
      <c r="J2891" s="42">
        <v>10.958904109589</v>
      </c>
    </row>
    <row r="2892" spans="4:10" x14ac:dyDescent="0.2">
      <c r="D2892" s="200"/>
      <c r="E2892" s="4" t="s">
        <v>36</v>
      </c>
      <c r="F2892" s="5"/>
      <c r="G2892" s="6">
        <v>92</v>
      </c>
      <c r="H2892" s="76">
        <v>54.347826086956999</v>
      </c>
      <c r="I2892" s="12">
        <v>39.130434782609001</v>
      </c>
      <c r="J2892" s="42">
        <v>6.5217391304349999</v>
      </c>
    </row>
    <row r="2893" spans="4:10" x14ac:dyDescent="0.2">
      <c r="D2893" s="200"/>
      <c r="E2893" s="4" t="s">
        <v>37</v>
      </c>
      <c r="F2893" s="5"/>
      <c r="G2893" s="6">
        <v>110</v>
      </c>
      <c r="H2893" s="31">
        <v>44.545454545455001</v>
      </c>
      <c r="I2893" s="12">
        <v>47.272727272727003</v>
      </c>
      <c r="J2893" s="42">
        <v>8.1818181818180005</v>
      </c>
    </row>
    <row r="2894" spans="4:10" x14ac:dyDescent="0.2">
      <c r="D2894" s="200"/>
      <c r="E2894" s="4" t="s">
        <v>38</v>
      </c>
      <c r="F2894" s="5"/>
      <c r="G2894" s="6">
        <v>93</v>
      </c>
      <c r="H2894" s="84">
        <v>43.010752688171998</v>
      </c>
      <c r="I2894" s="12">
        <v>46.236559139785001</v>
      </c>
      <c r="J2894" s="42">
        <v>10.752688172042999</v>
      </c>
    </row>
    <row r="2895" spans="4:10" x14ac:dyDescent="0.2">
      <c r="D2895" s="200"/>
      <c r="E2895" s="4" t="s">
        <v>39</v>
      </c>
      <c r="F2895" s="5"/>
      <c r="G2895" s="6">
        <v>114</v>
      </c>
      <c r="H2895" s="31">
        <v>47.368421052632002</v>
      </c>
      <c r="I2895" s="12">
        <v>46.491228070174998</v>
      </c>
      <c r="J2895" s="42">
        <v>6.1403508771929998</v>
      </c>
    </row>
    <row r="2896" spans="4:10" x14ac:dyDescent="0.2">
      <c r="D2896" s="201"/>
      <c r="E2896" s="57" t="s">
        <v>40</v>
      </c>
      <c r="F2896" s="59"/>
      <c r="G2896" s="55">
        <v>89</v>
      </c>
      <c r="H2896" s="169">
        <v>37.078651685392998</v>
      </c>
      <c r="I2896" s="123">
        <v>51.685393258426998</v>
      </c>
      <c r="J2896" s="105">
        <v>11.23595505618</v>
      </c>
    </row>
    <row r="2898" spans="2:10" x14ac:dyDescent="0.2">
      <c r="B2898" s="40" t="str">
        <f xml:space="preserve"> HYPERLINK("#'目次'!B126", "[120]")</f>
        <v>[120]</v>
      </c>
      <c r="C2898" s="23" t="s">
        <v>226</v>
      </c>
    </row>
    <row r="2901" spans="2:10" x14ac:dyDescent="0.2">
      <c r="C2901" s="23" t="s">
        <v>80</v>
      </c>
    </row>
    <row r="2902" spans="2:10" ht="24" x14ac:dyDescent="0.2">
      <c r="E2902" s="195"/>
      <c r="F2902" s="196"/>
      <c r="G2902" s="37" t="s">
        <v>15</v>
      </c>
      <c r="H2902" s="33" t="s">
        <v>227</v>
      </c>
      <c r="I2902" s="13" t="s">
        <v>228</v>
      </c>
      <c r="J2902" s="38" t="s">
        <v>18</v>
      </c>
    </row>
    <row r="2903" spans="2:10" x14ac:dyDescent="0.2">
      <c r="E2903" s="197"/>
      <c r="F2903" s="198"/>
      <c r="G2903" s="35"/>
      <c r="H2903" s="39"/>
      <c r="I2903" s="14"/>
      <c r="J2903" s="34"/>
    </row>
    <row r="2904" spans="2:10" x14ac:dyDescent="0.2">
      <c r="E2904" s="91" t="s">
        <v>15</v>
      </c>
      <c r="F2904" s="46"/>
      <c r="G2904" s="36">
        <v>1200</v>
      </c>
      <c r="H2904" s="24">
        <v>48.583333333333002</v>
      </c>
      <c r="I2904" s="24">
        <v>42.916666666666998</v>
      </c>
      <c r="J2904" s="68">
        <v>8.5</v>
      </c>
    </row>
    <row r="2905" spans="2:10" x14ac:dyDescent="0.2">
      <c r="E2905" s="4" t="s">
        <v>81</v>
      </c>
      <c r="F2905" s="5"/>
      <c r="G2905" s="19">
        <v>48</v>
      </c>
      <c r="H2905" s="156">
        <v>41.666666666666998</v>
      </c>
      <c r="I2905" s="96">
        <v>47.916666666666998</v>
      </c>
      <c r="J2905" s="52">
        <v>10.416666666667</v>
      </c>
    </row>
    <row r="2906" spans="2:10" x14ac:dyDescent="0.2">
      <c r="E2906" s="4" t="s">
        <v>82</v>
      </c>
      <c r="F2906" s="5"/>
      <c r="G2906" s="6">
        <v>84</v>
      </c>
      <c r="H2906" s="31">
        <v>53.571428571429003</v>
      </c>
      <c r="I2906" s="12">
        <v>39.285714285714</v>
      </c>
      <c r="J2906" s="42">
        <v>7.1428571428570002</v>
      </c>
    </row>
    <row r="2907" spans="2:10" x14ac:dyDescent="0.2">
      <c r="E2907" s="4" t="s">
        <v>83</v>
      </c>
      <c r="F2907" s="5"/>
      <c r="G2907" s="6">
        <v>462</v>
      </c>
      <c r="H2907" s="31">
        <v>44.155844155844001</v>
      </c>
      <c r="I2907" s="12">
        <v>45.454545454544999</v>
      </c>
      <c r="J2907" s="42">
        <v>10.38961038961</v>
      </c>
    </row>
    <row r="2908" spans="2:10" x14ac:dyDescent="0.2">
      <c r="E2908" s="4" t="s">
        <v>84</v>
      </c>
      <c r="F2908" s="5"/>
      <c r="G2908" s="6">
        <v>30</v>
      </c>
      <c r="H2908" s="31">
        <v>46.666666666666998</v>
      </c>
      <c r="I2908" s="44">
        <v>53.333333333333002</v>
      </c>
      <c r="J2908" s="139">
        <v>0</v>
      </c>
    </row>
    <row r="2909" spans="2:10" x14ac:dyDescent="0.2">
      <c r="E2909" s="4" t="s">
        <v>85</v>
      </c>
      <c r="F2909" s="5"/>
      <c r="G2909" s="6">
        <v>144</v>
      </c>
      <c r="H2909" s="31">
        <v>52.777777777777999</v>
      </c>
      <c r="I2909" s="12">
        <v>39.583333333333002</v>
      </c>
      <c r="J2909" s="42">
        <v>7.6388888888890003</v>
      </c>
    </row>
    <row r="2910" spans="2:10" x14ac:dyDescent="0.2">
      <c r="E2910" s="4" t="s">
        <v>86</v>
      </c>
      <c r="F2910" s="5"/>
      <c r="G2910" s="6">
        <v>192</v>
      </c>
      <c r="H2910" s="76">
        <v>55.208333333333002</v>
      </c>
      <c r="I2910" s="12">
        <v>38.020833333333002</v>
      </c>
      <c r="J2910" s="42">
        <v>6.770833333333</v>
      </c>
    </row>
    <row r="2911" spans="2:10" x14ac:dyDescent="0.2">
      <c r="E2911" s="4" t="s">
        <v>87</v>
      </c>
      <c r="F2911" s="5"/>
      <c r="G2911" s="6">
        <v>72</v>
      </c>
      <c r="H2911" s="76">
        <v>58.333333333333002</v>
      </c>
      <c r="I2911" s="12">
        <v>38.888888888888999</v>
      </c>
      <c r="J2911" s="100">
        <v>2.7777777777780002</v>
      </c>
    </row>
    <row r="2912" spans="2:10" x14ac:dyDescent="0.2">
      <c r="E2912" s="4" t="s">
        <v>88</v>
      </c>
      <c r="F2912" s="5"/>
      <c r="G2912" s="6">
        <v>36</v>
      </c>
      <c r="H2912" s="31">
        <v>52.777777777777999</v>
      </c>
      <c r="I2912" s="43">
        <v>36.111111111111001</v>
      </c>
      <c r="J2912" s="42">
        <v>11.111111111111001</v>
      </c>
    </row>
    <row r="2913" spans="2:14" x14ac:dyDescent="0.2">
      <c r="E2913" s="4" t="s">
        <v>89</v>
      </c>
      <c r="F2913" s="5"/>
      <c r="G2913" s="6">
        <v>66</v>
      </c>
      <c r="H2913" s="84">
        <v>39.393939393939</v>
      </c>
      <c r="I2913" s="29">
        <v>48.484848484848001</v>
      </c>
      <c r="J2913" s="42">
        <v>12.121212121212</v>
      </c>
    </row>
    <row r="2914" spans="2:14" x14ac:dyDescent="0.2">
      <c r="E2914" s="4" t="s">
        <v>90</v>
      </c>
      <c r="F2914" s="5"/>
      <c r="G2914" s="6">
        <v>54</v>
      </c>
      <c r="H2914" s="31">
        <v>46.296296296295999</v>
      </c>
      <c r="I2914" s="29">
        <v>48.148148148148003</v>
      </c>
      <c r="J2914" s="42">
        <v>5.5555555555560003</v>
      </c>
    </row>
    <row r="2915" spans="2:14" x14ac:dyDescent="0.2">
      <c r="E2915" s="57" t="s">
        <v>91</v>
      </c>
      <c r="F2915" s="59"/>
      <c r="G2915" s="55">
        <v>12</v>
      </c>
      <c r="H2915" s="114">
        <v>50</v>
      </c>
      <c r="I2915" s="125">
        <v>33.333333333333002</v>
      </c>
      <c r="J2915" s="155">
        <v>16.666666666666998</v>
      </c>
    </row>
    <row r="2917" spans="2:14" x14ac:dyDescent="0.2">
      <c r="B2917" s="40" t="str">
        <f xml:space="preserve"> HYPERLINK("#'目次'!B127", "[121]")</f>
        <v>[121]</v>
      </c>
      <c r="C2917" s="23" t="s">
        <v>231</v>
      </c>
    </row>
    <row r="2920" spans="2:14" x14ac:dyDescent="0.2">
      <c r="C2920" s="23" t="s">
        <v>14</v>
      </c>
    </row>
    <row r="2921" spans="2:14" ht="36" x14ac:dyDescent="0.2">
      <c r="D2921" s="195"/>
      <c r="E2921" s="196"/>
      <c r="F2921" s="196"/>
      <c r="G2921" s="37" t="s">
        <v>15</v>
      </c>
      <c r="H2921" s="33" t="s">
        <v>232</v>
      </c>
      <c r="I2921" s="13" t="s">
        <v>233</v>
      </c>
      <c r="J2921" s="13" t="s">
        <v>234</v>
      </c>
      <c r="K2921" s="13" t="s">
        <v>235</v>
      </c>
      <c r="L2921" s="13" t="s">
        <v>236</v>
      </c>
      <c r="M2921" s="13" t="s">
        <v>99</v>
      </c>
      <c r="N2921" s="38" t="s">
        <v>18</v>
      </c>
    </row>
    <row r="2922" spans="2:14" x14ac:dyDescent="0.2">
      <c r="D2922" s="197"/>
      <c r="E2922" s="198"/>
      <c r="F2922" s="198"/>
      <c r="G2922" s="35"/>
      <c r="H2922" s="39"/>
      <c r="I2922" s="14"/>
      <c r="J2922" s="14"/>
      <c r="K2922" s="14"/>
      <c r="L2922" s="14"/>
      <c r="M2922" s="14"/>
      <c r="N2922" s="34"/>
    </row>
    <row r="2923" spans="2:14" x14ac:dyDescent="0.2">
      <c r="D2923" s="56"/>
      <c r="E2923" s="58" t="s">
        <v>15</v>
      </c>
      <c r="F2923" s="46"/>
      <c r="G2923" s="36">
        <v>1200</v>
      </c>
      <c r="H2923" s="24">
        <v>38.833333333333002</v>
      </c>
      <c r="I2923" s="24">
        <v>38.666666666666998</v>
      </c>
      <c r="J2923" s="24">
        <v>4.333333333333</v>
      </c>
      <c r="K2923" s="24">
        <v>0.91666666666700003</v>
      </c>
      <c r="L2923" s="24">
        <v>6.5</v>
      </c>
      <c r="M2923" s="24">
        <v>3</v>
      </c>
      <c r="N2923" s="68">
        <v>7.75</v>
      </c>
    </row>
    <row r="2924" spans="2:14" x14ac:dyDescent="0.2">
      <c r="D2924" s="199" t="s">
        <v>19</v>
      </c>
      <c r="E2924" s="22" t="s">
        <v>20</v>
      </c>
      <c r="F2924" s="21"/>
      <c r="G2924" s="19">
        <v>132</v>
      </c>
      <c r="H2924" s="54">
        <v>42.424242424242003</v>
      </c>
      <c r="I2924" s="90">
        <v>30.303030303029999</v>
      </c>
      <c r="J2924" s="20">
        <v>8.333333333333</v>
      </c>
      <c r="K2924" s="20">
        <v>0.75757575757600004</v>
      </c>
      <c r="L2924" s="20">
        <v>6.8181818181820004</v>
      </c>
      <c r="M2924" s="20">
        <v>3.7878787878789999</v>
      </c>
      <c r="N2924" s="52">
        <v>7.5757575757579998</v>
      </c>
    </row>
    <row r="2925" spans="2:14" x14ac:dyDescent="0.2">
      <c r="D2925" s="200"/>
      <c r="E2925" s="4" t="s">
        <v>21</v>
      </c>
      <c r="F2925" s="5"/>
      <c r="G2925" s="6">
        <v>444</v>
      </c>
      <c r="H2925" s="31">
        <v>35.810810810810999</v>
      </c>
      <c r="I2925" s="12">
        <v>38.513513513513999</v>
      </c>
      <c r="J2925" s="12">
        <v>4.7297297297299998</v>
      </c>
      <c r="K2925" s="12">
        <v>1.351351351351</v>
      </c>
      <c r="L2925" s="12">
        <v>8.1081081081080004</v>
      </c>
      <c r="M2925" s="12">
        <v>2.9279279279280002</v>
      </c>
      <c r="N2925" s="42">
        <v>8.5585585585589996</v>
      </c>
    </row>
    <row r="2926" spans="2:14" x14ac:dyDescent="0.2">
      <c r="D2926" s="200"/>
      <c r="E2926" s="4" t="s">
        <v>22</v>
      </c>
      <c r="F2926" s="5"/>
      <c r="G2926" s="6">
        <v>192</v>
      </c>
      <c r="H2926" s="31">
        <v>41.666666666666998</v>
      </c>
      <c r="I2926" s="12">
        <v>40.625</v>
      </c>
      <c r="J2926" s="12">
        <v>3.645833333333</v>
      </c>
      <c r="K2926" s="12">
        <v>0.52083333333299997</v>
      </c>
      <c r="L2926" s="12">
        <v>4.6875</v>
      </c>
      <c r="M2926" s="12">
        <v>2.604166666667</v>
      </c>
      <c r="N2926" s="42">
        <v>6.25</v>
      </c>
    </row>
    <row r="2927" spans="2:14" x14ac:dyDescent="0.2">
      <c r="D2927" s="200"/>
      <c r="E2927" s="4" t="s">
        <v>23</v>
      </c>
      <c r="F2927" s="5"/>
      <c r="G2927" s="6">
        <v>192</v>
      </c>
      <c r="H2927" s="31">
        <v>36.979166666666998</v>
      </c>
      <c r="I2927" s="29">
        <v>44.270833333333002</v>
      </c>
      <c r="J2927" s="12">
        <v>2.604166666667</v>
      </c>
      <c r="K2927" s="12">
        <v>0.52083333333299997</v>
      </c>
      <c r="L2927" s="12">
        <v>6.25</v>
      </c>
      <c r="M2927" s="12">
        <v>2.083333333333</v>
      </c>
      <c r="N2927" s="42">
        <v>7.291666666667</v>
      </c>
    </row>
    <row r="2928" spans="2:14" x14ac:dyDescent="0.2">
      <c r="D2928" s="200"/>
      <c r="E2928" s="4" t="s">
        <v>24</v>
      </c>
      <c r="F2928" s="5"/>
      <c r="G2928" s="6">
        <v>240</v>
      </c>
      <c r="H2928" s="31">
        <v>41.666666666666998</v>
      </c>
      <c r="I2928" s="12">
        <v>37.5</v>
      </c>
      <c r="J2928" s="12">
        <v>3.333333333333</v>
      </c>
      <c r="K2928" s="12">
        <v>0.83333333333299997</v>
      </c>
      <c r="L2928" s="12">
        <v>5</v>
      </c>
      <c r="M2928" s="12">
        <v>3.75</v>
      </c>
      <c r="N2928" s="42">
        <v>7.916666666667</v>
      </c>
    </row>
    <row r="2929" spans="2:14" x14ac:dyDescent="0.2">
      <c r="D2929" s="199" t="s">
        <v>25</v>
      </c>
      <c r="E2929" s="22" t="s">
        <v>26</v>
      </c>
      <c r="F2929" s="21"/>
      <c r="G2929" s="19">
        <v>348</v>
      </c>
      <c r="H2929" s="54">
        <v>39.655172413792997</v>
      </c>
      <c r="I2929" s="20">
        <v>39.942528735632003</v>
      </c>
      <c r="J2929" s="20">
        <v>4.5977011494250002</v>
      </c>
      <c r="K2929" s="20">
        <v>1.4367816091950001</v>
      </c>
      <c r="L2929" s="20">
        <v>7.1839080459769997</v>
      </c>
      <c r="M2929" s="20">
        <v>1.7241379310339999</v>
      </c>
      <c r="N2929" s="52">
        <v>5.4597701149429998</v>
      </c>
    </row>
    <row r="2930" spans="2:14" x14ac:dyDescent="0.2">
      <c r="D2930" s="200"/>
      <c r="E2930" s="4" t="s">
        <v>27</v>
      </c>
      <c r="F2930" s="5"/>
      <c r="G2930" s="6">
        <v>378</v>
      </c>
      <c r="H2930" s="31">
        <v>38.624338624339003</v>
      </c>
      <c r="I2930" s="12">
        <v>38.095238095238003</v>
      </c>
      <c r="J2930" s="12">
        <v>5.2910052910049998</v>
      </c>
      <c r="K2930" s="12">
        <v>0.793650793651</v>
      </c>
      <c r="L2930" s="12">
        <v>6.3492063492059998</v>
      </c>
      <c r="M2930" s="12">
        <v>3.7037037037039999</v>
      </c>
      <c r="N2930" s="42">
        <v>7.1428571428570002</v>
      </c>
    </row>
    <row r="2931" spans="2:14" x14ac:dyDescent="0.2">
      <c r="D2931" s="200"/>
      <c r="E2931" s="4" t="s">
        <v>28</v>
      </c>
      <c r="F2931" s="5"/>
      <c r="G2931" s="6">
        <v>372</v>
      </c>
      <c r="H2931" s="31">
        <v>42.204301075269001</v>
      </c>
      <c r="I2931" s="12">
        <v>35.215053763440999</v>
      </c>
      <c r="J2931" s="12">
        <v>2.4193548387099999</v>
      </c>
      <c r="K2931" s="12">
        <v>0.80645161290300005</v>
      </c>
      <c r="L2931" s="12">
        <v>6.9892473118279996</v>
      </c>
      <c r="M2931" s="12">
        <v>2.9569892473119999</v>
      </c>
      <c r="N2931" s="42">
        <v>9.408602150538</v>
      </c>
    </row>
    <row r="2932" spans="2:14" x14ac:dyDescent="0.2">
      <c r="D2932" s="200"/>
      <c r="E2932" s="4" t="s">
        <v>29</v>
      </c>
      <c r="F2932" s="5"/>
      <c r="G2932" s="6">
        <v>102</v>
      </c>
      <c r="H2932" s="104">
        <v>24.509803921568999</v>
      </c>
      <c r="I2932" s="44">
        <v>49.019607843137003</v>
      </c>
      <c r="J2932" s="12">
        <v>6.8627450980390003</v>
      </c>
      <c r="K2932" s="28">
        <v>0</v>
      </c>
      <c r="L2932" s="12">
        <v>2.9411764705880001</v>
      </c>
      <c r="M2932" s="12">
        <v>4.9019607843140003</v>
      </c>
      <c r="N2932" s="42">
        <v>11.764705882353001</v>
      </c>
    </row>
    <row r="2933" spans="2:14" x14ac:dyDescent="0.2">
      <c r="D2933" s="199" t="s">
        <v>30</v>
      </c>
      <c r="E2933" s="22" t="s">
        <v>31</v>
      </c>
      <c r="F2933" s="21"/>
      <c r="G2933" s="19">
        <v>592</v>
      </c>
      <c r="H2933" s="156">
        <v>33.783783783784003</v>
      </c>
      <c r="I2933" s="20">
        <v>41.216216216215997</v>
      </c>
      <c r="J2933" s="20">
        <v>4.5608108108109997</v>
      </c>
      <c r="K2933" s="20">
        <v>1.351351351351</v>
      </c>
      <c r="L2933" s="20">
        <v>6.9256756756759996</v>
      </c>
      <c r="M2933" s="20">
        <v>2.7027027027030002</v>
      </c>
      <c r="N2933" s="52">
        <v>9.4594594594589996</v>
      </c>
    </row>
    <row r="2934" spans="2:14" x14ac:dyDescent="0.2">
      <c r="D2934" s="200"/>
      <c r="E2934" s="4" t="s">
        <v>32</v>
      </c>
      <c r="F2934" s="5"/>
      <c r="G2934" s="6">
        <v>608</v>
      </c>
      <c r="H2934" s="31">
        <v>43.75</v>
      </c>
      <c r="I2934" s="12">
        <v>36.184210526316001</v>
      </c>
      <c r="J2934" s="12">
        <v>4.1118421052630003</v>
      </c>
      <c r="K2934" s="12">
        <v>0.49342105263199998</v>
      </c>
      <c r="L2934" s="12">
        <v>6.0855263157890001</v>
      </c>
      <c r="M2934" s="12">
        <v>3.2894736842109999</v>
      </c>
      <c r="N2934" s="42">
        <v>6.0855263157890001</v>
      </c>
    </row>
    <row r="2935" spans="2:14" x14ac:dyDescent="0.2">
      <c r="D2935" s="199" t="s">
        <v>33</v>
      </c>
      <c r="E2935" s="22" t="s">
        <v>34</v>
      </c>
      <c r="F2935" s="21"/>
      <c r="G2935" s="19">
        <v>74</v>
      </c>
      <c r="H2935" s="172">
        <v>18.918918918919001</v>
      </c>
      <c r="I2935" s="98">
        <v>55.405405405404998</v>
      </c>
      <c r="J2935" s="20">
        <v>5.4054054054050003</v>
      </c>
      <c r="K2935" s="20">
        <v>1.351351351351</v>
      </c>
      <c r="L2935" s="20">
        <v>8.1081081081080004</v>
      </c>
      <c r="M2935" s="20">
        <v>5.4054054054050003</v>
      </c>
      <c r="N2935" s="52">
        <v>5.4054054054050003</v>
      </c>
    </row>
    <row r="2936" spans="2:14" x14ac:dyDescent="0.2">
      <c r="D2936" s="200"/>
      <c r="E2936" s="4" t="s">
        <v>35</v>
      </c>
      <c r="F2936" s="5"/>
      <c r="G2936" s="6">
        <v>148</v>
      </c>
      <c r="H2936" s="104">
        <v>20.945945945946001</v>
      </c>
      <c r="I2936" s="44">
        <v>56.081081081081003</v>
      </c>
      <c r="J2936" s="12">
        <v>4.7297297297299998</v>
      </c>
      <c r="K2936" s="28">
        <v>0</v>
      </c>
      <c r="L2936" s="12">
        <v>8.1081081081080004</v>
      </c>
      <c r="M2936" s="12">
        <v>1.351351351351</v>
      </c>
      <c r="N2936" s="42">
        <v>8.7837837837839992</v>
      </c>
    </row>
    <row r="2937" spans="2:14" x14ac:dyDescent="0.2">
      <c r="D2937" s="200"/>
      <c r="E2937" s="4" t="s">
        <v>36</v>
      </c>
      <c r="F2937" s="5"/>
      <c r="G2937" s="6">
        <v>187</v>
      </c>
      <c r="H2937" s="84">
        <v>30.481283422459999</v>
      </c>
      <c r="I2937" s="29">
        <v>44.385026737967998</v>
      </c>
      <c r="J2937" s="12">
        <v>4.2780748663099999</v>
      </c>
      <c r="K2937" s="12">
        <v>2.1390374331549999</v>
      </c>
      <c r="L2937" s="12">
        <v>10.160427807487</v>
      </c>
      <c r="M2937" s="12">
        <v>1.6042780748659999</v>
      </c>
      <c r="N2937" s="42">
        <v>6.9518716577540003</v>
      </c>
    </row>
    <row r="2938" spans="2:14" x14ac:dyDescent="0.2">
      <c r="D2938" s="200"/>
      <c r="E2938" s="4" t="s">
        <v>37</v>
      </c>
      <c r="F2938" s="5"/>
      <c r="G2938" s="6">
        <v>221</v>
      </c>
      <c r="H2938" s="31">
        <v>35.746606334841999</v>
      </c>
      <c r="I2938" s="12">
        <v>38.009049773755997</v>
      </c>
      <c r="J2938" s="12">
        <v>4.524886877828</v>
      </c>
      <c r="K2938" s="12">
        <v>0.452488687783</v>
      </c>
      <c r="L2938" s="12">
        <v>9.5022624434389993</v>
      </c>
      <c r="M2938" s="12">
        <v>2.262443438914</v>
      </c>
      <c r="N2938" s="42">
        <v>9.5022624434389993</v>
      </c>
    </row>
    <row r="2939" spans="2:14" x14ac:dyDescent="0.2">
      <c r="D2939" s="200"/>
      <c r="E2939" s="4" t="s">
        <v>38</v>
      </c>
      <c r="F2939" s="5"/>
      <c r="G2939" s="6">
        <v>186</v>
      </c>
      <c r="H2939" s="87">
        <v>48.924731182796002</v>
      </c>
      <c r="I2939" s="43">
        <v>32.795698924730999</v>
      </c>
      <c r="J2939" s="12">
        <v>3.7634408602149998</v>
      </c>
      <c r="K2939" s="12">
        <v>0.53763440860199996</v>
      </c>
      <c r="L2939" s="12">
        <v>3.2258064516129998</v>
      </c>
      <c r="M2939" s="12">
        <v>4.3010752688169998</v>
      </c>
      <c r="N2939" s="42">
        <v>6.4516129032259997</v>
      </c>
    </row>
    <row r="2940" spans="2:14" x14ac:dyDescent="0.2">
      <c r="D2940" s="200"/>
      <c r="E2940" s="4" t="s">
        <v>39</v>
      </c>
      <c r="F2940" s="5"/>
      <c r="G2940" s="6">
        <v>223</v>
      </c>
      <c r="H2940" s="87">
        <v>48.878923766816001</v>
      </c>
      <c r="I2940" s="12">
        <v>35.874439461883</v>
      </c>
      <c r="J2940" s="12">
        <v>2.690582959641</v>
      </c>
      <c r="K2940" s="12">
        <v>1.3452914798210001</v>
      </c>
      <c r="L2940" s="12">
        <v>3.139013452915</v>
      </c>
      <c r="M2940" s="12">
        <v>3.139013452915</v>
      </c>
      <c r="N2940" s="42">
        <v>4.9327354260089997</v>
      </c>
    </row>
    <row r="2941" spans="2:14" x14ac:dyDescent="0.2">
      <c r="D2941" s="201"/>
      <c r="E2941" s="57" t="s">
        <v>40</v>
      </c>
      <c r="F2941" s="59"/>
      <c r="G2941" s="55">
        <v>161</v>
      </c>
      <c r="H2941" s="160">
        <v>52.795031055900999</v>
      </c>
      <c r="I2941" s="109">
        <v>19.875776397515999</v>
      </c>
      <c r="J2941" s="65">
        <v>6.2111801242239997</v>
      </c>
      <c r="K2941" s="65">
        <v>0.62111801242200004</v>
      </c>
      <c r="L2941" s="65">
        <v>4.3478260869570002</v>
      </c>
      <c r="M2941" s="65">
        <v>4.3478260869570002</v>
      </c>
      <c r="N2941" s="105">
        <v>11.801242236025001</v>
      </c>
    </row>
    <row r="2943" spans="2:14" x14ac:dyDescent="0.2">
      <c r="B2943" s="40" t="str">
        <f xml:space="preserve"> HYPERLINK("#'目次'!B128", "[122]")</f>
        <v>[122]</v>
      </c>
      <c r="C2943" s="23" t="s">
        <v>231</v>
      </c>
    </row>
    <row r="2946" spans="3:14" x14ac:dyDescent="0.2">
      <c r="C2946" s="23" t="s">
        <v>48</v>
      </c>
    </row>
    <row r="2947" spans="3:14" ht="36" x14ac:dyDescent="0.2">
      <c r="D2947" s="195"/>
      <c r="E2947" s="196"/>
      <c r="F2947" s="196"/>
      <c r="G2947" s="37" t="s">
        <v>15</v>
      </c>
      <c r="H2947" s="33" t="s">
        <v>232</v>
      </c>
      <c r="I2947" s="13" t="s">
        <v>233</v>
      </c>
      <c r="J2947" s="13" t="s">
        <v>234</v>
      </c>
      <c r="K2947" s="13" t="s">
        <v>235</v>
      </c>
      <c r="L2947" s="13" t="s">
        <v>236</v>
      </c>
      <c r="M2947" s="13" t="s">
        <v>99</v>
      </c>
      <c r="N2947" s="38" t="s">
        <v>18</v>
      </c>
    </row>
    <row r="2948" spans="3:14" x14ac:dyDescent="0.2">
      <c r="D2948" s="197"/>
      <c r="E2948" s="198"/>
      <c r="F2948" s="198"/>
      <c r="G2948" s="35"/>
      <c r="H2948" s="39"/>
      <c r="I2948" s="14"/>
      <c r="J2948" s="14"/>
      <c r="K2948" s="14"/>
      <c r="L2948" s="14"/>
      <c r="M2948" s="14"/>
      <c r="N2948" s="34"/>
    </row>
    <row r="2949" spans="3:14" x14ac:dyDescent="0.2">
      <c r="D2949" s="56"/>
      <c r="E2949" s="58" t="s">
        <v>15</v>
      </c>
      <c r="F2949" s="46"/>
      <c r="G2949" s="36">
        <v>1200</v>
      </c>
      <c r="H2949" s="24">
        <v>38.833333333333002</v>
      </c>
      <c r="I2949" s="24">
        <v>38.666666666666998</v>
      </c>
      <c r="J2949" s="24">
        <v>4.333333333333</v>
      </c>
      <c r="K2949" s="24">
        <v>0.91666666666700003</v>
      </c>
      <c r="L2949" s="24">
        <v>6.5</v>
      </c>
      <c r="M2949" s="24">
        <v>3</v>
      </c>
      <c r="N2949" s="68">
        <v>7.75</v>
      </c>
    </row>
    <row r="2950" spans="3:14" x14ac:dyDescent="0.2">
      <c r="D2950" s="199" t="s">
        <v>49</v>
      </c>
      <c r="E2950" s="22" t="s">
        <v>50</v>
      </c>
      <c r="F2950" s="21"/>
      <c r="G2950" s="19">
        <v>15</v>
      </c>
      <c r="H2950" s="149">
        <v>46.666666666666998</v>
      </c>
      <c r="I2950" s="107">
        <v>26.666666666666998</v>
      </c>
      <c r="J2950" s="20">
        <v>6.666666666667</v>
      </c>
      <c r="K2950" s="60">
        <v>0</v>
      </c>
      <c r="L2950" s="128">
        <v>0</v>
      </c>
      <c r="M2950" s="20">
        <v>6.666666666667</v>
      </c>
      <c r="N2950" s="153">
        <v>13.333333333333</v>
      </c>
    </row>
    <row r="2951" spans="3:14" x14ac:dyDescent="0.2">
      <c r="D2951" s="200"/>
      <c r="E2951" s="4" t="s">
        <v>51</v>
      </c>
      <c r="F2951" s="5"/>
      <c r="G2951" s="6">
        <v>142</v>
      </c>
      <c r="H2951" s="31">
        <v>40.845070422535002</v>
      </c>
      <c r="I2951" s="43">
        <v>33.098591549296003</v>
      </c>
      <c r="J2951" s="12">
        <v>4.2253521126760001</v>
      </c>
      <c r="K2951" s="12">
        <v>0.70422535211299997</v>
      </c>
      <c r="L2951" s="12">
        <v>6.3380281690139997</v>
      </c>
      <c r="M2951" s="12">
        <v>4.9295774647890003</v>
      </c>
      <c r="N2951" s="42">
        <v>9.8591549295770005</v>
      </c>
    </row>
    <row r="2952" spans="3:14" x14ac:dyDescent="0.2">
      <c r="D2952" s="200"/>
      <c r="E2952" s="4" t="s">
        <v>52</v>
      </c>
      <c r="F2952" s="5"/>
      <c r="G2952" s="6">
        <v>26</v>
      </c>
      <c r="H2952" s="31">
        <v>42.307692307692001</v>
      </c>
      <c r="I2952" s="12">
        <v>34.615384615384997</v>
      </c>
      <c r="J2952" s="12">
        <v>7.6923076923079998</v>
      </c>
      <c r="K2952" s="28">
        <v>0</v>
      </c>
      <c r="L2952" s="12">
        <v>7.6923076923079998</v>
      </c>
      <c r="M2952" s="28">
        <v>0</v>
      </c>
      <c r="N2952" s="42">
        <v>7.6923076923079998</v>
      </c>
    </row>
    <row r="2953" spans="3:14" x14ac:dyDescent="0.2">
      <c r="D2953" s="200"/>
      <c r="E2953" s="4" t="s">
        <v>53</v>
      </c>
      <c r="F2953" s="5"/>
      <c r="G2953" s="6">
        <v>41</v>
      </c>
      <c r="H2953" s="104">
        <v>24.390243902439</v>
      </c>
      <c r="I2953" s="44">
        <v>53.658536585366001</v>
      </c>
      <c r="J2953" s="28">
        <v>0</v>
      </c>
      <c r="K2953" s="28">
        <v>0</v>
      </c>
      <c r="L2953" s="12">
        <v>7.3170731707319998</v>
      </c>
      <c r="M2953" s="29">
        <v>9.7560975609760003</v>
      </c>
      <c r="N2953" s="42">
        <v>4.8780487804880002</v>
      </c>
    </row>
    <row r="2954" spans="3:14" x14ac:dyDescent="0.2">
      <c r="D2954" s="200"/>
      <c r="E2954" s="4" t="s">
        <v>54</v>
      </c>
      <c r="F2954" s="5"/>
      <c r="G2954" s="6">
        <v>226</v>
      </c>
      <c r="H2954" s="31">
        <v>34.070796460177</v>
      </c>
      <c r="I2954" s="12">
        <v>42.920353982301002</v>
      </c>
      <c r="J2954" s="12">
        <v>4.8672566371680004</v>
      </c>
      <c r="K2954" s="12">
        <v>0.88495575221199996</v>
      </c>
      <c r="L2954" s="12">
        <v>8.8495575221239999</v>
      </c>
      <c r="M2954" s="12">
        <v>1.327433628319</v>
      </c>
      <c r="N2954" s="42">
        <v>7.0796460176989999</v>
      </c>
    </row>
    <row r="2955" spans="3:14" x14ac:dyDescent="0.2">
      <c r="D2955" s="200"/>
      <c r="E2955" s="4" t="s">
        <v>55</v>
      </c>
      <c r="F2955" s="5"/>
      <c r="G2955" s="6">
        <v>125</v>
      </c>
      <c r="H2955" s="31">
        <v>35.200000000000003</v>
      </c>
      <c r="I2955" s="12">
        <v>36.799999999999997</v>
      </c>
      <c r="J2955" s="12">
        <v>4</v>
      </c>
      <c r="K2955" s="28">
        <v>0</v>
      </c>
      <c r="L2955" s="12">
        <v>8</v>
      </c>
      <c r="M2955" s="12">
        <v>5.6</v>
      </c>
      <c r="N2955" s="42">
        <v>10.4</v>
      </c>
    </row>
    <row r="2956" spans="3:14" x14ac:dyDescent="0.2">
      <c r="D2956" s="200"/>
      <c r="E2956" s="4" t="s">
        <v>56</v>
      </c>
      <c r="F2956" s="5"/>
      <c r="G2956" s="6">
        <v>190</v>
      </c>
      <c r="H2956" s="31">
        <v>41.578947368420998</v>
      </c>
      <c r="I2956" s="12">
        <v>37.368421052632002</v>
      </c>
      <c r="J2956" s="12">
        <v>4.2105263157890001</v>
      </c>
      <c r="K2956" s="12">
        <v>1.052631578947</v>
      </c>
      <c r="L2956" s="12">
        <v>6.3157894736840001</v>
      </c>
      <c r="M2956" s="12">
        <v>1.578947368421</v>
      </c>
      <c r="N2956" s="42">
        <v>7.8947368421049999</v>
      </c>
    </row>
    <row r="2957" spans="3:14" x14ac:dyDescent="0.2">
      <c r="D2957" s="200"/>
      <c r="E2957" s="4" t="s">
        <v>57</v>
      </c>
      <c r="F2957" s="5"/>
      <c r="G2957" s="6">
        <v>185</v>
      </c>
      <c r="H2957" s="87">
        <v>49.729729729730003</v>
      </c>
      <c r="I2957" s="43">
        <v>32.432432432432002</v>
      </c>
      <c r="J2957" s="12">
        <v>4.8648648648649999</v>
      </c>
      <c r="K2957" s="12">
        <v>1.0810810810810001</v>
      </c>
      <c r="L2957" s="12">
        <v>4.3243243243240004</v>
      </c>
      <c r="M2957" s="12">
        <v>2.1621621621620002</v>
      </c>
      <c r="N2957" s="42">
        <v>5.4054054054050003</v>
      </c>
    </row>
    <row r="2958" spans="3:14" x14ac:dyDescent="0.2">
      <c r="D2958" s="200"/>
      <c r="E2958" s="4" t="s">
        <v>58</v>
      </c>
      <c r="F2958" s="5"/>
      <c r="G2958" s="6">
        <v>113</v>
      </c>
      <c r="H2958" s="104">
        <v>21.238938053097002</v>
      </c>
      <c r="I2958" s="44">
        <v>57.522123893805002</v>
      </c>
      <c r="J2958" s="12">
        <v>4.424778761062</v>
      </c>
      <c r="K2958" s="12">
        <v>0.88495575221199996</v>
      </c>
      <c r="L2958" s="12">
        <v>7.0796460176989999</v>
      </c>
      <c r="M2958" s="12">
        <v>3.53982300885</v>
      </c>
      <c r="N2958" s="42">
        <v>5.3097345132739999</v>
      </c>
    </row>
    <row r="2959" spans="3:14" x14ac:dyDescent="0.2">
      <c r="D2959" s="200"/>
      <c r="E2959" s="4" t="s">
        <v>59</v>
      </c>
      <c r="F2959" s="5"/>
      <c r="G2959" s="6">
        <v>136</v>
      </c>
      <c r="H2959" s="76">
        <v>46.323529411765001</v>
      </c>
      <c r="I2959" s="43">
        <v>31.617647058824002</v>
      </c>
      <c r="J2959" s="12">
        <v>3.6764705882349999</v>
      </c>
      <c r="K2959" s="12">
        <v>2.2058823529409999</v>
      </c>
      <c r="L2959" s="12">
        <v>4.4117647058819998</v>
      </c>
      <c r="M2959" s="12">
        <v>2.2058823529409999</v>
      </c>
      <c r="N2959" s="42">
        <v>9.5588235294120008</v>
      </c>
    </row>
    <row r="2960" spans="3:14" x14ac:dyDescent="0.2">
      <c r="D2960" s="199" t="s">
        <v>60</v>
      </c>
      <c r="E2960" s="22" t="s">
        <v>61</v>
      </c>
      <c r="F2960" s="21"/>
      <c r="G2960" s="19">
        <v>205</v>
      </c>
      <c r="H2960" s="150">
        <v>50.243902439023998</v>
      </c>
      <c r="I2960" s="90">
        <v>29.756097560975999</v>
      </c>
      <c r="J2960" s="20">
        <v>2.9268292682929999</v>
      </c>
      <c r="K2960" s="20">
        <v>0.48780487804900002</v>
      </c>
      <c r="L2960" s="20">
        <v>5.8536585365849998</v>
      </c>
      <c r="M2960" s="20">
        <v>3.90243902439</v>
      </c>
      <c r="N2960" s="52">
        <v>6.8292682926830004</v>
      </c>
    </row>
    <row r="2961" spans="2:14" x14ac:dyDescent="0.2">
      <c r="D2961" s="200"/>
      <c r="E2961" s="4" t="s">
        <v>62</v>
      </c>
      <c r="F2961" s="5"/>
      <c r="G2961" s="6">
        <v>160</v>
      </c>
      <c r="H2961" s="31">
        <v>37.5</v>
      </c>
      <c r="I2961" s="12">
        <v>40</v>
      </c>
      <c r="J2961" s="12">
        <v>8.125</v>
      </c>
      <c r="K2961" s="12">
        <v>1.25</v>
      </c>
      <c r="L2961" s="12">
        <v>5</v>
      </c>
      <c r="M2961" s="12">
        <v>1.25</v>
      </c>
      <c r="N2961" s="42">
        <v>6.875</v>
      </c>
    </row>
    <row r="2962" spans="2:14" x14ac:dyDescent="0.2">
      <c r="D2962" s="200"/>
      <c r="E2962" s="4" t="s">
        <v>63</v>
      </c>
      <c r="F2962" s="5"/>
      <c r="G2962" s="6">
        <v>121</v>
      </c>
      <c r="H2962" s="31">
        <v>42.975206611570002</v>
      </c>
      <c r="I2962" s="12">
        <v>36.363636363635997</v>
      </c>
      <c r="J2962" s="12">
        <v>5.7851239669419998</v>
      </c>
      <c r="K2962" s="12">
        <v>1.6528925619829999</v>
      </c>
      <c r="L2962" s="12">
        <v>6.6115702479339999</v>
      </c>
      <c r="M2962" s="12">
        <v>2.4793388429749998</v>
      </c>
      <c r="N2962" s="42">
        <v>4.1322314049589997</v>
      </c>
    </row>
    <row r="2963" spans="2:14" x14ac:dyDescent="0.2">
      <c r="D2963" s="200"/>
      <c r="E2963" s="4" t="s">
        <v>64</v>
      </c>
      <c r="F2963" s="5"/>
      <c r="G2963" s="6">
        <v>124</v>
      </c>
      <c r="H2963" s="31">
        <v>35.483870967742</v>
      </c>
      <c r="I2963" s="29">
        <v>47.580645161290001</v>
      </c>
      <c r="J2963" s="12">
        <v>2.4193548387099999</v>
      </c>
      <c r="K2963" s="28">
        <v>0</v>
      </c>
      <c r="L2963" s="12">
        <v>5.6451612903230002</v>
      </c>
      <c r="M2963" s="12">
        <v>3.2258064516129998</v>
      </c>
      <c r="N2963" s="42">
        <v>5.6451612903230002</v>
      </c>
    </row>
    <row r="2964" spans="2:14" x14ac:dyDescent="0.2">
      <c r="D2964" s="200"/>
      <c r="E2964" s="4" t="s">
        <v>65</v>
      </c>
      <c r="F2964" s="5"/>
      <c r="G2964" s="6">
        <v>109</v>
      </c>
      <c r="H2964" s="84">
        <v>33.027522935779999</v>
      </c>
      <c r="I2964" s="29">
        <v>44.954128440367001</v>
      </c>
      <c r="J2964" s="12">
        <v>3.669724770642</v>
      </c>
      <c r="K2964" s="12">
        <v>2.7522935779819999</v>
      </c>
      <c r="L2964" s="12">
        <v>7.339449541284</v>
      </c>
      <c r="M2964" s="12">
        <v>2.7522935779819999</v>
      </c>
      <c r="N2964" s="42">
        <v>5.5045871559629997</v>
      </c>
    </row>
    <row r="2965" spans="2:14" x14ac:dyDescent="0.2">
      <c r="D2965" s="200"/>
      <c r="E2965" s="4" t="s">
        <v>66</v>
      </c>
      <c r="F2965" s="5"/>
      <c r="G2965" s="6">
        <v>104</v>
      </c>
      <c r="H2965" s="31">
        <v>37.5</v>
      </c>
      <c r="I2965" s="12">
        <v>35.576923076923002</v>
      </c>
      <c r="J2965" s="12">
        <v>0.96153846153800004</v>
      </c>
      <c r="K2965" s="28">
        <v>0</v>
      </c>
      <c r="L2965" s="12">
        <v>10.576923076923</v>
      </c>
      <c r="M2965" s="12">
        <v>3.8461538461539999</v>
      </c>
      <c r="N2965" s="42">
        <v>11.538461538462</v>
      </c>
    </row>
    <row r="2966" spans="2:14" x14ac:dyDescent="0.2">
      <c r="D2966" s="200"/>
      <c r="E2966" s="4" t="s">
        <v>67</v>
      </c>
      <c r="F2966" s="5"/>
      <c r="G2966" s="6">
        <v>139</v>
      </c>
      <c r="H2966" s="84">
        <v>33.812949640287997</v>
      </c>
      <c r="I2966" s="12">
        <v>38.129496402877997</v>
      </c>
      <c r="J2966" s="12">
        <v>7.1942446043170003</v>
      </c>
      <c r="K2966" s="12">
        <v>0.71942446043200003</v>
      </c>
      <c r="L2966" s="12">
        <v>8.6330935251799996</v>
      </c>
      <c r="M2966" s="12">
        <v>4.3165467625899998</v>
      </c>
      <c r="N2966" s="42">
        <v>7.1942446043170003</v>
      </c>
    </row>
    <row r="2967" spans="2:14" x14ac:dyDescent="0.2">
      <c r="D2967" s="200"/>
      <c r="E2967" s="4" t="s">
        <v>68</v>
      </c>
      <c r="F2967" s="5"/>
      <c r="G2967" s="6">
        <v>48</v>
      </c>
      <c r="H2967" s="31">
        <v>43.75</v>
      </c>
      <c r="I2967" s="43">
        <v>33.333333333333002</v>
      </c>
      <c r="J2967" s="12">
        <v>6.25</v>
      </c>
      <c r="K2967" s="12">
        <v>2.083333333333</v>
      </c>
      <c r="L2967" s="12">
        <v>8.333333333333</v>
      </c>
      <c r="M2967" s="28">
        <v>0</v>
      </c>
      <c r="N2967" s="42">
        <v>6.25</v>
      </c>
    </row>
    <row r="2968" spans="2:14" x14ac:dyDescent="0.2">
      <c r="D2968" s="200"/>
      <c r="E2968" s="4" t="s">
        <v>69</v>
      </c>
      <c r="F2968" s="5"/>
      <c r="G2968" s="6">
        <v>37</v>
      </c>
      <c r="H2968" s="84">
        <v>29.72972972973</v>
      </c>
      <c r="I2968" s="44">
        <v>51.351351351350999</v>
      </c>
      <c r="J2968" s="28">
        <v>0</v>
      </c>
      <c r="K2968" s="12">
        <v>2.7027027027030002</v>
      </c>
      <c r="L2968" s="12">
        <v>10.810810810811001</v>
      </c>
      <c r="M2968" s="12">
        <v>5.4054054054050003</v>
      </c>
      <c r="N2968" s="139">
        <v>0</v>
      </c>
    </row>
    <row r="2969" spans="2:14" x14ac:dyDescent="0.2">
      <c r="D2969" s="93" t="s">
        <v>70</v>
      </c>
      <c r="E2969" s="89" t="s">
        <v>18</v>
      </c>
      <c r="F2969" s="92"/>
      <c r="G2969" s="94">
        <v>0</v>
      </c>
      <c r="H2969" s="148">
        <v>0</v>
      </c>
      <c r="I2969" s="86">
        <v>0</v>
      </c>
      <c r="J2969" s="101">
        <v>0</v>
      </c>
      <c r="K2969" s="101">
        <v>0</v>
      </c>
      <c r="L2969" s="134">
        <v>0</v>
      </c>
      <c r="M2969" s="101">
        <v>0</v>
      </c>
      <c r="N2969" s="159">
        <v>0</v>
      </c>
    </row>
    <row r="2971" spans="2:14" x14ac:dyDescent="0.2">
      <c r="B2971" s="40" t="str">
        <f xml:space="preserve"> HYPERLINK("#'目次'!B129", "[123]")</f>
        <v>[123]</v>
      </c>
      <c r="C2971" s="23" t="s">
        <v>231</v>
      </c>
    </row>
    <row r="2974" spans="2:14" x14ac:dyDescent="0.2">
      <c r="C2974" s="23" t="s">
        <v>73</v>
      </c>
    </row>
    <row r="2975" spans="2:14" ht="36" x14ac:dyDescent="0.2">
      <c r="D2975" s="195"/>
      <c r="E2975" s="196"/>
      <c r="F2975" s="196"/>
      <c r="G2975" s="37" t="s">
        <v>15</v>
      </c>
      <c r="H2975" s="33" t="s">
        <v>232</v>
      </c>
      <c r="I2975" s="13" t="s">
        <v>233</v>
      </c>
      <c r="J2975" s="13" t="s">
        <v>234</v>
      </c>
      <c r="K2975" s="13" t="s">
        <v>235</v>
      </c>
      <c r="L2975" s="13" t="s">
        <v>236</v>
      </c>
      <c r="M2975" s="13" t="s">
        <v>99</v>
      </c>
      <c r="N2975" s="38" t="s">
        <v>18</v>
      </c>
    </row>
    <row r="2976" spans="2:14" x14ac:dyDescent="0.2">
      <c r="D2976" s="197"/>
      <c r="E2976" s="198"/>
      <c r="F2976" s="198"/>
      <c r="G2976" s="35"/>
      <c r="H2976" s="39"/>
      <c r="I2976" s="14"/>
      <c r="J2976" s="14"/>
      <c r="K2976" s="14"/>
      <c r="L2976" s="14"/>
      <c r="M2976" s="14"/>
      <c r="N2976" s="34"/>
    </row>
    <row r="2977" spans="4:14" x14ac:dyDescent="0.2">
      <c r="D2977" s="56"/>
      <c r="E2977" s="58" t="s">
        <v>15</v>
      </c>
      <c r="F2977" s="46"/>
      <c r="G2977" s="36">
        <v>1200</v>
      </c>
      <c r="H2977" s="24">
        <v>38.833333333333002</v>
      </c>
      <c r="I2977" s="24">
        <v>38.666666666666998</v>
      </c>
      <c r="J2977" s="24">
        <v>4.333333333333</v>
      </c>
      <c r="K2977" s="24">
        <v>0.91666666666700003</v>
      </c>
      <c r="L2977" s="24">
        <v>6.5</v>
      </c>
      <c r="M2977" s="24">
        <v>3</v>
      </c>
      <c r="N2977" s="68">
        <v>7.75</v>
      </c>
    </row>
    <row r="2978" spans="4:14" x14ac:dyDescent="0.2">
      <c r="D2978" s="199" t="s">
        <v>74</v>
      </c>
      <c r="E2978" s="22" t="s">
        <v>75</v>
      </c>
      <c r="F2978" s="21"/>
      <c r="G2978" s="19">
        <v>592</v>
      </c>
      <c r="H2978" s="156">
        <v>33.783783783784003</v>
      </c>
      <c r="I2978" s="20">
        <v>41.216216216215997</v>
      </c>
      <c r="J2978" s="20">
        <v>4.5608108108109997</v>
      </c>
      <c r="K2978" s="20">
        <v>1.351351351351</v>
      </c>
      <c r="L2978" s="20">
        <v>6.9256756756759996</v>
      </c>
      <c r="M2978" s="20">
        <v>2.7027027027030002</v>
      </c>
      <c r="N2978" s="52">
        <v>9.4594594594589996</v>
      </c>
    </row>
    <row r="2979" spans="4:14" x14ac:dyDescent="0.2">
      <c r="D2979" s="200"/>
      <c r="E2979" s="4" t="s">
        <v>34</v>
      </c>
      <c r="F2979" s="5"/>
      <c r="G2979" s="6">
        <v>37</v>
      </c>
      <c r="H2979" s="104">
        <v>16.216216216216001</v>
      </c>
      <c r="I2979" s="44">
        <v>62.162162162161998</v>
      </c>
      <c r="J2979" s="12">
        <v>5.4054054054050003</v>
      </c>
      <c r="K2979" s="12">
        <v>2.7027027027030002</v>
      </c>
      <c r="L2979" s="12">
        <v>8.1081081081080004</v>
      </c>
      <c r="M2979" s="28">
        <v>0</v>
      </c>
      <c r="N2979" s="42">
        <v>5.4054054054050003</v>
      </c>
    </row>
    <row r="2980" spans="4:14" x14ac:dyDescent="0.2">
      <c r="D2980" s="200"/>
      <c r="E2980" s="4" t="s">
        <v>35</v>
      </c>
      <c r="F2980" s="5"/>
      <c r="G2980" s="6">
        <v>75</v>
      </c>
      <c r="H2980" s="104">
        <v>22.666666666666998</v>
      </c>
      <c r="I2980" s="44">
        <v>57.333333333333002</v>
      </c>
      <c r="J2980" s="12">
        <v>5.333333333333</v>
      </c>
      <c r="K2980" s="28">
        <v>0</v>
      </c>
      <c r="L2980" s="12">
        <v>6.666666666667</v>
      </c>
      <c r="M2980" s="12">
        <v>1.333333333333</v>
      </c>
      <c r="N2980" s="42">
        <v>6.666666666667</v>
      </c>
    </row>
    <row r="2981" spans="4:14" x14ac:dyDescent="0.2">
      <c r="D2981" s="200"/>
      <c r="E2981" s="4" t="s">
        <v>36</v>
      </c>
      <c r="F2981" s="5"/>
      <c r="G2981" s="6">
        <v>95</v>
      </c>
      <c r="H2981" s="104">
        <v>28.421052631578998</v>
      </c>
      <c r="I2981" s="12">
        <v>43.157894736842003</v>
      </c>
      <c r="J2981" s="12">
        <v>4.2105263157890001</v>
      </c>
      <c r="K2981" s="12">
        <v>3.1578947368420001</v>
      </c>
      <c r="L2981" s="12">
        <v>10.526315789473999</v>
      </c>
      <c r="M2981" s="12">
        <v>2.1052631578950001</v>
      </c>
      <c r="N2981" s="42">
        <v>8.4210526315790002</v>
      </c>
    </row>
    <row r="2982" spans="4:14" x14ac:dyDescent="0.2">
      <c r="D2982" s="200"/>
      <c r="E2982" s="4" t="s">
        <v>37</v>
      </c>
      <c r="F2982" s="5"/>
      <c r="G2982" s="6">
        <v>111</v>
      </c>
      <c r="H2982" s="84">
        <v>32.432432432432002</v>
      </c>
      <c r="I2982" s="12">
        <v>37.837837837838002</v>
      </c>
      <c r="J2982" s="12">
        <v>4.5045045045050003</v>
      </c>
      <c r="K2982" s="12">
        <v>0.90090090090099995</v>
      </c>
      <c r="L2982" s="12">
        <v>9.0090090090090005</v>
      </c>
      <c r="M2982" s="12">
        <v>1.8018018018019999</v>
      </c>
      <c r="N2982" s="88">
        <v>13.513513513514001</v>
      </c>
    </row>
    <row r="2983" spans="4:14" x14ac:dyDescent="0.2">
      <c r="D2983" s="200"/>
      <c r="E2983" s="4" t="s">
        <v>38</v>
      </c>
      <c r="F2983" s="5"/>
      <c r="G2983" s="6">
        <v>93</v>
      </c>
      <c r="H2983" s="76">
        <v>48.387096774193999</v>
      </c>
      <c r="I2983" s="43">
        <v>30.107526881719998</v>
      </c>
      <c r="J2983" s="12">
        <v>6.4516129032259997</v>
      </c>
      <c r="K2983" s="28">
        <v>0</v>
      </c>
      <c r="L2983" s="12">
        <v>3.2258064516129998</v>
      </c>
      <c r="M2983" s="12">
        <v>5.3763440860219998</v>
      </c>
      <c r="N2983" s="42">
        <v>6.4516129032259997</v>
      </c>
    </row>
    <row r="2984" spans="4:14" x14ac:dyDescent="0.2">
      <c r="D2984" s="200"/>
      <c r="E2984" s="4" t="s">
        <v>39</v>
      </c>
      <c r="F2984" s="5"/>
      <c r="G2984" s="6">
        <v>109</v>
      </c>
      <c r="H2984" s="31">
        <v>34.862385321101002</v>
      </c>
      <c r="I2984" s="29">
        <v>46.788990825688003</v>
      </c>
      <c r="J2984" s="12">
        <v>2.7522935779819999</v>
      </c>
      <c r="K2984" s="12">
        <v>1.834862385321</v>
      </c>
      <c r="L2984" s="12">
        <v>4.5871559633030001</v>
      </c>
      <c r="M2984" s="12">
        <v>2.7522935779819999</v>
      </c>
      <c r="N2984" s="42">
        <v>6.4220183486240003</v>
      </c>
    </row>
    <row r="2985" spans="4:14" x14ac:dyDescent="0.2">
      <c r="D2985" s="200"/>
      <c r="E2985" s="4" t="s">
        <v>40</v>
      </c>
      <c r="F2985" s="5"/>
      <c r="G2985" s="6">
        <v>72</v>
      </c>
      <c r="H2985" s="31">
        <v>43.055555555555998</v>
      </c>
      <c r="I2985" s="61">
        <v>22.222222222222001</v>
      </c>
      <c r="J2985" s="12">
        <v>4.166666666667</v>
      </c>
      <c r="K2985" s="12">
        <v>1.3888888888890001</v>
      </c>
      <c r="L2985" s="12">
        <v>6.9444444444439997</v>
      </c>
      <c r="M2985" s="12">
        <v>4.166666666667</v>
      </c>
      <c r="N2985" s="111">
        <v>18.055555555556001</v>
      </c>
    </row>
    <row r="2986" spans="4:14" x14ac:dyDescent="0.2">
      <c r="D2986" s="199" t="s">
        <v>76</v>
      </c>
      <c r="E2986" s="22" t="s">
        <v>77</v>
      </c>
      <c r="F2986" s="21"/>
      <c r="G2986" s="19">
        <v>608</v>
      </c>
      <c r="H2986" s="54">
        <v>43.75</v>
      </c>
      <c r="I2986" s="20">
        <v>36.184210526316001</v>
      </c>
      <c r="J2986" s="20">
        <v>4.1118421052630003</v>
      </c>
      <c r="K2986" s="20">
        <v>0.49342105263199998</v>
      </c>
      <c r="L2986" s="20">
        <v>6.0855263157890001</v>
      </c>
      <c r="M2986" s="20">
        <v>3.2894736842109999</v>
      </c>
      <c r="N2986" s="52">
        <v>6.0855263157890001</v>
      </c>
    </row>
    <row r="2987" spans="4:14" x14ac:dyDescent="0.2">
      <c r="D2987" s="200"/>
      <c r="E2987" s="4" t="s">
        <v>34</v>
      </c>
      <c r="F2987" s="5"/>
      <c r="G2987" s="6">
        <v>37</v>
      </c>
      <c r="H2987" s="104">
        <v>21.621621621622001</v>
      </c>
      <c r="I2987" s="29">
        <v>48.648648648649001</v>
      </c>
      <c r="J2987" s="12">
        <v>5.4054054054050003</v>
      </c>
      <c r="K2987" s="28">
        <v>0</v>
      </c>
      <c r="L2987" s="12">
        <v>8.1081081081080004</v>
      </c>
      <c r="M2987" s="29">
        <v>10.810810810811001</v>
      </c>
      <c r="N2987" s="42">
        <v>5.4054054054050003</v>
      </c>
    </row>
    <row r="2988" spans="4:14" x14ac:dyDescent="0.2">
      <c r="D2988" s="200"/>
      <c r="E2988" s="4" t="s">
        <v>35</v>
      </c>
      <c r="F2988" s="5"/>
      <c r="G2988" s="6">
        <v>73</v>
      </c>
      <c r="H2988" s="104">
        <v>19.178082191781002</v>
      </c>
      <c r="I2988" s="44">
        <v>54.794520547944998</v>
      </c>
      <c r="J2988" s="12">
        <v>4.1095890410960001</v>
      </c>
      <c r="K2988" s="28">
        <v>0</v>
      </c>
      <c r="L2988" s="12">
        <v>9.5890410958899999</v>
      </c>
      <c r="M2988" s="12">
        <v>1.369863013699</v>
      </c>
      <c r="N2988" s="42">
        <v>10.958904109589</v>
      </c>
    </row>
    <row r="2989" spans="4:14" x14ac:dyDescent="0.2">
      <c r="D2989" s="200"/>
      <c r="E2989" s="4" t="s">
        <v>36</v>
      </c>
      <c r="F2989" s="5"/>
      <c r="G2989" s="6">
        <v>92</v>
      </c>
      <c r="H2989" s="84">
        <v>32.608695652173999</v>
      </c>
      <c r="I2989" s="29">
        <v>45.652173913043001</v>
      </c>
      <c r="J2989" s="12">
        <v>4.3478260869570002</v>
      </c>
      <c r="K2989" s="12">
        <v>1.086956521739</v>
      </c>
      <c r="L2989" s="12">
        <v>9.7826086956519998</v>
      </c>
      <c r="M2989" s="12">
        <v>1.086956521739</v>
      </c>
      <c r="N2989" s="42">
        <v>5.4347826086959996</v>
      </c>
    </row>
    <row r="2990" spans="4:14" x14ac:dyDescent="0.2">
      <c r="D2990" s="200"/>
      <c r="E2990" s="4" t="s">
        <v>37</v>
      </c>
      <c r="F2990" s="5"/>
      <c r="G2990" s="6">
        <v>110</v>
      </c>
      <c r="H2990" s="31">
        <v>39.090909090909001</v>
      </c>
      <c r="I2990" s="12">
        <v>38.181818181818002</v>
      </c>
      <c r="J2990" s="12">
        <v>4.5454545454549997</v>
      </c>
      <c r="K2990" s="28">
        <v>0</v>
      </c>
      <c r="L2990" s="12">
        <v>10</v>
      </c>
      <c r="M2990" s="12">
        <v>2.7272727272730002</v>
      </c>
      <c r="N2990" s="42">
        <v>5.4545454545450003</v>
      </c>
    </row>
    <row r="2991" spans="4:14" x14ac:dyDescent="0.2">
      <c r="D2991" s="200"/>
      <c r="E2991" s="4" t="s">
        <v>38</v>
      </c>
      <c r="F2991" s="5"/>
      <c r="G2991" s="6">
        <v>93</v>
      </c>
      <c r="H2991" s="87">
        <v>49.462365591397997</v>
      </c>
      <c r="I2991" s="12">
        <v>35.483870967742</v>
      </c>
      <c r="J2991" s="12">
        <v>1.0752688172039999</v>
      </c>
      <c r="K2991" s="12">
        <v>1.0752688172039999</v>
      </c>
      <c r="L2991" s="12">
        <v>3.2258064516129998</v>
      </c>
      <c r="M2991" s="12">
        <v>3.2258064516129998</v>
      </c>
      <c r="N2991" s="42">
        <v>6.4516129032259997</v>
      </c>
    </row>
    <row r="2992" spans="4:14" x14ac:dyDescent="0.2">
      <c r="D2992" s="200"/>
      <c r="E2992" s="4" t="s">
        <v>39</v>
      </c>
      <c r="F2992" s="5"/>
      <c r="G2992" s="6">
        <v>114</v>
      </c>
      <c r="H2992" s="87">
        <v>62.280701754386001</v>
      </c>
      <c r="I2992" s="61">
        <v>25.438596491228001</v>
      </c>
      <c r="J2992" s="12">
        <v>2.6315789473679998</v>
      </c>
      <c r="K2992" s="12">
        <v>0.87719298245599997</v>
      </c>
      <c r="L2992" s="12">
        <v>1.7543859649119999</v>
      </c>
      <c r="M2992" s="12">
        <v>3.508771929825</v>
      </c>
      <c r="N2992" s="42">
        <v>3.508771929825</v>
      </c>
    </row>
    <row r="2993" spans="2:14" x14ac:dyDescent="0.2">
      <c r="D2993" s="201"/>
      <c r="E2993" s="57" t="s">
        <v>40</v>
      </c>
      <c r="F2993" s="59"/>
      <c r="G2993" s="55">
        <v>89</v>
      </c>
      <c r="H2993" s="160">
        <v>60.674157303370997</v>
      </c>
      <c r="I2993" s="109">
        <v>17.977528089888001</v>
      </c>
      <c r="J2993" s="65">
        <v>7.8651685393259996</v>
      </c>
      <c r="K2993" s="74">
        <v>0</v>
      </c>
      <c r="L2993" s="65">
        <v>2.2471910112360001</v>
      </c>
      <c r="M2993" s="65">
        <v>4.4943820224720001</v>
      </c>
      <c r="N2993" s="105">
        <v>6.7415730337079998</v>
      </c>
    </row>
    <row r="2995" spans="2:14" x14ac:dyDescent="0.2">
      <c r="B2995" s="40" t="str">
        <f xml:space="preserve"> HYPERLINK("#'目次'!B130", "[124]")</f>
        <v>[124]</v>
      </c>
      <c r="C2995" s="23" t="s">
        <v>231</v>
      </c>
    </row>
    <row r="2998" spans="2:14" x14ac:dyDescent="0.2">
      <c r="C2998" s="23" t="s">
        <v>80</v>
      </c>
    </row>
    <row r="2999" spans="2:14" ht="36" x14ac:dyDescent="0.2">
      <c r="E2999" s="195"/>
      <c r="F2999" s="196"/>
      <c r="G2999" s="37" t="s">
        <v>15</v>
      </c>
      <c r="H2999" s="33" t="s">
        <v>232</v>
      </c>
      <c r="I2999" s="13" t="s">
        <v>233</v>
      </c>
      <c r="J2999" s="13" t="s">
        <v>234</v>
      </c>
      <c r="K2999" s="13" t="s">
        <v>235</v>
      </c>
      <c r="L2999" s="13" t="s">
        <v>236</v>
      </c>
      <c r="M2999" s="13" t="s">
        <v>99</v>
      </c>
      <c r="N2999" s="38" t="s">
        <v>18</v>
      </c>
    </row>
    <row r="3000" spans="2:14" x14ac:dyDescent="0.2">
      <c r="E3000" s="197"/>
      <c r="F3000" s="198"/>
      <c r="G3000" s="35"/>
      <c r="H3000" s="39"/>
      <c r="I3000" s="14"/>
      <c r="J3000" s="14"/>
      <c r="K3000" s="14"/>
      <c r="L3000" s="14"/>
      <c r="M3000" s="14"/>
      <c r="N3000" s="34"/>
    </row>
    <row r="3001" spans="2:14" x14ac:dyDescent="0.2">
      <c r="E3001" s="91" t="s">
        <v>15</v>
      </c>
      <c r="F3001" s="46"/>
      <c r="G3001" s="36">
        <v>1200</v>
      </c>
      <c r="H3001" s="24">
        <v>38.833333333333002</v>
      </c>
      <c r="I3001" s="24">
        <v>38.666666666666998</v>
      </c>
      <c r="J3001" s="24">
        <v>4.333333333333</v>
      </c>
      <c r="K3001" s="24">
        <v>0.91666666666700003</v>
      </c>
      <c r="L3001" s="24">
        <v>6.5</v>
      </c>
      <c r="M3001" s="24">
        <v>3</v>
      </c>
      <c r="N3001" s="68">
        <v>7.75</v>
      </c>
    </row>
    <row r="3002" spans="2:14" x14ac:dyDescent="0.2">
      <c r="E3002" s="4" t="s">
        <v>81</v>
      </c>
      <c r="F3002" s="5"/>
      <c r="G3002" s="19">
        <v>48</v>
      </c>
      <c r="H3002" s="54">
        <v>43.75</v>
      </c>
      <c r="I3002" s="90">
        <v>29.166666666666998</v>
      </c>
      <c r="J3002" s="20">
        <v>6.25</v>
      </c>
      <c r="K3002" s="60">
        <v>0</v>
      </c>
      <c r="L3002" s="20">
        <v>8.333333333333</v>
      </c>
      <c r="M3002" s="20">
        <v>2.083333333333</v>
      </c>
      <c r="N3002" s="52">
        <v>10.416666666667</v>
      </c>
    </row>
    <row r="3003" spans="2:14" x14ac:dyDescent="0.2">
      <c r="E3003" s="4" t="s">
        <v>82</v>
      </c>
      <c r="F3003" s="5"/>
      <c r="G3003" s="6">
        <v>84</v>
      </c>
      <c r="H3003" s="31">
        <v>41.666666666666998</v>
      </c>
      <c r="I3003" s="43">
        <v>30.952380952380999</v>
      </c>
      <c r="J3003" s="29">
        <v>9.5238095238099998</v>
      </c>
      <c r="K3003" s="12">
        <v>1.190476190476</v>
      </c>
      <c r="L3003" s="12">
        <v>5.9523809523809996</v>
      </c>
      <c r="M3003" s="12">
        <v>4.7619047619049999</v>
      </c>
      <c r="N3003" s="42">
        <v>5.9523809523809996</v>
      </c>
    </row>
    <row r="3004" spans="2:14" x14ac:dyDescent="0.2">
      <c r="E3004" s="4" t="s">
        <v>83</v>
      </c>
      <c r="F3004" s="5"/>
      <c r="G3004" s="6">
        <v>462</v>
      </c>
      <c r="H3004" s="31">
        <v>35.930735930735999</v>
      </c>
      <c r="I3004" s="12">
        <v>38.744588744589002</v>
      </c>
      <c r="J3004" s="12">
        <v>4.5454545454549997</v>
      </c>
      <c r="K3004" s="12">
        <v>1.298701298701</v>
      </c>
      <c r="L3004" s="12">
        <v>7.792207792208</v>
      </c>
      <c r="M3004" s="12">
        <v>2.8138528138529999</v>
      </c>
      <c r="N3004" s="42">
        <v>8.8744588744590001</v>
      </c>
    </row>
    <row r="3005" spans="2:14" x14ac:dyDescent="0.2">
      <c r="E3005" s="4" t="s">
        <v>84</v>
      </c>
      <c r="F3005" s="5"/>
      <c r="G3005" s="6">
        <v>30</v>
      </c>
      <c r="H3005" s="31">
        <v>43.333333333333002</v>
      </c>
      <c r="I3005" s="29">
        <v>46.666666666666998</v>
      </c>
      <c r="J3005" s="12">
        <v>3.333333333333</v>
      </c>
      <c r="K3005" s="28">
        <v>0</v>
      </c>
      <c r="L3005" s="69">
        <v>0</v>
      </c>
      <c r="M3005" s="12">
        <v>6.666666666667</v>
      </c>
      <c r="N3005" s="139">
        <v>0</v>
      </c>
    </row>
    <row r="3006" spans="2:14" x14ac:dyDescent="0.2">
      <c r="E3006" s="4" t="s">
        <v>85</v>
      </c>
      <c r="F3006" s="5"/>
      <c r="G3006" s="6">
        <v>144</v>
      </c>
      <c r="H3006" s="31">
        <v>41.666666666666998</v>
      </c>
      <c r="I3006" s="12">
        <v>38.888888888888999</v>
      </c>
      <c r="J3006" s="12">
        <v>4.166666666667</v>
      </c>
      <c r="K3006" s="12">
        <v>0.694444444444</v>
      </c>
      <c r="L3006" s="12">
        <v>6.25</v>
      </c>
      <c r="M3006" s="12">
        <v>2.083333333333</v>
      </c>
      <c r="N3006" s="42">
        <v>6.25</v>
      </c>
    </row>
    <row r="3007" spans="2:14" x14ac:dyDescent="0.2">
      <c r="E3007" s="4" t="s">
        <v>86</v>
      </c>
      <c r="F3007" s="5"/>
      <c r="G3007" s="6">
        <v>192</v>
      </c>
      <c r="H3007" s="31">
        <v>36.979166666666998</v>
      </c>
      <c r="I3007" s="29">
        <v>44.270833333333002</v>
      </c>
      <c r="J3007" s="12">
        <v>2.604166666667</v>
      </c>
      <c r="K3007" s="12">
        <v>0.52083333333299997</v>
      </c>
      <c r="L3007" s="12">
        <v>6.25</v>
      </c>
      <c r="M3007" s="12">
        <v>2.083333333333</v>
      </c>
      <c r="N3007" s="42">
        <v>7.291666666667</v>
      </c>
    </row>
    <row r="3008" spans="2:14" x14ac:dyDescent="0.2">
      <c r="E3008" s="4" t="s">
        <v>87</v>
      </c>
      <c r="F3008" s="5"/>
      <c r="G3008" s="6">
        <v>72</v>
      </c>
      <c r="H3008" s="31">
        <v>43.055555555555998</v>
      </c>
      <c r="I3008" s="29">
        <v>44.444444444444002</v>
      </c>
      <c r="J3008" s="12">
        <v>1.3888888888890001</v>
      </c>
      <c r="K3008" s="12">
        <v>2.7777777777780002</v>
      </c>
      <c r="L3008" s="12">
        <v>6.9444444444439997</v>
      </c>
      <c r="M3008" s="28">
        <v>0</v>
      </c>
      <c r="N3008" s="100">
        <v>1.3888888888890001</v>
      </c>
    </row>
    <row r="3009" spans="2:14" x14ac:dyDescent="0.2">
      <c r="E3009" s="4" t="s">
        <v>88</v>
      </c>
      <c r="F3009" s="5"/>
      <c r="G3009" s="6">
        <v>36</v>
      </c>
      <c r="H3009" s="76">
        <v>44.444444444444002</v>
      </c>
      <c r="I3009" s="43">
        <v>30.555555555556001</v>
      </c>
      <c r="J3009" s="28">
        <v>0</v>
      </c>
      <c r="K3009" s="28">
        <v>0</v>
      </c>
      <c r="L3009" s="12">
        <v>2.7777777777780002</v>
      </c>
      <c r="M3009" s="29">
        <v>8.333333333333</v>
      </c>
      <c r="N3009" s="88">
        <v>13.888888888888999</v>
      </c>
    </row>
    <row r="3010" spans="2:14" x14ac:dyDescent="0.2">
      <c r="E3010" s="4" t="s">
        <v>89</v>
      </c>
      <c r="F3010" s="5"/>
      <c r="G3010" s="6">
        <v>66</v>
      </c>
      <c r="H3010" s="31">
        <v>39.393939393939</v>
      </c>
      <c r="I3010" s="43">
        <v>31.818181818182001</v>
      </c>
      <c r="J3010" s="12">
        <v>6.0606060606060002</v>
      </c>
      <c r="K3010" s="28">
        <v>0</v>
      </c>
      <c r="L3010" s="12">
        <v>3.0303030303030001</v>
      </c>
      <c r="M3010" s="12">
        <v>3.0303030303030001</v>
      </c>
      <c r="N3010" s="88">
        <v>16.666666666666998</v>
      </c>
    </row>
    <row r="3011" spans="2:14" x14ac:dyDescent="0.2">
      <c r="E3011" s="4" t="s">
        <v>90</v>
      </c>
      <c r="F3011" s="5"/>
      <c r="G3011" s="6">
        <v>54</v>
      </c>
      <c r="H3011" s="84">
        <v>33.333333333333002</v>
      </c>
      <c r="I3011" s="29">
        <v>46.296296296295999</v>
      </c>
      <c r="J3011" s="12">
        <v>5.5555555555560003</v>
      </c>
      <c r="K3011" s="28">
        <v>0</v>
      </c>
      <c r="L3011" s="12">
        <v>5.5555555555560003</v>
      </c>
      <c r="M3011" s="12">
        <v>7.4074074074069998</v>
      </c>
      <c r="N3011" s="100">
        <v>1.851851851852</v>
      </c>
    </row>
    <row r="3012" spans="2:14" x14ac:dyDescent="0.2">
      <c r="E3012" s="57" t="s">
        <v>91</v>
      </c>
      <c r="F3012" s="59"/>
      <c r="G3012" s="55">
        <v>12</v>
      </c>
      <c r="H3012" s="160">
        <v>75</v>
      </c>
      <c r="I3012" s="109">
        <v>8.333333333333</v>
      </c>
      <c r="J3012" s="74">
        <v>0</v>
      </c>
      <c r="K3012" s="74">
        <v>0</v>
      </c>
      <c r="L3012" s="65">
        <v>8.333333333333</v>
      </c>
      <c r="M3012" s="74">
        <v>0</v>
      </c>
      <c r="N3012" s="105">
        <v>8.333333333333</v>
      </c>
    </row>
    <row r="3014" spans="2:14" x14ac:dyDescent="0.2">
      <c r="B3014" s="40" t="str">
        <f xml:space="preserve"> HYPERLINK("#'目次'!B131", "[125]")</f>
        <v>[125]</v>
      </c>
      <c r="C3014" s="23" t="s">
        <v>239</v>
      </c>
    </row>
    <row r="3015" spans="2:14" x14ac:dyDescent="0.2">
      <c r="C3015" s="186" t="s">
        <v>240</v>
      </c>
    </row>
    <row r="3017" spans="2:14" x14ac:dyDescent="0.2">
      <c r="C3017" s="23" t="s">
        <v>14</v>
      </c>
    </row>
    <row r="3018" spans="2:14" ht="36" x14ac:dyDescent="0.2">
      <c r="D3018" s="195"/>
      <c r="E3018" s="196"/>
      <c r="F3018" s="196"/>
      <c r="G3018" s="37" t="s">
        <v>15</v>
      </c>
      <c r="H3018" s="33" t="s">
        <v>241</v>
      </c>
      <c r="I3018" s="13" t="s">
        <v>242</v>
      </c>
      <c r="J3018" s="13" t="s">
        <v>243</v>
      </c>
      <c r="K3018" s="13" t="s">
        <v>244</v>
      </c>
      <c r="L3018" s="13" t="s">
        <v>99</v>
      </c>
      <c r="M3018" s="38" t="s">
        <v>18</v>
      </c>
    </row>
    <row r="3019" spans="2:14" x14ac:dyDescent="0.2">
      <c r="D3019" s="197"/>
      <c r="E3019" s="198"/>
      <c r="F3019" s="198"/>
      <c r="G3019" s="35"/>
      <c r="H3019" s="39"/>
      <c r="I3019" s="14"/>
      <c r="J3019" s="14"/>
      <c r="K3019" s="14"/>
      <c r="L3019" s="14"/>
      <c r="M3019" s="34"/>
    </row>
    <row r="3020" spans="2:14" x14ac:dyDescent="0.2">
      <c r="D3020" s="56"/>
      <c r="E3020" s="58" t="s">
        <v>15</v>
      </c>
      <c r="F3020" s="46"/>
      <c r="G3020" s="36">
        <v>213</v>
      </c>
      <c r="H3020" s="24">
        <v>11.267605633803001</v>
      </c>
      <c r="I3020" s="24">
        <v>36.150234741783997</v>
      </c>
      <c r="J3020" s="24">
        <v>7.0422535211269999</v>
      </c>
      <c r="K3020" s="24">
        <v>38.967136150235</v>
      </c>
      <c r="L3020" s="24">
        <v>6.5727699530520001</v>
      </c>
      <c r="M3020" s="184">
        <v>0</v>
      </c>
    </row>
    <row r="3021" spans="2:14" x14ac:dyDescent="0.2">
      <c r="D3021" s="199" t="s">
        <v>19</v>
      </c>
      <c r="E3021" s="22" t="s">
        <v>20</v>
      </c>
      <c r="F3021" s="21"/>
      <c r="G3021" s="19">
        <v>19</v>
      </c>
      <c r="H3021" s="150">
        <v>26.315789473683999</v>
      </c>
      <c r="I3021" s="107">
        <v>15.789473684211</v>
      </c>
      <c r="J3021" s="20">
        <v>10.526315789473999</v>
      </c>
      <c r="K3021" s="20">
        <v>36.842105263157997</v>
      </c>
      <c r="L3021" s="20">
        <v>10.526315789473999</v>
      </c>
      <c r="M3021" s="117">
        <v>0</v>
      </c>
    </row>
    <row r="3022" spans="2:14" x14ac:dyDescent="0.2">
      <c r="D3022" s="200"/>
      <c r="E3022" s="4" t="s">
        <v>21</v>
      </c>
      <c r="F3022" s="5"/>
      <c r="G3022" s="6">
        <v>72</v>
      </c>
      <c r="H3022" s="31">
        <v>11.111111111111001</v>
      </c>
      <c r="I3022" s="43">
        <v>30.555555555556001</v>
      </c>
      <c r="J3022" s="12">
        <v>4.166666666667</v>
      </c>
      <c r="K3022" s="29">
        <v>45.833333333333002</v>
      </c>
      <c r="L3022" s="12">
        <v>8.333333333333</v>
      </c>
      <c r="M3022" s="73">
        <v>0</v>
      </c>
    </row>
    <row r="3023" spans="2:14" x14ac:dyDescent="0.2">
      <c r="D3023" s="200"/>
      <c r="E3023" s="4" t="s">
        <v>22</v>
      </c>
      <c r="F3023" s="5"/>
      <c r="G3023" s="6">
        <v>38</v>
      </c>
      <c r="H3023" s="133">
        <v>0</v>
      </c>
      <c r="I3023" s="12">
        <v>36.842105263157997</v>
      </c>
      <c r="J3023" s="29">
        <v>15.789473684211</v>
      </c>
      <c r="K3023" s="12">
        <v>42.105263157895003</v>
      </c>
      <c r="L3023" s="12">
        <v>5.2631578947369997</v>
      </c>
      <c r="M3023" s="73">
        <v>0</v>
      </c>
    </row>
    <row r="3024" spans="2:14" x14ac:dyDescent="0.2">
      <c r="D3024" s="200"/>
      <c r="E3024" s="4" t="s">
        <v>23</v>
      </c>
      <c r="F3024" s="5"/>
      <c r="G3024" s="6">
        <v>41</v>
      </c>
      <c r="H3024" s="31">
        <v>9.7560975609760003</v>
      </c>
      <c r="I3024" s="44">
        <v>48.780487804878</v>
      </c>
      <c r="J3024" s="12">
        <v>2.4390243902440001</v>
      </c>
      <c r="K3024" s="12">
        <v>36.585365853658999</v>
      </c>
      <c r="L3024" s="12">
        <v>2.4390243902440001</v>
      </c>
      <c r="M3024" s="73">
        <v>0</v>
      </c>
    </row>
    <row r="3025" spans="2:13" x14ac:dyDescent="0.2">
      <c r="D3025" s="200"/>
      <c r="E3025" s="4" t="s">
        <v>24</v>
      </c>
      <c r="F3025" s="5"/>
      <c r="G3025" s="6">
        <v>43</v>
      </c>
      <c r="H3025" s="76">
        <v>16.279069767442</v>
      </c>
      <c r="I3025" s="29">
        <v>41.860465116279002</v>
      </c>
      <c r="J3025" s="12">
        <v>6.9767441860470001</v>
      </c>
      <c r="K3025" s="61">
        <v>27.906976744186</v>
      </c>
      <c r="L3025" s="12">
        <v>6.9767441860470001</v>
      </c>
      <c r="M3025" s="73">
        <v>0</v>
      </c>
    </row>
    <row r="3026" spans="2:13" x14ac:dyDescent="0.2">
      <c r="D3026" s="199" t="s">
        <v>25</v>
      </c>
      <c r="E3026" s="22" t="s">
        <v>26</v>
      </c>
      <c r="F3026" s="21"/>
      <c r="G3026" s="19">
        <v>55</v>
      </c>
      <c r="H3026" s="54">
        <v>7.2727272727269998</v>
      </c>
      <c r="I3026" s="20">
        <v>34.545454545455001</v>
      </c>
      <c r="J3026" s="20">
        <v>3.636363636364</v>
      </c>
      <c r="K3026" s="98">
        <v>50.909090909090999</v>
      </c>
      <c r="L3026" s="20">
        <v>3.636363636364</v>
      </c>
      <c r="M3026" s="117">
        <v>0</v>
      </c>
    </row>
    <row r="3027" spans="2:13" x14ac:dyDescent="0.2">
      <c r="D3027" s="200"/>
      <c r="E3027" s="4" t="s">
        <v>27</v>
      </c>
      <c r="F3027" s="5"/>
      <c r="G3027" s="6">
        <v>69</v>
      </c>
      <c r="H3027" s="31">
        <v>11.594202898551</v>
      </c>
      <c r="I3027" s="12">
        <v>37.681159420290001</v>
      </c>
      <c r="J3027" s="12">
        <v>11.594202898551</v>
      </c>
      <c r="K3027" s="43">
        <v>30.434782608696</v>
      </c>
      <c r="L3027" s="12">
        <v>8.6956521739130004</v>
      </c>
      <c r="M3027" s="73">
        <v>0</v>
      </c>
    </row>
    <row r="3028" spans="2:13" x14ac:dyDescent="0.2">
      <c r="D3028" s="200"/>
      <c r="E3028" s="4" t="s">
        <v>28</v>
      </c>
      <c r="F3028" s="5"/>
      <c r="G3028" s="6">
        <v>74</v>
      </c>
      <c r="H3028" s="31">
        <v>14.864864864865</v>
      </c>
      <c r="I3028" s="12">
        <v>36.486486486486001</v>
      </c>
      <c r="J3028" s="12">
        <v>6.7567567567570004</v>
      </c>
      <c r="K3028" s="12">
        <v>36.486486486486001</v>
      </c>
      <c r="L3028" s="12">
        <v>5.4054054054050003</v>
      </c>
      <c r="M3028" s="73">
        <v>0</v>
      </c>
    </row>
    <row r="3029" spans="2:13" x14ac:dyDescent="0.2">
      <c r="D3029" s="200"/>
      <c r="E3029" s="4" t="s">
        <v>29</v>
      </c>
      <c r="F3029" s="5"/>
      <c r="G3029" s="6">
        <v>15</v>
      </c>
      <c r="H3029" s="31">
        <v>6.666666666667</v>
      </c>
      <c r="I3029" s="12">
        <v>33.333333333333002</v>
      </c>
      <c r="J3029" s="69">
        <v>0</v>
      </c>
      <c r="K3029" s="29">
        <v>46.666666666666998</v>
      </c>
      <c r="L3029" s="29">
        <v>13.333333333333</v>
      </c>
      <c r="M3029" s="73">
        <v>0</v>
      </c>
    </row>
    <row r="3030" spans="2:13" x14ac:dyDescent="0.2">
      <c r="D3030" s="199" t="s">
        <v>30</v>
      </c>
      <c r="E3030" s="22" t="s">
        <v>31</v>
      </c>
      <c r="F3030" s="21"/>
      <c r="G3030" s="19">
        <v>98</v>
      </c>
      <c r="H3030" s="54">
        <v>7.1428571428570002</v>
      </c>
      <c r="I3030" s="20">
        <v>32.653061224490003</v>
      </c>
      <c r="J3030" s="20">
        <v>7.1428571428570002</v>
      </c>
      <c r="K3030" s="98">
        <v>48.979591836734997</v>
      </c>
      <c r="L3030" s="20">
        <v>4.0816326530609999</v>
      </c>
      <c r="M3030" s="117">
        <v>0</v>
      </c>
    </row>
    <row r="3031" spans="2:13" x14ac:dyDescent="0.2">
      <c r="D3031" s="200"/>
      <c r="E3031" s="4" t="s">
        <v>32</v>
      </c>
      <c r="F3031" s="5"/>
      <c r="G3031" s="6">
        <v>115</v>
      </c>
      <c r="H3031" s="31">
        <v>14.782608695652</v>
      </c>
      <c r="I3031" s="12">
        <v>39.130434782609001</v>
      </c>
      <c r="J3031" s="12">
        <v>6.9565217391300003</v>
      </c>
      <c r="K3031" s="43">
        <v>30.434782608696</v>
      </c>
      <c r="L3031" s="12">
        <v>8.6956521739130004</v>
      </c>
      <c r="M3031" s="73">
        <v>0</v>
      </c>
    </row>
    <row r="3032" spans="2:13" x14ac:dyDescent="0.2">
      <c r="D3032" s="199" t="s">
        <v>33</v>
      </c>
      <c r="E3032" s="22" t="s">
        <v>34</v>
      </c>
      <c r="F3032" s="21"/>
      <c r="G3032" s="19">
        <v>3</v>
      </c>
      <c r="H3032" s="174">
        <v>0</v>
      </c>
      <c r="I3032" s="98">
        <v>66.666666666666998</v>
      </c>
      <c r="J3032" s="128">
        <v>0</v>
      </c>
      <c r="K3032" s="90">
        <v>33.333333333333002</v>
      </c>
      <c r="L3032" s="128">
        <v>0</v>
      </c>
      <c r="M3032" s="117">
        <v>0</v>
      </c>
    </row>
    <row r="3033" spans="2:13" x14ac:dyDescent="0.2">
      <c r="D3033" s="200"/>
      <c r="E3033" s="4" t="s">
        <v>35</v>
      </c>
      <c r="F3033" s="5"/>
      <c r="G3033" s="6">
        <v>6</v>
      </c>
      <c r="H3033" s="133">
        <v>0</v>
      </c>
      <c r="I3033" s="44">
        <v>83.333333333333002</v>
      </c>
      <c r="J3033" s="69">
        <v>0</v>
      </c>
      <c r="K3033" s="61">
        <v>16.666666666666998</v>
      </c>
      <c r="L3033" s="69">
        <v>0</v>
      </c>
      <c r="M3033" s="73">
        <v>0</v>
      </c>
    </row>
    <row r="3034" spans="2:13" x14ac:dyDescent="0.2">
      <c r="D3034" s="200"/>
      <c r="E3034" s="4" t="s">
        <v>36</v>
      </c>
      <c r="F3034" s="5"/>
      <c r="G3034" s="6">
        <v>16</v>
      </c>
      <c r="H3034" s="84">
        <v>6.25</v>
      </c>
      <c r="I3034" s="61">
        <v>18.75</v>
      </c>
      <c r="J3034" s="29">
        <v>12.5</v>
      </c>
      <c r="K3034" s="44">
        <v>50</v>
      </c>
      <c r="L3034" s="29">
        <v>12.5</v>
      </c>
      <c r="M3034" s="73">
        <v>0</v>
      </c>
    </row>
    <row r="3035" spans="2:13" x14ac:dyDescent="0.2">
      <c r="D3035" s="200"/>
      <c r="E3035" s="4" t="s">
        <v>37</v>
      </c>
      <c r="F3035" s="5"/>
      <c r="G3035" s="6">
        <v>28</v>
      </c>
      <c r="H3035" s="31">
        <v>7.1428571428570002</v>
      </c>
      <c r="I3035" s="44">
        <v>46.428571428570997</v>
      </c>
      <c r="J3035" s="12">
        <v>10.714285714286</v>
      </c>
      <c r="K3035" s="61">
        <v>28.571428571428999</v>
      </c>
      <c r="L3035" s="12">
        <v>7.1428571428570002</v>
      </c>
      <c r="M3035" s="73">
        <v>0</v>
      </c>
    </row>
    <row r="3036" spans="2:13" x14ac:dyDescent="0.2">
      <c r="D3036" s="200"/>
      <c r="E3036" s="4" t="s">
        <v>38</v>
      </c>
      <c r="F3036" s="5"/>
      <c r="G3036" s="6">
        <v>34</v>
      </c>
      <c r="H3036" s="84">
        <v>2.9411764705880001</v>
      </c>
      <c r="I3036" s="12">
        <v>35.294117647058997</v>
      </c>
      <c r="J3036" s="12">
        <v>5.8823529411760003</v>
      </c>
      <c r="K3036" s="12">
        <v>41.176470588234999</v>
      </c>
      <c r="L3036" s="29">
        <v>14.705882352941</v>
      </c>
      <c r="M3036" s="73">
        <v>0</v>
      </c>
    </row>
    <row r="3037" spans="2:13" x14ac:dyDescent="0.2">
      <c r="D3037" s="200"/>
      <c r="E3037" s="4" t="s">
        <v>39</v>
      </c>
      <c r="F3037" s="5"/>
      <c r="G3037" s="6">
        <v>54</v>
      </c>
      <c r="H3037" s="31">
        <v>9.2592592592590002</v>
      </c>
      <c r="I3037" s="12">
        <v>31.481481481481001</v>
      </c>
      <c r="J3037" s="12">
        <v>5.5555555555560003</v>
      </c>
      <c r="K3037" s="29">
        <v>48.148148148148003</v>
      </c>
      <c r="L3037" s="12">
        <v>5.5555555555560003</v>
      </c>
      <c r="M3037" s="73">
        <v>0</v>
      </c>
    </row>
    <row r="3038" spans="2:13" x14ac:dyDescent="0.2">
      <c r="D3038" s="201"/>
      <c r="E3038" s="57" t="s">
        <v>40</v>
      </c>
      <c r="F3038" s="59"/>
      <c r="G3038" s="55">
        <v>72</v>
      </c>
      <c r="H3038" s="162">
        <v>20.833333333333002</v>
      </c>
      <c r="I3038" s="65">
        <v>34.722222222222001</v>
      </c>
      <c r="J3038" s="65">
        <v>6.9444444444439997</v>
      </c>
      <c r="K3038" s="65">
        <v>34.722222222222001</v>
      </c>
      <c r="L3038" s="65">
        <v>2.7777777777780002</v>
      </c>
      <c r="M3038" s="142">
        <v>0</v>
      </c>
    </row>
    <row r="3040" spans="2:13" x14ac:dyDescent="0.2">
      <c r="B3040" s="40" t="str">
        <f xml:space="preserve"> HYPERLINK("#'目次'!B132", "[126]")</f>
        <v>[126]</v>
      </c>
      <c r="C3040" s="23" t="s">
        <v>239</v>
      </c>
    </row>
    <row r="3041" spans="3:13" x14ac:dyDescent="0.2">
      <c r="C3041" s="186" t="s">
        <v>240</v>
      </c>
    </row>
    <row r="3043" spans="3:13" x14ac:dyDescent="0.2">
      <c r="C3043" s="23" t="s">
        <v>48</v>
      </c>
    </row>
    <row r="3044" spans="3:13" ht="36" x14ac:dyDescent="0.2">
      <c r="D3044" s="195"/>
      <c r="E3044" s="196"/>
      <c r="F3044" s="196"/>
      <c r="G3044" s="37" t="s">
        <v>15</v>
      </c>
      <c r="H3044" s="33" t="s">
        <v>241</v>
      </c>
      <c r="I3044" s="13" t="s">
        <v>242</v>
      </c>
      <c r="J3044" s="13" t="s">
        <v>243</v>
      </c>
      <c r="K3044" s="13" t="s">
        <v>244</v>
      </c>
      <c r="L3044" s="13" t="s">
        <v>99</v>
      </c>
      <c r="M3044" s="38" t="s">
        <v>18</v>
      </c>
    </row>
    <row r="3045" spans="3:13" x14ac:dyDescent="0.2">
      <c r="D3045" s="197"/>
      <c r="E3045" s="198"/>
      <c r="F3045" s="198"/>
      <c r="G3045" s="35"/>
      <c r="H3045" s="39"/>
      <c r="I3045" s="14"/>
      <c r="J3045" s="14"/>
      <c r="K3045" s="14"/>
      <c r="L3045" s="14"/>
      <c r="M3045" s="34"/>
    </row>
    <row r="3046" spans="3:13" x14ac:dyDescent="0.2">
      <c r="D3046" s="56"/>
      <c r="E3046" s="58" t="s">
        <v>15</v>
      </c>
      <c r="F3046" s="46"/>
      <c r="G3046" s="36">
        <v>213</v>
      </c>
      <c r="H3046" s="24">
        <v>11.267605633803001</v>
      </c>
      <c r="I3046" s="24">
        <v>36.150234741783997</v>
      </c>
      <c r="J3046" s="24">
        <v>7.0422535211269999</v>
      </c>
      <c r="K3046" s="24">
        <v>38.967136150235</v>
      </c>
      <c r="L3046" s="24">
        <v>6.5727699530520001</v>
      </c>
      <c r="M3046" s="184">
        <v>0</v>
      </c>
    </row>
    <row r="3047" spans="3:13" x14ac:dyDescent="0.2">
      <c r="D3047" s="199" t="s">
        <v>49</v>
      </c>
      <c r="E3047" s="22" t="s">
        <v>50</v>
      </c>
      <c r="F3047" s="21"/>
      <c r="G3047" s="19">
        <v>5</v>
      </c>
      <c r="H3047" s="149">
        <v>20</v>
      </c>
      <c r="I3047" s="20">
        <v>40</v>
      </c>
      <c r="J3047" s="128">
        <v>0</v>
      </c>
      <c r="K3047" s="107">
        <v>20</v>
      </c>
      <c r="L3047" s="98">
        <v>20</v>
      </c>
      <c r="M3047" s="117">
        <v>0</v>
      </c>
    </row>
    <row r="3048" spans="3:13" x14ac:dyDescent="0.2">
      <c r="D3048" s="200"/>
      <c r="E3048" s="4" t="s">
        <v>51</v>
      </c>
      <c r="F3048" s="5"/>
      <c r="G3048" s="6">
        <v>32</v>
      </c>
      <c r="H3048" s="31">
        <v>12.5</v>
      </c>
      <c r="I3048" s="61">
        <v>25</v>
      </c>
      <c r="J3048" s="12">
        <v>6.25</v>
      </c>
      <c r="K3048" s="44">
        <v>50</v>
      </c>
      <c r="L3048" s="12">
        <v>6.25</v>
      </c>
      <c r="M3048" s="73">
        <v>0</v>
      </c>
    </row>
    <row r="3049" spans="3:13" x14ac:dyDescent="0.2">
      <c r="D3049" s="200"/>
      <c r="E3049" s="4" t="s">
        <v>52</v>
      </c>
      <c r="F3049" s="5"/>
      <c r="G3049" s="6">
        <v>5</v>
      </c>
      <c r="H3049" s="133">
        <v>0</v>
      </c>
      <c r="I3049" s="99">
        <v>0</v>
      </c>
      <c r="J3049" s="69">
        <v>0</v>
      </c>
      <c r="K3049" s="44">
        <v>100</v>
      </c>
      <c r="L3049" s="69">
        <v>0</v>
      </c>
      <c r="M3049" s="73">
        <v>0</v>
      </c>
    </row>
    <row r="3050" spans="3:13" x14ac:dyDescent="0.2">
      <c r="D3050" s="200"/>
      <c r="E3050" s="4" t="s">
        <v>53</v>
      </c>
      <c r="F3050" s="5"/>
      <c r="G3050" s="6">
        <v>10</v>
      </c>
      <c r="H3050" s="133">
        <v>0</v>
      </c>
      <c r="I3050" s="61">
        <v>20</v>
      </c>
      <c r="J3050" s="69">
        <v>0</v>
      </c>
      <c r="K3050" s="44">
        <v>70</v>
      </c>
      <c r="L3050" s="12">
        <v>10</v>
      </c>
      <c r="M3050" s="73">
        <v>0</v>
      </c>
    </row>
    <row r="3051" spans="3:13" x14ac:dyDescent="0.2">
      <c r="D3051" s="200"/>
      <c r="E3051" s="4" t="s">
        <v>54</v>
      </c>
      <c r="F3051" s="5"/>
      <c r="G3051" s="6">
        <v>26</v>
      </c>
      <c r="H3051" s="84">
        <v>3.8461538461539999</v>
      </c>
      <c r="I3051" s="12">
        <v>38.461538461537998</v>
      </c>
      <c r="J3051" s="12">
        <v>11.538461538462</v>
      </c>
      <c r="K3051" s="12">
        <v>34.615384615384997</v>
      </c>
      <c r="L3051" s="12">
        <v>11.538461538462</v>
      </c>
      <c r="M3051" s="73">
        <v>0</v>
      </c>
    </row>
    <row r="3052" spans="3:13" x14ac:dyDescent="0.2">
      <c r="D3052" s="200"/>
      <c r="E3052" s="4" t="s">
        <v>55</v>
      </c>
      <c r="F3052" s="5"/>
      <c r="G3052" s="6">
        <v>5</v>
      </c>
      <c r="H3052" s="133">
        <v>0</v>
      </c>
      <c r="I3052" s="44">
        <v>80</v>
      </c>
      <c r="J3052" s="69">
        <v>0</v>
      </c>
      <c r="K3052" s="61">
        <v>20</v>
      </c>
      <c r="L3052" s="69">
        <v>0</v>
      </c>
      <c r="M3052" s="73">
        <v>0</v>
      </c>
    </row>
    <row r="3053" spans="3:13" x14ac:dyDescent="0.2">
      <c r="D3053" s="200"/>
      <c r="E3053" s="4" t="s">
        <v>56</v>
      </c>
      <c r="F3053" s="5"/>
      <c r="G3053" s="6">
        <v>29</v>
      </c>
      <c r="H3053" s="31">
        <v>13.793103448276</v>
      </c>
      <c r="I3053" s="12">
        <v>37.931034482759003</v>
      </c>
      <c r="J3053" s="12">
        <v>6.8965517241379999</v>
      </c>
      <c r="K3053" s="12">
        <v>34.482758620689999</v>
      </c>
      <c r="L3053" s="12">
        <v>6.8965517241379999</v>
      </c>
      <c r="M3053" s="73">
        <v>0</v>
      </c>
    </row>
    <row r="3054" spans="3:13" x14ac:dyDescent="0.2">
      <c r="D3054" s="200"/>
      <c r="E3054" s="4" t="s">
        <v>57</v>
      </c>
      <c r="F3054" s="5"/>
      <c r="G3054" s="6">
        <v>56</v>
      </c>
      <c r="H3054" s="31">
        <v>14.285714285714</v>
      </c>
      <c r="I3054" s="12">
        <v>41.071428571429003</v>
      </c>
      <c r="J3054" s="12">
        <v>8.9285714285710007</v>
      </c>
      <c r="K3054" s="61">
        <v>26.785714285714</v>
      </c>
      <c r="L3054" s="12">
        <v>8.9285714285710007</v>
      </c>
      <c r="M3054" s="73">
        <v>0</v>
      </c>
    </row>
    <row r="3055" spans="3:13" x14ac:dyDescent="0.2">
      <c r="D3055" s="200"/>
      <c r="E3055" s="4" t="s">
        <v>58</v>
      </c>
      <c r="F3055" s="5"/>
      <c r="G3055" s="6">
        <v>3</v>
      </c>
      <c r="H3055" s="133">
        <v>0</v>
      </c>
      <c r="I3055" s="44">
        <v>66.666666666666998</v>
      </c>
      <c r="J3055" s="69">
        <v>0</v>
      </c>
      <c r="K3055" s="43">
        <v>33.333333333333002</v>
      </c>
      <c r="L3055" s="69">
        <v>0</v>
      </c>
      <c r="M3055" s="73">
        <v>0</v>
      </c>
    </row>
    <row r="3056" spans="3:13" x14ac:dyDescent="0.2">
      <c r="D3056" s="200"/>
      <c r="E3056" s="4" t="s">
        <v>59</v>
      </c>
      <c r="F3056" s="5"/>
      <c r="G3056" s="6">
        <v>42</v>
      </c>
      <c r="H3056" s="31">
        <v>14.285714285714</v>
      </c>
      <c r="I3056" s="12">
        <v>35.714285714286</v>
      </c>
      <c r="J3056" s="12">
        <v>7.1428571428570002</v>
      </c>
      <c r="K3056" s="12">
        <v>42.857142857143003</v>
      </c>
      <c r="L3056" s="69">
        <v>0</v>
      </c>
      <c r="M3056" s="73">
        <v>0</v>
      </c>
    </row>
    <row r="3057" spans="2:13" x14ac:dyDescent="0.2">
      <c r="D3057" s="199" t="s">
        <v>60</v>
      </c>
      <c r="E3057" s="22" t="s">
        <v>61</v>
      </c>
      <c r="F3057" s="21"/>
      <c r="G3057" s="19">
        <v>54</v>
      </c>
      <c r="H3057" s="149">
        <v>20.370370370370001</v>
      </c>
      <c r="I3057" s="20">
        <v>38.888888888888999</v>
      </c>
      <c r="J3057" s="20">
        <v>5.5555555555560003</v>
      </c>
      <c r="K3057" s="90">
        <v>31.481481481481001</v>
      </c>
      <c r="L3057" s="20">
        <v>3.7037037037039999</v>
      </c>
      <c r="M3057" s="117">
        <v>0</v>
      </c>
    </row>
    <row r="3058" spans="2:13" x14ac:dyDescent="0.2">
      <c r="D3058" s="200"/>
      <c r="E3058" s="4" t="s">
        <v>62</v>
      </c>
      <c r="F3058" s="5"/>
      <c r="G3058" s="6">
        <v>33</v>
      </c>
      <c r="H3058" s="31">
        <v>12.121212121212</v>
      </c>
      <c r="I3058" s="12">
        <v>39.393939393939</v>
      </c>
      <c r="J3058" s="12">
        <v>3.0303030303030001</v>
      </c>
      <c r="K3058" s="29">
        <v>45.454545454544999</v>
      </c>
      <c r="L3058" s="69">
        <v>0</v>
      </c>
      <c r="M3058" s="73">
        <v>0</v>
      </c>
    </row>
    <row r="3059" spans="2:13" x14ac:dyDescent="0.2">
      <c r="D3059" s="200"/>
      <c r="E3059" s="4" t="s">
        <v>63</v>
      </c>
      <c r="F3059" s="5"/>
      <c r="G3059" s="6">
        <v>15</v>
      </c>
      <c r="H3059" s="31">
        <v>6.666666666667</v>
      </c>
      <c r="I3059" s="12">
        <v>33.333333333333002</v>
      </c>
      <c r="J3059" s="29">
        <v>13.333333333333</v>
      </c>
      <c r="K3059" s="29">
        <v>46.666666666666998</v>
      </c>
      <c r="L3059" s="69">
        <v>0</v>
      </c>
      <c r="M3059" s="73">
        <v>0</v>
      </c>
    </row>
    <row r="3060" spans="2:13" x14ac:dyDescent="0.2">
      <c r="D3060" s="200"/>
      <c r="E3060" s="4" t="s">
        <v>64</v>
      </c>
      <c r="F3060" s="5"/>
      <c r="G3060" s="6">
        <v>12</v>
      </c>
      <c r="H3060" s="76">
        <v>16.666666666666998</v>
      </c>
      <c r="I3060" s="12">
        <v>33.333333333333002</v>
      </c>
      <c r="J3060" s="29">
        <v>16.666666666666998</v>
      </c>
      <c r="K3060" s="61">
        <v>25</v>
      </c>
      <c r="L3060" s="12">
        <v>8.333333333333</v>
      </c>
      <c r="M3060" s="73">
        <v>0</v>
      </c>
    </row>
    <row r="3061" spans="2:13" x14ac:dyDescent="0.2">
      <c r="D3061" s="200"/>
      <c r="E3061" s="4" t="s">
        <v>65</v>
      </c>
      <c r="F3061" s="5"/>
      <c r="G3061" s="6">
        <v>16</v>
      </c>
      <c r="H3061" s="84">
        <v>6.25</v>
      </c>
      <c r="I3061" s="12">
        <v>37.5</v>
      </c>
      <c r="J3061" s="29">
        <v>12.5</v>
      </c>
      <c r="K3061" s="43">
        <v>31.25</v>
      </c>
      <c r="L3061" s="29">
        <v>12.5</v>
      </c>
      <c r="M3061" s="73">
        <v>0</v>
      </c>
    </row>
    <row r="3062" spans="2:13" x14ac:dyDescent="0.2">
      <c r="D3062" s="200"/>
      <c r="E3062" s="4" t="s">
        <v>66</v>
      </c>
      <c r="F3062" s="5"/>
      <c r="G3062" s="6">
        <v>12</v>
      </c>
      <c r="H3062" s="133">
        <v>0</v>
      </c>
      <c r="I3062" s="44">
        <v>50</v>
      </c>
      <c r="J3062" s="12">
        <v>8.333333333333</v>
      </c>
      <c r="K3062" s="61">
        <v>8.333333333333</v>
      </c>
      <c r="L3062" s="44">
        <v>33.333333333333002</v>
      </c>
      <c r="M3062" s="73">
        <v>0</v>
      </c>
    </row>
    <row r="3063" spans="2:13" x14ac:dyDescent="0.2">
      <c r="D3063" s="200"/>
      <c r="E3063" s="4" t="s">
        <v>67</v>
      </c>
      <c r="F3063" s="5"/>
      <c r="G3063" s="6">
        <v>31</v>
      </c>
      <c r="H3063" s="84">
        <v>3.2258064516129998</v>
      </c>
      <c r="I3063" s="12">
        <v>38.709677419355003</v>
      </c>
      <c r="J3063" s="12">
        <v>3.2258064516129998</v>
      </c>
      <c r="K3063" s="12">
        <v>38.709677419355003</v>
      </c>
      <c r="L3063" s="29">
        <v>16.129032258064999</v>
      </c>
      <c r="M3063" s="73">
        <v>0</v>
      </c>
    </row>
    <row r="3064" spans="2:13" x14ac:dyDescent="0.2">
      <c r="D3064" s="200"/>
      <c r="E3064" s="4" t="s">
        <v>68</v>
      </c>
      <c r="F3064" s="5"/>
      <c r="G3064" s="6">
        <v>12</v>
      </c>
      <c r="H3064" s="87">
        <v>25</v>
      </c>
      <c r="I3064" s="61">
        <v>25</v>
      </c>
      <c r="J3064" s="69">
        <v>0</v>
      </c>
      <c r="K3064" s="44">
        <v>50</v>
      </c>
      <c r="L3064" s="69">
        <v>0</v>
      </c>
      <c r="M3064" s="73">
        <v>0</v>
      </c>
    </row>
    <row r="3065" spans="2:13" x14ac:dyDescent="0.2">
      <c r="D3065" s="200"/>
      <c r="E3065" s="4" t="s">
        <v>69</v>
      </c>
      <c r="F3065" s="5"/>
      <c r="G3065" s="6">
        <v>6</v>
      </c>
      <c r="H3065" s="133">
        <v>0</v>
      </c>
      <c r="I3065" s="61">
        <v>16.666666666666998</v>
      </c>
      <c r="J3065" s="69">
        <v>0</v>
      </c>
      <c r="K3065" s="44">
        <v>83.333333333333002</v>
      </c>
      <c r="L3065" s="69">
        <v>0</v>
      </c>
      <c r="M3065" s="73">
        <v>0</v>
      </c>
    </row>
    <row r="3066" spans="2:13" x14ac:dyDescent="0.2">
      <c r="D3066" s="93" t="s">
        <v>70</v>
      </c>
      <c r="E3066" s="89" t="s">
        <v>18</v>
      </c>
      <c r="F3066" s="92"/>
      <c r="G3066" s="94">
        <v>0</v>
      </c>
      <c r="H3066" s="148">
        <v>0</v>
      </c>
      <c r="I3066" s="86">
        <v>0</v>
      </c>
      <c r="J3066" s="134">
        <v>0</v>
      </c>
      <c r="K3066" s="86">
        <v>0</v>
      </c>
      <c r="L3066" s="134">
        <v>0</v>
      </c>
      <c r="M3066" s="144">
        <v>0</v>
      </c>
    </row>
    <row r="3068" spans="2:13" x14ac:dyDescent="0.2">
      <c r="B3068" s="40" t="str">
        <f xml:space="preserve"> HYPERLINK("#'目次'!B133", "[127]")</f>
        <v>[127]</v>
      </c>
      <c r="C3068" s="23" t="s">
        <v>239</v>
      </c>
    </row>
    <row r="3069" spans="2:13" x14ac:dyDescent="0.2">
      <c r="C3069" s="186" t="s">
        <v>240</v>
      </c>
    </row>
    <row r="3071" spans="2:13" x14ac:dyDescent="0.2">
      <c r="C3071" s="23" t="s">
        <v>73</v>
      </c>
    </row>
    <row r="3072" spans="2:13" ht="36" x14ac:dyDescent="0.2">
      <c r="D3072" s="195"/>
      <c r="E3072" s="196"/>
      <c r="F3072" s="196"/>
      <c r="G3072" s="37" t="s">
        <v>15</v>
      </c>
      <c r="H3072" s="33" t="s">
        <v>241</v>
      </c>
      <c r="I3072" s="13" t="s">
        <v>242</v>
      </c>
      <c r="J3072" s="13" t="s">
        <v>243</v>
      </c>
      <c r="K3072" s="13" t="s">
        <v>244</v>
      </c>
      <c r="L3072" s="13" t="s">
        <v>99</v>
      </c>
      <c r="M3072" s="38" t="s">
        <v>18</v>
      </c>
    </row>
    <row r="3073" spans="4:13" x14ac:dyDescent="0.2">
      <c r="D3073" s="197"/>
      <c r="E3073" s="198"/>
      <c r="F3073" s="198"/>
      <c r="G3073" s="35"/>
      <c r="H3073" s="39"/>
      <c r="I3073" s="14"/>
      <c r="J3073" s="14"/>
      <c r="K3073" s="14"/>
      <c r="L3073" s="14"/>
      <c r="M3073" s="34"/>
    </row>
    <row r="3074" spans="4:13" x14ac:dyDescent="0.2">
      <c r="D3074" s="56"/>
      <c r="E3074" s="58" t="s">
        <v>15</v>
      </c>
      <c r="F3074" s="46"/>
      <c r="G3074" s="36">
        <v>213</v>
      </c>
      <c r="H3074" s="24">
        <v>11.267605633803001</v>
      </c>
      <c r="I3074" s="24">
        <v>36.150234741783997</v>
      </c>
      <c r="J3074" s="24">
        <v>7.0422535211269999</v>
      </c>
      <c r="K3074" s="24">
        <v>38.967136150235</v>
      </c>
      <c r="L3074" s="24">
        <v>6.5727699530520001</v>
      </c>
      <c r="M3074" s="184">
        <v>0</v>
      </c>
    </row>
    <row r="3075" spans="4:13" x14ac:dyDescent="0.2">
      <c r="D3075" s="199" t="s">
        <v>74</v>
      </c>
      <c r="E3075" s="22" t="s">
        <v>75</v>
      </c>
      <c r="F3075" s="21"/>
      <c r="G3075" s="19">
        <v>98</v>
      </c>
      <c r="H3075" s="54">
        <v>7.1428571428570002</v>
      </c>
      <c r="I3075" s="20">
        <v>32.653061224490003</v>
      </c>
      <c r="J3075" s="20">
        <v>7.1428571428570002</v>
      </c>
      <c r="K3075" s="98">
        <v>48.979591836734997</v>
      </c>
      <c r="L3075" s="20">
        <v>4.0816326530609999</v>
      </c>
      <c r="M3075" s="117">
        <v>0</v>
      </c>
    </row>
    <row r="3076" spans="4:13" x14ac:dyDescent="0.2">
      <c r="D3076" s="200"/>
      <c r="E3076" s="4" t="s">
        <v>34</v>
      </c>
      <c r="F3076" s="5"/>
      <c r="G3076" s="6">
        <v>2</v>
      </c>
      <c r="H3076" s="133">
        <v>0</v>
      </c>
      <c r="I3076" s="44">
        <v>100</v>
      </c>
      <c r="J3076" s="69">
        <v>0</v>
      </c>
      <c r="K3076" s="99">
        <v>0</v>
      </c>
      <c r="L3076" s="69">
        <v>0</v>
      </c>
      <c r="M3076" s="73">
        <v>0</v>
      </c>
    </row>
    <row r="3077" spans="4:13" x14ac:dyDescent="0.2">
      <c r="D3077" s="200"/>
      <c r="E3077" s="4" t="s">
        <v>35</v>
      </c>
      <c r="F3077" s="5"/>
      <c r="G3077" s="6">
        <v>4</v>
      </c>
      <c r="H3077" s="133">
        <v>0</v>
      </c>
      <c r="I3077" s="44">
        <v>75</v>
      </c>
      <c r="J3077" s="69">
        <v>0</v>
      </c>
      <c r="K3077" s="61">
        <v>25</v>
      </c>
      <c r="L3077" s="69">
        <v>0</v>
      </c>
      <c r="M3077" s="73">
        <v>0</v>
      </c>
    </row>
    <row r="3078" spans="4:13" x14ac:dyDescent="0.2">
      <c r="D3078" s="200"/>
      <c r="E3078" s="4" t="s">
        <v>36</v>
      </c>
      <c r="F3078" s="5"/>
      <c r="G3078" s="6">
        <v>7</v>
      </c>
      <c r="H3078" s="133">
        <v>0</v>
      </c>
      <c r="I3078" s="99">
        <v>0</v>
      </c>
      <c r="J3078" s="44">
        <v>28.571428571428999</v>
      </c>
      <c r="K3078" s="44">
        <v>71.428571428571004</v>
      </c>
      <c r="L3078" s="69">
        <v>0</v>
      </c>
      <c r="M3078" s="73">
        <v>0</v>
      </c>
    </row>
    <row r="3079" spans="4:13" x14ac:dyDescent="0.2">
      <c r="D3079" s="200"/>
      <c r="E3079" s="4" t="s">
        <v>37</v>
      </c>
      <c r="F3079" s="5"/>
      <c r="G3079" s="6">
        <v>17</v>
      </c>
      <c r="H3079" s="84">
        <v>5.8823529411760003</v>
      </c>
      <c r="I3079" s="44">
        <v>52.941176470587997</v>
      </c>
      <c r="J3079" s="12">
        <v>5.8823529411760003</v>
      </c>
      <c r="K3079" s="43">
        <v>29.411764705882</v>
      </c>
      <c r="L3079" s="12">
        <v>5.8823529411760003</v>
      </c>
      <c r="M3079" s="73">
        <v>0</v>
      </c>
    </row>
    <row r="3080" spans="4:13" x14ac:dyDescent="0.2">
      <c r="D3080" s="200"/>
      <c r="E3080" s="4" t="s">
        <v>38</v>
      </c>
      <c r="F3080" s="5"/>
      <c r="G3080" s="6">
        <v>14</v>
      </c>
      <c r="H3080" s="133">
        <v>0</v>
      </c>
      <c r="I3080" s="29">
        <v>42.857142857143003</v>
      </c>
      <c r="J3080" s="29">
        <v>14.285714285714</v>
      </c>
      <c r="K3080" s="12">
        <v>35.714285714286</v>
      </c>
      <c r="L3080" s="12">
        <v>7.1428571428570002</v>
      </c>
      <c r="M3080" s="73">
        <v>0</v>
      </c>
    </row>
    <row r="3081" spans="4:13" x14ac:dyDescent="0.2">
      <c r="D3081" s="200"/>
      <c r="E3081" s="4" t="s">
        <v>39</v>
      </c>
      <c r="F3081" s="5"/>
      <c r="G3081" s="6">
        <v>26</v>
      </c>
      <c r="H3081" s="84">
        <v>3.8461538461539999</v>
      </c>
      <c r="I3081" s="61">
        <v>15.384615384615</v>
      </c>
      <c r="J3081" s="69">
        <v>0</v>
      </c>
      <c r="K3081" s="44">
        <v>73.076923076922995</v>
      </c>
      <c r="L3081" s="12">
        <v>7.6923076923079998</v>
      </c>
      <c r="M3081" s="73">
        <v>0</v>
      </c>
    </row>
    <row r="3082" spans="4:13" x14ac:dyDescent="0.2">
      <c r="D3082" s="200"/>
      <c r="E3082" s="4" t="s">
        <v>40</v>
      </c>
      <c r="F3082" s="5"/>
      <c r="G3082" s="6">
        <v>28</v>
      </c>
      <c r="H3082" s="76">
        <v>17.857142857143</v>
      </c>
      <c r="I3082" s="43">
        <v>28.571428571428999</v>
      </c>
      <c r="J3082" s="12">
        <v>7.1428571428570002</v>
      </c>
      <c r="K3082" s="29">
        <v>46.428571428570997</v>
      </c>
      <c r="L3082" s="69">
        <v>0</v>
      </c>
      <c r="M3082" s="73">
        <v>0</v>
      </c>
    </row>
    <row r="3083" spans="4:13" x14ac:dyDescent="0.2">
      <c r="D3083" s="199" t="s">
        <v>76</v>
      </c>
      <c r="E3083" s="22" t="s">
        <v>77</v>
      </c>
      <c r="F3083" s="21"/>
      <c r="G3083" s="19">
        <v>115</v>
      </c>
      <c r="H3083" s="54">
        <v>14.782608695652</v>
      </c>
      <c r="I3083" s="20">
        <v>39.130434782609001</v>
      </c>
      <c r="J3083" s="20">
        <v>6.9565217391300003</v>
      </c>
      <c r="K3083" s="90">
        <v>30.434782608696</v>
      </c>
      <c r="L3083" s="20">
        <v>8.6956521739130004</v>
      </c>
      <c r="M3083" s="117">
        <v>0</v>
      </c>
    </row>
    <row r="3084" spans="4:13" x14ac:dyDescent="0.2">
      <c r="D3084" s="200"/>
      <c r="E3084" s="4" t="s">
        <v>34</v>
      </c>
      <c r="F3084" s="5"/>
      <c r="G3084" s="6">
        <v>1</v>
      </c>
      <c r="H3084" s="133">
        <v>0</v>
      </c>
      <c r="I3084" s="99">
        <v>0</v>
      </c>
      <c r="J3084" s="69">
        <v>0</v>
      </c>
      <c r="K3084" s="44">
        <v>100</v>
      </c>
      <c r="L3084" s="69">
        <v>0</v>
      </c>
      <c r="M3084" s="73">
        <v>0</v>
      </c>
    </row>
    <row r="3085" spans="4:13" x14ac:dyDescent="0.2">
      <c r="D3085" s="200"/>
      <c r="E3085" s="4" t="s">
        <v>35</v>
      </c>
      <c r="F3085" s="5"/>
      <c r="G3085" s="6">
        <v>2</v>
      </c>
      <c r="H3085" s="133">
        <v>0</v>
      </c>
      <c r="I3085" s="44">
        <v>100</v>
      </c>
      <c r="J3085" s="69">
        <v>0</v>
      </c>
      <c r="K3085" s="99">
        <v>0</v>
      </c>
      <c r="L3085" s="69">
        <v>0</v>
      </c>
      <c r="M3085" s="73">
        <v>0</v>
      </c>
    </row>
    <row r="3086" spans="4:13" x14ac:dyDescent="0.2">
      <c r="D3086" s="200"/>
      <c r="E3086" s="4" t="s">
        <v>36</v>
      </c>
      <c r="F3086" s="5"/>
      <c r="G3086" s="6">
        <v>9</v>
      </c>
      <c r="H3086" s="31">
        <v>11.111111111111001</v>
      </c>
      <c r="I3086" s="12">
        <v>33.333333333333002</v>
      </c>
      <c r="J3086" s="69">
        <v>0</v>
      </c>
      <c r="K3086" s="43">
        <v>33.333333333333002</v>
      </c>
      <c r="L3086" s="44">
        <v>22.222222222222001</v>
      </c>
      <c r="M3086" s="73">
        <v>0</v>
      </c>
    </row>
    <row r="3087" spans="4:13" x14ac:dyDescent="0.2">
      <c r="D3087" s="200"/>
      <c r="E3087" s="4" t="s">
        <v>37</v>
      </c>
      <c r="F3087" s="5"/>
      <c r="G3087" s="6">
        <v>11</v>
      </c>
      <c r="H3087" s="31">
        <v>9.0909090909089993</v>
      </c>
      <c r="I3087" s="12">
        <v>36.363636363635997</v>
      </c>
      <c r="J3087" s="44">
        <v>18.181818181817999</v>
      </c>
      <c r="K3087" s="61">
        <v>27.272727272727</v>
      </c>
      <c r="L3087" s="12">
        <v>9.0909090909089993</v>
      </c>
      <c r="M3087" s="73">
        <v>0</v>
      </c>
    </row>
    <row r="3088" spans="4:13" x14ac:dyDescent="0.2">
      <c r="D3088" s="200"/>
      <c r="E3088" s="4" t="s">
        <v>38</v>
      </c>
      <c r="F3088" s="5"/>
      <c r="G3088" s="6">
        <v>20</v>
      </c>
      <c r="H3088" s="84">
        <v>5</v>
      </c>
      <c r="I3088" s="43">
        <v>30</v>
      </c>
      <c r="J3088" s="69">
        <v>0</v>
      </c>
      <c r="K3088" s="29">
        <v>45</v>
      </c>
      <c r="L3088" s="44">
        <v>20</v>
      </c>
      <c r="M3088" s="73">
        <v>0</v>
      </c>
    </row>
    <row r="3089" spans="2:13" x14ac:dyDescent="0.2">
      <c r="D3089" s="200"/>
      <c r="E3089" s="4" t="s">
        <v>39</v>
      </c>
      <c r="F3089" s="5"/>
      <c r="G3089" s="6">
        <v>28</v>
      </c>
      <c r="H3089" s="31">
        <v>14.285714285714</v>
      </c>
      <c r="I3089" s="44">
        <v>46.428571428570997</v>
      </c>
      <c r="J3089" s="12">
        <v>10.714285714286</v>
      </c>
      <c r="K3089" s="61">
        <v>25</v>
      </c>
      <c r="L3089" s="12">
        <v>3.5714285714290002</v>
      </c>
      <c r="M3089" s="73">
        <v>0</v>
      </c>
    </row>
    <row r="3090" spans="2:13" x14ac:dyDescent="0.2">
      <c r="D3090" s="201"/>
      <c r="E3090" s="57" t="s">
        <v>40</v>
      </c>
      <c r="F3090" s="59"/>
      <c r="G3090" s="55">
        <v>44</v>
      </c>
      <c r="H3090" s="160">
        <v>22.727272727273</v>
      </c>
      <c r="I3090" s="65">
        <v>38.636363636364003</v>
      </c>
      <c r="J3090" s="65">
        <v>6.8181818181820004</v>
      </c>
      <c r="K3090" s="109">
        <v>27.272727272727</v>
      </c>
      <c r="L3090" s="65">
        <v>4.5454545454549997</v>
      </c>
      <c r="M3090" s="142">
        <v>0</v>
      </c>
    </row>
    <row r="3092" spans="2:13" x14ac:dyDescent="0.2">
      <c r="B3092" s="40" t="str">
        <f xml:space="preserve"> HYPERLINK("#'目次'!B134", "[128]")</f>
        <v>[128]</v>
      </c>
      <c r="C3092" s="23" t="s">
        <v>239</v>
      </c>
    </row>
    <row r="3093" spans="2:13" x14ac:dyDescent="0.2">
      <c r="C3093" s="186" t="s">
        <v>240</v>
      </c>
    </row>
    <row r="3095" spans="2:13" x14ac:dyDescent="0.2">
      <c r="C3095" s="23" t="s">
        <v>80</v>
      </c>
    </row>
    <row r="3096" spans="2:13" ht="36" x14ac:dyDescent="0.2">
      <c r="E3096" s="195"/>
      <c r="F3096" s="196"/>
      <c r="G3096" s="37" t="s">
        <v>15</v>
      </c>
      <c r="H3096" s="33" t="s">
        <v>241</v>
      </c>
      <c r="I3096" s="13" t="s">
        <v>242</v>
      </c>
      <c r="J3096" s="13" t="s">
        <v>243</v>
      </c>
      <c r="K3096" s="13" t="s">
        <v>244</v>
      </c>
      <c r="L3096" s="13" t="s">
        <v>99</v>
      </c>
      <c r="M3096" s="38" t="s">
        <v>18</v>
      </c>
    </row>
    <row r="3097" spans="2:13" x14ac:dyDescent="0.2">
      <c r="E3097" s="197"/>
      <c r="F3097" s="198"/>
      <c r="G3097" s="35"/>
      <c r="H3097" s="39"/>
      <c r="I3097" s="14"/>
      <c r="J3097" s="14"/>
      <c r="K3097" s="14"/>
      <c r="L3097" s="14"/>
      <c r="M3097" s="34"/>
    </row>
    <row r="3098" spans="2:13" x14ac:dyDescent="0.2">
      <c r="E3098" s="91" t="s">
        <v>15</v>
      </c>
      <c r="F3098" s="46"/>
      <c r="G3098" s="36">
        <v>213</v>
      </c>
      <c r="H3098" s="24">
        <v>11.267605633803001</v>
      </c>
      <c r="I3098" s="24">
        <v>36.150234741783997</v>
      </c>
      <c r="J3098" s="24">
        <v>7.0422535211269999</v>
      </c>
      <c r="K3098" s="24">
        <v>38.967136150235</v>
      </c>
      <c r="L3098" s="24">
        <v>6.5727699530520001</v>
      </c>
      <c r="M3098" s="184">
        <v>0</v>
      </c>
    </row>
    <row r="3099" spans="2:13" x14ac:dyDescent="0.2">
      <c r="E3099" s="4" t="s">
        <v>81</v>
      </c>
      <c r="F3099" s="5"/>
      <c r="G3099" s="19">
        <v>9</v>
      </c>
      <c r="H3099" s="174">
        <v>0</v>
      </c>
      <c r="I3099" s="107">
        <v>22.222222222222001</v>
      </c>
      <c r="J3099" s="20">
        <v>11.111111111111001</v>
      </c>
      <c r="K3099" s="98">
        <v>55.555555555555998</v>
      </c>
      <c r="L3099" s="20">
        <v>11.111111111111001</v>
      </c>
      <c r="M3099" s="117">
        <v>0</v>
      </c>
    </row>
    <row r="3100" spans="2:13" x14ac:dyDescent="0.2">
      <c r="E3100" s="4" t="s">
        <v>82</v>
      </c>
      <c r="F3100" s="5"/>
      <c r="G3100" s="6">
        <v>10</v>
      </c>
      <c r="H3100" s="87">
        <v>50</v>
      </c>
      <c r="I3100" s="61">
        <v>10</v>
      </c>
      <c r="J3100" s="12">
        <v>10</v>
      </c>
      <c r="K3100" s="61">
        <v>20</v>
      </c>
      <c r="L3100" s="12">
        <v>10</v>
      </c>
      <c r="M3100" s="73">
        <v>0</v>
      </c>
    </row>
    <row r="3101" spans="2:13" x14ac:dyDescent="0.2">
      <c r="E3101" s="4" t="s">
        <v>83</v>
      </c>
      <c r="F3101" s="5"/>
      <c r="G3101" s="6">
        <v>74</v>
      </c>
      <c r="H3101" s="31">
        <v>10.810810810811001</v>
      </c>
      <c r="I3101" s="43">
        <v>29.72972972973</v>
      </c>
      <c r="J3101" s="12">
        <v>4.0540540540540002</v>
      </c>
      <c r="K3101" s="29">
        <v>47.297297297297</v>
      </c>
      <c r="L3101" s="12">
        <v>8.1081081081080004</v>
      </c>
      <c r="M3101" s="73">
        <v>0</v>
      </c>
    </row>
    <row r="3102" spans="2:13" x14ac:dyDescent="0.2">
      <c r="E3102" s="4" t="s">
        <v>84</v>
      </c>
      <c r="F3102" s="5"/>
      <c r="G3102" s="6">
        <v>6</v>
      </c>
      <c r="H3102" s="133">
        <v>0</v>
      </c>
      <c r="I3102" s="61">
        <v>16.666666666666998</v>
      </c>
      <c r="J3102" s="44">
        <v>33.333333333333002</v>
      </c>
      <c r="K3102" s="43">
        <v>33.333333333333002</v>
      </c>
      <c r="L3102" s="44">
        <v>16.666666666666998</v>
      </c>
      <c r="M3102" s="73">
        <v>0</v>
      </c>
    </row>
    <row r="3103" spans="2:13" x14ac:dyDescent="0.2">
      <c r="E3103" s="4" t="s">
        <v>85</v>
      </c>
      <c r="F3103" s="5"/>
      <c r="G3103" s="6">
        <v>30</v>
      </c>
      <c r="H3103" s="133">
        <v>0</v>
      </c>
      <c r="I3103" s="29">
        <v>43.333333333333002</v>
      </c>
      <c r="J3103" s="29">
        <v>13.333333333333</v>
      </c>
      <c r="K3103" s="12">
        <v>40</v>
      </c>
      <c r="L3103" s="12">
        <v>3.333333333333</v>
      </c>
      <c r="M3103" s="73">
        <v>0</v>
      </c>
    </row>
    <row r="3104" spans="2:13" x14ac:dyDescent="0.2">
      <c r="E3104" s="4" t="s">
        <v>86</v>
      </c>
      <c r="F3104" s="5"/>
      <c r="G3104" s="6">
        <v>41</v>
      </c>
      <c r="H3104" s="31">
        <v>9.7560975609760003</v>
      </c>
      <c r="I3104" s="44">
        <v>48.780487804878</v>
      </c>
      <c r="J3104" s="12">
        <v>2.4390243902440001</v>
      </c>
      <c r="K3104" s="12">
        <v>36.585365853658999</v>
      </c>
      <c r="L3104" s="12">
        <v>2.4390243902440001</v>
      </c>
      <c r="M3104" s="73">
        <v>0</v>
      </c>
    </row>
    <row r="3105" spans="2:15" x14ac:dyDescent="0.2">
      <c r="E3105" s="4" t="s">
        <v>87</v>
      </c>
      <c r="F3105" s="5"/>
      <c r="G3105" s="6">
        <v>18</v>
      </c>
      <c r="H3105" s="87">
        <v>27.777777777777999</v>
      </c>
      <c r="I3105" s="12">
        <v>33.333333333333002</v>
      </c>
      <c r="J3105" s="12">
        <v>5.5555555555560003</v>
      </c>
      <c r="K3105" s="61">
        <v>22.222222222222001</v>
      </c>
      <c r="L3105" s="12">
        <v>11.111111111111001</v>
      </c>
      <c r="M3105" s="73">
        <v>0</v>
      </c>
    </row>
    <row r="3106" spans="2:15" x14ac:dyDescent="0.2">
      <c r="E3106" s="4" t="s">
        <v>88</v>
      </c>
      <c r="F3106" s="5"/>
      <c r="G3106" s="6">
        <v>5</v>
      </c>
      <c r="H3106" s="87">
        <v>40</v>
      </c>
      <c r="I3106" s="61">
        <v>20</v>
      </c>
      <c r="J3106" s="69">
        <v>0</v>
      </c>
      <c r="K3106" s="12">
        <v>40</v>
      </c>
      <c r="L3106" s="69">
        <v>0</v>
      </c>
      <c r="M3106" s="73">
        <v>0</v>
      </c>
    </row>
    <row r="3107" spans="2:15" x14ac:dyDescent="0.2">
      <c r="E3107" s="4" t="s">
        <v>89</v>
      </c>
      <c r="F3107" s="5"/>
      <c r="G3107" s="6">
        <v>9</v>
      </c>
      <c r="H3107" s="133">
        <v>0</v>
      </c>
      <c r="I3107" s="12">
        <v>33.333333333333002</v>
      </c>
      <c r="J3107" s="12">
        <v>11.111111111111001</v>
      </c>
      <c r="K3107" s="29">
        <v>44.444444444444002</v>
      </c>
      <c r="L3107" s="12">
        <v>11.111111111111001</v>
      </c>
      <c r="M3107" s="73">
        <v>0</v>
      </c>
    </row>
    <row r="3108" spans="2:15" x14ac:dyDescent="0.2">
      <c r="E3108" s="4" t="s">
        <v>90</v>
      </c>
      <c r="F3108" s="5"/>
      <c r="G3108" s="6">
        <v>11</v>
      </c>
      <c r="H3108" s="133">
        <v>0</v>
      </c>
      <c r="I3108" s="44">
        <v>72.727272727273004</v>
      </c>
      <c r="J3108" s="12">
        <v>9.0909090909089993</v>
      </c>
      <c r="K3108" s="61">
        <v>18.181818181817999</v>
      </c>
      <c r="L3108" s="69">
        <v>0</v>
      </c>
      <c r="M3108" s="73">
        <v>0</v>
      </c>
    </row>
    <row r="3109" spans="2:15" x14ac:dyDescent="0.2">
      <c r="E3109" s="57" t="s">
        <v>91</v>
      </c>
      <c r="F3109" s="59"/>
      <c r="G3109" s="55">
        <v>0</v>
      </c>
      <c r="H3109" s="175">
        <v>0</v>
      </c>
      <c r="I3109" s="135">
        <v>0</v>
      </c>
      <c r="J3109" s="129">
        <v>0</v>
      </c>
      <c r="K3109" s="135">
        <v>0</v>
      </c>
      <c r="L3109" s="129">
        <v>0</v>
      </c>
      <c r="M3109" s="142">
        <v>0</v>
      </c>
    </row>
    <row r="3111" spans="2:15" x14ac:dyDescent="0.2">
      <c r="B3111" s="40" t="str">
        <f xml:space="preserve"> HYPERLINK("#'目次'!B135", "[129]")</f>
        <v>[129]</v>
      </c>
      <c r="C3111" s="23" t="s">
        <v>248</v>
      </c>
    </row>
    <row r="3112" spans="2:15" x14ac:dyDescent="0.2">
      <c r="C3112" s="186" t="s">
        <v>240</v>
      </c>
    </row>
    <row r="3114" spans="2:15" x14ac:dyDescent="0.2">
      <c r="C3114" s="23" t="s">
        <v>14</v>
      </c>
    </row>
    <row r="3115" spans="2:15" ht="36" x14ac:dyDescent="0.2">
      <c r="D3115" s="195"/>
      <c r="E3115" s="196"/>
      <c r="F3115" s="196"/>
      <c r="G3115" s="37" t="s">
        <v>15</v>
      </c>
      <c r="H3115" s="33" t="s">
        <v>249</v>
      </c>
      <c r="I3115" s="13" t="s">
        <v>250</v>
      </c>
      <c r="J3115" s="13" t="s">
        <v>251</v>
      </c>
      <c r="K3115" s="13" t="s">
        <v>252</v>
      </c>
      <c r="L3115" s="13" t="s">
        <v>98</v>
      </c>
      <c r="M3115" s="13" t="s">
        <v>253</v>
      </c>
      <c r="N3115" s="13" t="s">
        <v>99</v>
      </c>
      <c r="O3115" s="38" t="s">
        <v>18</v>
      </c>
    </row>
    <row r="3116" spans="2:15" x14ac:dyDescent="0.2">
      <c r="D3116" s="197"/>
      <c r="E3116" s="198"/>
      <c r="F3116" s="198"/>
      <c r="G3116" s="35"/>
      <c r="H3116" s="39"/>
      <c r="I3116" s="14"/>
      <c r="J3116" s="14"/>
      <c r="K3116" s="14"/>
      <c r="L3116" s="14"/>
      <c r="M3116" s="14"/>
      <c r="N3116" s="14"/>
      <c r="O3116" s="34"/>
    </row>
    <row r="3117" spans="2:15" x14ac:dyDescent="0.2">
      <c r="D3117" s="56"/>
      <c r="E3117" s="58" t="s">
        <v>15</v>
      </c>
      <c r="F3117" s="46"/>
      <c r="G3117" s="36">
        <v>213</v>
      </c>
      <c r="H3117" s="24">
        <v>4.2253521126760001</v>
      </c>
      <c r="I3117" s="24">
        <v>2.8169014084509998</v>
      </c>
      <c r="J3117" s="24">
        <v>1.4084507042250001</v>
      </c>
      <c r="K3117" s="24">
        <v>19.718309859154999</v>
      </c>
      <c r="L3117" s="24">
        <v>69.014084507042</v>
      </c>
      <c r="M3117" s="24">
        <v>10.798122065728</v>
      </c>
      <c r="N3117" s="24">
        <v>8.9201877934270009</v>
      </c>
      <c r="O3117" s="184">
        <v>0</v>
      </c>
    </row>
    <row r="3118" spans="2:15" x14ac:dyDescent="0.2">
      <c r="D3118" s="199" t="s">
        <v>19</v>
      </c>
      <c r="E3118" s="22" t="s">
        <v>20</v>
      </c>
      <c r="F3118" s="21"/>
      <c r="G3118" s="19">
        <v>19</v>
      </c>
      <c r="H3118" s="54">
        <v>5.2631578947369997</v>
      </c>
      <c r="I3118" s="60">
        <v>0</v>
      </c>
      <c r="J3118" s="60">
        <v>0</v>
      </c>
      <c r="K3118" s="20">
        <v>21.052631578947</v>
      </c>
      <c r="L3118" s="90">
        <v>63.157894736842003</v>
      </c>
      <c r="M3118" s="90">
        <v>5.2631578947369997</v>
      </c>
      <c r="N3118" s="20">
        <v>10.526315789473999</v>
      </c>
      <c r="O3118" s="117">
        <v>0</v>
      </c>
    </row>
    <row r="3119" spans="2:15" x14ac:dyDescent="0.2">
      <c r="D3119" s="200"/>
      <c r="E3119" s="4" t="s">
        <v>21</v>
      </c>
      <c r="F3119" s="5"/>
      <c r="G3119" s="6">
        <v>72</v>
      </c>
      <c r="H3119" s="31">
        <v>4.166666666667</v>
      </c>
      <c r="I3119" s="12">
        <v>1.3888888888890001</v>
      </c>
      <c r="J3119" s="12">
        <v>2.7777777777780002</v>
      </c>
      <c r="K3119" s="12">
        <v>22.222222222222001</v>
      </c>
      <c r="L3119" s="12">
        <v>72.222222222222001</v>
      </c>
      <c r="M3119" s="12">
        <v>8.333333333333</v>
      </c>
      <c r="N3119" s="12">
        <v>6.9444444444439997</v>
      </c>
      <c r="O3119" s="73">
        <v>0</v>
      </c>
    </row>
    <row r="3120" spans="2:15" x14ac:dyDescent="0.2">
      <c r="D3120" s="200"/>
      <c r="E3120" s="4" t="s">
        <v>22</v>
      </c>
      <c r="F3120" s="5"/>
      <c r="G3120" s="6">
        <v>38</v>
      </c>
      <c r="H3120" s="31">
        <v>2.6315789473679998</v>
      </c>
      <c r="I3120" s="28">
        <v>0</v>
      </c>
      <c r="J3120" s="28">
        <v>0</v>
      </c>
      <c r="K3120" s="12">
        <v>18.421052631578998</v>
      </c>
      <c r="L3120" s="12">
        <v>68.421052631579002</v>
      </c>
      <c r="M3120" s="44">
        <v>23.684210526316001</v>
      </c>
      <c r="N3120" s="69">
        <v>0</v>
      </c>
      <c r="O3120" s="73">
        <v>0</v>
      </c>
    </row>
    <row r="3121" spans="4:15" x14ac:dyDescent="0.2">
      <c r="D3121" s="200"/>
      <c r="E3121" s="4" t="s">
        <v>23</v>
      </c>
      <c r="F3121" s="5"/>
      <c r="G3121" s="6">
        <v>41</v>
      </c>
      <c r="H3121" s="31">
        <v>2.4390243902440001</v>
      </c>
      <c r="I3121" s="12">
        <v>2.4390243902440001</v>
      </c>
      <c r="J3121" s="12">
        <v>2.4390243902440001</v>
      </c>
      <c r="K3121" s="43">
        <v>14.634146341463</v>
      </c>
      <c r="L3121" s="12">
        <v>65.853658536585002</v>
      </c>
      <c r="M3121" s="12">
        <v>9.7560975609760003</v>
      </c>
      <c r="N3121" s="29">
        <v>14.634146341463</v>
      </c>
      <c r="O3121" s="73">
        <v>0</v>
      </c>
    </row>
    <row r="3122" spans="4:15" x14ac:dyDescent="0.2">
      <c r="D3122" s="200"/>
      <c r="E3122" s="4" t="s">
        <v>24</v>
      </c>
      <c r="F3122" s="5"/>
      <c r="G3122" s="6">
        <v>43</v>
      </c>
      <c r="H3122" s="31">
        <v>6.9767441860470001</v>
      </c>
      <c r="I3122" s="29">
        <v>9.3023255813949994</v>
      </c>
      <c r="J3122" s="28">
        <v>0</v>
      </c>
      <c r="K3122" s="12">
        <v>20.930232558139998</v>
      </c>
      <c r="L3122" s="12">
        <v>69.767441860464999</v>
      </c>
      <c r="M3122" s="12">
        <v>6.9767441860470001</v>
      </c>
      <c r="N3122" s="29">
        <v>13.953488372093</v>
      </c>
      <c r="O3122" s="73">
        <v>0</v>
      </c>
    </row>
    <row r="3123" spans="4:15" x14ac:dyDescent="0.2">
      <c r="D3123" s="199" t="s">
        <v>25</v>
      </c>
      <c r="E3123" s="22" t="s">
        <v>26</v>
      </c>
      <c r="F3123" s="21"/>
      <c r="G3123" s="19">
        <v>55</v>
      </c>
      <c r="H3123" s="54">
        <v>5.4545454545450003</v>
      </c>
      <c r="I3123" s="20">
        <v>3.636363636364</v>
      </c>
      <c r="J3123" s="20">
        <v>1.818181818182</v>
      </c>
      <c r="K3123" s="20">
        <v>16.363636363636001</v>
      </c>
      <c r="L3123" s="20">
        <v>69.090909090908994</v>
      </c>
      <c r="M3123" s="90">
        <v>5.4545454545450003</v>
      </c>
      <c r="N3123" s="20">
        <v>12.727272727273</v>
      </c>
      <c r="O3123" s="117">
        <v>0</v>
      </c>
    </row>
    <row r="3124" spans="4:15" x14ac:dyDescent="0.2">
      <c r="D3124" s="200"/>
      <c r="E3124" s="4" t="s">
        <v>27</v>
      </c>
      <c r="F3124" s="5"/>
      <c r="G3124" s="6">
        <v>69</v>
      </c>
      <c r="H3124" s="31">
        <v>4.3478260869570002</v>
      </c>
      <c r="I3124" s="12">
        <v>1.449275362319</v>
      </c>
      <c r="J3124" s="12">
        <v>1.449275362319</v>
      </c>
      <c r="K3124" s="12">
        <v>18.840579710145001</v>
      </c>
      <c r="L3124" s="43">
        <v>63.768115942028999</v>
      </c>
      <c r="M3124" s="29">
        <v>17.391304347826001</v>
      </c>
      <c r="N3124" s="12">
        <v>7.2463768115939997</v>
      </c>
      <c r="O3124" s="73">
        <v>0</v>
      </c>
    </row>
    <row r="3125" spans="4:15" x14ac:dyDescent="0.2">
      <c r="D3125" s="200"/>
      <c r="E3125" s="4" t="s">
        <v>28</v>
      </c>
      <c r="F3125" s="5"/>
      <c r="G3125" s="6">
        <v>74</v>
      </c>
      <c r="H3125" s="31">
        <v>4.0540540540540002</v>
      </c>
      <c r="I3125" s="12">
        <v>4.0540540540540002</v>
      </c>
      <c r="J3125" s="12">
        <v>1.351351351351</v>
      </c>
      <c r="K3125" s="12">
        <v>24.324324324323999</v>
      </c>
      <c r="L3125" s="12">
        <v>71.621621621621998</v>
      </c>
      <c r="M3125" s="12">
        <v>9.4594594594589996</v>
      </c>
      <c r="N3125" s="12">
        <v>6.7567567567570004</v>
      </c>
      <c r="O3125" s="73">
        <v>0</v>
      </c>
    </row>
    <row r="3126" spans="4:15" x14ac:dyDescent="0.2">
      <c r="D3126" s="200"/>
      <c r="E3126" s="4" t="s">
        <v>29</v>
      </c>
      <c r="F3126" s="5"/>
      <c r="G3126" s="6">
        <v>15</v>
      </c>
      <c r="H3126" s="71">
        <v>0</v>
      </c>
      <c r="I3126" s="28">
        <v>0</v>
      </c>
      <c r="J3126" s="28">
        <v>0</v>
      </c>
      <c r="K3126" s="43">
        <v>13.333333333333</v>
      </c>
      <c r="L3126" s="44">
        <v>80</v>
      </c>
      <c r="M3126" s="12">
        <v>6.666666666667</v>
      </c>
      <c r="N3126" s="12">
        <v>13.333333333333</v>
      </c>
      <c r="O3126" s="73">
        <v>0</v>
      </c>
    </row>
    <row r="3127" spans="4:15" x14ac:dyDescent="0.2">
      <c r="D3127" s="199" t="s">
        <v>30</v>
      </c>
      <c r="E3127" s="22" t="s">
        <v>31</v>
      </c>
      <c r="F3127" s="21"/>
      <c r="G3127" s="19">
        <v>98</v>
      </c>
      <c r="H3127" s="54">
        <v>2.040816326531</v>
      </c>
      <c r="I3127" s="20">
        <v>3.0612244897959999</v>
      </c>
      <c r="J3127" s="20">
        <v>3.0612244897959999</v>
      </c>
      <c r="K3127" s="90">
        <v>14.285714285714</v>
      </c>
      <c r="L3127" s="20">
        <v>73.469387755102005</v>
      </c>
      <c r="M3127" s="20">
        <v>12.244897959184</v>
      </c>
      <c r="N3127" s="20">
        <v>6.1224489795919999</v>
      </c>
      <c r="O3127" s="117">
        <v>0</v>
      </c>
    </row>
    <row r="3128" spans="4:15" x14ac:dyDescent="0.2">
      <c r="D3128" s="200"/>
      <c r="E3128" s="4" t="s">
        <v>32</v>
      </c>
      <c r="F3128" s="5"/>
      <c r="G3128" s="6">
        <v>115</v>
      </c>
      <c r="H3128" s="31">
        <v>6.0869565217390003</v>
      </c>
      <c r="I3128" s="12">
        <v>2.6086956521740001</v>
      </c>
      <c r="J3128" s="28">
        <v>0</v>
      </c>
      <c r="K3128" s="12">
        <v>24.347826086956999</v>
      </c>
      <c r="L3128" s="12">
        <v>65.217391304347998</v>
      </c>
      <c r="M3128" s="12">
        <v>9.5652173913039995</v>
      </c>
      <c r="N3128" s="12">
        <v>11.304347826087</v>
      </c>
      <c r="O3128" s="73">
        <v>0</v>
      </c>
    </row>
    <row r="3129" spans="4:15" x14ac:dyDescent="0.2">
      <c r="D3129" s="199" t="s">
        <v>33</v>
      </c>
      <c r="E3129" s="22" t="s">
        <v>34</v>
      </c>
      <c r="F3129" s="21"/>
      <c r="G3129" s="19">
        <v>3</v>
      </c>
      <c r="H3129" s="150">
        <v>33.333333333333002</v>
      </c>
      <c r="I3129" s="60">
        <v>0</v>
      </c>
      <c r="J3129" s="98">
        <v>66.666666666666998</v>
      </c>
      <c r="K3129" s="151">
        <v>0</v>
      </c>
      <c r="L3129" s="151">
        <v>0</v>
      </c>
      <c r="M3129" s="151">
        <v>0</v>
      </c>
      <c r="N3129" s="128">
        <v>0</v>
      </c>
      <c r="O3129" s="117">
        <v>0</v>
      </c>
    </row>
    <row r="3130" spans="4:15" x14ac:dyDescent="0.2">
      <c r="D3130" s="200"/>
      <c r="E3130" s="4" t="s">
        <v>35</v>
      </c>
      <c r="F3130" s="5"/>
      <c r="G3130" s="6">
        <v>6</v>
      </c>
      <c r="H3130" s="87">
        <v>16.666666666666998</v>
      </c>
      <c r="I3130" s="28">
        <v>0</v>
      </c>
      <c r="J3130" s="44">
        <v>16.666666666666998</v>
      </c>
      <c r="K3130" s="99">
        <v>0</v>
      </c>
      <c r="L3130" s="61">
        <v>50</v>
      </c>
      <c r="M3130" s="99">
        <v>0</v>
      </c>
      <c r="N3130" s="29">
        <v>16.666666666666998</v>
      </c>
      <c r="O3130" s="73">
        <v>0</v>
      </c>
    </row>
    <row r="3131" spans="4:15" x14ac:dyDescent="0.2">
      <c r="D3131" s="200"/>
      <c r="E3131" s="4" t="s">
        <v>36</v>
      </c>
      <c r="F3131" s="5"/>
      <c r="G3131" s="6">
        <v>16</v>
      </c>
      <c r="H3131" s="31">
        <v>6.25</v>
      </c>
      <c r="I3131" s="12">
        <v>6.25</v>
      </c>
      <c r="J3131" s="28">
        <v>0</v>
      </c>
      <c r="K3131" s="43">
        <v>12.5</v>
      </c>
      <c r="L3131" s="61">
        <v>37.5</v>
      </c>
      <c r="M3131" s="12">
        <v>6.25</v>
      </c>
      <c r="N3131" s="44">
        <v>50</v>
      </c>
      <c r="O3131" s="73">
        <v>0</v>
      </c>
    </row>
    <row r="3132" spans="4:15" x14ac:dyDescent="0.2">
      <c r="D3132" s="200"/>
      <c r="E3132" s="4" t="s">
        <v>37</v>
      </c>
      <c r="F3132" s="5"/>
      <c r="G3132" s="6">
        <v>28</v>
      </c>
      <c r="H3132" s="31">
        <v>7.1428571428570002</v>
      </c>
      <c r="I3132" s="28">
        <v>0</v>
      </c>
      <c r="J3132" s="28">
        <v>0</v>
      </c>
      <c r="K3132" s="12">
        <v>21.428571428571001</v>
      </c>
      <c r="L3132" s="29">
        <v>78.571428571428996</v>
      </c>
      <c r="M3132" s="12">
        <v>7.1428571428570002</v>
      </c>
      <c r="N3132" s="69">
        <v>0</v>
      </c>
      <c r="O3132" s="73">
        <v>0</v>
      </c>
    </row>
    <row r="3133" spans="4:15" x14ac:dyDescent="0.2">
      <c r="D3133" s="200"/>
      <c r="E3133" s="4" t="s">
        <v>38</v>
      </c>
      <c r="F3133" s="5"/>
      <c r="G3133" s="6">
        <v>34</v>
      </c>
      <c r="H3133" s="71">
        <v>0</v>
      </c>
      <c r="I3133" s="12">
        <v>5.8823529411760003</v>
      </c>
      <c r="J3133" s="28">
        <v>0</v>
      </c>
      <c r="K3133" s="29">
        <v>29.411764705882</v>
      </c>
      <c r="L3133" s="12">
        <v>64.705882352941003</v>
      </c>
      <c r="M3133" s="12">
        <v>8.8235294117649996</v>
      </c>
      <c r="N3133" s="12">
        <v>8.8235294117649996</v>
      </c>
      <c r="O3133" s="73">
        <v>0</v>
      </c>
    </row>
    <row r="3134" spans="4:15" x14ac:dyDescent="0.2">
      <c r="D3134" s="200"/>
      <c r="E3134" s="4" t="s">
        <v>39</v>
      </c>
      <c r="F3134" s="5"/>
      <c r="G3134" s="6">
        <v>54</v>
      </c>
      <c r="H3134" s="31">
        <v>1.851851851852</v>
      </c>
      <c r="I3134" s="12">
        <v>1.851851851852</v>
      </c>
      <c r="J3134" s="28">
        <v>0</v>
      </c>
      <c r="K3134" s="12">
        <v>24.074074074074002</v>
      </c>
      <c r="L3134" s="29">
        <v>74.074074074074005</v>
      </c>
      <c r="M3134" s="12">
        <v>9.2592592592590002</v>
      </c>
      <c r="N3134" s="43">
        <v>3.7037037037039999</v>
      </c>
      <c r="O3134" s="73">
        <v>0</v>
      </c>
    </row>
    <row r="3135" spans="4:15" x14ac:dyDescent="0.2">
      <c r="D3135" s="201"/>
      <c r="E3135" s="57" t="s">
        <v>40</v>
      </c>
      <c r="F3135" s="59"/>
      <c r="G3135" s="55">
        <v>72</v>
      </c>
      <c r="H3135" s="114">
        <v>4.166666666667</v>
      </c>
      <c r="I3135" s="65">
        <v>2.7777777777780002</v>
      </c>
      <c r="J3135" s="74">
        <v>0</v>
      </c>
      <c r="K3135" s="65">
        <v>15.277777777778001</v>
      </c>
      <c r="L3135" s="123">
        <v>75</v>
      </c>
      <c r="M3135" s="123">
        <v>16.666666666666998</v>
      </c>
      <c r="N3135" s="65">
        <v>6.9444444444439997</v>
      </c>
      <c r="O3135" s="142">
        <v>0</v>
      </c>
    </row>
    <row r="3137" spans="2:15" x14ac:dyDescent="0.2">
      <c r="B3137" s="40" t="str">
        <f xml:space="preserve"> HYPERLINK("#'目次'!B136", "[130]")</f>
        <v>[130]</v>
      </c>
      <c r="C3137" s="23" t="s">
        <v>248</v>
      </c>
    </row>
    <row r="3138" spans="2:15" x14ac:dyDescent="0.2">
      <c r="C3138" s="186" t="s">
        <v>240</v>
      </c>
    </row>
    <row r="3140" spans="2:15" x14ac:dyDescent="0.2">
      <c r="C3140" s="23" t="s">
        <v>48</v>
      </c>
    </row>
    <row r="3141" spans="2:15" ht="36" x14ac:dyDescent="0.2">
      <c r="D3141" s="195"/>
      <c r="E3141" s="196"/>
      <c r="F3141" s="196"/>
      <c r="G3141" s="37" t="s">
        <v>15</v>
      </c>
      <c r="H3141" s="33" t="s">
        <v>249</v>
      </c>
      <c r="I3141" s="13" t="s">
        <v>250</v>
      </c>
      <c r="J3141" s="13" t="s">
        <v>251</v>
      </c>
      <c r="K3141" s="13" t="s">
        <v>252</v>
      </c>
      <c r="L3141" s="13" t="s">
        <v>98</v>
      </c>
      <c r="M3141" s="13" t="s">
        <v>253</v>
      </c>
      <c r="N3141" s="13" t="s">
        <v>99</v>
      </c>
      <c r="O3141" s="38" t="s">
        <v>18</v>
      </c>
    </row>
    <row r="3142" spans="2:15" x14ac:dyDescent="0.2">
      <c r="D3142" s="197"/>
      <c r="E3142" s="198"/>
      <c r="F3142" s="198"/>
      <c r="G3142" s="35"/>
      <c r="H3142" s="39"/>
      <c r="I3142" s="14"/>
      <c r="J3142" s="14"/>
      <c r="K3142" s="14"/>
      <c r="L3142" s="14"/>
      <c r="M3142" s="14"/>
      <c r="N3142" s="14"/>
      <c r="O3142" s="34"/>
    </row>
    <row r="3143" spans="2:15" x14ac:dyDescent="0.2">
      <c r="D3143" s="56"/>
      <c r="E3143" s="58" t="s">
        <v>15</v>
      </c>
      <c r="F3143" s="46"/>
      <c r="G3143" s="36">
        <v>213</v>
      </c>
      <c r="H3143" s="24">
        <v>4.2253521126760001</v>
      </c>
      <c r="I3143" s="24">
        <v>2.8169014084509998</v>
      </c>
      <c r="J3143" s="24">
        <v>1.4084507042250001</v>
      </c>
      <c r="K3143" s="24">
        <v>19.718309859154999</v>
      </c>
      <c r="L3143" s="24">
        <v>69.014084507042</v>
      </c>
      <c r="M3143" s="24">
        <v>10.798122065728</v>
      </c>
      <c r="N3143" s="24">
        <v>8.9201877934270009</v>
      </c>
      <c r="O3143" s="184">
        <v>0</v>
      </c>
    </row>
    <row r="3144" spans="2:15" x14ac:dyDescent="0.2">
      <c r="D3144" s="199" t="s">
        <v>49</v>
      </c>
      <c r="E3144" s="22" t="s">
        <v>50</v>
      </c>
      <c r="F3144" s="21"/>
      <c r="G3144" s="19">
        <v>5</v>
      </c>
      <c r="H3144" s="131">
        <v>0</v>
      </c>
      <c r="I3144" s="60">
        <v>0</v>
      </c>
      <c r="J3144" s="60">
        <v>0</v>
      </c>
      <c r="K3144" s="151">
        <v>0</v>
      </c>
      <c r="L3144" s="98">
        <v>80</v>
      </c>
      <c r="M3144" s="96">
        <v>20</v>
      </c>
      <c r="N3144" s="98">
        <v>20</v>
      </c>
      <c r="O3144" s="117">
        <v>0</v>
      </c>
    </row>
    <row r="3145" spans="2:15" x14ac:dyDescent="0.2">
      <c r="D3145" s="200"/>
      <c r="E3145" s="4" t="s">
        <v>51</v>
      </c>
      <c r="F3145" s="5"/>
      <c r="G3145" s="6">
        <v>32</v>
      </c>
      <c r="H3145" s="31">
        <v>6.25</v>
      </c>
      <c r="I3145" s="12">
        <v>3.125</v>
      </c>
      <c r="J3145" s="28">
        <v>0</v>
      </c>
      <c r="K3145" s="12">
        <v>21.875</v>
      </c>
      <c r="L3145" s="29">
        <v>75</v>
      </c>
      <c r="M3145" s="12">
        <v>6.25</v>
      </c>
      <c r="N3145" s="12">
        <v>6.25</v>
      </c>
      <c r="O3145" s="73">
        <v>0</v>
      </c>
    </row>
    <row r="3146" spans="2:15" x14ac:dyDescent="0.2">
      <c r="D3146" s="200"/>
      <c r="E3146" s="4" t="s">
        <v>52</v>
      </c>
      <c r="F3146" s="5"/>
      <c r="G3146" s="6">
        <v>5</v>
      </c>
      <c r="H3146" s="71">
        <v>0</v>
      </c>
      <c r="I3146" s="28">
        <v>0</v>
      </c>
      <c r="J3146" s="28">
        <v>0</v>
      </c>
      <c r="K3146" s="44">
        <v>40</v>
      </c>
      <c r="L3146" s="61">
        <v>40</v>
      </c>
      <c r="M3146" s="99">
        <v>0</v>
      </c>
      <c r="N3146" s="44">
        <v>40</v>
      </c>
      <c r="O3146" s="73">
        <v>0</v>
      </c>
    </row>
    <row r="3147" spans="2:15" x14ac:dyDescent="0.2">
      <c r="D3147" s="200"/>
      <c r="E3147" s="4" t="s">
        <v>53</v>
      </c>
      <c r="F3147" s="5"/>
      <c r="G3147" s="6">
        <v>10</v>
      </c>
      <c r="H3147" s="71">
        <v>0</v>
      </c>
      <c r="I3147" s="28">
        <v>0</v>
      </c>
      <c r="J3147" s="28">
        <v>0</v>
      </c>
      <c r="K3147" s="12">
        <v>20</v>
      </c>
      <c r="L3147" s="12">
        <v>70</v>
      </c>
      <c r="M3147" s="29">
        <v>20</v>
      </c>
      <c r="N3147" s="69">
        <v>0</v>
      </c>
      <c r="O3147" s="73">
        <v>0</v>
      </c>
    </row>
    <row r="3148" spans="2:15" x14ac:dyDescent="0.2">
      <c r="D3148" s="200"/>
      <c r="E3148" s="4" t="s">
        <v>54</v>
      </c>
      <c r="F3148" s="5"/>
      <c r="G3148" s="6">
        <v>26</v>
      </c>
      <c r="H3148" s="31">
        <v>7.6923076923079998</v>
      </c>
      <c r="I3148" s="28">
        <v>0</v>
      </c>
      <c r="J3148" s="28">
        <v>0</v>
      </c>
      <c r="K3148" s="12">
        <v>19.230769230768999</v>
      </c>
      <c r="L3148" s="12">
        <v>73.076923076922995</v>
      </c>
      <c r="M3148" s="12">
        <v>7.6923076923079998</v>
      </c>
      <c r="N3148" s="12">
        <v>7.6923076923079998</v>
      </c>
      <c r="O3148" s="73">
        <v>0</v>
      </c>
    </row>
    <row r="3149" spans="2:15" x14ac:dyDescent="0.2">
      <c r="D3149" s="200"/>
      <c r="E3149" s="4" t="s">
        <v>55</v>
      </c>
      <c r="F3149" s="5"/>
      <c r="G3149" s="6">
        <v>5</v>
      </c>
      <c r="H3149" s="71">
        <v>0</v>
      </c>
      <c r="I3149" s="28">
        <v>0</v>
      </c>
      <c r="J3149" s="44">
        <v>20</v>
      </c>
      <c r="K3149" s="99">
        <v>0</v>
      </c>
      <c r="L3149" s="44">
        <v>80</v>
      </c>
      <c r="M3149" s="99">
        <v>0</v>
      </c>
      <c r="N3149" s="69">
        <v>0</v>
      </c>
      <c r="O3149" s="73">
        <v>0</v>
      </c>
    </row>
    <row r="3150" spans="2:15" x14ac:dyDescent="0.2">
      <c r="D3150" s="200"/>
      <c r="E3150" s="4" t="s">
        <v>56</v>
      </c>
      <c r="F3150" s="5"/>
      <c r="G3150" s="6">
        <v>29</v>
      </c>
      <c r="H3150" s="31">
        <v>3.4482758620689999</v>
      </c>
      <c r="I3150" s="12">
        <v>3.4482758620689999</v>
      </c>
      <c r="J3150" s="28">
        <v>0</v>
      </c>
      <c r="K3150" s="12">
        <v>20.689655172414</v>
      </c>
      <c r="L3150" s="12">
        <v>68.965517241379004</v>
      </c>
      <c r="M3150" s="43">
        <v>3.4482758620689999</v>
      </c>
      <c r="N3150" s="12">
        <v>10.344827586207</v>
      </c>
      <c r="O3150" s="73">
        <v>0</v>
      </c>
    </row>
    <row r="3151" spans="2:15" x14ac:dyDescent="0.2">
      <c r="D3151" s="200"/>
      <c r="E3151" s="4" t="s">
        <v>57</v>
      </c>
      <c r="F3151" s="5"/>
      <c r="G3151" s="6">
        <v>56</v>
      </c>
      <c r="H3151" s="31">
        <v>5.3571428571429998</v>
      </c>
      <c r="I3151" s="12">
        <v>1.785714285714</v>
      </c>
      <c r="J3151" s="28">
        <v>0</v>
      </c>
      <c r="K3151" s="12">
        <v>19.642857142857</v>
      </c>
      <c r="L3151" s="12">
        <v>64.285714285713993</v>
      </c>
      <c r="M3151" s="29">
        <v>16.071428571428999</v>
      </c>
      <c r="N3151" s="12">
        <v>12.5</v>
      </c>
      <c r="O3151" s="73">
        <v>0</v>
      </c>
    </row>
    <row r="3152" spans="2:15" x14ac:dyDescent="0.2">
      <c r="D3152" s="200"/>
      <c r="E3152" s="4" t="s">
        <v>58</v>
      </c>
      <c r="F3152" s="5"/>
      <c r="G3152" s="6">
        <v>3</v>
      </c>
      <c r="H3152" s="87">
        <v>33.333333333333002</v>
      </c>
      <c r="I3152" s="28">
        <v>0</v>
      </c>
      <c r="J3152" s="44">
        <v>66.666666666666998</v>
      </c>
      <c r="K3152" s="99">
        <v>0</v>
      </c>
      <c r="L3152" s="99">
        <v>0</v>
      </c>
      <c r="M3152" s="99">
        <v>0</v>
      </c>
      <c r="N3152" s="69">
        <v>0</v>
      </c>
      <c r="O3152" s="73">
        <v>0</v>
      </c>
    </row>
    <row r="3153" spans="2:15" x14ac:dyDescent="0.2">
      <c r="D3153" s="200"/>
      <c r="E3153" s="4" t="s">
        <v>59</v>
      </c>
      <c r="F3153" s="5"/>
      <c r="G3153" s="6">
        <v>42</v>
      </c>
      <c r="H3153" s="71">
        <v>0</v>
      </c>
      <c r="I3153" s="12">
        <v>7.1428571428570002</v>
      </c>
      <c r="J3153" s="28">
        <v>0</v>
      </c>
      <c r="K3153" s="12">
        <v>21.428571428571001</v>
      </c>
      <c r="L3153" s="12">
        <v>73.809523809523995</v>
      </c>
      <c r="M3153" s="12">
        <v>14.285714285714</v>
      </c>
      <c r="N3153" s="12">
        <v>4.7619047619049999</v>
      </c>
      <c r="O3153" s="73">
        <v>0</v>
      </c>
    </row>
    <row r="3154" spans="2:15" x14ac:dyDescent="0.2">
      <c r="D3154" s="199" t="s">
        <v>60</v>
      </c>
      <c r="E3154" s="22" t="s">
        <v>61</v>
      </c>
      <c r="F3154" s="21"/>
      <c r="G3154" s="19">
        <v>54</v>
      </c>
      <c r="H3154" s="54">
        <v>1.851851851852</v>
      </c>
      <c r="I3154" s="20">
        <v>3.7037037037039999</v>
      </c>
      <c r="J3154" s="60">
        <v>0</v>
      </c>
      <c r="K3154" s="20">
        <v>16.666666666666998</v>
      </c>
      <c r="L3154" s="20">
        <v>72.222222222222001</v>
      </c>
      <c r="M3154" s="20">
        <v>14.814814814815</v>
      </c>
      <c r="N3154" s="20">
        <v>7.4074074074069998</v>
      </c>
      <c r="O3154" s="117">
        <v>0</v>
      </c>
    </row>
    <row r="3155" spans="2:15" x14ac:dyDescent="0.2">
      <c r="D3155" s="200"/>
      <c r="E3155" s="4" t="s">
        <v>62</v>
      </c>
      <c r="F3155" s="5"/>
      <c r="G3155" s="6">
        <v>33</v>
      </c>
      <c r="H3155" s="31">
        <v>3.0303030303030001</v>
      </c>
      <c r="I3155" s="28">
        <v>0</v>
      </c>
      <c r="J3155" s="28">
        <v>0</v>
      </c>
      <c r="K3155" s="61">
        <v>6.0606060606060002</v>
      </c>
      <c r="L3155" s="29">
        <v>75.757575757576006</v>
      </c>
      <c r="M3155" s="12">
        <v>12.121212121212</v>
      </c>
      <c r="N3155" s="12">
        <v>12.121212121212</v>
      </c>
      <c r="O3155" s="73">
        <v>0</v>
      </c>
    </row>
    <row r="3156" spans="2:15" x14ac:dyDescent="0.2">
      <c r="D3156" s="200"/>
      <c r="E3156" s="4" t="s">
        <v>63</v>
      </c>
      <c r="F3156" s="5"/>
      <c r="G3156" s="6">
        <v>15</v>
      </c>
      <c r="H3156" s="31">
        <v>6.666666666667</v>
      </c>
      <c r="I3156" s="28">
        <v>0</v>
      </c>
      <c r="J3156" s="28">
        <v>0</v>
      </c>
      <c r="K3156" s="44">
        <v>33.333333333333002</v>
      </c>
      <c r="L3156" s="12">
        <v>66.666666666666998</v>
      </c>
      <c r="M3156" s="99">
        <v>0</v>
      </c>
      <c r="N3156" s="69">
        <v>0</v>
      </c>
      <c r="O3156" s="73">
        <v>0</v>
      </c>
    </row>
    <row r="3157" spans="2:15" x14ac:dyDescent="0.2">
      <c r="D3157" s="200"/>
      <c r="E3157" s="4" t="s">
        <v>64</v>
      </c>
      <c r="F3157" s="5"/>
      <c r="G3157" s="6">
        <v>12</v>
      </c>
      <c r="H3157" s="87">
        <v>16.666666666666998</v>
      </c>
      <c r="I3157" s="29">
        <v>8.333333333333</v>
      </c>
      <c r="J3157" s="28">
        <v>0</v>
      </c>
      <c r="K3157" s="12">
        <v>16.666666666666998</v>
      </c>
      <c r="L3157" s="44">
        <v>83.333333333333002</v>
      </c>
      <c r="M3157" s="99">
        <v>0</v>
      </c>
      <c r="N3157" s="69">
        <v>0</v>
      </c>
      <c r="O3157" s="73">
        <v>0</v>
      </c>
    </row>
    <row r="3158" spans="2:15" x14ac:dyDescent="0.2">
      <c r="D3158" s="200"/>
      <c r="E3158" s="4" t="s">
        <v>65</v>
      </c>
      <c r="F3158" s="5"/>
      <c r="G3158" s="6">
        <v>16</v>
      </c>
      <c r="H3158" s="71">
        <v>0</v>
      </c>
      <c r="I3158" s="28">
        <v>0</v>
      </c>
      <c r="J3158" s="12">
        <v>6.25</v>
      </c>
      <c r="K3158" s="29">
        <v>25</v>
      </c>
      <c r="L3158" s="43">
        <v>62.5</v>
      </c>
      <c r="M3158" s="12">
        <v>12.5</v>
      </c>
      <c r="N3158" s="12">
        <v>12.5</v>
      </c>
      <c r="O3158" s="73">
        <v>0</v>
      </c>
    </row>
    <row r="3159" spans="2:15" x14ac:dyDescent="0.2">
      <c r="D3159" s="200"/>
      <c r="E3159" s="4" t="s">
        <v>66</v>
      </c>
      <c r="F3159" s="5"/>
      <c r="G3159" s="6">
        <v>12</v>
      </c>
      <c r="H3159" s="31">
        <v>8.333333333333</v>
      </c>
      <c r="I3159" s="29">
        <v>8.333333333333</v>
      </c>
      <c r="J3159" s="28">
        <v>0</v>
      </c>
      <c r="K3159" s="44">
        <v>33.333333333333002</v>
      </c>
      <c r="L3159" s="61">
        <v>58.333333333333002</v>
      </c>
      <c r="M3159" s="12">
        <v>8.333333333333</v>
      </c>
      <c r="N3159" s="12">
        <v>8.333333333333</v>
      </c>
      <c r="O3159" s="73">
        <v>0</v>
      </c>
    </row>
    <row r="3160" spans="2:15" x14ac:dyDescent="0.2">
      <c r="D3160" s="200"/>
      <c r="E3160" s="4" t="s">
        <v>67</v>
      </c>
      <c r="F3160" s="5"/>
      <c r="G3160" s="6">
        <v>31</v>
      </c>
      <c r="H3160" s="31">
        <v>6.4516129032259997</v>
      </c>
      <c r="I3160" s="12">
        <v>3.2258064516129998</v>
      </c>
      <c r="J3160" s="29">
        <v>6.4516129032259997</v>
      </c>
      <c r="K3160" s="12">
        <v>19.354838709677001</v>
      </c>
      <c r="L3160" s="12">
        <v>67.741935483871003</v>
      </c>
      <c r="M3160" s="43">
        <v>3.2258064516129998</v>
      </c>
      <c r="N3160" s="12">
        <v>12.903225806451999</v>
      </c>
      <c r="O3160" s="73">
        <v>0</v>
      </c>
    </row>
    <row r="3161" spans="2:15" x14ac:dyDescent="0.2">
      <c r="D3161" s="200"/>
      <c r="E3161" s="4" t="s">
        <v>68</v>
      </c>
      <c r="F3161" s="5"/>
      <c r="G3161" s="6">
        <v>12</v>
      </c>
      <c r="H3161" s="31">
        <v>8.333333333333</v>
      </c>
      <c r="I3161" s="29">
        <v>8.333333333333</v>
      </c>
      <c r="J3161" s="28">
        <v>0</v>
      </c>
      <c r="K3161" s="12">
        <v>16.666666666666998</v>
      </c>
      <c r="L3161" s="12">
        <v>66.666666666666998</v>
      </c>
      <c r="M3161" s="29">
        <v>16.666666666666998</v>
      </c>
      <c r="N3161" s="69">
        <v>0</v>
      </c>
      <c r="O3161" s="73">
        <v>0</v>
      </c>
    </row>
    <row r="3162" spans="2:15" x14ac:dyDescent="0.2">
      <c r="D3162" s="200"/>
      <c r="E3162" s="4" t="s">
        <v>69</v>
      </c>
      <c r="F3162" s="5"/>
      <c r="G3162" s="6">
        <v>6</v>
      </c>
      <c r="H3162" s="71">
        <v>0</v>
      </c>
      <c r="I3162" s="28">
        <v>0</v>
      </c>
      <c r="J3162" s="28">
        <v>0</v>
      </c>
      <c r="K3162" s="44">
        <v>33.333333333333002</v>
      </c>
      <c r="L3162" s="12">
        <v>66.666666666666998</v>
      </c>
      <c r="M3162" s="29">
        <v>16.666666666666998</v>
      </c>
      <c r="N3162" s="29">
        <v>16.666666666666998</v>
      </c>
      <c r="O3162" s="73">
        <v>0</v>
      </c>
    </row>
    <row r="3163" spans="2:15" x14ac:dyDescent="0.2">
      <c r="D3163" s="93" t="s">
        <v>70</v>
      </c>
      <c r="E3163" s="89" t="s">
        <v>18</v>
      </c>
      <c r="F3163" s="92"/>
      <c r="G3163" s="94">
        <v>0</v>
      </c>
      <c r="H3163" s="152">
        <v>0</v>
      </c>
      <c r="I3163" s="101">
        <v>0</v>
      </c>
      <c r="J3163" s="101">
        <v>0</v>
      </c>
      <c r="K3163" s="86">
        <v>0</v>
      </c>
      <c r="L3163" s="86">
        <v>0</v>
      </c>
      <c r="M3163" s="86">
        <v>0</v>
      </c>
      <c r="N3163" s="134">
        <v>0</v>
      </c>
      <c r="O3163" s="144">
        <v>0</v>
      </c>
    </row>
    <row r="3165" spans="2:15" x14ac:dyDescent="0.2">
      <c r="B3165" s="40" t="str">
        <f xml:space="preserve"> HYPERLINK("#'目次'!B137", "[131]")</f>
        <v>[131]</v>
      </c>
      <c r="C3165" s="23" t="s">
        <v>248</v>
      </c>
    </row>
    <row r="3166" spans="2:15" x14ac:dyDescent="0.2">
      <c r="C3166" s="186" t="s">
        <v>240</v>
      </c>
    </row>
    <row r="3168" spans="2:15" x14ac:dyDescent="0.2">
      <c r="C3168" s="23" t="s">
        <v>73</v>
      </c>
    </row>
    <row r="3169" spans="4:15" ht="36" x14ac:dyDescent="0.2">
      <c r="D3169" s="195"/>
      <c r="E3169" s="196"/>
      <c r="F3169" s="196"/>
      <c r="G3169" s="37" t="s">
        <v>15</v>
      </c>
      <c r="H3169" s="33" t="s">
        <v>249</v>
      </c>
      <c r="I3169" s="13" t="s">
        <v>250</v>
      </c>
      <c r="J3169" s="13" t="s">
        <v>251</v>
      </c>
      <c r="K3169" s="13" t="s">
        <v>252</v>
      </c>
      <c r="L3169" s="13" t="s">
        <v>98</v>
      </c>
      <c r="M3169" s="13" t="s">
        <v>253</v>
      </c>
      <c r="N3169" s="13" t="s">
        <v>99</v>
      </c>
      <c r="O3169" s="38" t="s">
        <v>18</v>
      </c>
    </row>
    <row r="3170" spans="4:15" x14ac:dyDescent="0.2">
      <c r="D3170" s="197"/>
      <c r="E3170" s="198"/>
      <c r="F3170" s="198"/>
      <c r="G3170" s="35"/>
      <c r="H3170" s="39"/>
      <c r="I3170" s="14"/>
      <c r="J3170" s="14"/>
      <c r="K3170" s="14"/>
      <c r="L3170" s="14"/>
      <c r="M3170" s="14"/>
      <c r="N3170" s="14"/>
      <c r="O3170" s="34"/>
    </row>
    <row r="3171" spans="4:15" x14ac:dyDescent="0.2">
      <c r="D3171" s="56"/>
      <c r="E3171" s="58" t="s">
        <v>15</v>
      </c>
      <c r="F3171" s="46"/>
      <c r="G3171" s="36">
        <v>213</v>
      </c>
      <c r="H3171" s="24">
        <v>4.2253521126760001</v>
      </c>
      <c r="I3171" s="24">
        <v>2.8169014084509998</v>
      </c>
      <c r="J3171" s="24">
        <v>1.4084507042250001</v>
      </c>
      <c r="K3171" s="24">
        <v>19.718309859154999</v>
      </c>
      <c r="L3171" s="24">
        <v>69.014084507042</v>
      </c>
      <c r="M3171" s="24">
        <v>10.798122065728</v>
      </c>
      <c r="N3171" s="24">
        <v>8.9201877934270009</v>
      </c>
      <c r="O3171" s="184">
        <v>0</v>
      </c>
    </row>
    <row r="3172" spans="4:15" x14ac:dyDescent="0.2">
      <c r="D3172" s="199" t="s">
        <v>74</v>
      </c>
      <c r="E3172" s="22" t="s">
        <v>75</v>
      </c>
      <c r="F3172" s="21"/>
      <c r="G3172" s="19">
        <v>98</v>
      </c>
      <c r="H3172" s="54">
        <v>2.040816326531</v>
      </c>
      <c r="I3172" s="20">
        <v>3.0612244897959999</v>
      </c>
      <c r="J3172" s="20">
        <v>3.0612244897959999</v>
      </c>
      <c r="K3172" s="90">
        <v>14.285714285714</v>
      </c>
      <c r="L3172" s="20">
        <v>73.469387755102005</v>
      </c>
      <c r="M3172" s="20">
        <v>12.244897959184</v>
      </c>
      <c r="N3172" s="20">
        <v>6.1224489795919999</v>
      </c>
      <c r="O3172" s="117">
        <v>0</v>
      </c>
    </row>
    <row r="3173" spans="4:15" x14ac:dyDescent="0.2">
      <c r="D3173" s="200"/>
      <c r="E3173" s="4" t="s">
        <v>34</v>
      </c>
      <c r="F3173" s="5"/>
      <c r="G3173" s="6">
        <v>2</v>
      </c>
      <c r="H3173" s="71">
        <v>0</v>
      </c>
      <c r="I3173" s="28">
        <v>0</v>
      </c>
      <c r="J3173" s="44">
        <v>100</v>
      </c>
      <c r="K3173" s="99">
        <v>0</v>
      </c>
      <c r="L3173" s="99">
        <v>0</v>
      </c>
      <c r="M3173" s="99">
        <v>0</v>
      </c>
      <c r="N3173" s="69">
        <v>0</v>
      </c>
      <c r="O3173" s="73">
        <v>0</v>
      </c>
    </row>
    <row r="3174" spans="4:15" x14ac:dyDescent="0.2">
      <c r="D3174" s="200"/>
      <c r="E3174" s="4" t="s">
        <v>35</v>
      </c>
      <c r="F3174" s="5"/>
      <c r="G3174" s="6">
        <v>4</v>
      </c>
      <c r="H3174" s="87">
        <v>25</v>
      </c>
      <c r="I3174" s="28">
        <v>0</v>
      </c>
      <c r="J3174" s="44">
        <v>25</v>
      </c>
      <c r="K3174" s="99">
        <v>0</v>
      </c>
      <c r="L3174" s="61">
        <v>25</v>
      </c>
      <c r="M3174" s="99">
        <v>0</v>
      </c>
      <c r="N3174" s="44">
        <v>25</v>
      </c>
      <c r="O3174" s="73">
        <v>0</v>
      </c>
    </row>
    <row r="3175" spans="4:15" x14ac:dyDescent="0.2">
      <c r="D3175" s="200"/>
      <c r="E3175" s="4" t="s">
        <v>36</v>
      </c>
      <c r="F3175" s="5"/>
      <c r="G3175" s="6">
        <v>7</v>
      </c>
      <c r="H3175" s="71">
        <v>0</v>
      </c>
      <c r="I3175" s="28">
        <v>0</v>
      </c>
      <c r="J3175" s="28">
        <v>0</v>
      </c>
      <c r="K3175" s="99">
        <v>0</v>
      </c>
      <c r="L3175" s="12">
        <v>71.428571428571004</v>
      </c>
      <c r="M3175" s="12">
        <v>14.285714285714</v>
      </c>
      <c r="N3175" s="44">
        <v>28.571428571428999</v>
      </c>
      <c r="O3175" s="73">
        <v>0</v>
      </c>
    </row>
    <row r="3176" spans="4:15" x14ac:dyDescent="0.2">
      <c r="D3176" s="200"/>
      <c r="E3176" s="4" t="s">
        <v>37</v>
      </c>
      <c r="F3176" s="5"/>
      <c r="G3176" s="6">
        <v>17</v>
      </c>
      <c r="H3176" s="31">
        <v>5.8823529411760003</v>
      </c>
      <c r="I3176" s="28">
        <v>0</v>
      </c>
      <c r="J3176" s="28">
        <v>0</v>
      </c>
      <c r="K3176" s="12">
        <v>23.529411764706001</v>
      </c>
      <c r="L3176" s="29">
        <v>76.470588235294002</v>
      </c>
      <c r="M3176" s="12">
        <v>5.8823529411760003</v>
      </c>
      <c r="N3176" s="69">
        <v>0</v>
      </c>
      <c r="O3176" s="73">
        <v>0</v>
      </c>
    </row>
    <row r="3177" spans="4:15" x14ac:dyDescent="0.2">
      <c r="D3177" s="200"/>
      <c r="E3177" s="4" t="s">
        <v>38</v>
      </c>
      <c r="F3177" s="5"/>
      <c r="G3177" s="6">
        <v>14</v>
      </c>
      <c r="H3177" s="71">
        <v>0</v>
      </c>
      <c r="I3177" s="44">
        <v>14.285714285714</v>
      </c>
      <c r="J3177" s="28">
        <v>0</v>
      </c>
      <c r="K3177" s="43">
        <v>14.285714285714</v>
      </c>
      <c r="L3177" s="61">
        <v>57.142857142856997</v>
      </c>
      <c r="M3177" s="44">
        <v>21.428571428571001</v>
      </c>
      <c r="N3177" s="12">
        <v>7.1428571428570002</v>
      </c>
      <c r="O3177" s="73">
        <v>0</v>
      </c>
    </row>
    <row r="3178" spans="4:15" x14ac:dyDescent="0.2">
      <c r="D3178" s="200"/>
      <c r="E3178" s="4" t="s">
        <v>39</v>
      </c>
      <c r="F3178" s="5"/>
      <c r="G3178" s="6">
        <v>26</v>
      </c>
      <c r="H3178" s="71">
        <v>0</v>
      </c>
      <c r="I3178" s="28">
        <v>0</v>
      </c>
      <c r="J3178" s="28">
        <v>0</v>
      </c>
      <c r="K3178" s="12">
        <v>19.230769230768999</v>
      </c>
      <c r="L3178" s="44">
        <v>88.461538461537998</v>
      </c>
      <c r="M3178" s="12">
        <v>7.6923076923079998</v>
      </c>
      <c r="N3178" s="69">
        <v>0</v>
      </c>
      <c r="O3178" s="73">
        <v>0</v>
      </c>
    </row>
    <row r="3179" spans="4:15" x14ac:dyDescent="0.2">
      <c r="D3179" s="200"/>
      <c r="E3179" s="4" t="s">
        <v>40</v>
      </c>
      <c r="F3179" s="5"/>
      <c r="G3179" s="6">
        <v>28</v>
      </c>
      <c r="H3179" s="71">
        <v>0</v>
      </c>
      <c r="I3179" s="12">
        <v>3.5714285714290002</v>
      </c>
      <c r="J3179" s="28">
        <v>0</v>
      </c>
      <c r="K3179" s="43">
        <v>10.714285714286</v>
      </c>
      <c r="L3179" s="29">
        <v>78.571428571428996</v>
      </c>
      <c r="M3179" s="29">
        <v>17.857142857143</v>
      </c>
      <c r="N3179" s="12">
        <v>7.1428571428570002</v>
      </c>
      <c r="O3179" s="73">
        <v>0</v>
      </c>
    </row>
    <row r="3180" spans="4:15" x14ac:dyDescent="0.2">
      <c r="D3180" s="199" t="s">
        <v>76</v>
      </c>
      <c r="E3180" s="22" t="s">
        <v>77</v>
      </c>
      <c r="F3180" s="21"/>
      <c r="G3180" s="19">
        <v>115</v>
      </c>
      <c r="H3180" s="54">
        <v>6.0869565217390003</v>
      </c>
      <c r="I3180" s="20">
        <v>2.6086956521740001</v>
      </c>
      <c r="J3180" s="60">
        <v>0</v>
      </c>
      <c r="K3180" s="20">
        <v>24.347826086956999</v>
      </c>
      <c r="L3180" s="20">
        <v>65.217391304347998</v>
      </c>
      <c r="M3180" s="20">
        <v>9.5652173913039995</v>
      </c>
      <c r="N3180" s="20">
        <v>11.304347826087</v>
      </c>
      <c r="O3180" s="117">
        <v>0</v>
      </c>
    </row>
    <row r="3181" spans="4:15" x14ac:dyDescent="0.2">
      <c r="D3181" s="200"/>
      <c r="E3181" s="4" t="s">
        <v>34</v>
      </c>
      <c r="F3181" s="5"/>
      <c r="G3181" s="6">
        <v>1</v>
      </c>
      <c r="H3181" s="87">
        <v>100</v>
      </c>
      <c r="I3181" s="28">
        <v>0</v>
      </c>
      <c r="J3181" s="28">
        <v>0</v>
      </c>
      <c r="K3181" s="99">
        <v>0</v>
      </c>
      <c r="L3181" s="99">
        <v>0</v>
      </c>
      <c r="M3181" s="99">
        <v>0</v>
      </c>
      <c r="N3181" s="69">
        <v>0</v>
      </c>
      <c r="O3181" s="73">
        <v>0</v>
      </c>
    </row>
    <row r="3182" spans="4:15" x14ac:dyDescent="0.2">
      <c r="D3182" s="200"/>
      <c r="E3182" s="4" t="s">
        <v>35</v>
      </c>
      <c r="F3182" s="5"/>
      <c r="G3182" s="6">
        <v>2</v>
      </c>
      <c r="H3182" s="71">
        <v>0</v>
      </c>
      <c r="I3182" s="28">
        <v>0</v>
      </c>
      <c r="J3182" s="28">
        <v>0</v>
      </c>
      <c r="K3182" s="99">
        <v>0</v>
      </c>
      <c r="L3182" s="44">
        <v>100</v>
      </c>
      <c r="M3182" s="99">
        <v>0</v>
      </c>
      <c r="N3182" s="69">
        <v>0</v>
      </c>
      <c r="O3182" s="73">
        <v>0</v>
      </c>
    </row>
    <row r="3183" spans="4:15" x14ac:dyDescent="0.2">
      <c r="D3183" s="200"/>
      <c r="E3183" s="4" t="s">
        <v>36</v>
      </c>
      <c r="F3183" s="5"/>
      <c r="G3183" s="6">
        <v>9</v>
      </c>
      <c r="H3183" s="76">
        <v>11.111111111111001</v>
      </c>
      <c r="I3183" s="29">
        <v>11.111111111111001</v>
      </c>
      <c r="J3183" s="28">
        <v>0</v>
      </c>
      <c r="K3183" s="12">
        <v>22.222222222222001</v>
      </c>
      <c r="L3183" s="61">
        <v>11.111111111111001</v>
      </c>
      <c r="M3183" s="99">
        <v>0</v>
      </c>
      <c r="N3183" s="44">
        <v>66.666666666666998</v>
      </c>
      <c r="O3183" s="73">
        <v>0</v>
      </c>
    </row>
    <row r="3184" spans="4:15" x14ac:dyDescent="0.2">
      <c r="D3184" s="200"/>
      <c r="E3184" s="4" t="s">
        <v>37</v>
      </c>
      <c r="F3184" s="5"/>
      <c r="G3184" s="6">
        <v>11</v>
      </c>
      <c r="H3184" s="31">
        <v>9.0909090909089993</v>
      </c>
      <c r="I3184" s="28">
        <v>0</v>
      </c>
      <c r="J3184" s="28">
        <v>0</v>
      </c>
      <c r="K3184" s="12">
        <v>18.181818181817999</v>
      </c>
      <c r="L3184" s="44">
        <v>81.818181818181998</v>
      </c>
      <c r="M3184" s="12">
        <v>9.0909090909089993</v>
      </c>
      <c r="N3184" s="69">
        <v>0</v>
      </c>
      <c r="O3184" s="73">
        <v>0</v>
      </c>
    </row>
    <row r="3185" spans="2:15" x14ac:dyDescent="0.2">
      <c r="D3185" s="200"/>
      <c r="E3185" s="4" t="s">
        <v>38</v>
      </c>
      <c r="F3185" s="5"/>
      <c r="G3185" s="6">
        <v>20</v>
      </c>
      <c r="H3185" s="71">
        <v>0</v>
      </c>
      <c r="I3185" s="28">
        <v>0</v>
      </c>
      <c r="J3185" s="28">
        <v>0</v>
      </c>
      <c r="K3185" s="44">
        <v>40</v>
      </c>
      <c r="L3185" s="12">
        <v>70</v>
      </c>
      <c r="M3185" s="99">
        <v>0</v>
      </c>
      <c r="N3185" s="12">
        <v>10</v>
      </c>
      <c r="O3185" s="73">
        <v>0</v>
      </c>
    </row>
    <row r="3186" spans="2:15" x14ac:dyDescent="0.2">
      <c r="D3186" s="200"/>
      <c r="E3186" s="4" t="s">
        <v>39</v>
      </c>
      <c r="F3186" s="5"/>
      <c r="G3186" s="6">
        <v>28</v>
      </c>
      <c r="H3186" s="31">
        <v>3.5714285714290002</v>
      </c>
      <c r="I3186" s="12">
        <v>3.5714285714290002</v>
      </c>
      <c r="J3186" s="28">
        <v>0</v>
      </c>
      <c r="K3186" s="29">
        <v>28.571428571428999</v>
      </c>
      <c r="L3186" s="43">
        <v>60.714285714286</v>
      </c>
      <c r="M3186" s="12">
        <v>10.714285714286</v>
      </c>
      <c r="N3186" s="12">
        <v>7.1428571428570002</v>
      </c>
      <c r="O3186" s="73">
        <v>0</v>
      </c>
    </row>
    <row r="3187" spans="2:15" x14ac:dyDescent="0.2">
      <c r="D3187" s="201"/>
      <c r="E3187" s="57" t="s">
        <v>40</v>
      </c>
      <c r="F3187" s="59"/>
      <c r="G3187" s="55">
        <v>44</v>
      </c>
      <c r="H3187" s="114">
        <v>6.8181818181820004</v>
      </c>
      <c r="I3187" s="65">
        <v>2.2727272727269998</v>
      </c>
      <c r="J3187" s="74">
        <v>0</v>
      </c>
      <c r="K3187" s="65">
        <v>18.181818181817999</v>
      </c>
      <c r="L3187" s="65">
        <v>72.727272727273004</v>
      </c>
      <c r="M3187" s="123">
        <v>15.909090909091001</v>
      </c>
      <c r="N3187" s="65">
        <v>6.8181818181820004</v>
      </c>
      <c r="O3187" s="142">
        <v>0</v>
      </c>
    </row>
    <row r="3189" spans="2:15" x14ac:dyDescent="0.2">
      <c r="B3189" s="40" t="str">
        <f xml:space="preserve"> HYPERLINK("#'目次'!B138", "[132]")</f>
        <v>[132]</v>
      </c>
      <c r="C3189" s="23" t="s">
        <v>248</v>
      </c>
    </row>
    <row r="3190" spans="2:15" x14ac:dyDescent="0.2">
      <c r="C3190" s="186" t="s">
        <v>240</v>
      </c>
    </row>
    <row r="3192" spans="2:15" x14ac:dyDescent="0.2">
      <c r="C3192" s="23" t="s">
        <v>80</v>
      </c>
    </row>
    <row r="3193" spans="2:15" ht="36" x14ac:dyDescent="0.2">
      <c r="E3193" s="195"/>
      <c r="F3193" s="196"/>
      <c r="G3193" s="37" t="s">
        <v>15</v>
      </c>
      <c r="H3193" s="33" t="s">
        <v>249</v>
      </c>
      <c r="I3193" s="13" t="s">
        <v>250</v>
      </c>
      <c r="J3193" s="13" t="s">
        <v>251</v>
      </c>
      <c r="K3193" s="13" t="s">
        <v>252</v>
      </c>
      <c r="L3193" s="13" t="s">
        <v>98</v>
      </c>
      <c r="M3193" s="13" t="s">
        <v>253</v>
      </c>
      <c r="N3193" s="13" t="s">
        <v>99</v>
      </c>
      <c r="O3193" s="38" t="s">
        <v>18</v>
      </c>
    </row>
    <row r="3194" spans="2:15" x14ac:dyDescent="0.2">
      <c r="E3194" s="197"/>
      <c r="F3194" s="198"/>
      <c r="G3194" s="35"/>
      <c r="H3194" s="39"/>
      <c r="I3194" s="14"/>
      <c r="J3194" s="14"/>
      <c r="K3194" s="14"/>
      <c r="L3194" s="14"/>
      <c r="M3194" s="14"/>
      <c r="N3194" s="14"/>
      <c r="O3194" s="34"/>
    </row>
    <row r="3195" spans="2:15" x14ac:dyDescent="0.2">
      <c r="E3195" s="91" t="s">
        <v>15</v>
      </c>
      <c r="F3195" s="46"/>
      <c r="G3195" s="36">
        <v>213</v>
      </c>
      <c r="H3195" s="24">
        <v>4.2253521126760001</v>
      </c>
      <c r="I3195" s="24">
        <v>2.8169014084509998</v>
      </c>
      <c r="J3195" s="24">
        <v>1.4084507042250001</v>
      </c>
      <c r="K3195" s="24">
        <v>19.718309859154999</v>
      </c>
      <c r="L3195" s="24">
        <v>69.014084507042</v>
      </c>
      <c r="M3195" s="24">
        <v>10.798122065728</v>
      </c>
      <c r="N3195" s="24">
        <v>8.9201877934270009</v>
      </c>
      <c r="O3195" s="184">
        <v>0</v>
      </c>
    </row>
    <row r="3196" spans="2:15" x14ac:dyDescent="0.2">
      <c r="E3196" s="4" t="s">
        <v>81</v>
      </c>
      <c r="F3196" s="5"/>
      <c r="G3196" s="19">
        <v>9</v>
      </c>
      <c r="H3196" s="131">
        <v>0</v>
      </c>
      <c r="I3196" s="60">
        <v>0</v>
      </c>
      <c r="J3196" s="60">
        <v>0</v>
      </c>
      <c r="K3196" s="90">
        <v>11.111111111111001</v>
      </c>
      <c r="L3196" s="96">
        <v>77.777777777777999</v>
      </c>
      <c r="M3196" s="151">
        <v>0</v>
      </c>
      <c r="N3196" s="20">
        <v>11.111111111111001</v>
      </c>
      <c r="O3196" s="117">
        <v>0</v>
      </c>
    </row>
    <row r="3197" spans="2:15" x14ac:dyDescent="0.2">
      <c r="E3197" s="4" t="s">
        <v>82</v>
      </c>
      <c r="F3197" s="5"/>
      <c r="G3197" s="6">
        <v>10</v>
      </c>
      <c r="H3197" s="76">
        <v>10</v>
      </c>
      <c r="I3197" s="28">
        <v>0</v>
      </c>
      <c r="J3197" s="28">
        <v>0</v>
      </c>
      <c r="K3197" s="44">
        <v>30</v>
      </c>
      <c r="L3197" s="61">
        <v>50</v>
      </c>
      <c r="M3197" s="12">
        <v>10</v>
      </c>
      <c r="N3197" s="12">
        <v>10</v>
      </c>
      <c r="O3197" s="73">
        <v>0</v>
      </c>
    </row>
    <row r="3198" spans="2:15" x14ac:dyDescent="0.2">
      <c r="E3198" s="4" t="s">
        <v>83</v>
      </c>
      <c r="F3198" s="5"/>
      <c r="G3198" s="6">
        <v>74</v>
      </c>
      <c r="H3198" s="31">
        <v>4.0540540540540002</v>
      </c>
      <c r="I3198" s="12">
        <v>1.351351351351</v>
      </c>
      <c r="J3198" s="12">
        <v>2.7027027027030002</v>
      </c>
      <c r="K3198" s="12">
        <v>22.972972972973</v>
      </c>
      <c r="L3198" s="12">
        <v>70.270270270270004</v>
      </c>
      <c r="M3198" s="12">
        <v>9.4594594594589996</v>
      </c>
      <c r="N3198" s="12">
        <v>6.7567567567570004</v>
      </c>
      <c r="O3198" s="73">
        <v>0</v>
      </c>
    </row>
    <row r="3199" spans="2:15" x14ac:dyDescent="0.2">
      <c r="E3199" s="4" t="s">
        <v>84</v>
      </c>
      <c r="F3199" s="5"/>
      <c r="G3199" s="6">
        <v>6</v>
      </c>
      <c r="H3199" s="71">
        <v>0</v>
      </c>
      <c r="I3199" s="28">
        <v>0</v>
      </c>
      <c r="J3199" s="28">
        <v>0</v>
      </c>
      <c r="K3199" s="99">
        <v>0</v>
      </c>
      <c r="L3199" s="44">
        <v>83.333333333333002</v>
      </c>
      <c r="M3199" s="29">
        <v>16.666666666666998</v>
      </c>
      <c r="N3199" s="69">
        <v>0</v>
      </c>
      <c r="O3199" s="73">
        <v>0</v>
      </c>
    </row>
    <row r="3200" spans="2:15" x14ac:dyDescent="0.2">
      <c r="E3200" s="4" t="s">
        <v>85</v>
      </c>
      <c r="F3200" s="5"/>
      <c r="G3200" s="6">
        <v>30</v>
      </c>
      <c r="H3200" s="31">
        <v>3.333333333333</v>
      </c>
      <c r="I3200" s="28">
        <v>0</v>
      </c>
      <c r="J3200" s="28">
        <v>0</v>
      </c>
      <c r="K3200" s="12">
        <v>20</v>
      </c>
      <c r="L3200" s="12">
        <v>70</v>
      </c>
      <c r="M3200" s="44">
        <v>23.333333333333002</v>
      </c>
      <c r="N3200" s="69">
        <v>0</v>
      </c>
      <c r="O3200" s="73">
        <v>0</v>
      </c>
    </row>
    <row r="3201" spans="2:15" x14ac:dyDescent="0.2">
      <c r="E3201" s="4" t="s">
        <v>86</v>
      </c>
      <c r="F3201" s="5"/>
      <c r="G3201" s="6">
        <v>41</v>
      </c>
      <c r="H3201" s="31">
        <v>2.4390243902440001</v>
      </c>
      <c r="I3201" s="12">
        <v>2.4390243902440001</v>
      </c>
      <c r="J3201" s="12">
        <v>2.4390243902440001</v>
      </c>
      <c r="K3201" s="43">
        <v>14.634146341463</v>
      </c>
      <c r="L3201" s="12">
        <v>65.853658536585002</v>
      </c>
      <c r="M3201" s="12">
        <v>9.7560975609760003</v>
      </c>
      <c r="N3201" s="29">
        <v>14.634146341463</v>
      </c>
      <c r="O3201" s="73">
        <v>0</v>
      </c>
    </row>
    <row r="3202" spans="2:15" x14ac:dyDescent="0.2">
      <c r="E3202" s="4" t="s">
        <v>87</v>
      </c>
      <c r="F3202" s="5"/>
      <c r="G3202" s="6">
        <v>18</v>
      </c>
      <c r="H3202" s="31">
        <v>5.5555555555560003</v>
      </c>
      <c r="I3202" s="12">
        <v>5.5555555555560003</v>
      </c>
      <c r="J3202" s="28">
        <v>0</v>
      </c>
      <c r="K3202" s="44">
        <v>38.888888888888999</v>
      </c>
      <c r="L3202" s="43">
        <v>61.111111111111001</v>
      </c>
      <c r="M3202" s="43">
        <v>5.5555555555560003</v>
      </c>
      <c r="N3202" s="12">
        <v>11.111111111111001</v>
      </c>
      <c r="O3202" s="73">
        <v>0</v>
      </c>
    </row>
    <row r="3203" spans="2:15" x14ac:dyDescent="0.2">
      <c r="E3203" s="4" t="s">
        <v>88</v>
      </c>
      <c r="F3203" s="5"/>
      <c r="G3203" s="6">
        <v>5</v>
      </c>
      <c r="H3203" s="87">
        <v>20</v>
      </c>
      <c r="I3203" s="44">
        <v>20</v>
      </c>
      <c r="J3203" s="28">
        <v>0</v>
      </c>
      <c r="K3203" s="12">
        <v>20</v>
      </c>
      <c r="L3203" s="61">
        <v>40</v>
      </c>
      <c r="M3203" s="29">
        <v>20</v>
      </c>
      <c r="N3203" s="44">
        <v>20</v>
      </c>
      <c r="O3203" s="73">
        <v>0</v>
      </c>
    </row>
    <row r="3204" spans="2:15" x14ac:dyDescent="0.2">
      <c r="E3204" s="4" t="s">
        <v>89</v>
      </c>
      <c r="F3204" s="5"/>
      <c r="G3204" s="6">
        <v>9</v>
      </c>
      <c r="H3204" s="71">
        <v>0</v>
      </c>
      <c r="I3204" s="28">
        <v>0</v>
      </c>
      <c r="J3204" s="28">
        <v>0</v>
      </c>
      <c r="K3204" s="99">
        <v>0</v>
      </c>
      <c r="L3204" s="44">
        <v>88.888888888888999</v>
      </c>
      <c r="M3204" s="99">
        <v>0</v>
      </c>
      <c r="N3204" s="44">
        <v>22.222222222222001</v>
      </c>
      <c r="O3204" s="73">
        <v>0</v>
      </c>
    </row>
    <row r="3205" spans="2:15" x14ac:dyDescent="0.2">
      <c r="E3205" s="4" t="s">
        <v>90</v>
      </c>
      <c r="F3205" s="5"/>
      <c r="G3205" s="6">
        <v>11</v>
      </c>
      <c r="H3205" s="31">
        <v>9.0909090909089993</v>
      </c>
      <c r="I3205" s="44">
        <v>18.181818181817999</v>
      </c>
      <c r="J3205" s="28">
        <v>0</v>
      </c>
      <c r="K3205" s="61">
        <v>9.0909090909089993</v>
      </c>
      <c r="L3205" s="44">
        <v>81.818181818181998</v>
      </c>
      <c r="M3205" s="12">
        <v>9.0909090909089993</v>
      </c>
      <c r="N3205" s="12">
        <v>9.0909090909089993</v>
      </c>
      <c r="O3205" s="73">
        <v>0</v>
      </c>
    </row>
    <row r="3206" spans="2:15" x14ac:dyDescent="0.2">
      <c r="E3206" s="57" t="s">
        <v>91</v>
      </c>
      <c r="F3206" s="59"/>
      <c r="G3206" s="55">
        <v>0</v>
      </c>
      <c r="H3206" s="137">
        <v>0</v>
      </c>
      <c r="I3206" s="74">
        <v>0</v>
      </c>
      <c r="J3206" s="74">
        <v>0</v>
      </c>
      <c r="K3206" s="135">
        <v>0</v>
      </c>
      <c r="L3206" s="135">
        <v>0</v>
      </c>
      <c r="M3206" s="135">
        <v>0</v>
      </c>
      <c r="N3206" s="129">
        <v>0</v>
      </c>
      <c r="O3206" s="142">
        <v>0</v>
      </c>
    </row>
    <row r="3208" spans="2:15" x14ac:dyDescent="0.2">
      <c r="B3208" s="40" t="str">
        <f xml:space="preserve"> HYPERLINK("#'目次'!B139", "[133]")</f>
        <v>[133]</v>
      </c>
      <c r="C3208" s="23" t="s">
        <v>256</v>
      </c>
    </row>
    <row r="3209" spans="2:15" x14ac:dyDescent="0.2">
      <c r="C3209" s="186" t="s">
        <v>257</v>
      </c>
    </row>
    <row r="3211" spans="2:15" x14ac:dyDescent="0.2">
      <c r="C3211" s="23" t="s">
        <v>14</v>
      </c>
    </row>
    <row r="3212" spans="2:15" ht="36" x14ac:dyDescent="0.2">
      <c r="D3212" s="195"/>
      <c r="E3212" s="196"/>
      <c r="F3212" s="196"/>
      <c r="G3212" s="37" t="s">
        <v>15</v>
      </c>
      <c r="H3212" s="33" t="s">
        <v>258</v>
      </c>
      <c r="I3212" s="13" t="s">
        <v>259</v>
      </c>
      <c r="J3212" s="13" t="s">
        <v>260</v>
      </c>
      <c r="K3212" s="13" t="s">
        <v>261</v>
      </c>
      <c r="L3212" s="13" t="s">
        <v>262</v>
      </c>
      <c r="M3212" s="13" t="s">
        <v>263</v>
      </c>
      <c r="N3212" s="13" t="s">
        <v>99</v>
      </c>
      <c r="O3212" s="38" t="s">
        <v>18</v>
      </c>
    </row>
    <row r="3213" spans="2:15" x14ac:dyDescent="0.2">
      <c r="D3213" s="197"/>
      <c r="E3213" s="198"/>
      <c r="F3213" s="198"/>
      <c r="G3213" s="35"/>
      <c r="H3213" s="39"/>
      <c r="I3213" s="14"/>
      <c r="J3213" s="14"/>
      <c r="K3213" s="14"/>
      <c r="L3213" s="14"/>
      <c r="M3213" s="14"/>
      <c r="N3213" s="14"/>
      <c r="O3213" s="34"/>
    </row>
    <row r="3214" spans="2:15" x14ac:dyDescent="0.2">
      <c r="D3214" s="56"/>
      <c r="E3214" s="58" t="s">
        <v>15</v>
      </c>
      <c r="F3214" s="46"/>
      <c r="G3214" s="36">
        <v>985</v>
      </c>
      <c r="H3214" s="24">
        <v>37.461928934009997</v>
      </c>
      <c r="I3214" s="24">
        <v>5.1776649746189998</v>
      </c>
      <c r="J3214" s="24">
        <v>8.0203045685279992</v>
      </c>
      <c r="K3214" s="24">
        <v>6.598984771574</v>
      </c>
      <c r="L3214" s="24">
        <v>34.416243654821997</v>
      </c>
      <c r="M3214" s="24">
        <v>20.507614213198</v>
      </c>
      <c r="N3214" s="24">
        <v>8.3248730964469999</v>
      </c>
      <c r="O3214" s="68">
        <v>2.7411167512689998</v>
      </c>
    </row>
    <row r="3215" spans="2:15" x14ac:dyDescent="0.2">
      <c r="D3215" s="199" t="s">
        <v>19</v>
      </c>
      <c r="E3215" s="22" t="s">
        <v>20</v>
      </c>
      <c r="F3215" s="21"/>
      <c r="G3215" s="19">
        <v>113</v>
      </c>
      <c r="H3215" s="54">
        <v>37.168141592920001</v>
      </c>
      <c r="I3215" s="20">
        <v>8.8495575221239999</v>
      </c>
      <c r="J3215" s="20">
        <v>7.0796460176989999</v>
      </c>
      <c r="K3215" s="20">
        <v>7.964601769912</v>
      </c>
      <c r="L3215" s="90">
        <v>29.203539823008999</v>
      </c>
      <c r="M3215" s="20">
        <v>20.353982300885001</v>
      </c>
      <c r="N3215" s="20">
        <v>7.964601769912</v>
      </c>
      <c r="O3215" s="52">
        <v>1.769911504425</v>
      </c>
    </row>
    <row r="3216" spans="2:15" x14ac:dyDescent="0.2">
      <c r="D3216" s="200"/>
      <c r="E3216" s="4" t="s">
        <v>21</v>
      </c>
      <c r="F3216" s="5"/>
      <c r="G3216" s="6">
        <v>371</v>
      </c>
      <c r="H3216" s="31">
        <v>34.770889487871003</v>
      </c>
      <c r="I3216" s="12">
        <v>5.3908355795149996</v>
      </c>
      <c r="J3216" s="12">
        <v>8.6253369272239997</v>
      </c>
      <c r="K3216" s="12">
        <v>7.008086253369</v>
      </c>
      <c r="L3216" s="12">
        <v>33.692722371968003</v>
      </c>
      <c r="M3216" s="12">
        <v>21.563342318059</v>
      </c>
      <c r="N3216" s="12">
        <v>7.8167115902960003</v>
      </c>
      <c r="O3216" s="42">
        <v>5.1212938005390001</v>
      </c>
    </row>
    <row r="3217" spans="4:15" x14ac:dyDescent="0.2">
      <c r="D3217" s="200"/>
      <c r="E3217" s="4" t="s">
        <v>22</v>
      </c>
      <c r="F3217" s="5"/>
      <c r="G3217" s="6">
        <v>154</v>
      </c>
      <c r="H3217" s="31">
        <v>35.064935064935</v>
      </c>
      <c r="I3217" s="12">
        <v>4.5454545454549997</v>
      </c>
      <c r="J3217" s="12">
        <v>7.1428571428570002</v>
      </c>
      <c r="K3217" s="12">
        <v>5.1948051948050002</v>
      </c>
      <c r="L3217" s="12">
        <v>35.714285714286</v>
      </c>
      <c r="M3217" s="12">
        <v>22.077922077922</v>
      </c>
      <c r="N3217" s="12">
        <v>11.038961038961</v>
      </c>
      <c r="O3217" s="42">
        <v>2.5974025974030002</v>
      </c>
    </row>
    <row r="3218" spans="4:15" x14ac:dyDescent="0.2">
      <c r="D3218" s="200"/>
      <c r="E3218" s="4" t="s">
        <v>23</v>
      </c>
      <c r="F3218" s="5"/>
      <c r="G3218" s="6">
        <v>150</v>
      </c>
      <c r="H3218" s="31">
        <v>39.333333333333002</v>
      </c>
      <c r="I3218" s="12">
        <v>2.666666666667</v>
      </c>
      <c r="J3218" s="12">
        <v>7.333333333333</v>
      </c>
      <c r="K3218" s="12">
        <v>3.333333333333</v>
      </c>
      <c r="L3218" s="29">
        <v>41.333333333333002</v>
      </c>
      <c r="M3218" s="12">
        <v>20</v>
      </c>
      <c r="N3218" s="12">
        <v>7.333333333333</v>
      </c>
      <c r="O3218" s="73">
        <v>0</v>
      </c>
    </row>
    <row r="3219" spans="4:15" x14ac:dyDescent="0.2">
      <c r="D3219" s="200"/>
      <c r="E3219" s="4" t="s">
        <v>24</v>
      </c>
      <c r="F3219" s="5"/>
      <c r="G3219" s="6">
        <v>197</v>
      </c>
      <c r="H3219" s="76">
        <v>43.147208121826999</v>
      </c>
      <c r="I3219" s="12">
        <v>5.0761421319800002</v>
      </c>
      <c r="J3219" s="12">
        <v>8.6294416243650005</v>
      </c>
      <c r="K3219" s="12">
        <v>8.6294416243650005</v>
      </c>
      <c r="L3219" s="12">
        <v>32.487309644669999</v>
      </c>
      <c r="M3219" s="12">
        <v>17.766497461928999</v>
      </c>
      <c r="N3219" s="12">
        <v>8.1218274111680007</v>
      </c>
      <c r="O3219" s="42">
        <v>1.0152284263960001</v>
      </c>
    </row>
    <row r="3220" spans="4:15" x14ac:dyDescent="0.2">
      <c r="D3220" s="199" t="s">
        <v>25</v>
      </c>
      <c r="E3220" s="22" t="s">
        <v>26</v>
      </c>
      <c r="F3220" s="21"/>
      <c r="G3220" s="19">
        <v>293</v>
      </c>
      <c r="H3220" s="156">
        <v>30.716723549488002</v>
      </c>
      <c r="I3220" s="20">
        <v>4.0955631399319996</v>
      </c>
      <c r="J3220" s="20">
        <v>10.238907849828999</v>
      </c>
      <c r="K3220" s="20">
        <v>5.8020477815699998</v>
      </c>
      <c r="L3220" s="96">
        <v>41.296928327644999</v>
      </c>
      <c r="M3220" s="20">
        <v>17.064846416382</v>
      </c>
      <c r="N3220" s="20">
        <v>7.167235494881</v>
      </c>
      <c r="O3220" s="52">
        <v>4.0955631399319996</v>
      </c>
    </row>
    <row r="3221" spans="4:15" x14ac:dyDescent="0.2">
      <c r="D3221" s="200"/>
      <c r="E3221" s="4" t="s">
        <v>27</v>
      </c>
      <c r="F3221" s="5"/>
      <c r="G3221" s="6">
        <v>308</v>
      </c>
      <c r="H3221" s="31">
        <v>39.285714285714</v>
      </c>
      <c r="I3221" s="12">
        <v>4.2207792207789998</v>
      </c>
      <c r="J3221" s="12">
        <v>7.4675324675320001</v>
      </c>
      <c r="K3221" s="12">
        <v>7.4675324675320001</v>
      </c>
      <c r="L3221" s="12">
        <v>31.818181818182001</v>
      </c>
      <c r="M3221" s="12">
        <v>22.727272727273</v>
      </c>
      <c r="N3221" s="12">
        <v>9.0909090909089993</v>
      </c>
      <c r="O3221" s="42">
        <v>2.5974025974030002</v>
      </c>
    </row>
    <row r="3222" spans="4:15" x14ac:dyDescent="0.2">
      <c r="D3222" s="200"/>
      <c r="E3222" s="4" t="s">
        <v>28</v>
      </c>
      <c r="F3222" s="5"/>
      <c r="G3222" s="6">
        <v>297</v>
      </c>
      <c r="H3222" s="31">
        <v>40.404040404040003</v>
      </c>
      <c r="I3222" s="12">
        <v>6.734006734007</v>
      </c>
      <c r="J3222" s="12">
        <v>7.4074074074069998</v>
      </c>
      <c r="K3222" s="12">
        <v>6.0606060606060002</v>
      </c>
      <c r="L3222" s="12">
        <v>30.303030303029999</v>
      </c>
      <c r="M3222" s="12">
        <v>23.905723905723999</v>
      </c>
      <c r="N3222" s="12">
        <v>8.4175084175079995</v>
      </c>
      <c r="O3222" s="42">
        <v>1.683501683502</v>
      </c>
    </row>
    <row r="3223" spans="4:15" x14ac:dyDescent="0.2">
      <c r="D3223" s="200"/>
      <c r="E3223" s="4" t="s">
        <v>29</v>
      </c>
      <c r="F3223" s="5"/>
      <c r="G3223" s="6">
        <v>87</v>
      </c>
      <c r="H3223" s="76">
        <v>43.678160919539998</v>
      </c>
      <c r="I3223" s="12">
        <v>6.8965517241379999</v>
      </c>
      <c r="J3223" s="12">
        <v>4.5977011494250002</v>
      </c>
      <c r="K3223" s="12">
        <v>8.0459770114939992</v>
      </c>
      <c r="L3223" s="12">
        <v>34.482758620689999</v>
      </c>
      <c r="M3223" s="43">
        <v>12.64367816092</v>
      </c>
      <c r="N3223" s="12">
        <v>9.1954022988510005</v>
      </c>
      <c r="O3223" s="42">
        <v>2.2988505747130001</v>
      </c>
    </row>
    <row r="3224" spans="4:15" x14ac:dyDescent="0.2">
      <c r="D3224" s="199" t="s">
        <v>30</v>
      </c>
      <c r="E3224" s="22" t="s">
        <v>31</v>
      </c>
      <c r="F3224" s="21"/>
      <c r="G3224" s="19">
        <v>492</v>
      </c>
      <c r="H3224" s="54">
        <v>35.975609756098002</v>
      </c>
      <c r="I3224" s="20">
        <v>5.0813008130080002</v>
      </c>
      <c r="J3224" s="20">
        <v>8.7398373983740001</v>
      </c>
      <c r="K3224" s="20">
        <v>7.7235772357719998</v>
      </c>
      <c r="L3224" s="20">
        <v>33.333333333333002</v>
      </c>
      <c r="M3224" s="20">
        <v>21.138211382114001</v>
      </c>
      <c r="N3224" s="20">
        <v>7.7235772357719998</v>
      </c>
      <c r="O3224" s="52">
        <v>2.6422764227640001</v>
      </c>
    </row>
    <row r="3225" spans="4:15" x14ac:dyDescent="0.2">
      <c r="D3225" s="200"/>
      <c r="E3225" s="4" t="s">
        <v>32</v>
      </c>
      <c r="F3225" s="5"/>
      <c r="G3225" s="6">
        <v>493</v>
      </c>
      <c r="H3225" s="31">
        <v>38.945233265719999</v>
      </c>
      <c r="I3225" s="12">
        <v>5.2738336714000003</v>
      </c>
      <c r="J3225" s="12">
        <v>7.3022312373230003</v>
      </c>
      <c r="K3225" s="12">
        <v>5.476673427992</v>
      </c>
      <c r="L3225" s="12">
        <v>35.496957403651002</v>
      </c>
      <c r="M3225" s="12">
        <v>19.878296146044999</v>
      </c>
      <c r="N3225" s="12">
        <v>8.9249492900610008</v>
      </c>
      <c r="O3225" s="42">
        <v>2.8397565922919998</v>
      </c>
    </row>
    <row r="3226" spans="4:15" x14ac:dyDescent="0.2">
      <c r="D3226" s="199" t="s">
        <v>33</v>
      </c>
      <c r="E3226" s="22" t="s">
        <v>34</v>
      </c>
      <c r="F3226" s="21"/>
      <c r="G3226" s="19">
        <v>71</v>
      </c>
      <c r="H3226" s="172">
        <v>15.492957746479</v>
      </c>
      <c r="I3226" s="20">
        <v>1.4084507042250001</v>
      </c>
      <c r="J3226" s="90">
        <v>2.8169014084509998</v>
      </c>
      <c r="K3226" s="20">
        <v>7.0422535211269999</v>
      </c>
      <c r="L3226" s="96">
        <v>42.253521126761001</v>
      </c>
      <c r="M3226" s="98">
        <v>39.436619718309998</v>
      </c>
      <c r="N3226" s="20">
        <v>4.2253521126760001</v>
      </c>
      <c r="O3226" s="52">
        <v>4.2253521126760001</v>
      </c>
    </row>
    <row r="3227" spans="4:15" x14ac:dyDescent="0.2">
      <c r="D3227" s="200"/>
      <c r="E3227" s="4" t="s">
        <v>35</v>
      </c>
      <c r="F3227" s="5"/>
      <c r="G3227" s="6">
        <v>142</v>
      </c>
      <c r="H3227" s="31">
        <v>42.253521126761001</v>
      </c>
      <c r="I3227" s="12">
        <v>7.746478873239</v>
      </c>
      <c r="J3227" s="12">
        <v>8.4507042253520002</v>
      </c>
      <c r="K3227" s="12">
        <v>7.746478873239</v>
      </c>
      <c r="L3227" s="12">
        <v>29.577464788732001</v>
      </c>
      <c r="M3227" s="12">
        <v>25.352112676055999</v>
      </c>
      <c r="N3227" s="12">
        <v>7.0422535211269999</v>
      </c>
      <c r="O3227" s="42">
        <v>2.112676056338</v>
      </c>
    </row>
    <row r="3228" spans="4:15" x14ac:dyDescent="0.2">
      <c r="D3228" s="200"/>
      <c r="E3228" s="4" t="s">
        <v>36</v>
      </c>
      <c r="F3228" s="5"/>
      <c r="G3228" s="6">
        <v>169</v>
      </c>
      <c r="H3228" s="84">
        <v>27.810650887573999</v>
      </c>
      <c r="I3228" s="12">
        <v>4.1420118343199999</v>
      </c>
      <c r="J3228" s="12">
        <v>4.7337278106509997</v>
      </c>
      <c r="K3228" s="12">
        <v>7.1005917159759999</v>
      </c>
      <c r="L3228" s="44">
        <v>48.520710059172004</v>
      </c>
      <c r="M3228" s="12">
        <v>23.668639053254001</v>
      </c>
      <c r="N3228" s="12">
        <v>7.6923076923079998</v>
      </c>
      <c r="O3228" s="42">
        <v>1.1834319526629999</v>
      </c>
    </row>
    <row r="3229" spans="4:15" x14ac:dyDescent="0.2">
      <c r="D3229" s="200"/>
      <c r="E3229" s="4" t="s">
        <v>37</v>
      </c>
      <c r="F3229" s="5"/>
      <c r="G3229" s="6">
        <v>193</v>
      </c>
      <c r="H3229" s="31">
        <v>36.787564766838997</v>
      </c>
      <c r="I3229" s="12">
        <v>5.6994818652849997</v>
      </c>
      <c r="J3229" s="12">
        <v>8.8082901554399999</v>
      </c>
      <c r="K3229" s="12">
        <v>7.2538860103629998</v>
      </c>
      <c r="L3229" s="12">
        <v>36.787564766838997</v>
      </c>
      <c r="M3229" s="12">
        <v>21.243523316061999</v>
      </c>
      <c r="N3229" s="12">
        <v>8.8082901554399999</v>
      </c>
      <c r="O3229" s="42">
        <v>2.0725388601039998</v>
      </c>
    </row>
    <row r="3230" spans="4:15" x14ac:dyDescent="0.2">
      <c r="D3230" s="200"/>
      <c r="E3230" s="4" t="s">
        <v>38</v>
      </c>
      <c r="F3230" s="5"/>
      <c r="G3230" s="6">
        <v>152</v>
      </c>
      <c r="H3230" s="31">
        <v>41.447368421053</v>
      </c>
      <c r="I3230" s="12">
        <v>7.2368421052630003</v>
      </c>
      <c r="J3230" s="12">
        <v>9.8684210526319998</v>
      </c>
      <c r="K3230" s="12">
        <v>5.2631578947369997</v>
      </c>
      <c r="L3230" s="12">
        <v>30.263157894736999</v>
      </c>
      <c r="M3230" s="43">
        <v>13.157894736842</v>
      </c>
      <c r="N3230" s="12">
        <v>11.184210526316001</v>
      </c>
      <c r="O3230" s="42">
        <v>1.973684210526</v>
      </c>
    </row>
    <row r="3231" spans="4:15" x14ac:dyDescent="0.2">
      <c r="D3231" s="200"/>
      <c r="E3231" s="4" t="s">
        <v>39</v>
      </c>
      <c r="F3231" s="5"/>
      <c r="G3231" s="6">
        <v>169</v>
      </c>
      <c r="H3231" s="76">
        <v>46.153846153845997</v>
      </c>
      <c r="I3231" s="12">
        <v>4.1420118343199999</v>
      </c>
      <c r="J3231" s="12">
        <v>11.242603550296</v>
      </c>
      <c r="K3231" s="12">
        <v>5.3254437869820004</v>
      </c>
      <c r="L3231" s="43">
        <v>26.627218934910999</v>
      </c>
      <c r="M3231" s="43">
        <v>12.426035502959</v>
      </c>
      <c r="N3231" s="12">
        <v>8.8757396449700003</v>
      </c>
      <c r="O3231" s="42">
        <v>3.550295857988</v>
      </c>
    </row>
    <row r="3232" spans="4:15" x14ac:dyDescent="0.2">
      <c r="D3232" s="201"/>
      <c r="E3232" s="57" t="s">
        <v>40</v>
      </c>
      <c r="F3232" s="59"/>
      <c r="G3232" s="55">
        <v>89</v>
      </c>
      <c r="H3232" s="162">
        <v>43.820224719100999</v>
      </c>
      <c r="I3232" s="65">
        <v>3.3707865168539999</v>
      </c>
      <c r="J3232" s="65">
        <v>6.7415730337079998</v>
      </c>
      <c r="K3232" s="65">
        <v>6.7415730337079998</v>
      </c>
      <c r="L3232" s="125">
        <v>25.842696629212998</v>
      </c>
      <c r="M3232" s="65">
        <v>17.977528089888001</v>
      </c>
      <c r="N3232" s="65">
        <v>7.8651685393259996</v>
      </c>
      <c r="O3232" s="105">
        <v>6.7415730337079998</v>
      </c>
    </row>
    <row r="3234" spans="2:15" x14ac:dyDescent="0.2">
      <c r="B3234" s="40" t="str">
        <f xml:space="preserve"> HYPERLINK("#'目次'!B140", "[134]")</f>
        <v>[134]</v>
      </c>
      <c r="C3234" s="23" t="s">
        <v>256</v>
      </c>
    </row>
    <row r="3235" spans="2:15" x14ac:dyDescent="0.2">
      <c r="C3235" s="186" t="s">
        <v>257</v>
      </c>
    </row>
    <row r="3237" spans="2:15" x14ac:dyDescent="0.2">
      <c r="C3237" s="23" t="s">
        <v>48</v>
      </c>
    </row>
    <row r="3238" spans="2:15" ht="36" x14ac:dyDescent="0.2">
      <c r="D3238" s="195"/>
      <c r="E3238" s="196"/>
      <c r="F3238" s="196"/>
      <c r="G3238" s="37" t="s">
        <v>15</v>
      </c>
      <c r="H3238" s="33" t="s">
        <v>258</v>
      </c>
      <c r="I3238" s="13" t="s">
        <v>259</v>
      </c>
      <c r="J3238" s="13" t="s">
        <v>260</v>
      </c>
      <c r="K3238" s="13" t="s">
        <v>261</v>
      </c>
      <c r="L3238" s="13" t="s">
        <v>262</v>
      </c>
      <c r="M3238" s="13" t="s">
        <v>263</v>
      </c>
      <c r="N3238" s="13" t="s">
        <v>99</v>
      </c>
      <c r="O3238" s="38" t="s">
        <v>18</v>
      </c>
    </row>
    <row r="3239" spans="2:15" x14ac:dyDescent="0.2">
      <c r="D3239" s="197"/>
      <c r="E3239" s="198"/>
      <c r="F3239" s="198"/>
      <c r="G3239" s="35"/>
      <c r="H3239" s="39"/>
      <c r="I3239" s="14"/>
      <c r="J3239" s="14"/>
      <c r="K3239" s="14"/>
      <c r="L3239" s="14"/>
      <c r="M3239" s="14"/>
      <c r="N3239" s="14"/>
      <c r="O3239" s="34"/>
    </row>
    <row r="3240" spans="2:15" x14ac:dyDescent="0.2">
      <c r="D3240" s="56"/>
      <c r="E3240" s="58" t="s">
        <v>15</v>
      </c>
      <c r="F3240" s="46"/>
      <c r="G3240" s="36">
        <v>985</v>
      </c>
      <c r="H3240" s="24">
        <v>37.461928934009997</v>
      </c>
      <c r="I3240" s="24">
        <v>5.1776649746189998</v>
      </c>
      <c r="J3240" s="24">
        <v>8.0203045685279992</v>
      </c>
      <c r="K3240" s="24">
        <v>6.598984771574</v>
      </c>
      <c r="L3240" s="24">
        <v>34.416243654821997</v>
      </c>
      <c r="M3240" s="24">
        <v>20.507614213198</v>
      </c>
      <c r="N3240" s="24">
        <v>8.3248730964469999</v>
      </c>
      <c r="O3240" s="68">
        <v>2.7411167512689998</v>
      </c>
    </row>
    <row r="3241" spans="2:15" x14ac:dyDescent="0.2">
      <c r="D3241" s="199" t="s">
        <v>49</v>
      </c>
      <c r="E3241" s="22" t="s">
        <v>50</v>
      </c>
      <c r="F3241" s="21"/>
      <c r="G3241" s="19">
        <v>10</v>
      </c>
      <c r="H3241" s="172">
        <v>20</v>
      </c>
      <c r="I3241" s="128">
        <v>0</v>
      </c>
      <c r="J3241" s="20">
        <v>10</v>
      </c>
      <c r="K3241" s="128">
        <v>0</v>
      </c>
      <c r="L3241" s="20">
        <v>30</v>
      </c>
      <c r="M3241" s="20">
        <v>20</v>
      </c>
      <c r="N3241" s="20">
        <v>10</v>
      </c>
      <c r="O3241" s="153">
        <v>10</v>
      </c>
    </row>
    <row r="3242" spans="2:15" x14ac:dyDescent="0.2">
      <c r="D3242" s="200"/>
      <c r="E3242" s="4" t="s">
        <v>51</v>
      </c>
      <c r="F3242" s="5"/>
      <c r="G3242" s="6">
        <v>110</v>
      </c>
      <c r="H3242" s="76">
        <v>42.727272727272997</v>
      </c>
      <c r="I3242" s="12">
        <v>5.4545454545450003</v>
      </c>
      <c r="J3242" s="12">
        <v>7.2727272727269998</v>
      </c>
      <c r="K3242" s="12">
        <v>3.636363636364</v>
      </c>
      <c r="L3242" s="43">
        <v>27.272727272727</v>
      </c>
      <c r="M3242" s="12">
        <v>18.181818181817999</v>
      </c>
      <c r="N3242" s="12">
        <v>9.0909090909089993</v>
      </c>
      <c r="O3242" s="42">
        <v>2.7272727272730002</v>
      </c>
    </row>
    <row r="3243" spans="2:15" x14ac:dyDescent="0.2">
      <c r="D3243" s="200"/>
      <c r="E3243" s="4" t="s">
        <v>52</v>
      </c>
      <c r="F3243" s="5"/>
      <c r="G3243" s="6">
        <v>21</v>
      </c>
      <c r="H3243" s="87">
        <v>47.619047619047997</v>
      </c>
      <c r="I3243" s="69">
        <v>0</v>
      </c>
      <c r="J3243" s="29">
        <v>14.285714285714</v>
      </c>
      <c r="K3243" s="69">
        <v>0</v>
      </c>
      <c r="L3243" s="61">
        <v>23.809523809523998</v>
      </c>
      <c r="M3243" s="61">
        <v>9.5238095238099998</v>
      </c>
      <c r="N3243" s="12">
        <v>9.5238095238099998</v>
      </c>
      <c r="O3243" s="73">
        <v>0</v>
      </c>
    </row>
    <row r="3244" spans="2:15" x14ac:dyDescent="0.2">
      <c r="D3244" s="200"/>
      <c r="E3244" s="4" t="s">
        <v>53</v>
      </c>
      <c r="F3244" s="5"/>
      <c r="G3244" s="6">
        <v>31</v>
      </c>
      <c r="H3244" s="31">
        <v>38.709677419355003</v>
      </c>
      <c r="I3244" s="69">
        <v>0</v>
      </c>
      <c r="J3244" s="12">
        <v>9.6774193548389995</v>
      </c>
      <c r="K3244" s="12">
        <v>6.4516129032259997</v>
      </c>
      <c r="L3244" s="12">
        <v>32.258064516128997</v>
      </c>
      <c r="M3244" s="12">
        <v>16.129032258064999</v>
      </c>
      <c r="N3244" s="12">
        <v>12.903225806451999</v>
      </c>
      <c r="O3244" s="73">
        <v>0</v>
      </c>
    </row>
    <row r="3245" spans="2:15" x14ac:dyDescent="0.2">
      <c r="D3245" s="200"/>
      <c r="E3245" s="4" t="s">
        <v>54</v>
      </c>
      <c r="F3245" s="5"/>
      <c r="G3245" s="6">
        <v>200</v>
      </c>
      <c r="H3245" s="31">
        <v>38.5</v>
      </c>
      <c r="I3245" s="12">
        <v>6</v>
      </c>
      <c r="J3245" s="12">
        <v>5.5</v>
      </c>
      <c r="K3245" s="12">
        <v>7</v>
      </c>
      <c r="L3245" s="29">
        <v>40</v>
      </c>
      <c r="M3245" s="12">
        <v>20.5</v>
      </c>
      <c r="N3245" s="12">
        <v>7</v>
      </c>
      <c r="O3245" s="42">
        <v>0.5</v>
      </c>
    </row>
    <row r="3246" spans="2:15" x14ac:dyDescent="0.2">
      <c r="D3246" s="200"/>
      <c r="E3246" s="4" t="s">
        <v>55</v>
      </c>
      <c r="F3246" s="5"/>
      <c r="G3246" s="6">
        <v>119</v>
      </c>
      <c r="H3246" s="31">
        <v>35.294117647058997</v>
      </c>
      <c r="I3246" s="12">
        <v>8.4033613445380002</v>
      </c>
      <c r="J3246" s="29">
        <v>14.285714285714</v>
      </c>
      <c r="K3246" s="29">
        <v>11.764705882353001</v>
      </c>
      <c r="L3246" s="29">
        <v>42.016806722688997</v>
      </c>
      <c r="M3246" s="29">
        <v>26.890756302521002</v>
      </c>
      <c r="N3246" s="12">
        <v>5.8823529411760003</v>
      </c>
      <c r="O3246" s="42">
        <v>2.5210084033609998</v>
      </c>
    </row>
    <row r="3247" spans="2:15" x14ac:dyDescent="0.2">
      <c r="D3247" s="200"/>
      <c r="E3247" s="4" t="s">
        <v>56</v>
      </c>
      <c r="F3247" s="5"/>
      <c r="G3247" s="6">
        <v>160</v>
      </c>
      <c r="H3247" s="84">
        <v>31.875</v>
      </c>
      <c r="I3247" s="12">
        <v>5</v>
      </c>
      <c r="J3247" s="12">
        <v>5.625</v>
      </c>
      <c r="K3247" s="12">
        <v>5</v>
      </c>
      <c r="L3247" s="12">
        <v>35</v>
      </c>
      <c r="M3247" s="12">
        <v>18.75</v>
      </c>
      <c r="N3247" s="12">
        <v>12.5</v>
      </c>
      <c r="O3247" s="42">
        <v>3.125</v>
      </c>
    </row>
    <row r="3248" spans="2:15" x14ac:dyDescent="0.2">
      <c r="D3248" s="200"/>
      <c r="E3248" s="4" t="s">
        <v>57</v>
      </c>
      <c r="F3248" s="5"/>
      <c r="G3248" s="6">
        <v>129</v>
      </c>
      <c r="H3248" s="76">
        <v>45.736434108527</v>
      </c>
      <c r="I3248" s="12">
        <v>2.3255813953489999</v>
      </c>
      <c r="J3248" s="12">
        <v>8.5271317829460003</v>
      </c>
      <c r="K3248" s="12">
        <v>6.9767441860470001</v>
      </c>
      <c r="L3248" s="12">
        <v>33.333333333333002</v>
      </c>
      <c r="M3248" s="43">
        <v>12.403100775194</v>
      </c>
      <c r="N3248" s="12">
        <v>8.5271317829460003</v>
      </c>
      <c r="O3248" s="42">
        <v>0.77519379845000003</v>
      </c>
    </row>
    <row r="3249" spans="2:15" x14ac:dyDescent="0.2">
      <c r="D3249" s="200"/>
      <c r="E3249" s="4" t="s">
        <v>58</v>
      </c>
      <c r="F3249" s="5"/>
      <c r="G3249" s="6">
        <v>110</v>
      </c>
      <c r="H3249" s="104">
        <v>22.727272727273</v>
      </c>
      <c r="I3249" s="12">
        <v>2.7272727272730002</v>
      </c>
      <c r="J3249" s="12">
        <v>4.5454545454549997</v>
      </c>
      <c r="K3249" s="12">
        <v>7.2727272727269998</v>
      </c>
      <c r="L3249" s="12">
        <v>36.363636363635997</v>
      </c>
      <c r="M3249" s="44">
        <v>35.454545454544999</v>
      </c>
      <c r="N3249" s="12">
        <v>6.363636363636</v>
      </c>
      <c r="O3249" s="42">
        <v>3.636363636364</v>
      </c>
    </row>
    <row r="3250" spans="2:15" x14ac:dyDescent="0.2">
      <c r="D3250" s="200"/>
      <c r="E3250" s="4" t="s">
        <v>59</v>
      </c>
      <c r="F3250" s="5"/>
      <c r="G3250" s="6">
        <v>94</v>
      </c>
      <c r="H3250" s="76">
        <v>46.808510638298003</v>
      </c>
      <c r="I3250" s="12">
        <v>9.574468085106</v>
      </c>
      <c r="J3250" s="12">
        <v>11.702127659574</v>
      </c>
      <c r="K3250" s="12">
        <v>6.3829787234040003</v>
      </c>
      <c r="L3250" s="61">
        <v>23.404255319149001</v>
      </c>
      <c r="M3250" s="12">
        <v>15.957446808511</v>
      </c>
      <c r="N3250" s="12">
        <v>6.3829787234040003</v>
      </c>
      <c r="O3250" s="88">
        <v>8.5106382978719992</v>
      </c>
    </row>
    <row r="3251" spans="2:15" x14ac:dyDescent="0.2">
      <c r="D3251" s="199" t="s">
        <v>60</v>
      </c>
      <c r="E3251" s="22" t="s">
        <v>61</v>
      </c>
      <c r="F3251" s="21"/>
      <c r="G3251" s="19">
        <v>151</v>
      </c>
      <c r="H3251" s="54">
        <v>37.748344370860998</v>
      </c>
      <c r="I3251" s="20">
        <v>4.6357615894039998</v>
      </c>
      <c r="J3251" s="20">
        <v>9.2715231788079997</v>
      </c>
      <c r="K3251" s="20">
        <v>4.6357615894039998</v>
      </c>
      <c r="L3251" s="20">
        <v>30.46357615894</v>
      </c>
      <c r="M3251" s="20">
        <v>23.178807947020001</v>
      </c>
      <c r="N3251" s="20">
        <v>8.6092715231790002</v>
      </c>
      <c r="O3251" s="52">
        <v>3.9735099337749999</v>
      </c>
    </row>
    <row r="3252" spans="2:15" x14ac:dyDescent="0.2">
      <c r="D3252" s="200"/>
      <c r="E3252" s="4" t="s">
        <v>62</v>
      </c>
      <c r="F3252" s="5"/>
      <c r="G3252" s="6">
        <v>127</v>
      </c>
      <c r="H3252" s="31">
        <v>39.370078740156998</v>
      </c>
      <c r="I3252" s="12">
        <v>4.7244094488190003</v>
      </c>
      <c r="J3252" s="12">
        <v>11.023622047244</v>
      </c>
      <c r="K3252" s="12">
        <v>10.236220472441</v>
      </c>
      <c r="L3252" s="12">
        <v>34.645669291338997</v>
      </c>
      <c r="M3252" s="12">
        <v>15.748031496063</v>
      </c>
      <c r="N3252" s="12">
        <v>7.0866141732279999</v>
      </c>
      <c r="O3252" s="42">
        <v>1.574803149606</v>
      </c>
    </row>
    <row r="3253" spans="2:15" x14ac:dyDescent="0.2">
      <c r="D3253" s="200"/>
      <c r="E3253" s="4" t="s">
        <v>63</v>
      </c>
      <c r="F3253" s="5"/>
      <c r="G3253" s="6">
        <v>106</v>
      </c>
      <c r="H3253" s="31">
        <v>41.509433962263998</v>
      </c>
      <c r="I3253" s="12">
        <v>6.6037735849060004</v>
      </c>
      <c r="J3253" s="12">
        <v>9.4339622641510008</v>
      </c>
      <c r="K3253" s="12">
        <v>7.547169811321</v>
      </c>
      <c r="L3253" s="12">
        <v>30.188679245283002</v>
      </c>
      <c r="M3253" s="12">
        <v>23.584905660377</v>
      </c>
      <c r="N3253" s="12">
        <v>8.4905660377360004</v>
      </c>
      <c r="O3253" s="42">
        <v>0.94339622641499998</v>
      </c>
    </row>
    <row r="3254" spans="2:15" x14ac:dyDescent="0.2">
      <c r="D3254" s="200"/>
      <c r="E3254" s="4" t="s">
        <v>64</v>
      </c>
      <c r="F3254" s="5"/>
      <c r="G3254" s="6">
        <v>111</v>
      </c>
      <c r="H3254" s="31">
        <v>35.135135135135002</v>
      </c>
      <c r="I3254" s="12">
        <v>4.5045045045050003</v>
      </c>
      <c r="J3254" s="12">
        <v>6.3063063063060003</v>
      </c>
      <c r="K3254" s="12">
        <v>9.0090090090090005</v>
      </c>
      <c r="L3254" s="29">
        <v>44.144144144144001</v>
      </c>
      <c r="M3254" s="12">
        <v>20.720720720721001</v>
      </c>
      <c r="N3254" s="12">
        <v>8.1081081081080004</v>
      </c>
      <c r="O3254" s="42">
        <v>2.7027027027030002</v>
      </c>
    </row>
    <row r="3255" spans="2:15" x14ac:dyDescent="0.2">
      <c r="D3255" s="200"/>
      <c r="E3255" s="4" t="s">
        <v>65</v>
      </c>
      <c r="F3255" s="5"/>
      <c r="G3255" s="6">
        <v>93</v>
      </c>
      <c r="H3255" s="84">
        <v>30.107526881719998</v>
      </c>
      <c r="I3255" s="12">
        <v>4.3010752688169998</v>
      </c>
      <c r="J3255" s="12">
        <v>9.6774193548389995</v>
      </c>
      <c r="K3255" s="12">
        <v>3.2258064516129998</v>
      </c>
      <c r="L3255" s="12">
        <v>35.483870967742</v>
      </c>
      <c r="M3255" s="12">
        <v>22.580645161290001</v>
      </c>
      <c r="N3255" s="12">
        <v>8.6021505376339995</v>
      </c>
      <c r="O3255" s="42">
        <v>3.2258064516129998</v>
      </c>
    </row>
    <row r="3256" spans="2:15" x14ac:dyDescent="0.2">
      <c r="D3256" s="200"/>
      <c r="E3256" s="4" t="s">
        <v>66</v>
      </c>
      <c r="F3256" s="5"/>
      <c r="G3256" s="6">
        <v>92</v>
      </c>
      <c r="H3256" s="31">
        <v>36.956521739129997</v>
      </c>
      <c r="I3256" s="12">
        <v>2.1739130434780001</v>
      </c>
      <c r="J3256" s="12">
        <v>7.6086956521740001</v>
      </c>
      <c r="K3256" s="12">
        <v>8.6956521739130004</v>
      </c>
      <c r="L3256" s="29">
        <v>42.391304347826001</v>
      </c>
      <c r="M3256" s="12">
        <v>17.391304347826001</v>
      </c>
      <c r="N3256" s="12">
        <v>13.04347826087</v>
      </c>
      <c r="O3256" s="73">
        <v>0</v>
      </c>
    </row>
    <row r="3257" spans="2:15" x14ac:dyDescent="0.2">
      <c r="D3257" s="200"/>
      <c r="E3257" s="4" t="s">
        <v>67</v>
      </c>
      <c r="F3257" s="5"/>
      <c r="G3257" s="6">
        <v>108</v>
      </c>
      <c r="H3257" s="31">
        <v>35.185185185184999</v>
      </c>
      <c r="I3257" s="12">
        <v>4.6296296296300001</v>
      </c>
      <c r="J3257" s="43">
        <v>2.7777777777780002</v>
      </c>
      <c r="K3257" s="12">
        <v>2.7777777777780002</v>
      </c>
      <c r="L3257" s="29">
        <v>42.592592592593</v>
      </c>
      <c r="M3257" s="12">
        <v>25</v>
      </c>
      <c r="N3257" s="12">
        <v>5.5555555555560003</v>
      </c>
      <c r="O3257" s="42">
        <v>1.851851851852</v>
      </c>
    </row>
    <row r="3258" spans="2:15" x14ac:dyDescent="0.2">
      <c r="D3258" s="200"/>
      <c r="E3258" s="4" t="s">
        <v>68</v>
      </c>
      <c r="F3258" s="5"/>
      <c r="G3258" s="6">
        <v>36</v>
      </c>
      <c r="H3258" s="31">
        <v>33.333333333333002</v>
      </c>
      <c r="I3258" s="12">
        <v>8.333333333333</v>
      </c>
      <c r="J3258" s="29">
        <v>16.666666666666998</v>
      </c>
      <c r="K3258" s="12">
        <v>8.333333333333</v>
      </c>
      <c r="L3258" s="12">
        <v>30.555555555556001</v>
      </c>
      <c r="M3258" s="12">
        <v>16.666666666666998</v>
      </c>
      <c r="N3258" s="12">
        <v>11.111111111111001</v>
      </c>
      <c r="O3258" s="42">
        <v>2.7777777777780002</v>
      </c>
    </row>
    <row r="3259" spans="2:15" x14ac:dyDescent="0.2">
      <c r="D3259" s="200"/>
      <c r="E3259" s="4" t="s">
        <v>69</v>
      </c>
      <c r="F3259" s="5"/>
      <c r="G3259" s="6">
        <v>31</v>
      </c>
      <c r="H3259" s="31">
        <v>41.935483870968</v>
      </c>
      <c r="I3259" s="29">
        <v>12.903225806451999</v>
      </c>
      <c r="J3259" s="12">
        <v>6.4516129032259997</v>
      </c>
      <c r="K3259" s="29">
        <v>16.129032258064999</v>
      </c>
      <c r="L3259" s="43">
        <v>25.806451612903</v>
      </c>
      <c r="M3259" s="43">
        <v>12.903225806451999</v>
      </c>
      <c r="N3259" s="12">
        <v>6.4516129032259997</v>
      </c>
      <c r="O3259" s="73">
        <v>0</v>
      </c>
    </row>
    <row r="3260" spans="2:15" x14ac:dyDescent="0.2">
      <c r="D3260" s="93" t="s">
        <v>70</v>
      </c>
      <c r="E3260" s="89" t="s">
        <v>18</v>
      </c>
      <c r="F3260" s="92"/>
      <c r="G3260" s="94">
        <v>0</v>
      </c>
      <c r="H3260" s="148">
        <v>0</v>
      </c>
      <c r="I3260" s="134">
        <v>0</v>
      </c>
      <c r="J3260" s="134">
        <v>0</v>
      </c>
      <c r="K3260" s="134">
        <v>0</v>
      </c>
      <c r="L3260" s="86">
        <v>0</v>
      </c>
      <c r="M3260" s="86">
        <v>0</v>
      </c>
      <c r="N3260" s="134">
        <v>0</v>
      </c>
      <c r="O3260" s="144">
        <v>0</v>
      </c>
    </row>
    <row r="3262" spans="2:15" x14ac:dyDescent="0.2">
      <c r="B3262" s="40" t="str">
        <f xml:space="preserve"> HYPERLINK("#'目次'!B141", "[135]")</f>
        <v>[135]</v>
      </c>
      <c r="C3262" s="23" t="s">
        <v>256</v>
      </c>
    </row>
    <row r="3263" spans="2:15" x14ac:dyDescent="0.2">
      <c r="C3263" s="186" t="s">
        <v>257</v>
      </c>
    </row>
    <row r="3265" spans="3:15" x14ac:dyDescent="0.2">
      <c r="C3265" s="23" t="s">
        <v>73</v>
      </c>
    </row>
    <row r="3266" spans="3:15" ht="36" x14ac:dyDescent="0.2">
      <c r="D3266" s="195"/>
      <c r="E3266" s="196"/>
      <c r="F3266" s="196"/>
      <c r="G3266" s="37" t="s">
        <v>15</v>
      </c>
      <c r="H3266" s="33" t="s">
        <v>258</v>
      </c>
      <c r="I3266" s="13" t="s">
        <v>259</v>
      </c>
      <c r="J3266" s="13" t="s">
        <v>260</v>
      </c>
      <c r="K3266" s="13" t="s">
        <v>261</v>
      </c>
      <c r="L3266" s="13" t="s">
        <v>262</v>
      </c>
      <c r="M3266" s="13" t="s">
        <v>263</v>
      </c>
      <c r="N3266" s="13" t="s">
        <v>99</v>
      </c>
      <c r="O3266" s="38" t="s">
        <v>18</v>
      </c>
    </row>
    <row r="3267" spans="3:15" x14ac:dyDescent="0.2">
      <c r="D3267" s="197"/>
      <c r="E3267" s="198"/>
      <c r="F3267" s="198"/>
      <c r="G3267" s="35"/>
      <c r="H3267" s="39"/>
      <c r="I3267" s="14"/>
      <c r="J3267" s="14"/>
      <c r="K3267" s="14"/>
      <c r="L3267" s="14"/>
      <c r="M3267" s="14"/>
      <c r="N3267" s="14"/>
      <c r="O3267" s="34"/>
    </row>
    <row r="3268" spans="3:15" x14ac:dyDescent="0.2">
      <c r="D3268" s="56"/>
      <c r="E3268" s="58" t="s">
        <v>15</v>
      </c>
      <c r="F3268" s="46"/>
      <c r="G3268" s="36">
        <v>985</v>
      </c>
      <c r="H3268" s="24">
        <v>37.461928934009997</v>
      </c>
      <c r="I3268" s="24">
        <v>5.1776649746189998</v>
      </c>
      <c r="J3268" s="24">
        <v>8.0203045685279992</v>
      </c>
      <c r="K3268" s="24">
        <v>6.598984771574</v>
      </c>
      <c r="L3268" s="24">
        <v>34.416243654821997</v>
      </c>
      <c r="M3268" s="24">
        <v>20.507614213198</v>
      </c>
      <c r="N3268" s="24">
        <v>8.3248730964469999</v>
      </c>
      <c r="O3268" s="68">
        <v>2.7411167512689998</v>
      </c>
    </row>
    <row r="3269" spans="3:15" x14ac:dyDescent="0.2">
      <c r="D3269" s="199" t="s">
        <v>74</v>
      </c>
      <c r="E3269" s="22" t="s">
        <v>75</v>
      </c>
      <c r="F3269" s="21"/>
      <c r="G3269" s="19">
        <v>492</v>
      </c>
      <c r="H3269" s="54">
        <v>35.975609756098002</v>
      </c>
      <c r="I3269" s="20">
        <v>5.0813008130080002</v>
      </c>
      <c r="J3269" s="20">
        <v>8.7398373983740001</v>
      </c>
      <c r="K3269" s="20">
        <v>7.7235772357719998</v>
      </c>
      <c r="L3269" s="20">
        <v>33.333333333333002</v>
      </c>
      <c r="M3269" s="20">
        <v>21.138211382114001</v>
      </c>
      <c r="N3269" s="20">
        <v>7.7235772357719998</v>
      </c>
      <c r="O3269" s="52">
        <v>2.6422764227640001</v>
      </c>
    </row>
    <row r="3270" spans="3:15" x14ac:dyDescent="0.2">
      <c r="D3270" s="200"/>
      <c r="E3270" s="4" t="s">
        <v>34</v>
      </c>
      <c r="F3270" s="5"/>
      <c r="G3270" s="6">
        <v>35</v>
      </c>
      <c r="H3270" s="104">
        <v>8.5714285714289993</v>
      </c>
      <c r="I3270" s="69">
        <v>0</v>
      </c>
      <c r="J3270" s="69">
        <v>0</v>
      </c>
      <c r="K3270" s="12">
        <v>8.5714285714289993</v>
      </c>
      <c r="L3270" s="29">
        <v>42.857142857143003</v>
      </c>
      <c r="M3270" s="44">
        <v>45.714285714286</v>
      </c>
      <c r="N3270" s="43">
        <v>2.8571428571430002</v>
      </c>
      <c r="O3270" s="42">
        <v>5.7142857142860004</v>
      </c>
    </row>
    <row r="3271" spans="3:15" x14ac:dyDescent="0.2">
      <c r="D3271" s="200"/>
      <c r="E3271" s="4" t="s">
        <v>35</v>
      </c>
      <c r="F3271" s="5"/>
      <c r="G3271" s="6">
        <v>71</v>
      </c>
      <c r="H3271" s="76">
        <v>43.661971830985998</v>
      </c>
      <c r="I3271" s="12">
        <v>5.6338028169010004</v>
      </c>
      <c r="J3271" s="12">
        <v>7.0422535211269999</v>
      </c>
      <c r="K3271" s="12">
        <v>7.0422535211269999</v>
      </c>
      <c r="L3271" s="61">
        <v>23.943661971830998</v>
      </c>
      <c r="M3271" s="12">
        <v>23.943661971830998</v>
      </c>
      <c r="N3271" s="12">
        <v>8.4507042253520002</v>
      </c>
      <c r="O3271" s="42">
        <v>1.4084507042250001</v>
      </c>
    </row>
    <row r="3272" spans="3:15" x14ac:dyDescent="0.2">
      <c r="D3272" s="200"/>
      <c r="E3272" s="4" t="s">
        <v>36</v>
      </c>
      <c r="F3272" s="5"/>
      <c r="G3272" s="6">
        <v>86</v>
      </c>
      <c r="H3272" s="104">
        <v>25.581395348836999</v>
      </c>
      <c r="I3272" s="12">
        <v>5.8139534883720003</v>
      </c>
      <c r="J3272" s="12">
        <v>5.8139534883720003</v>
      </c>
      <c r="K3272" s="12">
        <v>10.465116279069999</v>
      </c>
      <c r="L3272" s="44">
        <v>50</v>
      </c>
      <c r="M3272" s="29">
        <v>25.581395348836999</v>
      </c>
      <c r="N3272" s="12">
        <v>4.6511627906979998</v>
      </c>
      <c r="O3272" s="73">
        <v>0</v>
      </c>
    </row>
    <row r="3273" spans="3:15" x14ac:dyDescent="0.2">
      <c r="D3273" s="200"/>
      <c r="E3273" s="4" t="s">
        <v>37</v>
      </c>
      <c r="F3273" s="5"/>
      <c r="G3273" s="6">
        <v>94</v>
      </c>
      <c r="H3273" s="31">
        <v>37.234042553191003</v>
      </c>
      <c r="I3273" s="12">
        <v>4.2553191489359996</v>
      </c>
      <c r="J3273" s="12">
        <v>11.702127659574</v>
      </c>
      <c r="K3273" s="12">
        <v>7.4468085106380002</v>
      </c>
      <c r="L3273" s="12">
        <v>30.851063829787002</v>
      </c>
      <c r="M3273" s="12">
        <v>21.276595744681</v>
      </c>
      <c r="N3273" s="12">
        <v>10.638297872340001</v>
      </c>
      <c r="O3273" s="42">
        <v>1.0638297872339999</v>
      </c>
    </row>
    <row r="3274" spans="3:15" x14ac:dyDescent="0.2">
      <c r="D3274" s="200"/>
      <c r="E3274" s="4" t="s">
        <v>38</v>
      </c>
      <c r="F3274" s="5"/>
      <c r="G3274" s="6">
        <v>79</v>
      </c>
      <c r="H3274" s="31">
        <v>36.708860759494002</v>
      </c>
      <c r="I3274" s="12">
        <v>8.8607594936710008</v>
      </c>
      <c r="J3274" s="29">
        <v>13.924050632910999</v>
      </c>
      <c r="K3274" s="12">
        <v>7.5949367088609998</v>
      </c>
      <c r="L3274" s="12">
        <v>32.911392405062998</v>
      </c>
      <c r="M3274" s="43">
        <v>12.658227848100999</v>
      </c>
      <c r="N3274" s="12">
        <v>5.0632911392409996</v>
      </c>
      <c r="O3274" s="42">
        <v>3.7974683544299999</v>
      </c>
    </row>
    <row r="3275" spans="3:15" x14ac:dyDescent="0.2">
      <c r="D3275" s="200"/>
      <c r="E3275" s="4" t="s">
        <v>39</v>
      </c>
      <c r="F3275" s="5"/>
      <c r="G3275" s="6">
        <v>83</v>
      </c>
      <c r="H3275" s="76">
        <v>44.578313253011999</v>
      </c>
      <c r="I3275" s="12">
        <v>3.6144578313250002</v>
      </c>
      <c r="J3275" s="12">
        <v>10.843373493975999</v>
      </c>
      <c r="K3275" s="12">
        <v>6.0240963855420002</v>
      </c>
      <c r="L3275" s="43">
        <v>25.301204819277</v>
      </c>
      <c r="M3275" s="12">
        <v>15.66265060241</v>
      </c>
      <c r="N3275" s="12">
        <v>10.843373493975999</v>
      </c>
      <c r="O3275" s="42">
        <v>3.6144578313250002</v>
      </c>
    </row>
    <row r="3276" spans="3:15" x14ac:dyDescent="0.2">
      <c r="D3276" s="200"/>
      <c r="E3276" s="4" t="s">
        <v>40</v>
      </c>
      <c r="F3276" s="5"/>
      <c r="G3276" s="6">
        <v>44</v>
      </c>
      <c r="H3276" s="76">
        <v>45.454545454544999</v>
      </c>
      <c r="I3276" s="12">
        <v>4.5454545454549997</v>
      </c>
      <c r="J3276" s="12">
        <v>4.5454545454549997</v>
      </c>
      <c r="K3276" s="12">
        <v>6.8181818181820004</v>
      </c>
      <c r="L3276" s="12">
        <v>29.545454545455001</v>
      </c>
      <c r="M3276" s="43">
        <v>13.636363636364001</v>
      </c>
      <c r="N3276" s="12">
        <v>9.0909090909089993</v>
      </c>
      <c r="O3276" s="42">
        <v>6.8181818181820004</v>
      </c>
    </row>
    <row r="3277" spans="3:15" x14ac:dyDescent="0.2">
      <c r="D3277" s="199" t="s">
        <v>76</v>
      </c>
      <c r="E3277" s="22" t="s">
        <v>77</v>
      </c>
      <c r="F3277" s="21"/>
      <c r="G3277" s="19">
        <v>493</v>
      </c>
      <c r="H3277" s="54">
        <v>38.945233265719999</v>
      </c>
      <c r="I3277" s="20">
        <v>5.2738336714000003</v>
      </c>
      <c r="J3277" s="20">
        <v>7.3022312373230003</v>
      </c>
      <c r="K3277" s="20">
        <v>5.476673427992</v>
      </c>
      <c r="L3277" s="20">
        <v>35.496957403651002</v>
      </c>
      <c r="M3277" s="20">
        <v>19.878296146044999</v>
      </c>
      <c r="N3277" s="20">
        <v>8.9249492900610008</v>
      </c>
      <c r="O3277" s="52">
        <v>2.8397565922919998</v>
      </c>
    </row>
    <row r="3278" spans="3:15" x14ac:dyDescent="0.2">
      <c r="D3278" s="200"/>
      <c r="E3278" s="4" t="s">
        <v>34</v>
      </c>
      <c r="F3278" s="5"/>
      <c r="G3278" s="6">
        <v>36</v>
      </c>
      <c r="H3278" s="104">
        <v>22.222222222222001</v>
      </c>
      <c r="I3278" s="12">
        <v>2.7777777777780002</v>
      </c>
      <c r="J3278" s="12">
        <v>5.5555555555560003</v>
      </c>
      <c r="K3278" s="12">
        <v>5.5555555555560003</v>
      </c>
      <c r="L3278" s="29">
        <v>41.666666666666998</v>
      </c>
      <c r="M3278" s="44">
        <v>33.333333333333002</v>
      </c>
      <c r="N3278" s="12">
        <v>5.5555555555560003</v>
      </c>
      <c r="O3278" s="42">
        <v>2.7777777777780002</v>
      </c>
    </row>
    <row r="3279" spans="3:15" x14ac:dyDescent="0.2">
      <c r="D3279" s="200"/>
      <c r="E3279" s="4" t="s">
        <v>35</v>
      </c>
      <c r="F3279" s="5"/>
      <c r="G3279" s="6">
        <v>71</v>
      </c>
      <c r="H3279" s="31">
        <v>40.845070422535002</v>
      </c>
      <c r="I3279" s="12">
        <v>9.8591549295770005</v>
      </c>
      <c r="J3279" s="12">
        <v>9.8591549295770005</v>
      </c>
      <c r="K3279" s="12">
        <v>8.4507042253520002</v>
      </c>
      <c r="L3279" s="12">
        <v>35.211267605633999</v>
      </c>
      <c r="M3279" s="29">
        <v>26.760563380282001</v>
      </c>
      <c r="N3279" s="12">
        <v>5.6338028169010004</v>
      </c>
      <c r="O3279" s="42">
        <v>2.8169014084509998</v>
      </c>
    </row>
    <row r="3280" spans="3:15" x14ac:dyDescent="0.2">
      <c r="D3280" s="200"/>
      <c r="E3280" s="4" t="s">
        <v>36</v>
      </c>
      <c r="F3280" s="5"/>
      <c r="G3280" s="6">
        <v>83</v>
      </c>
      <c r="H3280" s="84">
        <v>30.120481927711001</v>
      </c>
      <c r="I3280" s="12">
        <v>2.409638554217</v>
      </c>
      <c r="J3280" s="12">
        <v>3.6144578313250002</v>
      </c>
      <c r="K3280" s="12">
        <v>3.6144578313250002</v>
      </c>
      <c r="L3280" s="44">
        <v>46.987951807229003</v>
      </c>
      <c r="M3280" s="12">
        <v>21.686746987951999</v>
      </c>
      <c r="N3280" s="12">
        <v>10.843373493975999</v>
      </c>
      <c r="O3280" s="42">
        <v>2.409638554217</v>
      </c>
    </row>
    <row r="3281" spans="2:15" x14ac:dyDescent="0.2">
      <c r="D3281" s="200"/>
      <c r="E3281" s="4" t="s">
        <v>37</v>
      </c>
      <c r="F3281" s="5"/>
      <c r="G3281" s="6">
        <v>99</v>
      </c>
      <c r="H3281" s="31">
        <v>36.363636363635997</v>
      </c>
      <c r="I3281" s="12">
        <v>7.0707070707069999</v>
      </c>
      <c r="J3281" s="12">
        <v>6.0606060606060002</v>
      </c>
      <c r="K3281" s="12">
        <v>7.0707070707069999</v>
      </c>
      <c r="L3281" s="29">
        <v>42.424242424242003</v>
      </c>
      <c r="M3281" s="12">
        <v>21.212121212121001</v>
      </c>
      <c r="N3281" s="12">
        <v>7.0707070707069999</v>
      </c>
      <c r="O3281" s="42">
        <v>3.0303030303030001</v>
      </c>
    </row>
    <row r="3282" spans="2:15" x14ac:dyDescent="0.2">
      <c r="D3282" s="200"/>
      <c r="E3282" s="4" t="s">
        <v>38</v>
      </c>
      <c r="F3282" s="5"/>
      <c r="G3282" s="6">
        <v>73</v>
      </c>
      <c r="H3282" s="76">
        <v>46.575342465753003</v>
      </c>
      <c r="I3282" s="12">
        <v>5.4794520547949999</v>
      </c>
      <c r="J3282" s="12">
        <v>5.4794520547949999</v>
      </c>
      <c r="K3282" s="12">
        <v>2.7397260273969999</v>
      </c>
      <c r="L3282" s="43">
        <v>27.397260273973</v>
      </c>
      <c r="M3282" s="43">
        <v>13.698630136986001</v>
      </c>
      <c r="N3282" s="29">
        <v>17.808219178081998</v>
      </c>
      <c r="O3282" s="73">
        <v>0</v>
      </c>
    </row>
    <row r="3283" spans="2:15" x14ac:dyDescent="0.2">
      <c r="D3283" s="200"/>
      <c r="E3283" s="4" t="s">
        <v>39</v>
      </c>
      <c r="F3283" s="5"/>
      <c r="G3283" s="6">
        <v>86</v>
      </c>
      <c r="H3283" s="87">
        <v>47.674418604651002</v>
      </c>
      <c r="I3283" s="12">
        <v>4.6511627906979998</v>
      </c>
      <c r="J3283" s="12">
        <v>11.627906976744001</v>
      </c>
      <c r="K3283" s="12">
        <v>4.6511627906979998</v>
      </c>
      <c r="L3283" s="43">
        <v>27.906976744186</v>
      </c>
      <c r="M3283" s="61">
        <v>9.3023255813949994</v>
      </c>
      <c r="N3283" s="12">
        <v>6.9767441860470001</v>
      </c>
      <c r="O3283" s="42">
        <v>3.488372093023</v>
      </c>
    </row>
    <row r="3284" spans="2:15" x14ac:dyDescent="0.2">
      <c r="D3284" s="201"/>
      <c r="E3284" s="57" t="s">
        <v>40</v>
      </c>
      <c r="F3284" s="59"/>
      <c r="G3284" s="55">
        <v>45</v>
      </c>
      <c r="H3284" s="114">
        <v>42.222222222222001</v>
      </c>
      <c r="I3284" s="65">
        <v>2.2222222222219998</v>
      </c>
      <c r="J3284" s="65">
        <v>8.8888888888889994</v>
      </c>
      <c r="K3284" s="65">
        <v>6.666666666667</v>
      </c>
      <c r="L3284" s="109">
        <v>22.222222222222001</v>
      </c>
      <c r="M3284" s="65">
        <v>22.222222222222001</v>
      </c>
      <c r="N3284" s="65">
        <v>6.666666666667</v>
      </c>
      <c r="O3284" s="105">
        <v>6.666666666667</v>
      </c>
    </row>
    <row r="3286" spans="2:15" x14ac:dyDescent="0.2">
      <c r="B3286" s="40" t="str">
        <f xml:space="preserve"> HYPERLINK("#'目次'!B142", "[136]")</f>
        <v>[136]</v>
      </c>
      <c r="C3286" s="23" t="s">
        <v>256</v>
      </c>
    </row>
    <row r="3287" spans="2:15" x14ac:dyDescent="0.2">
      <c r="C3287" s="186" t="s">
        <v>257</v>
      </c>
    </row>
    <row r="3289" spans="2:15" x14ac:dyDescent="0.2">
      <c r="C3289" s="23" t="s">
        <v>80</v>
      </c>
    </row>
    <row r="3290" spans="2:15" ht="36" x14ac:dyDescent="0.2">
      <c r="E3290" s="195"/>
      <c r="F3290" s="196"/>
      <c r="G3290" s="37" t="s">
        <v>15</v>
      </c>
      <c r="H3290" s="33" t="s">
        <v>258</v>
      </c>
      <c r="I3290" s="13" t="s">
        <v>259</v>
      </c>
      <c r="J3290" s="13" t="s">
        <v>260</v>
      </c>
      <c r="K3290" s="13" t="s">
        <v>261</v>
      </c>
      <c r="L3290" s="13" t="s">
        <v>262</v>
      </c>
      <c r="M3290" s="13" t="s">
        <v>263</v>
      </c>
      <c r="N3290" s="13" t="s">
        <v>99</v>
      </c>
      <c r="O3290" s="38" t="s">
        <v>18</v>
      </c>
    </row>
    <row r="3291" spans="2:15" x14ac:dyDescent="0.2">
      <c r="E3291" s="197"/>
      <c r="F3291" s="198"/>
      <c r="G3291" s="35"/>
      <c r="H3291" s="39"/>
      <c r="I3291" s="14"/>
      <c r="J3291" s="14"/>
      <c r="K3291" s="14"/>
      <c r="L3291" s="14"/>
      <c r="M3291" s="14"/>
      <c r="N3291" s="14"/>
      <c r="O3291" s="34"/>
    </row>
    <row r="3292" spans="2:15" x14ac:dyDescent="0.2">
      <c r="E3292" s="91" t="s">
        <v>15</v>
      </c>
      <c r="F3292" s="46"/>
      <c r="G3292" s="36">
        <v>985</v>
      </c>
      <c r="H3292" s="24">
        <v>37.461928934009997</v>
      </c>
      <c r="I3292" s="24">
        <v>5.1776649746189998</v>
      </c>
      <c r="J3292" s="24">
        <v>8.0203045685279992</v>
      </c>
      <c r="K3292" s="24">
        <v>6.598984771574</v>
      </c>
      <c r="L3292" s="24">
        <v>34.416243654821997</v>
      </c>
      <c r="M3292" s="24">
        <v>20.507614213198</v>
      </c>
      <c r="N3292" s="24">
        <v>8.3248730964469999</v>
      </c>
      <c r="O3292" s="68">
        <v>2.7411167512689998</v>
      </c>
    </row>
    <row r="3293" spans="2:15" x14ac:dyDescent="0.2">
      <c r="E3293" s="4" t="s">
        <v>81</v>
      </c>
      <c r="F3293" s="5"/>
      <c r="G3293" s="19">
        <v>39</v>
      </c>
      <c r="H3293" s="54">
        <v>35.897435897435997</v>
      </c>
      <c r="I3293" s="20">
        <v>2.564102564103</v>
      </c>
      <c r="J3293" s="20">
        <v>5.1282051282049999</v>
      </c>
      <c r="K3293" s="20">
        <v>2.564102564103</v>
      </c>
      <c r="L3293" s="20">
        <v>30.769230769231001</v>
      </c>
      <c r="M3293" s="20">
        <v>20.512820512821001</v>
      </c>
      <c r="N3293" s="20">
        <v>12.820512820513001</v>
      </c>
      <c r="O3293" s="52">
        <v>2.564102564103</v>
      </c>
    </row>
    <row r="3294" spans="2:15" x14ac:dyDescent="0.2">
      <c r="E3294" s="4" t="s">
        <v>82</v>
      </c>
      <c r="F3294" s="5"/>
      <c r="G3294" s="6">
        <v>74</v>
      </c>
      <c r="H3294" s="31">
        <v>37.837837837838002</v>
      </c>
      <c r="I3294" s="29">
        <v>12.162162162162</v>
      </c>
      <c r="J3294" s="12">
        <v>8.1081081081080004</v>
      </c>
      <c r="K3294" s="12">
        <v>10.810810810811001</v>
      </c>
      <c r="L3294" s="43">
        <v>28.378378378377999</v>
      </c>
      <c r="M3294" s="12">
        <v>20.27027027027</v>
      </c>
      <c r="N3294" s="12">
        <v>5.4054054054050003</v>
      </c>
      <c r="O3294" s="42">
        <v>1.351351351351</v>
      </c>
    </row>
    <row r="3295" spans="2:15" x14ac:dyDescent="0.2">
      <c r="E3295" s="4" t="s">
        <v>83</v>
      </c>
      <c r="F3295" s="5"/>
      <c r="G3295" s="6">
        <v>387</v>
      </c>
      <c r="H3295" s="31">
        <v>35.142118863048999</v>
      </c>
      <c r="I3295" s="12">
        <v>5.1679586563309998</v>
      </c>
      <c r="J3295" s="12">
        <v>8.2687338501289993</v>
      </c>
      <c r="K3295" s="12">
        <v>6.71834625323</v>
      </c>
      <c r="L3295" s="12">
        <v>33.591731266149999</v>
      </c>
      <c r="M3295" s="12">
        <v>21.447028423772998</v>
      </c>
      <c r="N3295" s="12">
        <v>8.0103359173130002</v>
      </c>
      <c r="O3295" s="42">
        <v>5.1679586563309998</v>
      </c>
    </row>
    <row r="3296" spans="2:15" x14ac:dyDescent="0.2">
      <c r="E3296" s="4" t="s">
        <v>84</v>
      </c>
      <c r="F3296" s="5"/>
      <c r="G3296" s="6">
        <v>24</v>
      </c>
      <c r="H3296" s="31">
        <v>37.5</v>
      </c>
      <c r="I3296" s="12">
        <v>4.166666666667</v>
      </c>
      <c r="J3296" s="29">
        <v>16.666666666666998</v>
      </c>
      <c r="K3296" s="69">
        <v>0</v>
      </c>
      <c r="L3296" s="43">
        <v>25</v>
      </c>
      <c r="M3296" s="12">
        <v>25</v>
      </c>
      <c r="N3296" s="12">
        <v>12.5</v>
      </c>
      <c r="O3296" s="73">
        <v>0</v>
      </c>
    </row>
    <row r="3297" spans="2:15" x14ac:dyDescent="0.2">
      <c r="E3297" s="4" t="s">
        <v>85</v>
      </c>
      <c r="F3297" s="5"/>
      <c r="G3297" s="6">
        <v>114</v>
      </c>
      <c r="H3297" s="31">
        <v>33.333333333333002</v>
      </c>
      <c r="I3297" s="12">
        <v>5.2631578947369997</v>
      </c>
      <c r="J3297" s="12">
        <v>6.1403508771929998</v>
      </c>
      <c r="K3297" s="12">
        <v>7.0175438596489998</v>
      </c>
      <c r="L3297" s="12">
        <v>38.596491228070001</v>
      </c>
      <c r="M3297" s="12">
        <v>21.929824561404001</v>
      </c>
      <c r="N3297" s="12">
        <v>10.526315789473999</v>
      </c>
      <c r="O3297" s="42">
        <v>2.6315789473679998</v>
      </c>
    </row>
    <row r="3298" spans="2:15" x14ac:dyDescent="0.2">
      <c r="E3298" s="4" t="s">
        <v>86</v>
      </c>
      <c r="F3298" s="5"/>
      <c r="G3298" s="6">
        <v>150</v>
      </c>
      <c r="H3298" s="31">
        <v>39.333333333333002</v>
      </c>
      <c r="I3298" s="12">
        <v>2.666666666667</v>
      </c>
      <c r="J3298" s="12">
        <v>7.333333333333</v>
      </c>
      <c r="K3298" s="12">
        <v>3.333333333333</v>
      </c>
      <c r="L3298" s="29">
        <v>41.333333333333002</v>
      </c>
      <c r="M3298" s="12">
        <v>20</v>
      </c>
      <c r="N3298" s="12">
        <v>7.333333333333</v>
      </c>
      <c r="O3298" s="73">
        <v>0</v>
      </c>
    </row>
    <row r="3299" spans="2:15" x14ac:dyDescent="0.2">
      <c r="E3299" s="4" t="s">
        <v>87</v>
      </c>
      <c r="F3299" s="5"/>
      <c r="G3299" s="6">
        <v>54</v>
      </c>
      <c r="H3299" s="87">
        <v>59.259259259258997</v>
      </c>
      <c r="I3299" s="12">
        <v>7.4074074074069998</v>
      </c>
      <c r="J3299" s="12">
        <v>11.111111111111001</v>
      </c>
      <c r="K3299" s="29">
        <v>14.814814814815</v>
      </c>
      <c r="L3299" s="61">
        <v>20.370370370370001</v>
      </c>
      <c r="M3299" s="43">
        <v>11.111111111111001</v>
      </c>
      <c r="N3299" s="12">
        <v>5.5555555555560003</v>
      </c>
      <c r="O3299" s="73">
        <v>0</v>
      </c>
    </row>
    <row r="3300" spans="2:15" x14ac:dyDescent="0.2">
      <c r="E3300" s="4" t="s">
        <v>88</v>
      </c>
      <c r="F3300" s="5"/>
      <c r="G3300" s="6">
        <v>31</v>
      </c>
      <c r="H3300" s="84">
        <v>32.258064516128997</v>
      </c>
      <c r="I3300" s="12">
        <v>6.4516129032259997</v>
      </c>
      <c r="J3300" s="12">
        <v>6.4516129032259997</v>
      </c>
      <c r="K3300" s="12">
        <v>9.6774193548389995</v>
      </c>
      <c r="L3300" s="43">
        <v>25.806451612903</v>
      </c>
      <c r="M3300" s="12">
        <v>19.354838709677001</v>
      </c>
      <c r="N3300" s="29">
        <v>16.129032258064999</v>
      </c>
      <c r="O3300" s="42">
        <v>6.4516129032259997</v>
      </c>
    </row>
    <row r="3301" spans="2:15" x14ac:dyDescent="0.2">
      <c r="E3301" s="4" t="s">
        <v>89</v>
      </c>
      <c r="F3301" s="5"/>
      <c r="G3301" s="6">
        <v>57</v>
      </c>
      <c r="H3301" s="84">
        <v>29.824561403509001</v>
      </c>
      <c r="I3301" s="12">
        <v>3.508771929825</v>
      </c>
      <c r="J3301" s="12">
        <v>8.7719298245609991</v>
      </c>
      <c r="K3301" s="12">
        <v>1.7543859649119999</v>
      </c>
      <c r="L3301" s="44">
        <v>47.368421052632002</v>
      </c>
      <c r="M3301" s="12">
        <v>21.052631578947</v>
      </c>
      <c r="N3301" s="12">
        <v>7.0175438596489998</v>
      </c>
      <c r="O3301" s="73">
        <v>0</v>
      </c>
    </row>
    <row r="3302" spans="2:15" x14ac:dyDescent="0.2">
      <c r="E3302" s="4" t="s">
        <v>90</v>
      </c>
      <c r="F3302" s="5"/>
      <c r="G3302" s="6">
        <v>43</v>
      </c>
      <c r="H3302" s="31">
        <v>41.860465116279002</v>
      </c>
      <c r="I3302" s="12">
        <v>4.6511627906979998</v>
      </c>
      <c r="J3302" s="12">
        <v>4.6511627906979998</v>
      </c>
      <c r="K3302" s="29">
        <v>11.627906976744001</v>
      </c>
      <c r="L3302" s="61">
        <v>23.255813953488001</v>
      </c>
      <c r="M3302" s="12">
        <v>20.930232558139998</v>
      </c>
      <c r="N3302" s="12">
        <v>9.3023255813949994</v>
      </c>
      <c r="O3302" s="73">
        <v>0</v>
      </c>
    </row>
    <row r="3303" spans="2:15" x14ac:dyDescent="0.2">
      <c r="E3303" s="57" t="s">
        <v>91</v>
      </c>
      <c r="F3303" s="59"/>
      <c r="G3303" s="55">
        <v>12</v>
      </c>
      <c r="H3303" s="160">
        <v>66.666666666666998</v>
      </c>
      <c r="I3303" s="129">
        <v>0</v>
      </c>
      <c r="J3303" s="123">
        <v>16.666666666666998</v>
      </c>
      <c r="K3303" s="129">
        <v>0</v>
      </c>
      <c r="L3303" s="113">
        <v>66.666666666666998</v>
      </c>
      <c r="M3303" s="65">
        <v>16.666666666666998</v>
      </c>
      <c r="N3303" s="129">
        <v>0</v>
      </c>
      <c r="O3303" s="142">
        <v>0</v>
      </c>
    </row>
    <row r="3305" spans="2:15" x14ac:dyDescent="0.2">
      <c r="B3305" s="40" t="str">
        <f xml:space="preserve"> HYPERLINK("#'目次'!B143", "[137]")</f>
        <v>[137]</v>
      </c>
      <c r="C3305" s="23" t="s">
        <v>267</v>
      </c>
    </row>
    <row r="3306" spans="2:15" x14ac:dyDescent="0.2">
      <c r="C3306" s="186" t="s">
        <v>257</v>
      </c>
    </row>
    <row r="3308" spans="2:15" x14ac:dyDescent="0.2">
      <c r="C3308" s="23" t="s">
        <v>14</v>
      </c>
    </row>
    <row r="3309" spans="2:15" ht="36" x14ac:dyDescent="0.2">
      <c r="D3309" s="195"/>
      <c r="E3309" s="196"/>
      <c r="F3309" s="196"/>
      <c r="G3309" s="37" t="s">
        <v>15</v>
      </c>
      <c r="H3309" s="33" t="s">
        <v>249</v>
      </c>
      <c r="I3309" s="13" t="s">
        <v>250</v>
      </c>
      <c r="J3309" s="13" t="s">
        <v>251</v>
      </c>
      <c r="K3309" s="13" t="s">
        <v>252</v>
      </c>
      <c r="L3309" s="13" t="s">
        <v>98</v>
      </c>
      <c r="M3309" s="13" t="s">
        <v>253</v>
      </c>
      <c r="N3309" s="13" t="s">
        <v>99</v>
      </c>
      <c r="O3309" s="38" t="s">
        <v>18</v>
      </c>
    </row>
    <row r="3310" spans="2:15" x14ac:dyDescent="0.2">
      <c r="D3310" s="197"/>
      <c r="E3310" s="198"/>
      <c r="F3310" s="198"/>
      <c r="G3310" s="35"/>
      <c r="H3310" s="39"/>
      <c r="I3310" s="14"/>
      <c r="J3310" s="14"/>
      <c r="K3310" s="14"/>
      <c r="L3310" s="14"/>
      <c r="M3310" s="14"/>
      <c r="N3310" s="14"/>
      <c r="O3310" s="34"/>
    </row>
    <row r="3311" spans="2:15" x14ac:dyDescent="0.2">
      <c r="D3311" s="56"/>
      <c r="E3311" s="58" t="s">
        <v>15</v>
      </c>
      <c r="F3311" s="46"/>
      <c r="G3311" s="36">
        <v>985</v>
      </c>
      <c r="H3311" s="24">
        <v>0.40609137055799999</v>
      </c>
      <c r="I3311" s="24">
        <v>0.30456852791900002</v>
      </c>
      <c r="J3311" s="24">
        <v>3.045685279188</v>
      </c>
      <c r="K3311" s="24">
        <v>1.6243654822339999</v>
      </c>
      <c r="L3311" s="24">
        <v>42.030456852792</v>
      </c>
      <c r="M3311" s="24">
        <v>7.0050761421320002</v>
      </c>
      <c r="N3311" s="24">
        <v>3.9593908629439998</v>
      </c>
      <c r="O3311" s="68">
        <v>47.41116751269</v>
      </c>
    </row>
    <row r="3312" spans="2:15" x14ac:dyDescent="0.2">
      <c r="D3312" s="199" t="s">
        <v>19</v>
      </c>
      <c r="E3312" s="22" t="s">
        <v>20</v>
      </c>
      <c r="F3312" s="21"/>
      <c r="G3312" s="19">
        <v>113</v>
      </c>
      <c r="H3312" s="131">
        <v>0</v>
      </c>
      <c r="I3312" s="60">
        <v>0</v>
      </c>
      <c r="J3312" s="20">
        <v>4.424778761062</v>
      </c>
      <c r="K3312" s="20">
        <v>1.769911504425</v>
      </c>
      <c r="L3312" s="20">
        <v>42.477876106194998</v>
      </c>
      <c r="M3312" s="20">
        <v>7.964601769912</v>
      </c>
      <c r="N3312" s="20">
        <v>5.3097345132739999</v>
      </c>
      <c r="O3312" s="52">
        <v>46.017699115044003</v>
      </c>
    </row>
    <row r="3313" spans="4:15" x14ac:dyDescent="0.2">
      <c r="D3313" s="200"/>
      <c r="E3313" s="4" t="s">
        <v>21</v>
      </c>
      <c r="F3313" s="5"/>
      <c r="G3313" s="6">
        <v>371</v>
      </c>
      <c r="H3313" s="31">
        <v>0.53908355795100005</v>
      </c>
      <c r="I3313" s="12">
        <v>0.53908355795100005</v>
      </c>
      <c r="J3313" s="12">
        <v>3.7735849056599999</v>
      </c>
      <c r="K3313" s="12">
        <v>2.1563342318059999</v>
      </c>
      <c r="L3313" s="12">
        <v>41.239892183287999</v>
      </c>
      <c r="M3313" s="12">
        <v>7.8167115902960003</v>
      </c>
      <c r="N3313" s="12">
        <v>3.2345013477090001</v>
      </c>
      <c r="O3313" s="42">
        <v>48.517520215632999</v>
      </c>
    </row>
    <row r="3314" spans="4:15" x14ac:dyDescent="0.2">
      <c r="D3314" s="200"/>
      <c r="E3314" s="4" t="s">
        <v>22</v>
      </c>
      <c r="F3314" s="5"/>
      <c r="G3314" s="6">
        <v>154</v>
      </c>
      <c r="H3314" s="31">
        <v>0.64935064935099995</v>
      </c>
      <c r="I3314" s="12">
        <v>0.64935064935099995</v>
      </c>
      <c r="J3314" s="12">
        <v>2.5974025974030002</v>
      </c>
      <c r="K3314" s="28">
        <v>0</v>
      </c>
      <c r="L3314" s="61">
        <v>31.818181818182001</v>
      </c>
      <c r="M3314" s="12">
        <v>8.4415584415579996</v>
      </c>
      <c r="N3314" s="12">
        <v>3.2467532467529998</v>
      </c>
      <c r="O3314" s="88">
        <v>55.194805194804999</v>
      </c>
    </row>
    <row r="3315" spans="4:15" x14ac:dyDescent="0.2">
      <c r="D3315" s="200"/>
      <c r="E3315" s="4" t="s">
        <v>23</v>
      </c>
      <c r="F3315" s="5"/>
      <c r="G3315" s="6">
        <v>150</v>
      </c>
      <c r="H3315" s="71">
        <v>0</v>
      </c>
      <c r="I3315" s="28">
        <v>0</v>
      </c>
      <c r="J3315" s="28">
        <v>0</v>
      </c>
      <c r="K3315" s="12">
        <v>2</v>
      </c>
      <c r="L3315" s="12">
        <v>45.333333333333002</v>
      </c>
      <c r="M3315" s="12">
        <v>5.333333333333</v>
      </c>
      <c r="N3315" s="12">
        <v>3.333333333333</v>
      </c>
      <c r="O3315" s="42">
        <v>47.333333333333002</v>
      </c>
    </row>
    <row r="3316" spans="4:15" x14ac:dyDescent="0.2">
      <c r="D3316" s="200"/>
      <c r="E3316" s="4" t="s">
        <v>24</v>
      </c>
      <c r="F3316" s="5"/>
      <c r="G3316" s="6">
        <v>197</v>
      </c>
      <c r="H3316" s="31">
        <v>0.50761421319800004</v>
      </c>
      <c r="I3316" s="28">
        <v>0</v>
      </c>
      <c r="J3316" s="12">
        <v>3.553299492386</v>
      </c>
      <c r="K3316" s="12">
        <v>1.522842639594</v>
      </c>
      <c r="L3316" s="29">
        <v>48.730964467005002</v>
      </c>
      <c r="M3316" s="12">
        <v>5.0761421319800002</v>
      </c>
      <c r="N3316" s="12">
        <v>5.5837563451780001</v>
      </c>
      <c r="O3316" s="100">
        <v>40.101522842640001</v>
      </c>
    </row>
    <row r="3317" spans="4:15" x14ac:dyDescent="0.2">
      <c r="D3317" s="199" t="s">
        <v>25</v>
      </c>
      <c r="E3317" s="22" t="s">
        <v>26</v>
      </c>
      <c r="F3317" s="21"/>
      <c r="G3317" s="19">
        <v>293</v>
      </c>
      <c r="H3317" s="131">
        <v>0</v>
      </c>
      <c r="I3317" s="60">
        <v>0</v>
      </c>
      <c r="J3317" s="20">
        <v>3.0716723549489999</v>
      </c>
      <c r="K3317" s="20">
        <v>2.0477815699659998</v>
      </c>
      <c r="L3317" s="20">
        <v>37.201365187713002</v>
      </c>
      <c r="M3317" s="20">
        <v>7.849829351536</v>
      </c>
      <c r="N3317" s="20">
        <v>4.0955631399319996</v>
      </c>
      <c r="O3317" s="52">
        <v>52.218430034130002</v>
      </c>
    </row>
    <row r="3318" spans="4:15" x14ac:dyDescent="0.2">
      <c r="D3318" s="200"/>
      <c r="E3318" s="4" t="s">
        <v>27</v>
      </c>
      <c r="F3318" s="5"/>
      <c r="G3318" s="6">
        <v>308</v>
      </c>
      <c r="H3318" s="31">
        <v>0.64935064935099995</v>
      </c>
      <c r="I3318" s="12">
        <v>0.974025974026</v>
      </c>
      <c r="J3318" s="12">
        <v>3.2467532467529998</v>
      </c>
      <c r="K3318" s="12">
        <v>0.974025974026</v>
      </c>
      <c r="L3318" s="29">
        <v>48.701298701299002</v>
      </c>
      <c r="M3318" s="12">
        <v>6.1688311688309998</v>
      </c>
      <c r="N3318" s="12">
        <v>3.896103896104</v>
      </c>
      <c r="O3318" s="100">
        <v>41.883116883116998</v>
      </c>
    </row>
    <row r="3319" spans="4:15" x14ac:dyDescent="0.2">
      <c r="D3319" s="200"/>
      <c r="E3319" s="4" t="s">
        <v>28</v>
      </c>
      <c r="F3319" s="5"/>
      <c r="G3319" s="6">
        <v>297</v>
      </c>
      <c r="H3319" s="31">
        <v>0.67340067340099996</v>
      </c>
      <c r="I3319" s="28">
        <v>0</v>
      </c>
      <c r="J3319" s="12">
        <v>2.3569023569019998</v>
      </c>
      <c r="K3319" s="12">
        <v>1.3468013468010001</v>
      </c>
      <c r="L3319" s="12">
        <v>37.710437710438001</v>
      </c>
      <c r="M3319" s="12">
        <v>6.734006734007</v>
      </c>
      <c r="N3319" s="12">
        <v>4.7138047138049997</v>
      </c>
      <c r="O3319" s="42">
        <v>50.841750841751001</v>
      </c>
    </row>
    <row r="3320" spans="4:15" x14ac:dyDescent="0.2">
      <c r="D3320" s="200"/>
      <c r="E3320" s="4" t="s">
        <v>29</v>
      </c>
      <c r="F3320" s="5"/>
      <c r="G3320" s="6">
        <v>87</v>
      </c>
      <c r="H3320" s="71">
        <v>0</v>
      </c>
      <c r="I3320" s="28">
        <v>0</v>
      </c>
      <c r="J3320" s="12">
        <v>4.5977011494250002</v>
      </c>
      <c r="K3320" s="12">
        <v>3.4482758620689999</v>
      </c>
      <c r="L3320" s="29">
        <v>49.425287356322002</v>
      </c>
      <c r="M3320" s="12">
        <v>8.0459770114939992</v>
      </c>
      <c r="N3320" s="12">
        <v>1.149425287356</v>
      </c>
      <c r="O3320" s="100">
        <v>39.080459770114999</v>
      </c>
    </row>
    <row r="3321" spans="4:15" x14ac:dyDescent="0.2">
      <c r="D3321" s="199" t="s">
        <v>30</v>
      </c>
      <c r="E3321" s="22" t="s">
        <v>31</v>
      </c>
      <c r="F3321" s="21"/>
      <c r="G3321" s="19">
        <v>492</v>
      </c>
      <c r="H3321" s="54">
        <v>0.60975609756100002</v>
      </c>
      <c r="I3321" s="20">
        <v>0.20325203251999999</v>
      </c>
      <c r="J3321" s="20">
        <v>3.4552845528459999</v>
      </c>
      <c r="K3321" s="20">
        <v>1.016260162602</v>
      </c>
      <c r="L3321" s="20">
        <v>40.853658536585002</v>
      </c>
      <c r="M3321" s="20">
        <v>5.8943089430890003</v>
      </c>
      <c r="N3321" s="20">
        <v>4.065040650407</v>
      </c>
      <c r="O3321" s="52">
        <v>48.170731707317003</v>
      </c>
    </row>
    <row r="3322" spans="4:15" x14ac:dyDescent="0.2">
      <c r="D3322" s="200"/>
      <c r="E3322" s="4" t="s">
        <v>32</v>
      </c>
      <c r="F3322" s="5"/>
      <c r="G3322" s="6">
        <v>493</v>
      </c>
      <c r="H3322" s="31">
        <v>0.20283975659199999</v>
      </c>
      <c r="I3322" s="12">
        <v>0.40567951318500001</v>
      </c>
      <c r="J3322" s="12">
        <v>2.6369168357000001</v>
      </c>
      <c r="K3322" s="12">
        <v>2.2312373225150002</v>
      </c>
      <c r="L3322" s="12">
        <v>43.204868154158</v>
      </c>
      <c r="M3322" s="12">
        <v>8.1135902636920001</v>
      </c>
      <c r="N3322" s="12">
        <v>3.8539553752539999</v>
      </c>
      <c r="O3322" s="42">
        <v>46.653144016227003</v>
      </c>
    </row>
    <row r="3323" spans="4:15" x14ac:dyDescent="0.2">
      <c r="D3323" s="199" t="s">
        <v>33</v>
      </c>
      <c r="E3323" s="22" t="s">
        <v>34</v>
      </c>
      <c r="F3323" s="21"/>
      <c r="G3323" s="19">
        <v>71</v>
      </c>
      <c r="H3323" s="54">
        <v>1.4084507042250001</v>
      </c>
      <c r="I3323" s="60">
        <v>0</v>
      </c>
      <c r="J3323" s="96">
        <v>8.4507042253520002</v>
      </c>
      <c r="K3323" s="60">
        <v>0</v>
      </c>
      <c r="L3323" s="107">
        <v>22.535211267606002</v>
      </c>
      <c r="M3323" s="20">
        <v>7.0422535211269999</v>
      </c>
      <c r="N3323" s="20">
        <v>4.2253521126760001</v>
      </c>
      <c r="O3323" s="167">
        <v>60.563380281690002</v>
      </c>
    </row>
    <row r="3324" spans="4:15" x14ac:dyDescent="0.2">
      <c r="D3324" s="200"/>
      <c r="E3324" s="4" t="s">
        <v>35</v>
      </c>
      <c r="F3324" s="5"/>
      <c r="G3324" s="6">
        <v>142</v>
      </c>
      <c r="H3324" s="31">
        <v>0.70422535211299997</v>
      </c>
      <c r="I3324" s="12">
        <v>1.4084507042250001</v>
      </c>
      <c r="J3324" s="29">
        <v>9.8591549295770005</v>
      </c>
      <c r="K3324" s="12">
        <v>2.8169014084509998</v>
      </c>
      <c r="L3324" s="12">
        <v>38.028169014085002</v>
      </c>
      <c r="M3324" s="12">
        <v>3.5211267605629999</v>
      </c>
      <c r="N3324" s="12">
        <v>5.6338028169010004</v>
      </c>
      <c r="O3324" s="42">
        <v>45.774647887324001</v>
      </c>
    </row>
    <row r="3325" spans="4:15" x14ac:dyDescent="0.2">
      <c r="D3325" s="200"/>
      <c r="E3325" s="4" t="s">
        <v>36</v>
      </c>
      <c r="F3325" s="5"/>
      <c r="G3325" s="6">
        <v>169</v>
      </c>
      <c r="H3325" s="71">
        <v>0</v>
      </c>
      <c r="I3325" s="28">
        <v>0</v>
      </c>
      <c r="J3325" s="12">
        <v>2.3668639053249998</v>
      </c>
      <c r="K3325" s="12">
        <v>1.775147928994</v>
      </c>
      <c r="L3325" s="43">
        <v>34.911242603550001</v>
      </c>
      <c r="M3325" s="12">
        <v>2.3668639053249998</v>
      </c>
      <c r="N3325" s="12">
        <v>4.7337278106509997</v>
      </c>
      <c r="O3325" s="88">
        <v>56.213017751479001</v>
      </c>
    </row>
    <row r="3326" spans="4:15" x14ac:dyDescent="0.2">
      <c r="D3326" s="200"/>
      <c r="E3326" s="4" t="s">
        <v>37</v>
      </c>
      <c r="F3326" s="5"/>
      <c r="G3326" s="6">
        <v>193</v>
      </c>
      <c r="H3326" s="31">
        <v>0.51813471502599995</v>
      </c>
      <c r="I3326" s="12">
        <v>0.51813471502599995</v>
      </c>
      <c r="J3326" s="12">
        <v>3.1088082901549998</v>
      </c>
      <c r="K3326" s="12">
        <v>1.554404145078</v>
      </c>
      <c r="L3326" s="12">
        <v>43.00518134715</v>
      </c>
      <c r="M3326" s="12">
        <v>6.7357512953369998</v>
      </c>
      <c r="N3326" s="12">
        <v>4.6632124352330004</v>
      </c>
      <c r="O3326" s="42">
        <v>46.632124352331999</v>
      </c>
    </row>
    <row r="3327" spans="4:15" x14ac:dyDescent="0.2">
      <c r="D3327" s="200"/>
      <c r="E3327" s="4" t="s">
        <v>38</v>
      </c>
      <c r="F3327" s="5"/>
      <c r="G3327" s="6">
        <v>152</v>
      </c>
      <c r="H3327" s="31">
        <v>0.65789473684199995</v>
      </c>
      <c r="I3327" s="28">
        <v>0</v>
      </c>
      <c r="J3327" s="28">
        <v>0</v>
      </c>
      <c r="K3327" s="12">
        <v>0.65789473684199995</v>
      </c>
      <c r="L3327" s="12">
        <v>44.078947368420998</v>
      </c>
      <c r="M3327" s="12">
        <v>11.184210526316001</v>
      </c>
      <c r="N3327" s="12">
        <v>3.947368421053</v>
      </c>
      <c r="O3327" s="42">
        <v>43.421052631579002</v>
      </c>
    </row>
    <row r="3328" spans="4:15" x14ac:dyDescent="0.2">
      <c r="D3328" s="200"/>
      <c r="E3328" s="4" t="s">
        <v>39</v>
      </c>
      <c r="F3328" s="5"/>
      <c r="G3328" s="6">
        <v>169</v>
      </c>
      <c r="H3328" s="71">
        <v>0</v>
      </c>
      <c r="I3328" s="28">
        <v>0</v>
      </c>
      <c r="J3328" s="28">
        <v>0</v>
      </c>
      <c r="K3328" s="12">
        <v>1.1834319526629999</v>
      </c>
      <c r="L3328" s="44">
        <v>55.621301775147998</v>
      </c>
      <c r="M3328" s="12">
        <v>8.8757396449700003</v>
      </c>
      <c r="N3328" s="12">
        <v>2.3668639053249998</v>
      </c>
      <c r="O3328" s="100">
        <v>39.053254437870002</v>
      </c>
    </row>
    <row r="3329" spans="2:15" x14ac:dyDescent="0.2">
      <c r="D3329" s="201"/>
      <c r="E3329" s="57" t="s">
        <v>40</v>
      </c>
      <c r="F3329" s="59"/>
      <c r="G3329" s="55">
        <v>89</v>
      </c>
      <c r="H3329" s="137">
        <v>0</v>
      </c>
      <c r="I3329" s="74">
        <v>0</v>
      </c>
      <c r="J3329" s="74">
        <v>0</v>
      </c>
      <c r="K3329" s="65">
        <v>3.3707865168539999</v>
      </c>
      <c r="L3329" s="65">
        <v>46.067415730336997</v>
      </c>
      <c r="M3329" s="65">
        <v>11.23595505618</v>
      </c>
      <c r="N3329" s="65">
        <v>1.123595505618</v>
      </c>
      <c r="O3329" s="105">
        <v>47.191011235955003</v>
      </c>
    </row>
    <row r="3331" spans="2:15" x14ac:dyDescent="0.2">
      <c r="B3331" s="40" t="str">
        <f xml:space="preserve"> HYPERLINK("#'目次'!B144", "[138]")</f>
        <v>[138]</v>
      </c>
      <c r="C3331" s="23" t="s">
        <v>267</v>
      </c>
    </row>
    <row r="3332" spans="2:15" x14ac:dyDescent="0.2">
      <c r="C3332" s="186" t="s">
        <v>257</v>
      </c>
    </row>
    <row r="3334" spans="2:15" x14ac:dyDescent="0.2">
      <c r="C3334" s="23" t="s">
        <v>48</v>
      </c>
    </row>
    <row r="3335" spans="2:15" ht="36" x14ac:dyDescent="0.2">
      <c r="D3335" s="195"/>
      <c r="E3335" s="196"/>
      <c r="F3335" s="196"/>
      <c r="G3335" s="37" t="s">
        <v>15</v>
      </c>
      <c r="H3335" s="33" t="s">
        <v>249</v>
      </c>
      <c r="I3335" s="13" t="s">
        <v>250</v>
      </c>
      <c r="J3335" s="13" t="s">
        <v>251</v>
      </c>
      <c r="K3335" s="13" t="s">
        <v>252</v>
      </c>
      <c r="L3335" s="13" t="s">
        <v>98</v>
      </c>
      <c r="M3335" s="13" t="s">
        <v>253</v>
      </c>
      <c r="N3335" s="13" t="s">
        <v>99</v>
      </c>
      <c r="O3335" s="38" t="s">
        <v>18</v>
      </c>
    </row>
    <row r="3336" spans="2:15" x14ac:dyDescent="0.2">
      <c r="D3336" s="197"/>
      <c r="E3336" s="198"/>
      <c r="F3336" s="198"/>
      <c r="G3336" s="35"/>
      <c r="H3336" s="39"/>
      <c r="I3336" s="14"/>
      <c r="J3336" s="14"/>
      <c r="K3336" s="14"/>
      <c r="L3336" s="14"/>
      <c r="M3336" s="14"/>
      <c r="N3336" s="14"/>
      <c r="O3336" s="34"/>
    </row>
    <row r="3337" spans="2:15" x14ac:dyDescent="0.2">
      <c r="D3337" s="56"/>
      <c r="E3337" s="58" t="s">
        <v>15</v>
      </c>
      <c r="F3337" s="46"/>
      <c r="G3337" s="36">
        <v>985</v>
      </c>
      <c r="H3337" s="24">
        <v>0.40609137055799999</v>
      </c>
      <c r="I3337" s="24">
        <v>0.30456852791900002</v>
      </c>
      <c r="J3337" s="24">
        <v>3.045685279188</v>
      </c>
      <c r="K3337" s="24">
        <v>1.6243654822339999</v>
      </c>
      <c r="L3337" s="24">
        <v>42.030456852792</v>
      </c>
      <c r="M3337" s="24">
        <v>7.0050761421320002</v>
      </c>
      <c r="N3337" s="24">
        <v>3.9593908629439998</v>
      </c>
      <c r="O3337" s="68">
        <v>47.41116751269</v>
      </c>
    </row>
    <row r="3338" spans="2:15" x14ac:dyDescent="0.2">
      <c r="D3338" s="199" t="s">
        <v>49</v>
      </c>
      <c r="E3338" s="22" t="s">
        <v>50</v>
      </c>
      <c r="F3338" s="21"/>
      <c r="G3338" s="19">
        <v>10</v>
      </c>
      <c r="H3338" s="131">
        <v>0</v>
      </c>
      <c r="I3338" s="60">
        <v>0</v>
      </c>
      <c r="J3338" s="60">
        <v>0</v>
      </c>
      <c r="K3338" s="96">
        <v>10</v>
      </c>
      <c r="L3338" s="107">
        <v>20</v>
      </c>
      <c r="M3338" s="128">
        <v>0</v>
      </c>
      <c r="N3338" s="60">
        <v>0</v>
      </c>
      <c r="O3338" s="167">
        <v>70</v>
      </c>
    </row>
    <row r="3339" spans="2:15" x14ac:dyDescent="0.2">
      <c r="D3339" s="200"/>
      <c r="E3339" s="4" t="s">
        <v>51</v>
      </c>
      <c r="F3339" s="5"/>
      <c r="G3339" s="6">
        <v>110</v>
      </c>
      <c r="H3339" s="71">
        <v>0</v>
      </c>
      <c r="I3339" s="12">
        <v>0.90909090909099999</v>
      </c>
      <c r="J3339" s="12">
        <v>0.90909090909099999</v>
      </c>
      <c r="K3339" s="12">
        <v>0.90909090909099999</v>
      </c>
      <c r="L3339" s="12">
        <v>42.727272727272997</v>
      </c>
      <c r="M3339" s="12">
        <v>10</v>
      </c>
      <c r="N3339" s="12">
        <v>3.636363636364</v>
      </c>
      <c r="O3339" s="42">
        <v>45.454545454544999</v>
      </c>
    </row>
    <row r="3340" spans="2:15" x14ac:dyDescent="0.2">
      <c r="D3340" s="200"/>
      <c r="E3340" s="4" t="s">
        <v>52</v>
      </c>
      <c r="F3340" s="5"/>
      <c r="G3340" s="6">
        <v>21</v>
      </c>
      <c r="H3340" s="71">
        <v>0</v>
      </c>
      <c r="I3340" s="28">
        <v>0</v>
      </c>
      <c r="J3340" s="12">
        <v>4.7619047619049999</v>
      </c>
      <c r="K3340" s="28">
        <v>0</v>
      </c>
      <c r="L3340" s="44">
        <v>52.380952380952003</v>
      </c>
      <c r="M3340" s="12">
        <v>9.5238095238099998</v>
      </c>
      <c r="N3340" s="28">
        <v>0</v>
      </c>
      <c r="O3340" s="138">
        <v>33.333333333333002</v>
      </c>
    </row>
    <row r="3341" spans="2:15" x14ac:dyDescent="0.2">
      <c r="D3341" s="200"/>
      <c r="E3341" s="4" t="s">
        <v>53</v>
      </c>
      <c r="F3341" s="5"/>
      <c r="G3341" s="6">
        <v>31</v>
      </c>
      <c r="H3341" s="71">
        <v>0</v>
      </c>
      <c r="I3341" s="28">
        <v>0</v>
      </c>
      <c r="J3341" s="28">
        <v>0</v>
      </c>
      <c r="K3341" s="12">
        <v>3.2258064516129998</v>
      </c>
      <c r="L3341" s="29">
        <v>48.387096774193999</v>
      </c>
      <c r="M3341" s="12">
        <v>9.6774193548389995</v>
      </c>
      <c r="N3341" s="12">
        <v>3.2258064516129998</v>
      </c>
      <c r="O3341" s="100">
        <v>38.709677419355003</v>
      </c>
    </row>
    <row r="3342" spans="2:15" x14ac:dyDescent="0.2">
      <c r="D3342" s="200"/>
      <c r="E3342" s="4" t="s">
        <v>54</v>
      </c>
      <c r="F3342" s="5"/>
      <c r="G3342" s="6">
        <v>200</v>
      </c>
      <c r="H3342" s="31">
        <v>1.5</v>
      </c>
      <c r="I3342" s="12">
        <v>1</v>
      </c>
      <c r="J3342" s="12">
        <v>3</v>
      </c>
      <c r="K3342" s="12">
        <v>2</v>
      </c>
      <c r="L3342" s="12">
        <v>40.5</v>
      </c>
      <c r="M3342" s="12">
        <v>4</v>
      </c>
      <c r="N3342" s="12">
        <v>4.5</v>
      </c>
      <c r="O3342" s="42">
        <v>50</v>
      </c>
    </row>
    <row r="3343" spans="2:15" x14ac:dyDescent="0.2">
      <c r="D3343" s="200"/>
      <c r="E3343" s="4" t="s">
        <v>55</v>
      </c>
      <c r="F3343" s="5"/>
      <c r="G3343" s="6">
        <v>119</v>
      </c>
      <c r="H3343" s="71">
        <v>0</v>
      </c>
      <c r="I3343" s="28">
        <v>0</v>
      </c>
      <c r="J3343" s="12">
        <v>2.5210084033609998</v>
      </c>
      <c r="K3343" s="28">
        <v>0</v>
      </c>
      <c r="L3343" s="43">
        <v>35.294117647058997</v>
      </c>
      <c r="M3343" s="12">
        <v>5.8823529411760003</v>
      </c>
      <c r="N3343" s="12">
        <v>5.8823529411760003</v>
      </c>
      <c r="O3343" s="88">
        <v>53.781512605042003</v>
      </c>
    </row>
    <row r="3344" spans="2:15" x14ac:dyDescent="0.2">
      <c r="D3344" s="200"/>
      <c r="E3344" s="4" t="s">
        <v>56</v>
      </c>
      <c r="F3344" s="5"/>
      <c r="G3344" s="6">
        <v>160</v>
      </c>
      <c r="H3344" s="71">
        <v>0</v>
      </c>
      <c r="I3344" s="28">
        <v>0</v>
      </c>
      <c r="J3344" s="12">
        <v>3.75</v>
      </c>
      <c r="K3344" s="12">
        <v>0.625</v>
      </c>
      <c r="L3344" s="12">
        <v>41.25</v>
      </c>
      <c r="M3344" s="12">
        <v>8.75</v>
      </c>
      <c r="N3344" s="12">
        <v>3.75</v>
      </c>
      <c r="O3344" s="42">
        <v>48.75</v>
      </c>
    </row>
    <row r="3345" spans="2:15" x14ac:dyDescent="0.2">
      <c r="D3345" s="200"/>
      <c r="E3345" s="4" t="s">
        <v>57</v>
      </c>
      <c r="F3345" s="5"/>
      <c r="G3345" s="6">
        <v>129</v>
      </c>
      <c r="H3345" s="71">
        <v>0</v>
      </c>
      <c r="I3345" s="28">
        <v>0</v>
      </c>
      <c r="J3345" s="28">
        <v>0</v>
      </c>
      <c r="K3345" s="12">
        <v>2.3255813953489999</v>
      </c>
      <c r="L3345" s="44">
        <v>55.038759689922003</v>
      </c>
      <c r="M3345" s="12">
        <v>7.7519379844960001</v>
      </c>
      <c r="N3345" s="12">
        <v>2.3255813953489999</v>
      </c>
      <c r="O3345" s="100">
        <v>38.759689922481002</v>
      </c>
    </row>
    <row r="3346" spans="2:15" x14ac:dyDescent="0.2">
      <c r="D3346" s="200"/>
      <c r="E3346" s="4" t="s">
        <v>58</v>
      </c>
      <c r="F3346" s="5"/>
      <c r="G3346" s="6">
        <v>110</v>
      </c>
      <c r="H3346" s="31">
        <v>0.90909090909099999</v>
      </c>
      <c r="I3346" s="28">
        <v>0</v>
      </c>
      <c r="J3346" s="29">
        <v>10.909090909091001</v>
      </c>
      <c r="K3346" s="12">
        <v>1.818181818182</v>
      </c>
      <c r="L3346" s="61">
        <v>24.545454545455001</v>
      </c>
      <c r="M3346" s="12">
        <v>5.4545454545450003</v>
      </c>
      <c r="N3346" s="12">
        <v>5.4545454545450003</v>
      </c>
      <c r="O3346" s="88">
        <v>56.363636363635997</v>
      </c>
    </row>
    <row r="3347" spans="2:15" x14ac:dyDescent="0.2">
      <c r="D3347" s="200"/>
      <c r="E3347" s="4" t="s">
        <v>59</v>
      </c>
      <c r="F3347" s="5"/>
      <c r="G3347" s="6">
        <v>94</v>
      </c>
      <c r="H3347" s="71">
        <v>0</v>
      </c>
      <c r="I3347" s="28">
        <v>0</v>
      </c>
      <c r="J3347" s="12">
        <v>1.0638297872339999</v>
      </c>
      <c r="K3347" s="12">
        <v>3.1914893617020001</v>
      </c>
      <c r="L3347" s="44">
        <v>55.319148936170002</v>
      </c>
      <c r="M3347" s="12">
        <v>8.5106382978719992</v>
      </c>
      <c r="N3347" s="12">
        <v>3.1914893617020001</v>
      </c>
      <c r="O3347" s="100">
        <v>38.297872340425997</v>
      </c>
    </row>
    <row r="3348" spans="2:15" x14ac:dyDescent="0.2">
      <c r="D3348" s="199" t="s">
        <v>60</v>
      </c>
      <c r="E3348" s="22" t="s">
        <v>61</v>
      </c>
      <c r="F3348" s="21"/>
      <c r="G3348" s="19">
        <v>151</v>
      </c>
      <c r="H3348" s="131">
        <v>0</v>
      </c>
      <c r="I3348" s="20">
        <v>0.66225165562900001</v>
      </c>
      <c r="J3348" s="20">
        <v>3.9735099337749999</v>
      </c>
      <c r="K3348" s="20">
        <v>2.6490066225170001</v>
      </c>
      <c r="L3348" s="20">
        <v>45.695364238411003</v>
      </c>
      <c r="M3348" s="20">
        <v>5.9602649006619997</v>
      </c>
      <c r="N3348" s="20">
        <v>5.9602649006619997</v>
      </c>
      <c r="O3348" s="177">
        <v>42.384105960265003</v>
      </c>
    </row>
    <row r="3349" spans="2:15" x14ac:dyDescent="0.2">
      <c r="D3349" s="200"/>
      <c r="E3349" s="4" t="s">
        <v>62</v>
      </c>
      <c r="F3349" s="5"/>
      <c r="G3349" s="6">
        <v>127</v>
      </c>
      <c r="H3349" s="71">
        <v>0</v>
      </c>
      <c r="I3349" s="28">
        <v>0</v>
      </c>
      <c r="J3349" s="12">
        <v>2.3622047244090001</v>
      </c>
      <c r="K3349" s="12">
        <v>1.574803149606</v>
      </c>
      <c r="L3349" s="12">
        <v>46.456692913386</v>
      </c>
      <c r="M3349" s="12">
        <v>3.9370078740159999</v>
      </c>
      <c r="N3349" s="12">
        <v>6.299212598425</v>
      </c>
      <c r="O3349" s="42">
        <v>44.094488188976001</v>
      </c>
    </row>
    <row r="3350" spans="2:15" x14ac:dyDescent="0.2">
      <c r="D3350" s="200"/>
      <c r="E3350" s="4" t="s">
        <v>63</v>
      </c>
      <c r="F3350" s="5"/>
      <c r="G3350" s="6">
        <v>106</v>
      </c>
      <c r="H3350" s="71">
        <v>0</v>
      </c>
      <c r="I3350" s="28">
        <v>0</v>
      </c>
      <c r="J3350" s="12">
        <v>2.8301886792449999</v>
      </c>
      <c r="K3350" s="12">
        <v>0.94339622641499998</v>
      </c>
      <c r="L3350" s="29">
        <v>49.056603773585003</v>
      </c>
      <c r="M3350" s="12">
        <v>6.6037735849060004</v>
      </c>
      <c r="N3350" s="12">
        <v>1.88679245283</v>
      </c>
      <c r="O3350" s="42">
        <v>47.169811320755002</v>
      </c>
    </row>
    <row r="3351" spans="2:15" x14ac:dyDescent="0.2">
      <c r="D3351" s="200"/>
      <c r="E3351" s="4" t="s">
        <v>64</v>
      </c>
      <c r="F3351" s="5"/>
      <c r="G3351" s="6">
        <v>111</v>
      </c>
      <c r="H3351" s="71">
        <v>0</v>
      </c>
      <c r="I3351" s="28">
        <v>0</v>
      </c>
      <c r="J3351" s="12">
        <v>0.90090090090099995</v>
      </c>
      <c r="K3351" s="12">
        <v>3.6036036036039998</v>
      </c>
      <c r="L3351" s="12">
        <v>42.342342342342</v>
      </c>
      <c r="M3351" s="12">
        <v>6.3063063063060003</v>
      </c>
      <c r="N3351" s="12">
        <v>1.8018018018019999</v>
      </c>
      <c r="O3351" s="42">
        <v>48.648648648649001</v>
      </c>
    </row>
    <row r="3352" spans="2:15" x14ac:dyDescent="0.2">
      <c r="D3352" s="200"/>
      <c r="E3352" s="4" t="s">
        <v>65</v>
      </c>
      <c r="F3352" s="5"/>
      <c r="G3352" s="6">
        <v>93</v>
      </c>
      <c r="H3352" s="31">
        <v>1.0752688172039999</v>
      </c>
      <c r="I3352" s="28">
        <v>0</v>
      </c>
      <c r="J3352" s="12">
        <v>4.3010752688169998</v>
      </c>
      <c r="K3352" s="12">
        <v>1.0752688172039999</v>
      </c>
      <c r="L3352" s="61">
        <v>31.182795698924998</v>
      </c>
      <c r="M3352" s="12">
        <v>5.3763440860219998</v>
      </c>
      <c r="N3352" s="12">
        <v>6.4516129032259997</v>
      </c>
      <c r="O3352" s="88">
        <v>54.838709677418997</v>
      </c>
    </row>
    <row r="3353" spans="2:15" x14ac:dyDescent="0.2">
      <c r="D3353" s="200"/>
      <c r="E3353" s="4" t="s">
        <v>66</v>
      </c>
      <c r="F3353" s="5"/>
      <c r="G3353" s="6">
        <v>92</v>
      </c>
      <c r="H3353" s="71">
        <v>0</v>
      </c>
      <c r="I3353" s="28">
        <v>0</v>
      </c>
      <c r="J3353" s="12">
        <v>4.3478260869570002</v>
      </c>
      <c r="K3353" s="12">
        <v>1.086956521739</v>
      </c>
      <c r="L3353" s="43">
        <v>34.782608695652002</v>
      </c>
      <c r="M3353" s="12">
        <v>11.95652173913</v>
      </c>
      <c r="N3353" s="12">
        <v>5.4347826086959996</v>
      </c>
      <c r="O3353" s="42">
        <v>47.826086956521998</v>
      </c>
    </row>
    <row r="3354" spans="2:15" x14ac:dyDescent="0.2">
      <c r="D3354" s="200"/>
      <c r="E3354" s="4" t="s">
        <v>67</v>
      </c>
      <c r="F3354" s="5"/>
      <c r="G3354" s="6">
        <v>108</v>
      </c>
      <c r="H3354" s="31">
        <v>1.851851851852</v>
      </c>
      <c r="I3354" s="12">
        <v>0.92592592592599998</v>
      </c>
      <c r="J3354" s="12">
        <v>3.7037037037039999</v>
      </c>
      <c r="K3354" s="12">
        <v>0.92592592592599998</v>
      </c>
      <c r="L3354" s="12">
        <v>39.814814814815001</v>
      </c>
      <c r="M3354" s="12">
        <v>6.4814814814809996</v>
      </c>
      <c r="N3354" s="12">
        <v>1.851851851852</v>
      </c>
      <c r="O3354" s="42">
        <v>51.851851851851997</v>
      </c>
    </row>
    <row r="3355" spans="2:15" x14ac:dyDescent="0.2">
      <c r="D3355" s="200"/>
      <c r="E3355" s="4" t="s">
        <v>68</v>
      </c>
      <c r="F3355" s="5"/>
      <c r="G3355" s="6">
        <v>36</v>
      </c>
      <c r="H3355" s="71">
        <v>0</v>
      </c>
      <c r="I3355" s="28">
        <v>0</v>
      </c>
      <c r="J3355" s="29">
        <v>8.333333333333</v>
      </c>
      <c r="K3355" s="28">
        <v>0</v>
      </c>
      <c r="L3355" s="12">
        <v>44.444444444444002</v>
      </c>
      <c r="M3355" s="29">
        <v>16.666666666666998</v>
      </c>
      <c r="N3355" s="28">
        <v>0</v>
      </c>
      <c r="O3355" s="42">
        <v>44.444444444444002</v>
      </c>
    </row>
    <row r="3356" spans="2:15" x14ac:dyDescent="0.2">
      <c r="D3356" s="200"/>
      <c r="E3356" s="4" t="s">
        <v>69</v>
      </c>
      <c r="F3356" s="5"/>
      <c r="G3356" s="6">
        <v>31</v>
      </c>
      <c r="H3356" s="71">
        <v>0</v>
      </c>
      <c r="I3356" s="12">
        <v>3.2258064516129998</v>
      </c>
      <c r="J3356" s="12">
        <v>3.2258064516129998</v>
      </c>
      <c r="K3356" s="12">
        <v>3.2258064516129998</v>
      </c>
      <c r="L3356" s="29">
        <v>48.387096774193999</v>
      </c>
      <c r="M3356" s="29">
        <v>12.903225806451999</v>
      </c>
      <c r="N3356" s="12">
        <v>3.2258064516129998</v>
      </c>
      <c r="O3356" s="138">
        <v>35.483870967742</v>
      </c>
    </row>
    <row r="3357" spans="2:15" x14ac:dyDescent="0.2">
      <c r="D3357" s="93" t="s">
        <v>70</v>
      </c>
      <c r="E3357" s="89" t="s">
        <v>18</v>
      </c>
      <c r="F3357" s="92"/>
      <c r="G3357" s="94">
        <v>0</v>
      </c>
      <c r="H3357" s="152">
        <v>0</v>
      </c>
      <c r="I3357" s="101">
        <v>0</v>
      </c>
      <c r="J3357" s="101">
        <v>0</v>
      </c>
      <c r="K3357" s="101">
        <v>0</v>
      </c>
      <c r="L3357" s="86">
        <v>0</v>
      </c>
      <c r="M3357" s="134">
        <v>0</v>
      </c>
      <c r="N3357" s="101">
        <v>0</v>
      </c>
      <c r="O3357" s="173">
        <v>0</v>
      </c>
    </row>
    <row r="3359" spans="2:15" x14ac:dyDescent="0.2">
      <c r="B3359" s="40" t="str">
        <f xml:space="preserve"> HYPERLINK("#'目次'!B145", "[139]")</f>
        <v>[139]</v>
      </c>
      <c r="C3359" s="23" t="s">
        <v>267</v>
      </c>
    </row>
    <row r="3360" spans="2:15" x14ac:dyDescent="0.2">
      <c r="C3360" s="186" t="s">
        <v>257</v>
      </c>
    </row>
    <row r="3362" spans="3:15" x14ac:dyDescent="0.2">
      <c r="C3362" s="23" t="s">
        <v>73</v>
      </c>
    </row>
    <row r="3363" spans="3:15" ht="36" x14ac:dyDescent="0.2">
      <c r="D3363" s="195"/>
      <c r="E3363" s="196"/>
      <c r="F3363" s="196"/>
      <c r="G3363" s="37" t="s">
        <v>15</v>
      </c>
      <c r="H3363" s="33" t="s">
        <v>249</v>
      </c>
      <c r="I3363" s="13" t="s">
        <v>250</v>
      </c>
      <c r="J3363" s="13" t="s">
        <v>251</v>
      </c>
      <c r="K3363" s="13" t="s">
        <v>252</v>
      </c>
      <c r="L3363" s="13" t="s">
        <v>98</v>
      </c>
      <c r="M3363" s="13" t="s">
        <v>253</v>
      </c>
      <c r="N3363" s="13" t="s">
        <v>99</v>
      </c>
      <c r="O3363" s="38" t="s">
        <v>18</v>
      </c>
    </row>
    <row r="3364" spans="3:15" x14ac:dyDescent="0.2">
      <c r="D3364" s="197"/>
      <c r="E3364" s="198"/>
      <c r="F3364" s="198"/>
      <c r="G3364" s="35"/>
      <c r="H3364" s="39"/>
      <c r="I3364" s="14"/>
      <c r="J3364" s="14"/>
      <c r="K3364" s="14"/>
      <c r="L3364" s="14"/>
      <c r="M3364" s="14"/>
      <c r="N3364" s="14"/>
      <c r="O3364" s="34"/>
    </row>
    <row r="3365" spans="3:15" x14ac:dyDescent="0.2">
      <c r="D3365" s="56"/>
      <c r="E3365" s="58" t="s">
        <v>15</v>
      </c>
      <c r="F3365" s="46"/>
      <c r="G3365" s="36">
        <v>985</v>
      </c>
      <c r="H3365" s="24">
        <v>0.40609137055799999</v>
      </c>
      <c r="I3365" s="24">
        <v>0.30456852791900002</v>
      </c>
      <c r="J3365" s="24">
        <v>3.045685279188</v>
      </c>
      <c r="K3365" s="24">
        <v>1.6243654822339999</v>
      </c>
      <c r="L3365" s="24">
        <v>42.030456852792</v>
      </c>
      <c r="M3365" s="24">
        <v>7.0050761421320002</v>
      </c>
      <c r="N3365" s="24">
        <v>3.9593908629439998</v>
      </c>
      <c r="O3365" s="68">
        <v>47.41116751269</v>
      </c>
    </row>
    <row r="3366" spans="3:15" x14ac:dyDescent="0.2">
      <c r="D3366" s="199" t="s">
        <v>74</v>
      </c>
      <c r="E3366" s="22" t="s">
        <v>75</v>
      </c>
      <c r="F3366" s="21"/>
      <c r="G3366" s="19">
        <v>492</v>
      </c>
      <c r="H3366" s="54">
        <v>0.60975609756100002</v>
      </c>
      <c r="I3366" s="20">
        <v>0.20325203251999999</v>
      </c>
      <c r="J3366" s="20">
        <v>3.4552845528459999</v>
      </c>
      <c r="K3366" s="20">
        <v>1.016260162602</v>
      </c>
      <c r="L3366" s="20">
        <v>40.853658536585002</v>
      </c>
      <c r="M3366" s="20">
        <v>5.8943089430890003</v>
      </c>
      <c r="N3366" s="20">
        <v>4.065040650407</v>
      </c>
      <c r="O3366" s="52">
        <v>48.170731707317003</v>
      </c>
    </row>
    <row r="3367" spans="3:15" x14ac:dyDescent="0.2">
      <c r="D3367" s="200"/>
      <c r="E3367" s="4" t="s">
        <v>34</v>
      </c>
      <c r="F3367" s="5"/>
      <c r="G3367" s="6">
        <v>35</v>
      </c>
      <c r="H3367" s="31">
        <v>2.8571428571430002</v>
      </c>
      <c r="I3367" s="28">
        <v>0</v>
      </c>
      <c r="J3367" s="29">
        <v>8.5714285714289993</v>
      </c>
      <c r="K3367" s="28">
        <v>0</v>
      </c>
      <c r="L3367" s="61">
        <v>20</v>
      </c>
      <c r="M3367" s="12">
        <v>8.5714285714289993</v>
      </c>
      <c r="N3367" s="12">
        <v>5.7142857142860004</v>
      </c>
      <c r="O3367" s="111">
        <v>62.857142857143003</v>
      </c>
    </row>
    <row r="3368" spans="3:15" x14ac:dyDescent="0.2">
      <c r="D3368" s="200"/>
      <c r="E3368" s="4" t="s">
        <v>35</v>
      </c>
      <c r="F3368" s="5"/>
      <c r="G3368" s="6">
        <v>71</v>
      </c>
      <c r="H3368" s="71">
        <v>0</v>
      </c>
      <c r="I3368" s="12">
        <v>1.4084507042250001</v>
      </c>
      <c r="J3368" s="29">
        <v>11.267605633803001</v>
      </c>
      <c r="K3368" s="12">
        <v>2.8169014084509998</v>
      </c>
      <c r="L3368" s="43">
        <v>35.211267605633999</v>
      </c>
      <c r="M3368" s="12">
        <v>4.2253521126760001</v>
      </c>
      <c r="N3368" s="12">
        <v>4.2253521126760001</v>
      </c>
      <c r="O3368" s="42">
        <v>45.070422535211002</v>
      </c>
    </row>
    <row r="3369" spans="3:15" x14ac:dyDescent="0.2">
      <c r="D3369" s="200"/>
      <c r="E3369" s="4" t="s">
        <v>36</v>
      </c>
      <c r="F3369" s="5"/>
      <c r="G3369" s="6">
        <v>86</v>
      </c>
      <c r="H3369" s="71">
        <v>0</v>
      </c>
      <c r="I3369" s="28">
        <v>0</v>
      </c>
      <c r="J3369" s="12">
        <v>2.3255813953489999</v>
      </c>
      <c r="K3369" s="28">
        <v>0</v>
      </c>
      <c r="L3369" s="61">
        <v>29.069767441860002</v>
      </c>
      <c r="M3369" s="12">
        <v>2.3255813953489999</v>
      </c>
      <c r="N3369" s="12">
        <v>5.8139534883720003</v>
      </c>
      <c r="O3369" s="111">
        <v>62.790697674419</v>
      </c>
    </row>
    <row r="3370" spans="3:15" x14ac:dyDescent="0.2">
      <c r="D3370" s="200"/>
      <c r="E3370" s="4" t="s">
        <v>37</v>
      </c>
      <c r="F3370" s="5"/>
      <c r="G3370" s="6">
        <v>94</v>
      </c>
      <c r="H3370" s="31">
        <v>1.0638297872339999</v>
      </c>
      <c r="I3370" s="28">
        <v>0</v>
      </c>
      <c r="J3370" s="12">
        <v>4.2553191489359996</v>
      </c>
      <c r="K3370" s="12">
        <v>1.0638297872339999</v>
      </c>
      <c r="L3370" s="29">
        <v>47.872340425532002</v>
      </c>
      <c r="M3370" s="12">
        <v>4.2553191489359996</v>
      </c>
      <c r="N3370" s="12">
        <v>7.4468085106380002</v>
      </c>
      <c r="O3370" s="100">
        <v>40.425531914894002</v>
      </c>
    </row>
    <row r="3371" spans="3:15" x14ac:dyDescent="0.2">
      <c r="D3371" s="200"/>
      <c r="E3371" s="4" t="s">
        <v>38</v>
      </c>
      <c r="F3371" s="5"/>
      <c r="G3371" s="6">
        <v>79</v>
      </c>
      <c r="H3371" s="31">
        <v>1.2658227848100001</v>
      </c>
      <c r="I3371" s="28">
        <v>0</v>
      </c>
      <c r="J3371" s="28">
        <v>0</v>
      </c>
      <c r="K3371" s="28">
        <v>0</v>
      </c>
      <c r="L3371" s="12">
        <v>45.569620253164999</v>
      </c>
      <c r="M3371" s="12">
        <v>8.8607594936710008</v>
      </c>
      <c r="N3371" s="28">
        <v>0</v>
      </c>
      <c r="O3371" s="42">
        <v>45.569620253164999</v>
      </c>
    </row>
    <row r="3372" spans="3:15" x14ac:dyDescent="0.2">
      <c r="D3372" s="200"/>
      <c r="E3372" s="4" t="s">
        <v>39</v>
      </c>
      <c r="F3372" s="5"/>
      <c r="G3372" s="6">
        <v>83</v>
      </c>
      <c r="H3372" s="71">
        <v>0</v>
      </c>
      <c r="I3372" s="28">
        <v>0</v>
      </c>
      <c r="J3372" s="28">
        <v>0</v>
      </c>
      <c r="K3372" s="12">
        <v>1.204819277108</v>
      </c>
      <c r="L3372" s="44">
        <v>53.012048192770997</v>
      </c>
      <c r="M3372" s="12">
        <v>6.0240963855420002</v>
      </c>
      <c r="N3372" s="12">
        <v>2.409638554217</v>
      </c>
      <c r="O3372" s="100">
        <v>42.168674698795002</v>
      </c>
    </row>
    <row r="3373" spans="3:15" x14ac:dyDescent="0.2">
      <c r="D3373" s="200"/>
      <c r="E3373" s="4" t="s">
        <v>40</v>
      </c>
      <c r="F3373" s="5"/>
      <c r="G3373" s="6">
        <v>44</v>
      </c>
      <c r="H3373" s="71">
        <v>0</v>
      </c>
      <c r="I3373" s="28">
        <v>0</v>
      </c>
      <c r="J3373" s="28">
        <v>0</v>
      </c>
      <c r="K3373" s="12">
        <v>2.2727272727269998</v>
      </c>
      <c r="L3373" s="12">
        <v>43.181818181818002</v>
      </c>
      <c r="M3373" s="12">
        <v>11.363636363635999</v>
      </c>
      <c r="N3373" s="12">
        <v>2.2727272727269998</v>
      </c>
      <c r="O3373" s="42">
        <v>45.454545454544999</v>
      </c>
    </row>
    <row r="3374" spans="3:15" x14ac:dyDescent="0.2">
      <c r="D3374" s="199" t="s">
        <v>76</v>
      </c>
      <c r="E3374" s="22" t="s">
        <v>77</v>
      </c>
      <c r="F3374" s="21"/>
      <c r="G3374" s="19">
        <v>493</v>
      </c>
      <c r="H3374" s="54">
        <v>0.20283975659199999</v>
      </c>
      <c r="I3374" s="20">
        <v>0.40567951318500001</v>
      </c>
      <c r="J3374" s="20">
        <v>2.6369168357000001</v>
      </c>
      <c r="K3374" s="20">
        <v>2.2312373225150002</v>
      </c>
      <c r="L3374" s="20">
        <v>43.204868154158</v>
      </c>
      <c r="M3374" s="20">
        <v>8.1135902636920001</v>
      </c>
      <c r="N3374" s="20">
        <v>3.8539553752539999</v>
      </c>
      <c r="O3374" s="52">
        <v>46.653144016227003</v>
      </c>
    </row>
    <row r="3375" spans="3:15" x14ac:dyDescent="0.2">
      <c r="D3375" s="200"/>
      <c r="E3375" s="4" t="s">
        <v>34</v>
      </c>
      <c r="F3375" s="5"/>
      <c r="G3375" s="6">
        <v>36</v>
      </c>
      <c r="H3375" s="71">
        <v>0</v>
      </c>
      <c r="I3375" s="28">
        <v>0</v>
      </c>
      <c r="J3375" s="29">
        <v>8.333333333333</v>
      </c>
      <c r="K3375" s="28">
        <v>0</v>
      </c>
      <c r="L3375" s="61">
        <v>25</v>
      </c>
      <c r="M3375" s="12">
        <v>5.5555555555560003</v>
      </c>
      <c r="N3375" s="12">
        <v>2.7777777777780002</v>
      </c>
      <c r="O3375" s="111">
        <v>58.333333333333002</v>
      </c>
    </row>
    <row r="3376" spans="3:15" x14ac:dyDescent="0.2">
      <c r="D3376" s="200"/>
      <c r="E3376" s="4" t="s">
        <v>35</v>
      </c>
      <c r="F3376" s="5"/>
      <c r="G3376" s="6">
        <v>71</v>
      </c>
      <c r="H3376" s="31">
        <v>1.4084507042250001</v>
      </c>
      <c r="I3376" s="12">
        <v>1.4084507042250001</v>
      </c>
      <c r="J3376" s="29">
        <v>8.4507042253520002</v>
      </c>
      <c r="K3376" s="12">
        <v>2.8169014084509998</v>
      </c>
      <c r="L3376" s="12">
        <v>40.845070422535002</v>
      </c>
      <c r="M3376" s="12">
        <v>2.8169014084509998</v>
      </c>
      <c r="N3376" s="12">
        <v>7.0422535211269999</v>
      </c>
      <c r="O3376" s="42">
        <v>46.478873239437</v>
      </c>
    </row>
    <row r="3377" spans="2:15" x14ac:dyDescent="0.2">
      <c r="D3377" s="200"/>
      <c r="E3377" s="4" t="s">
        <v>36</v>
      </c>
      <c r="F3377" s="5"/>
      <c r="G3377" s="6">
        <v>83</v>
      </c>
      <c r="H3377" s="71">
        <v>0</v>
      </c>
      <c r="I3377" s="28">
        <v>0</v>
      </c>
      <c r="J3377" s="12">
        <v>2.409638554217</v>
      </c>
      <c r="K3377" s="12">
        <v>3.6144578313250002</v>
      </c>
      <c r="L3377" s="12">
        <v>40.963855421687001</v>
      </c>
      <c r="M3377" s="12">
        <v>2.409638554217</v>
      </c>
      <c r="N3377" s="12">
        <v>3.6144578313250002</v>
      </c>
      <c r="O3377" s="42">
        <v>49.397590361445999</v>
      </c>
    </row>
    <row r="3378" spans="2:15" x14ac:dyDescent="0.2">
      <c r="D3378" s="200"/>
      <c r="E3378" s="4" t="s">
        <v>37</v>
      </c>
      <c r="F3378" s="5"/>
      <c r="G3378" s="6">
        <v>99</v>
      </c>
      <c r="H3378" s="71">
        <v>0</v>
      </c>
      <c r="I3378" s="12">
        <v>1.010101010101</v>
      </c>
      <c r="J3378" s="12">
        <v>2.0202020202019999</v>
      </c>
      <c r="K3378" s="12">
        <v>2.0202020202019999</v>
      </c>
      <c r="L3378" s="12">
        <v>38.383838383837997</v>
      </c>
      <c r="M3378" s="12">
        <v>9.0909090909089993</v>
      </c>
      <c r="N3378" s="12">
        <v>2.0202020202019999</v>
      </c>
      <c r="O3378" s="88">
        <v>52.525252525253002</v>
      </c>
    </row>
    <row r="3379" spans="2:15" x14ac:dyDescent="0.2">
      <c r="D3379" s="200"/>
      <c r="E3379" s="4" t="s">
        <v>38</v>
      </c>
      <c r="F3379" s="5"/>
      <c r="G3379" s="6">
        <v>73</v>
      </c>
      <c r="H3379" s="71">
        <v>0</v>
      </c>
      <c r="I3379" s="28">
        <v>0</v>
      </c>
      <c r="J3379" s="28">
        <v>0</v>
      </c>
      <c r="K3379" s="12">
        <v>1.369863013699</v>
      </c>
      <c r="L3379" s="12">
        <v>42.465753424657997</v>
      </c>
      <c r="M3379" s="29">
        <v>13.698630136986001</v>
      </c>
      <c r="N3379" s="12">
        <v>8.2191780821920002</v>
      </c>
      <c r="O3379" s="100">
        <v>41.095890410959001</v>
      </c>
    </row>
    <row r="3380" spans="2:15" x14ac:dyDescent="0.2">
      <c r="D3380" s="200"/>
      <c r="E3380" s="4" t="s">
        <v>39</v>
      </c>
      <c r="F3380" s="5"/>
      <c r="G3380" s="6">
        <v>86</v>
      </c>
      <c r="H3380" s="71">
        <v>0</v>
      </c>
      <c r="I3380" s="28">
        <v>0</v>
      </c>
      <c r="J3380" s="28">
        <v>0</v>
      </c>
      <c r="K3380" s="12">
        <v>1.1627906976739999</v>
      </c>
      <c r="L3380" s="44">
        <v>58.139534883720998</v>
      </c>
      <c r="M3380" s="12">
        <v>11.627906976744001</v>
      </c>
      <c r="N3380" s="12">
        <v>2.3255813953489999</v>
      </c>
      <c r="O3380" s="138">
        <v>36.046511627907002</v>
      </c>
    </row>
    <row r="3381" spans="2:15" x14ac:dyDescent="0.2">
      <c r="D3381" s="201"/>
      <c r="E3381" s="57" t="s">
        <v>40</v>
      </c>
      <c r="F3381" s="59"/>
      <c r="G3381" s="55">
        <v>45</v>
      </c>
      <c r="H3381" s="137">
        <v>0</v>
      </c>
      <c r="I3381" s="74">
        <v>0</v>
      </c>
      <c r="J3381" s="74">
        <v>0</v>
      </c>
      <c r="K3381" s="65">
        <v>4.4444444444439997</v>
      </c>
      <c r="L3381" s="123">
        <v>48.888888888888999</v>
      </c>
      <c r="M3381" s="65">
        <v>11.111111111111001</v>
      </c>
      <c r="N3381" s="74">
        <v>0</v>
      </c>
      <c r="O3381" s="105">
        <v>48.888888888888999</v>
      </c>
    </row>
    <row r="3383" spans="2:15" x14ac:dyDescent="0.2">
      <c r="B3383" s="40" t="str">
        <f xml:space="preserve"> HYPERLINK("#'目次'!B146", "[140]")</f>
        <v>[140]</v>
      </c>
      <c r="C3383" s="23" t="s">
        <v>267</v>
      </c>
    </row>
    <row r="3384" spans="2:15" x14ac:dyDescent="0.2">
      <c r="C3384" s="186" t="s">
        <v>257</v>
      </c>
    </row>
    <row r="3386" spans="2:15" x14ac:dyDescent="0.2">
      <c r="C3386" s="23" t="s">
        <v>80</v>
      </c>
    </row>
    <row r="3387" spans="2:15" ht="36" x14ac:dyDescent="0.2">
      <c r="E3387" s="195"/>
      <c r="F3387" s="196"/>
      <c r="G3387" s="37" t="s">
        <v>15</v>
      </c>
      <c r="H3387" s="33" t="s">
        <v>249</v>
      </c>
      <c r="I3387" s="13" t="s">
        <v>250</v>
      </c>
      <c r="J3387" s="13" t="s">
        <v>251</v>
      </c>
      <c r="K3387" s="13" t="s">
        <v>252</v>
      </c>
      <c r="L3387" s="13" t="s">
        <v>98</v>
      </c>
      <c r="M3387" s="13" t="s">
        <v>253</v>
      </c>
      <c r="N3387" s="13" t="s">
        <v>99</v>
      </c>
      <c r="O3387" s="38" t="s">
        <v>18</v>
      </c>
    </row>
    <row r="3388" spans="2:15" x14ac:dyDescent="0.2">
      <c r="E3388" s="197"/>
      <c r="F3388" s="198"/>
      <c r="G3388" s="35"/>
      <c r="H3388" s="39"/>
      <c r="I3388" s="14"/>
      <c r="J3388" s="14"/>
      <c r="K3388" s="14"/>
      <c r="L3388" s="14"/>
      <c r="M3388" s="14"/>
      <c r="N3388" s="14"/>
      <c r="O3388" s="34"/>
    </row>
    <row r="3389" spans="2:15" x14ac:dyDescent="0.2">
      <c r="E3389" s="91" t="s">
        <v>15</v>
      </c>
      <c r="F3389" s="46"/>
      <c r="G3389" s="36">
        <v>985</v>
      </c>
      <c r="H3389" s="24">
        <v>0.40609137055799999</v>
      </c>
      <c r="I3389" s="24">
        <v>0.30456852791900002</v>
      </c>
      <c r="J3389" s="24">
        <v>3.045685279188</v>
      </c>
      <c r="K3389" s="24">
        <v>1.6243654822339999</v>
      </c>
      <c r="L3389" s="24">
        <v>42.030456852792</v>
      </c>
      <c r="M3389" s="24">
        <v>7.0050761421320002</v>
      </c>
      <c r="N3389" s="24">
        <v>3.9593908629439998</v>
      </c>
      <c r="O3389" s="68">
        <v>47.41116751269</v>
      </c>
    </row>
    <row r="3390" spans="2:15" x14ac:dyDescent="0.2">
      <c r="E3390" s="4" t="s">
        <v>81</v>
      </c>
      <c r="F3390" s="5"/>
      <c r="G3390" s="19">
        <v>39</v>
      </c>
      <c r="H3390" s="131">
        <v>0</v>
      </c>
      <c r="I3390" s="60">
        <v>0</v>
      </c>
      <c r="J3390" s="20">
        <v>5.1282051282049999</v>
      </c>
      <c r="K3390" s="20">
        <v>2.564102564103</v>
      </c>
      <c r="L3390" s="20">
        <v>43.589743589744003</v>
      </c>
      <c r="M3390" s="20">
        <v>10.25641025641</v>
      </c>
      <c r="N3390" s="20">
        <v>7.6923076923079998</v>
      </c>
      <c r="O3390" s="52">
        <v>43.589743589744003</v>
      </c>
    </row>
    <row r="3391" spans="2:15" x14ac:dyDescent="0.2">
      <c r="E3391" s="4" t="s">
        <v>82</v>
      </c>
      <c r="F3391" s="5"/>
      <c r="G3391" s="6">
        <v>74</v>
      </c>
      <c r="H3391" s="71">
        <v>0</v>
      </c>
      <c r="I3391" s="28">
        <v>0</v>
      </c>
      <c r="J3391" s="12">
        <v>4.0540540540540002</v>
      </c>
      <c r="K3391" s="12">
        <v>1.351351351351</v>
      </c>
      <c r="L3391" s="12">
        <v>41.891891891892001</v>
      </c>
      <c r="M3391" s="12">
        <v>6.7567567567570004</v>
      </c>
      <c r="N3391" s="12">
        <v>4.0540540540540002</v>
      </c>
      <c r="O3391" s="42">
        <v>47.297297297297</v>
      </c>
    </row>
    <row r="3392" spans="2:15" x14ac:dyDescent="0.2">
      <c r="E3392" s="4" t="s">
        <v>83</v>
      </c>
      <c r="F3392" s="5"/>
      <c r="G3392" s="6">
        <v>387</v>
      </c>
      <c r="H3392" s="31">
        <v>0.51679586563299995</v>
      </c>
      <c r="I3392" s="12">
        <v>0.51679586563299995</v>
      </c>
      <c r="J3392" s="12">
        <v>3.8759689922480001</v>
      </c>
      <c r="K3392" s="12">
        <v>2.0671834625319998</v>
      </c>
      <c r="L3392" s="12">
        <v>41.085271317828997</v>
      </c>
      <c r="M3392" s="12">
        <v>7.4935400516800001</v>
      </c>
      <c r="N3392" s="12">
        <v>3.1007751937979999</v>
      </c>
      <c r="O3392" s="42">
        <v>49.095607235141998</v>
      </c>
    </row>
    <row r="3393" spans="2:15" x14ac:dyDescent="0.2">
      <c r="E3393" s="4" t="s">
        <v>84</v>
      </c>
      <c r="F3393" s="5"/>
      <c r="G3393" s="6">
        <v>24</v>
      </c>
      <c r="H3393" s="71">
        <v>0</v>
      </c>
      <c r="I3393" s="28">
        <v>0</v>
      </c>
      <c r="J3393" s="12">
        <v>4.166666666667</v>
      </c>
      <c r="K3393" s="28">
        <v>0</v>
      </c>
      <c r="L3393" s="44">
        <v>54.166666666666998</v>
      </c>
      <c r="M3393" s="12">
        <v>8.333333333333</v>
      </c>
      <c r="N3393" s="28">
        <v>0</v>
      </c>
      <c r="O3393" s="100">
        <v>37.5</v>
      </c>
    </row>
    <row r="3394" spans="2:15" x14ac:dyDescent="0.2">
      <c r="E3394" s="4" t="s">
        <v>85</v>
      </c>
      <c r="F3394" s="5"/>
      <c r="G3394" s="6">
        <v>114</v>
      </c>
      <c r="H3394" s="31">
        <v>0.87719298245599997</v>
      </c>
      <c r="I3394" s="12">
        <v>0.87719298245599997</v>
      </c>
      <c r="J3394" s="12">
        <v>1.7543859649119999</v>
      </c>
      <c r="K3394" s="28">
        <v>0</v>
      </c>
      <c r="L3394" s="61">
        <v>26.315789473683999</v>
      </c>
      <c r="M3394" s="12">
        <v>9.6491228070179993</v>
      </c>
      <c r="N3394" s="12">
        <v>4.3859649122809996</v>
      </c>
      <c r="O3394" s="111">
        <v>57.894736842104997</v>
      </c>
    </row>
    <row r="3395" spans="2:15" x14ac:dyDescent="0.2">
      <c r="E3395" s="4" t="s">
        <v>86</v>
      </c>
      <c r="F3395" s="5"/>
      <c r="G3395" s="6">
        <v>150</v>
      </c>
      <c r="H3395" s="71">
        <v>0</v>
      </c>
      <c r="I3395" s="28">
        <v>0</v>
      </c>
      <c r="J3395" s="28">
        <v>0</v>
      </c>
      <c r="K3395" s="12">
        <v>2</v>
      </c>
      <c r="L3395" s="12">
        <v>45.333333333333002</v>
      </c>
      <c r="M3395" s="12">
        <v>5.333333333333</v>
      </c>
      <c r="N3395" s="12">
        <v>3.333333333333</v>
      </c>
      <c r="O3395" s="42">
        <v>47.333333333333002</v>
      </c>
    </row>
    <row r="3396" spans="2:15" x14ac:dyDescent="0.2">
      <c r="E3396" s="4" t="s">
        <v>87</v>
      </c>
      <c r="F3396" s="5"/>
      <c r="G3396" s="6">
        <v>54</v>
      </c>
      <c r="H3396" s="71">
        <v>0</v>
      </c>
      <c r="I3396" s="28">
        <v>0</v>
      </c>
      <c r="J3396" s="12">
        <v>3.7037037037039999</v>
      </c>
      <c r="K3396" s="12">
        <v>3.7037037037039999</v>
      </c>
      <c r="L3396" s="44">
        <v>68.518518518519002</v>
      </c>
      <c r="M3396" s="43">
        <v>1.851851851852</v>
      </c>
      <c r="N3396" s="12">
        <v>3.7037037037039999</v>
      </c>
      <c r="O3396" s="138">
        <v>25.925925925925998</v>
      </c>
    </row>
    <row r="3397" spans="2:15" x14ac:dyDescent="0.2">
      <c r="E3397" s="4" t="s">
        <v>88</v>
      </c>
      <c r="F3397" s="5"/>
      <c r="G3397" s="6">
        <v>31</v>
      </c>
      <c r="H3397" s="71">
        <v>0</v>
      </c>
      <c r="I3397" s="28">
        <v>0</v>
      </c>
      <c r="J3397" s="12">
        <v>6.4516129032259997</v>
      </c>
      <c r="K3397" s="28">
        <v>0</v>
      </c>
      <c r="L3397" s="29">
        <v>48.387096774193999</v>
      </c>
      <c r="M3397" s="12">
        <v>6.4516129032259997</v>
      </c>
      <c r="N3397" s="29">
        <v>12.903225806451999</v>
      </c>
      <c r="O3397" s="138">
        <v>35.483870967742</v>
      </c>
    </row>
    <row r="3398" spans="2:15" x14ac:dyDescent="0.2">
      <c r="E3398" s="4" t="s">
        <v>89</v>
      </c>
      <c r="F3398" s="5"/>
      <c r="G3398" s="6">
        <v>57</v>
      </c>
      <c r="H3398" s="71">
        <v>0</v>
      </c>
      <c r="I3398" s="28">
        <v>0</v>
      </c>
      <c r="J3398" s="12">
        <v>3.508771929825</v>
      </c>
      <c r="K3398" s="28">
        <v>0</v>
      </c>
      <c r="L3398" s="43">
        <v>36.842105263157997</v>
      </c>
      <c r="M3398" s="12">
        <v>5.2631578947369997</v>
      </c>
      <c r="N3398" s="12">
        <v>3.508771929825</v>
      </c>
      <c r="O3398" s="88">
        <v>52.631578947367998</v>
      </c>
    </row>
    <row r="3399" spans="2:15" x14ac:dyDescent="0.2">
      <c r="E3399" s="4" t="s">
        <v>90</v>
      </c>
      <c r="F3399" s="5"/>
      <c r="G3399" s="6">
        <v>43</v>
      </c>
      <c r="H3399" s="31">
        <v>2.3255813953489999</v>
      </c>
      <c r="I3399" s="28">
        <v>0</v>
      </c>
      <c r="J3399" s="12">
        <v>2.3255813953489999</v>
      </c>
      <c r="K3399" s="12">
        <v>2.3255813953489999</v>
      </c>
      <c r="L3399" s="12">
        <v>39.534883720929997</v>
      </c>
      <c r="M3399" s="12">
        <v>9.3023255813949994</v>
      </c>
      <c r="N3399" s="12">
        <v>4.6511627906979998</v>
      </c>
      <c r="O3399" s="42">
        <v>44.186046511628</v>
      </c>
    </row>
    <row r="3400" spans="2:15" x14ac:dyDescent="0.2">
      <c r="E3400" s="57" t="s">
        <v>91</v>
      </c>
      <c r="F3400" s="59"/>
      <c r="G3400" s="55">
        <v>12</v>
      </c>
      <c r="H3400" s="137">
        <v>0</v>
      </c>
      <c r="I3400" s="74">
        <v>0</v>
      </c>
      <c r="J3400" s="74">
        <v>0</v>
      </c>
      <c r="K3400" s="74">
        <v>0</v>
      </c>
      <c r="L3400" s="123">
        <v>50</v>
      </c>
      <c r="M3400" s="129">
        <v>0</v>
      </c>
      <c r="N3400" s="65">
        <v>8.333333333333</v>
      </c>
      <c r="O3400" s="190">
        <v>41.666666666666998</v>
      </c>
    </row>
    <row r="3402" spans="2:15" x14ac:dyDescent="0.2">
      <c r="B3402" s="40" t="str">
        <f xml:space="preserve"> HYPERLINK("#'目次'!B147", "[141]")</f>
        <v>[141]</v>
      </c>
      <c r="C3402" s="23" t="s">
        <v>270</v>
      </c>
    </row>
    <row r="3403" spans="2:15" x14ac:dyDescent="0.2">
      <c r="C3403" s="186" t="s">
        <v>271</v>
      </c>
    </row>
    <row r="3405" spans="2:15" x14ac:dyDescent="0.2">
      <c r="C3405" s="23" t="s">
        <v>14</v>
      </c>
    </row>
    <row r="3406" spans="2:15" ht="36" x14ac:dyDescent="0.2">
      <c r="D3406" s="195"/>
      <c r="E3406" s="196"/>
      <c r="F3406" s="196"/>
      <c r="G3406" s="37" t="s">
        <v>15</v>
      </c>
      <c r="H3406" s="33" t="s">
        <v>272</v>
      </c>
      <c r="I3406" s="13" t="s">
        <v>273</v>
      </c>
      <c r="J3406" s="13" t="s">
        <v>274</v>
      </c>
      <c r="K3406" s="13" t="s">
        <v>275</v>
      </c>
      <c r="L3406" s="13" t="s">
        <v>276</v>
      </c>
      <c r="M3406" s="13" t="s">
        <v>97</v>
      </c>
      <c r="N3406" s="13" t="s">
        <v>99</v>
      </c>
      <c r="O3406" s="38" t="s">
        <v>18</v>
      </c>
    </row>
    <row r="3407" spans="2:15" x14ac:dyDescent="0.2">
      <c r="D3407" s="197"/>
      <c r="E3407" s="198"/>
      <c r="F3407" s="198"/>
      <c r="G3407" s="35"/>
      <c r="H3407" s="39"/>
      <c r="I3407" s="14"/>
      <c r="J3407" s="14"/>
      <c r="K3407" s="14"/>
      <c r="L3407" s="14"/>
      <c r="M3407" s="14"/>
      <c r="N3407" s="14"/>
      <c r="O3407" s="34"/>
    </row>
    <row r="3408" spans="2:15" x14ac:dyDescent="0.2">
      <c r="D3408" s="56"/>
      <c r="E3408" s="58" t="s">
        <v>15</v>
      </c>
      <c r="F3408" s="46"/>
      <c r="G3408" s="36">
        <v>474</v>
      </c>
      <c r="H3408" s="24">
        <v>70.675105485231995</v>
      </c>
      <c r="I3408" s="24">
        <v>7.3839662447260004</v>
      </c>
      <c r="J3408" s="24">
        <v>30.801687763713002</v>
      </c>
      <c r="K3408" s="24">
        <v>7.8059071729960001</v>
      </c>
      <c r="L3408" s="24">
        <v>40.928270042194001</v>
      </c>
      <c r="M3408" s="24">
        <v>18.565400843881999</v>
      </c>
      <c r="N3408" s="24">
        <v>0.84388185654000003</v>
      </c>
      <c r="O3408" s="68">
        <v>3.586497890295</v>
      </c>
    </row>
    <row r="3409" spans="4:15" x14ac:dyDescent="0.2">
      <c r="D3409" s="199" t="s">
        <v>19</v>
      </c>
      <c r="E3409" s="22" t="s">
        <v>20</v>
      </c>
      <c r="F3409" s="21"/>
      <c r="G3409" s="19">
        <v>50</v>
      </c>
      <c r="H3409" s="54">
        <v>66</v>
      </c>
      <c r="I3409" s="20">
        <v>6</v>
      </c>
      <c r="J3409" s="96">
        <v>36</v>
      </c>
      <c r="K3409" s="96">
        <v>16</v>
      </c>
      <c r="L3409" s="20">
        <v>38</v>
      </c>
      <c r="M3409" s="20">
        <v>22</v>
      </c>
      <c r="N3409" s="20">
        <v>2</v>
      </c>
      <c r="O3409" s="52">
        <v>2</v>
      </c>
    </row>
    <row r="3410" spans="4:15" x14ac:dyDescent="0.2">
      <c r="D3410" s="200"/>
      <c r="E3410" s="4" t="s">
        <v>21</v>
      </c>
      <c r="F3410" s="5"/>
      <c r="G3410" s="6">
        <v>178</v>
      </c>
      <c r="H3410" s="31">
        <v>70.786516853932994</v>
      </c>
      <c r="I3410" s="12">
        <v>7.3033707865170001</v>
      </c>
      <c r="J3410" s="12">
        <v>26.404494382022001</v>
      </c>
      <c r="K3410" s="12">
        <v>8.9887640449440003</v>
      </c>
      <c r="L3410" s="12">
        <v>43.258426966291999</v>
      </c>
      <c r="M3410" s="12">
        <v>21.348314606742001</v>
      </c>
      <c r="N3410" s="12">
        <v>1.123595505618</v>
      </c>
      <c r="O3410" s="42">
        <v>4.4943820224720001</v>
      </c>
    </row>
    <row r="3411" spans="4:15" x14ac:dyDescent="0.2">
      <c r="D3411" s="200"/>
      <c r="E3411" s="4" t="s">
        <v>22</v>
      </c>
      <c r="F3411" s="5"/>
      <c r="G3411" s="6">
        <v>80</v>
      </c>
      <c r="H3411" s="31">
        <v>73.75</v>
      </c>
      <c r="I3411" s="29">
        <v>12.5</v>
      </c>
      <c r="J3411" s="29">
        <v>38.75</v>
      </c>
      <c r="K3411" s="12">
        <v>6.25</v>
      </c>
      <c r="L3411" s="43">
        <v>31.25</v>
      </c>
      <c r="M3411" s="12">
        <v>15</v>
      </c>
      <c r="N3411" s="28">
        <v>0</v>
      </c>
      <c r="O3411" s="42">
        <v>6.25</v>
      </c>
    </row>
    <row r="3412" spans="4:15" x14ac:dyDescent="0.2">
      <c r="D3412" s="200"/>
      <c r="E3412" s="4" t="s">
        <v>23</v>
      </c>
      <c r="F3412" s="5"/>
      <c r="G3412" s="6">
        <v>80</v>
      </c>
      <c r="H3412" s="31">
        <v>68.75</v>
      </c>
      <c r="I3412" s="12">
        <v>5</v>
      </c>
      <c r="J3412" s="12">
        <v>27.5</v>
      </c>
      <c r="K3412" s="12">
        <v>5</v>
      </c>
      <c r="L3412" s="12">
        <v>45</v>
      </c>
      <c r="M3412" s="12">
        <v>18.75</v>
      </c>
      <c r="N3412" s="12">
        <v>1.25</v>
      </c>
      <c r="O3412" s="42">
        <v>3.75</v>
      </c>
    </row>
    <row r="3413" spans="4:15" x14ac:dyDescent="0.2">
      <c r="D3413" s="200"/>
      <c r="E3413" s="4" t="s">
        <v>24</v>
      </c>
      <c r="F3413" s="5"/>
      <c r="G3413" s="6">
        <v>86</v>
      </c>
      <c r="H3413" s="31">
        <v>72.093023255814003</v>
      </c>
      <c r="I3413" s="12">
        <v>5.8139534883720003</v>
      </c>
      <c r="J3413" s="12">
        <v>32.558139534883999</v>
      </c>
      <c r="K3413" s="12">
        <v>4.6511627906979998</v>
      </c>
      <c r="L3413" s="12">
        <v>43.023255813953</v>
      </c>
      <c r="M3413" s="12">
        <v>13.953488372093</v>
      </c>
      <c r="N3413" s="28">
        <v>0</v>
      </c>
      <c r="O3413" s="73">
        <v>0</v>
      </c>
    </row>
    <row r="3414" spans="4:15" x14ac:dyDescent="0.2">
      <c r="D3414" s="199" t="s">
        <v>25</v>
      </c>
      <c r="E3414" s="22" t="s">
        <v>26</v>
      </c>
      <c r="F3414" s="21"/>
      <c r="G3414" s="19">
        <v>153</v>
      </c>
      <c r="H3414" s="54">
        <v>73.202614379085006</v>
      </c>
      <c r="I3414" s="20">
        <v>8.4967320261440005</v>
      </c>
      <c r="J3414" s="20">
        <v>34.640522875816998</v>
      </c>
      <c r="K3414" s="20">
        <v>10.457516339869001</v>
      </c>
      <c r="L3414" s="20">
        <v>41.830065359476997</v>
      </c>
      <c r="M3414" s="20">
        <v>20.915032679738999</v>
      </c>
      <c r="N3414" s="20">
        <v>0.65359477124200005</v>
      </c>
      <c r="O3414" s="52">
        <v>5.2287581699350003</v>
      </c>
    </row>
    <row r="3415" spans="4:15" x14ac:dyDescent="0.2">
      <c r="D3415" s="200"/>
      <c r="E3415" s="4" t="s">
        <v>27</v>
      </c>
      <c r="F3415" s="5"/>
      <c r="G3415" s="6">
        <v>146</v>
      </c>
      <c r="H3415" s="31">
        <v>65.753424657533998</v>
      </c>
      <c r="I3415" s="12">
        <v>6.1643835616439997</v>
      </c>
      <c r="J3415" s="12">
        <v>26.712328767123001</v>
      </c>
      <c r="K3415" s="12">
        <v>7.5342465753420003</v>
      </c>
      <c r="L3415" s="12">
        <v>44.520547945205003</v>
      </c>
      <c r="M3415" s="12">
        <v>20.547945205478999</v>
      </c>
      <c r="N3415" s="12">
        <v>1.369863013699</v>
      </c>
      <c r="O3415" s="42">
        <v>3.4246575342469998</v>
      </c>
    </row>
    <row r="3416" spans="4:15" x14ac:dyDescent="0.2">
      <c r="D3416" s="200"/>
      <c r="E3416" s="4" t="s">
        <v>28</v>
      </c>
      <c r="F3416" s="5"/>
      <c r="G3416" s="6">
        <v>139</v>
      </c>
      <c r="H3416" s="31">
        <v>71.223021582734006</v>
      </c>
      <c r="I3416" s="12">
        <v>8.6330935251799996</v>
      </c>
      <c r="J3416" s="12">
        <v>33.093525179856002</v>
      </c>
      <c r="K3416" s="12">
        <v>5.755395683453</v>
      </c>
      <c r="L3416" s="12">
        <v>37.410071942446002</v>
      </c>
      <c r="M3416" s="12">
        <v>15.107913669065001</v>
      </c>
      <c r="N3416" s="12">
        <v>0.71942446043200003</v>
      </c>
      <c r="O3416" s="42">
        <v>2.1582733812949999</v>
      </c>
    </row>
    <row r="3417" spans="4:15" x14ac:dyDescent="0.2">
      <c r="D3417" s="200"/>
      <c r="E3417" s="4" t="s">
        <v>29</v>
      </c>
      <c r="F3417" s="5"/>
      <c r="G3417" s="6">
        <v>36</v>
      </c>
      <c r="H3417" s="76">
        <v>77.777777777777999</v>
      </c>
      <c r="I3417" s="12">
        <v>2.7777777777780002</v>
      </c>
      <c r="J3417" s="43">
        <v>22.222222222222001</v>
      </c>
      <c r="K3417" s="12">
        <v>5.5555555555560003</v>
      </c>
      <c r="L3417" s="12">
        <v>36.111111111111001</v>
      </c>
      <c r="M3417" s="12">
        <v>13.888888888888999</v>
      </c>
      <c r="N3417" s="28">
        <v>0</v>
      </c>
      <c r="O3417" s="42">
        <v>2.7777777777780002</v>
      </c>
    </row>
    <row r="3418" spans="4:15" x14ac:dyDescent="0.2">
      <c r="D3418" s="199" t="s">
        <v>30</v>
      </c>
      <c r="E3418" s="22" t="s">
        <v>31</v>
      </c>
      <c r="F3418" s="21"/>
      <c r="G3418" s="19">
        <v>238</v>
      </c>
      <c r="H3418" s="54">
        <v>65.966386554622005</v>
      </c>
      <c r="I3418" s="20">
        <v>7.1428571428570002</v>
      </c>
      <c r="J3418" s="20">
        <v>29.831932773108999</v>
      </c>
      <c r="K3418" s="20">
        <v>7.9831932773109999</v>
      </c>
      <c r="L3418" s="20">
        <v>43.697478991597002</v>
      </c>
      <c r="M3418" s="20">
        <v>17.226890756303</v>
      </c>
      <c r="N3418" s="20">
        <v>0.84033613445400002</v>
      </c>
      <c r="O3418" s="52">
        <v>4.2016806722690001</v>
      </c>
    </row>
    <row r="3419" spans="4:15" x14ac:dyDescent="0.2">
      <c r="D3419" s="200"/>
      <c r="E3419" s="4" t="s">
        <v>32</v>
      </c>
      <c r="F3419" s="5"/>
      <c r="G3419" s="6">
        <v>236</v>
      </c>
      <c r="H3419" s="31">
        <v>75.423728813558995</v>
      </c>
      <c r="I3419" s="12">
        <v>7.6271186440680001</v>
      </c>
      <c r="J3419" s="12">
        <v>31.779661016948999</v>
      </c>
      <c r="K3419" s="12">
        <v>7.6271186440680001</v>
      </c>
      <c r="L3419" s="12">
        <v>38.135593220338997</v>
      </c>
      <c r="M3419" s="12">
        <v>19.915254237288</v>
      </c>
      <c r="N3419" s="12">
        <v>0.84745762711899997</v>
      </c>
      <c r="O3419" s="42">
        <v>2.9661016949149999</v>
      </c>
    </row>
    <row r="3420" spans="4:15" x14ac:dyDescent="0.2">
      <c r="D3420" s="199" t="s">
        <v>33</v>
      </c>
      <c r="E3420" s="22" t="s">
        <v>34</v>
      </c>
      <c r="F3420" s="21"/>
      <c r="G3420" s="19">
        <v>50</v>
      </c>
      <c r="H3420" s="156">
        <v>62</v>
      </c>
      <c r="I3420" s="90">
        <v>2</v>
      </c>
      <c r="J3420" s="107">
        <v>14</v>
      </c>
      <c r="K3420" s="20">
        <v>8</v>
      </c>
      <c r="L3420" s="96">
        <v>48</v>
      </c>
      <c r="M3420" s="96">
        <v>26</v>
      </c>
      <c r="N3420" s="60">
        <v>0</v>
      </c>
      <c r="O3420" s="52">
        <v>4</v>
      </c>
    </row>
    <row r="3421" spans="4:15" x14ac:dyDescent="0.2">
      <c r="D3421" s="200"/>
      <c r="E3421" s="4" t="s">
        <v>35</v>
      </c>
      <c r="F3421" s="5"/>
      <c r="G3421" s="6">
        <v>66</v>
      </c>
      <c r="H3421" s="84">
        <v>62.121212121211997</v>
      </c>
      <c r="I3421" s="12">
        <v>6.0606060606060002</v>
      </c>
      <c r="J3421" s="61">
        <v>10.606060606061</v>
      </c>
      <c r="K3421" s="12">
        <v>7.5757575757579998</v>
      </c>
      <c r="L3421" s="29">
        <v>50</v>
      </c>
      <c r="M3421" s="44">
        <v>37.878787878788003</v>
      </c>
      <c r="N3421" s="12">
        <v>1.5151515151520001</v>
      </c>
      <c r="O3421" s="42">
        <v>3.0303030303030001</v>
      </c>
    </row>
    <row r="3422" spans="4:15" x14ac:dyDescent="0.2">
      <c r="D3422" s="200"/>
      <c r="E3422" s="4" t="s">
        <v>36</v>
      </c>
      <c r="F3422" s="5"/>
      <c r="G3422" s="6">
        <v>103</v>
      </c>
      <c r="H3422" s="84">
        <v>65.048543689319999</v>
      </c>
      <c r="I3422" s="12">
        <v>5.8252427184469999</v>
      </c>
      <c r="J3422" s="43">
        <v>21.359223300970999</v>
      </c>
      <c r="K3422" s="12">
        <v>5.8252427184469999</v>
      </c>
      <c r="L3422" s="44">
        <v>51.456310679612002</v>
      </c>
      <c r="M3422" s="44">
        <v>32.038834951456003</v>
      </c>
      <c r="N3422" s="28">
        <v>0</v>
      </c>
      <c r="O3422" s="42">
        <v>4.8543689320389998</v>
      </c>
    </row>
    <row r="3423" spans="4:15" x14ac:dyDescent="0.2">
      <c r="D3423" s="200"/>
      <c r="E3423" s="4" t="s">
        <v>37</v>
      </c>
      <c r="F3423" s="5"/>
      <c r="G3423" s="6">
        <v>97</v>
      </c>
      <c r="H3423" s="31">
        <v>70.103092783505005</v>
      </c>
      <c r="I3423" s="12">
        <v>6.1855670103089997</v>
      </c>
      <c r="J3423" s="12">
        <v>34.020618556701002</v>
      </c>
      <c r="K3423" s="12">
        <v>5.1546391752579996</v>
      </c>
      <c r="L3423" s="12">
        <v>43.298969072165001</v>
      </c>
      <c r="M3423" s="43">
        <v>11.340206185567</v>
      </c>
      <c r="N3423" s="12">
        <v>1.0309278350519999</v>
      </c>
      <c r="O3423" s="42">
        <v>5.1546391752579996</v>
      </c>
    </row>
    <row r="3424" spans="4:15" x14ac:dyDescent="0.2">
      <c r="D3424" s="200"/>
      <c r="E3424" s="4" t="s">
        <v>38</v>
      </c>
      <c r="F3424" s="5"/>
      <c r="G3424" s="6">
        <v>61</v>
      </c>
      <c r="H3424" s="87">
        <v>85.245901639343998</v>
      </c>
      <c r="I3424" s="12">
        <v>4.918032786885</v>
      </c>
      <c r="J3424" s="12">
        <v>26.229508196721</v>
      </c>
      <c r="K3424" s="12">
        <v>8.1967213114750006</v>
      </c>
      <c r="L3424" s="12">
        <v>37.704918032786999</v>
      </c>
      <c r="M3424" s="61">
        <v>8.1967213114750006</v>
      </c>
      <c r="N3424" s="12">
        <v>1.6393442622950001</v>
      </c>
      <c r="O3424" s="73">
        <v>0</v>
      </c>
    </row>
    <row r="3425" spans="2:15" x14ac:dyDescent="0.2">
      <c r="D3425" s="200"/>
      <c r="E3425" s="4" t="s">
        <v>39</v>
      </c>
      <c r="F3425" s="5"/>
      <c r="G3425" s="6">
        <v>62</v>
      </c>
      <c r="H3425" s="87">
        <v>82.258064516128997</v>
      </c>
      <c r="I3425" s="29">
        <v>14.516129032258</v>
      </c>
      <c r="J3425" s="44">
        <v>59.677419354839003</v>
      </c>
      <c r="K3425" s="29">
        <v>14.516129032258</v>
      </c>
      <c r="L3425" s="61">
        <v>27.419354838709999</v>
      </c>
      <c r="M3425" s="61">
        <v>1.6129032258060001</v>
      </c>
      <c r="N3425" s="28">
        <v>0</v>
      </c>
      <c r="O3425" s="42">
        <v>1.6129032258060001</v>
      </c>
    </row>
    <row r="3426" spans="2:15" x14ac:dyDescent="0.2">
      <c r="D3426" s="201"/>
      <c r="E3426" s="57" t="s">
        <v>40</v>
      </c>
      <c r="F3426" s="59"/>
      <c r="G3426" s="55">
        <v>35</v>
      </c>
      <c r="H3426" s="114">
        <v>71.428571428571004</v>
      </c>
      <c r="I3426" s="123">
        <v>17.142857142857</v>
      </c>
      <c r="J3426" s="113">
        <v>68.571428571428996</v>
      </c>
      <c r="K3426" s="65">
        <v>8.5714285714289993</v>
      </c>
      <c r="L3426" s="109">
        <v>5.7142857142860004</v>
      </c>
      <c r="M3426" s="135">
        <v>0</v>
      </c>
      <c r="N3426" s="65">
        <v>2.8571428571430002</v>
      </c>
      <c r="O3426" s="105">
        <v>5.7142857142860004</v>
      </c>
    </row>
    <row r="3428" spans="2:15" x14ac:dyDescent="0.2">
      <c r="B3428" s="40" t="str">
        <f xml:space="preserve"> HYPERLINK("#'目次'!B148", "[142]")</f>
        <v>[142]</v>
      </c>
      <c r="C3428" s="23" t="s">
        <v>270</v>
      </c>
    </row>
    <row r="3429" spans="2:15" x14ac:dyDescent="0.2">
      <c r="C3429" s="186" t="s">
        <v>271</v>
      </c>
    </row>
    <row r="3431" spans="2:15" x14ac:dyDescent="0.2">
      <c r="C3431" s="23" t="s">
        <v>48</v>
      </c>
    </row>
    <row r="3432" spans="2:15" ht="36" x14ac:dyDescent="0.2">
      <c r="D3432" s="195"/>
      <c r="E3432" s="196"/>
      <c r="F3432" s="196"/>
      <c r="G3432" s="37" t="s">
        <v>15</v>
      </c>
      <c r="H3432" s="33" t="s">
        <v>272</v>
      </c>
      <c r="I3432" s="13" t="s">
        <v>273</v>
      </c>
      <c r="J3432" s="13" t="s">
        <v>274</v>
      </c>
      <c r="K3432" s="13" t="s">
        <v>275</v>
      </c>
      <c r="L3432" s="13" t="s">
        <v>276</v>
      </c>
      <c r="M3432" s="13" t="s">
        <v>97</v>
      </c>
      <c r="N3432" s="13" t="s">
        <v>99</v>
      </c>
      <c r="O3432" s="38" t="s">
        <v>18</v>
      </c>
    </row>
    <row r="3433" spans="2:15" x14ac:dyDescent="0.2">
      <c r="D3433" s="197"/>
      <c r="E3433" s="198"/>
      <c r="F3433" s="198"/>
      <c r="G3433" s="35"/>
      <c r="H3433" s="39"/>
      <c r="I3433" s="14"/>
      <c r="J3433" s="14"/>
      <c r="K3433" s="14"/>
      <c r="L3433" s="14"/>
      <c r="M3433" s="14"/>
      <c r="N3433" s="14"/>
      <c r="O3433" s="34"/>
    </row>
    <row r="3434" spans="2:15" x14ac:dyDescent="0.2">
      <c r="D3434" s="56"/>
      <c r="E3434" s="58" t="s">
        <v>15</v>
      </c>
      <c r="F3434" s="46"/>
      <c r="G3434" s="36">
        <v>474</v>
      </c>
      <c r="H3434" s="24">
        <v>70.675105485231995</v>
      </c>
      <c r="I3434" s="24">
        <v>7.3839662447260004</v>
      </c>
      <c r="J3434" s="24">
        <v>30.801687763713002</v>
      </c>
      <c r="K3434" s="24">
        <v>7.8059071729960001</v>
      </c>
      <c r="L3434" s="24">
        <v>40.928270042194001</v>
      </c>
      <c r="M3434" s="24">
        <v>18.565400843881999</v>
      </c>
      <c r="N3434" s="24">
        <v>0.84388185654000003</v>
      </c>
      <c r="O3434" s="68">
        <v>3.586497890295</v>
      </c>
    </row>
    <row r="3435" spans="2:15" x14ac:dyDescent="0.2">
      <c r="D3435" s="199" t="s">
        <v>49</v>
      </c>
      <c r="E3435" s="22" t="s">
        <v>50</v>
      </c>
      <c r="F3435" s="21"/>
      <c r="G3435" s="19">
        <v>5</v>
      </c>
      <c r="H3435" s="150">
        <v>100</v>
      </c>
      <c r="I3435" s="128">
        <v>0</v>
      </c>
      <c r="J3435" s="151">
        <v>0</v>
      </c>
      <c r="K3435" s="128">
        <v>0</v>
      </c>
      <c r="L3435" s="107">
        <v>20</v>
      </c>
      <c r="M3435" s="151">
        <v>0</v>
      </c>
      <c r="N3435" s="60">
        <v>0</v>
      </c>
      <c r="O3435" s="117">
        <v>0</v>
      </c>
    </row>
    <row r="3436" spans="2:15" x14ac:dyDescent="0.2">
      <c r="D3436" s="200"/>
      <c r="E3436" s="4" t="s">
        <v>51</v>
      </c>
      <c r="F3436" s="5"/>
      <c r="G3436" s="6">
        <v>45</v>
      </c>
      <c r="H3436" s="84">
        <v>62.222222222222001</v>
      </c>
      <c r="I3436" s="12">
        <v>8.8888888888889994</v>
      </c>
      <c r="J3436" s="12">
        <v>33.333333333333002</v>
      </c>
      <c r="K3436" s="12">
        <v>8.8888888888889994</v>
      </c>
      <c r="L3436" s="12">
        <v>37.777777777777999</v>
      </c>
      <c r="M3436" s="12">
        <v>15.555555555555999</v>
      </c>
      <c r="N3436" s="12">
        <v>2.2222222222219998</v>
      </c>
      <c r="O3436" s="42">
        <v>4.4444444444439997</v>
      </c>
    </row>
    <row r="3437" spans="2:15" x14ac:dyDescent="0.2">
      <c r="D3437" s="200"/>
      <c r="E3437" s="4" t="s">
        <v>52</v>
      </c>
      <c r="F3437" s="5"/>
      <c r="G3437" s="6">
        <v>7</v>
      </c>
      <c r="H3437" s="31">
        <v>71.428571428571004</v>
      </c>
      <c r="I3437" s="44">
        <v>28.571428571428999</v>
      </c>
      <c r="J3437" s="44">
        <v>71.428571428571004</v>
      </c>
      <c r="K3437" s="29">
        <v>14.285714285714</v>
      </c>
      <c r="L3437" s="12">
        <v>42.857142857143003</v>
      </c>
      <c r="M3437" s="12">
        <v>14.285714285714</v>
      </c>
      <c r="N3437" s="28">
        <v>0</v>
      </c>
      <c r="O3437" s="73">
        <v>0</v>
      </c>
    </row>
    <row r="3438" spans="2:15" x14ac:dyDescent="0.2">
      <c r="D3438" s="200"/>
      <c r="E3438" s="4" t="s">
        <v>53</v>
      </c>
      <c r="F3438" s="5"/>
      <c r="G3438" s="6">
        <v>14</v>
      </c>
      <c r="H3438" s="76">
        <v>78.571428571428996</v>
      </c>
      <c r="I3438" s="69">
        <v>0</v>
      </c>
      <c r="J3438" s="43">
        <v>21.428571428571001</v>
      </c>
      <c r="K3438" s="44">
        <v>21.428571428571001</v>
      </c>
      <c r="L3438" s="43">
        <v>35.714285714286</v>
      </c>
      <c r="M3438" s="12">
        <v>14.285714285714</v>
      </c>
      <c r="N3438" s="28">
        <v>0</v>
      </c>
      <c r="O3438" s="73">
        <v>0</v>
      </c>
    </row>
    <row r="3439" spans="2:15" x14ac:dyDescent="0.2">
      <c r="D3439" s="200"/>
      <c r="E3439" s="4" t="s">
        <v>54</v>
      </c>
      <c r="F3439" s="5"/>
      <c r="G3439" s="6">
        <v>104</v>
      </c>
      <c r="H3439" s="84">
        <v>65.384615384615003</v>
      </c>
      <c r="I3439" s="12">
        <v>2.884615384615</v>
      </c>
      <c r="J3439" s="12">
        <v>33.653846153845997</v>
      </c>
      <c r="K3439" s="12">
        <v>3.8461538461539999</v>
      </c>
      <c r="L3439" s="29">
        <v>47.115384615384997</v>
      </c>
      <c r="M3439" s="29">
        <v>24.038461538461998</v>
      </c>
      <c r="N3439" s="28">
        <v>0</v>
      </c>
      <c r="O3439" s="42">
        <v>3.8461538461539999</v>
      </c>
    </row>
    <row r="3440" spans="2:15" x14ac:dyDescent="0.2">
      <c r="D3440" s="200"/>
      <c r="E3440" s="4" t="s">
        <v>55</v>
      </c>
      <c r="F3440" s="5"/>
      <c r="G3440" s="6">
        <v>68</v>
      </c>
      <c r="H3440" s="31">
        <v>73.529411764705998</v>
      </c>
      <c r="I3440" s="12">
        <v>7.352941176471</v>
      </c>
      <c r="J3440" s="43">
        <v>23.529411764706001</v>
      </c>
      <c r="K3440" s="12">
        <v>4.4117647058819998</v>
      </c>
      <c r="L3440" s="44">
        <v>51.470588235294002</v>
      </c>
      <c r="M3440" s="12">
        <v>22.058823529411999</v>
      </c>
      <c r="N3440" s="28">
        <v>0</v>
      </c>
      <c r="O3440" s="42">
        <v>2.9411764705880001</v>
      </c>
    </row>
    <row r="3441" spans="2:15" x14ac:dyDescent="0.2">
      <c r="D3441" s="200"/>
      <c r="E3441" s="4" t="s">
        <v>56</v>
      </c>
      <c r="F3441" s="5"/>
      <c r="G3441" s="6">
        <v>77</v>
      </c>
      <c r="H3441" s="76">
        <v>80.519480519480993</v>
      </c>
      <c r="I3441" s="12">
        <v>9.0909090909089993</v>
      </c>
      <c r="J3441" s="12">
        <v>35.064935064935</v>
      </c>
      <c r="K3441" s="12">
        <v>11.688311688312</v>
      </c>
      <c r="L3441" s="12">
        <v>40.259740259739999</v>
      </c>
      <c r="M3441" s="12">
        <v>14.285714285714</v>
      </c>
      <c r="N3441" s="12">
        <v>1.298701298701</v>
      </c>
      <c r="O3441" s="42">
        <v>1.298701298701</v>
      </c>
    </row>
    <row r="3442" spans="2:15" x14ac:dyDescent="0.2">
      <c r="D3442" s="200"/>
      <c r="E3442" s="4" t="s">
        <v>57</v>
      </c>
      <c r="F3442" s="5"/>
      <c r="G3442" s="6">
        <v>53</v>
      </c>
      <c r="H3442" s="87">
        <v>81.132075471698002</v>
      </c>
      <c r="I3442" s="12">
        <v>11.320754716981</v>
      </c>
      <c r="J3442" s="29">
        <v>37.735849056604003</v>
      </c>
      <c r="K3442" s="12">
        <v>7.547169811321</v>
      </c>
      <c r="L3442" s="43">
        <v>33.962264150943</v>
      </c>
      <c r="M3442" s="43">
        <v>11.320754716981</v>
      </c>
      <c r="N3442" s="12">
        <v>1.88679245283</v>
      </c>
      <c r="O3442" s="42">
        <v>7.547169811321</v>
      </c>
    </row>
    <row r="3443" spans="2:15" x14ac:dyDescent="0.2">
      <c r="D3443" s="200"/>
      <c r="E3443" s="4" t="s">
        <v>58</v>
      </c>
      <c r="F3443" s="5"/>
      <c r="G3443" s="6">
        <v>67</v>
      </c>
      <c r="H3443" s="104">
        <v>59.701492537313001</v>
      </c>
      <c r="I3443" s="12">
        <v>2.985074626866</v>
      </c>
      <c r="J3443" s="61">
        <v>11.940298507463</v>
      </c>
      <c r="K3443" s="12">
        <v>8.9552238805969999</v>
      </c>
      <c r="L3443" s="29">
        <v>46.268656716418</v>
      </c>
      <c r="M3443" s="44">
        <v>29.850746268657002</v>
      </c>
      <c r="N3443" s="12">
        <v>1.492537313433</v>
      </c>
      <c r="O3443" s="42">
        <v>2.985074626866</v>
      </c>
    </row>
    <row r="3444" spans="2:15" x14ac:dyDescent="0.2">
      <c r="D3444" s="200"/>
      <c r="E3444" s="4" t="s">
        <v>59</v>
      </c>
      <c r="F3444" s="5"/>
      <c r="G3444" s="6">
        <v>34</v>
      </c>
      <c r="H3444" s="31">
        <v>67.647058823528994</v>
      </c>
      <c r="I3444" s="44">
        <v>17.647058823529001</v>
      </c>
      <c r="J3444" s="44">
        <v>50</v>
      </c>
      <c r="K3444" s="12">
        <v>8.8235294117649996</v>
      </c>
      <c r="L3444" s="61">
        <v>11.764705882353001</v>
      </c>
      <c r="M3444" s="61">
        <v>2.9411764705880001</v>
      </c>
      <c r="N3444" s="28">
        <v>0</v>
      </c>
      <c r="O3444" s="42">
        <v>5.8823529411760003</v>
      </c>
    </row>
    <row r="3445" spans="2:15" x14ac:dyDescent="0.2">
      <c r="D3445" s="199" t="s">
        <v>60</v>
      </c>
      <c r="E3445" s="22" t="s">
        <v>61</v>
      </c>
      <c r="F3445" s="21"/>
      <c r="G3445" s="19">
        <v>69</v>
      </c>
      <c r="H3445" s="54">
        <v>72.463768115942003</v>
      </c>
      <c r="I3445" s="20">
        <v>11.594202898551</v>
      </c>
      <c r="J3445" s="96">
        <v>36.231884057971001</v>
      </c>
      <c r="K3445" s="20">
        <v>5.7971014492749999</v>
      </c>
      <c r="L3445" s="90">
        <v>33.333333333333002</v>
      </c>
      <c r="M3445" s="20">
        <v>17.391304347826001</v>
      </c>
      <c r="N3445" s="20">
        <v>1.449275362319</v>
      </c>
      <c r="O3445" s="52">
        <v>1.449275362319</v>
      </c>
    </row>
    <row r="3446" spans="2:15" x14ac:dyDescent="0.2">
      <c r="D3446" s="200"/>
      <c r="E3446" s="4" t="s">
        <v>62</v>
      </c>
      <c r="F3446" s="5"/>
      <c r="G3446" s="6">
        <v>57</v>
      </c>
      <c r="H3446" s="31">
        <v>70.175438596491006</v>
      </c>
      <c r="I3446" s="12">
        <v>5.2631578947369997</v>
      </c>
      <c r="J3446" s="12">
        <v>31.578947368421002</v>
      </c>
      <c r="K3446" s="12">
        <v>7.0175438596489998</v>
      </c>
      <c r="L3446" s="43">
        <v>35.087719298246</v>
      </c>
      <c r="M3446" s="12">
        <v>14.035087719298</v>
      </c>
      <c r="N3446" s="28">
        <v>0</v>
      </c>
      <c r="O3446" s="42">
        <v>1.7543859649119999</v>
      </c>
    </row>
    <row r="3447" spans="2:15" x14ac:dyDescent="0.2">
      <c r="D3447" s="200"/>
      <c r="E3447" s="4" t="s">
        <v>63</v>
      </c>
      <c r="F3447" s="5"/>
      <c r="G3447" s="6">
        <v>48</v>
      </c>
      <c r="H3447" s="31">
        <v>75</v>
      </c>
      <c r="I3447" s="29">
        <v>12.5</v>
      </c>
      <c r="J3447" s="12">
        <v>27.083333333333002</v>
      </c>
      <c r="K3447" s="12">
        <v>6.25</v>
      </c>
      <c r="L3447" s="12">
        <v>43.75</v>
      </c>
      <c r="M3447" s="29">
        <v>27.083333333333002</v>
      </c>
      <c r="N3447" s="28">
        <v>0</v>
      </c>
      <c r="O3447" s="42">
        <v>6.25</v>
      </c>
    </row>
    <row r="3448" spans="2:15" x14ac:dyDescent="0.2">
      <c r="D3448" s="200"/>
      <c r="E3448" s="4" t="s">
        <v>64</v>
      </c>
      <c r="F3448" s="5"/>
      <c r="G3448" s="6">
        <v>61</v>
      </c>
      <c r="H3448" s="31">
        <v>67.213114754098001</v>
      </c>
      <c r="I3448" s="12">
        <v>4.918032786885</v>
      </c>
      <c r="J3448" s="29">
        <v>39.344262295081997</v>
      </c>
      <c r="K3448" s="12">
        <v>11.475409836066</v>
      </c>
      <c r="L3448" s="44">
        <v>57.377049180328001</v>
      </c>
      <c r="M3448" s="12">
        <v>19.672131147540998</v>
      </c>
      <c r="N3448" s="28">
        <v>0</v>
      </c>
      <c r="O3448" s="73">
        <v>0</v>
      </c>
    </row>
    <row r="3449" spans="2:15" x14ac:dyDescent="0.2">
      <c r="D3449" s="200"/>
      <c r="E3449" s="4" t="s">
        <v>65</v>
      </c>
      <c r="F3449" s="5"/>
      <c r="G3449" s="6">
        <v>49</v>
      </c>
      <c r="H3449" s="31">
        <v>75.510204081633006</v>
      </c>
      <c r="I3449" s="12">
        <v>4.0816326530609999</v>
      </c>
      <c r="J3449" s="43">
        <v>24.489795918367001</v>
      </c>
      <c r="K3449" s="43">
        <v>2.040816326531</v>
      </c>
      <c r="L3449" s="29">
        <v>48.979591836734997</v>
      </c>
      <c r="M3449" s="12">
        <v>22.448979591836999</v>
      </c>
      <c r="N3449" s="28">
        <v>0</v>
      </c>
      <c r="O3449" s="42">
        <v>4.0816326530609999</v>
      </c>
    </row>
    <row r="3450" spans="2:15" x14ac:dyDescent="0.2">
      <c r="D3450" s="200"/>
      <c r="E3450" s="4" t="s">
        <v>66</v>
      </c>
      <c r="F3450" s="5"/>
      <c r="G3450" s="6">
        <v>48</v>
      </c>
      <c r="H3450" s="31">
        <v>75</v>
      </c>
      <c r="I3450" s="29">
        <v>12.5</v>
      </c>
      <c r="J3450" s="44">
        <v>41.666666666666998</v>
      </c>
      <c r="K3450" s="12">
        <v>8.333333333333</v>
      </c>
      <c r="L3450" s="43">
        <v>33.333333333333002</v>
      </c>
      <c r="M3450" s="12">
        <v>20.833333333333002</v>
      </c>
      <c r="N3450" s="12">
        <v>2.083333333333</v>
      </c>
      <c r="O3450" s="42">
        <v>2.083333333333</v>
      </c>
    </row>
    <row r="3451" spans="2:15" x14ac:dyDescent="0.2">
      <c r="D3451" s="200"/>
      <c r="E3451" s="4" t="s">
        <v>67</v>
      </c>
      <c r="F3451" s="5"/>
      <c r="G3451" s="6">
        <v>64</v>
      </c>
      <c r="H3451" s="84">
        <v>64.0625</v>
      </c>
      <c r="I3451" s="12">
        <v>4.6875</v>
      </c>
      <c r="J3451" s="43">
        <v>23.4375</v>
      </c>
      <c r="K3451" s="12">
        <v>9.375</v>
      </c>
      <c r="L3451" s="43">
        <v>31.25</v>
      </c>
      <c r="M3451" s="12">
        <v>18.75</v>
      </c>
      <c r="N3451" s="12">
        <v>1.5625</v>
      </c>
      <c r="O3451" s="42">
        <v>6.25</v>
      </c>
    </row>
    <row r="3452" spans="2:15" x14ac:dyDescent="0.2">
      <c r="D3452" s="200"/>
      <c r="E3452" s="4" t="s">
        <v>68</v>
      </c>
      <c r="F3452" s="5"/>
      <c r="G3452" s="6">
        <v>16</v>
      </c>
      <c r="H3452" s="31">
        <v>75</v>
      </c>
      <c r="I3452" s="12">
        <v>6.25</v>
      </c>
      <c r="J3452" s="12">
        <v>31.25</v>
      </c>
      <c r="K3452" s="12">
        <v>6.25</v>
      </c>
      <c r="L3452" s="12">
        <v>37.5</v>
      </c>
      <c r="M3452" s="12">
        <v>18.75</v>
      </c>
      <c r="N3452" s="29">
        <v>6.25</v>
      </c>
      <c r="O3452" s="42">
        <v>6.25</v>
      </c>
    </row>
    <row r="3453" spans="2:15" x14ac:dyDescent="0.2">
      <c r="D3453" s="200"/>
      <c r="E3453" s="4" t="s">
        <v>69</v>
      </c>
      <c r="F3453" s="5"/>
      <c r="G3453" s="6">
        <v>11</v>
      </c>
      <c r="H3453" s="104">
        <v>54.545454545455001</v>
      </c>
      <c r="I3453" s="69">
        <v>0</v>
      </c>
      <c r="J3453" s="61">
        <v>9.0909090909089993</v>
      </c>
      <c r="K3453" s="44">
        <v>18.181818181817999</v>
      </c>
      <c r="L3453" s="44">
        <v>54.545454545455001</v>
      </c>
      <c r="M3453" s="43">
        <v>9.0909090909089993</v>
      </c>
      <c r="N3453" s="28">
        <v>0</v>
      </c>
      <c r="O3453" s="88">
        <v>9.0909090909089993</v>
      </c>
    </row>
    <row r="3454" spans="2:15" x14ac:dyDescent="0.2">
      <c r="D3454" s="93" t="s">
        <v>70</v>
      </c>
      <c r="E3454" s="89" t="s">
        <v>18</v>
      </c>
      <c r="F3454" s="92"/>
      <c r="G3454" s="94">
        <v>0</v>
      </c>
      <c r="H3454" s="148">
        <v>0</v>
      </c>
      <c r="I3454" s="134">
        <v>0</v>
      </c>
      <c r="J3454" s="86">
        <v>0</v>
      </c>
      <c r="K3454" s="134">
        <v>0</v>
      </c>
      <c r="L3454" s="86">
        <v>0</v>
      </c>
      <c r="M3454" s="86">
        <v>0</v>
      </c>
      <c r="N3454" s="101">
        <v>0</v>
      </c>
      <c r="O3454" s="144">
        <v>0</v>
      </c>
    </row>
    <row r="3456" spans="2:15" x14ac:dyDescent="0.2">
      <c r="B3456" s="40" t="str">
        <f xml:space="preserve"> HYPERLINK("#'目次'!B149", "[143]")</f>
        <v>[143]</v>
      </c>
      <c r="C3456" s="23" t="s">
        <v>270</v>
      </c>
    </row>
    <row r="3457" spans="3:15" x14ac:dyDescent="0.2">
      <c r="C3457" s="186" t="s">
        <v>271</v>
      </c>
    </row>
    <row r="3459" spans="3:15" x14ac:dyDescent="0.2">
      <c r="C3459" s="23" t="s">
        <v>73</v>
      </c>
    </row>
    <row r="3460" spans="3:15" ht="36" x14ac:dyDescent="0.2">
      <c r="D3460" s="195"/>
      <c r="E3460" s="196"/>
      <c r="F3460" s="196"/>
      <c r="G3460" s="37" t="s">
        <v>15</v>
      </c>
      <c r="H3460" s="33" t="s">
        <v>272</v>
      </c>
      <c r="I3460" s="13" t="s">
        <v>273</v>
      </c>
      <c r="J3460" s="13" t="s">
        <v>274</v>
      </c>
      <c r="K3460" s="13" t="s">
        <v>275</v>
      </c>
      <c r="L3460" s="13" t="s">
        <v>276</v>
      </c>
      <c r="M3460" s="13" t="s">
        <v>97</v>
      </c>
      <c r="N3460" s="13" t="s">
        <v>99</v>
      </c>
      <c r="O3460" s="38" t="s">
        <v>18</v>
      </c>
    </row>
    <row r="3461" spans="3:15" x14ac:dyDescent="0.2">
      <c r="D3461" s="197"/>
      <c r="E3461" s="198"/>
      <c r="F3461" s="198"/>
      <c r="G3461" s="35"/>
      <c r="H3461" s="39"/>
      <c r="I3461" s="14"/>
      <c r="J3461" s="14"/>
      <c r="K3461" s="14"/>
      <c r="L3461" s="14"/>
      <c r="M3461" s="14"/>
      <c r="N3461" s="14"/>
      <c r="O3461" s="34"/>
    </row>
    <row r="3462" spans="3:15" x14ac:dyDescent="0.2">
      <c r="D3462" s="56"/>
      <c r="E3462" s="58" t="s">
        <v>15</v>
      </c>
      <c r="F3462" s="46"/>
      <c r="G3462" s="36">
        <v>474</v>
      </c>
      <c r="H3462" s="24">
        <v>70.675105485231995</v>
      </c>
      <c r="I3462" s="24">
        <v>7.3839662447260004</v>
      </c>
      <c r="J3462" s="24">
        <v>30.801687763713002</v>
      </c>
      <c r="K3462" s="24">
        <v>7.8059071729960001</v>
      </c>
      <c r="L3462" s="24">
        <v>40.928270042194001</v>
      </c>
      <c r="M3462" s="24">
        <v>18.565400843881999</v>
      </c>
      <c r="N3462" s="24">
        <v>0.84388185654000003</v>
      </c>
      <c r="O3462" s="68">
        <v>3.586497890295</v>
      </c>
    </row>
    <row r="3463" spans="3:15" x14ac:dyDescent="0.2">
      <c r="D3463" s="199" t="s">
        <v>74</v>
      </c>
      <c r="E3463" s="22" t="s">
        <v>75</v>
      </c>
      <c r="F3463" s="21"/>
      <c r="G3463" s="19">
        <v>238</v>
      </c>
      <c r="H3463" s="54">
        <v>65.966386554622005</v>
      </c>
      <c r="I3463" s="20">
        <v>7.1428571428570002</v>
      </c>
      <c r="J3463" s="20">
        <v>29.831932773108999</v>
      </c>
      <c r="K3463" s="20">
        <v>7.9831932773109999</v>
      </c>
      <c r="L3463" s="20">
        <v>43.697478991597002</v>
      </c>
      <c r="M3463" s="20">
        <v>17.226890756303</v>
      </c>
      <c r="N3463" s="20">
        <v>0.84033613445400002</v>
      </c>
      <c r="O3463" s="52">
        <v>4.2016806722690001</v>
      </c>
    </row>
    <row r="3464" spans="3:15" x14ac:dyDescent="0.2">
      <c r="D3464" s="200"/>
      <c r="E3464" s="4" t="s">
        <v>34</v>
      </c>
      <c r="F3464" s="5"/>
      <c r="G3464" s="6">
        <v>28</v>
      </c>
      <c r="H3464" s="104">
        <v>53.571428571429003</v>
      </c>
      <c r="I3464" s="12">
        <v>3.5714285714290002</v>
      </c>
      <c r="J3464" s="61">
        <v>14.285714285714</v>
      </c>
      <c r="K3464" s="12">
        <v>7.1428571428570002</v>
      </c>
      <c r="L3464" s="44">
        <v>53.571428571429003</v>
      </c>
      <c r="M3464" s="44">
        <v>32.142857142856997</v>
      </c>
      <c r="N3464" s="28">
        <v>0</v>
      </c>
      <c r="O3464" s="42">
        <v>7.1428571428570002</v>
      </c>
    </row>
    <row r="3465" spans="3:15" x14ac:dyDescent="0.2">
      <c r="D3465" s="200"/>
      <c r="E3465" s="4" t="s">
        <v>35</v>
      </c>
      <c r="F3465" s="5"/>
      <c r="G3465" s="6">
        <v>29</v>
      </c>
      <c r="H3465" s="104">
        <v>55.172413793102997</v>
      </c>
      <c r="I3465" s="12">
        <v>3.4482758620689999</v>
      </c>
      <c r="J3465" s="61">
        <v>6.8965517241379999</v>
      </c>
      <c r="K3465" s="12">
        <v>6.8965517241379999</v>
      </c>
      <c r="L3465" s="44">
        <v>55.172413793102997</v>
      </c>
      <c r="M3465" s="29">
        <v>27.586206896552</v>
      </c>
      <c r="N3465" s="12">
        <v>3.4482758620689999</v>
      </c>
      <c r="O3465" s="42">
        <v>3.4482758620689999</v>
      </c>
    </row>
    <row r="3466" spans="3:15" x14ac:dyDescent="0.2">
      <c r="D3466" s="200"/>
      <c r="E3466" s="4" t="s">
        <v>36</v>
      </c>
      <c r="F3466" s="5"/>
      <c r="G3466" s="6">
        <v>55</v>
      </c>
      <c r="H3466" s="84">
        <v>61.818181818181998</v>
      </c>
      <c r="I3466" s="12">
        <v>3.636363636364</v>
      </c>
      <c r="J3466" s="43">
        <v>21.818181818182001</v>
      </c>
      <c r="K3466" s="12">
        <v>7.2727272727269998</v>
      </c>
      <c r="L3466" s="29">
        <v>50.909090909090999</v>
      </c>
      <c r="M3466" s="44">
        <v>29.090909090909001</v>
      </c>
      <c r="N3466" s="28">
        <v>0</v>
      </c>
      <c r="O3466" s="42">
        <v>5.4545454545450003</v>
      </c>
    </row>
    <row r="3467" spans="3:15" x14ac:dyDescent="0.2">
      <c r="D3467" s="200"/>
      <c r="E3467" s="4" t="s">
        <v>37</v>
      </c>
      <c r="F3467" s="5"/>
      <c r="G3467" s="6">
        <v>43</v>
      </c>
      <c r="H3467" s="104">
        <v>60.465116279070003</v>
      </c>
      <c r="I3467" s="12">
        <v>9.3023255813949994</v>
      </c>
      <c r="J3467" s="12">
        <v>30.232558139535001</v>
      </c>
      <c r="K3467" s="12">
        <v>6.9767441860470001</v>
      </c>
      <c r="L3467" s="29">
        <v>48.837209302326002</v>
      </c>
      <c r="M3467" s="12">
        <v>13.953488372093</v>
      </c>
      <c r="N3467" s="28">
        <v>0</v>
      </c>
      <c r="O3467" s="42">
        <v>4.6511627906979998</v>
      </c>
    </row>
    <row r="3468" spans="3:15" x14ac:dyDescent="0.2">
      <c r="D3468" s="200"/>
      <c r="E3468" s="4" t="s">
        <v>38</v>
      </c>
      <c r="F3468" s="5"/>
      <c r="G3468" s="6">
        <v>34</v>
      </c>
      <c r="H3468" s="87">
        <v>85.294117647058997</v>
      </c>
      <c r="I3468" s="12">
        <v>5.8823529411760003</v>
      </c>
      <c r="J3468" s="12">
        <v>29.411764705882</v>
      </c>
      <c r="K3468" s="12">
        <v>5.8823529411760003</v>
      </c>
      <c r="L3468" s="12">
        <v>41.176470588234999</v>
      </c>
      <c r="M3468" s="61">
        <v>5.8823529411760003</v>
      </c>
      <c r="N3468" s="12">
        <v>2.9411764705880001</v>
      </c>
      <c r="O3468" s="73">
        <v>0</v>
      </c>
    </row>
    <row r="3469" spans="3:15" x14ac:dyDescent="0.2">
      <c r="D3469" s="200"/>
      <c r="E3469" s="4" t="s">
        <v>39</v>
      </c>
      <c r="F3469" s="5"/>
      <c r="G3469" s="6">
        <v>31</v>
      </c>
      <c r="H3469" s="31">
        <v>74.193548387096996</v>
      </c>
      <c r="I3469" s="29">
        <v>12.903225806451999</v>
      </c>
      <c r="J3469" s="44">
        <v>58.064516129032</v>
      </c>
      <c r="K3469" s="29">
        <v>12.903225806451999</v>
      </c>
      <c r="L3469" s="61">
        <v>29.032258064516</v>
      </c>
      <c r="M3469" s="99">
        <v>0</v>
      </c>
      <c r="N3469" s="28">
        <v>0</v>
      </c>
      <c r="O3469" s="73">
        <v>0</v>
      </c>
    </row>
    <row r="3470" spans="3:15" x14ac:dyDescent="0.2">
      <c r="D3470" s="200"/>
      <c r="E3470" s="4" t="s">
        <v>40</v>
      </c>
      <c r="F3470" s="5"/>
      <c r="G3470" s="6">
        <v>18</v>
      </c>
      <c r="H3470" s="76">
        <v>77.777777777777999</v>
      </c>
      <c r="I3470" s="29">
        <v>16.666666666666998</v>
      </c>
      <c r="J3470" s="44">
        <v>66.666666666666998</v>
      </c>
      <c r="K3470" s="12">
        <v>11.111111111111001</v>
      </c>
      <c r="L3470" s="61">
        <v>5.5555555555560003</v>
      </c>
      <c r="M3470" s="99">
        <v>0</v>
      </c>
      <c r="N3470" s="28">
        <v>0</v>
      </c>
      <c r="O3470" s="88">
        <v>11.111111111111001</v>
      </c>
    </row>
    <row r="3471" spans="3:15" x14ac:dyDescent="0.2">
      <c r="D3471" s="199" t="s">
        <v>76</v>
      </c>
      <c r="E3471" s="22" t="s">
        <v>77</v>
      </c>
      <c r="F3471" s="21"/>
      <c r="G3471" s="19">
        <v>236</v>
      </c>
      <c r="H3471" s="54">
        <v>75.423728813558995</v>
      </c>
      <c r="I3471" s="20">
        <v>7.6271186440680001</v>
      </c>
      <c r="J3471" s="20">
        <v>31.779661016948999</v>
      </c>
      <c r="K3471" s="20">
        <v>7.6271186440680001</v>
      </c>
      <c r="L3471" s="20">
        <v>38.135593220338997</v>
      </c>
      <c r="M3471" s="20">
        <v>19.915254237288</v>
      </c>
      <c r="N3471" s="20">
        <v>0.84745762711899997</v>
      </c>
      <c r="O3471" s="52">
        <v>2.9661016949149999</v>
      </c>
    </row>
    <row r="3472" spans="3:15" x14ac:dyDescent="0.2">
      <c r="D3472" s="200"/>
      <c r="E3472" s="4" t="s">
        <v>34</v>
      </c>
      <c r="F3472" s="5"/>
      <c r="G3472" s="6">
        <v>22</v>
      </c>
      <c r="H3472" s="31">
        <v>72.727272727273004</v>
      </c>
      <c r="I3472" s="69">
        <v>0</v>
      </c>
      <c r="J3472" s="61">
        <v>13.636363636364001</v>
      </c>
      <c r="K3472" s="12">
        <v>9.0909090909089993</v>
      </c>
      <c r="L3472" s="12">
        <v>40.909090909090999</v>
      </c>
      <c r="M3472" s="12">
        <v>18.181818181817999</v>
      </c>
      <c r="N3472" s="28">
        <v>0</v>
      </c>
      <c r="O3472" s="73">
        <v>0</v>
      </c>
    </row>
    <row r="3473" spans="2:15" x14ac:dyDescent="0.2">
      <c r="D3473" s="200"/>
      <c r="E3473" s="4" t="s">
        <v>35</v>
      </c>
      <c r="F3473" s="5"/>
      <c r="G3473" s="6">
        <v>37</v>
      </c>
      <c r="H3473" s="31">
        <v>67.567567567568005</v>
      </c>
      <c r="I3473" s="12">
        <v>8.1081081081080004</v>
      </c>
      <c r="J3473" s="61">
        <v>13.513513513514001</v>
      </c>
      <c r="K3473" s="12">
        <v>8.1081081081080004</v>
      </c>
      <c r="L3473" s="29">
        <v>45.945945945946001</v>
      </c>
      <c r="M3473" s="44">
        <v>45.945945945946001</v>
      </c>
      <c r="N3473" s="28">
        <v>0</v>
      </c>
      <c r="O3473" s="42">
        <v>2.7027027027030002</v>
      </c>
    </row>
    <row r="3474" spans="2:15" x14ac:dyDescent="0.2">
      <c r="D3474" s="200"/>
      <c r="E3474" s="4" t="s">
        <v>36</v>
      </c>
      <c r="F3474" s="5"/>
      <c r="G3474" s="6">
        <v>48</v>
      </c>
      <c r="H3474" s="31">
        <v>68.75</v>
      </c>
      <c r="I3474" s="12">
        <v>8.333333333333</v>
      </c>
      <c r="J3474" s="43">
        <v>20.833333333333002</v>
      </c>
      <c r="K3474" s="12">
        <v>4.166666666667</v>
      </c>
      <c r="L3474" s="44">
        <v>52.083333333333002</v>
      </c>
      <c r="M3474" s="44">
        <v>35.416666666666998</v>
      </c>
      <c r="N3474" s="28">
        <v>0</v>
      </c>
      <c r="O3474" s="42">
        <v>4.166666666667</v>
      </c>
    </row>
    <row r="3475" spans="2:15" x14ac:dyDescent="0.2">
      <c r="D3475" s="200"/>
      <c r="E3475" s="4" t="s">
        <v>37</v>
      </c>
      <c r="F3475" s="5"/>
      <c r="G3475" s="6">
        <v>54</v>
      </c>
      <c r="H3475" s="76">
        <v>77.777777777777999</v>
      </c>
      <c r="I3475" s="12">
        <v>3.7037037037039999</v>
      </c>
      <c r="J3475" s="29">
        <v>37.037037037037003</v>
      </c>
      <c r="K3475" s="12">
        <v>3.7037037037039999</v>
      </c>
      <c r="L3475" s="12">
        <v>38.888888888888999</v>
      </c>
      <c r="M3475" s="43">
        <v>9.2592592592590002</v>
      </c>
      <c r="N3475" s="12">
        <v>1.851851851852</v>
      </c>
      <c r="O3475" s="42">
        <v>5.5555555555560003</v>
      </c>
    </row>
    <row r="3476" spans="2:15" x14ac:dyDescent="0.2">
      <c r="D3476" s="200"/>
      <c r="E3476" s="4" t="s">
        <v>38</v>
      </c>
      <c r="F3476" s="5"/>
      <c r="G3476" s="6">
        <v>27</v>
      </c>
      <c r="H3476" s="87">
        <v>85.185185185185006</v>
      </c>
      <c r="I3476" s="12">
        <v>3.7037037037039999</v>
      </c>
      <c r="J3476" s="43">
        <v>22.222222222222001</v>
      </c>
      <c r="K3476" s="12">
        <v>11.111111111111001</v>
      </c>
      <c r="L3476" s="43">
        <v>33.333333333333002</v>
      </c>
      <c r="M3476" s="43">
        <v>11.111111111111001</v>
      </c>
      <c r="N3476" s="28">
        <v>0</v>
      </c>
      <c r="O3476" s="73">
        <v>0</v>
      </c>
    </row>
    <row r="3477" spans="2:15" x14ac:dyDescent="0.2">
      <c r="D3477" s="200"/>
      <c r="E3477" s="4" t="s">
        <v>39</v>
      </c>
      <c r="F3477" s="5"/>
      <c r="G3477" s="6">
        <v>31</v>
      </c>
      <c r="H3477" s="87">
        <v>90.322580645160997</v>
      </c>
      <c r="I3477" s="29">
        <v>16.129032258064999</v>
      </c>
      <c r="J3477" s="44">
        <v>61.290322580644997</v>
      </c>
      <c r="K3477" s="29">
        <v>16.129032258064999</v>
      </c>
      <c r="L3477" s="61">
        <v>25.806451612903</v>
      </c>
      <c r="M3477" s="61">
        <v>3.2258064516129998</v>
      </c>
      <c r="N3477" s="28">
        <v>0</v>
      </c>
      <c r="O3477" s="42">
        <v>3.2258064516129998</v>
      </c>
    </row>
    <row r="3478" spans="2:15" x14ac:dyDescent="0.2">
      <c r="D3478" s="201"/>
      <c r="E3478" s="57" t="s">
        <v>40</v>
      </c>
      <c r="F3478" s="59"/>
      <c r="G3478" s="55">
        <v>17</v>
      </c>
      <c r="H3478" s="157">
        <v>64.705882352941003</v>
      </c>
      <c r="I3478" s="113">
        <v>17.647058823529001</v>
      </c>
      <c r="J3478" s="113">
        <v>70.588235294117993</v>
      </c>
      <c r="K3478" s="65">
        <v>5.8823529411760003</v>
      </c>
      <c r="L3478" s="109">
        <v>5.8823529411760003</v>
      </c>
      <c r="M3478" s="135">
        <v>0</v>
      </c>
      <c r="N3478" s="123">
        <v>5.8823529411760003</v>
      </c>
      <c r="O3478" s="142">
        <v>0</v>
      </c>
    </row>
    <row r="3480" spans="2:15" x14ac:dyDescent="0.2">
      <c r="B3480" s="40" t="str">
        <f xml:space="preserve"> HYPERLINK("#'目次'!B150", "[144]")</f>
        <v>[144]</v>
      </c>
      <c r="C3480" s="23" t="s">
        <v>270</v>
      </c>
    </row>
    <row r="3481" spans="2:15" x14ac:dyDescent="0.2">
      <c r="C3481" s="186" t="s">
        <v>271</v>
      </c>
    </row>
    <row r="3483" spans="2:15" x14ac:dyDescent="0.2">
      <c r="C3483" s="23" t="s">
        <v>80</v>
      </c>
    </row>
    <row r="3484" spans="2:15" ht="36" x14ac:dyDescent="0.2">
      <c r="E3484" s="195"/>
      <c r="F3484" s="196"/>
      <c r="G3484" s="37" t="s">
        <v>15</v>
      </c>
      <c r="H3484" s="33" t="s">
        <v>272</v>
      </c>
      <c r="I3484" s="13" t="s">
        <v>273</v>
      </c>
      <c r="J3484" s="13" t="s">
        <v>274</v>
      </c>
      <c r="K3484" s="13" t="s">
        <v>275</v>
      </c>
      <c r="L3484" s="13" t="s">
        <v>276</v>
      </c>
      <c r="M3484" s="13" t="s">
        <v>97</v>
      </c>
      <c r="N3484" s="13" t="s">
        <v>99</v>
      </c>
      <c r="O3484" s="38" t="s">
        <v>18</v>
      </c>
    </row>
    <row r="3485" spans="2:15" x14ac:dyDescent="0.2">
      <c r="E3485" s="197"/>
      <c r="F3485" s="198"/>
      <c r="G3485" s="35"/>
      <c r="H3485" s="39"/>
      <c r="I3485" s="14"/>
      <c r="J3485" s="14"/>
      <c r="K3485" s="14"/>
      <c r="L3485" s="14"/>
      <c r="M3485" s="14"/>
      <c r="N3485" s="14"/>
      <c r="O3485" s="34"/>
    </row>
    <row r="3486" spans="2:15" x14ac:dyDescent="0.2">
      <c r="E3486" s="91" t="s">
        <v>15</v>
      </c>
      <c r="F3486" s="46"/>
      <c r="G3486" s="36">
        <v>474</v>
      </c>
      <c r="H3486" s="24">
        <v>70.675105485231995</v>
      </c>
      <c r="I3486" s="24">
        <v>7.3839662447260004</v>
      </c>
      <c r="J3486" s="24">
        <v>30.801687763713002</v>
      </c>
      <c r="K3486" s="24">
        <v>7.8059071729960001</v>
      </c>
      <c r="L3486" s="24">
        <v>40.928270042194001</v>
      </c>
      <c r="M3486" s="24">
        <v>18.565400843881999</v>
      </c>
      <c r="N3486" s="24">
        <v>0.84388185654000003</v>
      </c>
      <c r="O3486" s="68">
        <v>3.586497890295</v>
      </c>
    </row>
    <row r="3487" spans="2:15" x14ac:dyDescent="0.2">
      <c r="E3487" s="4" t="s">
        <v>81</v>
      </c>
      <c r="F3487" s="5"/>
      <c r="G3487" s="19">
        <v>18</v>
      </c>
      <c r="H3487" s="54">
        <v>66.666666666666998</v>
      </c>
      <c r="I3487" s="96">
        <v>16.666666666666998</v>
      </c>
      <c r="J3487" s="90">
        <v>22.222222222222001</v>
      </c>
      <c r="K3487" s="98">
        <v>22.222222222222001</v>
      </c>
      <c r="L3487" s="90">
        <v>33.333333333333002</v>
      </c>
      <c r="M3487" s="98">
        <v>44.444444444444002</v>
      </c>
      <c r="N3487" s="60">
        <v>0</v>
      </c>
      <c r="O3487" s="117">
        <v>0</v>
      </c>
    </row>
    <row r="3488" spans="2:15" x14ac:dyDescent="0.2">
      <c r="E3488" s="4" t="s">
        <v>82</v>
      </c>
      <c r="F3488" s="5"/>
      <c r="G3488" s="6">
        <v>32</v>
      </c>
      <c r="H3488" s="84">
        <v>65.625</v>
      </c>
      <c r="I3488" s="69">
        <v>0</v>
      </c>
      <c r="J3488" s="44">
        <v>43.75</v>
      </c>
      <c r="K3488" s="12">
        <v>12.5</v>
      </c>
      <c r="L3488" s="12">
        <v>40.625</v>
      </c>
      <c r="M3488" s="43">
        <v>9.375</v>
      </c>
      <c r="N3488" s="12">
        <v>3.125</v>
      </c>
      <c r="O3488" s="42">
        <v>3.125</v>
      </c>
    </row>
    <row r="3489" spans="2:15" x14ac:dyDescent="0.2">
      <c r="E3489" s="4" t="s">
        <v>83</v>
      </c>
      <c r="F3489" s="5"/>
      <c r="G3489" s="6">
        <v>185</v>
      </c>
      <c r="H3489" s="31">
        <v>71.351351351350999</v>
      </c>
      <c r="I3489" s="12">
        <v>7.5675675675680001</v>
      </c>
      <c r="J3489" s="12">
        <v>27.027027027027</v>
      </c>
      <c r="K3489" s="12">
        <v>9.1891891891889994</v>
      </c>
      <c r="L3489" s="12">
        <v>43.783783783784003</v>
      </c>
      <c r="M3489" s="12">
        <v>22.162162162162002</v>
      </c>
      <c r="N3489" s="12">
        <v>1.0810810810810001</v>
      </c>
      <c r="O3489" s="42">
        <v>4.3243243243240004</v>
      </c>
    </row>
    <row r="3490" spans="2:15" x14ac:dyDescent="0.2">
      <c r="E3490" s="4" t="s">
        <v>84</v>
      </c>
      <c r="F3490" s="5"/>
      <c r="G3490" s="6">
        <v>11</v>
      </c>
      <c r="H3490" s="87">
        <v>90.909090909091006</v>
      </c>
      <c r="I3490" s="69">
        <v>0</v>
      </c>
      <c r="J3490" s="12">
        <v>27.272727272727</v>
      </c>
      <c r="K3490" s="69">
        <v>0</v>
      </c>
      <c r="L3490" s="61">
        <v>9.0909090909089993</v>
      </c>
      <c r="M3490" s="99">
        <v>0</v>
      </c>
      <c r="N3490" s="28">
        <v>0</v>
      </c>
      <c r="O3490" s="73">
        <v>0</v>
      </c>
    </row>
    <row r="3491" spans="2:15" x14ac:dyDescent="0.2">
      <c r="E3491" s="4" t="s">
        <v>85</v>
      </c>
      <c r="F3491" s="5"/>
      <c r="G3491" s="6">
        <v>62</v>
      </c>
      <c r="H3491" s="31">
        <v>69.354838709676997</v>
      </c>
      <c r="I3491" s="29">
        <v>14.516129032258</v>
      </c>
      <c r="J3491" s="29">
        <v>40.322580645160997</v>
      </c>
      <c r="K3491" s="12">
        <v>6.4516129032259997</v>
      </c>
      <c r="L3491" s="43">
        <v>32.258064516128997</v>
      </c>
      <c r="M3491" s="12">
        <v>14.516129032258</v>
      </c>
      <c r="N3491" s="28">
        <v>0</v>
      </c>
      <c r="O3491" s="42">
        <v>8.0645161290320004</v>
      </c>
    </row>
    <row r="3492" spans="2:15" x14ac:dyDescent="0.2">
      <c r="E3492" s="4" t="s">
        <v>86</v>
      </c>
      <c r="F3492" s="5"/>
      <c r="G3492" s="6">
        <v>80</v>
      </c>
      <c r="H3492" s="31">
        <v>68.75</v>
      </c>
      <c r="I3492" s="12">
        <v>5</v>
      </c>
      <c r="J3492" s="12">
        <v>27.5</v>
      </c>
      <c r="K3492" s="12">
        <v>5</v>
      </c>
      <c r="L3492" s="12">
        <v>45</v>
      </c>
      <c r="M3492" s="12">
        <v>18.75</v>
      </c>
      <c r="N3492" s="12">
        <v>1.25</v>
      </c>
      <c r="O3492" s="42">
        <v>3.75</v>
      </c>
    </row>
    <row r="3493" spans="2:15" x14ac:dyDescent="0.2">
      <c r="E3493" s="4" t="s">
        <v>87</v>
      </c>
      <c r="F3493" s="5"/>
      <c r="G3493" s="6">
        <v>14</v>
      </c>
      <c r="H3493" s="31">
        <v>71.428571428571004</v>
      </c>
      <c r="I3493" s="29">
        <v>14.285714285714</v>
      </c>
      <c r="J3493" s="44">
        <v>50</v>
      </c>
      <c r="K3493" s="12">
        <v>7.1428571428570002</v>
      </c>
      <c r="L3493" s="12">
        <v>42.857142857143003</v>
      </c>
      <c r="M3493" s="44">
        <v>28.571428571428999</v>
      </c>
      <c r="N3493" s="28">
        <v>0</v>
      </c>
      <c r="O3493" s="73">
        <v>0</v>
      </c>
    </row>
    <row r="3494" spans="2:15" x14ac:dyDescent="0.2">
      <c r="E3494" s="4" t="s">
        <v>88</v>
      </c>
      <c r="F3494" s="5"/>
      <c r="G3494" s="6">
        <v>12</v>
      </c>
      <c r="H3494" s="31">
        <v>66.666666666666998</v>
      </c>
      <c r="I3494" s="69">
        <v>0</v>
      </c>
      <c r="J3494" s="44">
        <v>58.333333333333002</v>
      </c>
      <c r="K3494" s="69">
        <v>0</v>
      </c>
      <c r="L3494" s="29">
        <v>50</v>
      </c>
      <c r="M3494" s="12">
        <v>16.666666666666998</v>
      </c>
      <c r="N3494" s="28">
        <v>0</v>
      </c>
      <c r="O3494" s="73">
        <v>0</v>
      </c>
    </row>
    <row r="3495" spans="2:15" x14ac:dyDescent="0.2">
      <c r="E3495" s="4" t="s">
        <v>89</v>
      </c>
      <c r="F3495" s="5"/>
      <c r="G3495" s="6">
        <v>33</v>
      </c>
      <c r="H3495" s="76">
        <v>75.757575757576006</v>
      </c>
      <c r="I3495" s="69">
        <v>0</v>
      </c>
      <c r="J3495" s="61">
        <v>18.181818181817999</v>
      </c>
      <c r="K3495" s="12">
        <v>9.0909090909089993</v>
      </c>
      <c r="L3495" s="12">
        <v>45.454545454544999</v>
      </c>
      <c r="M3495" s="43">
        <v>9.0909090909089993</v>
      </c>
      <c r="N3495" s="28">
        <v>0</v>
      </c>
      <c r="O3495" s="73">
        <v>0</v>
      </c>
    </row>
    <row r="3496" spans="2:15" x14ac:dyDescent="0.2">
      <c r="E3496" s="4" t="s">
        <v>90</v>
      </c>
      <c r="F3496" s="5"/>
      <c r="G3496" s="6">
        <v>18</v>
      </c>
      <c r="H3496" s="31">
        <v>66.666666666666998</v>
      </c>
      <c r="I3496" s="12">
        <v>11.111111111111001</v>
      </c>
      <c r="J3496" s="29">
        <v>38.888888888888999</v>
      </c>
      <c r="K3496" s="69">
        <v>0</v>
      </c>
      <c r="L3496" s="12">
        <v>38.888888888888999</v>
      </c>
      <c r="M3496" s="61">
        <v>5.5555555555560003</v>
      </c>
      <c r="N3496" s="28">
        <v>0</v>
      </c>
      <c r="O3496" s="73">
        <v>0</v>
      </c>
    </row>
    <row r="3497" spans="2:15" x14ac:dyDescent="0.2">
      <c r="E3497" s="57" t="s">
        <v>91</v>
      </c>
      <c r="F3497" s="59"/>
      <c r="G3497" s="55">
        <v>9</v>
      </c>
      <c r="H3497" s="162">
        <v>77.777777777777999</v>
      </c>
      <c r="I3497" s="65">
        <v>11.111111111111001</v>
      </c>
      <c r="J3497" s="109">
        <v>11.111111111111001</v>
      </c>
      <c r="K3497" s="129">
        <v>0</v>
      </c>
      <c r="L3497" s="125">
        <v>33.333333333333002</v>
      </c>
      <c r="M3497" s="65">
        <v>22.222222222222001</v>
      </c>
      <c r="N3497" s="74">
        <v>0</v>
      </c>
      <c r="O3497" s="142">
        <v>0</v>
      </c>
    </row>
    <row r="3499" spans="2:15" x14ac:dyDescent="0.2">
      <c r="B3499" s="40" t="str">
        <f xml:space="preserve"> HYPERLINK("#'目次'!B151", "[145]")</f>
        <v>[145]</v>
      </c>
      <c r="C3499" s="23" t="s">
        <v>280</v>
      </c>
    </row>
    <row r="3502" spans="2:15" x14ac:dyDescent="0.2">
      <c r="C3502" s="23" t="s">
        <v>14</v>
      </c>
    </row>
    <row r="3503" spans="2:15" ht="24" x14ac:dyDescent="0.2">
      <c r="D3503" s="195"/>
      <c r="E3503" s="196"/>
      <c r="F3503" s="196"/>
      <c r="G3503" s="37" t="s">
        <v>15</v>
      </c>
      <c r="H3503" s="33" t="s">
        <v>281</v>
      </c>
      <c r="I3503" s="13" t="s">
        <v>282</v>
      </c>
      <c r="J3503" s="13" t="s">
        <v>283</v>
      </c>
      <c r="K3503" s="13" t="s">
        <v>174</v>
      </c>
      <c r="L3503" s="13" t="s">
        <v>284</v>
      </c>
      <c r="M3503" s="13" t="s">
        <v>99</v>
      </c>
      <c r="N3503" s="38" t="s">
        <v>18</v>
      </c>
    </row>
    <row r="3504" spans="2:15" x14ac:dyDescent="0.2">
      <c r="D3504" s="197"/>
      <c r="E3504" s="198"/>
      <c r="F3504" s="198"/>
      <c r="G3504" s="35"/>
      <c r="H3504" s="39"/>
      <c r="I3504" s="14"/>
      <c r="J3504" s="14"/>
      <c r="K3504" s="14"/>
      <c r="L3504" s="14"/>
      <c r="M3504" s="14"/>
      <c r="N3504" s="34"/>
    </row>
    <row r="3505" spans="4:14" x14ac:dyDescent="0.2">
      <c r="D3505" s="56"/>
      <c r="E3505" s="58" t="s">
        <v>15</v>
      </c>
      <c r="F3505" s="46"/>
      <c r="G3505" s="36">
        <v>1200</v>
      </c>
      <c r="H3505" s="24">
        <v>80.833333333333002</v>
      </c>
      <c r="I3505" s="24">
        <v>11.333333333333</v>
      </c>
      <c r="J3505" s="24">
        <v>2</v>
      </c>
      <c r="K3505" s="24">
        <v>27.833333333333002</v>
      </c>
      <c r="L3505" s="24">
        <v>5.916666666667</v>
      </c>
      <c r="M3505" s="24">
        <v>0.33333333333300003</v>
      </c>
      <c r="N3505" s="68">
        <v>1.5</v>
      </c>
    </row>
    <row r="3506" spans="4:14" x14ac:dyDescent="0.2">
      <c r="D3506" s="199" t="s">
        <v>19</v>
      </c>
      <c r="E3506" s="22" t="s">
        <v>20</v>
      </c>
      <c r="F3506" s="21"/>
      <c r="G3506" s="19">
        <v>132</v>
      </c>
      <c r="H3506" s="54">
        <v>81.060606060606005</v>
      </c>
      <c r="I3506" s="20">
        <v>9.8484848484850005</v>
      </c>
      <c r="J3506" s="20">
        <v>0.75757575757600004</v>
      </c>
      <c r="K3506" s="20">
        <v>25.757575757575999</v>
      </c>
      <c r="L3506" s="20">
        <v>7.5757575757579998</v>
      </c>
      <c r="M3506" s="60">
        <v>0</v>
      </c>
      <c r="N3506" s="52">
        <v>1.5151515151520001</v>
      </c>
    </row>
    <row r="3507" spans="4:14" x14ac:dyDescent="0.2">
      <c r="D3507" s="200"/>
      <c r="E3507" s="4" t="s">
        <v>21</v>
      </c>
      <c r="F3507" s="5"/>
      <c r="G3507" s="6">
        <v>444</v>
      </c>
      <c r="H3507" s="31">
        <v>80.855855855856007</v>
      </c>
      <c r="I3507" s="12">
        <v>11.486486486485999</v>
      </c>
      <c r="J3507" s="12">
        <v>1.8018018018019999</v>
      </c>
      <c r="K3507" s="29">
        <v>33.333333333333002</v>
      </c>
      <c r="L3507" s="12">
        <v>6.0810810810809999</v>
      </c>
      <c r="M3507" s="12">
        <v>0.22522522522499999</v>
      </c>
      <c r="N3507" s="42">
        <v>1.5765765765769999</v>
      </c>
    </row>
    <row r="3508" spans="4:14" x14ac:dyDescent="0.2">
      <c r="D3508" s="200"/>
      <c r="E3508" s="4" t="s">
        <v>22</v>
      </c>
      <c r="F3508" s="5"/>
      <c r="G3508" s="6">
        <v>192</v>
      </c>
      <c r="H3508" s="31">
        <v>79.6875</v>
      </c>
      <c r="I3508" s="12">
        <v>14.0625</v>
      </c>
      <c r="J3508" s="12">
        <v>2.083333333333</v>
      </c>
      <c r="K3508" s="12">
        <v>24.479166666666998</v>
      </c>
      <c r="L3508" s="12">
        <v>4.166666666667</v>
      </c>
      <c r="M3508" s="28">
        <v>0</v>
      </c>
      <c r="N3508" s="42">
        <v>2.083333333333</v>
      </c>
    </row>
    <row r="3509" spans="4:14" x14ac:dyDescent="0.2">
      <c r="D3509" s="200"/>
      <c r="E3509" s="4" t="s">
        <v>23</v>
      </c>
      <c r="F3509" s="5"/>
      <c r="G3509" s="6">
        <v>192</v>
      </c>
      <c r="H3509" s="31">
        <v>81.770833333333002</v>
      </c>
      <c r="I3509" s="12">
        <v>15.625</v>
      </c>
      <c r="J3509" s="12">
        <v>1.5625</v>
      </c>
      <c r="K3509" s="12">
        <v>23.958333333333002</v>
      </c>
      <c r="L3509" s="12">
        <v>6.25</v>
      </c>
      <c r="M3509" s="12">
        <v>0.52083333333299997</v>
      </c>
      <c r="N3509" s="42">
        <v>1.041666666667</v>
      </c>
    </row>
    <row r="3510" spans="4:14" x14ac:dyDescent="0.2">
      <c r="D3510" s="200"/>
      <c r="E3510" s="4" t="s">
        <v>24</v>
      </c>
      <c r="F3510" s="5"/>
      <c r="G3510" s="6">
        <v>240</v>
      </c>
      <c r="H3510" s="31">
        <v>80.833333333333002</v>
      </c>
      <c r="I3510" s="43">
        <v>6.25</v>
      </c>
      <c r="J3510" s="12">
        <v>3.333333333333</v>
      </c>
      <c r="K3510" s="12">
        <v>24.583333333333002</v>
      </c>
      <c r="L3510" s="12">
        <v>5.833333333333</v>
      </c>
      <c r="M3510" s="12">
        <v>0.83333333333299997</v>
      </c>
      <c r="N3510" s="42">
        <v>1.25</v>
      </c>
    </row>
    <row r="3511" spans="4:14" x14ac:dyDescent="0.2">
      <c r="D3511" s="199" t="s">
        <v>25</v>
      </c>
      <c r="E3511" s="22" t="s">
        <v>26</v>
      </c>
      <c r="F3511" s="21"/>
      <c r="G3511" s="19">
        <v>348</v>
      </c>
      <c r="H3511" s="54">
        <v>79.022988505746994</v>
      </c>
      <c r="I3511" s="20">
        <v>14.367816091953999</v>
      </c>
      <c r="J3511" s="20">
        <v>2.2988505747130001</v>
      </c>
      <c r="K3511" s="20">
        <v>32.758620689654997</v>
      </c>
      <c r="L3511" s="20">
        <v>8.0459770114939992</v>
      </c>
      <c r="M3511" s="60">
        <v>0</v>
      </c>
      <c r="N3511" s="52">
        <v>1.149425287356</v>
      </c>
    </row>
    <row r="3512" spans="4:14" x14ac:dyDescent="0.2">
      <c r="D3512" s="200"/>
      <c r="E3512" s="4" t="s">
        <v>27</v>
      </c>
      <c r="F3512" s="5"/>
      <c r="G3512" s="6">
        <v>378</v>
      </c>
      <c r="H3512" s="31">
        <v>80.423280423280005</v>
      </c>
      <c r="I3512" s="12">
        <v>10.31746031746</v>
      </c>
      <c r="J3512" s="12">
        <v>3.4391534391529999</v>
      </c>
      <c r="K3512" s="12">
        <v>26.190476190476002</v>
      </c>
      <c r="L3512" s="12">
        <v>7.4074074074069998</v>
      </c>
      <c r="M3512" s="12">
        <v>1.058201058201</v>
      </c>
      <c r="N3512" s="42">
        <v>1.058201058201</v>
      </c>
    </row>
    <row r="3513" spans="4:14" x14ac:dyDescent="0.2">
      <c r="D3513" s="200"/>
      <c r="E3513" s="4" t="s">
        <v>28</v>
      </c>
      <c r="F3513" s="5"/>
      <c r="G3513" s="6">
        <v>372</v>
      </c>
      <c r="H3513" s="31">
        <v>80.913978494624004</v>
      </c>
      <c r="I3513" s="12">
        <v>11.290322580645</v>
      </c>
      <c r="J3513" s="12">
        <v>0.80645161290300005</v>
      </c>
      <c r="K3513" s="12">
        <v>25.537634408601999</v>
      </c>
      <c r="L3513" s="12">
        <v>3.7634408602149998</v>
      </c>
      <c r="M3513" s="28">
        <v>0</v>
      </c>
      <c r="N3513" s="42">
        <v>2.6881720430109999</v>
      </c>
    </row>
    <row r="3514" spans="4:14" x14ac:dyDescent="0.2">
      <c r="D3514" s="200"/>
      <c r="E3514" s="4" t="s">
        <v>29</v>
      </c>
      <c r="F3514" s="5"/>
      <c r="G3514" s="6">
        <v>102</v>
      </c>
      <c r="H3514" s="76">
        <v>88.235294117647001</v>
      </c>
      <c r="I3514" s="43">
        <v>4.9019607843140003</v>
      </c>
      <c r="J3514" s="28">
        <v>0</v>
      </c>
      <c r="K3514" s="12">
        <v>25.490196078431001</v>
      </c>
      <c r="L3514" s="12">
        <v>0.98039215686299996</v>
      </c>
      <c r="M3514" s="28">
        <v>0</v>
      </c>
      <c r="N3514" s="73">
        <v>0</v>
      </c>
    </row>
    <row r="3515" spans="4:14" x14ac:dyDescent="0.2">
      <c r="D3515" s="199" t="s">
        <v>30</v>
      </c>
      <c r="E3515" s="22" t="s">
        <v>31</v>
      </c>
      <c r="F3515" s="21"/>
      <c r="G3515" s="19">
        <v>592</v>
      </c>
      <c r="H3515" s="54">
        <v>80.912162162162005</v>
      </c>
      <c r="I3515" s="20">
        <v>9.6283783783780006</v>
      </c>
      <c r="J3515" s="20">
        <v>2.3648648648649999</v>
      </c>
      <c r="K3515" s="20">
        <v>26.351351351350999</v>
      </c>
      <c r="L3515" s="20">
        <v>6.25</v>
      </c>
      <c r="M3515" s="60">
        <v>0</v>
      </c>
      <c r="N3515" s="52">
        <v>2.0270270270270001</v>
      </c>
    </row>
    <row r="3516" spans="4:14" x14ac:dyDescent="0.2">
      <c r="D3516" s="200"/>
      <c r="E3516" s="4" t="s">
        <v>32</v>
      </c>
      <c r="F3516" s="5"/>
      <c r="G3516" s="6">
        <v>608</v>
      </c>
      <c r="H3516" s="31">
        <v>80.756578947367998</v>
      </c>
      <c r="I3516" s="12">
        <v>12.993421052632</v>
      </c>
      <c r="J3516" s="12">
        <v>1.6447368421049999</v>
      </c>
      <c r="K3516" s="12">
        <v>29.276315789474001</v>
      </c>
      <c r="L3516" s="12">
        <v>5.5921052631580004</v>
      </c>
      <c r="M3516" s="12">
        <v>0.65789473684199995</v>
      </c>
      <c r="N3516" s="42">
        <v>0.98684210526299998</v>
      </c>
    </row>
    <row r="3517" spans="4:14" x14ac:dyDescent="0.2">
      <c r="D3517" s="199" t="s">
        <v>33</v>
      </c>
      <c r="E3517" s="22" t="s">
        <v>34</v>
      </c>
      <c r="F3517" s="21"/>
      <c r="G3517" s="19">
        <v>74</v>
      </c>
      <c r="H3517" s="54">
        <v>85.135135135135002</v>
      </c>
      <c r="I3517" s="90">
        <v>2.7027027027030002</v>
      </c>
      <c r="J3517" s="20">
        <v>1.351351351351</v>
      </c>
      <c r="K3517" s="107">
        <v>16.216216216216001</v>
      </c>
      <c r="L3517" s="20">
        <v>5.4054054054050003</v>
      </c>
      <c r="M3517" s="60">
        <v>0</v>
      </c>
      <c r="N3517" s="117">
        <v>0</v>
      </c>
    </row>
    <row r="3518" spans="4:14" x14ac:dyDescent="0.2">
      <c r="D3518" s="200"/>
      <c r="E3518" s="4" t="s">
        <v>35</v>
      </c>
      <c r="F3518" s="5"/>
      <c r="G3518" s="6">
        <v>148</v>
      </c>
      <c r="H3518" s="31">
        <v>84.459459459458998</v>
      </c>
      <c r="I3518" s="12">
        <v>12.162162162162</v>
      </c>
      <c r="J3518" s="12">
        <v>3.3783783783780001</v>
      </c>
      <c r="K3518" s="12">
        <v>31.081081081080999</v>
      </c>
      <c r="L3518" s="12">
        <v>5.4054054054050003</v>
      </c>
      <c r="M3518" s="28">
        <v>0</v>
      </c>
      <c r="N3518" s="42">
        <v>2.7027027027030002</v>
      </c>
    </row>
    <row r="3519" spans="4:14" x14ac:dyDescent="0.2">
      <c r="D3519" s="200"/>
      <c r="E3519" s="4" t="s">
        <v>36</v>
      </c>
      <c r="F3519" s="5"/>
      <c r="G3519" s="6">
        <v>187</v>
      </c>
      <c r="H3519" s="104">
        <v>69.518716577540005</v>
      </c>
      <c r="I3519" s="12">
        <v>12.83422459893</v>
      </c>
      <c r="J3519" s="12">
        <v>2.1390374331549999</v>
      </c>
      <c r="K3519" s="29">
        <v>34.759358288770002</v>
      </c>
      <c r="L3519" s="29">
        <v>11.229946524063999</v>
      </c>
      <c r="M3519" s="12">
        <v>0.53475935828900001</v>
      </c>
      <c r="N3519" s="42">
        <v>2.673796791444</v>
      </c>
    </row>
    <row r="3520" spans="4:14" x14ac:dyDescent="0.2">
      <c r="D3520" s="200"/>
      <c r="E3520" s="4" t="s">
        <v>37</v>
      </c>
      <c r="F3520" s="5"/>
      <c r="G3520" s="6">
        <v>221</v>
      </c>
      <c r="H3520" s="31">
        <v>79.185520361990996</v>
      </c>
      <c r="I3520" s="12">
        <v>11.31221719457</v>
      </c>
      <c r="J3520" s="12">
        <v>1.8099547511309999</v>
      </c>
      <c r="K3520" s="29">
        <v>37.556561085973001</v>
      </c>
      <c r="L3520" s="12">
        <v>7.6923076923079998</v>
      </c>
      <c r="M3520" s="28">
        <v>0</v>
      </c>
      <c r="N3520" s="42">
        <v>0.452488687783</v>
      </c>
    </row>
    <row r="3521" spans="2:14" x14ac:dyDescent="0.2">
      <c r="D3521" s="200"/>
      <c r="E3521" s="4" t="s">
        <v>38</v>
      </c>
      <c r="F3521" s="5"/>
      <c r="G3521" s="6">
        <v>186</v>
      </c>
      <c r="H3521" s="31">
        <v>79.569892473118003</v>
      </c>
      <c r="I3521" s="12">
        <v>13.978494623655999</v>
      </c>
      <c r="J3521" s="12">
        <v>3.2258064516129998</v>
      </c>
      <c r="K3521" s="29">
        <v>34.408602150538002</v>
      </c>
      <c r="L3521" s="12">
        <v>8.0645161290320004</v>
      </c>
      <c r="M3521" s="12">
        <v>0.53763440860199996</v>
      </c>
      <c r="N3521" s="42">
        <v>2.1505376344089999</v>
      </c>
    </row>
    <row r="3522" spans="2:14" x14ac:dyDescent="0.2">
      <c r="D3522" s="200"/>
      <c r="E3522" s="4" t="s">
        <v>39</v>
      </c>
      <c r="F3522" s="5"/>
      <c r="G3522" s="6">
        <v>223</v>
      </c>
      <c r="H3522" s="31">
        <v>83.408071748878996</v>
      </c>
      <c r="I3522" s="12">
        <v>13.90134529148</v>
      </c>
      <c r="J3522" s="12">
        <v>0.89686098654699997</v>
      </c>
      <c r="K3522" s="43">
        <v>20.179372197309</v>
      </c>
      <c r="L3522" s="12">
        <v>1.7937219730939999</v>
      </c>
      <c r="M3522" s="12">
        <v>0.89686098654699997</v>
      </c>
      <c r="N3522" s="73">
        <v>0</v>
      </c>
    </row>
    <row r="3523" spans="2:14" x14ac:dyDescent="0.2">
      <c r="D3523" s="201"/>
      <c r="E3523" s="57" t="s">
        <v>40</v>
      </c>
      <c r="F3523" s="59"/>
      <c r="G3523" s="55">
        <v>161</v>
      </c>
      <c r="H3523" s="162">
        <v>88.819875776398007</v>
      </c>
      <c r="I3523" s="125">
        <v>6.2111801242239997</v>
      </c>
      <c r="J3523" s="65">
        <v>1.242236024845</v>
      </c>
      <c r="K3523" s="109">
        <v>11.801242236025001</v>
      </c>
      <c r="L3523" s="65">
        <v>1.242236024845</v>
      </c>
      <c r="M3523" s="74">
        <v>0</v>
      </c>
      <c r="N3523" s="105">
        <v>2.4844720496889998</v>
      </c>
    </row>
    <row r="3525" spans="2:14" x14ac:dyDescent="0.2">
      <c r="B3525" s="40" t="str">
        <f xml:space="preserve"> HYPERLINK("#'目次'!B152", "[146]")</f>
        <v>[146]</v>
      </c>
      <c r="C3525" s="23" t="s">
        <v>280</v>
      </c>
    </row>
    <row r="3528" spans="2:14" x14ac:dyDescent="0.2">
      <c r="C3528" s="23" t="s">
        <v>48</v>
      </c>
    </row>
    <row r="3529" spans="2:14" ht="24" x14ac:dyDescent="0.2">
      <c r="D3529" s="195"/>
      <c r="E3529" s="196"/>
      <c r="F3529" s="196"/>
      <c r="G3529" s="37" t="s">
        <v>15</v>
      </c>
      <c r="H3529" s="33" t="s">
        <v>281</v>
      </c>
      <c r="I3529" s="13" t="s">
        <v>282</v>
      </c>
      <c r="J3529" s="13" t="s">
        <v>283</v>
      </c>
      <c r="K3529" s="13" t="s">
        <v>174</v>
      </c>
      <c r="L3529" s="13" t="s">
        <v>284</v>
      </c>
      <c r="M3529" s="13" t="s">
        <v>99</v>
      </c>
      <c r="N3529" s="38" t="s">
        <v>18</v>
      </c>
    </row>
    <row r="3530" spans="2:14" x14ac:dyDescent="0.2">
      <c r="D3530" s="197"/>
      <c r="E3530" s="198"/>
      <c r="F3530" s="198"/>
      <c r="G3530" s="35"/>
      <c r="H3530" s="39"/>
      <c r="I3530" s="14"/>
      <c r="J3530" s="14"/>
      <c r="K3530" s="14"/>
      <c r="L3530" s="14"/>
      <c r="M3530" s="14"/>
      <c r="N3530" s="34"/>
    </row>
    <row r="3531" spans="2:14" x14ac:dyDescent="0.2">
      <c r="D3531" s="56"/>
      <c r="E3531" s="58" t="s">
        <v>15</v>
      </c>
      <c r="F3531" s="46"/>
      <c r="G3531" s="36">
        <v>1200</v>
      </c>
      <c r="H3531" s="24">
        <v>80.833333333333002</v>
      </c>
      <c r="I3531" s="24">
        <v>11.333333333333</v>
      </c>
      <c r="J3531" s="24">
        <v>2</v>
      </c>
      <c r="K3531" s="24">
        <v>27.833333333333002</v>
      </c>
      <c r="L3531" s="24">
        <v>5.916666666667</v>
      </c>
      <c r="M3531" s="24">
        <v>0.33333333333300003</v>
      </c>
      <c r="N3531" s="68">
        <v>1.5</v>
      </c>
    </row>
    <row r="3532" spans="2:14" x14ac:dyDescent="0.2">
      <c r="D3532" s="199" t="s">
        <v>49</v>
      </c>
      <c r="E3532" s="22" t="s">
        <v>50</v>
      </c>
      <c r="F3532" s="21"/>
      <c r="G3532" s="19">
        <v>15</v>
      </c>
      <c r="H3532" s="150">
        <v>93.333333333333002</v>
      </c>
      <c r="I3532" s="20">
        <v>6.666666666667</v>
      </c>
      <c r="J3532" s="60">
        <v>0</v>
      </c>
      <c r="K3532" s="107">
        <v>13.333333333333</v>
      </c>
      <c r="L3532" s="128">
        <v>0</v>
      </c>
      <c r="M3532" s="60">
        <v>0</v>
      </c>
      <c r="N3532" s="117">
        <v>0</v>
      </c>
    </row>
    <row r="3533" spans="2:14" x14ac:dyDescent="0.2">
      <c r="D3533" s="200"/>
      <c r="E3533" s="4" t="s">
        <v>51</v>
      </c>
      <c r="F3533" s="5"/>
      <c r="G3533" s="6">
        <v>142</v>
      </c>
      <c r="H3533" s="76">
        <v>88.028169014084995</v>
      </c>
      <c r="I3533" s="12">
        <v>7.0422535211269999</v>
      </c>
      <c r="J3533" s="12">
        <v>2.112676056338</v>
      </c>
      <c r="K3533" s="43">
        <v>22.535211267606002</v>
      </c>
      <c r="L3533" s="12">
        <v>5.6338028169010004</v>
      </c>
      <c r="M3533" s="28">
        <v>0</v>
      </c>
      <c r="N3533" s="42">
        <v>0.70422535211299997</v>
      </c>
    </row>
    <row r="3534" spans="2:14" x14ac:dyDescent="0.2">
      <c r="D3534" s="200"/>
      <c r="E3534" s="4" t="s">
        <v>52</v>
      </c>
      <c r="F3534" s="5"/>
      <c r="G3534" s="6">
        <v>26</v>
      </c>
      <c r="H3534" s="104">
        <v>61.538461538462002</v>
      </c>
      <c r="I3534" s="44">
        <v>23.076923076922998</v>
      </c>
      <c r="J3534" s="12">
        <v>3.8461538461539999</v>
      </c>
      <c r="K3534" s="12">
        <v>26.923076923077002</v>
      </c>
      <c r="L3534" s="12">
        <v>7.6923076923079998</v>
      </c>
      <c r="M3534" s="12">
        <v>3.8461538461539999</v>
      </c>
      <c r="N3534" s="73">
        <v>0</v>
      </c>
    </row>
    <row r="3535" spans="2:14" x14ac:dyDescent="0.2">
      <c r="D3535" s="200"/>
      <c r="E3535" s="4" t="s">
        <v>53</v>
      </c>
      <c r="F3535" s="5"/>
      <c r="G3535" s="6">
        <v>41</v>
      </c>
      <c r="H3535" s="104">
        <v>68.292682926829002</v>
      </c>
      <c r="I3535" s="29">
        <v>17.073170731706998</v>
      </c>
      <c r="J3535" s="12">
        <v>2.4390243902440001</v>
      </c>
      <c r="K3535" s="44">
        <v>39.024390243901998</v>
      </c>
      <c r="L3535" s="44">
        <v>19.512195121950999</v>
      </c>
      <c r="M3535" s="28">
        <v>0</v>
      </c>
      <c r="N3535" s="73">
        <v>0</v>
      </c>
    </row>
    <row r="3536" spans="2:14" x14ac:dyDescent="0.2">
      <c r="D3536" s="200"/>
      <c r="E3536" s="4" t="s">
        <v>54</v>
      </c>
      <c r="F3536" s="5"/>
      <c r="G3536" s="6">
        <v>226</v>
      </c>
      <c r="H3536" s="84">
        <v>75.221238938053006</v>
      </c>
      <c r="I3536" s="12">
        <v>13.716814159291999</v>
      </c>
      <c r="J3536" s="12">
        <v>0.88495575221199996</v>
      </c>
      <c r="K3536" s="44">
        <v>38.053097345132997</v>
      </c>
      <c r="L3536" s="12">
        <v>7.964601769912</v>
      </c>
      <c r="M3536" s="12">
        <v>0.88495575221199996</v>
      </c>
      <c r="N3536" s="42">
        <v>1.769911504425</v>
      </c>
    </row>
    <row r="3537" spans="4:14" x14ac:dyDescent="0.2">
      <c r="D3537" s="200"/>
      <c r="E3537" s="4" t="s">
        <v>55</v>
      </c>
      <c r="F3537" s="5"/>
      <c r="G3537" s="6">
        <v>125</v>
      </c>
      <c r="H3537" s="31">
        <v>82.4</v>
      </c>
      <c r="I3537" s="12">
        <v>12</v>
      </c>
      <c r="J3537" s="12">
        <v>1.6</v>
      </c>
      <c r="K3537" s="43">
        <v>20.8</v>
      </c>
      <c r="L3537" s="12">
        <v>8</v>
      </c>
      <c r="M3537" s="12">
        <v>0.8</v>
      </c>
      <c r="N3537" s="42">
        <v>3.2</v>
      </c>
    </row>
    <row r="3538" spans="4:14" x14ac:dyDescent="0.2">
      <c r="D3538" s="200"/>
      <c r="E3538" s="4" t="s">
        <v>56</v>
      </c>
      <c r="F3538" s="5"/>
      <c r="G3538" s="6">
        <v>190</v>
      </c>
      <c r="H3538" s="31">
        <v>82.105263157894996</v>
      </c>
      <c r="I3538" s="12">
        <v>12.105263157894999</v>
      </c>
      <c r="J3538" s="12">
        <v>2.1052631578950001</v>
      </c>
      <c r="K3538" s="29">
        <v>37.368421052632002</v>
      </c>
      <c r="L3538" s="12">
        <v>5.7894736842109999</v>
      </c>
      <c r="M3538" s="28">
        <v>0</v>
      </c>
      <c r="N3538" s="42">
        <v>1.052631578947</v>
      </c>
    </row>
    <row r="3539" spans="4:14" x14ac:dyDescent="0.2">
      <c r="D3539" s="200"/>
      <c r="E3539" s="4" t="s">
        <v>57</v>
      </c>
      <c r="F3539" s="5"/>
      <c r="G3539" s="6">
        <v>185</v>
      </c>
      <c r="H3539" s="31">
        <v>78.918918918919005</v>
      </c>
      <c r="I3539" s="12">
        <v>12.432432432432</v>
      </c>
      <c r="J3539" s="12">
        <v>1.0810810810810001</v>
      </c>
      <c r="K3539" s="12">
        <v>27.027027027027</v>
      </c>
      <c r="L3539" s="12">
        <v>2.1621621621620002</v>
      </c>
      <c r="M3539" s="28">
        <v>0</v>
      </c>
      <c r="N3539" s="42">
        <v>0.54054054054099998</v>
      </c>
    </row>
    <row r="3540" spans="4:14" x14ac:dyDescent="0.2">
      <c r="D3540" s="200"/>
      <c r="E3540" s="4" t="s">
        <v>58</v>
      </c>
      <c r="F3540" s="5"/>
      <c r="G3540" s="6">
        <v>113</v>
      </c>
      <c r="H3540" s="76">
        <v>85.840707964602004</v>
      </c>
      <c r="I3540" s="43">
        <v>4.424778761062</v>
      </c>
      <c r="J3540" s="12">
        <v>4.424778761062</v>
      </c>
      <c r="K3540" s="43">
        <v>22.123893805310001</v>
      </c>
      <c r="L3540" s="12">
        <v>7.0796460176989999</v>
      </c>
      <c r="M3540" s="28">
        <v>0</v>
      </c>
      <c r="N3540" s="42">
        <v>1.769911504425</v>
      </c>
    </row>
    <row r="3541" spans="4:14" x14ac:dyDescent="0.2">
      <c r="D3541" s="200"/>
      <c r="E3541" s="4" t="s">
        <v>59</v>
      </c>
      <c r="F3541" s="5"/>
      <c r="G3541" s="6">
        <v>136</v>
      </c>
      <c r="H3541" s="31">
        <v>83.823529411764994</v>
      </c>
      <c r="I3541" s="12">
        <v>11.029411764705999</v>
      </c>
      <c r="J3541" s="12">
        <v>2.9411764705880001</v>
      </c>
      <c r="K3541" s="61">
        <v>13.970588235294001</v>
      </c>
      <c r="L3541" s="12">
        <v>1.4705882352940001</v>
      </c>
      <c r="M3541" s="28">
        <v>0</v>
      </c>
      <c r="N3541" s="42">
        <v>2.9411764705880001</v>
      </c>
    </row>
    <row r="3542" spans="4:14" x14ac:dyDescent="0.2">
      <c r="D3542" s="199" t="s">
        <v>60</v>
      </c>
      <c r="E3542" s="22" t="s">
        <v>61</v>
      </c>
      <c r="F3542" s="21"/>
      <c r="G3542" s="19">
        <v>205</v>
      </c>
      <c r="H3542" s="54">
        <v>84.390243902438996</v>
      </c>
      <c r="I3542" s="20">
        <v>7.80487804878</v>
      </c>
      <c r="J3542" s="20">
        <v>2.9268292682929999</v>
      </c>
      <c r="K3542" s="107">
        <v>16.585365853658999</v>
      </c>
      <c r="L3542" s="20">
        <v>4.3902439024389999</v>
      </c>
      <c r="M3542" s="60">
        <v>0</v>
      </c>
      <c r="N3542" s="52">
        <v>1.4634146341459999</v>
      </c>
    </row>
    <row r="3543" spans="4:14" x14ac:dyDescent="0.2">
      <c r="D3543" s="200"/>
      <c r="E3543" s="4" t="s">
        <v>62</v>
      </c>
      <c r="F3543" s="5"/>
      <c r="G3543" s="6">
        <v>160</v>
      </c>
      <c r="H3543" s="76">
        <v>86.25</v>
      </c>
      <c r="I3543" s="12">
        <v>10</v>
      </c>
      <c r="J3543" s="12">
        <v>1.25</v>
      </c>
      <c r="K3543" s="43">
        <v>20</v>
      </c>
      <c r="L3543" s="12">
        <v>3.75</v>
      </c>
      <c r="M3543" s="12">
        <v>0.625</v>
      </c>
      <c r="N3543" s="42">
        <v>1.25</v>
      </c>
    </row>
    <row r="3544" spans="4:14" x14ac:dyDescent="0.2">
      <c r="D3544" s="200"/>
      <c r="E3544" s="4" t="s">
        <v>63</v>
      </c>
      <c r="F3544" s="5"/>
      <c r="G3544" s="6">
        <v>121</v>
      </c>
      <c r="H3544" s="31">
        <v>79.338842975207001</v>
      </c>
      <c r="I3544" s="12">
        <v>13.223140495868</v>
      </c>
      <c r="J3544" s="12">
        <v>0.82644628099200002</v>
      </c>
      <c r="K3544" s="12">
        <v>24.793388429752</v>
      </c>
      <c r="L3544" s="12">
        <v>4.1322314049589997</v>
      </c>
      <c r="M3544" s="28">
        <v>0</v>
      </c>
      <c r="N3544" s="42">
        <v>1.6528925619829999</v>
      </c>
    </row>
    <row r="3545" spans="4:14" x14ac:dyDescent="0.2">
      <c r="D3545" s="200"/>
      <c r="E3545" s="4" t="s">
        <v>64</v>
      </c>
      <c r="F3545" s="5"/>
      <c r="G3545" s="6">
        <v>124</v>
      </c>
      <c r="H3545" s="31">
        <v>80.645161290323003</v>
      </c>
      <c r="I3545" s="12">
        <v>11.290322580645</v>
      </c>
      <c r="J3545" s="12">
        <v>1.6129032258060001</v>
      </c>
      <c r="K3545" s="12">
        <v>25.806451612903</v>
      </c>
      <c r="L3545" s="12">
        <v>4.8387096774189997</v>
      </c>
      <c r="M3545" s="28">
        <v>0</v>
      </c>
      <c r="N3545" s="42">
        <v>1.6129032258060001</v>
      </c>
    </row>
    <row r="3546" spans="4:14" x14ac:dyDescent="0.2">
      <c r="D3546" s="200"/>
      <c r="E3546" s="4" t="s">
        <v>65</v>
      </c>
      <c r="F3546" s="5"/>
      <c r="G3546" s="6">
        <v>109</v>
      </c>
      <c r="H3546" s="31">
        <v>78.899082568807003</v>
      </c>
      <c r="I3546" s="12">
        <v>9.1743119266060003</v>
      </c>
      <c r="J3546" s="12">
        <v>1.834862385321</v>
      </c>
      <c r="K3546" s="29">
        <v>34.862385321101002</v>
      </c>
      <c r="L3546" s="12">
        <v>6.4220183486240003</v>
      </c>
      <c r="M3546" s="12">
        <v>0.91743119266100004</v>
      </c>
      <c r="N3546" s="42">
        <v>1.834862385321</v>
      </c>
    </row>
    <row r="3547" spans="4:14" x14ac:dyDescent="0.2">
      <c r="D3547" s="200"/>
      <c r="E3547" s="4" t="s">
        <v>66</v>
      </c>
      <c r="F3547" s="5"/>
      <c r="G3547" s="6">
        <v>104</v>
      </c>
      <c r="H3547" s="31">
        <v>80.769230769231001</v>
      </c>
      <c r="I3547" s="12">
        <v>8.6538461538460005</v>
      </c>
      <c r="J3547" s="12">
        <v>0.96153846153800004</v>
      </c>
      <c r="K3547" s="29">
        <v>36.538461538462002</v>
      </c>
      <c r="L3547" s="12">
        <v>6.7307692307689999</v>
      </c>
      <c r="M3547" s="12">
        <v>0.96153846153800004</v>
      </c>
      <c r="N3547" s="42">
        <v>0.96153846153800004</v>
      </c>
    </row>
    <row r="3548" spans="4:14" x14ac:dyDescent="0.2">
      <c r="D3548" s="200"/>
      <c r="E3548" s="4" t="s">
        <v>67</v>
      </c>
      <c r="F3548" s="5"/>
      <c r="G3548" s="6">
        <v>139</v>
      </c>
      <c r="H3548" s="31">
        <v>76.258992805755</v>
      </c>
      <c r="I3548" s="12">
        <v>14.388489208633001</v>
      </c>
      <c r="J3548" s="12">
        <v>3.5971223021580001</v>
      </c>
      <c r="K3548" s="44">
        <v>42.446043165467998</v>
      </c>
      <c r="L3548" s="29">
        <v>11.510791366906</v>
      </c>
      <c r="M3548" s="28">
        <v>0</v>
      </c>
      <c r="N3548" s="42">
        <v>0.71942446043200003</v>
      </c>
    </row>
    <row r="3549" spans="4:14" x14ac:dyDescent="0.2">
      <c r="D3549" s="200"/>
      <c r="E3549" s="4" t="s">
        <v>68</v>
      </c>
      <c r="F3549" s="5"/>
      <c r="G3549" s="6">
        <v>48</v>
      </c>
      <c r="H3549" s="104">
        <v>68.75</v>
      </c>
      <c r="I3549" s="44">
        <v>22.916666666666998</v>
      </c>
      <c r="J3549" s="12">
        <v>6.25</v>
      </c>
      <c r="K3549" s="44">
        <v>43.75</v>
      </c>
      <c r="L3549" s="12">
        <v>8.333333333333</v>
      </c>
      <c r="M3549" s="28">
        <v>0</v>
      </c>
      <c r="N3549" s="73">
        <v>0</v>
      </c>
    </row>
    <row r="3550" spans="4:14" x14ac:dyDescent="0.2">
      <c r="D3550" s="200"/>
      <c r="E3550" s="4" t="s">
        <v>69</v>
      </c>
      <c r="F3550" s="5"/>
      <c r="G3550" s="6">
        <v>37</v>
      </c>
      <c r="H3550" s="76">
        <v>86.486486486486001</v>
      </c>
      <c r="I3550" s="12">
        <v>16.216216216216001</v>
      </c>
      <c r="J3550" s="12">
        <v>2.7027027027030002</v>
      </c>
      <c r="K3550" s="29">
        <v>35.135135135135002</v>
      </c>
      <c r="L3550" s="44">
        <v>16.216216216216001</v>
      </c>
      <c r="M3550" s="28">
        <v>0</v>
      </c>
      <c r="N3550" s="73">
        <v>0</v>
      </c>
    </row>
    <row r="3551" spans="4:14" x14ac:dyDescent="0.2">
      <c r="D3551" s="93" t="s">
        <v>70</v>
      </c>
      <c r="E3551" s="89" t="s">
        <v>18</v>
      </c>
      <c r="F3551" s="92"/>
      <c r="G3551" s="94">
        <v>0</v>
      </c>
      <c r="H3551" s="148">
        <v>0</v>
      </c>
      <c r="I3551" s="86">
        <v>0</v>
      </c>
      <c r="J3551" s="101">
        <v>0</v>
      </c>
      <c r="K3551" s="86">
        <v>0</v>
      </c>
      <c r="L3551" s="134">
        <v>0</v>
      </c>
      <c r="M3551" s="101">
        <v>0</v>
      </c>
      <c r="N3551" s="144">
        <v>0</v>
      </c>
    </row>
    <row r="3553" spans="2:14" x14ac:dyDescent="0.2">
      <c r="B3553" s="40" t="str">
        <f xml:space="preserve"> HYPERLINK("#'目次'!B153", "[147]")</f>
        <v>[147]</v>
      </c>
      <c r="C3553" s="23" t="s">
        <v>280</v>
      </c>
    </row>
    <row r="3556" spans="2:14" x14ac:dyDescent="0.2">
      <c r="C3556" s="23" t="s">
        <v>73</v>
      </c>
    </row>
    <row r="3557" spans="2:14" ht="24" x14ac:dyDescent="0.2">
      <c r="D3557" s="195"/>
      <c r="E3557" s="196"/>
      <c r="F3557" s="196"/>
      <c r="G3557" s="37" t="s">
        <v>15</v>
      </c>
      <c r="H3557" s="33" t="s">
        <v>281</v>
      </c>
      <c r="I3557" s="13" t="s">
        <v>282</v>
      </c>
      <c r="J3557" s="13" t="s">
        <v>283</v>
      </c>
      <c r="K3557" s="13" t="s">
        <v>174</v>
      </c>
      <c r="L3557" s="13" t="s">
        <v>284</v>
      </c>
      <c r="M3557" s="13" t="s">
        <v>99</v>
      </c>
      <c r="N3557" s="38" t="s">
        <v>18</v>
      </c>
    </row>
    <row r="3558" spans="2:14" x14ac:dyDescent="0.2">
      <c r="D3558" s="197"/>
      <c r="E3558" s="198"/>
      <c r="F3558" s="198"/>
      <c r="G3558" s="35"/>
      <c r="H3558" s="39"/>
      <c r="I3558" s="14"/>
      <c r="J3558" s="14"/>
      <c r="K3558" s="14"/>
      <c r="L3558" s="14"/>
      <c r="M3558" s="14"/>
      <c r="N3558" s="34"/>
    </row>
    <row r="3559" spans="2:14" x14ac:dyDescent="0.2">
      <c r="D3559" s="56"/>
      <c r="E3559" s="58" t="s">
        <v>15</v>
      </c>
      <c r="F3559" s="46"/>
      <c r="G3559" s="36">
        <v>1200</v>
      </c>
      <c r="H3559" s="24">
        <v>80.833333333333002</v>
      </c>
      <c r="I3559" s="24">
        <v>11.333333333333</v>
      </c>
      <c r="J3559" s="24">
        <v>2</v>
      </c>
      <c r="K3559" s="24">
        <v>27.833333333333002</v>
      </c>
      <c r="L3559" s="24">
        <v>5.916666666667</v>
      </c>
      <c r="M3559" s="24">
        <v>0.33333333333300003</v>
      </c>
      <c r="N3559" s="68">
        <v>1.5</v>
      </c>
    </row>
    <row r="3560" spans="2:14" x14ac:dyDescent="0.2">
      <c r="D3560" s="199" t="s">
        <v>74</v>
      </c>
      <c r="E3560" s="22" t="s">
        <v>75</v>
      </c>
      <c r="F3560" s="21"/>
      <c r="G3560" s="19">
        <v>592</v>
      </c>
      <c r="H3560" s="54">
        <v>80.912162162162005</v>
      </c>
      <c r="I3560" s="20">
        <v>9.6283783783780006</v>
      </c>
      <c r="J3560" s="20">
        <v>2.3648648648649999</v>
      </c>
      <c r="K3560" s="20">
        <v>26.351351351350999</v>
      </c>
      <c r="L3560" s="20">
        <v>6.25</v>
      </c>
      <c r="M3560" s="60">
        <v>0</v>
      </c>
      <c r="N3560" s="52">
        <v>2.0270270270270001</v>
      </c>
    </row>
    <row r="3561" spans="2:14" x14ac:dyDescent="0.2">
      <c r="D3561" s="200"/>
      <c r="E3561" s="4" t="s">
        <v>34</v>
      </c>
      <c r="F3561" s="5"/>
      <c r="G3561" s="6">
        <v>37</v>
      </c>
      <c r="H3561" s="76">
        <v>86.486486486486001</v>
      </c>
      <c r="I3561" s="99">
        <v>0</v>
      </c>
      <c r="J3561" s="28">
        <v>0</v>
      </c>
      <c r="K3561" s="43">
        <v>18.918918918919001</v>
      </c>
      <c r="L3561" s="12">
        <v>2.7027027027030002</v>
      </c>
      <c r="M3561" s="28">
        <v>0</v>
      </c>
      <c r="N3561" s="73">
        <v>0</v>
      </c>
    </row>
    <row r="3562" spans="2:14" x14ac:dyDescent="0.2">
      <c r="D3562" s="200"/>
      <c r="E3562" s="4" t="s">
        <v>35</v>
      </c>
      <c r="F3562" s="5"/>
      <c r="G3562" s="6">
        <v>75</v>
      </c>
      <c r="H3562" s="76">
        <v>88</v>
      </c>
      <c r="I3562" s="12">
        <v>9.333333333333</v>
      </c>
      <c r="J3562" s="12">
        <v>4</v>
      </c>
      <c r="K3562" s="12">
        <v>30.666666666666998</v>
      </c>
      <c r="L3562" s="12">
        <v>5.333333333333</v>
      </c>
      <c r="M3562" s="28">
        <v>0</v>
      </c>
      <c r="N3562" s="42">
        <v>1.333333333333</v>
      </c>
    </row>
    <row r="3563" spans="2:14" x14ac:dyDescent="0.2">
      <c r="D3563" s="200"/>
      <c r="E3563" s="4" t="s">
        <v>36</v>
      </c>
      <c r="F3563" s="5"/>
      <c r="G3563" s="6">
        <v>95</v>
      </c>
      <c r="H3563" s="104">
        <v>68.421052631579002</v>
      </c>
      <c r="I3563" s="12">
        <v>9.4736842105260006</v>
      </c>
      <c r="J3563" s="12">
        <v>2.1052631578950001</v>
      </c>
      <c r="K3563" s="29">
        <v>33.684210526316001</v>
      </c>
      <c r="L3563" s="12">
        <v>10.526315789473999</v>
      </c>
      <c r="M3563" s="28">
        <v>0</v>
      </c>
      <c r="N3563" s="42">
        <v>4.2105263157890001</v>
      </c>
    </row>
    <row r="3564" spans="2:14" x14ac:dyDescent="0.2">
      <c r="D3564" s="200"/>
      <c r="E3564" s="4" t="s">
        <v>37</v>
      </c>
      <c r="F3564" s="5"/>
      <c r="G3564" s="6">
        <v>111</v>
      </c>
      <c r="H3564" s="31">
        <v>80.180180180180002</v>
      </c>
      <c r="I3564" s="12">
        <v>9.9099099099100005</v>
      </c>
      <c r="J3564" s="12">
        <v>2.7027027027030002</v>
      </c>
      <c r="K3564" s="29">
        <v>35.135135135135002</v>
      </c>
      <c r="L3564" s="12">
        <v>8.1081081081080004</v>
      </c>
      <c r="M3564" s="28">
        <v>0</v>
      </c>
      <c r="N3564" s="42">
        <v>0.90090090090099995</v>
      </c>
    </row>
    <row r="3565" spans="2:14" x14ac:dyDescent="0.2">
      <c r="D3565" s="200"/>
      <c r="E3565" s="4" t="s">
        <v>38</v>
      </c>
      <c r="F3565" s="5"/>
      <c r="G3565" s="6">
        <v>93</v>
      </c>
      <c r="H3565" s="31">
        <v>76.344086021505007</v>
      </c>
      <c r="I3565" s="12">
        <v>9.6774193548389995</v>
      </c>
      <c r="J3565" s="12">
        <v>3.2258064516129998</v>
      </c>
      <c r="K3565" s="12">
        <v>29.032258064516</v>
      </c>
      <c r="L3565" s="12">
        <v>8.6021505376339995</v>
      </c>
      <c r="M3565" s="28">
        <v>0</v>
      </c>
      <c r="N3565" s="42">
        <v>4.3010752688169998</v>
      </c>
    </row>
    <row r="3566" spans="2:14" x14ac:dyDescent="0.2">
      <c r="D3566" s="200"/>
      <c r="E3566" s="4" t="s">
        <v>39</v>
      </c>
      <c r="F3566" s="5"/>
      <c r="G3566" s="6">
        <v>109</v>
      </c>
      <c r="H3566" s="31">
        <v>82.568807339450004</v>
      </c>
      <c r="I3566" s="12">
        <v>15.596330275229001</v>
      </c>
      <c r="J3566" s="12">
        <v>1.834862385321</v>
      </c>
      <c r="K3566" s="43">
        <v>19.266055045872001</v>
      </c>
      <c r="L3566" s="12">
        <v>2.7522935779819999</v>
      </c>
      <c r="M3566" s="28">
        <v>0</v>
      </c>
      <c r="N3566" s="73">
        <v>0</v>
      </c>
    </row>
    <row r="3567" spans="2:14" x14ac:dyDescent="0.2">
      <c r="D3567" s="200"/>
      <c r="E3567" s="4" t="s">
        <v>40</v>
      </c>
      <c r="F3567" s="5"/>
      <c r="G3567" s="6">
        <v>72</v>
      </c>
      <c r="H3567" s="87">
        <v>91.666666666666998</v>
      </c>
      <c r="I3567" s="43">
        <v>5.5555555555560003</v>
      </c>
      <c r="J3567" s="12">
        <v>1.3888888888890001</v>
      </c>
      <c r="K3567" s="61">
        <v>9.7222222222219994</v>
      </c>
      <c r="L3567" s="12">
        <v>2.7777777777780002</v>
      </c>
      <c r="M3567" s="28">
        <v>0</v>
      </c>
      <c r="N3567" s="42">
        <v>2.7777777777780002</v>
      </c>
    </row>
    <row r="3568" spans="2:14" x14ac:dyDescent="0.2">
      <c r="D3568" s="199" t="s">
        <v>76</v>
      </c>
      <c r="E3568" s="22" t="s">
        <v>77</v>
      </c>
      <c r="F3568" s="21"/>
      <c r="G3568" s="19">
        <v>608</v>
      </c>
      <c r="H3568" s="54">
        <v>80.756578947367998</v>
      </c>
      <c r="I3568" s="20">
        <v>12.993421052632</v>
      </c>
      <c r="J3568" s="20">
        <v>1.6447368421049999</v>
      </c>
      <c r="K3568" s="20">
        <v>29.276315789474001</v>
      </c>
      <c r="L3568" s="20">
        <v>5.5921052631580004</v>
      </c>
      <c r="M3568" s="20">
        <v>0.65789473684199995</v>
      </c>
      <c r="N3568" s="52">
        <v>0.98684210526299998</v>
      </c>
    </row>
    <row r="3569" spans="2:14" x14ac:dyDescent="0.2">
      <c r="D3569" s="200"/>
      <c r="E3569" s="4" t="s">
        <v>34</v>
      </c>
      <c r="F3569" s="5"/>
      <c r="G3569" s="6">
        <v>37</v>
      </c>
      <c r="H3569" s="31">
        <v>83.783783783784003</v>
      </c>
      <c r="I3569" s="43">
        <v>5.4054054054050003</v>
      </c>
      <c r="J3569" s="12">
        <v>2.7027027027030002</v>
      </c>
      <c r="K3569" s="61">
        <v>13.513513513514001</v>
      </c>
      <c r="L3569" s="12">
        <v>8.1081081081080004</v>
      </c>
      <c r="M3569" s="28">
        <v>0</v>
      </c>
      <c r="N3569" s="73">
        <v>0</v>
      </c>
    </row>
    <row r="3570" spans="2:14" x14ac:dyDescent="0.2">
      <c r="D3570" s="200"/>
      <c r="E3570" s="4" t="s">
        <v>35</v>
      </c>
      <c r="F3570" s="5"/>
      <c r="G3570" s="6">
        <v>73</v>
      </c>
      <c r="H3570" s="31">
        <v>80.821917808218998</v>
      </c>
      <c r="I3570" s="12">
        <v>15.068493150685001</v>
      </c>
      <c r="J3570" s="12">
        <v>2.7397260273969999</v>
      </c>
      <c r="K3570" s="12">
        <v>31.506849315067999</v>
      </c>
      <c r="L3570" s="12">
        <v>5.4794520547949999</v>
      </c>
      <c r="M3570" s="28">
        <v>0</v>
      </c>
      <c r="N3570" s="42">
        <v>4.1095890410960001</v>
      </c>
    </row>
    <row r="3571" spans="2:14" x14ac:dyDescent="0.2">
      <c r="D3571" s="200"/>
      <c r="E3571" s="4" t="s">
        <v>36</v>
      </c>
      <c r="F3571" s="5"/>
      <c r="G3571" s="6">
        <v>92</v>
      </c>
      <c r="H3571" s="104">
        <v>70.652173913043001</v>
      </c>
      <c r="I3571" s="12">
        <v>16.304347826087</v>
      </c>
      <c r="J3571" s="12">
        <v>2.1739130434780001</v>
      </c>
      <c r="K3571" s="29">
        <v>35.869565217390999</v>
      </c>
      <c r="L3571" s="29">
        <v>11.95652173913</v>
      </c>
      <c r="M3571" s="12">
        <v>1.086956521739</v>
      </c>
      <c r="N3571" s="42">
        <v>1.086956521739</v>
      </c>
    </row>
    <row r="3572" spans="2:14" x14ac:dyDescent="0.2">
      <c r="D3572" s="200"/>
      <c r="E3572" s="4" t="s">
        <v>37</v>
      </c>
      <c r="F3572" s="5"/>
      <c r="G3572" s="6">
        <v>110</v>
      </c>
      <c r="H3572" s="31">
        <v>78.181818181818002</v>
      </c>
      <c r="I3572" s="12">
        <v>12.727272727273</v>
      </c>
      <c r="J3572" s="12">
        <v>0.90909090909099999</v>
      </c>
      <c r="K3572" s="44">
        <v>40</v>
      </c>
      <c r="L3572" s="12">
        <v>7.2727272727269998</v>
      </c>
      <c r="M3572" s="28">
        <v>0</v>
      </c>
      <c r="N3572" s="73">
        <v>0</v>
      </c>
    </row>
    <row r="3573" spans="2:14" x14ac:dyDescent="0.2">
      <c r="D3573" s="200"/>
      <c r="E3573" s="4" t="s">
        <v>38</v>
      </c>
      <c r="F3573" s="5"/>
      <c r="G3573" s="6">
        <v>93</v>
      </c>
      <c r="H3573" s="31">
        <v>82.795698924730999</v>
      </c>
      <c r="I3573" s="29">
        <v>18.279569892472999</v>
      </c>
      <c r="J3573" s="12">
        <v>3.2258064516129998</v>
      </c>
      <c r="K3573" s="44">
        <v>39.784946236559001</v>
      </c>
      <c r="L3573" s="12">
        <v>7.5268817204299996</v>
      </c>
      <c r="M3573" s="12">
        <v>1.0752688172039999</v>
      </c>
      <c r="N3573" s="73">
        <v>0</v>
      </c>
    </row>
    <row r="3574" spans="2:14" x14ac:dyDescent="0.2">
      <c r="D3574" s="200"/>
      <c r="E3574" s="4" t="s">
        <v>39</v>
      </c>
      <c r="F3574" s="5"/>
      <c r="G3574" s="6">
        <v>114</v>
      </c>
      <c r="H3574" s="31">
        <v>84.210526315788996</v>
      </c>
      <c r="I3574" s="12">
        <v>12.280701754386</v>
      </c>
      <c r="J3574" s="28">
        <v>0</v>
      </c>
      <c r="K3574" s="43">
        <v>21.052631578947</v>
      </c>
      <c r="L3574" s="43">
        <v>0.87719298245599997</v>
      </c>
      <c r="M3574" s="12">
        <v>1.7543859649119999</v>
      </c>
      <c r="N3574" s="73">
        <v>0</v>
      </c>
    </row>
    <row r="3575" spans="2:14" x14ac:dyDescent="0.2">
      <c r="D3575" s="201"/>
      <c r="E3575" s="57" t="s">
        <v>40</v>
      </c>
      <c r="F3575" s="59"/>
      <c r="G3575" s="55">
        <v>89</v>
      </c>
      <c r="H3575" s="162">
        <v>86.516853932583999</v>
      </c>
      <c r="I3575" s="65">
        <v>6.7415730337079998</v>
      </c>
      <c r="J3575" s="65">
        <v>1.123595505618</v>
      </c>
      <c r="K3575" s="109">
        <v>13.483146067416</v>
      </c>
      <c r="L3575" s="129">
        <v>0</v>
      </c>
      <c r="M3575" s="74">
        <v>0</v>
      </c>
      <c r="N3575" s="105">
        <v>2.2471910112360001</v>
      </c>
    </row>
    <row r="3577" spans="2:14" x14ac:dyDescent="0.2">
      <c r="B3577" s="40" t="str">
        <f xml:space="preserve"> HYPERLINK("#'目次'!B154", "[148]")</f>
        <v>[148]</v>
      </c>
      <c r="C3577" s="23" t="s">
        <v>280</v>
      </c>
    </row>
    <row r="3580" spans="2:14" x14ac:dyDescent="0.2">
      <c r="C3580" s="23" t="s">
        <v>80</v>
      </c>
    </row>
    <row r="3581" spans="2:14" ht="24" x14ac:dyDescent="0.2">
      <c r="E3581" s="195"/>
      <c r="F3581" s="196"/>
      <c r="G3581" s="37" t="s">
        <v>15</v>
      </c>
      <c r="H3581" s="33" t="s">
        <v>281</v>
      </c>
      <c r="I3581" s="13" t="s">
        <v>282</v>
      </c>
      <c r="J3581" s="13" t="s">
        <v>283</v>
      </c>
      <c r="K3581" s="13" t="s">
        <v>174</v>
      </c>
      <c r="L3581" s="13" t="s">
        <v>284</v>
      </c>
      <c r="M3581" s="13" t="s">
        <v>99</v>
      </c>
      <c r="N3581" s="38" t="s">
        <v>18</v>
      </c>
    </row>
    <row r="3582" spans="2:14" x14ac:dyDescent="0.2">
      <c r="E3582" s="197"/>
      <c r="F3582" s="198"/>
      <c r="G3582" s="35"/>
      <c r="H3582" s="39"/>
      <c r="I3582" s="14"/>
      <c r="J3582" s="14"/>
      <c r="K3582" s="14"/>
      <c r="L3582" s="14"/>
      <c r="M3582" s="14"/>
      <c r="N3582" s="34"/>
    </row>
    <row r="3583" spans="2:14" x14ac:dyDescent="0.2">
      <c r="E3583" s="91" t="s">
        <v>15</v>
      </c>
      <c r="F3583" s="46"/>
      <c r="G3583" s="36">
        <v>1200</v>
      </c>
      <c r="H3583" s="24">
        <v>80.833333333333002</v>
      </c>
      <c r="I3583" s="24">
        <v>11.333333333333</v>
      </c>
      <c r="J3583" s="24">
        <v>2</v>
      </c>
      <c r="K3583" s="24">
        <v>27.833333333333002</v>
      </c>
      <c r="L3583" s="24">
        <v>5.916666666667</v>
      </c>
      <c r="M3583" s="24">
        <v>0.33333333333300003</v>
      </c>
      <c r="N3583" s="68">
        <v>1.5</v>
      </c>
    </row>
    <row r="3584" spans="2:14" x14ac:dyDescent="0.2">
      <c r="E3584" s="4" t="s">
        <v>81</v>
      </c>
      <c r="F3584" s="5"/>
      <c r="G3584" s="19">
        <v>48</v>
      </c>
      <c r="H3584" s="54">
        <v>79.166666666666998</v>
      </c>
      <c r="I3584" s="20">
        <v>8.333333333333</v>
      </c>
      <c r="J3584" s="20">
        <v>2.083333333333</v>
      </c>
      <c r="K3584" s="90">
        <v>20.833333333333002</v>
      </c>
      <c r="L3584" s="20">
        <v>8.333333333333</v>
      </c>
      <c r="M3584" s="60">
        <v>0</v>
      </c>
      <c r="N3584" s="52">
        <v>2.083333333333</v>
      </c>
    </row>
    <row r="3585" spans="2:14" x14ac:dyDescent="0.2">
      <c r="E3585" s="4" t="s">
        <v>82</v>
      </c>
      <c r="F3585" s="5"/>
      <c r="G3585" s="6">
        <v>84</v>
      </c>
      <c r="H3585" s="31">
        <v>82.142857142856997</v>
      </c>
      <c r="I3585" s="12">
        <v>10.714285714286</v>
      </c>
      <c r="J3585" s="28">
        <v>0</v>
      </c>
      <c r="K3585" s="12">
        <v>28.571428571428999</v>
      </c>
      <c r="L3585" s="12">
        <v>7.1428571428570002</v>
      </c>
      <c r="M3585" s="28">
        <v>0</v>
      </c>
      <c r="N3585" s="42">
        <v>1.190476190476</v>
      </c>
    </row>
    <row r="3586" spans="2:14" x14ac:dyDescent="0.2">
      <c r="E3586" s="4" t="s">
        <v>83</v>
      </c>
      <c r="F3586" s="5"/>
      <c r="G3586" s="6">
        <v>462</v>
      </c>
      <c r="H3586" s="31">
        <v>80.519480519480993</v>
      </c>
      <c r="I3586" s="12">
        <v>11.471861471861001</v>
      </c>
      <c r="J3586" s="12">
        <v>1.731601731602</v>
      </c>
      <c r="K3586" s="12">
        <v>32.683982683982997</v>
      </c>
      <c r="L3586" s="12">
        <v>5.844155844156</v>
      </c>
      <c r="M3586" s="12">
        <v>0.21645021645000001</v>
      </c>
      <c r="N3586" s="42">
        <v>1.731601731602</v>
      </c>
    </row>
    <row r="3587" spans="2:14" x14ac:dyDescent="0.2">
      <c r="E3587" s="4" t="s">
        <v>84</v>
      </c>
      <c r="F3587" s="5"/>
      <c r="G3587" s="6">
        <v>30</v>
      </c>
      <c r="H3587" s="31">
        <v>76.666666666666998</v>
      </c>
      <c r="I3587" s="12">
        <v>13.333333333333</v>
      </c>
      <c r="J3587" s="12">
        <v>3.333333333333</v>
      </c>
      <c r="K3587" s="44">
        <v>40</v>
      </c>
      <c r="L3587" s="12">
        <v>3.333333333333</v>
      </c>
      <c r="M3587" s="28">
        <v>0</v>
      </c>
      <c r="N3587" s="42">
        <v>3.333333333333</v>
      </c>
    </row>
    <row r="3588" spans="2:14" x14ac:dyDescent="0.2">
      <c r="E3588" s="4" t="s">
        <v>85</v>
      </c>
      <c r="F3588" s="5"/>
      <c r="G3588" s="6">
        <v>144</v>
      </c>
      <c r="H3588" s="31">
        <v>81.25</v>
      </c>
      <c r="I3588" s="12">
        <v>14.583333333333</v>
      </c>
      <c r="J3588" s="12">
        <v>2.083333333333</v>
      </c>
      <c r="K3588" s="43">
        <v>22.222222222222001</v>
      </c>
      <c r="L3588" s="12">
        <v>4.8611111111109997</v>
      </c>
      <c r="M3588" s="28">
        <v>0</v>
      </c>
      <c r="N3588" s="42">
        <v>1.3888888888890001</v>
      </c>
    </row>
    <row r="3589" spans="2:14" x14ac:dyDescent="0.2">
      <c r="E3589" s="4" t="s">
        <v>86</v>
      </c>
      <c r="F3589" s="5"/>
      <c r="G3589" s="6">
        <v>192</v>
      </c>
      <c r="H3589" s="31">
        <v>81.770833333333002</v>
      </c>
      <c r="I3589" s="12">
        <v>15.625</v>
      </c>
      <c r="J3589" s="12">
        <v>1.5625</v>
      </c>
      <c r="K3589" s="12">
        <v>23.958333333333002</v>
      </c>
      <c r="L3589" s="12">
        <v>6.25</v>
      </c>
      <c r="M3589" s="12">
        <v>0.52083333333299997</v>
      </c>
      <c r="N3589" s="42">
        <v>1.041666666667</v>
      </c>
    </row>
    <row r="3590" spans="2:14" x14ac:dyDescent="0.2">
      <c r="E3590" s="4" t="s">
        <v>87</v>
      </c>
      <c r="F3590" s="5"/>
      <c r="G3590" s="6">
        <v>72</v>
      </c>
      <c r="H3590" s="31">
        <v>79.166666666666998</v>
      </c>
      <c r="I3590" s="43">
        <v>5.5555555555560003</v>
      </c>
      <c r="J3590" s="12">
        <v>4.166666666667</v>
      </c>
      <c r="K3590" s="29">
        <v>34.722222222222001</v>
      </c>
      <c r="L3590" s="12">
        <v>4.166666666667</v>
      </c>
      <c r="M3590" s="28">
        <v>0</v>
      </c>
      <c r="N3590" s="42">
        <v>4.166666666667</v>
      </c>
    </row>
    <row r="3591" spans="2:14" x14ac:dyDescent="0.2">
      <c r="E3591" s="4" t="s">
        <v>88</v>
      </c>
      <c r="F3591" s="5"/>
      <c r="G3591" s="6">
        <v>36</v>
      </c>
      <c r="H3591" s="84">
        <v>72.222222222222001</v>
      </c>
      <c r="I3591" s="43">
        <v>2.7777777777780002</v>
      </c>
      <c r="J3591" s="12">
        <v>5.5555555555560003</v>
      </c>
      <c r="K3591" s="12">
        <v>25</v>
      </c>
      <c r="L3591" s="12">
        <v>2.7777777777780002</v>
      </c>
      <c r="M3591" s="29">
        <v>5.5555555555560003</v>
      </c>
      <c r="N3591" s="73">
        <v>0</v>
      </c>
    </row>
    <row r="3592" spans="2:14" x14ac:dyDescent="0.2">
      <c r="E3592" s="4" t="s">
        <v>89</v>
      </c>
      <c r="F3592" s="5"/>
      <c r="G3592" s="6">
        <v>66</v>
      </c>
      <c r="H3592" s="76">
        <v>86.363636363636004</v>
      </c>
      <c r="I3592" s="12">
        <v>7.5757575757579998</v>
      </c>
      <c r="J3592" s="12">
        <v>1.5151515151520001</v>
      </c>
      <c r="K3592" s="43">
        <v>19.696969696970001</v>
      </c>
      <c r="L3592" s="12">
        <v>9.0909090909089993</v>
      </c>
      <c r="M3592" s="28">
        <v>0</v>
      </c>
      <c r="N3592" s="73">
        <v>0</v>
      </c>
    </row>
    <row r="3593" spans="2:14" x14ac:dyDescent="0.2">
      <c r="E3593" s="4" t="s">
        <v>90</v>
      </c>
      <c r="F3593" s="5"/>
      <c r="G3593" s="6">
        <v>54</v>
      </c>
      <c r="H3593" s="31">
        <v>85.185185185185006</v>
      </c>
      <c r="I3593" s="43">
        <v>5.5555555555560003</v>
      </c>
      <c r="J3593" s="12">
        <v>1.851851851852</v>
      </c>
      <c r="K3593" s="61">
        <v>16.666666666666998</v>
      </c>
      <c r="L3593" s="12">
        <v>7.4074074074069998</v>
      </c>
      <c r="M3593" s="28">
        <v>0</v>
      </c>
      <c r="N3593" s="73">
        <v>0</v>
      </c>
    </row>
    <row r="3594" spans="2:14" x14ac:dyDescent="0.2">
      <c r="E3594" s="57" t="s">
        <v>91</v>
      </c>
      <c r="F3594" s="59"/>
      <c r="G3594" s="55">
        <v>12</v>
      </c>
      <c r="H3594" s="169">
        <v>66.666666666666998</v>
      </c>
      <c r="I3594" s="123">
        <v>16.666666666666998</v>
      </c>
      <c r="J3594" s="123">
        <v>8.333333333333</v>
      </c>
      <c r="K3594" s="65">
        <v>25</v>
      </c>
      <c r="L3594" s="129">
        <v>0</v>
      </c>
      <c r="M3594" s="74">
        <v>0</v>
      </c>
      <c r="N3594" s="142">
        <v>0</v>
      </c>
    </row>
    <row r="3596" spans="2:14" x14ac:dyDescent="0.2">
      <c r="B3596" s="40" t="str">
        <f xml:space="preserve"> HYPERLINK("#'目次'!B155", "[149]")</f>
        <v>[149]</v>
      </c>
      <c r="C3596" s="23" t="s">
        <v>287</v>
      </c>
    </row>
    <row r="3599" spans="2:14" x14ac:dyDescent="0.2">
      <c r="C3599" s="23" t="s">
        <v>14</v>
      </c>
    </row>
    <row r="3600" spans="2:14" ht="24" x14ac:dyDescent="0.2">
      <c r="D3600" s="195"/>
      <c r="E3600" s="196"/>
      <c r="F3600" s="196"/>
      <c r="G3600" s="37" t="s">
        <v>15</v>
      </c>
      <c r="H3600" s="33" t="s">
        <v>281</v>
      </c>
      <c r="I3600" s="13" t="s">
        <v>282</v>
      </c>
      <c r="J3600" s="13" t="s">
        <v>283</v>
      </c>
      <c r="K3600" s="13" t="s">
        <v>174</v>
      </c>
      <c r="L3600" s="13" t="s">
        <v>284</v>
      </c>
      <c r="M3600" s="13" t="s">
        <v>99</v>
      </c>
      <c r="N3600" s="38" t="s">
        <v>18</v>
      </c>
    </row>
    <row r="3601" spans="4:14" x14ac:dyDescent="0.2">
      <c r="D3601" s="197"/>
      <c r="E3601" s="198"/>
      <c r="F3601" s="198"/>
      <c r="G3601" s="35"/>
      <c r="H3601" s="39"/>
      <c r="I3601" s="14"/>
      <c r="J3601" s="14"/>
      <c r="K3601" s="14"/>
      <c r="L3601" s="14"/>
      <c r="M3601" s="14"/>
      <c r="N3601" s="34"/>
    </row>
    <row r="3602" spans="4:14" x14ac:dyDescent="0.2">
      <c r="D3602" s="56"/>
      <c r="E3602" s="58" t="s">
        <v>15</v>
      </c>
      <c r="F3602" s="46"/>
      <c r="G3602" s="36">
        <v>1200</v>
      </c>
      <c r="H3602" s="24">
        <v>72.083333333333002</v>
      </c>
      <c r="I3602" s="24">
        <v>26.583333333333002</v>
      </c>
      <c r="J3602" s="24">
        <v>2.083333333333</v>
      </c>
      <c r="K3602" s="24">
        <v>21.583333333333002</v>
      </c>
      <c r="L3602" s="24">
        <v>5.25</v>
      </c>
      <c r="M3602" s="24">
        <v>0.41666666666699997</v>
      </c>
      <c r="N3602" s="68">
        <v>1.5</v>
      </c>
    </row>
    <row r="3603" spans="4:14" x14ac:dyDescent="0.2">
      <c r="D3603" s="199" t="s">
        <v>19</v>
      </c>
      <c r="E3603" s="22" t="s">
        <v>20</v>
      </c>
      <c r="F3603" s="21"/>
      <c r="G3603" s="19">
        <v>132</v>
      </c>
      <c r="H3603" s="149">
        <v>77.272727272726996</v>
      </c>
      <c r="I3603" s="90">
        <v>18.939393939394002</v>
      </c>
      <c r="J3603" s="20">
        <v>0.75757575757600004</v>
      </c>
      <c r="K3603" s="20">
        <v>20.454545454544999</v>
      </c>
      <c r="L3603" s="20">
        <v>6.8181818181820004</v>
      </c>
      <c r="M3603" s="60">
        <v>0</v>
      </c>
      <c r="N3603" s="52">
        <v>1.5151515151520001</v>
      </c>
    </row>
    <row r="3604" spans="4:14" x14ac:dyDescent="0.2">
      <c r="D3604" s="200"/>
      <c r="E3604" s="4" t="s">
        <v>21</v>
      </c>
      <c r="F3604" s="5"/>
      <c r="G3604" s="6">
        <v>444</v>
      </c>
      <c r="H3604" s="31">
        <v>70.945945945945994</v>
      </c>
      <c r="I3604" s="12">
        <v>31.306306306305999</v>
      </c>
      <c r="J3604" s="12">
        <v>2.0270270270270001</v>
      </c>
      <c r="K3604" s="12">
        <v>22.297297297297</v>
      </c>
      <c r="L3604" s="12">
        <v>5.4054054054050003</v>
      </c>
      <c r="M3604" s="12">
        <v>0.22522522522499999</v>
      </c>
      <c r="N3604" s="42">
        <v>1.8018018018019999</v>
      </c>
    </row>
    <row r="3605" spans="4:14" x14ac:dyDescent="0.2">
      <c r="D3605" s="200"/>
      <c r="E3605" s="4" t="s">
        <v>22</v>
      </c>
      <c r="F3605" s="5"/>
      <c r="G3605" s="6">
        <v>192</v>
      </c>
      <c r="H3605" s="31">
        <v>72.395833333333002</v>
      </c>
      <c r="I3605" s="12">
        <v>27.604166666666998</v>
      </c>
      <c r="J3605" s="12">
        <v>2.083333333333</v>
      </c>
      <c r="K3605" s="12">
        <v>21.875</v>
      </c>
      <c r="L3605" s="12">
        <v>4.6875</v>
      </c>
      <c r="M3605" s="28">
        <v>0</v>
      </c>
      <c r="N3605" s="42">
        <v>2.083333333333</v>
      </c>
    </row>
    <row r="3606" spans="4:14" x14ac:dyDescent="0.2">
      <c r="D3606" s="200"/>
      <c r="E3606" s="4" t="s">
        <v>23</v>
      </c>
      <c r="F3606" s="5"/>
      <c r="G3606" s="6">
        <v>192</v>
      </c>
      <c r="H3606" s="31">
        <v>70.833333333333002</v>
      </c>
      <c r="I3606" s="12">
        <v>29.6875</v>
      </c>
      <c r="J3606" s="12">
        <v>2.083333333333</v>
      </c>
      <c r="K3606" s="12">
        <v>18.229166666666998</v>
      </c>
      <c r="L3606" s="12">
        <v>5.729166666667</v>
      </c>
      <c r="M3606" s="12">
        <v>0.52083333333299997</v>
      </c>
      <c r="N3606" s="42">
        <v>0.52083333333299997</v>
      </c>
    </row>
    <row r="3607" spans="4:14" x14ac:dyDescent="0.2">
      <c r="D3607" s="200"/>
      <c r="E3607" s="4" t="s">
        <v>24</v>
      </c>
      <c r="F3607" s="5"/>
      <c r="G3607" s="6">
        <v>240</v>
      </c>
      <c r="H3607" s="31">
        <v>72.083333333333002</v>
      </c>
      <c r="I3607" s="43">
        <v>18.75</v>
      </c>
      <c r="J3607" s="12">
        <v>2.916666666667</v>
      </c>
      <c r="K3607" s="12">
        <v>23.333333333333002</v>
      </c>
      <c r="L3607" s="12">
        <v>4.166666666667</v>
      </c>
      <c r="M3607" s="12">
        <v>1.25</v>
      </c>
      <c r="N3607" s="42">
        <v>1.25</v>
      </c>
    </row>
    <row r="3608" spans="4:14" x14ac:dyDescent="0.2">
      <c r="D3608" s="199" t="s">
        <v>25</v>
      </c>
      <c r="E3608" s="22" t="s">
        <v>26</v>
      </c>
      <c r="F3608" s="21"/>
      <c r="G3608" s="19">
        <v>348</v>
      </c>
      <c r="H3608" s="54">
        <v>69.827586206896996</v>
      </c>
      <c r="I3608" s="96">
        <v>33.620689655172001</v>
      </c>
      <c r="J3608" s="20">
        <v>3.1609195402300001</v>
      </c>
      <c r="K3608" s="20">
        <v>22.413793103448</v>
      </c>
      <c r="L3608" s="20">
        <v>6.609195402299</v>
      </c>
      <c r="M3608" s="60">
        <v>0</v>
      </c>
      <c r="N3608" s="52">
        <v>0.86206896551699996</v>
      </c>
    </row>
    <row r="3609" spans="4:14" x14ac:dyDescent="0.2">
      <c r="D3609" s="200"/>
      <c r="E3609" s="4" t="s">
        <v>27</v>
      </c>
      <c r="F3609" s="5"/>
      <c r="G3609" s="6">
        <v>378</v>
      </c>
      <c r="H3609" s="31">
        <v>69.841269841270005</v>
      </c>
      <c r="I3609" s="12">
        <v>26.455026455026001</v>
      </c>
      <c r="J3609" s="12">
        <v>2.3809523809519999</v>
      </c>
      <c r="K3609" s="12">
        <v>20.370370370370001</v>
      </c>
      <c r="L3609" s="12">
        <v>6.3492063492059998</v>
      </c>
      <c r="M3609" s="12">
        <v>1.3227513227509999</v>
      </c>
      <c r="N3609" s="42">
        <v>1.3227513227509999</v>
      </c>
    </row>
    <row r="3610" spans="4:14" x14ac:dyDescent="0.2">
      <c r="D3610" s="200"/>
      <c r="E3610" s="4" t="s">
        <v>28</v>
      </c>
      <c r="F3610" s="5"/>
      <c r="G3610" s="6">
        <v>372</v>
      </c>
      <c r="H3610" s="31">
        <v>75.537634408602003</v>
      </c>
      <c r="I3610" s="12">
        <v>21.774193548387</v>
      </c>
      <c r="J3610" s="12">
        <v>1.3440860215049999</v>
      </c>
      <c r="K3610" s="12">
        <v>20.698924731182998</v>
      </c>
      <c r="L3610" s="12">
        <v>3.4946236559139998</v>
      </c>
      <c r="M3610" s="28">
        <v>0</v>
      </c>
      <c r="N3610" s="42">
        <v>2.6881720430109999</v>
      </c>
    </row>
    <row r="3611" spans="4:14" x14ac:dyDescent="0.2">
      <c r="D3611" s="200"/>
      <c r="E3611" s="4" t="s">
        <v>29</v>
      </c>
      <c r="F3611" s="5"/>
      <c r="G3611" s="6">
        <v>102</v>
      </c>
      <c r="H3611" s="31">
        <v>75.490196078430998</v>
      </c>
      <c r="I3611" s="43">
        <v>20.588235294118</v>
      </c>
      <c r="J3611" s="28">
        <v>0</v>
      </c>
      <c r="K3611" s="12">
        <v>26.470588235293999</v>
      </c>
      <c r="L3611" s="12">
        <v>2.9411764705880001</v>
      </c>
      <c r="M3611" s="28">
        <v>0</v>
      </c>
      <c r="N3611" s="73">
        <v>0</v>
      </c>
    </row>
    <row r="3612" spans="4:14" x14ac:dyDescent="0.2">
      <c r="D3612" s="199" t="s">
        <v>30</v>
      </c>
      <c r="E3612" s="22" t="s">
        <v>31</v>
      </c>
      <c r="F3612" s="21"/>
      <c r="G3612" s="19">
        <v>592</v>
      </c>
      <c r="H3612" s="54">
        <v>74.662162162162005</v>
      </c>
      <c r="I3612" s="20">
        <v>23.141891891892001</v>
      </c>
      <c r="J3612" s="20">
        <v>1.858108108108</v>
      </c>
      <c r="K3612" s="20">
        <v>20.27027027027</v>
      </c>
      <c r="L3612" s="20">
        <v>5.7432432432429996</v>
      </c>
      <c r="M3612" s="60">
        <v>0</v>
      </c>
      <c r="N3612" s="52">
        <v>1.858108108108</v>
      </c>
    </row>
    <row r="3613" spans="4:14" x14ac:dyDescent="0.2">
      <c r="D3613" s="200"/>
      <c r="E3613" s="4" t="s">
        <v>32</v>
      </c>
      <c r="F3613" s="5"/>
      <c r="G3613" s="6">
        <v>608</v>
      </c>
      <c r="H3613" s="31">
        <v>69.572368421053</v>
      </c>
      <c r="I3613" s="12">
        <v>29.934210526316001</v>
      </c>
      <c r="J3613" s="12">
        <v>2.302631578947</v>
      </c>
      <c r="K3613" s="12">
        <v>22.861842105263001</v>
      </c>
      <c r="L3613" s="12">
        <v>4.7697368421049999</v>
      </c>
      <c r="M3613" s="12">
        <v>0.82236842105300001</v>
      </c>
      <c r="N3613" s="42">
        <v>1.151315789474</v>
      </c>
    </row>
    <row r="3614" spans="4:14" x14ac:dyDescent="0.2">
      <c r="D3614" s="199" t="s">
        <v>33</v>
      </c>
      <c r="E3614" s="22" t="s">
        <v>34</v>
      </c>
      <c r="F3614" s="21"/>
      <c r="G3614" s="19">
        <v>74</v>
      </c>
      <c r="H3614" s="150">
        <v>86.486486486486001</v>
      </c>
      <c r="I3614" s="107">
        <v>4.0540540540540002</v>
      </c>
      <c r="J3614" s="20">
        <v>1.351351351351</v>
      </c>
      <c r="K3614" s="90">
        <v>12.162162162162</v>
      </c>
      <c r="L3614" s="20">
        <v>4.0540540540540002</v>
      </c>
      <c r="M3614" s="60">
        <v>0</v>
      </c>
      <c r="N3614" s="117">
        <v>0</v>
      </c>
    </row>
    <row r="3615" spans="4:14" x14ac:dyDescent="0.2">
      <c r="D3615" s="200"/>
      <c r="E3615" s="4" t="s">
        <v>35</v>
      </c>
      <c r="F3615" s="5"/>
      <c r="G3615" s="6">
        <v>148</v>
      </c>
      <c r="H3615" s="31">
        <v>77.027027027027003</v>
      </c>
      <c r="I3615" s="12">
        <v>23.648648648649001</v>
      </c>
      <c r="J3615" s="12">
        <v>3.3783783783780001</v>
      </c>
      <c r="K3615" s="12">
        <v>18.243243243243001</v>
      </c>
      <c r="L3615" s="12">
        <v>6.7567567567570004</v>
      </c>
      <c r="M3615" s="28">
        <v>0</v>
      </c>
      <c r="N3615" s="42">
        <v>2.7027027027030002</v>
      </c>
    </row>
    <row r="3616" spans="4:14" x14ac:dyDescent="0.2">
      <c r="D3616" s="200"/>
      <c r="E3616" s="4" t="s">
        <v>36</v>
      </c>
      <c r="F3616" s="5"/>
      <c r="G3616" s="6">
        <v>187</v>
      </c>
      <c r="H3616" s="84">
        <v>63.101604278075001</v>
      </c>
      <c r="I3616" s="12">
        <v>28.877005347594</v>
      </c>
      <c r="J3616" s="12">
        <v>2.673796791444</v>
      </c>
      <c r="K3616" s="29">
        <v>28.342245989304999</v>
      </c>
      <c r="L3616" s="12">
        <v>9.0909090909089993</v>
      </c>
      <c r="M3616" s="12">
        <v>1.069518716578</v>
      </c>
      <c r="N3616" s="42">
        <v>2.673796791444</v>
      </c>
    </row>
    <row r="3617" spans="2:14" x14ac:dyDescent="0.2">
      <c r="D3617" s="200"/>
      <c r="E3617" s="4" t="s">
        <v>37</v>
      </c>
      <c r="F3617" s="5"/>
      <c r="G3617" s="6">
        <v>221</v>
      </c>
      <c r="H3617" s="31">
        <v>70.135746606335005</v>
      </c>
      <c r="I3617" s="12">
        <v>31.221719457014</v>
      </c>
      <c r="J3617" s="12">
        <v>1.8099547511309999</v>
      </c>
      <c r="K3617" s="29">
        <v>29.411764705882</v>
      </c>
      <c r="L3617" s="12">
        <v>6.7873303167419996</v>
      </c>
      <c r="M3617" s="28">
        <v>0</v>
      </c>
      <c r="N3617" s="42">
        <v>0.904977375566</v>
      </c>
    </row>
    <row r="3618" spans="2:14" x14ac:dyDescent="0.2">
      <c r="D3618" s="200"/>
      <c r="E3618" s="4" t="s">
        <v>38</v>
      </c>
      <c r="F3618" s="5"/>
      <c r="G3618" s="6">
        <v>186</v>
      </c>
      <c r="H3618" s="84">
        <v>65.053763440859996</v>
      </c>
      <c r="I3618" s="29">
        <v>34.408602150538002</v>
      </c>
      <c r="J3618" s="12">
        <v>3.2258064516129998</v>
      </c>
      <c r="K3618" s="29">
        <v>28.494623655914001</v>
      </c>
      <c r="L3618" s="12">
        <v>8.0645161290320004</v>
      </c>
      <c r="M3618" s="12">
        <v>0.53763440860199996</v>
      </c>
      <c r="N3618" s="42">
        <v>1.6129032258060001</v>
      </c>
    </row>
    <row r="3619" spans="2:14" x14ac:dyDescent="0.2">
      <c r="D3619" s="200"/>
      <c r="E3619" s="4" t="s">
        <v>39</v>
      </c>
      <c r="F3619" s="5"/>
      <c r="G3619" s="6">
        <v>223</v>
      </c>
      <c r="H3619" s="31">
        <v>75.336322869954998</v>
      </c>
      <c r="I3619" s="12">
        <v>27.80269058296</v>
      </c>
      <c r="J3619" s="12">
        <v>0.89686098654699997</v>
      </c>
      <c r="K3619" s="43">
        <v>15.695067264574</v>
      </c>
      <c r="L3619" s="12">
        <v>0.89686098654699997</v>
      </c>
      <c r="M3619" s="12">
        <v>0.89686098654699997</v>
      </c>
      <c r="N3619" s="73">
        <v>0</v>
      </c>
    </row>
    <row r="3620" spans="2:14" x14ac:dyDescent="0.2">
      <c r="D3620" s="201"/>
      <c r="E3620" s="57" t="s">
        <v>40</v>
      </c>
      <c r="F3620" s="59"/>
      <c r="G3620" s="55">
        <v>161</v>
      </c>
      <c r="H3620" s="162">
        <v>77.639751552795005</v>
      </c>
      <c r="I3620" s="125">
        <v>19.875776397515999</v>
      </c>
      <c r="J3620" s="65">
        <v>1.242236024845</v>
      </c>
      <c r="K3620" s="109">
        <v>10.55900621118</v>
      </c>
      <c r="L3620" s="65">
        <v>0.62111801242200004</v>
      </c>
      <c r="M3620" s="74">
        <v>0</v>
      </c>
      <c r="N3620" s="105">
        <v>2.4844720496889998</v>
      </c>
    </row>
    <row r="3622" spans="2:14" x14ac:dyDescent="0.2">
      <c r="B3622" s="40" t="str">
        <f xml:space="preserve"> HYPERLINK("#'目次'!B156", "[150]")</f>
        <v>[150]</v>
      </c>
      <c r="C3622" s="23" t="s">
        <v>287</v>
      </c>
    </row>
    <row r="3625" spans="2:14" x14ac:dyDescent="0.2">
      <c r="C3625" s="23" t="s">
        <v>48</v>
      </c>
    </row>
    <row r="3626" spans="2:14" ht="24" x14ac:dyDescent="0.2">
      <c r="D3626" s="195"/>
      <c r="E3626" s="196"/>
      <c r="F3626" s="196"/>
      <c r="G3626" s="37" t="s">
        <v>15</v>
      </c>
      <c r="H3626" s="33" t="s">
        <v>281</v>
      </c>
      <c r="I3626" s="13" t="s">
        <v>282</v>
      </c>
      <c r="J3626" s="13" t="s">
        <v>283</v>
      </c>
      <c r="K3626" s="13" t="s">
        <v>174</v>
      </c>
      <c r="L3626" s="13" t="s">
        <v>284</v>
      </c>
      <c r="M3626" s="13" t="s">
        <v>99</v>
      </c>
      <c r="N3626" s="38" t="s">
        <v>18</v>
      </c>
    </row>
    <row r="3627" spans="2:14" x14ac:dyDescent="0.2">
      <c r="D3627" s="197"/>
      <c r="E3627" s="198"/>
      <c r="F3627" s="198"/>
      <c r="G3627" s="35"/>
      <c r="H3627" s="39"/>
      <c r="I3627" s="14"/>
      <c r="J3627" s="14"/>
      <c r="K3627" s="14"/>
      <c r="L3627" s="14"/>
      <c r="M3627" s="14"/>
      <c r="N3627" s="34"/>
    </row>
    <row r="3628" spans="2:14" x14ac:dyDescent="0.2">
      <c r="D3628" s="56"/>
      <c r="E3628" s="58" t="s">
        <v>15</v>
      </c>
      <c r="F3628" s="46"/>
      <c r="G3628" s="36">
        <v>1200</v>
      </c>
      <c r="H3628" s="24">
        <v>72.083333333333002</v>
      </c>
      <c r="I3628" s="24">
        <v>26.583333333333002</v>
      </c>
      <c r="J3628" s="24">
        <v>2.083333333333</v>
      </c>
      <c r="K3628" s="24">
        <v>21.583333333333002</v>
      </c>
      <c r="L3628" s="24">
        <v>5.25</v>
      </c>
      <c r="M3628" s="24">
        <v>0.41666666666699997</v>
      </c>
      <c r="N3628" s="68">
        <v>1.5</v>
      </c>
    </row>
    <row r="3629" spans="2:14" x14ac:dyDescent="0.2">
      <c r="D3629" s="199" t="s">
        <v>49</v>
      </c>
      <c r="E3629" s="22" t="s">
        <v>50</v>
      </c>
      <c r="F3629" s="21"/>
      <c r="G3629" s="19">
        <v>15</v>
      </c>
      <c r="H3629" s="150">
        <v>86.666666666666998</v>
      </c>
      <c r="I3629" s="107">
        <v>6.666666666667</v>
      </c>
      <c r="J3629" s="60">
        <v>0</v>
      </c>
      <c r="K3629" s="90">
        <v>13.333333333333</v>
      </c>
      <c r="L3629" s="128">
        <v>0</v>
      </c>
      <c r="M3629" s="60">
        <v>0</v>
      </c>
      <c r="N3629" s="117">
        <v>0</v>
      </c>
    </row>
    <row r="3630" spans="2:14" x14ac:dyDescent="0.2">
      <c r="D3630" s="200"/>
      <c r="E3630" s="4" t="s">
        <v>51</v>
      </c>
      <c r="F3630" s="5"/>
      <c r="G3630" s="6">
        <v>142</v>
      </c>
      <c r="H3630" s="76">
        <v>78.873239436619997</v>
      </c>
      <c r="I3630" s="43">
        <v>19.718309859154999</v>
      </c>
      <c r="J3630" s="12">
        <v>2.112676056338</v>
      </c>
      <c r="K3630" s="12">
        <v>21.12676056338</v>
      </c>
      <c r="L3630" s="12">
        <v>6.3380281690139997</v>
      </c>
      <c r="M3630" s="28">
        <v>0</v>
      </c>
      <c r="N3630" s="42">
        <v>0.70422535211299997</v>
      </c>
    </row>
    <row r="3631" spans="2:14" x14ac:dyDescent="0.2">
      <c r="D3631" s="200"/>
      <c r="E3631" s="4" t="s">
        <v>52</v>
      </c>
      <c r="F3631" s="5"/>
      <c r="G3631" s="6">
        <v>26</v>
      </c>
      <c r="H3631" s="104">
        <v>42.307692307692001</v>
      </c>
      <c r="I3631" s="44">
        <v>46.153846153845997</v>
      </c>
      <c r="J3631" s="12">
        <v>3.8461538461539999</v>
      </c>
      <c r="K3631" s="61">
        <v>7.6923076923079998</v>
      </c>
      <c r="L3631" s="44">
        <v>15.384615384615</v>
      </c>
      <c r="M3631" s="29">
        <v>7.6923076923079998</v>
      </c>
      <c r="N3631" s="73">
        <v>0</v>
      </c>
    </row>
    <row r="3632" spans="2:14" x14ac:dyDescent="0.2">
      <c r="D3632" s="200"/>
      <c r="E3632" s="4" t="s">
        <v>53</v>
      </c>
      <c r="F3632" s="5"/>
      <c r="G3632" s="6">
        <v>41</v>
      </c>
      <c r="H3632" s="84">
        <v>63.414634146341001</v>
      </c>
      <c r="I3632" s="44">
        <v>36.585365853658999</v>
      </c>
      <c r="J3632" s="12">
        <v>2.4390243902440001</v>
      </c>
      <c r="K3632" s="29">
        <v>29.268292682927001</v>
      </c>
      <c r="L3632" s="44">
        <v>19.512195121950999</v>
      </c>
      <c r="M3632" s="28">
        <v>0</v>
      </c>
      <c r="N3632" s="73">
        <v>0</v>
      </c>
    </row>
    <row r="3633" spans="4:14" x14ac:dyDescent="0.2">
      <c r="D3633" s="200"/>
      <c r="E3633" s="4" t="s">
        <v>54</v>
      </c>
      <c r="F3633" s="5"/>
      <c r="G3633" s="6">
        <v>226</v>
      </c>
      <c r="H3633" s="84">
        <v>64.159292035397996</v>
      </c>
      <c r="I3633" s="12">
        <v>30.973451327433999</v>
      </c>
      <c r="J3633" s="12">
        <v>1.769911504425</v>
      </c>
      <c r="K3633" s="29">
        <v>30.088495575221</v>
      </c>
      <c r="L3633" s="12">
        <v>7.5221238938050003</v>
      </c>
      <c r="M3633" s="12">
        <v>0.88495575221199996</v>
      </c>
      <c r="N3633" s="42">
        <v>2.212389380531</v>
      </c>
    </row>
    <row r="3634" spans="4:14" x14ac:dyDescent="0.2">
      <c r="D3634" s="200"/>
      <c r="E3634" s="4" t="s">
        <v>55</v>
      </c>
      <c r="F3634" s="5"/>
      <c r="G3634" s="6">
        <v>125</v>
      </c>
      <c r="H3634" s="76">
        <v>78.400000000000006</v>
      </c>
      <c r="I3634" s="12">
        <v>25.6</v>
      </c>
      <c r="J3634" s="12">
        <v>3.2</v>
      </c>
      <c r="K3634" s="43">
        <v>16</v>
      </c>
      <c r="L3634" s="12">
        <v>4.8</v>
      </c>
      <c r="M3634" s="12">
        <v>0.8</v>
      </c>
      <c r="N3634" s="42">
        <v>1.6</v>
      </c>
    </row>
    <row r="3635" spans="4:14" x14ac:dyDescent="0.2">
      <c r="D3635" s="200"/>
      <c r="E3635" s="4" t="s">
        <v>56</v>
      </c>
      <c r="F3635" s="5"/>
      <c r="G3635" s="6">
        <v>190</v>
      </c>
      <c r="H3635" s="31">
        <v>71.578947368420998</v>
      </c>
      <c r="I3635" s="12">
        <v>30</v>
      </c>
      <c r="J3635" s="12">
        <v>1.578947368421</v>
      </c>
      <c r="K3635" s="29">
        <v>27.894736842105001</v>
      </c>
      <c r="L3635" s="12">
        <v>3.1578947368420001</v>
      </c>
      <c r="M3635" s="28">
        <v>0</v>
      </c>
      <c r="N3635" s="42">
        <v>1.052631578947</v>
      </c>
    </row>
    <row r="3636" spans="4:14" x14ac:dyDescent="0.2">
      <c r="D3636" s="200"/>
      <c r="E3636" s="4" t="s">
        <v>57</v>
      </c>
      <c r="F3636" s="5"/>
      <c r="G3636" s="6">
        <v>185</v>
      </c>
      <c r="H3636" s="84">
        <v>67.027027027027003</v>
      </c>
      <c r="I3636" s="29">
        <v>34.594594594595002</v>
      </c>
      <c r="J3636" s="12">
        <v>1.6216216216220001</v>
      </c>
      <c r="K3636" s="12">
        <v>22.162162162162002</v>
      </c>
      <c r="L3636" s="12">
        <v>2.7027027027030002</v>
      </c>
      <c r="M3636" s="28">
        <v>0</v>
      </c>
      <c r="N3636" s="42">
        <v>0.54054054054099998</v>
      </c>
    </row>
    <row r="3637" spans="4:14" x14ac:dyDescent="0.2">
      <c r="D3637" s="200"/>
      <c r="E3637" s="4" t="s">
        <v>58</v>
      </c>
      <c r="F3637" s="5"/>
      <c r="G3637" s="6">
        <v>113</v>
      </c>
      <c r="H3637" s="87">
        <v>84.955752212389001</v>
      </c>
      <c r="I3637" s="61">
        <v>10.619469026549</v>
      </c>
      <c r="J3637" s="12">
        <v>2.654867256637</v>
      </c>
      <c r="K3637" s="43">
        <v>12.389380530973</v>
      </c>
      <c r="L3637" s="12">
        <v>6.194690265487</v>
      </c>
      <c r="M3637" s="28">
        <v>0</v>
      </c>
      <c r="N3637" s="42">
        <v>2.654867256637</v>
      </c>
    </row>
    <row r="3638" spans="4:14" x14ac:dyDescent="0.2">
      <c r="D3638" s="200"/>
      <c r="E3638" s="4" t="s">
        <v>59</v>
      </c>
      <c r="F3638" s="5"/>
      <c r="G3638" s="6">
        <v>136</v>
      </c>
      <c r="H3638" s="31">
        <v>75.735294117647001</v>
      </c>
      <c r="I3638" s="43">
        <v>20.588235294118</v>
      </c>
      <c r="J3638" s="12">
        <v>2.2058823529409999</v>
      </c>
      <c r="K3638" s="43">
        <v>12.5</v>
      </c>
      <c r="L3638" s="12">
        <v>0.73529411764700003</v>
      </c>
      <c r="M3638" s="28">
        <v>0</v>
      </c>
      <c r="N3638" s="42">
        <v>2.9411764705880001</v>
      </c>
    </row>
    <row r="3639" spans="4:14" x14ac:dyDescent="0.2">
      <c r="D3639" s="199" t="s">
        <v>60</v>
      </c>
      <c r="E3639" s="22" t="s">
        <v>61</v>
      </c>
      <c r="F3639" s="21"/>
      <c r="G3639" s="19">
        <v>205</v>
      </c>
      <c r="H3639" s="149">
        <v>78.048780487805004</v>
      </c>
      <c r="I3639" s="90">
        <v>18.048780487805001</v>
      </c>
      <c r="J3639" s="20">
        <v>2.4390243902440001</v>
      </c>
      <c r="K3639" s="20">
        <v>18.048780487805001</v>
      </c>
      <c r="L3639" s="20">
        <v>2.9268292682929999</v>
      </c>
      <c r="M3639" s="20">
        <v>0.48780487804900002</v>
      </c>
      <c r="N3639" s="52">
        <v>0.48780487804900002</v>
      </c>
    </row>
    <row r="3640" spans="4:14" x14ac:dyDescent="0.2">
      <c r="D3640" s="200"/>
      <c r="E3640" s="4" t="s">
        <v>62</v>
      </c>
      <c r="F3640" s="5"/>
      <c r="G3640" s="6">
        <v>160</v>
      </c>
      <c r="H3640" s="76">
        <v>80</v>
      </c>
      <c r="I3640" s="12">
        <v>21.875</v>
      </c>
      <c r="J3640" s="12">
        <v>1.25</v>
      </c>
      <c r="K3640" s="61">
        <v>10.625</v>
      </c>
      <c r="L3640" s="12">
        <v>3.75</v>
      </c>
      <c r="M3640" s="12">
        <v>0.625</v>
      </c>
      <c r="N3640" s="42">
        <v>1.25</v>
      </c>
    </row>
    <row r="3641" spans="4:14" x14ac:dyDescent="0.2">
      <c r="D3641" s="200"/>
      <c r="E3641" s="4" t="s">
        <v>63</v>
      </c>
      <c r="F3641" s="5"/>
      <c r="G3641" s="6">
        <v>121</v>
      </c>
      <c r="H3641" s="31">
        <v>71.900826446281002</v>
      </c>
      <c r="I3641" s="12">
        <v>25.619834710744001</v>
      </c>
      <c r="J3641" s="12">
        <v>0.82644628099200002</v>
      </c>
      <c r="K3641" s="12">
        <v>20.661157024792999</v>
      </c>
      <c r="L3641" s="12">
        <v>4.1322314049589997</v>
      </c>
      <c r="M3641" s="28">
        <v>0</v>
      </c>
      <c r="N3641" s="42">
        <v>1.6528925619829999</v>
      </c>
    </row>
    <row r="3642" spans="4:14" x14ac:dyDescent="0.2">
      <c r="D3642" s="200"/>
      <c r="E3642" s="4" t="s">
        <v>64</v>
      </c>
      <c r="F3642" s="5"/>
      <c r="G3642" s="6">
        <v>124</v>
      </c>
      <c r="H3642" s="31">
        <v>70.161290322580996</v>
      </c>
      <c r="I3642" s="12">
        <v>28.225806451613</v>
      </c>
      <c r="J3642" s="12">
        <v>2.4193548387099999</v>
      </c>
      <c r="K3642" s="12">
        <v>20.967741935484</v>
      </c>
      <c r="L3642" s="12">
        <v>4.8387096774189997</v>
      </c>
      <c r="M3642" s="28">
        <v>0</v>
      </c>
      <c r="N3642" s="42">
        <v>0.80645161290300005</v>
      </c>
    </row>
    <row r="3643" spans="4:14" x14ac:dyDescent="0.2">
      <c r="D3643" s="200"/>
      <c r="E3643" s="4" t="s">
        <v>65</v>
      </c>
      <c r="F3643" s="5"/>
      <c r="G3643" s="6">
        <v>109</v>
      </c>
      <c r="H3643" s="84">
        <v>66.055045871559997</v>
      </c>
      <c r="I3643" s="12">
        <v>29.357798165138</v>
      </c>
      <c r="J3643" s="12">
        <v>2.7522935779819999</v>
      </c>
      <c r="K3643" s="12">
        <v>24.770642201834999</v>
      </c>
      <c r="L3643" s="12">
        <v>5.5045871559629997</v>
      </c>
      <c r="M3643" s="12">
        <v>0.91743119266100004</v>
      </c>
      <c r="N3643" s="42">
        <v>2.7522935779819999</v>
      </c>
    </row>
    <row r="3644" spans="4:14" x14ac:dyDescent="0.2">
      <c r="D3644" s="200"/>
      <c r="E3644" s="4" t="s">
        <v>66</v>
      </c>
      <c r="F3644" s="5"/>
      <c r="G3644" s="6">
        <v>104</v>
      </c>
      <c r="H3644" s="31">
        <v>67.307692307691994</v>
      </c>
      <c r="I3644" s="12">
        <v>30.769230769231001</v>
      </c>
      <c r="J3644" s="12">
        <v>0.96153846153800004</v>
      </c>
      <c r="K3644" s="29">
        <v>28.846153846153999</v>
      </c>
      <c r="L3644" s="12">
        <v>5.7692307692310001</v>
      </c>
      <c r="M3644" s="12">
        <v>0.96153846153800004</v>
      </c>
      <c r="N3644" s="42">
        <v>0.96153846153800004</v>
      </c>
    </row>
    <row r="3645" spans="4:14" x14ac:dyDescent="0.2">
      <c r="D3645" s="200"/>
      <c r="E3645" s="4" t="s">
        <v>67</v>
      </c>
      <c r="F3645" s="5"/>
      <c r="G3645" s="6">
        <v>139</v>
      </c>
      <c r="H3645" s="84">
        <v>66.187050359712003</v>
      </c>
      <c r="I3645" s="29">
        <v>34.532374100718997</v>
      </c>
      <c r="J3645" s="12">
        <v>2.877697841727</v>
      </c>
      <c r="K3645" s="29">
        <v>28.057553956835001</v>
      </c>
      <c r="L3645" s="12">
        <v>9.3525179856119998</v>
      </c>
      <c r="M3645" s="28">
        <v>0</v>
      </c>
      <c r="N3645" s="42">
        <v>1.438848920863</v>
      </c>
    </row>
    <row r="3646" spans="4:14" x14ac:dyDescent="0.2">
      <c r="D3646" s="200"/>
      <c r="E3646" s="4" t="s">
        <v>68</v>
      </c>
      <c r="F3646" s="5"/>
      <c r="G3646" s="6">
        <v>48</v>
      </c>
      <c r="H3646" s="84">
        <v>62.5</v>
      </c>
      <c r="I3646" s="44">
        <v>50</v>
      </c>
      <c r="J3646" s="12">
        <v>4.166666666667</v>
      </c>
      <c r="K3646" s="44">
        <v>33.333333333333002</v>
      </c>
      <c r="L3646" s="12">
        <v>8.333333333333</v>
      </c>
      <c r="M3646" s="28">
        <v>0</v>
      </c>
      <c r="N3646" s="73">
        <v>0</v>
      </c>
    </row>
    <row r="3647" spans="4:14" x14ac:dyDescent="0.2">
      <c r="D3647" s="200"/>
      <c r="E3647" s="4" t="s">
        <v>69</v>
      </c>
      <c r="F3647" s="5"/>
      <c r="G3647" s="6">
        <v>37</v>
      </c>
      <c r="H3647" s="31">
        <v>67.567567567568005</v>
      </c>
      <c r="I3647" s="44">
        <v>43.243243243243001</v>
      </c>
      <c r="J3647" s="12">
        <v>2.7027027027030002</v>
      </c>
      <c r="K3647" s="44">
        <v>35.135135135135002</v>
      </c>
      <c r="L3647" s="44">
        <v>18.918918918919001</v>
      </c>
      <c r="M3647" s="28">
        <v>0</v>
      </c>
      <c r="N3647" s="73">
        <v>0</v>
      </c>
    </row>
    <row r="3648" spans="4:14" x14ac:dyDescent="0.2">
      <c r="D3648" s="93" t="s">
        <v>70</v>
      </c>
      <c r="E3648" s="89" t="s">
        <v>18</v>
      </c>
      <c r="F3648" s="92"/>
      <c r="G3648" s="94">
        <v>0</v>
      </c>
      <c r="H3648" s="148">
        <v>0</v>
      </c>
      <c r="I3648" s="86">
        <v>0</v>
      </c>
      <c r="J3648" s="101">
        <v>0</v>
      </c>
      <c r="K3648" s="86">
        <v>0</v>
      </c>
      <c r="L3648" s="134">
        <v>0</v>
      </c>
      <c r="M3648" s="101">
        <v>0</v>
      </c>
      <c r="N3648" s="144">
        <v>0</v>
      </c>
    </row>
    <row r="3650" spans="2:14" x14ac:dyDescent="0.2">
      <c r="B3650" s="40" t="str">
        <f xml:space="preserve"> HYPERLINK("#'目次'!B157", "[151]")</f>
        <v>[151]</v>
      </c>
      <c r="C3650" s="23" t="s">
        <v>287</v>
      </c>
    </row>
    <row r="3653" spans="2:14" x14ac:dyDescent="0.2">
      <c r="C3653" s="23" t="s">
        <v>73</v>
      </c>
    </row>
    <row r="3654" spans="2:14" ht="24" x14ac:dyDescent="0.2">
      <c r="D3654" s="195"/>
      <c r="E3654" s="196"/>
      <c r="F3654" s="196"/>
      <c r="G3654" s="37" t="s">
        <v>15</v>
      </c>
      <c r="H3654" s="33" t="s">
        <v>281</v>
      </c>
      <c r="I3654" s="13" t="s">
        <v>282</v>
      </c>
      <c r="J3654" s="13" t="s">
        <v>283</v>
      </c>
      <c r="K3654" s="13" t="s">
        <v>174</v>
      </c>
      <c r="L3654" s="13" t="s">
        <v>284</v>
      </c>
      <c r="M3654" s="13" t="s">
        <v>99</v>
      </c>
      <c r="N3654" s="38" t="s">
        <v>18</v>
      </c>
    </row>
    <row r="3655" spans="2:14" x14ac:dyDescent="0.2">
      <c r="D3655" s="197"/>
      <c r="E3655" s="198"/>
      <c r="F3655" s="198"/>
      <c r="G3655" s="35"/>
      <c r="H3655" s="39"/>
      <c r="I3655" s="14"/>
      <c r="J3655" s="14"/>
      <c r="K3655" s="14"/>
      <c r="L3655" s="14"/>
      <c r="M3655" s="14"/>
      <c r="N3655" s="34"/>
    </row>
    <row r="3656" spans="2:14" x14ac:dyDescent="0.2">
      <c r="D3656" s="56"/>
      <c r="E3656" s="58" t="s">
        <v>15</v>
      </c>
      <c r="F3656" s="46"/>
      <c r="G3656" s="36">
        <v>1200</v>
      </c>
      <c r="H3656" s="24">
        <v>72.083333333333002</v>
      </c>
      <c r="I3656" s="24">
        <v>26.583333333333002</v>
      </c>
      <c r="J3656" s="24">
        <v>2.083333333333</v>
      </c>
      <c r="K3656" s="24">
        <v>21.583333333333002</v>
      </c>
      <c r="L3656" s="24">
        <v>5.25</v>
      </c>
      <c r="M3656" s="24">
        <v>0.41666666666699997</v>
      </c>
      <c r="N3656" s="68">
        <v>1.5</v>
      </c>
    </row>
    <row r="3657" spans="2:14" x14ac:dyDescent="0.2">
      <c r="D3657" s="199" t="s">
        <v>74</v>
      </c>
      <c r="E3657" s="22" t="s">
        <v>75</v>
      </c>
      <c r="F3657" s="21"/>
      <c r="G3657" s="19">
        <v>592</v>
      </c>
      <c r="H3657" s="54">
        <v>74.662162162162005</v>
      </c>
      <c r="I3657" s="20">
        <v>23.141891891892001</v>
      </c>
      <c r="J3657" s="20">
        <v>1.858108108108</v>
      </c>
      <c r="K3657" s="20">
        <v>20.27027027027</v>
      </c>
      <c r="L3657" s="20">
        <v>5.7432432432429996</v>
      </c>
      <c r="M3657" s="60">
        <v>0</v>
      </c>
      <c r="N3657" s="52">
        <v>1.858108108108</v>
      </c>
    </row>
    <row r="3658" spans="2:14" x14ac:dyDescent="0.2">
      <c r="D3658" s="200"/>
      <c r="E3658" s="4" t="s">
        <v>34</v>
      </c>
      <c r="F3658" s="5"/>
      <c r="G3658" s="6">
        <v>37</v>
      </c>
      <c r="H3658" s="87">
        <v>86.486486486486001</v>
      </c>
      <c r="I3658" s="99">
        <v>0</v>
      </c>
      <c r="J3658" s="28">
        <v>0</v>
      </c>
      <c r="K3658" s="43">
        <v>13.513513513514001</v>
      </c>
      <c r="L3658" s="12">
        <v>2.7027027027030002</v>
      </c>
      <c r="M3658" s="28">
        <v>0</v>
      </c>
      <c r="N3658" s="73">
        <v>0</v>
      </c>
    </row>
    <row r="3659" spans="2:14" x14ac:dyDescent="0.2">
      <c r="D3659" s="200"/>
      <c r="E3659" s="4" t="s">
        <v>35</v>
      </c>
      <c r="F3659" s="5"/>
      <c r="G3659" s="6">
        <v>75</v>
      </c>
      <c r="H3659" s="76">
        <v>81.333333333333002</v>
      </c>
      <c r="I3659" s="43">
        <v>21.333333333333002</v>
      </c>
      <c r="J3659" s="12">
        <v>1.333333333333</v>
      </c>
      <c r="K3659" s="12">
        <v>20</v>
      </c>
      <c r="L3659" s="12">
        <v>6.666666666667</v>
      </c>
      <c r="M3659" s="28">
        <v>0</v>
      </c>
      <c r="N3659" s="42">
        <v>1.333333333333</v>
      </c>
    </row>
    <row r="3660" spans="2:14" x14ac:dyDescent="0.2">
      <c r="D3660" s="200"/>
      <c r="E3660" s="4" t="s">
        <v>36</v>
      </c>
      <c r="F3660" s="5"/>
      <c r="G3660" s="6">
        <v>95</v>
      </c>
      <c r="H3660" s="84">
        <v>65.263157894737006</v>
      </c>
      <c r="I3660" s="12">
        <v>28.421052631578998</v>
      </c>
      <c r="J3660" s="12">
        <v>2.1052631578950001</v>
      </c>
      <c r="K3660" s="12">
        <v>24.210526315789</v>
      </c>
      <c r="L3660" s="29">
        <v>10.526315789473999</v>
      </c>
      <c r="M3660" s="28">
        <v>0</v>
      </c>
      <c r="N3660" s="42">
        <v>4.2105263157890001</v>
      </c>
    </row>
    <row r="3661" spans="2:14" x14ac:dyDescent="0.2">
      <c r="D3661" s="200"/>
      <c r="E3661" s="4" t="s">
        <v>37</v>
      </c>
      <c r="F3661" s="5"/>
      <c r="G3661" s="6">
        <v>111</v>
      </c>
      <c r="H3661" s="76">
        <v>77.477477477476995</v>
      </c>
      <c r="I3661" s="12">
        <v>22.522522522523001</v>
      </c>
      <c r="J3661" s="12">
        <v>2.7027027027030002</v>
      </c>
      <c r="K3661" s="29">
        <v>27.027027027027</v>
      </c>
      <c r="L3661" s="12">
        <v>7.2072072072070004</v>
      </c>
      <c r="M3661" s="28">
        <v>0</v>
      </c>
      <c r="N3661" s="42">
        <v>1.8018018018019999</v>
      </c>
    </row>
    <row r="3662" spans="2:14" x14ac:dyDescent="0.2">
      <c r="D3662" s="200"/>
      <c r="E3662" s="4" t="s">
        <v>38</v>
      </c>
      <c r="F3662" s="5"/>
      <c r="G3662" s="6">
        <v>93</v>
      </c>
      <c r="H3662" s="84">
        <v>66.666666666666998</v>
      </c>
      <c r="I3662" s="12">
        <v>23.655913978495001</v>
      </c>
      <c r="J3662" s="12">
        <v>3.2258064516129998</v>
      </c>
      <c r="K3662" s="12">
        <v>25.806451612903</v>
      </c>
      <c r="L3662" s="12">
        <v>7.5268817204299996</v>
      </c>
      <c r="M3662" s="28">
        <v>0</v>
      </c>
      <c r="N3662" s="42">
        <v>2.1505376344089999</v>
      </c>
    </row>
    <row r="3663" spans="2:14" x14ac:dyDescent="0.2">
      <c r="D3663" s="200"/>
      <c r="E3663" s="4" t="s">
        <v>39</v>
      </c>
      <c r="F3663" s="5"/>
      <c r="G3663" s="6">
        <v>109</v>
      </c>
      <c r="H3663" s="31">
        <v>74.311926605504993</v>
      </c>
      <c r="I3663" s="12">
        <v>30.275229357798001</v>
      </c>
      <c r="J3663" s="12">
        <v>0.91743119266100004</v>
      </c>
      <c r="K3663" s="43">
        <v>16.513761467889999</v>
      </c>
      <c r="L3663" s="12">
        <v>1.834862385321</v>
      </c>
      <c r="M3663" s="28">
        <v>0</v>
      </c>
      <c r="N3663" s="73">
        <v>0</v>
      </c>
    </row>
    <row r="3664" spans="2:14" x14ac:dyDescent="0.2">
      <c r="D3664" s="200"/>
      <c r="E3664" s="4" t="s">
        <v>40</v>
      </c>
      <c r="F3664" s="5"/>
      <c r="G3664" s="6">
        <v>72</v>
      </c>
      <c r="H3664" s="76">
        <v>80.555555555555998</v>
      </c>
      <c r="I3664" s="43">
        <v>19.444444444443999</v>
      </c>
      <c r="J3664" s="12">
        <v>1.3888888888890001</v>
      </c>
      <c r="K3664" s="61">
        <v>6.9444444444439997</v>
      </c>
      <c r="L3664" s="12">
        <v>1.3888888888890001</v>
      </c>
      <c r="M3664" s="28">
        <v>0</v>
      </c>
      <c r="N3664" s="42">
        <v>2.7777777777780002</v>
      </c>
    </row>
    <row r="3665" spans="2:14" x14ac:dyDescent="0.2">
      <c r="D3665" s="199" t="s">
        <v>76</v>
      </c>
      <c r="E3665" s="22" t="s">
        <v>77</v>
      </c>
      <c r="F3665" s="21"/>
      <c r="G3665" s="19">
        <v>608</v>
      </c>
      <c r="H3665" s="54">
        <v>69.572368421053</v>
      </c>
      <c r="I3665" s="20">
        <v>29.934210526316001</v>
      </c>
      <c r="J3665" s="20">
        <v>2.302631578947</v>
      </c>
      <c r="K3665" s="20">
        <v>22.861842105263001</v>
      </c>
      <c r="L3665" s="20">
        <v>4.7697368421049999</v>
      </c>
      <c r="M3665" s="20">
        <v>0.82236842105300001</v>
      </c>
      <c r="N3665" s="52">
        <v>1.151315789474</v>
      </c>
    </row>
    <row r="3666" spans="2:14" x14ac:dyDescent="0.2">
      <c r="D3666" s="200"/>
      <c r="E3666" s="4" t="s">
        <v>34</v>
      </c>
      <c r="F3666" s="5"/>
      <c r="G3666" s="6">
        <v>37</v>
      </c>
      <c r="H3666" s="87">
        <v>86.486486486486001</v>
      </c>
      <c r="I3666" s="61">
        <v>8.1081081081080004</v>
      </c>
      <c r="J3666" s="12">
        <v>2.7027027027030002</v>
      </c>
      <c r="K3666" s="61">
        <v>10.810810810811001</v>
      </c>
      <c r="L3666" s="12">
        <v>5.4054054054050003</v>
      </c>
      <c r="M3666" s="28">
        <v>0</v>
      </c>
      <c r="N3666" s="73">
        <v>0</v>
      </c>
    </row>
    <row r="3667" spans="2:14" x14ac:dyDescent="0.2">
      <c r="D3667" s="200"/>
      <c r="E3667" s="4" t="s">
        <v>35</v>
      </c>
      <c r="F3667" s="5"/>
      <c r="G3667" s="6">
        <v>73</v>
      </c>
      <c r="H3667" s="31">
        <v>72.602739726026996</v>
      </c>
      <c r="I3667" s="12">
        <v>26.027397260274</v>
      </c>
      <c r="J3667" s="12">
        <v>5.4794520547949999</v>
      </c>
      <c r="K3667" s="43">
        <v>16.438356164384</v>
      </c>
      <c r="L3667" s="12">
        <v>6.8493150684930004</v>
      </c>
      <c r="M3667" s="28">
        <v>0</v>
      </c>
      <c r="N3667" s="42">
        <v>4.1095890410960001</v>
      </c>
    </row>
    <row r="3668" spans="2:14" x14ac:dyDescent="0.2">
      <c r="D3668" s="200"/>
      <c r="E3668" s="4" t="s">
        <v>36</v>
      </c>
      <c r="F3668" s="5"/>
      <c r="G3668" s="6">
        <v>92</v>
      </c>
      <c r="H3668" s="104">
        <v>60.869565217390999</v>
      </c>
      <c r="I3668" s="12">
        <v>29.347826086956999</v>
      </c>
      <c r="J3668" s="12">
        <v>3.2608695652169999</v>
      </c>
      <c r="K3668" s="44">
        <v>32.608695652173999</v>
      </c>
      <c r="L3668" s="12">
        <v>7.6086956521740001</v>
      </c>
      <c r="M3668" s="12">
        <v>2.1739130434780001</v>
      </c>
      <c r="N3668" s="42">
        <v>1.086956521739</v>
      </c>
    </row>
    <row r="3669" spans="2:14" x14ac:dyDescent="0.2">
      <c r="D3669" s="200"/>
      <c r="E3669" s="4" t="s">
        <v>37</v>
      </c>
      <c r="F3669" s="5"/>
      <c r="G3669" s="6">
        <v>110</v>
      </c>
      <c r="H3669" s="84">
        <v>62.727272727272997</v>
      </c>
      <c r="I3669" s="44">
        <v>40</v>
      </c>
      <c r="J3669" s="12">
        <v>0.90909090909099999</v>
      </c>
      <c r="K3669" s="44">
        <v>31.818181818182001</v>
      </c>
      <c r="L3669" s="12">
        <v>6.363636363636</v>
      </c>
      <c r="M3669" s="28">
        <v>0</v>
      </c>
      <c r="N3669" s="73">
        <v>0</v>
      </c>
    </row>
    <row r="3670" spans="2:14" x14ac:dyDescent="0.2">
      <c r="D3670" s="200"/>
      <c r="E3670" s="4" t="s">
        <v>38</v>
      </c>
      <c r="F3670" s="5"/>
      <c r="G3670" s="6">
        <v>93</v>
      </c>
      <c r="H3670" s="84">
        <v>63.440860215054002</v>
      </c>
      <c r="I3670" s="44">
        <v>45.161290322581003</v>
      </c>
      <c r="J3670" s="12">
        <v>3.2258064516129998</v>
      </c>
      <c r="K3670" s="29">
        <v>31.182795698924998</v>
      </c>
      <c r="L3670" s="12">
        <v>8.6021505376339995</v>
      </c>
      <c r="M3670" s="12">
        <v>1.0752688172039999</v>
      </c>
      <c r="N3670" s="42">
        <v>1.0752688172039999</v>
      </c>
    </row>
    <row r="3671" spans="2:14" x14ac:dyDescent="0.2">
      <c r="D3671" s="200"/>
      <c r="E3671" s="4" t="s">
        <v>39</v>
      </c>
      <c r="F3671" s="5"/>
      <c r="G3671" s="6">
        <v>114</v>
      </c>
      <c r="H3671" s="31">
        <v>76.315789473684006</v>
      </c>
      <c r="I3671" s="12">
        <v>25.438596491228001</v>
      </c>
      <c r="J3671" s="12">
        <v>0.87719298245599997</v>
      </c>
      <c r="K3671" s="43">
        <v>14.912280701754</v>
      </c>
      <c r="L3671" s="69">
        <v>0</v>
      </c>
      <c r="M3671" s="12">
        <v>1.7543859649119999</v>
      </c>
      <c r="N3671" s="73">
        <v>0</v>
      </c>
    </row>
    <row r="3672" spans="2:14" x14ac:dyDescent="0.2">
      <c r="D3672" s="201"/>
      <c r="E3672" s="57" t="s">
        <v>40</v>
      </c>
      <c r="F3672" s="59"/>
      <c r="G3672" s="55">
        <v>89</v>
      </c>
      <c r="H3672" s="114">
        <v>75.280898876403995</v>
      </c>
      <c r="I3672" s="125">
        <v>20.224719101123998</v>
      </c>
      <c r="J3672" s="65">
        <v>1.123595505618</v>
      </c>
      <c r="K3672" s="125">
        <v>13.483146067416</v>
      </c>
      <c r="L3672" s="129">
        <v>0</v>
      </c>
      <c r="M3672" s="74">
        <v>0</v>
      </c>
      <c r="N3672" s="105">
        <v>2.2471910112360001</v>
      </c>
    </row>
    <row r="3674" spans="2:14" x14ac:dyDescent="0.2">
      <c r="B3674" s="40" t="str">
        <f xml:space="preserve"> HYPERLINK("#'目次'!B158", "[152]")</f>
        <v>[152]</v>
      </c>
      <c r="C3674" s="23" t="s">
        <v>287</v>
      </c>
    </row>
    <row r="3677" spans="2:14" x14ac:dyDescent="0.2">
      <c r="C3677" s="23" t="s">
        <v>80</v>
      </c>
    </row>
    <row r="3678" spans="2:14" ht="24" x14ac:dyDescent="0.2">
      <c r="E3678" s="195"/>
      <c r="F3678" s="196"/>
      <c r="G3678" s="37" t="s">
        <v>15</v>
      </c>
      <c r="H3678" s="33" t="s">
        <v>281</v>
      </c>
      <c r="I3678" s="13" t="s">
        <v>282</v>
      </c>
      <c r="J3678" s="13" t="s">
        <v>283</v>
      </c>
      <c r="K3678" s="13" t="s">
        <v>174</v>
      </c>
      <c r="L3678" s="13" t="s">
        <v>284</v>
      </c>
      <c r="M3678" s="13" t="s">
        <v>99</v>
      </c>
      <c r="N3678" s="38" t="s">
        <v>18</v>
      </c>
    </row>
    <row r="3679" spans="2:14" x14ac:dyDescent="0.2">
      <c r="E3679" s="197"/>
      <c r="F3679" s="198"/>
      <c r="G3679" s="35"/>
      <c r="H3679" s="39"/>
      <c r="I3679" s="14"/>
      <c r="J3679" s="14"/>
      <c r="K3679" s="14"/>
      <c r="L3679" s="14"/>
      <c r="M3679" s="14"/>
      <c r="N3679" s="34"/>
    </row>
    <row r="3680" spans="2:14" x14ac:dyDescent="0.2">
      <c r="E3680" s="91" t="s">
        <v>15</v>
      </c>
      <c r="F3680" s="46"/>
      <c r="G3680" s="36">
        <v>1200</v>
      </c>
      <c r="H3680" s="24">
        <v>72.083333333333002</v>
      </c>
      <c r="I3680" s="24">
        <v>26.583333333333002</v>
      </c>
      <c r="J3680" s="24">
        <v>2.083333333333</v>
      </c>
      <c r="K3680" s="24">
        <v>21.583333333333002</v>
      </c>
      <c r="L3680" s="24">
        <v>5.25</v>
      </c>
      <c r="M3680" s="24">
        <v>0.41666666666699997</v>
      </c>
      <c r="N3680" s="68">
        <v>1.5</v>
      </c>
    </row>
    <row r="3681" spans="2:14" x14ac:dyDescent="0.2">
      <c r="E3681" s="4" t="s">
        <v>81</v>
      </c>
      <c r="F3681" s="5"/>
      <c r="G3681" s="19">
        <v>48</v>
      </c>
      <c r="H3681" s="54">
        <v>75</v>
      </c>
      <c r="I3681" s="20">
        <v>25</v>
      </c>
      <c r="J3681" s="20">
        <v>2.083333333333</v>
      </c>
      <c r="K3681" s="90">
        <v>14.583333333333</v>
      </c>
      <c r="L3681" s="20">
        <v>6.25</v>
      </c>
      <c r="M3681" s="60">
        <v>0</v>
      </c>
      <c r="N3681" s="52">
        <v>2.083333333333</v>
      </c>
    </row>
    <row r="3682" spans="2:14" x14ac:dyDescent="0.2">
      <c r="E3682" s="4" t="s">
        <v>82</v>
      </c>
      <c r="F3682" s="5"/>
      <c r="G3682" s="6">
        <v>84</v>
      </c>
      <c r="H3682" s="76">
        <v>78.571428571428996</v>
      </c>
      <c r="I3682" s="61">
        <v>15.47619047619</v>
      </c>
      <c r="J3682" s="28">
        <v>0</v>
      </c>
      <c r="K3682" s="12">
        <v>23.809523809523998</v>
      </c>
      <c r="L3682" s="12">
        <v>7.1428571428570002</v>
      </c>
      <c r="M3682" s="28">
        <v>0</v>
      </c>
      <c r="N3682" s="42">
        <v>1.190476190476</v>
      </c>
    </row>
    <row r="3683" spans="2:14" x14ac:dyDescent="0.2">
      <c r="E3683" s="4" t="s">
        <v>83</v>
      </c>
      <c r="F3683" s="5"/>
      <c r="G3683" s="6">
        <v>462</v>
      </c>
      <c r="H3683" s="31">
        <v>70.995670995671006</v>
      </c>
      <c r="I3683" s="12">
        <v>30.519480519481</v>
      </c>
      <c r="J3683" s="12">
        <v>1.948051948052</v>
      </c>
      <c r="K3683" s="12">
        <v>22.077922077922</v>
      </c>
      <c r="L3683" s="12">
        <v>5.1948051948050002</v>
      </c>
      <c r="M3683" s="12">
        <v>0.21645021645000001</v>
      </c>
      <c r="N3683" s="42">
        <v>1.948051948052</v>
      </c>
    </row>
    <row r="3684" spans="2:14" x14ac:dyDescent="0.2">
      <c r="E3684" s="4" t="s">
        <v>84</v>
      </c>
      <c r="F3684" s="5"/>
      <c r="G3684" s="6">
        <v>30</v>
      </c>
      <c r="H3684" s="76">
        <v>80</v>
      </c>
      <c r="I3684" s="12">
        <v>26.666666666666998</v>
      </c>
      <c r="J3684" s="12">
        <v>3.333333333333</v>
      </c>
      <c r="K3684" s="29">
        <v>30</v>
      </c>
      <c r="L3684" s="12">
        <v>3.333333333333</v>
      </c>
      <c r="M3684" s="28">
        <v>0</v>
      </c>
      <c r="N3684" s="73">
        <v>0</v>
      </c>
    </row>
    <row r="3685" spans="2:14" x14ac:dyDescent="0.2">
      <c r="E3685" s="4" t="s">
        <v>85</v>
      </c>
      <c r="F3685" s="5"/>
      <c r="G3685" s="6">
        <v>144</v>
      </c>
      <c r="H3685" s="31">
        <v>70.833333333333002</v>
      </c>
      <c r="I3685" s="12">
        <v>29.861111111111001</v>
      </c>
      <c r="J3685" s="12">
        <v>2.083333333333</v>
      </c>
      <c r="K3685" s="12">
        <v>20.833333333333002</v>
      </c>
      <c r="L3685" s="12">
        <v>5.5555555555560003</v>
      </c>
      <c r="M3685" s="28">
        <v>0</v>
      </c>
      <c r="N3685" s="42">
        <v>2.083333333333</v>
      </c>
    </row>
    <row r="3686" spans="2:14" x14ac:dyDescent="0.2">
      <c r="E3686" s="4" t="s">
        <v>86</v>
      </c>
      <c r="F3686" s="5"/>
      <c r="G3686" s="6">
        <v>192</v>
      </c>
      <c r="H3686" s="31">
        <v>70.833333333333002</v>
      </c>
      <c r="I3686" s="12">
        <v>29.6875</v>
      </c>
      <c r="J3686" s="12">
        <v>2.083333333333</v>
      </c>
      <c r="K3686" s="12">
        <v>18.229166666666998</v>
      </c>
      <c r="L3686" s="12">
        <v>5.729166666667</v>
      </c>
      <c r="M3686" s="12">
        <v>0.52083333333299997</v>
      </c>
      <c r="N3686" s="42">
        <v>0.52083333333299997</v>
      </c>
    </row>
    <row r="3687" spans="2:14" x14ac:dyDescent="0.2">
      <c r="E3687" s="4" t="s">
        <v>87</v>
      </c>
      <c r="F3687" s="5"/>
      <c r="G3687" s="6">
        <v>72</v>
      </c>
      <c r="H3687" s="31">
        <v>68.055555555555998</v>
      </c>
      <c r="I3687" s="43">
        <v>18.055555555556001</v>
      </c>
      <c r="J3687" s="12">
        <v>2.7777777777780002</v>
      </c>
      <c r="K3687" s="44">
        <v>36.111111111111001</v>
      </c>
      <c r="L3687" s="12">
        <v>2.7777777777780002</v>
      </c>
      <c r="M3687" s="12">
        <v>1.3888888888890001</v>
      </c>
      <c r="N3687" s="42">
        <v>4.166666666667</v>
      </c>
    </row>
    <row r="3688" spans="2:14" x14ac:dyDescent="0.2">
      <c r="E3688" s="4" t="s">
        <v>88</v>
      </c>
      <c r="F3688" s="5"/>
      <c r="G3688" s="6">
        <v>36</v>
      </c>
      <c r="H3688" s="31">
        <v>69.444444444444002</v>
      </c>
      <c r="I3688" s="43">
        <v>19.444444444443999</v>
      </c>
      <c r="J3688" s="29">
        <v>8.333333333333</v>
      </c>
      <c r="K3688" s="12">
        <v>16.666666666666998</v>
      </c>
      <c r="L3688" s="12">
        <v>2.7777777777780002</v>
      </c>
      <c r="M3688" s="29">
        <v>5.5555555555560003</v>
      </c>
      <c r="N3688" s="73">
        <v>0</v>
      </c>
    </row>
    <row r="3689" spans="2:14" x14ac:dyDescent="0.2">
      <c r="E3689" s="4" t="s">
        <v>89</v>
      </c>
      <c r="F3689" s="5"/>
      <c r="G3689" s="6">
        <v>66</v>
      </c>
      <c r="H3689" s="76">
        <v>77.272727272726996</v>
      </c>
      <c r="I3689" s="12">
        <v>22.727272727273</v>
      </c>
      <c r="J3689" s="12">
        <v>1.5151515151520001</v>
      </c>
      <c r="K3689" s="12">
        <v>18.181818181817999</v>
      </c>
      <c r="L3689" s="12">
        <v>4.5454545454549997</v>
      </c>
      <c r="M3689" s="28">
        <v>0</v>
      </c>
      <c r="N3689" s="73">
        <v>0</v>
      </c>
    </row>
    <row r="3690" spans="2:14" x14ac:dyDescent="0.2">
      <c r="E3690" s="4" t="s">
        <v>90</v>
      </c>
      <c r="F3690" s="5"/>
      <c r="G3690" s="6">
        <v>54</v>
      </c>
      <c r="H3690" s="31">
        <v>75.925925925925995</v>
      </c>
      <c r="I3690" s="61">
        <v>14.814814814815</v>
      </c>
      <c r="J3690" s="28">
        <v>0</v>
      </c>
      <c r="K3690" s="43">
        <v>14.814814814815</v>
      </c>
      <c r="L3690" s="12">
        <v>7.4074074074069998</v>
      </c>
      <c r="M3690" s="28">
        <v>0</v>
      </c>
      <c r="N3690" s="73">
        <v>0</v>
      </c>
    </row>
    <row r="3691" spans="2:14" x14ac:dyDescent="0.2">
      <c r="E3691" s="57" t="s">
        <v>91</v>
      </c>
      <c r="F3691" s="59"/>
      <c r="G3691" s="55">
        <v>12</v>
      </c>
      <c r="H3691" s="169">
        <v>58.333333333333002</v>
      </c>
      <c r="I3691" s="125">
        <v>16.666666666666998</v>
      </c>
      <c r="J3691" s="123">
        <v>8.333333333333</v>
      </c>
      <c r="K3691" s="113">
        <v>33.333333333333002</v>
      </c>
      <c r="L3691" s="129">
        <v>0</v>
      </c>
      <c r="M3691" s="74">
        <v>0</v>
      </c>
      <c r="N3691" s="142">
        <v>0</v>
      </c>
    </row>
    <row r="3693" spans="2:14" x14ac:dyDescent="0.2">
      <c r="B3693" s="40" t="str">
        <f xml:space="preserve"> HYPERLINK("#'目次'!B159", "[153]")</f>
        <v>[153]</v>
      </c>
      <c r="C3693" s="23" t="s">
        <v>290</v>
      </c>
    </row>
    <row r="3696" spans="2:14" x14ac:dyDescent="0.2">
      <c r="C3696" s="23" t="s">
        <v>14</v>
      </c>
    </row>
    <row r="3697" spans="4:14" ht="24" x14ac:dyDescent="0.2">
      <c r="D3697" s="195"/>
      <c r="E3697" s="196"/>
      <c r="F3697" s="196"/>
      <c r="G3697" s="37" t="s">
        <v>15</v>
      </c>
      <c r="H3697" s="33" t="s">
        <v>281</v>
      </c>
      <c r="I3697" s="13" t="s">
        <v>282</v>
      </c>
      <c r="J3697" s="13" t="s">
        <v>283</v>
      </c>
      <c r="K3697" s="13" t="s">
        <v>174</v>
      </c>
      <c r="L3697" s="13" t="s">
        <v>284</v>
      </c>
      <c r="M3697" s="13" t="s">
        <v>99</v>
      </c>
      <c r="N3697" s="38" t="s">
        <v>18</v>
      </c>
    </row>
    <row r="3698" spans="4:14" x14ac:dyDescent="0.2">
      <c r="D3698" s="197"/>
      <c r="E3698" s="198"/>
      <c r="F3698" s="198"/>
      <c r="G3698" s="35"/>
      <c r="H3698" s="39"/>
      <c r="I3698" s="14"/>
      <c r="J3698" s="14"/>
      <c r="K3698" s="14"/>
      <c r="L3698" s="14"/>
      <c r="M3698" s="14"/>
      <c r="N3698" s="34"/>
    </row>
    <row r="3699" spans="4:14" x14ac:dyDescent="0.2">
      <c r="D3699" s="56"/>
      <c r="E3699" s="58" t="s">
        <v>15</v>
      </c>
      <c r="F3699" s="46"/>
      <c r="G3699" s="36">
        <v>1200</v>
      </c>
      <c r="H3699" s="24">
        <v>65.5</v>
      </c>
      <c r="I3699" s="24">
        <v>36.666666666666998</v>
      </c>
      <c r="J3699" s="24">
        <v>2.333333333333</v>
      </c>
      <c r="K3699" s="24">
        <v>12.75</v>
      </c>
      <c r="L3699" s="24">
        <v>3.083333333333</v>
      </c>
      <c r="M3699" s="24">
        <v>0.58333333333299997</v>
      </c>
      <c r="N3699" s="68">
        <v>2.333333333333</v>
      </c>
    </row>
    <row r="3700" spans="4:14" x14ac:dyDescent="0.2">
      <c r="D3700" s="199" t="s">
        <v>19</v>
      </c>
      <c r="E3700" s="22" t="s">
        <v>20</v>
      </c>
      <c r="F3700" s="21"/>
      <c r="G3700" s="19">
        <v>132</v>
      </c>
      <c r="H3700" s="54">
        <v>65.909090909091006</v>
      </c>
      <c r="I3700" s="20">
        <v>33.333333333333002</v>
      </c>
      <c r="J3700" s="20">
        <v>0.75757575757600004</v>
      </c>
      <c r="K3700" s="20">
        <v>16.666666666666998</v>
      </c>
      <c r="L3700" s="20">
        <v>3.7878787878789999</v>
      </c>
      <c r="M3700" s="60">
        <v>0</v>
      </c>
      <c r="N3700" s="52">
        <v>3.7878787878789999</v>
      </c>
    </row>
    <row r="3701" spans="4:14" x14ac:dyDescent="0.2">
      <c r="D3701" s="200"/>
      <c r="E3701" s="4" t="s">
        <v>21</v>
      </c>
      <c r="F3701" s="5"/>
      <c r="G3701" s="6">
        <v>444</v>
      </c>
      <c r="H3701" s="31">
        <v>63.963963963963998</v>
      </c>
      <c r="I3701" s="12">
        <v>40.990990990991001</v>
      </c>
      <c r="J3701" s="12">
        <v>2.2522522522520001</v>
      </c>
      <c r="K3701" s="12">
        <v>9.6846846846849992</v>
      </c>
      <c r="L3701" s="12">
        <v>3.3783783783780001</v>
      </c>
      <c r="M3701" s="12">
        <v>0.22522522522499999</v>
      </c>
      <c r="N3701" s="42">
        <v>2.9279279279280002</v>
      </c>
    </row>
    <row r="3702" spans="4:14" x14ac:dyDescent="0.2">
      <c r="D3702" s="200"/>
      <c r="E3702" s="4" t="s">
        <v>22</v>
      </c>
      <c r="F3702" s="5"/>
      <c r="G3702" s="6">
        <v>192</v>
      </c>
      <c r="H3702" s="31">
        <v>68.229166666666998</v>
      </c>
      <c r="I3702" s="12">
        <v>37.5</v>
      </c>
      <c r="J3702" s="12">
        <v>2.083333333333</v>
      </c>
      <c r="K3702" s="12">
        <v>11.979166666667</v>
      </c>
      <c r="L3702" s="12">
        <v>1.5625</v>
      </c>
      <c r="M3702" s="12">
        <v>0.52083333333299997</v>
      </c>
      <c r="N3702" s="42">
        <v>1.5625</v>
      </c>
    </row>
    <row r="3703" spans="4:14" x14ac:dyDescent="0.2">
      <c r="D3703" s="200"/>
      <c r="E3703" s="4" t="s">
        <v>23</v>
      </c>
      <c r="F3703" s="5"/>
      <c r="G3703" s="6">
        <v>192</v>
      </c>
      <c r="H3703" s="31">
        <v>60.9375</v>
      </c>
      <c r="I3703" s="29">
        <v>42.708333333333002</v>
      </c>
      <c r="J3703" s="12">
        <v>3.125</v>
      </c>
      <c r="K3703" s="12">
        <v>12.5</v>
      </c>
      <c r="L3703" s="12">
        <v>3.645833333333</v>
      </c>
      <c r="M3703" s="12">
        <v>0.52083333333299997</v>
      </c>
      <c r="N3703" s="42">
        <v>1.5625</v>
      </c>
    </row>
    <row r="3704" spans="4:14" x14ac:dyDescent="0.2">
      <c r="D3704" s="200"/>
      <c r="E3704" s="4" t="s">
        <v>24</v>
      </c>
      <c r="F3704" s="5"/>
      <c r="G3704" s="6">
        <v>240</v>
      </c>
      <c r="H3704" s="31">
        <v>69.583333333333002</v>
      </c>
      <c r="I3704" s="61">
        <v>25</v>
      </c>
      <c r="J3704" s="12">
        <v>2.916666666667</v>
      </c>
      <c r="K3704" s="12">
        <v>17.083333333333002</v>
      </c>
      <c r="L3704" s="12">
        <v>2.916666666667</v>
      </c>
      <c r="M3704" s="12">
        <v>1.666666666667</v>
      </c>
      <c r="N3704" s="42">
        <v>1.666666666667</v>
      </c>
    </row>
    <row r="3705" spans="4:14" x14ac:dyDescent="0.2">
      <c r="D3705" s="199" t="s">
        <v>25</v>
      </c>
      <c r="E3705" s="22" t="s">
        <v>26</v>
      </c>
      <c r="F3705" s="21"/>
      <c r="G3705" s="19">
        <v>348</v>
      </c>
      <c r="H3705" s="54">
        <v>62.643678160919997</v>
      </c>
      <c r="I3705" s="96">
        <v>42.528735632184002</v>
      </c>
      <c r="J3705" s="20">
        <v>3.1609195402300001</v>
      </c>
      <c r="K3705" s="20">
        <v>12.64367816092</v>
      </c>
      <c r="L3705" s="20">
        <v>4.5977011494250002</v>
      </c>
      <c r="M3705" s="60">
        <v>0</v>
      </c>
      <c r="N3705" s="52">
        <v>2.0114942528739999</v>
      </c>
    </row>
    <row r="3706" spans="4:14" x14ac:dyDescent="0.2">
      <c r="D3706" s="200"/>
      <c r="E3706" s="4" t="s">
        <v>27</v>
      </c>
      <c r="F3706" s="5"/>
      <c r="G3706" s="6">
        <v>378</v>
      </c>
      <c r="H3706" s="31">
        <v>64.021164021163997</v>
      </c>
      <c r="I3706" s="12">
        <v>37.566137566138003</v>
      </c>
      <c r="J3706" s="12">
        <v>2.9100529100529999</v>
      </c>
      <c r="K3706" s="12">
        <v>11.111111111111001</v>
      </c>
      <c r="L3706" s="12">
        <v>3.4391534391529999</v>
      </c>
      <c r="M3706" s="12">
        <v>1.587301587302</v>
      </c>
      <c r="N3706" s="42">
        <v>1.587301587302</v>
      </c>
    </row>
    <row r="3707" spans="4:14" x14ac:dyDescent="0.2">
      <c r="D3707" s="200"/>
      <c r="E3707" s="4" t="s">
        <v>28</v>
      </c>
      <c r="F3707" s="5"/>
      <c r="G3707" s="6">
        <v>372</v>
      </c>
      <c r="H3707" s="31">
        <v>67.204301075269001</v>
      </c>
      <c r="I3707" s="12">
        <v>33.602150537634003</v>
      </c>
      <c r="J3707" s="12">
        <v>1.6129032258060001</v>
      </c>
      <c r="K3707" s="12">
        <v>12.903225806451999</v>
      </c>
      <c r="L3707" s="12">
        <v>1.8817204301079999</v>
      </c>
      <c r="M3707" s="28">
        <v>0</v>
      </c>
      <c r="N3707" s="42">
        <v>3.7634408602149998</v>
      </c>
    </row>
    <row r="3708" spans="4:14" x14ac:dyDescent="0.2">
      <c r="D3708" s="200"/>
      <c r="E3708" s="4" t="s">
        <v>29</v>
      </c>
      <c r="F3708" s="5"/>
      <c r="G3708" s="6">
        <v>102</v>
      </c>
      <c r="H3708" s="76">
        <v>74.509803921569002</v>
      </c>
      <c r="I3708" s="61">
        <v>24.509803921568999</v>
      </c>
      <c r="J3708" s="28">
        <v>0</v>
      </c>
      <c r="K3708" s="29">
        <v>18.627450980391998</v>
      </c>
      <c r="L3708" s="12">
        <v>0.98039215686299996</v>
      </c>
      <c r="M3708" s="12">
        <v>0.98039215686299996</v>
      </c>
      <c r="N3708" s="42">
        <v>0.98039215686299996</v>
      </c>
    </row>
    <row r="3709" spans="4:14" x14ac:dyDescent="0.2">
      <c r="D3709" s="199" t="s">
        <v>30</v>
      </c>
      <c r="E3709" s="22" t="s">
        <v>31</v>
      </c>
      <c r="F3709" s="21"/>
      <c r="G3709" s="19">
        <v>592</v>
      </c>
      <c r="H3709" s="54">
        <v>70.270270270270004</v>
      </c>
      <c r="I3709" s="20">
        <v>32.432432432432002</v>
      </c>
      <c r="J3709" s="20">
        <v>2.1959459459459998</v>
      </c>
      <c r="K3709" s="20">
        <v>10.810810810811001</v>
      </c>
      <c r="L3709" s="20">
        <v>3.040540540541</v>
      </c>
      <c r="M3709" s="60">
        <v>0</v>
      </c>
      <c r="N3709" s="52">
        <v>2.8716216216219999</v>
      </c>
    </row>
    <row r="3710" spans="4:14" x14ac:dyDescent="0.2">
      <c r="D3710" s="200"/>
      <c r="E3710" s="4" t="s">
        <v>32</v>
      </c>
      <c r="F3710" s="5"/>
      <c r="G3710" s="6">
        <v>608</v>
      </c>
      <c r="H3710" s="31">
        <v>60.855263157895003</v>
      </c>
      <c r="I3710" s="12">
        <v>40.789473684211004</v>
      </c>
      <c r="J3710" s="12">
        <v>2.4671052631579999</v>
      </c>
      <c r="K3710" s="12">
        <v>14.638157894737001</v>
      </c>
      <c r="L3710" s="12">
        <v>3.125</v>
      </c>
      <c r="M3710" s="12">
        <v>1.151315789474</v>
      </c>
      <c r="N3710" s="42">
        <v>1.8092105263160001</v>
      </c>
    </row>
    <row r="3711" spans="4:14" x14ac:dyDescent="0.2">
      <c r="D3711" s="199" t="s">
        <v>33</v>
      </c>
      <c r="E3711" s="22" t="s">
        <v>34</v>
      </c>
      <c r="F3711" s="21"/>
      <c r="G3711" s="19">
        <v>74</v>
      </c>
      <c r="H3711" s="150">
        <v>82.432432432431995</v>
      </c>
      <c r="I3711" s="107">
        <v>8.1081081081080004</v>
      </c>
      <c r="J3711" s="20">
        <v>1.351351351351</v>
      </c>
      <c r="K3711" s="90">
        <v>5.4054054054050003</v>
      </c>
      <c r="L3711" s="20">
        <v>1.351351351351</v>
      </c>
      <c r="M3711" s="20">
        <v>4.0540540540540002</v>
      </c>
      <c r="N3711" s="52">
        <v>2.7027027027030002</v>
      </c>
    </row>
    <row r="3712" spans="4:14" x14ac:dyDescent="0.2">
      <c r="D3712" s="200"/>
      <c r="E3712" s="4" t="s">
        <v>35</v>
      </c>
      <c r="F3712" s="5"/>
      <c r="G3712" s="6">
        <v>148</v>
      </c>
      <c r="H3712" s="31">
        <v>68.918918918919005</v>
      </c>
      <c r="I3712" s="43">
        <v>30.405405405404998</v>
      </c>
      <c r="J3712" s="12">
        <v>6.0810810810809999</v>
      </c>
      <c r="K3712" s="12">
        <v>12.162162162162</v>
      </c>
      <c r="L3712" s="12">
        <v>3.3783783783780001</v>
      </c>
      <c r="M3712" s="28">
        <v>0</v>
      </c>
      <c r="N3712" s="42">
        <v>2.7027027027030002</v>
      </c>
    </row>
    <row r="3713" spans="2:14" x14ac:dyDescent="0.2">
      <c r="D3713" s="200"/>
      <c r="E3713" s="4" t="s">
        <v>36</v>
      </c>
      <c r="F3713" s="5"/>
      <c r="G3713" s="6">
        <v>187</v>
      </c>
      <c r="H3713" s="84">
        <v>59.893048128342002</v>
      </c>
      <c r="I3713" s="12">
        <v>40.106951871657998</v>
      </c>
      <c r="J3713" s="12">
        <v>2.673796791444</v>
      </c>
      <c r="K3713" s="12">
        <v>15.508021390373999</v>
      </c>
      <c r="L3713" s="12">
        <v>4.2780748663099999</v>
      </c>
      <c r="M3713" s="12">
        <v>0.53475935828900001</v>
      </c>
      <c r="N3713" s="42">
        <v>3.208556149733</v>
      </c>
    </row>
    <row r="3714" spans="2:14" x14ac:dyDescent="0.2">
      <c r="D3714" s="200"/>
      <c r="E3714" s="4" t="s">
        <v>37</v>
      </c>
      <c r="F3714" s="5"/>
      <c r="G3714" s="6">
        <v>221</v>
      </c>
      <c r="H3714" s="31">
        <v>62.443438914026999</v>
      </c>
      <c r="I3714" s="29">
        <v>44.796380090497998</v>
      </c>
      <c r="J3714" s="12">
        <v>1.357466063348</v>
      </c>
      <c r="K3714" s="12">
        <v>15.384615384615</v>
      </c>
      <c r="L3714" s="12">
        <v>4.524886877828</v>
      </c>
      <c r="M3714" s="28">
        <v>0</v>
      </c>
      <c r="N3714" s="42">
        <v>0.904977375566</v>
      </c>
    </row>
    <row r="3715" spans="2:14" x14ac:dyDescent="0.2">
      <c r="D3715" s="200"/>
      <c r="E3715" s="4" t="s">
        <v>38</v>
      </c>
      <c r="F3715" s="5"/>
      <c r="G3715" s="6">
        <v>186</v>
      </c>
      <c r="H3715" s="31">
        <v>61.827956989246999</v>
      </c>
      <c r="I3715" s="29">
        <v>45.698924731182998</v>
      </c>
      <c r="J3715" s="12">
        <v>3.2258064516129998</v>
      </c>
      <c r="K3715" s="12">
        <v>17.204301075269001</v>
      </c>
      <c r="L3715" s="12">
        <v>5.9139784946239997</v>
      </c>
      <c r="M3715" s="12">
        <v>0.53763440860199996</v>
      </c>
      <c r="N3715" s="42">
        <v>1.0752688172039999</v>
      </c>
    </row>
    <row r="3716" spans="2:14" x14ac:dyDescent="0.2">
      <c r="D3716" s="200"/>
      <c r="E3716" s="4" t="s">
        <v>39</v>
      </c>
      <c r="F3716" s="5"/>
      <c r="G3716" s="6">
        <v>223</v>
      </c>
      <c r="H3716" s="31">
        <v>65.022421524663997</v>
      </c>
      <c r="I3716" s="12">
        <v>39.461883408071998</v>
      </c>
      <c r="J3716" s="12">
        <v>0.89686098654699997</v>
      </c>
      <c r="K3716" s="12">
        <v>9.8654708520179994</v>
      </c>
      <c r="L3716" s="12">
        <v>0.89686098654699997</v>
      </c>
      <c r="M3716" s="12">
        <v>0.89686098654699997</v>
      </c>
      <c r="N3716" s="42">
        <v>2.2421524663680001</v>
      </c>
    </row>
    <row r="3717" spans="2:14" x14ac:dyDescent="0.2">
      <c r="D3717" s="201"/>
      <c r="E3717" s="57" t="s">
        <v>40</v>
      </c>
      <c r="F3717" s="59"/>
      <c r="G3717" s="55">
        <v>161</v>
      </c>
      <c r="H3717" s="114">
        <v>70.186335403727</v>
      </c>
      <c r="I3717" s="109">
        <v>26.086956521739001</v>
      </c>
      <c r="J3717" s="65">
        <v>1.242236024845</v>
      </c>
      <c r="K3717" s="65">
        <v>8.6956521739130004</v>
      </c>
      <c r="L3717" s="74">
        <v>0</v>
      </c>
      <c r="M3717" s="74">
        <v>0</v>
      </c>
      <c r="N3717" s="105">
        <v>4.3478260869570002</v>
      </c>
    </row>
    <row r="3719" spans="2:14" x14ac:dyDescent="0.2">
      <c r="B3719" s="40" t="str">
        <f xml:space="preserve"> HYPERLINK("#'目次'!B160", "[154]")</f>
        <v>[154]</v>
      </c>
      <c r="C3719" s="23" t="s">
        <v>290</v>
      </c>
    </row>
    <row r="3722" spans="2:14" x14ac:dyDescent="0.2">
      <c r="C3722" s="23" t="s">
        <v>48</v>
      </c>
    </row>
    <row r="3723" spans="2:14" ht="24" x14ac:dyDescent="0.2">
      <c r="D3723" s="195"/>
      <c r="E3723" s="196"/>
      <c r="F3723" s="196"/>
      <c r="G3723" s="37" t="s">
        <v>15</v>
      </c>
      <c r="H3723" s="33" t="s">
        <v>281</v>
      </c>
      <c r="I3723" s="13" t="s">
        <v>282</v>
      </c>
      <c r="J3723" s="13" t="s">
        <v>283</v>
      </c>
      <c r="K3723" s="13" t="s">
        <v>174</v>
      </c>
      <c r="L3723" s="13" t="s">
        <v>284</v>
      </c>
      <c r="M3723" s="13" t="s">
        <v>99</v>
      </c>
      <c r="N3723" s="38" t="s">
        <v>18</v>
      </c>
    </row>
    <row r="3724" spans="2:14" x14ac:dyDescent="0.2">
      <c r="D3724" s="197"/>
      <c r="E3724" s="198"/>
      <c r="F3724" s="198"/>
      <c r="G3724" s="35"/>
      <c r="H3724" s="39"/>
      <c r="I3724" s="14"/>
      <c r="J3724" s="14"/>
      <c r="K3724" s="14"/>
      <c r="L3724" s="14"/>
      <c r="M3724" s="14"/>
      <c r="N3724" s="34"/>
    </row>
    <row r="3725" spans="2:14" x14ac:dyDescent="0.2">
      <c r="D3725" s="56"/>
      <c r="E3725" s="58" t="s">
        <v>15</v>
      </c>
      <c r="F3725" s="46"/>
      <c r="G3725" s="36">
        <v>1200</v>
      </c>
      <c r="H3725" s="24">
        <v>65.5</v>
      </c>
      <c r="I3725" s="24">
        <v>36.666666666666998</v>
      </c>
      <c r="J3725" s="24">
        <v>2.333333333333</v>
      </c>
      <c r="K3725" s="24">
        <v>12.75</v>
      </c>
      <c r="L3725" s="24">
        <v>3.083333333333</v>
      </c>
      <c r="M3725" s="24">
        <v>0.58333333333299997</v>
      </c>
      <c r="N3725" s="68">
        <v>2.333333333333</v>
      </c>
    </row>
    <row r="3726" spans="2:14" x14ac:dyDescent="0.2">
      <c r="D3726" s="199" t="s">
        <v>49</v>
      </c>
      <c r="E3726" s="22" t="s">
        <v>50</v>
      </c>
      <c r="F3726" s="21"/>
      <c r="G3726" s="19">
        <v>15</v>
      </c>
      <c r="H3726" s="149">
        <v>73.333333333333002</v>
      </c>
      <c r="I3726" s="107">
        <v>13.333333333333</v>
      </c>
      <c r="J3726" s="60">
        <v>0</v>
      </c>
      <c r="K3726" s="96">
        <v>20</v>
      </c>
      <c r="L3726" s="60">
        <v>0</v>
      </c>
      <c r="M3726" s="60">
        <v>0</v>
      </c>
      <c r="N3726" s="117">
        <v>0</v>
      </c>
    </row>
    <row r="3727" spans="2:14" x14ac:dyDescent="0.2">
      <c r="D3727" s="200"/>
      <c r="E3727" s="4" t="s">
        <v>51</v>
      </c>
      <c r="F3727" s="5"/>
      <c r="G3727" s="6">
        <v>142</v>
      </c>
      <c r="H3727" s="87">
        <v>76.760563380281994</v>
      </c>
      <c r="I3727" s="12">
        <v>31.690140845070001</v>
      </c>
      <c r="J3727" s="12">
        <v>2.8169014084509998</v>
      </c>
      <c r="K3727" s="12">
        <v>11.971830985915</v>
      </c>
      <c r="L3727" s="12">
        <v>3.5211267605629999</v>
      </c>
      <c r="M3727" s="28">
        <v>0</v>
      </c>
      <c r="N3727" s="42">
        <v>2.8169014084509998</v>
      </c>
    </row>
    <row r="3728" spans="2:14" x14ac:dyDescent="0.2">
      <c r="D3728" s="200"/>
      <c r="E3728" s="4" t="s">
        <v>52</v>
      </c>
      <c r="F3728" s="5"/>
      <c r="G3728" s="6">
        <v>26</v>
      </c>
      <c r="H3728" s="104">
        <v>38.461538461537998</v>
      </c>
      <c r="I3728" s="44">
        <v>50</v>
      </c>
      <c r="J3728" s="12">
        <v>3.8461538461539999</v>
      </c>
      <c r="K3728" s="43">
        <v>7.6923076923079998</v>
      </c>
      <c r="L3728" s="29">
        <v>11.538461538462</v>
      </c>
      <c r="M3728" s="12">
        <v>3.8461538461539999</v>
      </c>
      <c r="N3728" s="73">
        <v>0</v>
      </c>
    </row>
    <row r="3729" spans="4:14" x14ac:dyDescent="0.2">
      <c r="D3729" s="200"/>
      <c r="E3729" s="4" t="s">
        <v>53</v>
      </c>
      <c r="F3729" s="5"/>
      <c r="G3729" s="6">
        <v>41</v>
      </c>
      <c r="H3729" s="31">
        <v>63.414634146341001</v>
      </c>
      <c r="I3729" s="44">
        <v>51.219512195122</v>
      </c>
      <c r="J3729" s="12">
        <v>2.4390243902440001</v>
      </c>
      <c r="K3729" s="12">
        <v>9.7560975609760003</v>
      </c>
      <c r="L3729" s="29">
        <v>12.195121951220001</v>
      </c>
      <c r="M3729" s="28">
        <v>0</v>
      </c>
      <c r="N3729" s="73">
        <v>0</v>
      </c>
    </row>
    <row r="3730" spans="4:14" x14ac:dyDescent="0.2">
      <c r="D3730" s="200"/>
      <c r="E3730" s="4" t="s">
        <v>54</v>
      </c>
      <c r="F3730" s="5"/>
      <c r="G3730" s="6">
        <v>226</v>
      </c>
      <c r="H3730" s="104">
        <v>55.309734513274002</v>
      </c>
      <c r="I3730" s="29">
        <v>45.132743362832002</v>
      </c>
      <c r="J3730" s="12">
        <v>1.769911504425</v>
      </c>
      <c r="K3730" s="12">
        <v>16.814159292035001</v>
      </c>
      <c r="L3730" s="12">
        <v>4.424778761062</v>
      </c>
      <c r="M3730" s="12">
        <v>0.44247787610599998</v>
      </c>
      <c r="N3730" s="42">
        <v>3.0973451327429999</v>
      </c>
    </row>
    <row r="3731" spans="4:14" x14ac:dyDescent="0.2">
      <c r="D3731" s="200"/>
      <c r="E3731" s="4" t="s">
        <v>55</v>
      </c>
      <c r="F3731" s="5"/>
      <c r="G3731" s="6">
        <v>125</v>
      </c>
      <c r="H3731" s="31">
        <v>69.599999999999994</v>
      </c>
      <c r="I3731" s="12">
        <v>35.200000000000003</v>
      </c>
      <c r="J3731" s="12">
        <v>3.2</v>
      </c>
      <c r="K3731" s="43">
        <v>7.2</v>
      </c>
      <c r="L3731" s="12">
        <v>3.2</v>
      </c>
      <c r="M3731" s="12">
        <v>0.8</v>
      </c>
      <c r="N3731" s="42">
        <v>2.4</v>
      </c>
    </row>
    <row r="3732" spans="4:14" x14ac:dyDescent="0.2">
      <c r="D3732" s="200"/>
      <c r="E3732" s="4" t="s">
        <v>56</v>
      </c>
      <c r="F3732" s="5"/>
      <c r="G3732" s="6">
        <v>190</v>
      </c>
      <c r="H3732" s="84">
        <v>60</v>
      </c>
      <c r="I3732" s="29">
        <v>43.684210526316001</v>
      </c>
      <c r="J3732" s="12">
        <v>1.052631578947</v>
      </c>
      <c r="K3732" s="29">
        <v>17.894736842105001</v>
      </c>
      <c r="L3732" s="12">
        <v>2.1052631578950001</v>
      </c>
      <c r="M3732" s="12">
        <v>0.52631578947400004</v>
      </c>
      <c r="N3732" s="42">
        <v>1.052631578947</v>
      </c>
    </row>
    <row r="3733" spans="4:14" x14ac:dyDescent="0.2">
      <c r="D3733" s="200"/>
      <c r="E3733" s="4" t="s">
        <v>57</v>
      </c>
      <c r="F3733" s="5"/>
      <c r="G3733" s="6">
        <v>185</v>
      </c>
      <c r="H3733" s="31">
        <v>62.162162162161998</v>
      </c>
      <c r="I3733" s="29">
        <v>43.783783783784003</v>
      </c>
      <c r="J3733" s="12">
        <v>2.7027027027030002</v>
      </c>
      <c r="K3733" s="12">
        <v>14.054054054053999</v>
      </c>
      <c r="L3733" s="12">
        <v>1.6216216216220001</v>
      </c>
      <c r="M3733" s="28">
        <v>0</v>
      </c>
      <c r="N3733" s="42">
        <v>1.0810810810810001</v>
      </c>
    </row>
    <row r="3734" spans="4:14" x14ac:dyDescent="0.2">
      <c r="D3734" s="200"/>
      <c r="E3734" s="4" t="s">
        <v>58</v>
      </c>
      <c r="F3734" s="5"/>
      <c r="G3734" s="6">
        <v>113</v>
      </c>
      <c r="H3734" s="87">
        <v>81.415929203540003</v>
      </c>
      <c r="I3734" s="61">
        <v>13.274336283186001</v>
      </c>
      <c r="J3734" s="12">
        <v>3.53982300885</v>
      </c>
      <c r="K3734" s="43">
        <v>5.3097345132739999</v>
      </c>
      <c r="L3734" s="12">
        <v>1.769911504425</v>
      </c>
      <c r="M3734" s="12">
        <v>2.654867256637</v>
      </c>
      <c r="N3734" s="42">
        <v>3.53982300885</v>
      </c>
    </row>
    <row r="3735" spans="4:14" x14ac:dyDescent="0.2">
      <c r="D3735" s="200"/>
      <c r="E3735" s="4" t="s">
        <v>59</v>
      </c>
      <c r="F3735" s="5"/>
      <c r="G3735" s="6">
        <v>136</v>
      </c>
      <c r="H3735" s="76">
        <v>71.323529411764994</v>
      </c>
      <c r="I3735" s="61">
        <v>24.264705882352999</v>
      </c>
      <c r="J3735" s="12">
        <v>2.2058823529409999</v>
      </c>
      <c r="K3735" s="12">
        <v>10.294117647059</v>
      </c>
      <c r="L3735" s="12">
        <v>0.73529411764700003</v>
      </c>
      <c r="M3735" s="28">
        <v>0</v>
      </c>
      <c r="N3735" s="42">
        <v>4.4117647058819998</v>
      </c>
    </row>
    <row r="3736" spans="4:14" x14ac:dyDescent="0.2">
      <c r="D3736" s="199" t="s">
        <v>60</v>
      </c>
      <c r="E3736" s="22" t="s">
        <v>61</v>
      </c>
      <c r="F3736" s="21"/>
      <c r="G3736" s="19">
        <v>205</v>
      </c>
      <c r="H3736" s="149">
        <v>73.658536585365994</v>
      </c>
      <c r="I3736" s="107">
        <v>21.951219512194999</v>
      </c>
      <c r="J3736" s="20">
        <v>2.4390243902440001</v>
      </c>
      <c r="K3736" s="20">
        <v>14.146341463415</v>
      </c>
      <c r="L3736" s="20">
        <v>1.4634146341459999</v>
      </c>
      <c r="M3736" s="60">
        <v>0</v>
      </c>
      <c r="N3736" s="52">
        <v>2.4390243902440001</v>
      </c>
    </row>
    <row r="3737" spans="4:14" x14ac:dyDescent="0.2">
      <c r="D3737" s="200"/>
      <c r="E3737" s="4" t="s">
        <v>62</v>
      </c>
      <c r="F3737" s="5"/>
      <c r="G3737" s="6">
        <v>160</v>
      </c>
      <c r="H3737" s="76">
        <v>71.25</v>
      </c>
      <c r="I3737" s="12">
        <v>34.375</v>
      </c>
      <c r="J3737" s="12">
        <v>1.875</v>
      </c>
      <c r="K3737" s="43">
        <v>7.5</v>
      </c>
      <c r="L3737" s="12">
        <v>2.5</v>
      </c>
      <c r="M3737" s="12">
        <v>1.25</v>
      </c>
      <c r="N3737" s="42">
        <v>0.625</v>
      </c>
    </row>
    <row r="3738" spans="4:14" x14ac:dyDescent="0.2">
      <c r="D3738" s="200"/>
      <c r="E3738" s="4" t="s">
        <v>63</v>
      </c>
      <c r="F3738" s="5"/>
      <c r="G3738" s="6">
        <v>121</v>
      </c>
      <c r="H3738" s="31">
        <v>61.157024793387997</v>
      </c>
      <c r="I3738" s="12">
        <v>37.190082644627999</v>
      </c>
      <c r="J3738" s="12">
        <v>0.82644628099200002</v>
      </c>
      <c r="K3738" s="12">
        <v>14.876033057851</v>
      </c>
      <c r="L3738" s="12">
        <v>2.4793388429749998</v>
      </c>
      <c r="M3738" s="28">
        <v>0</v>
      </c>
      <c r="N3738" s="42">
        <v>1.6528925619829999</v>
      </c>
    </row>
    <row r="3739" spans="4:14" x14ac:dyDescent="0.2">
      <c r="D3739" s="200"/>
      <c r="E3739" s="4" t="s">
        <v>64</v>
      </c>
      <c r="F3739" s="5"/>
      <c r="G3739" s="6">
        <v>124</v>
      </c>
      <c r="H3739" s="31">
        <v>62.903225806451999</v>
      </c>
      <c r="I3739" s="12">
        <v>38.709677419355003</v>
      </c>
      <c r="J3739" s="12">
        <v>3.2258064516129998</v>
      </c>
      <c r="K3739" s="12">
        <v>8.8709677419350008</v>
      </c>
      <c r="L3739" s="12">
        <v>1.6129032258060001</v>
      </c>
      <c r="M3739" s="28">
        <v>0</v>
      </c>
      <c r="N3739" s="42">
        <v>4.0322580645160002</v>
      </c>
    </row>
    <row r="3740" spans="4:14" x14ac:dyDescent="0.2">
      <c r="D3740" s="200"/>
      <c r="E3740" s="4" t="s">
        <v>65</v>
      </c>
      <c r="F3740" s="5"/>
      <c r="G3740" s="6">
        <v>109</v>
      </c>
      <c r="H3740" s="84">
        <v>57.798165137615001</v>
      </c>
      <c r="I3740" s="12">
        <v>41.284403669725002</v>
      </c>
      <c r="J3740" s="12">
        <v>2.7522935779819999</v>
      </c>
      <c r="K3740" s="12">
        <v>13.761467889907999</v>
      </c>
      <c r="L3740" s="12">
        <v>3.669724770642</v>
      </c>
      <c r="M3740" s="12">
        <v>1.834862385321</v>
      </c>
      <c r="N3740" s="42">
        <v>4.5871559633030001</v>
      </c>
    </row>
    <row r="3741" spans="4:14" x14ac:dyDescent="0.2">
      <c r="D3741" s="200"/>
      <c r="E3741" s="4" t="s">
        <v>66</v>
      </c>
      <c r="F3741" s="5"/>
      <c r="G3741" s="6">
        <v>104</v>
      </c>
      <c r="H3741" s="31">
        <v>63.461538461537998</v>
      </c>
      <c r="I3741" s="12">
        <v>38.461538461537998</v>
      </c>
      <c r="J3741" s="12">
        <v>0.96153846153800004</v>
      </c>
      <c r="K3741" s="12">
        <v>17.307692307692001</v>
      </c>
      <c r="L3741" s="12">
        <v>4.8076923076920002</v>
      </c>
      <c r="M3741" s="12">
        <v>0.96153846153800004</v>
      </c>
      <c r="N3741" s="42">
        <v>0.96153846153800004</v>
      </c>
    </row>
    <row r="3742" spans="4:14" x14ac:dyDescent="0.2">
      <c r="D3742" s="200"/>
      <c r="E3742" s="4" t="s">
        <v>67</v>
      </c>
      <c r="F3742" s="5"/>
      <c r="G3742" s="6">
        <v>139</v>
      </c>
      <c r="H3742" s="84">
        <v>58.992805755395999</v>
      </c>
      <c r="I3742" s="44">
        <v>48.920863309353003</v>
      </c>
      <c r="J3742" s="12">
        <v>4.3165467625899998</v>
      </c>
      <c r="K3742" s="12">
        <v>13.669064748201</v>
      </c>
      <c r="L3742" s="12">
        <v>5.035971223022</v>
      </c>
      <c r="M3742" s="12">
        <v>0.71942446043200003</v>
      </c>
      <c r="N3742" s="42">
        <v>0.71942446043200003</v>
      </c>
    </row>
    <row r="3743" spans="4:14" x14ac:dyDescent="0.2">
      <c r="D3743" s="200"/>
      <c r="E3743" s="4" t="s">
        <v>68</v>
      </c>
      <c r="F3743" s="5"/>
      <c r="G3743" s="6">
        <v>48</v>
      </c>
      <c r="H3743" s="104">
        <v>52.083333333333002</v>
      </c>
      <c r="I3743" s="44">
        <v>64.583333333333002</v>
      </c>
      <c r="J3743" s="12">
        <v>6.25</v>
      </c>
      <c r="K3743" s="12">
        <v>16.666666666666998</v>
      </c>
      <c r="L3743" s="12">
        <v>4.166666666667</v>
      </c>
      <c r="M3743" s="28">
        <v>0</v>
      </c>
      <c r="N3743" s="73">
        <v>0</v>
      </c>
    </row>
    <row r="3744" spans="4:14" x14ac:dyDescent="0.2">
      <c r="D3744" s="200"/>
      <c r="E3744" s="4" t="s">
        <v>69</v>
      </c>
      <c r="F3744" s="5"/>
      <c r="G3744" s="6">
        <v>37</v>
      </c>
      <c r="H3744" s="31">
        <v>64.864864864864998</v>
      </c>
      <c r="I3744" s="44">
        <v>48.648648648649001</v>
      </c>
      <c r="J3744" s="12">
        <v>2.7027027027030002</v>
      </c>
      <c r="K3744" s="12">
        <v>16.216216216216001</v>
      </c>
      <c r="L3744" s="29">
        <v>10.810810810811001</v>
      </c>
      <c r="M3744" s="28">
        <v>0</v>
      </c>
      <c r="N3744" s="73">
        <v>0</v>
      </c>
    </row>
    <row r="3745" spans="2:14" x14ac:dyDescent="0.2">
      <c r="D3745" s="93" t="s">
        <v>70</v>
      </c>
      <c r="E3745" s="89" t="s">
        <v>18</v>
      </c>
      <c r="F3745" s="92"/>
      <c r="G3745" s="94">
        <v>0</v>
      </c>
      <c r="H3745" s="148">
        <v>0</v>
      </c>
      <c r="I3745" s="86">
        <v>0</v>
      </c>
      <c r="J3745" s="101">
        <v>0</v>
      </c>
      <c r="K3745" s="86">
        <v>0</v>
      </c>
      <c r="L3745" s="101">
        <v>0</v>
      </c>
      <c r="M3745" s="101">
        <v>0</v>
      </c>
      <c r="N3745" s="144">
        <v>0</v>
      </c>
    </row>
    <row r="3747" spans="2:14" x14ac:dyDescent="0.2">
      <c r="B3747" s="40" t="str">
        <f xml:space="preserve"> HYPERLINK("#'目次'!B161", "[155]")</f>
        <v>[155]</v>
      </c>
      <c r="C3747" s="23" t="s">
        <v>290</v>
      </c>
    </row>
    <row r="3750" spans="2:14" x14ac:dyDescent="0.2">
      <c r="C3750" s="23" t="s">
        <v>73</v>
      </c>
    </row>
    <row r="3751" spans="2:14" ht="24" x14ac:dyDescent="0.2">
      <c r="D3751" s="195"/>
      <c r="E3751" s="196"/>
      <c r="F3751" s="196"/>
      <c r="G3751" s="37" t="s">
        <v>15</v>
      </c>
      <c r="H3751" s="33" t="s">
        <v>281</v>
      </c>
      <c r="I3751" s="13" t="s">
        <v>282</v>
      </c>
      <c r="J3751" s="13" t="s">
        <v>283</v>
      </c>
      <c r="K3751" s="13" t="s">
        <v>174</v>
      </c>
      <c r="L3751" s="13" t="s">
        <v>284</v>
      </c>
      <c r="M3751" s="13" t="s">
        <v>99</v>
      </c>
      <c r="N3751" s="38" t="s">
        <v>18</v>
      </c>
    </row>
    <row r="3752" spans="2:14" x14ac:dyDescent="0.2">
      <c r="D3752" s="197"/>
      <c r="E3752" s="198"/>
      <c r="F3752" s="198"/>
      <c r="G3752" s="35"/>
      <c r="H3752" s="39"/>
      <c r="I3752" s="14"/>
      <c r="J3752" s="14"/>
      <c r="K3752" s="14"/>
      <c r="L3752" s="14"/>
      <c r="M3752" s="14"/>
      <c r="N3752" s="34"/>
    </row>
    <row r="3753" spans="2:14" x14ac:dyDescent="0.2">
      <c r="D3753" s="56"/>
      <c r="E3753" s="58" t="s">
        <v>15</v>
      </c>
      <c r="F3753" s="46"/>
      <c r="G3753" s="36">
        <v>1200</v>
      </c>
      <c r="H3753" s="24">
        <v>65.5</v>
      </c>
      <c r="I3753" s="24">
        <v>36.666666666666998</v>
      </c>
      <c r="J3753" s="24">
        <v>2.333333333333</v>
      </c>
      <c r="K3753" s="24">
        <v>12.75</v>
      </c>
      <c r="L3753" s="24">
        <v>3.083333333333</v>
      </c>
      <c r="M3753" s="24">
        <v>0.58333333333299997</v>
      </c>
      <c r="N3753" s="68">
        <v>2.333333333333</v>
      </c>
    </row>
    <row r="3754" spans="2:14" x14ac:dyDescent="0.2">
      <c r="D3754" s="199" t="s">
        <v>74</v>
      </c>
      <c r="E3754" s="22" t="s">
        <v>75</v>
      </c>
      <c r="F3754" s="21"/>
      <c r="G3754" s="19">
        <v>592</v>
      </c>
      <c r="H3754" s="54">
        <v>70.270270270270004</v>
      </c>
      <c r="I3754" s="20">
        <v>32.432432432432002</v>
      </c>
      <c r="J3754" s="20">
        <v>2.1959459459459998</v>
      </c>
      <c r="K3754" s="20">
        <v>10.810810810811001</v>
      </c>
      <c r="L3754" s="20">
        <v>3.040540540541</v>
      </c>
      <c r="M3754" s="60">
        <v>0</v>
      </c>
      <c r="N3754" s="52">
        <v>2.8716216216219999</v>
      </c>
    </row>
    <row r="3755" spans="2:14" x14ac:dyDescent="0.2">
      <c r="D3755" s="200"/>
      <c r="E3755" s="4" t="s">
        <v>34</v>
      </c>
      <c r="F3755" s="5"/>
      <c r="G3755" s="6">
        <v>37</v>
      </c>
      <c r="H3755" s="87">
        <v>91.891891891892001</v>
      </c>
      <c r="I3755" s="61">
        <v>2.7027027027030002</v>
      </c>
      <c r="J3755" s="28">
        <v>0</v>
      </c>
      <c r="K3755" s="61">
        <v>2.7027027027030002</v>
      </c>
      <c r="L3755" s="28">
        <v>0</v>
      </c>
      <c r="M3755" s="28">
        <v>0</v>
      </c>
      <c r="N3755" s="42">
        <v>2.7027027027030002</v>
      </c>
    </row>
    <row r="3756" spans="2:14" x14ac:dyDescent="0.2">
      <c r="D3756" s="200"/>
      <c r="E3756" s="4" t="s">
        <v>35</v>
      </c>
      <c r="F3756" s="5"/>
      <c r="G3756" s="6">
        <v>75</v>
      </c>
      <c r="H3756" s="87">
        <v>78.666666666666998</v>
      </c>
      <c r="I3756" s="61">
        <v>22.666666666666998</v>
      </c>
      <c r="J3756" s="12">
        <v>2.666666666667</v>
      </c>
      <c r="K3756" s="12">
        <v>14.666666666667</v>
      </c>
      <c r="L3756" s="12">
        <v>2.666666666667</v>
      </c>
      <c r="M3756" s="28">
        <v>0</v>
      </c>
      <c r="N3756" s="42">
        <v>1.333333333333</v>
      </c>
    </row>
    <row r="3757" spans="2:14" x14ac:dyDescent="0.2">
      <c r="D3757" s="200"/>
      <c r="E3757" s="4" t="s">
        <v>36</v>
      </c>
      <c r="F3757" s="5"/>
      <c r="G3757" s="6">
        <v>95</v>
      </c>
      <c r="H3757" s="31">
        <v>61.052631578947</v>
      </c>
      <c r="I3757" s="12">
        <v>36.842105263157997</v>
      </c>
      <c r="J3757" s="12">
        <v>3.1578947368420001</v>
      </c>
      <c r="K3757" s="12">
        <v>13.684210526316001</v>
      </c>
      <c r="L3757" s="12">
        <v>6.3157894736840001</v>
      </c>
      <c r="M3757" s="28">
        <v>0</v>
      </c>
      <c r="N3757" s="42">
        <v>6.3157894736840001</v>
      </c>
    </row>
    <row r="3758" spans="2:14" x14ac:dyDescent="0.2">
      <c r="D3758" s="200"/>
      <c r="E3758" s="4" t="s">
        <v>37</v>
      </c>
      <c r="F3758" s="5"/>
      <c r="G3758" s="6">
        <v>111</v>
      </c>
      <c r="H3758" s="31">
        <v>70.270270270270004</v>
      </c>
      <c r="I3758" s="12">
        <v>40.540540540541002</v>
      </c>
      <c r="J3758" s="12">
        <v>2.7027027027030002</v>
      </c>
      <c r="K3758" s="12">
        <v>9.0090090090090005</v>
      </c>
      <c r="L3758" s="12">
        <v>3.6036036036039998</v>
      </c>
      <c r="M3758" s="28">
        <v>0</v>
      </c>
      <c r="N3758" s="42">
        <v>1.8018018018019999</v>
      </c>
    </row>
    <row r="3759" spans="2:14" x14ac:dyDescent="0.2">
      <c r="D3759" s="200"/>
      <c r="E3759" s="4" t="s">
        <v>38</v>
      </c>
      <c r="F3759" s="5"/>
      <c r="G3759" s="6">
        <v>93</v>
      </c>
      <c r="H3759" s="31">
        <v>66.666666666666998</v>
      </c>
      <c r="I3759" s="12">
        <v>35.483870967742</v>
      </c>
      <c r="J3759" s="12">
        <v>3.2258064516129998</v>
      </c>
      <c r="K3759" s="12">
        <v>11.827956989246999</v>
      </c>
      <c r="L3759" s="12">
        <v>4.3010752688169998</v>
      </c>
      <c r="M3759" s="28">
        <v>0</v>
      </c>
      <c r="N3759" s="42">
        <v>2.1505376344089999</v>
      </c>
    </row>
    <row r="3760" spans="2:14" x14ac:dyDescent="0.2">
      <c r="D3760" s="200"/>
      <c r="E3760" s="4" t="s">
        <v>39</v>
      </c>
      <c r="F3760" s="5"/>
      <c r="G3760" s="6">
        <v>109</v>
      </c>
      <c r="H3760" s="31">
        <v>66.055045871559997</v>
      </c>
      <c r="I3760" s="12">
        <v>40.366972477064003</v>
      </c>
      <c r="J3760" s="12">
        <v>0.91743119266100004</v>
      </c>
      <c r="K3760" s="12">
        <v>11.009174311927</v>
      </c>
      <c r="L3760" s="12">
        <v>1.834862385321</v>
      </c>
      <c r="M3760" s="28">
        <v>0</v>
      </c>
      <c r="N3760" s="42">
        <v>1.834862385321</v>
      </c>
    </row>
    <row r="3761" spans="2:14" x14ac:dyDescent="0.2">
      <c r="D3761" s="200"/>
      <c r="E3761" s="4" t="s">
        <v>40</v>
      </c>
      <c r="F3761" s="5"/>
      <c r="G3761" s="6">
        <v>72</v>
      </c>
      <c r="H3761" s="76">
        <v>73.611111111111001</v>
      </c>
      <c r="I3761" s="61">
        <v>23.611111111111001</v>
      </c>
      <c r="J3761" s="12">
        <v>1.3888888888890001</v>
      </c>
      <c r="K3761" s="12">
        <v>8.333333333333</v>
      </c>
      <c r="L3761" s="28">
        <v>0</v>
      </c>
      <c r="M3761" s="28">
        <v>0</v>
      </c>
      <c r="N3761" s="42">
        <v>4.166666666667</v>
      </c>
    </row>
    <row r="3762" spans="2:14" x14ac:dyDescent="0.2">
      <c r="D3762" s="199" t="s">
        <v>76</v>
      </c>
      <c r="E3762" s="22" t="s">
        <v>77</v>
      </c>
      <c r="F3762" s="21"/>
      <c r="G3762" s="19">
        <v>608</v>
      </c>
      <c r="H3762" s="54">
        <v>60.855263157895003</v>
      </c>
      <c r="I3762" s="20">
        <v>40.789473684211004</v>
      </c>
      <c r="J3762" s="20">
        <v>2.4671052631579999</v>
      </c>
      <c r="K3762" s="20">
        <v>14.638157894737001</v>
      </c>
      <c r="L3762" s="20">
        <v>3.125</v>
      </c>
      <c r="M3762" s="20">
        <v>1.151315789474</v>
      </c>
      <c r="N3762" s="52">
        <v>1.8092105263160001</v>
      </c>
    </row>
    <row r="3763" spans="2:14" x14ac:dyDescent="0.2">
      <c r="D3763" s="200"/>
      <c r="E3763" s="4" t="s">
        <v>34</v>
      </c>
      <c r="F3763" s="5"/>
      <c r="G3763" s="6">
        <v>37</v>
      </c>
      <c r="H3763" s="76">
        <v>72.972972972972997</v>
      </c>
      <c r="I3763" s="61">
        <v>13.513513513514001</v>
      </c>
      <c r="J3763" s="12">
        <v>2.7027027027030002</v>
      </c>
      <c r="K3763" s="12">
        <v>8.1081081081080004</v>
      </c>
      <c r="L3763" s="12">
        <v>2.7027027027030002</v>
      </c>
      <c r="M3763" s="29">
        <v>8.1081081081080004</v>
      </c>
      <c r="N3763" s="42">
        <v>2.7027027027030002</v>
      </c>
    </row>
    <row r="3764" spans="2:14" x14ac:dyDescent="0.2">
      <c r="D3764" s="200"/>
      <c r="E3764" s="4" t="s">
        <v>35</v>
      </c>
      <c r="F3764" s="5"/>
      <c r="G3764" s="6">
        <v>73</v>
      </c>
      <c r="H3764" s="84">
        <v>58.904109589040999</v>
      </c>
      <c r="I3764" s="12">
        <v>38.356164383562003</v>
      </c>
      <c r="J3764" s="29">
        <v>9.5890410958899999</v>
      </c>
      <c r="K3764" s="12">
        <v>9.5890410958899999</v>
      </c>
      <c r="L3764" s="12">
        <v>4.1095890410960001</v>
      </c>
      <c r="M3764" s="28">
        <v>0</v>
      </c>
      <c r="N3764" s="42">
        <v>4.1095890410960001</v>
      </c>
    </row>
    <row r="3765" spans="2:14" x14ac:dyDescent="0.2">
      <c r="D3765" s="200"/>
      <c r="E3765" s="4" t="s">
        <v>36</v>
      </c>
      <c r="F3765" s="5"/>
      <c r="G3765" s="6">
        <v>92</v>
      </c>
      <c r="H3765" s="84">
        <v>58.695652173912997</v>
      </c>
      <c r="I3765" s="29">
        <v>43.478260869564998</v>
      </c>
      <c r="J3765" s="12">
        <v>2.1739130434780001</v>
      </c>
      <c r="K3765" s="12">
        <v>17.391304347826001</v>
      </c>
      <c r="L3765" s="12">
        <v>2.1739130434780001</v>
      </c>
      <c r="M3765" s="12">
        <v>1.086956521739</v>
      </c>
      <c r="N3765" s="73">
        <v>0</v>
      </c>
    </row>
    <row r="3766" spans="2:14" x14ac:dyDescent="0.2">
      <c r="D3766" s="200"/>
      <c r="E3766" s="4" t="s">
        <v>37</v>
      </c>
      <c r="F3766" s="5"/>
      <c r="G3766" s="6">
        <v>110</v>
      </c>
      <c r="H3766" s="104">
        <v>54.545454545455001</v>
      </c>
      <c r="I3766" s="44">
        <v>49.090909090909001</v>
      </c>
      <c r="J3766" s="28">
        <v>0</v>
      </c>
      <c r="K3766" s="29">
        <v>21.818181818182001</v>
      </c>
      <c r="L3766" s="12">
        <v>5.4545454545450003</v>
      </c>
      <c r="M3766" s="28">
        <v>0</v>
      </c>
      <c r="N3766" s="73">
        <v>0</v>
      </c>
    </row>
    <row r="3767" spans="2:14" x14ac:dyDescent="0.2">
      <c r="D3767" s="200"/>
      <c r="E3767" s="4" t="s">
        <v>38</v>
      </c>
      <c r="F3767" s="5"/>
      <c r="G3767" s="6">
        <v>93</v>
      </c>
      <c r="H3767" s="84">
        <v>56.989247311828002</v>
      </c>
      <c r="I3767" s="44">
        <v>55.913978494623997</v>
      </c>
      <c r="J3767" s="12">
        <v>3.2258064516129998</v>
      </c>
      <c r="K3767" s="29">
        <v>22.580645161290001</v>
      </c>
      <c r="L3767" s="12">
        <v>7.5268817204299996</v>
      </c>
      <c r="M3767" s="12">
        <v>1.0752688172039999</v>
      </c>
      <c r="N3767" s="73">
        <v>0</v>
      </c>
    </row>
    <row r="3768" spans="2:14" x14ac:dyDescent="0.2">
      <c r="D3768" s="200"/>
      <c r="E3768" s="4" t="s">
        <v>39</v>
      </c>
      <c r="F3768" s="5"/>
      <c r="G3768" s="6">
        <v>114</v>
      </c>
      <c r="H3768" s="31">
        <v>64.035087719298005</v>
      </c>
      <c r="I3768" s="12">
        <v>38.596491228070001</v>
      </c>
      <c r="J3768" s="12">
        <v>0.87719298245599997</v>
      </c>
      <c r="K3768" s="12">
        <v>8.7719298245609991</v>
      </c>
      <c r="L3768" s="28">
        <v>0</v>
      </c>
      <c r="M3768" s="12">
        <v>1.7543859649119999</v>
      </c>
      <c r="N3768" s="42">
        <v>2.6315789473679998</v>
      </c>
    </row>
    <row r="3769" spans="2:14" x14ac:dyDescent="0.2">
      <c r="D3769" s="201"/>
      <c r="E3769" s="57" t="s">
        <v>40</v>
      </c>
      <c r="F3769" s="59"/>
      <c r="G3769" s="55">
        <v>89</v>
      </c>
      <c r="H3769" s="114">
        <v>67.415730337078998</v>
      </c>
      <c r="I3769" s="125">
        <v>28.089887640449</v>
      </c>
      <c r="J3769" s="65">
        <v>1.123595505618</v>
      </c>
      <c r="K3769" s="65">
        <v>8.9887640449440003</v>
      </c>
      <c r="L3769" s="74">
        <v>0</v>
      </c>
      <c r="M3769" s="74">
        <v>0</v>
      </c>
      <c r="N3769" s="105">
        <v>4.4943820224720001</v>
      </c>
    </row>
    <row r="3771" spans="2:14" x14ac:dyDescent="0.2">
      <c r="B3771" s="40" t="str">
        <f xml:space="preserve"> HYPERLINK("#'目次'!B162", "[156]")</f>
        <v>[156]</v>
      </c>
      <c r="C3771" s="23" t="s">
        <v>290</v>
      </c>
    </row>
    <row r="3774" spans="2:14" x14ac:dyDescent="0.2">
      <c r="C3774" s="23" t="s">
        <v>80</v>
      </c>
    </row>
    <row r="3775" spans="2:14" ht="24" x14ac:dyDescent="0.2">
      <c r="E3775" s="195"/>
      <c r="F3775" s="196"/>
      <c r="G3775" s="37" t="s">
        <v>15</v>
      </c>
      <c r="H3775" s="33" t="s">
        <v>281</v>
      </c>
      <c r="I3775" s="13" t="s">
        <v>282</v>
      </c>
      <c r="J3775" s="13" t="s">
        <v>283</v>
      </c>
      <c r="K3775" s="13" t="s">
        <v>174</v>
      </c>
      <c r="L3775" s="13" t="s">
        <v>284</v>
      </c>
      <c r="M3775" s="13" t="s">
        <v>99</v>
      </c>
      <c r="N3775" s="38" t="s">
        <v>18</v>
      </c>
    </row>
    <row r="3776" spans="2:14" x14ac:dyDescent="0.2">
      <c r="E3776" s="197"/>
      <c r="F3776" s="198"/>
      <c r="G3776" s="35"/>
      <c r="H3776" s="39"/>
      <c r="I3776" s="14"/>
      <c r="J3776" s="14"/>
      <c r="K3776" s="14"/>
      <c r="L3776" s="14"/>
      <c r="M3776" s="14"/>
      <c r="N3776" s="34"/>
    </row>
    <row r="3777" spans="2:14" x14ac:dyDescent="0.2">
      <c r="E3777" s="91" t="s">
        <v>15</v>
      </c>
      <c r="F3777" s="46"/>
      <c r="G3777" s="36">
        <v>1200</v>
      </c>
      <c r="H3777" s="24">
        <v>65.5</v>
      </c>
      <c r="I3777" s="24">
        <v>36.666666666666998</v>
      </c>
      <c r="J3777" s="24">
        <v>2.333333333333</v>
      </c>
      <c r="K3777" s="24">
        <v>12.75</v>
      </c>
      <c r="L3777" s="24">
        <v>3.083333333333</v>
      </c>
      <c r="M3777" s="24">
        <v>0.58333333333299997</v>
      </c>
      <c r="N3777" s="68">
        <v>2.333333333333</v>
      </c>
    </row>
    <row r="3778" spans="2:14" x14ac:dyDescent="0.2">
      <c r="E3778" s="4" t="s">
        <v>81</v>
      </c>
      <c r="F3778" s="5"/>
      <c r="G3778" s="19">
        <v>48</v>
      </c>
      <c r="H3778" s="149">
        <v>70.833333333333002</v>
      </c>
      <c r="I3778" s="90">
        <v>31.25</v>
      </c>
      <c r="J3778" s="20">
        <v>2.083333333333</v>
      </c>
      <c r="K3778" s="20">
        <v>12.5</v>
      </c>
      <c r="L3778" s="20">
        <v>2.083333333333</v>
      </c>
      <c r="M3778" s="60">
        <v>0</v>
      </c>
      <c r="N3778" s="52">
        <v>6.25</v>
      </c>
    </row>
    <row r="3779" spans="2:14" x14ac:dyDescent="0.2">
      <c r="E3779" s="4" t="s">
        <v>82</v>
      </c>
      <c r="F3779" s="5"/>
      <c r="G3779" s="6">
        <v>84</v>
      </c>
      <c r="H3779" s="31">
        <v>63.095238095238003</v>
      </c>
      <c r="I3779" s="12">
        <v>34.523809523810002</v>
      </c>
      <c r="J3779" s="28">
        <v>0</v>
      </c>
      <c r="K3779" s="29">
        <v>19.047619047619001</v>
      </c>
      <c r="L3779" s="12">
        <v>4.7619047619049999</v>
      </c>
      <c r="M3779" s="28">
        <v>0</v>
      </c>
      <c r="N3779" s="42">
        <v>2.3809523809519999</v>
      </c>
    </row>
    <row r="3780" spans="2:14" x14ac:dyDescent="0.2">
      <c r="E3780" s="4" t="s">
        <v>83</v>
      </c>
      <c r="F3780" s="5"/>
      <c r="G3780" s="6">
        <v>462</v>
      </c>
      <c r="H3780" s="31">
        <v>64.285714285713993</v>
      </c>
      <c r="I3780" s="12">
        <v>39.826839826840001</v>
      </c>
      <c r="J3780" s="12">
        <v>2.1645021645020002</v>
      </c>
      <c r="K3780" s="12">
        <v>9.9567099567100001</v>
      </c>
      <c r="L3780" s="12">
        <v>3.2467532467529998</v>
      </c>
      <c r="M3780" s="12">
        <v>0.21645021645000001</v>
      </c>
      <c r="N3780" s="42">
        <v>3.0303030303030001</v>
      </c>
    </row>
    <row r="3781" spans="2:14" x14ac:dyDescent="0.2">
      <c r="E3781" s="4" t="s">
        <v>84</v>
      </c>
      <c r="F3781" s="5"/>
      <c r="G3781" s="6">
        <v>30</v>
      </c>
      <c r="H3781" s="76">
        <v>73.333333333333002</v>
      </c>
      <c r="I3781" s="12">
        <v>33.333333333333002</v>
      </c>
      <c r="J3781" s="12">
        <v>3.333333333333</v>
      </c>
      <c r="K3781" s="29">
        <v>20</v>
      </c>
      <c r="L3781" s="12">
        <v>3.333333333333</v>
      </c>
      <c r="M3781" s="28">
        <v>0</v>
      </c>
      <c r="N3781" s="42">
        <v>3.333333333333</v>
      </c>
    </row>
    <row r="3782" spans="2:14" x14ac:dyDescent="0.2">
      <c r="E3782" s="4" t="s">
        <v>85</v>
      </c>
      <c r="F3782" s="5"/>
      <c r="G3782" s="6">
        <v>144</v>
      </c>
      <c r="H3782" s="31">
        <v>66.666666666666998</v>
      </c>
      <c r="I3782" s="29">
        <v>41.666666666666998</v>
      </c>
      <c r="J3782" s="12">
        <v>2.083333333333</v>
      </c>
      <c r="K3782" s="12">
        <v>9.7222222222219994</v>
      </c>
      <c r="L3782" s="12">
        <v>1.3888888888890001</v>
      </c>
      <c r="M3782" s="12">
        <v>0.694444444444</v>
      </c>
      <c r="N3782" s="42">
        <v>0.694444444444</v>
      </c>
    </row>
    <row r="3783" spans="2:14" x14ac:dyDescent="0.2">
      <c r="E3783" s="4" t="s">
        <v>86</v>
      </c>
      <c r="F3783" s="5"/>
      <c r="G3783" s="6">
        <v>192</v>
      </c>
      <c r="H3783" s="31">
        <v>60.9375</v>
      </c>
      <c r="I3783" s="29">
        <v>42.708333333333002</v>
      </c>
      <c r="J3783" s="12">
        <v>3.125</v>
      </c>
      <c r="K3783" s="12">
        <v>12.5</v>
      </c>
      <c r="L3783" s="12">
        <v>3.645833333333</v>
      </c>
      <c r="M3783" s="12">
        <v>0.52083333333299997</v>
      </c>
      <c r="N3783" s="42">
        <v>1.5625</v>
      </c>
    </row>
    <row r="3784" spans="2:14" x14ac:dyDescent="0.2">
      <c r="E3784" s="4" t="s">
        <v>87</v>
      </c>
      <c r="F3784" s="5"/>
      <c r="G3784" s="6">
        <v>72</v>
      </c>
      <c r="H3784" s="76">
        <v>72.222222222222001</v>
      </c>
      <c r="I3784" s="61">
        <v>22.222222222222001</v>
      </c>
      <c r="J3784" s="12">
        <v>2.7777777777780002</v>
      </c>
      <c r="K3784" s="29">
        <v>22.222222222222001</v>
      </c>
      <c r="L3784" s="12">
        <v>2.7777777777780002</v>
      </c>
      <c r="M3784" s="12">
        <v>1.3888888888890001</v>
      </c>
      <c r="N3784" s="42">
        <v>4.166666666667</v>
      </c>
    </row>
    <row r="3785" spans="2:14" x14ac:dyDescent="0.2">
      <c r="E3785" s="4" t="s">
        <v>88</v>
      </c>
      <c r="F3785" s="5"/>
      <c r="G3785" s="6">
        <v>36</v>
      </c>
      <c r="H3785" s="31">
        <v>63.888888888888999</v>
      </c>
      <c r="I3785" s="61">
        <v>19.444444444443999</v>
      </c>
      <c r="J3785" s="29">
        <v>8.333333333333</v>
      </c>
      <c r="K3785" s="12">
        <v>11.111111111111001</v>
      </c>
      <c r="L3785" s="12">
        <v>2.7777777777780002</v>
      </c>
      <c r="M3785" s="12">
        <v>5.5555555555560003</v>
      </c>
      <c r="N3785" s="42">
        <v>2.7777777777780002</v>
      </c>
    </row>
    <row r="3786" spans="2:14" x14ac:dyDescent="0.2">
      <c r="E3786" s="4" t="s">
        <v>89</v>
      </c>
      <c r="F3786" s="5"/>
      <c r="G3786" s="6">
        <v>66</v>
      </c>
      <c r="H3786" s="31">
        <v>69.696969696970001</v>
      </c>
      <c r="I3786" s="12">
        <v>31.818181818182001</v>
      </c>
      <c r="J3786" s="12">
        <v>1.5151515151520001</v>
      </c>
      <c r="K3786" s="29">
        <v>18.181818181817999</v>
      </c>
      <c r="L3786" s="12">
        <v>3.0303030303030001</v>
      </c>
      <c r="M3786" s="12">
        <v>1.5151515151520001</v>
      </c>
      <c r="N3786" s="73">
        <v>0</v>
      </c>
    </row>
    <row r="3787" spans="2:14" x14ac:dyDescent="0.2">
      <c r="E3787" s="4" t="s">
        <v>90</v>
      </c>
      <c r="F3787" s="5"/>
      <c r="G3787" s="6">
        <v>54</v>
      </c>
      <c r="H3787" s="76">
        <v>72.222222222222001</v>
      </c>
      <c r="I3787" s="61">
        <v>25.925925925925998</v>
      </c>
      <c r="J3787" s="28">
        <v>0</v>
      </c>
      <c r="K3787" s="12">
        <v>11.111111111111001</v>
      </c>
      <c r="L3787" s="12">
        <v>3.7037037037039999</v>
      </c>
      <c r="M3787" s="28">
        <v>0</v>
      </c>
      <c r="N3787" s="73">
        <v>0</v>
      </c>
    </row>
    <row r="3788" spans="2:14" x14ac:dyDescent="0.2">
      <c r="E3788" s="57" t="s">
        <v>91</v>
      </c>
      <c r="F3788" s="59"/>
      <c r="G3788" s="55">
        <v>12</v>
      </c>
      <c r="H3788" s="157">
        <v>58.333333333333002</v>
      </c>
      <c r="I3788" s="109">
        <v>16.666666666666998</v>
      </c>
      <c r="J3788" s="123">
        <v>8.333333333333</v>
      </c>
      <c r="K3788" s="113">
        <v>25</v>
      </c>
      <c r="L3788" s="74">
        <v>0</v>
      </c>
      <c r="M3788" s="74">
        <v>0</v>
      </c>
      <c r="N3788" s="142">
        <v>0</v>
      </c>
    </row>
    <row r="3790" spans="2:14" x14ac:dyDescent="0.2">
      <c r="B3790" s="40" t="str">
        <f xml:space="preserve"> HYPERLINK("#'目次'!B163", "[157]")</f>
        <v>[157]</v>
      </c>
      <c r="C3790" s="23" t="s">
        <v>293</v>
      </c>
    </row>
    <row r="3793" spans="3:14" x14ac:dyDescent="0.2">
      <c r="C3793" s="23" t="s">
        <v>14</v>
      </c>
    </row>
    <row r="3794" spans="3:14" ht="24" x14ac:dyDescent="0.2">
      <c r="D3794" s="195"/>
      <c r="E3794" s="196"/>
      <c r="F3794" s="196"/>
      <c r="G3794" s="37" t="s">
        <v>15</v>
      </c>
      <c r="H3794" s="33" t="s">
        <v>281</v>
      </c>
      <c r="I3794" s="13" t="s">
        <v>282</v>
      </c>
      <c r="J3794" s="13" t="s">
        <v>283</v>
      </c>
      <c r="K3794" s="13" t="s">
        <v>174</v>
      </c>
      <c r="L3794" s="13" t="s">
        <v>284</v>
      </c>
      <c r="M3794" s="13" t="s">
        <v>99</v>
      </c>
      <c r="N3794" s="38" t="s">
        <v>18</v>
      </c>
    </row>
    <row r="3795" spans="3:14" x14ac:dyDescent="0.2">
      <c r="D3795" s="197"/>
      <c r="E3795" s="198"/>
      <c r="F3795" s="198"/>
      <c r="G3795" s="35"/>
      <c r="H3795" s="39"/>
      <c r="I3795" s="14"/>
      <c r="J3795" s="14"/>
      <c r="K3795" s="14"/>
      <c r="L3795" s="14"/>
      <c r="M3795" s="14"/>
      <c r="N3795" s="34"/>
    </row>
    <row r="3796" spans="3:14" x14ac:dyDescent="0.2">
      <c r="D3796" s="56"/>
      <c r="E3796" s="58" t="s">
        <v>15</v>
      </c>
      <c r="F3796" s="46"/>
      <c r="G3796" s="36">
        <v>1200</v>
      </c>
      <c r="H3796" s="24">
        <v>54</v>
      </c>
      <c r="I3796" s="24">
        <v>50</v>
      </c>
      <c r="J3796" s="24">
        <v>2.333333333333</v>
      </c>
      <c r="K3796" s="24">
        <v>5.833333333333</v>
      </c>
      <c r="L3796" s="24">
        <v>1.5</v>
      </c>
      <c r="M3796" s="24">
        <v>0.75</v>
      </c>
      <c r="N3796" s="68">
        <v>2.833333333333</v>
      </c>
    </row>
    <row r="3797" spans="3:14" x14ac:dyDescent="0.2">
      <c r="D3797" s="199" t="s">
        <v>19</v>
      </c>
      <c r="E3797" s="22" t="s">
        <v>20</v>
      </c>
      <c r="F3797" s="21"/>
      <c r="G3797" s="19">
        <v>132</v>
      </c>
      <c r="H3797" s="54">
        <v>53.787878787879002</v>
      </c>
      <c r="I3797" s="20">
        <v>45.454545454544999</v>
      </c>
      <c r="J3797" s="20">
        <v>0.75757575757600004</v>
      </c>
      <c r="K3797" s="20">
        <v>9.0909090909089993</v>
      </c>
      <c r="L3797" s="20">
        <v>2.2727272727269998</v>
      </c>
      <c r="M3797" s="60">
        <v>0</v>
      </c>
      <c r="N3797" s="52">
        <v>5.3030303030299999</v>
      </c>
    </row>
    <row r="3798" spans="3:14" x14ac:dyDescent="0.2">
      <c r="D3798" s="200"/>
      <c r="E3798" s="4" t="s">
        <v>21</v>
      </c>
      <c r="F3798" s="5"/>
      <c r="G3798" s="6">
        <v>444</v>
      </c>
      <c r="H3798" s="31">
        <v>52.702702702703</v>
      </c>
      <c r="I3798" s="12">
        <v>54.954954954954999</v>
      </c>
      <c r="J3798" s="12">
        <v>2.4774774774770001</v>
      </c>
      <c r="K3798" s="12">
        <v>4.7297297297299998</v>
      </c>
      <c r="L3798" s="12">
        <v>1.5765765765769999</v>
      </c>
      <c r="M3798" s="12">
        <v>0.90090090090099995</v>
      </c>
      <c r="N3798" s="42">
        <v>2.9279279279280002</v>
      </c>
    </row>
    <row r="3799" spans="3:14" x14ac:dyDescent="0.2">
      <c r="D3799" s="200"/>
      <c r="E3799" s="4" t="s">
        <v>22</v>
      </c>
      <c r="F3799" s="5"/>
      <c r="G3799" s="6">
        <v>192</v>
      </c>
      <c r="H3799" s="31">
        <v>55.208333333333002</v>
      </c>
      <c r="I3799" s="12">
        <v>45.833333333333002</v>
      </c>
      <c r="J3799" s="12">
        <v>2.083333333333</v>
      </c>
      <c r="K3799" s="12">
        <v>5.208333333333</v>
      </c>
      <c r="L3799" s="12">
        <v>1.041666666667</v>
      </c>
      <c r="M3799" s="12">
        <v>0.52083333333299997</v>
      </c>
      <c r="N3799" s="42">
        <v>2.604166666667</v>
      </c>
    </row>
    <row r="3800" spans="3:14" x14ac:dyDescent="0.2">
      <c r="D3800" s="200"/>
      <c r="E3800" s="4" t="s">
        <v>23</v>
      </c>
      <c r="F3800" s="5"/>
      <c r="G3800" s="6">
        <v>192</v>
      </c>
      <c r="H3800" s="84">
        <v>48.958333333333002</v>
      </c>
      <c r="I3800" s="29">
        <v>58.333333333333002</v>
      </c>
      <c r="J3800" s="12">
        <v>2.604166666667</v>
      </c>
      <c r="K3800" s="12">
        <v>5.208333333333</v>
      </c>
      <c r="L3800" s="12">
        <v>1.041666666667</v>
      </c>
      <c r="M3800" s="12">
        <v>0.52083333333299997</v>
      </c>
      <c r="N3800" s="42">
        <v>3.125</v>
      </c>
    </row>
    <row r="3801" spans="3:14" x14ac:dyDescent="0.2">
      <c r="D3801" s="200"/>
      <c r="E3801" s="4" t="s">
        <v>24</v>
      </c>
      <c r="F3801" s="5"/>
      <c r="G3801" s="6">
        <v>240</v>
      </c>
      <c r="H3801" s="76">
        <v>59.583333333333002</v>
      </c>
      <c r="I3801" s="61">
        <v>40</v>
      </c>
      <c r="J3801" s="12">
        <v>2.916666666667</v>
      </c>
      <c r="K3801" s="12">
        <v>7.083333333333</v>
      </c>
      <c r="L3801" s="12">
        <v>1.666666666667</v>
      </c>
      <c r="M3801" s="12">
        <v>1.25</v>
      </c>
      <c r="N3801" s="42">
        <v>1.25</v>
      </c>
    </row>
    <row r="3802" spans="3:14" x14ac:dyDescent="0.2">
      <c r="D3802" s="199" t="s">
        <v>25</v>
      </c>
      <c r="E3802" s="22" t="s">
        <v>26</v>
      </c>
      <c r="F3802" s="21"/>
      <c r="G3802" s="19">
        <v>348</v>
      </c>
      <c r="H3802" s="54">
        <v>50</v>
      </c>
      <c r="I3802" s="96">
        <v>56.609195402299001</v>
      </c>
      <c r="J3802" s="20">
        <v>3.1609195402300001</v>
      </c>
      <c r="K3802" s="20">
        <v>4.5977011494250002</v>
      </c>
      <c r="L3802" s="20">
        <v>2.2988505747130001</v>
      </c>
      <c r="M3802" s="20">
        <v>0.57471264367800001</v>
      </c>
      <c r="N3802" s="52">
        <v>2.8735632183909998</v>
      </c>
    </row>
    <row r="3803" spans="3:14" x14ac:dyDescent="0.2">
      <c r="D3803" s="200"/>
      <c r="E3803" s="4" t="s">
        <v>27</v>
      </c>
      <c r="F3803" s="5"/>
      <c r="G3803" s="6">
        <v>378</v>
      </c>
      <c r="H3803" s="31">
        <v>51.587301587302001</v>
      </c>
      <c r="I3803" s="12">
        <v>50.793650793650997</v>
      </c>
      <c r="J3803" s="12">
        <v>2.9100529100529999</v>
      </c>
      <c r="K3803" s="12">
        <v>5.2910052910049998</v>
      </c>
      <c r="L3803" s="12">
        <v>1.3227513227509999</v>
      </c>
      <c r="M3803" s="12">
        <v>1.587301587302</v>
      </c>
      <c r="N3803" s="42">
        <v>2.645502645503</v>
      </c>
    </row>
    <row r="3804" spans="3:14" x14ac:dyDescent="0.2">
      <c r="D3804" s="200"/>
      <c r="E3804" s="4" t="s">
        <v>28</v>
      </c>
      <c r="F3804" s="5"/>
      <c r="G3804" s="6">
        <v>372</v>
      </c>
      <c r="H3804" s="31">
        <v>57.795698924730999</v>
      </c>
      <c r="I3804" s="12">
        <v>46.505376344086002</v>
      </c>
      <c r="J3804" s="12">
        <v>1.6129032258060001</v>
      </c>
      <c r="K3804" s="12">
        <v>5.9139784946239997</v>
      </c>
      <c r="L3804" s="12">
        <v>1.0752688172039999</v>
      </c>
      <c r="M3804" s="28">
        <v>0</v>
      </c>
      <c r="N3804" s="42">
        <v>3.4946236559139998</v>
      </c>
    </row>
    <row r="3805" spans="3:14" x14ac:dyDescent="0.2">
      <c r="D3805" s="200"/>
      <c r="E3805" s="4" t="s">
        <v>29</v>
      </c>
      <c r="F3805" s="5"/>
      <c r="G3805" s="6">
        <v>102</v>
      </c>
      <c r="H3805" s="76">
        <v>62.745098039216003</v>
      </c>
      <c r="I3805" s="61">
        <v>37.254901960783997</v>
      </c>
      <c r="J3805" s="28">
        <v>0</v>
      </c>
      <c r="K3805" s="29">
        <v>11.764705882353001</v>
      </c>
      <c r="L3805" s="12">
        <v>0.98039215686299996</v>
      </c>
      <c r="M3805" s="12">
        <v>0.98039215686299996</v>
      </c>
      <c r="N3805" s="42">
        <v>0.98039215686299996</v>
      </c>
    </row>
    <row r="3806" spans="3:14" x14ac:dyDescent="0.2">
      <c r="D3806" s="199" t="s">
        <v>30</v>
      </c>
      <c r="E3806" s="22" t="s">
        <v>31</v>
      </c>
      <c r="F3806" s="21"/>
      <c r="G3806" s="19">
        <v>592</v>
      </c>
      <c r="H3806" s="54">
        <v>58.277027027027003</v>
      </c>
      <c r="I3806" s="20">
        <v>45.777027027027003</v>
      </c>
      <c r="J3806" s="20">
        <v>3.040540540541</v>
      </c>
      <c r="K3806" s="20">
        <v>5.2364864864860001</v>
      </c>
      <c r="L3806" s="20">
        <v>1.6891891891890001</v>
      </c>
      <c r="M3806" s="20">
        <v>0.33783783783799998</v>
      </c>
      <c r="N3806" s="52">
        <v>3.040540540541</v>
      </c>
    </row>
    <row r="3807" spans="3:14" x14ac:dyDescent="0.2">
      <c r="D3807" s="200"/>
      <c r="E3807" s="4" t="s">
        <v>32</v>
      </c>
      <c r="F3807" s="5"/>
      <c r="G3807" s="6">
        <v>608</v>
      </c>
      <c r="H3807" s="31">
        <v>49.835526315788996</v>
      </c>
      <c r="I3807" s="12">
        <v>54.111842105263001</v>
      </c>
      <c r="J3807" s="12">
        <v>1.6447368421049999</v>
      </c>
      <c r="K3807" s="12">
        <v>6.4144736842109999</v>
      </c>
      <c r="L3807" s="12">
        <v>1.3157894736839999</v>
      </c>
      <c r="M3807" s="12">
        <v>1.151315789474</v>
      </c>
      <c r="N3807" s="42">
        <v>2.6315789473679998</v>
      </c>
    </row>
    <row r="3808" spans="3:14" x14ac:dyDescent="0.2">
      <c r="D3808" s="199" t="s">
        <v>33</v>
      </c>
      <c r="E3808" s="22" t="s">
        <v>34</v>
      </c>
      <c r="F3808" s="21"/>
      <c r="G3808" s="19">
        <v>74</v>
      </c>
      <c r="H3808" s="150">
        <v>72.972972972972997</v>
      </c>
      <c r="I3808" s="107">
        <v>12.162162162162</v>
      </c>
      <c r="J3808" s="20">
        <v>2.7027027027030002</v>
      </c>
      <c r="K3808" s="20">
        <v>5.4054054054050003</v>
      </c>
      <c r="L3808" s="20">
        <v>1.351351351351</v>
      </c>
      <c r="M3808" s="20">
        <v>5.4054054054050003</v>
      </c>
      <c r="N3808" s="52">
        <v>5.4054054054050003</v>
      </c>
    </row>
    <row r="3809" spans="2:14" x14ac:dyDescent="0.2">
      <c r="D3809" s="200"/>
      <c r="E3809" s="4" t="s">
        <v>35</v>
      </c>
      <c r="F3809" s="5"/>
      <c r="G3809" s="6">
        <v>148</v>
      </c>
      <c r="H3809" s="31">
        <v>56.081081081081003</v>
      </c>
      <c r="I3809" s="12">
        <v>46.621621621621998</v>
      </c>
      <c r="J3809" s="12">
        <v>5.4054054054050003</v>
      </c>
      <c r="K3809" s="12">
        <v>4.0540540540540002</v>
      </c>
      <c r="L3809" s="12">
        <v>2.0270270270270001</v>
      </c>
      <c r="M3809" s="28">
        <v>0</v>
      </c>
      <c r="N3809" s="42">
        <v>3.3783783783780001</v>
      </c>
    </row>
    <row r="3810" spans="2:14" x14ac:dyDescent="0.2">
      <c r="D3810" s="200"/>
      <c r="E3810" s="4" t="s">
        <v>36</v>
      </c>
      <c r="F3810" s="5"/>
      <c r="G3810" s="6">
        <v>187</v>
      </c>
      <c r="H3810" s="31">
        <v>51.336898395722002</v>
      </c>
      <c r="I3810" s="12">
        <v>54.010695187166</v>
      </c>
      <c r="J3810" s="12">
        <v>2.673796791444</v>
      </c>
      <c r="K3810" s="12">
        <v>9.6256684491980007</v>
      </c>
      <c r="L3810" s="12">
        <v>2.1390374331549999</v>
      </c>
      <c r="M3810" s="12">
        <v>1.6042780748659999</v>
      </c>
      <c r="N3810" s="42">
        <v>2.673796791444</v>
      </c>
    </row>
    <row r="3811" spans="2:14" x14ac:dyDescent="0.2">
      <c r="D3811" s="200"/>
      <c r="E3811" s="4" t="s">
        <v>37</v>
      </c>
      <c r="F3811" s="5"/>
      <c r="G3811" s="6">
        <v>221</v>
      </c>
      <c r="H3811" s="84">
        <v>45.701357466063001</v>
      </c>
      <c r="I3811" s="44">
        <v>62.443438914026999</v>
      </c>
      <c r="J3811" s="12">
        <v>1.8099547511309999</v>
      </c>
      <c r="K3811" s="12">
        <v>8.1447963800899998</v>
      </c>
      <c r="L3811" s="12">
        <v>1.8099547511309999</v>
      </c>
      <c r="M3811" s="28">
        <v>0</v>
      </c>
      <c r="N3811" s="42">
        <v>0.904977375566</v>
      </c>
    </row>
    <row r="3812" spans="2:14" x14ac:dyDescent="0.2">
      <c r="D3812" s="200"/>
      <c r="E3812" s="4" t="s">
        <v>38</v>
      </c>
      <c r="F3812" s="5"/>
      <c r="G3812" s="6">
        <v>186</v>
      </c>
      <c r="H3812" s="31">
        <v>49.462365591397997</v>
      </c>
      <c r="I3812" s="44">
        <v>60.215053763440999</v>
      </c>
      <c r="J3812" s="12">
        <v>3.2258064516129998</v>
      </c>
      <c r="K3812" s="12">
        <v>5.9139784946239997</v>
      </c>
      <c r="L3812" s="12">
        <v>2.6881720430109999</v>
      </c>
      <c r="M3812" s="12">
        <v>0.53763440860199996</v>
      </c>
      <c r="N3812" s="42">
        <v>2.1505376344089999</v>
      </c>
    </row>
    <row r="3813" spans="2:14" x14ac:dyDescent="0.2">
      <c r="D3813" s="200"/>
      <c r="E3813" s="4" t="s">
        <v>39</v>
      </c>
      <c r="F3813" s="5"/>
      <c r="G3813" s="6">
        <v>223</v>
      </c>
      <c r="H3813" s="31">
        <v>52.017937219731003</v>
      </c>
      <c r="I3813" s="12">
        <v>54.260089686099001</v>
      </c>
      <c r="J3813" s="12">
        <v>0.89686098654699997</v>
      </c>
      <c r="K3813" s="12">
        <v>3.139013452915</v>
      </c>
      <c r="L3813" s="12">
        <v>0.44843049327399997</v>
      </c>
      <c r="M3813" s="12">
        <v>0.44843049327399997</v>
      </c>
      <c r="N3813" s="42">
        <v>2.2421524663680001</v>
      </c>
    </row>
    <row r="3814" spans="2:14" x14ac:dyDescent="0.2">
      <c r="D3814" s="201"/>
      <c r="E3814" s="57" t="s">
        <v>40</v>
      </c>
      <c r="F3814" s="59"/>
      <c r="G3814" s="55">
        <v>161</v>
      </c>
      <c r="H3814" s="160">
        <v>65.838509316770001</v>
      </c>
      <c r="I3814" s="109">
        <v>31.055900621117999</v>
      </c>
      <c r="J3814" s="65">
        <v>0.62111801242200004</v>
      </c>
      <c r="K3814" s="65">
        <v>3.7267080745340002</v>
      </c>
      <c r="L3814" s="74">
        <v>0</v>
      </c>
      <c r="M3814" s="74">
        <v>0</v>
      </c>
      <c r="N3814" s="105">
        <v>5.5900621118010001</v>
      </c>
    </row>
    <row r="3816" spans="2:14" x14ac:dyDescent="0.2">
      <c r="B3816" s="40" t="str">
        <f xml:space="preserve"> HYPERLINK("#'目次'!B164", "[158]")</f>
        <v>[158]</v>
      </c>
      <c r="C3816" s="23" t="s">
        <v>293</v>
      </c>
    </row>
    <row r="3819" spans="2:14" x14ac:dyDescent="0.2">
      <c r="C3819" s="23" t="s">
        <v>48</v>
      </c>
    </row>
    <row r="3820" spans="2:14" ht="24" x14ac:dyDescent="0.2">
      <c r="D3820" s="195"/>
      <c r="E3820" s="196"/>
      <c r="F3820" s="196"/>
      <c r="G3820" s="37" t="s">
        <v>15</v>
      </c>
      <c r="H3820" s="33" t="s">
        <v>281</v>
      </c>
      <c r="I3820" s="13" t="s">
        <v>282</v>
      </c>
      <c r="J3820" s="13" t="s">
        <v>283</v>
      </c>
      <c r="K3820" s="13" t="s">
        <v>174</v>
      </c>
      <c r="L3820" s="13" t="s">
        <v>284</v>
      </c>
      <c r="M3820" s="13" t="s">
        <v>99</v>
      </c>
      <c r="N3820" s="38" t="s">
        <v>18</v>
      </c>
    </row>
    <row r="3821" spans="2:14" x14ac:dyDescent="0.2">
      <c r="D3821" s="197"/>
      <c r="E3821" s="198"/>
      <c r="F3821" s="198"/>
      <c r="G3821" s="35"/>
      <c r="H3821" s="39"/>
      <c r="I3821" s="14"/>
      <c r="J3821" s="14"/>
      <c r="K3821" s="14"/>
      <c r="L3821" s="14"/>
      <c r="M3821" s="14"/>
      <c r="N3821" s="34"/>
    </row>
    <row r="3822" spans="2:14" x14ac:dyDescent="0.2">
      <c r="D3822" s="56"/>
      <c r="E3822" s="58" t="s">
        <v>15</v>
      </c>
      <c r="F3822" s="46"/>
      <c r="G3822" s="36">
        <v>1200</v>
      </c>
      <c r="H3822" s="24">
        <v>54</v>
      </c>
      <c r="I3822" s="24">
        <v>50</v>
      </c>
      <c r="J3822" s="24">
        <v>2.333333333333</v>
      </c>
      <c r="K3822" s="24">
        <v>5.833333333333</v>
      </c>
      <c r="L3822" s="24">
        <v>1.5</v>
      </c>
      <c r="M3822" s="24">
        <v>0.75</v>
      </c>
      <c r="N3822" s="68">
        <v>2.833333333333</v>
      </c>
    </row>
    <row r="3823" spans="2:14" x14ac:dyDescent="0.2">
      <c r="D3823" s="199" t="s">
        <v>49</v>
      </c>
      <c r="E3823" s="22" t="s">
        <v>50</v>
      </c>
      <c r="F3823" s="21"/>
      <c r="G3823" s="19">
        <v>15</v>
      </c>
      <c r="H3823" s="150">
        <v>66.666666666666998</v>
      </c>
      <c r="I3823" s="107">
        <v>26.666666666666998</v>
      </c>
      <c r="J3823" s="60">
        <v>0</v>
      </c>
      <c r="K3823" s="98">
        <v>20</v>
      </c>
      <c r="L3823" s="60">
        <v>0</v>
      </c>
      <c r="M3823" s="60">
        <v>0</v>
      </c>
      <c r="N3823" s="117">
        <v>0</v>
      </c>
    </row>
    <row r="3824" spans="2:14" x14ac:dyDescent="0.2">
      <c r="D3824" s="200"/>
      <c r="E3824" s="4" t="s">
        <v>51</v>
      </c>
      <c r="F3824" s="5"/>
      <c r="G3824" s="6">
        <v>142</v>
      </c>
      <c r="H3824" s="76">
        <v>61.267605633803001</v>
      </c>
      <c r="I3824" s="12">
        <v>47.183098591548998</v>
      </c>
      <c r="J3824" s="12">
        <v>3.5211267605629999</v>
      </c>
      <c r="K3824" s="12">
        <v>4.9295774647890003</v>
      </c>
      <c r="L3824" s="12">
        <v>1.4084507042250001</v>
      </c>
      <c r="M3824" s="28">
        <v>0</v>
      </c>
      <c r="N3824" s="42">
        <v>3.5211267605629999</v>
      </c>
    </row>
    <row r="3825" spans="4:14" x14ac:dyDescent="0.2">
      <c r="D3825" s="200"/>
      <c r="E3825" s="4" t="s">
        <v>52</v>
      </c>
      <c r="F3825" s="5"/>
      <c r="G3825" s="6">
        <v>26</v>
      </c>
      <c r="H3825" s="104">
        <v>30.769230769231001</v>
      </c>
      <c r="I3825" s="44">
        <v>73.076923076922995</v>
      </c>
      <c r="J3825" s="12">
        <v>3.8461538461539999</v>
      </c>
      <c r="K3825" s="12">
        <v>3.8461538461539999</v>
      </c>
      <c r="L3825" s="28">
        <v>0</v>
      </c>
      <c r="M3825" s="12">
        <v>3.8461538461539999</v>
      </c>
      <c r="N3825" s="73">
        <v>0</v>
      </c>
    </row>
    <row r="3826" spans="4:14" x14ac:dyDescent="0.2">
      <c r="D3826" s="200"/>
      <c r="E3826" s="4" t="s">
        <v>53</v>
      </c>
      <c r="F3826" s="5"/>
      <c r="G3826" s="6">
        <v>41</v>
      </c>
      <c r="H3826" s="104">
        <v>43.902439024389999</v>
      </c>
      <c r="I3826" s="44">
        <v>75.609756097561004</v>
      </c>
      <c r="J3826" s="12">
        <v>2.4390243902440001</v>
      </c>
      <c r="K3826" s="12">
        <v>4.8780487804880002</v>
      </c>
      <c r="L3826" s="12">
        <v>4.8780487804880002</v>
      </c>
      <c r="M3826" s="28">
        <v>0</v>
      </c>
      <c r="N3826" s="73">
        <v>0</v>
      </c>
    </row>
    <row r="3827" spans="4:14" x14ac:dyDescent="0.2">
      <c r="D3827" s="200"/>
      <c r="E3827" s="4" t="s">
        <v>54</v>
      </c>
      <c r="F3827" s="5"/>
      <c r="G3827" s="6">
        <v>226</v>
      </c>
      <c r="H3827" s="84">
        <v>44.247787610619</v>
      </c>
      <c r="I3827" s="44">
        <v>62.389380530973</v>
      </c>
      <c r="J3827" s="12">
        <v>1.769911504425</v>
      </c>
      <c r="K3827" s="12">
        <v>7.5221238938050003</v>
      </c>
      <c r="L3827" s="12">
        <v>3.53982300885</v>
      </c>
      <c r="M3827" s="12">
        <v>0.88495575221199996</v>
      </c>
      <c r="N3827" s="42">
        <v>2.212389380531</v>
      </c>
    </row>
    <row r="3828" spans="4:14" x14ac:dyDescent="0.2">
      <c r="D3828" s="200"/>
      <c r="E3828" s="4" t="s">
        <v>55</v>
      </c>
      <c r="F3828" s="5"/>
      <c r="G3828" s="6">
        <v>125</v>
      </c>
      <c r="H3828" s="31">
        <v>56</v>
      </c>
      <c r="I3828" s="12">
        <v>49.6</v>
      </c>
      <c r="J3828" s="12">
        <v>3.2</v>
      </c>
      <c r="K3828" s="12">
        <v>4.8</v>
      </c>
      <c r="L3828" s="12">
        <v>3.2</v>
      </c>
      <c r="M3828" s="12">
        <v>0.8</v>
      </c>
      <c r="N3828" s="42">
        <v>3.2</v>
      </c>
    </row>
    <row r="3829" spans="4:14" x14ac:dyDescent="0.2">
      <c r="D3829" s="200"/>
      <c r="E3829" s="4" t="s">
        <v>56</v>
      </c>
      <c r="F3829" s="5"/>
      <c r="G3829" s="6">
        <v>190</v>
      </c>
      <c r="H3829" s="31">
        <v>50</v>
      </c>
      <c r="I3829" s="29">
        <v>56.842105263157997</v>
      </c>
      <c r="J3829" s="12">
        <v>1.052631578947</v>
      </c>
      <c r="K3829" s="12">
        <v>7.3684210526319998</v>
      </c>
      <c r="L3829" s="28">
        <v>0</v>
      </c>
      <c r="M3829" s="12">
        <v>0.52631578947400004</v>
      </c>
      <c r="N3829" s="42">
        <v>1.578947368421</v>
      </c>
    </row>
    <row r="3830" spans="4:14" x14ac:dyDescent="0.2">
      <c r="D3830" s="200"/>
      <c r="E3830" s="4" t="s">
        <v>57</v>
      </c>
      <c r="F3830" s="5"/>
      <c r="G3830" s="6">
        <v>185</v>
      </c>
      <c r="H3830" s="31">
        <v>49.729729729730003</v>
      </c>
      <c r="I3830" s="29">
        <v>55.135135135135002</v>
      </c>
      <c r="J3830" s="12">
        <v>1.6216216216220001</v>
      </c>
      <c r="K3830" s="12">
        <v>5.4054054054050003</v>
      </c>
      <c r="L3830" s="12">
        <v>0.54054054054099998</v>
      </c>
      <c r="M3830" s="28">
        <v>0</v>
      </c>
      <c r="N3830" s="42">
        <v>1.6216216216220001</v>
      </c>
    </row>
    <row r="3831" spans="4:14" x14ac:dyDescent="0.2">
      <c r="D3831" s="200"/>
      <c r="E3831" s="4" t="s">
        <v>58</v>
      </c>
      <c r="F3831" s="5"/>
      <c r="G3831" s="6">
        <v>113</v>
      </c>
      <c r="H3831" s="87">
        <v>69.026548672565994</v>
      </c>
      <c r="I3831" s="61">
        <v>19.469026548673</v>
      </c>
      <c r="J3831" s="12">
        <v>4.424778761062</v>
      </c>
      <c r="K3831" s="12">
        <v>3.53982300885</v>
      </c>
      <c r="L3831" s="12">
        <v>0.88495575221199996</v>
      </c>
      <c r="M3831" s="12">
        <v>3.53982300885</v>
      </c>
      <c r="N3831" s="42">
        <v>6.194690265487</v>
      </c>
    </row>
    <row r="3832" spans="4:14" x14ac:dyDescent="0.2">
      <c r="D3832" s="200"/>
      <c r="E3832" s="4" t="s">
        <v>59</v>
      </c>
      <c r="F3832" s="5"/>
      <c r="G3832" s="6">
        <v>136</v>
      </c>
      <c r="H3832" s="87">
        <v>66.176470588235006</v>
      </c>
      <c r="I3832" s="61">
        <v>31.617647058824002</v>
      </c>
      <c r="J3832" s="12">
        <v>2.2058823529409999</v>
      </c>
      <c r="K3832" s="12">
        <v>4.4117647058819998</v>
      </c>
      <c r="L3832" s="28">
        <v>0</v>
      </c>
      <c r="M3832" s="28">
        <v>0</v>
      </c>
      <c r="N3832" s="42">
        <v>5.147058823529</v>
      </c>
    </row>
    <row r="3833" spans="4:14" x14ac:dyDescent="0.2">
      <c r="D3833" s="199" t="s">
        <v>60</v>
      </c>
      <c r="E3833" s="22" t="s">
        <v>61</v>
      </c>
      <c r="F3833" s="21"/>
      <c r="G3833" s="19">
        <v>205</v>
      </c>
      <c r="H3833" s="150">
        <v>66.341463414634006</v>
      </c>
      <c r="I3833" s="107">
        <v>28.780487804878</v>
      </c>
      <c r="J3833" s="20">
        <v>2.9268292682929999</v>
      </c>
      <c r="K3833" s="20">
        <v>7.3170731707319998</v>
      </c>
      <c r="L3833" s="20">
        <v>0.97560975609800005</v>
      </c>
      <c r="M3833" s="60">
        <v>0</v>
      </c>
      <c r="N3833" s="52">
        <v>3.4146341463410002</v>
      </c>
    </row>
    <row r="3834" spans="4:14" x14ac:dyDescent="0.2">
      <c r="D3834" s="200"/>
      <c r="E3834" s="4" t="s">
        <v>62</v>
      </c>
      <c r="F3834" s="5"/>
      <c r="G3834" s="6">
        <v>160</v>
      </c>
      <c r="H3834" s="31">
        <v>56.25</v>
      </c>
      <c r="I3834" s="12">
        <v>51.25</v>
      </c>
      <c r="J3834" s="12">
        <v>3.125</v>
      </c>
      <c r="K3834" s="12">
        <v>5</v>
      </c>
      <c r="L3834" s="12">
        <v>1.875</v>
      </c>
      <c r="M3834" s="12">
        <v>1.25</v>
      </c>
      <c r="N3834" s="42">
        <v>0.625</v>
      </c>
    </row>
    <row r="3835" spans="4:14" x14ac:dyDescent="0.2">
      <c r="D3835" s="200"/>
      <c r="E3835" s="4" t="s">
        <v>63</v>
      </c>
      <c r="F3835" s="5"/>
      <c r="G3835" s="6">
        <v>121</v>
      </c>
      <c r="H3835" s="31">
        <v>53.719008264463</v>
      </c>
      <c r="I3835" s="12">
        <v>52.892561983470998</v>
      </c>
      <c r="J3835" s="12">
        <v>0.82644628099200002</v>
      </c>
      <c r="K3835" s="12">
        <v>4.1322314049589997</v>
      </c>
      <c r="L3835" s="12">
        <v>0.82644628099200002</v>
      </c>
      <c r="M3835" s="28">
        <v>0</v>
      </c>
      <c r="N3835" s="42">
        <v>2.4793388429749998</v>
      </c>
    </row>
    <row r="3836" spans="4:14" x14ac:dyDescent="0.2">
      <c r="D3836" s="200"/>
      <c r="E3836" s="4" t="s">
        <v>64</v>
      </c>
      <c r="F3836" s="5"/>
      <c r="G3836" s="6">
        <v>124</v>
      </c>
      <c r="H3836" s="31">
        <v>50</v>
      </c>
      <c r="I3836" s="12">
        <v>51.612903225806001</v>
      </c>
      <c r="J3836" s="12">
        <v>1.6129032258060001</v>
      </c>
      <c r="K3836" s="12">
        <v>3.2258064516129998</v>
      </c>
      <c r="L3836" s="12">
        <v>0.80645161290300005</v>
      </c>
      <c r="M3836" s="28">
        <v>0</v>
      </c>
      <c r="N3836" s="42">
        <v>4.0322580645160002</v>
      </c>
    </row>
    <row r="3837" spans="4:14" x14ac:dyDescent="0.2">
      <c r="D3837" s="200"/>
      <c r="E3837" s="4" t="s">
        <v>65</v>
      </c>
      <c r="F3837" s="5"/>
      <c r="G3837" s="6">
        <v>109</v>
      </c>
      <c r="H3837" s="84">
        <v>45.871559633027999</v>
      </c>
      <c r="I3837" s="12">
        <v>54.128440366972001</v>
      </c>
      <c r="J3837" s="12">
        <v>2.7522935779819999</v>
      </c>
      <c r="K3837" s="29">
        <v>11.009174311927</v>
      </c>
      <c r="L3837" s="12">
        <v>2.7522935779819999</v>
      </c>
      <c r="M3837" s="12">
        <v>1.834862385321</v>
      </c>
      <c r="N3837" s="42">
        <v>3.669724770642</v>
      </c>
    </row>
    <row r="3838" spans="4:14" x14ac:dyDescent="0.2">
      <c r="D3838" s="200"/>
      <c r="E3838" s="4" t="s">
        <v>66</v>
      </c>
      <c r="F3838" s="5"/>
      <c r="G3838" s="6">
        <v>104</v>
      </c>
      <c r="H3838" s="31">
        <v>49.038461538462002</v>
      </c>
      <c r="I3838" s="44">
        <v>63.461538461537998</v>
      </c>
      <c r="J3838" s="12">
        <v>0.96153846153800004</v>
      </c>
      <c r="K3838" s="12">
        <v>8.6538461538460005</v>
      </c>
      <c r="L3838" s="12">
        <v>2.884615384615</v>
      </c>
      <c r="M3838" s="12">
        <v>0.96153846153800004</v>
      </c>
      <c r="N3838" s="42">
        <v>0.96153846153800004</v>
      </c>
    </row>
    <row r="3839" spans="4:14" x14ac:dyDescent="0.2">
      <c r="D3839" s="200"/>
      <c r="E3839" s="4" t="s">
        <v>67</v>
      </c>
      <c r="F3839" s="5"/>
      <c r="G3839" s="6">
        <v>139</v>
      </c>
      <c r="H3839" s="84">
        <v>46.043165467625997</v>
      </c>
      <c r="I3839" s="44">
        <v>64.748201438848994</v>
      </c>
      <c r="J3839" s="12">
        <v>3.5971223021580001</v>
      </c>
      <c r="K3839" s="12">
        <v>6.4748201438850002</v>
      </c>
      <c r="L3839" s="12">
        <v>1.438848920863</v>
      </c>
      <c r="M3839" s="12">
        <v>0.71942446043200003</v>
      </c>
      <c r="N3839" s="42">
        <v>0.71942446043200003</v>
      </c>
    </row>
    <row r="3840" spans="4:14" x14ac:dyDescent="0.2">
      <c r="D3840" s="200"/>
      <c r="E3840" s="4" t="s">
        <v>68</v>
      </c>
      <c r="F3840" s="5"/>
      <c r="G3840" s="6">
        <v>48</v>
      </c>
      <c r="H3840" s="104">
        <v>31.25</v>
      </c>
      <c r="I3840" s="44">
        <v>72.916666666666998</v>
      </c>
      <c r="J3840" s="12">
        <v>6.25</v>
      </c>
      <c r="K3840" s="12">
        <v>6.25</v>
      </c>
      <c r="L3840" s="12">
        <v>2.083333333333</v>
      </c>
      <c r="M3840" s="28">
        <v>0</v>
      </c>
      <c r="N3840" s="73">
        <v>0</v>
      </c>
    </row>
    <row r="3841" spans="2:14" x14ac:dyDescent="0.2">
      <c r="D3841" s="200"/>
      <c r="E3841" s="4" t="s">
        <v>69</v>
      </c>
      <c r="F3841" s="5"/>
      <c r="G3841" s="6">
        <v>37</v>
      </c>
      <c r="H3841" s="31">
        <v>56.756756756756999</v>
      </c>
      <c r="I3841" s="44">
        <v>64.864864864864998</v>
      </c>
      <c r="J3841" s="12">
        <v>5.4054054054050003</v>
      </c>
      <c r="K3841" s="12">
        <v>2.7027027027030002</v>
      </c>
      <c r="L3841" s="12">
        <v>2.7027027027030002</v>
      </c>
      <c r="M3841" s="28">
        <v>0</v>
      </c>
      <c r="N3841" s="73">
        <v>0</v>
      </c>
    </row>
    <row r="3842" spans="2:14" x14ac:dyDescent="0.2">
      <c r="D3842" s="93" t="s">
        <v>70</v>
      </c>
      <c r="E3842" s="89" t="s">
        <v>18</v>
      </c>
      <c r="F3842" s="92"/>
      <c r="G3842" s="94">
        <v>0</v>
      </c>
      <c r="H3842" s="148">
        <v>0</v>
      </c>
      <c r="I3842" s="86">
        <v>0</v>
      </c>
      <c r="J3842" s="101">
        <v>0</v>
      </c>
      <c r="K3842" s="134">
        <v>0</v>
      </c>
      <c r="L3842" s="101">
        <v>0</v>
      </c>
      <c r="M3842" s="101">
        <v>0</v>
      </c>
      <c r="N3842" s="144">
        <v>0</v>
      </c>
    </row>
    <row r="3844" spans="2:14" x14ac:dyDescent="0.2">
      <c r="B3844" s="40" t="str">
        <f xml:space="preserve"> HYPERLINK("#'目次'!B165", "[159]")</f>
        <v>[159]</v>
      </c>
      <c r="C3844" s="23" t="s">
        <v>293</v>
      </c>
    </row>
    <row r="3847" spans="2:14" x14ac:dyDescent="0.2">
      <c r="C3847" s="23" t="s">
        <v>73</v>
      </c>
    </row>
    <row r="3848" spans="2:14" ht="24" x14ac:dyDescent="0.2">
      <c r="D3848" s="195"/>
      <c r="E3848" s="196"/>
      <c r="F3848" s="196"/>
      <c r="G3848" s="37" t="s">
        <v>15</v>
      </c>
      <c r="H3848" s="33" t="s">
        <v>281</v>
      </c>
      <c r="I3848" s="13" t="s">
        <v>282</v>
      </c>
      <c r="J3848" s="13" t="s">
        <v>283</v>
      </c>
      <c r="K3848" s="13" t="s">
        <v>174</v>
      </c>
      <c r="L3848" s="13" t="s">
        <v>284</v>
      </c>
      <c r="M3848" s="13" t="s">
        <v>99</v>
      </c>
      <c r="N3848" s="38" t="s">
        <v>18</v>
      </c>
    </row>
    <row r="3849" spans="2:14" x14ac:dyDescent="0.2">
      <c r="D3849" s="197"/>
      <c r="E3849" s="198"/>
      <c r="F3849" s="198"/>
      <c r="G3849" s="35"/>
      <c r="H3849" s="39"/>
      <c r="I3849" s="14"/>
      <c r="J3849" s="14"/>
      <c r="K3849" s="14"/>
      <c r="L3849" s="14"/>
      <c r="M3849" s="14"/>
      <c r="N3849" s="34"/>
    </row>
    <row r="3850" spans="2:14" x14ac:dyDescent="0.2">
      <c r="D3850" s="56"/>
      <c r="E3850" s="58" t="s">
        <v>15</v>
      </c>
      <c r="F3850" s="46"/>
      <c r="G3850" s="36">
        <v>1200</v>
      </c>
      <c r="H3850" s="24">
        <v>54</v>
      </c>
      <c r="I3850" s="24">
        <v>50</v>
      </c>
      <c r="J3850" s="24">
        <v>2.333333333333</v>
      </c>
      <c r="K3850" s="24">
        <v>5.833333333333</v>
      </c>
      <c r="L3850" s="24">
        <v>1.5</v>
      </c>
      <c r="M3850" s="24">
        <v>0.75</v>
      </c>
      <c r="N3850" s="68">
        <v>2.833333333333</v>
      </c>
    </row>
    <row r="3851" spans="2:14" x14ac:dyDescent="0.2">
      <c r="D3851" s="199" t="s">
        <v>74</v>
      </c>
      <c r="E3851" s="22" t="s">
        <v>75</v>
      </c>
      <c r="F3851" s="21"/>
      <c r="G3851" s="19">
        <v>592</v>
      </c>
      <c r="H3851" s="54">
        <v>58.277027027027003</v>
      </c>
      <c r="I3851" s="20">
        <v>45.777027027027003</v>
      </c>
      <c r="J3851" s="20">
        <v>3.040540540541</v>
      </c>
      <c r="K3851" s="20">
        <v>5.2364864864860001</v>
      </c>
      <c r="L3851" s="20">
        <v>1.6891891891890001</v>
      </c>
      <c r="M3851" s="20">
        <v>0.33783783783799998</v>
      </c>
      <c r="N3851" s="52">
        <v>3.040540540541</v>
      </c>
    </row>
    <row r="3852" spans="2:14" x14ac:dyDescent="0.2">
      <c r="D3852" s="200"/>
      <c r="E3852" s="4" t="s">
        <v>34</v>
      </c>
      <c r="F3852" s="5"/>
      <c r="G3852" s="6">
        <v>37</v>
      </c>
      <c r="H3852" s="87">
        <v>81.081081081080995</v>
      </c>
      <c r="I3852" s="61">
        <v>5.4054054054050003</v>
      </c>
      <c r="J3852" s="12">
        <v>2.7027027027030002</v>
      </c>
      <c r="K3852" s="12">
        <v>5.4054054054050003</v>
      </c>
      <c r="L3852" s="28">
        <v>0</v>
      </c>
      <c r="M3852" s="12">
        <v>2.7027027027030002</v>
      </c>
      <c r="N3852" s="42">
        <v>2.7027027027030002</v>
      </c>
    </row>
    <row r="3853" spans="2:14" x14ac:dyDescent="0.2">
      <c r="D3853" s="200"/>
      <c r="E3853" s="4" t="s">
        <v>35</v>
      </c>
      <c r="F3853" s="5"/>
      <c r="G3853" s="6">
        <v>75</v>
      </c>
      <c r="H3853" s="87">
        <v>66.666666666666998</v>
      </c>
      <c r="I3853" s="61">
        <v>34.666666666666998</v>
      </c>
      <c r="J3853" s="12">
        <v>4</v>
      </c>
      <c r="K3853" s="12">
        <v>5.333333333333</v>
      </c>
      <c r="L3853" s="12">
        <v>1.333333333333</v>
      </c>
      <c r="M3853" s="28">
        <v>0</v>
      </c>
      <c r="N3853" s="42">
        <v>2.666666666667</v>
      </c>
    </row>
    <row r="3854" spans="2:14" x14ac:dyDescent="0.2">
      <c r="D3854" s="200"/>
      <c r="E3854" s="4" t="s">
        <v>36</v>
      </c>
      <c r="F3854" s="5"/>
      <c r="G3854" s="6">
        <v>95</v>
      </c>
      <c r="H3854" s="31">
        <v>56.842105263157997</v>
      </c>
      <c r="I3854" s="12">
        <v>51.578947368420998</v>
      </c>
      <c r="J3854" s="12">
        <v>4.2105263157890001</v>
      </c>
      <c r="K3854" s="12">
        <v>8.4210526315790002</v>
      </c>
      <c r="L3854" s="12">
        <v>3.1578947368420001</v>
      </c>
      <c r="M3854" s="12">
        <v>1.052631578947</v>
      </c>
      <c r="N3854" s="42">
        <v>4.2105263157890001</v>
      </c>
    </row>
    <row r="3855" spans="2:14" x14ac:dyDescent="0.2">
      <c r="D3855" s="200"/>
      <c r="E3855" s="4" t="s">
        <v>37</v>
      </c>
      <c r="F3855" s="5"/>
      <c r="G3855" s="6">
        <v>111</v>
      </c>
      <c r="H3855" s="31">
        <v>50.450450450449999</v>
      </c>
      <c r="I3855" s="12">
        <v>54.954954954954999</v>
      </c>
      <c r="J3855" s="12">
        <v>3.6036036036039998</v>
      </c>
      <c r="K3855" s="12">
        <v>6.3063063063060003</v>
      </c>
      <c r="L3855" s="12">
        <v>1.8018018018019999</v>
      </c>
      <c r="M3855" s="28">
        <v>0</v>
      </c>
      <c r="N3855" s="42">
        <v>1.8018018018019999</v>
      </c>
    </row>
    <row r="3856" spans="2:14" x14ac:dyDescent="0.2">
      <c r="D3856" s="200"/>
      <c r="E3856" s="4" t="s">
        <v>38</v>
      </c>
      <c r="F3856" s="5"/>
      <c r="G3856" s="6">
        <v>93</v>
      </c>
      <c r="H3856" s="31">
        <v>51.612903225806001</v>
      </c>
      <c r="I3856" s="12">
        <v>52.688172043011001</v>
      </c>
      <c r="J3856" s="12">
        <v>4.3010752688169998</v>
      </c>
      <c r="K3856" s="12">
        <v>6.4516129032259997</v>
      </c>
      <c r="L3856" s="12">
        <v>3.2258064516129998</v>
      </c>
      <c r="M3856" s="28">
        <v>0</v>
      </c>
      <c r="N3856" s="42">
        <v>4.3010752688169998</v>
      </c>
    </row>
    <row r="3857" spans="2:14" x14ac:dyDescent="0.2">
      <c r="D3857" s="200"/>
      <c r="E3857" s="4" t="s">
        <v>39</v>
      </c>
      <c r="F3857" s="5"/>
      <c r="G3857" s="6">
        <v>109</v>
      </c>
      <c r="H3857" s="31">
        <v>50.458715596330002</v>
      </c>
      <c r="I3857" s="29">
        <v>57.798165137615001</v>
      </c>
      <c r="J3857" s="12">
        <v>0.91743119266100004</v>
      </c>
      <c r="K3857" s="12">
        <v>2.7522935779819999</v>
      </c>
      <c r="L3857" s="12">
        <v>0.91743119266100004</v>
      </c>
      <c r="M3857" s="28">
        <v>0</v>
      </c>
      <c r="N3857" s="42">
        <v>1.834862385321</v>
      </c>
    </row>
    <row r="3858" spans="2:14" x14ac:dyDescent="0.2">
      <c r="D3858" s="200"/>
      <c r="E3858" s="4" t="s">
        <v>40</v>
      </c>
      <c r="F3858" s="5"/>
      <c r="G3858" s="6">
        <v>72</v>
      </c>
      <c r="H3858" s="87">
        <v>72.222222222222001</v>
      </c>
      <c r="I3858" s="61">
        <v>29.166666666666998</v>
      </c>
      <c r="J3858" s="12">
        <v>1.3888888888890001</v>
      </c>
      <c r="K3858" s="12">
        <v>1.3888888888890001</v>
      </c>
      <c r="L3858" s="28">
        <v>0</v>
      </c>
      <c r="M3858" s="28">
        <v>0</v>
      </c>
      <c r="N3858" s="42">
        <v>4.166666666667</v>
      </c>
    </row>
    <row r="3859" spans="2:14" x14ac:dyDescent="0.2">
      <c r="D3859" s="199" t="s">
        <v>76</v>
      </c>
      <c r="E3859" s="22" t="s">
        <v>77</v>
      </c>
      <c r="F3859" s="21"/>
      <c r="G3859" s="19">
        <v>608</v>
      </c>
      <c r="H3859" s="54">
        <v>49.835526315788996</v>
      </c>
      <c r="I3859" s="20">
        <v>54.111842105263001</v>
      </c>
      <c r="J3859" s="20">
        <v>1.6447368421049999</v>
      </c>
      <c r="K3859" s="20">
        <v>6.4144736842109999</v>
      </c>
      <c r="L3859" s="20">
        <v>1.3157894736839999</v>
      </c>
      <c r="M3859" s="20">
        <v>1.151315789474</v>
      </c>
      <c r="N3859" s="52">
        <v>2.6315789473679998</v>
      </c>
    </row>
    <row r="3860" spans="2:14" x14ac:dyDescent="0.2">
      <c r="D3860" s="200"/>
      <c r="E3860" s="4" t="s">
        <v>34</v>
      </c>
      <c r="F3860" s="5"/>
      <c r="G3860" s="6">
        <v>37</v>
      </c>
      <c r="H3860" s="87">
        <v>64.864864864864998</v>
      </c>
      <c r="I3860" s="61">
        <v>18.918918918919001</v>
      </c>
      <c r="J3860" s="12">
        <v>2.7027027027030002</v>
      </c>
      <c r="K3860" s="12">
        <v>5.4054054054050003</v>
      </c>
      <c r="L3860" s="12">
        <v>2.7027027027030002</v>
      </c>
      <c r="M3860" s="29">
        <v>8.1081081081080004</v>
      </c>
      <c r="N3860" s="88">
        <v>8.1081081081080004</v>
      </c>
    </row>
    <row r="3861" spans="2:14" x14ac:dyDescent="0.2">
      <c r="D3861" s="200"/>
      <c r="E3861" s="4" t="s">
        <v>35</v>
      </c>
      <c r="F3861" s="5"/>
      <c r="G3861" s="6">
        <v>73</v>
      </c>
      <c r="H3861" s="84">
        <v>45.205479452055002</v>
      </c>
      <c r="I3861" s="29">
        <v>58.904109589040999</v>
      </c>
      <c r="J3861" s="12">
        <v>6.8493150684930004</v>
      </c>
      <c r="K3861" s="12">
        <v>2.7397260273969999</v>
      </c>
      <c r="L3861" s="12">
        <v>2.7397260273969999</v>
      </c>
      <c r="M3861" s="28">
        <v>0</v>
      </c>
      <c r="N3861" s="42">
        <v>4.1095890410960001</v>
      </c>
    </row>
    <row r="3862" spans="2:14" x14ac:dyDescent="0.2">
      <c r="D3862" s="200"/>
      <c r="E3862" s="4" t="s">
        <v>36</v>
      </c>
      <c r="F3862" s="5"/>
      <c r="G3862" s="6">
        <v>92</v>
      </c>
      <c r="H3862" s="84">
        <v>45.652173913043001</v>
      </c>
      <c r="I3862" s="29">
        <v>56.521739130435002</v>
      </c>
      <c r="J3862" s="12">
        <v>1.086956521739</v>
      </c>
      <c r="K3862" s="29">
        <v>10.869565217390999</v>
      </c>
      <c r="L3862" s="12">
        <v>1.086956521739</v>
      </c>
      <c r="M3862" s="12">
        <v>2.1739130434780001</v>
      </c>
      <c r="N3862" s="42">
        <v>1.086956521739</v>
      </c>
    </row>
    <row r="3863" spans="2:14" x14ac:dyDescent="0.2">
      <c r="D3863" s="200"/>
      <c r="E3863" s="4" t="s">
        <v>37</v>
      </c>
      <c r="F3863" s="5"/>
      <c r="G3863" s="6">
        <v>110</v>
      </c>
      <c r="H3863" s="104">
        <v>40.909090909090999</v>
      </c>
      <c r="I3863" s="44">
        <v>70</v>
      </c>
      <c r="J3863" s="28">
        <v>0</v>
      </c>
      <c r="K3863" s="12">
        <v>10</v>
      </c>
      <c r="L3863" s="12">
        <v>1.818181818182</v>
      </c>
      <c r="M3863" s="28">
        <v>0</v>
      </c>
      <c r="N3863" s="73">
        <v>0</v>
      </c>
    </row>
    <row r="3864" spans="2:14" x14ac:dyDescent="0.2">
      <c r="D3864" s="200"/>
      <c r="E3864" s="4" t="s">
        <v>38</v>
      </c>
      <c r="F3864" s="5"/>
      <c r="G3864" s="6">
        <v>93</v>
      </c>
      <c r="H3864" s="84">
        <v>47.311827956988999</v>
      </c>
      <c r="I3864" s="44">
        <v>67.741935483871003</v>
      </c>
      <c r="J3864" s="12">
        <v>2.1505376344089999</v>
      </c>
      <c r="K3864" s="12">
        <v>5.3763440860219998</v>
      </c>
      <c r="L3864" s="12">
        <v>2.1505376344089999</v>
      </c>
      <c r="M3864" s="12">
        <v>1.0752688172039999</v>
      </c>
      <c r="N3864" s="73">
        <v>0</v>
      </c>
    </row>
    <row r="3865" spans="2:14" x14ac:dyDescent="0.2">
      <c r="D3865" s="200"/>
      <c r="E3865" s="4" t="s">
        <v>39</v>
      </c>
      <c r="F3865" s="5"/>
      <c r="G3865" s="6">
        <v>114</v>
      </c>
      <c r="H3865" s="31">
        <v>53.508771929825002</v>
      </c>
      <c r="I3865" s="12">
        <v>50.877192982456002</v>
      </c>
      <c r="J3865" s="12">
        <v>0.87719298245599997</v>
      </c>
      <c r="K3865" s="12">
        <v>3.508771929825</v>
      </c>
      <c r="L3865" s="28">
        <v>0</v>
      </c>
      <c r="M3865" s="12">
        <v>0.87719298245599997</v>
      </c>
      <c r="N3865" s="42">
        <v>2.6315789473679998</v>
      </c>
    </row>
    <row r="3866" spans="2:14" x14ac:dyDescent="0.2">
      <c r="D3866" s="201"/>
      <c r="E3866" s="57" t="s">
        <v>40</v>
      </c>
      <c r="F3866" s="59"/>
      <c r="G3866" s="55">
        <v>89</v>
      </c>
      <c r="H3866" s="162">
        <v>60.674157303370997</v>
      </c>
      <c r="I3866" s="109">
        <v>32.584269662921002</v>
      </c>
      <c r="J3866" s="74">
        <v>0</v>
      </c>
      <c r="K3866" s="65">
        <v>5.61797752809</v>
      </c>
      <c r="L3866" s="74">
        <v>0</v>
      </c>
      <c r="M3866" s="74">
        <v>0</v>
      </c>
      <c r="N3866" s="105">
        <v>6.7415730337079998</v>
      </c>
    </row>
    <row r="3868" spans="2:14" x14ac:dyDescent="0.2">
      <c r="B3868" s="40" t="str">
        <f xml:space="preserve"> HYPERLINK("#'目次'!B166", "[160]")</f>
        <v>[160]</v>
      </c>
      <c r="C3868" s="23" t="s">
        <v>293</v>
      </c>
    </row>
    <row r="3871" spans="2:14" x14ac:dyDescent="0.2">
      <c r="C3871" s="23" t="s">
        <v>80</v>
      </c>
    </row>
    <row r="3872" spans="2:14" ht="24" x14ac:dyDescent="0.2">
      <c r="E3872" s="195"/>
      <c r="F3872" s="196"/>
      <c r="G3872" s="37" t="s">
        <v>15</v>
      </c>
      <c r="H3872" s="33" t="s">
        <v>281</v>
      </c>
      <c r="I3872" s="13" t="s">
        <v>282</v>
      </c>
      <c r="J3872" s="13" t="s">
        <v>283</v>
      </c>
      <c r="K3872" s="13" t="s">
        <v>174</v>
      </c>
      <c r="L3872" s="13" t="s">
        <v>284</v>
      </c>
      <c r="M3872" s="13" t="s">
        <v>99</v>
      </c>
      <c r="N3872" s="38" t="s">
        <v>18</v>
      </c>
    </row>
    <row r="3873" spans="2:14" x14ac:dyDescent="0.2">
      <c r="E3873" s="197"/>
      <c r="F3873" s="198"/>
      <c r="G3873" s="35"/>
      <c r="H3873" s="39"/>
      <c r="I3873" s="14"/>
      <c r="J3873" s="14"/>
      <c r="K3873" s="14"/>
      <c r="L3873" s="14"/>
      <c r="M3873" s="14"/>
      <c r="N3873" s="34"/>
    </row>
    <row r="3874" spans="2:14" x14ac:dyDescent="0.2">
      <c r="E3874" s="91" t="s">
        <v>15</v>
      </c>
      <c r="F3874" s="46"/>
      <c r="G3874" s="36">
        <v>1200</v>
      </c>
      <c r="H3874" s="24">
        <v>54</v>
      </c>
      <c r="I3874" s="24">
        <v>50</v>
      </c>
      <c r="J3874" s="24">
        <v>2.333333333333</v>
      </c>
      <c r="K3874" s="24">
        <v>5.833333333333</v>
      </c>
      <c r="L3874" s="24">
        <v>1.5</v>
      </c>
      <c r="M3874" s="24">
        <v>0.75</v>
      </c>
      <c r="N3874" s="68">
        <v>2.833333333333</v>
      </c>
    </row>
    <row r="3875" spans="2:14" x14ac:dyDescent="0.2">
      <c r="E3875" s="4" t="s">
        <v>81</v>
      </c>
      <c r="F3875" s="5"/>
      <c r="G3875" s="19">
        <v>48</v>
      </c>
      <c r="H3875" s="156">
        <v>45.833333333333002</v>
      </c>
      <c r="I3875" s="20">
        <v>52.083333333333002</v>
      </c>
      <c r="J3875" s="20">
        <v>2.083333333333</v>
      </c>
      <c r="K3875" s="20">
        <v>8.333333333333</v>
      </c>
      <c r="L3875" s="20">
        <v>2.083333333333</v>
      </c>
      <c r="M3875" s="60">
        <v>0</v>
      </c>
      <c r="N3875" s="52">
        <v>6.25</v>
      </c>
    </row>
    <row r="3876" spans="2:14" x14ac:dyDescent="0.2">
      <c r="E3876" s="4" t="s">
        <v>82</v>
      </c>
      <c r="F3876" s="5"/>
      <c r="G3876" s="6">
        <v>84</v>
      </c>
      <c r="H3876" s="31">
        <v>58.333333333333002</v>
      </c>
      <c r="I3876" s="43">
        <v>41.666666666666998</v>
      </c>
      <c r="J3876" s="28">
        <v>0</v>
      </c>
      <c r="K3876" s="12">
        <v>9.5238095238099998</v>
      </c>
      <c r="L3876" s="12">
        <v>2.3809523809519999</v>
      </c>
      <c r="M3876" s="28">
        <v>0</v>
      </c>
      <c r="N3876" s="42">
        <v>4.7619047619049999</v>
      </c>
    </row>
    <row r="3877" spans="2:14" x14ac:dyDescent="0.2">
      <c r="E3877" s="4" t="s">
        <v>83</v>
      </c>
      <c r="F3877" s="5"/>
      <c r="G3877" s="6">
        <v>462</v>
      </c>
      <c r="H3877" s="31">
        <v>53.030303030303003</v>
      </c>
      <c r="I3877" s="12">
        <v>53.463203463203001</v>
      </c>
      <c r="J3877" s="12">
        <v>2.3809523809519999</v>
      </c>
      <c r="K3877" s="12">
        <v>4.9783549783550001</v>
      </c>
      <c r="L3877" s="12">
        <v>1.5151515151520001</v>
      </c>
      <c r="M3877" s="12">
        <v>0.86580086580100002</v>
      </c>
      <c r="N3877" s="42">
        <v>3.2467532467529998</v>
      </c>
    </row>
    <row r="3878" spans="2:14" x14ac:dyDescent="0.2">
      <c r="E3878" s="4" t="s">
        <v>84</v>
      </c>
      <c r="F3878" s="5"/>
      <c r="G3878" s="6">
        <v>30</v>
      </c>
      <c r="H3878" s="31">
        <v>53.333333333333002</v>
      </c>
      <c r="I3878" s="43">
        <v>43.333333333333002</v>
      </c>
      <c r="J3878" s="12">
        <v>3.333333333333</v>
      </c>
      <c r="K3878" s="12">
        <v>6.666666666667</v>
      </c>
      <c r="L3878" s="28">
        <v>0</v>
      </c>
      <c r="M3878" s="28">
        <v>0</v>
      </c>
      <c r="N3878" s="42">
        <v>3.333333333333</v>
      </c>
    </row>
    <row r="3879" spans="2:14" x14ac:dyDescent="0.2">
      <c r="E3879" s="4" t="s">
        <v>85</v>
      </c>
      <c r="F3879" s="5"/>
      <c r="G3879" s="6">
        <v>144</v>
      </c>
      <c r="H3879" s="31">
        <v>54.861111111111001</v>
      </c>
      <c r="I3879" s="12">
        <v>50</v>
      </c>
      <c r="J3879" s="12">
        <v>2.083333333333</v>
      </c>
      <c r="K3879" s="12">
        <v>4.166666666667</v>
      </c>
      <c r="L3879" s="12">
        <v>1.3888888888890001</v>
      </c>
      <c r="M3879" s="12">
        <v>0.694444444444</v>
      </c>
      <c r="N3879" s="42">
        <v>1.3888888888890001</v>
      </c>
    </row>
    <row r="3880" spans="2:14" x14ac:dyDescent="0.2">
      <c r="E3880" s="4" t="s">
        <v>86</v>
      </c>
      <c r="F3880" s="5"/>
      <c r="G3880" s="6">
        <v>192</v>
      </c>
      <c r="H3880" s="84">
        <v>48.958333333333002</v>
      </c>
      <c r="I3880" s="29">
        <v>58.333333333333002</v>
      </c>
      <c r="J3880" s="12">
        <v>2.604166666667</v>
      </c>
      <c r="K3880" s="12">
        <v>5.208333333333</v>
      </c>
      <c r="L3880" s="12">
        <v>1.041666666667</v>
      </c>
      <c r="M3880" s="12">
        <v>0.52083333333299997</v>
      </c>
      <c r="N3880" s="42">
        <v>3.125</v>
      </c>
    </row>
    <row r="3881" spans="2:14" x14ac:dyDescent="0.2">
      <c r="E3881" s="4" t="s">
        <v>87</v>
      </c>
      <c r="F3881" s="5"/>
      <c r="G3881" s="6">
        <v>72</v>
      </c>
      <c r="H3881" s="76">
        <v>61.111111111111001</v>
      </c>
      <c r="I3881" s="43">
        <v>43.055555555555998</v>
      </c>
      <c r="J3881" s="12">
        <v>2.7777777777780002</v>
      </c>
      <c r="K3881" s="12">
        <v>6.9444444444439997</v>
      </c>
      <c r="L3881" s="12">
        <v>1.3888888888890001</v>
      </c>
      <c r="M3881" s="28">
        <v>0</v>
      </c>
      <c r="N3881" s="42">
        <v>2.7777777777780002</v>
      </c>
    </row>
    <row r="3882" spans="2:14" x14ac:dyDescent="0.2">
      <c r="E3882" s="4" t="s">
        <v>88</v>
      </c>
      <c r="F3882" s="5"/>
      <c r="G3882" s="6">
        <v>36</v>
      </c>
      <c r="H3882" s="31">
        <v>52.777777777777999</v>
      </c>
      <c r="I3882" s="61">
        <v>36.111111111111001</v>
      </c>
      <c r="J3882" s="12">
        <v>2.7777777777780002</v>
      </c>
      <c r="K3882" s="12">
        <v>5.5555555555560003</v>
      </c>
      <c r="L3882" s="28">
        <v>0</v>
      </c>
      <c r="M3882" s="12">
        <v>5.5555555555560003</v>
      </c>
      <c r="N3882" s="42">
        <v>2.7777777777780002</v>
      </c>
    </row>
    <row r="3883" spans="2:14" x14ac:dyDescent="0.2">
      <c r="E3883" s="4" t="s">
        <v>89</v>
      </c>
      <c r="F3883" s="5"/>
      <c r="G3883" s="6">
        <v>66</v>
      </c>
      <c r="H3883" s="31">
        <v>54.545454545455001</v>
      </c>
      <c r="I3883" s="43">
        <v>43.939393939394002</v>
      </c>
      <c r="J3883" s="12">
        <v>4.5454545454549997</v>
      </c>
      <c r="K3883" s="12">
        <v>7.5757575757579998</v>
      </c>
      <c r="L3883" s="12">
        <v>3.0303030303030001</v>
      </c>
      <c r="M3883" s="12">
        <v>1.5151515151520001</v>
      </c>
      <c r="N3883" s="73">
        <v>0</v>
      </c>
    </row>
    <row r="3884" spans="2:14" x14ac:dyDescent="0.2">
      <c r="E3884" s="4" t="s">
        <v>90</v>
      </c>
      <c r="F3884" s="5"/>
      <c r="G3884" s="6">
        <v>54</v>
      </c>
      <c r="H3884" s="87">
        <v>70.370370370369997</v>
      </c>
      <c r="I3884" s="61">
        <v>37.037037037037003</v>
      </c>
      <c r="J3884" s="28">
        <v>0</v>
      </c>
      <c r="K3884" s="12">
        <v>5.5555555555560003</v>
      </c>
      <c r="L3884" s="12">
        <v>1.851851851852</v>
      </c>
      <c r="M3884" s="28">
        <v>0</v>
      </c>
      <c r="N3884" s="73">
        <v>0</v>
      </c>
    </row>
    <row r="3885" spans="2:14" x14ac:dyDescent="0.2">
      <c r="E3885" s="57" t="s">
        <v>91</v>
      </c>
      <c r="F3885" s="59"/>
      <c r="G3885" s="55">
        <v>12</v>
      </c>
      <c r="H3885" s="114">
        <v>50</v>
      </c>
      <c r="I3885" s="109">
        <v>25</v>
      </c>
      <c r="J3885" s="123">
        <v>8.333333333333</v>
      </c>
      <c r="K3885" s="113">
        <v>16.666666666666998</v>
      </c>
      <c r="L3885" s="74">
        <v>0</v>
      </c>
      <c r="M3885" s="74">
        <v>0</v>
      </c>
      <c r="N3885" s="142">
        <v>0</v>
      </c>
    </row>
    <row r="3887" spans="2:14" x14ac:dyDescent="0.2">
      <c r="B3887" s="40" t="str">
        <f xml:space="preserve"> HYPERLINK("#'目次'!B167", "[161]")</f>
        <v>[161]</v>
      </c>
      <c r="C3887" s="23" t="s">
        <v>296</v>
      </c>
    </row>
    <row r="3890" spans="3:14" x14ac:dyDescent="0.2">
      <c r="C3890" s="23" t="s">
        <v>14</v>
      </c>
    </row>
    <row r="3891" spans="3:14" ht="24" x14ac:dyDescent="0.2">
      <c r="D3891" s="195"/>
      <c r="E3891" s="196"/>
      <c r="F3891" s="196"/>
      <c r="G3891" s="37" t="s">
        <v>15</v>
      </c>
      <c r="H3891" s="33" t="s">
        <v>281</v>
      </c>
      <c r="I3891" s="13" t="s">
        <v>282</v>
      </c>
      <c r="J3891" s="13" t="s">
        <v>283</v>
      </c>
      <c r="K3891" s="13" t="s">
        <v>174</v>
      </c>
      <c r="L3891" s="13" t="s">
        <v>284</v>
      </c>
      <c r="M3891" s="13" t="s">
        <v>99</v>
      </c>
      <c r="N3891" s="38" t="s">
        <v>18</v>
      </c>
    </row>
    <row r="3892" spans="3:14" x14ac:dyDescent="0.2">
      <c r="D3892" s="197"/>
      <c r="E3892" s="198"/>
      <c r="F3892" s="198"/>
      <c r="G3892" s="35"/>
      <c r="H3892" s="39"/>
      <c r="I3892" s="14"/>
      <c r="J3892" s="14"/>
      <c r="K3892" s="14"/>
      <c r="L3892" s="14"/>
      <c r="M3892" s="14"/>
      <c r="N3892" s="34"/>
    </row>
    <row r="3893" spans="3:14" x14ac:dyDescent="0.2">
      <c r="D3893" s="56"/>
      <c r="E3893" s="58" t="s">
        <v>15</v>
      </c>
      <c r="F3893" s="46"/>
      <c r="G3893" s="36">
        <v>1200</v>
      </c>
      <c r="H3893" s="24">
        <v>44.083333333333002</v>
      </c>
      <c r="I3893" s="24">
        <v>56</v>
      </c>
      <c r="J3893" s="24">
        <v>1.833333333333</v>
      </c>
      <c r="K3893" s="24">
        <v>2.833333333333</v>
      </c>
      <c r="L3893" s="24">
        <v>0.91666666666700003</v>
      </c>
      <c r="M3893" s="24">
        <v>1.5</v>
      </c>
      <c r="N3893" s="68">
        <v>4</v>
      </c>
    </row>
    <row r="3894" spans="3:14" x14ac:dyDescent="0.2">
      <c r="D3894" s="199" t="s">
        <v>19</v>
      </c>
      <c r="E3894" s="22" t="s">
        <v>20</v>
      </c>
      <c r="F3894" s="21"/>
      <c r="G3894" s="19">
        <v>132</v>
      </c>
      <c r="H3894" s="54">
        <v>41.666666666666998</v>
      </c>
      <c r="I3894" s="20">
        <v>55.303030303029999</v>
      </c>
      <c r="J3894" s="20">
        <v>0.75757575757600004</v>
      </c>
      <c r="K3894" s="20">
        <v>5.3030303030299999</v>
      </c>
      <c r="L3894" s="20">
        <v>1.5151515151520001</v>
      </c>
      <c r="M3894" s="20">
        <v>0.75757575757600004</v>
      </c>
      <c r="N3894" s="52">
        <v>6.0606060606060002</v>
      </c>
    </row>
    <row r="3895" spans="3:14" x14ac:dyDescent="0.2">
      <c r="D3895" s="200"/>
      <c r="E3895" s="4" t="s">
        <v>21</v>
      </c>
      <c r="F3895" s="5"/>
      <c r="G3895" s="6">
        <v>444</v>
      </c>
      <c r="H3895" s="31">
        <v>40.540540540541002</v>
      </c>
      <c r="I3895" s="12">
        <v>59.459459459458998</v>
      </c>
      <c r="J3895" s="12">
        <v>2.4774774774770001</v>
      </c>
      <c r="K3895" s="12">
        <v>2.2522522522520001</v>
      </c>
      <c r="L3895" s="12">
        <v>1.126126126126</v>
      </c>
      <c r="M3895" s="12">
        <v>1.5765765765769999</v>
      </c>
      <c r="N3895" s="42">
        <v>4.9549549549550003</v>
      </c>
    </row>
    <row r="3896" spans="3:14" x14ac:dyDescent="0.2">
      <c r="D3896" s="200"/>
      <c r="E3896" s="4" t="s">
        <v>22</v>
      </c>
      <c r="F3896" s="5"/>
      <c r="G3896" s="6">
        <v>192</v>
      </c>
      <c r="H3896" s="31">
        <v>48.4375</v>
      </c>
      <c r="I3896" s="12">
        <v>52.604166666666998</v>
      </c>
      <c r="J3896" s="12">
        <v>1.5625</v>
      </c>
      <c r="K3896" s="12">
        <v>1.5625</v>
      </c>
      <c r="L3896" s="28">
        <v>0</v>
      </c>
      <c r="M3896" s="12">
        <v>1.041666666667</v>
      </c>
      <c r="N3896" s="42">
        <v>4.166666666667</v>
      </c>
    </row>
    <row r="3897" spans="3:14" x14ac:dyDescent="0.2">
      <c r="D3897" s="200"/>
      <c r="E3897" s="4" t="s">
        <v>23</v>
      </c>
      <c r="F3897" s="5"/>
      <c r="G3897" s="6">
        <v>192</v>
      </c>
      <c r="H3897" s="31">
        <v>42.708333333333002</v>
      </c>
      <c r="I3897" s="29">
        <v>62.5</v>
      </c>
      <c r="J3897" s="12">
        <v>1.041666666667</v>
      </c>
      <c r="K3897" s="12">
        <v>2.083333333333</v>
      </c>
      <c r="L3897" s="28">
        <v>0</v>
      </c>
      <c r="M3897" s="12">
        <v>1.041666666667</v>
      </c>
      <c r="N3897" s="42">
        <v>3.125</v>
      </c>
    </row>
    <row r="3898" spans="3:14" x14ac:dyDescent="0.2">
      <c r="D3898" s="200"/>
      <c r="E3898" s="4" t="s">
        <v>24</v>
      </c>
      <c r="F3898" s="5"/>
      <c r="G3898" s="6">
        <v>240</v>
      </c>
      <c r="H3898" s="76">
        <v>49.583333333333002</v>
      </c>
      <c r="I3898" s="43">
        <v>47.5</v>
      </c>
      <c r="J3898" s="12">
        <v>2.083333333333</v>
      </c>
      <c r="K3898" s="12">
        <v>4.166666666667</v>
      </c>
      <c r="L3898" s="12">
        <v>1.666666666667</v>
      </c>
      <c r="M3898" s="12">
        <v>2.5</v>
      </c>
      <c r="N3898" s="42">
        <v>1.666666666667</v>
      </c>
    </row>
    <row r="3899" spans="3:14" x14ac:dyDescent="0.2">
      <c r="D3899" s="199" t="s">
        <v>25</v>
      </c>
      <c r="E3899" s="22" t="s">
        <v>26</v>
      </c>
      <c r="F3899" s="21"/>
      <c r="G3899" s="19">
        <v>348</v>
      </c>
      <c r="H3899" s="156">
        <v>38.793103448276</v>
      </c>
      <c r="I3899" s="96">
        <v>61.494252873562999</v>
      </c>
      <c r="J3899" s="20">
        <v>2.0114942528739999</v>
      </c>
      <c r="K3899" s="20">
        <v>2.2988505747130001</v>
      </c>
      <c r="L3899" s="20">
        <v>1.4367816091950001</v>
      </c>
      <c r="M3899" s="20">
        <v>1.4367816091950001</v>
      </c>
      <c r="N3899" s="52">
        <v>4.3103448275860003</v>
      </c>
    </row>
    <row r="3900" spans="3:14" x14ac:dyDescent="0.2">
      <c r="D3900" s="200"/>
      <c r="E3900" s="4" t="s">
        <v>27</v>
      </c>
      <c r="F3900" s="5"/>
      <c r="G3900" s="6">
        <v>378</v>
      </c>
      <c r="H3900" s="31">
        <v>41.798941798942003</v>
      </c>
      <c r="I3900" s="12">
        <v>57.671957671957998</v>
      </c>
      <c r="J3900" s="12">
        <v>2.1164021164019999</v>
      </c>
      <c r="K3900" s="12">
        <v>2.1164021164019999</v>
      </c>
      <c r="L3900" s="12">
        <v>0.26455026455000002</v>
      </c>
      <c r="M3900" s="12">
        <v>2.3809523809519999</v>
      </c>
      <c r="N3900" s="42">
        <v>2.9100529100529999</v>
      </c>
    </row>
    <row r="3901" spans="3:14" x14ac:dyDescent="0.2">
      <c r="D3901" s="200"/>
      <c r="E3901" s="4" t="s">
        <v>28</v>
      </c>
      <c r="F3901" s="5"/>
      <c r="G3901" s="6">
        <v>372</v>
      </c>
      <c r="H3901" s="76">
        <v>49.193548387097003</v>
      </c>
      <c r="I3901" s="12">
        <v>52.150537634408998</v>
      </c>
      <c r="J3901" s="12">
        <v>1.6129032258060001</v>
      </c>
      <c r="K3901" s="12">
        <v>2.6881720430109999</v>
      </c>
      <c r="L3901" s="12">
        <v>1.3440860215049999</v>
      </c>
      <c r="M3901" s="12">
        <v>0.53763440860199996</v>
      </c>
      <c r="N3901" s="42">
        <v>5.3763440860219998</v>
      </c>
    </row>
    <row r="3902" spans="3:14" x14ac:dyDescent="0.2">
      <c r="D3902" s="200"/>
      <c r="E3902" s="4" t="s">
        <v>29</v>
      </c>
      <c r="F3902" s="5"/>
      <c r="G3902" s="6">
        <v>102</v>
      </c>
      <c r="H3902" s="76">
        <v>51.960784313725</v>
      </c>
      <c r="I3902" s="61">
        <v>45.098039215686001</v>
      </c>
      <c r="J3902" s="12">
        <v>0.98039215686299996</v>
      </c>
      <c r="K3902" s="29">
        <v>7.8431372549020004</v>
      </c>
      <c r="L3902" s="28">
        <v>0</v>
      </c>
      <c r="M3902" s="12">
        <v>1.9607843137250001</v>
      </c>
      <c r="N3902" s="42">
        <v>1.9607843137250001</v>
      </c>
    </row>
    <row r="3903" spans="3:14" x14ac:dyDescent="0.2">
      <c r="D3903" s="199" t="s">
        <v>30</v>
      </c>
      <c r="E3903" s="22" t="s">
        <v>31</v>
      </c>
      <c r="F3903" s="21"/>
      <c r="G3903" s="19">
        <v>592</v>
      </c>
      <c r="H3903" s="54">
        <v>47.297297297297</v>
      </c>
      <c r="I3903" s="20">
        <v>52.364864864864998</v>
      </c>
      <c r="J3903" s="20">
        <v>2.3648648648649999</v>
      </c>
      <c r="K3903" s="20">
        <v>2.3648648648649999</v>
      </c>
      <c r="L3903" s="20">
        <v>1.0135135135140001</v>
      </c>
      <c r="M3903" s="20">
        <v>1.0135135135140001</v>
      </c>
      <c r="N3903" s="52">
        <v>4.5608108108109997</v>
      </c>
    </row>
    <row r="3904" spans="3:14" x14ac:dyDescent="0.2">
      <c r="D3904" s="200"/>
      <c r="E3904" s="4" t="s">
        <v>32</v>
      </c>
      <c r="F3904" s="5"/>
      <c r="G3904" s="6">
        <v>608</v>
      </c>
      <c r="H3904" s="31">
        <v>40.953947368420998</v>
      </c>
      <c r="I3904" s="12">
        <v>59.539473684211004</v>
      </c>
      <c r="J3904" s="12">
        <v>1.3157894736839999</v>
      </c>
      <c r="K3904" s="12">
        <v>3.2894736842109999</v>
      </c>
      <c r="L3904" s="12">
        <v>0.82236842105300001</v>
      </c>
      <c r="M3904" s="12">
        <v>1.973684210526</v>
      </c>
      <c r="N3904" s="42">
        <v>3.4539473684209998</v>
      </c>
    </row>
    <row r="3905" spans="2:14" x14ac:dyDescent="0.2">
      <c r="D3905" s="199" t="s">
        <v>33</v>
      </c>
      <c r="E3905" s="22" t="s">
        <v>34</v>
      </c>
      <c r="F3905" s="21"/>
      <c r="G3905" s="19">
        <v>74</v>
      </c>
      <c r="H3905" s="150">
        <v>67.567567567568005</v>
      </c>
      <c r="I3905" s="107">
        <v>16.216216216216001</v>
      </c>
      <c r="J3905" s="20">
        <v>1.351351351351</v>
      </c>
      <c r="K3905" s="20">
        <v>4.0540540540540002</v>
      </c>
      <c r="L3905" s="20">
        <v>1.351351351351</v>
      </c>
      <c r="M3905" s="96">
        <v>8.1081081081080004</v>
      </c>
      <c r="N3905" s="52">
        <v>6.7567567567570004</v>
      </c>
    </row>
    <row r="3906" spans="2:14" x14ac:dyDescent="0.2">
      <c r="D3906" s="200"/>
      <c r="E3906" s="4" t="s">
        <v>35</v>
      </c>
      <c r="F3906" s="5"/>
      <c r="G3906" s="6">
        <v>148</v>
      </c>
      <c r="H3906" s="31">
        <v>44.594594594595002</v>
      </c>
      <c r="I3906" s="12">
        <v>51.351351351350999</v>
      </c>
      <c r="J3906" s="12">
        <v>4.7297297297299998</v>
      </c>
      <c r="K3906" s="12">
        <v>2.0270270270270001</v>
      </c>
      <c r="L3906" s="12">
        <v>2.0270270270270001</v>
      </c>
      <c r="M3906" s="12">
        <v>2.0270270270270001</v>
      </c>
      <c r="N3906" s="42">
        <v>4.7297297297299998</v>
      </c>
    </row>
    <row r="3907" spans="2:14" x14ac:dyDescent="0.2">
      <c r="D3907" s="200"/>
      <c r="E3907" s="4" t="s">
        <v>36</v>
      </c>
      <c r="F3907" s="5"/>
      <c r="G3907" s="6">
        <v>187</v>
      </c>
      <c r="H3907" s="84">
        <v>39.037433155080002</v>
      </c>
      <c r="I3907" s="12">
        <v>60.427807486631004</v>
      </c>
      <c r="J3907" s="12">
        <v>2.1390374331549999</v>
      </c>
      <c r="K3907" s="12">
        <v>5.3475935828879999</v>
      </c>
      <c r="L3907" s="12">
        <v>1.069518716578</v>
      </c>
      <c r="M3907" s="12">
        <v>2.1390374331549999</v>
      </c>
      <c r="N3907" s="42">
        <v>4.2780748663099999</v>
      </c>
    </row>
    <row r="3908" spans="2:14" x14ac:dyDescent="0.2">
      <c r="D3908" s="200"/>
      <c r="E3908" s="4" t="s">
        <v>37</v>
      </c>
      <c r="F3908" s="5"/>
      <c r="G3908" s="6">
        <v>221</v>
      </c>
      <c r="H3908" s="104">
        <v>33.484162895928002</v>
      </c>
      <c r="I3908" s="44">
        <v>69.683257918552002</v>
      </c>
      <c r="J3908" s="12">
        <v>1.8099547511309999</v>
      </c>
      <c r="K3908" s="12">
        <v>2.7149321266970001</v>
      </c>
      <c r="L3908" s="12">
        <v>0.904977375566</v>
      </c>
      <c r="M3908" s="28">
        <v>0</v>
      </c>
      <c r="N3908" s="42">
        <v>2.262443438914</v>
      </c>
    </row>
    <row r="3909" spans="2:14" x14ac:dyDescent="0.2">
      <c r="D3909" s="200"/>
      <c r="E3909" s="4" t="s">
        <v>38</v>
      </c>
      <c r="F3909" s="5"/>
      <c r="G3909" s="6">
        <v>186</v>
      </c>
      <c r="H3909" s="31">
        <v>39.247311827956999</v>
      </c>
      <c r="I3909" s="44">
        <v>67.741935483871003</v>
      </c>
      <c r="J3909" s="12">
        <v>1.6129032258060001</v>
      </c>
      <c r="K3909" s="12">
        <v>3.2258064516129998</v>
      </c>
      <c r="L3909" s="12">
        <v>1.6129032258060001</v>
      </c>
      <c r="M3909" s="12">
        <v>1.0752688172039999</v>
      </c>
      <c r="N3909" s="42">
        <v>2.1505376344089999</v>
      </c>
    </row>
    <row r="3910" spans="2:14" x14ac:dyDescent="0.2">
      <c r="D3910" s="200"/>
      <c r="E3910" s="4" t="s">
        <v>39</v>
      </c>
      <c r="F3910" s="5"/>
      <c r="G3910" s="6">
        <v>223</v>
      </c>
      <c r="H3910" s="31">
        <v>43.946188340806998</v>
      </c>
      <c r="I3910" s="12">
        <v>60.538116591928002</v>
      </c>
      <c r="J3910" s="12">
        <v>0.89686098654699997</v>
      </c>
      <c r="K3910" s="12">
        <v>1.7937219730939999</v>
      </c>
      <c r="L3910" s="28">
        <v>0</v>
      </c>
      <c r="M3910" s="12">
        <v>0.44843049327399997</v>
      </c>
      <c r="N3910" s="42">
        <v>2.2421524663680001</v>
      </c>
    </row>
    <row r="3911" spans="2:14" x14ac:dyDescent="0.2">
      <c r="D3911" s="201"/>
      <c r="E3911" s="57" t="s">
        <v>40</v>
      </c>
      <c r="F3911" s="59"/>
      <c r="G3911" s="55">
        <v>161</v>
      </c>
      <c r="H3911" s="160">
        <v>59.006211180123998</v>
      </c>
      <c r="I3911" s="109">
        <v>34.782608695652002</v>
      </c>
      <c r="J3911" s="65">
        <v>0.62111801242200004</v>
      </c>
      <c r="K3911" s="65">
        <v>1.242236024845</v>
      </c>
      <c r="L3911" s="74">
        <v>0</v>
      </c>
      <c r="M3911" s="65">
        <v>1.242236024845</v>
      </c>
      <c r="N3911" s="105">
        <v>8.6956521739130004</v>
      </c>
    </row>
    <row r="3913" spans="2:14" x14ac:dyDescent="0.2">
      <c r="B3913" s="40" t="str">
        <f xml:space="preserve"> HYPERLINK("#'目次'!B168", "[162]")</f>
        <v>[162]</v>
      </c>
      <c r="C3913" s="23" t="s">
        <v>296</v>
      </c>
    </row>
    <row r="3916" spans="2:14" x14ac:dyDescent="0.2">
      <c r="C3916" s="23" t="s">
        <v>48</v>
      </c>
    </row>
    <row r="3917" spans="2:14" ht="24" x14ac:dyDescent="0.2">
      <c r="D3917" s="195"/>
      <c r="E3917" s="196"/>
      <c r="F3917" s="196"/>
      <c r="G3917" s="37" t="s">
        <v>15</v>
      </c>
      <c r="H3917" s="33" t="s">
        <v>281</v>
      </c>
      <c r="I3917" s="13" t="s">
        <v>282</v>
      </c>
      <c r="J3917" s="13" t="s">
        <v>283</v>
      </c>
      <c r="K3917" s="13" t="s">
        <v>174</v>
      </c>
      <c r="L3917" s="13" t="s">
        <v>284</v>
      </c>
      <c r="M3917" s="13" t="s">
        <v>99</v>
      </c>
      <c r="N3917" s="38" t="s">
        <v>18</v>
      </c>
    </row>
    <row r="3918" spans="2:14" x14ac:dyDescent="0.2">
      <c r="D3918" s="197"/>
      <c r="E3918" s="198"/>
      <c r="F3918" s="198"/>
      <c r="G3918" s="35"/>
      <c r="H3918" s="39"/>
      <c r="I3918" s="14"/>
      <c r="J3918" s="14"/>
      <c r="K3918" s="14"/>
      <c r="L3918" s="14"/>
      <c r="M3918" s="14"/>
      <c r="N3918" s="34"/>
    </row>
    <row r="3919" spans="2:14" x14ac:dyDescent="0.2">
      <c r="D3919" s="56"/>
      <c r="E3919" s="58" t="s">
        <v>15</v>
      </c>
      <c r="F3919" s="46"/>
      <c r="G3919" s="36">
        <v>1200</v>
      </c>
      <c r="H3919" s="24">
        <v>44.083333333333002</v>
      </c>
      <c r="I3919" s="24">
        <v>56</v>
      </c>
      <c r="J3919" s="24">
        <v>1.833333333333</v>
      </c>
      <c r="K3919" s="24">
        <v>2.833333333333</v>
      </c>
      <c r="L3919" s="24">
        <v>0.91666666666700003</v>
      </c>
      <c r="M3919" s="24">
        <v>1.5</v>
      </c>
      <c r="N3919" s="68">
        <v>4</v>
      </c>
    </row>
    <row r="3920" spans="2:14" x14ac:dyDescent="0.2">
      <c r="D3920" s="199" t="s">
        <v>49</v>
      </c>
      <c r="E3920" s="22" t="s">
        <v>50</v>
      </c>
      <c r="F3920" s="21"/>
      <c r="G3920" s="19">
        <v>15</v>
      </c>
      <c r="H3920" s="150">
        <v>66.666666666666998</v>
      </c>
      <c r="I3920" s="107">
        <v>20</v>
      </c>
      <c r="J3920" s="60">
        <v>0</v>
      </c>
      <c r="K3920" s="98">
        <v>13.333333333333</v>
      </c>
      <c r="L3920" s="60">
        <v>0</v>
      </c>
      <c r="M3920" s="96">
        <v>6.666666666667</v>
      </c>
      <c r="N3920" s="117">
        <v>0</v>
      </c>
    </row>
    <row r="3921" spans="4:14" x14ac:dyDescent="0.2">
      <c r="D3921" s="200"/>
      <c r="E3921" s="4" t="s">
        <v>51</v>
      </c>
      <c r="F3921" s="5"/>
      <c r="G3921" s="6">
        <v>142</v>
      </c>
      <c r="H3921" s="31">
        <v>47.887323943661997</v>
      </c>
      <c r="I3921" s="12">
        <v>55.633802816901003</v>
      </c>
      <c r="J3921" s="12">
        <v>3.5211267605629999</v>
      </c>
      <c r="K3921" s="12">
        <v>3.5211267605629999</v>
      </c>
      <c r="L3921" s="28">
        <v>0</v>
      </c>
      <c r="M3921" s="12">
        <v>0.70422535211299997</v>
      </c>
      <c r="N3921" s="42">
        <v>4.2253521126760001</v>
      </c>
    </row>
    <row r="3922" spans="4:14" x14ac:dyDescent="0.2">
      <c r="D3922" s="200"/>
      <c r="E3922" s="4" t="s">
        <v>52</v>
      </c>
      <c r="F3922" s="5"/>
      <c r="G3922" s="6">
        <v>26</v>
      </c>
      <c r="H3922" s="104">
        <v>15.384615384615</v>
      </c>
      <c r="I3922" s="44">
        <v>73.076923076922995</v>
      </c>
      <c r="J3922" s="28">
        <v>0</v>
      </c>
      <c r="K3922" s="12">
        <v>3.8461538461539999</v>
      </c>
      <c r="L3922" s="28">
        <v>0</v>
      </c>
      <c r="M3922" s="29">
        <v>7.6923076923079998</v>
      </c>
      <c r="N3922" s="42">
        <v>3.8461538461539999</v>
      </c>
    </row>
    <row r="3923" spans="4:14" x14ac:dyDescent="0.2">
      <c r="D3923" s="200"/>
      <c r="E3923" s="4" t="s">
        <v>53</v>
      </c>
      <c r="F3923" s="5"/>
      <c r="G3923" s="6">
        <v>41</v>
      </c>
      <c r="H3923" s="84">
        <v>39.024390243901998</v>
      </c>
      <c r="I3923" s="44">
        <v>78.048780487805004</v>
      </c>
      <c r="J3923" s="12">
        <v>2.4390243902440001</v>
      </c>
      <c r="K3923" s="28">
        <v>0</v>
      </c>
      <c r="L3923" s="12">
        <v>2.4390243902440001</v>
      </c>
      <c r="M3923" s="28">
        <v>0</v>
      </c>
      <c r="N3923" s="73">
        <v>0</v>
      </c>
    </row>
    <row r="3924" spans="4:14" x14ac:dyDescent="0.2">
      <c r="D3924" s="200"/>
      <c r="E3924" s="4" t="s">
        <v>54</v>
      </c>
      <c r="F3924" s="5"/>
      <c r="G3924" s="6">
        <v>226</v>
      </c>
      <c r="H3924" s="104">
        <v>31.858407079646</v>
      </c>
      <c r="I3924" s="44">
        <v>71.238938053097002</v>
      </c>
      <c r="J3924" s="12">
        <v>1.327433628319</v>
      </c>
      <c r="K3924" s="12">
        <v>2.212389380531</v>
      </c>
      <c r="L3924" s="12">
        <v>2.212389380531</v>
      </c>
      <c r="M3924" s="12">
        <v>0.44247787610599998</v>
      </c>
      <c r="N3924" s="42">
        <v>2.212389380531</v>
      </c>
    </row>
    <row r="3925" spans="4:14" x14ac:dyDescent="0.2">
      <c r="D3925" s="200"/>
      <c r="E3925" s="4" t="s">
        <v>55</v>
      </c>
      <c r="F3925" s="5"/>
      <c r="G3925" s="6">
        <v>125</v>
      </c>
      <c r="H3925" s="31">
        <v>46.4</v>
      </c>
      <c r="I3925" s="12">
        <v>57.6</v>
      </c>
      <c r="J3925" s="12">
        <v>2.4</v>
      </c>
      <c r="K3925" s="12">
        <v>4.8</v>
      </c>
      <c r="L3925" s="12">
        <v>2.4</v>
      </c>
      <c r="M3925" s="12">
        <v>0.8</v>
      </c>
      <c r="N3925" s="42">
        <v>3.2</v>
      </c>
    </row>
    <row r="3926" spans="4:14" x14ac:dyDescent="0.2">
      <c r="D3926" s="200"/>
      <c r="E3926" s="4" t="s">
        <v>56</v>
      </c>
      <c r="F3926" s="5"/>
      <c r="G3926" s="6">
        <v>190</v>
      </c>
      <c r="H3926" s="84">
        <v>38.947368421053</v>
      </c>
      <c r="I3926" s="29">
        <v>62.631578947367998</v>
      </c>
      <c r="J3926" s="12">
        <v>0.52631578947400004</v>
      </c>
      <c r="K3926" s="12">
        <v>2.6315789473679998</v>
      </c>
      <c r="L3926" s="28">
        <v>0</v>
      </c>
      <c r="M3926" s="12">
        <v>0.52631578947400004</v>
      </c>
      <c r="N3926" s="42">
        <v>3.1578947368420001</v>
      </c>
    </row>
    <row r="3927" spans="4:14" x14ac:dyDescent="0.2">
      <c r="D3927" s="200"/>
      <c r="E3927" s="4" t="s">
        <v>57</v>
      </c>
      <c r="F3927" s="5"/>
      <c r="G3927" s="6">
        <v>185</v>
      </c>
      <c r="H3927" s="31">
        <v>44.324324324324003</v>
      </c>
      <c r="I3927" s="12">
        <v>57.837837837838002</v>
      </c>
      <c r="J3927" s="12">
        <v>2.1621621621620002</v>
      </c>
      <c r="K3927" s="12">
        <v>3.2432432432430001</v>
      </c>
      <c r="L3927" s="12">
        <v>0.54054054054099998</v>
      </c>
      <c r="M3927" s="12">
        <v>1.0810810810810001</v>
      </c>
      <c r="N3927" s="42">
        <v>3.2432432432430001</v>
      </c>
    </row>
    <row r="3928" spans="4:14" x14ac:dyDescent="0.2">
      <c r="D3928" s="200"/>
      <c r="E3928" s="4" t="s">
        <v>58</v>
      </c>
      <c r="F3928" s="5"/>
      <c r="G3928" s="6">
        <v>113</v>
      </c>
      <c r="H3928" s="87">
        <v>59.292035398229999</v>
      </c>
      <c r="I3928" s="61">
        <v>23.008849557522002</v>
      </c>
      <c r="J3928" s="12">
        <v>2.654867256637</v>
      </c>
      <c r="K3928" s="12">
        <v>2.654867256637</v>
      </c>
      <c r="L3928" s="12">
        <v>0.88495575221199996</v>
      </c>
      <c r="M3928" s="29">
        <v>7.0796460176989999</v>
      </c>
      <c r="N3928" s="42">
        <v>8.8495575221239999</v>
      </c>
    </row>
    <row r="3929" spans="4:14" x14ac:dyDescent="0.2">
      <c r="D3929" s="200"/>
      <c r="E3929" s="4" t="s">
        <v>59</v>
      </c>
      <c r="F3929" s="5"/>
      <c r="G3929" s="6">
        <v>136</v>
      </c>
      <c r="H3929" s="87">
        <v>57.352941176470999</v>
      </c>
      <c r="I3929" s="61">
        <v>38.970588235294002</v>
      </c>
      <c r="J3929" s="12">
        <v>1.4705882352940001</v>
      </c>
      <c r="K3929" s="12">
        <v>0.73529411764700003</v>
      </c>
      <c r="L3929" s="28">
        <v>0</v>
      </c>
      <c r="M3929" s="12">
        <v>0.73529411764700003</v>
      </c>
      <c r="N3929" s="42">
        <v>7.352941176471</v>
      </c>
    </row>
    <row r="3930" spans="4:14" x14ac:dyDescent="0.2">
      <c r="D3930" s="199" t="s">
        <v>60</v>
      </c>
      <c r="E3930" s="22" t="s">
        <v>61</v>
      </c>
      <c r="F3930" s="21"/>
      <c r="G3930" s="19">
        <v>205</v>
      </c>
      <c r="H3930" s="150">
        <v>58.536585365854002</v>
      </c>
      <c r="I3930" s="107">
        <v>34.146341463414998</v>
      </c>
      <c r="J3930" s="20">
        <v>2.9268292682929999</v>
      </c>
      <c r="K3930" s="20">
        <v>3.4146341463410002</v>
      </c>
      <c r="L3930" s="20">
        <v>0.48780487804900002</v>
      </c>
      <c r="M3930" s="20">
        <v>1.4634146341459999</v>
      </c>
      <c r="N3930" s="52">
        <v>5.3658536585369996</v>
      </c>
    </row>
    <row r="3931" spans="4:14" x14ac:dyDescent="0.2">
      <c r="D3931" s="200"/>
      <c r="E3931" s="4" t="s">
        <v>62</v>
      </c>
      <c r="F3931" s="5"/>
      <c r="G3931" s="6">
        <v>160</v>
      </c>
      <c r="H3931" s="76">
        <v>51.875</v>
      </c>
      <c r="I3931" s="43">
        <v>48.75</v>
      </c>
      <c r="J3931" s="12">
        <v>1.875</v>
      </c>
      <c r="K3931" s="12">
        <v>2.5</v>
      </c>
      <c r="L3931" s="12">
        <v>1.25</v>
      </c>
      <c r="M3931" s="12">
        <v>0.625</v>
      </c>
      <c r="N3931" s="42">
        <v>2.5</v>
      </c>
    </row>
    <row r="3932" spans="4:14" x14ac:dyDescent="0.2">
      <c r="D3932" s="200"/>
      <c r="E3932" s="4" t="s">
        <v>63</v>
      </c>
      <c r="F3932" s="5"/>
      <c r="G3932" s="6">
        <v>121</v>
      </c>
      <c r="H3932" s="104">
        <v>33.884297520661001</v>
      </c>
      <c r="I3932" s="29">
        <v>65.289256198347005</v>
      </c>
      <c r="J3932" s="28">
        <v>0</v>
      </c>
      <c r="K3932" s="12">
        <v>1.6528925619829999</v>
      </c>
      <c r="L3932" s="28">
        <v>0</v>
      </c>
      <c r="M3932" s="12">
        <v>0.82644628099200002</v>
      </c>
      <c r="N3932" s="42">
        <v>4.1322314049589997</v>
      </c>
    </row>
    <row r="3933" spans="4:14" x14ac:dyDescent="0.2">
      <c r="D3933" s="200"/>
      <c r="E3933" s="4" t="s">
        <v>64</v>
      </c>
      <c r="F3933" s="5"/>
      <c r="G3933" s="6">
        <v>124</v>
      </c>
      <c r="H3933" s="31">
        <v>39.516129032258</v>
      </c>
      <c r="I3933" s="12">
        <v>58.064516129032</v>
      </c>
      <c r="J3933" s="12">
        <v>1.6129032258060001</v>
      </c>
      <c r="K3933" s="12">
        <v>2.4193548387099999</v>
      </c>
      <c r="L3933" s="12">
        <v>0.80645161290300005</v>
      </c>
      <c r="M3933" s="12">
        <v>2.4193548387099999</v>
      </c>
      <c r="N3933" s="42">
        <v>4.8387096774189997</v>
      </c>
    </row>
    <row r="3934" spans="4:14" x14ac:dyDescent="0.2">
      <c r="D3934" s="200"/>
      <c r="E3934" s="4" t="s">
        <v>65</v>
      </c>
      <c r="F3934" s="5"/>
      <c r="G3934" s="6">
        <v>109</v>
      </c>
      <c r="H3934" s="84">
        <v>36.697247706421997</v>
      </c>
      <c r="I3934" s="29">
        <v>63.302752293578003</v>
      </c>
      <c r="J3934" s="12">
        <v>0.91743119266100004</v>
      </c>
      <c r="K3934" s="12">
        <v>6.4220183486240003</v>
      </c>
      <c r="L3934" s="12">
        <v>1.834862385321</v>
      </c>
      <c r="M3934" s="12">
        <v>1.834862385321</v>
      </c>
      <c r="N3934" s="42">
        <v>5.5045871559629997</v>
      </c>
    </row>
    <row r="3935" spans="4:14" x14ac:dyDescent="0.2">
      <c r="D3935" s="200"/>
      <c r="E3935" s="4" t="s">
        <v>66</v>
      </c>
      <c r="F3935" s="5"/>
      <c r="G3935" s="6">
        <v>104</v>
      </c>
      <c r="H3935" s="31">
        <v>40.384615384615003</v>
      </c>
      <c r="I3935" s="44">
        <v>69.230769230768999</v>
      </c>
      <c r="J3935" s="12">
        <v>1.923076923077</v>
      </c>
      <c r="K3935" s="12">
        <v>3.8461538461539999</v>
      </c>
      <c r="L3935" s="12">
        <v>2.884615384615</v>
      </c>
      <c r="M3935" s="12">
        <v>0.96153846153800004</v>
      </c>
      <c r="N3935" s="73">
        <v>0</v>
      </c>
    </row>
    <row r="3936" spans="4:14" x14ac:dyDescent="0.2">
      <c r="D3936" s="200"/>
      <c r="E3936" s="4" t="s">
        <v>67</v>
      </c>
      <c r="F3936" s="5"/>
      <c r="G3936" s="6">
        <v>139</v>
      </c>
      <c r="H3936" s="84">
        <v>37.410071942446002</v>
      </c>
      <c r="I3936" s="44">
        <v>68.345323741006993</v>
      </c>
      <c r="J3936" s="12">
        <v>3.5971223021580001</v>
      </c>
      <c r="K3936" s="12">
        <v>2.1582733812949999</v>
      </c>
      <c r="L3936" s="12">
        <v>0.71942446043200003</v>
      </c>
      <c r="M3936" s="12">
        <v>0.71942446043200003</v>
      </c>
      <c r="N3936" s="42">
        <v>0.71942446043200003</v>
      </c>
    </row>
    <row r="3937" spans="2:14" x14ac:dyDescent="0.2">
      <c r="D3937" s="200"/>
      <c r="E3937" s="4" t="s">
        <v>68</v>
      </c>
      <c r="F3937" s="5"/>
      <c r="G3937" s="6">
        <v>48</v>
      </c>
      <c r="H3937" s="104">
        <v>25</v>
      </c>
      <c r="I3937" s="44">
        <v>77.083333333333002</v>
      </c>
      <c r="J3937" s="12">
        <v>4.166666666667</v>
      </c>
      <c r="K3937" s="12">
        <v>4.166666666667</v>
      </c>
      <c r="L3937" s="12">
        <v>2.083333333333</v>
      </c>
      <c r="M3937" s="28">
        <v>0</v>
      </c>
      <c r="N3937" s="42">
        <v>2.083333333333</v>
      </c>
    </row>
    <row r="3938" spans="2:14" x14ac:dyDescent="0.2">
      <c r="D3938" s="200"/>
      <c r="E3938" s="4" t="s">
        <v>69</v>
      </c>
      <c r="F3938" s="5"/>
      <c r="G3938" s="6">
        <v>37</v>
      </c>
      <c r="H3938" s="104">
        <v>32.432432432432002</v>
      </c>
      <c r="I3938" s="44">
        <v>78.378378378378002</v>
      </c>
      <c r="J3938" s="12">
        <v>2.7027027027030002</v>
      </c>
      <c r="K3938" s="12">
        <v>2.7027027027030002</v>
      </c>
      <c r="L3938" s="28">
        <v>0</v>
      </c>
      <c r="M3938" s="12">
        <v>5.4054054054050003</v>
      </c>
      <c r="N3938" s="73">
        <v>0</v>
      </c>
    </row>
    <row r="3939" spans="2:14" x14ac:dyDescent="0.2">
      <c r="D3939" s="93" t="s">
        <v>70</v>
      </c>
      <c r="E3939" s="89" t="s">
        <v>18</v>
      </c>
      <c r="F3939" s="92"/>
      <c r="G3939" s="94">
        <v>0</v>
      </c>
      <c r="H3939" s="148">
        <v>0</v>
      </c>
      <c r="I3939" s="86">
        <v>0</v>
      </c>
      <c r="J3939" s="101">
        <v>0</v>
      </c>
      <c r="K3939" s="101">
        <v>0</v>
      </c>
      <c r="L3939" s="101">
        <v>0</v>
      </c>
      <c r="M3939" s="101">
        <v>0</v>
      </c>
      <c r="N3939" s="144">
        <v>0</v>
      </c>
    </row>
    <row r="3941" spans="2:14" x14ac:dyDescent="0.2">
      <c r="B3941" s="40" t="str">
        <f xml:space="preserve"> HYPERLINK("#'目次'!B169", "[163]")</f>
        <v>[163]</v>
      </c>
      <c r="C3941" s="23" t="s">
        <v>296</v>
      </c>
    </row>
    <row r="3944" spans="2:14" x14ac:dyDescent="0.2">
      <c r="C3944" s="23" t="s">
        <v>73</v>
      </c>
    </row>
    <row r="3945" spans="2:14" ht="24" x14ac:dyDescent="0.2">
      <c r="D3945" s="195"/>
      <c r="E3945" s="196"/>
      <c r="F3945" s="196"/>
      <c r="G3945" s="37" t="s">
        <v>15</v>
      </c>
      <c r="H3945" s="33" t="s">
        <v>281</v>
      </c>
      <c r="I3945" s="13" t="s">
        <v>282</v>
      </c>
      <c r="J3945" s="13" t="s">
        <v>283</v>
      </c>
      <c r="K3945" s="13" t="s">
        <v>174</v>
      </c>
      <c r="L3945" s="13" t="s">
        <v>284</v>
      </c>
      <c r="M3945" s="13" t="s">
        <v>99</v>
      </c>
      <c r="N3945" s="38" t="s">
        <v>18</v>
      </c>
    </row>
    <row r="3946" spans="2:14" x14ac:dyDescent="0.2">
      <c r="D3946" s="197"/>
      <c r="E3946" s="198"/>
      <c r="F3946" s="198"/>
      <c r="G3946" s="35"/>
      <c r="H3946" s="39"/>
      <c r="I3946" s="14"/>
      <c r="J3946" s="14"/>
      <c r="K3946" s="14"/>
      <c r="L3946" s="14"/>
      <c r="M3946" s="14"/>
      <c r="N3946" s="34"/>
    </row>
    <row r="3947" spans="2:14" x14ac:dyDescent="0.2">
      <c r="D3947" s="56"/>
      <c r="E3947" s="58" t="s">
        <v>15</v>
      </c>
      <c r="F3947" s="46"/>
      <c r="G3947" s="36">
        <v>1200</v>
      </c>
      <c r="H3947" s="24">
        <v>44.083333333333002</v>
      </c>
      <c r="I3947" s="24">
        <v>56</v>
      </c>
      <c r="J3947" s="24">
        <v>1.833333333333</v>
      </c>
      <c r="K3947" s="24">
        <v>2.833333333333</v>
      </c>
      <c r="L3947" s="24">
        <v>0.91666666666700003</v>
      </c>
      <c r="M3947" s="24">
        <v>1.5</v>
      </c>
      <c r="N3947" s="68">
        <v>4</v>
      </c>
    </row>
    <row r="3948" spans="2:14" x14ac:dyDescent="0.2">
      <c r="D3948" s="199" t="s">
        <v>74</v>
      </c>
      <c r="E3948" s="22" t="s">
        <v>75</v>
      </c>
      <c r="F3948" s="21"/>
      <c r="G3948" s="19">
        <v>592</v>
      </c>
      <c r="H3948" s="54">
        <v>47.297297297297</v>
      </c>
      <c r="I3948" s="20">
        <v>52.364864864864998</v>
      </c>
      <c r="J3948" s="20">
        <v>2.3648648648649999</v>
      </c>
      <c r="K3948" s="20">
        <v>2.3648648648649999</v>
      </c>
      <c r="L3948" s="20">
        <v>1.0135135135140001</v>
      </c>
      <c r="M3948" s="20">
        <v>1.0135135135140001</v>
      </c>
      <c r="N3948" s="52">
        <v>4.5608108108109997</v>
      </c>
    </row>
    <row r="3949" spans="2:14" x14ac:dyDescent="0.2">
      <c r="D3949" s="200"/>
      <c r="E3949" s="4" t="s">
        <v>34</v>
      </c>
      <c r="F3949" s="5"/>
      <c r="G3949" s="6">
        <v>37</v>
      </c>
      <c r="H3949" s="87">
        <v>72.972972972972997</v>
      </c>
      <c r="I3949" s="61">
        <v>10.810810810811001</v>
      </c>
      <c r="J3949" s="28">
        <v>0</v>
      </c>
      <c r="K3949" s="12">
        <v>2.7027027027030002</v>
      </c>
      <c r="L3949" s="28">
        <v>0</v>
      </c>
      <c r="M3949" s="29">
        <v>8.1081081081080004</v>
      </c>
      <c r="N3949" s="42">
        <v>5.4054054054050003</v>
      </c>
    </row>
    <row r="3950" spans="2:14" x14ac:dyDescent="0.2">
      <c r="D3950" s="200"/>
      <c r="E3950" s="4" t="s">
        <v>35</v>
      </c>
      <c r="F3950" s="5"/>
      <c r="G3950" s="6">
        <v>75</v>
      </c>
      <c r="H3950" s="76">
        <v>53.333333333333002</v>
      </c>
      <c r="I3950" s="61">
        <v>37.333333333333002</v>
      </c>
      <c r="J3950" s="12">
        <v>5.333333333333</v>
      </c>
      <c r="K3950" s="12">
        <v>2.666666666667</v>
      </c>
      <c r="L3950" s="12">
        <v>1.333333333333</v>
      </c>
      <c r="M3950" s="12">
        <v>2.666666666667</v>
      </c>
      <c r="N3950" s="42">
        <v>5.333333333333</v>
      </c>
    </row>
    <row r="3951" spans="2:14" x14ac:dyDescent="0.2">
      <c r="D3951" s="200"/>
      <c r="E3951" s="4" t="s">
        <v>36</v>
      </c>
      <c r="F3951" s="5"/>
      <c r="G3951" s="6">
        <v>95</v>
      </c>
      <c r="H3951" s="31">
        <v>42.105263157895003</v>
      </c>
      <c r="I3951" s="12">
        <v>58.947368421053</v>
      </c>
      <c r="J3951" s="12">
        <v>3.1578947368420001</v>
      </c>
      <c r="K3951" s="12">
        <v>4.2105263157890001</v>
      </c>
      <c r="L3951" s="12">
        <v>1.052631578947</v>
      </c>
      <c r="M3951" s="28">
        <v>0</v>
      </c>
      <c r="N3951" s="42">
        <v>6.3157894736840001</v>
      </c>
    </row>
    <row r="3952" spans="2:14" x14ac:dyDescent="0.2">
      <c r="D3952" s="200"/>
      <c r="E3952" s="4" t="s">
        <v>37</v>
      </c>
      <c r="F3952" s="5"/>
      <c r="G3952" s="6">
        <v>111</v>
      </c>
      <c r="H3952" s="31">
        <v>39.639639639640002</v>
      </c>
      <c r="I3952" s="29">
        <v>64.864864864864998</v>
      </c>
      <c r="J3952" s="12">
        <v>2.7027027027030002</v>
      </c>
      <c r="K3952" s="12">
        <v>1.8018018018019999</v>
      </c>
      <c r="L3952" s="12">
        <v>1.8018018018019999</v>
      </c>
      <c r="M3952" s="28">
        <v>0</v>
      </c>
      <c r="N3952" s="42">
        <v>1.8018018018019999</v>
      </c>
    </row>
    <row r="3953" spans="2:14" x14ac:dyDescent="0.2">
      <c r="D3953" s="200"/>
      <c r="E3953" s="4" t="s">
        <v>38</v>
      </c>
      <c r="F3953" s="5"/>
      <c r="G3953" s="6">
        <v>93</v>
      </c>
      <c r="H3953" s="31">
        <v>40.860215053763</v>
      </c>
      <c r="I3953" s="29">
        <v>64.516129032257993</v>
      </c>
      <c r="J3953" s="12">
        <v>3.2258064516129998</v>
      </c>
      <c r="K3953" s="12">
        <v>3.2258064516129998</v>
      </c>
      <c r="L3953" s="12">
        <v>2.1505376344089999</v>
      </c>
      <c r="M3953" s="28">
        <v>0</v>
      </c>
      <c r="N3953" s="42">
        <v>4.3010752688169998</v>
      </c>
    </row>
    <row r="3954" spans="2:14" x14ac:dyDescent="0.2">
      <c r="D3954" s="200"/>
      <c r="E3954" s="4" t="s">
        <v>39</v>
      </c>
      <c r="F3954" s="5"/>
      <c r="G3954" s="6">
        <v>109</v>
      </c>
      <c r="H3954" s="31">
        <v>42.201834862384999</v>
      </c>
      <c r="I3954" s="29">
        <v>61.467889908257</v>
      </c>
      <c r="J3954" s="12">
        <v>0.91743119266100004</v>
      </c>
      <c r="K3954" s="12">
        <v>1.834862385321</v>
      </c>
      <c r="L3954" s="28">
        <v>0</v>
      </c>
      <c r="M3954" s="28">
        <v>0</v>
      </c>
      <c r="N3954" s="42">
        <v>1.834862385321</v>
      </c>
    </row>
    <row r="3955" spans="2:14" x14ac:dyDescent="0.2">
      <c r="D3955" s="200"/>
      <c r="E3955" s="4" t="s">
        <v>40</v>
      </c>
      <c r="F3955" s="5"/>
      <c r="G3955" s="6">
        <v>72</v>
      </c>
      <c r="H3955" s="87">
        <v>62.5</v>
      </c>
      <c r="I3955" s="61">
        <v>31.944444444443999</v>
      </c>
      <c r="J3955" s="28">
        <v>0</v>
      </c>
      <c r="K3955" s="28">
        <v>0</v>
      </c>
      <c r="L3955" s="28">
        <v>0</v>
      </c>
      <c r="M3955" s="12">
        <v>1.3888888888890001</v>
      </c>
      <c r="N3955" s="88">
        <v>9.7222222222219994</v>
      </c>
    </row>
    <row r="3956" spans="2:14" x14ac:dyDescent="0.2">
      <c r="D3956" s="199" t="s">
        <v>76</v>
      </c>
      <c r="E3956" s="22" t="s">
        <v>77</v>
      </c>
      <c r="F3956" s="21"/>
      <c r="G3956" s="19">
        <v>608</v>
      </c>
      <c r="H3956" s="54">
        <v>40.953947368420998</v>
      </c>
      <c r="I3956" s="20">
        <v>59.539473684211004</v>
      </c>
      <c r="J3956" s="20">
        <v>1.3157894736839999</v>
      </c>
      <c r="K3956" s="20">
        <v>3.2894736842109999</v>
      </c>
      <c r="L3956" s="20">
        <v>0.82236842105300001</v>
      </c>
      <c r="M3956" s="20">
        <v>1.973684210526</v>
      </c>
      <c r="N3956" s="52">
        <v>3.4539473684209998</v>
      </c>
    </row>
    <row r="3957" spans="2:14" x14ac:dyDescent="0.2">
      <c r="D3957" s="200"/>
      <c r="E3957" s="4" t="s">
        <v>34</v>
      </c>
      <c r="F3957" s="5"/>
      <c r="G3957" s="6">
        <v>37</v>
      </c>
      <c r="H3957" s="87">
        <v>62.162162162161998</v>
      </c>
      <c r="I3957" s="61">
        <v>21.621621621622001</v>
      </c>
      <c r="J3957" s="12">
        <v>2.7027027027030002</v>
      </c>
      <c r="K3957" s="12">
        <v>5.4054054054050003</v>
      </c>
      <c r="L3957" s="12">
        <v>2.7027027027030002</v>
      </c>
      <c r="M3957" s="29">
        <v>8.1081081081080004</v>
      </c>
      <c r="N3957" s="42">
        <v>8.1081081081080004</v>
      </c>
    </row>
    <row r="3958" spans="2:14" x14ac:dyDescent="0.2">
      <c r="D3958" s="200"/>
      <c r="E3958" s="4" t="s">
        <v>35</v>
      </c>
      <c r="F3958" s="5"/>
      <c r="G3958" s="6">
        <v>73</v>
      </c>
      <c r="H3958" s="84">
        <v>35.616438356163997</v>
      </c>
      <c r="I3958" s="29">
        <v>65.753424657533998</v>
      </c>
      <c r="J3958" s="12">
        <v>4.1095890410960001</v>
      </c>
      <c r="K3958" s="12">
        <v>1.369863013699</v>
      </c>
      <c r="L3958" s="12">
        <v>2.7397260273969999</v>
      </c>
      <c r="M3958" s="12">
        <v>1.369863013699</v>
      </c>
      <c r="N3958" s="42">
        <v>4.1095890410960001</v>
      </c>
    </row>
    <row r="3959" spans="2:14" x14ac:dyDescent="0.2">
      <c r="D3959" s="200"/>
      <c r="E3959" s="4" t="s">
        <v>36</v>
      </c>
      <c r="F3959" s="5"/>
      <c r="G3959" s="6">
        <v>92</v>
      </c>
      <c r="H3959" s="84">
        <v>35.869565217390999</v>
      </c>
      <c r="I3959" s="29">
        <v>61.956521739129997</v>
      </c>
      <c r="J3959" s="12">
        <v>1.086956521739</v>
      </c>
      <c r="K3959" s="12">
        <v>6.5217391304349999</v>
      </c>
      <c r="L3959" s="12">
        <v>1.086956521739</v>
      </c>
      <c r="M3959" s="12">
        <v>4.3478260869570002</v>
      </c>
      <c r="N3959" s="42">
        <v>2.1739130434780001</v>
      </c>
    </row>
    <row r="3960" spans="2:14" x14ac:dyDescent="0.2">
      <c r="D3960" s="200"/>
      <c r="E3960" s="4" t="s">
        <v>37</v>
      </c>
      <c r="F3960" s="5"/>
      <c r="G3960" s="6">
        <v>110</v>
      </c>
      <c r="H3960" s="104">
        <v>27.272727272727</v>
      </c>
      <c r="I3960" s="44">
        <v>74.545454545455001</v>
      </c>
      <c r="J3960" s="12">
        <v>0.90909090909099999</v>
      </c>
      <c r="K3960" s="12">
        <v>3.636363636364</v>
      </c>
      <c r="L3960" s="28">
        <v>0</v>
      </c>
      <c r="M3960" s="28">
        <v>0</v>
      </c>
      <c r="N3960" s="42">
        <v>2.7272727272730002</v>
      </c>
    </row>
    <row r="3961" spans="2:14" x14ac:dyDescent="0.2">
      <c r="D3961" s="200"/>
      <c r="E3961" s="4" t="s">
        <v>38</v>
      </c>
      <c r="F3961" s="5"/>
      <c r="G3961" s="6">
        <v>93</v>
      </c>
      <c r="H3961" s="84">
        <v>37.634408602150998</v>
      </c>
      <c r="I3961" s="44">
        <v>70.967741935484</v>
      </c>
      <c r="J3961" s="28">
        <v>0</v>
      </c>
      <c r="K3961" s="12">
        <v>3.2258064516129998</v>
      </c>
      <c r="L3961" s="12">
        <v>1.0752688172039999</v>
      </c>
      <c r="M3961" s="12">
        <v>2.1505376344089999</v>
      </c>
      <c r="N3961" s="73">
        <v>0</v>
      </c>
    </row>
    <row r="3962" spans="2:14" x14ac:dyDescent="0.2">
      <c r="D3962" s="200"/>
      <c r="E3962" s="4" t="s">
        <v>39</v>
      </c>
      <c r="F3962" s="5"/>
      <c r="G3962" s="6">
        <v>114</v>
      </c>
      <c r="H3962" s="31">
        <v>45.614035087719003</v>
      </c>
      <c r="I3962" s="12">
        <v>59.649122807018003</v>
      </c>
      <c r="J3962" s="12">
        <v>0.87719298245599997</v>
      </c>
      <c r="K3962" s="12">
        <v>1.7543859649119999</v>
      </c>
      <c r="L3962" s="28">
        <v>0</v>
      </c>
      <c r="M3962" s="12">
        <v>0.87719298245599997</v>
      </c>
      <c r="N3962" s="42">
        <v>2.6315789473679998</v>
      </c>
    </row>
    <row r="3963" spans="2:14" x14ac:dyDescent="0.2">
      <c r="D3963" s="201"/>
      <c r="E3963" s="57" t="s">
        <v>40</v>
      </c>
      <c r="F3963" s="59"/>
      <c r="G3963" s="55">
        <v>89</v>
      </c>
      <c r="H3963" s="160">
        <v>56.179775280899001</v>
      </c>
      <c r="I3963" s="109">
        <v>37.078651685392998</v>
      </c>
      <c r="J3963" s="65">
        <v>1.123595505618</v>
      </c>
      <c r="K3963" s="65">
        <v>2.2471910112360001</v>
      </c>
      <c r="L3963" s="74">
        <v>0</v>
      </c>
      <c r="M3963" s="65">
        <v>1.123595505618</v>
      </c>
      <c r="N3963" s="105">
        <v>7.8651685393259996</v>
      </c>
    </row>
    <row r="3965" spans="2:14" x14ac:dyDescent="0.2">
      <c r="B3965" s="40" t="str">
        <f xml:space="preserve"> HYPERLINK("#'目次'!B170", "[164]")</f>
        <v>[164]</v>
      </c>
      <c r="C3965" s="23" t="s">
        <v>296</v>
      </c>
    </row>
    <row r="3968" spans="2:14" x14ac:dyDescent="0.2">
      <c r="C3968" s="23" t="s">
        <v>80</v>
      </c>
    </row>
    <row r="3969" spans="2:14" ht="24" x14ac:dyDescent="0.2">
      <c r="E3969" s="195"/>
      <c r="F3969" s="196"/>
      <c r="G3969" s="37" t="s">
        <v>15</v>
      </c>
      <c r="H3969" s="33" t="s">
        <v>281</v>
      </c>
      <c r="I3969" s="13" t="s">
        <v>282</v>
      </c>
      <c r="J3969" s="13" t="s">
        <v>283</v>
      </c>
      <c r="K3969" s="13" t="s">
        <v>174</v>
      </c>
      <c r="L3969" s="13" t="s">
        <v>284</v>
      </c>
      <c r="M3969" s="13" t="s">
        <v>99</v>
      </c>
      <c r="N3969" s="38" t="s">
        <v>18</v>
      </c>
    </row>
    <row r="3970" spans="2:14" x14ac:dyDescent="0.2">
      <c r="E3970" s="197"/>
      <c r="F3970" s="198"/>
      <c r="G3970" s="35"/>
      <c r="H3970" s="39"/>
      <c r="I3970" s="14"/>
      <c r="J3970" s="14"/>
      <c r="K3970" s="14"/>
      <c r="L3970" s="14"/>
      <c r="M3970" s="14"/>
      <c r="N3970" s="34"/>
    </row>
    <row r="3971" spans="2:14" x14ac:dyDescent="0.2">
      <c r="E3971" s="91" t="s">
        <v>15</v>
      </c>
      <c r="F3971" s="46"/>
      <c r="G3971" s="36">
        <v>1200</v>
      </c>
      <c r="H3971" s="24">
        <v>44.083333333333002</v>
      </c>
      <c r="I3971" s="24">
        <v>56</v>
      </c>
      <c r="J3971" s="24">
        <v>1.833333333333</v>
      </c>
      <c r="K3971" s="24">
        <v>2.833333333333</v>
      </c>
      <c r="L3971" s="24">
        <v>0.91666666666700003</v>
      </c>
      <c r="M3971" s="24">
        <v>1.5</v>
      </c>
      <c r="N3971" s="68">
        <v>4</v>
      </c>
    </row>
    <row r="3972" spans="2:14" x14ac:dyDescent="0.2">
      <c r="E3972" s="4" t="s">
        <v>81</v>
      </c>
      <c r="F3972" s="5"/>
      <c r="G3972" s="19">
        <v>48</v>
      </c>
      <c r="H3972" s="172">
        <v>29.166666666666998</v>
      </c>
      <c r="I3972" s="98">
        <v>66.666666666666998</v>
      </c>
      <c r="J3972" s="20">
        <v>2.083333333333</v>
      </c>
      <c r="K3972" s="20">
        <v>2.083333333333</v>
      </c>
      <c r="L3972" s="60">
        <v>0</v>
      </c>
      <c r="M3972" s="20">
        <v>2.083333333333</v>
      </c>
      <c r="N3972" s="52">
        <v>6.25</v>
      </c>
    </row>
    <row r="3973" spans="2:14" x14ac:dyDescent="0.2">
      <c r="E3973" s="4" t="s">
        <v>82</v>
      </c>
      <c r="F3973" s="5"/>
      <c r="G3973" s="6">
        <v>84</v>
      </c>
      <c r="H3973" s="31">
        <v>48.809523809524002</v>
      </c>
      <c r="I3973" s="43">
        <v>48.809523809524002</v>
      </c>
      <c r="J3973" s="28">
        <v>0</v>
      </c>
      <c r="K3973" s="12">
        <v>7.1428571428570002</v>
      </c>
      <c r="L3973" s="12">
        <v>2.3809523809519999</v>
      </c>
      <c r="M3973" s="28">
        <v>0</v>
      </c>
      <c r="N3973" s="42">
        <v>5.9523809523809996</v>
      </c>
    </row>
    <row r="3974" spans="2:14" x14ac:dyDescent="0.2">
      <c r="E3974" s="4" t="s">
        <v>83</v>
      </c>
      <c r="F3974" s="5"/>
      <c r="G3974" s="6">
        <v>462</v>
      </c>
      <c r="H3974" s="31">
        <v>41.125541125540998</v>
      </c>
      <c r="I3974" s="12">
        <v>58.008658008658003</v>
      </c>
      <c r="J3974" s="12">
        <v>2.3809523809519999</v>
      </c>
      <c r="K3974" s="12">
        <v>2.3809523809519999</v>
      </c>
      <c r="L3974" s="12">
        <v>1.0822510822510001</v>
      </c>
      <c r="M3974" s="12">
        <v>1.5151515151520001</v>
      </c>
      <c r="N3974" s="42">
        <v>5.4112554112550004</v>
      </c>
    </row>
    <row r="3975" spans="2:14" x14ac:dyDescent="0.2">
      <c r="E3975" s="4" t="s">
        <v>84</v>
      </c>
      <c r="F3975" s="5"/>
      <c r="G3975" s="6">
        <v>30</v>
      </c>
      <c r="H3975" s="31">
        <v>46.666666666666998</v>
      </c>
      <c r="I3975" s="43">
        <v>50</v>
      </c>
      <c r="J3975" s="28">
        <v>0</v>
      </c>
      <c r="K3975" s="12">
        <v>3.333333333333</v>
      </c>
      <c r="L3975" s="28">
        <v>0</v>
      </c>
      <c r="M3975" s="28">
        <v>0</v>
      </c>
      <c r="N3975" s="88">
        <v>10</v>
      </c>
    </row>
    <row r="3976" spans="2:14" x14ac:dyDescent="0.2">
      <c r="E3976" s="4" t="s">
        <v>85</v>
      </c>
      <c r="F3976" s="5"/>
      <c r="G3976" s="6">
        <v>144</v>
      </c>
      <c r="H3976" s="31">
        <v>47.916666666666998</v>
      </c>
      <c r="I3976" s="12">
        <v>56.944444444444002</v>
      </c>
      <c r="J3976" s="12">
        <v>2.083333333333</v>
      </c>
      <c r="K3976" s="12">
        <v>0.694444444444</v>
      </c>
      <c r="L3976" s="28">
        <v>0</v>
      </c>
      <c r="M3976" s="12">
        <v>1.3888888888890001</v>
      </c>
      <c r="N3976" s="42">
        <v>1.3888888888890001</v>
      </c>
    </row>
    <row r="3977" spans="2:14" x14ac:dyDescent="0.2">
      <c r="E3977" s="4" t="s">
        <v>86</v>
      </c>
      <c r="F3977" s="5"/>
      <c r="G3977" s="6">
        <v>192</v>
      </c>
      <c r="H3977" s="31">
        <v>42.708333333333002</v>
      </c>
      <c r="I3977" s="29">
        <v>62.5</v>
      </c>
      <c r="J3977" s="12">
        <v>1.041666666667</v>
      </c>
      <c r="K3977" s="12">
        <v>2.083333333333</v>
      </c>
      <c r="L3977" s="28">
        <v>0</v>
      </c>
      <c r="M3977" s="12">
        <v>1.041666666667</v>
      </c>
      <c r="N3977" s="42">
        <v>3.125</v>
      </c>
    </row>
    <row r="3978" spans="2:14" x14ac:dyDescent="0.2">
      <c r="E3978" s="4" t="s">
        <v>87</v>
      </c>
      <c r="F3978" s="5"/>
      <c r="G3978" s="6">
        <v>72</v>
      </c>
      <c r="H3978" s="31">
        <v>47.222222222222001</v>
      </c>
      <c r="I3978" s="12">
        <v>52.777777777777999</v>
      </c>
      <c r="J3978" s="12">
        <v>1.3888888888890001</v>
      </c>
      <c r="K3978" s="28">
        <v>0</v>
      </c>
      <c r="L3978" s="12">
        <v>1.3888888888890001</v>
      </c>
      <c r="M3978" s="12">
        <v>1.3888888888890001</v>
      </c>
      <c r="N3978" s="42">
        <v>4.166666666667</v>
      </c>
    </row>
    <row r="3979" spans="2:14" x14ac:dyDescent="0.2">
      <c r="E3979" s="4" t="s">
        <v>88</v>
      </c>
      <c r="F3979" s="5"/>
      <c r="G3979" s="6">
        <v>36</v>
      </c>
      <c r="H3979" s="76">
        <v>50</v>
      </c>
      <c r="I3979" s="61">
        <v>41.666666666666998</v>
      </c>
      <c r="J3979" s="28">
        <v>0</v>
      </c>
      <c r="K3979" s="12">
        <v>5.5555555555560003</v>
      </c>
      <c r="L3979" s="28">
        <v>0</v>
      </c>
      <c r="M3979" s="12">
        <v>5.5555555555560003</v>
      </c>
      <c r="N3979" s="42">
        <v>2.7777777777780002</v>
      </c>
    </row>
    <row r="3980" spans="2:14" x14ac:dyDescent="0.2">
      <c r="E3980" s="4" t="s">
        <v>89</v>
      </c>
      <c r="F3980" s="5"/>
      <c r="G3980" s="6">
        <v>66</v>
      </c>
      <c r="H3980" s="31">
        <v>43.939393939394002</v>
      </c>
      <c r="I3980" s="12">
        <v>53.030303030303003</v>
      </c>
      <c r="J3980" s="12">
        <v>4.5454545454549997</v>
      </c>
      <c r="K3980" s="12">
        <v>7.5757575757579998</v>
      </c>
      <c r="L3980" s="12">
        <v>3.0303030303030001</v>
      </c>
      <c r="M3980" s="12">
        <v>1.5151515151520001</v>
      </c>
      <c r="N3980" s="73">
        <v>0</v>
      </c>
    </row>
    <row r="3981" spans="2:14" x14ac:dyDescent="0.2">
      <c r="E3981" s="4" t="s">
        <v>90</v>
      </c>
      <c r="F3981" s="5"/>
      <c r="G3981" s="6">
        <v>54</v>
      </c>
      <c r="H3981" s="87">
        <v>59.259259259258997</v>
      </c>
      <c r="I3981" s="61">
        <v>40.740740740741003</v>
      </c>
      <c r="J3981" s="28">
        <v>0</v>
      </c>
      <c r="K3981" s="12">
        <v>3.7037037037039999</v>
      </c>
      <c r="L3981" s="12">
        <v>1.851851851852</v>
      </c>
      <c r="M3981" s="12">
        <v>3.7037037037039999</v>
      </c>
      <c r="N3981" s="73">
        <v>0</v>
      </c>
    </row>
    <row r="3982" spans="2:14" x14ac:dyDescent="0.2">
      <c r="E3982" s="57" t="s">
        <v>91</v>
      </c>
      <c r="F3982" s="59"/>
      <c r="G3982" s="55">
        <v>12</v>
      </c>
      <c r="H3982" s="162">
        <v>50</v>
      </c>
      <c r="I3982" s="109">
        <v>33.333333333333002</v>
      </c>
      <c r="J3982" s="123">
        <v>8.333333333333</v>
      </c>
      <c r="K3982" s="123">
        <v>8.333333333333</v>
      </c>
      <c r="L3982" s="74">
        <v>0</v>
      </c>
      <c r="M3982" s="74">
        <v>0</v>
      </c>
      <c r="N3982" s="142">
        <v>0</v>
      </c>
    </row>
    <row r="3984" spans="2:14" x14ac:dyDescent="0.2">
      <c r="B3984" s="40" t="str">
        <f xml:space="preserve"> HYPERLINK("#'目次'!B171", "[165]")</f>
        <v>[165]</v>
      </c>
      <c r="C3984" s="23" t="s">
        <v>299</v>
      </c>
    </row>
    <row r="3987" spans="3:14" x14ac:dyDescent="0.2">
      <c r="C3987" s="23" t="s">
        <v>14</v>
      </c>
    </row>
    <row r="3988" spans="3:14" ht="24" x14ac:dyDescent="0.2">
      <c r="D3988" s="195"/>
      <c r="E3988" s="196"/>
      <c r="F3988" s="196"/>
      <c r="G3988" s="37" t="s">
        <v>15</v>
      </c>
      <c r="H3988" s="33" t="s">
        <v>281</v>
      </c>
      <c r="I3988" s="13" t="s">
        <v>282</v>
      </c>
      <c r="J3988" s="13" t="s">
        <v>283</v>
      </c>
      <c r="K3988" s="13" t="s">
        <v>174</v>
      </c>
      <c r="L3988" s="13" t="s">
        <v>284</v>
      </c>
      <c r="M3988" s="13" t="s">
        <v>99</v>
      </c>
      <c r="N3988" s="38" t="s">
        <v>18</v>
      </c>
    </row>
    <row r="3989" spans="3:14" x14ac:dyDescent="0.2">
      <c r="D3989" s="197"/>
      <c r="E3989" s="198"/>
      <c r="F3989" s="198"/>
      <c r="G3989" s="35"/>
      <c r="H3989" s="39"/>
      <c r="I3989" s="14"/>
      <c r="J3989" s="14"/>
      <c r="K3989" s="14"/>
      <c r="L3989" s="14"/>
      <c r="M3989" s="14"/>
      <c r="N3989" s="34"/>
    </row>
    <row r="3990" spans="3:14" x14ac:dyDescent="0.2">
      <c r="D3990" s="56"/>
      <c r="E3990" s="58" t="s">
        <v>15</v>
      </c>
      <c r="F3990" s="46"/>
      <c r="G3990" s="36">
        <v>1200</v>
      </c>
      <c r="H3990" s="24">
        <v>39.166666666666998</v>
      </c>
      <c r="I3990" s="24">
        <v>59</v>
      </c>
      <c r="J3990" s="24">
        <v>1.75</v>
      </c>
      <c r="K3990" s="24">
        <v>2</v>
      </c>
      <c r="L3990" s="24">
        <v>0.75</v>
      </c>
      <c r="M3990" s="24">
        <v>1.583333333333</v>
      </c>
      <c r="N3990" s="68">
        <v>4.583333333333</v>
      </c>
    </row>
    <row r="3991" spans="3:14" x14ac:dyDescent="0.2">
      <c r="D3991" s="199" t="s">
        <v>19</v>
      </c>
      <c r="E3991" s="22" t="s">
        <v>20</v>
      </c>
      <c r="F3991" s="21"/>
      <c r="G3991" s="19">
        <v>132</v>
      </c>
      <c r="H3991" s="54">
        <v>42.424242424242003</v>
      </c>
      <c r="I3991" s="20">
        <v>55.303030303029999</v>
      </c>
      <c r="J3991" s="20">
        <v>0.75757575757600004</v>
      </c>
      <c r="K3991" s="20">
        <v>3.0303030303030001</v>
      </c>
      <c r="L3991" s="20">
        <v>1.5151515151520001</v>
      </c>
      <c r="M3991" s="20">
        <v>0.75757575757600004</v>
      </c>
      <c r="N3991" s="52">
        <v>6.0606060606060002</v>
      </c>
    </row>
    <row r="3992" spans="3:14" x14ac:dyDescent="0.2">
      <c r="D3992" s="200"/>
      <c r="E3992" s="4" t="s">
        <v>21</v>
      </c>
      <c r="F3992" s="5"/>
      <c r="G3992" s="6">
        <v>444</v>
      </c>
      <c r="H3992" s="31">
        <v>34.909909909909999</v>
      </c>
      <c r="I3992" s="12">
        <v>61.936936936937002</v>
      </c>
      <c r="J3992" s="12">
        <v>2.0270270270270001</v>
      </c>
      <c r="K3992" s="12">
        <v>1.5765765765769999</v>
      </c>
      <c r="L3992" s="12">
        <v>0.90090090090099995</v>
      </c>
      <c r="M3992" s="12">
        <v>1.8018018018019999</v>
      </c>
      <c r="N3992" s="42">
        <v>5.6306306306309999</v>
      </c>
    </row>
    <row r="3993" spans="3:14" x14ac:dyDescent="0.2">
      <c r="D3993" s="200"/>
      <c r="E3993" s="4" t="s">
        <v>22</v>
      </c>
      <c r="F3993" s="5"/>
      <c r="G3993" s="6">
        <v>192</v>
      </c>
      <c r="H3993" s="31">
        <v>43.229166666666998</v>
      </c>
      <c r="I3993" s="12">
        <v>56.25</v>
      </c>
      <c r="J3993" s="12">
        <v>1.5625</v>
      </c>
      <c r="K3993" s="12">
        <v>1.041666666667</v>
      </c>
      <c r="L3993" s="28">
        <v>0</v>
      </c>
      <c r="M3993" s="12">
        <v>1.041666666667</v>
      </c>
      <c r="N3993" s="42">
        <v>5.208333333333</v>
      </c>
    </row>
    <row r="3994" spans="3:14" x14ac:dyDescent="0.2">
      <c r="D3994" s="200"/>
      <c r="E3994" s="4" t="s">
        <v>23</v>
      </c>
      <c r="F3994" s="5"/>
      <c r="G3994" s="6">
        <v>192</v>
      </c>
      <c r="H3994" s="31">
        <v>40.104166666666998</v>
      </c>
      <c r="I3994" s="12">
        <v>63.020833333333002</v>
      </c>
      <c r="J3994" s="12">
        <v>1.041666666667</v>
      </c>
      <c r="K3994" s="12">
        <v>1.5625</v>
      </c>
      <c r="L3994" s="28">
        <v>0</v>
      </c>
      <c r="M3994" s="12">
        <v>0.52083333333299997</v>
      </c>
      <c r="N3994" s="42">
        <v>4.166666666667</v>
      </c>
    </row>
    <row r="3995" spans="3:14" x14ac:dyDescent="0.2">
      <c r="D3995" s="200"/>
      <c r="E3995" s="4" t="s">
        <v>24</v>
      </c>
      <c r="F3995" s="5"/>
      <c r="G3995" s="6">
        <v>240</v>
      </c>
      <c r="H3995" s="31">
        <v>41.25</v>
      </c>
      <c r="I3995" s="12">
        <v>54.583333333333002</v>
      </c>
      <c r="J3995" s="12">
        <v>2.5</v>
      </c>
      <c r="K3995" s="12">
        <v>3.333333333333</v>
      </c>
      <c r="L3995" s="12">
        <v>1.25</v>
      </c>
      <c r="M3995" s="12">
        <v>2.916666666667</v>
      </c>
      <c r="N3995" s="42">
        <v>1.666666666667</v>
      </c>
    </row>
    <row r="3996" spans="3:14" x14ac:dyDescent="0.2">
      <c r="D3996" s="199" t="s">
        <v>25</v>
      </c>
      <c r="E3996" s="22" t="s">
        <v>26</v>
      </c>
      <c r="F3996" s="21"/>
      <c r="G3996" s="19">
        <v>348</v>
      </c>
      <c r="H3996" s="54">
        <v>34.770114942528998</v>
      </c>
      <c r="I3996" s="96">
        <v>64.367816091953998</v>
      </c>
      <c r="J3996" s="20">
        <v>2.0114942528739999</v>
      </c>
      <c r="K3996" s="20">
        <v>1.7241379310339999</v>
      </c>
      <c r="L3996" s="20">
        <v>1.4367816091950001</v>
      </c>
      <c r="M3996" s="20">
        <v>1.4367816091950001</v>
      </c>
      <c r="N3996" s="52">
        <v>4.5977011494250002</v>
      </c>
    </row>
    <row r="3997" spans="3:14" x14ac:dyDescent="0.2">
      <c r="D3997" s="200"/>
      <c r="E3997" s="4" t="s">
        <v>27</v>
      </c>
      <c r="F3997" s="5"/>
      <c r="G3997" s="6">
        <v>378</v>
      </c>
      <c r="H3997" s="31">
        <v>37.037037037037003</v>
      </c>
      <c r="I3997" s="12">
        <v>60.052910052910001</v>
      </c>
      <c r="J3997" s="12">
        <v>2.3809523809519999</v>
      </c>
      <c r="K3997" s="12">
        <v>1.587301587302</v>
      </c>
      <c r="L3997" s="12">
        <v>0.26455026455000002</v>
      </c>
      <c r="M3997" s="12">
        <v>2.3809523809519999</v>
      </c>
      <c r="N3997" s="42">
        <v>3.4391534391529999</v>
      </c>
    </row>
    <row r="3998" spans="3:14" x14ac:dyDescent="0.2">
      <c r="D3998" s="200"/>
      <c r="E3998" s="4" t="s">
        <v>28</v>
      </c>
      <c r="F3998" s="5"/>
      <c r="G3998" s="6">
        <v>372</v>
      </c>
      <c r="H3998" s="31">
        <v>42.473118279570002</v>
      </c>
      <c r="I3998" s="12">
        <v>55.376344086022002</v>
      </c>
      <c r="J3998" s="12">
        <v>1.0752688172039999</v>
      </c>
      <c r="K3998" s="12">
        <v>1.6129032258060001</v>
      </c>
      <c r="L3998" s="12">
        <v>0.80645161290300005</v>
      </c>
      <c r="M3998" s="12">
        <v>0.80645161290300005</v>
      </c>
      <c r="N3998" s="42">
        <v>6.1827956989250001</v>
      </c>
    </row>
    <row r="3999" spans="3:14" x14ac:dyDescent="0.2">
      <c r="D3999" s="200"/>
      <c r="E3999" s="4" t="s">
        <v>29</v>
      </c>
      <c r="F3999" s="5"/>
      <c r="G3999" s="6">
        <v>102</v>
      </c>
      <c r="H3999" s="87">
        <v>50</v>
      </c>
      <c r="I3999" s="43">
        <v>50</v>
      </c>
      <c r="J3999" s="12">
        <v>0.98039215686299996</v>
      </c>
      <c r="K3999" s="12">
        <v>5.8823529411760003</v>
      </c>
      <c r="L3999" s="28">
        <v>0</v>
      </c>
      <c r="M3999" s="12">
        <v>1.9607843137250001</v>
      </c>
      <c r="N3999" s="42">
        <v>2.9411764705880001</v>
      </c>
    </row>
    <row r="4000" spans="3:14" x14ac:dyDescent="0.2">
      <c r="D4000" s="199" t="s">
        <v>30</v>
      </c>
      <c r="E4000" s="22" t="s">
        <v>31</v>
      </c>
      <c r="F4000" s="21"/>
      <c r="G4000" s="19">
        <v>592</v>
      </c>
      <c r="H4000" s="54">
        <v>42.229729729730003</v>
      </c>
      <c r="I4000" s="20">
        <v>55.743243243243001</v>
      </c>
      <c r="J4000" s="20">
        <v>2.533783783784</v>
      </c>
      <c r="K4000" s="20">
        <v>1.858108108108</v>
      </c>
      <c r="L4000" s="20">
        <v>0.84459459459499997</v>
      </c>
      <c r="M4000" s="20">
        <v>1.1824324324319999</v>
      </c>
      <c r="N4000" s="52">
        <v>5.0675675675680001</v>
      </c>
    </row>
    <row r="4001" spans="2:14" x14ac:dyDescent="0.2">
      <c r="D4001" s="200"/>
      <c r="E4001" s="4" t="s">
        <v>32</v>
      </c>
      <c r="F4001" s="5"/>
      <c r="G4001" s="6">
        <v>608</v>
      </c>
      <c r="H4001" s="31">
        <v>36.184210526316001</v>
      </c>
      <c r="I4001" s="12">
        <v>62.171052631579002</v>
      </c>
      <c r="J4001" s="12">
        <v>0.98684210526299998</v>
      </c>
      <c r="K4001" s="12">
        <v>2.1381578947370001</v>
      </c>
      <c r="L4001" s="12">
        <v>0.65789473684199995</v>
      </c>
      <c r="M4001" s="12">
        <v>1.973684210526</v>
      </c>
      <c r="N4001" s="42">
        <v>4.1118421052630003</v>
      </c>
    </row>
    <row r="4002" spans="2:14" x14ac:dyDescent="0.2">
      <c r="D4002" s="199" t="s">
        <v>33</v>
      </c>
      <c r="E4002" s="22" t="s">
        <v>34</v>
      </c>
      <c r="F4002" s="21"/>
      <c r="G4002" s="19">
        <v>74</v>
      </c>
      <c r="H4002" s="150">
        <v>66.216216216215997</v>
      </c>
      <c r="I4002" s="107">
        <v>17.567567567567998</v>
      </c>
      <c r="J4002" s="20">
        <v>2.7027027027030002</v>
      </c>
      <c r="K4002" s="20">
        <v>2.7027027027030002</v>
      </c>
      <c r="L4002" s="20">
        <v>1.351351351351</v>
      </c>
      <c r="M4002" s="96">
        <v>8.1081081081080004</v>
      </c>
      <c r="N4002" s="52">
        <v>8.1081081081080004</v>
      </c>
    </row>
    <row r="4003" spans="2:14" x14ac:dyDescent="0.2">
      <c r="D4003" s="200"/>
      <c r="E4003" s="4" t="s">
        <v>35</v>
      </c>
      <c r="F4003" s="5"/>
      <c r="G4003" s="6">
        <v>148</v>
      </c>
      <c r="H4003" s="31">
        <v>40.540540540541002</v>
      </c>
      <c r="I4003" s="12">
        <v>54.054054054053999</v>
      </c>
      <c r="J4003" s="12">
        <v>4.0540540540540002</v>
      </c>
      <c r="K4003" s="12">
        <v>0.67567567567599995</v>
      </c>
      <c r="L4003" s="12">
        <v>1.351351351351</v>
      </c>
      <c r="M4003" s="12">
        <v>2.7027027027030002</v>
      </c>
      <c r="N4003" s="42">
        <v>6.0810810810809999</v>
      </c>
    </row>
    <row r="4004" spans="2:14" x14ac:dyDescent="0.2">
      <c r="D4004" s="200"/>
      <c r="E4004" s="4" t="s">
        <v>36</v>
      </c>
      <c r="F4004" s="5"/>
      <c r="G4004" s="6">
        <v>187</v>
      </c>
      <c r="H4004" s="84">
        <v>31.550802139037</v>
      </c>
      <c r="I4004" s="29">
        <v>65.240641711229998</v>
      </c>
      <c r="J4004" s="12">
        <v>2.1390374331549999</v>
      </c>
      <c r="K4004" s="12">
        <v>3.7433155080209999</v>
      </c>
      <c r="L4004" s="12">
        <v>1.069518716578</v>
      </c>
      <c r="M4004" s="12">
        <v>2.1390374331549999</v>
      </c>
      <c r="N4004" s="42">
        <v>4.2780748663099999</v>
      </c>
    </row>
    <row r="4005" spans="2:14" x14ac:dyDescent="0.2">
      <c r="D4005" s="200"/>
      <c r="E4005" s="4" t="s">
        <v>37</v>
      </c>
      <c r="F4005" s="5"/>
      <c r="G4005" s="6">
        <v>221</v>
      </c>
      <c r="H4005" s="104">
        <v>27.601809954751001</v>
      </c>
      <c r="I4005" s="44">
        <v>73.755656108596995</v>
      </c>
      <c r="J4005" s="12">
        <v>1.8099547511309999</v>
      </c>
      <c r="K4005" s="12">
        <v>2.7149321266970001</v>
      </c>
      <c r="L4005" s="12">
        <v>0.452488687783</v>
      </c>
      <c r="M4005" s="28">
        <v>0</v>
      </c>
      <c r="N4005" s="42">
        <v>1.8099547511309999</v>
      </c>
    </row>
    <row r="4006" spans="2:14" x14ac:dyDescent="0.2">
      <c r="D4006" s="200"/>
      <c r="E4006" s="4" t="s">
        <v>38</v>
      </c>
      <c r="F4006" s="5"/>
      <c r="G4006" s="6">
        <v>186</v>
      </c>
      <c r="H4006" s="31">
        <v>35.483870967742</v>
      </c>
      <c r="I4006" s="29">
        <v>68.817204301074995</v>
      </c>
      <c r="J4006" s="12">
        <v>1.6129032258060001</v>
      </c>
      <c r="K4006" s="12">
        <v>2.6881720430109999</v>
      </c>
      <c r="L4006" s="12">
        <v>1.6129032258060001</v>
      </c>
      <c r="M4006" s="12">
        <v>0.53763440860199996</v>
      </c>
      <c r="N4006" s="42">
        <v>3.2258064516129998</v>
      </c>
    </row>
    <row r="4007" spans="2:14" x14ac:dyDescent="0.2">
      <c r="D4007" s="200"/>
      <c r="E4007" s="4" t="s">
        <v>39</v>
      </c>
      <c r="F4007" s="5"/>
      <c r="G4007" s="6">
        <v>223</v>
      </c>
      <c r="H4007" s="31">
        <v>38.565022421525001</v>
      </c>
      <c r="I4007" s="29">
        <v>64.125560538117</v>
      </c>
      <c r="J4007" s="12">
        <v>0.44843049327399997</v>
      </c>
      <c r="K4007" s="12">
        <v>0.44843049327399997</v>
      </c>
      <c r="L4007" s="28">
        <v>0</v>
      </c>
      <c r="M4007" s="12">
        <v>0.89686098654699997</v>
      </c>
      <c r="N4007" s="42">
        <v>3.139013452915</v>
      </c>
    </row>
    <row r="4008" spans="2:14" x14ac:dyDescent="0.2">
      <c r="D4008" s="201"/>
      <c r="E4008" s="57" t="s">
        <v>40</v>
      </c>
      <c r="F4008" s="59"/>
      <c r="G4008" s="55">
        <v>161</v>
      </c>
      <c r="H4008" s="160">
        <v>55.279503105590003</v>
      </c>
      <c r="I4008" s="109">
        <v>36.645962732919003</v>
      </c>
      <c r="J4008" s="65">
        <v>0.62111801242200004</v>
      </c>
      <c r="K4008" s="65">
        <v>1.242236024845</v>
      </c>
      <c r="L4008" s="74">
        <v>0</v>
      </c>
      <c r="M4008" s="65">
        <v>1.242236024845</v>
      </c>
      <c r="N4008" s="105">
        <v>9.3167701863350008</v>
      </c>
    </row>
    <row r="4010" spans="2:14" x14ac:dyDescent="0.2">
      <c r="B4010" s="40" t="str">
        <f xml:space="preserve"> HYPERLINK("#'目次'!B172", "[166]")</f>
        <v>[166]</v>
      </c>
      <c r="C4010" s="23" t="s">
        <v>299</v>
      </c>
    </row>
    <row r="4013" spans="2:14" x14ac:dyDescent="0.2">
      <c r="C4013" s="23" t="s">
        <v>48</v>
      </c>
    </row>
    <row r="4014" spans="2:14" ht="24" x14ac:dyDescent="0.2">
      <c r="D4014" s="195"/>
      <c r="E4014" s="196"/>
      <c r="F4014" s="196"/>
      <c r="G4014" s="37" t="s">
        <v>15</v>
      </c>
      <c r="H4014" s="33" t="s">
        <v>281</v>
      </c>
      <c r="I4014" s="13" t="s">
        <v>282</v>
      </c>
      <c r="J4014" s="13" t="s">
        <v>283</v>
      </c>
      <c r="K4014" s="13" t="s">
        <v>174</v>
      </c>
      <c r="L4014" s="13" t="s">
        <v>284</v>
      </c>
      <c r="M4014" s="13" t="s">
        <v>99</v>
      </c>
      <c r="N4014" s="38" t="s">
        <v>18</v>
      </c>
    </row>
    <row r="4015" spans="2:14" x14ac:dyDescent="0.2">
      <c r="D4015" s="197"/>
      <c r="E4015" s="198"/>
      <c r="F4015" s="198"/>
      <c r="G4015" s="35"/>
      <c r="H4015" s="39"/>
      <c r="I4015" s="14"/>
      <c r="J4015" s="14"/>
      <c r="K4015" s="14"/>
      <c r="L4015" s="14"/>
      <c r="M4015" s="14"/>
      <c r="N4015" s="34"/>
    </row>
    <row r="4016" spans="2:14" x14ac:dyDescent="0.2">
      <c r="D4016" s="56"/>
      <c r="E4016" s="58" t="s">
        <v>15</v>
      </c>
      <c r="F4016" s="46"/>
      <c r="G4016" s="36">
        <v>1200</v>
      </c>
      <c r="H4016" s="24">
        <v>39.166666666666998</v>
      </c>
      <c r="I4016" s="24">
        <v>59</v>
      </c>
      <c r="J4016" s="24">
        <v>1.75</v>
      </c>
      <c r="K4016" s="24">
        <v>2</v>
      </c>
      <c r="L4016" s="24">
        <v>0.75</v>
      </c>
      <c r="M4016" s="24">
        <v>1.583333333333</v>
      </c>
      <c r="N4016" s="68">
        <v>4.583333333333</v>
      </c>
    </row>
    <row r="4017" spans="4:14" x14ac:dyDescent="0.2">
      <c r="D4017" s="199" t="s">
        <v>49</v>
      </c>
      <c r="E4017" s="22" t="s">
        <v>50</v>
      </c>
      <c r="F4017" s="21"/>
      <c r="G4017" s="19">
        <v>15</v>
      </c>
      <c r="H4017" s="150">
        <v>66.666666666666998</v>
      </c>
      <c r="I4017" s="107">
        <v>20</v>
      </c>
      <c r="J4017" s="60">
        <v>0</v>
      </c>
      <c r="K4017" s="98">
        <v>13.333333333333</v>
      </c>
      <c r="L4017" s="60">
        <v>0</v>
      </c>
      <c r="M4017" s="96">
        <v>6.666666666667</v>
      </c>
      <c r="N4017" s="117">
        <v>0</v>
      </c>
    </row>
    <row r="4018" spans="4:14" x14ac:dyDescent="0.2">
      <c r="D4018" s="200"/>
      <c r="E4018" s="4" t="s">
        <v>51</v>
      </c>
      <c r="F4018" s="5"/>
      <c r="G4018" s="6">
        <v>142</v>
      </c>
      <c r="H4018" s="31">
        <v>42.253521126761001</v>
      </c>
      <c r="I4018" s="12">
        <v>58.450704225351998</v>
      </c>
      <c r="J4018" s="12">
        <v>3.5211267605629999</v>
      </c>
      <c r="K4018" s="12">
        <v>2.8169014084509998</v>
      </c>
      <c r="L4018" s="28">
        <v>0</v>
      </c>
      <c r="M4018" s="12">
        <v>1.4084507042250001</v>
      </c>
      <c r="N4018" s="42">
        <v>4.9295774647890003</v>
      </c>
    </row>
    <row r="4019" spans="4:14" x14ac:dyDescent="0.2">
      <c r="D4019" s="200"/>
      <c r="E4019" s="4" t="s">
        <v>52</v>
      </c>
      <c r="F4019" s="5"/>
      <c r="G4019" s="6">
        <v>26</v>
      </c>
      <c r="H4019" s="104">
        <v>11.538461538462</v>
      </c>
      <c r="I4019" s="44">
        <v>76.923076923077005</v>
      </c>
      <c r="J4019" s="28">
        <v>0</v>
      </c>
      <c r="K4019" s="12">
        <v>3.8461538461539999</v>
      </c>
      <c r="L4019" s="28">
        <v>0</v>
      </c>
      <c r="M4019" s="29">
        <v>7.6923076923079998</v>
      </c>
      <c r="N4019" s="42">
        <v>3.8461538461539999</v>
      </c>
    </row>
    <row r="4020" spans="4:14" x14ac:dyDescent="0.2">
      <c r="D4020" s="200"/>
      <c r="E4020" s="4" t="s">
        <v>53</v>
      </c>
      <c r="F4020" s="5"/>
      <c r="G4020" s="6">
        <v>41</v>
      </c>
      <c r="H4020" s="104">
        <v>24.390243902439</v>
      </c>
      <c r="I4020" s="44">
        <v>87.804878048779997</v>
      </c>
      <c r="J4020" s="12">
        <v>2.4390243902440001</v>
      </c>
      <c r="K4020" s="28">
        <v>0</v>
      </c>
      <c r="L4020" s="12">
        <v>2.4390243902440001</v>
      </c>
      <c r="M4020" s="28">
        <v>0</v>
      </c>
      <c r="N4020" s="73">
        <v>0</v>
      </c>
    </row>
    <row r="4021" spans="4:14" x14ac:dyDescent="0.2">
      <c r="D4021" s="200"/>
      <c r="E4021" s="4" t="s">
        <v>54</v>
      </c>
      <c r="F4021" s="5"/>
      <c r="G4021" s="6">
        <v>226</v>
      </c>
      <c r="H4021" s="104">
        <v>27.876106194689999</v>
      </c>
      <c r="I4021" s="44">
        <v>73.893805309735001</v>
      </c>
      <c r="J4021" s="12">
        <v>0.88495575221199996</v>
      </c>
      <c r="K4021" s="12">
        <v>1.327433628319</v>
      </c>
      <c r="L4021" s="12">
        <v>1.327433628319</v>
      </c>
      <c r="M4021" s="28">
        <v>0</v>
      </c>
      <c r="N4021" s="42">
        <v>2.654867256637</v>
      </c>
    </row>
    <row r="4022" spans="4:14" x14ac:dyDescent="0.2">
      <c r="D4022" s="200"/>
      <c r="E4022" s="4" t="s">
        <v>55</v>
      </c>
      <c r="F4022" s="5"/>
      <c r="G4022" s="6">
        <v>125</v>
      </c>
      <c r="H4022" s="31">
        <v>39.200000000000003</v>
      </c>
      <c r="I4022" s="12">
        <v>60.8</v>
      </c>
      <c r="J4022" s="12">
        <v>2.4</v>
      </c>
      <c r="K4022" s="12">
        <v>3.2</v>
      </c>
      <c r="L4022" s="12">
        <v>2.4</v>
      </c>
      <c r="M4022" s="12">
        <v>0.8</v>
      </c>
      <c r="N4022" s="42">
        <v>4</v>
      </c>
    </row>
    <row r="4023" spans="4:14" x14ac:dyDescent="0.2">
      <c r="D4023" s="200"/>
      <c r="E4023" s="4" t="s">
        <v>56</v>
      </c>
      <c r="F4023" s="5"/>
      <c r="G4023" s="6">
        <v>190</v>
      </c>
      <c r="H4023" s="31">
        <v>35.263157894736999</v>
      </c>
      <c r="I4023" s="29">
        <v>65.263157894737006</v>
      </c>
      <c r="J4023" s="12">
        <v>0.52631578947400004</v>
      </c>
      <c r="K4023" s="12">
        <v>2.6315789473679998</v>
      </c>
      <c r="L4023" s="28">
        <v>0</v>
      </c>
      <c r="M4023" s="12">
        <v>0.52631578947400004</v>
      </c>
      <c r="N4023" s="42">
        <v>3.1578947368420001</v>
      </c>
    </row>
    <row r="4024" spans="4:14" x14ac:dyDescent="0.2">
      <c r="D4024" s="200"/>
      <c r="E4024" s="4" t="s">
        <v>57</v>
      </c>
      <c r="F4024" s="5"/>
      <c r="G4024" s="6">
        <v>185</v>
      </c>
      <c r="H4024" s="31">
        <v>35.675675675675997</v>
      </c>
      <c r="I4024" s="12">
        <v>63.783783783784003</v>
      </c>
      <c r="J4024" s="12">
        <v>1.6216216216220001</v>
      </c>
      <c r="K4024" s="12">
        <v>1.6216216216220001</v>
      </c>
      <c r="L4024" s="12">
        <v>0.54054054054099998</v>
      </c>
      <c r="M4024" s="12">
        <v>1.6216216216220001</v>
      </c>
      <c r="N4024" s="42">
        <v>4.3243243243240004</v>
      </c>
    </row>
    <row r="4025" spans="4:14" x14ac:dyDescent="0.2">
      <c r="D4025" s="200"/>
      <c r="E4025" s="4" t="s">
        <v>58</v>
      </c>
      <c r="F4025" s="5"/>
      <c r="G4025" s="6">
        <v>113</v>
      </c>
      <c r="H4025" s="87">
        <v>58.407079646017998</v>
      </c>
      <c r="I4025" s="61">
        <v>23.893805309735001</v>
      </c>
      <c r="J4025" s="12">
        <v>3.53982300885</v>
      </c>
      <c r="K4025" s="12">
        <v>1.769911504425</v>
      </c>
      <c r="L4025" s="12">
        <v>0.88495575221199996</v>
      </c>
      <c r="M4025" s="29">
        <v>7.0796460176989999</v>
      </c>
      <c r="N4025" s="88">
        <v>9.7345132743360008</v>
      </c>
    </row>
    <row r="4026" spans="4:14" x14ac:dyDescent="0.2">
      <c r="D4026" s="200"/>
      <c r="E4026" s="4" t="s">
        <v>59</v>
      </c>
      <c r="F4026" s="5"/>
      <c r="G4026" s="6">
        <v>136</v>
      </c>
      <c r="H4026" s="87">
        <v>55.882352941176002</v>
      </c>
      <c r="I4026" s="61">
        <v>38.970588235294002</v>
      </c>
      <c r="J4026" s="12">
        <v>1.4705882352940001</v>
      </c>
      <c r="K4026" s="28">
        <v>0</v>
      </c>
      <c r="L4026" s="28">
        <v>0</v>
      </c>
      <c r="M4026" s="12">
        <v>0.73529411764700003</v>
      </c>
      <c r="N4026" s="42">
        <v>8.0882352941180002</v>
      </c>
    </row>
    <row r="4027" spans="4:14" x14ac:dyDescent="0.2">
      <c r="D4027" s="199" t="s">
        <v>60</v>
      </c>
      <c r="E4027" s="22" t="s">
        <v>61</v>
      </c>
      <c r="F4027" s="21"/>
      <c r="G4027" s="19">
        <v>205</v>
      </c>
      <c r="H4027" s="150">
        <v>55.121951219511999</v>
      </c>
      <c r="I4027" s="107">
        <v>37.560975609755999</v>
      </c>
      <c r="J4027" s="20">
        <v>2.4390243902440001</v>
      </c>
      <c r="K4027" s="20">
        <v>2.4390243902440001</v>
      </c>
      <c r="L4027" s="20">
        <v>0.48780487804900002</v>
      </c>
      <c r="M4027" s="20">
        <v>1.4634146341459999</v>
      </c>
      <c r="N4027" s="52">
        <v>5.8536585365849998</v>
      </c>
    </row>
    <row r="4028" spans="4:14" x14ac:dyDescent="0.2">
      <c r="D4028" s="200"/>
      <c r="E4028" s="4" t="s">
        <v>62</v>
      </c>
      <c r="F4028" s="5"/>
      <c r="G4028" s="6">
        <v>160</v>
      </c>
      <c r="H4028" s="76">
        <v>48.125</v>
      </c>
      <c r="I4028" s="43">
        <v>51.25</v>
      </c>
      <c r="J4028" s="12">
        <v>1.875</v>
      </c>
      <c r="K4028" s="12">
        <v>2.5</v>
      </c>
      <c r="L4028" s="12">
        <v>1.25</v>
      </c>
      <c r="M4028" s="12">
        <v>0.625</v>
      </c>
      <c r="N4028" s="42">
        <v>2.5</v>
      </c>
    </row>
    <row r="4029" spans="4:14" x14ac:dyDescent="0.2">
      <c r="D4029" s="200"/>
      <c r="E4029" s="4" t="s">
        <v>63</v>
      </c>
      <c r="F4029" s="5"/>
      <c r="G4029" s="6">
        <v>121</v>
      </c>
      <c r="H4029" s="84">
        <v>29.752066115702</v>
      </c>
      <c r="I4029" s="44">
        <v>71.074380165289</v>
      </c>
      <c r="J4029" s="28">
        <v>0</v>
      </c>
      <c r="K4029" s="12">
        <v>0.82644628099200002</v>
      </c>
      <c r="L4029" s="28">
        <v>0</v>
      </c>
      <c r="M4029" s="12">
        <v>1.6528925619829999</v>
      </c>
      <c r="N4029" s="42">
        <v>3.305785123967</v>
      </c>
    </row>
    <row r="4030" spans="4:14" x14ac:dyDescent="0.2">
      <c r="D4030" s="200"/>
      <c r="E4030" s="4" t="s">
        <v>64</v>
      </c>
      <c r="F4030" s="5"/>
      <c r="G4030" s="6">
        <v>124</v>
      </c>
      <c r="H4030" s="31">
        <v>36.290322580644997</v>
      </c>
      <c r="I4030" s="12">
        <v>58.870967741934997</v>
      </c>
      <c r="J4030" s="12">
        <v>1.6129032258060001</v>
      </c>
      <c r="K4030" s="12">
        <v>1.6129032258060001</v>
      </c>
      <c r="L4030" s="12">
        <v>0.80645161290300005</v>
      </c>
      <c r="M4030" s="12">
        <v>2.4193548387099999</v>
      </c>
      <c r="N4030" s="42">
        <v>6.4516129032259997</v>
      </c>
    </row>
    <row r="4031" spans="4:14" x14ac:dyDescent="0.2">
      <c r="D4031" s="200"/>
      <c r="E4031" s="4" t="s">
        <v>65</v>
      </c>
      <c r="F4031" s="5"/>
      <c r="G4031" s="6">
        <v>109</v>
      </c>
      <c r="H4031" s="84">
        <v>32.110091743119</v>
      </c>
      <c r="I4031" s="29">
        <v>66.055045871559997</v>
      </c>
      <c r="J4031" s="12">
        <v>0.91743119266100004</v>
      </c>
      <c r="K4031" s="12">
        <v>3.669724770642</v>
      </c>
      <c r="L4031" s="12">
        <v>0.91743119266100004</v>
      </c>
      <c r="M4031" s="12">
        <v>1.834862385321</v>
      </c>
      <c r="N4031" s="42">
        <v>5.5045871559629997</v>
      </c>
    </row>
    <row r="4032" spans="4:14" x14ac:dyDescent="0.2">
      <c r="D4032" s="200"/>
      <c r="E4032" s="4" t="s">
        <v>66</v>
      </c>
      <c r="F4032" s="5"/>
      <c r="G4032" s="6">
        <v>104</v>
      </c>
      <c r="H4032" s="84">
        <v>33.653846153845997</v>
      </c>
      <c r="I4032" s="44">
        <v>71.153846153846004</v>
      </c>
      <c r="J4032" s="12">
        <v>1.923076923077</v>
      </c>
      <c r="K4032" s="12">
        <v>0.96153846153800004</v>
      </c>
      <c r="L4032" s="12">
        <v>1.923076923077</v>
      </c>
      <c r="M4032" s="28">
        <v>0</v>
      </c>
      <c r="N4032" s="42">
        <v>0.96153846153800004</v>
      </c>
    </row>
    <row r="4033" spans="2:14" x14ac:dyDescent="0.2">
      <c r="D4033" s="200"/>
      <c r="E4033" s="4" t="s">
        <v>67</v>
      </c>
      <c r="F4033" s="5"/>
      <c r="G4033" s="6">
        <v>139</v>
      </c>
      <c r="H4033" s="84">
        <v>32.374100719424</v>
      </c>
      <c r="I4033" s="44">
        <v>72.661870503597001</v>
      </c>
      <c r="J4033" s="12">
        <v>3.5971223021580001</v>
      </c>
      <c r="K4033" s="12">
        <v>2.1582733812949999</v>
      </c>
      <c r="L4033" s="12">
        <v>0.71942446043200003</v>
      </c>
      <c r="M4033" s="12">
        <v>0.71942446043200003</v>
      </c>
      <c r="N4033" s="42">
        <v>1.438848920863</v>
      </c>
    </row>
    <row r="4034" spans="2:14" x14ac:dyDescent="0.2">
      <c r="D4034" s="200"/>
      <c r="E4034" s="4" t="s">
        <v>68</v>
      </c>
      <c r="F4034" s="5"/>
      <c r="G4034" s="6">
        <v>48</v>
      </c>
      <c r="H4034" s="104">
        <v>18.75</v>
      </c>
      <c r="I4034" s="44">
        <v>75</v>
      </c>
      <c r="J4034" s="12">
        <v>4.166666666667</v>
      </c>
      <c r="K4034" s="12">
        <v>4.166666666667</v>
      </c>
      <c r="L4034" s="12">
        <v>2.083333333333</v>
      </c>
      <c r="M4034" s="28">
        <v>0</v>
      </c>
      <c r="N4034" s="42">
        <v>6.25</v>
      </c>
    </row>
    <row r="4035" spans="2:14" x14ac:dyDescent="0.2">
      <c r="D4035" s="200"/>
      <c r="E4035" s="4" t="s">
        <v>69</v>
      </c>
      <c r="F4035" s="5"/>
      <c r="G4035" s="6">
        <v>37</v>
      </c>
      <c r="H4035" s="104">
        <v>24.324324324323999</v>
      </c>
      <c r="I4035" s="44">
        <v>78.378378378378002</v>
      </c>
      <c r="J4035" s="12">
        <v>2.7027027027030002</v>
      </c>
      <c r="K4035" s="12">
        <v>2.7027027027030002</v>
      </c>
      <c r="L4035" s="28">
        <v>0</v>
      </c>
      <c r="M4035" s="12">
        <v>5.4054054054050003</v>
      </c>
      <c r="N4035" s="42">
        <v>2.7027027027030002</v>
      </c>
    </row>
    <row r="4036" spans="2:14" x14ac:dyDescent="0.2">
      <c r="D4036" s="93" t="s">
        <v>70</v>
      </c>
      <c r="E4036" s="89" t="s">
        <v>18</v>
      </c>
      <c r="F4036" s="92"/>
      <c r="G4036" s="94">
        <v>0</v>
      </c>
      <c r="H4036" s="148">
        <v>0</v>
      </c>
      <c r="I4036" s="86">
        <v>0</v>
      </c>
      <c r="J4036" s="101">
        <v>0</v>
      </c>
      <c r="K4036" s="101">
        <v>0</v>
      </c>
      <c r="L4036" s="101">
        <v>0</v>
      </c>
      <c r="M4036" s="101">
        <v>0</v>
      </c>
      <c r="N4036" s="144">
        <v>0</v>
      </c>
    </row>
    <row r="4038" spans="2:14" x14ac:dyDescent="0.2">
      <c r="B4038" s="40" t="str">
        <f xml:space="preserve"> HYPERLINK("#'目次'!B173", "[167]")</f>
        <v>[167]</v>
      </c>
      <c r="C4038" s="23" t="s">
        <v>299</v>
      </c>
    </row>
    <row r="4041" spans="2:14" x14ac:dyDescent="0.2">
      <c r="C4041" s="23" t="s">
        <v>73</v>
      </c>
    </row>
    <row r="4042" spans="2:14" ht="24" x14ac:dyDescent="0.2">
      <c r="D4042" s="195"/>
      <c r="E4042" s="196"/>
      <c r="F4042" s="196"/>
      <c r="G4042" s="37" t="s">
        <v>15</v>
      </c>
      <c r="H4042" s="33" t="s">
        <v>281</v>
      </c>
      <c r="I4042" s="13" t="s">
        <v>282</v>
      </c>
      <c r="J4042" s="13" t="s">
        <v>283</v>
      </c>
      <c r="K4042" s="13" t="s">
        <v>174</v>
      </c>
      <c r="L4042" s="13" t="s">
        <v>284</v>
      </c>
      <c r="M4042" s="13" t="s">
        <v>99</v>
      </c>
      <c r="N4042" s="38" t="s">
        <v>18</v>
      </c>
    </row>
    <row r="4043" spans="2:14" x14ac:dyDescent="0.2">
      <c r="D4043" s="197"/>
      <c r="E4043" s="198"/>
      <c r="F4043" s="198"/>
      <c r="G4043" s="35"/>
      <c r="H4043" s="39"/>
      <c r="I4043" s="14"/>
      <c r="J4043" s="14"/>
      <c r="K4043" s="14"/>
      <c r="L4043" s="14"/>
      <c r="M4043" s="14"/>
      <c r="N4043" s="34"/>
    </row>
    <row r="4044" spans="2:14" x14ac:dyDescent="0.2">
      <c r="D4044" s="56"/>
      <c r="E4044" s="58" t="s">
        <v>15</v>
      </c>
      <c r="F4044" s="46"/>
      <c r="G4044" s="36">
        <v>1200</v>
      </c>
      <c r="H4044" s="24">
        <v>39.166666666666998</v>
      </c>
      <c r="I4044" s="24">
        <v>59</v>
      </c>
      <c r="J4044" s="24">
        <v>1.75</v>
      </c>
      <c r="K4044" s="24">
        <v>2</v>
      </c>
      <c r="L4044" s="24">
        <v>0.75</v>
      </c>
      <c r="M4044" s="24">
        <v>1.583333333333</v>
      </c>
      <c r="N4044" s="68">
        <v>4.583333333333</v>
      </c>
    </row>
    <row r="4045" spans="2:14" x14ac:dyDescent="0.2">
      <c r="D4045" s="199" t="s">
        <v>74</v>
      </c>
      <c r="E4045" s="22" t="s">
        <v>75</v>
      </c>
      <c r="F4045" s="21"/>
      <c r="G4045" s="19">
        <v>592</v>
      </c>
      <c r="H4045" s="54">
        <v>42.229729729730003</v>
      </c>
      <c r="I4045" s="20">
        <v>55.743243243243001</v>
      </c>
      <c r="J4045" s="20">
        <v>2.533783783784</v>
      </c>
      <c r="K4045" s="20">
        <v>1.858108108108</v>
      </c>
      <c r="L4045" s="20">
        <v>0.84459459459499997</v>
      </c>
      <c r="M4045" s="20">
        <v>1.1824324324319999</v>
      </c>
      <c r="N4045" s="52">
        <v>5.0675675675680001</v>
      </c>
    </row>
    <row r="4046" spans="2:14" x14ac:dyDescent="0.2">
      <c r="D4046" s="200"/>
      <c r="E4046" s="4" t="s">
        <v>34</v>
      </c>
      <c r="F4046" s="5"/>
      <c r="G4046" s="6">
        <v>37</v>
      </c>
      <c r="H4046" s="87">
        <v>70.270270270270004</v>
      </c>
      <c r="I4046" s="61">
        <v>13.513513513514001</v>
      </c>
      <c r="J4046" s="12">
        <v>2.7027027027030002</v>
      </c>
      <c r="K4046" s="28">
        <v>0</v>
      </c>
      <c r="L4046" s="28">
        <v>0</v>
      </c>
      <c r="M4046" s="29">
        <v>8.1081081081080004</v>
      </c>
      <c r="N4046" s="42">
        <v>8.1081081081080004</v>
      </c>
    </row>
    <row r="4047" spans="2:14" x14ac:dyDescent="0.2">
      <c r="D4047" s="200"/>
      <c r="E4047" s="4" t="s">
        <v>35</v>
      </c>
      <c r="F4047" s="5"/>
      <c r="G4047" s="6">
        <v>75</v>
      </c>
      <c r="H4047" s="87">
        <v>49.333333333333002</v>
      </c>
      <c r="I4047" s="61">
        <v>41.333333333333002</v>
      </c>
      <c r="J4047" s="12">
        <v>5.333333333333</v>
      </c>
      <c r="K4047" s="12">
        <v>1.333333333333</v>
      </c>
      <c r="L4047" s="12">
        <v>1.333333333333</v>
      </c>
      <c r="M4047" s="12">
        <v>4</v>
      </c>
      <c r="N4047" s="42">
        <v>6.666666666667</v>
      </c>
    </row>
    <row r="4048" spans="2:14" x14ac:dyDescent="0.2">
      <c r="D4048" s="200"/>
      <c r="E4048" s="4" t="s">
        <v>36</v>
      </c>
      <c r="F4048" s="5"/>
      <c r="G4048" s="6">
        <v>95</v>
      </c>
      <c r="H4048" s="31">
        <v>35.789473684211004</v>
      </c>
      <c r="I4048" s="29">
        <v>64.210526315788996</v>
      </c>
      <c r="J4048" s="12">
        <v>3.1578947368420001</v>
      </c>
      <c r="K4048" s="12">
        <v>4.2105263157890001</v>
      </c>
      <c r="L4048" s="12">
        <v>1.052631578947</v>
      </c>
      <c r="M4048" s="28">
        <v>0</v>
      </c>
      <c r="N4048" s="42">
        <v>5.2631578947369997</v>
      </c>
    </row>
    <row r="4049" spans="2:14" x14ac:dyDescent="0.2">
      <c r="D4049" s="200"/>
      <c r="E4049" s="4" t="s">
        <v>37</v>
      </c>
      <c r="F4049" s="5"/>
      <c r="G4049" s="6">
        <v>111</v>
      </c>
      <c r="H4049" s="84">
        <v>31.531531531532</v>
      </c>
      <c r="I4049" s="44">
        <v>71.171171171170997</v>
      </c>
      <c r="J4049" s="12">
        <v>2.7027027027030002</v>
      </c>
      <c r="K4049" s="12">
        <v>1.8018018018019999</v>
      </c>
      <c r="L4049" s="12">
        <v>0.90090090090099995</v>
      </c>
      <c r="M4049" s="28">
        <v>0</v>
      </c>
      <c r="N4049" s="42">
        <v>1.8018018018019999</v>
      </c>
    </row>
    <row r="4050" spans="2:14" x14ac:dyDescent="0.2">
      <c r="D4050" s="200"/>
      <c r="E4050" s="4" t="s">
        <v>38</v>
      </c>
      <c r="F4050" s="5"/>
      <c r="G4050" s="6">
        <v>93</v>
      </c>
      <c r="H4050" s="31">
        <v>34.408602150538002</v>
      </c>
      <c r="I4050" s="29">
        <v>65.591397849461998</v>
      </c>
      <c r="J4050" s="12">
        <v>3.2258064516129998</v>
      </c>
      <c r="K4050" s="12">
        <v>3.2258064516129998</v>
      </c>
      <c r="L4050" s="12">
        <v>2.1505376344089999</v>
      </c>
      <c r="M4050" s="28">
        <v>0</v>
      </c>
      <c r="N4050" s="42">
        <v>5.3763440860219998</v>
      </c>
    </row>
    <row r="4051" spans="2:14" x14ac:dyDescent="0.2">
      <c r="D4051" s="200"/>
      <c r="E4051" s="4" t="s">
        <v>39</v>
      </c>
      <c r="F4051" s="5"/>
      <c r="G4051" s="6">
        <v>109</v>
      </c>
      <c r="H4051" s="31">
        <v>39.449541284403999</v>
      </c>
      <c r="I4051" s="29">
        <v>64.220183486238994</v>
      </c>
      <c r="J4051" s="12">
        <v>0.91743119266100004</v>
      </c>
      <c r="K4051" s="12">
        <v>0.91743119266100004</v>
      </c>
      <c r="L4051" s="28">
        <v>0</v>
      </c>
      <c r="M4051" s="28">
        <v>0</v>
      </c>
      <c r="N4051" s="42">
        <v>1.834862385321</v>
      </c>
    </row>
    <row r="4052" spans="2:14" x14ac:dyDescent="0.2">
      <c r="D4052" s="200"/>
      <c r="E4052" s="4" t="s">
        <v>40</v>
      </c>
      <c r="F4052" s="5"/>
      <c r="G4052" s="6">
        <v>72</v>
      </c>
      <c r="H4052" s="87">
        <v>59.722222222222001</v>
      </c>
      <c r="I4052" s="61">
        <v>31.944444444443999</v>
      </c>
      <c r="J4052" s="28">
        <v>0</v>
      </c>
      <c r="K4052" s="28">
        <v>0</v>
      </c>
      <c r="L4052" s="28">
        <v>0</v>
      </c>
      <c r="M4052" s="12">
        <v>1.3888888888890001</v>
      </c>
      <c r="N4052" s="88">
        <v>11.111111111111001</v>
      </c>
    </row>
    <row r="4053" spans="2:14" x14ac:dyDescent="0.2">
      <c r="D4053" s="199" t="s">
        <v>76</v>
      </c>
      <c r="E4053" s="22" t="s">
        <v>77</v>
      </c>
      <c r="F4053" s="21"/>
      <c r="G4053" s="19">
        <v>608</v>
      </c>
      <c r="H4053" s="54">
        <v>36.184210526316001</v>
      </c>
      <c r="I4053" s="20">
        <v>62.171052631579002</v>
      </c>
      <c r="J4053" s="20">
        <v>0.98684210526299998</v>
      </c>
      <c r="K4053" s="20">
        <v>2.1381578947370001</v>
      </c>
      <c r="L4053" s="20">
        <v>0.65789473684199995</v>
      </c>
      <c r="M4053" s="20">
        <v>1.973684210526</v>
      </c>
      <c r="N4053" s="52">
        <v>4.1118421052630003</v>
      </c>
    </row>
    <row r="4054" spans="2:14" x14ac:dyDescent="0.2">
      <c r="D4054" s="200"/>
      <c r="E4054" s="4" t="s">
        <v>34</v>
      </c>
      <c r="F4054" s="5"/>
      <c r="G4054" s="6">
        <v>37</v>
      </c>
      <c r="H4054" s="87">
        <v>62.162162162161998</v>
      </c>
      <c r="I4054" s="61">
        <v>21.621621621622001</v>
      </c>
      <c r="J4054" s="12">
        <v>2.7027027027030002</v>
      </c>
      <c r="K4054" s="12">
        <v>5.4054054054050003</v>
      </c>
      <c r="L4054" s="12">
        <v>2.7027027027030002</v>
      </c>
      <c r="M4054" s="29">
        <v>8.1081081081080004</v>
      </c>
      <c r="N4054" s="42">
        <v>8.1081081081080004</v>
      </c>
    </row>
    <row r="4055" spans="2:14" x14ac:dyDescent="0.2">
      <c r="D4055" s="200"/>
      <c r="E4055" s="4" t="s">
        <v>35</v>
      </c>
      <c r="F4055" s="5"/>
      <c r="G4055" s="6">
        <v>73</v>
      </c>
      <c r="H4055" s="84">
        <v>31.506849315067999</v>
      </c>
      <c r="I4055" s="29">
        <v>67.123287671233001</v>
      </c>
      <c r="J4055" s="12">
        <v>2.7397260273969999</v>
      </c>
      <c r="K4055" s="28">
        <v>0</v>
      </c>
      <c r="L4055" s="12">
        <v>1.369863013699</v>
      </c>
      <c r="M4055" s="12">
        <v>1.369863013699</v>
      </c>
      <c r="N4055" s="42">
        <v>5.4794520547949999</v>
      </c>
    </row>
    <row r="4056" spans="2:14" x14ac:dyDescent="0.2">
      <c r="D4056" s="200"/>
      <c r="E4056" s="4" t="s">
        <v>36</v>
      </c>
      <c r="F4056" s="5"/>
      <c r="G4056" s="6">
        <v>92</v>
      </c>
      <c r="H4056" s="104">
        <v>27.173913043477999</v>
      </c>
      <c r="I4056" s="29">
        <v>66.304347826086996</v>
      </c>
      <c r="J4056" s="12">
        <v>1.086956521739</v>
      </c>
      <c r="K4056" s="12">
        <v>3.2608695652169999</v>
      </c>
      <c r="L4056" s="12">
        <v>1.086956521739</v>
      </c>
      <c r="M4056" s="12">
        <v>4.3478260869570002</v>
      </c>
      <c r="N4056" s="42">
        <v>3.2608695652169999</v>
      </c>
    </row>
    <row r="4057" spans="2:14" x14ac:dyDescent="0.2">
      <c r="D4057" s="200"/>
      <c r="E4057" s="4" t="s">
        <v>37</v>
      </c>
      <c r="F4057" s="5"/>
      <c r="G4057" s="6">
        <v>110</v>
      </c>
      <c r="H4057" s="104">
        <v>23.636363636363999</v>
      </c>
      <c r="I4057" s="44">
        <v>76.363636363636004</v>
      </c>
      <c r="J4057" s="12">
        <v>0.90909090909099999</v>
      </c>
      <c r="K4057" s="12">
        <v>3.636363636364</v>
      </c>
      <c r="L4057" s="28">
        <v>0</v>
      </c>
      <c r="M4057" s="28">
        <v>0</v>
      </c>
      <c r="N4057" s="42">
        <v>1.818181818182</v>
      </c>
    </row>
    <row r="4058" spans="2:14" x14ac:dyDescent="0.2">
      <c r="D4058" s="200"/>
      <c r="E4058" s="4" t="s">
        <v>38</v>
      </c>
      <c r="F4058" s="5"/>
      <c r="G4058" s="6">
        <v>93</v>
      </c>
      <c r="H4058" s="31">
        <v>36.559139784945998</v>
      </c>
      <c r="I4058" s="44">
        <v>72.043010752688005</v>
      </c>
      <c r="J4058" s="28">
        <v>0</v>
      </c>
      <c r="K4058" s="12">
        <v>2.1505376344089999</v>
      </c>
      <c r="L4058" s="12">
        <v>1.0752688172039999</v>
      </c>
      <c r="M4058" s="12">
        <v>1.0752688172039999</v>
      </c>
      <c r="N4058" s="42">
        <v>1.0752688172039999</v>
      </c>
    </row>
    <row r="4059" spans="2:14" x14ac:dyDescent="0.2">
      <c r="D4059" s="200"/>
      <c r="E4059" s="4" t="s">
        <v>39</v>
      </c>
      <c r="F4059" s="5"/>
      <c r="G4059" s="6">
        <v>114</v>
      </c>
      <c r="H4059" s="31">
        <v>37.719298245613999</v>
      </c>
      <c r="I4059" s="29">
        <v>64.035087719298005</v>
      </c>
      <c r="J4059" s="28">
        <v>0</v>
      </c>
      <c r="K4059" s="28">
        <v>0</v>
      </c>
      <c r="L4059" s="28">
        <v>0</v>
      </c>
      <c r="M4059" s="12">
        <v>1.7543859649119999</v>
      </c>
      <c r="N4059" s="42">
        <v>4.3859649122809996</v>
      </c>
    </row>
    <row r="4060" spans="2:14" x14ac:dyDescent="0.2">
      <c r="D4060" s="201"/>
      <c r="E4060" s="57" t="s">
        <v>40</v>
      </c>
      <c r="F4060" s="59"/>
      <c r="G4060" s="55">
        <v>89</v>
      </c>
      <c r="H4060" s="160">
        <v>51.685393258426998</v>
      </c>
      <c r="I4060" s="109">
        <v>40.449438202247002</v>
      </c>
      <c r="J4060" s="65">
        <v>1.123595505618</v>
      </c>
      <c r="K4060" s="65">
        <v>2.2471910112360001</v>
      </c>
      <c r="L4060" s="74">
        <v>0</v>
      </c>
      <c r="M4060" s="65">
        <v>1.123595505618</v>
      </c>
      <c r="N4060" s="105">
        <v>7.8651685393259996</v>
      </c>
    </row>
    <row r="4062" spans="2:14" x14ac:dyDescent="0.2">
      <c r="B4062" s="40" t="str">
        <f xml:space="preserve"> HYPERLINK("#'目次'!B174", "[168]")</f>
        <v>[168]</v>
      </c>
      <c r="C4062" s="23" t="s">
        <v>299</v>
      </c>
    </row>
    <row r="4065" spans="3:14" x14ac:dyDescent="0.2">
      <c r="C4065" s="23" t="s">
        <v>80</v>
      </c>
    </row>
    <row r="4066" spans="3:14" ht="24" x14ac:dyDescent="0.2">
      <c r="E4066" s="195"/>
      <c r="F4066" s="196"/>
      <c r="G4066" s="37" t="s">
        <v>15</v>
      </c>
      <c r="H4066" s="33" t="s">
        <v>281</v>
      </c>
      <c r="I4066" s="13" t="s">
        <v>282</v>
      </c>
      <c r="J4066" s="13" t="s">
        <v>283</v>
      </c>
      <c r="K4066" s="13" t="s">
        <v>174</v>
      </c>
      <c r="L4066" s="13" t="s">
        <v>284</v>
      </c>
      <c r="M4066" s="13" t="s">
        <v>99</v>
      </c>
      <c r="N4066" s="38" t="s">
        <v>18</v>
      </c>
    </row>
    <row r="4067" spans="3:14" x14ac:dyDescent="0.2">
      <c r="E4067" s="197"/>
      <c r="F4067" s="198"/>
      <c r="G4067" s="35"/>
      <c r="H4067" s="39"/>
      <c r="I4067" s="14"/>
      <c r="J4067" s="14"/>
      <c r="K4067" s="14"/>
      <c r="L4067" s="14"/>
      <c r="M4067" s="14"/>
      <c r="N4067" s="34"/>
    </row>
    <row r="4068" spans="3:14" x14ac:dyDescent="0.2">
      <c r="E4068" s="91" t="s">
        <v>15</v>
      </c>
      <c r="F4068" s="46"/>
      <c r="G4068" s="36">
        <v>1200</v>
      </c>
      <c r="H4068" s="24">
        <v>39.166666666666998</v>
      </c>
      <c r="I4068" s="24">
        <v>59</v>
      </c>
      <c r="J4068" s="24">
        <v>1.75</v>
      </c>
      <c r="K4068" s="24">
        <v>2</v>
      </c>
      <c r="L4068" s="24">
        <v>0.75</v>
      </c>
      <c r="M4068" s="24">
        <v>1.583333333333</v>
      </c>
      <c r="N4068" s="68">
        <v>4.583333333333</v>
      </c>
    </row>
    <row r="4069" spans="3:14" x14ac:dyDescent="0.2">
      <c r="E4069" s="4" t="s">
        <v>81</v>
      </c>
      <c r="F4069" s="5"/>
      <c r="G4069" s="19">
        <v>48</v>
      </c>
      <c r="H4069" s="172">
        <v>29.166666666666998</v>
      </c>
      <c r="I4069" s="96">
        <v>66.666666666666998</v>
      </c>
      <c r="J4069" s="20">
        <v>2.083333333333</v>
      </c>
      <c r="K4069" s="20">
        <v>2.083333333333</v>
      </c>
      <c r="L4069" s="60">
        <v>0</v>
      </c>
      <c r="M4069" s="20">
        <v>2.083333333333</v>
      </c>
      <c r="N4069" s="52">
        <v>6.25</v>
      </c>
    </row>
    <row r="4070" spans="3:14" x14ac:dyDescent="0.2">
      <c r="E4070" s="4" t="s">
        <v>82</v>
      </c>
      <c r="F4070" s="5"/>
      <c r="G4070" s="6">
        <v>84</v>
      </c>
      <c r="H4070" s="87">
        <v>50</v>
      </c>
      <c r="I4070" s="61">
        <v>48.809523809524002</v>
      </c>
      <c r="J4070" s="28">
        <v>0</v>
      </c>
      <c r="K4070" s="12">
        <v>3.5714285714290002</v>
      </c>
      <c r="L4070" s="12">
        <v>2.3809523809519999</v>
      </c>
      <c r="M4070" s="28">
        <v>0</v>
      </c>
      <c r="N4070" s="42">
        <v>5.9523809523809996</v>
      </c>
    </row>
    <row r="4071" spans="3:14" x14ac:dyDescent="0.2">
      <c r="E4071" s="4" t="s">
        <v>83</v>
      </c>
      <c r="F4071" s="5"/>
      <c r="G4071" s="6">
        <v>462</v>
      </c>
      <c r="H4071" s="31">
        <v>35.714285714286</v>
      </c>
      <c r="I4071" s="12">
        <v>60.389610389609999</v>
      </c>
      <c r="J4071" s="12">
        <v>1.948051948052</v>
      </c>
      <c r="K4071" s="12">
        <v>1.5151515151520001</v>
      </c>
      <c r="L4071" s="12">
        <v>0.86580086580100002</v>
      </c>
      <c r="M4071" s="12">
        <v>1.731601731602</v>
      </c>
      <c r="N4071" s="42">
        <v>6.2770562770560003</v>
      </c>
    </row>
    <row r="4072" spans="3:14" x14ac:dyDescent="0.2">
      <c r="E4072" s="4" t="s">
        <v>84</v>
      </c>
      <c r="F4072" s="5"/>
      <c r="G4072" s="6">
        <v>30</v>
      </c>
      <c r="H4072" s="31">
        <v>43.333333333333002</v>
      </c>
      <c r="I4072" s="43">
        <v>50</v>
      </c>
      <c r="J4072" s="28">
        <v>0</v>
      </c>
      <c r="K4072" s="12">
        <v>3.333333333333</v>
      </c>
      <c r="L4072" s="28">
        <v>0</v>
      </c>
      <c r="M4072" s="28">
        <v>0</v>
      </c>
      <c r="N4072" s="88">
        <v>10</v>
      </c>
    </row>
    <row r="4073" spans="3:14" x14ac:dyDescent="0.2">
      <c r="E4073" s="4" t="s">
        <v>85</v>
      </c>
      <c r="F4073" s="5"/>
      <c r="G4073" s="6">
        <v>144</v>
      </c>
      <c r="H4073" s="31">
        <v>41.666666666666998</v>
      </c>
      <c r="I4073" s="12">
        <v>61.805555555555998</v>
      </c>
      <c r="J4073" s="12">
        <v>2.083333333333</v>
      </c>
      <c r="K4073" s="12">
        <v>0.694444444444</v>
      </c>
      <c r="L4073" s="28">
        <v>0</v>
      </c>
      <c r="M4073" s="12">
        <v>1.3888888888890001</v>
      </c>
      <c r="N4073" s="42">
        <v>2.083333333333</v>
      </c>
    </row>
    <row r="4074" spans="3:14" x14ac:dyDescent="0.2">
      <c r="E4074" s="4" t="s">
        <v>86</v>
      </c>
      <c r="F4074" s="5"/>
      <c r="G4074" s="6">
        <v>192</v>
      </c>
      <c r="H4074" s="31">
        <v>40.104166666666998</v>
      </c>
      <c r="I4074" s="12">
        <v>63.020833333333002</v>
      </c>
      <c r="J4074" s="12">
        <v>1.041666666667</v>
      </c>
      <c r="K4074" s="12">
        <v>1.5625</v>
      </c>
      <c r="L4074" s="28">
        <v>0</v>
      </c>
      <c r="M4074" s="12">
        <v>0.52083333333299997</v>
      </c>
      <c r="N4074" s="42">
        <v>4.166666666667</v>
      </c>
    </row>
    <row r="4075" spans="3:14" x14ac:dyDescent="0.2">
      <c r="E4075" s="4" t="s">
        <v>87</v>
      </c>
      <c r="F4075" s="5"/>
      <c r="G4075" s="6">
        <v>72</v>
      </c>
      <c r="H4075" s="31">
        <v>43.055555555555998</v>
      </c>
      <c r="I4075" s="12">
        <v>58.333333333333002</v>
      </c>
      <c r="J4075" s="12">
        <v>2.7777777777780002</v>
      </c>
      <c r="K4075" s="28">
        <v>0</v>
      </c>
      <c r="L4075" s="28">
        <v>0</v>
      </c>
      <c r="M4075" s="12">
        <v>1.3888888888890001</v>
      </c>
      <c r="N4075" s="42">
        <v>2.7777777777780002</v>
      </c>
    </row>
    <row r="4076" spans="3:14" x14ac:dyDescent="0.2">
      <c r="E4076" s="4" t="s">
        <v>88</v>
      </c>
      <c r="F4076" s="5"/>
      <c r="G4076" s="6">
        <v>36</v>
      </c>
      <c r="H4076" s="76">
        <v>44.444444444444002</v>
      </c>
      <c r="I4076" s="43">
        <v>50</v>
      </c>
      <c r="J4076" s="28">
        <v>0</v>
      </c>
      <c r="K4076" s="12">
        <v>5.5555555555560003</v>
      </c>
      <c r="L4076" s="28">
        <v>0</v>
      </c>
      <c r="M4076" s="12">
        <v>5.5555555555560003</v>
      </c>
      <c r="N4076" s="42">
        <v>2.7777777777780002</v>
      </c>
    </row>
    <row r="4077" spans="3:14" x14ac:dyDescent="0.2">
      <c r="E4077" s="4" t="s">
        <v>89</v>
      </c>
      <c r="F4077" s="5"/>
      <c r="G4077" s="6">
        <v>66</v>
      </c>
      <c r="H4077" s="31">
        <v>36.363636363635997</v>
      </c>
      <c r="I4077" s="12">
        <v>57.575757575757997</v>
      </c>
      <c r="J4077" s="12">
        <v>4.5454545454549997</v>
      </c>
      <c r="K4077" s="12">
        <v>4.5454545454549997</v>
      </c>
      <c r="L4077" s="12">
        <v>3.0303030303030001</v>
      </c>
      <c r="M4077" s="12">
        <v>1.5151515151520001</v>
      </c>
      <c r="N4077" s="42">
        <v>1.5151515151520001</v>
      </c>
    </row>
    <row r="4078" spans="3:14" x14ac:dyDescent="0.2">
      <c r="E4078" s="4" t="s">
        <v>90</v>
      </c>
      <c r="F4078" s="5"/>
      <c r="G4078" s="6">
        <v>54</v>
      </c>
      <c r="H4078" s="31">
        <v>40.740740740741003</v>
      </c>
      <c r="I4078" s="43">
        <v>53.703703703704001</v>
      </c>
      <c r="J4078" s="28">
        <v>0</v>
      </c>
      <c r="K4078" s="12">
        <v>3.7037037037039999</v>
      </c>
      <c r="L4078" s="12">
        <v>1.851851851852</v>
      </c>
      <c r="M4078" s="12">
        <v>5.5555555555560003</v>
      </c>
      <c r="N4078" s="73">
        <v>0</v>
      </c>
    </row>
    <row r="4079" spans="3:14" x14ac:dyDescent="0.2">
      <c r="E4079" s="57" t="s">
        <v>91</v>
      </c>
      <c r="F4079" s="59"/>
      <c r="G4079" s="55">
        <v>12</v>
      </c>
      <c r="H4079" s="160">
        <v>50</v>
      </c>
      <c r="I4079" s="109">
        <v>33.333333333333002</v>
      </c>
      <c r="J4079" s="123">
        <v>8.333333333333</v>
      </c>
      <c r="K4079" s="123">
        <v>8.333333333333</v>
      </c>
      <c r="L4079" s="74">
        <v>0</v>
      </c>
      <c r="M4079" s="74">
        <v>0</v>
      </c>
      <c r="N4079" s="142">
        <v>0</v>
      </c>
    </row>
    <row r="4081" spans="2:14" x14ac:dyDescent="0.2">
      <c r="B4081" s="40" t="str">
        <f xml:space="preserve"> HYPERLINK("#'目次'!B175", "[169]")</f>
        <v>[169]</v>
      </c>
      <c r="C4081" s="23" t="s">
        <v>302</v>
      </c>
    </row>
    <row r="4084" spans="2:14" x14ac:dyDescent="0.2">
      <c r="C4084" s="23" t="s">
        <v>14</v>
      </c>
    </row>
    <row r="4085" spans="2:14" ht="24" x14ac:dyDescent="0.2">
      <c r="D4085" s="195"/>
      <c r="E4085" s="196"/>
      <c r="F4085" s="196"/>
      <c r="G4085" s="37" t="s">
        <v>15</v>
      </c>
      <c r="H4085" s="33" t="s">
        <v>281</v>
      </c>
      <c r="I4085" s="13" t="s">
        <v>282</v>
      </c>
      <c r="J4085" s="13" t="s">
        <v>283</v>
      </c>
      <c r="K4085" s="13" t="s">
        <v>174</v>
      </c>
      <c r="L4085" s="13" t="s">
        <v>284</v>
      </c>
      <c r="M4085" s="13" t="s">
        <v>99</v>
      </c>
      <c r="N4085" s="38" t="s">
        <v>18</v>
      </c>
    </row>
    <row r="4086" spans="2:14" x14ac:dyDescent="0.2">
      <c r="D4086" s="197"/>
      <c r="E4086" s="198"/>
      <c r="F4086" s="198"/>
      <c r="G4086" s="35"/>
      <c r="H4086" s="39"/>
      <c r="I4086" s="14"/>
      <c r="J4086" s="14"/>
      <c r="K4086" s="14"/>
      <c r="L4086" s="14"/>
      <c r="M4086" s="14"/>
      <c r="N4086" s="34"/>
    </row>
    <row r="4087" spans="2:14" x14ac:dyDescent="0.2">
      <c r="D4087" s="56"/>
      <c r="E4087" s="58" t="s">
        <v>15</v>
      </c>
      <c r="F4087" s="46"/>
      <c r="G4087" s="36">
        <v>1200</v>
      </c>
      <c r="H4087" s="24">
        <v>36.75</v>
      </c>
      <c r="I4087" s="24">
        <v>60.333333333333002</v>
      </c>
      <c r="J4087" s="24">
        <v>1.583333333333</v>
      </c>
      <c r="K4087" s="24">
        <v>1.916666666667</v>
      </c>
      <c r="L4087" s="24">
        <v>0.66666666666700003</v>
      </c>
      <c r="M4087" s="24">
        <v>1.666666666667</v>
      </c>
      <c r="N4087" s="68">
        <v>4.583333333333</v>
      </c>
    </row>
    <row r="4088" spans="2:14" x14ac:dyDescent="0.2">
      <c r="D4088" s="199" t="s">
        <v>19</v>
      </c>
      <c r="E4088" s="22" t="s">
        <v>20</v>
      </c>
      <c r="F4088" s="21"/>
      <c r="G4088" s="19">
        <v>132</v>
      </c>
      <c r="H4088" s="54">
        <v>39.393939393939</v>
      </c>
      <c r="I4088" s="20">
        <v>56.060606060605998</v>
      </c>
      <c r="J4088" s="20">
        <v>0.75757575757600004</v>
      </c>
      <c r="K4088" s="20">
        <v>3.0303030303030001</v>
      </c>
      <c r="L4088" s="20">
        <v>1.5151515151520001</v>
      </c>
      <c r="M4088" s="20">
        <v>0.75757575757600004</v>
      </c>
      <c r="N4088" s="52">
        <v>6.8181818181820004</v>
      </c>
    </row>
    <row r="4089" spans="2:14" x14ac:dyDescent="0.2">
      <c r="D4089" s="200"/>
      <c r="E4089" s="4" t="s">
        <v>21</v>
      </c>
      <c r="F4089" s="5"/>
      <c r="G4089" s="6">
        <v>444</v>
      </c>
      <c r="H4089" s="31">
        <v>32.882882882883003</v>
      </c>
      <c r="I4089" s="12">
        <v>62.612612612612999</v>
      </c>
      <c r="J4089" s="12">
        <v>2.0270270270270001</v>
      </c>
      <c r="K4089" s="12">
        <v>1.5765765765769999</v>
      </c>
      <c r="L4089" s="12">
        <v>0.90090090090099995</v>
      </c>
      <c r="M4089" s="12">
        <v>2.0270270270270001</v>
      </c>
      <c r="N4089" s="42">
        <v>5.6306306306309999</v>
      </c>
    </row>
    <row r="4090" spans="2:14" x14ac:dyDescent="0.2">
      <c r="D4090" s="200"/>
      <c r="E4090" s="4" t="s">
        <v>22</v>
      </c>
      <c r="F4090" s="5"/>
      <c r="G4090" s="6">
        <v>192</v>
      </c>
      <c r="H4090" s="76">
        <v>42.1875</v>
      </c>
      <c r="I4090" s="12">
        <v>57.291666666666998</v>
      </c>
      <c r="J4090" s="12">
        <v>1.041666666667</v>
      </c>
      <c r="K4090" s="12">
        <v>1.041666666667</v>
      </c>
      <c r="L4090" s="28">
        <v>0</v>
      </c>
      <c r="M4090" s="12">
        <v>1.5625</v>
      </c>
      <c r="N4090" s="42">
        <v>4.166666666667</v>
      </c>
    </row>
    <row r="4091" spans="2:14" x14ac:dyDescent="0.2">
      <c r="D4091" s="200"/>
      <c r="E4091" s="4" t="s">
        <v>23</v>
      </c>
      <c r="F4091" s="5"/>
      <c r="G4091" s="6">
        <v>192</v>
      </c>
      <c r="H4091" s="31">
        <v>38.020833333333002</v>
      </c>
      <c r="I4091" s="12">
        <v>64.0625</v>
      </c>
      <c r="J4091" s="12">
        <v>1.041666666667</v>
      </c>
      <c r="K4091" s="12">
        <v>1.5625</v>
      </c>
      <c r="L4091" s="28">
        <v>0</v>
      </c>
      <c r="M4091" s="12">
        <v>0.52083333333299997</v>
      </c>
      <c r="N4091" s="42">
        <v>4.166666666667</v>
      </c>
    </row>
    <row r="4092" spans="2:14" x14ac:dyDescent="0.2">
      <c r="D4092" s="200"/>
      <c r="E4092" s="4" t="s">
        <v>24</v>
      </c>
      <c r="F4092" s="5"/>
      <c r="G4092" s="6">
        <v>240</v>
      </c>
      <c r="H4092" s="31">
        <v>37.083333333333002</v>
      </c>
      <c r="I4092" s="12">
        <v>57.916666666666998</v>
      </c>
      <c r="J4092" s="12">
        <v>2.083333333333</v>
      </c>
      <c r="K4092" s="12">
        <v>2.916666666667</v>
      </c>
      <c r="L4092" s="12">
        <v>0.83333333333299997</v>
      </c>
      <c r="M4092" s="12">
        <v>2.5</v>
      </c>
      <c r="N4092" s="42">
        <v>2.083333333333</v>
      </c>
    </row>
    <row r="4093" spans="2:14" x14ac:dyDescent="0.2">
      <c r="D4093" s="199" t="s">
        <v>25</v>
      </c>
      <c r="E4093" s="22" t="s">
        <v>26</v>
      </c>
      <c r="F4093" s="21"/>
      <c r="G4093" s="19">
        <v>348</v>
      </c>
      <c r="H4093" s="54">
        <v>33.333333333333002</v>
      </c>
      <c r="I4093" s="20">
        <v>64.942528735631996</v>
      </c>
      <c r="J4093" s="20">
        <v>2.0114942528739999</v>
      </c>
      <c r="K4093" s="20">
        <v>1.7241379310339999</v>
      </c>
      <c r="L4093" s="20">
        <v>1.149425287356</v>
      </c>
      <c r="M4093" s="20">
        <v>1.4367816091950001</v>
      </c>
      <c r="N4093" s="52">
        <v>4.3103448275860003</v>
      </c>
    </row>
    <row r="4094" spans="2:14" x14ac:dyDescent="0.2">
      <c r="D4094" s="200"/>
      <c r="E4094" s="4" t="s">
        <v>27</v>
      </c>
      <c r="F4094" s="5"/>
      <c r="G4094" s="6">
        <v>378</v>
      </c>
      <c r="H4094" s="31">
        <v>33.597883597884</v>
      </c>
      <c r="I4094" s="12">
        <v>62.169312169312001</v>
      </c>
      <c r="J4094" s="12">
        <v>2.1164021164019999</v>
      </c>
      <c r="K4094" s="12">
        <v>1.587301587302</v>
      </c>
      <c r="L4094" s="12">
        <v>0.26455026455000002</v>
      </c>
      <c r="M4094" s="12">
        <v>2.645502645503</v>
      </c>
      <c r="N4094" s="42">
        <v>3.4391534391529999</v>
      </c>
    </row>
    <row r="4095" spans="2:14" x14ac:dyDescent="0.2">
      <c r="D4095" s="200"/>
      <c r="E4095" s="4" t="s">
        <v>28</v>
      </c>
      <c r="F4095" s="5"/>
      <c r="G4095" s="6">
        <v>372</v>
      </c>
      <c r="H4095" s="31">
        <v>40.591397849461998</v>
      </c>
      <c r="I4095" s="12">
        <v>56.720430107527001</v>
      </c>
      <c r="J4095" s="12">
        <v>0.80645161290300005</v>
      </c>
      <c r="K4095" s="12">
        <v>1.6129032258060001</v>
      </c>
      <c r="L4095" s="12">
        <v>0.80645161290300005</v>
      </c>
      <c r="M4095" s="12">
        <v>0.80645161290300005</v>
      </c>
      <c r="N4095" s="42">
        <v>6.1827956989250001</v>
      </c>
    </row>
    <row r="4096" spans="2:14" x14ac:dyDescent="0.2">
      <c r="D4096" s="200"/>
      <c r="E4096" s="4" t="s">
        <v>29</v>
      </c>
      <c r="F4096" s="5"/>
      <c r="G4096" s="6">
        <v>102</v>
      </c>
      <c r="H4096" s="76">
        <v>46.078431372548998</v>
      </c>
      <c r="I4096" s="43">
        <v>50.980392156862997</v>
      </c>
      <c r="J4096" s="12">
        <v>0.98039215686299996</v>
      </c>
      <c r="K4096" s="12">
        <v>4.9019607843140003</v>
      </c>
      <c r="L4096" s="28">
        <v>0</v>
      </c>
      <c r="M4096" s="12">
        <v>1.9607843137250001</v>
      </c>
      <c r="N4096" s="42">
        <v>3.9215686274510002</v>
      </c>
    </row>
    <row r="4097" spans="2:14" x14ac:dyDescent="0.2">
      <c r="D4097" s="199" t="s">
        <v>30</v>
      </c>
      <c r="E4097" s="22" t="s">
        <v>31</v>
      </c>
      <c r="F4097" s="21"/>
      <c r="G4097" s="19">
        <v>592</v>
      </c>
      <c r="H4097" s="54">
        <v>39.864864864864998</v>
      </c>
      <c r="I4097" s="20">
        <v>56.081081081081003</v>
      </c>
      <c r="J4097" s="20">
        <v>2.0270270270270001</v>
      </c>
      <c r="K4097" s="20">
        <v>1.6891891891890001</v>
      </c>
      <c r="L4097" s="20">
        <v>0.67567567567599995</v>
      </c>
      <c r="M4097" s="20">
        <v>1.5202702702699999</v>
      </c>
      <c r="N4097" s="52">
        <v>5.5743243243240004</v>
      </c>
    </row>
    <row r="4098" spans="2:14" x14ac:dyDescent="0.2">
      <c r="D4098" s="200"/>
      <c r="E4098" s="4" t="s">
        <v>32</v>
      </c>
      <c r="F4098" s="5"/>
      <c r="G4098" s="6">
        <v>608</v>
      </c>
      <c r="H4098" s="31">
        <v>33.717105263157997</v>
      </c>
      <c r="I4098" s="12">
        <v>64.473684210526002</v>
      </c>
      <c r="J4098" s="12">
        <v>1.151315789474</v>
      </c>
      <c r="K4098" s="12">
        <v>2.1381578947370001</v>
      </c>
      <c r="L4098" s="12">
        <v>0.65789473684199995</v>
      </c>
      <c r="M4098" s="12">
        <v>1.8092105263160001</v>
      </c>
      <c r="N4098" s="42">
        <v>3.6184210526320002</v>
      </c>
    </row>
    <row r="4099" spans="2:14" x14ac:dyDescent="0.2">
      <c r="D4099" s="199" t="s">
        <v>33</v>
      </c>
      <c r="E4099" s="22" t="s">
        <v>34</v>
      </c>
      <c r="F4099" s="21"/>
      <c r="G4099" s="19">
        <v>74</v>
      </c>
      <c r="H4099" s="150">
        <v>67.567567567568005</v>
      </c>
      <c r="I4099" s="107">
        <v>16.216216216216001</v>
      </c>
      <c r="J4099" s="20">
        <v>2.7027027027030002</v>
      </c>
      <c r="K4099" s="20">
        <v>2.7027027027030002</v>
      </c>
      <c r="L4099" s="20">
        <v>1.351351351351</v>
      </c>
      <c r="M4099" s="96">
        <v>8.1081081081080004</v>
      </c>
      <c r="N4099" s="52">
        <v>8.1081081081080004</v>
      </c>
    </row>
    <row r="4100" spans="2:14" x14ac:dyDescent="0.2">
      <c r="D4100" s="200"/>
      <c r="E4100" s="4" t="s">
        <v>35</v>
      </c>
      <c r="F4100" s="5"/>
      <c r="G4100" s="6">
        <v>148</v>
      </c>
      <c r="H4100" s="31">
        <v>37.162162162161998</v>
      </c>
      <c r="I4100" s="12">
        <v>57.432432432432002</v>
      </c>
      <c r="J4100" s="12">
        <v>4.0540540540540002</v>
      </c>
      <c r="K4100" s="12">
        <v>0.67567567567599995</v>
      </c>
      <c r="L4100" s="12">
        <v>1.351351351351</v>
      </c>
      <c r="M4100" s="12">
        <v>2.7027027027030002</v>
      </c>
      <c r="N4100" s="42">
        <v>6.7567567567570004</v>
      </c>
    </row>
    <row r="4101" spans="2:14" x14ac:dyDescent="0.2">
      <c r="D4101" s="200"/>
      <c r="E4101" s="4" t="s">
        <v>36</v>
      </c>
      <c r="F4101" s="5"/>
      <c r="G4101" s="6">
        <v>187</v>
      </c>
      <c r="H4101" s="84">
        <v>27.807486631016001</v>
      </c>
      <c r="I4101" s="29">
        <v>67.379679144384994</v>
      </c>
      <c r="J4101" s="12">
        <v>2.1390374331549999</v>
      </c>
      <c r="K4101" s="12">
        <v>3.7433155080209999</v>
      </c>
      <c r="L4101" s="12">
        <v>1.069518716578</v>
      </c>
      <c r="M4101" s="12">
        <v>2.1390374331549999</v>
      </c>
      <c r="N4101" s="42">
        <v>3.208556149733</v>
      </c>
    </row>
    <row r="4102" spans="2:14" x14ac:dyDescent="0.2">
      <c r="D4102" s="200"/>
      <c r="E4102" s="4" t="s">
        <v>37</v>
      </c>
      <c r="F4102" s="5"/>
      <c r="G4102" s="6">
        <v>221</v>
      </c>
      <c r="H4102" s="104">
        <v>26.244343891402998</v>
      </c>
      <c r="I4102" s="44">
        <v>73.755656108596995</v>
      </c>
      <c r="J4102" s="12">
        <v>1.8099547511309999</v>
      </c>
      <c r="K4102" s="12">
        <v>2.262443438914</v>
      </c>
      <c r="L4102" s="12">
        <v>0.452488687783</v>
      </c>
      <c r="M4102" s="28">
        <v>0</v>
      </c>
      <c r="N4102" s="42">
        <v>1.8099547511309999</v>
      </c>
    </row>
    <row r="4103" spans="2:14" x14ac:dyDescent="0.2">
      <c r="D4103" s="200"/>
      <c r="E4103" s="4" t="s">
        <v>38</v>
      </c>
      <c r="F4103" s="5"/>
      <c r="G4103" s="6">
        <v>186</v>
      </c>
      <c r="H4103" s="31">
        <v>32.795698924730999</v>
      </c>
      <c r="I4103" s="29">
        <v>69.354838709676997</v>
      </c>
      <c r="J4103" s="12">
        <v>1.0752688172039999</v>
      </c>
      <c r="K4103" s="12">
        <v>2.6881720430109999</v>
      </c>
      <c r="L4103" s="12">
        <v>1.0752688172039999</v>
      </c>
      <c r="M4103" s="12">
        <v>0.53763440860199996</v>
      </c>
      <c r="N4103" s="42">
        <v>3.2258064516129998</v>
      </c>
    </row>
    <row r="4104" spans="2:14" x14ac:dyDescent="0.2">
      <c r="D4104" s="200"/>
      <c r="E4104" s="4" t="s">
        <v>39</v>
      </c>
      <c r="F4104" s="5"/>
      <c r="G4104" s="6">
        <v>223</v>
      </c>
      <c r="H4104" s="31">
        <v>35.874439461883</v>
      </c>
      <c r="I4104" s="29">
        <v>66.367713004484003</v>
      </c>
      <c r="J4104" s="28">
        <v>0</v>
      </c>
      <c r="K4104" s="12">
        <v>0.44843049327399997</v>
      </c>
      <c r="L4104" s="28">
        <v>0</v>
      </c>
      <c r="M4104" s="12">
        <v>0.89686098654699997</v>
      </c>
      <c r="N4104" s="42">
        <v>3.5874439461879999</v>
      </c>
    </row>
    <row r="4105" spans="2:14" x14ac:dyDescent="0.2">
      <c r="D4105" s="201"/>
      <c r="E4105" s="57" t="s">
        <v>40</v>
      </c>
      <c r="F4105" s="59"/>
      <c r="G4105" s="55">
        <v>161</v>
      </c>
      <c r="H4105" s="160">
        <v>52.795031055900999</v>
      </c>
      <c r="I4105" s="109">
        <v>37.888198757764002</v>
      </c>
      <c r="J4105" s="65">
        <v>0.62111801242200004</v>
      </c>
      <c r="K4105" s="65">
        <v>1.242236024845</v>
      </c>
      <c r="L4105" s="74">
        <v>0</v>
      </c>
      <c r="M4105" s="65">
        <v>1.8633540372670001</v>
      </c>
      <c r="N4105" s="105">
        <v>9.3167701863350008</v>
      </c>
    </row>
    <row r="4107" spans="2:14" x14ac:dyDescent="0.2">
      <c r="B4107" s="40" t="str">
        <f xml:space="preserve"> HYPERLINK("#'目次'!B176", "[170]")</f>
        <v>[170]</v>
      </c>
      <c r="C4107" s="23" t="s">
        <v>302</v>
      </c>
    </row>
    <row r="4110" spans="2:14" x14ac:dyDescent="0.2">
      <c r="C4110" s="23" t="s">
        <v>48</v>
      </c>
    </row>
    <row r="4111" spans="2:14" ht="24" x14ac:dyDescent="0.2">
      <c r="D4111" s="195"/>
      <c r="E4111" s="196"/>
      <c r="F4111" s="196"/>
      <c r="G4111" s="37" t="s">
        <v>15</v>
      </c>
      <c r="H4111" s="33" t="s">
        <v>281</v>
      </c>
      <c r="I4111" s="13" t="s">
        <v>282</v>
      </c>
      <c r="J4111" s="13" t="s">
        <v>283</v>
      </c>
      <c r="K4111" s="13" t="s">
        <v>174</v>
      </c>
      <c r="L4111" s="13" t="s">
        <v>284</v>
      </c>
      <c r="M4111" s="13" t="s">
        <v>99</v>
      </c>
      <c r="N4111" s="38" t="s">
        <v>18</v>
      </c>
    </row>
    <row r="4112" spans="2:14" x14ac:dyDescent="0.2">
      <c r="D4112" s="197"/>
      <c r="E4112" s="198"/>
      <c r="F4112" s="198"/>
      <c r="G4112" s="35"/>
      <c r="H4112" s="39"/>
      <c r="I4112" s="14"/>
      <c r="J4112" s="14"/>
      <c r="K4112" s="14"/>
      <c r="L4112" s="14"/>
      <c r="M4112" s="14"/>
      <c r="N4112" s="34"/>
    </row>
    <row r="4113" spans="4:14" x14ac:dyDescent="0.2">
      <c r="D4113" s="56"/>
      <c r="E4113" s="58" t="s">
        <v>15</v>
      </c>
      <c r="F4113" s="46"/>
      <c r="G4113" s="36">
        <v>1200</v>
      </c>
      <c r="H4113" s="24">
        <v>36.75</v>
      </c>
      <c r="I4113" s="24">
        <v>60.333333333333002</v>
      </c>
      <c r="J4113" s="24">
        <v>1.583333333333</v>
      </c>
      <c r="K4113" s="24">
        <v>1.916666666667</v>
      </c>
      <c r="L4113" s="24">
        <v>0.66666666666700003</v>
      </c>
      <c r="M4113" s="24">
        <v>1.666666666667</v>
      </c>
      <c r="N4113" s="68">
        <v>4.583333333333</v>
      </c>
    </row>
    <row r="4114" spans="4:14" x14ac:dyDescent="0.2">
      <c r="D4114" s="199" t="s">
        <v>49</v>
      </c>
      <c r="E4114" s="22" t="s">
        <v>50</v>
      </c>
      <c r="F4114" s="21"/>
      <c r="G4114" s="19">
        <v>15</v>
      </c>
      <c r="H4114" s="150">
        <v>60</v>
      </c>
      <c r="I4114" s="107">
        <v>20</v>
      </c>
      <c r="J4114" s="60">
        <v>0</v>
      </c>
      <c r="K4114" s="98">
        <v>13.333333333333</v>
      </c>
      <c r="L4114" s="60">
        <v>0</v>
      </c>
      <c r="M4114" s="96">
        <v>6.666666666667</v>
      </c>
      <c r="N4114" s="117">
        <v>0</v>
      </c>
    </row>
    <row r="4115" spans="4:14" x14ac:dyDescent="0.2">
      <c r="D4115" s="200"/>
      <c r="E4115" s="4" t="s">
        <v>51</v>
      </c>
      <c r="F4115" s="5"/>
      <c r="G4115" s="6">
        <v>142</v>
      </c>
      <c r="H4115" s="31">
        <v>38.732394366196999</v>
      </c>
      <c r="I4115" s="12">
        <v>61.267605633803001</v>
      </c>
      <c r="J4115" s="12">
        <v>2.112676056338</v>
      </c>
      <c r="K4115" s="12">
        <v>2.8169014084509998</v>
      </c>
      <c r="L4115" s="28">
        <v>0</v>
      </c>
      <c r="M4115" s="12">
        <v>1.4084507042250001</v>
      </c>
      <c r="N4115" s="42">
        <v>6.3380281690139997</v>
      </c>
    </row>
    <row r="4116" spans="4:14" x14ac:dyDescent="0.2">
      <c r="D4116" s="200"/>
      <c r="E4116" s="4" t="s">
        <v>52</v>
      </c>
      <c r="F4116" s="5"/>
      <c r="G4116" s="6">
        <v>26</v>
      </c>
      <c r="H4116" s="104">
        <v>11.538461538462</v>
      </c>
      <c r="I4116" s="44">
        <v>76.923076923077005</v>
      </c>
      <c r="J4116" s="28">
        <v>0</v>
      </c>
      <c r="K4116" s="12">
        <v>3.8461538461539999</v>
      </c>
      <c r="L4116" s="28">
        <v>0</v>
      </c>
      <c r="M4116" s="29">
        <v>7.6923076923079998</v>
      </c>
      <c r="N4116" s="42">
        <v>3.8461538461539999</v>
      </c>
    </row>
    <row r="4117" spans="4:14" x14ac:dyDescent="0.2">
      <c r="D4117" s="200"/>
      <c r="E4117" s="4" t="s">
        <v>53</v>
      </c>
      <c r="F4117" s="5"/>
      <c r="G4117" s="6">
        <v>41</v>
      </c>
      <c r="H4117" s="104">
        <v>19.512195121950999</v>
      </c>
      <c r="I4117" s="44">
        <v>87.804878048779997</v>
      </c>
      <c r="J4117" s="12">
        <v>2.4390243902440001</v>
      </c>
      <c r="K4117" s="28">
        <v>0</v>
      </c>
      <c r="L4117" s="12">
        <v>2.4390243902440001</v>
      </c>
      <c r="M4117" s="28">
        <v>0</v>
      </c>
      <c r="N4117" s="73">
        <v>0</v>
      </c>
    </row>
    <row r="4118" spans="4:14" x14ac:dyDescent="0.2">
      <c r="D4118" s="200"/>
      <c r="E4118" s="4" t="s">
        <v>54</v>
      </c>
      <c r="F4118" s="5"/>
      <c r="G4118" s="6">
        <v>226</v>
      </c>
      <c r="H4118" s="104">
        <v>26.548672566372002</v>
      </c>
      <c r="I4118" s="44">
        <v>73.451327433627995</v>
      </c>
      <c r="J4118" s="12">
        <v>0.88495575221199996</v>
      </c>
      <c r="K4118" s="12">
        <v>0.88495575221199996</v>
      </c>
      <c r="L4118" s="12">
        <v>1.327433628319</v>
      </c>
      <c r="M4118" s="28">
        <v>0</v>
      </c>
      <c r="N4118" s="42">
        <v>2.654867256637</v>
      </c>
    </row>
    <row r="4119" spans="4:14" x14ac:dyDescent="0.2">
      <c r="D4119" s="200"/>
      <c r="E4119" s="4" t="s">
        <v>55</v>
      </c>
      <c r="F4119" s="5"/>
      <c r="G4119" s="6">
        <v>125</v>
      </c>
      <c r="H4119" s="31">
        <v>36</v>
      </c>
      <c r="I4119" s="12">
        <v>62.4</v>
      </c>
      <c r="J4119" s="12">
        <v>1.6</v>
      </c>
      <c r="K4119" s="12">
        <v>3.2</v>
      </c>
      <c r="L4119" s="12">
        <v>1.6</v>
      </c>
      <c r="M4119" s="12">
        <v>0.8</v>
      </c>
      <c r="N4119" s="42">
        <v>4</v>
      </c>
    </row>
    <row r="4120" spans="4:14" x14ac:dyDescent="0.2">
      <c r="D4120" s="200"/>
      <c r="E4120" s="4" t="s">
        <v>56</v>
      </c>
      <c r="F4120" s="5"/>
      <c r="G4120" s="6">
        <v>190</v>
      </c>
      <c r="H4120" s="31">
        <v>33.684210526316001</v>
      </c>
      <c r="I4120" s="29">
        <v>66.315789473684006</v>
      </c>
      <c r="J4120" s="12">
        <v>0.52631578947400004</v>
      </c>
      <c r="K4120" s="12">
        <v>2.6315789473679998</v>
      </c>
      <c r="L4120" s="28">
        <v>0</v>
      </c>
      <c r="M4120" s="12">
        <v>0.52631578947400004</v>
      </c>
      <c r="N4120" s="42">
        <v>2.6315789473679998</v>
      </c>
    </row>
    <row r="4121" spans="4:14" x14ac:dyDescent="0.2">
      <c r="D4121" s="200"/>
      <c r="E4121" s="4" t="s">
        <v>57</v>
      </c>
      <c r="F4121" s="5"/>
      <c r="G4121" s="6">
        <v>185</v>
      </c>
      <c r="H4121" s="31">
        <v>33.513513513513999</v>
      </c>
      <c r="I4121" s="29">
        <v>67.027027027027003</v>
      </c>
      <c r="J4121" s="12">
        <v>2.1621621621620002</v>
      </c>
      <c r="K4121" s="12">
        <v>1.6216216216220001</v>
      </c>
      <c r="L4121" s="12">
        <v>0.54054054054099998</v>
      </c>
      <c r="M4121" s="12">
        <v>1.0810810810810001</v>
      </c>
      <c r="N4121" s="42">
        <v>3.2432432432430001</v>
      </c>
    </row>
    <row r="4122" spans="4:14" x14ac:dyDescent="0.2">
      <c r="D4122" s="200"/>
      <c r="E4122" s="4" t="s">
        <v>58</v>
      </c>
      <c r="F4122" s="5"/>
      <c r="G4122" s="6">
        <v>113</v>
      </c>
      <c r="H4122" s="87">
        <v>56.637168141593001</v>
      </c>
      <c r="I4122" s="61">
        <v>24.778761061947002</v>
      </c>
      <c r="J4122" s="12">
        <v>3.53982300885</v>
      </c>
      <c r="K4122" s="12">
        <v>1.769911504425</v>
      </c>
      <c r="L4122" s="12">
        <v>0.88495575221199996</v>
      </c>
      <c r="M4122" s="29">
        <v>7.0796460176989999</v>
      </c>
      <c r="N4122" s="88">
        <v>10.619469026549</v>
      </c>
    </row>
    <row r="4123" spans="4:14" x14ac:dyDescent="0.2">
      <c r="D4123" s="200"/>
      <c r="E4123" s="4" t="s">
        <v>59</v>
      </c>
      <c r="F4123" s="5"/>
      <c r="G4123" s="6">
        <v>136</v>
      </c>
      <c r="H4123" s="87">
        <v>52.205882352941003</v>
      </c>
      <c r="I4123" s="61">
        <v>40.441176470587997</v>
      </c>
      <c r="J4123" s="12">
        <v>1.4705882352940001</v>
      </c>
      <c r="K4123" s="28">
        <v>0</v>
      </c>
      <c r="L4123" s="28">
        <v>0</v>
      </c>
      <c r="M4123" s="12">
        <v>2.2058823529409999</v>
      </c>
      <c r="N4123" s="42">
        <v>8.0882352941180002</v>
      </c>
    </row>
    <row r="4124" spans="4:14" x14ac:dyDescent="0.2">
      <c r="D4124" s="199" t="s">
        <v>60</v>
      </c>
      <c r="E4124" s="22" t="s">
        <v>61</v>
      </c>
      <c r="F4124" s="21"/>
      <c r="G4124" s="19">
        <v>205</v>
      </c>
      <c r="H4124" s="150">
        <v>53.170731707317003</v>
      </c>
      <c r="I4124" s="107">
        <v>39.512195121951002</v>
      </c>
      <c r="J4124" s="20">
        <v>2.9268292682929999</v>
      </c>
      <c r="K4124" s="20">
        <v>2.4390243902440001</v>
      </c>
      <c r="L4124" s="20">
        <v>0.48780487804900002</v>
      </c>
      <c r="M4124" s="20">
        <v>1.4634146341459999</v>
      </c>
      <c r="N4124" s="52">
        <v>5.3658536585369996</v>
      </c>
    </row>
    <row r="4125" spans="4:14" x14ac:dyDescent="0.2">
      <c r="D4125" s="200"/>
      <c r="E4125" s="4" t="s">
        <v>62</v>
      </c>
      <c r="F4125" s="5"/>
      <c r="G4125" s="6">
        <v>160</v>
      </c>
      <c r="H4125" s="87">
        <v>47.5</v>
      </c>
      <c r="I4125" s="43">
        <v>51.875</v>
      </c>
      <c r="J4125" s="12">
        <v>1.25</v>
      </c>
      <c r="K4125" s="12">
        <v>2.5</v>
      </c>
      <c r="L4125" s="12">
        <v>1.25</v>
      </c>
      <c r="M4125" s="12">
        <v>0.625</v>
      </c>
      <c r="N4125" s="42">
        <v>2.5</v>
      </c>
    </row>
    <row r="4126" spans="4:14" x14ac:dyDescent="0.2">
      <c r="D4126" s="200"/>
      <c r="E4126" s="4" t="s">
        <v>63</v>
      </c>
      <c r="F4126" s="5"/>
      <c r="G4126" s="6">
        <v>121</v>
      </c>
      <c r="H4126" s="104">
        <v>26.446280991736</v>
      </c>
      <c r="I4126" s="44">
        <v>74.380165289255999</v>
      </c>
      <c r="J4126" s="28">
        <v>0</v>
      </c>
      <c r="K4126" s="28">
        <v>0</v>
      </c>
      <c r="L4126" s="28">
        <v>0</v>
      </c>
      <c r="M4126" s="12">
        <v>0.82644628099200002</v>
      </c>
      <c r="N4126" s="42">
        <v>3.305785123967</v>
      </c>
    </row>
    <row r="4127" spans="4:14" x14ac:dyDescent="0.2">
      <c r="D4127" s="200"/>
      <c r="E4127" s="4" t="s">
        <v>64</v>
      </c>
      <c r="F4127" s="5"/>
      <c r="G4127" s="6">
        <v>124</v>
      </c>
      <c r="H4127" s="31">
        <v>33.064516129032</v>
      </c>
      <c r="I4127" s="12">
        <v>59.677419354839003</v>
      </c>
      <c r="J4127" s="12">
        <v>1.6129032258060001</v>
      </c>
      <c r="K4127" s="12">
        <v>1.6129032258060001</v>
      </c>
      <c r="L4127" s="12">
        <v>0.80645161290300005</v>
      </c>
      <c r="M4127" s="12">
        <v>2.4193548387099999</v>
      </c>
      <c r="N4127" s="42">
        <v>6.4516129032259997</v>
      </c>
    </row>
    <row r="4128" spans="4:14" x14ac:dyDescent="0.2">
      <c r="D4128" s="200"/>
      <c r="E4128" s="4" t="s">
        <v>65</v>
      </c>
      <c r="F4128" s="5"/>
      <c r="G4128" s="6">
        <v>109</v>
      </c>
      <c r="H4128" s="84">
        <v>28.440366972477001</v>
      </c>
      <c r="I4128" s="29">
        <v>67.889908256881</v>
      </c>
      <c r="J4128" s="12">
        <v>0.91743119266100004</v>
      </c>
      <c r="K4128" s="12">
        <v>3.669724770642</v>
      </c>
      <c r="L4128" s="12">
        <v>0.91743119266100004</v>
      </c>
      <c r="M4128" s="12">
        <v>2.7522935779819999</v>
      </c>
      <c r="N4128" s="42">
        <v>4.5871559633030001</v>
      </c>
    </row>
    <row r="4129" spans="2:14" x14ac:dyDescent="0.2">
      <c r="D4129" s="200"/>
      <c r="E4129" s="4" t="s">
        <v>66</v>
      </c>
      <c r="F4129" s="5"/>
      <c r="G4129" s="6">
        <v>104</v>
      </c>
      <c r="H4129" s="84">
        <v>31.730769230768999</v>
      </c>
      <c r="I4129" s="44">
        <v>72.115384615384997</v>
      </c>
      <c r="J4129" s="12">
        <v>1.923076923077</v>
      </c>
      <c r="K4129" s="12">
        <v>0.96153846153800004</v>
      </c>
      <c r="L4129" s="12">
        <v>1.923076923077</v>
      </c>
      <c r="M4129" s="28">
        <v>0</v>
      </c>
      <c r="N4129" s="42">
        <v>0.96153846153800004</v>
      </c>
    </row>
    <row r="4130" spans="2:14" x14ac:dyDescent="0.2">
      <c r="D4130" s="200"/>
      <c r="E4130" s="4" t="s">
        <v>67</v>
      </c>
      <c r="F4130" s="5"/>
      <c r="G4130" s="6">
        <v>139</v>
      </c>
      <c r="H4130" s="84">
        <v>30.935251798561001</v>
      </c>
      <c r="I4130" s="44">
        <v>73.381294964028996</v>
      </c>
      <c r="J4130" s="12">
        <v>2.877697841727</v>
      </c>
      <c r="K4130" s="12">
        <v>2.1582733812949999</v>
      </c>
      <c r="L4130" s="28">
        <v>0</v>
      </c>
      <c r="M4130" s="12">
        <v>0.71942446043200003</v>
      </c>
      <c r="N4130" s="42">
        <v>2.1582733812949999</v>
      </c>
    </row>
    <row r="4131" spans="2:14" x14ac:dyDescent="0.2">
      <c r="D4131" s="200"/>
      <c r="E4131" s="4" t="s">
        <v>68</v>
      </c>
      <c r="F4131" s="5"/>
      <c r="G4131" s="6">
        <v>48</v>
      </c>
      <c r="H4131" s="104">
        <v>18.75</v>
      </c>
      <c r="I4131" s="44">
        <v>77.083333333333002</v>
      </c>
      <c r="J4131" s="12">
        <v>4.166666666667</v>
      </c>
      <c r="K4131" s="12">
        <v>4.166666666667</v>
      </c>
      <c r="L4131" s="12">
        <v>2.083333333333</v>
      </c>
      <c r="M4131" s="28">
        <v>0</v>
      </c>
      <c r="N4131" s="42">
        <v>6.25</v>
      </c>
    </row>
    <row r="4132" spans="2:14" x14ac:dyDescent="0.2">
      <c r="D4132" s="200"/>
      <c r="E4132" s="4" t="s">
        <v>69</v>
      </c>
      <c r="F4132" s="5"/>
      <c r="G4132" s="6">
        <v>37</v>
      </c>
      <c r="H4132" s="104">
        <v>21.621621621622001</v>
      </c>
      <c r="I4132" s="44">
        <v>75.675675675676004</v>
      </c>
      <c r="J4132" s="28">
        <v>0</v>
      </c>
      <c r="K4132" s="12">
        <v>2.7027027027030002</v>
      </c>
      <c r="L4132" s="28">
        <v>0</v>
      </c>
      <c r="M4132" s="12">
        <v>5.4054054054050003</v>
      </c>
      <c r="N4132" s="42">
        <v>2.7027027027030002</v>
      </c>
    </row>
    <row r="4133" spans="2:14" x14ac:dyDescent="0.2">
      <c r="D4133" s="93" t="s">
        <v>70</v>
      </c>
      <c r="E4133" s="89" t="s">
        <v>18</v>
      </c>
      <c r="F4133" s="92"/>
      <c r="G4133" s="94">
        <v>0</v>
      </c>
      <c r="H4133" s="148">
        <v>0</v>
      </c>
      <c r="I4133" s="86">
        <v>0</v>
      </c>
      <c r="J4133" s="101">
        <v>0</v>
      </c>
      <c r="K4133" s="101">
        <v>0</v>
      </c>
      <c r="L4133" s="101">
        <v>0</v>
      </c>
      <c r="M4133" s="101">
        <v>0</v>
      </c>
      <c r="N4133" s="144">
        <v>0</v>
      </c>
    </row>
    <row r="4135" spans="2:14" x14ac:dyDescent="0.2">
      <c r="B4135" s="40" t="str">
        <f xml:space="preserve"> HYPERLINK("#'目次'!B177", "[171]")</f>
        <v>[171]</v>
      </c>
      <c r="C4135" s="23" t="s">
        <v>302</v>
      </c>
    </row>
    <row r="4138" spans="2:14" x14ac:dyDescent="0.2">
      <c r="C4138" s="23" t="s">
        <v>73</v>
      </c>
    </row>
    <row r="4139" spans="2:14" ht="24" x14ac:dyDescent="0.2">
      <c r="D4139" s="195"/>
      <c r="E4139" s="196"/>
      <c r="F4139" s="196"/>
      <c r="G4139" s="37" t="s">
        <v>15</v>
      </c>
      <c r="H4139" s="33" t="s">
        <v>281</v>
      </c>
      <c r="I4139" s="13" t="s">
        <v>282</v>
      </c>
      <c r="J4139" s="13" t="s">
        <v>283</v>
      </c>
      <c r="K4139" s="13" t="s">
        <v>174</v>
      </c>
      <c r="L4139" s="13" t="s">
        <v>284</v>
      </c>
      <c r="M4139" s="13" t="s">
        <v>99</v>
      </c>
      <c r="N4139" s="38" t="s">
        <v>18</v>
      </c>
    </row>
    <row r="4140" spans="2:14" x14ac:dyDescent="0.2">
      <c r="D4140" s="197"/>
      <c r="E4140" s="198"/>
      <c r="F4140" s="198"/>
      <c r="G4140" s="35"/>
      <c r="H4140" s="39"/>
      <c r="I4140" s="14"/>
      <c r="J4140" s="14"/>
      <c r="K4140" s="14"/>
      <c r="L4140" s="14"/>
      <c r="M4140" s="14"/>
      <c r="N4140" s="34"/>
    </row>
    <row r="4141" spans="2:14" x14ac:dyDescent="0.2">
      <c r="D4141" s="56"/>
      <c r="E4141" s="58" t="s">
        <v>15</v>
      </c>
      <c r="F4141" s="46"/>
      <c r="G4141" s="36">
        <v>1200</v>
      </c>
      <c r="H4141" s="24">
        <v>36.75</v>
      </c>
      <c r="I4141" s="24">
        <v>60.333333333333002</v>
      </c>
      <c r="J4141" s="24">
        <v>1.583333333333</v>
      </c>
      <c r="K4141" s="24">
        <v>1.916666666667</v>
      </c>
      <c r="L4141" s="24">
        <v>0.66666666666700003</v>
      </c>
      <c r="M4141" s="24">
        <v>1.666666666667</v>
      </c>
      <c r="N4141" s="68">
        <v>4.583333333333</v>
      </c>
    </row>
    <row r="4142" spans="2:14" x14ac:dyDescent="0.2">
      <c r="D4142" s="199" t="s">
        <v>74</v>
      </c>
      <c r="E4142" s="22" t="s">
        <v>75</v>
      </c>
      <c r="F4142" s="21"/>
      <c r="G4142" s="19">
        <v>592</v>
      </c>
      <c r="H4142" s="54">
        <v>39.864864864864998</v>
      </c>
      <c r="I4142" s="20">
        <v>56.081081081081003</v>
      </c>
      <c r="J4142" s="20">
        <v>2.0270270270270001</v>
      </c>
      <c r="K4142" s="20">
        <v>1.6891891891890001</v>
      </c>
      <c r="L4142" s="20">
        <v>0.67567567567599995</v>
      </c>
      <c r="M4142" s="20">
        <v>1.5202702702699999</v>
      </c>
      <c r="N4142" s="52">
        <v>5.5743243243240004</v>
      </c>
    </row>
    <row r="4143" spans="2:14" x14ac:dyDescent="0.2">
      <c r="D4143" s="200"/>
      <c r="E4143" s="4" t="s">
        <v>34</v>
      </c>
      <c r="F4143" s="5"/>
      <c r="G4143" s="6">
        <v>37</v>
      </c>
      <c r="H4143" s="87">
        <v>72.972972972972997</v>
      </c>
      <c r="I4143" s="61">
        <v>10.810810810811001</v>
      </c>
      <c r="J4143" s="12">
        <v>2.7027027027030002</v>
      </c>
      <c r="K4143" s="28">
        <v>0</v>
      </c>
      <c r="L4143" s="28">
        <v>0</v>
      </c>
      <c r="M4143" s="29">
        <v>8.1081081081080004</v>
      </c>
      <c r="N4143" s="42">
        <v>8.1081081081080004</v>
      </c>
    </row>
    <row r="4144" spans="2:14" x14ac:dyDescent="0.2">
      <c r="D4144" s="200"/>
      <c r="E4144" s="4" t="s">
        <v>35</v>
      </c>
      <c r="F4144" s="5"/>
      <c r="G4144" s="6">
        <v>75</v>
      </c>
      <c r="H4144" s="76">
        <v>46.666666666666998</v>
      </c>
      <c r="I4144" s="61">
        <v>44</v>
      </c>
      <c r="J4144" s="12">
        <v>4</v>
      </c>
      <c r="K4144" s="12">
        <v>1.333333333333</v>
      </c>
      <c r="L4144" s="12">
        <v>1.333333333333</v>
      </c>
      <c r="M4144" s="12">
        <v>4</v>
      </c>
      <c r="N4144" s="42">
        <v>8</v>
      </c>
    </row>
    <row r="4145" spans="2:14" x14ac:dyDescent="0.2">
      <c r="D4145" s="200"/>
      <c r="E4145" s="4" t="s">
        <v>36</v>
      </c>
      <c r="F4145" s="5"/>
      <c r="G4145" s="6">
        <v>95</v>
      </c>
      <c r="H4145" s="84">
        <v>29.473684210525999</v>
      </c>
      <c r="I4145" s="29">
        <v>66.315789473684006</v>
      </c>
      <c r="J4145" s="12">
        <v>3.1578947368420001</v>
      </c>
      <c r="K4145" s="12">
        <v>4.2105263157890001</v>
      </c>
      <c r="L4145" s="12">
        <v>1.052631578947</v>
      </c>
      <c r="M4145" s="28">
        <v>0</v>
      </c>
      <c r="N4145" s="42">
        <v>5.2631578947369997</v>
      </c>
    </row>
    <row r="4146" spans="2:14" x14ac:dyDescent="0.2">
      <c r="D4146" s="200"/>
      <c r="E4146" s="4" t="s">
        <v>37</v>
      </c>
      <c r="F4146" s="5"/>
      <c r="G4146" s="6">
        <v>111</v>
      </c>
      <c r="H4146" s="84">
        <v>30.630630630631</v>
      </c>
      <c r="I4146" s="29">
        <v>68.468468468468004</v>
      </c>
      <c r="J4146" s="12">
        <v>2.7027027027030002</v>
      </c>
      <c r="K4146" s="12">
        <v>0.90090090090099995</v>
      </c>
      <c r="L4146" s="12">
        <v>0.90090090090099995</v>
      </c>
      <c r="M4146" s="28">
        <v>0</v>
      </c>
      <c r="N4146" s="42">
        <v>1.8018018018019999</v>
      </c>
    </row>
    <row r="4147" spans="2:14" x14ac:dyDescent="0.2">
      <c r="D4147" s="200"/>
      <c r="E4147" s="4" t="s">
        <v>38</v>
      </c>
      <c r="F4147" s="5"/>
      <c r="G4147" s="6">
        <v>93</v>
      </c>
      <c r="H4147" s="31">
        <v>32.258064516128997</v>
      </c>
      <c r="I4147" s="29">
        <v>66.666666666666998</v>
      </c>
      <c r="J4147" s="12">
        <v>2.1505376344089999</v>
      </c>
      <c r="K4147" s="12">
        <v>3.2258064516129998</v>
      </c>
      <c r="L4147" s="12">
        <v>1.0752688172039999</v>
      </c>
      <c r="M4147" s="28">
        <v>0</v>
      </c>
      <c r="N4147" s="42">
        <v>5.3763440860219998</v>
      </c>
    </row>
    <row r="4148" spans="2:14" x14ac:dyDescent="0.2">
      <c r="D4148" s="200"/>
      <c r="E4148" s="4" t="s">
        <v>39</v>
      </c>
      <c r="F4148" s="5"/>
      <c r="G4148" s="6">
        <v>109</v>
      </c>
      <c r="H4148" s="31">
        <v>37.614678899083003</v>
      </c>
      <c r="I4148" s="12">
        <v>64.220183486238994</v>
      </c>
      <c r="J4148" s="28">
        <v>0</v>
      </c>
      <c r="K4148" s="12">
        <v>0.91743119266100004</v>
      </c>
      <c r="L4148" s="28">
        <v>0</v>
      </c>
      <c r="M4148" s="12">
        <v>0.91743119266100004</v>
      </c>
      <c r="N4148" s="42">
        <v>3.669724770642</v>
      </c>
    </row>
    <row r="4149" spans="2:14" x14ac:dyDescent="0.2">
      <c r="D4149" s="200"/>
      <c r="E4149" s="4" t="s">
        <v>40</v>
      </c>
      <c r="F4149" s="5"/>
      <c r="G4149" s="6">
        <v>72</v>
      </c>
      <c r="H4149" s="87">
        <v>56.944444444444002</v>
      </c>
      <c r="I4149" s="61">
        <v>33.333333333333002</v>
      </c>
      <c r="J4149" s="28">
        <v>0</v>
      </c>
      <c r="K4149" s="28">
        <v>0</v>
      </c>
      <c r="L4149" s="28">
        <v>0</v>
      </c>
      <c r="M4149" s="12">
        <v>2.7777777777780002</v>
      </c>
      <c r="N4149" s="88">
        <v>11.111111111111001</v>
      </c>
    </row>
    <row r="4150" spans="2:14" x14ac:dyDescent="0.2">
      <c r="D4150" s="199" t="s">
        <v>76</v>
      </c>
      <c r="E4150" s="22" t="s">
        <v>77</v>
      </c>
      <c r="F4150" s="21"/>
      <c r="G4150" s="19">
        <v>608</v>
      </c>
      <c r="H4150" s="54">
        <v>33.717105263157997</v>
      </c>
      <c r="I4150" s="20">
        <v>64.473684210526002</v>
      </c>
      <c r="J4150" s="20">
        <v>1.151315789474</v>
      </c>
      <c r="K4150" s="20">
        <v>2.1381578947370001</v>
      </c>
      <c r="L4150" s="20">
        <v>0.65789473684199995</v>
      </c>
      <c r="M4150" s="20">
        <v>1.8092105263160001</v>
      </c>
      <c r="N4150" s="52">
        <v>3.6184210526320002</v>
      </c>
    </row>
    <row r="4151" spans="2:14" x14ac:dyDescent="0.2">
      <c r="D4151" s="200"/>
      <c r="E4151" s="4" t="s">
        <v>34</v>
      </c>
      <c r="F4151" s="5"/>
      <c r="G4151" s="6">
        <v>37</v>
      </c>
      <c r="H4151" s="87">
        <v>62.162162162161998</v>
      </c>
      <c r="I4151" s="61">
        <v>21.621621621622001</v>
      </c>
      <c r="J4151" s="12">
        <v>2.7027027027030002</v>
      </c>
      <c r="K4151" s="12">
        <v>5.4054054054050003</v>
      </c>
      <c r="L4151" s="12">
        <v>2.7027027027030002</v>
      </c>
      <c r="M4151" s="29">
        <v>8.1081081081080004</v>
      </c>
      <c r="N4151" s="42">
        <v>8.1081081081080004</v>
      </c>
    </row>
    <row r="4152" spans="2:14" x14ac:dyDescent="0.2">
      <c r="D4152" s="200"/>
      <c r="E4152" s="4" t="s">
        <v>35</v>
      </c>
      <c r="F4152" s="5"/>
      <c r="G4152" s="6">
        <v>73</v>
      </c>
      <c r="H4152" s="84">
        <v>27.397260273973</v>
      </c>
      <c r="I4152" s="44">
        <v>71.232876712329002</v>
      </c>
      <c r="J4152" s="12">
        <v>4.1095890410960001</v>
      </c>
      <c r="K4152" s="28">
        <v>0</v>
      </c>
      <c r="L4152" s="12">
        <v>1.369863013699</v>
      </c>
      <c r="M4152" s="12">
        <v>1.369863013699</v>
      </c>
      <c r="N4152" s="42">
        <v>5.4794520547949999</v>
      </c>
    </row>
    <row r="4153" spans="2:14" x14ac:dyDescent="0.2">
      <c r="D4153" s="200"/>
      <c r="E4153" s="4" t="s">
        <v>36</v>
      </c>
      <c r="F4153" s="5"/>
      <c r="G4153" s="6">
        <v>92</v>
      </c>
      <c r="H4153" s="104">
        <v>26.086956521739001</v>
      </c>
      <c r="I4153" s="29">
        <v>68.478260869565005</v>
      </c>
      <c r="J4153" s="12">
        <v>1.086956521739</v>
      </c>
      <c r="K4153" s="12">
        <v>3.2608695652169999</v>
      </c>
      <c r="L4153" s="12">
        <v>1.086956521739</v>
      </c>
      <c r="M4153" s="12">
        <v>4.3478260869570002</v>
      </c>
      <c r="N4153" s="42">
        <v>1.086956521739</v>
      </c>
    </row>
    <row r="4154" spans="2:14" x14ac:dyDescent="0.2">
      <c r="D4154" s="200"/>
      <c r="E4154" s="4" t="s">
        <v>37</v>
      </c>
      <c r="F4154" s="5"/>
      <c r="G4154" s="6">
        <v>110</v>
      </c>
      <c r="H4154" s="104">
        <v>21.818181818182001</v>
      </c>
      <c r="I4154" s="44">
        <v>79.090909090908994</v>
      </c>
      <c r="J4154" s="12">
        <v>0.90909090909099999</v>
      </c>
      <c r="K4154" s="12">
        <v>3.636363636364</v>
      </c>
      <c r="L4154" s="28">
        <v>0</v>
      </c>
      <c r="M4154" s="28">
        <v>0</v>
      </c>
      <c r="N4154" s="42">
        <v>1.818181818182</v>
      </c>
    </row>
    <row r="4155" spans="2:14" x14ac:dyDescent="0.2">
      <c r="D4155" s="200"/>
      <c r="E4155" s="4" t="s">
        <v>38</v>
      </c>
      <c r="F4155" s="5"/>
      <c r="G4155" s="6">
        <v>93</v>
      </c>
      <c r="H4155" s="31">
        <v>33.333333333333002</v>
      </c>
      <c r="I4155" s="44">
        <v>72.043010752688005</v>
      </c>
      <c r="J4155" s="28">
        <v>0</v>
      </c>
      <c r="K4155" s="12">
        <v>2.1505376344089999</v>
      </c>
      <c r="L4155" s="12">
        <v>1.0752688172039999</v>
      </c>
      <c r="M4155" s="12">
        <v>1.0752688172039999</v>
      </c>
      <c r="N4155" s="42">
        <v>1.0752688172039999</v>
      </c>
    </row>
    <row r="4156" spans="2:14" x14ac:dyDescent="0.2">
      <c r="D4156" s="200"/>
      <c r="E4156" s="4" t="s">
        <v>39</v>
      </c>
      <c r="F4156" s="5"/>
      <c r="G4156" s="6">
        <v>114</v>
      </c>
      <c r="H4156" s="31">
        <v>34.210526315788996</v>
      </c>
      <c r="I4156" s="29">
        <v>68.421052631579002</v>
      </c>
      <c r="J4156" s="28">
        <v>0</v>
      </c>
      <c r="K4156" s="28">
        <v>0</v>
      </c>
      <c r="L4156" s="28">
        <v>0</v>
      </c>
      <c r="M4156" s="12">
        <v>0.87719298245599997</v>
      </c>
      <c r="N4156" s="42">
        <v>3.508771929825</v>
      </c>
    </row>
    <row r="4157" spans="2:14" x14ac:dyDescent="0.2">
      <c r="D4157" s="201"/>
      <c r="E4157" s="57" t="s">
        <v>40</v>
      </c>
      <c r="F4157" s="59"/>
      <c r="G4157" s="55">
        <v>89</v>
      </c>
      <c r="H4157" s="160">
        <v>49.438202247191001</v>
      </c>
      <c r="I4157" s="109">
        <v>41.573033707865001</v>
      </c>
      <c r="J4157" s="65">
        <v>1.123595505618</v>
      </c>
      <c r="K4157" s="65">
        <v>2.2471910112360001</v>
      </c>
      <c r="L4157" s="74">
        <v>0</v>
      </c>
      <c r="M4157" s="65">
        <v>1.123595505618</v>
      </c>
      <c r="N4157" s="105">
        <v>7.8651685393259996</v>
      </c>
    </row>
    <row r="4159" spans="2:14" x14ac:dyDescent="0.2">
      <c r="B4159" s="40" t="str">
        <f xml:space="preserve"> HYPERLINK("#'目次'!B178", "[172]")</f>
        <v>[172]</v>
      </c>
      <c r="C4159" s="23" t="s">
        <v>302</v>
      </c>
    </row>
    <row r="4162" spans="3:14" x14ac:dyDescent="0.2">
      <c r="C4162" s="23" t="s">
        <v>80</v>
      </c>
    </row>
    <row r="4163" spans="3:14" ht="24" x14ac:dyDescent="0.2">
      <c r="E4163" s="195"/>
      <c r="F4163" s="196"/>
      <c r="G4163" s="37" t="s">
        <v>15</v>
      </c>
      <c r="H4163" s="33" t="s">
        <v>281</v>
      </c>
      <c r="I4163" s="13" t="s">
        <v>282</v>
      </c>
      <c r="J4163" s="13" t="s">
        <v>283</v>
      </c>
      <c r="K4163" s="13" t="s">
        <v>174</v>
      </c>
      <c r="L4163" s="13" t="s">
        <v>284</v>
      </c>
      <c r="M4163" s="13" t="s">
        <v>99</v>
      </c>
      <c r="N4163" s="38" t="s">
        <v>18</v>
      </c>
    </row>
    <row r="4164" spans="3:14" x14ac:dyDescent="0.2">
      <c r="E4164" s="197"/>
      <c r="F4164" s="198"/>
      <c r="G4164" s="35"/>
      <c r="H4164" s="39"/>
      <c r="I4164" s="14"/>
      <c r="J4164" s="14"/>
      <c r="K4164" s="14"/>
      <c r="L4164" s="14"/>
      <c r="M4164" s="14"/>
      <c r="N4164" s="34"/>
    </row>
    <row r="4165" spans="3:14" x14ac:dyDescent="0.2">
      <c r="E4165" s="91" t="s">
        <v>15</v>
      </c>
      <c r="F4165" s="46"/>
      <c r="G4165" s="36">
        <v>1200</v>
      </c>
      <c r="H4165" s="24">
        <v>36.75</v>
      </c>
      <c r="I4165" s="24">
        <v>60.333333333333002</v>
      </c>
      <c r="J4165" s="24">
        <v>1.583333333333</v>
      </c>
      <c r="K4165" s="24">
        <v>1.916666666667</v>
      </c>
      <c r="L4165" s="24">
        <v>0.66666666666700003</v>
      </c>
      <c r="M4165" s="24">
        <v>1.666666666667</v>
      </c>
      <c r="N4165" s="68">
        <v>4.583333333333</v>
      </c>
    </row>
    <row r="4166" spans="3:14" x14ac:dyDescent="0.2">
      <c r="E4166" s="4" t="s">
        <v>81</v>
      </c>
      <c r="F4166" s="5"/>
      <c r="G4166" s="19">
        <v>48</v>
      </c>
      <c r="H4166" s="172">
        <v>25</v>
      </c>
      <c r="I4166" s="96">
        <v>68.75</v>
      </c>
      <c r="J4166" s="20">
        <v>2.083333333333</v>
      </c>
      <c r="K4166" s="20">
        <v>2.083333333333</v>
      </c>
      <c r="L4166" s="60">
        <v>0</v>
      </c>
      <c r="M4166" s="20">
        <v>2.083333333333</v>
      </c>
      <c r="N4166" s="52">
        <v>6.25</v>
      </c>
    </row>
    <row r="4167" spans="3:14" x14ac:dyDescent="0.2">
      <c r="E4167" s="4" t="s">
        <v>82</v>
      </c>
      <c r="F4167" s="5"/>
      <c r="G4167" s="6">
        <v>84</v>
      </c>
      <c r="H4167" s="87">
        <v>47.619047619047997</v>
      </c>
      <c r="I4167" s="61">
        <v>48.809523809524002</v>
      </c>
      <c r="J4167" s="28">
        <v>0</v>
      </c>
      <c r="K4167" s="12">
        <v>3.5714285714290002</v>
      </c>
      <c r="L4167" s="12">
        <v>2.3809523809519999</v>
      </c>
      <c r="M4167" s="28">
        <v>0</v>
      </c>
      <c r="N4167" s="42">
        <v>7.1428571428570002</v>
      </c>
    </row>
    <row r="4168" spans="3:14" x14ac:dyDescent="0.2">
      <c r="E4168" s="4" t="s">
        <v>83</v>
      </c>
      <c r="F4168" s="5"/>
      <c r="G4168" s="6">
        <v>462</v>
      </c>
      <c r="H4168" s="31">
        <v>33.766233766234002</v>
      </c>
      <c r="I4168" s="12">
        <v>61.471861471860997</v>
      </c>
      <c r="J4168" s="12">
        <v>1.948051948052</v>
      </c>
      <c r="K4168" s="12">
        <v>1.5151515151520001</v>
      </c>
      <c r="L4168" s="12">
        <v>0.86580086580100002</v>
      </c>
      <c r="M4168" s="12">
        <v>1.948051948052</v>
      </c>
      <c r="N4168" s="42">
        <v>5.844155844156</v>
      </c>
    </row>
    <row r="4169" spans="3:14" x14ac:dyDescent="0.2">
      <c r="E4169" s="4" t="s">
        <v>84</v>
      </c>
      <c r="F4169" s="5"/>
      <c r="G4169" s="6">
        <v>30</v>
      </c>
      <c r="H4169" s="76">
        <v>43.333333333333002</v>
      </c>
      <c r="I4169" s="61">
        <v>50</v>
      </c>
      <c r="J4169" s="28">
        <v>0</v>
      </c>
      <c r="K4169" s="12">
        <v>3.333333333333</v>
      </c>
      <c r="L4169" s="28">
        <v>0</v>
      </c>
      <c r="M4169" s="28">
        <v>0</v>
      </c>
      <c r="N4169" s="88">
        <v>10</v>
      </c>
    </row>
    <row r="4170" spans="3:14" x14ac:dyDescent="0.2">
      <c r="E4170" s="4" t="s">
        <v>85</v>
      </c>
      <c r="F4170" s="5"/>
      <c r="G4170" s="6">
        <v>144</v>
      </c>
      <c r="H4170" s="31">
        <v>40.277777777777999</v>
      </c>
      <c r="I4170" s="12">
        <v>61.805555555555998</v>
      </c>
      <c r="J4170" s="12">
        <v>1.3888888888890001</v>
      </c>
      <c r="K4170" s="12">
        <v>0.694444444444</v>
      </c>
      <c r="L4170" s="28">
        <v>0</v>
      </c>
      <c r="M4170" s="12">
        <v>2.083333333333</v>
      </c>
      <c r="N4170" s="42">
        <v>2.083333333333</v>
      </c>
    </row>
    <row r="4171" spans="3:14" x14ac:dyDescent="0.2">
      <c r="E4171" s="4" t="s">
        <v>86</v>
      </c>
      <c r="F4171" s="5"/>
      <c r="G4171" s="6">
        <v>192</v>
      </c>
      <c r="H4171" s="31">
        <v>38.020833333333002</v>
      </c>
      <c r="I4171" s="12">
        <v>64.0625</v>
      </c>
      <c r="J4171" s="12">
        <v>1.041666666667</v>
      </c>
      <c r="K4171" s="12">
        <v>1.5625</v>
      </c>
      <c r="L4171" s="28">
        <v>0</v>
      </c>
      <c r="M4171" s="12">
        <v>0.52083333333299997</v>
      </c>
      <c r="N4171" s="42">
        <v>4.166666666667</v>
      </c>
    </row>
    <row r="4172" spans="3:14" x14ac:dyDescent="0.2">
      <c r="E4172" s="4" t="s">
        <v>87</v>
      </c>
      <c r="F4172" s="5"/>
      <c r="G4172" s="6">
        <v>72</v>
      </c>
      <c r="H4172" s="31">
        <v>38.888888888888999</v>
      </c>
      <c r="I4172" s="12">
        <v>61.111111111111001</v>
      </c>
      <c r="J4172" s="12">
        <v>2.7777777777780002</v>
      </c>
      <c r="K4172" s="28">
        <v>0</v>
      </c>
      <c r="L4172" s="28">
        <v>0</v>
      </c>
      <c r="M4172" s="12">
        <v>1.3888888888890001</v>
      </c>
      <c r="N4172" s="42">
        <v>2.7777777777780002</v>
      </c>
    </row>
    <row r="4173" spans="3:14" x14ac:dyDescent="0.2">
      <c r="E4173" s="4" t="s">
        <v>88</v>
      </c>
      <c r="F4173" s="5"/>
      <c r="G4173" s="6">
        <v>36</v>
      </c>
      <c r="H4173" s="31">
        <v>41.666666666666998</v>
      </c>
      <c r="I4173" s="43">
        <v>52.777777777777999</v>
      </c>
      <c r="J4173" s="28">
        <v>0</v>
      </c>
      <c r="K4173" s="12">
        <v>2.7777777777780002</v>
      </c>
      <c r="L4173" s="28">
        <v>0</v>
      </c>
      <c r="M4173" s="12">
        <v>5.5555555555560003</v>
      </c>
      <c r="N4173" s="42">
        <v>2.7777777777780002</v>
      </c>
    </row>
    <row r="4174" spans="3:14" x14ac:dyDescent="0.2">
      <c r="E4174" s="4" t="s">
        <v>89</v>
      </c>
      <c r="F4174" s="5"/>
      <c r="G4174" s="6">
        <v>66</v>
      </c>
      <c r="H4174" s="84">
        <v>28.787878787878999</v>
      </c>
      <c r="I4174" s="12">
        <v>63.636363636364003</v>
      </c>
      <c r="J4174" s="12">
        <v>3.0303030303030001</v>
      </c>
      <c r="K4174" s="12">
        <v>4.5454545454549997</v>
      </c>
      <c r="L4174" s="12">
        <v>1.5151515151520001</v>
      </c>
      <c r="M4174" s="12">
        <v>1.5151515151520001</v>
      </c>
      <c r="N4174" s="42">
        <v>3.0303030303030001</v>
      </c>
    </row>
    <row r="4175" spans="3:14" x14ac:dyDescent="0.2">
      <c r="E4175" s="4" t="s">
        <v>90</v>
      </c>
      <c r="F4175" s="5"/>
      <c r="G4175" s="6">
        <v>54</v>
      </c>
      <c r="H4175" s="31">
        <v>38.888888888888999</v>
      </c>
      <c r="I4175" s="12">
        <v>55.555555555555998</v>
      </c>
      <c r="J4175" s="28">
        <v>0</v>
      </c>
      <c r="K4175" s="12">
        <v>3.7037037037039999</v>
      </c>
      <c r="L4175" s="12">
        <v>1.851851851852</v>
      </c>
      <c r="M4175" s="12">
        <v>3.7037037037039999</v>
      </c>
      <c r="N4175" s="73">
        <v>0</v>
      </c>
    </row>
    <row r="4176" spans="3:14" x14ac:dyDescent="0.2">
      <c r="E4176" s="57" t="s">
        <v>91</v>
      </c>
      <c r="F4176" s="59"/>
      <c r="G4176" s="55">
        <v>12</v>
      </c>
      <c r="H4176" s="160">
        <v>50</v>
      </c>
      <c r="I4176" s="109">
        <v>33.333333333333002</v>
      </c>
      <c r="J4176" s="123">
        <v>8.333333333333</v>
      </c>
      <c r="K4176" s="123">
        <v>8.333333333333</v>
      </c>
      <c r="L4176" s="74">
        <v>0</v>
      </c>
      <c r="M4176" s="74">
        <v>0</v>
      </c>
      <c r="N4176" s="142">
        <v>0</v>
      </c>
    </row>
    <row r="4178" spans="2:13" x14ac:dyDescent="0.2">
      <c r="B4178" s="40" t="str">
        <f xml:space="preserve"> HYPERLINK("#'目次'!B179", "[173]")</f>
        <v>[173]</v>
      </c>
      <c r="C4178" s="23" t="s">
        <v>305</v>
      </c>
    </row>
    <row r="4181" spans="2:13" x14ac:dyDescent="0.2">
      <c r="C4181" s="23" t="s">
        <v>14</v>
      </c>
    </row>
    <row r="4182" spans="2:13" x14ac:dyDescent="0.2">
      <c r="D4182" s="195"/>
      <c r="E4182" s="196"/>
      <c r="F4182" s="196"/>
      <c r="G4182" s="37" t="s">
        <v>15</v>
      </c>
      <c r="H4182" s="33" t="s">
        <v>306</v>
      </c>
      <c r="I4182" s="13" t="s">
        <v>307</v>
      </c>
      <c r="J4182" s="13" t="s">
        <v>308</v>
      </c>
      <c r="K4182" s="13" t="s">
        <v>309</v>
      </c>
      <c r="L4182" s="13" t="s">
        <v>310</v>
      </c>
      <c r="M4182" s="38" t="s">
        <v>18</v>
      </c>
    </row>
    <row r="4183" spans="2:13" x14ac:dyDescent="0.2">
      <c r="D4183" s="197"/>
      <c r="E4183" s="198"/>
      <c r="F4183" s="198"/>
      <c r="G4183" s="35"/>
      <c r="H4183" s="39"/>
      <c r="I4183" s="14"/>
      <c r="J4183" s="14"/>
      <c r="K4183" s="14"/>
      <c r="L4183" s="14"/>
      <c r="M4183" s="34"/>
    </row>
    <row r="4184" spans="2:13" x14ac:dyDescent="0.2">
      <c r="D4184" s="56"/>
      <c r="E4184" s="58" t="s">
        <v>15</v>
      </c>
      <c r="F4184" s="46"/>
      <c r="G4184" s="36">
        <v>1200</v>
      </c>
      <c r="H4184" s="24">
        <v>39.083333333333002</v>
      </c>
      <c r="I4184" s="24">
        <v>15.916666666667</v>
      </c>
      <c r="J4184" s="24">
        <v>20.833333333333002</v>
      </c>
      <c r="K4184" s="24">
        <v>18</v>
      </c>
      <c r="L4184" s="24">
        <v>4</v>
      </c>
      <c r="M4184" s="68">
        <v>2.166666666667</v>
      </c>
    </row>
    <row r="4185" spans="2:13" x14ac:dyDescent="0.2">
      <c r="D4185" s="199" t="s">
        <v>19</v>
      </c>
      <c r="E4185" s="22" t="s">
        <v>20</v>
      </c>
      <c r="F4185" s="21"/>
      <c r="G4185" s="19">
        <v>132</v>
      </c>
      <c r="H4185" s="54">
        <v>40.151515151515</v>
      </c>
      <c r="I4185" s="20">
        <v>14.393939393939</v>
      </c>
      <c r="J4185" s="20">
        <v>25</v>
      </c>
      <c r="K4185" s="20">
        <v>15.909090909091001</v>
      </c>
      <c r="L4185" s="20">
        <v>2.2727272727269998</v>
      </c>
      <c r="M4185" s="52">
        <v>2.2727272727269998</v>
      </c>
    </row>
    <row r="4186" spans="2:13" x14ac:dyDescent="0.2">
      <c r="D4186" s="200"/>
      <c r="E4186" s="4" t="s">
        <v>21</v>
      </c>
      <c r="F4186" s="5"/>
      <c r="G4186" s="6">
        <v>444</v>
      </c>
      <c r="H4186" s="31">
        <v>38.738738738739002</v>
      </c>
      <c r="I4186" s="12">
        <v>16.891891891892001</v>
      </c>
      <c r="J4186" s="12">
        <v>18.243243243243001</v>
      </c>
      <c r="K4186" s="12">
        <v>18.468468468468</v>
      </c>
      <c r="L4186" s="12">
        <v>4.5045045045050003</v>
      </c>
      <c r="M4186" s="42">
        <v>3.1531531531530002</v>
      </c>
    </row>
    <row r="4187" spans="2:13" x14ac:dyDescent="0.2">
      <c r="D4187" s="200"/>
      <c r="E4187" s="4" t="s">
        <v>22</v>
      </c>
      <c r="F4187" s="5"/>
      <c r="G4187" s="6">
        <v>192</v>
      </c>
      <c r="H4187" s="31">
        <v>40.104166666666998</v>
      </c>
      <c r="I4187" s="12">
        <v>16.666666666666998</v>
      </c>
      <c r="J4187" s="12">
        <v>18.229166666666998</v>
      </c>
      <c r="K4187" s="12">
        <v>19.791666666666998</v>
      </c>
      <c r="L4187" s="12">
        <v>4.166666666667</v>
      </c>
      <c r="M4187" s="42">
        <v>1.041666666667</v>
      </c>
    </row>
    <row r="4188" spans="2:13" x14ac:dyDescent="0.2">
      <c r="D4188" s="200"/>
      <c r="E4188" s="4" t="s">
        <v>23</v>
      </c>
      <c r="F4188" s="5"/>
      <c r="G4188" s="6">
        <v>192</v>
      </c>
      <c r="H4188" s="31">
        <v>39.583333333333002</v>
      </c>
      <c r="I4188" s="12">
        <v>14.0625</v>
      </c>
      <c r="J4188" s="29">
        <v>27.083333333333002</v>
      </c>
      <c r="K4188" s="12">
        <v>14.0625</v>
      </c>
      <c r="L4188" s="12">
        <v>4.166666666667</v>
      </c>
      <c r="M4188" s="42">
        <v>1.041666666667</v>
      </c>
    </row>
    <row r="4189" spans="2:13" x14ac:dyDescent="0.2">
      <c r="D4189" s="200"/>
      <c r="E4189" s="4" t="s">
        <v>24</v>
      </c>
      <c r="F4189" s="5"/>
      <c r="G4189" s="6">
        <v>240</v>
      </c>
      <c r="H4189" s="31">
        <v>37.916666666666998</v>
      </c>
      <c r="I4189" s="12">
        <v>15.833333333333</v>
      </c>
      <c r="J4189" s="12">
        <v>20.416666666666998</v>
      </c>
      <c r="K4189" s="12">
        <v>20</v>
      </c>
      <c r="L4189" s="12">
        <v>3.75</v>
      </c>
      <c r="M4189" s="42">
        <v>2.083333333333</v>
      </c>
    </row>
    <row r="4190" spans="2:13" x14ac:dyDescent="0.2">
      <c r="D4190" s="199" t="s">
        <v>25</v>
      </c>
      <c r="E4190" s="22" t="s">
        <v>26</v>
      </c>
      <c r="F4190" s="21"/>
      <c r="G4190" s="19">
        <v>348</v>
      </c>
      <c r="H4190" s="54">
        <v>40.229885057471002</v>
      </c>
      <c r="I4190" s="20">
        <v>14.942528735631999</v>
      </c>
      <c r="J4190" s="20">
        <v>22.126436781609002</v>
      </c>
      <c r="K4190" s="20">
        <v>18.678160919540002</v>
      </c>
      <c r="L4190" s="20">
        <v>2.586206896552</v>
      </c>
      <c r="M4190" s="52">
        <v>1.4367816091950001</v>
      </c>
    </row>
    <row r="4191" spans="2:13" x14ac:dyDescent="0.2">
      <c r="D4191" s="200"/>
      <c r="E4191" s="4" t="s">
        <v>27</v>
      </c>
      <c r="F4191" s="5"/>
      <c r="G4191" s="6">
        <v>378</v>
      </c>
      <c r="H4191" s="31">
        <v>38.359788359787999</v>
      </c>
      <c r="I4191" s="12">
        <v>18.518518518518999</v>
      </c>
      <c r="J4191" s="12">
        <v>20.899470899471002</v>
      </c>
      <c r="K4191" s="12">
        <v>16.137566137566001</v>
      </c>
      <c r="L4191" s="12">
        <v>4.2328042328039999</v>
      </c>
      <c r="M4191" s="42">
        <v>1.851851851852</v>
      </c>
    </row>
    <row r="4192" spans="2:13" x14ac:dyDescent="0.2">
      <c r="D4192" s="200"/>
      <c r="E4192" s="4" t="s">
        <v>28</v>
      </c>
      <c r="F4192" s="5"/>
      <c r="G4192" s="6">
        <v>372</v>
      </c>
      <c r="H4192" s="31">
        <v>40.860215053763</v>
      </c>
      <c r="I4192" s="12">
        <v>12.096774193548001</v>
      </c>
      <c r="J4192" s="12">
        <v>18.817204301075002</v>
      </c>
      <c r="K4192" s="12">
        <v>19.354838709677001</v>
      </c>
      <c r="L4192" s="12">
        <v>5.9139784946239997</v>
      </c>
      <c r="M4192" s="42">
        <v>2.9569892473119999</v>
      </c>
    </row>
    <row r="4193" spans="2:13" x14ac:dyDescent="0.2">
      <c r="D4193" s="200"/>
      <c r="E4193" s="4" t="s">
        <v>29</v>
      </c>
      <c r="F4193" s="5"/>
      <c r="G4193" s="6">
        <v>102</v>
      </c>
      <c r="H4193" s="84">
        <v>31.372549019608002</v>
      </c>
      <c r="I4193" s="29">
        <v>23.529411764706001</v>
      </c>
      <c r="J4193" s="12">
        <v>23.529411764706001</v>
      </c>
      <c r="K4193" s="12">
        <v>17.647058823529001</v>
      </c>
      <c r="L4193" s="12">
        <v>0.98039215686299996</v>
      </c>
      <c r="M4193" s="42">
        <v>2.9411764705880001</v>
      </c>
    </row>
    <row r="4194" spans="2:13" x14ac:dyDescent="0.2">
      <c r="D4194" s="199" t="s">
        <v>30</v>
      </c>
      <c r="E4194" s="22" t="s">
        <v>31</v>
      </c>
      <c r="F4194" s="21"/>
      <c r="G4194" s="19">
        <v>592</v>
      </c>
      <c r="H4194" s="54">
        <v>42.398648648649001</v>
      </c>
      <c r="I4194" s="20">
        <v>15.540540540541</v>
      </c>
      <c r="J4194" s="20">
        <v>18.243243243243001</v>
      </c>
      <c r="K4194" s="20">
        <v>17.736486486486001</v>
      </c>
      <c r="L4194" s="20">
        <v>4.7297297297299998</v>
      </c>
      <c r="M4194" s="52">
        <v>1.351351351351</v>
      </c>
    </row>
    <row r="4195" spans="2:13" x14ac:dyDescent="0.2">
      <c r="D4195" s="200"/>
      <c r="E4195" s="4" t="s">
        <v>32</v>
      </c>
      <c r="F4195" s="5"/>
      <c r="G4195" s="6">
        <v>608</v>
      </c>
      <c r="H4195" s="31">
        <v>35.855263157895003</v>
      </c>
      <c r="I4195" s="12">
        <v>16.282894736842</v>
      </c>
      <c r="J4195" s="12">
        <v>23.355263157894999</v>
      </c>
      <c r="K4195" s="12">
        <v>18.256578947367998</v>
      </c>
      <c r="L4195" s="12">
        <v>3.2894736842109999</v>
      </c>
      <c r="M4195" s="42">
        <v>2.9605263157890001</v>
      </c>
    </row>
    <row r="4196" spans="2:13" x14ac:dyDescent="0.2">
      <c r="D4196" s="199" t="s">
        <v>33</v>
      </c>
      <c r="E4196" s="22" t="s">
        <v>34</v>
      </c>
      <c r="F4196" s="21"/>
      <c r="G4196" s="19">
        <v>74</v>
      </c>
      <c r="H4196" s="156">
        <v>32.432432432432002</v>
      </c>
      <c r="I4196" s="20">
        <v>12.162162162162</v>
      </c>
      <c r="J4196" s="20">
        <v>18.918918918919001</v>
      </c>
      <c r="K4196" s="98">
        <v>28.378378378377999</v>
      </c>
      <c r="L4196" s="20">
        <v>6.7567567567570004</v>
      </c>
      <c r="M4196" s="52">
        <v>1.351351351351</v>
      </c>
    </row>
    <row r="4197" spans="2:13" x14ac:dyDescent="0.2">
      <c r="D4197" s="200"/>
      <c r="E4197" s="4" t="s">
        <v>35</v>
      </c>
      <c r="F4197" s="5"/>
      <c r="G4197" s="6">
        <v>148</v>
      </c>
      <c r="H4197" s="87">
        <v>51.351351351350999</v>
      </c>
      <c r="I4197" s="12">
        <v>18.918918918919001</v>
      </c>
      <c r="J4197" s="43">
        <v>13.513513513514001</v>
      </c>
      <c r="K4197" s="43">
        <v>10.810810810811001</v>
      </c>
      <c r="L4197" s="12">
        <v>4.0540540540540002</v>
      </c>
      <c r="M4197" s="42">
        <v>1.351351351351</v>
      </c>
    </row>
    <row r="4198" spans="2:13" x14ac:dyDescent="0.2">
      <c r="D4198" s="200"/>
      <c r="E4198" s="4" t="s">
        <v>36</v>
      </c>
      <c r="F4198" s="5"/>
      <c r="G4198" s="6">
        <v>187</v>
      </c>
      <c r="H4198" s="76">
        <v>45.989304812834</v>
      </c>
      <c r="I4198" s="12">
        <v>14.973262032086</v>
      </c>
      <c r="J4198" s="12">
        <v>19.251336898396001</v>
      </c>
      <c r="K4198" s="12">
        <v>16.577540106952</v>
      </c>
      <c r="L4198" s="12">
        <v>2.673796791444</v>
      </c>
      <c r="M4198" s="42">
        <v>0.53475935828900001</v>
      </c>
    </row>
    <row r="4199" spans="2:13" x14ac:dyDescent="0.2">
      <c r="D4199" s="200"/>
      <c r="E4199" s="4" t="s">
        <v>37</v>
      </c>
      <c r="F4199" s="5"/>
      <c r="G4199" s="6">
        <v>221</v>
      </c>
      <c r="H4199" s="31">
        <v>42.986425339367003</v>
      </c>
      <c r="I4199" s="12">
        <v>16.289592760181002</v>
      </c>
      <c r="J4199" s="12">
        <v>23.981900452489</v>
      </c>
      <c r="K4199" s="12">
        <v>13.122171945701</v>
      </c>
      <c r="L4199" s="12">
        <v>2.7149321266970001</v>
      </c>
      <c r="M4199" s="42">
        <v>0.904977375566</v>
      </c>
    </row>
    <row r="4200" spans="2:13" x14ac:dyDescent="0.2">
      <c r="D4200" s="200"/>
      <c r="E4200" s="4" t="s">
        <v>38</v>
      </c>
      <c r="F4200" s="5"/>
      <c r="G4200" s="6">
        <v>186</v>
      </c>
      <c r="H4200" s="31">
        <v>36.021505376344003</v>
      </c>
      <c r="I4200" s="12">
        <v>20.430107526882001</v>
      </c>
      <c r="J4200" s="12">
        <v>16.666666666666998</v>
      </c>
      <c r="K4200" s="12">
        <v>21.505376344085999</v>
      </c>
      <c r="L4200" s="12">
        <v>4.3010752688169998</v>
      </c>
      <c r="M4200" s="42">
        <v>1.0752688172039999</v>
      </c>
    </row>
    <row r="4201" spans="2:13" x14ac:dyDescent="0.2">
      <c r="D4201" s="200"/>
      <c r="E4201" s="4" t="s">
        <v>39</v>
      </c>
      <c r="F4201" s="5"/>
      <c r="G4201" s="6">
        <v>223</v>
      </c>
      <c r="H4201" s="84">
        <v>30.044843049327</v>
      </c>
      <c r="I4201" s="12">
        <v>15.2466367713</v>
      </c>
      <c r="J4201" s="29">
        <v>26.008968609865001</v>
      </c>
      <c r="K4201" s="12">
        <v>21.52466367713</v>
      </c>
      <c r="L4201" s="12">
        <v>3.5874439461879999</v>
      </c>
      <c r="M4201" s="42">
        <v>3.5874439461879999</v>
      </c>
    </row>
    <row r="4202" spans="2:13" x14ac:dyDescent="0.2">
      <c r="D4202" s="201"/>
      <c r="E4202" s="57" t="s">
        <v>40</v>
      </c>
      <c r="F4202" s="59"/>
      <c r="G4202" s="55">
        <v>161</v>
      </c>
      <c r="H4202" s="157">
        <v>33.540372670807002</v>
      </c>
      <c r="I4202" s="65">
        <v>11.180124223602</v>
      </c>
      <c r="J4202" s="65">
        <v>23.602484472050001</v>
      </c>
      <c r="K4202" s="65">
        <v>19.254658385092998</v>
      </c>
      <c r="L4202" s="65">
        <v>6.2111801242239997</v>
      </c>
      <c r="M4202" s="105">
        <v>6.2111801242239997</v>
      </c>
    </row>
    <row r="4204" spans="2:13" x14ac:dyDescent="0.2">
      <c r="B4204" s="40" t="str">
        <f xml:space="preserve"> HYPERLINK("#'目次'!B180", "[174]")</f>
        <v>[174]</v>
      </c>
      <c r="C4204" s="23" t="s">
        <v>305</v>
      </c>
    </row>
    <row r="4207" spans="2:13" x14ac:dyDescent="0.2">
      <c r="C4207" s="23" t="s">
        <v>48</v>
      </c>
    </row>
    <row r="4208" spans="2:13" x14ac:dyDescent="0.2">
      <c r="D4208" s="195"/>
      <c r="E4208" s="196"/>
      <c r="F4208" s="196"/>
      <c r="G4208" s="37" t="s">
        <v>15</v>
      </c>
      <c r="H4208" s="33" t="s">
        <v>306</v>
      </c>
      <c r="I4208" s="13" t="s">
        <v>307</v>
      </c>
      <c r="J4208" s="13" t="s">
        <v>308</v>
      </c>
      <c r="K4208" s="13" t="s">
        <v>309</v>
      </c>
      <c r="L4208" s="13" t="s">
        <v>310</v>
      </c>
      <c r="M4208" s="38" t="s">
        <v>18</v>
      </c>
    </row>
    <row r="4209" spans="4:13" x14ac:dyDescent="0.2">
      <c r="D4209" s="197"/>
      <c r="E4209" s="198"/>
      <c r="F4209" s="198"/>
      <c r="G4209" s="35"/>
      <c r="H4209" s="39"/>
      <c r="I4209" s="14"/>
      <c r="J4209" s="14"/>
      <c r="K4209" s="14"/>
      <c r="L4209" s="14"/>
      <c r="M4209" s="34"/>
    </row>
    <row r="4210" spans="4:13" x14ac:dyDescent="0.2">
      <c r="D4210" s="56"/>
      <c r="E4210" s="58" t="s">
        <v>15</v>
      </c>
      <c r="F4210" s="46"/>
      <c r="G4210" s="36">
        <v>1200</v>
      </c>
      <c r="H4210" s="24">
        <v>39.083333333333002</v>
      </c>
      <c r="I4210" s="24">
        <v>15.916666666667</v>
      </c>
      <c r="J4210" s="24">
        <v>20.833333333333002</v>
      </c>
      <c r="K4210" s="24">
        <v>18</v>
      </c>
      <c r="L4210" s="24">
        <v>4</v>
      </c>
      <c r="M4210" s="68">
        <v>2.166666666667</v>
      </c>
    </row>
    <row r="4211" spans="4:13" x14ac:dyDescent="0.2">
      <c r="D4211" s="199" t="s">
        <v>49</v>
      </c>
      <c r="E4211" s="22" t="s">
        <v>50</v>
      </c>
      <c r="F4211" s="21"/>
      <c r="G4211" s="19">
        <v>15</v>
      </c>
      <c r="H4211" s="54">
        <v>40</v>
      </c>
      <c r="I4211" s="20">
        <v>13.333333333333</v>
      </c>
      <c r="J4211" s="90">
        <v>13.333333333333</v>
      </c>
      <c r="K4211" s="20">
        <v>20</v>
      </c>
      <c r="L4211" s="96">
        <v>13.333333333333</v>
      </c>
      <c r="M4211" s="117">
        <v>0</v>
      </c>
    </row>
    <row r="4212" spans="4:13" x14ac:dyDescent="0.2">
      <c r="D4212" s="200"/>
      <c r="E4212" s="4" t="s">
        <v>51</v>
      </c>
      <c r="F4212" s="5"/>
      <c r="G4212" s="6">
        <v>142</v>
      </c>
      <c r="H4212" s="87">
        <v>49.295774647887001</v>
      </c>
      <c r="I4212" s="12">
        <v>13.380281690141</v>
      </c>
      <c r="J4212" s="12">
        <v>18.309859154929999</v>
      </c>
      <c r="K4212" s="12">
        <v>13.380281690141</v>
      </c>
      <c r="L4212" s="12">
        <v>1.4084507042250001</v>
      </c>
      <c r="M4212" s="42">
        <v>4.2253521126760001</v>
      </c>
    </row>
    <row r="4213" spans="4:13" x14ac:dyDescent="0.2">
      <c r="D4213" s="200"/>
      <c r="E4213" s="4" t="s">
        <v>52</v>
      </c>
      <c r="F4213" s="5"/>
      <c r="G4213" s="6">
        <v>26</v>
      </c>
      <c r="H4213" s="84">
        <v>30.769230769231001</v>
      </c>
      <c r="I4213" s="12">
        <v>15.384615384615</v>
      </c>
      <c r="J4213" s="43">
        <v>15.384615384615</v>
      </c>
      <c r="K4213" s="29">
        <v>26.923076923077002</v>
      </c>
      <c r="L4213" s="29">
        <v>11.538461538462</v>
      </c>
      <c r="M4213" s="73">
        <v>0</v>
      </c>
    </row>
    <row r="4214" spans="4:13" x14ac:dyDescent="0.2">
      <c r="D4214" s="200"/>
      <c r="E4214" s="4" t="s">
        <v>53</v>
      </c>
      <c r="F4214" s="5"/>
      <c r="G4214" s="6">
        <v>41</v>
      </c>
      <c r="H4214" s="31">
        <v>34.146341463414998</v>
      </c>
      <c r="I4214" s="44">
        <v>29.268292682927001</v>
      </c>
      <c r="J4214" s="12">
        <v>21.951219512194999</v>
      </c>
      <c r="K4214" s="12">
        <v>14.634146341463</v>
      </c>
      <c r="L4214" s="28">
        <v>0</v>
      </c>
      <c r="M4214" s="73">
        <v>0</v>
      </c>
    </row>
    <row r="4215" spans="4:13" x14ac:dyDescent="0.2">
      <c r="D4215" s="200"/>
      <c r="E4215" s="4" t="s">
        <v>54</v>
      </c>
      <c r="F4215" s="5"/>
      <c r="G4215" s="6">
        <v>226</v>
      </c>
      <c r="H4215" s="31">
        <v>38.938053097344998</v>
      </c>
      <c r="I4215" s="12">
        <v>17.699115044248</v>
      </c>
      <c r="J4215" s="12">
        <v>19.911504424779</v>
      </c>
      <c r="K4215" s="12">
        <v>18.584070796460001</v>
      </c>
      <c r="L4215" s="12">
        <v>3.53982300885</v>
      </c>
      <c r="M4215" s="42">
        <v>1.327433628319</v>
      </c>
    </row>
    <row r="4216" spans="4:13" x14ac:dyDescent="0.2">
      <c r="D4216" s="200"/>
      <c r="E4216" s="4" t="s">
        <v>55</v>
      </c>
      <c r="F4216" s="5"/>
      <c r="G4216" s="6">
        <v>125</v>
      </c>
      <c r="H4216" s="31">
        <v>42.4</v>
      </c>
      <c r="I4216" s="12">
        <v>14.4</v>
      </c>
      <c r="J4216" s="12">
        <v>20</v>
      </c>
      <c r="K4216" s="12">
        <v>17.600000000000001</v>
      </c>
      <c r="L4216" s="12">
        <v>4</v>
      </c>
      <c r="M4216" s="42">
        <v>1.6</v>
      </c>
    </row>
    <row r="4217" spans="4:13" x14ac:dyDescent="0.2">
      <c r="D4217" s="200"/>
      <c r="E4217" s="4" t="s">
        <v>56</v>
      </c>
      <c r="F4217" s="5"/>
      <c r="G4217" s="6">
        <v>190</v>
      </c>
      <c r="H4217" s="31">
        <v>37.368421052632002</v>
      </c>
      <c r="I4217" s="12">
        <v>16.315789473683999</v>
      </c>
      <c r="J4217" s="12">
        <v>25.263157894736999</v>
      </c>
      <c r="K4217" s="12">
        <v>14.736842105262999</v>
      </c>
      <c r="L4217" s="12">
        <v>4.2105263157890001</v>
      </c>
      <c r="M4217" s="42">
        <v>2.1052631578950001</v>
      </c>
    </row>
    <row r="4218" spans="4:13" x14ac:dyDescent="0.2">
      <c r="D4218" s="200"/>
      <c r="E4218" s="4" t="s">
        <v>57</v>
      </c>
      <c r="F4218" s="5"/>
      <c r="G4218" s="6">
        <v>185</v>
      </c>
      <c r="H4218" s="84">
        <v>34.054054054053999</v>
      </c>
      <c r="I4218" s="12">
        <v>15.675675675676001</v>
      </c>
      <c r="J4218" s="29">
        <v>26.486486486486001</v>
      </c>
      <c r="K4218" s="12">
        <v>19.459459459459001</v>
      </c>
      <c r="L4218" s="12">
        <v>2.1621621621620002</v>
      </c>
      <c r="M4218" s="42">
        <v>2.1621621621620002</v>
      </c>
    </row>
    <row r="4219" spans="4:13" x14ac:dyDescent="0.2">
      <c r="D4219" s="200"/>
      <c r="E4219" s="4" t="s">
        <v>58</v>
      </c>
      <c r="F4219" s="5"/>
      <c r="G4219" s="6">
        <v>113</v>
      </c>
      <c r="H4219" s="31">
        <v>42.477876106194998</v>
      </c>
      <c r="I4219" s="12">
        <v>15.044247787611001</v>
      </c>
      <c r="J4219" s="12">
        <v>15.929203539823</v>
      </c>
      <c r="K4219" s="12">
        <v>18.584070796460001</v>
      </c>
      <c r="L4219" s="12">
        <v>7.0796460176989999</v>
      </c>
      <c r="M4219" s="42">
        <v>0.88495575221199996</v>
      </c>
    </row>
    <row r="4220" spans="4:13" x14ac:dyDescent="0.2">
      <c r="D4220" s="200"/>
      <c r="E4220" s="4" t="s">
        <v>59</v>
      </c>
      <c r="F4220" s="5"/>
      <c r="G4220" s="6">
        <v>136</v>
      </c>
      <c r="H4220" s="31">
        <v>34.558823529412003</v>
      </c>
      <c r="I4220" s="12">
        <v>13.970588235294001</v>
      </c>
      <c r="J4220" s="12">
        <v>17.647058823529001</v>
      </c>
      <c r="K4220" s="29">
        <v>23.529411764706001</v>
      </c>
      <c r="L4220" s="12">
        <v>5.8823529411760003</v>
      </c>
      <c r="M4220" s="42">
        <v>4.4117647058819998</v>
      </c>
    </row>
    <row r="4221" spans="4:13" x14ac:dyDescent="0.2">
      <c r="D4221" s="199" t="s">
        <v>60</v>
      </c>
      <c r="E4221" s="22" t="s">
        <v>61</v>
      </c>
      <c r="F4221" s="21"/>
      <c r="G4221" s="19">
        <v>205</v>
      </c>
      <c r="H4221" s="54">
        <v>36.585365853658999</v>
      </c>
      <c r="I4221" s="20">
        <v>12.195121951220001</v>
      </c>
      <c r="J4221" s="20">
        <v>22.926829268293002</v>
      </c>
      <c r="K4221" s="20">
        <v>17.073170731706998</v>
      </c>
      <c r="L4221" s="20">
        <v>7.3170731707319998</v>
      </c>
      <c r="M4221" s="52">
        <v>3.90243902439</v>
      </c>
    </row>
    <row r="4222" spans="4:13" x14ac:dyDescent="0.2">
      <c r="D4222" s="200"/>
      <c r="E4222" s="4" t="s">
        <v>62</v>
      </c>
      <c r="F4222" s="5"/>
      <c r="G4222" s="6">
        <v>160</v>
      </c>
      <c r="H4222" s="31">
        <v>35.625</v>
      </c>
      <c r="I4222" s="12">
        <v>14.375</v>
      </c>
      <c r="J4222" s="12">
        <v>25.625</v>
      </c>
      <c r="K4222" s="12">
        <v>19.375</v>
      </c>
      <c r="L4222" s="12">
        <v>3.125</v>
      </c>
      <c r="M4222" s="42">
        <v>1.875</v>
      </c>
    </row>
    <row r="4223" spans="4:13" x14ac:dyDescent="0.2">
      <c r="D4223" s="200"/>
      <c r="E4223" s="4" t="s">
        <v>63</v>
      </c>
      <c r="F4223" s="5"/>
      <c r="G4223" s="6">
        <v>121</v>
      </c>
      <c r="H4223" s="87">
        <v>49.586776859503999</v>
      </c>
      <c r="I4223" s="12">
        <v>13.223140495868</v>
      </c>
      <c r="J4223" s="43">
        <v>14.04958677686</v>
      </c>
      <c r="K4223" s="12">
        <v>16.528925619835</v>
      </c>
      <c r="L4223" s="12">
        <v>4.9586776859499997</v>
      </c>
      <c r="M4223" s="42">
        <v>1.6528925619829999</v>
      </c>
    </row>
    <row r="4224" spans="4:13" x14ac:dyDescent="0.2">
      <c r="D4224" s="200"/>
      <c r="E4224" s="4" t="s">
        <v>64</v>
      </c>
      <c r="F4224" s="5"/>
      <c r="G4224" s="6">
        <v>124</v>
      </c>
      <c r="H4224" s="31">
        <v>39.516129032258</v>
      </c>
      <c r="I4224" s="12">
        <v>16.129032258064999</v>
      </c>
      <c r="J4224" s="12">
        <v>21.774193548387</v>
      </c>
      <c r="K4224" s="12">
        <v>20.161290322580999</v>
      </c>
      <c r="L4224" s="12">
        <v>1.6129032258060001</v>
      </c>
      <c r="M4224" s="42">
        <v>0.80645161290300005</v>
      </c>
    </row>
    <row r="4225" spans="2:13" x14ac:dyDescent="0.2">
      <c r="D4225" s="200"/>
      <c r="E4225" s="4" t="s">
        <v>65</v>
      </c>
      <c r="F4225" s="5"/>
      <c r="G4225" s="6">
        <v>109</v>
      </c>
      <c r="H4225" s="31">
        <v>38.532110091743</v>
      </c>
      <c r="I4225" s="12">
        <v>17.43119266055</v>
      </c>
      <c r="J4225" s="12">
        <v>17.43119266055</v>
      </c>
      <c r="K4225" s="12">
        <v>21.100917431193</v>
      </c>
      <c r="L4225" s="12">
        <v>3.669724770642</v>
      </c>
      <c r="M4225" s="42">
        <v>1.834862385321</v>
      </c>
    </row>
    <row r="4226" spans="2:13" x14ac:dyDescent="0.2">
      <c r="D4226" s="200"/>
      <c r="E4226" s="4" t="s">
        <v>66</v>
      </c>
      <c r="F4226" s="5"/>
      <c r="G4226" s="6">
        <v>104</v>
      </c>
      <c r="H4226" s="31">
        <v>36.538461538462002</v>
      </c>
      <c r="I4226" s="29">
        <v>21.153846153846001</v>
      </c>
      <c r="J4226" s="12">
        <v>24.038461538461998</v>
      </c>
      <c r="K4226" s="12">
        <v>15.384615384615</v>
      </c>
      <c r="L4226" s="12">
        <v>0.96153846153800004</v>
      </c>
      <c r="M4226" s="42">
        <v>1.923076923077</v>
      </c>
    </row>
    <row r="4227" spans="2:13" x14ac:dyDescent="0.2">
      <c r="D4227" s="200"/>
      <c r="E4227" s="4" t="s">
        <v>67</v>
      </c>
      <c r="F4227" s="5"/>
      <c r="G4227" s="6">
        <v>139</v>
      </c>
      <c r="H4227" s="31">
        <v>38.848920863308997</v>
      </c>
      <c r="I4227" s="12">
        <v>19.424460431655</v>
      </c>
      <c r="J4227" s="12">
        <v>19.424460431655</v>
      </c>
      <c r="K4227" s="12">
        <v>17.266187050359999</v>
      </c>
      <c r="L4227" s="12">
        <v>3.5971223021580001</v>
      </c>
      <c r="M4227" s="42">
        <v>1.438848920863</v>
      </c>
    </row>
    <row r="4228" spans="2:13" x14ac:dyDescent="0.2">
      <c r="D4228" s="200"/>
      <c r="E4228" s="4" t="s">
        <v>68</v>
      </c>
      <c r="F4228" s="5"/>
      <c r="G4228" s="6">
        <v>48</v>
      </c>
      <c r="H4228" s="31">
        <v>41.666666666666998</v>
      </c>
      <c r="I4228" s="29">
        <v>22.916666666666998</v>
      </c>
      <c r="J4228" s="12">
        <v>25</v>
      </c>
      <c r="K4228" s="43">
        <v>8.333333333333</v>
      </c>
      <c r="L4228" s="12">
        <v>2.083333333333</v>
      </c>
      <c r="M4228" s="73">
        <v>0</v>
      </c>
    </row>
    <row r="4229" spans="2:13" x14ac:dyDescent="0.2">
      <c r="D4229" s="200"/>
      <c r="E4229" s="4" t="s">
        <v>69</v>
      </c>
      <c r="F4229" s="5"/>
      <c r="G4229" s="6">
        <v>37</v>
      </c>
      <c r="H4229" s="31">
        <v>43.243243243243001</v>
      </c>
      <c r="I4229" s="29">
        <v>24.324324324323999</v>
      </c>
      <c r="J4229" s="12">
        <v>18.918918918919001</v>
      </c>
      <c r="K4229" s="12">
        <v>13.513513513514001</v>
      </c>
      <c r="L4229" s="28">
        <v>0</v>
      </c>
      <c r="M4229" s="73">
        <v>0</v>
      </c>
    </row>
    <row r="4230" spans="2:13" x14ac:dyDescent="0.2">
      <c r="D4230" s="93" t="s">
        <v>70</v>
      </c>
      <c r="E4230" s="89" t="s">
        <v>18</v>
      </c>
      <c r="F4230" s="92"/>
      <c r="G4230" s="94">
        <v>0</v>
      </c>
      <c r="H4230" s="148">
        <v>0</v>
      </c>
      <c r="I4230" s="86">
        <v>0</v>
      </c>
      <c r="J4230" s="86">
        <v>0</v>
      </c>
      <c r="K4230" s="86">
        <v>0</v>
      </c>
      <c r="L4230" s="101">
        <v>0</v>
      </c>
      <c r="M4230" s="144">
        <v>0</v>
      </c>
    </row>
    <row r="4232" spans="2:13" x14ac:dyDescent="0.2">
      <c r="B4232" s="40" t="str">
        <f xml:space="preserve"> HYPERLINK("#'目次'!B181", "[175]")</f>
        <v>[175]</v>
      </c>
      <c r="C4232" s="23" t="s">
        <v>305</v>
      </c>
    </row>
    <row r="4235" spans="2:13" x14ac:dyDescent="0.2">
      <c r="C4235" s="23" t="s">
        <v>73</v>
      </c>
    </row>
    <row r="4236" spans="2:13" x14ac:dyDescent="0.2">
      <c r="D4236" s="195"/>
      <c r="E4236" s="196"/>
      <c r="F4236" s="196"/>
      <c r="G4236" s="37" t="s">
        <v>15</v>
      </c>
      <c r="H4236" s="33" t="s">
        <v>306</v>
      </c>
      <c r="I4236" s="13" t="s">
        <v>307</v>
      </c>
      <c r="J4236" s="13" t="s">
        <v>308</v>
      </c>
      <c r="K4236" s="13" t="s">
        <v>309</v>
      </c>
      <c r="L4236" s="13" t="s">
        <v>310</v>
      </c>
      <c r="M4236" s="38" t="s">
        <v>18</v>
      </c>
    </row>
    <row r="4237" spans="2:13" x14ac:dyDescent="0.2">
      <c r="D4237" s="197"/>
      <c r="E4237" s="198"/>
      <c r="F4237" s="198"/>
      <c r="G4237" s="35"/>
      <c r="H4237" s="39"/>
      <c r="I4237" s="14"/>
      <c r="J4237" s="14"/>
      <c r="K4237" s="14"/>
      <c r="L4237" s="14"/>
      <c r="M4237" s="34"/>
    </row>
    <row r="4238" spans="2:13" x14ac:dyDescent="0.2">
      <c r="D4238" s="56"/>
      <c r="E4238" s="58" t="s">
        <v>15</v>
      </c>
      <c r="F4238" s="46"/>
      <c r="G4238" s="36">
        <v>1200</v>
      </c>
      <c r="H4238" s="24">
        <v>39.083333333333002</v>
      </c>
      <c r="I4238" s="24">
        <v>15.916666666667</v>
      </c>
      <c r="J4238" s="24">
        <v>20.833333333333002</v>
      </c>
      <c r="K4238" s="24">
        <v>18</v>
      </c>
      <c r="L4238" s="24">
        <v>4</v>
      </c>
      <c r="M4238" s="68">
        <v>2.166666666667</v>
      </c>
    </row>
    <row r="4239" spans="2:13" x14ac:dyDescent="0.2">
      <c r="D4239" s="199" t="s">
        <v>74</v>
      </c>
      <c r="E4239" s="22" t="s">
        <v>75</v>
      </c>
      <c r="F4239" s="21"/>
      <c r="G4239" s="19">
        <v>592</v>
      </c>
      <c r="H4239" s="54">
        <v>42.398648648649001</v>
      </c>
      <c r="I4239" s="20">
        <v>15.540540540541</v>
      </c>
      <c r="J4239" s="20">
        <v>18.243243243243001</v>
      </c>
      <c r="K4239" s="20">
        <v>17.736486486486001</v>
      </c>
      <c r="L4239" s="20">
        <v>4.7297297297299998</v>
      </c>
      <c r="M4239" s="52">
        <v>1.351351351351</v>
      </c>
    </row>
    <row r="4240" spans="2:13" x14ac:dyDescent="0.2">
      <c r="D4240" s="200"/>
      <c r="E4240" s="4" t="s">
        <v>34</v>
      </c>
      <c r="F4240" s="5"/>
      <c r="G4240" s="6">
        <v>37</v>
      </c>
      <c r="H4240" s="31">
        <v>40.540540540541002</v>
      </c>
      <c r="I4240" s="12">
        <v>13.513513513514001</v>
      </c>
      <c r="J4240" s="12">
        <v>16.216216216216001</v>
      </c>
      <c r="K4240" s="29">
        <v>27.027027027027</v>
      </c>
      <c r="L4240" s="12">
        <v>2.7027027027030002</v>
      </c>
      <c r="M4240" s="73">
        <v>0</v>
      </c>
    </row>
    <row r="4241" spans="2:13" x14ac:dyDescent="0.2">
      <c r="D4241" s="200"/>
      <c r="E4241" s="4" t="s">
        <v>35</v>
      </c>
      <c r="F4241" s="5"/>
      <c r="G4241" s="6">
        <v>75</v>
      </c>
      <c r="H4241" s="87">
        <v>52</v>
      </c>
      <c r="I4241" s="12">
        <v>17.333333333333002</v>
      </c>
      <c r="J4241" s="61">
        <v>9.333333333333</v>
      </c>
      <c r="K4241" s="43">
        <v>12</v>
      </c>
      <c r="L4241" s="12">
        <v>8</v>
      </c>
      <c r="M4241" s="42">
        <v>1.333333333333</v>
      </c>
    </row>
    <row r="4242" spans="2:13" x14ac:dyDescent="0.2">
      <c r="D4242" s="200"/>
      <c r="E4242" s="4" t="s">
        <v>36</v>
      </c>
      <c r="F4242" s="5"/>
      <c r="G4242" s="6">
        <v>95</v>
      </c>
      <c r="H4242" s="76">
        <v>48.421052631579002</v>
      </c>
      <c r="I4242" s="12">
        <v>12.631578947368</v>
      </c>
      <c r="J4242" s="12">
        <v>16.842105263158</v>
      </c>
      <c r="K4242" s="12">
        <v>17.894736842105001</v>
      </c>
      <c r="L4242" s="12">
        <v>3.1578947368420001</v>
      </c>
      <c r="M4242" s="42">
        <v>1.052631578947</v>
      </c>
    </row>
    <row r="4243" spans="2:13" x14ac:dyDescent="0.2">
      <c r="D4243" s="200"/>
      <c r="E4243" s="4" t="s">
        <v>37</v>
      </c>
      <c r="F4243" s="5"/>
      <c r="G4243" s="6">
        <v>111</v>
      </c>
      <c r="H4243" s="76">
        <v>46.846846846847001</v>
      </c>
      <c r="I4243" s="12">
        <v>14.414414414414001</v>
      </c>
      <c r="J4243" s="12">
        <v>22.522522522523001</v>
      </c>
      <c r="K4243" s="43">
        <v>12.612612612613001</v>
      </c>
      <c r="L4243" s="12">
        <v>2.7027027027030002</v>
      </c>
      <c r="M4243" s="42">
        <v>0.90090090090099995</v>
      </c>
    </row>
    <row r="4244" spans="2:13" x14ac:dyDescent="0.2">
      <c r="D4244" s="200"/>
      <c r="E4244" s="4" t="s">
        <v>38</v>
      </c>
      <c r="F4244" s="5"/>
      <c r="G4244" s="6">
        <v>93</v>
      </c>
      <c r="H4244" s="31">
        <v>39.784946236559001</v>
      </c>
      <c r="I4244" s="29">
        <v>22.580645161290001</v>
      </c>
      <c r="J4244" s="43">
        <v>13.978494623655999</v>
      </c>
      <c r="K4244" s="12">
        <v>18.279569892472999</v>
      </c>
      <c r="L4244" s="12">
        <v>5.3763440860219998</v>
      </c>
      <c r="M4244" s="73">
        <v>0</v>
      </c>
    </row>
    <row r="4245" spans="2:13" x14ac:dyDescent="0.2">
      <c r="D4245" s="200"/>
      <c r="E4245" s="4" t="s">
        <v>39</v>
      </c>
      <c r="F4245" s="5"/>
      <c r="G4245" s="6">
        <v>109</v>
      </c>
      <c r="H4245" s="31">
        <v>34.862385321101002</v>
      </c>
      <c r="I4245" s="12">
        <v>13.761467889907999</v>
      </c>
      <c r="J4245" s="12">
        <v>24.770642201834999</v>
      </c>
      <c r="K4245" s="12">
        <v>21.100917431193</v>
      </c>
      <c r="L4245" s="12">
        <v>3.669724770642</v>
      </c>
      <c r="M4245" s="42">
        <v>1.834862385321</v>
      </c>
    </row>
    <row r="4246" spans="2:13" x14ac:dyDescent="0.2">
      <c r="D4246" s="200"/>
      <c r="E4246" s="4" t="s">
        <v>40</v>
      </c>
      <c r="F4246" s="5"/>
      <c r="G4246" s="6">
        <v>72</v>
      </c>
      <c r="H4246" s="84">
        <v>33.333333333333002</v>
      </c>
      <c r="I4246" s="12">
        <v>13.888888888888999</v>
      </c>
      <c r="J4246" s="12">
        <v>19.444444444443999</v>
      </c>
      <c r="K4246" s="12">
        <v>20.833333333333002</v>
      </c>
      <c r="L4246" s="12">
        <v>8.333333333333</v>
      </c>
      <c r="M4246" s="42">
        <v>4.166666666667</v>
      </c>
    </row>
    <row r="4247" spans="2:13" x14ac:dyDescent="0.2">
      <c r="D4247" s="199" t="s">
        <v>76</v>
      </c>
      <c r="E4247" s="22" t="s">
        <v>77</v>
      </c>
      <c r="F4247" s="21"/>
      <c r="G4247" s="19">
        <v>608</v>
      </c>
      <c r="H4247" s="54">
        <v>35.855263157895003</v>
      </c>
      <c r="I4247" s="20">
        <v>16.282894736842</v>
      </c>
      <c r="J4247" s="20">
        <v>23.355263157894999</v>
      </c>
      <c r="K4247" s="20">
        <v>18.256578947367998</v>
      </c>
      <c r="L4247" s="20">
        <v>3.2894736842109999</v>
      </c>
      <c r="M4247" s="52">
        <v>2.9605263157890001</v>
      </c>
    </row>
    <row r="4248" spans="2:13" x14ac:dyDescent="0.2">
      <c r="D4248" s="200"/>
      <c r="E4248" s="4" t="s">
        <v>34</v>
      </c>
      <c r="F4248" s="5"/>
      <c r="G4248" s="6">
        <v>37</v>
      </c>
      <c r="H4248" s="104">
        <v>24.324324324323999</v>
      </c>
      <c r="I4248" s="43">
        <v>10.810810810811001</v>
      </c>
      <c r="J4248" s="12">
        <v>21.621621621622001</v>
      </c>
      <c r="K4248" s="44">
        <v>29.72972972973</v>
      </c>
      <c r="L4248" s="29">
        <v>10.810810810811001</v>
      </c>
      <c r="M4248" s="42">
        <v>2.7027027027030002</v>
      </c>
    </row>
    <row r="4249" spans="2:13" x14ac:dyDescent="0.2">
      <c r="D4249" s="200"/>
      <c r="E4249" s="4" t="s">
        <v>35</v>
      </c>
      <c r="F4249" s="5"/>
      <c r="G4249" s="6">
        <v>73</v>
      </c>
      <c r="H4249" s="87">
        <v>50.684931506848997</v>
      </c>
      <c r="I4249" s="12">
        <v>20.547945205478999</v>
      </c>
      <c r="J4249" s="12">
        <v>17.808219178081998</v>
      </c>
      <c r="K4249" s="43">
        <v>9.5890410958899999</v>
      </c>
      <c r="L4249" s="28">
        <v>0</v>
      </c>
      <c r="M4249" s="42">
        <v>1.369863013699</v>
      </c>
    </row>
    <row r="4250" spans="2:13" x14ac:dyDescent="0.2">
      <c r="D4250" s="200"/>
      <c r="E4250" s="4" t="s">
        <v>36</v>
      </c>
      <c r="F4250" s="5"/>
      <c r="G4250" s="6">
        <v>92</v>
      </c>
      <c r="H4250" s="31">
        <v>43.478260869564998</v>
      </c>
      <c r="I4250" s="12">
        <v>17.391304347826001</v>
      </c>
      <c r="J4250" s="12">
        <v>21.739130434783</v>
      </c>
      <c r="K4250" s="12">
        <v>15.217391304348</v>
      </c>
      <c r="L4250" s="12">
        <v>2.1739130434780001</v>
      </c>
      <c r="M4250" s="73">
        <v>0</v>
      </c>
    </row>
    <row r="4251" spans="2:13" x14ac:dyDescent="0.2">
      <c r="D4251" s="200"/>
      <c r="E4251" s="4" t="s">
        <v>37</v>
      </c>
      <c r="F4251" s="5"/>
      <c r="G4251" s="6">
        <v>110</v>
      </c>
      <c r="H4251" s="31">
        <v>39.090909090909001</v>
      </c>
      <c r="I4251" s="12">
        <v>18.181818181817999</v>
      </c>
      <c r="J4251" s="12">
        <v>25.454545454544999</v>
      </c>
      <c r="K4251" s="12">
        <v>13.636363636364001</v>
      </c>
      <c r="L4251" s="12">
        <v>2.7272727272730002</v>
      </c>
      <c r="M4251" s="42">
        <v>0.90909090909099999</v>
      </c>
    </row>
    <row r="4252" spans="2:13" x14ac:dyDescent="0.2">
      <c r="D4252" s="200"/>
      <c r="E4252" s="4" t="s">
        <v>38</v>
      </c>
      <c r="F4252" s="5"/>
      <c r="G4252" s="6">
        <v>93</v>
      </c>
      <c r="H4252" s="84">
        <v>32.258064516128997</v>
      </c>
      <c r="I4252" s="12">
        <v>18.279569892472999</v>
      </c>
      <c r="J4252" s="12">
        <v>19.354838709677001</v>
      </c>
      <c r="K4252" s="29">
        <v>24.731182795698999</v>
      </c>
      <c r="L4252" s="12">
        <v>3.2258064516129998</v>
      </c>
      <c r="M4252" s="42">
        <v>2.1505376344089999</v>
      </c>
    </row>
    <row r="4253" spans="2:13" x14ac:dyDescent="0.2">
      <c r="D4253" s="200"/>
      <c r="E4253" s="4" t="s">
        <v>39</v>
      </c>
      <c r="F4253" s="5"/>
      <c r="G4253" s="6">
        <v>114</v>
      </c>
      <c r="H4253" s="104">
        <v>25.438596491228001</v>
      </c>
      <c r="I4253" s="12">
        <v>16.666666666666998</v>
      </c>
      <c r="J4253" s="29">
        <v>27.192982456140001</v>
      </c>
      <c r="K4253" s="12">
        <v>21.929824561404001</v>
      </c>
      <c r="L4253" s="12">
        <v>3.508771929825</v>
      </c>
      <c r="M4253" s="42">
        <v>5.2631578947369997</v>
      </c>
    </row>
    <row r="4254" spans="2:13" x14ac:dyDescent="0.2">
      <c r="D4254" s="201"/>
      <c r="E4254" s="57" t="s">
        <v>40</v>
      </c>
      <c r="F4254" s="59"/>
      <c r="G4254" s="55">
        <v>89</v>
      </c>
      <c r="H4254" s="157">
        <v>33.707865168539001</v>
      </c>
      <c r="I4254" s="125">
        <v>8.9887640449440003</v>
      </c>
      <c r="J4254" s="123">
        <v>26.966292134831001</v>
      </c>
      <c r="K4254" s="65">
        <v>17.977528089888001</v>
      </c>
      <c r="L4254" s="65">
        <v>4.4943820224720001</v>
      </c>
      <c r="M4254" s="155">
        <v>7.8651685393259996</v>
      </c>
    </row>
    <row r="4256" spans="2:13" x14ac:dyDescent="0.2">
      <c r="B4256" s="40" t="str">
        <f xml:space="preserve"> HYPERLINK("#'目次'!B182", "[176]")</f>
        <v>[176]</v>
      </c>
      <c r="C4256" s="23" t="s">
        <v>305</v>
      </c>
    </row>
    <row r="4259" spans="3:13" x14ac:dyDescent="0.2">
      <c r="C4259" s="23" t="s">
        <v>80</v>
      </c>
    </row>
    <row r="4260" spans="3:13" x14ac:dyDescent="0.2">
      <c r="E4260" s="195"/>
      <c r="F4260" s="196"/>
      <c r="G4260" s="37" t="s">
        <v>15</v>
      </c>
      <c r="H4260" s="33" t="s">
        <v>306</v>
      </c>
      <c r="I4260" s="13" t="s">
        <v>307</v>
      </c>
      <c r="J4260" s="13" t="s">
        <v>308</v>
      </c>
      <c r="K4260" s="13" t="s">
        <v>309</v>
      </c>
      <c r="L4260" s="13" t="s">
        <v>310</v>
      </c>
      <c r="M4260" s="38" t="s">
        <v>18</v>
      </c>
    </row>
    <row r="4261" spans="3:13" x14ac:dyDescent="0.2">
      <c r="E4261" s="197"/>
      <c r="F4261" s="198"/>
      <c r="G4261" s="35"/>
      <c r="H4261" s="39"/>
      <c r="I4261" s="14"/>
      <c r="J4261" s="14"/>
      <c r="K4261" s="14"/>
      <c r="L4261" s="14"/>
      <c r="M4261" s="34"/>
    </row>
    <row r="4262" spans="3:13" x14ac:dyDescent="0.2">
      <c r="E4262" s="91" t="s">
        <v>15</v>
      </c>
      <c r="F4262" s="46"/>
      <c r="G4262" s="36">
        <v>1200</v>
      </c>
      <c r="H4262" s="24">
        <v>39.083333333333002</v>
      </c>
      <c r="I4262" s="24">
        <v>15.916666666667</v>
      </c>
      <c r="J4262" s="24">
        <v>20.833333333333002</v>
      </c>
      <c r="K4262" s="24">
        <v>18</v>
      </c>
      <c r="L4262" s="24">
        <v>4</v>
      </c>
      <c r="M4262" s="68">
        <v>2.166666666667</v>
      </c>
    </row>
    <row r="4263" spans="3:13" x14ac:dyDescent="0.2">
      <c r="E4263" s="4" t="s">
        <v>81</v>
      </c>
      <c r="F4263" s="5"/>
      <c r="G4263" s="19">
        <v>48</v>
      </c>
      <c r="H4263" s="54">
        <v>39.583333333333002</v>
      </c>
      <c r="I4263" s="20">
        <v>14.583333333333</v>
      </c>
      <c r="J4263" s="20">
        <v>20.833333333333002</v>
      </c>
      <c r="K4263" s="20">
        <v>20.833333333333002</v>
      </c>
      <c r="L4263" s="20">
        <v>2.083333333333</v>
      </c>
      <c r="M4263" s="52">
        <v>2.083333333333</v>
      </c>
    </row>
    <row r="4264" spans="3:13" x14ac:dyDescent="0.2">
      <c r="E4264" s="4" t="s">
        <v>82</v>
      </c>
      <c r="F4264" s="5"/>
      <c r="G4264" s="6">
        <v>84</v>
      </c>
      <c r="H4264" s="31">
        <v>40.476190476189998</v>
      </c>
      <c r="I4264" s="12">
        <v>14.285714285714</v>
      </c>
      <c r="J4264" s="29">
        <v>27.380952380951999</v>
      </c>
      <c r="K4264" s="12">
        <v>13.095238095238001</v>
      </c>
      <c r="L4264" s="12">
        <v>2.3809523809519999</v>
      </c>
      <c r="M4264" s="42">
        <v>2.3809523809519999</v>
      </c>
    </row>
    <row r="4265" spans="3:13" x14ac:dyDescent="0.2">
      <c r="E4265" s="4" t="s">
        <v>83</v>
      </c>
      <c r="F4265" s="5"/>
      <c r="G4265" s="6">
        <v>462</v>
      </c>
      <c r="H4265" s="31">
        <v>38.961038961039002</v>
      </c>
      <c r="I4265" s="12">
        <v>16.883116883117001</v>
      </c>
      <c r="J4265" s="12">
        <v>17.532467532468001</v>
      </c>
      <c r="K4265" s="12">
        <v>18.398268398268002</v>
      </c>
      <c r="L4265" s="12">
        <v>4.7619047619049999</v>
      </c>
      <c r="M4265" s="42">
        <v>3.463203463203</v>
      </c>
    </row>
    <row r="4266" spans="3:13" x14ac:dyDescent="0.2">
      <c r="E4266" s="4" t="s">
        <v>84</v>
      </c>
      <c r="F4266" s="5"/>
      <c r="G4266" s="6">
        <v>30</v>
      </c>
      <c r="H4266" s="76">
        <v>46.666666666666998</v>
      </c>
      <c r="I4266" s="12">
        <v>16.666666666666998</v>
      </c>
      <c r="J4266" s="12">
        <v>16.666666666666998</v>
      </c>
      <c r="K4266" s="12">
        <v>16.666666666666998</v>
      </c>
      <c r="L4266" s="12">
        <v>3.333333333333</v>
      </c>
      <c r="M4266" s="73">
        <v>0</v>
      </c>
    </row>
    <row r="4267" spans="3:13" x14ac:dyDescent="0.2">
      <c r="E4267" s="4" t="s">
        <v>85</v>
      </c>
      <c r="F4267" s="5"/>
      <c r="G4267" s="6">
        <v>144</v>
      </c>
      <c r="H4267" s="31">
        <v>38.194444444444002</v>
      </c>
      <c r="I4267" s="12">
        <v>16.666666666666998</v>
      </c>
      <c r="J4267" s="12">
        <v>20.833333333333002</v>
      </c>
      <c r="K4267" s="12">
        <v>20.833333333333002</v>
      </c>
      <c r="L4267" s="12">
        <v>3.4722222222219998</v>
      </c>
      <c r="M4267" s="73">
        <v>0</v>
      </c>
    </row>
    <row r="4268" spans="3:13" x14ac:dyDescent="0.2">
      <c r="E4268" s="4" t="s">
        <v>86</v>
      </c>
      <c r="F4268" s="5"/>
      <c r="G4268" s="6">
        <v>192</v>
      </c>
      <c r="H4268" s="31">
        <v>39.583333333333002</v>
      </c>
      <c r="I4268" s="12">
        <v>14.0625</v>
      </c>
      <c r="J4268" s="29">
        <v>27.083333333333002</v>
      </c>
      <c r="K4268" s="12">
        <v>14.0625</v>
      </c>
      <c r="L4268" s="12">
        <v>4.166666666667</v>
      </c>
      <c r="M4268" s="42">
        <v>1.041666666667</v>
      </c>
    </row>
    <row r="4269" spans="3:13" x14ac:dyDescent="0.2">
      <c r="E4269" s="4" t="s">
        <v>87</v>
      </c>
      <c r="F4269" s="5"/>
      <c r="G4269" s="6">
        <v>72</v>
      </c>
      <c r="H4269" s="31">
        <v>37.5</v>
      </c>
      <c r="I4269" s="12">
        <v>20.833333333333002</v>
      </c>
      <c r="J4269" s="43">
        <v>13.888888888888999</v>
      </c>
      <c r="K4269" s="12">
        <v>22.222222222222001</v>
      </c>
      <c r="L4269" s="12">
        <v>2.7777777777780002</v>
      </c>
      <c r="M4269" s="42">
        <v>2.7777777777780002</v>
      </c>
    </row>
    <row r="4270" spans="3:13" x14ac:dyDescent="0.2">
      <c r="E4270" s="4" t="s">
        <v>88</v>
      </c>
      <c r="F4270" s="5"/>
      <c r="G4270" s="6">
        <v>36</v>
      </c>
      <c r="H4270" s="31">
        <v>41.666666666666998</v>
      </c>
      <c r="I4270" s="12">
        <v>13.888888888888999</v>
      </c>
      <c r="J4270" s="12">
        <v>16.666666666666998</v>
      </c>
      <c r="K4270" s="29">
        <v>27.777777777777999</v>
      </c>
      <c r="L4270" s="28">
        <v>0</v>
      </c>
      <c r="M4270" s="73">
        <v>0</v>
      </c>
    </row>
    <row r="4271" spans="3:13" x14ac:dyDescent="0.2">
      <c r="E4271" s="4" t="s">
        <v>89</v>
      </c>
      <c r="F4271" s="5"/>
      <c r="G4271" s="6">
        <v>66</v>
      </c>
      <c r="H4271" s="76">
        <v>48.484848484848001</v>
      </c>
      <c r="I4271" s="12">
        <v>15.151515151515</v>
      </c>
      <c r="J4271" s="12">
        <v>21.212121212121001</v>
      </c>
      <c r="K4271" s="43">
        <v>9.0909090909089993</v>
      </c>
      <c r="L4271" s="12">
        <v>4.5454545454549997</v>
      </c>
      <c r="M4271" s="42">
        <v>1.5151515151520001</v>
      </c>
    </row>
    <row r="4272" spans="3:13" x14ac:dyDescent="0.2">
      <c r="E4272" s="4" t="s">
        <v>90</v>
      </c>
      <c r="F4272" s="5"/>
      <c r="G4272" s="6">
        <v>54</v>
      </c>
      <c r="H4272" s="104">
        <v>24.074074074074002</v>
      </c>
      <c r="I4272" s="12">
        <v>14.814814814815</v>
      </c>
      <c r="J4272" s="44">
        <v>31.481481481481001</v>
      </c>
      <c r="K4272" s="29">
        <v>24.074074074074002</v>
      </c>
      <c r="L4272" s="12">
        <v>3.7037037037039999</v>
      </c>
      <c r="M4272" s="42">
        <v>1.851851851852</v>
      </c>
    </row>
    <row r="4273" spans="2:13" x14ac:dyDescent="0.2">
      <c r="E4273" s="57" t="s">
        <v>91</v>
      </c>
      <c r="F4273" s="59"/>
      <c r="G4273" s="55">
        <v>12</v>
      </c>
      <c r="H4273" s="157">
        <v>33.333333333333002</v>
      </c>
      <c r="I4273" s="135">
        <v>0</v>
      </c>
      <c r="J4273" s="65">
        <v>16.666666666666998</v>
      </c>
      <c r="K4273" s="123">
        <v>25</v>
      </c>
      <c r="L4273" s="113">
        <v>16.666666666666998</v>
      </c>
      <c r="M4273" s="155">
        <v>8.333333333333</v>
      </c>
    </row>
    <row r="4275" spans="2:13" x14ac:dyDescent="0.2">
      <c r="B4275" s="40" t="str">
        <f xml:space="preserve"> HYPERLINK("#'目次'!B183", "[177]")</f>
        <v>[177]</v>
      </c>
      <c r="C4275" s="23" t="s">
        <v>313</v>
      </c>
    </row>
    <row r="4278" spans="2:13" x14ac:dyDescent="0.2">
      <c r="C4278" s="23" t="s">
        <v>14</v>
      </c>
    </row>
    <row r="4279" spans="2:13" x14ac:dyDescent="0.2">
      <c r="D4279" s="195"/>
      <c r="E4279" s="196"/>
      <c r="F4279" s="196"/>
      <c r="G4279" s="37" t="s">
        <v>15</v>
      </c>
      <c r="H4279" s="33" t="s">
        <v>306</v>
      </c>
      <c r="I4279" s="13" t="s">
        <v>307</v>
      </c>
      <c r="J4279" s="13" t="s">
        <v>308</v>
      </c>
      <c r="K4279" s="13" t="s">
        <v>309</v>
      </c>
      <c r="L4279" s="13" t="s">
        <v>310</v>
      </c>
      <c r="M4279" s="38" t="s">
        <v>18</v>
      </c>
    </row>
    <row r="4280" spans="2:13" x14ac:dyDescent="0.2">
      <c r="D4280" s="197"/>
      <c r="E4280" s="198"/>
      <c r="F4280" s="198"/>
      <c r="G4280" s="35"/>
      <c r="H4280" s="39"/>
      <c r="I4280" s="14"/>
      <c r="J4280" s="14"/>
      <c r="K4280" s="14"/>
      <c r="L4280" s="14"/>
      <c r="M4280" s="34"/>
    </row>
    <row r="4281" spans="2:13" x14ac:dyDescent="0.2">
      <c r="D4281" s="56"/>
      <c r="E4281" s="58" t="s">
        <v>15</v>
      </c>
      <c r="F4281" s="46"/>
      <c r="G4281" s="36">
        <v>1200</v>
      </c>
      <c r="H4281" s="24">
        <v>4.166666666667</v>
      </c>
      <c r="I4281" s="24">
        <v>6.25</v>
      </c>
      <c r="J4281" s="24">
        <v>9.416666666667</v>
      </c>
      <c r="K4281" s="24">
        <v>27.25</v>
      </c>
      <c r="L4281" s="24">
        <v>49.083333333333002</v>
      </c>
      <c r="M4281" s="68">
        <v>3.833333333333</v>
      </c>
    </row>
    <row r="4282" spans="2:13" x14ac:dyDescent="0.2">
      <c r="D4282" s="199" t="s">
        <v>19</v>
      </c>
      <c r="E4282" s="22" t="s">
        <v>20</v>
      </c>
      <c r="F4282" s="21"/>
      <c r="G4282" s="19">
        <v>132</v>
      </c>
      <c r="H4282" s="54">
        <v>4.5454545454549997</v>
      </c>
      <c r="I4282" s="20">
        <v>5.3030303030299999</v>
      </c>
      <c r="J4282" s="20">
        <v>5.3030303030299999</v>
      </c>
      <c r="K4282" s="20">
        <v>25.757575757575999</v>
      </c>
      <c r="L4282" s="96">
        <v>54.545454545455001</v>
      </c>
      <c r="M4282" s="52">
        <v>4.5454545454549997</v>
      </c>
    </row>
    <row r="4283" spans="2:13" x14ac:dyDescent="0.2">
      <c r="D4283" s="200"/>
      <c r="E4283" s="4" t="s">
        <v>21</v>
      </c>
      <c r="F4283" s="5"/>
      <c r="G4283" s="6">
        <v>444</v>
      </c>
      <c r="H4283" s="31">
        <v>3.6036036036039998</v>
      </c>
      <c r="I4283" s="12">
        <v>8.333333333333</v>
      </c>
      <c r="J4283" s="12">
        <v>9.6846846846849992</v>
      </c>
      <c r="K4283" s="12">
        <v>29.054054054053999</v>
      </c>
      <c r="L4283" s="12">
        <v>44.369369369368997</v>
      </c>
      <c r="M4283" s="42">
        <v>4.9549549549550003</v>
      </c>
    </row>
    <row r="4284" spans="2:13" x14ac:dyDescent="0.2">
      <c r="D4284" s="200"/>
      <c r="E4284" s="4" t="s">
        <v>22</v>
      </c>
      <c r="F4284" s="5"/>
      <c r="G4284" s="6">
        <v>192</v>
      </c>
      <c r="H4284" s="31">
        <v>4.6875</v>
      </c>
      <c r="I4284" s="12">
        <v>4.6875</v>
      </c>
      <c r="J4284" s="12">
        <v>11.979166666667</v>
      </c>
      <c r="K4284" s="12">
        <v>23.958333333333002</v>
      </c>
      <c r="L4284" s="12">
        <v>51.041666666666998</v>
      </c>
      <c r="M4284" s="42">
        <v>3.645833333333</v>
      </c>
    </row>
    <row r="4285" spans="2:13" x14ac:dyDescent="0.2">
      <c r="D4285" s="200"/>
      <c r="E4285" s="4" t="s">
        <v>23</v>
      </c>
      <c r="F4285" s="5"/>
      <c r="G4285" s="6">
        <v>192</v>
      </c>
      <c r="H4285" s="31">
        <v>5.208333333333</v>
      </c>
      <c r="I4285" s="12">
        <v>6.25</v>
      </c>
      <c r="J4285" s="12">
        <v>11.979166666667</v>
      </c>
      <c r="K4285" s="12">
        <v>30.729166666666998</v>
      </c>
      <c r="L4285" s="12">
        <v>45.3125</v>
      </c>
      <c r="M4285" s="42">
        <v>0.52083333333299997</v>
      </c>
    </row>
    <row r="4286" spans="2:13" x14ac:dyDescent="0.2">
      <c r="D4286" s="200"/>
      <c r="E4286" s="4" t="s">
        <v>24</v>
      </c>
      <c r="F4286" s="5"/>
      <c r="G4286" s="6">
        <v>240</v>
      </c>
      <c r="H4286" s="31">
        <v>3.75</v>
      </c>
      <c r="I4286" s="12">
        <v>4.166666666667</v>
      </c>
      <c r="J4286" s="12">
        <v>7.083333333333</v>
      </c>
      <c r="K4286" s="12">
        <v>24.583333333333002</v>
      </c>
      <c r="L4286" s="29">
        <v>56.25</v>
      </c>
      <c r="M4286" s="42">
        <v>4.166666666667</v>
      </c>
    </row>
    <row r="4287" spans="2:13" x14ac:dyDescent="0.2">
      <c r="D4287" s="199" t="s">
        <v>25</v>
      </c>
      <c r="E4287" s="22" t="s">
        <v>26</v>
      </c>
      <c r="F4287" s="21"/>
      <c r="G4287" s="19">
        <v>348</v>
      </c>
      <c r="H4287" s="54">
        <v>5.7471264367819996</v>
      </c>
      <c r="I4287" s="20">
        <v>8.9080459770109996</v>
      </c>
      <c r="J4287" s="20">
        <v>9.1954022988510005</v>
      </c>
      <c r="K4287" s="20">
        <v>30.747126436782001</v>
      </c>
      <c r="L4287" s="90">
        <v>43.103448275862</v>
      </c>
      <c r="M4287" s="52">
        <v>2.2988505747130001</v>
      </c>
    </row>
    <row r="4288" spans="2:13" x14ac:dyDescent="0.2">
      <c r="D4288" s="200"/>
      <c r="E4288" s="4" t="s">
        <v>27</v>
      </c>
      <c r="F4288" s="5"/>
      <c r="G4288" s="6">
        <v>378</v>
      </c>
      <c r="H4288" s="31">
        <v>4.4973544973540003</v>
      </c>
      <c r="I4288" s="12">
        <v>5.5555555555560003</v>
      </c>
      <c r="J4288" s="12">
        <v>10.052910052910001</v>
      </c>
      <c r="K4288" s="12">
        <v>28.571428571428999</v>
      </c>
      <c r="L4288" s="12">
        <v>48.412698412697999</v>
      </c>
      <c r="M4288" s="42">
        <v>2.9100529100529999</v>
      </c>
    </row>
    <row r="4289" spans="2:13" x14ac:dyDescent="0.2">
      <c r="D4289" s="200"/>
      <c r="E4289" s="4" t="s">
        <v>28</v>
      </c>
      <c r="F4289" s="5"/>
      <c r="G4289" s="6">
        <v>372</v>
      </c>
      <c r="H4289" s="31">
        <v>2.9569892473119999</v>
      </c>
      <c r="I4289" s="12">
        <v>5.6451612903230002</v>
      </c>
      <c r="J4289" s="12">
        <v>8.8709677419350008</v>
      </c>
      <c r="K4289" s="12">
        <v>24.193548387097</v>
      </c>
      <c r="L4289" s="12">
        <v>52.419354838709999</v>
      </c>
      <c r="M4289" s="42">
        <v>5.9139784946239997</v>
      </c>
    </row>
    <row r="4290" spans="2:13" x14ac:dyDescent="0.2">
      <c r="D4290" s="200"/>
      <c r="E4290" s="4" t="s">
        <v>29</v>
      </c>
      <c r="F4290" s="5"/>
      <c r="G4290" s="6">
        <v>102</v>
      </c>
      <c r="H4290" s="31">
        <v>1.9607843137250001</v>
      </c>
      <c r="I4290" s="12">
        <v>1.9607843137250001</v>
      </c>
      <c r="J4290" s="12">
        <v>9.8039215686270005</v>
      </c>
      <c r="K4290" s="43">
        <v>21.568627450979999</v>
      </c>
      <c r="L4290" s="44">
        <v>59.803921568626997</v>
      </c>
      <c r="M4290" s="42">
        <v>4.9019607843140003</v>
      </c>
    </row>
    <row r="4291" spans="2:13" x14ac:dyDescent="0.2">
      <c r="D4291" s="199" t="s">
        <v>30</v>
      </c>
      <c r="E4291" s="22" t="s">
        <v>31</v>
      </c>
      <c r="F4291" s="21"/>
      <c r="G4291" s="19">
        <v>592</v>
      </c>
      <c r="H4291" s="54">
        <v>3.5472972972969998</v>
      </c>
      <c r="I4291" s="20">
        <v>4.5608108108109997</v>
      </c>
      <c r="J4291" s="20">
        <v>9.6283783783780006</v>
      </c>
      <c r="K4291" s="20">
        <v>27.195945945946001</v>
      </c>
      <c r="L4291" s="20">
        <v>52.027027027027003</v>
      </c>
      <c r="M4291" s="52">
        <v>3.040540540541</v>
      </c>
    </row>
    <row r="4292" spans="2:13" x14ac:dyDescent="0.2">
      <c r="D4292" s="200"/>
      <c r="E4292" s="4" t="s">
        <v>32</v>
      </c>
      <c r="F4292" s="5"/>
      <c r="G4292" s="6">
        <v>608</v>
      </c>
      <c r="H4292" s="31">
        <v>4.7697368421049999</v>
      </c>
      <c r="I4292" s="12">
        <v>7.8947368421049999</v>
      </c>
      <c r="J4292" s="12">
        <v>9.2105263157890001</v>
      </c>
      <c r="K4292" s="12">
        <v>27.302631578947</v>
      </c>
      <c r="L4292" s="12">
        <v>46.217105263157997</v>
      </c>
      <c r="M4292" s="42">
        <v>4.6052631578950001</v>
      </c>
    </row>
    <row r="4293" spans="2:13" x14ac:dyDescent="0.2">
      <c r="D4293" s="199" t="s">
        <v>33</v>
      </c>
      <c r="E4293" s="22" t="s">
        <v>34</v>
      </c>
      <c r="F4293" s="21"/>
      <c r="G4293" s="19">
        <v>74</v>
      </c>
      <c r="H4293" s="131">
        <v>0</v>
      </c>
      <c r="I4293" s="20">
        <v>1.351351351351</v>
      </c>
      <c r="J4293" s="90">
        <v>1.351351351351</v>
      </c>
      <c r="K4293" s="107">
        <v>4.0540540540540002</v>
      </c>
      <c r="L4293" s="98">
        <v>89.189189189188994</v>
      </c>
      <c r="M4293" s="52">
        <v>4.0540540540540002</v>
      </c>
    </row>
    <row r="4294" spans="2:13" x14ac:dyDescent="0.2">
      <c r="D4294" s="200"/>
      <c r="E4294" s="4" t="s">
        <v>35</v>
      </c>
      <c r="F4294" s="5"/>
      <c r="G4294" s="6">
        <v>148</v>
      </c>
      <c r="H4294" s="31">
        <v>5.4054054054050003</v>
      </c>
      <c r="I4294" s="12">
        <v>4.7297297297299998</v>
      </c>
      <c r="J4294" s="12">
        <v>10.810810810811001</v>
      </c>
      <c r="K4294" s="12">
        <v>26.351351351350999</v>
      </c>
      <c r="L4294" s="12">
        <v>51.351351351350999</v>
      </c>
      <c r="M4294" s="42">
        <v>1.351351351351</v>
      </c>
    </row>
    <row r="4295" spans="2:13" x14ac:dyDescent="0.2">
      <c r="D4295" s="200"/>
      <c r="E4295" s="4" t="s">
        <v>36</v>
      </c>
      <c r="F4295" s="5"/>
      <c r="G4295" s="6">
        <v>187</v>
      </c>
      <c r="H4295" s="31">
        <v>5.8823529411760003</v>
      </c>
      <c r="I4295" s="12">
        <v>8.0213903743320003</v>
      </c>
      <c r="J4295" s="12">
        <v>11.229946524063999</v>
      </c>
      <c r="K4295" s="29">
        <v>33.155080213904</v>
      </c>
      <c r="L4295" s="43">
        <v>41.176470588234999</v>
      </c>
      <c r="M4295" s="42">
        <v>0.53475935828900001</v>
      </c>
    </row>
    <row r="4296" spans="2:13" x14ac:dyDescent="0.2">
      <c r="D4296" s="200"/>
      <c r="E4296" s="4" t="s">
        <v>37</v>
      </c>
      <c r="F4296" s="5"/>
      <c r="G4296" s="6">
        <v>221</v>
      </c>
      <c r="H4296" s="31">
        <v>6.7873303167419996</v>
      </c>
      <c r="I4296" s="12">
        <v>6.7873303167419996</v>
      </c>
      <c r="J4296" s="12">
        <v>7.6923076923079998</v>
      </c>
      <c r="K4296" s="29">
        <v>35.746606334841999</v>
      </c>
      <c r="L4296" s="43">
        <v>41.176470588234999</v>
      </c>
      <c r="M4296" s="42">
        <v>1.8099547511309999</v>
      </c>
    </row>
    <row r="4297" spans="2:13" x14ac:dyDescent="0.2">
      <c r="D4297" s="200"/>
      <c r="E4297" s="4" t="s">
        <v>38</v>
      </c>
      <c r="F4297" s="5"/>
      <c r="G4297" s="6">
        <v>186</v>
      </c>
      <c r="H4297" s="31">
        <v>4.8387096774189997</v>
      </c>
      <c r="I4297" s="12">
        <v>8.6021505376339995</v>
      </c>
      <c r="J4297" s="12">
        <v>12.365591397849</v>
      </c>
      <c r="K4297" s="12">
        <v>31.720430107527001</v>
      </c>
      <c r="L4297" s="61">
        <v>38.709677419355003</v>
      </c>
      <c r="M4297" s="42">
        <v>3.7634408602149998</v>
      </c>
    </row>
    <row r="4298" spans="2:13" x14ac:dyDescent="0.2">
      <c r="D4298" s="200"/>
      <c r="E4298" s="4" t="s">
        <v>39</v>
      </c>
      <c r="F4298" s="5"/>
      <c r="G4298" s="6">
        <v>223</v>
      </c>
      <c r="H4298" s="31">
        <v>1.3452914798210001</v>
      </c>
      <c r="I4298" s="12">
        <v>6.7264573991030003</v>
      </c>
      <c r="J4298" s="12">
        <v>12.556053811659</v>
      </c>
      <c r="K4298" s="12">
        <v>25.112107623318</v>
      </c>
      <c r="L4298" s="12">
        <v>47.533632286996003</v>
      </c>
      <c r="M4298" s="42">
        <v>6.7264573991030003</v>
      </c>
    </row>
    <row r="4299" spans="2:13" x14ac:dyDescent="0.2">
      <c r="D4299" s="201"/>
      <c r="E4299" s="57" t="s">
        <v>40</v>
      </c>
      <c r="F4299" s="59"/>
      <c r="G4299" s="55">
        <v>161</v>
      </c>
      <c r="H4299" s="114">
        <v>2.4844720496889998</v>
      </c>
      <c r="I4299" s="65">
        <v>3.7267080745340002</v>
      </c>
      <c r="J4299" s="125">
        <v>4.3478260869570002</v>
      </c>
      <c r="K4299" s="125">
        <v>18.012422360247999</v>
      </c>
      <c r="L4299" s="113">
        <v>62.732919254658</v>
      </c>
      <c r="M4299" s="105">
        <v>8.6956521739130004</v>
      </c>
    </row>
    <row r="4301" spans="2:13" x14ac:dyDescent="0.2">
      <c r="B4301" s="40" t="str">
        <f xml:space="preserve"> HYPERLINK("#'目次'!B184", "[178]")</f>
        <v>[178]</v>
      </c>
      <c r="C4301" s="23" t="s">
        <v>313</v>
      </c>
    </row>
    <row r="4304" spans="2:13" x14ac:dyDescent="0.2">
      <c r="C4304" s="23" t="s">
        <v>48</v>
      </c>
    </row>
    <row r="4305" spans="4:13" x14ac:dyDescent="0.2">
      <c r="D4305" s="195"/>
      <c r="E4305" s="196"/>
      <c r="F4305" s="196"/>
      <c r="G4305" s="37" t="s">
        <v>15</v>
      </c>
      <c r="H4305" s="33" t="s">
        <v>306</v>
      </c>
      <c r="I4305" s="13" t="s">
        <v>307</v>
      </c>
      <c r="J4305" s="13" t="s">
        <v>308</v>
      </c>
      <c r="K4305" s="13" t="s">
        <v>309</v>
      </c>
      <c r="L4305" s="13" t="s">
        <v>310</v>
      </c>
      <c r="M4305" s="38" t="s">
        <v>18</v>
      </c>
    </row>
    <row r="4306" spans="4:13" x14ac:dyDescent="0.2">
      <c r="D4306" s="197"/>
      <c r="E4306" s="198"/>
      <c r="F4306" s="198"/>
      <c r="G4306" s="35"/>
      <c r="H4306" s="39"/>
      <c r="I4306" s="14"/>
      <c r="J4306" s="14"/>
      <c r="K4306" s="14"/>
      <c r="L4306" s="14"/>
      <c r="M4306" s="34"/>
    </row>
    <row r="4307" spans="4:13" x14ac:dyDescent="0.2">
      <c r="D4307" s="56"/>
      <c r="E4307" s="58" t="s">
        <v>15</v>
      </c>
      <c r="F4307" s="46"/>
      <c r="G4307" s="36">
        <v>1200</v>
      </c>
      <c r="H4307" s="24">
        <v>4.166666666667</v>
      </c>
      <c r="I4307" s="24">
        <v>6.25</v>
      </c>
      <c r="J4307" s="24">
        <v>9.416666666667</v>
      </c>
      <c r="K4307" s="24">
        <v>27.25</v>
      </c>
      <c r="L4307" s="24">
        <v>49.083333333333002</v>
      </c>
      <c r="M4307" s="68">
        <v>3.833333333333</v>
      </c>
    </row>
    <row r="4308" spans="4:13" x14ac:dyDescent="0.2">
      <c r="D4308" s="199" t="s">
        <v>49</v>
      </c>
      <c r="E4308" s="22" t="s">
        <v>50</v>
      </c>
      <c r="F4308" s="21"/>
      <c r="G4308" s="19">
        <v>15</v>
      </c>
      <c r="H4308" s="131">
        <v>0</v>
      </c>
      <c r="I4308" s="128">
        <v>0</v>
      </c>
      <c r="J4308" s="20">
        <v>6.666666666667</v>
      </c>
      <c r="K4308" s="107">
        <v>13.333333333333</v>
      </c>
      <c r="L4308" s="98">
        <v>80</v>
      </c>
      <c r="M4308" s="117">
        <v>0</v>
      </c>
    </row>
    <row r="4309" spans="4:13" x14ac:dyDescent="0.2">
      <c r="D4309" s="200"/>
      <c r="E4309" s="4" t="s">
        <v>51</v>
      </c>
      <c r="F4309" s="5"/>
      <c r="G4309" s="6">
        <v>142</v>
      </c>
      <c r="H4309" s="31">
        <v>4.2253521126760001</v>
      </c>
      <c r="I4309" s="12">
        <v>4.9295774647890003</v>
      </c>
      <c r="J4309" s="12">
        <v>7.0422535211269999</v>
      </c>
      <c r="K4309" s="12">
        <v>26.056338028169002</v>
      </c>
      <c r="L4309" s="12">
        <v>52.816901408451002</v>
      </c>
      <c r="M4309" s="42">
        <v>4.9295774647890003</v>
      </c>
    </row>
    <row r="4310" spans="4:13" x14ac:dyDescent="0.2">
      <c r="D4310" s="200"/>
      <c r="E4310" s="4" t="s">
        <v>52</v>
      </c>
      <c r="F4310" s="5"/>
      <c r="G4310" s="6">
        <v>26</v>
      </c>
      <c r="H4310" s="31">
        <v>7.6923076923079998</v>
      </c>
      <c r="I4310" s="29">
        <v>11.538461538462</v>
      </c>
      <c r="J4310" s="44">
        <v>23.076923076922998</v>
      </c>
      <c r="K4310" s="12">
        <v>26.923076923077002</v>
      </c>
      <c r="L4310" s="61">
        <v>30.769230769231001</v>
      </c>
      <c r="M4310" s="73">
        <v>0</v>
      </c>
    </row>
    <row r="4311" spans="4:13" x14ac:dyDescent="0.2">
      <c r="D4311" s="200"/>
      <c r="E4311" s="4" t="s">
        <v>53</v>
      </c>
      <c r="F4311" s="5"/>
      <c r="G4311" s="6">
        <v>41</v>
      </c>
      <c r="H4311" s="31">
        <v>7.3170731707319998</v>
      </c>
      <c r="I4311" s="12">
        <v>7.3170731707319998</v>
      </c>
      <c r="J4311" s="29">
        <v>17.073170731706998</v>
      </c>
      <c r="K4311" s="29">
        <v>34.146341463414998</v>
      </c>
      <c r="L4311" s="61">
        <v>31.707317073171001</v>
      </c>
      <c r="M4311" s="42">
        <v>2.4390243902440001</v>
      </c>
    </row>
    <row r="4312" spans="4:13" x14ac:dyDescent="0.2">
      <c r="D4312" s="200"/>
      <c r="E4312" s="4" t="s">
        <v>54</v>
      </c>
      <c r="F4312" s="5"/>
      <c r="G4312" s="6">
        <v>226</v>
      </c>
      <c r="H4312" s="31">
        <v>6.194690265487</v>
      </c>
      <c r="I4312" s="12">
        <v>5.7522123893810004</v>
      </c>
      <c r="J4312" s="12">
        <v>11.946902654866999</v>
      </c>
      <c r="K4312" s="29">
        <v>33.185840707964999</v>
      </c>
      <c r="L4312" s="43">
        <v>40.265486725663997</v>
      </c>
      <c r="M4312" s="42">
        <v>2.654867256637</v>
      </c>
    </row>
    <row r="4313" spans="4:13" x14ac:dyDescent="0.2">
      <c r="D4313" s="200"/>
      <c r="E4313" s="4" t="s">
        <v>55</v>
      </c>
      <c r="F4313" s="5"/>
      <c r="G4313" s="6">
        <v>125</v>
      </c>
      <c r="H4313" s="31">
        <v>4.8</v>
      </c>
      <c r="I4313" s="12">
        <v>4</v>
      </c>
      <c r="J4313" s="12">
        <v>8.8000000000000007</v>
      </c>
      <c r="K4313" s="29">
        <v>33.6</v>
      </c>
      <c r="L4313" s="12">
        <v>45.6</v>
      </c>
      <c r="M4313" s="42">
        <v>3.2</v>
      </c>
    </row>
    <row r="4314" spans="4:13" x14ac:dyDescent="0.2">
      <c r="D4314" s="200"/>
      <c r="E4314" s="4" t="s">
        <v>56</v>
      </c>
      <c r="F4314" s="5"/>
      <c r="G4314" s="6">
        <v>190</v>
      </c>
      <c r="H4314" s="31">
        <v>3.6842105263159999</v>
      </c>
      <c r="I4314" s="12">
        <v>6.3157894736840001</v>
      </c>
      <c r="J4314" s="12">
        <v>10</v>
      </c>
      <c r="K4314" s="12">
        <v>32.105263157895003</v>
      </c>
      <c r="L4314" s="12">
        <v>45.789473684211004</v>
      </c>
      <c r="M4314" s="42">
        <v>2.1052631578950001</v>
      </c>
    </row>
    <row r="4315" spans="4:13" x14ac:dyDescent="0.2">
      <c r="D4315" s="200"/>
      <c r="E4315" s="4" t="s">
        <v>57</v>
      </c>
      <c r="F4315" s="5"/>
      <c r="G4315" s="6">
        <v>185</v>
      </c>
      <c r="H4315" s="31">
        <v>4.3243243243240004</v>
      </c>
      <c r="I4315" s="29">
        <v>11.351351351350999</v>
      </c>
      <c r="J4315" s="12">
        <v>9.1891891891889994</v>
      </c>
      <c r="K4315" s="12">
        <v>27.567567567567998</v>
      </c>
      <c r="L4315" s="43">
        <v>43.783783783784003</v>
      </c>
      <c r="M4315" s="42">
        <v>3.783783783784</v>
      </c>
    </row>
    <row r="4316" spans="4:13" x14ac:dyDescent="0.2">
      <c r="D4316" s="200"/>
      <c r="E4316" s="4" t="s">
        <v>58</v>
      </c>
      <c r="F4316" s="5"/>
      <c r="G4316" s="6">
        <v>113</v>
      </c>
      <c r="H4316" s="71">
        <v>0</v>
      </c>
      <c r="I4316" s="12">
        <v>3.53982300885</v>
      </c>
      <c r="J4316" s="43">
        <v>3.53982300885</v>
      </c>
      <c r="K4316" s="61">
        <v>10.619469026549</v>
      </c>
      <c r="L4316" s="44">
        <v>78.761061946902998</v>
      </c>
      <c r="M4316" s="42">
        <v>3.53982300885</v>
      </c>
    </row>
    <row r="4317" spans="4:13" x14ac:dyDescent="0.2">
      <c r="D4317" s="200"/>
      <c r="E4317" s="4" t="s">
        <v>59</v>
      </c>
      <c r="F4317" s="5"/>
      <c r="G4317" s="6">
        <v>136</v>
      </c>
      <c r="H4317" s="31">
        <v>2.9411764705880001</v>
      </c>
      <c r="I4317" s="12">
        <v>5.147058823529</v>
      </c>
      <c r="J4317" s="12">
        <v>8.0882352941180002</v>
      </c>
      <c r="K4317" s="43">
        <v>18.382352941175998</v>
      </c>
      <c r="L4317" s="29">
        <v>55.882352941176002</v>
      </c>
      <c r="M4317" s="88">
        <v>9.5588235294120008</v>
      </c>
    </row>
    <row r="4318" spans="4:13" x14ac:dyDescent="0.2">
      <c r="D4318" s="199" t="s">
        <v>60</v>
      </c>
      <c r="E4318" s="22" t="s">
        <v>61</v>
      </c>
      <c r="F4318" s="21"/>
      <c r="G4318" s="19">
        <v>205</v>
      </c>
      <c r="H4318" s="131">
        <v>0</v>
      </c>
      <c r="I4318" s="20">
        <v>5.3658536585369996</v>
      </c>
      <c r="J4318" s="20">
        <v>4.8780487804880002</v>
      </c>
      <c r="K4318" s="90">
        <v>19.512195121950999</v>
      </c>
      <c r="L4318" s="98">
        <v>62.439024390244001</v>
      </c>
      <c r="M4318" s="52">
        <v>7.80487804878</v>
      </c>
    </row>
    <row r="4319" spans="4:13" x14ac:dyDescent="0.2">
      <c r="D4319" s="200"/>
      <c r="E4319" s="4" t="s">
        <v>62</v>
      </c>
      <c r="F4319" s="5"/>
      <c r="G4319" s="6">
        <v>160</v>
      </c>
      <c r="H4319" s="31">
        <v>0.625</v>
      </c>
      <c r="I4319" s="12">
        <v>4.375</v>
      </c>
      <c r="J4319" s="12">
        <v>8.125</v>
      </c>
      <c r="K4319" s="12">
        <v>28.75</v>
      </c>
      <c r="L4319" s="29">
        <v>55</v>
      </c>
      <c r="M4319" s="42">
        <v>3.125</v>
      </c>
    </row>
    <row r="4320" spans="4:13" x14ac:dyDescent="0.2">
      <c r="D4320" s="200"/>
      <c r="E4320" s="4" t="s">
        <v>63</v>
      </c>
      <c r="F4320" s="5"/>
      <c r="G4320" s="6">
        <v>121</v>
      </c>
      <c r="H4320" s="31">
        <v>4.9586776859499997</v>
      </c>
      <c r="I4320" s="12">
        <v>3.305785123967</v>
      </c>
      <c r="J4320" s="12">
        <v>11.570247933884</v>
      </c>
      <c r="K4320" s="12">
        <v>29.752066115702</v>
      </c>
      <c r="L4320" s="12">
        <v>49.586776859503999</v>
      </c>
      <c r="M4320" s="42">
        <v>0.82644628099200002</v>
      </c>
    </row>
    <row r="4321" spans="2:13" x14ac:dyDescent="0.2">
      <c r="D4321" s="200"/>
      <c r="E4321" s="4" t="s">
        <v>64</v>
      </c>
      <c r="F4321" s="5"/>
      <c r="G4321" s="6">
        <v>124</v>
      </c>
      <c r="H4321" s="31">
        <v>6.4516129032259997</v>
      </c>
      <c r="I4321" s="12">
        <v>8.8709677419350008</v>
      </c>
      <c r="J4321" s="12">
        <v>8.8709677419350008</v>
      </c>
      <c r="K4321" s="12">
        <v>25</v>
      </c>
      <c r="L4321" s="12">
        <v>46.774193548386997</v>
      </c>
      <c r="M4321" s="42">
        <v>4.0322580645160002</v>
      </c>
    </row>
    <row r="4322" spans="2:13" x14ac:dyDescent="0.2">
      <c r="D4322" s="200"/>
      <c r="E4322" s="4" t="s">
        <v>65</v>
      </c>
      <c r="F4322" s="5"/>
      <c r="G4322" s="6">
        <v>109</v>
      </c>
      <c r="H4322" s="31">
        <v>5.5045871559629997</v>
      </c>
      <c r="I4322" s="12">
        <v>6.4220183486240003</v>
      </c>
      <c r="J4322" s="12">
        <v>11.009174311927</v>
      </c>
      <c r="K4322" s="29">
        <v>33.944954128440003</v>
      </c>
      <c r="L4322" s="43">
        <v>42.201834862384999</v>
      </c>
      <c r="M4322" s="42">
        <v>0.91743119266100004</v>
      </c>
    </row>
    <row r="4323" spans="2:13" x14ac:dyDescent="0.2">
      <c r="D4323" s="200"/>
      <c r="E4323" s="4" t="s">
        <v>66</v>
      </c>
      <c r="F4323" s="5"/>
      <c r="G4323" s="6">
        <v>104</v>
      </c>
      <c r="H4323" s="31">
        <v>6.7307692307689999</v>
      </c>
      <c r="I4323" s="12">
        <v>6.7307692307689999</v>
      </c>
      <c r="J4323" s="12">
        <v>10.576923076923</v>
      </c>
      <c r="K4323" s="12">
        <v>26.923076923077002</v>
      </c>
      <c r="L4323" s="12">
        <v>47.115384615384997</v>
      </c>
      <c r="M4323" s="42">
        <v>1.923076923077</v>
      </c>
    </row>
    <row r="4324" spans="2:13" x14ac:dyDescent="0.2">
      <c r="D4324" s="200"/>
      <c r="E4324" s="4" t="s">
        <v>67</v>
      </c>
      <c r="F4324" s="5"/>
      <c r="G4324" s="6">
        <v>139</v>
      </c>
      <c r="H4324" s="31">
        <v>5.035971223022</v>
      </c>
      <c r="I4324" s="12">
        <v>7.9136690647480004</v>
      </c>
      <c r="J4324" s="12">
        <v>12.230215827338</v>
      </c>
      <c r="K4324" s="29">
        <v>36.690647482014001</v>
      </c>
      <c r="L4324" s="61">
        <v>35.251798561150999</v>
      </c>
      <c r="M4324" s="42">
        <v>2.877697841727</v>
      </c>
    </row>
    <row r="4325" spans="2:13" x14ac:dyDescent="0.2">
      <c r="D4325" s="200"/>
      <c r="E4325" s="4" t="s">
        <v>68</v>
      </c>
      <c r="F4325" s="5"/>
      <c r="G4325" s="6">
        <v>48</v>
      </c>
      <c r="H4325" s="31">
        <v>6.25</v>
      </c>
      <c r="I4325" s="44">
        <v>18.75</v>
      </c>
      <c r="J4325" s="44">
        <v>20.833333333333002</v>
      </c>
      <c r="K4325" s="12">
        <v>31.25</v>
      </c>
      <c r="L4325" s="61">
        <v>22.916666666666998</v>
      </c>
      <c r="M4325" s="73">
        <v>0</v>
      </c>
    </row>
    <row r="4326" spans="2:13" x14ac:dyDescent="0.2">
      <c r="D4326" s="200"/>
      <c r="E4326" s="4" t="s">
        <v>69</v>
      </c>
      <c r="F4326" s="5"/>
      <c r="G4326" s="6">
        <v>37</v>
      </c>
      <c r="H4326" s="76">
        <v>13.513513513514001</v>
      </c>
      <c r="I4326" s="12">
        <v>10.810810810811001</v>
      </c>
      <c r="J4326" s="12">
        <v>10.810810810811001</v>
      </c>
      <c r="K4326" s="29">
        <v>32.432432432432002</v>
      </c>
      <c r="L4326" s="61">
        <v>32.432432432432002</v>
      </c>
      <c r="M4326" s="73">
        <v>0</v>
      </c>
    </row>
    <row r="4327" spans="2:13" x14ac:dyDescent="0.2">
      <c r="D4327" s="93" t="s">
        <v>70</v>
      </c>
      <c r="E4327" s="89" t="s">
        <v>18</v>
      </c>
      <c r="F4327" s="92"/>
      <c r="G4327" s="94">
        <v>0</v>
      </c>
      <c r="H4327" s="152">
        <v>0</v>
      </c>
      <c r="I4327" s="134">
        <v>0</v>
      </c>
      <c r="J4327" s="134">
        <v>0</v>
      </c>
      <c r="K4327" s="86">
        <v>0</v>
      </c>
      <c r="L4327" s="86">
        <v>0</v>
      </c>
      <c r="M4327" s="144">
        <v>0</v>
      </c>
    </row>
    <row r="4329" spans="2:13" x14ac:dyDescent="0.2">
      <c r="B4329" s="40" t="str">
        <f xml:space="preserve"> HYPERLINK("#'目次'!B185", "[179]")</f>
        <v>[179]</v>
      </c>
      <c r="C4329" s="23" t="s">
        <v>313</v>
      </c>
    </row>
    <row r="4332" spans="2:13" x14ac:dyDescent="0.2">
      <c r="C4332" s="23" t="s">
        <v>73</v>
      </c>
    </row>
    <row r="4333" spans="2:13" x14ac:dyDescent="0.2">
      <c r="D4333" s="195"/>
      <c r="E4333" s="196"/>
      <c r="F4333" s="196"/>
      <c r="G4333" s="37" t="s">
        <v>15</v>
      </c>
      <c r="H4333" s="33" t="s">
        <v>306</v>
      </c>
      <c r="I4333" s="13" t="s">
        <v>307</v>
      </c>
      <c r="J4333" s="13" t="s">
        <v>308</v>
      </c>
      <c r="K4333" s="13" t="s">
        <v>309</v>
      </c>
      <c r="L4333" s="13" t="s">
        <v>310</v>
      </c>
      <c r="M4333" s="38" t="s">
        <v>18</v>
      </c>
    </row>
    <row r="4334" spans="2:13" x14ac:dyDescent="0.2">
      <c r="D4334" s="197"/>
      <c r="E4334" s="198"/>
      <c r="F4334" s="198"/>
      <c r="G4334" s="35"/>
      <c r="H4334" s="39"/>
      <c r="I4334" s="14"/>
      <c r="J4334" s="14"/>
      <c r="K4334" s="14"/>
      <c r="L4334" s="14"/>
      <c r="M4334" s="34"/>
    </row>
    <row r="4335" spans="2:13" x14ac:dyDescent="0.2">
      <c r="D4335" s="56"/>
      <c r="E4335" s="58" t="s">
        <v>15</v>
      </c>
      <c r="F4335" s="46"/>
      <c r="G4335" s="36">
        <v>1200</v>
      </c>
      <c r="H4335" s="24">
        <v>4.166666666667</v>
      </c>
      <c r="I4335" s="24">
        <v>6.25</v>
      </c>
      <c r="J4335" s="24">
        <v>9.416666666667</v>
      </c>
      <c r="K4335" s="24">
        <v>27.25</v>
      </c>
      <c r="L4335" s="24">
        <v>49.083333333333002</v>
      </c>
      <c r="M4335" s="68">
        <v>3.833333333333</v>
      </c>
    </row>
    <row r="4336" spans="2:13" x14ac:dyDescent="0.2">
      <c r="D4336" s="199" t="s">
        <v>74</v>
      </c>
      <c r="E4336" s="22" t="s">
        <v>75</v>
      </c>
      <c r="F4336" s="21"/>
      <c r="G4336" s="19">
        <v>592</v>
      </c>
      <c r="H4336" s="54">
        <v>3.5472972972969998</v>
      </c>
      <c r="I4336" s="20">
        <v>4.5608108108109997</v>
      </c>
      <c r="J4336" s="20">
        <v>9.6283783783780006</v>
      </c>
      <c r="K4336" s="20">
        <v>27.195945945946001</v>
      </c>
      <c r="L4336" s="20">
        <v>52.027027027027003</v>
      </c>
      <c r="M4336" s="52">
        <v>3.040540540541</v>
      </c>
    </row>
    <row r="4337" spans="4:13" x14ac:dyDescent="0.2">
      <c r="D4337" s="200"/>
      <c r="E4337" s="4" t="s">
        <v>34</v>
      </c>
      <c r="F4337" s="5"/>
      <c r="G4337" s="6">
        <v>37</v>
      </c>
      <c r="H4337" s="71">
        <v>0</v>
      </c>
      <c r="I4337" s="69">
        <v>0</v>
      </c>
      <c r="J4337" s="43">
        <v>2.7027027027030002</v>
      </c>
      <c r="K4337" s="61">
        <v>2.7027027027030002</v>
      </c>
      <c r="L4337" s="44">
        <v>89.189189189188994</v>
      </c>
      <c r="M4337" s="42">
        <v>5.4054054054050003</v>
      </c>
    </row>
    <row r="4338" spans="4:13" x14ac:dyDescent="0.2">
      <c r="D4338" s="200"/>
      <c r="E4338" s="4" t="s">
        <v>35</v>
      </c>
      <c r="F4338" s="5"/>
      <c r="G4338" s="6">
        <v>75</v>
      </c>
      <c r="H4338" s="31">
        <v>2.666666666667</v>
      </c>
      <c r="I4338" s="12">
        <v>4</v>
      </c>
      <c r="J4338" s="12">
        <v>6.666666666667</v>
      </c>
      <c r="K4338" s="12">
        <v>22.666666666666998</v>
      </c>
      <c r="L4338" s="44">
        <v>62.666666666666998</v>
      </c>
      <c r="M4338" s="42">
        <v>1.333333333333</v>
      </c>
    </row>
    <row r="4339" spans="4:13" x14ac:dyDescent="0.2">
      <c r="D4339" s="200"/>
      <c r="E4339" s="4" t="s">
        <v>36</v>
      </c>
      <c r="F4339" s="5"/>
      <c r="G4339" s="6">
        <v>95</v>
      </c>
      <c r="H4339" s="31">
        <v>4.2105263157890001</v>
      </c>
      <c r="I4339" s="12">
        <v>8.4210526315790002</v>
      </c>
      <c r="J4339" s="12">
        <v>11.578947368421</v>
      </c>
      <c r="K4339" s="12">
        <v>29.473684210525999</v>
      </c>
      <c r="L4339" s="12">
        <v>45.263157894736999</v>
      </c>
      <c r="M4339" s="42">
        <v>1.052631578947</v>
      </c>
    </row>
    <row r="4340" spans="4:13" x14ac:dyDescent="0.2">
      <c r="D4340" s="200"/>
      <c r="E4340" s="4" t="s">
        <v>37</v>
      </c>
      <c r="F4340" s="5"/>
      <c r="G4340" s="6">
        <v>111</v>
      </c>
      <c r="H4340" s="31">
        <v>7.2072072072070004</v>
      </c>
      <c r="I4340" s="12">
        <v>3.6036036036039998</v>
      </c>
      <c r="J4340" s="12">
        <v>9.9099099099100005</v>
      </c>
      <c r="K4340" s="29">
        <v>33.333333333333002</v>
      </c>
      <c r="L4340" s="12">
        <v>45.045045045045001</v>
      </c>
      <c r="M4340" s="42">
        <v>0.90090090090099995</v>
      </c>
    </row>
    <row r="4341" spans="4:13" x14ac:dyDescent="0.2">
      <c r="D4341" s="200"/>
      <c r="E4341" s="4" t="s">
        <v>38</v>
      </c>
      <c r="F4341" s="5"/>
      <c r="G4341" s="6">
        <v>93</v>
      </c>
      <c r="H4341" s="31">
        <v>3.2258064516129998</v>
      </c>
      <c r="I4341" s="12">
        <v>4.3010752688169998</v>
      </c>
      <c r="J4341" s="12">
        <v>12.903225806451999</v>
      </c>
      <c r="K4341" s="29">
        <v>34.408602150538002</v>
      </c>
      <c r="L4341" s="43">
        <v>39.784946236559001</v>
      </c>
      <c r="M4341" s="42">
        <v>5.3763440860219998</v>
      </c>
    </row>
    <row r="4342" spans="4:13" x14ac:dyDescent="0.2">
      <c r="D4342" s="200"/>
      <c r="E4342" s="4" t="s">
        <v>39</v>
      </c>
      <c r="F4342" s="5"/>
      <c r="G4342" s="6">
        <v>109</v>
      </c>
      <c r="H4342" s="31">
        <v>0.91743119266100004</v>
      </c>
      <c r="I4342" s="12">
        <v>5.5045871559629997</v>
      </c>
      <c r="J4342" s="12">
        <v>11.009174311927</v>
      </c>
      <c r="K4342" s="12">
        <v>31.192660550458999</v>
      </c>
      <c r="L4342" s="12">
        <v>47.706422018349002</v>
      </c>
      <c r="M4342" s="42">
        <v>3.669724770642</v>
      </c>
    </row>
    <row r="4343" spans="4:13" x14ac:dyDescent="0.2">
      <c r="D4343" s="200"/>
      <c r="E4343" s="4" t="s">
        <v>40</v>
      </c>
      <c r="F4343" s="5"/>
      <c r="G4343" s="6">
        <v>72</v>
      </c>
      <c r="H4343" s="31">
        <v>4.166666666667</v>
      </c>
      <c r="I4343" s="12">
        <v>2.7777777777780002</v>
      </c>
      <c r="J4343" s="12">
        <v>6.9444444444439997</v>
      </c>
      <c r="K4343" s="61">
        <v>16.666666666666998</v>
      </c>
      <c r="L4343" s="44">
        <v>63.888888888888999</v>
      </c>
      <c r="M4343" s="42">
        <v>5.5555555555560003</v>
      </c>
    </row>
    <row r="4344" spans="4:13" x14ac:dyDescent="0.2">
      <c r="D4344" s="199" t="s">
        <v>76</v>
      </c>
      <c r="E4344" s="22" t="s">
        <v>77</v>
      </c>
      <c r="F4344" s="21"/>
      <c r="G4344" s="19">
        <v>608</v>
      </c>
      <c r="H4344" s="54">
        <v>4.7697368421049999</v>
      </c>
      <c r="I4344" s="20">
        <v>7.8947368421049999</v>
      </c>
      <c r="J4344" s="20">
        <v>9.2105263157890001</v>
      </c>
      <c r="K4344" s="20">
        <v>27.302631578947</v>
      </c>
      <c r="L4344" s="20">
        <v>46.217105263157997</v>
      </c>
      <c r="M4344" s="52">
        <v>4.6052631578950001</v>
      </c>
    </row>
    <row r="4345" spans="4:13" x14ac:dyDescent="0.2">
      <c r="D4345" s="200"/>
      <c r="E4345" s="4" t="s">
        <v>34</v>
      </c>
      <c r="F4345" s="5"/>
      <c r="G4345" s="6">
        <v>37</v>
      </c>
      <c r="H4345" s="71">
        <v>0</v>
      </c>
      <c r="I4345" s="12">
        <v>2.7027027027030002</v>
      </c>
      <c r="J4345" s="69">
        <v>0</v>
      </c>
      <c r="K4345" s="61">
        <v>5.4054054054050003</v>
      </c>
      <c r="L4345" s="44">
        <v>89.189189189188994</v>
      </c>
      <c r="M4345" s="42">
        <v>2.7027027027030002</v>
      </c>
    </row>
    <row r="4346" spans="4:13" x14ac:dyDescent="0.2">
      <c r="D4346" s="200"/>
      <c r="E4346" s="4" t="s">
        <v>35</v>
      </c>
      <c r="F4346" s="5"/>
      <c r="G4346" s="6">
        <v>73</v>
      </c>
      <c r="H4346" s="31">
        <v>8.2191780821920002</v>
      </c>
      <c r="I4346" s="12">
        <v>5.4794520547949999</v>
      </c>
      <c r="J4346" s="29">
        <v>15.068493150685001</v>
      </c>
      <c r="K4346" s="12">
        <v>30.136986301370001</v>
      </c>
      <c r="L4346" s="43">
        <v>39.726027397259998</v>
      </c>
      <c r="M4346" s="42">
        <v>1.369863013699</v>
      </c>
    </row>
    <row r="4347" spans="4:13" x14ac:dyDescent="0.2">
      <c r="D4347" s="200"/>
      <c r="E4347" s="4" t="s">
        <v>36</v>
      </c>
      <c r="F4347" s="5"/>
      <c r="G4347" s="6">
        <v>92</v>
      </c>
      <c r="H4347" s="31">
        <v>7.6086956521740001</v>
      </c>
      <c r="I4347" s="12">
        <v>7.6086956521740001</v>
      </c>
      <c r="J4347" s="12">
        <v>10.869565217390999</v>
      </c>
      <c r="K4347" s="29">
        <v>36.956521739129997</v>
      </c>
      <c r="L4347" s="61">
        <v>36.956521739129997</v>
      </c>
      <c r="M4347" s="73">
        <v>0</v>
      </c>
    </row>
    <row r="4348" spans="4:13" x14ac:dyDescent="0.2">
      <c r="D4348" s="200"/>
      <c r="E4348" s="4" t="s">
        <v>37</v>
      </c>
      <c r="F4348" s="5"/>
      <c r="G4348" s="6">
        <v>110</v>
      </c>
      <c r="H4348" s="31">
        <v>6.363636363636</v>
      </c>
      <c r="I4348" s="12">
        <v>10</v>
      </c>
      <c r="J4348" s="12">
        <v>5.4545454545450003</v>
      </c>
      <c r="K4348" s="44">
        <v>38.181818181818002</v>
      </c>
      <c r="L4348" s="61">
        <v>37.272727272727003</v>
      </c>
      <c r="M4348" s="42">
        <v>2.7272727272730002</v>
      </c>
    </row>
    <row r="4349" spans="4:13" x14ac:dyDescent="0.2">
      <c r="D4349" s="200"/>
      <c r="E4349" s="4" t="s">
        <v>38</v>
      </c>
      <c r="F4349" s="5"/>
      <c r="G4349" s="6">
        <v>93</v>
      </c>
      <c r="H4349" s="31">
        <v>6.4516129032259997</v>
      </c>
      <c r="I4349" s="29">
        <v>12.903225806451999</v>
      </c>
      <c r="J4349" s="12">
        <v>11.827956989246999</v>
      </c>
      <c r="K4349" s="12">
        <v>29.032258064516</v>
      </c>
      <c r="L4349" s="61">
        <v>37.634408602150998</v>
      </c>
      <c r="M4349" s="42">
        <v>2.1505376344089999</v>
      </c>
    </row>
    <row r="4350" spans="4:13" x14ac:dyDescent="0.2">
      <c r="D4350" s="200"/>
      <c r="E4350" s="4" t="s">
        <v>39</v>
      </c>
      <c r="F4350" s="5"/>
      <c r="G4350" s="6">
        <v>114</v>
      </c>
      <c r="H4350" s="31">
        <v>1.7543859649119999</v>
      </c>
      <c r="I4350" s="12">
        <v>7.8947368421049999</v>
      </c>
      <c r="J4350" s="12">
        <v>14.035087719298</v>
      </c>
      <c r="K4350" s="43">
        <v>19.298245614035</v>
      </c>
      <c r="L4350" s="12">
        <v>47.368421052632002</v>
      </c>
      <c r="M4350" s="88">
        <v>9.6491228070179993</v>
      </c>
    </row>
    <row r="4351" spans="4:13" x14ac:dyDescent="0.2">
      <c r="D4351" s="201"/>
      <c r="E4351" s="57" t="s">
        <v>40</v>
      </c>
      <c r="F4351" s="59"/>
      <c r="G4351" s="55">
        <v>89</v>
      </c>
      <c r="H4351" s="114">
        <v>1.123595505618</v>
      </c>
      <c r="I4351" s="65">
        <v>4.4943820224720001</v>
      </c>
      <c r="J4351" s="125">
        <v>2.2471910112360001</v>
      </c>
      <c r="K4351" s="125">
        <v>19.101123595505999</v>
      </c>
      <c r="L4351" s="113">
        <v>61.797752808989003</v>
      </c>
      <c r="M4351" s="155">
        <v>11.23595505618</v>
      </c>
    </row>
    <row r="4353" spans="2:13" x14ac:dyDescent="0.2">
      <c r="B4353" s="40" t="str">
        <f xml:space="preserve"> HYPERLINK("#'目次'!B186", "[180]")</f>
        <v>[180]</v>
      </c>
      <c r="C4353" s="23" t="s">
        <v>313</v>
      </c>
    </row>
    <row r="4356" spans="2:13" x14ac:dyDescent="0.2">
      <c r="C4356" s="23" t="s">
        <v>80</v>
      </c>
    </row>
    <row r="4357" spans="2:13" x14ac:dyDescent="0.2">
      <c r="E4357" s="195"/>
      <c r="F4357" s="196"/>
      <c r="G4357" s="37" t="s">
        <v>15</v>
      </c>
      <c r="H4357" s="33" t="s">
        <v>306</v>
      </c>
      <c r="I4357" s="13" t="s">
        <v>307</v>
      </c>
      <c r="J4357" s="13" t="s">
        <v>308</v>
      </c>
      <c r="K4357" s="13" t="s">
        <v>309</v>
      </c>
      <c r="L4357" s="13" t="s">
        <v>310</v>
      </c>
      <c r="M4357" s="38" t="s">
        <v>18</v>
      </c>
    </row>
    <row r="4358" spans="2:13" x14ac:dyDescent="0.2">
      <c r="E4358" s="197"/>
      <c r="F4358" s="198"/>
      <c r="G4358" s="35"/>
      <c r="H4358" s="39"/>
      <c r="I4358" s="14"/>
      <c r="J4358" s="14"/>
      <c r="K4358" s="14"/>
      <c r="L4358" s="14"/>
      <c r="M4358" s="34"/>
    </row>
    <row r="4359" spans="2:13" x14ac:dyDescent="0.2">
      <c r="E4359" s="91" t="s">
        <v>15</v>
      </c>
      <c r="F4359" s="46"/>
      <c r="G4359" s="36">
        <v>1200</v>
      </c>
      <c r="H4359" s="24">
        <v>4.166666666667</v>
      </c>
      <c r="I4359" s="24">
        <v>6.25</v>
      </c>
      <c r="J4359" s="24">
        <v>9.416666666667</v>
      </c>
      <c r="K4359" s="24">
        <v>27.25</v>
      </c>
      <c r="L4359" s="24">
        <v>49.083333333333002</v>
      </c>
      <c r="M4359" s="68">
        <v>3.833333333333</v>
      </c>
    </row>
    <row r="4360" spans="2:13" x14ac:dyDescent="0.2">
      <c r="E4360" s="4" t="s">
        <v>81</v>
      </c>
      <c r="F4360" s="5"/>
      <c r="G4360" s="19">
        <v>48</v>
      </c>
      <c r="H4360" s="54">
        <v>8.333333333333</v>
      </c>
      <c r="I4360" s="20">
        <v>4.166666666667</v>
      </c>
      <c r="J4360" s="90">
        <v>2.083333333333</v>
      </c>
      <c r="K4360" s="20">
        <v>25</v>
      </c>
      <c r="L4360" s="96">
        <v>58.333333333333002</v>
      </c>
      <c r="M4360" s="52">
        <v>2.083333333333</v>
      </c>
    </row>
    <row r="4361" spans="2:13" x14ac:dyDescent="0.2">
      <c r="E4361" s="4" t="s">
        <v>82</v>
      </c>
      <c r="F4361" s="5"/>
      <c r="G4361" s="6">
        <v>84</v>
      </c>
      <c r="H4361" s="31">
        <v>2.3809523809519999</v>
      </c>
      <c r="I4361" s="12">
        <v>5.9523809523809996</v>
      </c>
      <c r="J4361" s="12">
        <v>7.1428571428570002</v>
      </c>
      <c r="K4361" s="12">
        <v>26.190476190476002</v>
      </c>
      <c r="L4361" s="12">
        <v>52.380952380952003</v>
      </c>
      <c r="M4361" s="42">
        <v>5.9523809523809996</v>
      </c>
    </row>
    <row r="4362" spans="2:13" x14ac:dyDescent="0.2">
      <c r="E4362" s="4" t="s">
        <v>83</v>
      </c>
      <c r="F4362" s="5"/>
      <c r="G4362" s="6">
        <v>462</v>
      </c>
      <c r="H4362" s="31">
        <v>3.6796536796539998</v>
      </c>
      <c r="I4362" s="12">
        <v>8.0086580086579993</v>
      </c>
      <c r="J4362" s="12">
        <v>9.5238095238099998</v>
      </c>
      <c r="K4362" s="12">
        <v>28.787878787878999</v>
      </c>
      <c r="L4362" s="12">
        <v>44.805194805195001</v>
      </c>
      <c r="M4362" s="42">
        <v>5.1948051948050002</v>
      </c>
    </row>
    <row r="4363" spans="2:13" x14ac:dyDescent="0.2">
      <c r="E4363" s="4" t="s">
        <v>84</v>
      </c>
      <c r="F4363" s="5"/>
      <c r="G4363" s="6">
        <v>30</v>
      </c>
      <c r="H4363" s="71">
        <v>0</v>
      </c>
      <c r="I4363" s="69">
        <v>0</v>
      </c>
      <c r="J4363" s="44">
        <v>20</v>
      </c>
      <c r="K4363" s="12">
        <v>30</v>
      </c>
      <c r="L4363" s="12">
        <v>46.666666666666998</v>
      </c>
      <c r="M4363" s="42">
        <v>3.333333333333</v>
      </c>
    </row>
    <row r="4364" spans="2:13" x14ac:dyDescent="0.2">
      <c r="E4364" s="4" t="s">
        <v>85</v>
      </c>
      <c r="F4364" s="5"/>
      <c r="G4364" s="6">
        <v>144</v>
      </c>
      <c r="H4364" s="31">
        <v>5.5555555555560003</v>
      </c>
      <c r="I4364" s="12">
        <v>6.25</v>
      </c>
      <c r="J4364" s="12">
        <v>11.111111111111001</v>
      </c>
      <c r="K4364" s="12">
        <v>22.916666666666998</v>
      </c>
      <c r="L4364" s="12">
        <v>51.388888888888999</v>
      </c>
      <c r="M4364" s="42">
        <v>2.7777777777780002</v>
      </c>
    </row>
    <row r="4365" spans="2:13" x14ac:dyDescent="0.2">
      <c r="E4365" s="4" t="s">
        <v>86</v>
      </c>
      <c r="F4365" s="5"/>
      <c r="G4365" s="6">
        <v>192</v>
      </c>
      <c r="H4365" s="31">
        <v>5.208333333333</v>
      </c>
      <c r="I4365" s="12">
        <v>6.25</v>
      </c>
      <c r="J4365" s="12">
        <v>11.979166666667</v>
      </c>
      <c r="K4365" s="12">
        <v>30.729166666666998</v>
      </c>
      <c r="L4365" s="12">
        <v>45.3125</v>
      </c>
      <c r="M4365" s="42">
        <v>0.52083333333299997</v>
      </c>
    </row>
    <row r="4366" spans="2:13" x14ac:dyDescent="0.2">
      <c r="E4366" s="4" t="s">
        <v>87</v>
      </c>
      <c r="F4366" s="5"/>
      <c r="G4366" s="6">
        <v>72</v>
      </c>
      <c r="H4366" s="31">
        <v>4.166666666667</v>
      </c>
      <c r="I4366" s="12">
        <v>4.166666666667</v>
      </c>
      <c r="J4366" s="43">
        <v>2.7777777777780002</v>
      </c>
      <c r="K4366" s="12">
        <v>30.555555555556001</v>
      </c>
      <c r="L4366" s="29">
        <v>55.555555555555998</v>
      </c>
      <c r="M4366" s="42">
        <v>2.7777777777780002</v>
      </c>
    </row>
    <row r="4367" spans="2:13" x14ac:dyDescent="0.2">
      <c r="E4367" s="4" t="s">
        <v>88</v>
      </c>
      <c r="F4367" s="5"/>
      <c r="G4367" s="6">
        <v>36</v>
      </c>
      <c r="H4367" s="31">
        <v>5.5555555555560003</v>
      </c>
      <c r="I4367" s="69">
        <v>0</v>
      </c>
      <c r="J4367" s="12">
        <v>13.888888888888999</v>
      </c>
      <c r="K4367" s="12">
        <v>30.555555555556001</v>
      </c>
      <c r="L4367" s="61">
        <v>38.888888888888999</v>
      </c>
      <c r="M4367" s="88">
        <v>11.111111111111001</v>
      </c>
    </row>
    <row r="4368" spans="2:13" x14ac:dyDescent="0.2">
      <c r="E4368" s="4" t="s">
        <v>89</v>
      </c>
      <c r="F4368" s="5"/>
      <c r="G4368" s="6">
        <v>66</v>
      </c>
      <c r="H4368" s="31">
        <v>3.0303030303030001</v>
      </c>
      <c r="I4368" s="12">
        <v>6.0606060606060002</v>
      </c>
      <c r="J4368" s="12">
        <v>12.121212121212</v>
      </c>
      <c r="K4368" s="43">
        <v>18.181818181817999</v>
      </c>
      <c r="L4368" s="29">
        <v>57.575757575757997</v>
      </c>
      <c r="M4368" s="42">
        <v>3.0303030303030001</v>
      </c>
    </row>
    <row r="4369" spans="2:13" x14ac:dyDescent="0.2">
      <c r="E4369" s="4" t="s">
        <v>90</v>
      </c>
      <c r="F4369" s="5"/>
      <c r="G4369" s="6">
        <v>54</v>
      </c>
      <c r="H4369" s="31">
        <v>3.7037037037039999</v>
      </c>
      <c r="I4369" s="12">
        <v>5.5555555555560003</v>
      </c>
      <c r="J4369" s="69">
        <v>0</v>
      </c>
      <c r="K4369" s="12">
        <v>25.925925925925998</v>
      </c>
      <c r="L4369" s="44">
        <v>62.962962962962997</v>
      </c>
      <c r="M4369" s="42">
        <v>1.851851851852</v>
      </c>
    </row>
    <row r="4370" spans="2:13" x14ac:dyDescent="0.2">
      <c r="E4370" s="57" t="s">
        <v>91</v>
      </c>
      <c r="F4370" s="59"/>
      <c r="G4370" s="55">
        <v>12</v>
      </c>
      <c r="H4370" s="137">
        <v>0</v>
      </c>
      <c r="I4370" s="129">
        <v>0</v>
      </c>
      <c r="J4370" s="123">
        <v>16.666666666666998</v>
      </c>
      <c r="K4370" s="135">
        <v>0</v>
      </c>
      <c r="L4370" s="113">
        <v>75</v>
      </c>
      <c r="M4370" s="105">
        <v>8.333333333333</v>
      </c>
    </row>
    <row r="4372" spans="2:13" x14ac:dyDescent="0.2">
      <c r="B4372" s="40" t="str">
        <f xml:space="preserve"> HYPERLINK("#'目次'!B187", "[181]")</f>
        <v>[181]</v>
      </c>
      <c r="C4372" s="23" t="s">
        <v>316</v>
      </c>
    </row>
    <row r="4375" spans="2:13" x14ac:dyDescent="0.2">
      <c r="C4375" s="23" t="s">
        <v>14</v>
      </c>
    </row>
    <row r="4376" spans="2:13" x14ac:dyDescent="0.2">
      <c r="D4376" s="195"/>
      <c r="E4376" s="196"/>
      <c r="F4376" s="196"/>
      <c r="G4376" s="37" t="s">
        <v>15</v>
      </c>
      <c r="H4376" s="33" t="s">
        <v>306</v>
      </c>
      <c r="I4376" s="13" t="s">
        <v>307</v>
      </c>
      <c r="J4376" s="13" t="s">
        <v>308</v>
      </c>
      <c r="K4376" s="13" t="s">
        <v>309</v>
      </c>
      <c r="L4376" s="13" t="s">
        <v>310</v>
      </c>
      <c r="M4376" s="38" t="s">
        <v>18</v>
      </c>
    </row>
    <row r="4377" spans="2:13" x14ac:dyDescent="0.2">
      <c r="D4377" s="197"/>
      <c r="E4377" s="198"/>
      <c r="F4377" s="198"/>
      <c r="G4377" s="35"/>
      <c r="H4377" s="39"/>
      <c r="I4377" s="14"/>
      <c r="J4377" s="14"/>
      <c r="K4377" s="14"/>
      <c r="L4377" s="14"/>
      <c r="M4377" s="34"/>
    </row>
    <row r="4378" spans="2:13" x14ac:dyDescent="0.2">
      <c r="D4378" s="56"/>
      <c r="E4378" s="58" t="s">
        <v>15</v>
      </c>
      <c r="F4378" s="46"/>
      <c r="G4378" s="36">
        <v>1200</v>
      </c>
      <c r="H4378" s="24">
        <v>0.66666666666700003</v>
      </c>
      <c r="I4378" s="24">
        <v>0.41666666666699997</v>
      </c>
      <c r="J4378" s="24">
        <v>0.58333333333299997</v>
      </c>
      <c r="K4378" s="24">
        <v>2</v>
      </c>
      <c r="L4378" s="24">
        <v>87.416666666666998</v>
      </c>
      <c r="M4378" s="68">
        <v>8.916666666667</v>
      </c>
    </row>
    <row r="4379" spans="2:13" x14ac:dyDescent="0.2">
      <c r="D4379" s="199" t="s">
        <v>19</v>
      </c>
      <c r="E4379" s="22" t="s">
        <v>20</v>
      </c>
      <c r="F4379" s="21"/>
      <c r="G4379" s="19">
        <v>132</v>
      </c>
      <c r="H4379" s="131">
        <v>0</v>
      </c>
      <c r="I4379" s="60">
        <v>0</v>
      </c>
      <c r="J4379" s="60">
        <v>0</v>
      </c>
      <c r="K4379" s="60">
        <v>0</v>
      </c>
      <c r="L4379" s="20">
        <v>90.151515151515</v>
      </c>
      <c r="M4379" s="52">
        <v>9.8484848484850005</v>
      </c>
    </row>
    <row r="4380" spans="2:13" x14ac:dyDescent="0.2">
      <c r="D4380" s="200"/>
      <c r="E4380" s="4" t="s">
        <v>21</v>
      </c>
      <c r="F4380" s="5"/>
      <c r="G4380" s="6">
        <v>444</v>
      </c>
      <c r="H4380" s="31">
        <v>0.45045045044999998</v>
      </c>
      <c r="I4380" s="12">
        <v>0.45045045044999998</v>
      </c>
      <c r="J4380" s="12">
        <v>0.45045045044999998</v>
      </c>
      <c r="K4380" s="12">
        <v>2.2522522522520001</v>
      </c>
      <c r="L4380" s="12">
        <v>83.783783783784003</v>
      </c>
      <c r="M4380" s="42">
        <v>12.612612612613001</v>
      </c>
    </row>
    <row r="4381" spans="2:13" x14ac:dyDescent="0.2">
      <c r="D4381" s="200"/>
      <c r="E4381" s="4" t="s">
        <v>22</v>
      </c>
      <c r="F4381" s="5"/>
      <c r="G4381" s="6">
        <v>192</v>
      </c>
      <c r="H4381" s="31">
        <v>1.041666666667</v>
      </c>
      <c r="I4381" s="12">
        <v>0.52083333333299997</v>
      </c>
      <c r="J4381" s="12">
        <v>1.041666666667</v>
      </c>
      <c r="K4381" s="12">
        <v>1.041666666667</v>
      </c>
      <c r="L4381" s="12">
        <v>89.583333333333002</v>
      </c>
      <c r="M4381" s="42">
        <v>6.770833333333</v>
      </c>
    </row>
    <row r="4382" spans="2:13" x14ac:dyDescent="0.2">
      <c r="D4382" s="200"/>
      <c r="E4382" s="4" t="s">
        <v>23</v>
      </c>
      <c r="F4382" s="5"/>
      <c r="G4382" s="6">
        <v>192</v>
      </c>
      <c r="H4382" s="31">
        <v>0.52083333333299997</v>
      </c>
      <c r="I4382" s="12">
        <v>0.52083333333299997</v>
      </c>
      <c r="J4382" s="12">
        <v>1.041666666667</v>
      </c>
      <c r="K4382" s="12">
        <v>3.125</v>
      </c>
      <c r="L4382" s="12">
        <v>91.145833333333002</v>
      </c>
      <c r="M4382" s="100">
        <v>3.645833333333</v>
      </c>
    </row>
    <row r="4383" spans="2:13" x14ac:dyDescent="0.2">
      <c r="D4383" s="200"/>
      <c r="E4383" s="4" t="s">
        <v>24</v>
      </c>
      <c r="F4383" s="5"/>
      <c r="G4383" s="6">
        <v>240</v>
      </c>
      <c r="H4383" s="31">
        <v>1.25</v>
      </c>
      <c r="I4383" s="12">
        <v>0.41666666666699997</v>
      </c>
      <c r="J4383" s="12">
        <v>0.41666666666699997</v>
      </c>
      <c r="K4383" s="12">
        <v>2.5</v>
      </c>
      <c r="L4383" s="12">
        <v>87.916666666666998</v>
      </c>
      <c r="M4383" s="42">
        <v>7.5</v>
      </c>
    </row>
    <row r="4384" spans="2:13" x14ac:dyDescent="0.2">
      <c r="D4384" s="199" t="s">
        <v>25</v>
      </c>
      <c r="E4384" s="22" t="s">
        <v>26</v>
      </c>
      <c r="F4384" s="21"/>
      <c r="G4384" s="19">
        <v>348</v>
      </c>
      <c r="H4384" s="54">
        <v>0.86206896551699996</v>
      </c>
      <c r="I4384" s="20">
        <v>0.28735632183900001</v>
      </c>
      <c r="J4384" s="20">
        <v>0.28735632183900001</v>
      </c>
      <c r="K4384" s="20">
        <v>2.2988505747130001</v>
      </c>
      <c r="L4384" s="20">
        <v>87.643678160920004</v>
      </c>
      <c r="M4384" s="52">
        <v>8.6206896551720007</v>
      </c>
    </row>
    <row r="4385" spans="2:13" x14ac:dyDescent="0.2">
      <c r="D4385" s="200"/>
      <c r="E4385" s="4" t="s">
        <v>27</v>
      </c>
      <c r="F4385" s="5"/>
      <c r="G4385" s="6">
        <v>378</v>
      </c>
      <c r="H4385" s="31">
        <v>0.793650793651</v>
      </c>
      <c r="I4385" s="12">
        <v>0.52910052910100003</v>
      </c>
      <c r="J4385" s="12">
        <v>1.3227513227509999</v>
      </c>
      <c r="K4385" s="12">
        <v>2.1164021164019999</v>
      </c>
      <c r="L4385" s="12">
        <v>87.301587301587006</v>
      </c>
      <c r="M4385" s="42">
        <v>7.9365079365079998</v>
      </c>
    </row>
    <row r="4386" spans="2:13" x14ac:dyDescent="0.2">
      <c r="D4386" s="200"/>
      <c r="E4386" s="4" t="s">
        <v>28</v>
      </c>
      <c r="F4386" s="5"/>
      <c r="G4386" s="6">
        <v>372</v>
      </c>
      <c r="H4386" s="31">
        <v>0.53763440860199996</v>
      </c>
      <c r="I4386" s="12">
        <v>0.53763440860199996</v>
      </c>
      <c r="J4386" s="12">
        <v>0.26881720430099998</v>
      </c>
      <c r="K4386" s="12">
        <v>1.8817204301079999</v>
      </c>
      <c r="L4386" s="12">
        <v>86.021505376343995</v>
      </c>
      <c r="M4386" s="42">
        <v>10.752688172042999</v>
      </c>
    </row>
    <row r="4387" spans="2:13" x14ac:dyDescent="0.2">
      <c r="D4387" s="200"/>
      <c r="E4387" s="4" t="s">
        <v>29</v>
      </c>
      <c r="F4387" s="5"/>
      <c r="G4387" s="6">
        <v>102</v>
      </c>
      <c r="H4387" s="71">
        <v>0</v>
      </c>
      <c r="I4387" s="28">
        <v>0</v>
      </c>
      <c r="J4387" s="28">
        <v>0</v>
      </c>
      <c r="K4387" s="12">
        <v>0.98039215686299996</v>
      </c>
      <c r="L4387" s="12">
        <v>92.156862745097996</v>
      </c>
      <c r="M4387" s="42">
        <v>6.8627450980390003</v>
      </c>
    </row>
    <row r="4388" spans="2:13" x14ac:dyDescent="0.2">
      <c r="D4388" s="199" t="s">
        <v>30</v>
      </c>
      <c r="E4388" s="22" t="s">
        <v>31</v>
      </c>
      <c r="F4388" s="21"/>
      <c r="G4388" s="19">
        <v>592</v>
      </c>
      <c r="H4388" s="54">
        <v>1.0135135135140001</v>
      </c>
      <c r="I4388" s="20">
        <v>0.33783783783799998</v>
      </c>
      <c r="J4388" s="20">
        <v>0.50675675675700005</v>
      </c>
      <c r="K4388" s="20">
        <v>2.8716216216219999</v>
      </c>
      <c r="L4388" s="20">
        <v>87.331081081080995</v>
      </c>
      <c r="M4388" s="52">
        <v>7.9391891891890003</v>
      </c>
    </row>
    <row r="4389" spans="2:13" x14ac:dyDescent="0.2">
      <c r="D4389" s="200"/>
      <c r="E4389" s="4" t="s">
        <v>32</v>
      </c>
      <c r="F4389" s="5"/>
      <c r="G4389" s="6">
        <v>608</v>
      </c>
      <c r="H4389" s="31">
        <v>0.32894736842099997</v>
      </c>
      <c r="I4389" s="12">
        <v>0.49342105263199998</v>
      </c>
      <c r="J4389" s="12">
        <v>0.65789473684199995</v>
      </c>
      <c r="K4389" s="12">
        <v>1.151315789474</v>
      </c>
      <c r="L4389" s="12">
        <v>87.5</v>
      </c>
      <c r="M4389" s="42">
        <v>9.8684210526319998</v>
      </c>
    </row>
    <row r="4390" spans="2:13" x14ac:dyDescent="0.2">
      <c r="D4390" s="199" t="s">
        <v>33</v>
      </c>
      <c r="E4390" s="22" t="s">
        <v>34</v>
      </c>
      <c r="F4390" s="21"/>
      <c r="G4390" s="19">
        <v>74</v>
      </c>
      <c r="H4390" s="54">
        <v>1.351351351351</v>
      </c>
      <c r="I4390" s="60">
        <v>0</v>
      </c>
      <c r="J4390" s="60">
        <v>0</v>
      </c>
      <c r="K4390" s="20">
        <v>1.351351351351</v>
      </c>
      <c r="L4390" s="96">
        <v>93.243243243243001</v>
      </c>
      <c r="M4390" s="52">
        <v>4.0540540540540002</v>
      </c>
    </row>
    <row r="4391" spans="2:13" x14ac:dyDescent="0.2">
      <c r="D4391" s="200"/>
      <c r="E4391" s="4" t="s">
        <v>35</v>
      </c>
      <c r="F4391" s="5"/>
      <c r="G4391" s="6">
        <v>148</v>
      </c>
      <c r="H4391" s="31">
        <v>1.351351351351</v>
      </c>
      <c r="I4391" s="12">
        <v>1.351351351351</v>
      </c>
      <c r="J4391" s="12">
        <v>1.351351351351</v>
      </c>
      <c r="K4391" s="12">
        <v>2.0270270270270001</v>
      </c>
      <c r="L4391" s="12">
        <v>88.513513513513999</v>
      </c>
      <c r="M4391" s="42">
        <v>5.4054054054050003</v>
      </c>
    </row>
    <row r="4392" spans="2:13" x14ac:dyDescent="0.2">
      <c r="D4392" s="200"/>
      <c r="E4392" s="4" t="s">
        <v>36</v>
      </c>
      <c r="F4392" s="5"/>
      <c r="G4392" s="6">
        <v>187</v>
      </c>
      <c r="H4392" s="31">
        <v>0.53475935828900001</v>
      </c>
      <c r="I4392" s="12">
        <v>0.53475935828900001</v>
      </c>
      <c r="J4392" s="28">
        <v>0</v>
      </c>
      <c r="K4392" s="12">
        <v>4.2780748663099999</v>
      </c>
      <c r="L4392" s="12">
        <v>89.304812834225004</v>
      </c>
      <c r="M4392" s="42">
        <v>5.3475935828879999</v>
      </c>
    </row>
    <row r="4393" spans="2:13" x14ac:dyDescent="0.2">
      <c r="D4393" s="200"/>
      <c r="E4393" s="4" t="s">
        <v>37</v>
      </c>
      <c r="F4393" s="5"/>
      <c r="G4393" s="6">
        <v>221</v>
      </c>
      <c r="H4393" s="31">
        <v>0.904977375566</v>
      </c>
      <c r="I4393" s="12">
        <v>0.452488687783</v>
      </c>
      <c r="J4393" s="12">
        <v>0.452488687783</v>
      </c>
      <c r="K4393" s="12">
        <v>1.8099547511309999</v>
      </c>
      <c r="L4393" s="12">
        <v>90.497737556561006</v>
      </c>
      <c r="M4393" s="42">
        <v>5.8823529411760003</v>
      </c>
    </row>
    <row r="4394" spans="2:13" x14ac:dyDescent="0.2">
      <c r="D4394" s="200"/>
      <c r="E4394" s="4" t="s">
        <v>38</v>
      </c>
      <c r="F4394" s="5"/>
      <c r="G4394" s="6">
        <v>186</v>
      </c>
      <c r="H4394" s="31">
        <v>0.53763440860199996</v>
      </c>
      <c r="I4394" s="12">
        <v>0.53763440860199996</v>
      </c>
      <c r="J4394" s="12">
        <v>1.0752688172039999</v>
      </c>
      <c r="K4394" s="12">
        <v>2.1505376344089999</v>
      </c>
      <c r="L4394" s="12">
        <v>89.247311827957006</v>
      </c>
      <c r="M4394" s="42">
        <v>6.4516129032259997</v>
      </c>
    </row>
    <row r="4395" spans="2:13" x14ac:dyDescent="0.2">
      <c r="D4395" s="200"/>
      <c r="E4395" s="4" t="s">
        <v>39</v>
      </c>
      <c r="F4395" s="5"/>
      <c r="G4395" s="6">
        <v>223</v>
      </c>
      <c r="H4395" s="71">
        <v>0</v>
      </c>
      <c r="I4395" s="28">
        <v>0</v>
      </c>
      <c r="J4395" s="12">
        <v>0.44843049327399997</v>
      </c>
      <c r="K4395" s="12">
        <v>0.89686098654699997</v>
      </c>
      <c r="L4395" s="12">
        <v>83.856502242152004</v>
      </c>
      <c r="M4395" s="88">
        <v>14.798206278026999</v>
      </c>
    </row>
    <row r="4396" spans="2:13" x14ac:dyDescent="0.2">
      <c r="D4396" s="201"/>
      <c r="E4396" s="57" t="s">
        <v>40</v>
      </c>
      <c r="F4396" s="59"/>
      <c r="G4396" s="55">
        <v>161</v>
      </c>
      <c r="H4396" s="114">
        <v>0.62111801242200004</v>
      </c>
      <c r="I4396" s="74">
        <v>0</v>
      </c>
      <c r="J4396" s="65">
        <v>0.62111801242200004</v>
      </c>
      <c r="K4396" s="65">
        <v>1.242236024845</v>
      </c>
      <c r="L4396" s="125">
        <v>80.124223602483994</v>
      </c>
      <c r="M4396" s="155">
        <v>17.391304347826001</v>
      </c>
    </row>
    <row r="4398" spans="2:13" x14ac:dyDescent="0.2">
      <c r="B4398" s="40" t="str">
        <f xml:space="preserve"> HYPERLINK("#'目次'!B188", "[182]")</f>
        <v>[182]</v>
      </c>
      <c r="C4398" s="23" t="s">
        <v>316</v>
      </c>
    </row>
    <row r="4401" spans="3:13" x14ac:dyDescent="0.2">
      <c r="C4401" s="23" t="s">
        <v>48</v>
      </c>
    </row>
    <row r="4402" spans="3:13" x14ac:dyDescent="0.2">
      <c r="D4402" s="195"/>
      <c r="E4402" s="196"/>
      <c r="F4402" s="196"/>
      <c r="G4402" s="37" t="s">
        <v>15</v>
      </c>
      <c r="H4402" s="33" t="s">
        <v>306</v>
      </c>
      <c r="I4402" s="13" t="s">
        <v>307</v>
      </c>
      <c r="J4402" s="13" t="s">
        <v>308</v>
      </c>
      <c r="K4402" s="13" t="s">
        <v>309</v>
      </c>
      <c r="L4402" s="13" t="s">
        <v>310</v>
      </c>
      <c r="M4402" s="38" t="s">
        <v>18</v>
      </c>
    </row>
    <row r="4403" spans="3:13" x14ac:dyDescent="0.2">
      <c r="D4403" s="197"/>
      <c r="E4403" s="198"/>
      <c r="F4403" s="198"/>
      <c r="G4403" s="35"/>
      <c r="H4403" s="39"/>
      <c r="I4403" s="14"/>
      <c r="J4403" s="14"/>
      <c r="K4403" s="14"/>
      <c r="L4403" s="14"/>
      <c r="M4403" s="34"/>
    </row>
    <row r="4404" spans="3:13" x14ac:dyDescent="0.2">
      <c r="D4404" s="56"/>
      <c r="E4404" s="58" t="s">
        <v>15</v>
      </c>
      <c r="F4404" s="46"/>
      <c r="G4404" s="36">
        <v>1200</v>
      </c>
      <c r="H4404" s="24">
        <v>0.66666666666700003</v>
      </c>
      <c r="I4404" s="24">
        <v>0.41666666666699997</v>
      </c>
      <c r="J4404" s="24">
        <v>0.58333333333299997</v>
      </c>
      <c r="K4404" s="24">
        <v>2</v>
      </c>
      <c r="L4404" s="24">
        <v>87.416666666666998</v>
      </c>
      <c r="M4404" s="68">
        <v>8.916666666667</v>
      </c>
    </row>
    <row r="4405" spans="3:13" x14ac:dyDescent="0.2">
      <c r="D4405" s="199" t="s">
        <v>49</v>
      </c>
      <c r="E4405" s="22" t="s">
        <v>50</v>
      </c>
      <c r="F4405" s="21"/>
      <c r="G4405" s="19">
        <v>15</v>
      </c>
      <c r="H4405" s="131">
        <v>0</v>
      </c>
      <c r="I4405" s="60">
        <v>0</v>
      </c>
      <c r="J4405" s="60">
        <v>0</v>
      </c>
      <c r="K4405" s="60">
        <v>0</v>
      </c>
      <c r="L4405" s="98">
        <v>100</v>
      </c>
      <c r="M4405" s="170">
        <v>0</v>
      </c>
    </row>
    <row r="4406" spans="3:13" x14ac:dyDescent="0.2">
      <c r="D4406" s="200"/>
      <c r="E4406" s="4" t="s">
        <v>51</v>
      </c>
      <c r="F4406" s="5"/>
      <c r="G4406" s="6">
        <v>142</v>
      </c>
      <c r="H4406" s="31">
        <v>0.70422535211299997</v>
      </c>
      <c r="I4406" s="28">
        <v>0</v>
      </c>
      <c r="J4406" s="12">
        <v>0.70422535211299997</v>
      </c>
      <c r="K4406" s="12">
        <v>2.112676056338</v>
      </c>
      <c r="L4406" s="12">
        <v>85.211267605634006</v>
      </c>
      <c r="M4406" s="42">
        <v>11.267605633803001</v>
      </c>
    </row>
    <row r="4407" spans="3:13" x14ac:dyDescent="0.2">
      <c r="D4407" s="200"/>
      <c r="E4407" s="4" t="s">
        <v>52</v>
      </c>
      <c r="F4407" s="5"/>
      <c r="G4407" s="6">
        <v>26</v>
      </c>
      <c r="H4407" s="31">
        <v>3.8461538461539999</v>
      </c>
      <c r="I4407" s="28">
        <v>0</v>
      </c>
      <c r="J4407" s="28">
        <v>0</v>
      </c>
      <c r="K4407" s="28">
        <v>0</v>
      </c>
      <c r="L4407" s="12">
        <v>88.461538461537998</v>
      </c>
      <c r="M4407" s="42">
        <v>7.6923076923079998</v>
      </c>
    </row>
    <row r="4408" spans="3:13" x14ac:dyDescent="0.2">
      <c r="D4408" s="200"/>
      <c r="E4408" s="4" t="s">
        <v>53</v>
      </c>
      <c r="F4408" s="5"/>
      <c r="G4408" s="6">
        <v>41</v>
      </c>
      <c r="H4408" s="71">
        <v>0</v>
      </c>
      <c r="I4408" s="12">
        <v>2.4390243902440001</v>
      </c>
      <c r="J4408" s="28">
        <v>0</v>
      </c>
      <c r="K4408" s="12">
        <v>2.4390243902440001</v>
      </c>
      <c r="L4408" s="12">
        <v>85.365853658537006</v>
      </c>
      <c r="M4408" s="42">
        <v>9.7560975609760003</v>
      </c>
    </row>
    <row r="4409" spans="3:13" x14ac:dyDescent="0.2">
      <c r="D4409" s="200"/>
      <c r="E4409" s="4" t="s">
        <v>54</v>
      </c>
      <c r="F4409" s="5"/>
      <c r="G4409" s="6">
        <v>226</v>
      </c>
      <c r="H4409" s="71">
        <v>0</v>
      </c>
      <c r="I4409" s="12">
        <v>0.44247787610599998</v>
      </c>
      <c r="J4409" s="12">
        <v>0.88495575221199996</v>
      </c>
      <c r="K4409" s="12">
        <v>3.0973451327429999</v>
      </c>
      <c r="L4409" s="12">
        <v>88.053097345132997</v>
      </c>
      <c r="M4409" s="42">
        <v>7.5221238938050003</v>
      </c>
    </row>
    <row r="4410" spans="3:13" x14ac:dyDescent="0.2">
      <c r="D4410" s="200"/>
      <c r="E4410" s="4" t="s">
        <v>55</v>
      </c>
      <c r="F4410" s="5"/>
      <c r="G4410" s="6">
        <v>125</v>
      </c>
      <c r="H4410" s="71">
        <v>0</v>
      </c>
      <c r="I4410" s="28">
        <v>0</v>
      </c>
      <c r="J4410" s="12">
        <v>0.8</v>
      </c>
      <c r="K4410" s="12">
        <v>2.4</v>
      </c>
      <c r="L4410" s="12">
        <v>91.2</v>
      </c>
      <c r="M4410" s="42">
        <v>5.6</v>
      </c>
    </row>
    <row r="4411" spans="3:13" x14ac:dyDescent="0.2">
      <c r="D4411" s="200"/>
      <c r="E4411" s="4" t="s">
        <v>56</v>
      </c>
      <c r="F4411" s="5"/>
      <c r="G4411" s="6">
        <v>190</v>
      </c>
      <c r="H4411" s="31">
        <v>0.52631578947400004</v>
      </c>
      <c r="I4411" s="28">
        <v>0</v>
      </c>
      <c r="J4411" s="12">
        <v>1.052631578947</v>
      </c>
      <c r="K4411" s="12">
        <v>2.1052631578950001</v>
      </c>
      <c r="L4411" s="12">
        <v>88.947368421053</v>
      </c>
      <c r="M4411" s="42">
        <v>7.3684210526319998</v>
      </c>
    </row>
    <row r="4412" spans="3:13" x14ac:dyDescent="0.2">
      <c r="D4412" s="200"/>
      <c r="E4412" s="4" t="s">
        <v>57</v>
      </c>
      <c r="F4412" s="5"/>
      <c r="G4412" s="6">
        <v>185</v>
      </c>
      <c r="H4412" s="71">
        <v>0</v>
      </c>
      <c r="I4412" s="12">
        <v>0.54054054054099998</v>
      </c>
      <c r="J4412" s="12">
        <v>0.54054054054099998</v>
      </c>
      <c r="K4412" s="12">
        <v>0.54054054054099998</v>
      </c>
      <c r="L4412" s="12">
        <v>89.189189189188994</v>
      </c>
      <c r="M4412" s="42">
        <v>9.1891891891889994</v>
      </c>
    </row>
    <row r="4413" spans="3:13" x14ac:dyDescent="0.2">
      <c r="D4413" s="200"/>
      <c r="E4413" s="4" t="s">
        <v>58</v>
      </c>
      <c r="F4413" s="5"/>
      <c r="G4413" s="6">
        <v>113</v>
      </c>
      <c r="H4413" s="31">
        <v>2.654867256637</v>
      </c>
      <c r="I4413" s="12">
        <v>1.769911504425</v>
      </c>
      <c r="J4413" s="28">
        <v>0</v>
      </c>
      <c r="K4413" s="12">
        <v>0.88495575221199996</v>
      </c>
      <c r="L4413" s="12">
        <v>90.265486725664005</v>
      </c>
      <c r="M4413" s="42">
        <v>4.424778761062</v>
      </c>
    </row>
    <row r="4414" spans="3:13" x14ac:dyDescent="0.2">
      <c r="D4414" s="200"/>
      <c r="E4414" s="4" t="s">
        <v>59</v>
      </c>
      <c r="F4414" s="5"/>
      <c r="G4414" s="6">
        <v>136</v>
      </c>
      <c r="H4414" s="31">
        <v>1.4705882352940001</v>
      </c>
      <c r="I4414" s="28">
        <v>0</v>
      </c>
      <c r="J4414" s="28">
        <v>0</v>
      </c>
      <c r="K4414" s="12">
        <v>2.9411764705880001</v>
      </c>
      <c r="L4414" s="43">
        <v>77.941176470588005</v>
      </c>
      <c r="M4414" s="88">
        <v>17.647058823529001</v>
      </c>
    </row>
    <row r="4415" spans="3:13" x14ac:dyDescent="0.2">
      <c r="D4415" s="199" t="s">
        <v>60</v>
      </c>
      <c r="E4415" s="22" t="s">
        <v>61</v>
      </c>
      <c r="F4415" s="21"/>
      <c r="G4415" s="19">
        <v>205</v>
      </c>
      <c r="H4415" s="54">
        <v>0.97560975609800005</v>
      </c>
      <c r="I4415" s="60">
        <v>0</v>
      </c>
      <c r="J4415" s="20">
        <v>0.48780487804900002</v>
      </c>
      <c r="K4415" s="20">
        <v>2.4390243902440001</v>
      </c>
      <c r="L4415" s="20">
        <v>84.878048780488001</v>
      </c>
      <c r="M4415" s="52">
        <v>11.219512195122</v>
      </c>
    </row>
    <row r="4416" spans="3:13" x14ac:dyDescent="0.2">
      <c r="D4416" s="200"/>
      <c r="E4416" s="4" t="s">
        <v>62</v>
      </c>
      <c r="F4416" s="5"/>
      <c r="G4416" s="6">
        <v>160</v>
      </c>
      <c r="H4416" s="71">
        <v>0</v>
      </c>
      <c r="I4416" s="28">
        <v>0</v>
      </c>
      <c r="J4416" s="28">
        <v>0</v>
      </c>
      <c r="K4416" s="12">
        <v>5</v>
      </c>
      <c r="L4416" s="12">
        <v>85.625</v>
      </c>
      <c r="M4416" s="42">
        <v>9.375</v>
      </c>
    </row>
    <row r="4417" spans="2:13" x14ac:dyDescent="0.2">
      <c r="D4417" s="200"/>
      <c r="E4417" s="4" t="s">
        <v>63</v>
      </c>
      <c r="F4417" s="5"/>
      <c r="G4417" s="6">
        <v>121</v>
      </c>
      <c r="H4417" s="71">
        <v>0</v>
      </c>
      <c r="I4417" s="28">
        <v>0</v>
      </c>
      <c r="J4417" s="28">
        <v>0</v>
      </c>
      <c r="K4417" s="12">
        <v>0.82644628099200002</v>
      </c>
      <c r="L4417" s="12">
        <v>91.735537190082994</v>
      </c>
      <c r="M4417" s="42">
        <v>7.4380165289260001</v>
      </c>
    </row>
    <row r="4418" spans="2:13" x14ac:dyDescent="0.2">
      <c r="D4418" s="200"/>
      <c r="E4418" s="4" t="s">
        <v>64</v>
      </c>
      <c r="F4418" s="5"/>
      <c r="G4418" s="6">
        <v>124</v>
      </c>
      <c r="H4418" s="31">
        <v>0.80645161290300005</v>
      </c>
      <c r="I4418" s="28">
        <v>0</v>
      </c>
      <c r="J4418" s="12">
        <v>0.80645161290300005</v>
      </c>
      <c r="K4418" s="12">
        <v>1.6129032258060001</v>
      </c>
      <c r="L4418" s="12">
        <v>87.903225806451999</v>
      </c>
      <c r="M4418" s="42">
        <v>8.8709677419350008</v>
      </c>
    </row>
    <row r="4419" spans="2:13" x14ac:dyDescent="0.2">
      <c r="D4419" s="200"/>
      <c r="E4419" s="4" t="s">
        <v>65</v>
      </c>
      <c r="F4419" s="5"/>
      <c r="G4419" s="6">
        <v>109</v>
      </c>
      <c r="H4419" s="31">
        <v>1.834862385321</v>
      </c>
      <c r="I4419" s="28">
        <v>0</v>
      </c>
      <c r="J4419" s="12">
        <v>0.91743119266100004</v>
      </c>
      <c r="K4419" s="12">
        <v>1.834862385321</v>
      </c>
      <c r="L4419" s="12">
        <v>89.908256880734001</v>
      </c>
      <c r="M4419" s="42">
        <v>5.5045871559629997</v>
      </c>
    </row>
    <row r="4420" spans="2:13" x14ac:dyDescent="0.2">
      <c r="D4420" s="200"/>
      <c r="E4420" s="4" t="s">
        <v>66</v>
      </c>
      <c r="F4420" s="5"/>
      <c r="G4420" s="6">
        <v>104</v>
      </c>
      <c r="H4420" s="71">
        <v>0</v>
      </c>
      <c r="I4420" s="28">
        <v>0</v>
      </c>
      <c r="J4420" s="12">
        <v>0.96153846153800004</v>
      </c>
      <c r="K4420" s="28">
        <v>0</v>
      </c>
      <c r="L4420" s="29">
        <v>95.192307692308006</v>
      </c>
      <c r="M4420" s="100">
        <v>3.8461538461539999</v>
      </c>
    </row>
    <row r="4421" spans="2:13" x14ac:dyDescent="0.2">
      <c r="D4421" s="200"/>
      <c r="E4421" s="4" t="s">
        <v>67</v>
      </c>
      <c r="F4421" s="5"/>
      <c r="G4421" s="6">
        <v>139</v>
      </c>
      <c r="H4421" s="31">
        <v>1.438848920863</v>
      </c>
      <c r="I4421" s="12">
        <v>0.71942446043200003</v>
      </c>
      <c r="J4421" s="12">
        <v>2.1582733812949999</v>
      </c>
      <c r="K4421" s="12">
        <v>3.5971223021580001</v>
      </c>
      <c r="L4421" s="43">
        <v>82.014388489208997</v>
      </c>
      <c r="M4421" s="42">
        <v>10.071942446043</v>
      </c>
    </row>
    <row r="4422" spans="2:13" x14ac:dyDescent="0.2">
      <c r="D4422" s="200"/>
      <c r="E4422" s="4" t="s">
        <v>68</v>
      </c>
      <c r="F4422" s="5"/>
      <c r="G4422" s="6">
        <v>48</v>
      </c>
      <c r="H4422" s="31">
        <v>2.083333333333</v>
      </c>
      <c r="I4422" s="12">
        <v>4.166666666667</v>
      </c>
      <c r="J4422" s="28">
        <v>0</v>
      </c>
      <c r="K4422" s="28">
        <v>0</v>
      </c>
      <c r="L4422" s="12">
        <v>89.583333333333002</v>
      </c>
      <c r="M4422" s="42">
        <v>4.166666666667</v>
      </c>
    </row>
    <row r="4423" spans="2:13" x14ac:dyDescent="0.2">
      <c r="D4423" s="200"/>
      <c r="E4423" s="4" t="s">
        <v>69</v>
      </c>
      <c r="F4423" s="5"/>
      <c r="G4423" s="6">
        <v>37</v>
      </c>
      <c r="H4423" s="71">
        <v>0</v>
      </c>
      <c r="I4423" s="12">
        <v>2.7027027027030002</v>
      </c>
      <c r="J4423" s="28">
        <v>0</v>
      </c>
      <c r="K4423" s="28">
        <v>0</v>
      </c>
      <c r="L4423" s="29">
        <v>94.594594594594994</v>
      </c>
      <c r="M4423" s="100">
        <v>2.7027027027030002</v>
      </c>
    </row>
    <row r="4424" spans="2:13" x14ac:dyDescent="0.2">
      <c r="D4424" s="93" t="s">
        <v>70</v>
      </c>
      <c r="E4424" s="89" t="s">
        <v>18</v>
      </c>
      <c r="F4424" s="92"/>
      <c r="G4424" s="94">
        <v>0</v>
      </c>
      <c r="H4424" s="152">
        <v>0</v>
      </c>
      <c r="I4424" s="101">
        <v>0</v>
      </c>
      <c r="J4424" s="101">
        <v>0</v>
      </c>
      <c r="K4424" s="101">
        <v>0</v>
      </c>
      <c r="L4424" s="86">
        <v>0</v>
      </c>
      <c r="M4424" s="159">
        <v>0</v>
      </c>
    </row>
    <row r="4426" spans="2:13" x14ac:dyDescent="0.2">
      <c r="B4426" s="40" t="str">
        <f xml:space="preserve"> HYPERLINK("#'目次'!B189", "[183]")</f>
        <v>[183]</v>
      </c>
      <c r="C4426" s="23" t="s">
        <v>316</v>
      </c>
    </row>
    <row r="4429" spans="2:13" x14ac:dyDescent="0.2">
      <c r="C4429" s="23" t="s">
        <v>73</v>
      </c>
    </row>
    <row r="4430" spans="2:13" x14ac:dyDescent="0.2">
      <c r="D4430" s="195"/>
      <c r="E4430" s="196"/>
      <c r="F4430" s="196"/>
      <c r="G4430" s="37" t="s">
        <v>15</v>
      </c>
      <c r="H4430" s="33" t="s">
        <v>306</v>
      </c>
      <c r="I4430" s="13" t="s">
        <v>307</v>
      </c>
      <c r="J4430" s="13" t="s">
        <v>308</v>
      </c>
      <c r="K4430" s="13" t="s">
        <v>309</v>
      </c>
      <c r="L4430" s="13" t="s">
        <v>310</v>
      </c>
      <c r="M4430" s="38" t="s">
        <v>18</v>
      </c>
    </row>
    <row r="4431" spans="2:13" x14ac:dyDescent="0.2">
      <c r="D4431" s="197"/>
      <c r="E4431" s="198"/>
      <c r="F4431" s="198"/>
      <c r="G4431" s="35"/>
      <c r="H4431" s="39"/>
      <c r="I4431" s="14"/>
      <c r="J4431" s="14"/>
      <c r="K4431" s="14"/>
      <c r="L4431" s="14"/>
      <c r="M4431" s="34"/>
    </row>
    <row r="4432" spans="2:13" x14ac:dyDescent="0.2">
      <c r="D4432" s="56"/>
      <c r="E4432" s="58" t="s">
        <v>15</v>
      </c>
      <c r="F4432" s="46"/>
      <c r="G4432" s="36">
        <v>1200</v>
      </c>
      <c r="H4432" s="24">
        <v>0.66666666666700003</v>
      </c>
      <c r="I4432" s="24">
        <v>0.41666666666699997</v>
      </c>
      <c r="J4432" s="24">
        <v>0.58333333333299997</v>
      </c>
      <c r="K4432" s="24">
        <v>2</v>
      </c>
      <c r="L4432" s="24">
        <v>87.416666666666998</v>
      </c>
      <c r="M4432" s="68">
        <v>8.916666666667</v>
      </c>
    </row>
    <row r="4433" spans="4:13" x14ac:dyDescent="0.2">
      <c r="D4433" s="199" t="s">
        <v>74</v>
      </c>
      <c r="E4433" s="22" t="s">
        <v>75</v>
      </c>
      <c r="F4433" s="21"/>
      <c r="G4433" s="19">
        <v>592</v>
      </c>
      <c r="H4433" s="54">
        <v>1.0135135135140001</v>
      </c>
      <c r="I4433" s="20">
        <v>0.33783783783799998</v>
      </c>
      <c r="J4433" s="20">
        <v>0.50675675675700005</v>
      </c>
      <c r="K4433" s="20">
        <v>2.8716216216219999</v>
      </c>
      <c r="L4433" s="20">
        <v>87.331081081080995</v>
      </c>
      <c r="M4433" s="52">
        <v>7.9391891891890003</v>
      </c>
    </row>
    <row r="4434" spans="4:13" x14ac:dyDescent="0.2">
      <c r="D4434" s="200"/>
      <c r="E4434" s="4" t="s">
        <v>34</v>
      </c>
      <c r="F4434" s="5"/>
      <c r="G4434" s="6">
        <v>37</v>
      </c>
      <c r="H4434" s="71">
        <v>0</v>
      </c>
      <c r="I4434" s="28">
        <v>0</v>
      </c>
      <c r="J4434" s="28">
        <v>0</v>
      </c>
      <c r="K4434" s="12">
        <v>2.7027027027030002</v>
      </c>
      <c r="L4434" s="12">
        <v>91.891891891892001</v>
      </c>
      <c r="M4434" s="42">
        <v>5.4054054054050003</v>
      </c>
    </row>
    <row r="4435" spans="4:13" x14ac:dyDescent="0.2">
      <c r="D4435" s="200"/>
      <c r="E4435" s="4" t="s">
        <v>35</v>
      </c>
      <c r="F4435" s="5"/>
      <c r="G4435" s="6">
        <v>75</v>
      </c>
      <c r="H4435" s="31">
        <v>2.666666666667</v>
      </c>
      <c r="I4435" s="12">
        <v>1.333333333333</v>
      </c>
      <c r="J4435" s="12">
        <v>1.333333333333</v>
      </c>
      <c r="K4435" s="12">
        <v>1.333333333333</v>
      </c>
      <c r="L4435" s="12">
        <v>88</v>
      </c>
      <c r="M4435" s="42">
        <v>5.333333333333</v>
      </c>
    </row>
    <row r="4436" spans="4:13" x14ac:dyDescent="0.2">
      <c r="D4436" s="200"/>
      <c r="E4436" s="4" t="s">
        <v>36</v>
      </c>
      <c r="F4436" s="5"/>
      <c r="G4436" s="6">
        <v>95</v>
      </c>
      <c r="H4436" s="31">
        <v>1.052631578947</v>
      </c>
      <c r="I4436" s="28">
        <v>0</v>
      </c>
      <c r="J4436" s="28">
        <v>0</v>
      </c>
      <c r="K4436" s="12">
        <v>5.2631578947369997</v>
      </c>
      <c r="L4436" s="12">
        <v>86.315789473684006</v>
      </c>
      <c r="M4436" s="42">
        <v>7.3684210526319998</v>
      </c>
    </row>
    <row r="4437" spans="4:13" x14ac:dyDescent="0.2">
      <c r="D4437" s="200"/>
      <c r="E4437" s="4" t="s">
        <v>37</v>
      </c>
      <c r="F4437" s="5"/>
      <c r="G4437" s="6">
        <v>111</v>
      </c>
      <c r="H4437" s="31">
        <v>1.8018018018019999</v>
      </c>
      <c r="I4437" s="28">
        <v>0</v>
      </c>
      <c r="J4437" s="28">
        <v>0</v>
      </c>
      <c r="K4437" s="12">
        <v>2.7027027027030002</v>
      </c>
      <c r="L4437" s="12">
        <v>90.090090090090001</v>
      </c>
      <c r="M4437" s="42">
        <v>5.4054054054050003</v>
      </c>
    </row>
    <row r="4438" spans="4:13" x14ac:dyDescent="0.2">
      <c r="D4438" s="200"/>
      <c r="E4438" s="4" t="s">
        <v>38</v>
      </c>
      <c r="F4438" s="5"/>
      <c r="G4438" s="6">
        <v>93</v>
      </c>
      <c r="H4438" s="71">
        <v>0</v>
      </c>
      <c r="I4438" s="12">
        <v>1.0752688172039999</v>
      </c>
      <c r="J4438" s="12">
        <v>1.0752688172039999</v>
      </c>
      <c r="K4438" s="12">
        <v>4.3010752688169998</v>
      </c>
      <c r="L4438" s="12">
        <v>88.172043010753001</v>
      </c>
      <c r="M4438" s="42">
        <v>5.3763440860219998</v>
      </c>
    </row>
    <row r="4439" spans="4:13" x14ac:dyDescent="0.2">
      <c r="D4439" s="200"/>
      <c r="E4439" s="4" t="s">
        <v>39</v>
      </c>
      <c r="F4439" s="5"/>
      <c r="G4439" s="6">
        <v>109</v>
      </c>
      <c r="H4439" s="71">
        <v>0</v>
      </c>
      <c r="I4439" s="28">
        <v>0</v>
      </c>
      <c r="J4439" s="12">
        <v>0.91743119266100004</v>
      </c>
      <c r="K4439" s="12">
        <v>0.91743119266100004</v>
      </c>
      <c r="L4439" s="12">
        <v>85.321100917430996</v>
      </c>
      <c r="M4439" s="42">
        <v>12.844036697248001</v>
      </c>
    </row>
    <row r="4440" spans="4:13" x14ac:dyDescent="0.2">
      <c r="D4440" s="200"/>
      <c r="E4440" s="4" t="s">
        <v>40</v>
      </c>
      <c r="F4440" s="5"/>
      <c r="G4440" s="6">
        <v>72</v>
      </c>
      <c r="H4440" s="31">
        <v>1.3888888888890001</v>
      </c>
      <c r="I4440" s="28">
        <v>0</v>
      </c>
      <c r="J4440" s="28">
        <v>0</v>
      </c>
      <c r="K4440" s="12">
        <v>2.7777777777780002</v>
      </c>
      <c r="L4440" s="12">
        <v>83.333333333333002</v>
      </c>
      <c r="M4440" s="42">
        <v>12.5</v>
      </c>
    </row>
    <row r="4441" spans="4:13" x14ac:dyDescent="0.2">
      <c r="D4441" s="199" t="s">
        <v>76</v>
      </c>
      <c r="E4441" s="22" t="s">
        <v>77</v>
      </c>
      <c r="F4441" s="21"/>
      <c r="G4441" s="19">
        <v>608</v>
      </c>
      <c r="H4441" s="54">
        <v>0.32894736842099997</v>
      </c>
      <c r="I4441" s="20">
        <v>0.49342105263199998</v>
      </c>
      <c r="J4441" s="20">
        <v>0.65789473684199995</v>
      </c>
      <c r="K4441" s="20">
        <v>1.151315789474</v>
      </c>
      <c r="L4441" s="20">
        <v>87.5</v>
      </c>
      <c r="M4441" s="52">
        <v>9.8684210526319998</v>
      </c>
    </row>
    <row r="4442" spans="4:13" x14ac:dyDescent="0.2">
      <c r="D4442" s="200"/>
      <c r="E4442" s="4" t="s">
        <v>34</v>
      </c>
      <c r="F4442" s="5"/>
      <c r="G4442" s="6">
        <v>37</v>
      </c>
      <c r="H4442" s="31">
        <v>2.7027027027030002</v>
      </c>
      <c r="I4442" s="28">
        <v>0</v>
      </c>
      <c r="J4442" s="28">
        <v>0</v>
      </c>
      <c r="K4442" s="28">
        <v>0</v>
      </c>
      <c r="L4442" s="29">
        <v>94.594594594594994</v>
      </c>
      <c r="M4442" s="100">
        <v>2.7027027027030002</v>
      </c>
    </row>
    <row r="4443" spans="4:13" x14ac:dyDescent="0.2">
      <c r="D4443" s="200"/>
      <c r="E4443" s="4" t="s">
        <v>35</v>
      </c>
      <c r="F4443" s="5"/>
      <c r="G4443" s="6">
        <v>73</v>
      </c>
      <c r="H4443" s="71">
        <v>0</v>
      </c>
      <c r="I4443" s="12">
        <v>1.369863013699</v>
      </c>
      <c r="J4443" s="12">
        <v>1.369863013699</v>
      </c>
      <c r="K4443" s="12">
        <v>2.7397260273969999</v>
      </c>
      <c r="L4443" s="12">
        <v>89.041095890411</v>
      </c>
      <c r="M4443" s="42">
        <v>5.4794520547949999</v>
      </c>
    </row>
    <row r="4444" spans="4:13" x14ac:dyDescent="0.2">
      <c r="D4444" s="200"/>
      <c r="E4444" s="4" t="s">
        <v>36</v>
      </c>
      <c r="F4444" s="5"/>
      <c r="G4444" s="6">
        <v>92</v>
      </c>
      <c r="H4444" s="71">
        <v>0</v>
      </c>
      <c r="I4444" s="12">
        <v>1.086956521739</v>
      </c>
      <c r="J4444" s="28">
        <v>0</v>
      </c>
      <c r="K4444" s="12">
        <v>3.2608695652169999</v>
      </c>
      <c r="L4444" s="12">
        <v>92.391304347825994</v>
      </c>
      <c r="M4444" s="100">
        <v>3.2608695652169999</v>
      </c>
    </row>
    <row r="4445" spans="4:13" x14ac:dyDescent="0.2">
      <c r="D4445" s="200"/>
      <c r="E4445" s="4" t="s">
        <v>37</v>
      </c>
      <c r="F4445" s="5"/>
      <c r="G4445" s="6">
        <v>110</v>
      </c>
      <c r="H4445" s="71">
        <v>0</v>
      </c>
      <c r="I4445" s="12">
        <v>0.90909090909099999</v>
      </c>
      <c r="J4445" s="12">
        <v>0.90909090909099999</v>
      </c>
      <c r="K4445" s="12">
        <v>0.90909090909099999</v>
      </c>
      <c r="L4445" s="12">
        <v>90.909090909091006</v>
      </c>
      <c r="M4445" s="42">
        <v>6.363636363636</v>
      </c>
    </row>
    <row r="4446" spans="4:13" x14ac:dyDescent="0.2">
      <c r="D4446" s="200"/>
      <c r="E4446" s="4" t="s">
        <v>38</v>
      </c>
      <c r="F4446" s="5"/>
      <c r="G4446" s="6">
        <v>93</v>
      </c>
      <c r="H4446" s="31">
        <v>1.0752688172039999</v>
      </c>
      <c r="I4446" s="28">
        <v>0</v>
      </c>
      <c r="J4446" s="12">
        <v>1.0752688172039999</v>
      </c>
      <c r="K4446" s="28">
        <v>0</v>
      </c>
      <c r="L4446" s="12">
        <v>90.322580645160997</v>
      </c>
      <c r="M4446" s="42">
        <v>7.5268817204299996</v>
      </c>
    </row>
    <row r="4447" spans="4:13" x14ac:dyDescent="0.2">
      <c r="D4447" s="200"/>
      <c r="E4447" s="4" t="s">
        <v>39</v>
      </c>
      <c r="F4447" s="5"/>
      <c r="G4447" s="6">
        <v>114</v>
      </c>
      <c r="H4447" s="71">
        <v>0</v>
      </c>
      <c r="I4447" s="28">
        <v>0</v>
      </c>
      <c r="J4447" s="28">
        <v>0</v>
      </c>
      <c r="K4447" s="12">
        <v>0.87719298245599997</v>
      </c>
      <c r="L4447" s="12">
        <v>82.456140350877007</v>
      </c>
      <c r="M4447" s="88">
        <v>16.666666666666998</v>
      </c>
    </row>
    <row r="4448" spans="4:13" x14ac:dyDescent="0.2">
      <c r="D4448" s="201"/>
      <c r="E4448" s="57" t="s">
        <v>40</v>
      </c>
      <c r="F4448" s="59"/>
      <c r="G4448" s="55">
        <v>89</v>
      </c>
      <c r="H4448" s="137">
        <v>0</v>
      </c>
      <c r="I4448" s="74">
        <v>0</v>
      </c>
      <c r="J4448" s="65">
        <v>1.123595505618</v>
      </c>
      <c r="K4448" s="74">
        <v>0</v>
      </c>
      <c r="L4448" s="125">
        <v>77.528089887639993</v>
      </c>
      <c r="M4448" s="141">
        <v>21.348314606742001</v>
      </c>
    </row>
    <row r="4450" spans="2:13" x14ac:dyDescent="0.2">
      <c r="B4450" s="40" t="str">
        <f xml:space="preserve"> HYPERLINK("#'目次'!B190", "[184]")</f>
        <v>[184]</v>
      </c>
      <c r="C4450" s="23" t="s">
        <v>316</v>
      </c>
    </row>
    <row r="4453" spans="2:13" x14ac:dyDescent="0.2">
      <c r="C4453" s="23" t="s">
        <v>80</v>
      </c>
    </row>
    <row r="4454" spans="2:13" x14ac:dyDescent="0.2">
      <c r="E4454" s="195"/>
      <c r="F4454" s="196"/>
      <c r="G4454" s="37" t="s">
        <v>15</v>
      </c>
      <c r="H4454" s="33" t="s">
        <v>306</v>
      </c>
      <c r="I4454" s="13" t="s">
        <v>307</v>
      </c>
      <c r="J4454" s="13" t="s">
        <v>308</v>
      </c>
      <c r="K4454" s="13" t="s">
        <v>309</v>
      </c>
      <c r="L4454" s="13" t="s">
        <v>310</v>
      </c>
      <c r="M4454" s="38" t="s">
        <v>18</v>
      </c>
    </row>
    <row r="4455" spans="2:13" x14ac:dyDescent="0.2">
      <c r="E4455" s="197"/>
      <c r="F4455" s="198"/>
      <c r="G4455" s="35"/>
      <c r="H4455" s="39"/>
      <c r="I4455" s="14"/>
      <c r="J4455" s="14"/>
      <c r="K4455" s="14"/>
      <c r="L4455" s="14"/>
      <c r="M4455" s="34"/>
    </row>
    <row r="4456" spans="2:13" x14ac:dyDescent="0.2">
      <c r="E4456" s="91" t="s">
        <v>15</v>
      </c>
      <c r="F4456" s="46"/>
      <c r="G4456" s="36">
        <v>1200</v>
      </c>
      <c r="H4456" s="24">
        <v>0.66666666666700003</v>
      </c>
      <c r="I4456" s="24">
        <v>0.41666666666699997</v>
      </c>
      <c r="J4456" s="24">
        <v>0.58333333333299997</v>
      </c>
      <c r="K4456" s="24">
        <v>2</v>
      </c>
      <c r="L4456" s="24">
        <v>87.416666666666998</v>
      </c>
      <c r="M4456" s="68">
        <v>8.916666666667</v>
      </c>
    </row>
    <row r="4457" spans="2:13" x14ac:dyDescent="0.2">
      <c r="E4457" s="4" t="s">
        <v>81</v>
      </c>
      <c r="F4457" s="5"/>
      <c r="G4457" s="19">
        <v>48</v>
      </c>
      <c r="H4457" s="131">
        <v>0</v>
      </c>
      <c r="I4457" s="60">
        <v>0</v>
      </c>
      <c r="J4457" s="60">
        <v>0</v>
      </c>
      <c r="K4457" s="60">
        <v>0</v>
      </c>
      <c r="L4457" s="20">
        <v>91.666666666666998</v>
      </c>
      <c r="M4457" s="52">
        <v>8.333333333333</v>
      </c>
    </row>
    <row r="4458" spans="2:13" x14ac:dyDescent="0.2">
      <c r="E4458" s="4" t="s">
        <v>82</v>
      </c>
      <c r="F4458" s="5"/>
      <c r="G4458" s="6">
        <v>84</v>
      </c>
      <c r="H4458" s="71">
        <v>0</v>
      </c>
      <c r="I4458" s="28">
        <v>0</v>
      </c>
      <c r="J4458" s="28">
        <v>0</v>
      </c>
      <c r="K4458" s="28">
        <v>0</v>
      </c>
      <c r="L4458" s="12">
        <v>89.285714285713993</v>
      </c>
      <c r="M4458" s="42">
        <v>10.714285714286</v>
      </c>
    </row>
    <row r="4459" spans="2:13" x14ac:dyDescent="0.2">
      <c r="E4459" s="4" t="s">
        <v>83</v>
      </c>
      <c r="F4459" s="5"/>
      <c r="G4459" s="6">
        <v>462</v>
      </c>
      <c r="H4459" s="31">
        <v>0.43290043290000002</v>
      </c>
      <c r="I4459" s="12">
        <v>0.43290043290000002</v>
      </c>
      <c r="J4459" s="12">
        <v>0.43290043290000002</v>
      </c>
      <c r="K4459" s="12">
        <v>2.1645021645020002</v>
      </c>
      <c r="L4459" s="12">
        <v>83.982683982683994</v>
      </c>
      <c r="M4459" s="42">
        <v>12.554112554113001</v>
      </c>
    </row>
    <row r="4460" spans="2:13" x14ac:dyDescent="0.2">
      <c r="E4460" s="4" t="s">
        <v>84</v>
      </c>
      <c r="F4460" s="5"/>
      <c r="G4460" s="6">
        <v>30</v>
      </c>
      <c r="H4460" s="71">
        <v>0</v>
      </c>
      <c r="I4460" s="28">
        <v>0</v>
      </c>
      <c r="J4460" s="12">
        <v>3.333333333333</v>
      </c>
      <c r="K4460" s="28">
        <v>0</v>
      </c>
      <c r="L4460" s="12">
        <v>86.666666666666998</v>
      </c>
      <c r="M4460" s="42">
        <v>10</v>
      </c>
    </row>
    <row r="4461" spans="2:13" x14ac:dyDescent="0.2">
      <c r="E4461" s="4" t="s">
        <v>85</v>
      </c>
      <c r="F4461" s="5"/>
      <c r="G4461" s="6">
        <v>144</v>
      </c>
      <c r="H4461" s="31">
        <v>1.3888888888890001</v>
      </c>
      <c r="I4461" s="12">
        <v>0.694444444444</v>
      </c>
      <c r="J4461" s="12">
        <v>0.694444444444</v>
      </c>
      <c r="K4461" s="12">
        <v>1.3888888888890001</v>
      </c>
      <c r="L4461" s="12">
        <v>90.277777777777999</v>
      </c>
      <c r="M4461" s="42">
        <v>5.5555555555560003</v>
      </c>
    </row>
    <row r="4462" spans="2:13" x14ac:dyDescent="0.2">
      <c r="E4462" s="4" t="s">
        <v>86</v>
      </c>
      <c r="F4462" s="5"/>
      <c r="G4462" s="6">
        <v>192</v>
      </c>
      <c r="H4462" s="31">
        <v>0.52083333333299997</v>
      </c>
      <c r="I4462" s="12">
        <v>0.52083333333299997</v>
      </c>
      <c r="J4462" s="12">
        <v>1.041666666667</v>
      </c>
      <c r="K4462" s="12">
        <v>3.125</v>
      </c>
      <c r="L4462" s="12">
        <v>91.145833333333002</v>
      </c>
      <c r="M4462" s="100">
        <v>3.645833333333</v>
      </c>
    </row>
    <row r="4463" spans="2:13" x14ac:dyDescent="0.2">
      <c r="E4463" s="4" t="s">
        <v>87</v>
      </c>
      <c r="F4463" s="5"/>
      <c r="G4463" s="6">
        <v>72</v>
      </c>
      <c r="H4463" s="71">
        <v>0</v>
      </c>
      <c r="I4463" s="12">
        <v>1.3888888888890001</v>
      </c>
      <c r="J4463" s="28">
        <v>0</v>
      </c>
      <c r="K4463" s="12">
        <v>2.7777777777780002</v>
      </c>
      <c r="L4463" s="12">
        <v>90.277777777777999</v>
      </c>
      <c r="M4463" s="42">
        <v>5.5555555555560003</v>
      </c>
    </row>
    <row r="4464" spans="2:13" x14ac:dyDescent="0.2">
      <c r="E4464" s="4" t="s">
        <v>88</v>
      </c>
      <c r="F4464" s="5"/>
      <c r="G4464" s="6">
        <v>36</v>
      </c>
      <c r="H4464" s="31">
        <v>2.7777777777780002</v>
      </c>
      <c r="I4464" s="28">
        <v>0</v>
      </c>
      <c r="J4464" s="12">
        <v>2.7777777777780002</v>
      </c>
      <c r="K4464" s="12">
        <v>2.7777777777780002</v>
      </c>
      <c r="L4464" s="61">
        <v>72.222222222222001</v>
      </c>
      <c r="M4464" s="111">
        <v>19.444444444443999</v>
      </c>
    </row>
    <row r="4465" spans="2:13" x14ac:dyDescent="0.2">
      <c r="E4465" s="4" t="s">
        <v>89</v>
      </c>
      <c r="F4465" s="5"/>
      <c r="G4465" s="6">
        <v>66</v>
      </c>
      <c r="H4465" s="31">
        <v>1.5151515151520001</v>
      </c>
      <c r="I4465" s="28">
        <v>0</v>
      </c>
      <c r="J4465" s="28">
        <v>0</v>
      </c>
      <c r="K4465" s="12">
        <v>1.5151515151520001</v>
      </c>
      <c r="L4465" s="29">
        <v>93.939393939393995</v>
      </c>
      <c r="M4465" s="100">
        <v>3.0303030303030001</v>
      </c>
    </row>
    <row r="4466" spans="2:13" x14ac:dyDescent="0.2">
      <c r="E4466" s="4" t="s">
        <v>90</v>
      </c>
      <c r="F4466" s="5"/>
      <c r="G4466" s="6">
        <v>54</v>
      </c>
      <c r="H4466" s="71">
        <v>0</v>
      </c>
      <c r="I4466" s="28">
        <v>0</v>
      </c>
      <c r="J4466" s="28">
        <v>0</v>
      </c>
      <c r="K4466" s="12">
        <v>3.7037037037039999</v>
      </c>
      <c r="L4466" s="12">
        <v>88.888888888888999</v>
      </c>
      <c r="M4466" s="42">
        <v>7.4074074074069998</v>
      </c>
    </row>
    <row r="4467" spans="2:13" x14ac:dyDescent="0.2">
      <c r="E4467" s="57" t="s">
        <v>91</v>
      </c>
      <c r="F4467" s="59"/>
      <c r="G4467" s="55">
        <v>12</v>
      </c>
      <c r="H4467" s="162">
        <v>8.333333333333</v>
      </c>
      <c r="I4467" s="74">
        <v>0</v>
      </c>
      <c r="J4467" s="74">
        <v>0</v>
      </c>
      <c r="K4467" s="74">
        <v>0</v>
      </c>
      <c r="L4467" s="65">
        <v>83.333333333333002</v>
      </c>
      <c r="M4467" s="105">
        <v>8.333333333333</v>
      </c>
    </row>
    <row r="4469" spans="2:13" x14ac:dyDescent="0.2">
      <c r="B4469" s="40" t="str">
        <f xml:space="preserve"> HYPERLINK("#'目次'!B191", "[185]")</f>
        <v>[185]</v>
      </c>
      <c r="C4469" s="23" t="s">
        <v>319</v>
      </c>
    </row>
    <row r="4472" spans="2:13" x14ac:dyDescent="0.2">
      <c r="C4472" s="23" t="s">
        <v>14</v>
      </c>
    </row>
    <row r="4473" spans="2:13" x14ac:dyDescent="0.2">
      <c r="D4473" s="195"/>
      <c r="E4473" s="196"/>
      <c r="F4473" s="196"/>
      <c r="G4473" s="37" t="s">
        <v>15</v>
      </c>
      <c r="H4473" s="33" t="s">
        <v>306</v>
      </c>
      <c r="I4473" s="13" t="s">
        <v>307</v>
      </c>
      <c r="J4473" s="13" t="s">
        <v>308</v>
      </c>
      <c r="K4473" s="13" t="s">
        <v>309</v>
      </c>
      <c r="L4473" s="13" t="s">
        <v>310</v>
      </c>
      <c r="M4473" s="38" t="s">
        <v>18</v>
      </c>
    </row>
    <row r="4474" spans="2:13" x14ac:dyDescent="0.2">
      <c r="D4474" s="197"/>
      <c r="E4474" s="198"/>
      <c r="F4474" s="198"/>
      <c r="G4474" s="35"/>
      <c r="H4474" s="39"/>
      <c r="I4474" s="14"/>
      <c r="J4474" s="14"/>
      <c r="K4474" s="14"/>
      <c r="L4474" s="14"/>
      <c r="M4474" s="34"/>
    </row>
    <row r="4475" spans="2:13" x14ac:dyDescent="0.2">
      <c r="D4475" s="56"/>
      <c r="E4475" s="58" t="s">
        <v>15</v>
      </c>
      <c r="F4475" s="46"/>
      <c r="G4475" s="36">
        <v>1200</v>
      </c>
      <c r="H4475" s="24">
        <v>4.583333333333</v>
      </c>
      <c r="I4475" s="24">
        <v>7.333333333333</v>
      </c>
      <c r="J4475" s="24">
        <v>8.25</v>
      </c>
      <c r="K4475" s="24">
        <v>14.166666666667</v>
      </c>
      <c r="L4475" s="24">
        <v>59.25</v>
      </c>
      <c r="M4475" s="68">
        <v>6.416666666667</v>
      </c>
    </row>
    <row r="4476" spans="2:13" x14ac:dyDescent="0.2">
      <c r="D4476" s="199" t="s">
        <v>19</v>
      </c>
      <c r="E4476" s="22" t="s">
        <v>20</v>
      </c>
      <c r="F4476" s="21"/>
      <c r="G4476" s="19">
        <v>132</v>
      </c>
      <c r="H4476" s="54">
        <v>4.5454545454549997</v>
      </c>
      <c r="I4476" s="20">
        <v>6.8181818181820004</v>
      </c>
      <c r="J4476" s="20">
        <v>12.121212121212</v>
      </c>
      <c r="K4476" s="90">
        <v>9.0909090909089993</v>
      </c>
      <c r="L4476" s="20">
        <v>59.848484848485</v>
      </c>
      <c r="M4476" s="52">
        <v>7.5757575757579998</v>
      </c>
    </row>
    <row r="4477" spans="2:13" x14ac:dyDescent="0.2">
      <c r="D4477" s="200"/>
      <c r="E4477" s="4" t="s">
        <v>21</v>
      </c>
      <c r="F4477" s="5"/>
      <c r="G4477" s="6">
        <v>444</v>
      </c>
      <c r="H4477" s="31">
        <v>5.8558558558560003</v>
      </c>
      <c r="I4477" s="12">
        <v>7.882882882883</v>
      </c>
      <c r="J4477" s="12">
        <v>7.882882882883</v>
      </c>
      <c r="K4477" s="12">
        <v>18.243243243243001</v>
      </c>
      <c r="L4477" s="43">
        <v>51.351351351350999</v>
      </c>
      <c r="M4477" s="42">
        <v>8.7837837837839992</v>
      </c>
    </row>
    <row r="4478" spans="2:13" x14ac:dyDescent="0.2">
      <c r="D4478" s="200"/>
      <c r="E4478" s="4" t="s">
        <v>22</v>
      </c>
      <c r="F4478" s="5"/>
      <c r="G4478" s="6">
        <v>192</v>
      </c>
      <c r="H4478" s="31">
        <v>2.604166666667</v>
      </c>
      <c r="I4478" s="12">
        <v>6.25</v>
      </c>
      <c r="J4478" s="12">
        <v>8.333333333333</v>
      </c>
      <c r="K4478" s="12">
        <v>10.9375</v>
      </c>
      <c r="L4478" s="29">
        <v>67.1875</v>
      </c>
      <c r="M4478" s="42">
        <v>4.6875</v>
      </c>
    </row>
    <row r="4479" spans="2:13" x14ac:dyDescent="0.2">
      <c r="D4479" s="200"/>
      <c r="E4479" s="4" t="s">
        <v>23</v>
      </c>
      <c r="F4479" s="5"/>
      <c r="G4479" s="6">
        <v>192</v>
      </c>
      <c r="H4479" s="31">
        <v>3.645833333333</v>
      </c>
      <c r="I4479" s="12">
        <v>5.729166666667</v>
      </c>
      <c r="J4479" s="12">
        <v>6.25</v>
      </c>
      <c r="K4479" s="12">
        <v>13.020833333333</v>
      </c>
      <c r="L4479" s="29">
        <v>68.229166666666998</v>
      </c>
      <c r="M4479" s="42">
        <v>3.125</v>
      </c>
    </row>
    <row r="4480" spans="2:13" x14ac:dyDescent="0.2">
      <c r="D4480" s="200"/>
      <c r="E4480" s="4" t="s">
        <v>24</v>
      </c>
      <c r="F4480" s="5"/>
      <c r="G4480" s="6">
        <v>240</v>
      </c>
      <c r="H4480" s="31">
        <v>4.583333333333</v>
      </c>
      <c r="I4480" s="12">
        <v>8.75</v>
      </c>
      <c r="J4480" s="12">
        <v>8.333333333333</v>
      </c>
      <c r="K4480" s="12">
        <v>12.916666666667</v>
      </c>
      <c r="L4480" s="12">
        <v>60</v>
      </c>
      <c r="M4480" s="42">
        <v>5.416666666667</v>
      </c>
    </row>
    <row r="4481" spans="2:13" x14ac:dyDescent="0.2">
      <c r="D4481" s="199" t="s">
        <v>25</v>
      </c>
      <c r="E4481" s="22" t="s">
        <v>26</v>
      </c>
      <c r="F4481" s="21"/>
      <c r="G4481" s="19">
        <v>348</v>
      </c>
      <c r="H4481" s="54">
        <v>6.3218390804600002</v>
      </c>
      <c r="I4481" s="20">
        <v>8.333333333333</v>
      </c>
      <c r="J4481" s="20">
        <v>9.1954022988510005</v>
      </c>
      <c r="K4481" s="20">
        <v>15.804597701149</v>
      </c>
      <c r="L4481" s="90">
        <v>53.160919540229997</v>
      </c>
      <c r="M4481" s="52">
        <v>7.1839080459769997</v>
      </c>
    </row>
    <row r="4482" spans="2:13" x14ac:dyDescent="0.2">
      <c r="D4482" s="200"/>
      <c r="E4482" s="4" t="s">
        <v>27</v>
      </c>
      <c r="F4482" s="5"/>
      <c r="G4482" s="6">
        <v>378</v>
      </c>
      <c r="H4482" s="31">
        <v>3.1746031746029999</v>
      </c>
      <c r="I4482" s="12">
        <v>7.1428571428570002</v>
      </c>
      <c r="J4482" s="12">
        <v>8.4656084656079997</v>
      </c>
      <c r="K4482" s="12">
        <v>15.873015873016</v>
      </c>
      <c r="L4482" s="12">
        <v>60.052910052910001</v>
      </c>
      <c r="M4482" s="42">
        <v>5.2910052910049998</v>
      </c>
    </row>
    <row r="4483" spans="2:13" x14ac:dyDescent="0.2">
      <c r="D4483" s="200"/>
      <c r="E4483" s="4" t="s">
        <v>28</v>
      </c>
      <c r="F4483" s="5"/>
      <c r="G4483" s="6">
        <v>372</v>
      </c>
      <c r="H4483" s="31">
        <v>4.3010752688169998</v>
      </c>
      <c r="I4483" s="12">
        <v>6.7204301075270001</v>
      </c>
      <c r="J4483" s="12">
        <v>7.795698924731</v>
      </c>
      <c r="K4483" s="12">
        <v>12.096774193548001</v>
      </c>
      <c r="L4483" s="12">
        <v>61.290322580644997</v>
      </c>
      <c r="M4483" s="42">
        <v>7.795698924731</v>
      </c>
    </row>
    <row r="4484" spans="2:13" x14ac:dyDescent="0.2">
      <c r="D4484" s="200"/>
      <c r="E4484" s="4" t="s">
        <v>29</v>
      </c>
      <c r="F4484" s="5"/>
      <c r="G4484" s="6">
        <v>102</v>
      </c>
      <c r="H4484" s="31">
        <v>4.9019607843140003</v>
      </c>
      <c r="I4484" s="12">
        <v>6.8627450980390003</v>
      </c>
      <c r="J4484" s="12">
        <v>5.8823529411760003</v>
      </c>
      <c r="K4484" s="12">
        <v>9.8039215686270005</v>
      </c>
      <c r="L4484" s="44">
        <v>69.607843137255003</v>
      </c>
      <c r="M4484" s="42">
        <v>2.9411764705880001</v>
      </c>
    </row>
    <row r="4485" spans="2:13" x14ac:dyDescent="0.2">
      <c r="D4485" s="199" t="s">
        <v>30</v>
      </c>
      <c r="E4485" s="22" t="s">
        <v>31</v>
      </c>
      <c r="F4485" s="21"/>
      <c r="G4485" s="19">
        <v>592</v>
      </c>
      <c r="H4485" s="54">
        <v>6.25</v>
      </c>
      <c r="I4485" s="20">
        <v>7.9391891891890003</v>
      </c>
      <c r="J4485" s="20">
        <v>6.4189189189190001</v>
      </c>
      <c r="K4485" s="20">
        <v>11.993243243243001</v>
      </c>
      <c r="L4485" s="20">
        <v>61.317567567567998</v>
      </c>
      <c r="M4485" s="52">
        <v>6.0810810810809999</v>
      </c>
    </row>
    <row r="4486" spans="2:13" x14ac:dyDescent="0.2">
      <c r="D4486" s="200"/>
      <c r="E4486" s="4" t="s">
        <v>32</v>
      </c>
      <c r="F4486" s="5"/>
      <c r="G4486" s="6">
        <v>608</v>
      </c>
      <c r="H4486" s="31">
        <v>2.9605263157890001</v>
      </c>
      <c r="I4486" s="12">
        <v>6.7434210526319998</v>
      </c>
      <c r="J4486" s="12">
        <v>10.032894736842</v>
      </c>
      <c r="K4486" s="12">
        <v>16.282894736842</v>
      </c>
      <c r="L4486" s="12">
        <v>57.236842105263001</v>
      </c>
      <c r="M4486" s="42">
        <v>6.7434210526319998</v>
      </c>
    </row>
    <row r="4487" spans="2:13" x14ac:dyDescent="0.2">
      <c r="D4487" s="199" t="s">
        <v>33</v>
      </c>
      <c r="E4487" s="22" t="s">
        <v>34</v>
      </c>
      <c r="F4487" s="21"/>
      <c r="G4487" s="19">
        <v>74</v>
      </c>
      <c r="H4487" s="54">
        <v>1.351351351351</v>
      </c>
      <c r="I4487" s="20">
        <v>2.7027027027030002</v>
      </c>
      <c r="J4487" s="90">
        <v>1.351351351351</v>
      </c>
      <c r="K4487" s="20">
        <v>12.162162162162</v>
      </c>
      <c r="L4487" s="98">
        <v>79.729729729729996</v>
      </c>
      <c r="M4487" s="52">
        <v>2.7027027027030002</v>
      </c>
    </row>
    <row r="4488" spans="2:13" x14ac:dyDescent="0.2">
      <c r="D4488" s="200"/>
      <c r="E4488" s="4" t="s">
        <v>35</v>
      </c>
      <c r="F4488" s="5"/>
      <c r="G4488" s="6">
        <v>148</v>
      </c>
      <c r="H4488" s="31">
        <v>5.4054054054050003</v>
      </c>
      <c r="I4488" s="12">
        <v>10.810810810811001</v>
      </c>
      <c r="J4488" s="12">
        <v>10.810810810811001</v>
      </c>
      <c r="K4488" s="12">
        <v>14.189189189188999</v>
      </c>
      <c r="L4488" s="12">
        <v>56.081081081081003</v>
      </c>
      <c r="M4488" s="42">
        <v>2.7027027027030002</v>
      </c>
    </row>
    <row r="4489" spans="2:13" x14ac:dyDescent="0.2">
      <c r="D4489" s="200"/>
      <c r="E4489" s="4" t="s">
        <v>36</v>
      </c>
      <c r="F4489" s="5"/>
      <c r="G4489" s="6">
        <v>187</v>
      </c>
      <c r="H4489" s="31">
        <v>8.5561497326199998</v>
      </c>
      <c r="I4489" s="12">
        <v>10.695187165775</v>
      </c>
      <c r="J4489" s="12">
        <v>8.5561497326199998</v>
      </c>
      <c r="K4489" s="29">
        <v>20.855614973262</v>
      </c>
      <c r="L4489" s="61">
        <v>48.128342245989003</v>
      </c>
      <c r="M4489" s="42">
        <v>3.208556149733</v>
      </c>
    </row>
    <row r="4490" spans="2:13" x14ac:dyDescent="0.2">
      <c r="D4490" s="200"/>
      <c r="E4490" s="4" t="s">
        <v>37</v>
      </c>
      <c r="F4490" s="5"/>
      <c r="G4490" s="6">
        <v>221</v>
      </c>
      <c r="H4490" s="31">
        <v>7.6923076923079998</v>
      </c>
      <c r="I4490" s="12">
        <v>8.1447963800899998</v>
      </c>
      <c r="J4490" s="12">
        <v>10.407239819005</v>
      </c>
      <c r="K4490" s="12">
        <v>15.837104072398001</v>
      </c>
      <c r="L4490" s="12">
        <v>55.203619909502002</v>
      </c>
      <c r="M4490" s="42">
        <v>2.7149321266970001</v>
      </c>
    </row>
    <row r="4491" spans="2:13" x14ac:dyDescent="0.2">
      <c r="D4491" s="200"/>
      <c r="E4491" s="4" t="s">
        <v>38</v>
      </c>
      <c r="F4491" s="5"/>
      <c r="G4491" s="6">
        <v>186</v>
      </c>
      <c r="H4491" s="31">
        <v>3.7634408602149998</v>
      </c>
      <c r="I4491" s="12">
        <v>8.6021505376339995</v>
      </c>
      <c r="J4491" s="12">
        <v>9.6774193548389995</v>
      </c>
      <c r="K4491" s="12">
        <v>16.129032258064999</v>
      </c>
      <c r="L4491" s="12">
        <v>58.064516129032</v>
      </c>
      <c r="M4491" s="42">
        <v>3.7634408602149998</v>
      </c>
    </row>
    <row r="4492" spans="2:13" x14ac:dyDescent="0.2">
      <c r="D4492" s="200"/>
      <c r="E4492" s="4" t="s">
        <v>39</v>
      </c>
      <c r="F4492" s="5"/>
      <c r="G4492" s="6">
        <v>223</v>
      </c>
      <c r="H4492" s="31">
        <v>1.3452914798210001</v>
      </c>
      <c r="I4492" s="12">
        <v>4.9327354260089997</v>
      </c>
      <c r="J4492" s="12">
        <v>7.6233183856500002</v>
      </c>
      <c r="K4492" s="12">
        <v>13.452914798206001</v>
      </c>
      <c r="L4492" s="12">
        <v>60.538116591928002</v>
      </c>
      <c r="M4492" s="88">
        <v>12.107623318386</v>
      </c>
    </row>
    <row r="4493" spans="2:13" x14ac:dyDescent="0.2">
      <c r="D4493" s="201"/>
      <c r="E4493" s="57" t="s">
        <v>40</v>
      </c>
      <c r="F4493" s="59"/>
      <c r="G4493" s="55">
        <v>161</v>
      </c>
      <c r="H4493" s="114">
        <v>1.8633540372670001</v>
      </c>
      <c r="I4493" s="65">
        <v>3.1055900621119998</v>
      </c>
      <c r="J4493" s="65">
        <v>4.9689440993789997</v>
      </c>
      <c r="K4493" s="109">
        <v>3.7267080745340002</v>
      </c>
      <c r="L4493" s="113">
        <v>70.807453416149002</v>
      </c>
      <c r="M4493" s="155">
        <v>15.527950310559</v>
      </c>
    </row>
    <row r="4495" spans="2:13" x14ac:dyDescent="0.2">
      <c r="B4495" s="40" t="str">
        <f xml:space="preserve"> HYPERLINK("#'目次'!B192", "[186]")</f>
        <v>[186]</v>
      </c>
      <c r="C4495" s="23" t="s">
        <v>319</v>
      </c>
    </row>
    <row r="4498" spans="3:13" x14ac:dyDescent="0.2">
      <c r="C4498" s="23" t="s">
        <v>48</v>
      </c>
    </row>
    <row r="4499" spans="3:13" x14ac:dyDescent="0.2">
      <c r="D4499" s="195"/>
      <c r="E4499" s="196"/>
      <c r="F4499" s="196"/>
      <c r="G4499" s="37" t="s">
        <v>15</v>
      </c>
      <c r="H4499" s="33" t="s">
        <v>306</v>
      </c>
      <c r="I4499" s="13" t="s">
        <v>307</v>
      </c>
      <c r="J4499" s="13" t="s">
        <v>308</v>
      </c>
      <c r="K4499" s="13" t="s">
        <v>309</v>
      </c>
      <c r="L4499" s="13" t="s">
        <v>310</v>
      </c>
      <c r="M4499" s="38" t="s">
        <v>18</v>
      </c>
    </row>
    <row r="4500" spans="3:13" x14ac:dyDescent="0.2">
      <c r="D4500" s="197"/>
      <c r="E4500" s="198"/>
      <c r="F4500" s="198"/>
      <c r="G4500" s="35"/>
      <c r="H4500" s="39"/>
      <c r="I4500" s="14"/>
      <c r="J4500" s="14"/>
      <c r="K4500" s="14"/>
      <c r="L4500" s="14"/>
      <c r="M4500" s="34"/>
    </row>
    <row r="4501" spans="3:13" x14ac:dyDescent="0.2">
      <c r="D4501" s="56"/>
      <c r="E4501" s="58" t="s">
        <v>15</v>
      </c>
      <c r="F4501" s="46"/>
      <c r="G4501" s="36">
        <v>1200</v>
      </c>
      <c r="H4501" s="24">
        <v>4.583333333333</v>
      </c>
      <c r="I4501" s="24">
        <v>7.333333333333</v>
      </c>
      <c r="J4501" s="24">
        <v>8.25</v>
      </c>
      <c r="K4501" s="24">
        <v>14.166666666667</v>
      </c>
      <c r="L4501" s="24">
        <v>59.25</v>
      </c>
      <c r="M4501" s="68">
        <v>6.416666666667</v>
      </c>
    </row>
    <row r="4502" spans="3:13" x14ac:dyDescent="0.2">
      <c r="D4502" s="199" t="s">
        <v>49</v>
      </c>
      <c r="E4502" s="22" t="s">
        <v>50</v>
      </c>
      <c r="F4502" s="21"/>
      <c r="G4502" s="19">
        <v>15</v>
      </c>
      <c r="H4502" s="131">
        <v>0</v>
      </c>
      <c r="I4502" s="20">
        <v>6.666666666667</v>
      </c>
      <c r="J4502" s="20">
        <v>6.666666666667</v>
      </c>
      <c r="K4502" s="90">
        <v>6.666666666667</v>
      </c>
      <c r="L4502" s="98">
        <v>80</v>
      </c>
      <c r="M4502" s="170">
        <v>0</v>
      </c>
    </row>
    <row r="4503" spans="3:13" x14ac:dyDescent="0.2">
      <c r="D4503" s="200"/>
      <c r="E4503" s="4" t="s">
        <v>51</v>
      </c>
      <c r="F4503" s="5"/>
      <c r="G4503" s="6">
        <v>142</v>
      </c>
      <c r="H4503" s="31">
        <v>8.4507042253520002</v>
      </c>
      <c r="I4503" s="12">
        <v>5.6338028169010004</v>
      </c>
      <c r="J4503" s="12">
        <v>4.9295774647890003</v>
      </c>
      <c r="K4503" s="43">
        <v>7.0422535211269999</v>
      </c>
      <c r="L4503" s="12">
        <v>63.380281690140997</v>
      </c>
      <c r="M4503" s="42">
        <v>10.56338028169</v>
      </c>
    </row>
    <row r="4504" spans="3:13" x14ac:dyDescent="0.2">
      <c r="D4504" s="200"/>
      <c r="E4504" s="4" t="s">
        <v>52</v>
      </c>
      <c r="F4504" s="5"/>
      <c r="G4504" s="6">
        <v>26</v>
      </c>
      <c r="H4504" s="76">
        <v>11.538461538462</v>
      </c>
      <c r="I4504" s="12">
        <v>3.8461538461539999</v>
      </c>
      <c r="J4504" s="12">
        <v>7.6923076923079998</v>
      </c>
      <c r="K4504" s="43">
        <v>7.6923076923079998</v>
      </c>
      <c r="L4504" s="29">
        <v>65.384615384615003</v>
      </c>
      <c r="M4504" s="42">
        <v>3.8461538461539999</v>
      </c>
    </row>
    <row r="4505" spans="3:13" x14ac:dyDescent="0.2">
      <c r="D4505" s="200"/>
      <c r="E4505" s="4" t="s">
        <v>53</v>
      </c>
      <c r="F4505" s="5"/>
      <c r="G4505" s="6">
        <v>41</v>
      </c>
      <c r="H4505" s="31">
        <v>4.8780487804880002</v>
      </c>
      <c r="I4505" s="29">
        <v>17.073170731706998</v>
      </c>
      <c r="J4505" s="12">
        <v>12.195121951220001</v>
      </c>
      <c r="K4505" s="12">
        <v>14.634146341463</v>
      </c>
      <c r="L4505" s="61">
        <v>46.341463414633999</v>
      </c>
      <c r="M4505" s="42">
        <v>4.8780487804880002</v>
      </c>
    </row>
    <row r="4506" spans="3:13" x14ac:dyDescent="0.2">
      <c r="D4506" s="200"/>
      <c r="E4506" s="4" t="s">
        <v>54</v>
      </c>
      <c r="F4506" s="5"/>
      <c r="G4506" s="6">
        <v>226</v>
      </c>
      <c r="H4506" s="31">
        <v>7.5221238938050003</v>
      </c>
      <c r="I4506" s="12">
        <v>10.619469026549</v>
      </c>
      <c r="J4506" s="12">
        <v>9.7345132743360008</v>
      </c>
      <c r="K4506" s="12">
        <v>17.699115044248</v>
      </c>
      <c r="L4506" s="43">
        <v>49.557522123894003</v>
      </c>
      <c r="M4506" s="42">
        <v>4.8672566371680004</v>
      </c>
    </row>
    <row r="4507" spans="3:13" x14ac:dyDescent="0.2">
      <c r="D4507" s="200"/>
      <c r="E4507" s="4" t="s">
        <v>55</v>
      </c>
      <c r="F4507" s="5"/>
      <c r="G4507" s="6">
        <v>125</v>
      </c>
      <c r="H4507" s="31">
        <v>4</v>
      </c>
      <c r="I4507" s="12">
        <v>4</v>
      </c>
      <c r="J4507" s="12">
        <v>10.4</v>
      </c>
      <c r="K4507" s="12">
        <v>11.2</v>
      </c>
      <c r="L4507" s="29">
        <v>67.2</v>
      </c>
      <c r="M4507" s="42">
        <v>3.2</v>
      </c>
    </row>
    <row r="4508" spans="3:13" x14ac:dyDescent="0.2">
      <c r="D4508" s="200"/>
      <c r="E4508" s="4" t="s">
        <v>56</v>
      </c>
      <c r="F4508" s="5"/>
      <c r="G4508" s="6">
        <v>190</v>
      </c>
      <c r="H4508" s="31">
        <v>3.6842105263159999</v>
      </c>
      <c r="I4508" s="12">
        <v>6.8421052631580004</v>
      </c>
      <c r="J4508" s="12">
        <v>10.526315789473999</v>
      </c>
      <c r="K4508" s="29">
        <v>20</v>
      </c>
      <c r="L4508" s="12">
        <v>54.736842105263001</v>
      </c>
      <c r="M4508" s="42">
        <v>4.2105263157890001</v>
      </c>
    </row>
    <row r="4509" spans="3:13" x14ac:dyDescent="0.2">
      <c r="D4509" s="200"/>
      <c r="E4509" s="4" t="s">
        <v>57</v>
      </c>
      <c r="F4509" s="5"/>
      <c r="G4509" s="6">
        <v>185</v>
      </c>
      <c r="H4509" s="31">
        <v>0.54054054054099998</v>
      </c>
      <c r="I4509" s="12">
        <v>8.6486486486490008</v>
      </c>
      <c r="J4509" s="12">
        <v>10.810810810811001</v>
      </c>
      <c r="K4509" s="12">
        <v>16.216216216216001</v>
      </c>
      <c r="L4509" s="12">
        <v>57.837837837838002</v>
      </c>
      <c r="M4509" s="42">
        <v>5.9459459459459998</v>
      </c>
    </row>
    <row r="4510" spans="3:13" x14ac:dyDescent="0.2">
      <c r="D4510" s="200"/>
      <c r="E4510" s="4" t="s">
        <v>58</v>
      </c>
      <c r="F4510" s="5"/>
      <c r="G4510" s="6">
        <v>113</v>
      </c>
      <c r="H4510" s="31">
        <v>3.53982300885</v>
      </c>
      <c r="I4510" s="12">
        <v>7.0796460176989999</v>
      </c>
      <c r="J4510" s="43">
        <v>2.654867256637</v>
      </c>
      <c r="K4510" s="12">
        <v>14.159292035398</v>
      </c>
      <c r="L4510" s="44">
        <v>70.796460176991005</v>
      </c>
      <c r="M4510" s="42">
        <v>1.769911504425</v>
      </c>
    </row>
    <row r="4511" spans="3:13" x14ac:dyDescent="0.2">
      <c r="D4511" s="200"/>
      <c r="E4511" s="4" t="s">
        <v>59</v>
      </c>
      <c r="F4511" s="5"/>
      <c r="G4511" s="6">
        <v>136</v>
      </c>
      <c r="H4511" s="31">
        <v>2.9411764705880001</v>
      </c>
      <c r="I4511" s="12">
        <v>3.6764705882349999</v>
      </c>
      <c r="J4511" s="12">
        <v>4.4117647058819998</v>
      </c>
      <c r="K4511" s="12">
        <v>9.5588235294120008</v>
      </c>
      <c r="L4511" s="12">
        <v>63.235294117647001</v>
      </c>
      <c r="M4511" s="88">
        <v>16.176470588234999</v>
      </c>
    </row>
    <row r="4512" spans="3:13" x14ac:dyDescent="0.2">
      <c r="D4512" s="199" t="s">
        <v>60</v>
      </c>
      <c r="E4512" s="22" t="s">
        <v>61</v>
      </c>
      <c r="F4512" s="21"/>
      <c r="G4512" s="19">
        <v>205</v>
      </c>
      <c r="H4512" s="54">
        <v>2.4390243902440001</v>
      </c>
      <c r="I4512" s="20">
        <v>4.3902439024389999</v>
      </c>
      <c r="J4512" s="20">
        <v>7.3170731707319998</v>
      </c>
      <c r="K4512" s="20">
        <v>10.243902439024</v>
      </c>
      <c r="L4512" s="96">
        <v>67.804878048779997</v>
      </c>
      <c r="M4512" s="52">
        <v>7.80487804878</v>
      </c>
    </row>
    <row r="4513" spans="2:13" x14ac:dyDescent="0.2">
      <c r="D4513" s="200"/>
      <c r="E4513" s="4" t="s">
        <v>62</v>
      </c>
      <c r="F4513" s="5"/>
      <c r="G4513" s="6">
        <v>160</v>
      </c>
      <c r="H4513" s="31">
        <v>1.25</v>
      </c>
      <c r="I4513" s="12">
        <v>3.125</v>
      </c>
      <c r="J4513" s="12">
        <v>7.5</v>
      </c>
      <c r="K4513" s="12">
        <v>15.625</v>
      </c>
      <c r="L4513" s="12">
        <v>63.75</v>
      </c>
      <c r="M4513" s="42">
        <v>8.75</v>
      </c>
    </row>
    <row r="4514" spans="2:13" x14ac:dyDescent="0.2">
      <c r="D4514" s="200"/>
      <c r="E4514" s="4" t="s">
        <v>63</v>
      </c>
      <c r="F4514" s="5"/>
      <c r="G4514" s="6">
        <v>121</v>
      </c>
      <c r="H4514" s="31">
        <v>4.1322314049589997</v>
      </c>
      <c r="I4514" s="12">
        <v>8.2644628099169992</v>
      </c>
      <c r="J4514" s="12">
        <v>8.2644628099169992</v>
      </c>
      <c r="K4514" s="12">
        <v>13.223140495868</v>
      </c>
      <c r="L4514" s="12">
        <v>61.157024793387997</v>
      </c>
      <c r="M4514" s="42">
        <v>4.9586776859499997</v>
      </c>
    </row>
    <row r="4515" spans="2:13" x14ac:dyDescent="0.2">
      <c r="D4515" s="200"/>
      <c r="E4515" s="4" t="s">
        <v>64</v>
      </c>
      <c r="F4515" s="5"/>
      <c r="G4515" s="6">
        <v>124</v>
      </c>
      <c r="H4515" s="31">
        <v>3.2258064516129998</v>
      </c>
      <c r="I4515" s="12">
        <v>6.4516129032259997</v>
      </c>
      <c r="J4515" s="12">
        <v>6.4516129032259997</v>
      </c>
      <c r="K4515" s="12">
        <v>17.741935483871</v>
      </c>
      <c r="L4515" s="12">
        <v>59.677419354839003</v>
      </c>
      <c r="M4515" s="42">
        <v>6.4516129032259997</v>
      </c>
    </row>
    <row r="4516" spans="2:13" x14ac:dyDescent="0.2">
      <c r="D4516" s="200"/>
      <c r="E4516" s="4" t="s">
        <v>65</v>
      </c>
      <c r="F4516" s="5"/>
      <c r="G4516" s="6">
        <v>109</v>
      </c>
      <c r="H4516" s="31">
        <v>7.339449541284</v>
      </c>
      <c r="I4516" s="12">
        <v>9.1743119266060003</v>
      </c>
      <c r="J4516" s="12">
        <v>4.5871559633030001</v>
      </c>
      <c r="K4516" s="29">
        <v>22.018348623853001</v>
      </c>
      <c r="L4516" s="43">
        <v>52.293577981650998</v>
      </c>
      <c r="M4516" s="42">
        <v>4.5871559633030001</v>
      </c>
    </row>
    <row r="4517" spans="2:13" x14ac:dyDescent="0.2">
      <c r="D4517" s="200"/>
      <c r="E4517" s="4" t="s">
        <v>66</v>
      </c>
      <c r="F4517" s="5"/>
      <c r="G4517" s="6">
        <v>104</v>
      </c>
      <c r="H4517" s="31">
        <v>4.8076923076920002</v>
      </c>
      <c r="I4517" s="12">
        <v>9.6153846153850004</v>
      </c>
      <c r="J4517" s="12">
        <v>10.576923076923</v>
      </c>
      <c r="K4517" s="12">
        <v>15.384615384615</v>
      </c>
      <c r="L4517" s="12">
        <v>56.730769230768999</v>
      </c>
      <c r="M4517" s="42">
        <v>2.884615384615</v>
      </c>
    </row>
    <row r="4518" spans="2:13" x14ac:dyDescent="0.2">
      <c r="D4518" s="200"/>
      <c r="E4518" s="4" t="s">
        <v>67</v>
      </c>
      <c r="F4518" s="5"/>
      <c r="G4518" s="6">
        <v>139</v>
      </c>
      <c r="H4518" s="31">
        <v>7.1942446043170003</v>
      </c>
      <c r="I4518" s="29">
        <v>12.94964028777</v>
      </c>
      <c r="J4518" s="12">
        <v>7.9136690647480004</v>
      </c>
      <c r="K4518" s="12">
        <v>15.107913669065001</v>
      </c>
      <c r="L4518" s="43">
        <v>49.640287769784003</v>
      </c>
      <c r="M4518" s="42">
        <v>7.1942446043170003</v>
      </c>
    </row>
    <row r="4519" spans="2:13" x14ac:dyDescent="0.2">
      <c r="D4519" s="200"/>
      <c r="E4519" s="4" t="s">
        <v>68</v>
      </c>
      <c r="F4519" s="5"/>
      <c r="G4519" s="6">
        <v>48</v>
      </c>
      <c r="H4519" s="76">
        <v>10.416666666667</v>
      </c>
      <c r="I4519" s="29">
        <v>14.583333333333</v>
      </c>
      <c r="J4519" s="12">
        <v>12.5</v>
      </c>
      <c r="K4519" s="12">
        <v>16.666666666666998</v>
      </c>
      <c r="L4519" s="61">
        <v>45.833333333333002</v>
      </c>
      <c r="M4519" s="139">
        <v>0</v>
      </c>
    </row>
    <row r="4520" spans="2:13" x14ac:dyDescent="0.2">
      <c r="D4520" s="200"/>
      <c r="E4520" s="4" t="s">
        <v>69</v>
      </c>
      <c r="F4520" s="5"/>
      <c r="G4520" s="6">
        <v>37</v>
      </c>
      <c r="H4520" s="31">
        <v>8.1081081081080004</v>
      </c>
      <c r="I4520" s="12">
        <v>10.810810810811001</v>
      </c>
      <c r="J4520" s="29">
        <v>13.513513513514001</v>
      </c>
      <c r="K4520" s="12">
        <v>13.513513513514001</v>
      </c>
      <c r="L4520" s="43">
        <v>54.054054054053999</v>
      </c>
      <c r="M4520" s="139">
        <v>0</v>
      </c>
    </row>
    <row r="4521" spans="2:13" x14ac:dyDescent="0.2">
      <c r="D4521" s="93" t="s">
        <v>70</v>
      </c>
      <c r="E4521" s="89" t="s">
        <v>18</v>
      </c>
      <c r="F4521" s="92"/>
      <c r="G4521" s="94">
        <v>0</v>
      </c>
      <c r="H4521" s="152">
        <v>0</v>
      </c>
      <c r="I4521" s="134">
        <v>0</v>
      </c>
      <c r="J4521" s="134">
        <v>0</v>
      </c>
      <c r="K4521" s="86">
        <v>0</v>
      </c>
      <c r="L4521" s="86">
        <v>0</v>
      </c>
      <c r="M4521" s="159">
        <v>0</v>
      </c>
    </row>
    <row r="4523" spans="2:13" x14ac:dyDescent="0.2">
      <c r="B4523" s="40" t="str">
        <f xml:space="preserve"> HYPERLINK("#'目次'!B193", "[187]")</f>
        <v>[187]</v>
      </c>
      <c r="C4523" s="23" t="s">
        <v>319</v>
      </c>
    </row>
    <row r="4526" spans="2:13" x14ac:dyDescent="0.2">
      <c r="C4526" s="23" t="s">
        <v>73</v>
      </c>
    </row>
    <row r="4527" spans="2:13" x14ac:dyDescent="0.2">
      <c r="D4527" s="195"/>
      <c r="E4527" s="196"/>
      <c r="F4527" s="196"/>
      <c r="G4527" s="37" t="s">
        <v>15</v>
      </c>
      <c r="H4527" s="33" t="s">
        <v>306</v>
      </c>
      <c r="I4527" s="13" t="s">
        <v>307</v>
      </c>
      <c r="J4527" s="13" t="s">
        <v>308</v>
      </c>
      <c r="K4527" s="13" t="s">
        <v>309</v>
      </c>
      <c r="L4527" s="13" t="s">
        <v>310</v>
      </c>
      <c r="M4527" s="38" t="s">
        <v>18</v>
      </c>
    </row>
    <row r="4528" spans="2:13" x14ac:dyDescent="0.2">
      <c r="D4528" s="197"/>
      <c r="E4528" s="198"/>
      <c r="F4528" s="198"/>
      <c r="G4528" s="35"/>
      <c r="H4528" s="39"/>
      <c r="I4528" s="14"/>
      <c r="J4528" s="14"/>
      <c r="K4528" s="14"/>
      <c r="L4528" s="14"/>
      <c r="M4528" s="34"/>
    </row>
    <row r="4529" spans="4:13" x14ac:dyDescent="0.2">
      <c r="D4529" s="56"/>
      <c r="E4529" s="58" t="s">
        <v>15</v>
      </c>
      <c r="F4529" s="46"/>
      <c r="G4529" s="36">
        <v>1200</v>
      </c>
      <c r="H4529" s="24">
        <v>4.583333333333</v>
      </c>
      <c r="I4529" s="24">
        <v>7.333333333333</v>
      </c>
      <c r="J4529" s="24">
        <v>8.25</v>
      </c>
      <c r="K4529" s="24">
        <v>14.166666666667</v>
      </c>
      <c r="L4529" s="24">
        <v>59.25</v>
      </c>
      <c r="M4529" s="68">
        <v>6.416666666667</v>
      </c>
    </row>
    <row r="4530" spans="4:13" x14ac:dyDescent="0.2">
      <c r="D4530" s="199" t="s">
        <v>74</v>
      </c>
      <c r="E4530" s="22" t="s">
        <v>75</v>
      </c>
      <c r="F4530" s="21"/>
      <c r="G4530" s="19">
        <v>592</v>
      </c>
      <c r="H4530" s="54">
        <v>6.25</v>
      </c>
      <c r="I4530" s="20">
        <v>7.9391891891890003</v>
      </c>
      <c r="J4530" s="20">
        <v>6.4189189189190001</v>
      </c>
      <c r="K4530" s="20">
        <v>11.993243243243001</v>
      </c>
      <c r="L4530" s="20">
        <v>61.317567567567998</v>
      </c>
      <c r="M4530" s="52">
        <v>6.0810810810809999</v>
      </c>
    </row>
    <row r="4531" spans="4:13" x14ac:dyDescent="0.2">
      <c r="D4531" s="200"/>
      <c r="E4531" s="4" t="s">
        <v>34</v>
      </c>
      <c r="F4531" s="5"/>
      <c r="G4531" s="6">
        <v>37</v>
      </c>
      <c r="H4531" s="71">
        <v>0</v>
      </c>
      <c r="I4531" s="12">
        <v>5.4054054054050003</v>
      </c>
      <c r="J4531" s="69">
        <v>0</v>
      </c>
      <c r="K4531" s="12">
        <v>13.513513513514001</v>
      </c>
      <c r="L4531" s="44">
        <v>78.378378378378002</v>
      </c>
      <c r="M4531" s="42">
        <v>2.7027027027030002</v>
      </c>
    </row>
    <row r="4532" spans="4:13" x14ac:dyDescent="0.2">
      <c r="D4532" s="200"/>
      <c r="E4532" s="4" t="s">
        <v>35</v>
      </c>
      <c r="F4532" s="5"/>
      <c r="G4532" s="6">
        <v>75</v>
      </c>
      <c r="H4532" s="31">
        <v>5.333333333333</v>
      </c>
      <c r="I4532" s="29">
        <v>13.333333333333</v>
      </c>
      <c r="J4532" s="12">
        <v>12</v>
      </c>
      <c r="K4532" s="12">
        <v>12</v>
      </c>
      <c r="L4532" s="12">
        <v>54.666666666666998</v>
      </c>
      <c r="M4532" s="42">
        <v>2.666666666667</v>
      </c>
    </row>
    <row r="4533" spans="4:13" x14ac:dyDescent="0.2">
      <c r="D4533" s="200"/>
      <c r="E4533" s="4" t="s">
        <v>36</v>
      </c>
      <c r="F4533" s="5"/>
      <c r="G4533" s="6">
        <v>95</v>
      </c>
      <c r="H4533" s="76">
        <v>13.684210526316001</v>
      </c>
      <c r="I4533" s="12">
        <v>8.4210526315790002</v>
      </c>
      <c r="J4533" s="12">
        <v>8.4210526315790002</v>
      </c>
      <c r="K4533" s="12">
        <v>15.789473684211</v>
      </c>
      <c r="L4533" s="43">
        <v>49.473684210526002</v>
      </c>
      <c r="M4533" s="42">
        <v>4.2105263157890001</v>
      </c>
    </row>
    <row r="4534" spans="4:13" x14ac:dyDescent="0.2">
      <c r="D4534" s="200"/>
      <c r="E4534" s="4" t="s">
        <v>37</v>
      </c>
      <c r="F4534" s="5"/>
      <c r="G4534" s="6">
        <v>111</v>
      </c>
      <c r="H4534" s="76">
        <v>9.9099099099100005</v>
      </c>
      <c r="I4534" s="12">
        <v>9.9099099099100005</v>
      </c>
      <c r="J4534" s="12">
        <v>6.3063063063060003</v>
      </c>
      <c r="K4534" s="12">
        <v>12.612612612613001</v>
      </c>
      <c r="L4534" s="12">
        <v>57.657657657658</v>
      </c>
      <c r="M4534" s="42">
        <v>3.6036036036039998</v>
      </c>
    </row>
    <row r="4535" spans="4:13" x14ac:dyDescent="0.2">
      <c r="D4535" s="200"/>
      <c r="E4535" s="4" t="s">
        <v>38</v>
      </c>
      <c r="F4535" s="5"/>
      <c r="G4535" s="6">
        <v>93</v>
      </c>
      <c r="H4535" s="31">
        <v>5.3763440860219998</v>
      </c>
      <c r="I4535" s="12">
        <v>9.6774193548389995</v>
      </c>
      <c r="J4535" s="12">
        <v>8.6021505376339995</v>
      </c>
      <c r="K4535" s="12">
        <v>9.6774193548389995</v>
      </c>
      <c r="L4535" s="12">
        <v>63.440860215054002</v>
      </c>
      <c r="M4535" s="42">
        <v>3.2258064516129998</v>
      </c>
    </row>
    <row r="4536" spans="4:13" x14ac:dyDescent="0.2">
      <c r="D4536" s="200"/>
      <c r="E4536" s="4" t="s">
        <v>39</v>
      </c>
      <c r="F4536" s="5"/>
      <c r="G4536" s="6">
        <v>109</v>
      </c>
      <c r="H4536" s="31">
        <v>1.834862385321</v>
      </c>
      <c r="I4536" s="12">
        <v>5.5045871559629997</v>
      </c>
      <c r="J4536" s="12">
        <v>3.669724770642</v>
      </c>
      <c r="K4536" s="12">
        <v>13.761467889907999</v>
      </c>
      <c r="L4536" s="12">
        <v>63.302752293578003</v>
      </c>
      <c r="M4536" s="88">
        <v>11.926605504587</v>
      </c>
    </row>
    <row r="4537" spans="4:13" x14ac:dyDescent="0.2">
      <c r="D4537" s="200"/>
      <c r="E4537" s="4" t="s">
        <v>40</v>
      </c>
      <c r="F4537" s="5"/>
      <c r="G4537" s="6">
        <v>72</v>
      </c>
      <c r="H4537" s="31">
        <v>2.7777777777780002</v>
      </c>
      <c r="I4537" s="43">
        <v>1.3888888888890001</v>
      </c>
      <c r="J4537" s="43">
        <v>2.7777777777780002</v>
      </c>
      <c r="K4537" s="43">
        <v>5.5555555555560003</v>
      </c>
      <c r="L4537" s="44">
        <v>75</v>
      </c>
      <c r="M4537" s="88">
        <v>12.5</v>
      </c>
    </row>
    <row r="4538" spans="4:13" x14ac:dyDescent="0.2">
      <c r="D4538" s="199" t="s">
        <v>76</v>
      </c>
      <c r="E4538" s="22" t="s">
        <v>77</v>
      </c>
      <c r="F4538" s="21"/>
      <c r="G4538" s="19">
        <v>608</v>
      </c>
      <c r="H4538" s="54">
        <v>2.9605263157890001</v>
      </c>
      <c r="I4538" s="20">
        <v>6.7434210526319998</v>
      </c>
      <c r="J4538" s="20">
        <v>10.032894736842</v>
      </c>
      <c r="K4538" s="20">
        <v>16.282894736842</v>
      </c>
      <c r="L4538" s="20">
        <v>57.236842105263001</v>
      </c>
      <c r="M4538" s="52">
        <v>6.7434210526319998</v>
      </c>
    </row>
    <row r="4539" spans="4:13" x14ac:dyDescent="0.2">
      <c r="D4539" s="200"/>
      <c r="E4539" s="4" t="s">
        <v>34</v>
      </c>
      <c r="F4539" s="5"/>
      <c r="G4539" s="6">
        <v>37</v>
      </c>
      <c r="H4539" s="31">
        <v>2.7027027027030002</v>
      </c>
      <c r="I4539" s="69">
        <v>0</v>
      </c>
      <c r="J4539" s="43">
        <v>2.7027027027030002</v>
      </c>
      <c r="K4539" s="12">
        <v>10.810810810811001</v>
      </c>
      <c r="L4539" s="44">
        <v>81.081081081080995</v>
      </c>
      <c r="M4539" s="42">
        <v>2.7027027027030002</v>
      </c>
    </row>
    <row r="4540" spans="4:13" x14ac:dyDescent="0.2">
      <c r="D4540" s="200"/>
      <c r="E4540" s="4" t="s">
        <v>35</v>
      </c>
      <c r="F4540" s="5"/>
      <c r="G4540" s="6">
        <v>73</v>
      </c>
      <c r="H4540" s="31">
        <v>5.4794520547949999</v>
      </c>
      <c r="I4540" s="12">
        <v>8.2191780821920002</v>
      </c>
      <c r="J4540" s="12">
        <v>9.5890410958899999</v>
      </c>
      <c r="K4540" s="12">
        <v>16.438356164384</v>
      </c>
      <c r="L4540" s="12">
        <v>57.534246575342003</v>
      </c>
      <c r="M4540" s="42">
        <v>2.7397260273969999</v>
      </c>
    </row>
    <row r="4541" spans="4:13" x14ac:dyDescent="0.2">
      <c r="D4541" s="200"/>
      <c r="E4541" s="4" t="s">
        <v>36</v>
      </c>
      <c r="F4541" s="5"/>
      <c r="G4541" s="6">
        <v>92</v>
      </c>
      <c r="H4541" s="31">
        <v>3.2608695652169999</v>
      </c>
      <c r="I4541" s="29">
        <v>13.04347826087</v>
      </c>
      <c r="J4541" s="12">
        <v>8.6956521739130004</v>
      </c>
      <c r="K4541" s="44">
        <v>26.086956521739001</v>
      </c>
      <c r="L4541" s="61">
        <v>46.739130434783</v>
      </c>
      <c r="M4541" s="42">
        <v>2.1739130434780001</v>
      </c>
    </row>
    <row r="4542" spans="4:13" x14ac:dyDescent="0.2">
      <c r="D4542" s="200"/>
      <c r="E4542" s="4" t="s">
        <v>37</v>
      </c>
      <c r="F4542" s="5"/>
      <c r="G4542" s="6">
        <v>110</v>
      </c>
      <c r="H4542" s="31">
        <v>5.4545454545450003</v>
      </c>
      <c r="I4542" s="12">
        <v>6.363636363636</v>
      </c>
      <c r="J4542" s="29">
        <v>14.545454545455</v>
      </c>
      <c r="K4542" s="12">
        <v>19.090909090909001</v>
      </c>
      <c r="L4542" s="43">
        <v>52.727272727272997</v>
      </c>
      <c r="M4542" s="42">
        <v>1.818181818182</v>
      </c>
    </row>
    <row r="4543" spans="4:13" x14ac:dyDescent="0.2">
      <c r="D4543" s="200"/>
      <c r="E4543" s="4" t="s">
        <v>38</v>
      </c>
      <c r="F4543" s="5"/>
      <c r="G4543" s="6">
        <v>93</v>
      </c>
      <c r="H4543" s="31">
        <v>2.1505376344089999</v>
      </c>
      <c r="I4543" s="12">
        <v>7.5268817204299996</v>
      </c>
      <c r="J4543" s="12">
        <v>10.752688172042999</v>
      </c>
      <c r="K4543" s="29">
        <v>22.580645161290001</v>
      </c>
      <c r="L4543" s="43">
        <v>52.688172043011001</v>
      </c>
      <c r="M4543" s="42">
        <v>4.3010752688169998</v>
      </c>
    </row>
    <row r="4544" spans="4:13" x14ac:dyDescent="0.2">
      <c r="D4544" s="200"/>
      <c r="E4544" s="4" t="s">
        <v>39</v>
      </c>
      <c r="F4544" s="5"/>
      <c r="G4544" s="6">
        <v>114</v>
      </c>
      <c r="H4544" s="31">
        <v>0.87719298245599997</v>
      </c>
      <c r="I4544" s="12">
        <v>4.3859649122809996</v>
      </c>
      <c r="J4544" s="12">
        <v>11.403508771929999</v>
      </c>
      <c r="K4544" s="12">
        <v>13.157894736842</v>
      </c>
      <c r="L4544" s="12">
        <v>57.894736842104997</v>
      </c>
      <c r="M4544" s="88">
        <v>12.280701754386</v>
      </c>
    </row>
    <row r="4545" spans="2:13" x14ac:dyDescent="0.2">
      <c r="D4545" s="201"/>
      <c r="E4545" s="57" t="s">
        <v>40</v>
      </c>
      <c r="F4545" s="59"/>
      <c r="G4545" s="55">
        <v>89</v>
      </c>
      <c r="H4545" s="114">
        <v>1.123595505618</v>
      </c>
      <c r="I4545" s="65">
        <v>4.4943820224720001</v>
      </c>
      <c r="J4545" s="65">
        <v>6.7415730337079998</v>
      </c>
      <c r="K4545" s="109">
        <v>2.2471910112360001</v>
      </c>
      <c r="L4545" s="123">
        <v>67.415730337078998</v>
      </c>
      <c r="M4545" s="141">
        <v>17.977528089888001</v>
      </c>
    </row>
    <row r="4547" spans="2:13" x14ac:dyDescent="0.2">
      <c r="B4547" s="40" t="str">
        <f xml:space="preserve"> HYPERLINK("#'目次'!B194", "[188]")</f>
        <v>[188]</v>
      </c>
      <c r="C4547" s="23" t="s">
        <v>319</v>
      </c>
    </row>
    <row r="4550" spans="2:13" x14ac:dyDescent="0.2">
      <c r="C4550" s="23" t="s">
        <v>80</v>
      </c>
    </row>
    <row r="4551" spans="2:13" x14ac:dyDescent="0.2">
      <c r="E4551" s="195"/>
      <c r="F4551" s="196"/>
      <c r="G4551" s="37" t="s">
        <v>15</v>
      </c>
      <c r="H4551" s="33" t="s">
        <v>306</v>
      </c>
      <c r="I4551" s="13" t="s">
        <v>307</v>
      </c>
      <c r="J4551" s="13" t="s">
        <v>308</v>
      </c>
      <c r="K4551" s="13" t="s">
        <v>309</v>
      </c>
      <c r="L4551" s="13" t="s">
        <v>310</v>
      </c>
      <c r="M4551" s="38" t="s">
        <v>18</v>
      </c>
    </row>
    <row r="4552" spans="2:13" x14ac:dyDescent="0.2">
      <c r="E4552" s="197"/>
      <c r="F4552" s="198"/>
      <c r="G4552" s="35"/>
      <c r="H4552" s="39"/>
      <c r="I4552" s="14"/>
      <c r="J4552" s="14"/>
      <c r="K4552" s="14"/>
      <c r="L4552" s="14"/>
      <c r="M4552" s="34"/>
    </row>
    <row r="4553" spans="2:13" x14ac:dyDescent="0.2">
      <c r="E4553" s="91" t="s">
        <v>15</v>
      </c>
      <c r="F4553" s="46"/>
      <c r="G4553" s="36">
        <v>1200</v>
      </c>
      <c r="H4553" s="24">
        <v>4.583333333333</v>
      </c>
      <c r="I4553" s="24">
        <v>7.333333333333</v>
      </c>
      <c r="J4553" s="24">
        <v>8.25</v>
      </c>
      <c r="K4553" s="24">
        <v>14.166666666667</v>
      </c>
      <c r="L4553" s="24">
        <v>59.25</v>
      </c>
      <c r="M4553" s="68">
        <v>6.416666666667</v>
      </c>
    </row>
    <row r="4554" spans="2:13" x14ac:dyDescent="0.2">
      <c r="E4554" s="4" t="s">
        <v>81</v>
      </c>
      <c r="F4554" s="5"/>
      <c r="G4554" s="19">
        <v>48</v>
      </c>
      <c r="H4554" s="131">
        <v>0</v>
      </c>
      <c r="I4554" s="20">
        <v>6.25</v>
      </c>
      <c r="J4554" s="96">
        <v>16.666666666666998</v>
      </c>
      <c r="K4554" s="20">
        <v>10.416666666667</v>
      </c>
      <c r="L4554" s="20">
        <v>60.416666666666998</v>
      </c>
      <c r="M4554" s="52">
        <v>6.25</v>
      </c>
    </row>
    <row r="4555" spans="2:13" x14ac:dyDescent="0.2">
      <c r="E4555" s="4" t="s">
        <v>82</v>
      </c>
      <c r="F4555" s="5"/>
      <c r="G4555" s="6">
        <v>84</v>
      </c>
      <c r="H4555" s="31">
        <v>7.1428571428570002</v>
      </c>
      <c r="I4555" s="12">
        <v>7.1428571428570002</v>
      </c>
      <c r="J4555" s="12">
        <v>9.5238095238099998</v>
      </c>
      <c r="K4555" s="43">
        <v>8.333333333333</v>
      </c>
      <c r="L4555" s="12">
        <v>59.523809523810002</v>
      </c>
      <c r="M4555" s="42">
        <v>8.333333333333</v>
      </c>
    </row>
    <row r="4556" spans="2:13" x14ac:dyDescent="0.2">
      <c r="E4556" s="4" t="s">
        <v>83</v>
      </c>
      <c r="F4556" s="5"/>
      <c r="G4556" s="6">
        <v>462</v>
      </c>
      <c r="H4556" s="31">
        <v>5.844155844156</v>
      </c>
      <c r="I4556" s="12">
        <v>7.792207792208</v>
      </c>
      <c r="J4556" s="12">
        <v>7.792207792208</v>
      </c>
      <c r="K4556" s="12">
        <v>17.532467532468001</v>
      </c>
      <c r="L4556" s="43">
        <v>52.380952380952003</v>
      </c>
      <c r="M4556" s="42">
        <v>8.6580086580090008</v>
      </c>
    </row>
    <row r="4557" spans="2:13" x14ac:dyDescent="0.2">
      <c r="E4557" s="4" t="s">
        <v>84</v>
      </c>
      <c r="F4557" s="5"/>
      <c r="G4557" s="6">
        <v>30</v>
      </c>
      <c r="H4557" s="31">
        <v>3.333333333333</v>
      </c>
      <c r="I4557" s="12">
        <v>6.666666666667</v>
      </c>
      <c r="J4557" s="44">
        <v>30</v>
      </c>
      <c r="K4557" s="61">
        <v>3.333333333333</v>
      </c>
      <c r="L4557" s="12">
        <v>56.666666666666998</v>
      </c>
      <c r="M4557" s="139">
        <v>0</v>
      </c>
    </row>
    <row r="4558" spans="2:13" x14ac:dyDescent="0.2">
      <c r="E4558" s="4" t="s">
        <v>85</v>
      </c>
      <c r="F4558" s="5"/>
      <c r="G4558" s="6">
        <v>144</v>
      </c>
      <c r="H4558" s="31">
        <v>2.083333333333</v>
      </c>
      <c r="I4558" s="12">
        <v>6.25</v>
      </c>
      <c r="J4558" s="12">
        <v>4.166666666667</v>
      </c>
      <c r="K4558" s="12">
        <v>13.888888888888999</v>
      </c>
      <c r="L4558" s="29">
        <v>68.055555555555998</v>
      </c>
      <c r="M4558" s="42">
        <v>5.5555555555560003</v>
      </c>
    </row>
    <row r="4559" spans="2:13" x14ac:dyDescent="0.2">
      <c r="E4559" s="4" t="s">
        <v>86</v>
      </c>
      <c r="F4559" s="5"/>
      <c r="G4559" s="6">
        <v>192</v>
      </c>
      <c r="H4559" s="31">
        <v>3.645833333333</v>
      </c>
      <c r="I4559" s="12">
        <v>5.729166666667</v>
      </c>
      <c r="J4559" s="12">
        <v>6.25</v>
      </c>
      <c r="K4559" s="12">
        <v>13.020833333333</v>
      </c>
      <c r="L4559" s="29">
        <v>68.229166666666998</v>
      </c>
      <c r="M4559" s="42">
        <v>3.125</v>
      </c>
    </row>
    <row r="4560" spans="2:13" x14ac:dyDescent="0.2">
      <c r="E4560" s="4" t="s">
        <v>87</v>
      </c>
      <c r="F4560" s="5"/>
      <c r="G4560" s="6">
        <v>72</v>
      </c>
      <c r="H4560" s="31">
        <v>5.5555555555560003</v>
      </c>
      <c r="I4560" s="44">
        <v>18.055555555556001</v>
      </c>
      <c r="J4560" s="12">
        <v>8.333333333333</v>
      </c>
      <c r="K4560" s="12">
        <v>11.111111111111001</v>
      </c>
      <c r="L4560" s="43">
        <v>54.166666666666998</v>
      </c>
      <c r="M4560" s="42">
        <v>2.7777777777780002</v>
      </c>
    </row>
    <row r="4561" spans="2:13" x14ac:dyDescent="0.2">
      <c r="E4561" s="4" t="s">
        <v>88</v>
      </c>
      <c r="F4561" s="5"/>
      <c r="G4561" s="6">
        <v>36</v>
      </c>
      <c r="H4561" s="71">
        <v>0</v>
      </c>
      <c r="I4561" s="12">
        <v>2.7777777777780002</v>
      </c>
      <c r="J4561" s="29">
        <v>13.888888888888999</v>
      </c>
      <c r="K4561" s="29">
        <v>19.444444444443999</v>
      </c>
      <c r="L4561" s="43">
        <v>50</v>
      </c>
      <c r="M4561" s="88">
        <v>13.888888888888999</v>
      </c>
    </row>
    <row r="4562" spans="2:13" x14ac:dyDescent="0.2">
      <c r="E4562" s="4" t="s">
        <v>89</v>
      </c>
      <c r="F4562" s="5"/>
      <c r="G4562" s="6">
        <v>66</v>
      </c>
      <c r="H4562" s="31">
        <v>7.5757575757579998</v>
      </c>
      <c r="I4562" s="12">
        <v>6.0606060606060002</v>
      </c>
      <c r="J4562" s="12">
        <v>9.0909090909089993</v>
      </c>
      <c r="K4562" s="43">
        <v>9.0909090909089993</v>
      </c>
      <c r="L4562" s="29">
        <v>65.151515151515</v>
      </c>
      <c r="M4562" s="42">
        <v>3.0303030303030001</v>
      </c>
    </row>
    <row r="4563" spans="2:13" x14ac:dyDescent="0.2">
      <c r="E4563" s="4" t="s">
        <v>90</v>
      </c>
      <c r="F4563" s="5"/>
      <c r="G4563" s="6">
        <v>54</v>
      </c>
      <c r="H4563" s="31">
        <v>1.851851851852</v>
      </c>
      <c r="I4563" s="12">
        <v>3.7037037037039999</v>
      </c>
      <c r="J4563" s="12">
        <v>5.5555555555560003</v>
      </c>
      <c r="K4563" s="12">
        <v>14.814814814815</v>
      </c>
      <c r="L4563" s="29">
        <v>68.518518518519002</v>
      </c>
      <c r="M4563" s="42">
        <v>5.5555555555560003</v>
      </c>
    </row>
    <row r="4564" spans="2:13" x14ac:dyDescent="0.2">
      <c r="E4564" s="57" t="s">
        <v>91</v>
      </c>
      <c r="F4564" s="59"/>
      <c r="G4564" s="55">
        <v>12</v>
      </c>
      <c r="H4564" s="114">
        <v>8.333333333333</v>
      </c>
      <c r="I4564" s="65">
        <v>8.333333333333</v>
      </c>
      <c r="J4564" s="129">
        <v>0</v>
      </c>
      <c r="K4564" s="65">
        <v>16.666666666666998</v>
      </c>
      <c r="L4564" s="65">
        <v>58.333333333333002</v>
      </c>
      <c r="M4564" s="105">
        <v>8.333333333333</v>
      </c>
    </row>
    <row r="4566" spans="2:13" x14ac:dyDescent="0.2">
      <c r="B4566" s="40" t="str">
        <f xml:space="preserve"> HYPERLINK("#'目次'!B195", "[189]")</f>
        <v>[189]</v>
      </c>
      <c r="C4566" s="23" t="s">
        <v>322</v>
      </c>
    </row>
    <row r="4569" spans="2:13" x14ac:dyDescent="0.2">
      <c r="C4569" s="23" t="s">
        <v>14</v>
      </c>
    </row>
    <row r="4570" spans="2:13" x14ac:dyDescent="0.2">
      <c r="D4570" s="195"/>
      <c r="E4570" s="196"/>
      <c r="F4570" s="196"/>
      <c r="G4570" s="37" t="s">
        <v>15</v>
      </c>
      <c r="H4570" s="33" t="s">
        <v>306</v>
      </c>
      <c r="I4570" s="13" t="s">
        <v>307</v>
      </c>
      <c r="J4570" s="13" t="s">
        <v>308</v>
      </c>
      <c r="K4570" s="13" t="s">
        <v>309</v>
      </c>
      <c r="L4570" s="13" t="s">
        <v>310</v>
      </c>
      <c r="M4570" s="38" t="s">
        <v>18</v>
      </c>
    </row>
    <row r="4571" spans="2:13" x14ac:dyDescent="0.2">
      <c r="D4571" s="197"/>
      <c r="E4571" s="198"/>
      <c r="F4571" s="198"/>
      <c r="G4571" s="35"/>
      <c r="H4571" s="39"/>
      <c r="I4571" s="14"/>
      <c r="J4571" s="14"/>
      <c r="K4571" s="14"/>
      <c r="L4571" s="14"/>
      <c r="M4571" s="34"/>
    </row>
    <row r="4572" spans="2:13" x14ac:dyDescent="0.2">
      <c r="D4572" s="56"/>
      <c r="E4572" s="58" t="s">
        <v>15</v>
      </c>
      <c r="F4572" s="46"/>
      <c r="G4572" s="36">
        <v>1200</v>
      </c>
      <c r="H4572" s="24">
        <v>0.83333333333299997</v>
      </c>
      <c r="I4572" s="24">
        <v>1.083333333333</v>
      </c>
      <c r="J4572" s="24">
        <v>2.333333333333</v>
      </c>
      <c r="K4572" s="24">
        <v>3.666666666667</v>
      </c>
      <c r="L4572" s="24">
        <v>83.333333333333002</v>
      </c>
      <c r="M4572" s="68">
        <v>8.75</v>
      </c>
    </row>
    <row r="4573" spans="2:13" x14ac:dyDescent="0.2">
      <c r="D4573" s="199" t="s">
        <v>19</v>
      </c>
      <c r="E4573" s="22" t="s">
        <v>20</v>
      </c>
      <c r="F4573" s="21"/>
      <c r="G4573" s="19">
        <v>132</v>
      </c>
      <c r="H4573" s="54">
        <v>0.75757575757600004</v>
      </c>
      <c r="I4573" s="60">
        <v>0</v>
      </c>
      <c r="J4573" s="20">
        <v>2.2727272727269998</v>
      </c>
      <c r="K4573" s="20">
        <v>2.2727272727269998</v>
      </c>
      <c r="L4573" s="20">
        <v>84.090909090908994</v>
      </c>
      <c r="M4573" s="52">
        <v>10.606060606061</v>
      </c>
    </row>
    <row r="4574" spans="2:13" x14ac:dyDescent="0.2">
      <c r="D4574" s="200"/>
      <c r="E4574" s="4" t="s">
        <v>21</v>
      </c>
      <c r="F4574" s="5"/>
      <c r="G4574" s="6">
        <v>444</v>
      </c>
      <c r="H4574" s="31">
        <v>0.90090090090099995</v>
      </c>
      <c r="I4574" s="12">
        <v>1.5765765765769999</v>
      </c>
      <c r="J4574" s="12">
        <v>2.4774774774770001</v>
      </c>
      <c r="K4574" s="12">
        <v>4.5045045045050003</v>
      </c>
      <c r="L4574" s="12">
        <v>78.603603603604</v>
      </c>
      <c r="M4574" s="42">
        <v>11.936936936937</v>
      </c>
    </row>
    <row r="4575" spans="2:13" x14ac:dyDescent="0.2">
      <c r="D4575" s="200"/>
      <c r="E4575" s="4" t="s">
        <v>22</v>
      </c>
      <c r="F4575" s="5"/>
      <c r="G4575" s="6">
        <v>192</v>
      </c>
      <c r="H4575" s="31">
        <v>1.5625</v>
      </c>
      <c r="I4575" s="12">
        <v>1.041666666667</v>
      </c>
      <c r="J4575" s="12">
        <v>1.5625</v>
      </c>
      <c r="K4575" s="12">
        <v>3.125</v>
      </c>
      <c r="L4575" s="12">
        <v>85.416666666666998</v>
      </c>
      <c r="M4575" s="42">
        <v>7.291666666667</v>
      </c>
    </row>
    <row r="4576" spans="2:13" x14ac:dyDescent="0.2">
      <c r="D4576" s="200"/>
      <c r="E4576" s="4" t="s">
        <v>23</v>
      </c>
      <c r="F4576" s="5"/>
      <c r="G4576" s="6">
        <v>192</v>
      </c>
      <c r="H4576" s="71">
        <v>0</v>
      </c>
      <c r="I4576" s="12">
        <v>2.083333333333</v>
      </c>
      <c r="J4576" s="12">
        <v>2.083333333333</v>
      </c>
      <c r="K4576" s="12">
        <v>4.6875</v>
      </c>
      <c r="L4576" s="12">
        <v>88.020833333333002</v>
      </c>
      <c r="M4576" s="100">
        <v>3.125</v>
      </c>
    </row>
    <row r="4577" spans="2:13" x14ac:dyDescent="0.2">
      <c r="D4577" s="200"/>
      <c r="E4577" s="4" t="s">
        <v>24</v>
      </c>
      <c r="F4577" s="5"/>
      <c r="G4577" s="6">
        <v>240</v>
      </c>
      <c r="H4577" s="31">
        <v>0.83333333333299997</v>
      </c>
      <c r="I4577" s="28">
        <v>0</v>
      </c>
      <c r="J4577" s="12">
        <v>2.916666666667</v>
      </c>
      <c r="K4577" s="12">
        <v>2.5</v>
      </c>
      <c r="L4577" s="12">
        <v>86.25</v>
      </c>
      <c r="M4577" s="42">
        <v>7.5</v>
      </c>
    </row>
    <row r="4578" spans="2:13" x14ac:dyDescent="0.2">
      <c r="D4578" s="199" t="s">
        <v>25</v>
      </c>
      <c r="E4578" s="22" t="s">
        <v>26</v>
      </c>
      <c r="F4578" s="21"/>
      <c r="G4578" s="19">
        <v>348</v>
      </c>
      <c r="H4578" s="54">
        <v>1.149425287356</v>
      </c>
      <c r="I4578" s="20">
        <v>2.0114942528739999</v>
      </c>
      <c r="J4578" s="20">
        <v>2.586206896552</v>
      </c>
      <c r="K4578" s="20">
        <v>4.5977011494250002</v>
      </c>
      <c r="L4578" s="20">
        <v>81.609195402298994</v>
      </c>
      <c r="M4578" s="52">
        <v>8.0459770114939992</v>
      </c>
    </row>
    <row r="4579" spans="2:13" x14ac:dyDescent="0.2">
      <c r="D4579" s="200"/>
      <c r="E4579" s="4" t="s">
        <v>27</v>
      </c>
      <c r="F4579" s="5"/>
      <c r="G4579" s="6">
        <v>378</v>
      </c>
      <c r="H4579" s="31">
        <v>1.3227513227509999</v>
      </c>
      <c r="I4579" s="12">
        <v>1.058201058201</v>
      </c>
      <c r="J4579" s="12">
        <v>2.645502645503</v>
      </c>
      <c r="K4579" s="12">
        <v>5.2910052910049998</v>
      </c>
      <c r="L4579" s="12">
        <v>82.010582010581999</v>
      </c>
      <c r="M4579" s="42">
        <v>7.6719576719580003</v>
      </c>
    </row>
    <row r="4580" spans="2:13" x14ac:dyDescent="0.2">
      <c r="D4580" s="200"/>
      <c r="E4580" s="4" t="s">
        <v>28</v>
      </c>
      <c r="F4580" s="5"/>
      <c r="G4580" s="6">
        <v>372</v>
      </c>
      <c r="H4580" s="31">
        <v>0.26881720430099998</v>
      </c>
      <c r="I4580" s="12">
        <v>0.53763440860199996</v>
      </c>
      <c r="J4580" s="12">
        <v>2.1505376344089999</v>
      </c>
      <c r="K4580" s="12">
        <v>1.8817204301079999</v>
      </c>
      <c r="L4580" s="12">
        <v>84.408602150538002</v>
      </c>
      <c r="M4580" s="42">
        <v>10.752688172042999</v>
      </c>
    </row>
    <row r="4581" spans="2:13" x14ac:dyDescent="0.2">
      <c r="D4581" s="200"/>
      <c r="E4581" s="4" t="s">
        <v>29</v>
      </c>
      <c r="F4581" s="5"/>
      <c r="G4581" s="6">
        <v>102</v>
      </c>
      <c r="H4581" s="71">
        <v>0</v>
      </c>
      <c r="I4581" s="28">
        <v>0</v>
      </c>
      <c r="J4581" s="12">
        <v>0.98039215686299996</v>
      </c>
      <c r="K4581" s="12">
        <v>0.98039215686299996</v>
      </c>
      <c r="L4581" s="29">
        <v>90.196078431372996</v>
      </c>
      <c r="M4581" s="42">
        <v>7.8431372549020004</v>
      </c>
    </row>
    <row r="4582" spans="2:13" x14ac:dyDescent="0.2">
      <c r="D4582" s="199" t="s">
        <v>30</v>
      </c>
      <c r="E4582" s="22" t="s">
        <v>31</v>
      </c>
      <c r="F4582" s="21"/>
      <c r="G4582" s="19">
        <v>592</v>
      </c>
      <c r="H4582" s="54">
        <v>1.1824324324319999</v>
      </c>
      <c r="I4582" s="20">
        <v>1.1824324324319999</v>
      </c>
      <c r="J4582" s="20">
        <v>2.1959459459459998</v>
      </c>
      <c r="K4582" s="20">
        <v>4.7297297297299998</v>
      </c>
      <c r="L4582" s="20">
        <v>83.445945945945994</v>
      </c>
      <c r="M4582" s="52">
        <v>7.2635135135139999</v>
      </c>
    </row>
    <row r="4583" spans="2:13" x14ac:dyDescent="0.2">
      <c r="D4583" s="200"/>
      <c r="E4583" s="4" t="s">
        <v>32</v>
      </c>
      <c r="F4583" s="5"/>
      <c r="G4583" s="6">
        <v>608</v>
      </c>
      <c r="H4583" s="31">
        <v>0.49342105263199998</v>
      </c>
      <c r="I4583" s="12">
        <v>0.98684210526299998</v>
      </c>
      <c r="J4583" s="12">
        <v>2.4671052631579999</v>
      </c>
      <c r="K4583" s="12">
        <v>2.6315789473679998</v>
      </c>
      <c r="L4583" s="12">
        <v>83.223684210526002</v>
      </c>
      <c r="M4583" s="42">
        <v>10.197368421053</v>
      </c>
    </row>
    <row r="4584" spans="2:13" x14ac:dyDescent="0.2">
      <c r="D4584" s="199" t="s">
        <v>33</v>
      </c>
      <c r="E4584" s="22" t="s">
        <v>34</v>
      </c>
      <c r="F4584" s="21"/>
      <c r="G4584" s="19">
        <v>74</v>
      </c>
      <c r="H4584" s="131">
        <v>0</v>
      </c>
      <c r="I4584" s="60">
        <v>0</v>
      </c>
      <c r="J4584" s="20">
        <v>1.351351351351</v>
      </c>
      <c r="K4584" s="20">
        <v>2.7027027027030002</v>
      </c>
      <c r="L4584" s="96">
        <v>91.891891891892001</v>
      </c>
      <c r="M4584" s="52">
        <v>4.0540540540540002</v>
      </c>
    </row>
    <row r="4585" spans="2:13" x14ac:dyDescent="0.2">
      <c r="D4585" s="200"/>
      <c r="E4585" s="4" t="s">
        <v>35</v>
      </c>
      <c r="F4585" s="5"/>
      <c r="G4585" s="6">
        <v>148</v>
      </c>
      <c r="H4585" s="31">
        <v>1.351351351351</v>
      </c>
      <c r="I4585" s="12">
        <v>0.67567567567599995</v>
      </c>
      <c r="J4585" s="12">
        <v>4.0540540540540002</v>
      </c>
      <c r="K4585" s="12">
        <v>2.7027027027030002</v>
      </c>
      <c r="L4585" s="12">
        <v>86.486486486486001</v>
      </c>
      <c r="M4585" s="42">
        <v>4.7297297297299998</v>
      </c>
    </row>
    <row r="4586" spans="2:13" x14ac:dyDescent="0.2">
      <c r="D4586" s="200"/>
      <c r="E4586" s="4" t="s">
        <v>36</v>
      </c>
      <c r="F4586" s="5"/>
      <c r="G4586" s="6">
        <v>187</v>
      </c>
      <c r="H4586" s="31">
        <v>2.673796791444</v>
      </c>
      <c r="I4586" s="12">
        <v>2.1390374331549999</v>
      </c>
      <c r="J4586" s="12">
        <v>2.673796791444</v>
      </c>
      <c r="K4586" s="29">
        <v>9.0909090909089993</v>
      </c>
      <c r="L4586" s="43">
        <v>78.074866310160004</v>
      </c>
      <c r="M4586" s="42">
        <v>5.3475935828879999</v>
      </c>
    </row>
    <row r="4587" spans="2:13" x14ac:dyDescent="0.2">
      <c r="D4587" s="200"/>
      <c r="E4587" s="4" t="s">
        <v>37</v>
      </c>
      <c r="F4587" s="5"/>
      <c r="G4587" s="6">
        <v>221</v>
      </c>
      <c r="H4587" s="71">
        <v>0</v>
      </c>
      <c r="I4587" s="12">
        <v>1.8099547511309999</v>
      </c>
      <c r="J4587" s="12">
        <v>4.0723981900449999</v>
      </c>
      <c r="K4587" s="12">
        <v>4.0723981900449999</v>
      </c>
      <c r="L4587" s="12">
        <v>85.067873303167005</v>
      </c>
      <c r="M4587" s="42">
        <v>4.9773755656110001</v>
      </c>
    </row>
    <row r="4588" spans="2:13" x14ac:dyDescent="0.2">
      <c r="D4588" s="200"/>
      <c r="E4588" s="4" t="s">
        <v>38</v>
      </c>
      <c r="F4588" s="5"/>
      <c r="G4588" s="6">
        <v>186</v>
      </c>
      <c r="H4588" s="31">
        <v>1.0752688172039999</v>
      </c>
      <c r="I4588" s="12">
        <v>2.1505376344089999</v>
      </c>
      <c r="J4588" s="12">
        <v>2.6881720430109999</v>
      </c>
      <c r="K4588" s="12">
        <v>3.2258064516129998</v>
      </c>
      <c r="L4588" s="12">
        <v>84.946236559140004</v>
      </c>
      <c r="M4588" s="42">
        <v>5.9139784946239997</v>
      </c>
    </row>
    <row r="4589" spans="2:13" x14ac:dyDescent="0.2">
      <c r="D4589" s="200"/>
      <c r="E4589" s="4" t="s">
        <v>39</v>
      </c>
      <c r="F4589" s="5"/>
      <c r="G4589" s="6">
        <v>223</v>
      </c>
      <c r="H4589" s="71">
        <v>0</v>
      </c>
      <c r="I4589" s="28">
        <v>0</v>
      </c>
      <c r="J4589" s="12">
        <v>0.44843049327399997</v>
      </c>
      <c r="K4589" s="12">
        <v>2.2421524663680001</v>
      </c>
      <c r="L4589" s="12">
        <v>82.511210762331999</v>
      </c>
      <c r="M4589" s="88">
        <v>14.798206278026999</v>
      </c>
    </row>
    <row r="4590" spans="2:13" x14ac:dyDescent="0.2">
      <c r="D4590" s="201"/>
      <c r="E4590" s="57" t="s">
        <v>40</v>
      </c>
      <c r="F4590" s="59"/>
      <c r="G4590" s="55">
        <v>161</v>
      </c>
      <c r="H4590" s="114">
        <v>0.62111801242200004</v>
      </c>
      <c r="I4590" s="74">
        <v>0</v>
      </c>
      <c r="J4590" s="65">
        <v>0.62111801242200004</v>
      </c>
      <c r="K4590" s="65">
        <v>0.62111801242200004</v>
      </c>
      <c r="L4590" s="65">
        <v>79.503105590062006</v>
      </c>
      <c r="M4590" s="155">
        <v>18.633540372671</v>
      </c>
    </row>
    <row r="4592" spans="2:13" x14ac:dyDescent="0.2">
      <c r="B4592" s="40" t="str">
        <f xml:space="preserve"> HYPERLINK("#'目次'!B196", "[190]")</f>
        <v>[190]</v>
      </c>
      <c r="C4592" s="23" t="s">
        <v>322</v>
      </c>
    </row>
    <row r="4595" spans="3:13" x14ac:dyDescent="0.2">
      <c r="C4595" s="23" t="s">
        <v>48</v>
      </c>
    </row>
    <row r="4596" spans="3:13" x14ac:dyDescent="0.2">
      <c r="D4596" s="195"/>
      <c r="E4596" s="196"/>
      <c r="F4596" s="196"/>
      <c r="G4596" s="37" t="s">
        <v>15</v>
      </c>
      <c r="H4596" s="33" t="s">
        <v>306</v>
      </c>
      <c r="I4596" s="13" t="s">
        <v>307</v>
      </c>
      <c r="J4596" s="13" t="s">
        <v>308</v>
      </c>
      <c r="K4596" s="13" t="s">
        <v>309</v>
      </c>
      <c r="L4596" s="13" t="s">
        <v>310</v>
      </c>
      <c r="M4596" s="38" t="s">
        <v>18</v>
      </c>
    </row>
    <row r="4597" spans="3:13" x14ac:dyDescent="0.2">
      <c r="D4597" s="197"/>
      <c r="E4597" s="198"/>
      <c r="F4597" s="198"/>
      <c r="G4597" s="35"/>
      <c r="H4597" s="39"/>
      <c r="I4597" s="14"/>
      <c r="J4597" s="14"/>
      <c r="K4597" s="14"/>
      <c r="L4597" s="14"/>
      <c r="M4597" s="34"/>
    </row>
    <row r="4598" spans="3:13" x14ac:dyDescent="0.2">
      <c r="D4598" s="56"/>
      <c r="E4598" s="58" t="s">
        <v>15</v>
      </c>
      <c r="F4598" s="46"/>
      <c r="G4598" s="36">
        <v>1200</v>
      </c>
      <c r="H4598" s="24">
        <v>0.83333333333299997</v>
      </c>
      <c r="I4598" s="24">
        <v>1.083333333333</v>
      </c>
      <c r="J4598" s="24">
        <v>2.333333333333</v>
      </c>
      <c r="K4598" s="24">
        <v>3.666666666667</v>
      </c>
      <c r="L4598" s="24">
        <v>83.333333333333002</v>
      </c>
      <c r="M4598" s="68">
        <v>8.75</v>
      </c>
    </row>
    <row r="4599" spans="3:13" x14ac:dyDescent="0.2">
      <c r="D4599" s="199" t="s">
        <v>49</v>
      </c>
      <c r="E4599" s="22" t="s">
        <v>50</v>
      </c>
      <c r="F4599" s="21"/>
      <c r="G4599" s="19">
        <v>15</v>
      </c>
      <c r="H4599" s="131">
        <v>0</v>
      </c>
      <c r="I4599" s="60">
        <v>0</v>
      </c>
      <c r="J4599" s="60">
        <v>0</v>
      </c>
      <c r="K4599" s="60">
        <v>0</v>
      </c>
      <c r="L4599" s="98">
        <v>100</v>
      </c>
      <c r="M4599" s="170">
        <v>0</v>
      </c>
    </row>
    <row r="4600" spans="3:13" x14ac:dyDescent="0.2">
      <c r="D4600" s="200"/>
      <c r="E4600" s="4" t="s">
        <v>51</v>
      </c>
      <c r="F4600" s="5"/>
      <c r="G4600" s="6">
        <v>142</v>
      </c>
      <c r="H4600" s="71">
        <v>0</v>
      </c>
      <c r="I4600" s="12">
        <v>0.70422535211299997</v>
      </c>
      <c r="J4600" s="12">
        <v>2.112676056338</v>
      </c>
      <c r="K4600" s="12">
        <v>2.8169014084509998</v>
      </c>
      <c r="L4600" s="12">
        <v>83.802816901407994</v>
      </c>
      <c r="M4600" s="42">
        <v>10.56338028169</v>
      </c>
    </row>
    <row r="4601" spans="3:13" x14ac:dyDescent="0.2">
      <c r="D4601" s="200"/>
      <c r="E4601" s="4" t="s">
        <v>52</v>
      </c>
      <c r="F4601" s="5"/>
      <c r="G4601" s="6">
        <v>26</v>
      </c>
      <c r="H4601" s="31">
        <v>3.8461538461539999</v>
      </c>
      <c r="I4601" s="12">
        <v>3.8461538461539999</v>
      </c>
      <c r="J4601" s="12">
        <v>3.8461538461539999</v>
      </c>
      <c r="K4601" s="12">
        <v>3.8461538461539999</v>
      </c>
      <c r="L4601" s="43">
        <v>76.923076923077005</v>
      </c>
      <c r="M4601" s="42">
        <v>7.6923076923079998</v>
      </c>
    </row>
    <row r="4602" spans="3:13" x14ac:dyDescent="0.2">
      <c r="D4602" s="200"/>
      <c r="E4602" s="4" t="s">
        <v>53</v>
      </c>
      <c r="F4602" s="5"/>
      <c r="G4602" s="6">
        <v>41</v>
      </c>
      <c r="H4602" s="31">
        <v>2.4390243902440001</v>
      </c>
      <c r="I4602" s="29">
        <v>7.3170731707319998</v>
      </c>
      <c r="J4602" s="12">
        <v>7.3170731707319998</v>
      </c>
      <c r="K4602" s="29">
        <v>9.7560975609760003</v>
      </c>
      <c r="L4602" s="61">
        <v>68.292682926829002</v>
      </c>
      <c r="M4602" s="42">
        <v>4.8780487804880002</v>
      </c>
    </row>
    <row r="4603" spans="3:13" x14ac:dyDescent="0.2">
      <c r="D4603" s="200"/>
      <c r="E4603" s="4" t="s">
        <v>54</v>
      </c>
      <c r="F4603" s="5"/>
      <c r="G4603" s="6">
        <v>226</v>
      </c>
      <c r="H4603" s="31">
        <v>1.327433628319</v>
      </c>
      <c r="I4603" s="12">
        <v>1.327433628319</v>
      </c>
      <c r="J4603" s="12">
        <v>3.0973451327429999</v>
      </c>
      <c r="K4603" s="12">
        <v>6.6371681415930004</v>
      </c>
      <c r="L4603" s="12">
        <v>80.973451327434006</v>
      </c>
      <c r="M4603" s="42">
        <v>6.6371681415930004</v>
      </c>
    </row>
    <row r="4604" spans="3:13" x14ac:dyDescent="0.2">
      <c r="D4604" s="200"/>
      <c r="E4604" s="4" t="s">
        <v>55</v>
      </c>
      <c r="F4604" s="5"/>
      <c r="G4604" s="6">
        <v>125</v>
      </c>
      <c r="H4604" s="31">
        <v>1.6</v>
      </c>
      <c r="I4604" s="12">
        <v>1.6</v>
      </c>
      <c r="J4604" s="12">
        <v>2.4</v>
      </c>
      <c r="K4604" s="12">
        <v>5.6</v>
      </c>
      <c r="L4604" s="12">
        <v>82.4</v>
      </c>
      <c r="M4604" s="42">
        <v>6.4</v>
      </c>
    </row>
    <row r="4605" spans="3:13" x14ac:dyDescent="0.2">
      <c r="D4605" s="200"/>
      <c r="E4605" s="4" t="s">
        <v>56</v>
      </c>
      <c r="F4605" s="5"/>
      <c r="G4605" s="6">
        <v>190</v>
      </c>
      <c r="H4605" s="71">
        <v>0</v>
      </c>
      <c r="I4605" s="12">
        <v>1.052631578947</v>
      </c>
      <c r="J4605" s="12">
        <v>2.1052631578950001</v>
      </c>
      <c r="K4605" s="12">
        <v>3.6842105263159999</v>
      </c>
      <c r="L4605" s="12">
        <v>86.315789473684006</v>
      </c>
      <c r="M4605" s="42">
        <v>6.8421052631580004</v>
      </c>
    </row>
    <row r="4606" spans="3:13" x14ac:dyDescent="0.2">
      <c r="D4606" s="200"/>
      <c r="E4606" s="4" t="s">
        <v>57</v>
      </c>
      <c r="F4606" s="5"/>
      <c r="G4606" s="6">
        <v>185</v>
      </c>
      <c r="H4606" s="71">
        <v>0</v>
      </c>
      <c r="I4606" s="28">
        <v>0</v>
      </c>
      <c r="J4606" s="12">
        <v>2.1621621621620002</v>
      </c>
      <c r="K4606" s="12">
        <v>1.0810810810810001</v>
      </c>
      <c r="L4606" s="12">
        <v>85.405405405405006</v>
      </c>
      <c r="M4606" s="42">
        <v>11.351351351350999</v>
      </c>
    </row>
    <row r="4607" spans="3:13" x14ac:dyDescent="0.2">
      <c r="D4607" s="200"/>
      <c r="E4607" s="4" t="s">
        <v>58</v>
      </c>
      <c r="F4607" s="5"/>
      <c r="G4607" s="6">
        <v>113</v>
      </c>
      <c r="H4607" s="31">
        <v>1.769911504425</v>
      </c>
      <c r="I4607" s="12">
        <v>0.88495575221199996</v>
      </c>
      <c r="J4607" s="12">
        <v>1.769911504425</v>
      </c>
      <c r="K4607" s="12">
        <v>2.654867256637</v>
      </c>
      <c r="L4607" s="29">
        <v>88.495575221238994</v>
      </c>
      <c r="M4607" s="42">
        <v>4.424778761062</v>
      </c>
    </row>
    <row r="4608" spans="3:13" x14ac:dyDescent="0.2">
      <c r="D4608" s="200"/>
      <c r="E4608" s="4" t="s">
        <v>59</v>
      </c>
      <c r="F4608" s="5"/>
      <c r="G4608" s="6">
        <v>136</v>
      </c>
      <c r="H4608" s="31">
        <v>0.73529411764700003</v>
      </c>
      <c r="I4608" s="28">
        <v>0</v>
      </c>
      <c r="J4608" s="12">
        <v>0.73529411764700003</v>
      </c>
      <c r="K4608" s="12">
        <v>0.73529411764700003</v>
      </c>
      <c r="L4608" s="12">
        <v>80.882352941175995</v>
      </c>
      <c r="M4608" s="88">
        <v>16.911764705882</v>
      </c>
    </row>
    <row r="4609" spans="2:13" x14ac:dyDescent="0.2">
      <c r="D4609" s="199" t="s">
        <v>60</v>
      </c>
      <c r="E4609" s="22" t="s">
        <v>61</v>
      </c>
      <c r="F4609" s="21"/>
      <c r="G4609" s="19">
        <v>205</v>
      </c>
      <c r="H4609" s="131">
        <v>0</v>
      </c>
      <c r="I4609" s="20">
        <v>0.48780487804900002</v>
      </c>
      <c r="J4609" s="20">
        <v>0.97560975609800005</v>
      </c>
      <c r="K4609" s="20">
        <v>1.4634146341459999</v>
      </c>
      <c r="L4609" s="20">
        <v>85.853658536585002</v>
      </c>
      <c r="M4609" s="52">
        <v>11.219512195122</v>
      </c>
    </row>
    <row r="4610" spans="2:13" x14ac:dyDescent="0.2">
      <c r="D4610" s="200"/>
      <c r="E4610" s="4" t="s">
        <v>62</v>
      </c>
      <c r="F4610" s="5"/>
      <c r="G4610" s="6">
        <v>160</v>
      </c>
      <c r="H4610" s="71">
        <v>0</v>
      </c>
      <c r="I4610" s="12">
        <v>0.625</v>
      </c>
      <c r="J4610" s="12">
        <v>2.5</v>
      </c>
      <c r="K4610" s="12">
        <v>3.125</v>
      </c>
      <c r="L4610" s="12">
        <v>83.125</v>
      </c>
      <c r="M4610" s="42">
        <v>10.625</v>
      </c>
    </row>
    <row r="4611" spans="2:13" x14ac:dyDescent="0.2">
      <c r="D4611" s="200"/>
      <c r="E4611" s="4" t="s">
        <v>63</v>
      </c>
      <c r="F4611" s="5"/>
      <c r="G4611" s="6">
        <v>121</v>
      </c>
      <c r="H4611" s="31">
        <v>0.82644628099200002</v>
      </c>
      <c r="I4611" s="12">
        <v>0.82644628099200002</v>
      </c>
      <c r="J4611" s="12">
        <v>2.4793388429749998</v>
      </c>
      <c r="K4611" s="12">
        <v>4.9586776859499997</v>
      </c>
      <c r="L4611" s="12">
        <v>84.297520661156994</v>
      </c>
      <c r="M4611" s="42">
        <v>6.6115702479339999</v>
      </c>
    </row>
    <row r="4612" spans="2:13" x14ac:dyDescent="0.2">
      <c r="D4612" s="200"/>
      <c r="E4612" s="4" t="s">
        <v>64</v>
      </c>
      <c r="F4612" s="5"/>
      <c r="G4612" s="6">
        <v>124</v>
      </c>
      <c r="H4612" s="31">
        <v>0.80645161290300005</v>
      </c>
      <c r="I4612" s="28">
        <v>0</v>
      </c>
      <c r="J4612" s="12">
        <v>1.6129032258060001</v>
      </c>
      <c r="K4612" s="12">
        <v>3.2258064516129998</v>
      </c>
      <c r="L4612" s="12">
        <v>84.677419354839003</v>
      </c>
      <c r="M4612" s="42">
        <v>9.6774193548389995</v>
      </c>
    </row>
    <row r="4613" spans="2:13" x14ac:dyDescent="0.2">
      <c r="D4613" s="200"/>
      <c r="E4613" s="4" t="s">
        <v>65</v>
      </c>
      <c r="F4613" s="5"/>
      <c r="G4613" s="6">
        <v>109</v>
      </c>
      <c r="H4613" s="31">
        <v>1.834862385321</v>
      </c>
      <c r="I4613" s="12">
        <v>0.91743119266100004</v>
      </c>
      <c r="J4613" s="12">
        <v>0.91743119266100004</v>
      </c>
      <c r="K4613" s="12">
        <v>6.4220183486240003</v>
      </c>
      <c r="L4613" s="12">
        <v>84.403669724771007</v>
      </c>
      <c r="M4613" s="42">
        <v>5.5045871559629997</v>
      </c>
    </row>
    <row r="4614" spans="2:13" x14ac:dyDescent="0.2">
      <c r="D4614" s="200"/>
      <c r="E4614" s="4" t="s">
        <v>66</v>
      </c>
      <c r="F4614" s="5"/>
      <c r="G4614" s="6">
        <v>104</v>
      </c>
      <c r="H4614" s="71">
        <v>0</v>
      </c>
      <c r="I4614" s="12">
        <v>0.96153846153800004</v>
      </c>
      <c r="J4614" s="12">
        <v>3.8461538461539999</v>
      </c>
      <c r="K4614" s="12">
        <v>4.8076923076920002</v>
      </c>
      <c r="L4614" s="12">
        <v>86.538461538462002</v>
      </c>
      <c r="M4614" s="42">
        <v>3.8461538461539999</v>
      </c>
    </row>
    <row r="4615" spans="2:13" x14ac:dyDescent="0.2">
      <c r="D4615" s="200"/>
      <c r="E4615" s="4" t="s">
        <v>67</v>
      </c>
      <c r="F4615" s="5"/>
      <c r="G4615" s="6">
        <v>139</v>
      </c>
      <c r="H4615" s="31">
        <v>2.1582733812949999</v>
      </c>
      <c r="I4615" s="28">
        <v>0</v>
      </c>
      <c r="J4615" s="12">
        <v>5.755395683453</v>
      </c>
      <c r="K4615" s="12">
        <v>7.1942446043170003</v>
      </c>
      <c r="L4615" s="43">
        <v>76.978417266186995</v>
      </c>
      <c r="M4615" s="42">
        <v>7.9136690647480004</v>
      </c>
    </row>
    <row r="4616" spans="2:13" x14ac:dyDescent="0.2">
      <c r="D4616" s="200"/>
      <c r="E4616" s="4" t="s">
        <v>68</v>
      </c>
      <c r="F4616" s="5"/>
      <c r="G4616" s="6">
        <v>48</v>
      </c>
      <c r="H4616" s="31">
        <v>2.083333333333</v>
      </c>
      <c r="I4616" s="29">
        <v>6.25</v>
      </c>
      <c r="J4616" s="28">
        <v>0</v>
      </c>
      <c r="K4616" s="28">
        <v>0</v>
      </c>
      <c r="L4616" s="12">
        <v>87.5</v>
      </c>
      <c r="M4616" s="42">
        <v>4.166666666667</v>
      </c>
    </row>
    <row r="4617" spans="2:13" x14ac:dyDescent="0.2">
      <c r="D4617" s="200"/>
      <c r="E4617" s="4" t="s">
        <v>69</v>
      </c>
      <c r="F4617" s="5"/>
      <c r="G4617" s="6">
        <v>37</v>
      </c>
      <c r="H4617" s="31">
        <v>2.7027027027030002</v>
      </c>
      <c r="I4617" s="29">
        <v>8.1081081081080004</v>
      </c>
      <c r="J4617" s="12">
        <v>5.4054054054050003</v>
      </c>
      <c r="K4617" s="12">
        <v>5.4054054054050003</v>
      </c>
      <c r="L4617" s="43">
        <v>75.675675675676004</v>
      </c>
      <c r="M4617" s="100">
        <v>2.7027027027030002</v>
      </c>
    </row>
    <row r="4618" spans="2:13" x14ac:dyDescent="0.2">
      <c r="D4618" s="93" t="s">
        <v>70</v>
      </c>
      <c r="E4618" s="89" t="s">
        <v>18</v>
      </c>
      <c r="F4618" s="92"/>
      <c r="G4618" s="94">
        <v>0</v>
      </c>
      <c r="H4618" s="152">
        <v>0</v>
      </c>
      <c r="I4618" s="101">
        <v>0</v>
      </c>
      <c r="J4618" s="101">
        <v>0</v>
      </c>
      <c r="K4618" s="101">
        <v>0</v>
      </c>
      <c r="L4618" s="86">
        <v>0</v>
      </c>
      <c r="M4618" s="159">
        <v>0</v>
      </c>
    </row>
    <row r="4620" spans="2:13" x14ac:dyDescent="0.2">
      <c r="B4620" s="40" t="str">
        <f xml:space="preserve"> HYPERLINK("#'目次'!B197", "[191]")</f>
        <v>[191]</v>
      </c>
      <c r="C4620" s="23" t="s">
        <v>322</v>
      </c>
    </row>
    <row r="4623" spans="2:13" x14ac:dyDescent="0.2">
      <c r="C4623" s="23" t="s">
        <v>73</v>
      </c>
    </row>
    <row r="4624" spans="2:13" x14ac:dyDescent="0.2">
      <c r="D4624" s="195"/>
      <c r="E4624" s="196"/>
      <c r="F4624" s="196"/>
      <c r="G4624" s="37" t="s">
        <v>15</v>
      </c>
      <c r="H4624" s="33" t="s">
        <v>306</v>
      </c>
      <c r="I4624" s="13" t="s">
        <v>307</v>
      </c>
      <c r="J4624" s="13" t="s">
        <v>308</v>
      </c>
      <c r="K4624" s="13" t="s">
        <v>309</v>
      </c>
      <c r="L4624" s="13" t="s">
        <v>310</v>
      </c>
      <c r="M4624" s="38" t="s">
        <v>18</v>
      </c>
    </row>
    <row r="4625" spans="4:13" x14ac:dyDescent="0.2">
      <c r="D4625" s="197"/>
      <c r="E4625" s="198"/>
      <c r="F4625" s="198"/>
      <c r="G4625" s="35"/>
      <c r="H4625" s="39"/>
      <c r="I4625" s="14"/>
      <c r="J4625" s="14"/>
      <c r="K4625" s="14"/>
      <c r="L4625" s="14"/>
      <c r="M4625" s="34"/>
    </row>
    <row r="4626" spans="4:13" x14ac:dyDescent="0.2">
      <c r="D4626" s="56"/>
      <c r="E4626" s="58" t="s">
        <v>15</v>
      </c>
      <c r="F4626" s="46"/>
      <c r="G4626" s="36">
        <v>1200</v>
      </c>
      <c r="H4626" s="24">
        <v>0.83333333333299997</v>
      </c>
      <c r="I4626" s="24">
        <v>1.083333333333</v>
      </c>
      <c r="J4626" s="24">
        <v>2.333333333333</v>
      </c>
      <c r="K4626" s="24">
        <v>3.666666666667</v>
      </c>
      <c r="L4626" s="24">
        <v>83.333333333333002</v>
      </c>
      <c r="M4626" s="68">
        <v>8.75</v>
      </c>
    </row>
    <row r="4627" spans="4:13" x14ac:dyDescent="0.2">
      <c r="D4627" s="199" t="s">
        <v>74</v>
      </c>
      <c r="E4627" s="22" t="s">
        <v>75</v>
      </c>
      <c r="F4627" s="21"/>
      <c r="G4627" s="19">
        <v>592</v>
      </c>
      <c r="H4627" s="54">
        <v>1.1824324324319999</v>
      </c>
      <c r="I4627" s="20">
        <v>1.1824324324319999</v>
      </c>
      <c r="J4627" s="20">
        <v>2.1959459459459998</v>
      </c>
      <c r="K4627" s="20">
        <v>4.7297297297299998</v>
      </c>
      <c r="L4627" s="20">
        <v>83.445945945945994</v>
      </c>
      <c r="M4627" s="52">
        <v>7.2635135135139999</v>
      </c>
    </row>
    <row r="4628" spans="4:13" x14ac:dyDescent="0.2">
      <c r="D4628" s="200"/>
      <c r="E4628" s="4" t="s">
        <v>34</v>
      </c>
      <c r="F4628" s="5"/>
      <c r="G4628" s="6">
        <v>37</v>
      </c>
      <c r="H4628" s="71">
        <v>0</v>
      </c>
      <c r="I4628" s="28">
        <v>0</v>
      </c>
      <c r="J4628" s="12">
        <v>2.7027027027030002</v>
      </c>
      <c r="K4628" s="12">
        <v>2.7027027027030002</v>
      </c>
      <c r="L4628" s="29">
        <v>89.189189189188994</v>
      </c>
      <c r="M4628" s="42">
        <v>5.4054054054050003</v>
      </c>
    </row>
    <row r="4629" spans="4:13" x14ac:dyDescent="0.2">
      <c r="D4629" s="200"/>
      <c r="E4629" s="4" t="s">
        <v>35</v>
      </c>
      <c r="F4629" s="5"/>
      <c r="G4629" s="6">
        <v>75</v>
      </c>
      <c r="H4629" s="31">
        <v>1.333333333333</v>
      </c>
      <c r="I4629" s="28">
        <v>0</v>
      </c>
      <c r="J4629" s="12">
        <v>4</v>
      </c>
      <c r="K4629" s="12">
        <v>4</v>
      </c>
      <c r="L4629" s="12">
        <v>85.333333333333002</v>
      </c>
      <c r="M4629" s="42">
        <v>5.333333333333</v>
      </c>
    </row>
    <row r="4630" spans="4:13" x14ac:dyDescent="0.2">
      <c r="D4630" s="200"/>
      <c r="E4630" s="4" t="s">
        <v>36</v>
      </c>
      <c r="F4630" s="5"/>
      <c r="G4630" s="6">
        <v>95</v>
      </c>
      <c r="H4630" s="31">
        <v>4.2105263157890001</v>
      </c>
      <c r="I4630" s="12">
        <v>2.1052631578950001</v>
      </c>
      <c r="J4630" s="12">
        <v>1.052631578947</v>
      </c>
      <c r="K4630" s="29">
        <v>10.526315789473999</v>
      </c>
      <c r="L4630" s="43">
        <v>74.736842105262994</v>
      </c>
      <c r="M4630" s="42">
        <v>7.3684210526319998</v>
      </c>
    </row>
    <row r="4631" spans="4:13" x14ac:dyDescent="0.2">
      <c r="D4631" s="200"/>
      <c r="E4631" s="4" t="s">
        <v>37</v>
      </c>
      <c r="F4631" s="5"/>
      <c r="G4631" s="6">
        <v>111</v>
      </c>
      <c r="H4631" s="71">
        <v>0</v>
      </c>
      <c r="I4631" s="12">
        <v>2.7027027027030002</v>
      </c>
      <c r="J4631" s="12">
        <v>3.6036036036039998</v>
      </c>
      <c r="K4631" s="12">
        <v>5.4054054054050003</v>
      </c>
      <c r="L4631" s="12">
        <v>84.684684684684996</v>
      </c>
      <c r="M4631" s="100">
        <v>3.6036036036039998</v>
      </c>
    </row>
    <row r="4632" spans="4:13" x14ac:dyDescent="0.2">
      <c r="D4632" s="200"/>
      <c r="E4632" s="4" t="s">
        <v>38</v>
      </c>
      <c r="F4632" s="5"/>
      <c r="G4632" s="6">
        <v>93</v>
      </c>
      <c r="H4632" s="31">
        <v>1.0752688172039999</v>
      </c>
      <c r="I4632" s="12">
        <v>2.1505376344089999</v>
      </c>
      <c r="J4632" s="12">
        <v>3.2258064516129998</v>
      </c>
      <c r="K4632" s="12">
        <v>2.1505376344089999</v>
      </c>
      <c r="L4632" s="12">
        <v>87.096774193548001</v>
      </c>
      <c r="M4632" s="42">
        <v>4.3010752688169998</v>
      </c>
    </row>
    <row r="4633" spans="4:13" x14ac:dyDescent="0.2">
      <c r="D4633" s="200"/>
      <c r="E4633" s="4" t="s">
        <v>39</v>
      </c>
      <c r="F4633" s="5"/>
      <c r="G4633" s="6">
        <v>109</v>
      </c>
      <c r="H4633" s="71">
        <v>0</v>
      </c>
      <c r="I4633" s="28">
        <v>0</v>
      </c>
      <c r="J4633" s="28">
        <v>0</v>
      </c>
      <c r="K4633" s="12">
        <v>4.5871559633030001</v>
      </c>
      <c r="L4633" s="12">
        <v>83.486238532109994</v>
      </c>
      <c r="M4633" s="42">
        <v>11.926605504587</v>
      </c>
    </row>
    <row r="4634" spans="4:13" x14ac:dyDescent="0.2">
      <c r="D4634" s="200"/>
      <c r="E4634" s="4" t="s">
        <v>40</v>
      </c>
      <c r="F4634" s="5"/>
      <c r="G4634" s="6">
        <v>72</v>
      </c>
      <c r="H4634" s="31">
        <v>1.3888888888890001</v>
      </c>
      <c r="I4634" s="28">
        <v>0</v>
      </c>
      <c r="J4634" s="12">
        <v>1.3888888888890001</v>
      </c>
      <c r="K4634" s="12">
        <v>1.3888888888890001</v>
      </c>
      <c r="L4634" s="12">
        <v>83.333333333333002</v>
      </c>
      <c r="M4634" s="42">
        <v>12.5</v>
      </c>
    </row>
    <row r="4635" spans="4:13" x14ac:dyDescent="0.2">
      <c r="D4635" s="199" t="s">
        <v>76</v>
      </c>
      <c r="E4635" s="22" t="s">
        <v>77</v>
      </c>
      <c r="F4635" s="21"/>
      <c r="G4635" s="19">
        <v>608</v>
      </c>
      <c r="H4635" s="54">
        <v>0.49342105263199998</v>
      </c>
      <c r="I4635" s="20">
        <v>0.98684210526299998</v>
      </c>
      <c r="J4635" s="20">
        <v>2.4671052631579999</v>
      </c>
      <c r="K4635" s="20">
        <v>2.6315789473679998</v>
      </c>
      <c r="L4635" s="20">
        <v>83.223684210526002</v>
      </c>
      <c r="M4635" s="52">
        <v>10.197368421053</v>
      </c>
    </row>
    <row r="4636" spans="4:13" x14ac:dyDescent="0.2">
      <c r="D4636" s="200"/>
      <c r="E4636" s="4" t="s">
        <v>34</v>
      </c>
      <c r="F4636" s="5"/>
      <c r="G4636" s="6">
        <v>37</v>
      </c>
      <c r="H4636" s="71">
        <v>0</v>
      </c>
      <c r="I4636" s="28">
        <v>0</v>
      </c>
      <c r="J4636" s="28">
        <v>0</v>
      </c>
      <c r="K4636" s="12">
        <v>2.7027027027030002</v>
      </c>
      <c r="L4636" s="44">
        <v>94.594594594594994</v>
      </c>
      <c r="M4636" s="100">
        <v>2.7027027027030002</v>
      </c>
    </row>
    <row r="4637" spans="4:13" x14ac:dyDescent="0.2">
      <c r="D4637" s="200"/>
      <c r="E4637" s="4" t="s">
        <v>35</v>
      </c>
      <c r="F4637" s="5"/>
      <c r="G4637" s="6">
        <v>73</v>
      </c>
      <c r="H4637" s="31">
        <v>1.369863013699</v>
      </c>
      <c r="I4637" s="12">
        <v>1.369863013699</v>
      </c>
      <c r="J4637" s="12">
        <v>4.1095890410960001</v>
      </c>
      <c r="K4637" s="12">
        <v>1.369863013699</v>
      </c>
      <c r="L4637" s="12">
        <v>87.671232876711997</v>
      </c>
      <c r="M4637" s="42">
        <v>4.1095890410960001</v>
      </c>
    </row>
    <row r="4638" spans="4:13" x14ac:dyDescent="0.2">
      <c r="D4638" s="200"/>
      <c r="E4638" s="4" t="s">
        <v>36</v>
      </c>
      <c r="F4638" s="5"/>
      <c r="G4638" s="6">
        <v>92</v>
      </c>
      <c r="H4638" s="31">
        <v>1.086956521739</v>
      </c>
      <c r="I4638" s="12">
        <v>2.1739130434780001</v>
      </c>
      <c r="J4638" s="12">
        <v>4.3478260869570002</v>
      </c>
      <c r="K4638" s="12">
        <v>7.6086956521740001</v>
      </c>
      <c r="L4638" s="12">
        <v>81.521739130434995</v>
      </c>
      <c r="M4638" s="100">
        <v>3.2608695652169999</v>
      </c>
    </row>
    <row r="4639" spans="4:13" x14ac:dyDescent="0.2">
      <c r="D4639" s="200"/>
      <c r="E4639" s="4" t="s">
        <v>37</v>
      </c>
      <c r="F4639" s="5"/>
      <c r="G4639" s="6">
        <v>110</v>
      </c>
      <c r="H4639" s="71">
        <v>0</v>
      </c>
      <c r="I4639" s="12">
        <v>0.90909090909099999</v>
      </c>
      <c r="J4639" s="12">
        <v>4.5454545454549997</v>
      </c>
      <c r="K4639" s="12">
        <v>2.7272727272730002</v>
      </c>
      <c r="L4639" s="12">
        <v>85.454545454544999</v>
      </c>
      <c r="M4639" s="42">
        <v>6.363636363636</v>
      </c>
    </row>
    <row r="4640" spans="4:13" x14ac:dyDescent="0.2">
      <c r="D4640" s="200"/>
      <c r="E4640" s="4" t="s">
        <v>38</v>
      </c>
      <c r="F4640" s="5"/>
      <c r="G4640" s="6">
        <v>93</v>
      </c>
      <c r="H4640" s="31">
        <v>1.0752688172039999</v>
      </c>
      <c r="I4640" s="12">
        <v>2.1505376344089999</v>
      </c>
      <c r="J4640" s="12">
        <v>2.1505376344089999</v>
      </c>
      <c r="K4640" s="12">
        <v>4.3010752688169998</v>
      </c>
      <c r="L4640" s="12">
        <v>82.795698924730999</v>
      </c>
      <c r="M4640" s="42">
        <v>7.5268817204299996</v>
      </c>
    </row>
    <row r="4641" spans="2:13" x14ac:dyDescent="0.2">
      <c r="D4641" s="200"/>
      <c r="E4641" s="4" t="s">
        <v>39</v>
      </c>
      <c r="F4641" s="5"/>
      <c r="G4641" s="6">
        <v>114</v>
      </c>
      <c r="H4641" s="71">
        <v>0</v>
      </c>
      <c r="I4641" s="28">
        <v>0</v>
      </c>
      <c r="J4641" s="12">
        <v>0.87719298245599997</v>
      </c>
      <c r="K4641" s="28">
        <v>0</v>
      </c>
      <c r="L4641" s="12">
        <v>81.578947368420998</v>
      </c>
      <c r="M4641" s="88">
        <v>17.543859649123</v>
      </c>
    </row>
    <row r="4642" spans="2:13" x14ac:dyDescent="0.2">
      <c r="D4642" s="201"/>
      <c r="E4642" s="57" t="s">
        <v>40</v>
      </c>
      <c r="F4642" s="59"/>
      <c r="G4642" s="55">
        <v>89</v>
      </c>
      <c r="H4642" s="137">
        <v>0</v>
      </c>
      <c r="I4642" s="74">
        <v>0</v>
      </c>
      <c r="J4642" s="74">
        <v>0</v>
      </c>
      <c r="K4642" s="74">
        <v>0</v>
      </c>
      <c r="L4642" s="125">
        <v>76.404494382021994</v>
      </c>
      <c r="M4642" s="141">
        <v>23.595505617977999</v>
      </c>
    </row>
    <row r="4644" spans="2:13" x14ac:dyDescent="0.2">
      <c r="B4644" s="40" t="str">
        <f xml:space="preserve"> HYPERLINK("#'目次'!B198", "[192]")</f>
        <v>[192]</v>
      </c>
      <c r="C4644" s="23" t="s">
        <v>322</v>
      </c>
    </row>
    <row r="4647" spans="2:13" x14ac:dyDescent="0.2">
      <c r="C4647" s="23" t="s">
        <v>80</v>
      </c>
    </row>
    <row r="4648" spans="2:13" x14ac:dyDescent="0.2">
      <c r="E4648" s="195"/>
      <c r="F4648" s="196"/>
      <c r="G4648" s="37" t="s">
        <v>15</v>
      </c>
      <c r="H4648" s="33" t="s">
        <v>306</v>
      </c>
      <c r="I4648" s="13" t="s">
        <v>307</v>
      </c>
      <c r="J4648" s="13" t="s">
        <v>308</v>
      </c>
      <c r="K4648" s="13" t="s">
        <v>309</v>
      </c>
      <c r="L4648" s="13" t="s">
        <v>310</v>
      </c>
      <c r="M4648" s="38" t="s">
        <v>18</v>
      </c>
    </row>
    <row r="4649" spans="2:13" x14ac:dyDescent="0.2">
      <c r="E4649" s="197"/>
      <c r="F4649" s="198"/>
      <c r="G4649" s="35"/>
      <c r="H4649" s="39"/>
      <c r="I4649" s="14"/>
      <c r="J4649" s="14"/>
      <c r="K4649" s="14"/>
      <c r="L4649" s="14"/>
      <c r="M4649" s="34"/>
    </row>
    <row r="4650" spans="2:13" x14ac:dyDescent="0.2">
      <c r="E4650" s="91" t="s">
        <v>15</v>
      </c>
      <c r="F4650" s="46"/>
      <c r="G4650" s="36">
        <v>1200</v>
      </c>
      <c r="H4650" s="24">
        <v>0.83333333333299997</v>
      </c>
      <c r="I4650" s="24">
        <v>1.083333333333</v>
      </c>
      <c r="J4650" s="24">
        <v>2.333333333333</v>
      </c>
      <c r="K4650" s="24">
        <v>3.666666666667</v>
      </c>
      <c r="L4650" s="24">
        <v>83.333333333333002</v>
      </c>
      <c r="M4650" s="68">
        <v>8.75</v>
      </c>
    </row>
    <row r="4651" spans="2:13" x14ac:dyDescent="0.2">
      <c r="E4651" s="4" t="s">
        <v>81</v>
      </c>
      <c r="F4651" s="5"/>
      <c r="G4651" s="19">
        <v>48</v>
      </c>
      <c r="H4651" s="54">
        <v>2.083333333333</v>
      </c>
      <c r="I4651" s="60">
        <v>0</v>
      </c>
      <c r="J4651" s="20">
        <v>2.083333333333</v>
      </c>
      <c r="K4651" s="60">
        <v>0</v>
      </c>
      <c r="L4651" s="20">
        <v>87.5</v>
      </c>
      <c r="M4651" s="52">
        <v>8.333333333333</v>
      </c>
    </row>
    <row r="4652" spans="2:13" x14ac:dyDescent="0.2">
      <c r="E4652" s="4" t="s">
        <v>82</v>
      </c>
      <c r="F4652" s="5"/>
      <c r="G4652" s="6">
        <v>84</v>
      </c>
      <c r="H4652" s="71">
        <v>0</v>
      </c>
      <c r="I4652" s="28">
        <v>0</v>
      </c>
      <c r="J4652" s="12">
        <v>2.3809523809519999</v>
      </c>
      <c r="K4652" s="12">
        <v>3.5714285714290002</v>
      </c>
      <c r="L4652" s="12">
        <v>82.142857142856997</v>
      </c>
      <c r="M4652" s="42">
        <v>11.904761904761999</v>
      </c>
    </row>
    <row r="4653" spans="2:13" x14ac:dyDescent="0.2">
      <c r="E4653" s="4" t="s">
        <v>83</v>
      </c>
      <c r="F4653" s="5"/>
      <c r="G4653" s="6">
        <v>462</v>
      </c>
      <c r="H4653" s="31">
        <v>0.86580086580100002</v>
      </c>
      <c r="I4653" s="12">
        <v>1.5151515151520001</v>
      </c>
      <c r="J4653" s="12">
        <v>2.3809523809519999</v>
      </c>
      <c r="K4653" s="12">
        <v>4.3290043290040003</v>
      </c>
      <c r="L4653" s="12">
        <v>79.004329004328994</v>
      </c>
      <c r="M4653" s="42">
        <v>11.904761904761999</v>
      </c>
    </row>
    <row r="4654" spans="2:13" x14ac:dyDescent="0.2">
      <c r="E4654" s="4" t="s">
        <v>84</v>
      </c>
      <c r="F4654" s="5"/>
      <c r="G4654" s="6">
        <v>30</v>
      </c>
      <c r="H4654" s="31">
        <v>3.333333333333</v>
      </c>
      <c r="I4654" s="28">
        <v>0</v>
      </c>
      <c r="J4654" s="28">
        <v>0</v>
      </c>
      <c r="K4654" s="28">
        <v>0</v>
      </c>
      <c r="L4654" s="12">
        <v>86.666666666666998</v>
      </c>
      <c r="M4654" s="42">
        <v>10</v>
      </c>
    </row>
    <row r="4655" spans="2:13" x14ac:dyDescent="0.2">
      <c r="E4655" s="4" t="s">
        <v>85</v>
      </c>
      <c r="F4655" s="5"/>
      <c r="G4655" s="6">
        <v>144</v>
      </c>
      <c r="H4655" s="31">
        <v>1.3888888888890001</v>
      </c>
      <c r="I4655" s="12">
        <v>1.3888888888890001</v>
      </c>
      <c r="J4655" s="12">
        <v>2.083333333333</v>
      </c>
      <c r="K4655" s="12">
        <v>4.166666666667</v>
      </c>
      <c r="L4655" s="12">
        <v>84.722222222222001</v>
      </c>
      <c r="M4655" s="42">
        <v>6.25</v>
      </c>
    </row>
    <row r="4656" spans="2:13" x14ac:dyDescent="0.2">
      <c r="E4656" s="4" t="s">
        <v>86</v>
      </c>
      <c r="F4656" s="5"/>
      <c r="G4656" s="6">
        <v>192</v>
      </c>
      <c r="H4656" s="71">
        <v>0</v>
      </c>
      <c r="I4656" s="12">
        <v>2.083333333333</v>
      </c>
      <c r="J4656" s="12">
        <v>2.083333333333</v>
      </c>
      <c r="K4656" s="12">
        <v>4.6875</v>
      </c>
      <c r="L4656" s="12">
        <v>88.020833333333002</v>
      </c>
      <c r="M4656" s="100">
        <v>3.125</v>
      </c>
    </row>
    <row r="4657" spans="2:14" x14ac:dyDescent="0.2">
      <c r="E4657" s="4" t="s">
        <v>87</v>
      </c>
      <c r="F4657" s="5"/>
      <c r="G4657" s="6">
        <v>72</v>
      </c>
      <c r="H4657" s="71">
        <v>0</v>
      </c>
      <c r="I4657" s="28">
        <v>0</v>
      </c>
      <c r="J4657" s="12">
        <v>2.7777777777780002</v>
      </c>
      <c r="K4657" s="12">
        <v>1.3888888888890001</v>
      </c>
      <c r="L4657" s="29">
        <v>90.277777777777999</v>
      </c>
      <c r="M4657" s="42">
        <v>5.5555555555560003</v>
      </c>
    </row>
    <row r="4658" spans="2:14" x14ac:dyDescent="0.2">
      <c r="E4658" s="4" t="s">
        <v>88</v>
      </c>
      <c r="F4658" s="5"/>
      <c r="G4658" s="6">
        <v>36</v>
      </c>
      <c r="H4658" s="71">
        <v>0</v>
      </c>
      <c r="I4658" s="28">
        <v>0</v>
      </c>
      <c r="J4658" s="28">
        <v>0</v>
      </c>
      <c r="K4658" s="28">
        <v>0</v>
      </c>
      <c r="L4658" s="12">
        <v>80.555555555555998</v>
      </c>
      <c r="M4658" s="111">
        <v>19.444444444443999</v>
      </c>
    </row>
    <row r="4659" spans="2:14" x14ac:dyDescent="0.2">
      <c r="E4659" s="4" t="s">
        <v>89</v>
      </c>
      <c r="F4659" s="5"/>
      <c r="G4659" s="6">
        <v>66</v>
      </c>
      <c r="H4659" s="31">
        <v>3.0303030303030001</v>
      </c>
      <c r="I4659" s="28">
        <v>0</v>
      </c>
      <c r="J4659" s="12">
        <v>3.0303030303030001</v>
      </c>
      <c r="K4659" s="12">
        <v>4.5454545454549997</v>
      </c>
      <c r="L4659" s="12">
        <v>86.363636363636004</v>
      </c>
      <c r="M4659" s="100">
        <v>3.0303030303030001</v>
      </c>
    </row>
    <row r="4660" spans="2:14" x14ac:dyDescent="0.2">
      <c r="E4660" s="4" t="s">
        <v>90</v>
      </c>
      <c r="F4660" s="5"/>
      <c r="G4660" s="6">
        <v>54</v>
      </c>
      <c r="H4660" s="71">
        <v>0</v>
      </c>
      <c r="I4660" s="28">
        <v>0</v>
      </c>
      <c r="J4660" s="12">
        <v>5.5555555555560003</v>
      </c>
      <c r="K4660" s="12">
        <v>3.7037037037039999</v>
      </c>
      <c r="L4660" s="12">
        <v>83.333333333333002</v>
      </c>
      <c r="M4660" s="42">
        <v>7.4074074074069998</v>
      </c>
    </row>
    <row r="4661" spans="2:14" x14ac:dyDescent="0.2">
      <c r="E4661" s="57" t="s">
        <v>91</v>
      </c>
      <c r="F4661" s="59"/>
      <c r="G4661" s="55">
        <v>12</v>
      </c>
      <c r="H4661" s="137">
        <v>0</v>
      </c>
      <c r="I4661" s="74">
        <v>0</v>
      </c>
      <c r="J4661" s="74">
        <v>0</v>
      </c>
      <c r="K4661" s="74">
        <v>0</v>
      </c>
      <c r="L4661" s="123">
        <v>91.666666666666998</v>
      </c>
      <c r="M4661" s="105">
        <v>8.333333333333</v>
      </c>
    </row>
    <row r="4663" spans="2:14" x14ac:dyDescent="0.2">
      <c r="B4663" s="40" t="str">
        <f xml:space="preserve"> HYPERLINK("#'目次'!B199", "[193]")</f>
        <v>[193]</v>
      </c>
      <c r="C4663" s="23" t="s">
        <v>325</v>
      </c>
    </row>
    <row r="4664" spans="2:14" x14ac:dyDescent="0.2">
      <c r="C4664" s="186" t="s">
        <v>326</v>
      </c>
    </row>
    <row r="4666" spans="2:14" x14ac:dyDescent="0.2">
      <c r="C4666" s="23" t="s">
        <v>14</v>
      </c>
    </row>
    <row r="4667" spans="2:14" ht="24" x14ac:dyDescent="0.2">
      <c r="D4667" s="195"/>
      <c r="E4667" s="196"/>
      <c r="F4667" s="196"/>
      <c r="G4667" s="37" t="s">
        <v>15</v>
      </c>
      <c r="H4667" s="33" t="s">
        <v>281</v>
      </c>
      <c r="I4667" s="13" t="s">
        <v>282</v>
      </c>
      <c r="J4667" s="13" t="s">
        <v>283</v>
      </c>
      <c r="K4667" s="13" t="s">
        <v>174</v>
      </c>
      <c r="L4667" s="13" t="s">
        <v>327</v>
      </c>
      <c r="M4667" s="13" t="s">
        <v>99</v>
      </c>
      <c r="N4667" s="38" t="s">
        <v>18</v>
      </c>
    </row>
    <row r="4668" spans="2:14" x14ac:dyDescent="0.2">
      <c r="D4668" s="197"/>
      <c r="E4668" s="198"/>
      <c r="F4668" s="198"/>
      <c r="G4668" s="35"/>
      <c r="H4668" s="39"/>
      <c r="I4668" s="14"/>
      <c r="J4668" s="14"/>
      <c r="K4668" s="14"/>
      <c r="L4668" s="14"/>
      <c r="M4668" s="14"/>
      <c r="N4668" s="34"/>
    </row>
    <row r="4669" spans="2:14" x14ac:dyDescent="0.2">
      <c r="D4669" s="56"/>
      <c r="E4669" s="58" t="s">
        <v>15</v>
      </c>
      <c r="F4669" s="46"/>
      <c r="G4669" s="36">
        <v>734</v>
      </c>
      <c r="H4669" s="24">
        <v>64.305177111717001</v>
      </c>
      <c r="I4669" s="24">
        <v>16.621253405994999</v>
      </c>
      <c r="J4669" s="24">
        <v>1.907356948229</v>
      </c>
      <c r="K4669" s="24">
        <v>44.822888283379001</v>
      </c>
      <c r="L4669" s="24">
        <v>11.171662125340999</v>
      </c>
      <c r="M4669" s="24">
        <v>1.2261580381470001</v>
      </c>
      <c r="N4669" s="68">
        <v>2.043596730245</v>
      </c>
    </row>
    <row r="4670" spans="2:14" x14ac:dyDescent="0.2">
      <c r="D4670" s="199" t="s">
        <v>19</v>
      </c>
      <c r="E4670" s="22" t="s">
        <v>20</v>
      </c>
      <c r="F4670" s="21"/>
      <c r="G4670" s="19">
        <v>77</v>
      </c>
      <c r="H4670" s="54">
        <v>64.935064935065</v>
      </c>
      <c r="I4670" s="20">
        <v>19.480519480519</v>
      </c>
      <c r="J4670" s="60">
        <v>0</v>
      </c>
      <c r="K4670" s="96">
        <v>53.246753246753002</v>
      </c>
      <c r="L4670" s="20">
        <v>7.792207792208</v>
      </c>
      <c r="M4670" s="60">
        <v>0</v>
      </c>
      <c r="N4670" s="117">
        <v>0</v>
      </c>
    </row>
    <row r="4671" spans="2:14" x14ac:dyDescent="0.2">
      <c r="D4671" s="200"/>
      <c r="E4671" s="4" t="s">
        <v>21</v>
      </c>
      <c r="F4671" s="5"/>
      <c r="G4671" s="6">
        <v>289</v>
      </c>
      <c r="H4671" s="31">
        <v>64.705882352941003</v>
      </c>
      <c r="I4671" s="12">
        <v>16.955017301038001</v>
      </c>
      <c r="J4671" s="12">
        <v>1.3840830449829999</v>
      </c>
      <c r="K4671" s="12">
        <v>48.788927335639997</v>
      </c>
      <c r="L4671" s="12">
        <v>12.110726643599</v>
      </c>
      <c r="M4671" s="12">
        <v>0.69204152249100004</v>
      </c>
      <c r="N4671" s="42">
        <v>3.114186851211</v>
      </c>
    </row>
    <row r="4672" spans="2:14" x14ac:dyDescent="0.2">
      <c r="D4672" s="200"/>
      <c r="E4672" s="4" t="s">
        <v>22</v>
      </c>
      <c r="F4672" s="5"/>
      <c r="G4672" s="6">
        <v>109</v>
      </c>
      <c r="H4672" s="31">
        <v>64.220183486238994</v>
      </c>
      <c r="I4672" s="12">
        <v>13.761467889907999</v>
      </c>
      <c r="J4672" s="12">
        <v>2.7522935779819999</v>
      </c>
      <c r="K4672" s="43">
        <v>38.532110091743</v>
      </c>
      <c r="L4672" s="12">
        <v>10.091743119266001</v>
      </c>
      <c r="M4672" s="12">
        <v>1.834862385321</v>
      </c>
      <c r="N4672" s="42">
        <v>2.7522935779819999</v>
      </c>
    </row>
    <row r="4673" spans="4:14" x14ac:dyDescent="0.2">
      <c r="D4673" s="200"/>
      <c r="E4673" s="4" t="s">
        <v>23</v>
      </c>
      <c r="F4673" s="5"/>
      <c r="G4673" s="6">
        <v>120</v>
      </c>
      <c r="H4673" s="31">
        <v>64.166666666666998</v>
      </c>
      <c r="I4673" s="29">
        <v>21.666666666666998</v>
      </c>
      <c r="J4673" s="12">
        <v>1.666666666667</v>
      </c>
      <c r="K4673" s="43">
        <v>35</v>
      </c>
      <c r="L4673" s="12">
        <v>11.666666666667</v>
      </c>
      <c r="M4673" s="12">
        <v>3.333333333333</v>
      </c>
      <c r="N4673" s="42">
        <v>1.666666666667</v>
      </c>
    </row>
    <row r="4674" spans="4:14" x14ac:dyDescent="0.2">
      <c r="D4674" s="200"/>
      <c r="E4674" s="4" t="s">
        <v>24</v>
      </c>
      <c r="F4674" s="5"/>
      <c r="G4674" s="6">
        <v>139</v>
      </c>
      <c r="H4674" s="31">
        <v>63.309352517985999</v>
      </c>
      <c r="I4674" s="12">
        <v>12.230215827338</v>
      </c>
      <c r="J4674" s="12">
        <v>3.5971223021580001</v>
      </c>
      <c r="K4674" s="12">
        <v>45.323741007194002</v>
      </c>
      <c r="L4674" s="12">
        <v>11.510791366906</v>
      </c>
      <c r="M4674" s="12">
        <v>0.71942446043200003</v>
      </c>
      <c r="N4674" s="42">
        <v>0.71942446043200003</v>
      </c>
    </row>
    <row r="4675" spans="4:14" x14ac:dyDescent="0.2">
      <c r="D4675" s="199" t="s">
        <v>25</v>
      </c>
      <c r="E4675" s="22" t="s">
        <v>26</v>
      </c>
      <c r="F4675" s="21"/>
      <c r="G4675" s="19">
        <v>243</v>
      </c>
      <c r="H4675" s="54">
        <v>65.843621399176996</v>
      </c>
      <c r="I4675" s="20">
        <v>16.872427983539001</v>
      </c>
      <c r="J4675" s="20">
        <v>1.646090534979</v>
      </c>
      <c r="K4675" s="20">
        <v>45.679012345678998</v>
      </c>
      <c r="L4675" s="20">
        <v>13.168724279835001</v>
      </c>
      <c r="M4675" s="20">
        <v>1.2345679012349999</v>
      </c>
      <c r="N4675" s="52">
        <v>1.646090534979</v>
      </c>
    </row>
    <row r="4676" spans="4:14" x14ac:dyDescent="0.2">
      <c r="D4676" s="200"/>
      <c r="E4676" s="4" t="s">
        <v>27</v>
      </c>
      <c r="F4676" s="5"/>
      <c r="G4676" s="6">
        <v>234</v>
      </c>
      <c r="H4676" s="31">
        <v>63.247863247863002</v>
      </c>
      <c r="I4676" s="12">
        <v>18.803418803419</v>
      </c>
      <c r="J4676" s="12">
        <v>2.564102564103</v>
      </c>
      <c r="K4676" s="12">
        <v>43.162393162393002</v>
      </c>
      <c r="L4676" s="12">
        <v>14.102564102563999</v>
      </c>
      <c r="M4676" s="12">
        <v>1.709401709402</v>
      </c>
      <c r="N4676" s="42">
        <v>2.1367521367519999</v>
      </c>
    </row>
    <row r="4677" spans="4:14" x14ac:dyDescent="0.2">
      <c r="D4677" s="200"/>
      <c r="E4677" s="4" t="s">
        <v>28</v>
      </c>
      <c r="F4677" s="5"/>
      <c r="G4677" s="6">
        <v>208</v>
      </c>
      <c r="H4677" s="31">
        <v>63.942307692307999</v>
      </c>
      <c r="I4677" s="12">
        <v>16.346153846153999</v>
      </c>
      <c r="J4677" s="12">
        <v>1.923076923077</v>
      </c>
      <c r="K4677" s="12">
        <v>42.788461538462002</v>
      </c>
      <c r="L4677" s="12">
        <v>7.2115384615379998</v>
      </c>
      <c r="M4677" s="12">
        <v>0.96153846153800004</v>
      </c>
      <c r="N4677" s="42">
        <v>2.884615384615</v>
      </c>
    </row>
    <row r="4678" spans="4:14" x14ac:dyDescent="0.2">
      <c r="D4678" s="200"/>
      <c r="E4678" s="4" t="s">
        <v>29</v>
      </c>
      <c r="F4678" s="5"/>
      <c r="G4678" s="6">
        <v>49</v>
      </c>
      <c r="H4678" s="31">
        <v>63.265306122448997</v>
      </c>
      <c r="I4678" s="61">
        <v>6.1224489795919999</v>
      </c>
      <c r="J4678" s="28">
        <v>0</v>
      </c>
      <c r="K4678" s="44">
        <v>57.142857142856997</v>
      </c>
      <c r="L4678" s="43">
        <v>4.0816326530609999</v>
      </c>
      <c r="M4678" s="28">
        <v>0</v>
      </c>
      <c r="N4678" s="73">
        <v>0</v>
      </c>
    </row>
    <row r="4679" spans="4:14" x14ac:dyDescent="0.2">
      <c r="D4679" s="199" t="s">
        <v>30</v>
      </c>
      <c r="E4679" s="22" t="s">
        <v>31</v>
      </c>
      <c r="F4679" s="21"/>
      <c r="G4679" s="19">
        <v>348</v>
      </c>
      <c r="H4679" s="54">
        <v>64.367816091953998</v>
      </c>
      <c r="I4679" s="20">
        <v>16.091954022989</v>
      </c>
      <c r="J4679" s="20">
        <v>2.0114942528739999</v>
      </c>
      <c r="K4679" s="20">
        <v>44.827586206897003</v>
      </c>
      <c r="L4679" s="20">
        <v>12.64367816092</v>
      </c>
      <c r="M4679" s="20">
        <v>0.57471264367800001</v>
      </c>
      <c r="N4679" s="52">
        <v>2.8735632183909998</v>
      </c>
    </row>
    <row r="4680" spans="4:14" x14ac:dyDescent="0.2">
      <c r="D4680" s="200"/>
      <c r="E4680" s="4" t="s">
        <v>32</v>
      </c>
      <c r="F4680" s="5"/>
      <c r="G4680" s="6">
        <v>386</v>
      </c>
      <c r="H4680" s="31">
        <v>64.248704663211996</v>
      </c>
      <c r="I4680" s="12">
        <v>17.098445595855001</v>
      </c>
      <c r="J4680" s="12">
        <v>1.813471502591</v>
      </c>
      <c r="K4680" s="12">
        <v>44.818652849740999</v>
      </c>
      <c r="L4680" s="12">
        <v>9.8445595854920001</v>
      </c>
      <c r="M4680" s="12">
        <v>1.813471502591</v>
      </c>
      <c r="N4680" s="42">
        <v>1.2953367875649999</v>
      </c>
    </row>
    <row r="4681" spans="4:14" x14ac:dyDescent="0.2">
      <c r="D4681" s="199" t="s">
        <v>33</v>
      </c>
      <c r="E4681" s="22" t="s">
        <v>34</v>
      </c>
      <c r="F4681" s="21"/>
      <c r="G4681" s="19">
        <v>19</v>
      </c>
      <c r="H4681" s="172">
        <v>52.631578947367998</v>
      </c>
      <c r="I4681" s="90">
        <v>10.526315789473999</v>
      </c>
      <c r="J4681" s="20">
        <v>5.2631578947369997</v>
      </c>
      <c r="K4681" s="90">
        <v>36.842105263157997</v>
      </c>
      <c r="L4681" s="20">
        <v>15.789473684211</v>
      </c>
      <c r="M4681" s="60">
        <v>0</v>
      </c>
      <c r="N4681" s="167">
        <v>15.789473684211</v>
      </c>
    </row>
    <row r="4682" spans="4:14" x14ac:dyDescent="0.2">
      <c r="D4682" s="200"/>
      <c r="E4682" s="4" t="s">
        <v>35</v>
      </c>
      <c r="F4682" s="5"/>
      <c r="G4682" s="6">
        <v>97</v>
      </c>
      <c r="H4682" s="31">
        <v>68.041237113402005</v>
      </c>
      <c r="I4682" s="12">
        <v>18.556701030928</v>
      </c>
      <c r="J4682" s="12">
        <v>2.0618556701030002</v>
      </c>
      <c r="K4682" s="29">
        <v>50.515463917525999</v>
      </c>
      <c r="L4682" s="12">
        <v>10.309278350514999</v>
      </c>
      <c r="M4682" s="12">
        <v>1.0309278350519999</v>
      </c>
      <c r="N4682" s="42">
        <v>3.0927835051549999</v>
      </c>
    </row>
    <row r="4683" spans="4:14" x14ac:dyDescent="0.2">
      <c r="D4683" s="200"/>
      <c r="E4683" s="4" t="s">
        <v>36</v>
      </c>
      <c r="F4683" s="5"/>
      <c r="G4683" s="6">
        <v>142</v>
      </c>
      <c r="H4683" s="31">
        <v>60.563380281690002</v>
      </c>
      <c r="I4683" s="12">
        <v>14.084507042254</v>
      </c>
      <c r="J4683" s="12">
        <v>2.112676056338</v>
      </c>
      <c r="K4683" s="29">
        <v>50</v>
      </c>
      <c r="L4683" s="29">
        <v>20.422535211267999</v>
      </c>
      <c r="M4683" s="12">
        <v>0.70422535211299997</v>
      </c>
      <c r="N4683" s="42">
        <v>1.4084507042250001</v>
      </c>
    </row>
    <row r="4684" spans="4:14" x14ac:dyDescent="0.2">
      <c r="D4684" s="200"/>
      <c r="E4684" s="4" t="s">
        <v>37</v>
      </c>
      <c r="F4684" s="5"/>
      <c r="G4684" s="6">
        <v>164</v>
      </c>
      <c r="H4684" s="31">
        <v>64.024390243902005</v>
      </c>
      <c r="I4684" s="12">
        <v>15.853658536585</v>
      </c>
      <c r="J4684" s="12">
        <v>1.219512195122</v>
      </c>
      <c r="K4684" s="29">
        <v>51.219512195122</v>
      </c>
      <c r="L4684" s="12">
        <v>10.365853658537</v>
      </c>
      <c r="M4684" s="28">
        <v>0</v>
      </c>
      <c r="N4684" s="42">
        <v>1.829268292683</v>
      </c>
    </row>
    <row r="4685" spans="4:14" x14ac:dyDescent="0.2">
      <c r="D4685" s="200"/>
      <c r="E4685" s="4" t="s">
        <v>38</v>
      </c>
      <c r="F4685" s="5"/>
      <c r="G4685" s="6">
        <v>129</v>
      </c>
      <c r="H4685" s="31">
        <v>60.465116279070003</v>
      </c>
      <c r="I4685" s="12">
        <v>20.155038759690001</v>
      </c>
      <c r="J4685" s="12">
        <v>1.550387596899</v>
      </c>
      <c r="K4685" s="29">
        <v>51.162790697673998</v>
      </c>
      <c r="L4685" s="12">
        <v>11.627906976744001</v>
      </c>
      <c r="M4685" s="12">
        <v>3.1007751937979999</v>
      </c>
      <c r="N4685" s="42">
        <v>0.77519379845000003</v>
      </c>
    </row>
    <row r="4686" spans="4:14" x14ac:dyDescent="0.2">
      <c r="D4686" s="200"/>
      <c r="E4686" s="4" t="s">
        <v>39</v>
      </c>
      <c r="F4686" s="5"/>
      <c r="G4686" s="6">
        <v>127</v>
      </c>
      <c r="H4686" s="31">
        <v>66.929133858268003</v>
      </c>
      <c r="I4686" s="12">
        <v>19.685039370079</v>
      </c>
      <c r="J4686" s="12">
        <v>1.574803149606</v>
      </c>
      <c r="K4686" s="61">
        <v>33.070866141731997</v>
      </c>
      <c r="L4686" s="43">
        <v>5.5118110236220001</v>
      </c>
      <c r="M4686" s="12">
        <v>1.574803149606</v>
      </c>
      <c r="N4686" s="42">
        <v>1.574803149606</v>
      </c>
    </row>
    <row r="4687" spans="4:14" x14ac:dyDescent="0.2">
      <c r="D4687" s="201"/>
      <c r="E4687" s="57" t="s">
        <v>40</v>
      </c>
      <c r="F4687" s="59"/>
      <c r="G4687" s="55">
        <v>56</v>
      </c>
      <c r="H4687" s="160">
        <v>75</v>
      </c>
      <c r="I4687" s="125">
        <v>8.9285714285710007</v>
      </c>
      <c r="J4687" s="65">
        <v>3.5714285714290002</v>
      </c>
      <c r="K4687" s="109">
        <v>17.857142857143</v>
      </c>
      <c r="L4687" s="125">
        <v>1.785714285714</v>
      </c>
      <c r="M4687" s="65">
        <v>1.785714285714</v>
      </c>
      <c r="N4687" s="105">
        <v>1.785714285714</v>
      </c>
    </row>
    <row r="4689" spans="2:14" x14ac:dyDescent="0.2">
      <c r="B4689" s="40" t="str">
        <f xml:space="preserve"> HYPERLINK("#'目次'!B200", "[194]")</f>
        <v>[194]</v>
      </c>
      <c r="C4689" s="23" t="s">
        <v>325</v>
      </c>
    </row>
    <row r="4690" spans="2:14" x14ac:dyDescent="0.2">
      <c r="C4690" s="186" t="s">
        <v>326</v>
      </c>
    </row>
    <row r="4692" spans="2:14" x14ac:dyDescent="0.2">
      <c r="C4692" s="23" t="s">
        <v>48</v>
      </c>
    </row>
    <row r="4693" spans="2:14" ht="24" x14ac:dyDescent="0.2">
      <c r="D4693" s="195"/>
      <c r="E4693" s="196"/>
      <c r="F4693" s="196"/>
      <c r="G4693" s="37" t="s">
        <v>15</v>
      </c>
      <c r="H4693" s="33" t="s">
        <v>281</v>
      </c>
      <c r="I4693" s="13" t="s">
        <v>282</v>
      </c>
      <c r="J4693" s="13" t="s">
        <v>283</v>
      </c>
      <c r="K4693" s="13" t="s">
        <v>174</v>
      </c>
      <c r="L4693" s="13" t="s">
        <v>327</v>
      </c>
      <c r="M4693" s="13" t="s">
        <v>99</v>
      </c>
      <c r="N4693" s="38" t="s">
        <v>18</v>
      </c>
    </row>
    <row r="4694" spans="2:14" x14ac:dyDescent="0.2">
      <c r="D4694" s="197"/>
      <c r="E4694" s="198"/>
      <c r="F4694" s="198"/>
      <c r="G4694" s="35"/>
      <c r="H4694" s="39"/>
      <c r="I4694" s="14"/>
      <c r="J4694" s="14"/>
      <c r="K4694" s="14"/>
      <c r="L4694" s="14"/>
      <c r="M4694" s="14"/>
      <c r="N4694" s="34"/>
    </row>
    <row r="4695" spans="2:14" x14ac:dyDescent="0.2">
      <c r="D4695" s="56"/>
      <c r="E4695" s="58" t="s">
        <v>15</v>
      </c>
      <c r="F4695" s="46"/>
      <c r="G4695" s="36">
        <v>734</v>
      </c>
      <c r="H4695" s="24">
        <v>64.305177111717001</v>
      </c>
      <c r="I4695" s="24">
        <v>16.621253405994999</v>
      </c>
      <c r="J4695" s="24">
        <v>1.907356948229</v>
      </c>
      <c r="K4695" s="24">
        <v>44.822888283379001</v>
      </c>
      <c r="L4695" s="24">
        <v>11.171662125340999</v>
      </c>
      <c r="M4695" s="24">
        <v>1.2261580381470001</v>
      </c>
      <c r="N4695" s="68">
        <v>2.043596730245</v>
      </c>
    </row>
    <row r="4696" spans="2:14" x14ac:dyDescent="0.2">
      <c r="D4696" s="199" t="s">
        <v>49</v>
      </c>
      <c r="E4696" s="22" t="s">
        <v>50</v>
      </c>
      <c r="F4696" s="21"/>
      <c r="G4696" s="19">
        <v>5</v>
      </c>
      <c r="H4696" s="54">
        <v>60</v>
      </c>
      <c r="I4696" s="20">
        <v>20</v>
      </c>
      <c r="J4696" s="60">
        <v>0</v>
      </c>
      <c r="K4696" s="98">
        <v>60</v>
      </c>
      <c r="L4696" s="151">
        <v>0</v>
      </c>
      <c r="M4696" s="60">
        <v>0</v>
      </c>
      <c r="N4696" s="117">
        <v>0</v>
      </c>
    </row>
    <row r="4697" spans="2:14" x14ac:dyDescent="0.2">
      <c r="D4697" s="200"/>
      <c r="E4697" s="4" t="s">
        <v>51</v>
      </c>
      <c r="F4697" s="5"/>
      <c r="G4697" s="6">
        <v>76</v>
      </c>
      <c r="H4697" s="31">
        <v>64.473684210526002</v>
      </c>
      <c r="I4697" s="61">
        <v>6.5789473684209998</v>
      </c>
      <c r="J4697" s="12">
        <v>1.3157894736839999</v>
      </c>
      <c r="K4697" s="12">
        <v>46.052631578947</v>
      </c>
      <c r="L4697" s="12">
        <v>9.2105263157890001</v>
      </c>
      <c r="M4697" s="12">
        <v>1.3157894736839999</v>
      </c>
      <c r="N4697" s="42">
        <v>2.6315789473679998</v>
      </c>
    </row>
    <row r="4698" spans="2:14" x14ac:dyDescent="0.2">
      <c r="D4698" s="200"/>
      <c r="E4698" s="4" t="s">
        <v>52</v>
      </c>
      <c r="F4698" s="5"/>
      <c r="G4698" s="6">
        <v>21</v>
      </c>
      <c r="H4698" s="104">
        <v>47.619047619047997</v>
      </c>
      <c r="I4698" s="44">
        <v>28.571428571428999</v>
      </c>
      <c r="J4698" s="12">
        <v>4.7619047619049999</v>
      </c>
      <c r="K4698" s="43">
        <v>38.095238095238003</v>
      </c>
      <c r="L4698" s="12">
        <v>14.285714285714</v>
      </c>
      <c r="M4698" s="28">
        <v>0</v>
      </c>
      <c r="N4698" s="42">
        <v>4.7619047619049999</v>
      </c>
    </row>
    <row r="4699" spans="2:14" x14ac:dyDescent="0.2">
      <c r="D4699" s="200"/>
      <c r="E4699" s="4" t="s">
        <v>53</v>
      </c>
      <c r="F4699" s="5"/>
      <c r="G4699" s="6">
        <v>32</v>
      </c>
      <c r="H4699" s="84">
        <v>56.25</v>
      </c>
      <c r="I4699" s="44">
        <v>31.25</v>
      </c>
      <c r="J4699" s="28">
        <v>0</v>
      </c>
      <c r="K4699" s="29">
        <v>53.125</v>
      </c>
      <c r="L4699" s="44">
        <v>25</v>
      </c>
      <c r="M4699" s="28">
        <v>0</v>
      </c>
      <c r="N4699" s="73">
        <v>0</v>
      </c>
    </row>
    <row r="4700" spans="2:14" x14ac:dyDescent="0.2">
      <c r="D4700" s="200"/>
      <c r="E4700" s="4" t="s">
        <v>54</v>
      </c>
      <c r="F4700" s="5"/>
      <c r="G4700" s="6">
        <v>170</v>
      </c>
      <c r="H4700" s="31">
        <v>62.941176470587997</v>
      </c>
      <c r="I4700" s="12">
        <v>17.647058823529001</v>
      </c>
      <c r="J4700" s="12">
        <v>1.1764705882349999</v>
      </c>
      <c r="K4700" s="29">
        <v>51.176470588234999</v>
      </c>
      <c r="L4700" s="12">
        <v>14.705882352941</v>
      </c>
      <c r="M4700" s="12">
        <v>1.1764705882349999</v>
      </c>
      <c r="N4700" s="42">
        <v>1.1764705882349999</v>
      </c>
    </row>
    <row r="4701" spans="2:14" x14ac:dyDescent="0.2">
      <c r="D4701" s="200"/>
      <c r="E4701" s="4" t="s">
        <v>55</v>
      </c>
      <c r="F4701" s="5"/>
      <c r="G4701" s="6">
        <v>79</v>
      </c>
      <c r="H4701" s="76">
        <v>70.886075949366997</v>
      </c>
      <c r="I4701" s="12">
        <v>15.189873417722</v>
      </c>
      <c r="J4701" s="28">
        <v>0</v>
      </c>
      <c r="K4701" s="61">
        <v>34.177215189873003</v>
      </c>
      <c r="L4701" s="29">
        <v>16.455696202532</v>
      </c>
      <c r="M4701" s="12">
        <v>2.5316455696200002</v>
      </c>
      <c r="N4701" s="42">
        <v>3.7974683544299999</v>
      </c>
    </row>
    <row r="4702" spans="2:14" x14ac:dyDescent="0.2">
      <c r="D4702" s="200"/>
      <c r="E4702" s="4" t="s">
        <v>56</v>
      </c>
      <c r="F4702" s="5"/>
      <c r="G4702" s="6">
        <v>127</v>
      </c>
      <c r="H4702" s="31">
        <v>61.417322834646001</v>
      </c>
      <c r="I4702" s="12">
        <v>15.748031496063</v>
      </c>
      <c r="J4702" s="12">
        <v>0.78740157480299999</v>
      </c>
      <c r="K4702" s="29">
        <v>52.755905511811001</v>
      </c>
      <c r="L4702" s="12">
        <v>7.0866141732279999</v>
      </c>
      <c r="M4702" s="12">
        <v>0.78740157480299999</v>
      </c>
      <c r="N4702" s="42">
        <v>1.574803149606</v>
      </c>
    </row>
    <row r="4703" spans="2:14" x14ac:dyDescent="0.2">
      <c r="D4703" s="200"/>
      <c r="E4703" s="4" t="s">
        <v>57</v>
      </c>
      <c r="F4703" s="5"/>
      <c r="G4703" s="6">
        <v>122</v>
      </c>
      <c r="H4703" s="31">
        <v>64.754098360656002</v>
      </c>
      <c r="I4703" s="12">
        <v>18.032786885246001</v>
      </c>
      <c r="J4703" s="12">
        <v>2.459016393443</v>
      </c>
      <c r="K4703" s="43">
        <v>39.344262295081997</v>
      </c>
      <c r="L4703" s="12">
        <v>6.5573770491800003</v>
      </c>
      <c r="M4703" s="12">
        <v>0.81967213114799997</v>
      </c>
      <c r="N4703" s="42">
        <v>0.81967213114799997</v>
      </c>
    </row>
    <row r="4704" spans="2:14" x14ac:dyDescent="0.2">
      <c r="D4704" s="200"/>
      <c r="E4704" s="4" t="s">
        <v>58</v>
      </c>
      <c r="F4704" s="5"/>
      <c r="G4704" s="6">
        <v>42</v>
      </c>
      <c r="H4704" s="31">
        <v>59.523809523810002</v>
      </c>
      <c r="I4704" s="12">
        <v>11.904761904761999</v>
      </c>
      <c r="J4704" s="29">
        <v>7.1428571428570002</v>
      </c>
      <c r="K4704" s="29">
        <v>50</v>
      </c>
      <c r="L4704" s="29">
        <v>16.666666666666998</v>
      </c>
      <c r="M4704" s="28">
        <v>0</v>
      </c>
      <c r="N4704" s="88">
        <v>9.5238095238099998</v>
      </c>
    </row>
    <row r="4705" spans="2:14" x14ac:dyDescent="0.2">
      <c r="D4705" s="200"/>
      <c r="E4705" s="4" t="s">
        <v>59</v>
      </c>
      <c r="F4705" s="5"/>
      <c r="G4705" s="6">
        <v>59</v>
      </c>
      <c r="H4705" s="87">
        <v>77.966101694914997</v>
      </c>
      <c r="I4705" s="12">
        <v>18.644067796609999</v>
      </c>
      <c r="J4705" s="12">
        <v>5.0847457627120001</v>
      </c>
      <c r="K4705" s="61">
        <v>27.118644067797</v>
      </c>
      <c r="L4705" s="43">
        <v>3.3898305084749998</v>
      </c>
      <c r="M4705" s="12">
        <v>3.3898305084749998</v>
      </c>
      <c r="N4705" s="73">
        <v>0</v>
      </c>
    </row>
    <row r="4706" spans="2:14" x14ac:dyDescent="0.2">
      <c r="D4706" s="199" t="s">
        <v>60</v>
      </c>
      <c r="E4706" s="22" t="s">
        <v>61</v>
      </c>
      <c r="F4706" s="21"/>
      <c r="G4706" s="19">
        <v>94</v>
      </c>
      <c r="H4706" s="54">
        <v>65.957446808510994</v>
      </c>
      <c r="I4706" s="90">
        <v>10.638297872340001</v>
      </c>
      <c r="J4706" s="20">
        <v>3.1914893617020001</v>
      </c>
      <c r="K4706" s="20">
        <v>40.425531914894002</v>
      </c>
      <c r="L4706" s="20">
        <v>8.5106382978719992</v>
      </c>
      <c r="M4706" s="20">
        <v>1.0638297872339999</v>
      </c>
      <c r="N4706" s="52">
        <v>2.1276595744679998</v>
      </c>
    </row>
    <row r="4707" spans="2:14" x14ac:dyDescent="0.2">
      <c r="D4707" s="200"/>
      <c r="E4707" s="4" t="s">
        <v>62</v>
      </c>
      <c r="F4707" s="5"/>
      <c r="G4707" s="6">
        <v>87</v>
      </c>
      <c r="H4707" s="31">
        <v>64.367816091953998</v>
      </c>
      <c r="I4707" s="12">
        <v>19.540229885056998</v>
      </c>
      <c r="J4707" s="12">
        <v>1.149425287356</v>
      </c>
      <c r="K4707" s="12">
        <v>40.229885057471002</v>
      </c>
      <c r="L4707" s="12">
        <v>8.0459770114939992</v>
      </c>
      <c r="M4707" s="12">
        <v>2.2988505747130001</v>
      </c>
      <c r="N4707" s="42">
        <v>3.4482758620689999</v>
      </c>
    </row>
    <row r="4708" spans="2:14" x14ac:dyDescent="0.2">
      <c r="D4708" s="200"/>
      <c r="E4708" s="4" t="s">
        <v>63</v>
      </c>
      <c r="F4708" s="5"/>
      <c r="G4708" s="6">
        <v>79</v>
      </c>
      <c r="H4708" s="87">
        <v>74.683544303797007</v>
      </c>
      <c r="I4708" s="12">
        <v>13.924050632910999</v>
      </c>
      <c r="J4708" s="28">
        <v>0</v>
      </c>
      <c r="K4708" s="12">
        <v>41.772151898734002</v>
      </c>
      <c r="L4708" s="12">
        <v>11.392405063290999</v>
      </c>
      <c r="M4708" s="12">
        <v>1.2658227848100001</v>
      </c>
      <c r="N4708" s="42">
        <v>2.5316455696200002</v>
      </c>
    </row>
    <row r="4709" spans="2:14" x14ac:dyDescent="0.2">
      <c r="D4709" s="200"/>
      <c r="E4709" s="4" t="s">
        <v>64</v>
      </c>
      <c r="F4709" s="5"/>
      <c r="G4709" s="6">
        <v>81</v>
      </c>
      <c r="H4709" s="84">
        <v>56.790123456789999</v>
      </c>
      <c r="I4709" s="12">
        <v>19.753086419753</v>
      </c>
      <c r="J4709" s="12">
        <v>2.4691358024690002</v>
      </c>
      <c r="K4709" s="12">
        <v>45.679012345678998</v>
      </c>
      <c r="L4709" s="12">
        <v>7.4074074074069998</v>
      </c>
      <c r="M4709" s="12">
        <v>1.2345679012349999</v>
      </c>
      <c r="N4709" s="42">
        <v>2.4691358024690002</v>
      </c>
    </row>
    <row r="4710" spans="2:14" x14ac:dyDescent="0.2">
      <c r="D4710" s="200"/>
      <c r="E4710" s="4" t="s">
        <v>65</v>
      </c>
      <c r="F4710" s="5"/>
      <c r="G4710" s="6">
        <v>79</v>
      </c>
      <c r="H4710" s="31">
        <v>65.822784810127004</v>
      </c>
      <c r="I4710" s="12">
        <v>12.658227848100999</v>
      </c>
      <c r="J4710" s="12">
        <v>1.2658227848100001</v>
      </c>
      <c r="K4710" s="12">
        <v>46.835443037974997</v>
      </c>
      <c r="L4710" s="12">
        <v>7.5949367088609998</v>
      </c>
      <c r="M4710" s="12">
        <v>1.2658227848100001</v>
      </c>
      <c r="N4710" s="42">
        <v>1.2658227848100001</v>
      </c>
    </row>
    <row r="4711" spans="2:14" x14ac:dyDescent="0.2">
      <c r="D4711" s="200"/>
      <c r="E4711" s="4" t="s">
        <v>66</v>
      </c>
      <c r="F4711" s="5"/>
      <c r="G4711" s="6">
        <v>71</v>
      </c>
      <c r="H4711" s="31">
        <v>61.971830985914998</v>
      </c>
      <c r="I4711" s="12">
        <v>15.492957746479</v>
      </c>
      <c r="J4711" s="28">
        <v>0</v>
      </c>
      <c r="K4711" s="12">
        <v>42.253521126761001</v>
      </c>
      <c r="L4711" s="12">
        <v>11.267605633803001</v>
      </c>
      <c r="M4711" s="12">
        <v>2.8169014084509998</v>
      </c>
      <c r="N4711" s="42">
        <v>2.8169014084509998</v>
      </c>
    </row>
    <row r="4712" spans="2:14" x14ac:dyDescent="0.2">
      <c r="D4712" s="200"/>
      <c r="E4712" s="4" t="s">
        <v>67</v>
      </c>
      <c r="F4712" s="5"/>
      <c r="G4712" s="6">
        <v>108</v>
      </c>
      <c r="H4712" s="31">
        <v>62.962962962962997</v>
      </c>
      <c r="I4712" s="12">
        <v>18.518518518518999</v>
      </c>
      <c r="J4712" s="12">
        <v>2.7777777777780002</v>
      </c>
      <c r="K4712" s="12">
        <v>48.148148148148003</v>
      </c>
      <c r="L4712" s="29">
        <v>17.592592592593</v>
      </c>
      <c r="M4712" s="12">
        <v>0.92592592592599998</v>
      </c>
      <c r="N4712" s="42">
        <v>1.851851851852</v>
      </c>
    </row>
    <row r="4713" spans="2:14" x14ac:dyDescent="0.2">
      <c r="D4713" s="200"/>
      <c r="E4713" s="4" t="s">
        <v>68</v>
      </c>
      <c r="F4713" s="5"/>
      <c r="G4713" s="6">
        <v>39</v>
      </c>
      <c r="H4713" s="104">
        <v>53.846153846154003</v>
      </c>
      <c r="I4713" s="12">
        <v>20.512820512821001</v>
      </c>
      <c r="J4713" s="12">
        <v>5.1282051282049999</v>
      </c>
      <c r="K4713" s="29">
        <v>51.282051282051</v>
      </c>
      <c r="L4713" s="12">
        <v>12.820512820513001</v>
      </c>
      <c r="M4713" s="28">
        <v>0</v>
      </c>
      <c r="N4713" s="73">
        <v>0</v>
      </c>
    </row>
    <row r="4714" spans="2:14" x14ac:dyDescent="0.2">
      <c r="D4714" s="200"/>
      <c r="E4714" s="4" t="s">
        <v>69</v>
      </c>
      <c r="F4714" s="5"/>
      <c r="G4714" s="6">
        <v>29</v>
      </c>
      <c r="H4714" s="87">
        <v>75.862068965516997</v>
      </c>
      <c r="I4714" s="12">
        <v>13.793103448276</v>
      </c>
      <c r="J4714" s="12">
        <v>3.4482758620689999</v>
      </c>
      <c r="K4714" s="29">
        <v>51.724137931034001</v>
      </c>
      <c r="L4714" s="29">
        <v>20.689655172414</v>
      </c>
      <c r="M4714" s="28">
        <v>0</v>
      </c>
      <c r="N4714" s="73">
        <v>0</v>
      </c>
    </row>
    <row r="4715" spans="2:14" x14ac:dyDescent="0.2">
      <c r="D4715" s="93" t="s">
        <v>70</v>
      </c>
      <c r="E4715" s="89" t="s">
        <v>18</v>
      </c>
      <c r="F4715" s="92"/>
      <c r="G4715" s="94">
        <v>0</v>
      </c>
      <c r="H4715" s="148">
        <v>0</v>
      </c>
      <c r="I4715" s="86">
        <v>0</v>
      </c>
      <c r="J4715" s="101">
        <v>0</v>
      </c>
      <c r="K4715" s="86">
        <v>0</v>
      </c>
      <c r="L4715" s="86">
        <v>0</v>
      </c>
      <c r="M4715" s="101">
        <v>0</v>
      </c>
      <c r="N4715" s="144">
        <v>0</v>
      </c>
    </row>
    <row r="4717" spans="2:14" x14ac:dyDescent="0.2">
      <c r="B4717" s="40" t="str">
        <f xml:space="preserve"> HYPERLINK("#'目次'!B201", "[195]")</f>
        <v>[195]</v>
      </c>
      <c r="C4717" s="23" t="s">
        <v>325</v>
      </c>
    </row>
    <row r="4718" spans="2:14" x14ac:dyDescent="0.2">
      <c r="C4718" s="186" t="s">
        <v>326</v>
      </c>
    </row>
    <row r="4720" spans="2:14" x14ac:dyDescent="0.2">
      <c r="C4720" s="23" t="s">
        <v>73</v>
      </c>
    </row>
    <row r="4721" spans="4:14" ht="24" x14ac:dyDescent="0.2">
      <c r="D4721" s="195"/>
      <c r="E4721" s="196"/>
      <c r="F4721" s="196"/>
      <c r="G4721" s="37" t="s">
        <v>15</v>
      </c>
      <c r="H4721" s="33" t="s">
        <v>281</v>
      </c>
      <c r="I4721" s="13" t="s">
        <v>282</v>
      </c>
      <c r="J4721" s="13" t="s">
        <v>283</v>
      </c>
      <c r="K4721" s="13" t="s">
        <v>174</v>
      </c>
      <c r="L4721" s="13" t="s">
        <v>327</v>
      </c>
      <c r="M4721" s="13" t="s">
        <v>99</v>
      </c>
      <c r="N4721" s="38" t="s">
        <v>18</v>
      </c>
    </row>
    <row r="4722" spans="4:14" x14ac:dyDescent="0.2">
      <c r="D4722" s="197"/>
      <c r="E4722" s="198"/>
      <c r="F4722" s="198"/>
      <c r="G4722" s="35"/>
      <c r="H4722" s="39"/>
      <c r="I4722" s="14"/>
      <c r="J4722" s="14"/>
      <c r="K4722" s="14"/>
      <c r="L4722" s="14"/>
      <c r="M4722" s="14"/>
      <c r="N4722" s="34"/>
    </row>
    <row r="4723" spans="4:14" x14ac:dyDescent="0.2">
      <c r="D4723" s="56"/>
      <c r="E4723" s="58" t="s">
        <v>15</v>
      </c>
      <c r="F4723" s="46"/>
      <c r="G4723" s="36">
        <v>734</v>
      </c>
      <c r="H4723" s="24">
        <v>64.305177111717001</v>
      </c>
      <c r="I4723" s="24">
        <v>16.621253405994999</v>
      </c>
      <c r="J4723" s="24">
        <v>1.907356948229</v>
      </c>
      <c r="K4723" s="24">
        <v>44.822888283379001</v>
      </c>
      <c r="L4723" s="24">
        <v>11.171662125340999</v>
      </c>
      <c r="M4723" s="24">
        <v>1.2261580381470001</v>
      </c>
      <c r="N4723" s="68">
        <v>2.043596730245</v>
      </c>
    </row>
    <row r="4724" spans="4:14" x14ac:dyDescent="0.2">
      <c r="D4724" s="199" t="s">
        <v>74</v>
      </c>
      <c r="E4724" s="22" t="s">
        <v>75</v>
      </c>
      <c r="F4724" s="21"/>
      <c r="G4724" s="19">
        <v>348</v>
      </c>
      <c r="H4724" s="54">
        <v>64.367816091953998</v>
      </c>
      <c r="I4724" s="20">
        <v>16.091954022989</v>
      </c>
      <c r="J4724" s="20">
        <v>2.0114942528739999</v>
      </c>
      <c r="K4724" s="20">
        <v>44.827586206897003</v>
      </c>
      <c r="L4724" s="20">
        <v>12.64367816092</v>
      </c>
      <c r="M4724" s="20">
        <v>0.57471264367800001</v>
      </c>
      <c r="N4724" s="52">
        <v>2.8735632183909998</v>
      </c>
    </row>
    <row r="4725" spans="4:14" x14ac:dyDescent="0.2">
      <c r="D4725" s="200"/>
      <c r="E4725" s="4" t="s">
        <v>34</v>
      </c>
      <c r="F4725" s="5"/>
      <c r="G4725" s="6">
        <v>9</v>
      </c>
      <c r="H4725" s="87">
        <v>77.777777777777999</v>
      </c>
      <c r="I4725" s="43">
        <v>11.111111111111001</v>
      </c>
      <c r="J4725" s="28">
        <v>0</v>
      </c>
      <c r="K4725" s="44">
        <v>55.555555555555998</v>
      </c>
      <c r="L4725" s="44">
        <v>22.222222222222001</v>
      </c>
      <c r="M4725" s="28">
        <v>0</v>
      </c>
      <c r="N4725" s="88">
        <v>11.111111111111001</v>
      </c>
    </row>
    <row r="4726" spans="4:14" x14ac:dyDescent="0.2">
      <c r="D4726" s="200"/>
      <c r="E4726" s="4" t="s">
        <v>35</v>
      </c>
      <c r="F4726" s="5"/>
      <c r="G4726" s="6">
        <v>42</v>
      </c>
      <c r="H4726" s="31">
        <v>61.904761904761997</v>
      </c>
      <c r="I4726" s="12">
        <v>16.666666666666998</v>
      </c>
      <c r="J4726" s="12">
        <v>2.3809523809519999</v>
      </c>
      <c r="K4726" s="44">
        <v>57.142857142856997</v>
      </c>
      <c r="L4726" s="12">
        <v>11.904761904761999</v>
      </c>
      <c r="M4726" s="28">
        <v>0</v>
      </c>
      <c r="N4726" s="88">
        <v>7.1428571428570002</v>
      </c>
    </row>
    <row r="4727" spans="4:14" x14ac:dyDescent="0.2">
      <c r="D4727" s="200"/>
      <c r="E4727" s="4" t="s">
        <v>36</v>
      </c>
      <c r="F4727" s="5"/>
      <c r="G4727" s="6">
        <v>70</v>
      </c>
      <c r="H4727" s="31">
        <v>64.285714285713993</v>
      </c>
      <c r="I4727" s="12">
        <v>12.857142857143</v>
      </c>
      <c r="J4727" s="12">
        <v>2.8571428571430002</v>
      </c>
      <c r="K4727" s="12">
        <v>42.857142857143003</v>
      </c>
      <c r="L4727" s="44">
        <v>22.857142857143</v>
      </c>
      <c r="M4727" s="12">
        <v>1.4285714285710001</v>
      </c>
      <c r="N4727" s="42">
        <v>1.4285714285710001</v>
      </c>
    </row>
    <row r="4728" spans="4:14" x14ac:dyDescent="0.2">
      <c r="D4728" s="200"/>
      <c r="E4728" s="4" t="s">
        <v>37</v>
      </c>
      <c r="F4728" s="5"/>
      <c r="G4728" s="6">
        <v>76</v>
      </c>
      <c r="H4728" s="84">
        <v>57.894736842104997</v>
      </c>
      <c r="I4728" s="12">
        <v>15.789473684211</v>
      </c>
      <c r="J4728" s="12">
        <v>1.3157894736839999</v>
      </c>
      <c r="K4728" s="29">
        <v>52.631578947367998</v>
      </c>
      <c r="L4728" s="12">
        <v>10.526315789473999</v>
      </c>
      <c r="M4728" s="28">
        <v>0</v>
      </c>
      <c r="N4728" s="42">
        <v>2.6315789473679998</v>
      </c>
    </row>
    <row r="4729" spans="4:14" x14ac:dyDescent="0.2">
      <c r="D4729" s="200"/>
      <c r="E4729" s="4" t="s">
        <v>38</v>
      </c>
      <c r="F4729" s="5"/>
      <c r="G4729" s="6">
        <v>63</v>
      </c>
      <c r="H4729" s="31">
        <v>63.492063492062996</v>
      </c>
      <c r="I4729" s="12">
        <v>15.873015873016</v>
      </c>
      <c r="J4729" s="12">
        <v>1.587301587302</v>
      </c>
      <c r="K4729" s="12">
        <v>49.206349206349003</v>
      </c>
      <c r="L4729" s="12">
        <v>9.5238095238099998</v>
      </c>
      <c r="M4729" s="28">
        <v>0</v>
      </c>
      <c r="N4729" s="42">
        <v>1.587301587302</v>
      </c>
    </row>
    <row r="4730" spans="4:14" x14ac:dyDescent="0.2">
      <c r="D4730" s="200"/>
      <c r="E4730" s="4" t="s">
        <v>39</v>
      </c>
      <c r="F4730" s="5"/>
      <c r="G4730" s="6">
        <v>63</v>
      </c>
      <c r="H4730" s="76">
        <v>71.428571428571004</v>
      </c>
      <c r="I4730" s="12">
        <v>20.634920634920999</v>
      </c>
      <c r="J4730" s="12">
        <v>3.1746031746029999</v>
      </c>
      <c r="K4730" s="61">
        <v>33.333333333333002</v>
      </c>
      <c r="L4730" s="12">
        <v>9.5238095238099998</v>
      </c>
      <c r="M4730" s="28">
        <v>0</v>
      </c>
      <c r="N4730" s="42">
        <v>1.587301587302</v>
      </c>
    </row>
    <row r="4731" spans="4:14" x14ac:dyDescent="0.2">
      <c r="D4731" s="200"/>
      <c r="E4731" s="4" t="s">
        <v>40</v>
      </c>
      <c r="F4731" s="5"/>
      <c r="G4731" s="6">
        <v>25</v>
      </c>
      <c r="H4731" s="31">
        <v>68</v>
      </c>
      <c r="I4731" s="12">
        <v>16</v>
      </c>
      <c r="J4731" s="28">
        <v>0</v>
      </c>
      <c r="K4731" s="61">
        <v>20</v>
      </c>
      <c r="L4731" s="43">
        <v>4</v>
      </c>
      <c r="M4731" s="12">
        <v>4</v>
      </c>
      <c r="N4731" s="42">
        <v>4</v>
      </c>
    </row>
    <row r="4732" spans="4:14" x14ac:dyDescent="0.2">
      <c r="D4732" s="199" t="s">
        <v>76</v>
      </c>
      <c r="E4732" s="22" t="s">
        <v>77</v>
      </c>
      <c r="F4732" s="21"/>
      <c r="G4732" s="19">
        <v>386</v>
      </c>
      <c r="H4732" s="54">
        <v>64.248704663211996</v>
      </c>
      <c r="I4732" s="20">
        <v>17.098445595855001</v>
      </c>
      <c r="J4732" s="20">
        <v>1.813471502591</v>
      </c>
      <c r="K4732" s="20">
        <v>44.818652849740999</v>
      </c>
      <c r="L4732" s="20">
        <v>9.8445595854920001</v>
      </c>
      <c r="M4732" s="20">
        <v>1.813471502591</v>
      </c>
      <c r="N4732" s="52">
        <v>1.2953367875649999</v>
      </c>
    </row>
    <row r="4733" spans="4:14" x14ac:dyDescent="0.2">
      <c r="D4733" s="200"/>
      <c r="E4733" s="4" t="s">
        <v>34</v>
      </c>
      <c r="F4733" s="5"/>
      <c r="G4733" s="6">
        <v>10</v>
      </c>
      <c r="H4733" s="104">
        <v>30</v>
      </c>
      <c r="I4733" s="43">
        <v>10</v>
      </c>
      <c r="J4733" s="29">
        <v>10</v>
      </c>
      <c r="K4733" s="61">
        <v>20</v>
      </c>
      <c r="L4733" s="12">
        <v>10</v>
      </c>
      <c r="M4733" s="28">
        <v>0</v>
      </c>
      <c r="N4733" s="111">
        <v>20</v>
      </c>
    </row>
    <row r="4734" spans="4:14" x14ac:dyDescent="0.2">
      <c r="D4734" s="200"/>
      <c r="E4734" s="4" t="s">
        <v>35</v>
      </c>
      <c r="F4734" s="5"/>
      <c r="G4734" s="6">
        <v>55</v>
      </c>
      <c r="H4734" s="76">
        <v>72.727272727273004</v>
      </c>
      <c r="I4734" s="12">
        <v>20</v>
      </c>
      <c r="J4734" s="12">
        <v>1.818181818182</v>
      </c>
      <c r="K4734" s="12">
        <v>45.454545454544999</v>
      </c>
      <c r="L4734" s="12">
        <v>9.0909090909089993</v>
      </c>
      <c r="M4734" s="12">
        <v>1.818181818182</v>
      </c>
      <c r="N4734" s="73">
        <v>0</v>
      </c>
    </row>
    <row r="4735" spans="4:14" x14ac:dyDescent="0.2">
      <c r="D4735" s="200"/>
      <c r="E4735" s="4" t="s">
        <v>36</v>
      </c>
      <c r="F4735" s="5"/>
      <c r="G4735" s="6">
        <v>72</v>
      </c>
      <c r="H4735" s="84">
        <v>56.944444444444002</v>
      </c>
      <c r="I4735" s="12">
        <v>15.277777777778001</v>
      </c>
      <c r="J4735" s="12">
        <v>1.3888888888890001</v>
      </c>
      <c r="K4735" s="44">
        <v>56.944444444444002</v>
      </c>
      <c r="L4735" s="29">
        <v>18.055555555556001</v>
      </c>
      <c r="M4735" s="28">
        <v>0</v>
      </c>
      <c r="N4735" s="42">
        <v>1.3888888888890001</v>
      </c>
    </row>
    <row r="4736" spans="4:14" x14ac:dyDescent="0.2">
      <c r="D4736" s="200"/>
      <c r="E4736" s="4" t="s">
        <v>37</v>
      </c>
      <c r="F4736" s="5"/>
      <c r="G4736" s="6">
        <v>88</v>
      </c>
      <c r="H4736" s="76">
        <v>69.318181818181998</v>
      </c>
      <c r="I4736" s="12">
        <v>15.909090909091001</v>
      </c>
      <c r="J4736" s="12">
        <v>1.136363636364</v>
      </c>
      <c r="K4736" s="29">
        <v>50</v>
      </c>
      <c r="L4736" s="12">
        <v>10.227272727273</v>
      </c>
      <c r="M4736" s="28">
        <v>0</v>
      </c>
      <c r="N4736" s="42">
        <v>1.136363636364</v>
      </c>
    </row>
    <row r="4737" spans="2:14" x14ac:dyDescent="0.2">
      <c r="D4737" s="200"/>
      <c r="E4737" s="4" t="s">
        <v>38</v>
      </c>
      <c r="F4737" s="5"/>
      <c r="G4737" s="6">
        <v>66</v>
      </c>
      <c r="H4737" s="84">
        <v>57.575757575757997</v>
      </c>
      <c r="I4737" s="29">
        <v>24.242424242424001</v>
      </c>
      <c r="J4737" s="12">
        <v>1.5151515151520001</v>
      </c>
      <c r="K4737" s="29">
        <v>53.030303030303003</v>
      </c>
      <c r="L4737" s="12">
        <v>13.636363636364001</v>
      </c>
      <c r="M4737" s="12">
        <v>6.0606060606060002</v>
      </c>
      <c r="N4737" s="73">
        <v>0</v>
      </c>
    </row>
    <row r="4738" spans="2:14" x14ac:dyDescent="0.2">
      <c r="D4738" s="200"/>
      <c r="E4738" s="4" t="s">
        <v>39</v>
      </c>
      <c r="F4738" s="5"/>
      <c r="G4738" s="6">
        <v>64</v>
      </c>
      <c r="H4738" s="31">
        <v>62.5</v>
      </c>
      <c r="I4738" s="12">
        <v>18.75</v>
      </c>
      <c r="J4738" s="28">
        <v>0</v>
      </c>
      <c r="K4738" s="61">
        <v>32.8125</v>
      </c>
      <c r="L4738" s="43">
        <v>1.5625</v>
      </c>
      <c r="M4738" s="12">
        <v>3.125</v>
      </c>
      <c r="N4738" s="42">
        <v>1.5625</v>
      </c>
    </row>
    <row r="4739" spans="2:14" x14ac:dyDescent="0.2">
      <c r="D4739" s="201"/>
      <c r="E4739" s="57" t="s">
        <v>40</v>
      </c>
      <c r="F4739" s="59"/>
      <c r="G4739" s="55">
        <v>31</v>
      </c>
      <c r="H4739" s="160">
        <v>80.645161290323003</v>
      </c>
      <c r="I4739" s="109">
        <v>3.2258064516129998</v>
      </c>
      <c r="J4739" s="65">
        <v>6.4516129032259997</v>
      </c>
      <c r="K4739" s="109">
        <v>16.129032258064999</v>
      </c>
      <c r="L4739" s="135">
        <v>0</v>
      </c>
      <c r="M4739" s="74">
        <v>0</v>
      </c>
      <c r="N4739" s="142">
        <v>0</v>
      </c>
    </row>
    <row r="4741" spans="2:14" x14ac:dyDescent="0.2">
      <c r="B4741" s="40" t="str">
        <f xml:space="preserve"> HYPERLINK("#'目次'!B202", "[196]")</f>
        <v>[196]</v>
      </c>
      <c r="C4741" s="23" t="s">
        <v>325</v>
      </c>
    </row>
    <row r="4742" spans="2:14" x14ac:dyDescent="0.2">
      <c r="C4742" s="186" t="s">
        <v>326</v>
      </c>
    </row>
    <row r="4744" spans="2:14" x14ac:dyDescent="0.2">
      <c r="C4744" s="23" t="s">
        <v>80</v>
      </c>
    </row>
    <row r="4745" spans="2:14" ht="24" x14ac:dyDescent="0.2">
      <c r="E4745" s="195"/>
      <c r="F4745" s="196"/>
      <c r="G4745" s="37" t="s">
        <v>15</v>
      </c>
      <c r="H4745" s="33" t="s">
        <v>281</v>
      </c>
      <c r="I4745" s="13" t="s">
        <v>282</v>
      </c>
      <c r="J4745" s="13" t="s">
        <v>283</v>
      </c>
      <c r="K4745" s="13" t="s">
        <v>174</v>
      </c>
      <c r="L4745" s="13" t="s">
        <v>327</v>
      </c>
      <c r="M4745" s="13" t="s">
        <v>99</v>
      </c>
      <c r="N4745" s="38" t="s">
        <v>18</v>
      </c>
    </row>
    <row r="4746" spans="2:14" x14ac:dyDescent="0.2">
      <c r="E4746" s="197"/>
      <c r="F4746" s="198"/>
      <c r="G4746" s="35"/>
      <c r="H4746" s="39"/>
      <c r="I4746" s="14"/>
      <c r="J4746" s="14"/>
      <c r="K4746" s="14"/>
      <c r="L4746" s="14"/>
      <c r="M4746" s="14"/>
      <c r="N4746" s="34"/>
    </row>
    <row r="4747" spans="2:14" x14ac:dyDescent="0.2">
      <c r="E4747" s="91" t="s">
        <v>15</v>
      </c>
      <c r="F4747" s="46"/>
      <c r="G4747" s="36">
        <v>734</v>
      </c>
      <c r="H4747" s="24">
        <v>64.305177111717001</v>
      </c>
      <c r="I4747" s="24">
        <v>16.621253405994999</v>
      </c>
      <c r="J4747" s="24">
        <v>1.907356948229</v>
      </c>
      <c r="K4747" s="24">
        <v>44.822888283379001</v>
      </c>
      <c r="L4747" s="24">
        <v>11.171662125340999</v>
      </c>
      <c r="M4747" s="24">
        <v>1.2261580381470001</v>
      </c>
      <c r="N4747" s="68">
        <v>2.043596730245</v>
      </c>
    </row>
    <row r="4748" spans="2:14" x14ac:dyDescent="0.2">
      <c r="E4748" s="4" t="s">
        <v>81</v>
      </c>
      <c r="F4748" s="5"/>
      <c r="G4748" s="19">
        <v>30</v>
      </c>
      <c r="H4748" s="149">
        <v>70</v>
      </c>
      <c r="I4748" s="20">
        <v>16.666666666666998</v>
      </c>
      <c r="J4748" s="60">
        <v>0</v>
      </c>
      <c r="K4748" s="20">
        <v>46.666666666666998</v>
      </c>
      <c r="L4748" s="20">
        <v>10</v>
      </c>
      <c r="M4748" s="60">
        <v>0</v>
      </c>
      <c r="N4748" s="117">
        <v>0</v>
      </c>
    </row>
    <row r="4749" spans="2:14" x14ac:dyDescent="0.2">
      <c r="E4749" s="4" t="s">
        <v>82</v>
      </c>
      <c r="F4749" s="5"/>
      <c r="G4749" s="6">
        <v>47</v>
      </c>
      <c r="H4749" s="31">
        <v>61.702127659574003</v>
      </c>
      <c r="I4749" s="12">
        <v>21.276595744681</v>
      </c>
      <c r="J4749" s="28">
        <v>0</v>
      </c>
      <c r="K4749" s="44">
        <v>57.446808510638</v>
      </c>
      <c r="L4749" s="12">
        <v>6.3829787234040003</v>
      </c>
      <c r="M4749" s="28">
        <v>0</v>
      </c>
      <c r="N4749" s="73">
        <v>0</v>
      </c>
    </row>
    <row r="4750" spans="2:14" x14ac:dyDescent="0.2">
      <c r="E4750" s="4" t="s">
        <v>83</v>
      </c>
      <c r="F4750" s="5"/>
      <c r="G4750" s="6">
        <v>296</v>
      </c>
      <c r="H4750" s="31">
        <v>64.527027027027003</v>
      </c>
      <c r="I4750" s="12">
        <v>16.891891891892001</v>
      </c>
      <c r="J4750" s="12">
        <v>1.351351351351</v>
      </c>
      <c r="K4750" s="12">
        <v>48.648648648649001</v>
      </c>
      <c r="L4750" s="12">
        <v>11.824324324323999</v>
      </c>
      <c r="M4750" s="12">
        <v>0.67567567567599995</v>
      </c>
      <c r="N4750" s="42">
        <v>3.040540540541</v>
      </c>
    </row>
    <row r="4751" spans="2:14" x14ac:dyDescent="0.2">
      <c r="E4751" s="4" t="s">
        <v>84</v>
      </c>
      <c r="F4751" s="5"/>
      <c r="G4751" s="6">
        <v>19</v>
      </c>
      <c r="H4751" s="104">
        <v>52.631578947367998</v>
      </c>
      <c r="I4751" s="43">
        <v>10.526315789473999</v>
      </c>
      <c r="J4751" s="28">
        <v>0</v>
      </c>
      <c r="K4751" s="29">
        <v>52.631578947367998</v>
      </c>
      <c r="L4751" s="43">
        <v>5.2631578947369997</v>
      </c>
      <c r="M4751" s="12">
        <v>5.2631578947369997</v>
      </c>
      <c r="N4751" s="88">
        <v>10.526315789473999</v>
      </c>
    </row>
    <row r="4752" spans="2:14" x14ac:dyDescent="0.2">
      <c r="E4752" s="4" t="s">
        <v>85</v>
      </c>
      <c r="F4752" s="5"/>
      <c r="G4752" s="6">
        <v>83</v>
      </c>
      <c r="H4752" s="31">
        <v>67.469879518072005</v>
      </c>
      <c r="I4752" s="12">
        <v>14.457831325300999</v>
      </c>
      <c r="J4752" s="12">
        <v>3.6144578313250002</v>
      </c>
      <c r="K4752" s="43">
        <v>34.939759036144999</v>
      </c>
      <c r="L4752" s="12">
        <v>12.048192771084</v>
      </c>
      <c r="M4752" s="12">
        <v>1.204819277108</v>
      </c>
      <c r="N4752" s="42">
        <v>1.204819277108</v>
      </c>
    </row>
    <row r="4753" spans="2:14" x14ac:dyDescent="0.2">
      <c r="E4753" s="4" t="s">
        <v>86</v>
      </c>
      <c r="F4753" s="5"/>
      <c r="G4753" s="6">
        <v>120</v>
      </c>
      <c r="H4753" s="31">
        <v>64.166666666666998</v>
      </c>
      <c r="I4753" s="29">
        <v>21.666666666666998</v>
      </c>
      <c r="J4753" s="12">
        <v>1.666666666667</v>
      </c>
      <c r="K4753" s="43">
        <v>35</v>
      </c>
      <c r="L4753" s="12">
        <v>11.666666666667</v>
      </c>
      <c r="M4753" s="12">
        <v>3.333333333333</v>
      </c>
      <c r="N4753" s="42">
        <v>1.666666666667</v>
      </c>
    </row>
    <row r="4754" spans="2:14" x14ac:dyDescent="0.2">
      <c r="E4754" s="4" t="s">
        <v>87</v>
      </c>
      <c r="F4754" s="5"/>
      <c r="G4754" s="6">
        <v>46</v>
      </c>
      <c r="H4754" s="76">
        <v>71.739130434782993</v>
      </c>
      <c r="I4754" s="12">
        <v>13.04347826087</v>
      </c>
      <c r="J4754" s="12">
        <v>2.1739130434780001</v>
      </c>
      <c r="K4754" s="29">
        <v>54.347826086956999</v>
      </c>
      <c r="L4754" s="12">
        <v>8.6956521739130004</v>
      </c>
      <c r="M4754" s="12">
        <v>2.1739130434780001</v>
      </c>
      <c r="N4754" s="73">
        <v>0</v>
      </c>
    </row>
    <row r="4755" spans="2:14" x14ac:dyDescent="0.2">
      <c r="E4755" s="4" t="s">
        <v>88</v>
      </c>
      <c r="F4755" s="5"/>
      <c r="G4755" s="6">
        <v>23</v>
      </c>
      <c r="H4755" s="31">
        <v>65.217391304347998</v>
      </c>
      <c r="I4755" s="12">
        <v>13.04347826087</v>
      </c>
      <c r="J4755" s="29">
        <v>8.6956521739130004</v>
      </c>
      <c r="K4755" s="43">
        <v>39.130434782609001</v>
      </c>
      <c r="L4755" s="43">
        <v>4.3478260869570002</v>
      </c>
      <c r="M4755" s="28">
        <v>0</v>
      </c>
      <c r="N4755" s="73">
        <v>0</v>
      </c>
    </row>
    <row r="4756" spans="2:14" x14ac:dyDescent="0.2">
      <c r="E4756" s="4" t="s">
        <v>89</v>
      </c>
      <c r="F4756" s="5"/>
      <c r="G4756" s="6">
        <v>37</v>
      </c>
      <c r="H4756" s="31">
        <v>62.162162162161998</v>
      </c>
      <c r="I4756" s="43">
        <v>8.1081081081080004</v>
      </c>
      <c r="J4756" s="12">
        <v>2.7027027027030002</v>
      </c>
      <c r="K4756" s="12">
        <v>43.243243243243001</v>
      </c>
      <c r="L4756" s="29">
        <v>16.216216216216001</v>
      </c>
      <c r="M4756" s="28">
        <v>0</v>
      </c>
      <c r="N4756" s="73">
        <v>0</v>
      </c>
    </row>
    <row r="4757" spans="2:14" x14ac:dyDescent="0.2">
      <c r="E4757" s="4" t="s">
        <v>90</v>
      </c>
      <c r="F4757" s="5"/>
      <c r="G4757" s="6">
        <v>28</v>
      </c>
      <c r="H4757" s="31">
        <v>60.714285714286</v>
      </c>
      <c r="I4757" s="12">
        <v>14.285714285714</v>
      </c>
      <c r="J4757" s="28">
        <v>0</v>
      </c>
      <c r="K4757" s="61">
        <v>32.142857142856997</v>
      </c>
      <c r="L4757" s="29">
        <v>17.857142857143</v>
      </c>
      <c r="M4757" s="28">
        <v>0</v>
      </c>
      <c r="N4757" s="42">
        <v>3.5714285714290002</v>
      </c>
    </row>
    <row r="4758" spans="2:14" x14ac:dyDescent="0.2">
      <c r="E4758" s="57" t="s">
        <v>91</v>
      </c>
      <c r="F4758" s="59"/>
      <c r="G4758" s="55">
        <v>5</v>
      </c>
      <c r="H4758" s="175">
        <v>0</v>
      </c>
      <c r="I4758" s="65">
        <v>20</v>
      </c>
      <c r="J4758" s="113">
        <v>20</v>
      </c>
      <c r="K4758" s="113">
        <v>80</v>
      </c>
      <c r="L4758" s="135">
        <v>0</v>
      </c>
      <c r="M4758" s="74">
        <v>0</v>
      </c>
      <c r="N4758" s="142">
        <v>0</v>
      </c>
    </row>
    <row r="4760" spans="2:14" x14ac:dyDescent="0.2">
      <c r="B4760" s="40" t="str">
        <f xml:space="preserve"> HYPERLINK("#'目次'!B203", "[197]")</f>
        <v>[197]</v>
      </c>
      <c r="C4760" s="23" t="s">
        <v>331</v>
      </c>
    </row>
    <row r="4761" spans="2:14" x14ac:dyDescent="0.2">
      <c r="C4761" s="186" t="s">
        <v>326</v>
      </c>
    </row>
    <row r="4763" spans="2:14" x14ac:dyDescent="0.2">
      <c r="C4763" s="23" t="s">
        <v>14</v>
      </c>
    </row>
    <row r="4764" spans="2:14" ht="24" x14ac:dyDescent="0.2">
      <c r="D4764" s="195"/>
      <c r="E4764" s="196"/>
      <c r="F4764" s="196"/>
      <c r="G4764" s="37" t="s">
        <v>15</v>
      </c>
      <c r="H4764" s="33" t="s">
        <v>281</v>
      </c>
      <c r="I4764" s="13" t="s">
        <v>282</v>
      </c>
      <c r="J4764" s="13" t="s">
        <v>283</v>
      </c>
      <c r="K4764" s="13" t="s">
        <v>174</v>
      </c>
      <c r="L4764" s="13" t="s">
        <v>327</v>
      </c>
      <c r="M4764" s="13" t="s">
        <v>99</v>
      </c>
      <c r="N4764" s="38" t="s">
        <v>18</v>
      </c>
    </row>
    <row r="4765" spans="2:14" x14ac:dyDescent="0.2">
      <c r="D4765" s="197"/>
      <c r="E4765" s="198"/>
      <c r="F4765" s="198"/>
      <c r="G4765" s="35"/>
      <c r="H4765" s="39"/>
      <c r="I4765" s="14"/>
      <c r="J4765" s="14"/>
      <c r="K4765" s="14"/>
      <c r="L4765" s="14"/>
      <c r="M4765" s="14"/>
      <c r="N4765" s="34"/>
    </row>
    <row r="4766" spans="2:14" x14ac:dyDescent="0.2">
      <c r="D4766" s="56"/>
      <c r="E4766" s="58" t="s">
        <v>15</v>
      </c>
      <c r="F4766" s="46"/>
      <c r="G4766" s="36">
        <v>734</v>
      </c>
      <c r="H4766" s="24">
        <v>71.253405994549993</v>
      </c>
      <c r="I4766" s="24">
        <v>36.648501362398001</v>
      </c>
      <c r="J4766" s="24">
        <v>2.1798365122619998</v>
      </c>
      <c r="K4766" s="24">
        <v>19.346049046322001</v>
      </c>
      <c r="L4766" s="24">
        <v>7.0844686648500002</v>
      </c>
      <c r="M4766" s="24">
        <v>0.272479564033</v>
      </c>
      <c r="N4766" s="68">
        <v>2.4523160762940002</v>
      </c>
    </row>
    <row r="4767" spans="2:14" x14ac:dyDescent="0.2">
      <c r="D4767" s="199" t="s">
        <v>19</v>
      </c>
      <c r="E4767" s="22" t="s">
        <v>20</v>
      </c>
      <c r="F4767" s="21"/>
      <c r="G4767" s="19">
        <v>77</v>
      </c>
      <c r="H4767" s="54">
        <v>71.428571428571004</v>
      </c>
      <c r="I4767" s="20">
        <v>33.766233766234002</v>
      </c>
      <c r="J4767" s="60">
        <v>0</v>
      </c>
      <c r="K4767" s="20">
        <v>22.077922077922</v>
      </c>
      <c r="L4767" s="20">
        <v>5.1948051948050002</v>
      </c>
      <c r="M4767" s="60">
        <v>0</v>
      </c>
      <c r="N4767" s="52">
        <v>2.5974025974030002</v>
      </c>
    </row>
    <row r="4768" spans="2:14" x14ac:dyDescent="0.2">
      <c r="D4768" s="200"/>
      <c r="E4768" s="4" t="s">
        <v>21</v>
      </c>
      <c r="F4768" s="5"/>
      <c r="G4768" s="6">
        <v>289</v>
      </c>
      <c r="H4768" s="31">
        <v>68.858131487888997</v>
      </c>
      <c r="I4768" s="12">
        <v>40.830449826989998</v>
      </c>
      <c r="J4768" s="12">
        <v>2.0761245674739999</v>
      </c>
      <c r="K4768" s="12">
        <v>19.031141868512002</v>
      </c>
      <c r="L4768" s="12">
        <v>6.9204152249130004</v>
      </c>
      <c r="M4768" s="12">
        <v>0.34602076124600001</v>
      </c>
      <c r="N4768" s="42">
        <v>3.114186851211</v>
      </c>
    </row>
    <row r="4769" spans="4:14" x14ac:dyDescent="0.2">
      <c r="D4769" s="200"/>
      <c r="E4769" s="4" t="s">
        <v>22</v>
      </c>
      <c r="F4769" s="5"/>
      <c r="G4769" s="6">
        <v>109</v>
      </c>
      <c r="H4769" s="31">
        <v>67.889908256881</v>
      </c>
      <c r="I4769" s="12">
        <v>35.779816513760998</v>
      </c>
      <c r="J4769" s="12">
        <v>1.834862385321</v>
      </c>
      <c r="K4769" s="12">
        <v>18.348623853210999</v>
      </c>
      <c r="L4769" s="12">
        <v>7.339449541284</v>
      </c>
      <c r="M4769" s="28">
        <v>0</v>
      </c>
      <c r="N4769" s="42">
        <v>2.7522935779819999</v>
      </c>
    </row>
    <row r="4770" spans="4:14" x14ac:dyDescent="0.2">
      <c r="D4770" s="200"/>
      <c r="E4770" s="4" t="s">
        <v>23</v>
      </c>
      <c r="F4770" s="5"/>
      <c r="G4770" s="6">
        <v>120</v>
      </c>
      <c r="H4770" s="31">
        <v>68.333333333333002</v>
      </c>
      <c r="I4770" s="29">
        <v>42.5</v>
      </c>
      <c r="J4770" s="12">
        <v>2.5</v>
      </c>
      <c r="K4770" s="12">
        <v>19.166666666666998</v>
      </c>
      <c r="L4770" s="12">
        <v>8.333333333333</v>
      </c>
      <c r="M4770" s="12">
        <v>0.83333333333299997</v>
      </c>
      <c r="N4770" s="42">
        <v>1.666666666667</v>
      </c>
    </row>
    <row r="4771" spans="4:14" x14ac:dyDescent="0.2">
      <c r="D4771" s="200"/>
      <c r="E4771" s="4" t="s">
        <v>24</v>
      </c>
      <c r="F4771" s="5"/>
      <c r="G4771" s="6">
        <v>139</v>
      </c>
      <c r="H4771" s="87">
        <v>81.294964028777002</v>
      </c>
      <c r="I4771" s="61">
        <v>25.179856115107999</v>
      </c>
      <c r="J4771" s="12">
        <v>3.5971223021580001</v>
      </c>
      <c r="K4771" s="12">
        <v>19.424460431655</v>
      </c>
      <c r="L4771" s="12">
        <v>7.1942446043170003</v>
      </c>
      <c r="M4771" s="28">
        <v>0</v>
      </c>
      <c r="N4771" s="42">
        <v>1.438848920863</v>
      </c>
    </row>
    <row r="4772" spans="4:14" x14ac:dyDescent="0.2">
      <c r="D4772" s="199" t="s">
        <v>25</v>
      </c>
      <c r="E4772" s="22" t="s">
        <v>26</v>
      </c>
      <c r="F4772" s="21"/>
      <c r="G4772" s="19">
        <v>243</v>
      </c>
      <c r="H4772" s="54">
        <v>72.016460905350002</v>
      </c>
      <c r="I4772" s="20">
        <v>39.506172839506</v>
      </c>
      <c r="J4772" s="20">
        <v>2.4691358024690002</v>
      </c>
      <c r="K4772" s="20">
        <v>19.753086419753</v>
      </c>
      <c r="L4772" s="20">
        <v>8.6419753086419995</v>
      </c>
      <c r="M4772" s="60">
        <v>0</v>
      </c>
      <c r="N4772" s="52">
        <v>1.2345679012349999</v>
      </c>
    </row>
    <row r="4773" spans="4:14" x14ac:dyDescent="0.2">
      <c r="D4773" s="200"/>
      <c r="E4773" s="4" t="s">
        <v>27</v>
      </c>
      <c r="F4773" s="5"/>
      <c r="G4773" s="6">
        <v>234</v>
      </c>
      <c r="H4773" s="31">
        <v>68.376068376068005</v>
      </c>
      <c r="I4773" s="12">
        <v>37.179487179486998</v>
      </c>
      <c r="J4773" s="12">
        <v>3.4188034188029999</v>
      </c>
      <c r="K4773" s="12">
        <v>17.521367521367999</v>
      </c>
      <c r="L4773" s="12">
        <v>7.2649572649570002</v>
      </c>
      <c r="M4773" s="12">
        <v>0.42735042735000001</v>
      </c>
      <c r="N4773" s="42">
        <v>2.1367521367519999</v>
      </c>
    </row>
    <row r="4774" spans="4:14" x14ac:dyDescent="0.2">
      <c r="D4774" s="200"/>
      <c r="E4774" s="4" t="s">
        <v>28</v>
      </c>
      <c r="F4774" s="5"/>
      <c r="G4774" s="6">
        <v>208</v>
      </c>
      <c r="H4774" s="31">
        <v>72.115384615384997</v>
      </c>
      <c r="I4774" s="12">
        <v>33.653846153845997</v>
      </c>
      <c r="J4774" s="12">
        <v>0.96153846153800004</v>
      </c>
      <c r="K4774" s="12">
        <v>18.75</v>
      </c>
      <c r="L4774" s="12">
        <v>5.7692307692310001</v>
      </c>
      <c r="M4774" s="12">
        <v>0.48076923076900002</v>
      </c>
      <c r="N4774" s="42">
        <v>4.3269230769230003</v>
      </c>
    </row>
    <row r="4775" spans="4:14" x14ac:dyDescent="0.2">
      <c r="D4775" s="200"/>
      <c r="E4775" s="4" t="s">
        <v>29</v>
      </c>
      <c r="F4775" s="5"/>
      <c r="G4775" s="6">
        <v>49</v>
      </c>
      <c r="H4775" s="76">
        <v>77.551020408162998</v>
      </c>
      <c r="I4775" s="12">
        <v>32.653061224490003</v>
      </c>
      <c r="J4775" s="28">
        <v>0</v>
      </c>
      <c r="K4775" s="29">
        <v>28.571428571428999</v>
      </c>
      <c r="L4775" s="12">
        <v>4.0816326530609999</v>
      </c>
      <c r="M4775" s="28">
        <v>0</v>
      </c>
      <c r="N4775" s="42">
        <v>2.040816326531</v>
      </c>
    </row>
    <row r="4776" spans="4:14" x14ac:dyDescent="0.2">
      <c r="D4776" s="199" t="s">
        <v>30</v>
      </c>
      <c r="E4776" s="22" t="s">
        <v>31</v>
      </c>
      <c r="F4776" s="21"/>
      <c r="G4776" s="19">
        <v>348</v>
      </c>
      <c r="H4776" s="54">
        <v>70.114942528735995</v>
      </c>
      <c r="I4776" s="20">
        <v>34.195402298851</v>
      </c>
      <c r="J4776" s="20">
        <v>3.1609195402300001</v>
      </c>
      <c r="K4776" s="20">
        <v>20.402298850575001</v>
      </c>
      <c r="L4776" s="20">
        <v>8.333333333333</v>
      </c>
      <c r="M4776" s="60">
        <v>0</v>
      </c>
      <c r="N4776" s="52">
        <v>2.0114942528739999</v>
      </c>
    </row>
    <row r="4777" spans="4:14" x14ac:dyDescent="0.2">
      <c r="D4777" s="200"/>
      <c r="E4777" s="4" t="s">
        <v>32</v>
      </c>
      <c r="F4777" s="5"/>
      <c r="G4777" s="6">
        <v>386</v>
      </c>
      <c r="H4777" s="31">
        <v>72.279792746113998</v>
      </c>
      <c r="I4777" s="12">
        <v>38.860103626943001</v>
      </c>
      <c r="J4777" s="12">
        <v>1.2953367875649999</v>
      </c>
      <c r="K4777" s="12">
        <v>18.39378238342</v>
      </c>
      <c r="L4777" s="12">
        <v>5.9585492227980001</v>
      </c>
      <c r="M4777" s="12">
        <v>0.51813471502599995</v>
      </c>
      <c r="N4777" s="42">
        <v>2.8497409326419998</v>
      </c>
    </row>
    <row r="4778" spans="4:14" x14ac:dyDescent="0.2">
      <c r="D4778" s="199" t="s">
        <v>33</v>
      </c>
      <c r="E4778" s="22" t="s">
        <v>34</v>
      </c>
      <c r="F4778" s="21"/>
      <c r="G4778" s="19">
        <v>19</v>
      </c>
      <c r="H4778" s="156">
        <v>63.157894736842003</v>
      </c>
      <c r="I4778" s="107">
        <v>10.526315789473999</v>
      </c>
      <c r="J4778" s="20">
        <v>5.2631578947369997</v>
      </c>
      <c r="K4778" s="20">
        <v>21.052631578947</v>
      </c>
      <c r="L4778" s="20">
        <v>5.2631578947369997</v>
      </c>
      <c r="M4778" s="60">
        <v>0</v>
      </c>
      <c r="N4778" s="167">
        <v>15.789473684211</v>
      </c>
    </row>
    <row r="4779" spans="4:14" x14ac:dyDescent="0.2">
      <c r="D4779" s="200"/>
      <c r="E4779" s="4" t="s">
        <v>35</v>
      </c>
      <c r="F4779" s="5"/>
      <c r="G4779" s="6">
        <v>97</v>
      </c>
      <c r="H4779" s="76">
        <v>78.350515463918001</v>
      </c>
      <c r="I4779" s="43">
        <v>29.896907216494998</v>
      </c>
      <c r="J4779" s="12">
        <v>4.1237113402060004</v>
      </c>
      <c r="K4779" s="12">
        <v>17.525773195875999</v>
      </c>
      <c r="L4779" s="12">
        <v>7.2164948453609998</v>
      </c>
      <c r="M4779" s="12">
        <v>1.0309278350519999</v>
      </c>
      <c r="N4779" s="42">
        <v>3.0927835051549999</v>
      </c>
    </row>
    <row r="4780" spans="4:14" x14ac:dyDescent="0.2">
      <c r="D4780" s="200"/>
      <c r="E4780" s="4" t="s">
        <v>36</v>
      </c>
      <c r="F4780" s="5"/>
      <c r="G4780" s="6">
        <v>142</v>
      </c>
      <c r="H4780" s="31">
        <v>67.605633802816996</v>
      </c>
      <c r="I4780" s="12">
        <v>36.619718309859003</v>
      </c>
      <c r="J4780" s="12">
        <v>1.4084507042250001</v>
      </c>
      <c r="K4780" s="29">
        <v>28.169014084507001</v>
      </c>
      <c r="L4780" s="29">
        <v>13.380281690141</v>
      </c>
      <c r="M4780" s="28">
        <v>0</v>
      </c>
      <c r="N4780" s="42">
        <v>1.4084507042250001</v>
      </c>
    </row>
    <row r="4781" spans="4:14" x14ac:dyDescent="0.2">
      <c r="D4781" s="200"/>
      <c r="E4781" s="4" t="s">
        <v>37</v>
      </c>
      <c r="F4781" s="5"/>
      <c r="G4781" s="6">
        <v>164</v>
      </c>
      <c r="H4781" s="31">
        <v>71.951219512194996</v>
      </c>
      <c r="I4781" s="12">
        <v>35.365853658536999</v>
      </c>
      <c r="J4781" s="12">
        <v>2.4390243902440001</v>
      </c>
      <c r="K4781" s="12">
        <v>20.731707317072999</v>
      </c>
      <c r="L4781" s="12">
        <v>4.8780487804880002</v>
      </c>
      <c r="M4781" s="12">
        <v>0.60975609756100002</v>
      </c>
      <c r="N4781" s="42">
        <v>3.0487804878050002</v>
      </c>
    </row>
    <row r="4782" spans="4:14" x14ac:dyDescent="0.2">
      <c r="D4782" s="200"/>
      <c r="E4782" s="4" t="s">
        <v>38</v>
      </c>
      <c r="F4782" s="5"/>
      <c r="G4782" s="6">
        <v>129</v>
      </c>
      <c r="H4782" s="31">
        <v>68.992248062016003</v>
      </c>
      <c r="I4782" s="44">
        <v>47.286821705426</v>
      </c>
      <c r="J4782" s="12">
        <v>1.550387596899</v>
      </c>
      <c r="K4782" s="12">
        <v>20.930232558139998</v>
      </c>
      <c r="L4782" s="12">
        <v>9.3023255813949994</v>
      </c>
      <c r="M4782" s="28">
        <v>0</v>
      </c>
      <c r="N4782" s="42">
        <v>0.77519379845000003</v>
      </c>
    </row>
    <row r="4783" spans="4:14" x14ac:dyDescent="0.2">
      <c r="D4783" s="200"/>
      <c r="E4783" s="4" t="s">
        <v>39</v>
      </c>
      <c r="F4783" s="5"/>
      <c r="G4783" s="6">
        <v>127</v>
      </c>
      <c r="H4783" s="31">
        <v>71.653543307087006</v>
      </c>
      <c r="I4783" s="12">
        <v>37.795275590551</v>
      </c>
      <c r="J4783" s="12">
        <v>1.574803149606</v>
      </c>
      <c r="K4783" s="43">
        <v>12.59842519685</v>
      </c>
      <c r="L4783" s="12">
        <v>3.1496062992130001</v>
      </c>
      <c r="M4783" s="28">
        <v>0</v>
      </c>
      <c r="N4783" s="42">
        <v>1.574803149606</v>
      </c>
    </row>
    <row r="4784" spans="4:14" x14ac:dyDescent="0.2">
      <c r="D4784" s="201"/>
      <c r="E4784" s="57" t="s">
        <v>40</v>
      </c>
      <c r="F4784" s="59"/>
      <c r="G4784" s="55">
        <v>56</v>
      </c>
      <c r="H4784" s="114">
        <v>73.214285714286007</v>
      </c>
      <c r="I4784" s="65">
        <v>33.928571428570997</v>
      </c>
      <c r="J4784" s="65">
        <v>1.785714285714</v>
      </c>
      <c r="K4784" s="109">
        <v>7.1428571428570002</v>
      </c>
      <c r="L4784" s="125">
        <v>1.785714285714</v>
      </c>
      <c r="M4784" s="74">
        <v>0</v>
      </c>
      <c r="N4784" s="105">
        <v>3.5714285714290002</v>
      </c>
    </row>
    <row r="4786" spans="2:14" x14ac:dyDescent="0.2">
      <c r="B4786" s="40" t="str">
        <f xml:space="preserve"> HYPERLINK("#'目次'!B204", "[198]")</f>
        <v>[198]</v>
      </c>
      <c r="C4786" s="23" t="s">
        <v>331</v>
      </c>
    </row>
    <row r="4787" spans="2:14" x14ac:dyDescent="0.2">
      <c r="C4787" s="186" t="s">
        <v>326</v>
      </c>
    </row>
    <row r="4789" spans="2:14" x14ac:dyDescent="0.2">
      <c r="C4789" s="23" t="s">
        <v>48</v>
      </c>
    </row>
    <row r="4790" spans="2:14" ht="24" x14ac:dyDescent="0.2">
      <c r="D4790" s="195"/>
      <c r="E4790" s="196"/>
      <c r="F4790" s="196"/>
      <c r="G4790" s="37" t="s">
        <v>15</v>
      </c>
      <c r="H4790" s="33" t="s">
        <v>281</v>
      </c>
      <c r="I4790" s="13" t="s">
        <v>282</v>
      </c>
      <c r="J4790" s="13" t="s">
        <v>283</v>
      </c>
      <c r="K4790" s="13" t="s">
        <v>174</v>
      </c>
      <c r="L4790" s="13" t="s">
        <v>327</v>
      </c>
      <c r="M4790" s="13" t="s">
        <v>99</v>
      </c>
      <c r="N4790" s="38" t="s">
        <v>18</v>
      </c>
    </row>
    <row r="4791" spans="2:14" x14ac:dyDescent="0.2">
      <c r="D4791" s="197"/>
      <c r="E4791" s="198"/>
      <c r="F4791" s="198"/>
      <c r="G4791" s="35"/>
      <c r="H4791" s="39"/>
      <c r="I4791" s="14"/>
      <c r="J4791" s="14"/>
      <c r="K4791" s="14"/>
      <c r="L4791" s="14"/>
      <c r="M4791" s="14"/>
      <c r="N4791" s="34"/>
    </row>
    <row r="4792" spans="2:14" x14ac:dyDescent="0.2">
      <c r="D4792" s="56"/>
      <c r="E4792" s="58" t="s">
        <v>15</v>
      </c>
      <c r="F4792" s="46"/>
      <c r="G4792" s="36">
        <v>734</v>
      </c>
      <c r="H4792" s="24">
        <v>71.253405994549993</v>
      </c>
      <c r="I4792" s="24">
        <v>36.648501362398001</v>
      </c>
      <c r="J4792" s="24">
        <v>2.1798365122619998</v>
      </c>
      <c r="K4792" s="24">
        <v>19.346049046322001</v>
      </c>
      <c r="L4792" s="24">
        <v>7.0844686648500002</v>
      </c>
      <c r="M4792" s="24">
        <v>0.272479564033</v>
      </c>
      <c r="N4792" s="68">
        <v>2.4523160762940002</v>
      </c>
    </row>
    <row r="4793" spans="2:14" x14ac:dyDescent="0.2">
      <c r="D4793" s="199" t="s">
        <v>49</v>
      </c>
      <c r="E4793" s="22" t="s">
        <v>50</v>
      </c>
      <c r="F4793" s="21"/>
      <c r="G4793" s="19">
        <v>5</v>
      </c>
      <c r="H4793" s="150">
        <v>100</v>
      </c>
      <c r="I4793" s="151">
        <v>0</v>
      </c>
      <c r="J4793" s="60">
        <v>0</v>
      </c>
      <c r="K4793" s="20">
        <v>20</v>
      </c>
      <c r="L4793" s="128">
        <v>0</v>
      </c>
      <c r="M4793" s="60">
        <v>0</v>
      </c>
      <c r="N4793" s="117">
        <v>0</v>
      </c>
    </row>
    <row r="4794" spans="2:14" x14ac:dyDescent="0.2">
      <c r="D4794" s="200"/>
      <c r="E4794" s="4" t="s">
        <v>51</v>
      </c>
      <c r="F4794" s="5"/>
      <c r="G4794" s="6">
        <v>76</v>
      </c>
      <c r="H4794" s="31">
        <v>73.684210526315994</v>
      </c>
      <c r="I4794" s="12">
        <v>32.894736842104997</v>
      </c>
      <c r="J4794" s="12">
        <v>3.947368421053</v>
      </c>
      <c r="K4794" s="12">
        <v>19.736842105263001</v>
      </c>
      <c r="L4794" s="12">
        <v>5.2631578947369997</v>
      </c>
      <c r="M4794" s="12">
        <v>1.3157894736839999</v>
      </c>
      <c r="N4794" s="42">
        <v>1.3157894736839999</v>
      </c>
    </row>
    <row r="4795" spans="2:14" x14ac:dyDescent="0.2">
      <c r="D4795" s="200"/>
      <c r="E4795" s="4" t="s">
        <v>52</v>
      </c>
      <c r="F4795" s="5"/>
      <c r="G4795" s="6">
        <v>21</v>
      </c>
      <c r="H4795" s="104">
        <v>57.142857142856997</v>
      </c>
      <c r="I4795" s="44">
        <v>57.142857142856997</v>
      </c>
      <c r="J4795" s="12">
        <v>4.7619047619049999</v>
      </c>
      <c r="K4795" s="12">
        <v>19.047619047619001</v>
      </c>
      <c r="L4795" s="12">
        <v>9.5238095238099998</v>
      </c>
      <c r="M4795" s="28">
        <v>0</v>
      </c>
      <c r="N4795" s="73">
        <v>0</v>
      </c>
    </row>
    <row r="4796" spans="2:14" x14ac:dyDescent="0.2">
      <c r="D4796" s="200"/>
      <c r="E4796" s="4" t="s">
        <v>53</v>
      </c>
      <c r="F4796" s="5"/>
      <c r="G4796" s="6">
        <v>32</v>
      </c>
      <c r="H4796" s="31">
        <v>68.75</v>
      </c>
      <c r="I4796" s="44">
        <v>53.125</v>
      </c>
      <c r="J4796" s="12">
        <v>3.125</v>
      </c>
      <c r="K4796" s="29">
        <v>25</v>
      </c>
      <c r="L4796" s="29">
        <v>15.625</v>
      </c>
      <c r="M4796" s="28">
        <v>0</v>
      </c>
      <c r="N4796" s="73">
        <v>0</v>
      </c>
    </row>
    <row r="4797" spans="2:14" x14ac:dyDescent="0.2">
      <c r="D4797" s="200"/>
      <c r="E4797" s="4" t="s">
        <v>54</v>
      </c>
      <c r="F4797" s="5"/>
      <c r="G4797" s="6">
        <v>170</v>
      </c>
      <c r="H4797" s="31">
        <v>70</v>
      </c>
      <c r="I4797" s="12">
        <v>37.058823529412003</v>
      </c>
      <c r="J4797" s="12">
        <v>0.58823529411800002</v>
      </c>
      <c r="K4797" s="12">
        <v>23.529411764706001</v>
      </c>
      <c r="L4797" s="12">
        <v>10</v>
      </c>
      <c r="M4797" s="28">
        <v>0</v>
      </c>
      <c r="N4797" s="42">
        <v>1.764705882353</v>
      </c>
    </row>
    <row r="4798" spans="2:14" x14ac:dyDescent="0.2">
      <c r="D4798" s="200"/>
      <c r="E4798" s="4" t="s">
        <v>55</v>
      </c>
      <c r="F4798" s="5"/>
      <c r="G4798" s="6">
        <v>79</v>
      </c>
      <c r="H4798" s="31">
        <v>70.886075949366997</v>
      </c>
      <c r="I4798" s="12">
        <v>34.177215189873003</v>
      </c>
      <c r="J4798" s="28">
        <v>0</v>
      </c>
      <c r="K4798" s="12">
        <v>18.987341772152</v>
      </c>
      <c r="L4798" s="12">
        <v>10.126582278480999</v>
      </c>
      <c r="M4798" s="12">
        <v>1.2658227848100001</v>
      </c>
      <c r="N4798" s="42">
        <v>2.5316455696200002</v>
      </c>
    </row>
    <row r="4799" spans="2:14" x14ac:dyDescent="0.2">
      <c r="D4799" s="200"/>
      <c r="E4799" s="4" t="s">
        <v>56</v>
      </c>
      <c r="F4799" s="5"/>
      <c r="G4799" s="6">
        <v>127</v>
      </c>
      <c r="H4799" s="31">
        <v>70.078740157479999</v>
      </c>
      <c r="I4799" s="12">
        <v>37.007874015748001</v>
      </c>
      <c r="J4799" s="12">
        <v>0.78740157480299999</v>
      </c>
      <c r="K4799" s="12">
        <v>21.259842519685002</v>
      </c>
      <c r="L4799" s="12">
        <v>6.299212598425</v>
      </c>
      <c r="M4799" s="28">
        <v>0</v>
      </c>
      <c r="N4799" s="42">
        <v>3.9370078740159999</v>
      </c>
    </row>
    <row r="4800" spans="2:14" x14ac:dyDescent="0.2">
      <c r="D4800" s="200"/>
      <c r="E4800" s="4" t="s">
        <v>57</v>
      </c>
      <c r="F4800" s="5"/>
      <c r="G4800" s="6">
        <v>122</v>
      </c>
      <c r="H4800" s="31">
        <v>73.770491803279</v>
      </c>
      <c r="I4800" s="29">
        <v>42.622950819671999</v>
      </c>
      <c r="J4800" s="12">
        <v>0.81967213114799997</v>
      </c>
      <c r="K4800" s="12">
        <v>16.393442622951</v>
      </c>
      <c r="L4800" s="43">
        <v>0.81967213114799997</v>
      </c>
      <c r="M4800" s="28">
        <v>0</v>
      </c>
      <c r="N4800" s="42">
        <v>1.6393442622950001</v>
      </c>
    </row>
    <row r="4801" spans="2:14" x14ac:dyDescent="0.2">
      <c r="D4801" s="200"/>
      <c r="E4801" s="4" t="s">
        <v>58</v>
      </c>
      <c r="F4801" s="5"/>
      <c r="G4801" s="6">
        <v>42</v>
      </c>
      <c r="H4801" s="31">
        <v>69.047619047618994</v>
      </c>
      <c r="I4801" s="61">
        <v>14.285714285714</v>
      </c>
      <c r="J4801" s="29">
        <v>9.5238095238099998</v>
      </c>
      <c r="K4801" s="43">
        <v>14.285714285714</v>
      </c>
      <c r="L4801" s="12">
        <v>11.904761904761999</v>
      </c>
      <c r="M4801" s="28">
        <v>0</v>
      </c>
      <c r="N4801" s="88">
        <v>9.5238095238099998</v>
      </c>
    </row>
    <row r="4802" spans="2:14" x14ac:dyDescent="0.2">
      <c r="D4802" s="200"/>
      <c r="E4802" s="4" t="s">
        <v>59</v>
      </c>
      <c r="F4802" s="5"/>
      <c r="G4802" s="6">
        <v>59</v>
      </c>
      <c r="H4802" s="31">
        <v>74.576271186441005</v>
      </c>
      <c r="I4802" s="12">
        <v>33.898305084745999</v>
      </c>
      <c r="J4802" s="12">
        <v>6.7796610169490004</v>
      </c>
      <c r="K4802" s="43">
        <v>10.169491525424</v>
      </c>
      <c r="L4802" s="12">
        <v>3.3898305084749998</v>
      </c>
      <c r="M4802" s="28">
        <v>0</v>
      </c>
      <c r="N4802" s="42">
        <v>1.6949152542370001</v>
      </c>
    </row>
    <row r="4803" spans="2:14" x14ac:dyDescent="0.2">
      <c r="D4803" s="199" t="s">
        <v>60</v>
      </c>
      <c r="E4803" s="22" t="s">
        <v>61</v>
      </c>
      <c r="F4803" s="21"/>
      <c r="G4803" s="19">
        <v>94</v>
      </c>
      <c r="H4803" s="54">
        <v>71.276595744681003</v>
      </c>
      <c r="I4803" s="107">
        <v>24.468085106383</v>
      </c>
      <c r="J4803" s="20">
        <v>4.2553191489359996</v>
      </c>
      <c r="K4803" s="20">
        <v>20.212765957447001</v>
      </c>
      <c r="L4803" s="20">
        <v>4.2553191489359996</v>
      </c>
      <c r="M4803" s="20">
        <v>1.0638297872339999</v>
      </c>
      <c r="N4803" s="52">
        <v>4.2553191489359996</v>
      </c>
    </row>
    <row r="4804" spans="2:14" x14ac:dyDescent="0.2">
      <c r="D4804" s="200"/>
      <c r="E4804" s="4" t="s">
        <v>62</v>
      </c>
      <c r="F4804" s="5"/>
      <c r="G4804" s="6">
        <v>87</v>
      </c>
      <c r="H4804" s="76">
        <v>79.310344827585993</v>
      </c>
      <c r="I4804" s="12">
        <v>32.183908045976999</v>
      </c>
      <c r="J4804" s="12">
        <v>3.4482758620689999</v>
      </c>
      <c r="K4804" s="43">
        <v>12.64367816092</v>
      </c>
      <c r="L4804" s="12">
        <v>5.7471264367819996</v>
      </c>
      <c r="M4804" s="28">
        <v>0</v>
      </c>
      <c r="N4804" s="42">
        <v>1.149425287356</v>
      </c>
    </row>
    <row r="4805" spans="2:14" x14ac:dyDescent="0.2">
      <c r="D4805" s="200"/>
      <c r="E4805" s="4" t="s">
        <v>63</v>
      </c>
      <c r="F4805" s="5"/>
      <c r="G4805" s="6">
        <v>79</v>
      </c>
      <c r="H4805" s="31">
        <v>72.151898734176996</v>
      </c>
      <c r="I4805" s="12">
        <v>32.911392405062998</v>
      </c>
      <c r="J4805" s="28">
        <v>0</v>
      </c>
      <c r="K4805" s="12">
        <v>17.721518987342002</v>
      </c>
      <c r="L4805" s="12">
        <v>6.3291139240509997</v>
      </c>
      <c r="M4805" s="28">
        <v>0</v>
      </c>
      <c r="N4805" s="42">
        <v>5.0632911392409996</v>
      </c>
    </row>
    <row r="4806" spans="2:14" x14ac:dyDescent="0.2">
      <c r="D4806" s="200"/>
      <c r="E4806" s="4" t="s">
        <v>64</v>
      </c>
      <c r="F4806" s="5"/>
      <c r="G4806" s="6">
        <v>81</v>
      </c>
      <c r="H4806" s="31">
        <v>67.901234567901</v>
      </c>
      <c r="I4806" s="12">
        <v>40.740740740741003</v>
      </c>
      <c r="J4806" s="12">
        <v>1.2345679012349999</v>
      </c>
      <c r="K4806" s="12">
        <v>16.049382716048999</v>
      </c>
      <c r="L4806" s="12">
        <v>6.1728395061730001</v>
      </c>
      <c r="M4806" s="28">
        <v>0</v>
      </c>
      <c r="N4806" s="42">
        <v>2.4691358024690002</v>
      </c>
    </row>
    <row r="4807" spans="2:14" x14ac:dyDescent="0.2">
      <c r="D4807" s="200"/>
      <c r="E4807" s="4" t="s">
        <v>65</v>
      </c>
      <c r="F4807" s="5"/>
      <c r="G4807" s="6">
        <v>79</v>
      </c>
      <c r="H4807" s="31">
        <v>69.620253164556999</v>
      </c>
      <c r="I4807" s="12">
        <v>36.708860759494002</v>
      </c>
      <c r="J4807" s="12">
        <v>1.2658227848100001</v>
      </c>
      <c r="K4807" s="12">
        <v>21.518987341772</v>
      </c>
      <c r="L4807" s="12">
        <v>3.7974683544299999</v>
      </c>
      <c r="M4807" s="28">
        <v>0</v>
      </c>
      <c r="N4807" s="42">
        <v>2.5316455696200002</v>
      </c>
    </row>
    <row r="4808" spans="2:14" x14ac:dyDescent="0.2">
      <c r="D4808" s="200"/>
      <c r="E4808" s="4" t="s">
        <v>66</v>
      </c>
      <c r="F4808" s="5"/>
      <c r="G4808" s="6">
        <v>71</v>
      </c>
      <c r="H4808" s="84">
        <v>64.788732394365994</v>
      </c>
      <c r="I4808" s="12">
        <v>36.619718309859003</v>
      </c>
      <c r="J4808" s="28">
        <v>0</v>
      </c>
      <c r="K4808" s="29">
        <v>28.169014084507001</v>
      </c>
      <c r="L4808" s="12">
        <v>7.0422535211269999</v>
      </c>
      <c r="M4808" s="28">
        <v>0</v>
      </c>
      <c r="N4808" s="42">
        <v>2.8169014084509998</v>
      </c>
    </row>
    <row r="4809" spans="2:14" x14ac:dyDescent="0.2">
      <c r="D4809" s="200"/>
      <c r="E4809" s="4" t="s">
        <v>67</v>
      </c>
      <c r="F4809" s="5"/>
      <c r="G4809" s="6">
        <v>108</v>
      </c>
      <c r="H4809" s="31">
        <v>67.592592592592993</v>
      </c>
      <c r="I4809" s="29">
        <v>44.444444444444002</v>
      </c>
      <c r="J4809" s="12">
        <v>2.7777777777780002</v>
      </c>
      <c r="K4809" s="12">
        <v>21.296296296295999</v>
      </c>
      <c r="L4809" s="12">
        <v>7.4074074074069998</v>
      </c>
      <c r="M4809" s="28">
        <v>0</v>
      </c>
      <c r="N4809" s="42">
        <v>0.92592592592599998</v>
      </c>
    </row>
    <row r="4810" spans="2:14" x14ac:dyDescent="0.2">
      <c r="D4810" s="200"/>
      <c r="E4810" s="4" t="s">
        <v>68</v>
      </c>
      <c r="F4810" s="5"/>
      <c r="G4810" s="6">
        <v>39</v>
      </c>
      <c r="H4810" s="31">
        <v>74.358974358973995</v>
      </c>
      <c r="I4810" s="44">
        <v>48.717948717949</v>
      </c>
      <c r="J4810" s="12">
        <v>5.1282051282049999</v>
      </c>
      <c r="K4810" s="43">
        <v>12.820512820513001</v>
      </c>
      <c r="L4810" s="12">
        <v>7.6923076923079998</v>
      </c>
      <c r="M4810" s="28">
        <v>0</v>
      </c>
      <c r="N4810" s="73">
        <v>0</v>
      </c>
    </row>
    <row r="4811" spans="2:14" x14ac:dyDescent="0.2">
      <c r="D4811" s="200"/>
      <c r="E4811" s="4" t="s">
        <v>69</v>
      </c>
      <c r="F4811" s="5"/>
      <c r="G4811" s="6">
        <v>29</v>
      </c>
      <c r="H4811" s="31">
        <v>75.862068965516997</v>
      </c>
      <c r="I4811" s="12">
        <v>41.379310344827999</v>
      </c>
      <c r="J4811" s="12">
        <v>3.4482758620689999</v>
      </c>
      <c r="K4811" s="12">
        <v>17.241379310345</v>
      </c>
      <c r="L4811" s="44">
        <v>20.689655172414</v>
      </c>
      <c r="M4811" s="12">
        <v>3.4482758620689999</v>
      </c>
      <c r="N4811" s="73">
        <v>0</v>
      </c>
    </row>
    <row r="4812" spans="2:14" x14ac:dyDescent="0.2">
      <c r="D4812" s="93" t="s">
        <v>70</v>
      </c>
      <c r="E4812" s="89" t="s">
        <v>18</v>
      </c>
      <c r="F4812" s="92"/>
      <c r="G4812" s="94">
        <v>0</v>
      </c>
      <c r="H4812" s="148">
        <v>0</v>
      </c>
      <c r="I4812" s="86">
        <v>0</v>
      </c>
      <c r="J4812" s="101">
        <v>0</v>
      </c>
      <c r="K4812" s="86">
        <v>0</v>
      </c>
      <c r="L4812" s="134">
        <v>0</v>
      </c>
      <c r="M4812" s="101">
        <v>0</v>
      </c>
      <c r="N4812" s="144">
        <v>0</v>
      </c>
    </row>
    <row r="4814" spans="2:14" x14ac:dyDescent="0.2">
      <c r="B4814" s="40" t="str">
        <f xml:space="preserve"> HYPERLINK("#'目次'!B205", "[199]")</f>
        <v>[199]</v>
      </c>
      <c r="C4814" s="23" t="s">
        <v>331</v>
      </c>
    </row>
    <row r="4815" spans="2:14" x14ac:dyDescent="0.2">
      <c r="C4815" s="186" t="s">
        <v>326</v>
      </c>
    </row>
    <row r="4817" spans="3:14" x14ac:dyDescent="0.2">
      <c r="C4817" s="23" t="s">
        <v>73</v>
      </c>
    </row>
    <row r="4818" spans="3:14" ht="24" x14ac:dyDescent="0.2">
      <c r="D4818" s="195"/>
      <c r="E4818" s="196"/>
      <c r="F4818" s="196"/>
      <c r="G4818" s="37" t="s">
        <v>15</v>
      </c>
      <c r="H4818" s="33" t="s">
        <v>281</v>
      </c>
      <c r="I4818" s="13" t="s">
        <v>282</v>
      </c>
      <c r="J4818" s="13" t="s">
        <v>283</v>
      </c>
      <c r="K4818" s="13" t="s">
        <v>174</v>
      </c>
      <c r="L4818" s="13" t="s">
        <v>327</v>
      </c>
      <c r="M4818" s="13" t="s">
        <v>99</v>
      </c>
      <c r="N4818" s="38" t="s">
        <v>18</v>
      </c>
    </row>
    <row r="4819" spans="3:14" x14ac:dyDescent="0.2">
      <c r="D4819" s="197"/>
      <c r="E4819" s="198"/>
      <c r="F4819" s="198"/>
      <c r="G4819" s="35"/>
      <c r="H4819" s="39"/>
      <c r="I4819" s="14"/>
      <c r="J4819" s="14"/>
      <c r="K4819" s="14"/>
      <c r="L4819" s="14"/>
      <c r="M4819" s="14"/>
      <c r="N4819" s="34"/>
    </row>
    <row r="4820" spans="3:14" x14ac:dyDescent="0.2">
      <c r="D4820" s="56"/>
      <c r="E4820" s="58" t="s">
        <v>15</v>
      </c>
      <c r="F4820" s="46"/>
      <c r="G4820" s="36">
        <v>734</v>
      </c>
      <c r="H4820" s="24">
        <v>71.253405994549993</v>
      </c>
      <c r="I4820" s="24">
        <v>36.648501362398001</v>
      </c>
      <c r="J4820" s="24">
        <v>2.1798365122619998</v>
      </c>
      <c r="K4820" s="24">
        <v>19.346049046322001</v>
      </c>
      <c r="L4820" s="24">
        <v>7.0844686648500002</v>
      </c>
      <c r="M4820" s="24">
        <v>0.272479564033</v>
      </c>
      <c r="N4820" s="68">
        <v>2.4523160762940002</v>
      </c>
    </row>
    <row r="4821" spans="3:14" x14ac:dyDescent="0.2">
      <c r="D4821" s="199" t="s">
        <v>74</v>
      </c>
      <c r="E4821" s="22" t="s">
        <v>75</v>
      </c>
      <c r="F4821" s="21"/>
      <c r="G4821" s="19">
        <v>348</v>
      </c>
      <c r="H4821" s="54">
        <v>70.114942528735995</v>
      </c>
      <c r="I4821" s="20">
        <v>34.195402298851</v>
      </c>
      <c r="J4821" s="20">
        <v>3.1609195402300001</v>
      </c>
      <c r="K4821" s="20">
        <v>20.402298850575001</v>
      </c>
      <c r="L4821" s="20">
        <v>8.333333333333</v>
      </c>
      <c r="M4821" s="60">
        <v>0</v>
      </c>
      <c r="N4821" s="52">
        <v>2.0114942528739999</v>
      </c>
    </row>
    <row r="4822" spans="3:14" x14ac:dyDescent="0.2">
      <c r="D4822" s="200"/>
      <c r="E4822" s="4" t="s">
        <v>34</v>
      </c>
      <c r="F4822" s="5"/>
      <c r="G4822" s="6">
        <v>9</v>
      </c>
      <c r="H4822" s="76">
        <v>77.777777777777999</v>
      </c>
      <c r="I4822" s="61">
        <v>11.111111111111001</v>
      </c>
      <c r="J4822" s="28">
        <v>0</v>
      </c>
      <c r="K4822" s="12">
        <v>22.222222222222001</v>
      </c>
      <c r="L4822" s="12">
        <v>11.111111111111001</v>
      </c>
      <c r="M4822" s="28">
        <v>0</v>
      </c>
      <c r="N4822" s="88">
        <v>11.111111111111001</v>
      </c>
    </row>
    <row r="4823" spans="3:14" x14ac:dyDescent="0.2">
      <c r="D4823" s="200"/>
      <c r="E4823" s="4" t="s">
        <v>35</v>
      </c>
      <c r="F4823" s="5"/>
      <c r="G4823" s="6">
        <v>42</v>
      </c>
      <c r="H4823" s="31">
        <v>76.190476190476005</v>
      </c>
      <c r="I4823" s="61">
        <v>19.047619047619001</v>
      </c>
      <c r="J4823" s="12">
        <v>4.7619047619049999</v>
      </c>
      <c r="K4823" s="12">
        <v>16.666666666666998</v>
      </c>
      <c r="L4823" s="12">
        <v>9.5238095238099998</v>
      </c>
      <c r="M4823" s="28">
        <v>0</v>
      </c>
      <c r="N4823" s="42">
        <v>7.1428571428570002</v>
      </c>
    </row>
    <row r="4824" spans="3:14" x14ac:dyDescent="0.2">
      <c r="D4824" s="200"/>
      <c r="E4824" s="4" t="s">
        <v>36</v>
      </c>
      <c r="F4824" s="5"/>
      <c r="G4824" s="6">
        <v>70</v>
      </c>
      <c r="H4824" s="84">
        <v>62.857142857143003</v>
      </c>
      <c r="I4824" s="12">
        <v>41.428571428570997</v>
      </c>
      <c r="J4824" s="12">
        <v>2.8571428571430002</v>
      </c>
      <c r="K4824" s="29">
        <v>28.571428571428999</v>
      </c>
      <c r="L4824" s="29">
        <v>12.857142857143</v>
      </c>
      <c r="M4824" s="28">
        <v>0</v>
      </c>
      <c r="N4824" s="42">
        <v>1.4285714285710001</v>
      </c>
    </row>
    <row r="4825" spans="3:14" x14ac:dyDescent="0.2">
      <c r="D4825" s="200"/>
      <c r="E4825" s="4" t="s">
        <v>37</v>
      </c>
      <c r="F4825" s="5"/>
      <c r="G4825" s="6">
        <v>76</v>
      </c>
      <c r="H4825" s="31">
        <v>72.368421052632002</v>
      </c>
      <c r="I4825" s="43">
        <v>31.578947368421002</v>
      </c>
      <c r="J4825" s="12">
        <v>3.947368421053</v>
      </c>
      <c r="K4825" s="12">
        <v>22.368421052632002</v>
      </c>
      <c r="L4825" s="12">
        <v>6.5789473684209998</v>
      </c>
      <c r="M4825" s="28">
        <v>0</v>
      </c>
      <c r="N4825" s="42">
        <v>2.6315789473679998</v>
      </c>
    </row>
    <row r="4826" spans="3:14" x14ac:dyDescent="0.2">
      <c r="D4826" s="200"/>
      <c r="E4826" s="4" t="s">
        <v>38</v>
      </c>
      <c r="F4826" s="5"/>
      <c r="G4826" s="6">
        <v>63</v>
      </c>
      <c r="H4826" s="31">
        <v>69.841269841270005</v>
      </c>
      <c r="I4826" s="12">
        <v>38.095238095238003</v>
      </c>
      <c r="J4826" s="12">
        <v>1.587301587302</v>
      </c>
      <c r="K4826" s="12">
        <v>20.634920634920999</v>
      </c>
      <c r="L4826" s="12">
        <v>7.9365079365079998</v>
      </c>
      <c r="M4826" s="28">
        <v>0</v>
      </c>
      <c r="N4826" s="73">
        <v>0</v>
      </c>
    </row>
    <row r="4827" spans="3:14" x14ac:dyDescent="0.2">
      <c r="D4827" s="200"/>
      <c r="E4827" s="4" t="s">
        <v>39</v>
      </c>
      <c r="F4827" s="5"/>
      <c r="G4827" s="6">
        <v>63</v>
      </c>
      <c r="H4827" s="31">
        <v>71.428571428571004</v>
      </c>
      <c r="I4827" s="12">
        <v>38.095238095238003</v>
      </c>
      <c r="J4827" s="12">
        <v>3.1746031746029999</v>
      </c>
      <c r="K4827" s="12">
        <v>15.873015873016</v>
      </c>
      <c r="L4827" s="12">
        <v>6.3492063492059998</v>
      </c>
      <c r="M4827" s="28">
        <v>0</v>
      </c>
      <c r="N4827" s="73">
        <v>0</v>
      </c>
    </row>
    <row r="4828" spans="3:14" x14ac:dyDescent="0.2">
      <c r="D4828" s="200"/>
      <c r="E4828" s="4" t="s">
        <v>40</v>
      </c>
      <c r="F4828" s="5"/>
      <c r="G4828" s="6">
        <v>25</v>
      </c>
      <c r="H4828" s="31">
        <v>68</v>
      </c>
      <c r="I4828" s="12">
        <v>36</v>
      </c>
      <c r="J4828" s="12">
        <v>4</v>
      </c>
      <c r="K4828" s="61">
        <v>8</v>
      </c>
      <c r="L4828" s="12">
        <v>4</v>
      </c>
      <c r="M4828" s="28">
        <v>0</v>
      </c>
      <c r="N4828" s="73">
        <v>0</v>
      </c>
    </row>
    <row r="4829" spans="3:14" x14ac:dyDescent="0.2">
      <c r="D4829" s="199" t="s">
        <v>76</v>
      </c>
      <c r="E4829" s="22" t="s">
        <v>77</v>
      </c>
      <c r="F4829" s="21"/>
      <c r="G4829" s="19">
        <v>386</v>
      </c>
      <c r="H4829" s="54">
        <v>72.279792746113998</v>
      </c>
      <c r="I4829" s="20">
        <v>38.860103626943001</v>
      </c>
      <c r="J4829" s="20">
        <v>1.2953367875649999</v>
      </c>
      <c r="K4829" s="20">
        <v>18.39378238342</v>
      </c>
      <c r="L4829" s="20">
        <v>5.9585492227980001</v>
      </c>
      <c r="M4829" s="20">
        <v>0.51813471502599995</v>
      </c>
      <c r="N4829" s="52">
        <v>2.8497409326419998</v>
      </c>
    </row>
    <row r="4830" spans="3:14" x14ac:dyDescent="0.2">
      <c r="D4830" s="200"/>
      <c r="E4830" s="4" t="s">
        <v>34</v>
      </c>
      <c r="F4830" s="5"/>
      <c r="G4830" s="6">
        <v>10</v>
      </c>
      <c r="H4830" s="104">
        <v>50</v>
      </c>
      <c r="I4830" s="61">
        <v>10</v>
      </c>
      <c r="J4830" s="29">
        <v>10</v>
      </c>
      <c r="K4830" s="12">
        <v>20</v>
      </c>
      <c r="L4830" s="69">
        <v>0</v>
      </c>
      <c r="M4830" s="28">
        <v>0</v>
      </c>
      <c r="N4830" s="111">
        <v>20</v>
      </c>
    </row>
    <row r="4831" spans="3:14" x14ac:dyDescent="0.2">
      <c r="D4831" s="200"/>
      <c r="E4831" s="4" t="s">
        <v>35</v>
      </c>
      <c r="F4831" s="5"/>
      <c r="G4831" s="6">
        <v>55</v>
      </c>
      <c r="H4831" s="76">
        <v>80</v>
      </c>
      <c r="I4831" s="12">
        <v>38.181818181818002</v>
      </c>
      <c r="J4831" s="12">
        <v>3.636363636364</v>
      </c>
      <c r="K4831" s="12">
        <v>18.181818181817999</v>
      </c>
      <c r="L4831" s="12">
        <v>5.4545454545450003</v>
      </c>
      <c r="M4831" s="12">
        <v>1.818181818182</v>
      </c>
      <c r="N4831" s="73">
        <v>0</v>
      </c>
    </row>
    <row r="4832" spans="3:14" x14ac:dyDescent="0.2">
      <c r="D4832" s="200"/>
      <c r="E4832" s="4" t="s">
        <v>36</v>
      </c>
      <c r="F4832" s="5"/>
      <c r="G4832" s="6">
        <v>72</v>
      </c>
      <c r="H4832" s="31">
        <v>72.222222222222001</v>
      </c>
      <c r="I4832" s="12">
        <v>31.944444444443999</v>
      </c>
      <c r="J4832" s="28">
        <v>0</v>
      </c>
      <c r="K4832" s="29">
        <v>27.777777777777999</v>
      </c>
      <c r="L4832" s="29">
        <v>13.888888888888999</v>
      </c>
      <c r="M4832" s="28">
        <v>0</v>
      </c>
      <c r="N4832" s="42">
        <v>1.3888888888890001</v>
      </c>
    </row>
    <row r="4833" spans="2:14" x14ac:dyDescent="0.2">
      <c r="D4833" s="200"/>
      <c r="E4833" s="4" t="s">
        <v>37</v>
      </c>
      <c r="F4833" s="5"/>
      <c r="G4833" s="6">
        <v>88</v>
      </c>
      <c r="H4833" s="31">
        <v>71.590909090908994</v>
      </c>
      <c r="I4833" s="12">
        <v>38.636363636364003</v>
      </c>
      <c r="J4833" s="12">
        <v>1.136363636364</v>
      </c>
      <c r="K4833" s="12">
        <v>19.318181818182001</v>
      </c>
      <c r="L4833" s="12">
        <v>3.4090909090910002</v>
      </c>
      <c r="M4833" s="12">
        <v>1.136363636364</v>
      </c>
      <c r="N4833" s="42">
        <v>3.4090909090910002</v>
      </c>
    </row>
    <row r="4834" spans="2:14" x14ac:dyDescent="0.2">
      <c r="D4834" s="200"/>
      <c r="E4834" s="4" t="s">
        <v>38</v>
      </c>
      <c r="F4834" s="5"/>
      <c r="G4834" s="6">
        <v>66</v>
      </c>
      <c r="H4834" s="31">
        <v>68.181818181818002</v>
      </c>
      <c r="I4834" s="44">
        <v>56.060606060605998</v>
      </c>
      <c r="J4834" s="12">
        <v>1.5151515151520001</v>
      </c>
      <c r="K4834" s="12">
        <v>21.212121212121001</v>
      </c>
      <c r="L4834" s="12">
        <v>10.606060606061</v>
      </c>
      <c r="M4834" s="28">
        <v>0</v>
      </c>
      <c r="N4834" s="42">
        <v>1.5151515151520001</v>
      </c>
    </row>
    <row r="4835" spans="2:14" x14ac:dyDescent="0.2">
      <c r="D4835" s="200"/>
      <c r="E4835" s="4" t="s">
        <v>39</v>
      </c>
      <c r="F4835" s="5"/>
      <c r="G4835" s="6">
        <v>64</v>
      </c>
      <c r="H4835" s="31">
        <v>71.875</v>
      </c>
      <c r="I4835" s="12">
        <v>37.5</v>
      </c>
      <c r="J4835" s="28">
        <v>0</v>
      </c>
      <c r="K4835" s="43">
        <v>9.375</v>
      </c>
      <c r="L4835" s="69">
        <v>0</v>
      </c>
      <c r="M4835" s="28">
        <v>0</v>
      </c>
      <c r="N4835" s="42">
        <v>3.125</v>
      </c>
    </row>
    <row r="4836" spans="2:14" x14ac:dyDescent="0.2">
      <c r="D4836" s="201"/>
      <c r="E4836" s="57" t="s">
        <v>40</v>
      </c>
      <c r="F4836" s="59"/>
      <c r="G4836" s="55">
        <v>31</v>
      </c>
      <c r="H4836" s="162">
        <v>77.419354838710007</v>
      </c>
      <c r="I4836" s="65">
        <v>32.258064516128997</v>
      </c>
      <c r="J4836" s="74">
        <v>0</v>
      </c>
      <c r="K4836" s="109">
        <v>6.4516129032259997</v>
      </c>
      <c r="L4836" s="129">
        <v>0</v>
      </c>
      <c r="M4836" s="74">
        <v>0</v>
      </c>
      <c r="N4836" s="105">
        <v>6.4516129032259997</v>
      </c>
    </row>
    <row r="4838" spans="2:14" x14ac:dyDescent="0.2">
      <c r="B4838" s="40" t="str">
        <f xml:space="preserve"> HYPERLINK("#'目次'!B206", "[200]")</f>
        <v>[200]</v>
      </c>
      <c r="C4838" s="23" t="s">
        <v>331</v>
      </c>
    </row>
    <row r="4839" spans="2:14" x14ac:dyDescent="0.2">
      <c r="C4839" s="186" t="s">
        <v>326</v>
      </c>
    </row>
    <row r="4841" spans="2:14" x14ac:dyDescent="0.2">
      <c r="C4841" s="23" t="s">
        <v>80</v>
      </c>
    </row>
    <row r="4842" spans="2:14" ht="24" x14ac:dyDescent="0.2">
      <c r="E4842" s="195"/>
      <c r="F4842" s="196"/>
      <c r="G4842" s="37" t="s">
        <v>15</v>
      </c>
      <c r="H4842" s="33" t="s">
        <v>281</v>
      </c>
      <c r="I4842" s="13" t="s">
        <v>282</v>
      </c>
      <c r="J4842" s="13" t="s">
        <v>283</v>
      </c>
      <c r="K4842" s="13" t="s">
        <v>174</v>
      </c>
      <c r="L4842" s="13" t="s">
        <v>327</v>
      </c>
      <c r="M4842" s="13" t="s">
        <v>99</v>
      </c>
      <c r="N4842" s="38" t="s">
        <v>18</v>
      </c>
    </row>
    <row r="4843" spans="2:14" x14ac:dyDescent="0.2">
      <c r="E4843" s="197"/>
      <c r="F4843" s="198"/>
      <c r="G4843" s="35"/>
      <c r="H4843" s="39"/>
      <c r="I4843" s="14"/>
      <c r="J4843" s="14"/>
      <c r="K4843" s="14"/>
      <c r="L4843" s="14"/>
      <c r="M4843" s="14"/>
      <c r="N4843" s="34"/>
    </row>
    <row r="4844" spans="2:14" x14ac:dyDescent="0.2">
      <c r="E4844" s="91" t="s">
        <v>15</v>
      </c>
      <c r="F4844" s="46"/>
      <c r="G4844" s="36">
        <v>734</v>
      </c>
      <c r="H4844" s="24">
        <v>71.253405994549993</v>
      </c>
      <c r="I4844" s="24">
        <v>36.648501362398001</v>
      </c>
      <c r="J4844" s="24">
        <v>2.1798365122619998</v>
      </c>
      <c r="K4844" s="24">
        <v>19.346049046322001</v>
      </c>
      <c r="L4844" s="24">
        <v>7.0844686648500002</v>
      </c>
      <c r="M4844" s="24">
        <v>0.272479564033</v>
      </c>
      <c r="N4844" s="68">
        <v>2.4523160762940002</v>
      </c>
    </row>
    <row r="4845" spans="2:14" x14ac:dyDescent="0.2">
      <c r="E4845" s="4" t="s">
        <v>81</v>
      </c>
      <c r="F4845" s="5"/>
      <c r="G4845" s="19">
        <v>30</v>
      </c>
      <c r="H4845" s="54">
        <v>73.333333333333002</v>
      </c>
      <c r="I4845" s="20">
        <v>33.333333333333002</v>
      </c>
      <c r="J4845" s="60">
        <v>0</v>
      </c>
      <c r="K4845" s="20">
        <v>20</v>
      </c>
      <c r="L4845" s="20">
        <v>6.666666666667</v>
      </c>
      <c r="M4845" s="60">
        <v>0</v>
      </c>
      <c r="N4845" s="52">
        <v>3.333333333333</v>
      </c>
    </row>
    <row r="4846" spans="2:14" x14ac:dyDescent="0.2">
      <c r="E4846" s="4" t="s">
        <v>82</v>
      </c>
      <c r="F4846" s="5"/>
      <c r="G4846" s="6">
        <v>47</v>
      </c>
      <c r="H4846" s="31">
        <v>70.212765957447004</v>
      </c>
      <c r="I4846" s="12">
        <v>34.042553191488999</v>
      </c>
      <c r="J4846" s="28">
        <v>0</v>
      </c>
      <c r="K4846" s="12">
        <v>23.404255319149001</v>
      </c>
      <c r="L4846" s="12">
        <v>4.2553191489359996</v>
      </c>
      <c r="M4846" s="28">
        <v>0</v>
      </c>
      <c r="N4846" s="42">
        <v>2.1276595744679998</v>
      </c>
    </row>
    <row r="4847" spans="2:14" x14ac:dyDescent="0.2">
      <c r="E4847" s="4" t="s">
        <v>83</v>
      </c>
      <c r="F4847" s="5"/>
      <c r="G4847" s="6">
        <v>296</v>
      </c>
      <c r="H4847" s="31">
        <v>68.918918918919005</v>
      </c>
      <c r="I4847" s="12">
        <v>40.202702702703</v>
      </c>
      <c r="J4847" s="12">
        <v>2.0270270270270001</v>
      </c>
      <c r="K4847" s="12">
        <v>18.918918918919001</v>
      </c>
      <c r="L4847" s="12">
        <v>6.7567567567570004</v>
      </c>
      <c r="M4847" s="12">
        <v>0.33783783783799998</v>
      </c>
      <c r="N4847" s="42">
        <v>3.040540540541</v>
      </c>
    </row>
    <row r="4848" spans="2:14" x14ac:dyDescent="0.2">
      <c r="E4848" s="4" t="s">
        <v>84</v>
      </c>
      <c r="F4848" s="5"/>
      <c r="G4848" s="6">
        <v>19</v>
      </c>
      <c r="H4848" s="31">
        <v>68.421052631579002</v>
      </c>
      <c r="I4848" s="61">
        <v>26.315789473683999</v>
      </c>
      <c r="J4848" s="28">
        <v>0</v>
      </c>
      <c r="K4848" s="44">
        <v>31.578947368421002</v>
      </c>
      <c r="L4848" s="12">
        <v>5.2631578947369997</v>
      </c>
      <c r="M4848" s="28">
        <v>0</v>
      </c>
      <c r="N4848" s="42">
        <v>5.2631578947369997</v>
      </c>
    </row>
    <row r="4849" spans="2:14" x14ac:dyDescent="0.2">
      <c r="E4849" s="4" t="s">
        <v>85</v>
      </c>
      <c r="F4849" s="5"/>
      <c r="G4849" s="6">
        <v>83</v>
      </c>
      <c r="H4849" s="31">
        <v>67.469879518072005</v>
      </c>
      <c r="I4849" s="12">
        <v>39.759036144577998</v>
      </c>
      <c r="J4849" s="12">
        <v>2.409638554217</v>
      </c>
      <c r="K4849" s="12">
        <v>15.66265060241</v>
      </c>
      <c r="L4849" s="12">
        <v>8.4337349397590007</v>
      </c>
      <c r="M4849" s="28">
        <v>0</v>
      </c>
      <c r="N4849" s="42">
        <v>2.409638554217</v>
      </c>
    </row>
    <row r="4850" spans="2:14" x14ac:dyDescent="0.2">
      <c r="E4850" s="4" t="s">
        <v>86</v>
      </c>
      <c r="F4850" s="5"/>
      <c r="G4850" s="6">
        <v>120</v>
      </c>
      <c r="H4850" s="31">
        <v>68.333333333333002</v>
      </c>
      <c r="I4850" s="29">
        <v>42.5</v>
      </c>
      <c r="J4850" s="12">
        <v>2.5</v>
      </c>
      <c r="K4850" s="12">
        <v>19.166666666666998</v>
      </c>
      <c r="L4850" s="12">
        <v>8.333333333333</v>
      </c>
      <c r="M4850" s="12">
        <v>0.83333333333299997</v>
      </c>
      <c r="N4850" s="42">
        <v>1.666666666667</v>
      </c>
    </row>
    <row r="4851" spans="2:14" x14ac:dyDescent="0.2">
      <c r="E4851" s="4" t="s">
        <v>87</v>
      </c>
      <c r="F4851" s="5"/>
      <c r="G4851" s="6">
        <v>46</v>
      </c>
      <c r="H4851" s="87">
        <v>82.608695652174006</v>
      </c>
      <c r="I4851" s="43">
        <v>28.260869565217</v>
      </c>
      <c r="J4851" s="12">
        <v>4.3478260869570002</v>
      </c>
      <c r="K4851" s="44">
        <v>34.782608695652002</v>
      </c>
      <c r="L4851" s="12">
        <v>4.3478260869570002</v>
      </c>
      <c r="M4851" s="28">
        <v>0</v>
      </c>
      <c r="N4851" s="73">
        <v>0</v>
      </c>
    </row>
    <row r="4852" spans="2:14" x14ac:dyDescent="0.2">
      <c r="E4852" s="4" t="s">
        <v>88</v>
      </c>
      <c r="F4852" s="5"/>
      <c r="G4852" s="6">
        <v>23</v>
      </c>
      <c r="H4852" s="87">
        <v>86.956521739129997</v>
      </c>
      <c r="I4852" s="61">
        <v>21.739130434783</v>
      </c>
      <c r="J4852" s="12">
        <v>4.3478260869570002</v>
      </c>
      <c r="K4852" s="43">
        <v>13.04347826087</v>
      </c>
      <c r="L4852" s="69">
        <v>0</v>
      </c>
      <c r="M4852" s="28">
        <v>0</v>
      </c>
      <c r="N4852" s="42">
        <v>4.3478260869570002</v>
      </c>
    </row>
    <row r="4853" spans="2:14" x14ac:dyDescent="0.2">
      <c r="E4853" s="4" t="s">
        <v>89</v>
      </c>
      <c r="F4853" s="5"/>
      <c r="G4853" s="6">
        <v>37</v>
      </c>
      <c r="H4853" s="76">
        <v>81.081081081080995</v>
      </c>
      <c r="I4853" s="61">
        <v>21.621621621622001</v>
      </c>
      <c r="J4853" s="12">
        <v>2.7027027027030002</v>
      </c>
      <c r="K4853" s="43">
        <v>13.513513513514001</v>
      </c>
      <c r="L4853" s="12">
        <v>10.810810810811001</v>
      </c>
      <c r="M4853" s="28">
        <v>0</v>
      </c>
      <c r="N4853" s="73">
        <v>0</v>
      </c>
    </row>
    <row r="4854" spans="2:14" x14ac:dyDescent="0.2">
      <c r="E4854" s="4" t="s">
        <v>90</v>
      </c>
      <c r="F4854" s="5"/>
      <c r="G4854" s="6">
        <v>28</v>
      </c>
      <c r="H4854" s="76">
        <v>78.571428571428996</v>
      </c>
      <c r="I4854" s="43">
        <v>28.571428571428999</v>
      </c>
      <c r="J4854" s="28">
        <v>0</v>
      </c>
      <c r="K4854" s="61">
        <v>7.1428571428570002</v>
      </c>
      <c r="L4854" s="29">
        <v>14.285714285714</v>
      </c>
      <c r="M4854" s="28">
        <v>0</v>
      </c>
      <c r="N4854" s="42">
        <v>3.5714285714290002</v>
      </c>
    </row>
    <row r="4855" spans="2:14" x14ac:dyDescent="0.2">
      <c r="E4855" s="57" t="s">
        <v>91</v>
      </c>
      <c r="F4855" s="59"/>
      <c r="G4855" s="55">
        <v>5</v>
      </c>
      <c r="H4855" s="169">
        <v>60</v>
      </c>
      <c r="I4855" s="109">
        <v>20</v>
      </c>
      <c r="J4855" s="113">
        <v>20</v>
      </c>
      <c r="K4855" s="65">
        <v>20</v>
      </c>
      <c r="L4855" s="129">
        <v>0</v>
      </c>
      <c r="M4855" s="74">
        <v>0</v>
      </c>
      <c r="N4855" s="142">
        <v>0</v>
      </c>
    </row>
    <row r="4857" spans="2:14" x14ac:dyDescent="0.2">
      <c r="B4857" s="40" t="str">
        <f xml:space="preserve"> HYPERLINK("#'目次'!B207", "[201]")</f>
        <v>[201]</v>
      </c>
      <c r="C4857" s="23" t="s">
        <v>334</v>
      </c>
    </row>
    <row r="4858" spans="2:14" x14ac:dyDescent="0.2">
      <c r="C4858" s="186" t="s">
        <v>326</v>
      </c>
    </row>
    <row r="4860" spans="2:14" x14ac:dyDescent="0.2">
      <c r="C4860" s="23" t="s">
        <v>14</v>
      </c>
    </row>
    <row r="4861" spans="2:14" ht="24" x14ac:dyDescent="0.2">
      <c r="D4861" s="195"/>
      <c r="E4861" s="196"/>
      <c r="F4861" s="196"/>
      <c r="G4861" s="37" t="s">
        <v>15</v>
      </c>
      <c r="H4861" s="33" t="s">
        <v>281</v>
      </c>
      <c r="I4861" s="13" t="s">
        <v>282</v>
      </c>
      <c r="J4861" s="13" t="s">
        <v>283</v>
      </c>
      <c r="K4861" s="13" t="s">
        <v>174</v>
      </c>
      <c r="L4861" s="13" t="s">
        <v>327</v>
      </c>
      <c r="M4861" s="13" t="s">
        <v>99</v>
      </c>
      <c r="N4861" s="38" t="s">
        <v>18</v>
      </c>
    </row>
    <row r="4862" spans="2:14" x14ac:dyDescent="0.2">
      <c r="D4862" s="197"/>
      <c r="E4862" s="198"/>
      <c r="F4862" s="198"/>
      <c r="G4862" s="35"/>
      <c r="H4862" s="39"/>
      <c r="I4862" s="14"/>
      <c r="J4862" s="14"/>
      <c r="K4862" s="14"/>
      <c r="L4862" s="14"/>
      <c r="M4862" s="14"/>
      <c r="N4862" s="34"/>
    </row>
    <row r="4863" spans="2:14" x14ac:dyDescent="0.2">
      <c r="D4863" s="56"/>
      <c r="E4863" s="58" t="s">
        <v>15</v>
      </c>
      <c r="F4863" s="46"/>
      <c r="G4863" s="36">
        <v>734</v>
      </c>
      <c r="H4863" s="24">
        <v>54.768392370572002</v>
      </c>
      <c r="I4863" s="24">
        <v>60.217983651226</v>
      </c>
      <c r="J4863" s="24">
        <v>3.2697547683920001</v>
      </c>
      <c r="K4863" s="24">
        <v>23.841961852861001</v>
      </c>
      <c r="L4863" s="24">
        <v>4.4959128065399998</v>
      </c>
      <c r="M4863" s="24">
        <v>0.272479564033</v>
      </c>
      <c r="N4863" s="68">
        <v>2.1798365122619998</v>
      </c>
    </row>
    <row r="4864" spans="2:14" x14ac:dyDescent="0.2">
      <c r="D4864" s="199" t="s">
        <v>19</v>
      </c>
      <c r="E4864" s="22" t="s">
        <v>20</v>
      </c>
      <c r="F4864" s="21"/>
      <c r="G4864" s="19">
        <v>77</v>
      </c>
      <c r="H4864" s="54">
        <v>50.649350649351</v>
      </c>
      <c r="I4864" s="20">
        <v>63.636363636364003</v>
      </c>
      <c r="J4864" s="20">
        <v>1.298701298701</v>
      </c>
      <c r="K4864" s="20">
        <v>28.571428571428999</v>
      </c>
      <c r="L4864" s="20">
        <v>3.896103896104</v>
      </c>
      <c r="M4864" s="60">
        <v>0</v>
      </c>
      <c r="N4864" s="52">
        <v>1.298701298701</v>
      </c>
    </row>
    <row r="4865" spans="4:14" x14ac:dyDescent="0.2">
      <c r="D4865" s="200"/>
      <c r="E4865" s="4" t="s">
        <v>21</v>
      </c>
      <c r="F4865" s="5"/>
      <c r="G4865" s="6">
        <v>289</v>
      </c>
      <c r="H4865" s="31">
        <v>57.093425605535998</v>
      </c>
      <c r="I4865" s="12">
        <v>62.629757785467</v>
      </c>
      <c r="J4865" s="12">
        <v>3.4602076124569998</v>
      </c>
      <c r="K4865" s="43">
        <v>18.339100346020999</v>
      </c>
      <c r="L4865" s="12">
        <v>4.1522491349479997</v>
      </c>
      <c r="M4865" s="28">
        <v>0</v>
      </c>
      <c r="N4865" s="42">
        <v>3.114186851211</v>
      </c>
    </row>
    <row r="4866" spans="4:14" x14ac:dyDescent="0.2">
      <c r="D4866" s="200"/>
      <c r="E4866" s="4" t="s">
        <v>22</v>
      </c>
      <c r="F4866" s="5"/>
      <c r="G4866" s="6">
        <v>109</v>
      </c>
      <c r="H4866" s="31">
        <v>52.293577981650998</v>
      </c>
      <c r="I4866" s="12">
        <v>58.715596330274998</v>
      </c>
      <c r="J4866" s="12">
        <v>2.7522935779819999</v>
      </c>
      <c r="K4866" s="12">
        <v>22.018348623853001</v>
      </c>
      <c r="L4866" s="12">
        <v>2.7522935779819999</v>
      </c>
      <c r="M4866" s="28">
        <v>0</v>
      </c>
      <c r="N4866" s="42">
        <v>4.5871559633030001</v>
      </c>
    </row>
    <row r="4867" spans="4:14" x14ac:dyDescent="0.2">
      <c r="D4867" s="200"/>
      <c r="E4867" s="4" t="s">
        <v>23</v>
      </c>
      <c r="F4867" s="5"/>
      <c r="G4867" s="6">
        <v>120</v>
      </c>
      <c r="H4867" s="31">
        <v>51.666666666666998</v>
      </c>
      <c r="I4867" s="29">
        <v>66.666666666666998</v>
      </c>
      <c r="J4867" s="12">
        <v>3.333333333333</v>
      </c>
      <c r="K4867" s="12">
        <v>20</v>
      </c>
      <c r="L4867" s="12">
        <v>8.333333333333</v>
      </c>
      <c r="M4867" s="12">
        <v>1.666666666667</v>
      </c>
      <c r="N4867" s="42">
        <v>0.83333333333299997</v>
      </c>
    </row>
    <row r="4868" spans="4:14" x14ac:dyDescent="0.2">
      <c r="D4868" s="200"/>
      <c r="E4868" s="4" t="s">
        <v>24</v>
      </c>
      <c r="F4868" s="5"/>
      <c r="G4868" s="6">
        <v>139</v>
      </c>
      <c r="H4868" s="31">
        <v>56.834532374101002</v>
      </c>
      <c r="I4868" s="61">
        <v>48.920863309353003</v>
      </c>
      <c r="J4868" s="12">
        <v>4.3165467625899998</v>
      </c>
      <c r="K4868" s="44">
        <v>37.410071942446002</v>
      </c>
      <c r="L4868" s="12">
        <v>3.5971223021580001</v>
      </c>
      <c r="M4868" s="28">
        <v>0</v>
      </c>
      <c r="N4868" s="73">
        <v>0</v>
      </c>
    </row>
    <row r="4869" spans="4:14" x14ac:dyDescent="0.2">
      <c r="D4869" s="199" t="s">
        <v>25</v>
      </c>
      <c r="E4869" s="22" t="s">
        <v>26</v>
      </c>
      <c r="F4869" s="21"/>
      <c r="G4869" s="19">
        <v>243</v>
      </c>
      <c r="H4869" s="54">
        <v>57.201646090535</v>
      </c>
      <c r="I4869" s="20">
        <v>65.020576131686994</v>
      </c>
      <c r="J4869" s="20">
        <v>4.1152263374490001</v>
      </c>
      <c r="K4869" s="20">
        <v>23.045267489712</v>
      </c>
      <c r="L4869" s="20">
        <v>5.3497942386829997</v>
      </c>
      <c r="M4869" s="60">
        <v>0</v>
      </c>
      <c r="N4869" s="52">
        <v>0.82304526748999995</v>
      </c>
    </row>
    <row r="4870" spans="4:14" x14ac:dyDescent="0.2">
      <c r="D4870" s="200"/>
      <c r="E4870" s="4" t="s">
        <v>27</v>
      </c>
      <c r="F4870" s="5"/>
      <c r="G4870" s="6">
        <v>234</v>
      </c>
      <c r="H4870" s="31">
        <v>55.128205128205003</v>
      </c>
      <c r="I4870" s="12">
        <v>60.25641025641</v>
      </c>
      <c r="J4870" s="12">
        <v>3.4188034188029999</v>
      </c>
      <c r="K4870" s="12">
        <v>19.65811965812</v>
      </c>
      <c r="L4870" s="12">
        <v>5.9829059829059998</v>
      </c>
      <c r="M4870" s="12">
        <v>0.85470085470099999</v>
      </c>
      <c r="N4870" s="42">
        <v>2.1367521367519999</v>
      </c>
    </row>
    <row r="4871" spans="4:14" x14ac:dyDescent="0.2">
      <c r="D4871" s="200"/>
      <c r="E4871" s="4" t="s">
        <v>28</v>
      </c>
      <c r="F4871" s="5"/>
      <c r="G4871" s="6">
        <v>208</v>
      </c>
      <c r="H4871" s="31">
        <v>52.403846153845997</v>
      </c>
      <c r="I4871" s="43">
        <v>54.807692307692001</v>
      </c>
      <c r="J4871" s="12">
        <v>2.4038461538460001</v>
      </c>
      <c r="K4871" s="12">
        <v>26.923076923077002</v>
      </c>
      <c r="L4871" s="12">
        <v>2.884615384615</v>
      </c>
      <c r="M4871" s="28">
        <v>0</v>
      </c>
      <c r="N4871" s="42">
        <v>4.3269230769230003</v>
      </c>
    </row>
    <row r="4872" spans="4:14" x14ac:dyDescent="0.2">
      <c r="D4872" s="200"/>
      <c r="E4872" s="4" t="s">
        <v>29</v>
      </c>
      <c r="F4872" s="5"/>
      <c r="G4872" s="6">
        <v>49</v>
      </c>
      <c r="H4872" s="31">
        <v>51.020408163265003</v>
      </c>
      <c r="I4872" s="12">
        <v>59.183673469387998</v>
      </c>
      <c r="J4872" s="12">
        <v>2.040816326531</v>
      </c>
      <c r="K4872" s="44">
        <v>34.693877551020002</v>
      </c>
      <c r="L4872" s="28">
        <v>0</v>
      </c>
      <c r="M4872" s="28">
        <v>0</v>
      </c>
      <c r="N4872" s="73">
        <v>0</v>
      </c>
    </row>
    <row r="4873" spans="4:14" x14ac:dyDescent="0.2">
      <c r="D4873" s="199" t="s">
        <v>30</v>
      </c>
      <c r="E4873" s="22" t="s">
        <v>31</v>
      </c>
      <c r="F4873" s="21"/>
      <c r="G4873" s="19">
        <v>348</v>
      </c>
      <c r="H4873" s="54">
        <v>55.747126436781997</v>
      </c>
      <c r="I4873" s="20">
        <v>58.333333333333002</v>
      </c>
      <c r="J4873" s="20">
        <v>3.7356321839079998</v>
      </c>
      <c r="K4873" s="20">
        <v>20.689655172414</v>
      </c>
      <c r="L4873" s="20">
        <v>5.1724137931029999</v>
      </c>
      <c r="M4873" s="20">
        <v>0.28735632183900001</v>
      </c>
      <c r="N4873" s="52">
        <v>2.8735632183909998</v>
      </c>
    </row>
    <row r="4874" spans="4:14" x14ac:dyDescent="0.2">
      <c r="D4874" s="200"/>
      <c r="E4874" s="4" t="s">
        <v>32</v>
      </c>
      <c r="F4874" s="5"/>
      <c r="G4874" s="6">
        <v>386</v>
      </c>
      <c r="H4874" s="31">
        <v>53.886010362694002</v>
      </c>
      <c r="I4874" s="12">
        <v>61.917098445595997</v>
      </c>
      <c r="J4874" s="12">
        <v>2.8497409326419998</v>
      </c>
      <c r="K4874" s="12">
        <v>26.683937823834</v>
      </c>
      <c r="L4874" s="12">
        <v>3.8860103626939999</v>
      </c>
      <c r="M4874" s="12">
        <v>0.25906735751299997</v>
      </c>
      <c r="N4874" s="42">
        <v>1.554404145078</v>
      </c>
    </row>
    <row r="4875" spans="4:14" x14ac:dyDescent="0.2">
      <c r="D4875" s="199" t="s">
        <v>33</v>
      </c>
      <c r="E4875" s="22" t="s">
        <v>34</v>
      </c>
      <c r="F4875" s="21"/>
      <c r="G4875" s="19">
        <v>19</v>
      </c>
      <c r="H4875" s="150">
        <v>73.684210526315994</v>
      </c>
      <c r="I4875" s="107">
        <v>15.789473684211</v>
      </c>
      <c r="J4875" s="20">
        <v>5.2631578947369997</v>
      </c>
      <c r="K4875" s="107">
        <v>5.2631578947369997</v>
      </c>
      <c r="L4875" s="60">
        <v>0</v>
      </c>
      <c r="M4875" s="60">
        <v>0</v>
      </c>
      <c r="N4875" s="167">
        <v>15.789473684211</v>
      </c>
    </row>
    <row r="4876" spans="4:14" x14ac:dyDescent="0.2">
      <c r="D4876" s="200"/>
      <c r="E4876" s="4" t="s">
        <v>35</v>
      </c>
      <c r="F4876" s="5"/>
      <c r="G4876" s="6">
        <v>97</v>
      </c>
      <c r="H4876" s="87">
        <v>67.010309278351002</v>
      </c>
      <c r="I4876" s="61">
        <v>49.484536082474001</v>
      </c>
      <c r="J4876" s="12">
        <v>5.1546391752579996</v>
      </c>
      <c r="K4876" s="43">
        <v>14.432989690722</v>
      </c>
      <c r="L4876" s="12">
        <v>7.2164948453609998</v>
      </c>
      <c r="M4876" s="28">
        <v>0</v>
      </c>
      <c r="N4876" s="42">
        <v>4.1237113402060004</v>
      </c>
    </row>
    <row r="4877" spans="4:14" x14ac:dyDescent="0.2">
      <c r="D4877" s="200"/>
      <c r="E4877" s="4" t="s">
        <v>36</v>
      </c>
      <c r="F4877" s="5"/>
      <c r="G4877" s="6">
        <v>142</v>
      </c>
      <c r="H4877" s="31">
        <v>53.521126760563</v>
      </c>
      <c r="I4877" s="12">
        <v>57.746478873238999</v>
      </c>
      <c r="J4877" s="12">
        <v>2.8169014084509998</v>
      </c>
      <c r="K4877" s="12">
        <v>21.830985915492999</v>
      </c>
      <c r="L4877" s="12">
        <v>7.0422535211269999</v>
      </c>
      <c r="M4877" s="28">
        <v>0</v>
      </c>
      <c r="N4877" s="42">
        <v>2.112676056338</v>
      </c>
    </row>
    <row r="4878" spans="4:14" x14ac:dyDescent="0.2">
      <c r="D4878" s="200"/>
      <c r="E4878" s="4" t="s">
        <v>37</v>
      </c>
      <c r="F4878" s="5"/>
      <c r="G4878" s="6">
        <v>164</v>
      </c>
      <c r="H4878" s="31">
        <v>59.756097560976002</v>
      </c>
      <c r="I4878" s="12">
        <v>59.146341463414998</v>
      </c>
      <c r="J4878" s="12">
        <v>3.0487804878050002</v>
      </c>
      <c r="K4878" s="12">
        <v>28.048780487805001</v>
      </c>
      <c r="L4878" s="12">
        <v>3.6585365853659999</v>
      </c>
      <c r="M4878" s="28">
        <v>0</v>
      </c>
      <c r="N4878" s="42">
        <v>2.4390243902440001</v>
      </c>
    </row>
    <row r="4879" spans="4:14" x14ac:dyDescent="0.2">
      <c r="D4879" s="200"/>
      <c r="E4879" s="4" t="s">
        <v>38</v>
      </c>
      <c r="F4879" s="5"/>
      <c r="G4879" s="6">
        <v>129</v>
      </c>
      <c r="H4879" s="31">
        <v>55.038759689922003</v>
      </c>
      <c r="I4879" s="29">
        <v>69.767441860464999</v>
      </c>
      <c r="J4879" s="12">
        <v>5.4263565891469998</v>
      </c>
      <c r="K4879" s="12">
        <v>21.705426356589001</v>
      </c>
      <c r="L4879" s="12">
        <v>5.4263565891469998</v>
      </c>
      <c r="M4879" s="12">
        <v>0.77519379845000003</v>
      </c>
      <c r="N4879" s="42">
        <v>0.77519379845000003</v>
      </c>
    </row>
    <row r="4880" spans="4:14" x14ac:dyDescent="0.2">
      <c r="D4880" s="200"/>
      <c r="E4880" s="4" t="s">
        <v>39</v>
      </c>
      <c r="F4880" s="5"/>
      <c r="G4880" s="6">
        <v>127</v>
      </c>
      <c r="H4880" s="104">
        <v>42.519685039370003</v>
      </c>
      <c r="I4880" s="44">
        <v>72.440944881890005</v>
      </c>
      <c r="J4880" s="12">
        <v>0.78740157480299999</v>
      </c>
      <c r="K4880" s="29">
        <v>29.133858267716999</v>
      </c>
      <c r="L4880" s="12">
        <v>1.574803149606</v>
      </c>
      <c r="M4880" s="28">
        <v>0</v>
      </c>
      <c r="N4880" s="42">
        <v>0.78740157480299999</v>
      </c>
    </row>
    <row r="4881" spans="2:14" x14ac:dyDescent="0.2">
      <c r="D4881" s="201"/>
      <c r="E4881" s="57" t="s">
        <v>40</v>
      </c>
      <c r="F4881" s="59"/>
      <c r="G4881" s="55">
        <v>56</v>
      </c>
      <c r="H4881" s="169">
        <v>42.857142857143003</v>
      </c>
      <c r="I4881" s="125">
        <v>53.571428571429003</v>
      </c>
      <c r="J4881" s="65">
        <v>1.785714285714</v>
      </c>
      <c r="K4881" s="123">
        <v>32.142857142856997</v>
      </c>
      <c r="L4881" s="65">
        <v>1.785714285714</v>
      </c>
      <c r="M4881" s="65">
        <v>1.785714285714</v>
      </c>
      <c r="N4881" s="142">
        <v>0</v>
      </c>
    </row>
    <row r="4883" spans="2:14" x14ac:dyDescent="0.2">
      <c r="B4883" s="40" t="str">
        <f xml:space="preserve"> HYPERLINK("#'目次'!B208", "[202]")</f>
        <v>[202]</v>
      </c>
      <c r="C4883" s="23" t="s">
        <v>334</v>
      </c>
    </row>
    <row r="4884" spans="2:14" x14ac:dyDescent="0.2">
      <c r="C4884" s="186" t="s">
        <v>326</v>
      </c>
    </row>
    <row r="4886" spans="2:14" x14ac:dyDescent="0.2">
      <c r="C4886" s="23" t="s">
        <v>48</v>
      </c>
    </row>
    <row r="4887" spans="2:14" ht="24" x14ac:dyDescent="0.2">
      <c r="D4887" s="195"/>
      <c r="E4887" s="196"/>
      <c r="F4887" s="196"/>
      <c r="G4887" s="37" t="s">
        <v>15</v>
      </c>
      <c r="H4887" s="33" t="s">
        <v>281</v>
      </c>
      <c r="I4887" s="13" t="s">
        <v>282</v>
      </c>
      <c r="J4887" s="13" t="s">
        <v>283</v>
      </c>
      <c r="K4887" s="13" t="s">
        <v>174</v>
      </c>
      <c r="L4887" s="13" t="s">
        <v>327</v>
      </c>
      <c r="M4887" s="13" t="s">
        <v>99</v>
      </c>
      <c r="N4887" s="38" t="s">
        <v>18</v>
      </c>
    </row>
    <row r="4888" spans="2:14" x14ac:dyDescent="0.2">
      <c r="D4888" s="197"/>
      <c r="E4888" s="198"/>
      <c r="F4888" s="198"/>
      <c r="G4888" s="35"/>
      <c r="H4888" s="39"/>
      <c r="I4888" s="14"/>
      <c r="J4888" s="14"/>
      <c r="K4888" s="14"/>
      <c r="L4888" s="14"/>
      <c r="M4888" s="14"/>
      <c r="N4888" s="34"/>
    </row>
    <row r="4889" spans="2:14" x14ac:dyDescent="0.2">
      <c r="D4889" s="56"/>
      <c r="E4889" s="58" t="s">
        <v>15</v>
      </c>
      <c r="F4889" s="46"/>
      <c r="G4889" s="36">
        <v>734</v>
      </c>
      <c r="H4889" s="24">
        <v>54.768392370572002</v>
      </c>
      <c r="I4889" s="24">
        <v>60.217983651226</v>
      </c>
      <c r="J4889" s="24">
        <v>3.2697547683920001</v>
      </c>
      <c r="K4889" s="24">
        <v>23.841961852861001</v>
      </c>
      <c r="L4889" s="24">
        <v>4.4959128065399998</v>
      </c>
      <c r="M4889" s="24">
        <v>0.272479564033</v>
      </c>
      <c r="N4889" s="68">
        <v>2.1798365122619998</v>
      </c>
    </row>
    <row r="4890" spans="2:14" x14ac:dyDescent="0.2">
      <c r="D4890" s="199" t="s">
        <v>49</v>
      </c>
      <c r="E4890" s="22" t="s">
        <v>50</v>
      </c>
      <c r="F4890" s="21"/>
      <c r="G4890" s="19">
        <v>5</v>
      </c>
      <c r="H4890" s="172">
        <v>40</v>
      </c>
      <c r="I4890" s="107">
        <v>40</v>
      </c>
      <c r="J4890" s="60">
        <v>0</v>
      </c>
      <c r="K4890" s="98">
        <v>60</v>
      </c>
      <c r="L4890" s="60">
        <v>0</v>
      </c>
      <c r="M4890" s="60">
        <v>0</v>
      </c>
      <c r="N4890" s="117">
        <v>0</v>
      </c>
    </row>
    <row r="4891" spans="2:14" x14ac:dyDescent="0.2">
      <c r="D4891" s="200"/>
      <c r="E4891" s="4" t="s">
        <v>51</v>
      </c>
      <c r="F4891" s="5"/>
      <c r="G4891" s="6">
        <v>76</v>
      </c>
      <c r="H4891" s="31">
        <v>59.210526315788996</v>
      </c>
      <c r="I4891" s="43">
        <v>53.947368421053</v>
      </c>
      <c r="J4891" s="12">
        <v>3.947368421053</v>
      </c>
      <c r="K4891" s="12">
        <v>25</v>
      </c>
      <c r="L4891" s="12">
        <v>5.2631578947369997</v>
      </c>
      <c r="M4891" s="28">
        <v>0</v>
      </c>
      <c r="N4891" s="42">
        <v>1.3157894736839999</v>
      </c>
    </row>
    <row r="4892" spans="2:14" x14ac:dyDescent="0.2">
      <c r="D4892" s="200"/>
      <c r="E4892" s="4" t="s">
        <v>52</v>
      </c>
      <c r="F4892" s="5"/>
      <c r="G4892" s="6">
        <v>21</v>
      </c>
      <c r="H4892" s="104">
        <v>42.857142857143003</v>
      </c>
      <c r="I4892" s="44">
        <v>71.428571428571004</v>
      </c>
      <c r="J4892" s="12">
        <v>4.7619047619049999</v>
      </c>
      <c r="K4892" s="61">
        <v>9.5238095238099998</v>
      </c>
      <c r="L4892" s="12">
        <v>4.7619047619049999</v>
      </c>
      <c r="M4892" s="28">
        <v>0</v>
      </c>
      <c r="N4892" s="73">
        <v>0</v>
      </c>
    </row>
    <row r="4893" spans="2:14" x14ac:dyDescent="0.2">
      <c r="D4893" s="200"/>
      <c r="E4893" s="4" t="s">
        <v>53</v>
      </c>
      <c r="F4893" s="5"/>
      <c r="G4893" s="6">
        <v>32</v>
      </c>
      <c r="H4893" s="87">
        <v>68.75</v>
      </c>
      <c r="I4893" s="29">
        <v>68.75</v>
      </c>
      <c r="J4893" s="12">
        <v>3.125</v>
      </c>
      <c r="K4893" s="43">
        <v>18.75</v>
      </c>
      <c r="L4893" s="44">
        <v>15.625</v>
      </c>
      <c r="M4893" s="28">
        <v>0</v>
      </c>
      <c r="N4893" s="73">
        <v>0</v>
      </c>
    </row>
    <row r="4894" spans="2:14" x14ac:dyDescent="0.2">
      <c r="D4894" s="200"/>
      <c r="E4894" s="4" t="s">
        <v>54</v>
      </c>
      <c r="F4894" s="5"/>
      <c r="G4894" s="6">
        <v>170</v>
      </c>
      <c r="H4894" s="31">
        <v>54.117647058823998</v>
      </c>
      <c r="I4894" s="12">
        <v>61.176470588234999</v>
      </c>
      <c r="J4894" s="12">
        <v>3.5294117647059999</v>
      </c>
      <c r="K4894" s="12">
        <v>24.705882352941</v>
      </c>
      <c r="L4894" s="12">
        <v>7.647058823529</v>
      </c>
      <c r="M4894" s="12">
        <v>0.58823529411800002</v>
      </c>
      <c r="N4894" s="42">
        <v>1.764705882353</v>
      </c>
    </row>
    <row r="4895" spans="2:14" x14ac:dyDescent="0.2">
      <c r="D4895" s="200"/>
      <c r="E4895" s="4" t="s">
        <v>55</v>
      </c>
      <c r="F4895" s="5"/>
      <c r="G4895" s="6">
        <v>79</v>
      </c>
      <c r="H4895" s="31">
        <v>55.696202531646001</v>
      </c>
      <c r="I4895" s="29">
        <v>67.088607594937002</v>
      </c>
      <c r="J4895" s="12">
        <v>5.0632911392409996</v>
      </c>
      <c r="K4895" s="61">
        <v>10.126582278480999</v>
      </c>
      <c r="L4895" s="12">
        <v>2.5316455696200002</v>
      </c>
      <c r="M4895" s="28">
        <v>0</v>
      </c>
      <c r="N4895" s="42">
        <v>5.0632911392409996</v>
      </c>
    </row>
    <row r="4896" spans="2:14" x14ac:dyDescent="0.2">
      <c r="D4896" s="200"/>
      <c r="E4896" s="4" t="s">
        <v>56</v>
      </c>
      <c r="F4896" s="5"/>
      <c r="G4896" s="6">
        <v>127</v>
      </c>
      <c r="H4896" s="31">
        <v>55.905511811023999</v>
      </c>
      <c r="I4896" s="12">
        <v>60.629921259843002</v>
      </c>
      <c r="J4896" s="12">
        <v>1.574803149606</v>
      </c>
      <c r="K4896" s="12">
        <v>28.346456692913002</v>
      </c>
      <c r="L4896" s="12">
        <v>1.574803149606</v>
      </c>
      <c r="M4896" s="28">
        <v>0</v>
      </c>
      <c r="N4896" s="42">
        <v>1.574803149606</v>
      </c>
    </row>
    <row r="4897" spans="2:14" x14ac:dyDescent="0.2">
      <c r="D4897" s="200"/>
      <c r="E4897" s="4" t="s">
        <v>57</v>
      </c>
      <c r="F4897" s="5"/>
      <c r="G4897" s="6">
        <v>122</v>
      </c>
      <c r="H4897" s="84">
        <v>45.901639344262001</v>
      </c>
      <c r="I4897" s="29">
        <v>68.032786885245997</v>
      </c>
      <c r="J4897" s="12">
        <v>1.6393442622950001</v>
      </c>
      <c r="K4897" s="29">
        <v>31.147540983607001</v>
      </c>
      <c r="L4897" s="12">
        <v>1.6393442622950001</v>
      </c>
      <c r="M4897" s="28">
        <v>0</v>
      </c>
      <c r="N4897" s="42">
        <v>0.81967213114799997</v>
      </c>
    </row>
    <row r="4898" spans="2:14" x14ac:dyDescent="0.2">
      <c r="D4898" s="200"/>
      <c r="E4898" s="4" t="s">
        <v>58</v>
      </c>
      <c r="F4898" s="5"/>
      <c r="G4898" s="6">
        <v>42</v>
      </c>
      <c r="H4898" s="87">
        <v>76.190476190476005</v>
      </c>
      <c r="I4898" s="61">
        <v>26.190476190476002</v>
      </c>
      <c r="J4898" s="12">
        <v>7.1428571428570002</v>
      </c>
      <c r="K4898" s="61">
        <v>7.1428571428570002</v>
      </c>
      <c r="L4898" s="12">
        <v>7.1428571428570002</v>
      </c>
      <c r="M4898" s="28">
        <v>0</v>
      </c>
      <c r="N4898" s="88">
        <v>11.904761904761999</v>
      </c>
    </row>
    <row r="4899" spans="2:14" x14ac:dyDescent="0.2">
      <c r="D4899" s="200"/>
      <c r="E4899" s="4" t="s">
        <v>59</v>
      </c>
      <c r="F4899" s="5"/>
      <c r="G4899" s="6">
        <v>59</v>
      </c>
      <c r="H4899" s="84">
        <v>47.457627118643998</v>
      </c>
      <c r="I4899" s="12">
        <v>57.627118644067998</v>
      </c>
      <c r="J4899" s="12">
        <v>3.3898305084749998</v>
      </c>
      <c r="K4899" s="29">
        <v>30.508474576270999</v>
      </c>
      <c r="L4899" s="12">
        <v>1.6949152542370001</v>
      </c>
      <c r="M4899" s="12">
        <v>1.6949152542370001</v>
      </c>
      <c r="N4899" s="73">
        <v>0</v>
      </c>
    </row>
    <row r="4900" spans="2:14" x14ac:dyDescent="0.2">
      <c r="D4900" s="199" t="s">
        <v>60</v>
      </c>
      <c r="E4900" s="22" t="s">
        <v>61</v>
      </c>
      <c r="F4900" s="21"/>
      <c r="G4900" s="19">
        <v>94</v>
      </c>
      <c r="H4900" s="54">
        <v>51.063829787233999</v>
      </c>
      <c r="I4900" s="107">
        <v>43.617021276595999</v>
      </c>
      <c r="J4900" s="20">
        <v>4.2553191489359996</v>
      </c>
      <c r="K4900" s="96">
        <v>30.851063829787002</v>
      </c>
      <c r="L4900" s="20">
        <v>1.0638297872339999</v>
      </c>
      <c r="M4900" s="20">
        <v>1.0638297872339999</v>
      </c>
      <c r="N4900" s="52">
        <v>2.1276595744679998</v>
      </c>
    </row>
    <row r="4901" spans="2:14" x14ac:dyDescent="0.2">
      <c r="D4901" s="200"/>
      <c r="E4901" s="4" t="s">
        <v>62</v>
      </c>
      <c r="F4901" s="5"/>
      <c r="G4901" s="6">
        <v>87</v>
      </c>
      <c r="H4901" s="31">
        <v>57.471264367815998</v>
      </c>
      <c r="I4901" s="43">
        <v>54.022988505747001</v>
      </c>
      <c r="J4901" s="12">
        <v>3.4482758620689999</v>
      </c>
      <c r="K4901" s="12">
        <v>22.988505747125998</v>
      </c>
      <c r="L4901" s="12">
        <v>4.5977011494250002</v>
      </c>
      <c r="M4901" s="28">
        <v>0</v>
      </c>
      <c r="N4901" s="42">
        <v>1.149425287356</v>
      </c>
    </row>
    <row r="4902" spans="2:14" x14ac:dyDescent="0.2">
      <c r="D4902" s="200"/>
      <c r="E4902" s="4" t="s">
        <v>63</v>
      </c>
      <c r="F4902" s="5"/>
      <c r="G4902" s="6">
        <v>79</v>
      </c>
      <c r="H4902" s="76">
        <v>62.025316455696</v>
      </c>
      <c r="I4902" s="12">
        <v>60.759493670886002</v>
      </c>
      <c r="J4902" s="12">
        <v>1.2658227848100001</v>
      </c>
      <c r="K4902" s="12">
        <v>26.582278481012999</v>
      </c>
      <c r="L4902" s="12">
        <v>2.5316455696200002</v>
      </c>
      <c r="M4902" s="28">
        <v>0</v>
      </c>
      <c r="N4902" s="42">
        <v>2.5316455696200002</v>
      </c>
    </row>
    <row r="4903" spans="2:14" x14ac:dyDescent="0.2">
      <c r="D4903" s="200"/>
      <c r="E4903" s="4" t="s">
        <v>64</v>
      </c>
      <c r="F4903" s="5"/>
      <c r="G4903" s="6">
        <v>81</v>
      </c>
      <c r="H4903" s="104">
        <v>43.209876543210001</v>
      </c>
      <c r="I4903" s="29">
        <v>66.666666666666998</v>
      </c>
      <c r="J4903" s="12">
        <v>2.4691358024690002</v>
      </c>
      <c r="K4903" s="12">
        <v>22.222222222222001</v>
      </c>
      <c r="L4903" s="12">
        <v>3.7037037037039999</v>
      </c>
      <c r="M4903" s="28">
        <v>0</v>
      </c>
      <c r="N4903" s="42">
        <v>3.7037037037039999</v>
      </c>
    </row>
    <row r="4904" spans="2:14" x14ac:dyDescent="0.2">
      <c r="D4904" s="200"/>
      <c r="E4904" s="4" t="s">
        <v>65</v>
      </c>
      <c r="F4904" s="5"/>
      <c r="G4904" s="6">
        <v>79</v>
      </c>
      <c r="H4904" s="31">
        <v>54.430379746835001</v>
      </c>
      <c r="I4904" s="12">
        <v>59.493670886076004</v>
      </c>
      <c r="J4904" s="12">
        <v>2.5316455696200002</v>
      </c>
      <c r="K4904" s="12">
        <v>21.518987341772</v>
      </c>
      <c r="L4904" s="12">
        <v>3.7974683544299999</v>
      </c>
      <c r="M4904" s="28">
        <v>0</v>
      </c>
      <c r="N4904" s="42">
        <v>3.7974683544299999</v>
      </c>
    </row>
    <row r="4905" spans="2:14" x14ac:dyDescent="0.2">
      <c r="D4905" s="200"/>
      <c r="E4905" s="4" t="s">
        <v>66</v>
      </c>
      <c r="F4905" s="5"/>
      <c r="G4905" s="6">
        <v>71</v>
      </c>
      <c r="H4905" s="84">
        <v>47.887323943661997</v>
      </c>
      <c r="I4905" s="29">
        <v>67.605633802816996</v>
      </c>
      <c r="J4905" s="12">
        <v>1.4084507042250001</v>
      </c>
      <c r="K4905" s="12">
        <v>23.943661971830998</v>
      </c>
      <c r="L4905" s="12">
        <v>1.4084507042250001</v>
      </c>
      <c r="M4905" s="12">
        <v>1.4084507042250001</v>
      </c>
      <c r="N4905" s="42">
        <v>2.8169014084509998</v>
      </c>
    </row>
    <row r="4906" spans="2:14" x14ac:dyDescent="0.2">
      <c r="D4906" s="200"/>
      <c r="E4906" s="4" t="s">
        <v>67</v>
      </c>
      <c r="F4906" s="5"/>
      <c r="G4906" s="6">
        <v>108</v>
      </c>
      <c r="H4906" s="76">
        <v>60.185185185184999</v>
      </c>
      <c r="I4906" s="12">
        <v>63.888888888888999</v>
      </c>
      <c r="J4906" s="12">
        <v>4.6296296296300001</v>
      </c>
      <c r="K4906" s="43">
        <v>18.518518518518999</v>
      </c>
      <c r="L4906" s="12">
        <v>6.4814814814809996</v>
      </c>
      <c r="M4906" s="28">
        <v>0</v>
      </c>
      <c r="N4906" s="42">
        <v>0.92592592592599998</v>
      </c>
    </row>
    <row r="4907" spans="2:14" x14ac:dyDescent="0.2">
      <c r="D4907" s="200"/>
      <c r="E4907" s="4" t="s">
        <v>68</v>
      </c>
      <c r="F4907" s="5"/>
      <c r="G4907" s="6">
        <v>39</v>
      </c>
      <c r="H4907" s="31">
        <v>58.974358974358999</v>
      </c>
      <c r="I4907" s="44">
        <v>79.487179487179006</v>
      </c>
      <c r="J4907" s="12">
        <v>2.564102564103</v>
      </c>
      <c r="K4907" s="43">
        <v>17.948717948717999</v>
      </c>
      <c r="L4907" s="12">
        <v>7.6923076923079998</v>
      </c>
      <c r="M4907" s="28">
        <v>0</v>
      </c>
      <c r="N4907" s="73">
        <v>0</v>
      </c>
    </row>
    <row r="4908" spans="2:14" x14ac:dyDescent="0.2">
      <c r="D4908" s="200"/>
      <c r="E4908" s="4" t="s">
        <v>69</v>
      </c>
      <c r="F4908" s="5"/>
      <c r="G4908" s="6">
        <v>29</v>
      </c>
      <c r="H4908" s="87">
        <v>65.517241379309993</v>
      </c>
      <c r="I4908" s="29">
        <v>68.965517241379004</v>
      </c>
      <c r="J4908" s="12">
        <v>6.8965517241379999</v>
      </c>
      <c r="K4908" s="12">
        <v>27.586206896552</v>
      </c>
      <c r="L4908" s="29">
        <v>10.344827586207</v>
      </c>
      <c r="M4908" s="28">
        <v>0</v>
      </c>
      <c r="N4908" s="73">
        <v>0</v>
      </c>
    </row>
    <row r="4909" spans="2:14" x14ac:dyDescent="0.2">
      <c r="D4909" s="93" t="s">
        <v>70</v>
      </c>
      <c r="E4909" s="89" t="s">
        <v>18</v>
      </c>
      <c r="F4909" s="92"/>
      <c r="G4909" s="94">
        <v>0</v>
      </c>
      <c r="H4909" s="148">
        <v>0</v>
      </c>
      <c r="I4909" s="86">
        <v>0</v>
      </c>
      <c r="J4909" s="101">
        <v>0</v>
      </c>
      <c r="K4909" s="86">
        <v>0</v>
      </c>
      <c r="L4909" s="101">
        <v>0</v>
      </c>
      <c r="M4909" s="101">
        <v>0</v>
      </c>
      <c r="N4909" s="144">
        <v>0</v>
      </c>
    </row>
    <row r="4911" spans="2:14" x14ac:dyDescent="0.2">
      <c r="B4911" s="40" t="str">
        <f xml:space="preserve"> HYPERLINK("#'目次'!B209", "[203]")</f>
        <v>[203]</v>
      </c>
      <c r="C4911" s="23" t="s">
        <v>334</v>
      </c>
    </row>
    <row r="4912" spans="2:14" x14ac:dyDescent="0.2">
      <c r="C4912" s="186" t="s">
        <v>326</v>
      </c>
    </row>
    <row r="4914" spans="3:14" x14ac:dyDescent="0.2">
      <c r="C4914" s="23" t="s">
        <v>73</v>
      </c>
    </row>
    <row r="4915" spans="3:14" ht="24" x14ac:dyDescent="0.2">
      <c r="D4915" s="195"/>
      <c r="E4915" s="196"/>
      <c r="F4915" s="196"/>
      <c r="G4915" s="37" t="s">
        <v>15</v>
      </c>
      <c r="H4915" s="33" t="s">
        <v>281</v>
      </c>
      <c r="I4915" s="13" t="s">
        <v>282</v>
      </c>
      <c r="J4915" s="13" t="s">
        <v>283</v>
      </c>
      <c r="K4915" s="13" t="s">
        <v>174</v>
      </c>
      <c r="L4915" s="13" t="s">
        <v>327</v>
      </c>
      <c r="M4915" s="13" t="s">
        <v>99</v>
      </c>
      <c r="N4915" s="38" t="s">
        <v>18</v>
      </c>
    </row>
    <row r="4916" spans="3:14" x14ac:dyDescent="0.2">
      <c r="D4916" s="197"/>
      <c r="E4916" s="198"/>
      <c r="F4916" s="198"/>
      <c r="G4916" s="35"/>
      <c r="H4916" s="39"/>
      <c r="I4916" s="14"/>
      <c r="J4916" s="14"/>
      <c r="K4916" s="14"/>
      <c r="L4916" s="14"/>
      <c r="M4916" s="14"/>
      <c r="N4916" s="34"/>
    </row>
    <row r="4917" spans="3:14" x14ac:dyDescent="0.2">
      <c r="D4917" s="56"/>
      <c r="E4917" s="58" t="s">
        <v>15</v>
      </c>
      <c r="F4917" s="46"/>
      <c r="G4917" s="36">
        <v>734</v>
      </c>
      <c r="H4917" s="24">
        <v>54.768392370572002</v>
      </c>
      <c r="I4917" s="24">
        <v>60.217983651226</v>
      </c>
      <c r="J4917" s="24">
        <v>3.2697547683920001</v>
      </c>
      <c r="K4917" s="24">
        <v>23.841961852861001</v>
      </c>
      <c r="L4917" s="24">
        <v>4.4959128065399998</v>
      </c>
      <c r="M4917" s="24">
        <v>0.272479564033</v>
      </c>
      <c r="N4917" s="68">
        <v>2.1798365122619998</v>
      </c>
    </row>
    <row r="4918" spans="3:14" x14ac:dyDescent="0.2">
      <c r="D4918" s="199" t="s">
        <v>74</v>
      </c>
      <c r="E4918" s="22" t="s">
        <v>75</v>
      </c>
      <c r="F4918" s="21"/>
      <c r="G4918" s="19">
        <v>348</v>
      </c>
      <c r="H4918" s="54">
        <v>55.747126436781997</v>
      </c>
      <c r="I4918" s="20">
        <v>58.333333333333002</v>
      </c>
      <c r="J4918" s="20">
        <v>3.7356321839079998</v>
      </c>
      <c r="K4918" s="20">
        <v>20.689655172414</v>
      </c>
      <c r="L4918" s="20">
        <v>5.1724137931029999</v>
      </c>
      <c r="M4918" s="20">
        <v>0.28735632183900001</v>
      </c>
      <c r="N4918" s="52">
        <v>2.8735632183909998</v>
      </c>
    </row>
    <row r="4919" spans="3:14" x14ac:dyDescent="0.2">
      <c r="D4919" s="200"/>
      <c r="E4919" s="4" t="s">
        <v>34</v>
      </c>
      <c r="F4919" s="5"/>
      <c r="G4919" s="6">
        <v>9</v>
      </c>
      <c r="H4919" s="87">
        <v>88.888888888888999</v>
      </c>
      <c r="I4919" s="61">
        <v>11.111111111111001</v>
      </c>
      <c r="J4919" s="28">
        <v>0</v>
      </c>
      <c r="K4919" s="61">
        <v>11.111111111111001</v>
      </c>
      <c r="L4919" s="28">
        <v>0</v>
      </c>
      <c r="M4919" s="28">
        <v>0</v>
      </c>
      <c r="N4919" s="88">
        <v>11.111111111111001</v>
      </c>
    </row>
    <row r="4920" spans="3:14" x14ac:dyDescent="0.2">
      <c r="D4920" s="200"/>
      <c r="E4920" s="4" t="s">
        <v>35</v>
      </c>
      <c r="F4920" s="5"/>
      <c r="G4920" s="6">
        <v>42</v>
      </c>
      <c r="H4920" s="87">
        <v>69.047619047618994</v>
      </c>
      <c r="I4920" s="61">
        <v>35.714285714286</v>
      </c>
      <c r="J4920" s="12">
        <v>2.3809523809519999</v>
      </c>
      <c r="K4920" s="43">
        <v>16.666666666666998</v>
      </c>
      <c r="L4920" s="29">
        <v>9.5238095238099998</v>
      </c>
      <c r="M4920" s="28">
        <v>0</v>
      </c>
      <c r="N4920" s="42">
        <v>7.1428571428570002</v>
      </c>
    </row>
    <row r="4921" spans="3:14" x14ac:dyDescent="0.2">
      <c r="D4921" s="200"/>
      <c r="E4921" s="4" t="s">
        <v>36</v>
      </c>
      <c r="F4921" s="5"/>
      <c r="G4921" s="6">
        <v>70</v>
      </c>
      <c r="H4921" s="84">
        <v>47.142857142856997</v>
      </c>
      <c r="I4921" s="12">
        <v>58.571428571429003</v>
      </c>
      <c r="J4921" s="12">
        <v>2.8571428571430002</v>
      </c>
      <c r="K4921" s="12">
        <v>20</v>
      </c>
      <c r="L4921" s="29">
        <v>10</v>
      </c>
      <c r="M4921" s="28">
        <v>0</v>
      </c>
      <c r="N4921" s="42">
        <v>4.2857142857139996</v>
      </c>
    </row>
    <row r="4922" spans="3:14" x14ac:dyDescent="0.2">
      <c r="D4922" s="200"/>
      <c r="E4922" s="4" t="s">
        <v>37</v>
      </c>
      <c r="F4922" s="5"/>
      <c r="G4922" s="6">
        <v>76</v>
      </c>
      <c r="H4922" s="76">
        <v>61.842105263157997</v>
      </c>
      <c r="I4922" s="12">
        <v>56.578947368420998</v>
      </c>
      <c r="J4922" s="12">
        <v>5.2631578947369997</v>
      </c>
      <c r="K4922" s="12">
        <v>25</v>
      </c>
      <c r="L4922" s="12">
        <v>3.947368421053</v>
      </c>
      <c r="M4922" s="28">
        <v>0</v>
      </c>
      <c r="N4922" s="42">
        <v>2.6315789473679998</v>
      </c>
    </row>
    <row r="4923" spans="3:14" x14ac:dyDescent="0.2">
      <c r="D4923" s="200"/>
      <c r="E4923" s="4" t="s">
        <v>38</v>
      </c>
      <c r="F4923" s="5"/>
      <c r="G4923" s="6">
        <v>63</v>
      </c>
      <c r="H4923" s="31">
        <v>55.555555555555998</v>
      </c>
      <c r="I4923" s="29">
        <v>66.666666666666998</v>
      </c>
      <c r="J4923" s="12">
        <v>7.9365079365079998</v>
      </c>
      <c r="K4923" s="61">
        <v>12.698412698413</v>
      </c>
      <c r="L4923" s="12">
        <v>1.587301587302</v>
      </c>
      <c r="M4923" s="28">
        <v>0</v>
      </c>
      <c r="N4923" s="42">
        <v>1.587301587302</v>
      </c>
    </row>
    <row r="4924" spans="3:14" x14ac:dyDescent="0.2">
      <c r="D4924" s="200"/>
      <c r="E4924" s="4" t="s">
        <v>39</v>
      </c>
      <c r="F4924" s="5"/>
      <c r="G4924" s="6">
        <v>63</v>
      </c>
      <c r="H4924" s="31">
        <v>52.380952380952003</v>
      </c>
      <c r="I4924" s="44">
        <v>73.015873015872998</v>
      </c>
      <c r="J4924" s="12">
        <v>1.587301587302</v>
      </c>
      <c r="K4924" s="12">
        <v>25.396825396825001</v>
      </c>
      <c r="L4924" s="12">
        <v>3.1746031746029999</v>
      </c>
      <c r="M4924" s="28">
        <v>0</v>
      </c>
      <c r="N4924" s="73">
        <v>0</v>
      </c>
    </row>
    <row r="4925" spans="3:14" x14ac:dyDescent="0.2">
      <c r="D4925" s="200"/>
      <c r="E4925" s="4" t="s">
        <v>40</v>
      </c>
      <c r="F4925" s="5"/>
      <c r="G4925" s="6">
        <v>25</v>
      </c>
      <c r="H4925" s="104">
        <v>36</v>
      </c>
      <c r="I4925" s="12">
        <v>60</v>
      </c>
      <c r="J4925" s="28">
        <v>0</v>
      </c>
      <c r="K4925" s="12">
        <v>28</v>
      </c>
      <c r="L4925" s="12">
        <v>4</v>
      </c>
      <c r="M4925" s="12">
        <v>4</v>
      </c>
      <c r="N4925" s="73">
        <v>0</v>
      </c>
    </row>
    <row r="4926" spans="3:14" x14ac:dyDescent="0.2">
      <c r="D4926" s="199" t="s">
        <v>76</v>
      </c>
      <c r="E4926" s="22" t="s">
        <v>77</v>
      </c>
      <c r="F4926" s="21"/>
      <c r="G4926" s="19">
        <v>386</v>
      </c>
      <c r="H4926" s="54">
        <v>53.886010362694002</v>
      </c>
      <c r="I4926" s="20">
        <v>61.917098445595997</v>
      </c>
      <c r="J4926" s="20">
        <v>2.8497409326419998</v>
      </c>
      <c r="K4926" s="20">
        <v>26.683937823834</v>
      </c>
      <c r="L4926" s="20">
        <v>3.8860103626939999</v>
      </c>
      <c r="M4926" s="20">
        <v>0.25906735751299997</v>
      </c>
      <c r="N4926" s="52">
        <v>1.554404145078</v>
      </c>
    </row>
    <row r="4927" spans="3:14" x14ac:dyDescent="0.2">
      <c r="D4927" s="200"/>
      <c r="E4927" s="4" t="s">
        <v>34</v>
      </c>
      <c r="F4927" s="5"/>
      <c r="G4927" s="6">
        <v>10</v>
      </c>
      <c r="H4927" s="76">
        <v>60</v>
      </c>
      <c r="I4927" s="61">
        <v>20</v>
      </c>
      <c r="J4927" s="29">
        <v>10</v>
      </c>
      <c r="K4927" s="99">
        <v>0</v>
      </c>
      <c r="L4927" s="28">
        <v>0</v>
      </c>
      <c r="M4927" s="28">
        <v>0</v>
      </c>
      <c r="N4927" s="111">
        <v>20</v>
      </c>
    </row>
    <row r="4928" spans="3:14" x14ac:dyDescent="0.2">
      <c r="D4928" s="200"/>
      <c r="E4928" s="4" t="s">
        <v>35</v>
      </c>
      <c r="F4928" s="5"/>
      <c r="G4928" s="6">
        <v>55</v>
      </c>
      <c r="H4928" s="87">
        <v>65.454545454544999</v>
      </c>
      <c r="I4928" s="12">
        <v>60</v>
      </c>
      <c r="J4928" s="12">
        <v>7.2727272727269998</v>
      </c>
      <c r="K4928" s="61">
        <v>12.727272727273</v>
      </c>
      <c r="L4928" s="12">
        <v>5.4545454545450003</v>
      </c>
      <c r="M4928" s="28">
        <v>0</v>
      </c>
      <c r="N4928" s="42">
        <v>1.818181818182</v>
      </c>
    </row>
    <row r="4929" spans="2:14" x14ac:dyDescent="0.2">
      <c r="D4929" s="200"/>
      <c r="E4929" s="4" t="s">
        <v>36</v>
      </c>
      <c r="F4929" s="5"/>
      <c r="G4929" s="6">
        <v>72</v>
      </c>
      <c r="H4929" s="31">
        <v>59.722222222222001</v>
      </c>
      <c r="I4929" s="12">
        <v>56.944444444444002</v>
      </c>
      <c r="J4929" s="12">
        <v>2.7777777777780002</v>
      </c>
      <c r="K4929" s="12">
        <v>23.611111111111001</v>
      </c>
      <c r="L4929" s="12">
        <v>4.166666666667</v>
      </c>
      <c r="M4929" s="28">
        <v>0</v>
      </c>
      <c r="N4929" s="73">
        <v>0</v>
      </c>
    </row>
    <row r="4930" spans="2:14" x14ac:dyDescent="0.2">
      <c r="D4930" s="200"/>
      <c r="E4930" s="4" t="s">
        <v>37</v>
      </c>
      <c r="F4930" s="5"/>
      <c r="G4930" s="6">
        <v>88</v>
      </c>
      <c r="H4930" s="31">
        <v>57.954545454544999</v>
      </c>
      <c r="I4930" s="12">
        <v>61.363636363635997</v>
      </c>
      <c r="J4930" s="12">
        <v>1.136363636364</v>
      </c>
      <c r="K4930" s="29">
        <v>30.681818181817999</v>
      </c>
      <c r="L4930" s="12">
        <v>3.4090909090910002</v>
      </c>
      <c r="M4930" s="28">
        <v>0</v>
      </c>
      <c r="N4930" s="42">
        <v>2.2727272727269998</v>
      </c>
    </row>
    <row r="4931" spans="2:14" x14ac:dyDescent="0.2">
      <c r="D4931" s="200"/>
      <c r="E4931" s="4" t="s">
        <v>38</v>
      </c>
      <c r="F4931" s="5"/>
      <c r="G4931" s="6">
        <v>66</v>
      </c>
      <c r="H4931" s="31">
        <v>54.545454545455001</v>
      </c>
      <c r="I4931" s="44">
        <v>72.727272727273004</v>
      </c>
      <c r="J4931" s="12">
        <v>3.0303030303030001</v>
      </c>
      <c r="K4931" s="29">
        <v>30.303030303029999</v>
      </c>
      <c r="L4931" s="12">
        <v>9.0909090909089993</v>
      </c>
      <c r="M4931" s="12">
        <v>1.5151515151520001</v>
      </c>
      <c r="N4931" s="73">
        <v>0</v>
      </c>
    </row>
    <row r="4932" spans="2:14" x14ac:dyDescent="0.2">
      <c r="D4932" s="200"/>
      <c r="E4932" s="4" t="s">
        <v>39</v>
      </c>
      <c r="F4932" s="5"/>
      <c r="G4932" s="6">
        <v>64</v>
      </c>
      <c r="H4932" s="104">
        <v>32.8125</v>
      </c>
      <c r="I4932" s="44">
        <v>71.875</v>
      </c>
      <c r="J4932" s="28">
        <v>0</v>
      </c>
      <c r="K4932" s="29">
        <v>32.8125</v>
      </c>
      <c r="L4932" s="28">
        <v>0</v>
      </c>
      <c r="M4932" s="28">
        <v>0</v>
      </c>
      <c r="N4932" s="42">
        <v>1.5625</v>
      </c>
    </row>
    <row r="4933" spans="2:14" x14ac:dyDescent="0.2">
      <c r="D4933" s="201"/>
      <c r="E4933" s="57" t="s">
        <v>40</v>
      </c>
      <c r="F4933" s="59"/>
      <c r="G4933" s="55">
        <v>31</v>
      </c>
      <c r="H4933" s="157">
        <v>48.387096774193999</v>
      </c>
      <c r="I4933" s="109">
        <v>48.387096774193999</v>
      </c>
      <c r="J4933" s="65">
        <v>3.2258064516129998</v>
      </c>
      <c r="K4933" s="113">
        <v>35.483870967742</v>
      </c>
      <c r="L4933" s="74">
        <v>0</v>
      </c>
      <c r="M4933" s="74">
        <v>0</v>
      </c>
      <c r="N4933" s="142">
        <v>0</v>
      </c>
    </row>
    <row r="4935" spans="2:14" x14ac:dyDescent="0.2">
      <c r="B4935" s="40" t="str">
        <f xml:space="preserve"> HYPERLINK("#'目次'!B210", "[204]")</f>
        <v>[204]</v>
      </c>
      <c r="C4935" s="23" t="s">
        <v>334</v>
      </c>
    </row>
    <row r="4936" spans="2:14" x14ac:dyDescent="0.2">
      <c r="C4936" s="186" t="s">
        <v>326</v>
      </c>
    </row>
    <row r="4938" spans="2:14" x14ac:dyDescent="0.2">
      <c r="C4938" s="23" t="s">
        <v>80</v>
      </c>
    </row>
    <row r="4939" spans="2:14" ht="24" x14ac:dyDescent="0.2">
      <c r="E4939" s="195"/>
      <c r="F4939" s="196"/>
      <c r="G4939" s="37" t="s">
        <v>15</v>
      </c>
      <c r="H4939" s="33" t="s">
        <v>281</v>
      </c>
      <c r="I4939" s="13" t="s">
        <v>282</v>
      </c>
      <c r="J4939" s="13" t="s">
        <v>283</v>
      </c>
      <c r="K4939" s="13" t="s">
        <v>174</v>
      </c>
      <c r="L4939" s="13" t="s">
        <v>327</v>
      </c>
      <c r="M4939" s="13" t="s">
        <v>99</v>
      </c>
      <c r="N4939" s="38" t="s">
        <v>18</v>
      </c>
    </row>
    <row r="4940" spans="2:14" x14ac:dyDescent="0.2">
      <c r="E4940" s="197"/>
      <c r="F4940" s="198"/>
      <c r="G4940" s="35"/>
      <c r="H4940" s="39"/>
      <c r="I4940" s="14"/>
      <c r="J4940" s="14"/>
      <c r="K4940" s="14"/>
      <c r="L4940" s="14"/>
      <c r="M4940" s="14"/>
      <c r="N4940" s="34"/>
    </row>
    <row r="4941" spans="2:14" x14ac:dyDescent="0.2">
      <c r="E4941" s="91" t="s">
        <v>15</v>
      </c>
      <c r="F4941" s="46"/>
      <c r="G4941" s="36">
        <v>734</v>
      </c>
      <c r="H4941" s="24">
        <v>54.768392370572002</v>
      </c>
      <c r="I4941" s="24">
        <v>60.217983651226</v>
      </c>
      <c r="J4941" s="24">
        <v>3.2697547683920001</v>
      </c>
      <c r="K4941" s="24">
        <v>23.841961852861001</v>
      </c>
      <c r="L4941" s="24">
        <v>4.4959128065399998</v>
      </c>
      <c r="M4941" s="24">
        <v>0.272479564033</v>
      </c>
      <c r="N4941" s="68">
        <v>2.1798365122619998</v>
      </c>
    </row>
    <row r="4942" spans="2:14" x14ac:dyDescent="0.2">
      <c r="E4942" s="4" t="s">
        <v>81</v>
      </c>
      <c r="F4942" s="5"/>
      <c r="G4942" s="19">
        <v>30</v>
      </c>
      <c r="H4942" s="54">
        <v>50</v>
      </c>
      <c r="I4942" s="98">
        <v>73.333333333333002</v>
      </c>
      <c r="J4942" s="20">
        <v>3.333333333333</v>
      </c>
      <c r="K4942" s="20">
        <v>23.333333333333002</v>
      </c>
      <c r="L4942" s="20">
        <v>6.666666666667</v>
      </c>
      <c r="M4942" s="60">
        <v>0</v>
      </c>
      <c r="N4942" s="117">
        <v>0</v>
      </c>
    </row>
    <row r="4943" spans="2:14" x14ac:dyDescent="0.2">
      <c r="E4943" s="4" t="s">
        <v>82</v>
      </c>
      <c r="F4943" s="5"/>
      <c r="G4943" s="6">
        <v>47</v>
      </c>
      <c r="H4943" s="31">
        <v>51.063829787233999</v>
      </c>
      <c r="I4943" s="12">
        <v>57.446808510638</v>
      </c>
      <c r="J4943" s="28">
        <v>0</v>
      </c>
      <c r="K4943" s="29">
        <v>31.914893617021001</v>
      </c>
      <c r="L4943" s="12">
        <v>2.1276595744679998</v>
      </c>
      <c r="M4943" s="28">
        <v>0</v>
      </c>
      <c r="N4943" s="42">
        <v>2.1276595744679998</v>
      </c>
    </row>
    <row r="4944" spans="2:14" x14ac:dyDescent="0.2">
      <c r="E4944" s="4" t="s">
        <v>83</v>
      </c>
      <c r="F4944" s="5"/>
      <c r="G4944" s="6">
        <v>296</v>
      </c>
      <c r="H4944" s="31">
        <v>57.094594594595002</v>
      </c>
      <c r="I4944" s="12">
        <v>61.824324324324003</v>
      </c>
      <c r="J4944" s="12">
        <v>3.3783783783780001</v>
      </c>
      <c r="K4944" s="43">
        <v>18.581081081080999</v>
      </c>
      <c r="L4944" s="12">
        <v>4.0540540540540002</v>
      </c>
      <c r="M4944" s="28">
        <v>0</v>
      </c>
      <c r="N4944" s="42">
        <v>3.040540540541</v>
      </c>
    </row>
    <row r="4945" spans="2:14" x14ac:dyDescent="0.2">
      <c r="E4945" s="4" t="s">
        <v>84</v>
      </c>
      <c r="F4945" s="5"/>
      <c r="G4945" s="6">
        <v>19</v>
      </c>
      <c r="H4945" s="31">
        <v>57.894736842104997</v>
      </c>
      <c r="I4945" s="61">
        <v>36.842105263157997</v>
      </c>
      <c r="J4945" s="28">
        <v>0</v>
      </c>
      <c r="K4945" s="44">
        <v>36.842105263157997</v>
      </c>
      <c r="L4945" s="12">
        <v>5.2631578947369997</v>
      </c>
      <c r="M4945" s="28">
        <v>0</v>
      </c>
      <c r="N4945" s="88">
        <v>10.526315789473999</v>
      </c>
    </row>
    <row r="4946" spans="2:14" x14ac:dyDescent="0.2">
      <c r="E4946" s="4" t="s">
        <v>85</v>
      </c>
      <c r="F4946" s="5"/>
      <c r="G4946" s="6">
        <v>83</v>
      </c>
      <c r="H4946" s="31">
        <v>50.602409638554001</v>
      </c>
      <c r="I4946" s="29">
        <v>66.265060240964004</v>
      </c>
      <c r="J4946" s="12">
        <v>3.6144578313250002</v>
      </c>
      <c r="K4946" s="43">
        <v>18.072289156627001</v>
      </c>
      <c r="L4946" s="12">
        <v>2.409638554217</v>
      </c>
      <c r="M4946" s="28">
        <v>0</v>
      </c>
      <c r="N4946" s="42">
        <v>3.6144578313250002</v>
      </c>
    </row>
    <row r="4947" spans="2:14" x14ac:dyDescent="0.2">
      <c r="E4947" s="4" t="s">
        <v>86</v>
      </c>
      <c r="F4947" s="5"/>
      <c r="G4947" s="6">
        <v>120</v>
      </c>
      <c r="H4947" s="31">
        <v>51.666666666666998</v>
      </c>
      <c r="I4947" s="29">
        <v>66.666666666666998</v>
      </c>
      <c r="J4947" s="12">
        <v>3.333333333333</v>
      </c>
      <c r="K4947" s="12">
        <v>20</v>
      </c>
      <c r="L4947" s="12">
        <v>8.333333333333</v>
      </c>
      <c r="M4947" s="12">
        <v>1.666666666667</v>
      </c>
      <c r="N4947" s="42">
        <v>0.83333333333299997</v>
      </c>
    </row>
    <row r="4948" spans="2:14" x14ac:dyDescent="0.2">
      <c r="E4948" s="4" t="s">
        <v>87</v>
      </c>
      <c r="F4948" s="5"/>
      <c r="G4948" s="6">
        <v>46</v>
      </c>
      <c r="H4948" s="76">
        <v>60.869565217390999</v>
      </c>
      <c r="I4948" s="61">
        <v>41.304347826087003</v>
      </c>
      <c r="J4948" s="12">
        <v>4.3478260869570002</v>
      </c>
      <c r="K4948" s="44">
        <v>56.521739130435002</v>
      </c>
      <c r="L4948" s="12">
        <v>6.5217391304349999</v>
      </c>
      <c r="M4948" s="28">
        <v>0</v>
      </c>
      <c r="N4948" s="73">
        <v>0</v>
      </c>
    </row>
    <row r="4949" spans="2:14" x14ac:dyDescent="0.2">
      <c r="E4949" s="4" t="s">
        <v>88</v>
      </c>
      <c r="F4949" s="5"/>
      <c r="G4949" s="6">
        <v>23</v>
      </c>
      <c r="H4949" s="84">
        <v>47.826086956521998</v>
      </c>
      <c r="I4949" s="12">
        <v>60.869565217390999</v>
      </c>
      <c r="J4949" s="12">
        <v>4.3478260869570002</v>
      </c>
      <c r="K4949" s="44">
        <v>39.130434782609001</v>
      </c>
      <c r="L4949" s="28">
        <v>0</v>
      </c>
      <c r="M4949" s="28">
        <v>0</v>
      </c>
      <c r="N4949" s="73">
        <v>0</v>
      </c>
    </row>
    <row r="4950" spans="2:14" x14ac:dyDescent="0.2">
      <c r="E4950" s="4" t="s">
        <v>89</v>
      </c>
      <c r="F4950" s="5"/>
      <c r="G4950" s="6">
        <v>37</v>
      </c>
      <c r="H4950" s="31">
        <v>56.756756756756999</v>
      </c>
      <c r="I4950" s="43">
        <v>51.351351351350999</v>
      </c>
      <c r="J4950" s="12">
        <v>5.4054054054050003</v>
      </c>
      <c r="K4950" s="12">
        <v>24.324324324323999</v>
      </c>
      <c r="L4950" s="12">
        <v>5.4054054054050003</v>
      </c>
      <c r="M4950" s="28">
        <v>0</v>
      </c>
      <c r="N4950" s="73">
        <v>0</v>
      </c>
    </row>
    <row r="4951" spans="2:14" x14ac:dyDescent="0.2">
      <c r="E4951" s="4" t="s">
        <v>90</v>
      </c>
      <c r="F4951" s="5"/>
      <c r="G4951" s="6">
        <v>28</v>
      </c>
      <c r="H4951" s="76">
        <v>64.285714285713993</v>
      </c>
      <c r="I4951" s="43">
        <v>53.571428571429003</v>
      </c>
      <c r="J4951" s="28">
        <v>0</v>
      </c>
      <c r="K4951" s="12">
        <v>21.428571428571001</v>
      </c>
      <c r="L4951" s="28">
        <v>0</v>
      </c>
      <c r="M4951" s="28">
        <v>0</v>
      </c>
      <c r="N4951" s="73">
        <v>0</v>
      </c>
    </row>
    <row r="4952" spans="2:14" x14ac:dyDescent="0.2">
      <c r="E4952" s="57" t="s">
        <v>91</v>
      </c>
      <c r="F4952" s="59"/>
      <c r="G4952" s="55">
        <v>5</v>
      </c>
      <c r="H4952" s="169">
        <v>20</v>
      </c>
      <c r="I4952" s="109">
        <v>20</v>
      </c>
      <c r="J4952" s="113">
        <v>20</v>
      </c>
      <c r="K4952" s="113">
        <v>40</v>
      </c>
      <c r="L4952" s="74">
        <v>0</v>
      </c>
      <c r="M4952" s="74">
        <v>0</v>
      </c>
      <c r="N4952" s="142">
        <v>0</v>
      </c>
    </row>
    <row r="4954" spans="2:14" x14ac:dyDescent="0.2">
      <c r="B4954" s="40" t="str">
        <f xml:space="preserve"> HYPERLINK("#'目次'!B211", "[205]")</f>
        <v>[205]</v>
      </c>
      <c r="C4954" s="23" t="s">
        <v>337</v>
      </c>
    </row>
    <row r="4955" spans="2:14" x14ac:dyDescent="0.2">
      <c r="C4955" s="186" t="s">
        <v>326</v>
      </c>
    </row>
    <row r="4957" spans="2:14" x14ac:dyDescent="0.2">
      <c r="C4957" s="23" t="s">
        <v>14</v>
      </c>
    </row>
    <row r="4958" spans="2:14" ht="24" x14ac:dyDescent="0.2">
      <c r="D4958" s="195"/>
      <c r="E4958" s="196"/>
      <c r="F4958" s="196"/>
      <c r="G4958" s="37" t="s">
        <v>15</v>
      </c>
      <c r="H4958" s="33" t="s">
        <v>281</v>
      </c>
      <c r="I4958" s="13" t="s">
        <v>282</v>
      </c>
      <c r="J4958" s="13" t="s">
        <v>283</v>
      </c>
      <c r="K4958" s="13" t="s">
        <v>174</v>
      </c>
      <c r="L4958" s="13" t="s">
        <v>327</v>
      </c>
      <c r="M4958" s="13" t="s">
        <v>99</v>
      </c>
      <c r="N4958" s="38" t="s">
        <v>18</v>
      </c>
    </row>
    <row r="4959" spans="2:14" x14ac:dyDescent="0.2">
      <c r="D4959" s="197"/>
      <c r="E4959" s="198"/>
      <c r="F4959" s="198"/>
      <c r="G4959" s="35"/>
      <c r="H4959" s="39"/>
      <c r="I4959" s="14"/>
      <c r="J4959" s="14"/>
      <c r="K4959" s="14"/>
      <c r="L4959" s="14"/>
      <c r="M4959" s="14"/>
      <c r="N4959" s="34"/>
    </row>
    <row r="4960" spans="2:14" x14ac:dyDescent="0.2">
      <c r="D4960" s="56"/>
      <c r="E4960" s="58" t="s">
        <v>15</v>
      </c>
      <c r="F4960" s="46"/>
      <c r="G4960" s="36">
        <v>734</v>
      </c>
      <c r="H4960" s="24">
        <v>88.964577656675999</v>
      </c>
      <c r="I4960" s="24">
        <v>0.54495912806500002</v>
      </c>
      <c r="J4960" s="24">
        <v>0.13623978201600001</v>
      </c>
      <c r="K4960" s="24">
        <v>24.523160762943</v>
      </c>
      <c r="L4960" s="24">
        <v>1.7711171662130001</v>
      </c>
      <c r="M4960" s="24">
        <v>0.13623978201600001</v>
      </c>
      <c r="N4960" s="68">
        <v>3.6784741144409998</v>
      </c>
    </row>
    <row r="4961" spans="4:14" x14ac:dyDescent="0.2">
      <c r="D4961" s="199" t="s">
        <v>19</v>
      </c>
      <c r="E4961" s="22" t="s">
        <v>20</v>
      </c>
      <c r="F4961" s="21"/>
      <c r="G4961" s="19">
        <v>77</v>
      </c>
      <c r="H4961" s="149">
        <v>94.805194805195001</v>
      </c>
      <c r="I4961" s="60">
        <v>0</v>
      </c>
      <c r="J4961" s="60">
        <v>0</v>
      </c>
      <c r="K4961" s="90">
        <v>15.584415584416</v>
      </c>
      <c r="L4961" s="20">
        <v>1.298701298701</v>
      </c>
      <c r="M4961" s="60">
        <v>0</v>
      </c>
      <c r="N4961" s="52">
        <v>2.5974025974030002</v>
      </c>
    </row>
    <row r="4962" spans="4:14" x14ac:dyDescent="0.2">
      <c r="D4962" s="200"/>
      <c r="E4962" s="4" t="s">
        <v>21</v>
      </c>
      <c r="F4962" s="5"/>
      <c r="G4962" s="6">
        <v>289</v>
      </c>
      <c r="H4962" s="84">
        <v>81.660899653979001</v>
      </c>
      <c r="I4962" s="28">
        <v>0</v>
      </c>
      <c r="J4962" s="28">
        <v>0</v>
      </c>
      <c r="K4962" s="44">
        <v>41.176470588234999</v>
      </c>
      <c r="L4962" s="12">
        <v>2.7681660899649998</v>
      </c>
      <c r="M4962" s="28">
        <v>0</v>
      </c>
      <c r="N4962" s="42">
        <v>4.4982698961940004</v>
      </c>
    </row>
    <row r="4963" spans="4:14" x14ac:dyDescent="0.2">
      <c r="D4963" s="200"/>
      <c r="E4963" s="4" t="s">
        <v>22</v>
      </c>
      <c r="F4963" s="5"/>
      <c r="G4963" s="6">
        <v>109</v>
      </c>
      <c r="H4963" s="31">
        <v>88.073394495412998</v>
      </c>
      <c r="I4963" s="28">
        <v>0</v>
      </c>
      <c r="J4963" s="28">
        <v>0</v>
      </c>
      <c r="K4963" s="61">
        <v>13.761467889907999</v>
      </c>
      <c r="L4963" s="12">
        <v>0.91743119266100004</v>
      </c>
      <c r="M4963" s="28">
        <v>0</v>
      </c>
      <c r="N4963" s="42">
        <v>7.339449541284</v>
      </c>
    </row>
    <row r="4964" spans="4:14" x14ac:dyDescent="0.2">
      <c r="D4964" s="200"/>
      <c r="E4964" s="4" t="s">
        <v>23</v>
      </c>
      <c r="F4964" s="5"/>
      <c r="G4964" s="6">
        <v>120</v>
      </c>
      <c r="H4964" s="76">
        <v>95.833333333333002</v>
      </c>
      <c r="I4964" s="12">
        <v>2.5</v>
      </c>
      <c r="J4964" s="12">
        <v>0.83333333333299997</v>
      </c>
      <c r="K4964" s="61">
        <v>14.166666666667</v>
      </c>
      <c r="L4964" s="12">
        <v>1.666666666667</v>
      </c>
      <c r="M4964" s="28">
        <v>0</v>
      </c>
      <c r="N4964" s="42">
        <v>1.666666666667</v>
      </c>
    </row>
    <row r="4965" spans="4:14" x14ac:dyDescent="0.2">
      <c r="D4965" s="200"/>
      <c r="E4965" s="4" t="s">
        <v>24</v>
      </c>
      <c r="F4965" s="5"/>
      <c r="G4965" s="6">
        <v>139</v>
      </c>
      <c r="H4965" s="76">
        <v>95.683453237410006</v>
      </c>
      <c r="I4965" s="12">
        <v>0.71942446043200003</v>
      </c>
      <c r="J4965" s="28">
        <v>0</v>
      </c>
      <c r="K4965" s="61">
        <v>12.230215827338</v>
      </c>
      <c r="L4965" s="12">
        <v>0.71942446043200003</v>
      </c>
      <c r="M4965" s="12">
        <v>0.71942446043200003</v>
      </c>
      <c r="N4965" s="42">
        <v>1.438848920863</v>
      </c>
    </row>
    <row r="4966" spans="4:14" x14ac:dyDescent="0.2">
      <c r="D4966" s="199" t="s">
        <v>25</v>
      </c>
      <c r="E4966" s="22" t="s">
        <v>26</v>
      </c>
      <c r="F4966" s="21"/>
      <c r="G4966" s="19">
        <v>243</v>
      </c>
      <c r="H4966" s="54">
        <v>89.300411522633993</v>
      </c>
      <c r="I4966" s="20">
        <v>0.82304526748999995</v>
      </c>
      <c r="J4966" s="60">
        <v>0</v>
      </c>
      <c r="K4966" s="96">
        <v>29.629629629629999</v>
      </c>
      <c r="L4966" s="20">
        <v>0.82304526748999995</v>
      </c>
      <c r="M4966" s="60">
        <v>0</v>
      </c>
      <c r="N4966" s="52">
        <v>2.057613168724</v>
      </c>
    </row>
    <row r="4967" spans="4:14" x14ac:dyDescent="0.2">
      <c r="D4967" s="200"/>
      <c r="E4967" s="4" t="s">
        <v>27</v>
      </c>
      <c r="F4967" s="5"/>
      <c r="G4967" s="6">
        <v>234</v>
      </c>
      <c r="H4967" s="31">
        <v>88.461538461537998</v>
      </c>
      <c r="I4967" s="12">
        <v>0.85470085470099999</v>
      </c>
      <c r="J4967" s="28">
        <v>0</v>
      </c>
      <c r="K4967" s="12">
        <v>25.213675213675</v>
      </c>
      <c r="L4967" s="12">
        <v>2.1367521367519999</v>
      </c>
      <c r="M4967" s="12">
        <v>0.42735042735000001</v>
      </c>
      <c r="N4967" s="42">
        <v>2.9914529914529999</v>
      </c>
    </row>
    <row r="4968" spans="4:14" x14ac:dyDescent="0.2">
      <c r="D4968" s="200"/>
      <c r="E4968" s="4" t="s">
        <v>28</v>
      </c>
      <c r="F4968" s="5"/>
      <c r="G4968" s="6">
        <v>208</v>
      </c>
      <c r="H4968" s="31">
        <v>89.423076923077005</v>
      </c>
      <c r="I4968" s="28">
        <v>0</v>
      </c>
      <c r="J4968" s="12">
        <v>0.48076923076900002</v>
      </c>
      <c r="K4968" s="43">
        <v>18.269230769231001</v>
      </c>
      <c r="L4968" s="12">
        <v>2.4038461538460001</v>
      </c>
      <c r="M4968" s="28">
        <v>0</v>
      </c>
      <c r="N4968" s="42">
        <v>6.7307692307689999</v>
      </c>
    </row>
    <row r="4969" spans="4:14" x14ac:dyDescent="0.2">
      <c r="D4969" s="200"/>
      <c r="E4969" s="4" t="s">
        <v>29</v>
      </c>
      <c r="F4969" s="5"/>
      <c r="G4969" s="6">
        <v>49</v>
      </c>
      <c r="H4969" s="31">
        <v>87.755102040815999</v>
      </c>
      <c r="I4969" s="28">
        <v>0</v>
      </c>
      <c r="J4969" s="28">
        <v>0</v>
      </c>
      <c r="K4969" s="12">
        <v>22.448979591836999</v>
      </c>
      <c r="L4969" s="12">
        <v>2.040816326531</v>
      </c>
      <c r="M4969" s="28">
        <v>0</v>
      </c>
      <c r="N4969" s="42">
        <v>2.040816326531</v>
      </c>
    </row>
    <row r="4970" spans="4:14" x14ac:dyDescent="0.2">
      <c r="D4970" s="199" t="s">
        <v>30</v>
      </c>
      <c r="E4970" s="22" t="s">
        <v>31</v>
      </c>
      <c r="F4970" s="21"/>
      <c r="G4970" s="19">
        <v>348</v>
      </c>
      <c r="H4970" s="54">
        <v>87.068965517240997</v>
      </c>
      <c r="I4970" s="20">
        <v>0.57471264367800001</v>
      </c>
      <c r="J4970" s="60">
        <v>0</v>
      </c>
      <c r="K4970" s="20">
        <v>26.436781609194998</v>
      </c>
      <c r="L4970" s="20">
        <v>2.0114942528739999</v>
      </c>
      <c r="M4970" s="60">
        <v>0</v>
      </c>
      <c r="N4970" s="52">
        <v>4.3103448275860003</v>
      </c>
    </row>
    <row r="4971" spans="4:14" x14ac:dyDescent="0.2">
      <c r="D4971" s="200"/>
      <c r="E4971" s="4" t="s">
        <v>32</v>
      </c>
      <c r="F4971" s="5"/>
      <c r="G4971" s="6">
        <v>386</v>
      </c>
      <c r="H4971" s="31">
        <v>90.673575129534001</v>
      </c>
      <c r="I4971" s="12">
        <v>0.51813471502599995</v>
      </c>
      <c r="J4971" s="12">
        <v>0.25906735751299997</v>
      </c>
      <c r="K4971" s="12">
        <v>22.797927461139999</v>
      </c>
      <c r="L4971" s="12">
        <v>1.554404145078</v>
      </c>
      <c r="M4971" s="12">
        <v>0.25906735751299997</v>
      </c>
      <c r="N4971" s="42">
        <v>3.1088082901549998</v>
      </c>
    </row>
    <row r="4972" spans="4:14" x14ac:dyDescent="0.2">
      <c r="D4972" s="199" t="s">
        <v>33</v>
      </c>
      <c r="E4972" s="22" t="s">
        <v>34</v>
      </c>
      <c r="F4972" s="21"/>
      <c r="G4972" s="19">
        <v>19</v>
      </c>
      <c r="H4972" s="172">
        <v>73.684210526315994</v>
      </c>
      <c r="I4972" s="60">
        <v>0</v>
      </c>
      <c r="J4972" s="60">
        <v>0</v>
      </c>
      <c r="K4972" s="96">
        <v>31.578947368421002</v>
      </c>
      <c r="L4972" s="60">
        <v>0</v>
      </c>
      <c r="M4972" s="60">
        <v>0</v>
      </c>
      <c r="N4972" s="167">
        <v>15.789473684211</v>
      </c>
    </row>
    <row r="4973" spans="4:14" x14ac:dyDescent="0.2">
      <c r="D4973" s="200"/>
      <c r="E4973" s="4" t="s">
        <v>35</v>
      </c>
      <c r="F4973" s="5"/>
      <c r="G4973" s="6">
        <v>97</v>
      </c>
      <c r="H4973" s="31">
        <v>87.628865979381004</v>
      </c>
      <c r="I4973" s="28">
        <v>0</v>
      </c>
      <c r="J4973" s="28">
        <v>0</v>
      </c>
      <c r="K4973" s="44">
        <v>38.144329896907003</v>
      </c>
      <c r="L4973" s="12">
        <v>4.1237113402060004</v>
      </c>
      <c r="M4973" s="28">
        <v>0</v>
      </c>
      <c r="N4973" s="42">
        <v>3.0927835051549999</v>
      </c>
    </row>
    <row r="4974" spans="4:14" x14ac:dyDescent="0.2">
      <c r="D4974" s="200"/>
      <c r="E4974" s="4" t="s">
        <v>36</v>
      </c>
      <c r="F4974" s="5"/>
      <c r="G4974" s="6">
        <v>142</v>
      </c>
      <c r="H4974" s="84">
        <v>83.802816901407994</v>
      </c>
      <c r="I4974" s="12">
        <v>1.4084507042250001</v>
      </c>
      <c r="J4974" s="28">
        <v>0</v>
      </c>
      <c r="K4974" s="29">
        <v>31.690140845070001</v>
      </c>
      <c r="L4974" s="12">
        <v>2.112676056338</v>
      </c>
      <c r="M4974" s="28">
        <v>0</v>
      </c>
      <c r="N4974" s="42">
        <v>2.8169014084509998</v>
      </c>
    </row>
    <row r="4975" spans="4:14" x14ac:dyDescent="0.2">
      <c r="D4975" s="200"/>
      <c r="E4975" s="4" t="s">
        <v>37</v>
      </c>
      <c r="F4975" s="5"/>
      <c r="G4975" s="6">
        <v>164</v>
      </c>
      <c r="H4975" s="31">
        <v>89.634146341462994</v>
      </c>
      <c r="I4975" s="12">
        <v>0.60975609756100002</v>
      </c>
      <c r="J4975" s="28">
        <v>0</v>
      </c>
      <c r="K4975" s="12">
        <v>25.609756097561</v>
      </c>
      <c r="L4975" s="12">
        <v>2.4390243902440001</v>
      </c>
      <c r="M4975" s="12">
        <v>0.60975609756100002</v>
      </c>
      <c r="N4975" s="42">
        <v>2.4390243902440001</v>
      </c>
    </row>
    <row r="4976" spans="4:14" x14ac:dyDescent="0.2">
      <c r="D4976" s="200"/>
      <c r="E4976" s="4" t="s">
        <v>38</v>
      </c>
      <c r="F4976" s="5"/>
      <c r="G4976" s="6">
        <v>129</v>
      </c>
      <c r="H4976" s="76">
        <v>94.573643410852995</v>
      </c>
      <c r="I4976" s="28">
        <v>0</v>
      </c>
      <c r="J4976" s="12">
        <v>0.77519379845000003</v>
      </c>
      <c r="K4976" s="12">
        <v>20.155038759690001</v>
      </c>
      <c r="L4976" s="12">
        <v>0.77519379845000003</v>
      </c>
      <c r="M4976" s="28">
        <v>0</v>
      </c>
      <c r="N4976" s="42">
        <v>2.3255813953489999</v>
      </c>
    </row>
    <row r="4977" spans="2:14" x14ac:dyDescent="0.2">
      <c r="D4977" s="200"/>
      <c r="E4977" s="4" t="s">
        <v>39</v>
      </c>
      <c r="F4977" s="5"/>
      <c r="G4977" s="6">
        <v>127</v>
      </c>
      <c r="H4977" s="31">
        <v>90.551181102361994</v>
      </c>
      <c r="I4977" s="28">
        <v>0</v>
      </c>
      <c r="J4977" s="28">
        <v>0</v>
      </c>
      <c r="K4977" s="43">
        <v>14.960629921260001</v>
      </c>
      <c r="L4977" s="12">
        <v>0.78740157480299999</v>
      </c>
      <c r="M4977" s="28">
        <v>0</v>
      </c>
      <c r="N4977" s="42">
        <v>5.5118110236220001</v>
      </c>
    </row>
    <row r="4978" spans="2:14" x14ac:dyDescent="0.2">
      <c r="D4978" s="201"/>
      <c r="E4978" s="57" t="s">
        <v>40</v>
      </c>
      <c r="F4978" s="59"/>
      <c r="G4978" s="55">
        <v>56</v>
      </c>
      <c r="H4978" s="114">
        <v>91.071428571428996</v>
      </c>
      <c r="I4978" s="65">
        <v>1.785714285714</v>
      </c>
      <c r="J4978" s="74">
        <v>0</v>
      </c>
      <c r="K4978" s="109">
        <v>8.9285714285710007</v>
      </c>
      <c r="L4978" s="74">
        <v>0</v>
      </c>
      <c r="M4978" s="74">
        <v>0</v>
      </c>
      <c r="N4978" s="105">
        <v>5.3571428571429998</v>
      </c>
    </row>
    <row r="4980" spans="2:14" x14ac:dyDescent="0.2">
      <c r="B4980" s="40" t="str">
        <f xml:space="preserve"> HYPERLINK("#'目次'!B212", "[206]")</f>
        <v>[206]</v>
      </c>
      <c r="C4980" s="23" t="s">
        <v>337</v>
      </c>
    </row>
    <row r="4981" spans="2:14" x14ac:dyDescent="0.2">
      <c r="C4981" s="186" t="s">
        <v>326</v>
      </c>
    </row>
    <row r="4983" spans="2:14" x14ac:dyDescent="0.2">
      <c r="C4983" s="23" t="s">
        <v>48</v>
      </c>
    </row>
    <row r="4984" spans="2:14" ht="24" x14ac:dyDescent="0.2">
      <c r="D4984" s="195"/>
      <c r="E4984" s="196"/>
      <c r="F4984" s="196"/>
      <c r="G4984" s="37" t="s">
        <v>15</v>
      </c>
      <c r="H4984" s="33" t="s">
        <v>281</v>
      </c>
      <c r="I4984" s="13" t="s">
        <v>282</v>
      </c>
      <c r="J4984" s="13" t="s">
        <v>283</v>
      </c>
      <c r="K4984" s="13" t="s">
        <v>174</v>
      </c>
      <c r="L4984" s="13" t="s">
        <v>327</v>
      </c>
      <c r="M4984" s="13" t="s">
        <v>99</v>
      </c>
      <c r="N4984" s="38" t="s">
        <v>18</v>
      </c>
    </row>
    <row r="4985" spans="2:14" x14ac:dyDescent="0.2">
      <c r="D4985" s="197"/>
      <c r="E4985" s="198"/>
      <c r="F4985" s="198"/>
      <c r="G4985" s="35"/>
      <c r="H4985" s="39"/>
      <c r="I4985" s="14"/>
      <c r="J4985" s="14"/>
      <c r="K4985" s="14"/>
      <c r="L4985" s="14"/>
      <c r="M4985" s="14"/>
      <c r="N4985" s="34"/>
    </row>
    <row r="4986" spans="2:14" x14ac:dyDescent="0.2">
      <c r="D4986" s="56"/>
      <c r="E4986" s="58" t="s">
        <v>15</v>
      </c>
      <c r="F4986" s="46"/>
      <c r="G4986" s="36">
        <v>734</v>
      </c>
      <c r="H4986" s="24">
        <v>88.964577656675999</v>
      </c>
      <c r="I4986" s="24">
        <v>0.54495912806500002</v>
      </c>
      <c r="J4986" s="24">
        <v>0.13623978201600001</v>
      </c>
      <c r="K4986" s="24">
        <v>24.523160762943</v>
      </c>
      <c r="L4986" s="24">
        <v>1.7711171662130001</v>
      </c>
      <c r="M4986" s="24">
        <v>0.13623978201600001</v>
      </c>
      <c r="N4986" s="68">
        <v>3.6784741144409998</v>
      </c>
    </row>
    <row r="4987" spans="2:14" x14ac:dyDescent="0.2">
      <c r="D4987" s="199" t="s">
        <v>49</v>
      </c>
      <c r="E4987" s="22" t="s">
        <v>50</v>
      </c>
      <c r="F4987" s="21"/>
      <c r="G4987" s="19">
        <v>5</v>
      </c>
      <c r="H4987" s="150">
        <v>100</v>
      </c>
      <c r="I4987" s="60">
        <v>0</v>
      </c>
      <c r="J4987" s="60">
        <v>0</v>
      </c>
      <c r="K4987" s="151">
        <v>0</v>
      </c>
      <c r="L4987" s="60">
        <v>0</v>
      </c>
      <c r="M4987" s="60">
        <v>0</v>
      </c>
      <c r="N4987" s="117">
        <v>0</v>
      </c>
    </row>
    <row r="4988" spans="2:14" x14ac:dyDescent="0.2">
      <c r="D4988" s="200"/>
      <c r="E4988" s="4" t="s">
        <v>51</v>
      </c>
      <c r="F4988" s="5"/>
      <c r="G4988" s="6">
        <v>76</v>
      </c>
      <c r="H4988" s="31">
        <v>90.789473684211004</v>
      </c>
      <c r="I4988" s="12">
        <v>1.3157894736839999</v>
      </c>
      <c r="J4988" s="28">
        <v>0</v>
      </c>
      <c r="K4988" s="12">
        <v>27.631578947367998</v>
      </c>
      <c r="L4988" s="12">
        <v>1.3157894736839999</v>
      </c>
      <c r="M4988" s="28">
        <v>0</v>
      </c>
      <c r="N4988" s="42">
        <v>2.6315789473679998</v>
      </c>
    </row>
    <row r="4989" spans="2:14" x14ac:dyDescent="0.2">
      <c r="D4989" s="200"/>
      <c r="E4989" s="4" t="s">
        <v>52</v>
      </c>
      <c r="F4989" s="5"/>
      <c r="G4989" s="6">
        <v>21</v>
      </c>
      <c r="H4989" s="31">
        <v>90.476190476189998</v>
      </c>
      <c r="I4989" s="28">
        <v>0</v>
      </c>
      <c r="J4989" s="28">
        <v>0</v>
      </c>
      <c r="K4989" s="12">
        <v>23.809523809523998</v>
      </c>
      <c r="L4989" s="28">
        <v>0</v>
      </c>
      <c r="M4989" s="28">
        <v>0</v>
      </c>
      <c r="N4989" s="73">
        <v>0</v>
      </c>
    </row>
    <row r="4990" spans="2:14" x14ac:dyDescent="0.2">
      <c r="D4990" s="200"/>
      <c r="E4990" s="4" t="s">
        <v>53</v>
      </c>
      <c r="F4990" s="5"/>
      <c r="G4990" s="6">
        <v>32</v>
      </c>
      <c r="H4990" s="31">
        <v>90.625</v>
      </c>
      <c r="I4990" s="28">
        <v>0</v>
      </c>
      <c r="J4990" s="28">
        <v>0</v>
      </c>
      <c r="K4990" s="12">
        <v>25</v>
      </c>
      <c r="L4990" s="12">
        <v>3.125</v>
      </c>
      <c r="M4990" s="28">
        <v>0</v>
      </c>
      <c r="N4990" s="42">
        <v>3.125</v>
      </c>
    </row>
    <row r="4991" spans="2:14" x14ac:dyDescent="0.2">
      <c r="D4991" s="200"/>
      <c r="E4991" s="4" t="s">
        <v>54</v>
      </c>
      <c r="F4991" s="5"/>
      <c r="G4991" s="6">
        <v>170</v>
      </c>
      <c r="H4991" s="31">
        <v>87.058823529411995</v>
      </c>
      <c r="I4991" s="12">
        <v>0.58823529411800002</v>
      </c>
      <c r="J4991" s="12">
        <v>0.58823529411800002</v>
      </c>
      <c r="K4991" s="29">
        <v>34.117647058823998</v>
      </c>
      <c r="L4991" s="12">
        <v>2.9411764705880001</v>
      </c>
      <c r="M4991" s="12">
        <v>0.58823529411800002</v>
      </c>
      <c r="N4991" s="42">
        <v>2.352941176471</v>
      </c>
    </row>
    <row r="4992" spans="2:14" x14ac:dyDescent="0.2">
      <c r="D4992" s="200"/>
      <c r="E4992" s="4" t="s">
        <v>55</v>
      </c>
      <c r="F4992" s="5"/>
      <c r="G4992" s="6">
        <v>79</v>
      </c>
      <c r="H4992" s="31">
        <v>86.075949367088995</v>
      </c>
      <c r="I4992" s="28">
        <v>0</v>
      </c>
      <c r="J4992" s="28">
        <v>0</v>
      </c>
      <c r="K4992" s="43">
        <v>17.721518987342002</v>
      </c>
      <c r="L4992" s="12">
        <v>1.2658227848100001</v>
      </c>
      <c r="M4992" s="28">
        <v>0</v>
      </c>
      <c r="N4992" s="42">
        <v>6.3291139240509997</v>
      </c>
    </row>
    <row r="4993" spans="2:14" x14ac:dyDescent="0.2">
      <c r="D4993" s="200"/>
      <c r="E4993" s="4" t="s">
        <v>56</v>
      </c>
      <c r="F4993" s="5"/>
      <c r="G4993" s="6">
        <v>127</v>
      </c>
      <c r="H4993" s="31">
        <v>89.763779527558995</v>
      </c>
      <c r="I4993" s="12">
        <v>0.78740157480299999</v>
      </c>
      <c r="J4993" s="28">
        <v>0</v>
      </c>
      <c r="K4993" s="12">
        <v>19.685039370079</v>
      </c>
      <c r="L4993" s="12">
        <v>2.3622047244090001</v>
      </c>
      <c r="M4993" s="28">
        <v>0</v>
      </c>
      <c r="N4993" s="42">
        <v>3.9370078740159999</v>
      </c>
    </row>
    <row r="4994" spans="2:14" x14ac:dyDescent="0.2">
      <c r="D4994" s="200"/>
      <c r="E4994" s="4" t="s">
        <v>57</v>
      </c>
      <c r="F4994" s="5"/>
      <c r="G4994" s="6">
        <v>122</v>
      </c>
      <c r="H4994" s="31">
        <v>93.442622950819995</v>
      </c>
      <c r="I4994" s="28">
        <v>0</v>
      </c>
      <c r="J4994" s="28">
        <v>0</v>
      </c>
      <c r="K4994" s="43">
        <v>18.852459016392999</v>
      </c>
      <c r="L4994" s="28">
        <v>0</v>
      </c>
      <c r="M4994" s="28">
        <v>0</v>
      </c>
      <c r="N4994" s="42">
        <v>3.2786885245900002</v>
      </c>
    </row>
    <row r="4995" spans="2:14" x14ac:dyDescent="0.2">
      <c r="D4995" s="200"/>
      <c r="E4995" s="4" t="s">
        <v>58</v>
      </c>
      <c r="F4995" s="5"/>
      <c r="G4995" s="6">
        <v>42</v>
      </c>
      <c r="H4995" s="104">
        <v>76.190476190476005</v>
      </c>
      <c r="I4995" s="28">
        <v>0</v>
      </c>
      <c r="J4995" s="28">
        <v>0</v>
      </c>
      <c r="K4995" s="44">
        <v>40.476190476189998</v>
      </c>
      <c r="L4995" s="12">
        <v>4.7619047619049999</v>
      </c>
      <c r="M4995" s="28">
        <v>0</v>
      </c>
      <c r="N4995" s="88">
        <v>9.5238095238099998</v>
      </c>
    </row>
    <row r="4996" spans="2:14" x14ac:dyDescent="0.2">
      <c r="D4996" s="200"/>
      <c r="E4996" s="4" t="s">
        <v>59</v>
      </c>
      <c r="F4996" s="5"/>
      <c r="G4996" s="6">
        <v>59</v>
      </c>
      <c r="H4996" s="31">
        <v>91.525423728814005</v>
      </c>
      <c r="I4996" s="12">
        <v>1.6949152542370001</v>
      </c>
      <c r="J4996" s="28">
        <v>0</v>
      </c>
      <c r="K4996" s="43">
        <v>15.254237288136</v>
      </c>
      <c r="L4996" s="28">
        <v>0</v>
      </c>
      <c r="M4996" s="28">
        <v>0</v>
      </c>
      <c r="N4996" s="42">
        <v>3.3898305084749998</v>
      </c>
    </row>
    <row r="4997" spans="2:14" x14ac:dyDescent="0.2">
      <c r="D4997" s="199" t="s">
        <v>60</v>
      </c>
      <c r="E4997" s="22" t="s">
        <v>61</v>
      </c>
      <c r="F4997" s="21"/>
      <c r="G4997" s="19">
        <v>94</v>
      </c>
      <c r="H4997" s="54">
        <v>92.553191489362007</v>
      </c>
      <c r="I4997" s="60">
        <v>0</v>
      </c>
      <c r="J4997" s="60">
        <v>0</v>
      </c>
      <c r="K4997" s="107">
        <v>12.765957446809001</v>
      </c>
      <c r="L4997" s="60">
        <v>0</v>
      </c>
      <c r="M4997" s="60">
        <v>0</v>
      </c>
      <c r="N4997" s="52">
        <v>4.2553191489359996</v>
      </c>
    </row>
    <row r="4998" spans="2:14" x14ac:dyDescent="0.2">
      <c r="D4998" s="200"/>
      <c r="E4998" s="4" t="s">
        <v>62</v>
      </c>
      <c r="F4998" s="5"/>
      <c r="G4998" s="6">
        <v>87</v>
      </c>
      <c r="H4998" s="31">
        <v>93.103448275861993</v>
      </c>
      <c r="I4998" s="12">
        <v>1.149425287356</v>
      </c>
      <c r="J4998" s="28">
        <v>0</v>
      </c>
      <c r="K4998" s="12">
        <v>21.839080459769999</v>
      </c>
      <c r="L4998" s="28">
        <v>0</v>
      </c>
      <c r="M4998" s="28">
        <v>0</v>
      </c>
      <c r="N4998" s="42">
        <v>1.149425287356</v>
      </c>
    </row>
    <row r="4999" spans="2:14" x14ac:dyDescent="0.2">
      <c r="D4999" s="200"/>
      <c r="E4999" s="4" t="s">
        <v>63</v>
      </c>
      <c r="F4999" s="5"/>
      <c r="G4999" s="6">
        <v>79</v>
      </c>
      <c r="H4999" s="31">
        <v>87.341772151898994</v>
      </c>
      <c r="I4999" s="28">
        <v>0</v>
      </c>
      <c r="J4999" s="28">
        <v>0</v>
      </c>
      <c r="K4999" s="61">
        <v>13.924050632910999</v>
      </c>
      <c r="L4999" s="12">
        <v>5.0632911392409996</v>
      </c>
      <c r="M4999" s="28">
        <v>0</v>
      </c>
      <c r="N4999" s="42">
        <v>7.5949367088609998</v>
      </c>
    </row>
    <row r="5000" spans="2:14" x14ac:dyDescent="0.2">
      <c r="D5000" s="200"/>
      <c r="E5000" s="4" t="s">
        <v>64</v>
      </c>
      <c r="F5000" s="5"/>
      <c r="G5000" s="6">
        <v>81</v>
      </c>
      <c r="H5000" s="31">
        <v>93.827160493826995</v>
      </c>
      <c r="I5000" s="12">
        <v>2.4691358024690002</v>
      </c>
      <c r="J5000" s="28">
        <v>0</v>
      </c>
      <c r="K5000" s="12">
        <v>22.222222222222001</v>
      </c>
      <c r="L5000" s="12">
        <v>1.2345679012349999</v>
      </c>
      <c r="M5000" s="28">
        <v>0</v>
      </c>
      <c r="N5000" s="42">
        <v>3.7037037037039999</v>
      </c>
    </row>
    <row r="5001" spans="2:14" x14ac:dyDescent="0.2">
      <c r="D5001" s="200"/>
      <c r="E5001" s="4" t="s">
        <v>65</v>
      </c>
      <c r="F5001" s="5"/>
      <c r="G5001" s="6">
        <v>79</v>
      </c>
      <c r="H5001" s="31">
        <v>88.607594936709006</v>
      </c>
      <c r="I5001" s="28">
        <v>0</v>
      </c>
      <c r="J5001" s="28">
        <v>0</v>
      </c>
      <c r="K5001" s="12">
        <v>27.848101265823001</v>
      </c>
      <c r="L5001" s="12">
        <v>1.2658227848100001</v>
      </c>
      <c r="M5001" s="28">
        <v>0</v>
      </c>
      <c r="N5001" s="42">
        <v>5.0632911392409996</v>
      </c>
    </row>
    <row r="5002" spans="2:14" x14ac:dyDescent="0.2">
      <c r="D5002" s="200"/>
      <c r="E5002" s="4" t="s">
        <v>66</v>
      </c>
      <c r="F5002" s="5"/>
      <c r="G5002" s="6">
        <v>71</v>
      </c>
      <c r="H5002" s="31">
        <v>90.140845070422998</v>
      </c>
      <c r="I5002" s="12">
        <v>1.4084507042250001</v>
      </c>
      <c r="J5002" s="28">
        <v>0</v>
      </c>
      <c r="K5002" s="12">
        <v>19.718309859154999</v>
      </c>
      <c r="L5002" s="28">
        <v>0</v>
      </c>
      <c r="M5002" s="28">
        <v>0</v>
      </c>
      <c r="N5002" s="42">
        <v>2.8169014084509998</v>
      </c>
    </row>
    <row r="5003" spans="2:14" x14ac:dyDescent="0.2">
      <c r="D5003" s="200"/>
      <c r="E5003" s="4" t="s">
        <v>67</v>
      </c>
      <c r="F5003" s="5"/>
      <c r="G5003" s="6">
        <v>108</v>
      </c>
      <c r="H5003" s="31">
        <v>84.259259259258997</v>
      </c>
      <c r="I5003" s="28">
        <v>0</v>
      </c>
      <c r="J5003" s="28">
        <v>0</v>
      </c>
      <c r="K5003" s="44">
        <v>38.888888888888999</v>
      </c>
      <c r="L5003" s="12">
        <v>2.7777777777780002</v>
      </c>
      <c r="M5003" s="28">
        <v>0</v>
      </c>
      <c r="N5003" s="42">
        <v>2.7777777777780002</v>
      </c>
    </row>
    <row r="5004" spans="2:14" x14ac:dyDescent="0.2">
      <c r="D5004" s="200"/>
      <c r="E5004" s="4" t="s">
        <v>68</v>
      </c>
      <c r="F5004" s="5"/>
      <c r="G5004" s="6">
        <v>39</v>
      </c>
      <c r="H5004" s="31">
        <v>87.179487179486998</v>
      </c>
      <c r="I5004" s="28">
        <v>0</v>
      </c>
      <c r="J5004" s="28">
        <v>0</v>
      </c>
      <c r="K5004" s="29">
        <v>33.333333333333002</v>
      </c>
      <c r="L5004" s="12">
        <v>2.564102564103</v>
      </c>
      <c r="M5004" s="12">
        <v>2.564102564103</v>
      </c>
      <c r="N5004" s="73">
        <v>0</v>
      </c>
    </row>
    <row r="5005" spans="2:14" x14ac:dyDescent="0.2">
      <c r="D5005" s="200"/>
      <c r="E5005" s="4" t="s">
        <v>69</v>
      </c>
      <c r="F5005" s="5"/>
      <c r="G5005" s="6">
        <v>29</v>
      </c>
      <c r="H5005" s="76">
        <v>96.551724137931004</v>
      </c>
      <c r="I5005" s="28">
        <v>0</v>
      </c>
      <c r="J5005" s="28">
        <v>0</v>
      </c>
      <c r="K5005" s="12">
        <v>27.586206896552</v>
      </c>
      <c r="L5005" s="12">
        <v>3.4482758620689999</v>
      </c>
      <c r="M5005" s="28">
        <v>0</v>
      </c>
      <c r="N5005" s="73">
        <v>0</v>
      </c>
    </row>
    <row r="5006" spans="2:14" x14ac:dyDescent="0.2">
      <c r="D5006" s="93" t="s">
        <v>70</v>
      </c>
      <c r="E5006" s="89" t="s">
        <v>18</v>
      </c>
      <c r="F5006" s="92"/>
      <c r="G5006" s="94">
        <v>0</v>
      </c>
      <c r="H5006" s="148">
        <v>0</v>
      </c>
      <c r="I5006" s="101">
        <v>0</v>
      </c>
      <c r="J5006" s="101">
        <v>0</v>
      </c>
      <c r="K5006" s="86">
        <v>0</v>
      </c>
      <c r="L5006" s="101">
        <v>0</v>
      </c>
      <c r="M5006" s="101">
        <v>0</v>
      </c>
      <c r="N5006" s="144">
        <v>0</v>
      </c>
    </row>
    <row r="5008" spans="2:14" x14ac:dyDescent="0.2">
      <c r="B5008" s="40" t="str">
        <f xml:space="preserve"> HYPERLINK("#'目次'!B213", "[207]")</f>
        <v>[207]</v>
      </c>
      <c r="C5008" s="23" t="s">
        <v>337</v>
      </c>
    </row>
    <row r="5009" spans="3:14" x14ac:dyDescent="0.2">
      <c r="C5009" s="186" t="s">
        <v>326</v>
      </c>
    </row>
    <row r="5011" spans="3:14" x14ac:dyDescent="0.2">
      <c r="C5011" s="23" t="s">
        <v>73</v>
      </c>
    </row>
    <row r="5012" spans="3:14" ht="24" x14ac:dyDescent="0.2">
      <c r="D5012" s="195"/>
      <c r="E5012" s="196"/>
      <c r="F5012" s="196"/>
      <c r="G5012" s="37" t="s">
        <v>15</v>
      </c>
      <c r="H5012" s="33" t="s">
        <v>281</v>
      </c>
      <c r="I5012" s="13" t="s">
        <v>282</v>
      </c>
      <c r="J5012" s="13" t="s">
        <v>283</v>
      </c>
      <c r="K5012" s="13" t="s">
        <v>174</v>
      </c>
      <c r="L5012" s="13" t="s">
        <v>327</v>
      </c>
      <c r="M5012" s="13" t="s">
        <v>99</v>
      </c>
      <c r="N5012" s="38" t="s">
        <v>18</v>
      </c>
    </row>
    <row r="5013" spans="3:14" x14ac:dyDescent="0.2">
      <c r="D5013" s="197"/>
      <c r="E5013" s="198"/>
      <c r="F5013" s="198"/>
      <c r="G5013" s="35"/>
      <c r="H5013" s="39"/>
      <c r="I5013" s="14"/>
      <c r="J5013" s="14"/>
      <c r="K5013" s="14"/>
      <c r="L5013" s="14"/>
      <c r="M5013" s="14"/>
      <c r="N5013" s="34"/>
    </row>
    <row r="5014" spans="3:14" x14ac:dyDescent="0.2">
      <c r="D5014" s="56"/>
      <c r="E5014" s="58" t="s">
        <v>15</v>
      </c>
      <c r="F5014" s="46"/>
      <c r="G5014" s="36">
        <v>734</v>
      </c>
      <c r="H5014" s="24">
        <v>88.964577656675999</v>
      </c>
      <c r="I5014" s="24">
        <v>0.54495912806500002</v>
      </c>
      <c r="J5014" s="24">
        <v>0.13623978201600001</v>
      </c>
      <c r="K5014" s="24">
        <v>24.523160762943</v>
      </c>
      <c r="L5014" s="24">
        <v>1.7711171662130001</v>
      </c>
      <c r="M5014" s="24">
        <v>0.13623978201600001</v>
      </c>
      <c r="N5014" s="68">
        <v>3.6784741144409998</v>
      </c>
    </row>
    <row r="5015" spans="3:14" x14ac:dyDescent="0.2">
      <c r="D5015" s="199" t="s">
        <v>74</v>
      </c>
      <c r="E5015" s="22" t="s">
        <v>75</v>
      </c>
      <c r="F5015" s="21"/>
      <c r="G5015" s="19">
        <v>348</v>
      </c>
      <c r="H5015" s="54">
        <v>87.068965517240997</v>
      </c>
      <c r="I5015" s="20">
        <v>0.57471264367800001</v>
      </c>
      <c r="J5015" s="60">
        <v>0</v>
      </c>
      <c r="K5015" s="20">
        <v>26.436781609194998</v>
      </c>
      <c r="L5015" s="20">
        <v>2.0114942528739999</v>
      </c>
      <c r="M5015" s="60">
        <v>0</v>
      </c>
      <c r="N5015" s="52">
        <v>4.3103448275860003</v>
      </c>
    </row>
    <row r="5016" spans="3:14" x14ac:dyDescent="0.2">
      <c r="D5016" s="200"/>
      <c r="E5016" s="4" t="s">
        <v>34</v>
      </c>
      <c r="F5016" s="5"/>
      <c r="G5016" s="6">
        <v>9</v>
      </c>
      <c r="H5016" s="104">
        <v>77.777777777777999</v>
      </c>
      <c r="I5016" s="28">
        <v>0</v>
      </c>
      <c r="J5016" s="28">
        <v>0</v>
      </c>
      <c r="K5016" s="44">
        <v>55.555555555555998</v>
      </c>
      <c r="L5016" s="28">
        <v>0</v>
      </c>
      <c r="M5016" s="28">
        <v>0</v>
      </c>
      <c r="N5016" s="88">
        <v>11.111111111111001</v>
      </c>
    </row>
    <row r="5017" spans="3:14" x14ac:dyDescent="0.2">
      <c r="D5017" s="200"/>
      <c r="E5017" s="4" t="s">
        <v>35</v>
      </c>
      <c r="F5017" s="5"/>
      <c r="G5017" s="6">
        <v>42</v>
      </c>
      <c r="H5017" s="31">
        <v>88.095238095238003</v>
      </c>
      <c r="I5017" s="28">
        <v>0</v>
      </c>
      <c r="J5017" s="28">
        <v>0</v>
      </c>
      <c r="K5017" s="44">
        <v>35.714285714286</v>
      </c>
      <c r="L5017" s="29">
        <v>7.1428571428570002</v>
      </c>
      <c r="M5017" s="28">
        <v>0</v>
      </c>
      <c r="N5017" s="42">
        <v>7.1428571428570002</v>
      </c>
    </row>
    <row r="5018" spans="3:14" x14ac:dyDescent="0.2">
      <c r="D5018" s="200"/>
      <c r="E5018" s="4" t="s">
        <v>36</v>
      </c>
      <c r="F5018" s="5"/>
      <c r="G5018" s="6">
        <v>70</v>
      </c>
      <c r="H5018" s="84">
        <v>81.428571428571004</v>
      </c>
      <c r="I5018" s="12">
        <v>1.4285714285710001</v>
      </c>
      <c r="J5018" s="28">
        <v>0</v>
      </c>
      <c r="K5018" s="44">
        <v>35.714285714286</v>
      </c>
      <c r="L5018" s="12">
        <v>2.8571428571430002</v>
      </c>
      <c r="M5018" s="28">
        <v>0</v>
      </c>
      <c r="N5018" s="42">
        <v>4.2857142857139996</v>
      </c>
    </row>
    <row r="5019" spans="3:14" x14ac:dyDescent="0.2">
      <c r="D5019" s="200"/>
      <c r="E5019" s="4" t="s">
        <v>37</v>
      </c>
      <c r="F5019" s="5"/>
      <c r="G5019" s="6">
        <v>76</v>
      </c>
      <c r="H5019" s="31">
        <v>85.526315789473998</v>
      </c>
      <c r="I5019" s="28">
        <v>0</v>
      </c>
      <c r="J5019" s="28">
        <v>0</v>
      </c>
      <c r="K5019" s="29">
        <v>30.263157894736999</v>
      </c>
      <c r="L5019" s="12">
        <v>2.6315789473679998</v>
      </c>
      <c r="M5019" s="28">
        <v>0</v>
      </c>
      <c r="N5019" s="42">
        <v>2.6315789473679998</v>
      </c>
    </row>
    <row r="5020" spans="3:14" x14ac:dyDescent="0.2">
      <c r="D5020" s="200"/>
      <c r="E5020" s="4" t="s">
        <v>38</v>
      </c>
      <c r="F5020" s="5"/>
      <c r="G5020" s="6">
        <v>63</v>
      </c>
      <c r="H5020" s="31">
        <v>93.650793650794</v>
      </c>
      <c r="I5020" s="28">
        <v>0</v>
      </c>
      <c r="J5020" s="28">
        <v>0</v>
      </c>
      <c r="K5020" s="43">
        <v>17.460317460317</v>
      </c>
      <c r="L5020" s="28">
        <v>0</v>
      </c>
      <c r="M5020" s="28">
        <v>0</v>
      </c>
      <c r="N5020" s="42">
        <v>1.587301587302</v>
      </c>
    </row>
    <row r="5021" spans="3:14" x14ac:dyDescent="0.2">
      <c r="D5021" s="200"/>
      <c r="E5021" s="4" t="s">
        <v>39</v>
      </c>
      <c r="F5021" s="5"/>
      <c r="G5021" s="6">
        <v>63</v>
      </c>
      <c r="H5021" s="31">
        <v>87.301587301587006</v>
      </c>
      <c r="I5021" s="28">
        <v>0</v>
      </c>
      <c r="J5021" s="28">
        <v>0</v>
      </c>
      <c r="K5021" s="43">
        <v>17.460317460317</v>
      </c>
      <c r="L5021" s="28">
        <v>0</v>
      </c>
      <c r="M5021" s="28">
        <v>0</v>
      </c>
      <c r="N5021" s="42">
        <v>6.3492063492059998</v>
      </c>
    </row>
    <row r="5022" spans="3:14" x14ac:dyDescent="0.2">
      <c r="D5022" s="200"/>
      <c r="E5022" s="4" t="s">
        <v>40</v>
      </c>
      <c r="F5022" s="5"/>
      <c r="G5022" s="6">
        <v>25</v>
      </c>
      <c r="H5022" s="31">
        <v>92</v>
      </c>
      <c r="I5022" s="12">
        <v>4</v>
      </c>
      <c r="J5022" s="28">
        <v>0</v>
      </c>
      <c r="K5022" s="61">
        <v>8</v>
      </c>
      <c r="L5022" s="28">
        <v>0</v>
      </c>
      <c r="M5022" s="28">
        <v>0</v>
      </c>
      <c r="N5022" s="42">
        <v>4</v>
      </c>
    </row>
    <row r="5023" spans="3:14" x14ac:dyDescent="0.2">
      <c r="D5023" s="199" t="s">
        <v>76</v>
      </c>
      <c r="E5023" s="22" t="s">
        <v>77</v>
      </c>
      <c r="F5023" s="21"/>
      <c r="G5023" s="19">
        <v>386</v>
      </c>
      <c r="H5023" s="54">
        <v>90.673575129534001</v>
      </c>
      <c r="I5023" s="20">
        <v>0.51813471502599995</v>
      </c>
      <c r="J5023" s="20">
        <v>0.25906735751299997</v>
      </c>
      <c r="K5023" s="20">
        <v>22.797927461139999</v>
      </c>
      <c r="L5023" s="20">
        <v>1.554404145078</v>
      </c>
      <c r="M5023" s="20">
        <v>0.25906735751299997</v>
      </c>
      <c r="N5023" s="52">
        <v>3.1088082901549998</v>
      </c>
    </row>
    <row r="5024" spans="3:14" x14ac:dyDescent="0.2">
      <c r="D5024" s="200"/>
      <c r="E5024" s="4" t="s">
        <v>34</v>
      </c>
      <c r="F5024" s="5"/>
      <c r="G5024" s="6">
        <v>10</v>
      </c>
      <c r="H5024" s="104">
        <v>70</v>
      </c>
      <c r="I5024" s="28">
        <v>0</v>
      </c>
      <c r="J5024" s="28">
        <v>0</v>
      </c>
      <c r="K5024" s="61">
        <v>10</v>
      </c>
      <c r="L5024" s="28">
        <v>0</v>
      </c>
      <c r="M5024" s="28">
        <v>0</v>
      </c>
      <c r="N5024" s="111">
        <v>20</v>
      </c>
    </row>
    <row r="5025" spans="2:14" x14ac:dyDescent="0.2">
      <c r="D5025" s="200"/>
      <c r="E5025" s="4" t="s">
        <v>35</v>
      </c>
      <c r="F5025" s="5"/>
      <c r="G5025" s="6">
        <v>55</v>
      </c>
      <c r="H5025" s="31">
        <v>87.272727272726996</v>
      </c>
      <c r="I5025" s="28">
        <v>0</v>
      </c>
      <c r="J5025" s="28">
        <v>0</v>
      </c>
      <c r="K5025" s="44">
        <v>40</v>
      </c>
      <c r="L5025" s="12">
        <v>1.818181818182</v>
      </c>
      <c r="M5025" s="28">
        <v>0</v>
      </c>
      <c r="N5025" s="73">
        <v>0</v>
      </c>
    </row>
    <row r="5026" spans="2:14" x14ac:dyDescent="0.2">
      <c r="D5026" s="200"/>
      <c r="E5026" s="4" t="s">
        <v>36</v>
      </c>
      <c r="F5026" s="5"/>
      <c r="G5026" s="6">
        <v>72</v>
      </c>
      <c r="H5026" s="31">
        <v>86.111111111111001</v>
      </c>
      <c r="I5026" s="12">
        <v>1.3888888888890001</v>
      </c>
      <c r="J5026" s="28">
        <v>0</v>
      </c>
      <c r="K5026" s="12">
        <v>27.777777777777999</v>
      </c>
      <c r="L5026" s="12">
        <v>1.3888888888890001</v>
      </c>
      <c r="M5026" s="28">
        <v>0</v>
      </c>
      <c r="N5026" s="42">
        <v>1.3888888888890001</v>
      </c>
    </row>
    <row r="5027" spans="2:14" x14ac:dyDescent="0.2">
      <c r="D5027" s="200"/>
      <c r="E5027" s="4" t="s">
        <v>37</v>
      </c>
      <c r="F5027" s="5"/>
      <c r="G5027" s="6">
        <v>88</v>
      </c>
      <c r="H5027" s="31">
        <v>93.181818181818002</v>
      </c>
      <c r="I5027" s="12">
        <v>1.136363636364</v>
      </c>
      <c r="J5027" s="28">
        <v>0</v>
      </c>
      <c r="K5027" s="12">
        <v>21.590909090909001</v>
      </c>
      <c r="L5027" s="12">
        <v>2.2727272727269998</v>
      </c>
      <c r="M5027" s="12">
        <v>1.136363636364</v>
      </c>
      <c r="N5027" s="42">
        <v>2.2727272727269998</v>
      </c>
    </row>
    <row r="5028" spans="2:14" x14ac:dyDescent="0.2">
      <c r="D5028" s="200"/>
      <c r="E5028" s="4" t="s">
        <v>38</v>
      </c>
      <c r="F5028" s="5"/>
      <c r="G5028" s="6">
        <v>66</v>
      </c>
      <c r="H5028" s="76">
        <v>95.454545454544999</v>
      </c>
      <c r="I5028" s="28">
        <v>0</v>
      </c>
      <c r="J5028" s="12">
        <v>1.5151515151520001</v>
      </c>
      <c r="K5028" s="12">
        <v>22.727272727273</v>
      </c>
      <c r="L5028" s="12">
        <v>1.5151515151520001</v>
      </c>
      <c r="M5028" s="28">
        <v>0</v>
      </c>
      <c r="N5028" s="42">
        <v>3.0303030303030001</v>
      </c>
    </row>
    <row r="5029" spans="2:14" x14ac:dyDescent="0.2">
      <c r="D5029" s="200"/>
      <c r="E5029" s="4" t="s">
        <v>39</v>
      </c>
      <c r="F5029" s="5"/>
      <c r="G5029" s="6">
        <v>64</v>
      </c>
      <c r="H5029" s="31">
        <v>93.75</v>
      </c>
      <c r="I5029" s="28">
        <v>0</v>
      </c>
      <c r="J5029" s="28">
        <v>0</v>
      </c>
      <c r="K5029" s="61">
        <v>12.5</v>
      </c>
      <c r="L5029" s="12">
        <v>1.5625</v>
      </c>
      <c r="M5029" s="28">
        <v>0</v>
      </c>
      <c r="N5029" s="42">
        <v>4.6875</v>
      </c>
    </row>
    <row r="5030" spans="2:14" x14ac:dyDescent="0.2">
      <c r="D5030" s="201"/>
      <c r="E5030" s="57" t="s">
        <v>40</v>
      </c>
      <c r="F5030" s="59"/>
      <c r="G5030" s="55">
        <v>31</v>
      </c>
      <c r="H5030" s="114">
        <v>90.322580645160997</v>
      </c>
      <c r="I5030" s="74">
        <v>0</v>
      </c>
      <c r="J5030" s="74">
        <v>0</v>
      </c>
      <c r="K5030" s="109">
        <v>9.6774193548389995</v>
      </c>
      <c r="L5030" s="74">
        <v>0</v>
      </c>
      <c r="M5030" s="74">
        <v>0</v>
      </c>
      <c r="N5030" s="105">
        <v>6.4516129032259997</v>
      </c>
    </row>
    <row r="5032" spans="2:14" x14ac:dyDescent="0.2">
      <c r="B5032" s="40" t="str">
        <f xml:space="preserve"> HYPERLINK("#'目次'!B214", "[208]")</f>
        <v>[208]</v>
      </c>
      <c r="C5032" s="23" t="s">
        <v>337</v>
      </c>
    </row>
    <row r="5033" spans="2:14" x14ac:dyDescent="0.2">
      <c r="C5033" s="186" t="s">
        <v>326</v>
      </c>
    </row>
    <row r="5035" spans="2:14" x14ac:dyDescent="0.2">
      <c r="C5035" s="23" t="s">
        <v>80</v>
      </c>
    </row>
    <row r="5036" spans="2:14" ht="24" x14ac:dyDescent="0.2">
      <c r="E5036" s="195"/>
      <c r="F5036" s="196"/>
      <c r="G5036" s="37" t="s">
        <v>15</v>
      </c>
      <c r="H5036" s="33" t="s">
        <v>281</v>
      </c>
      <c r="I5036" s="13" t="s">
        <v>282</v>
      </c>
      <c r="J5036" s="13" t="s">
        <v>283</v>
      </c>
      <c r="K5036" s="13" t="s">
        <v>174</v>
      </c>
      <c r="L5036" s="13" t="s">
        <v>327</v>
      </c>
      <c r="M5036" s="13" t="s">
        <v>99</v>
      </c>
      <c r="N5036" s="38" t="s">
        <v>18</v>
      </c>
    </row>
    <row r="5037" spans="2:14" x14ac:dyDescent="0.2">
      <c r="E5037" s="197"/>
      <c r="F5037" s="198"/>
      <c r="G5037" s="35"/>
      <c r="H5037" s="39"/>
      <c r="I5037" s="14"/>
      <c r="J5037" s="14"/>
      <c r="K5037" s="14"/>
      <c r="L5037" s="14"/>
      <c r="M5037" s="14"/>
      <c r="N5037" s="34"/>
    </row>
    <row r="5038" spans="2:14" x14ac:dyDescent="0.2">
      <c r="E5038" s="91" t="s">
        <v>15</v>
      </c>
      <c r="F5038" s="46"/>
      <c r="G5038" s="36">
        <v>734</v>
      </c>
      <c r="H5038" s="24">
        <v>88.964577656675999</v>
      </c>
      <c r="I5038" s="24">
        <v>0.54495912806500002</v>
      </c>
      <c r="J5038" s="24">
        <v>0.13623978201600001</v>
      </c>
      <c r="K5038" s="24">
        <v>24.523160762943</v>
      </c>
      <c r="L5038" s="24">
        <v>1.7711171662130001</v>
      </c>
      <c r="M5038" s="24">
        <v>0.13623978201600001</v>
      </c>
      <c r="N5038" s="68">
        <v>3.6784741144409998</v>
      </c>
    </row>
    <row r="5039" spans="2:14" x14ac:dyDescent="0.2">
      <c r="E5039" s="4" t="s">
        <v>81</v>
      </c>
      <c r="F5039" s="5"/>
      <c r="G5039" s="19">
        <v>30</v>
      </c>
      <c r="H5039" s="54">
        <v>93.333333333333002</v>
      </c>
      <c r="I5039" s="60">
        <v>0</v>
      </c>
      <c r="J5039" s="60">
        <v>0</v>
      </c>
      <c r="K5039" s="107">
        <v>10</v>
      </c>
      <c r="L5039" s="20">
        <v>3.333333333333</v>
      </c>
      <c r="M5039" s="60">
        <v>0</v>
      </c>
      <c r="N5039" s="52">
        <v>3.333333333333</v>
      </c>
    </row>
    <row r="5040" spans="2:14" x14ac:dyDescent="0.2">
      <c r="E5040" s="4" t="s">
        <v>82</v>
      </c>
      <c r="F5040" s="5"/>
      <c r="G5040" s="6">
        <v>47</v>
      </c>
      <c r="H5040" s="76">
        <v>95.744680851064004</v>
      </c>
      <c r="I5040" s="28">
        <v>0</v>
      </c>
      <c r="J5040" s="28">
        <v>0</v>
      </c>
      <c r="K5040" s="43">
        <v>19.148936170212998</v>
      </c>
      <c r="L5040" s="28">
        <v>0</v>
      </c>
      <c r="M5040" s="28">
        <v>0</v>
      </c>
      <c r="N5040" s="42">
        <v>2.1276595744679998</v>
      </c>
    </row>
    <row r="5041" spans="2:14" x14ac:dyDescent="0.2">
      <c r="E5041" s="4" t="s">
        <v>83</v>
      </c>
      <c r="F5041" s="5"/>
      <c r="G5041" s="6">
        <v>296</v>
      </c>
      <c r="H5041" s="84">
        <v>81.418918918919005</v>
      </c>
      <c r="I5041" s="28">
        <v>0</v>
      </c>
      <c r="J5041" s="28">
        <v>0</v>
      </c>
      <c r="K5041" s="44">
        <v>40.540540540541002</v>
      </c>
      <c r="L5041" s="12">
        <v>2.7027027027030002</v>
      </c>
      <c r="M5041" s="28">
        <v>0</v>
      </c>
      <c r="N5041" s="42">
        <v>4.7297297297299998</v>
      </c>
    </row>
    <row r="5042" spans="2:14" x14ac:dyDescent="0.2">
      <c r="E5042" s="4" t="s">
        <v>84</v>
      </c>
      <c r="F5042" s="5"/>
      <c r="G5042" s="6">
        <v>19</v>
      </c>
      <c r="H5042" s="76">
        <v>94.736842105262994</v>
      </c>
      <c r="I5042" s="28">
        <v>0</v>
      </c>
      <c r="J5042" s="28">
        <v>0</v>
      </c>
      <c r="K5042" s="43">
        <v>15.789473684211</v>
      </c>
      <c r="L5042" s="28">
        <v>0</v>
      </c>
      <c r="M5042" s="28">
        <v>0</v>
      </c>
      <c r="N5042" s="42">
        <v>5.2631578947369997</v>
      </c>
    </row>
    <row r="5043" spans="2:14" x14ac:dyDescent="0.2">
      <c r="E5043" s="4" t="s">
        <v>85</v>
      </c>
      <c r="F5043" s="5"/>
      <c r="G5043" s="6">
        <v>83</v>
      </c>
      <c r="H5043" s="31">
        <v>87.951807228915996</v>
      </c>
      <c r="I5043" s="28">
        <v>0</v>
      </c>
      <c r="J5043" s="28">
        <v>0</v>
      </c>
      <c r="K5043" s="61">
        <v>13.253012048193</v>
      </c>
      <c r="L5043" s="12">
        <v>1.204819277108</v>
      </c>
      <c r="M5043" s="28">
        <v>0</v>
      </c>
      <c r="N5043" s="42">
        <v>7.2289156626509996</v>
      </c>
    </row>
    <row r="5044" spans="2:14" x14ac:dyDescent="0.2">
      <c r="E5044" s="4" t="s">
        <v>86</v>
      </c>
      <c r="F5044" s="5"/>
      <c r="G5044" s="6">
        <v>120</v>
      </c>
      <c r="H5044" s="76">
        <v>95.833333333333002</v>
      </c>
      <c r="I5044" s="12">
        <v>2.5</v>
      </c>
      <c r="J5044" s="12">
        <v>0.83333333333299997</v>
      </c>
      <c r="K5044" s="61">
        <v>14.166666666667</v>
      </c>
      <c r="L5044" s="12">
        <v>1.666666666667</v>
      </c>
      <c r="M5044" s="28">
        <v>0</v>
      </c>
      <c r="N5044" s="42">
        <v>1.666666666667</v>
      </c>
    </row>
    <row r="5045" spans="2:14" x14ac:dyDescent="0.2">
      <c r="E5045" s="4" t="s">
        <v>87</v>
      </c>
      <c r="F5045" s="5"/>
      <c r="G5045" s="6">
        <v>46</v>
      </c>
      <c r="H5045" s="76">
        <v>97.826086956522005</v>
      </c>
      <c r="I5045" s="28">
        <v>0</v>
      </c>
      <c r="J5045" s="28">
        <v>0</v>
      </c>
      <c r="K5045" s="61">
        <v>13.04347826087</v>
      </c>
      <c r="L5045" s="28">
        <v>0</v>
      </c>
      <c r="M5045" s="12">
        <v>2.1739130434780001</v>
      </c>
      <c r="N5045" s="73">
        <v>0</v>
      </c>
    </row>
    <row r="5046" spans="2:14" x14ac:dyDescent="0.2">
      <c r="E5046" s="4" t="s">
        <v>88</v>
      </c>
      <c r="F5046" s="5"/>
      <c r="G5046" s="6">
        <v>23</v>
      </c>
      <c r="H5046" s="87">
        <v>100</v>
      </c>
      <c r="I5046" s="28">
        <v>0</v>
      </c>
      <c r="J5046" s="28">
        <v>0</v>
      </c>
      <c r="K5046" s="61">
        <v>4.3478260869570002</v>
      </c>
      <c r="L5046" s="28">
        <v>0</v>
      </c>
      <c r="M5046" s="28">
        <v>0</v>
      </c>
      <c r="N5046" s="73">
        <v>0</v>
      </c>
    </row>
    <row r="5047" spans="2:14" x14ac:dyDescent="0.2">
      <c r="E5047" s="4" t="s">
        <v>89</v>
      </c>
      <c r="F5047" s="5"/>
      <c r="G5047" s="6">
        <v>37</v>
      </c>
      <c r="H5047" s="31">
        <v>91.891891891892001</v>
      </c>
      <c r="I5047" s="28">
        <v>0</v>
      </c>
      <c r="J5047" s="28">
        <v>0</v>
      </c>
      <c r="K5047" s="43">
        <v>18.918918918919001</v>
      </c>
      <c r="L5047" s="28">
        <v>0</v>
      </c>
      <c r="M5047" s="28">
        <v>0</v>
      </c>
      <c r="N5047" s="42">
        <v>2.7027027027030002</v>
      </c>
    </row>
    <row r="5048" spans="2:14" x14ac:dyDescent="0.2">
      <c r="E5048" s="4" t="s">
        <v>90</v>
      </c>
      <c r="F5048" s="5"/>
      <c r="G5048" s="6">
        <v>28</v>
      </c>
      <c r="H5048" s="31">
        <v>92.857142857143003</v>
      </c>
      <c r="I5048" s="12">
        <v>3.5714285714290002</v>
      </c>
      <c r="J5048" s="28">
        <v>0</v>
      </c>
      <c r="K5048" s="61">
        <v>10.714285714286</v>
      </c>
      <c r="L5048" s="12">
        <v>3.5714285714290002</v>
      </c>
      <c r="M5048" s="28">
        <v>0</v>
      </c>
      <c r="N5048" s="42">
        <v>3.5714285714290002</v>
      </c>
    </row>
    <row r="5049" spans="2:14" x14ac:dyDescent="0.2">
      <c r="E5049" s="57" t="s">
        <v>91</v>
      </c>
      <c r="F5049" s="59"/>
      <c r="G5049" s="55">
        <v>5</v>
      </c>
      <c r="H5049" s="160">
        <v>100</v>
      </c>
      <c r="I5049" s="74">
        <v>0</v>
      </c>
      <c r="J5049" s="74">
        <v>0</v>
      </c>
      <c r="K5049" s="135">
        <v>0</v>
      </c>
      <c r="L5049" s="74">
        <v>0</v>
      </c>
      <c r="M5049" s="74">
        <v>0</v>
      </c>
      <c r="N5049" s="142">
        <v>0</v>
      </c>
    </row>
    <row r="5051" spans="2:14" x14ac:dyDescent="0.2">
      <c r="B5051" s="40" t="str">
        <f xml:space="preserve"> HYPERLINK("#'目次'!B215", "[209]")</f>
        <v>[209]</v>
      </c>
      <c r="C5051" s="23" t="s">
        <v>340</v>
      </c>
    </row>
    <row r="5052" spans="2:14" x14ac:dyDescent="0.2">
      <c r="C5052" s="186" t="s">
        <v>326</v>
      </c>
    </row>
    <row r="5054" spans="2:14" x14ac:dyDescent="0.2">
      <c r="C5054" s="23" t="s">
        <v>14</v>
      </c>
    </row>
    <row r="5055" spans="2:14" ht="24" x14ac:dyDescent="0.2">
      <c r="D5055" s="195"/>
      <c r="E5055" s="196"/>
      <c r="F5055" s="196"/>
      <c r="G5055" s="37" t="s">
        <v>15</v>
      </c>
      <c r="H5055" s="33" t="s">
        <v>281</v>
      </c>
      <c r="I5055" s="13" t="s">
        <v>282</v>
      </c>
      <c r="J5055" s="13" t="s">
        <v>283</v>
      </c>
      <c r="K5055" s="13" t="s">
        <v>174</v>
      </c>
      <c r="L5055" s="13" t="s">
        <v>327</v>
      </c>
      <c r="M5055" s="13" t="s">
        <v>99</v>
      </c>
      <c r="N5055" s="38" t="s">
        <v>18</v>
      </c>
    </row>
    <row r="5056" spans="2:14" x14ac:dyDescent="0.2">
      <c r="D5056" s="197"/>
      <c r="E5056" s="198"/>
      <c r="F5056" s="198"/>
      <c r="G5056" s="35"/>
      <c r="H5056" s="39"/>
      <c r="I5056" s="14"/>
      <c r="J5056" s="14"/>
      <c r="K5056" s="14"/>
      <c r="L5056" s="14"/>
      <c r="M5056" s="14"/>
      <c r="N5056" s="34"/>
    </row>
    <row r="5057" spans="4:14" x14ac:dyDescent="0.2">
      <c r="D5057" s="56"/>
      <c r="E5057" s="58" t="s">
        <v>15</v>
      </c>
      <c r="F5057" s="46"/>
      <c r="G5057" s="36">
        <v>734</v>
      </c>
      <c r="H5057" s="24">
        <v>74.114441416893996</v>
      </c>
      <c r="I5057" s="24">
        <v>5.8583106267030001</v>
      </c>
      <c r="J5057" s="24">
        <v>1.0899182561309999</v>
      </c>
      <c r="K5057" s="24">
        <v>23.978201634876999</v>
      </c>
      <c r="L5057" s="24">
        <v>2.1798365122619998</v>
      </c>
      <c r="M5057" s="24">
        <v>0.81743869209800002</v>
      </c>
      <c r="N5057" s="68">
        <v>7.6294277929160002</v>
      </c>
    </row>
    <row r="5058" spans="4:14" x14ac:dyDescent="0.2">
      <c r="D5058" s="199" t="s">
        <v>19</v>
      </c>
      <c r="E5058" s="22" t="s">
        <v>20</v>
      </c>
      <c r="F5058" s="21"/>
      <c r="G5058" s="19">
        <v>77</v>
      </c>
      <c r="H5058" s="54">
        <v>77.922077922078003</v>
      </c>
      <c r="I5058" s="20">
        <v>10.38961038961</v>
      </c>
      <c r="J5058" s="60">
        <v>0</v>
      </c>
      <c r="K5058" s="107">
        <v>12.987012987012999</v>
      </c>
      <c r="L5058" s="20">
        <v>3.896103896104</v>
      </c>
      <c r="M5058" s="20">
        <v>1.298701298701</v>
      </c>
      <c r="N5058" s="52">
        <v>9.0909090909089993</v>
      </c>
    </row>
    <row r="5059" spans="4:14" x14ac:dyDescent="0.2">
      <c r="D5059" s="200"/>
      <c r="E5059" s="4" t="s">
        <v>21</v>
      </c>
      <c r="F5059" s="5"/>
      <c r="G5059" s="6">
        <v>289</v>
      </c>
      <c r="H5059" s="84">
        <v>64.705882352941003</v>
      </c>
      <c r="I5059" s="12">
        <v>3.806228373702</v>
      </c>
      <c r="J5059" s="12">
        <v>0.69204152249100004</v>
      </c>
      <c r="K5059" s="44">
        <v>42.214532871971997</v>
      </c>
      <c r="L5059" s="12">
        <v>2.0761245674739999</v>
      </c>
      <c r="M5059" s="12">
        <v>0.69204152249100004</v>
      </c>
      <c r="N5059" s="42">
        <v>6.2283737024220001</v>
      </c>
    </row>
    <row r="5060" spans="4:14" x14ac:dyDescent="0.2">
      <c r="D5060" s="200"/>
      <c r="E5060" s="4" t="s">
        <v>22</v>
      </c>
      <c r="F5060" s="5"/>
      <c r="G5060" s="6">
        <v>109</v>
      </c>
      <c r="H5060" s="31">
        <v>77.064220183486</v>
      </c>
      <c r="I5060" s="12">
        <v>7.339449541284</v>
      </c>
      <c r="J5060" s="12">
        <v>0.91743119266100004</v>
      </c>
      <c r="K5060" s="43">
        <v>14.678899082569</v>
      </c>
      <c r="L5060" s="12">
        <v>3.669724770642</v>
      </c>
      <c r="M5060" s="12">
        <v>0.91743119266100004</v>
      </c>
      <c r="N5060" s="42">
        <v>9.1743119266060003</v>
      </c>
    </row>
    <row r="5061" spans="4:14" x14ac:dyDescent="0.2">
      <c r="D5061" s="200"/>
      <c r="E5061" s="4" t="s">
        <v>23</v>
      </c>
      <c r="F5061" s="5"/>
      <c r="G5061" s="6">
        <v>120</v>
      </c>
      <c r="H5061" s="76">
        <v>82.5</v>
      </c>
      <c r="I5061" s="12">
        <v>8.333333333333</v>
      </c>
      <c r="J5061" s="12">
        <v>3.333333333333</v>
      </c>
      <c r="K5061" s="61">
        <v>12.5</v>
      </c>
      <c r="L5061" s="12">
        <v>0.83333333333299997</v>
      </c>
      <c r="M5061" s="12">
        <v>0.83333333333299997</v>
      </c>
      <c r="N5061" s="42">
        <v>5.833333333333</v>
      </c>
    </row>
    <row r="5062" spans="4:14" x14ac:dyDescent="0.2">
      <c r="D5062" s="200"/>
      <c r="E5062" s="4" t="s">
        <v>24</v>
      </c>
      <c r="F5062" s="5"/>
      <c r="G5062" s="6">
        <v>139</v>
      </c>
      <c r="H5062" s="76">
        <v>82.014388489208997</v>
      </c>
      <c r="I5062" s="12">
        <v>4.3165467625899998</v>
      </c>
      <c r="J5062" s="12">
        <v>0.71942446043200003</v>
      </c>
      <c r="K5062" s="61">
        <v>9.3525179856119998</v>
      </c>
      <c r="L5062" s="12">
        <v>1.438848920863</v>
      </c>
      <c r="M5062" s="12">
        <v>0.71942446043200003</v>
      </c>
      <c r="N5062" s="42">
        <v>10.071942446043</v>
      </c>
    </row>
    <row r="5063" spans="4:14" x14ac:dyDescent="0.2">
      <c r="D5063" s="199" t="s">
        <v>25</v>
      </c>
      <c r="E5063" s="22" t="s">
        <v>26</v>
      </c>
      <c r="F5063" s="21"/>
      <c r="G5063" s="19">
        <v>243</v>
      </c>
      <c r="H5063" s="54">
        <v>74.897119341563993</v>
      </c>
      <c r="I5063" s="20">
        <v>6.5843621399180003</v>
      </c>
      <c r="J5063" s="20">
        <v>0.82304526748999995</v>
      </c>
      <c r="K5063" s="20">
        <v>28.806584362140001</v>
      </c>
      <c r="L5063" s="20">
        <v>2.4691358024690002</v>
      </c>
      <c r="M5063" s="20">
        <v>0.82304526748999995</v>
      </c>
      <c r="N5063" s="52">
        <v>3.7037037037039999</v>
      </c>
    </row>
    <row r="5064" spans="4:14" x14ac:dyDescent="0.2">
      <c r="D5064" s="200"/>
      <c r="E5064" s="4" t="s">
        <v>27</v>
      </c>
      <c r="F5064" s="5"/>
      <c r="G5064" s="6">
        <v>234</v>
      </c>
      <c r="H5064" s="31">
        <v>73.076923076922995</v>
      </c>
      <c r="I5064" s="12">
        <v>4.7008547008550003</v>
      </c>
      <c r="J5064" s="12">
        <v>0.42735042735000001</v>
      </c>
      <c r="K5064" s="12">
        <v>25.641025641026001</v>
      </c>
      <c r="L5064" s="12">
        <v>2.1367521367519999</v>
      </c>
      <c r="M5064" s="12">
        <v>0.85470085470099999</v>
      </c>
      <c r="N5064" s="42">
        <v>7.2649572649570002</v>
      </c>
    </row>
    <row r="5065" spans="4:14" x14ac:dyDescent="0.2">
      <c r="D5065" s="200"/>
      <c r="E5065" s="4" t="s">
        <v>28</v>
      </c>
      <c r="F5065" s="5"/>
      <c r="G5065" s="6">
        <v>208</v>
      </c>
      <c r="H5065" s="31">
        <v>71.634615384615003</v>
      </c>
      <c r="I5065" s="12">
        <v>7.2115384615379998</v>
      </c>
      <c r="J5065" s="12">
        <v>2.4038461538460001</v>
      </c>
      <c r="K5065" s="43">
        <v>16.826923076922998</v>
      </c>
      <c r="L5065" s="12">
        <v>2.4038461538460001</v>
      </c>
      <c r="M5065" s="12">
        <v>0.96153846153800004</v>
      </c>
      <c r="N5065" s="88">
        <v>13.942307692308001</v>
      </c>
    </row>
    <row r="5066" spans="4:14" x14ac:dyDescent="0.2">
      <c r="D5066" s="200"/>
      <c r="E5066" s="4" t="s">
        <v>29</v>
      </c>
      <c r="F5066" s="5"/>
      <c r="G5066" s="6">
        <v>49</v>
      </c>
      <c r="H5066" s="87">
        <v>85.714285714286007</v>
      </c>
      <c r="I5066" s="12">
        <v>2.040816326531</v>
      </c>
      <c r="J5066" s="28">
        <v>0</v>
      </c>
      <c r="K5066" s="12">
        <v>22.448979591836999</v>
      </c>
      <c r="L5066" s="28">
        <v>0</v>
      </c>
      <c r="M5066" s="28">
        <v>0</v>
      </c>
      <c r="N5066" s="100">
        <v>2.040816326531</v>
      </c>
    </row>
    <row r="5067" spans="4:14" x14ac:dyDescent="0.2">
      <c r="D5067" s="199" t="s">
        <v>30</v>
      </c>
      <c r="E5067" s="22" t="s">
        <v>31</v>
      </c>
      <c r="F5067" s="21"/>
      <c r="G5067" s="19">
        <v>348</v>
      </c>
      <c r="H5067" s="54">
        <v>73.850574712644004</v>
      </c>
      <c r="I5067" s="20">
        <v>5.4597701149429998</v>
      </c>
      <c r="J5067" s="20">
        <v>1.149425287356</v>
      </c>
      <c r="K5067" s="20">
        <v>24.425287356321999</v>
      </c>
      <c r="L5067" s="20">
        <v>2.2988505747130001</v>
      </c>
      <c r="M5067" s="60">
        <v>0</v>
      </c>
      <c r="N5067" s="52">
        <v>8.333333333333</v>
      </c>
    </row>
    <row r="5068" spans="4:14" x14ac:dyDescent="0.2">
      <c r="D5068" s="200"/>
      <c r="E5068" s="4" t="s">
        <v>32</v>
      </c>
      <c r="F5068" s="5"/>
      <c r="G5068" s="6">
        <v>386</v>
      </c>
      <c r="H5068" s="31">
        <v>74.352331606218002</v>
      </c>
      <c r="I5068" s="12">
        <v>6.2176165803109997</v>
      </c>
      <c r="J5068" s="12">
        <v>1.0362694300519999</v>
      </c>
      <c r="K5068" s="12">
        <v>23.575129533679</v>
      </c>
      <c r="L5068" s="12">
        <v>2.0725388601039998</v>
      </c>
      <c r="M5068" s="12">
        <v>1.554404145078</v>
      </c>
      <c r="N5068" s="42">
        <v>6.9948186528500003</v>
      </c>
    </row>
    <row r="5069" spans="4:14" x14ac:dyDescent="0.2">
      <c r="D5069" s="199" t="s">
        <v>33</v>
      </c>
      <c r="E5069" s="22" t="s">
        <v>34</v>
      </c>
      <c r="F5069" s="21"/>
      <c r="G5069" s="19">
        <v>19</v>
      </c>
      <c r="H5069" s="54">
        <v>73.684210526315994</v>
      </c>
      <c r="I5069" s="128">
        <v>0</v>
      </c>
      <c r="J5069" s="20">
        <v>5.2631578947369997</v>
      </c>
      <c r="K5069" s="20">
        <v>21.052631578947</v>
      </c>
      <c r="L5069" s="60">
        <v>0</v>
      </c>
      <c r="M5069" s="60">
        <v>0</v>
      </c>
      <c r="N5069" s="153">
        <v>15.789473684211</v>
      </c>
    </row>
    <row r="5070" spans="4:14" x14ac:dyDescent="0.2">
      <c r="D5070" s="200"/>
      <c r="E5070" s="4" t="s">
        <v>35</v>
      </c>
      <c r="F5070" s="5"/>
      <c r="G5070" s="6">
        <v>97</v>
      </c>
      <c r="H5070" s="31">
        <v>78.350515463918001</v>
      </c>
      <c r="I5070" s="12">
        <v>4.1237113402060004</v>
      </c>
      <c r="J5070" s="12">
        <v>2.0618556701030002</v>
      </c>
      <c r="K5070" s="12">
        <v>28.865979381443001</v>
      </c>
      <c r="L5070" s="12">
        <v>5.1546391752579996</v>
      </c>
      <c r="M5070" s="28">
        <v>0</v>
      </c>
      <c r="N5070" s="42">
        <v>5.1546391752579996</v>
      </c>
    </row>
    <row r="5071" spans="4:14" x14ac:dyDescent="0.2">
      <c r="D5071" s="200"/>
      <c r="E5071" s="4" t="s">
        <v>36</v>
      </c>
      <c r="F5071" s="5"/>
      <c r="G5071" s="6">
        <v>142</v>
      </c>
      <c r="H5071" s="84">
        <v>67.605633802816996</v>
      </c>
      <c r="I5071" s="12">
        <v>9.8591549295770005</v>
      </c>
      <c r="J5071" s="12">
        <v>1.4084507042250001</v>
      </c>
      <c r="K5071" s="29">
        <v>29.577464788732001</v>
      </c>
      <c r="L5071" s="12">
        <v>2.8169014084509998</v>
      </c>
      <c r="M5071" s="12">
        <v>0.70422535211299997</v>
      </c>
      <c r="N5071" s="42">
        <v>8.4507042253520002</v>
      </c>
    </row>
    <row r="5072" spans="4:14" x14ac:dyDescent="0.2">
      <c r="D5072" s="200"/>
      <c r="E5072" s="4" t="s">
        <v>37</v>
      </c>
      <c r="F5072" s="5"/>
      <c r="G5072" s="6">
        <v>164</v>
      </c>
      <c r="H5072" s="31">
        <v>74.390243902438996</v>
      </c>
      <c r="I5072" s="12">
        <v>4.268292682927</v>
      </c>
      <c r="J5072" s="12">
        <v>1.219512195122</v>
      </c>
      <c r="K5072" s="12">
        <v>24.390243902439</v>
      </c>
      <c r="L5072" s="12">
        <v>1.219512195122</v>
      </c>
      <c r="M5072" s="12">
        <v>1.829268292683</v>
      </c>
      <c r="N5072" s="42">
        <v>6.0975609756100004</v>
      </c>
    </row>
    <row r="5073" spans="2:14" x14ac:dyDescent="0.2">
      <c r="D5073" s="200"/>
      <c r="E5073" s="4" t="s">
        <v>38</v>
      </c>
      <c r="F5073" s="5"/>
      <c r="G5073" s="6">
        <v>129</v>
      </c>
      <c r="H5073" s="31">
        <v>75.968992248061994</v>
      </c>
      <c r="I5073" s="12">
        <v>4.6511627906979998</v>
      </c>
      <c r="J5073" s="12">
        <v>0.77519379845000003</v>
      </c>
      <c r="K5073" s="12">
        <v>24.806201550388</v>
      </c>
      <c r="L5073" s="12">
        <v>2.3255813953489999</v>
      </c>
      <c r="M5073" s="12">
        <v>0.77519379845000003</v>
      </c>
      <c r="N5073" s="42">
        <v>7.7519379844960001</v>
      </c>
    </row>
    <row r="5074" spans="2:14" x14ac:dyDescent="0.2">
      <c r="D5074" s="200"/>
      <c r="E5074" s="4" t="s">
        <v>39</v>
      </c>
      <c r="F5074" s="5"/>
      <c r="G5074" s="6">
        <v>127</v>
      </c>
      <c r="H5074" s="31">
        <v>75.590551181102001</v>
      </c>
      <c r="I5074" s="12">
        <v>7.8740157480309998</v>
      </c>
      <c r="J5074" s="28">
        <v>0</v>
      </c>
      <c r="K5074" s="12">
        <v>19.685039370079</v>
      </c>
      <c r="L5074" s="12">
        <v>1.574803149606</v>
      </c>
      <c r="M5074" s="12">
        <v>0.78740157480299999</v>
      </c>
      <c r="N5074" s="42">
        <v>6.299212598425</v>
      </c>
    </row>
    <row r="5075" spans="2:14" x14ac:dyDescent="0.2">
      <c r="D5075" s="201"/>
      <c r="E5075" s="57" t="s">
        <v>40</v>
      </c>
      <c r="F5075" s="59"/>
      <c r="G5075" s="55">
        <v>56</v>
      </c>
      <c r="H5075" s="114">
        <v>75</v>
      </c>
      <c r="I5075" s="65">
        <v>3.5714285714290002</v>
      </c>
      <c r="J5075" s="74">
        <v>0</v>
      </c>
      <c r="K5075" s="109">
        <v>8.9285714285710007</v>
      </c>
      <c r="L5075" s="74">
        <v>0</v>
      </c>
      <c r="M5075" s="74">
        <v>0</v>
      </c>
      <c r="N5075" s="155">
        <v>14.285714285714</v>
      </c>
    </row>
    <row r="5077" spans="2:14" x14ac:dyDescent="0.2">
      <c r="B5077" s="40" t="str">
        <f xml:space="preserve"> HYPERLINK("#'目次'!B216", "[210]")</f>
        <v>[210]</v>
      </c>
      <c r="C5077" s="23" t="s">
        <v>340</v>
      </c>
    </row>
    <row r="5078" spans="2:14" x14ac:dyDescent="0.2">
      <c r="C5078" s="186" t="s">
        <v>326</v>
      </c>
    </row>
    <row r="5080" spans="2:14" x14ac:dyDescent="0.2">
      <c r="C5080" s="23" t="s">
        <v>48</v>
      </c>
    </row>
    <row r="5081" spans="2:14" ht="24" x14ac:dyDescent="0.2">
      <c r="D5081" s="195"/>
      <c r="E5081" s="196"/>
      <c r="F5081" s="196"/>
      <c r="G5081" s="37" t="s">
        <v>15</v>
      </c>
      <c r="H5081" s="33" t="s">
        <v>281</v>
      </c>
      <c r="I5081" s="13" t="s">
        <v>282</v>
      </c>
      <c r="J5081" s="13" t="s">
        <v>283</v>
      </c>
      <c r="K5081" s="13" t="s">
        <v>174</v>
      </c>
      <c r="L5081" s="13" t="s">
        <v>327</v>
      </c>
      <c r="M5081" s="13" t="s">
        <v>99</v>
      </c>
      <c r="N5081" s="38" t="s">
        <v>18</v>
      </c>
    </row>
    <row r="5082" spans="2:14" x14ac:dyDescent="0.2">
      <c r="D5082" s="197"/>
      <c r="E5082" s="198"/>
      <c r="F5082" s="198"/>
      <c r="G5082" s="35"/>
      <c r="H5082" s="39"/>
      <c r="I5082" s="14"/>
      <c r="J5082" s="14"/>
      <c r="K5082" s="14"/>
      <c r="L5082" s="14"/>
      <c r="M5082" s="14"/>
      <c r="N5082" s="34"/>
    </row>
    <row r="5083" spans="2:14" x14ac:dyDescent="0.2">
      <c r="D5083" s="56"/>
      <c r="E5083" s="58" t="s">
        <v>15</v>
      </c>
      <c r="F5083" s="46"/>
      <c r="G5083" s="36">
        <v>734</v>
      </c>
      <c r="H5083" s="24">
        <v>74.114441416893996</v>
      </c>
      <c r="I5083" s="24">
        <v>5.8583106267030001</v>
      </c>
      <c r="J5083" s="24">
        <v>1.0899182561309999</v>
      </c>
      <c r="K5083" s="24">
        <v>23.978201634876999</v>
      </c>
      <c r="L5083" s="24">
        <v>2.1798365122619998</v>
      </c>
      <c r="M5083" s="24">
        <v>0.81743869209800002</v>
      </c>
      <c r="N5083" s="68">
        <v>7.6294277929160002</v>
      </c>
    </row>
    <row r="5084" spans="2:14" x14ac:dyDescent="0.2">
      <c r="D5084" s="199" t="s">
        <v>49</v>
      </c>
      <c r="E5084" s="22" t="s">
        <v>50</v>
      </c>
      <c r="F5084" s="21"/>
      <c r="G5084" s="19">
        <v>5</v>
      </c>
      <c r="H5084" s="149">
        <v>80</v>
      </c>
      <c r="I5084" s="128">
        <v>0</v>
      </c>
      <c r="J5084" s="60">
        <v>0</v>
      </c>
      <c r="K5084" s="98">
        <v>40</v>
      </c>
      <c r="L5084" s="60">
        <v>0</v>
      </c>
      <c r="M5084" s="60">
        <v>0</v>
      </c>
      <c r="N5084" s="170">
        <v>0</v>
      </c>
    </row>
    <row r="5085" spans="2:14" x14ac:dyDescent="0.2">
      <c r="D5085" s="200"/>
      <c r="E5085" s="4" t="s">
        <v>51</v>
      </c>
      <c r="F5085" s="5"/>
      <c r="G5085" s="6">
        <v>76</v>
      </c>
      <c r="H5085" s="76">
        <v>80.263157894737006</v>
      </c>
      <c r="I5085" s="12">
        <v>2.6315789473679998</v>
      </c>
      <c r="J5085" s="12">
        <v>1.3157894736839999</v>
      </c>
      <c r="K5085" s="12">
        <v>25</v>
      </c>
      <c r="L5085" s="12">
        <v>1.3157894736839999</v>
      </c>
      <c r="M5085" s="28">
        <v>0</v>
      </c>
      <c r="N5085" s="42">
        <v>7.8947368421049999</v>
      </c>
    </row>
    <row r="5086" spans="2:14" x14ac:dyDescent="0.2">
      <c r="D5086" s="200"/>
      <c r="E5086" s="4" t="s">
        <v>52</v>
      </c>
      <c r="F5086" s="5"/>
      <c r="G5086" s="6">
        <v>21</v>
      </c>
      <c r="H5086" s="31">
        <v>71.428571428571004</v>
      </c>
      <c r="I5086" s="12">
        <v>4.7619047619049999</v>
      </c>
      <c r="J5086" s="12">
        <v>4.7619047619049999</v>
      </c>
      <c r="K5086" s="12">
        <v>28.571428571428999</v>
      </c>
      <c r="L5086" s="12">
        <v>4.7619047619049999</v>
      </c>
      <c r="M5086" s="28">
        <v>0</v>
      </c>
      <c r="N5086" s="42">
        <v>4.7619047619049999</v>
      </c>
    </row>
    <row r="5087" spans="2:14" x14ac:dyDescent="0.2">
      <c r="D5087" s="200"/>
      <c r="E5087" s="4" t="s">
        <v>53</v>
      </c>
      <c r="F5087" s="5"/>
      <c r="G5087" s="6">
        <v>32</v>
      </c>
      <c r="H5087" s="84">
        <v>65.625</v>
      </c>
      <c r="I5087" s="12">
        <v>9.375</v>
      </c>
      <c r="J5087" s="28">
        <v>0</v>
      </c>
      <c r="K5087" s="12">
        <v>28.125</v>
      </c>
      <c r="L5087" s="29">
        <v>9.375</v>
      </c>
      <c r="M5087" s="28">
        <v>0</v>
      </c>
      <c r="N5087" s="42">
        <v>3.125</v>
      </c>
    </row>
    <row r="5088" spans="2:14" x14ac:dyDescent="0.2">
      <c r="D5088" s="200"/>
      <c r="E5088" s="4" t="s">
        <v>54</v>
      </c>
      <c r="F5088" s="5"/>
      <c r="G5088" s="6">
        <v>170</v>
      </c>
      <c r="H5088" s="84">
        <v>67.647058823528994</v>
      </c>
      <c r="I5088" s="12">
        <v>5.2941176470590001</v>
      </c>
      <c r="J5088" s="12">
        <v>1.1764705882349999</v>
      </c>
      <c r="K5088" s="29">
        <v>30.588235294118</v>
      </c>
      <c r="L5088" s="12">
        <v>1.764705882353</v>
      </c>
      <c r="M5088" s="12">
        <v>1.764705882353</v>
      </c>
      <c r="N5088" s="42">
        <v>8.8235294117649996</v>
      </c>
    </row>
    <row r="5089" spans="4:14" x14ac:dyDescent="0.2">
      <c r="D5089" s="200"/>
      <c r="E5089" s="4" t="s">
        <v>55</v>
      </c>
      <c r="F5089" s="5"/>
      <c r="G5089" s="6">
        <v>79</v>
      </c>
      <c r="H5089" s="31">
        <v>74.683544303797007</v>
      </c>
      <c r="I5089" s="12">
        <v>7.5949367088609998</v>
      </c>
      <c r="J5089" s="28">
        <v>0</v>
      </c>
      <c r="K5089" s="43">
        <v>16.455696202532</v>
      </c>
      <c r="L5089" s="12">
        <v>2.5316455696200002</v>
      </c>
      <c r="M5089" s="28">
        <v>0</v>
      </c>
      <c r="N5089" s="88">
        <v>12.658227848100999</v>
      </c>
    </row>
    <row r="5090" spans="4:14" x14ac:dyDescent="0.2">
      <c r="D5090" s="200"/>
      <c r="E5090" s="4" t="s">
        <v>56</v>
      </c>
      <c r="F5090" s="5"/>
      <c r="G5090" s="6">
        <v>127</v>
      </c>
      <c r="H5090" s="31">
        <v>75.590551181102001</v>
      </c>
      <c r="I5090" s="12">
        <v>7.0866141732279999</v>
      </c>
      <c r="J5090" s="28">
        <v>0</v>
      </c>
      <c r="K5090" s="12">
        <v>21.259842519685002</v>
      </c>
      <c r="L5090" s="12">
        <v>1.574803149606</v>
      </c>
      <c r="M5090" s="12">
        <v>1.574803149606</v>
      </c>
      <c r="N5090" s="42">
        <v>7.0866141732279999</v>
      </c>
    </row>
    <row r="5091" spans="4:14" x14ac:dyDescent="0.2">
      <c r="D5091" s="200"/>
      <c r="E5091" s="4" t="s">
        <v>57</v>
      </c>
      <c r="F5091" s="5"/>
      <c r="G5091" s="6">
        <v>122</v>
      </c>
      <c r="H5091" s="31">
        <v>77.868852459015997</v>
      </c>
      <c r="I5091" s="12">
        <v>6.5573770491800003</v>
      </c>
      <c r="J5091" s="12">
        <v>0.81967213114799997</v>
      </c>
      <c r="K5091" s="12">
        <v>22.131147540983999</v>
      </c>
      <c r="L5091" s="12">
        <v>0.81967213114799997</v>
      </c>
      <c r="M5091" s="12">
        <v>0.81967213114799997</v>
      </c>
      <c r="N5091" s="42">
        <v>4.0983606557380003</v>
      </c>
    </row>
    <row r="5092" spans="4:14" x14ac:dyDescent="0.2">
      <c r="D5092" s="200"/>
      <c r="E5092" s="4" t="s">
        <v>58</v>
      </c>
      <c r="F5092" s="5"/>
      <c r="G5092" s="6">
        <v>42</v>
      </c>
      <c r="H5092" s="84">
        <v>69.047619047618994</v>
      </c>
      <c r="I5092" s="69">
        <v>0</v>
      </c>
      <c r="J5092" s="29">
        <v>7.1428571428570002</v>
      </c>
      <c r="K5092" s="29">
        <v>30.952380952380999</v>
      </c>
      <c r="L5092" s="12">
        <v>7.1428571428570002</v>
      </c>
      <c r="M5092" s="28">
        <v>0</v>
      </c>
      <c r="N5092" s="42">
        <v>9.5238095238099998</v>
      </c>
    </row>
    <row r="5093" spans="4:14" x14ac:dyDescent="0.2">
      <c r="D5093" s="200"/>
      <c r="E5093" s="4" t="s">
        <v>59</v>
      </c>
      <c r="F5093" s="5"/>
      <c r="G5093" s="6">
        <v>59</v>
      </c>
      <c r="H5093" s="76">
        <v>81.355932203389997</v>
      </c>
      <c r="I5093" s="12">
        <v>8.4745762711860007</v>
      </c>
      <c r="J5093" s="28">
        <v>0</v>
      </c>
      <c r="K5093" s="61">
        <v>13.559322033898001</v>
      </c>
      <c r="L5093" s="28">
        <v>0</v>
      </c>
      <c r="M5093" s="28">
        <v>0</v>
      </c>
      <c r="N5093" s="42">
        <v>8.4745762711860007</v>
      </c>
    </row>
    <row r="5094" spans="4:14" x14ac:dyDescent="0.2">
      <c r="D5094" s="199" t="s">
        <v>60</v>
      </c>
      <c r="E5094" s="22" t="s">
        <v>61</v>
      </c>
      <c r="F5094" s="21"/>
      <c r="G5094" s="19">
        <v>94</v>
      </c>
      <c r="H5094" s="149">
        <v>82.978723404255007</v>
      </c>
      <c r="I5094" s="20">
        <v>7.4468085106380002</v>
      </c>
      <c r="J5094" s="20">
        <v>1.0638297872339999</v>
      </c>
      <c r="K5094" s="90">
        <v>14.893617021277</v>
      </c>
      <c r="L5094" s="60">
        <v>0</v>
      </c>
      <c r="M5094" s="60">
        <v>0</v>
      </c>
      <c r="N5094" s="52">
        <v>6.3829787234040003</v>
      </c>
    </row>
    <row r="5095" spans="4:14" x14ac:dyDescent="0.2">
      <c r="D5095" s="200"/>
      <c r="E5095" s="4" t="s">
        <v>62</v>
      </c>
      <c r="F5095" s="5"/>
      <c r="G5095" s="6">
        <v>87</v>
      </c>
      <c r="H5095" s="31">
        <v>78.160919540229997</v>
      </c>
      <c r="I5095" s="12">
        <v>8.0459770114939992</v>
      </c>
      <c r="J5095" s="28">
        <v>0</v>
      </c>
      <c r="K5095" s="12">
        <v>24.137931034483</v>
      </c>
      <c r="L5095" s="12">
        <v>2.2988505747130001</v>
      </c>
      <c r="M5095" s="12">
        <v>1.149425287356</v>
      </c>
      <c r="N5095" s="42">
        <v>5.7471264367819996</v>
      </c>
    </row>
    <row r="5096" spans="4:14" x14ac:dyDescent="0.2">
      <c r="D5096" s="200"/>
      <c r="E5096" s="4" t="s">
        <v>63</v>
      </c>
      <c r="F5096" s="5"/>
      <c r="G5096" s="6">
        <v>79</v>
      </c>
      <c r="H5096" s="31">
        <v>73.417721518986994</v>
      </c>
      <c r="I5096" s="12">
        <v>6.3291139240509997</v>
      </c>
      <c r="J5096" s="28">
        <v>0</v>
      </c>
      <c r="K5096" s="43">
        <v>16.455696202532</v>
      </c>
      <c r="L5096" s="28">
        <v>0</v>
      </c>
      <c r="M5096" s="12">
        <v>1.2658227848100001</v>
      </c>
      <c r="N5096" s="42">
        <v>8.8607594936710008</v>
      </c>
    </row>
    <row r="5097" spans="4:14" x14ac:dyDescent="0.2">
      <c r="D5097" s="200"/>
      <c r="E5097" s="4" t="s">
        <v>64</v>
      </c>
      <c r="F5097" s="5"/>
      <c r="G5097" s="6">
        <v>81</v>
      </c>
      <c r="H5097" s="76">
        <v>80.246913580246996</v>
      </c>
      <c r="I5097" s="12">
        <v>4.9382716049380004</v>
      </c>
      <c r="J5097" s="12">
        <v>1.2345679012349999</v>
      </c>
      <c r="K5097" s="43">
        <v>17.283950617283999</v>
      </c>
      <c r="L5097" s="12">
        <v>1.2345679012349999</v>
      </c>
      <c r="M5097" s="28">
        <v>0</v>
      </c>
      <c r="N5097" s="42">
        <v>8.6419753086419995</v>
      </c>
    </row>
    <row r="5098" spans="4:14" x14ac:dyDescent="0.2">
      <c r="D5098" s="200"/>
      <c r="E5098" s="4" t="s">
        <v>65</v>
      </c>
      <c r="F5098" s="5"/>
      <c r="G5098" s="6">
        <v>79</v>
      </c>
      <c r="H5098" s="84">
        <v>68.354430379747001</v>
      </c>
      <c r="I5098" s="12">
        <v>3.7974683544299999</v>
      </c>
      <c r="J5098" s="12">
        <v>1.2658227848100001</v>
      </c>
      <c r="K5098" s="12">
        <v>27.848101265823001</v>
      </c>
      <c r="L5098" s="12">
        <v>2.5316455696200002</v>
      </c>
      <c r="M5098" s="28">
        <v>0</v>
      </c>
      <c r="N5098" s="42">
        <v>11.392405063290999</v>
      </c>
    </row>
    <row r="5099" spans="4:14" x14ac:dyDescent="0.2">
      <c r="D5099" s="200"/>
      <c r="E5099" s="4" t="s">
        <v>66</v>
      </c>
      <c r="F5099" s="5"/>
      <c r="G5099" s="6">
        <v>71</v>
      </c>
      <c r="H5099" s="31">
        <v>74.647887323944005</v>
      </c>
      <c r="I5099" s="12">
        <v>2.8169014084509998</v>
      </c>
      <c r="J5099" s="28">
        <v>0</v>
      </c>
      <c r="K5099" s="43">
        <v>18.309859154929999</v>
      </c>
      <c r="L5099" s="12">
        <v>1.4084507042250001</v>
      </c>
      <c r="M5099" s="12">
        <v>2.8169014084509998</v>
      </c>
      <c r="N5099" s="42">
        <v>11.267605633803001</v>
      </c>
    </row>
    <row r="5100" spans="4:14" x14ac:dyDescent="0.2">
      <c r="D5100" s="200"/>
      <c r="E5100" s="4" t="s">
        <v>67</v>
      </c>
      <c r="F5100" s="5"/>
      <c r="G5100" s="6">
        <v>108</v>
      </c>
      <c r="H5100" s="84">
        <v>66.666666666666998</v>
      </c>
      <c r="I5100" s="12">
        <v>9.2592592592590002</v>
      </c>
      <c r="J5100" s="12">
        <v>1.851851851852</v>
      </c>
      <c r="K5100" s="29">
        <v>33.333333333333002</v>
      </c>
      <c r="L5100" s="12">
        <v>5.5555555555560003</v>
      </c>
      <c r="M5100" s="28">
        <v>0</v>
      </c>
      <c r="N5100" s="42">
        <v>5.5555555555560003</v>
      </c>
    </row>
    <row r="5101" spans="4:14" x14ac:dyDescent="0.2">
      <c r="D5101" s="200"/>
      <c r="E5101" s="4" t="s">
        <v>68</v>
      </c>
      <c r="F5101" s="5"/>
      <c r="G5101" s="6">
        <v>39</v>
      </c>
      <c r="H5101" s="31">
        <v>76.923076923077005</v>
      </c>
      <c r="I5101" s="12">
        <v>2.564102564103</v>
      </c>
      <c r="J5101" s="12">
        <v>2.564102564103</v>
      </c>
      <c r="K5101" s="29">
        <v>30.769230769231001</v>
      </c>
      <c r="L5101" s="28">
        <v>0</v>
      </c>
      <c r="M5101" s="12">
        <v>2.564102564103</v>
      </c>
      <c r="N5101" s="139">
        <v>0</v>
      </c>
    </row>
    <row r="5102" spans="4:14" x14ac:dyDescent="0.2">
      <c r="D5102" s="200"/>
      <c r="E5102" s="4" t="s">
        <v>69</v>
      </c>
      <c r="F5102" s="5"/>
      <c r="G5102" s="6">
        <v>29</v>
      </c>
      <c r="H5102" s="87">
        <v>86.206896551724</v>
      </c>
      <c r="I5102" s="69">
        <v>0</v>
      </c>
      <c r="J5102" s="28">
        <v>0</v>
      </c>
      <c r="K5102" s="44">
        <v>41.379310344827999</v>
      </c>
      <c r="L5102" s="12">
        <v>6.8965517241379999</v>
      </c>
      <c r="M5102" s="28">
        <v>0</v>
      </c>
      <c r="N5102" s="139">
        <v>0</v>
      </c>
    </row>
    <row r="5103" spans="4:14" x14ac:dyDescent="0.2">
      <c r="D5103" s="93" t="s">
        <v>70</v>
      </c>
      <c r="E5103" s="89" t="s">
        <v>18</v>
      </c>
      <c r="F5103" s="92"/>
      <c r="G5103" s="94">
        <v>0</v>
      </c>
      <c r="H5103" s="148">
        <v>0</v>
      </c>
      <c r="I5103" s="134">
        <v>0</v>
      </c>
      <c r="J5103" s="101">
        <v>0</v>
      </c>
      <c r="K5103" s="86">
        <v>0</v>
      </c>
      <c r="L5103" s="101">
        <v>0</v>
      </c>
      <c r="M5103" s="101">
        <v>0</v>
      </c>
      <c r="N5103" s="159">
        <v>0</v>
      </c>
    </row>
    <row r="5105" spans="2:14" x14ac:dyDescent="0.2">
      <c r="B5105" s="40" t="str">
        <f xml:space="preserve"> HYPERLINK("#'目次'!B217", "[211]")</f>
        <v>[211]</v>
      </c>
      <c r="C5105" s="23" t="s">
        <v>340</v>
      </c>
    </row>
    <row r="5106" spans="2:14" x14ac:dyDescent="0.2">
      <c r="C5106" s="186" t="s">
        <v>326</v>
      </c>
    </row>
    <row r="5108" spans="2:14" x14ac:dyDescent="0.2">
      <c r="C5108" s="23" t="s">
        <v>73</v>
      </c>
    </row>
    <row r="5109" spans="2:14" ht="24" x14ac:dyDescent="0.2">
      <c r="D5109" s="195"/>
      <c r="E5109" s="196"/>
      <c r="F5109" s="196"/>
      <c r="G5109" s="37" t="s">
        <v>15</v>
      </c>
      <c r="H5109" s="33" t="s">
        <v>281</v>
      </c>
      <c r="I5109" s="13" t="s">
        <v>282</v>
      </c>
      <c r="J5109" s="13" t="s">
        <v>283</v>
      </c>
      <c r="K5109" s="13" t="s">
        <v>174</v>
      </c>
      <c r="L5109" s="13" t="s">
        <v>327</v>
      </c>
      <c r="M5109" s="13" t="s">
        <v>99</v>
      </c>
      <c r="N5109" s="38" t="s">
        <v>18</v>
      </c>
    </row>
    <row r="5110" spans="2:14" x14ac:dyDescent="0.2">
      <c r="D5110" s="197"/>
      <c r="E5110" s="198"/>
      <c r="F5110" s="198"/>
      <c r="G5110" s="35"/>
      <c r="H5110" s="39"/>
      <c r="I5110" s="14"/>
      <c r="J5110" s="14"/>
      <c r="K5110" s="14"/>
      <c r="L5110" s="14"/>
      <c r="M5110" s="14"/>
      <c r="N5110" s="34"/>
    </row>
    <row r="5111" spans="2:14" x14ac:dyDescent="0.2">
      <c r="D5111" s="56"/>
      <c r="E5111" s="58" t="s">
        <v>15</v>
      </c>
      <c r="F5111" s="46"/>
      <c r="G5111" s="36">
        <v>734</v>
      </c>
      <c r="H5111" s="24">
        <v>74.114441416893996</v>
      </c>
      <c r="I5111" s="24">
        <v>5.8583106267030001</v>
      </c>
      <c r="J5111" s="24">
        <v>1.0899182561309999</v>
      </c>
      <c r="K5111" s="24">
        <v>23.978201634876999</v>
      </c>
      <c r="L5111" s="24">
        <v>2.1798365122619998</v>
      </c>
      <c r="M5111" s="24">
        <v>0.81743869209800002</v>
      </c>
      <c r="N5111" s="68">
        <v>7.6294277929160002</v>
      </c>
    </row>
    <row r="5112" spans="2:14" x14ac:dyDescent="0.2">
      <c r="D5112" s="199" t="s">
        <v>74</v>
      </c>
      <c r="E5112" s="22" t="s">
        <v>75</v>
      </c>
      <c r="F5112" s="21"/>
      <c r="G5112" s="19">
        <v>348</v>
      </c>
      <c r="H5112" s="54">
        <v>73.850574712644004</v>
      </c>
      <c r="I5112" s="20">
        <v>5.4597701149429998</v>
      </c>
      <c r="J5112" s="20">
        <v>1.149425287356</v>
      </c>
      <c r="K5112" s="20">
        <v>24.425287356321999</v>
      </c>
      <c r="L5112" s="20">
        <v>2.2988505747130001</v>
      </c>
      <c r="M5112" s="60">
        <v>0</v>
      </c>
      <c r="N5112" s="52">
        <v>8.333333333333</v>
      </c>
    </row>
    <row r="5113" spans="2:14" x14ac:dyDescent="0.2">
      <c r="D5113" s="200"/>
      <c r="E5113" s="4" t="s">
        <v>34</v>
      </c>
      <c r="F5113" s="5"/>
      <c r="G5113" s="6">
        <v>9</v>
      </c>
      <c r="H5113" s="87">
        <v>88.888888888888999</v>
      </c>
      <c r="I5113" s="69">
        <v>0</v>
      </c>
      <c r="J5113" s="28">
        <v>0</v>
      </c>
      <c r="K5113" s="29">
        <v>33.333333333333002</v>
      </c>
      <c r="L5113" s="28">
        <v>0</v>
      </c>
      <c r="M5113" s="28">
        <v>0</v>
      </c>
      <c r="N5113" s="42">
        <v>11.111111111111001</v>
      </c>
    </row>
    <row r="5114" spans="2:14" x14ac:dyDescent="0.2">
      <c r="D5114" s="200"/>
      <c r="E5114" s="4" t="s">
        <v>35</v>
      </c>
      <c r="F5114" s="5"/>
      <c r="G5114" s="6">
        <v>42</v>
      </c>
      <c r="H5114" s="31">
        <v>78.571428571428996</v>
      </c>
      <c r="I5114" s="12">
        <v>4.7619047619049999</v>
      </c>
      <c r="J5114" s="12">
        <v>4.7619047619049999</v>
      </c>
      <c r="K5114" s="12">
        <v>26.190476190476002</v>
      </c>
      <c r="L5114" s="12">
        <v>7.1428571428570002</v>
      </c>
      <c r="M5114" s="28">
        <v>0</v>
      </c>
      <c r="N5114" s="42">
        <v>7.1428571428570002</v>
      </c>
    </row>
    <row r="5115" spans="2:14" x14ac:dyDescent="0.2">
      <c r="D5115" s="200"/>
      <c r="E5115" s="4" t="s">
        <v>36</v>
      </c>
      <c r="F5115" s="5"/>
      <c r="G5115" s="6">
        <v>70</v>
      </c>
      <c r="H5115" s="31">
        <v>70</v>
      </c>
      <c r="I5115" s="12">
        <v>10</v>
      </c>
      <c r="J5115" s="12">
        <v>1.4285714285710001</v>
      </c>
      <c r="K5115" s="29">
        <v>31.428571428571001</v>
      </c>
      <c r="L5115" s="12">
        <v>2.8571428571430002</v>
      </c>
      <c r="M5115" s="28">
        <v>0</v>
      </c>
      <c r="N5115" s="42">
        <v>7.1428571428570002</v>
      </c>
    </row>
    <row r="5116" spans="2:14" x14ac:dyDescent="0.2">
      <c r="D5116" s="200"/>
      <c r="E5116" s="4" t="s">
        <v>37</v>
      </c>
      <c r="F5116" s="5"/>
      <c r="G5116" s="6">
        <v>76</v>
      </c>
      <c r="H5116" s="31">
        <v>69.736842105262994</v>
      </c>
      <c r="I5116" s="12">
        <v>1.3157894736839999</v>
      </c>
      <c r="J5116" s="12">
        <v>1.3157894736839999</v>
      </c>
      <c r="K5116" s="29">
        <v>30.263157894736999</v>
      </c>
      <c r="L5116" s="12">
        <v>1.3157894736839999</v>
      </c>
      <c r="M5116" s="28">
        <v>0</v>
      </c>
      <c r="N5116" s="42">
        <v>7.8947368421049999</v>
      </c>
    </row>
    <row r="5117" spans="2:14" x14ac:dyDescent="0.2">
      <c r="D5117" s="200"/>
      <c r="E5117" s="4" t="s">
        <v>38</v>
      </c>
      <c r="F5117" s="5"/>
      <c r="G5117" s="6">
        <v>63</v>
      </c>
      <c r="H5117" s="31">
        <v>74.603174603175006</v>
      </c>
      <c r="I5117" s="12">
        <v>3.1746031746029999</v>
      </c>
      <c r="J5117" s="28">
        <v>0</v>
      </c>
      <c r="K5117" s="12">
        <v>19.047619047619001</v>
      </c>
      <c r="L5117" s="12">
        <v>1.587301587302</v>
      </c>
      <c r="M5117" s="28">
        <v>0</v>
      </c>
      <c r="N5117" s="42">
        <v>7.9365079365079998</v>
      </c>
    </row>
    <row r="5118" spans="2:14" x14ac:dyDescent="0.2">
      <c r="D5118" s="200"/>
      <c r="E5118" s="4" t="s">
        <v>39</v>
      </c>
      <c r="F5118" s="5"/>
      <c r="G5118" s="6">
        <v>63</v>
      </c>
      <c r="H5118" s="31">
        <v>77.777777777777999</v>
      </c>
      <c r="I5118" s="29">
        <v>11.111111111111001</v>
      </c>
      <c r="J5118" s="28">
        <v>0</v>
      </c>
      <c r="K5118" s="43">
        <v>17.460317460317</v>
      </c>
      <c r="L5118" s="12">
        <v>1.587301587302</v>
      </c>
      <c r="M5118" s="28">
        <v>0</v>
      </c>
      <c r="N5118" s="42">
        <v>7.9365079365079998</v>
      </c>
    </row>
    <row r="5119" spans="2:14" x14ac:dyDescent="0.2">
      <c r="D5119" s="200"/>
      <c r="E5119" s="4" t="s">
        <v>40</v>
      </c>
      <c r="F5119" s="5"/>
      <c r="G5119" s="6">
        <v>25</v>
      </c>
      <c r="H5119" s="31">
        <v>72</v>
      </c>
      <c r="I5119" s="69">
        <v>0</v>
      </c>
      <c r="J5119" s="28">
        <v>0</v>
      </c>
      <c r="K5119" s="61">
        <v>12</v>
      </c>
      <c r="L5119" s="28">
        <v>0</v>
      </c>
      <c r="M5119" s="28">
        <v>0</v>
      </c>
      <c r="N5119" s="88">
        <v>16</v>
      </c>
    </row>
    <row r="5120" spans="2:14" x14ac:dyDescent="0.2">
      <c r="D5120" s="199" t="s">
        <v>76</v>
      </c>
      <c r="E5120" s="22" t="s">
        <v>77</v>
      </c>
      <c r="F5120" s="21"/>
      <c r="G5120" s="19">
        <v>386</v>
      </c>
      <c r="H5120" s="54">
        <v>74.352331606218002</v>
      </c>
      <c r="I5120" s="20">
        <v>6.2176165803109997</v>
      </c>
      <c r="J5120" s="20">
        <v>1.0362694300519999</v>
      </c>
      <c r="K5120" s="20">
        <v>23.575129533679</v>
      </c>
      <c r="L5120" s="20">
        <v>2.0725388601039998</v>
      </c>
      <c r="M5120" s="20">
        <v>1.554404145078</v>
      </c>
      <c r="N5120" s="52">
        <v>6.9948186528500003</v>
      </c>
    </row>
    <row r="5121" spans="2:14" x14ac:dyDescent="0.2">
      <c r="D5121" s="200"/>
      <c r="E5121" s="4" t="s">
        <v>34</v>
      </c>
      <c r="F5121" s="5"/>
      <c r="G5121" s="6">
        <v>10</v>
      </c>
      <c r="H5121" s="104">
        <v>60</v>
      </c>
      <c r="I5121" s="69">
        <v>0</v>
      </c>
      <c r="J5121" s="29">
        <v>10</v>
      </c>
      <c r="K5121" s="61">
        <v>10</v>
      </c>
      <c r="L5121" s="28">
        <v>0</v>
      </c>
      <c r="M5121" s="28">
        <v>0</v>
      </c>
      <c r="N5121" s="111">
        <v>20</v>
      </c>
    </row>
    <row r="5122" spans="2:14" x14ac:dyDescent="0.2">
      <c r="D5122" s="200"/>
      <c r="E5122" s="4" t="s">
        <v>35</v>
      </c>
      <c r="F5122" s="5"/>
      <c r="G5122" s="6">
        <v>55</v>
      </c>
      <c r="H5122" s="31">
        <v>78.181818181818002</v>
      </c>
      <c r="I5122" s="12">
        <v>3.636363636364</v>
      </c>
      <c r="J5122" s="28">
        <v>0</v>
      </c>
      <c r="K5122" s="29">
        <v>30.909090909090999</v>
      </c>
      <c r="L5122" s="12">
        <v>3.636363636364</v>
      </c>
      <c r="M5122" s="28">
        <v>0</v>
      </c>
      <c r="N5122" s="42">
        <v>3.636363636364</v>
      </c>
    </row>
    <row r="5123" spans="2:14" x14ac:dyDescent="0.2">
      <c r="D5123" s="200"/>
      <c r="E5123" s="4" t="s">
        <v>36</v>
      </c>
      <c r="F5123" s="5"/>
      <c r="G5123" s="6">
        <v>72</v>
      </c>
      <c r="H5123" s="84">
        <v>65.277777777777999</v>
      </c>
      <c r="I5123" s="12">
        <v>9.7222222222219994</v>
      </c>
      <c r="J5123" s="12">
        <v>1.3888888888890001</v>
      </c>
      <c r="K5123" s="12">
        <v>27.777777777777999</v>
      </c>
      <c r="L5123" s="12">
        <v>2.7777777777780002</v>
      </c>
      <c r="M5123" s="12">
        <v>1.3888888888890001</v>
      </c>
      <c r="N5123" s="42">
        <v>9.7222222222219994</v>
      </c>
    </row>
    <row r="5124" spans="2:14" x14ac:dyDescent="0.2">
      <c r="D5124" s="200"/>
      <c r="E5124" s="4" t="s">
        <v>37</v>
      </c>
      <c r="F5124" s="5"/>
      <c r="G5124" s="6">
        <v>88</v>
      </c>
      <c r="H5124" s="31">
        <v>78.409090909091006</v>
      </c>
      <c r="I5124" s="12">
        <v>6.8181818181820004</v>
      </c>
      <c r="J5124" s="12">
        <v>1.136363636364</v>
      </c>
      <c r="K5124" s="12">
        <v>19.318181818182001</v>
      </c>
      <c r="L5124" s="12">
        <v>1.136363636364</v>
      </c>
      <c r="M5124" s="12">
        <v>3.4090909090910002</v>
      </c>
      <c r="N5124" s="42">
        <v>4.5454545454549997</v>
      </c>
    </row>
    <row r="5125" spans="2:14" x14ac:dyDescent="0.2">
      <c r="D5125" s="200"/>
      <c r="E5125" s="4" t="s">
        <v>38</v>
      </c>
      <c r="F5125" s="5"/>
      <c r="G5125" s="6">
        <v>66</v>
      </c>
      <c r="H5125" s="31">
        <v>77.272727272726996</v>
      </c>
      <c r="I5125" s="12">
        <v>6.0606060606060002</v>
      </c>
      <c r="J5125" s="12">
        <v>1.5151515151520001</v>
      </c>
      <c r="K5125" s="29">
        <v>30.303030303029999</v>
      </c>
      <c r="L5125" s="12">
        <v>3.0303030303030001</v>
      </c>
      <c r="M5125" s="12">
        <v>1.5151515151520001</v>
      </c>
      <c r="N5125" s="42">
        <v>7.5757575757579998</v>
      </c>
    </row>
    <row r="5126" spans="2:14" x14ac:dyDescent="0.2">
      <c r="D5126" s="200"/>
      <c r="E5126" s="4" t="s">
        <v>39</v>
      </c>
      <c r="F5126" s="5"/>
      <c r="G5126" s="6">
        <v>64</v>
      </c>
      <c r="H5126" s="31">
        <v>73.4375</v>
      </c>
      <c r="I5126" s="12">
        <v>4.6875</v>
      </c>
      <c r="J5126" s="28">
        <v>0</v>
      </c>
      <c r="K5126" s="12">
        <v>21.875</v>
      </c>
      <c r="L5126" s="12">
        <v>1.5625</v>
      </c>
      <c r="M5126" s="12">
        <v>1.5625</v>
      </c>
      <c r="N5126" s="42">
        <v>4.6875</v>
      </c>
    </row>
    <row r="5127" spans="2:14" x14ac:dyDescent="0.2">
      <c r="D5127" s="201"/>
      <c r="E5127" s="57" t="s">
        <v>40</v>
      </c>
      <c r="F5127" s="59"/>
      <c r="G5127" s="55">
        <v>31</v>
      </c>
      <c r="H5127" s="114">
        <v>77.419354838710007</v>
      </c>
      <c r="I5127" s="65">
        <v>6.4516129032259997</v>
      </c>
      <c r="J5127" s="74">
        <v>0</v>
      </c>
      <c r="K5127" s="109">
        <v>6.4516129032259997</v>
      </c>
      <c r="L5127" s="74">
        <v>0</v>
      </c>
      <c r="M5127" s="74">
        <v>0</v>
      </c>
      <c r="N5127" s="155">
        <v>12.903225806451999</v>
      </c>
    </row>
    <row r="5129" spans="2:14" x14ac:dyDescent="0.2">
      <c r="B5129" s="40" t="str">
        <f xml:space="preserve"> HYPERLINK("#'目次'!B218", "[212]")</f>
        <v>[212]</v>
      </c>
      <c r="C5129" s="23" t="s">
        <v>340</v>
      </c>
    </row>
    <row r="5130" spans="2:14" x14ac:dyDescent="0.2">
      <c r="C5130" s="186" t="s">
        <v>326</v>
      </c>
    </row>
    <row r="5132" spans="2:14" x14ac:dyDescent="0.2">
      <c r="C5132" s="23" t="s">
        <v>80</v>
      </c>
    </row>
    <row r="5133" spans="2:14" ht="24" x14ac:dyDescent="0.2">
      <c r="E5133" s="195"/>
      <c r="F5133" s="196"/>
      <c r="G5133" s="37" t="s">
        <v>15</v>
      </c>
      <c r="H5133" s="33" t="s">
        <v>281</v>
      </c>
      <c r="I5133" s="13" t="s">
        <v>282</v>
      </c>
      <c r="J5133" s="13" t="s">
        <v>283</v>
      </c>
      <c r="K5133" s="13" t="s">
        <v>174</v>
      </c>
      <c r="L5133" s="13" t="s">
        <v>327</v>
      </c>
      <c r="M5133" s="13" t="s">
        <v>99</v>
      </c>
      <c r="N5133" s="38" t="s">
        <v>18</v>
      </c>
    </row>
    <row r="5134" spans="2:14" x14ac:dyDescent="0.2">
      <c r="E5134" s="197"/>
      <c r="F5134" s="198"/>
      <c r="G5134" s="35"/>
      <c r="H5134" s="39"/>
      <c r="I5134" s="14"/>
      <c r="J5134" s="14"/>
      <c r="K5134" s="14"/>
      <c r="L5134" s="14"/>
      <c r="M5134" s="14"/>
      <c r="N5134" s="34"/>
    </row>
    <row r="5135" spans="2:14" x14ac:dyDescent="0.2">
      <c r="E5135" s="91" t="s">
        <v>15</v>
      </c>
      <c r="F5135" s="46"/>
      <c r="G5135" s="36">
        <v>734</v>
      </c>
      <c r="H5135" s="24">
        <v>74.114441416893996</v>
      </c>
      <c r="I5135" s="24">
        <v>5.8583106267030001</v>
      </c>
      <c r="J5135" s="24">
        <v>1.0899182561309999</v>
      </c>
      <c r="K5135" s="24">
        <v>23.978201634876999</v>
      </c>
      <c r="L5135" s="24">
        <v>2.1798365122619998</v>
      </c>
      <c r="M5135" s="24">
        <v>0.81743869209800002</v>
      </c>
      <c r="N5135" s="68">
        <v>7.6294277929160002</v>
      </c>
    </row>
    <row r="5136" spans="2:14" x14ac:dyDescent="0.2">
      <c r="E5136" s="4" t="s">
        <v>81</v>
      </c>
      <c r="F5136" s="5"/>
      <c r="G5136" s="19">
        <v>30</v>
      </c>
      <c r="H5136" s="149">
        <v>83.333333333333002</v>
      </c>
      <c r="I5136" s="20">
        <v>10</v>
      </c>
      <c r="J5136" s="60">
        <v>0</v>
      </c>
      <c r="K5136" s="107">
        <v>3.333333333333</v>
      </c>
      <c r="L5136" s="60">
        <v>0</v>
      </c>
      <c r="M5136" s="60">
        <v>0</v>
      </c>
      <c r="N5136" s="52">
        <v>10</v>
      </c>
    </row>
    <row r="5137" spans="2:14" x14ac:dyDescent="0.2">
      <c r="E5137" s="4" t="s">
        <v>82</v>
      </c>
      <c r="F5137" s="5"/>
      <c r="G5137" s="6">
        <v>47</v>
      </c>
      <c r="H5137" s="31">
        <v>74.468085106383</v>
      </c>
      <c r="I5137" s="12">
        <v>10.638297872340001</v>
      </c>
      <c r="J5137" s="28">
        <v>0</v>
      </c>
      <c r="K5137" s="12">
        <v>19.148936170212998</v>
      </c>
      <c r="L5137" s="12">
        <v>6.3829787234040003</v>
      </c>
      <c r="M5137" s="12">
        <v>2.1276595744679998</v>
      </c>
      <c r="N5137" s="42">
        <v>8.5106382978719992</v>
      </c>
    </row>
    <row r="5138" spans="2:14" x14ac:dyDescent="0.2">
      <c r="E5138" s="4" t="s">
        <v>83</v>
      </c>
      <c r="F5138" s="5"/>
      <c r="G5138" s="6">
        <v>296</v>
      </c>
      <c r="H5138" s="84">
        <v>64.864864864864998</v>
      </c>
      <c r="I5138" s="12">
        <v>4.0540540540540002</v>
      </c>
      <c r="J5138" s="12">
        <v>0.67567567567599995</v>
      </c>
      <c r="K5138" s="44">
        <v>41.891891891892001</v>
      </c>
      <c r="L5138" s="12">
        <v>2.0270270270270001</v>
      </c>
      <c r="M5138" s="12">
        <v>0.67567567567599995</v>
      </c>
      <c r="N5138" s="42">
        <v>6.0810810810809999</v>
      </c>
    </row>
    <row r="5139" spans="2:14" x14ac:dyDescent="0.2">
      <c r="E5139" s="4" t="s">
        <v>84</v>
      </c>
      <c r="F5139" s="5"/>
      <c r="G5139" s="6">
        <v>19</v>
      </c>
      <c r="H5139" s="84">
        <v>68.421052631579002</v>
      </c>
      <c r="I5139" s="12">
        <v>10.526315789473999</v>
      </c>
      <c r="J5139" s="28">
        <v>0</v>
      </c>
      <c r="K5139" s="12">
        <v>26.315789473683999</v>
      </c>
      <c r="L5139" s="12">
        <v>5.2631578947369997</v>
      </c>
      <c r="M5139" s="12">
        <v>5.2631578947369997</v>
      </c>
      <c r="N5139" s="42">
        <v>10.526315789473999</v>
      </c>
    </row>
    <row r="5140" spans="2:14" x14ac:dyDescent="0.2">
      <c r="E5140" s="4" t="s">
        <v>85</v>
      </c>
      <c r="F5140" s="5"/>
      <c r="G5140" s="6">
        <v>83</v>
      </c>
      <c r="H5140" s="76">
        <v>79.518072289157004</v>
      </c>
      <c r="I5140" s="12">
        <v>6.0240963855420002</v>
      </c>
      <c r="J5140" s="12">
        <v>1.204819277108</v>
      </c>
      <c r="K5140" s="61">
        <v>10.843373493975999</v>
      </c>
      <c r="L5140" s="12">
        <v>3.6144578313250002</v>
      </c>
      <c r="M5140" s="28">
        <v>0</v>
      </c>
      <c r="N5140" s="42">
        <v>9.638554216867</v>
      </c>
    </row>
    <row r="5141" spans="2:14" x14ac:dyDescent="0.2">
      <c r="E5141" s="4" t="s">
        <v>86</v>
      </c>
      <c r="F5141" s="5"/>
      <c r="G5141" s="6">
        <v>120</v>
      </c>
      <c r="H5141" s="76">
        <v>82.5</v>
      </c>
      <c r="I5141" s="12">
        <v>8.333333333333</v>
      </c>
      <c r="J5141" s="12">
        <v>3.333333333333</v>
      </c>
      <c r="K5141" s="61">
        <v>12.5</v>
      </c>
      <c r="L5141" s="12">
        <v>0.83333333333299997</v>
      </c>
      <c r="M5141" s="12">
        <v>0.83333333333299997</v>
      </c>
      <c r="N5141" s="42">
        <v>5.833333333333</v>
      </c>
    </row>
    <row r="5142" spans="2:14" x14ac:dyDescent="0.2">
      <c r="E5142" s="4" t="s">
        <v>87</v>
      </c>
      <c r="F5142" s="5"/>
      <c r="G5142" s="6">
        <v>46</v>
      </c>
      <c r="H5142" s="87">
        <v>89.130434782609001</v>
      </c>
      <c r="I5142" s="12">
        <v>2.1739130434780001</v>
      </c>
      <c r="J5142" s="28">
        <v>0</v>
      </c>
      <c r="K5142" s="61">
        <v>13.04347826087</v>
      </c>
      <c r="L5142" s="28">
        <v>0</v>
      </c>
      <c r="M5142" s="12">
        <v>2.1739130434780001</v>
      </c>
      <c r="N5142" s="42">
        <v>4.3478260869570002</v>
      </c>
    </row>
    <row r="5143" spans="2:14" x14ac:dyDescent="0.2">
      <c r="E5143" s="4" t="s">
        <v>88</v>
      </c>
      <c r="F5143" s="5"/>
      <c r="G5143" s="6">
        <v>23</v>
      </c>
      <c r="H5143" s="87">
        <v>91.304347826086996</v>
      </c>
      <c r="I5143" s="12">
        <v>4.3478260869570002</v>
      </c>
      <c r="J5143" s="28">
        <v>0</v>
      </c>
      <c r="K5143" s="61">
        <v>4.3478260869570002</v>
      </c>
      <c r="L5143" s="28">
        <v>0</v>
      </c>
      <c r="M5143" s="28">
        <v>0</v>
      </c>
      <c r="N5143" s="42">
        <v>8.6956521739130004</v>
      </c>
    </row>
    <row r="5144" spans="2:14" x14ac:dyDescent="0.2">
      <c r="E5144" s="4" t="s">
        <v>89</v>
      </c>
      <c r="F5144" s="5"/>
      <c r="G5144" s="6">
        <v>37</v>
      </c>
      <c r="H5144" s="76">
        <v>81.081081081080995</v>
      </c>
      <c r="I5144" s="12">
        <v>5.4054054054050003</v>
      </c>
      <c r="J5144" s="12">
        <v>2.7027027027030002</v>
      </c>
      <c r="K5144" s="61">
        <v>13.513513513514001</v>
      </c>
      <c r="L5144" s="12">
        <v>2.7027027027030002</v>
      </c>
      <c r="M5144" s="28">
        <v>0</v>
      </c>
      <c r="N5144" s="42">
        <v>5.4054054054050003</v>
      </c>
    </row>
    <row r="5145" spans="2:14" x14ac:dyDescent="0.2">
      <c r="E5145" s="4" t="s">
        <v>90</v>
      </c>
      <c r="F5145" s="5"/>
      <c r="G5145" s="6">
        <v>28</v>
      </c>
      <c r="H5145" s="31">
        <v>71.428571428571004</v>
      </c>
      <c r="I5145" s="12">
        <v>7.1428571428570002</v>
      </c>
      <c r="J5145" s="28">
        <v>0</v>
      </c>
      <c r="K5145" s="61">
        <v>3.5714285714290002</v>
      </c>
      <c r="L5145" s="12">
        <v>3.5714285714290002</v>
      </c>
      <c r="M5145" s="28">
        <v>0</v>
      </c>
      <c r="N5145" s="111">
        <v>17.857142857143</v>
      </c>
    </row>
    <row r="5146" spans="2:14" x14ac:dyDescent="0.2">
      <c r="E5146" s="57" t="s">
        <v>91</v>
      </c>
      <c r="F5146" s="59"/>
      <c r="G5146" s="55">
        <v>5</v>
      </c>
      <c r="H5146" s="169">
        <v>40</v>
      </c>
      <c r="I5146" s="129">
        <v>0</v>
      </c>
      <c r="J5146" s="74">
        <v>0</v>
      </c>
      <c r="K5146" s="135">
        <v>0</v>
      </c>
      <c r="L5146" s="74">
        <v>0</v>
      </c>
      <c r="M5146" s="74">
        <v>0</v>
      </c>
      <c r="N5146" s="141">
        <v>60</v>
      </c>
    </row>
    <row r="5148" spans="2:14" x14ac:dyDescent="0.2">
      <c r="B5148" s="40" t="str">
        <f xml:space="preserve"> HYPERLINK("#'目次'!B219", "[213]")</f>
        <v>[213]</v>
      </c>
      <c r="C5148" s="23" t="s">
        <v>343</v>
      </c>
    </row>
    <row r="5149" spans="2:14" x14ac:dyDescent="0.2">
      <c r="C5149" s="186" t="s">
        <v>326</v>
      </c>
    </row>
    <row r="5151" spans="2:14" x14ac:dyDescent="0.2">
      <c r="C5151" s="23" t="s">
        <v>14</v>
      </c>
    </row>
    <row r="5152" spans="2:14" ht="24" x14ac:dyDescent="0.2">
      <c r="D5152" s="195"/>
      <c r="E5152" s="196"/>
      <c r="F5152" s="196"/>
      <c r="G5152" s="37" t="s">
        <v>15</v>
      </c>
      <c r="H5152" s="33" t="s">
        <v>281</v>
      </c>
      <c r="I5152" s="13" t="s">
        <v>282</v>
      </c>
      <c r="J5152" s="13" t="s">
        <v>283</v>
      </c>
      <c r="K5152" s="13" t="s">
        <v>174</v>
      </c>
      <c r="L5152" s="13" t="s">
        <v>327</v>
      </c>
      <c r="M5152" s="13" t="s">
        <v>99</v>
      </c>
      <c r="N5152" s="38" t="s">
        <v>18</v>
      </c>
    </row>
    <row r="5153" spans="4:14" x14ac:dyDescent="0.2">
      <c r="D5153" s="197"/>
      <c r="E5153" s="198"/>
      <c r="F5153" s="198"/>
      <c r="G5153" s="35"/>
      <c r="H5153" s="39"/>
      <c r="I5153" s="14"/>
      <c r="J5153" s="14"/>
      <c r="K5153" s="14"/>
      <c r="L5153" s="14"/>
      <c r="M5153" s="14"/>
      <c r="N5153" s="34"/>
    </row>
    <row r="5154" spans="4:14" x14ac:dyDescent="0.2">
      <c r="D5154" s="56"/>
      <c r="E5154" s="58" t="s">
        <v>15</v>
      </c>
      <c r="F5154" s="46"/>
      <c r="G5154" s="36">
        <v>734</v>
      </c>
      <c r="H5154" s="24">
        <v>15.395095367847</v>
      </c>
      <c r="I5154" s="24">
        <v>7.9019073569479996</v>
      </c>
      <c r="J5154" s="24">
        <v>0.40871934604900001</v>
      </c>
      <c r="K5154" s="24">
        <v>1.2261580381470001</v>
      </c>
      <c r="L5154" s="24">
        <v>0.13623978201600001</v>
      </c>
      <c r="M5154" s="24">
        <v>1.0899182561309999</v>
      </c>
      <c r="N5154" s="68">
        <v>75.749318801089998</v>
      </c>
    </row>
    <row r="5155" spans="4:14" x14ac:dyDescent="0.2">
      <c r="D5155" s="199" t="s">
        <v>19</v>
      </c>
      <c r="E5155" s="22" t="s">
        <v>20</v>
      </c>
      <c r="F5155" s="21"/>
      <c r="G5155" s="19">
        <v>77</v>
      </c>
      <c r="H5155" s="54">
        <v>16.883116883117001</v>
      </c>
      <c r="I5155" s="20">
        <v>9.0909090909089993</v>
      </c>
      <c r="J5155" s="60">
        <v>0</v>
      </c>
      <c r="K5155" s="60">
        <v>0</v>
      </c>
      <c r="L5155" s="60">
        <v>0</v>
      </c>
      <c r="M5155" s="60">
        <v>0</v>
      </c>
      <c r="N5155" s="52">
        <v>76.623376623376998</v>
      </c>
    </row>
    <row r="5156" spans="4:14" x14ac:dyDescent="0.2">
      <c r="D5156" s="200"/>
      <c r="E5156" s="4" t="s">
        <v>21</v>
      </c>
      <c r="F5156" s="5"/>
      <c r="G5156" s="6">
        <v>289</v>
      </c>
      <c r="H5156" s="31">
        <v>12.110726643599</v>
      </c>
      <c r="I5156" s="12">
        <v>5.8823529411760003</v>
      </c>
      <c r="J5156" s="12">
        <v>0.34602076124600001</v>
      </c>
      <c r="K5156" s="12">
        <v>1.7301038062280001</v>
      </c>
      <c r="L5156" s="28">
        <v>0</v>
      </c>
      <c r="M5156" s="12">
        <v>0.69204152249100004</v>
      </c>
      <c r="N5156" s="42">
        <v>79.930795847751</v>
      </c>
    </row>
    <row r="5157" spans="4:14" x14ac:dyDescent="0.2">
      <c r="D5157" s="200"/>
      <c r="E5157" s="4" t="s">
        <v>22</v>
      </c>
      <c r="F5157" s="5"/>
      <c r="G5157" s="6">
        <v>109</v>
      </c>
      <c r="H5157" s="31">
        <v>11.009174311927</v>
      </c>
      <c r="I5157" s="12">
        <v>6.4220183486240003</v>
      </c>
      <c r="J5157" s="28">
        <v>0</v>
      </c>
      <c r="K5157" s="12">
        <v>1.834862385321</v>
      </c>
      <c r="L5157" s="28">
        <v>0</v>
      </c>
      <c r="M5157" s="12">
        <v>1.834862385321</v>
      </c>
      <c r="N5157" s="42">
        <v>79.816513761468002</v>
      </c>
    </row>
    <row r="5158" spans="4:14" x14ac:dyDescent="0.2">
      <c r="D5158" s="200"/>
      <c r="E5158" s="4" t="s">
        <v>23</v>
      </c>
      <c r="F5158" s="5"/>
      <c r="G5158" s="6">
        <v>120</v>
      </c>
      <c r="H5158" s="31">
        <v>19.166666666666998</v>
      </c>
      <c r="I5158" s="12">
        <v>10</v>
      </c>
      <c r="J5158" s="28">
        <v>0</v>
      </c>
      <c r="K5158" s="12">
        <v>0.83333333333299997</v>
      </c>
      <c r="L5158" s="28">
        <v>0</v>
      </c>
      <c r="M5158" s="12">
        <v>1.666666666667</v>
      </c>
      <c r="N5158" s="42">
        <v>70.833333333333002</v>
      </c>
    </row>
    <row r="5159" spans="4:14" x14ac:dyDescent="0.2">
      <c r="D5159" s="200"/>
      <c r="E5159" s="4" t="s">
        <v>24</v>
      </c>
      <c r="F5159" s="5"/>
      <c r="G5159" s="6">
        <v>139</v>
      </c>
      <c r="H5159" s="76">
        <v>21.58273381295</v>
      </c>
      <c r="I5159" s="12">
        <v>10.791366906475</v>
      </c>
      <c r="J5159" s="12">
        <v>1.438848920863</v>
      </c>
      <c r="K5159" s="12">
        <v>0.71942446043200003</v>
      </c>
      <c r="L5159" s="12">
        <v>0.71942446043200003</v>
      </c>
      <c r="M5159" s="12">
        <v>1.438848920863</v>
      </c>
      <c r="N5159" s="100">
        <v>67.625899280575993</v>
      </c>
    </row>
    <row r="5160" spans="4:14" x14ac:dyDescent="0.2">
      <c r="D5160" s="199" t="s">
        <v>25</v>
      </c>
      <c r="E5160" s="22" t="s">
        <v>26</v>
      </c>
      <c r="F5160" s="21"/>
      <c r="G5160" s="19">
        <v>243</v>
      </c>
      <c r="H5160" s="54">
        <v>13.991769547324999</v>
      </c>
      <c r="I5160" s="20">
        <v>8.2304526748970002</v>
      </c>
      <c r="J5160" s="20">
        <v>0.41152263374499998</v>
      </c>
      <c r="K5160" s="20">
        <v>1.2345679012349999</v>
      </c>
      <c r="L5160" s="20">
        <v>0.41152263374499998</v>
      </c>
      <c r="M5160" s="20">
        <v>0.82304526748999995</v>
      </c>
      <c r="N5160" s="52">
        <v>76.131687242797994</v>
      </c>
    </row>
    <row r="5161" spans="4:14" x14ac:dyDescent="0.2">
      <c r="D5161" s="200"/>
      <c r="E5161" s="4" t="s">
        <v>27</v>
      </c>
      <c r="F5161" s="5"/>
      <c r="G5161" s="6">
        <v>234</v>
      </c>
      <c r="H5161" s="31">
        <v>16.239316239316</v>
      </c>
      <c r="I5161" s="12">
        <v>6.4102564102560002</v>
      </c>
      <c r="J5161" s="12">
        <v>0.42735042735000001</v>
      </c>
      <c r="K5161" s="12">
        <v>0.42735042735000001</v>
      </c>
      <c r="L5161" s="28">
        <v>0</v>
      </c>
      <c r="M5161" s="12">
        <v>1.709401709402</v>
      </c>
      <c r="N5161" s="42">
        <v>75.641025641026005</v>
      </c>
    </row>
    <row r="5162" spans="4:14" x14ac:dyDescent="0.2">
      <c r="D5162" s="200"/>
      <c r="E5162" s="4" t="s">
        <v>28</v>
      </c>
      <c r="F5162" s="5"/>
      <c r="G5162" s="6">
        <v>208</v>
      </c>
      <c r="H5162" s="31">
        <v>13.461538461538</v>
      </c>
      <c r="I5162" s="12">
        <v>7.6923076923079998</v>
      </c>
      <c r="J5162" s="12">
        <v>0.48076923076900002</v>
      </c>
      <c r="K5162" s="12">
        <v>1.923076923077</v>
      </c>
      <c r="L5162" s="28">
        <v>0</v>
      </c>
      <c r="M5162" s="12">
        <v>0.96153846153800004</v>
      </c>
      <c r="N5162" s="42">
        <v>78.846153846153996</v>
      </c>
    </row>
    <row r="5163" spans="4:14" x14ac:dyDescent="0.2">
      <c r="D5163" s="200"/>
      <c r="E5163" s="4" t="s">
        <v>29</v>
      </c>
      <c r="F5163" s="5"/>
      <c r="G5163" s="6">
        <v>49</v>
      </c>
      <c r="H5163" s="87">
        <v>26.530612244897998</v>
      </c>
      <c r="I5163" s="29">
        <v>14.285714285714</v>
      </c>
      <c r="J5163" s="28">
        <v>0</v>
      </c>
      <c r="K5163" s="12">
        <v>2.040816326531</v>
      </c>
      <c r="L5163" s="28">
        <v>0</v>
      </c>
      <c r="M5163" s="28">
        <v>0</v>
      </c>
      <c r="N5163" s="138">
        <v>61.224489795917997</v>
      </c>
    </row>
    <row r="5164" spans="4:14" x14ac:dyDescent="0.2">
      <c r="D5164" s="199" t="s">
        <v>30</v>
      </c>
      <c r="E5164" s="22" t="s">
        <v>31</v>
      </c>
      <c r="F5164" s="21"/>
      <c r="G5164" s="19">
        <v>348</v>
      </c>
      <c r="H5164" s="54">
        <v>16.091954022989</v>
      </c>
      <c r="I5164" s="20">
        <v>9.4827586206899994</v>
      </c>
      <c r="J5164" s="20">
        <v>0.86206896551699996</v>
      </c>
      <c r="K5164" s="20">
        <v>1.7241379310339999</v>
      </c>
      <c r="L5164" s="20">
        <v>0.28735632183900001</v>
      </c>
      <c r="M5164" s="20">
        <v>0.86206896551699996</v>
      </c>
      <c r="N5164" s="52">
        <v>73.563218390805005</v>
      </c>
    </row>
    <row r="5165" spans="4:14" x14ac:dyDescent="0.2">
      <c r="D5165" s="200"/>
      <c r="E5165" s="4" t="s">
        <v>32</v>
      </c>
      <c r="F5165" s="5"/>
      <c r="G5165" s="6">
        <v>386</v>
      </c>
      <c r="H5165" s="31">
        <v>14.766839378238</v>
      </c>
      <c r="I5165" s="12">
        <v>6.4766839378240002</v>
      </c>
      <c r="J5165" s="28">
        <v>0</v>
      </c>
      <c r="K5165" s="12">
        <v>0.77720207253899998</v>
      </c>
      <c r="L5165" s="28">
        <v>0</v>
      </c>
      <c r="M5165" s="12">
        <v>1.2953367875649999</v>
      </c>
      <c r="N5165" s="42">
        <v>77.720207253886002</v>
      </c>
    </row>
    <row r="5166" spans="4:14" x14ac:dyDescent="0.2">
      <c r="D5166" s="199" t="s">
        <v>33</v>
      </c>
      <c r="E5166" s="22" t="s">
        <v>34</v>
      </c>
      <c r="F5166" s="21"/>
      <c r="G5166" s="19">
        <v>19</v>
      </c>
      <c r="H5166" s="54">
        <v>15.789473684211</v>
      </c>
      <c r="I5166" s="128">
        <v>0</v>
      </c>
      <c r="J5166" s="60">
        <v>0</v>
      </c>
      <c r="K5166" s="60">
        <v>0</v>
      </c>
      <c r="L5166" s="60">
        <v>0</v>
      </c>
      <c r="M5166" s="60">
        <v>0</v>
      </c>
      <c r="N5166" s="153">
        <v>84.210526315788996</v>
      </c>
    </row>
    <row r="5167" spans="4:14" x14ac:dyDescent="0.2">
      <c r="D5167" s="200"/>
      <c r="E5167" s="4" t="s">
        <v>35</v>
      </c>
      <c r="F5167" s="5"/>
      <c r="G5167" s="6">
        <v>97</v>
      </c>
      <c r="H5167" s="31">
        <v>14.432989690722</v>
      </c>
      <c r="I5167" s="12">
        <v>6.1855670103089997</v>
      </c>
      <c r="J5167" s="12">
        <v>3.0927835051549999</v>
      </c>
      <c r="K5167" s="12">
        <v>2.0618556701030002</v>
      </c>
      <c r="L5167" s="28">
        <v>0</v>
      </c>
      <c r="M5167" s="12">
        <v>2.0618556701030002</v>
      </c>
      <c r="N5167" s="42">
        <v>74.226804123711005</v>
      </c>
    </row>
    <row r="5168" spans="4:14" x14ac:dyDescent="0.2">
      <c r="D5168" s="200"/>
      <c r="E5168" s="4" t="s">
        <v>36</v>
      </c>
      <c r="F5168" s="5"/>
      <c r="G5168" s="6">
        <v>142</v>
      </c>
      <c r="H5168" s="31">
        <v>14.084507042254</v>
      </c>
      <c r="I5168" s="12">
        <v>6.3380281690139997</v>
      </c>
      <c r="J5168" s="28">
        <v>0</v>
      </c>
      <c r="K5168" s="12">
        <v>0.70422535211299997</v>
      </c>
      <c r="L5168" s="28">
        <v>0</v>
      </c>
      <c r="M5168" s="28">
        <v>0</v>
      </c>
      <c r="N5168" s="42">
        <v>79.577464788732001</v>
      </c>
    </row>
    <row r="5169" spans="2:14" x14ac:dyDescent="0.2">
      <c r="D5169" s="200"/>
      <c r="E5169" s="4" t="s">
        <v>37</v>
      </c>
      <c r="F5169" s="5"/>
      <c r="G5169" s="6">
        <v>164</v>
      </c>
      <c r="H5169" s="76">
        <v>20.731707317072999</v>
      </c>
      <c r="I5169" s="12">
        <v>9.7560975609760003</v>
      </c>
      <c r="J5169" s="28">
        <v>0</v>
      </c>
      <c r="K5169" s="28">
        <v>0</v>
      </c>
      <c r="L5169" s="28">
        <v>0</v>
      </c>
      <c r="M5169" s="12">
        <v>0.60975609756100002</v>
      </c>
      <c r="N5169" s="100">
        <v>70.121951219511999</v>
      </c>
    </row>
    <row r="5170" spans="2:14" x14ac:dyDescent="0.2">
      <c r="D5170" s="200"/>
      <c r="E5170" s="4" t="s">
        <v>38</v>
      </c>
      <c r="F5170" s="5"/>
      <c r="G5170" s="6">
        <v>129</v>
      </c>
      <c r="H5170" s="31">
        <v>10.852713178295</v>
      </c>
      <c r="I5170" s="12">
        <v>6.2015503875969999</v>
      </c>
      <c r="J5170" s="28">
        <v>0</v>
      </c>
      <c r="K5170" s="12">
        <v>2.3255813953489999</v>
      </c>
      <c r="L5170" s="12">
        <v>0.77519379845000003</v>
      </c>
      <c r="M5170" s="12">
        <v>1.550387596899</v>
      </c>
      <c r="N5170" s="42">
        <v>80.620155038760004</v>
      </c>
    </row>
    <row r="5171" spans="2:14" x14ac:dyDescent="0.2">
      <c r="D5171" s="200"/>
      <c r="E5171" s="4" t="s">
        <v>39</v>
      </c>
      <c r="F5171" s="5"/>
      <c r="G5171" s="6">
        <v>127</v>
      </c>
      <c r="H5171" s="31">
        <v>13.385826771653999</v>
      </c>
      <c r="I5171" s="29">
        <v>14.173228346457</v>
      </c>
      <c r="J5171" s="28">
        <v>0</v>
      </c>
      <c r="K5171" s="12">
        <v>2.3622047244090001</v>
      </c>
      <c r="L5171" s="28">
        <v>0</v>
      </c>
      <c r="M5171" s="12">
        <v>0.78740157480299999</v>
      </c>
      <c r="N5171" s="42">
        <v>74.015748031496003</v>
      </c>
    </row>
    <row r="5172" spans="2:14" x14ac:dyDescent="0.2">
      <c r="D5172" s="201"/>
      <c r="E5172" s="57" t="s">
        <v>40</v>
      </c>
      <c r="F5172" s="59"/>
      <c r="G5172" s="55">
        <v>56</v>
      </c>
      <c r="H5172" s="114">
        <v>19.642857142857</v>
      </c>
      <c r="I5172" s="125">
        <v>1.785714285714</v>
      </c>
      <c r="J5172" s="74">
        <v>0</v>
      </c>
      <c r="K5172" s="74">
        <v>0</v>
      </c>
      <c r="L5172" s="74">
        <v>0</v>
      </c>
      <c r="M5172" s="65">
        <v>3.5714285714290002</v>
      </c>
      <c r="N5172" s="105">
        <v>75</v>
      </c>
    </row>
    <row r="5174" spans="2:14" x14ac:dyDescent="0.2">
      <c r="B5174" s="40" t="str">
        <f xml:space="preserve"> HYPERLINK("#'目次'!B220", "[214]")</f>
        <v>[214]</v>
      </c>
      <c r="C5174" s="23" t="s">
        <v>343</v>
      </c>
    </row>
    <row r="5175" spans="2:14" x14ac:dyDescent="0.2">
      <c r="C5175" s="186" t="s">
        <v>326</v>
      </c>
    </row>
    <row r="5177" spans="2:14" x14ac:dyDescent="0.2">
      <c r="C5177" s="23" t="s">
        <v>48</v>
      </c>
    </row>
    <row r="5178" spans="2:14" ht="24" x14ac:dyDescent="0.2">
      <c r="D5178" s="195"/>
      <c r="E5178" s="196"/>
      <c r="F5178" s="196"/>
      <c r="G5178" s="37" t="s">
        <v>15</v>
      </c>
      <c r="H5178" s="33" t="s">
        <v>281</v>
      </c>
      <c r="I5178" s="13" t="s">
        <v>282</v>
      </c>
      <c r="J5178" s="13" t="s">
        <v>283</v>
      </c>
      <c r="K5178" s="13" t="s">
        <v>174</v>
      </c>
      <c r="L5178" s="13" t="s">
        <v>327</v>
      </c>
      <c r="M5178" s="13" t="s">
        <v>99</v>
      </c>
      <c r="N5178" s="38" t="s">
        <v>18</v>
      </c>
    </row>
    <row r="5179" spans="2:14" x14ac:dyDescent="0.2">
      <c r="D5179" s="197"/>
      <c r="E5179" s="198"/>
      <c r="F5179" s="198"/>
      <c r="G5179" s="35"/>
      <c r="H5179" s="39"/>
      <c r="I5179" s="14"/>
      <c r="J5179" s="14"/>
      <c r="K5179" s="14"/>
      <c r="L5179" s="14"/>
      <c r="M5179" s="14"/>
      <c r="N5179" s="34"/>
    </row>
    <row r="5180" spans="2:14" x14ac:dyDescent="0.2">
      <c r="D5180" s="56"/>
      <c r="E5180" s="58" t="s">
        <v>15</v>
      </c>
      <c r="F5180" s="46"/>
      <c r="G5180" s="36">
        <v>734</v>
      </c>
      <c r="H5180" s="24">
        <v>15.395095367847</v>
      </c>
      <c r="I5180" s="24">
        <v>7.9019073569479996</v>
      </c>
      <c r="J5180" s="24">
        <v>0.40871934604900001</v>
      </c>
      <c r="K5180" s="24">
        <v>1.2261580381470001</v>
      </c>
      <c r="L5180" s="24">
        <v>0.13623978201600001</v>
      </c>
      <c r="M5180" s="24">
        <v>1.0899182561309999</v>
      </c>
      <c r="N5180" s="68">
        <v>75.749318801089998</v>
      </c>
    </row>
    <row r="5181" spans="2:14" x14ac:dyDescent="0.2">
      <c r="D5181" s="199" t="s">
        <v>49</v>
      </c>
      <c r="E5181" s="22" t="s">
        <v>50</v>
      </c>
      <c r="F5181" s="21"/>
      <c r="G5181" s="19">
        <v>5</v>
      </c>
      <c r="H5181" s="54">
        <v>20</v>
      </c>
      <c r="I5181" s="98">
        <v>20</v>
      </c>
      <c r="J5181" s="60">
        <v>0</v>
      </c>
      <c r="K5181" s="60">
        <v>0</v>
      </c>
      <c r="L5181" s="60">
        <v>0</v>
      </c>
      <c r="M5181" s="60">
        <v>0</v>
      </c>
      <c r="N5181" s="187">
        <v>60</v>
      </c>
    </row>
    <row r="5182" spans="2:14" x14ac:dyDescent="0.2">
      <c r="D5182" s="200"/>
      <c r="E5182" s="4" t="s">
        <v>51</v>
      </c>
      <c r="F5182" s="5"/>
      <c r="G5182" s="6">
        <v>76</v>
      </c>
      <c r="H5182" s="76">
        <v>23.684210526316001</v>
      </c>
      <c r="I5182" s="12">
        <v>9.2105263157890001</v>
      </c>
      <c r="J5182" s="12">
        <v>1.3157894736839999</v>
      </c>
      <c r="K5182" s="12">
        <v>1.3157894736839999</v>
      </c>
      <c r="L5182" s="12">
        <v>1.3157894736839999</v>
      </c>
      <c r="M5182" s="12">
        <v>2.6315789473679998</v>
      </c>
      <c r="N5182" s="138">
        <v>63.157894736842003</v>
      </c>
    </row>
    <row r="5183" spans="2:14" x14ac:dyDescent="0.2">
      <c r="D5183" s="200"/>
      <c r="E5183" s="4" t="s">
        <v>52</v>
      </c>
      <c r="F5183" s="5"/>
      <c r="G5183" s="6">
        <v>21</v>
      </c>
      <c r="H5183" s="31">
        <v>19.047619047619001</v>
      </c>
      <c r="I5183" s="44">
        <v>19.047619047619001</v>
      </c>
      <c r="J5183" s="28">
        <v>0</v>
      </c>
      <c r="K5183" s="12">
        <v>4.7619047619049999</v>
      </c>
      <c r="L5183" s="28">
        <v>0</v>
      </c>
      <c r="M5183" s="28">
        <v>0</v>
      </c>
      <c r="N5183" s="100">
        <v>66.666666666666998</v>
      </c>
    </row>
    <row r="5184" spans="2:14" x14ac:dyDescent="0.2">
      <c r="D5184" s="200"/>
      <c r="E5184" s="4" t="s">
        <v>53</v>
      </c>
      <c r="F5184" s="5"/>
      <c r="G5184" s="6">
        <v>32</v>
      </c>
      <c r="H5184" s="31">
        <v>15.625</v>
      </c>
      <c r="I5184" s="12">
        <v>3.125</v>
      </c>
      <c r="J5184" s="28">
        <v>0</v>
      </c>
      <c r="K5184" s="28">
        <v>0</v>
      </c>
      <c r="L5184" s="28">
        <v>0</v>
      </c>
      <c r="M5184" s="28">
        <v>0</v>
      </c>
      <c r="N5184" s="88">
        <v>81.25</v>
      </c>
    </row>
    <row r="5185" spans="4:14" x14ac:dyDescent="0.2">
      <c r="D5185" s="200"/>
      <c r="E5185" s="4" t="s">
        <v>54</v>
      </c>
      <c r="F5185" s="5"/>
      <c r="G5185" s="6">
        <v>170</v>
      </c>
      <c r="H5185" s="84">
        <v>8.8235294117649996</v>
      </c>
      <c r="I5185" s="12">
        <v>8.2352941176469994</v>
      </c>
      <c r="J5185" s="28">
        <v>0</v>
      </c>
      <c r="K5185" s="12">
        <v>1.764705882353</v>
      </c>
      <c r="L5185" s="28">
        <v>0</v>
      </c>
      <c r="M5185" s="12">
        <v>0.58823529411800002</v>
      </c>
      <c r="N5185" s="88">
        <v>82.352941176471006</v>
      </c>
    </row>
    <row r="5186" spans="4:14" x14ac:dyDescent="0.2">
      <c r="D5186" s="200"/>
      <c r="E5186" s="4" t="s">
        <v>55</v>
      </c>
      <c r="F5186" s="5"/>
      <c r="G5186" s="6">
        <v>79</v>
      </c>
      <c r="H5186" s="76">
        <v>21.518987341772</v>
      </c>
      <c r="I5186" s="12">
        <v>10.126582278480999</v>
      </c>
      <c r="J5186" s="28">
        <v>0</v>
      </c>
      <c r="K5186" s="28">
        <v>0</v>
      </c>
      <c r="L5186" s="28">
        <v>0</v>
      </c>
      <c r="M5186" s="12">
        <v>3.7974683544299999</v>
      </c>
      <c r="N5186" s="100">
        <v>65.822784810127004</v>
      </c>
    </row>
    <row r="5187" spans="4:14" x14ac:dyDescent="0.2">
      <c r="D5187" s="200"/>
      <c r="E5187" s="4" t="s">
        <v>56</v>
      </c>
      <c r="F5187" s="5"/>
      <c r="G5187" s="6">
        <v>127</v>
      </c>
      <c r="H5187" s="31">
        <v>14.173228346457</v>
      </c>
      <c r="I5187" s="12">
        <v>6.299212598425</v>
      </c>
      <c r="J5187" s="28">
        <v>0</v>
      </c>
      <c r="K5187" s="28">
        <v>0</v>
      </c>
      <c r="L5187" s="28">
        <v>0</v>
      </c>
      <c r="M5187" s="12">
        <v>0.78740157480299999</v>
      </c>
      <c r="N5187" s="42">
        <v>79.527559055118004</v>
      </c>
    </row>
    <row r="5188" spans="4:14" x14ac:dyDescent="0.2">
      <c r="D5188" s="200"/>
      <c r="E5188" s="4" t="s">
        <v>57</v>
      </c>
      <c r="F5188" s="5"/>
      <c r="G5188" s="6">
        <v>122</v>
      </c>
      <c r="H5188" s="31">
        <v>17.213114754098001</v>
      </c>
      <c r="I5188" s="12">
        <v>6.5573770491800003</v>
      </c>
      <c r="J5188" s="28">
        <v>0</v>
      </c>
      <c r="K5188" s="12">
        <v>0.81967213114799997</v>
      </c>
      <c r="L5188" s="28">
        <v>0</v>
      </c>
      <c r="M5188" s="28">
        <v>0</v>
      </c>
      <c r="N5188" s="42">
        <v>77.049180327868996</v>
      </c>
    </row>
    <row r="5189" spans="4:14" x14ac:dyDescent="0.2">
      <c r="D5189" s="200"/>
      <c r="E5189" s="4" t="s">
        <v>58</v>
      </c>
      <c r="F5189" s="5"/>
      <c r="G5189" s="6">
        <v>42</v>
      </c>
      <c r="H5189" s="84">
        <v>9.5238095238099998</v>
      </c>
      <c r="I5189" s="43">
        <v>2.3809523809519999</v>
      </c>
      <c r="J5189" s="12">
        <v>4.7619047619049999</v>
      </c>
      <c r="K5189" s="12">
        <v>2.3809523809519999</v>
      </c>
      <c r="L5189" s="28">
        <v>0</v>
      </c>
      <c r="M5189" s="28">
        <v>0</v>
      </c>
      <c r="N5189" s="88">
        <v>80.952380952381006</v>
      </c>
    </row>
    <row r="5190" spans="4:14" x14ac:dyDescent="0.2">
      <c r="D5190" s="200"/>
      <c r="E5190" s="4" t="s">
        <v>59</v>
      </c>
      <c r="F5190" s="5"/>
      <c r="G5190" s="6">
        <v>59</v>
      </c>
      <c r="H5190" s="31">
        <v>16.949152542373</v>
      </c>
      <c r="I5190" s="12">
        <v>10.169491525424</v>
      </c>
      <c r="J5190" s="28">
        <v>0</v>
      </c>
      <c r="K5190" s="12">
        <v>3.3898305084749998</v>
      </c>
      <c r="L5190" s="28">
        <v>0</v>
      </c>
      <c r="M5190" s="12">
        <v>1.6949152542370001</v>
      </c>
      <c r="N5190" s="42">
        <v>72.881355932202993</v>
      </c>
    </row>
    <row r="5191" spans="4:14" x14ac:dyDescent="0.2">
      <c r="D5191" s="199" t="s">
        <v>60</v>
      </c>
      <c r="E5191" s="22" t="s">
        <v>61</v>
      </c>
      <c r="F5191" s="21"/>
      <c r="G5191" s="19">
        <v>94</v>
      </c>
      <c r="H5191" s="149">
        <v>21.276595744681</v>
      </c>
      <c r="I5191" s="20">
        <v>10.638297872340001</v>
      </c>
      <c r="J5191" s="20">
        <v>1.0638297872339999</v>
      </c>
      <c r="K5191" s="20">
        <v>2.1276595744679998</v>
      </c>
      <c r="L5191" s="60">
        <v>0</v>
      </c>
      <c r="M5191" s="20">
        <v>1.0638297872339999</v>
      </c>
      <c r="N5191" s="177">
        <v>67.021276595744993</v>
      </c>
    </row>
    <row r="5192" spans="4:14" x14ac:dyDescent="0.2">
      <c r="D5192" s="200"/>
      <c r="E5192" s="4" t="s">
        <v>62</v>
      </c>
      <c r="F5192" s="5"/>
      <c r="G5192" s="6">
        <v>87</v>
      </c>
      <c r="H5192" s="31">
        <v>16.091954022989</v>
      </c>
      <c r="I5192" s="12">
        <v>9.1954022988510005</v>
      </c>
      <c r="J5192" s="12">
        <v>1.149425287356</v>
      </c>
      <c r="K5192" s="12">
        <v>1.149425287356</v>
      </c>
      <c r="L5192" s="28">
        <v>0</v>
      </c>
      <c r="M5192" s="12">
        <v>3.4482758620689999</v>
      </c>
      <c r="N5192" s="42">
        <v>72.413793103448</v>
      </c>
    </row>
    <row r="5193" spans="4:14" x14ac:dyDescent="0.2">
      <c r="D5193" s="200"/>
      <c r="E5193" s="4" t="s">
        <v>63</v>
      </c>
      <c r="F5193" s="5"/>
      <c r="G5193" s="6">
        <v>79</v>
      </c>
      <c r="H5193" s="31">
        <v>17.721518987342002</v>
      </c>
      <c r="I5193" s="12">
        <v>5.0632911392409996</v>
      </c>
      <c r="J5193" s="28">
        <v>0</v>
      </c>
      <c r="K5193" s="28">
        <v>0</v>
      </c>
      <c r="L5193" s="28">
        <v>0</v>
      </c>
      <c r="M5193" s="28">
        <v>0</v>
      </c>
      <c r="N5193" s="42">
        <v>77.215189873417998</v>
      </c>
    </row>
    <row r="5194" spans="4:14" x14ac:dyDescent="0.2">
      <c r="D5194" s="200"/>
      <c r="E5194" s="4" t="s">
        <v>64</v>
      </c>
      <c r="F5194" s="5"/>
      <c r="G5194" s="6">
        <v>81</v>
      </c>
      <c r="H5194" s="31">
        <v>17.283950617283999</v>
      </c>
      <c r="I5194" s="12">
        <v>7.4074074074069998</v>
      </c>
      <c r="J5194" s="28">
        <v>0</v>
      </c>
      <c r="K5194" s="12">
        <v>2.4691358024690002</v>
      </c>
      <c r="L5194" s="28">
        <v>0</v>
      </c>
      <c r="M5194" s="28">
        <v>0</v>
      </c>
      <c r="N5194" s="42">
        <v>72.839506172840004</v>
      </c>
    </row>
    <row r="5195" spans="4:14" x14ac:dyDescent="0.2">
      <c r="D5195" s="200"/>
      <c r="E5195" s="4" t="s">
        <v>65</v>
      </c>
      <c r="F5195" s="5"/>
      <c r="G5195" s="6">
        <v>79</v>
      </c>
      <c r="H5195" s="31">
        <v>13.924050632910999</v>
      </c>
      <c r="I5195" s="12">
        <v>8.8607594936710008</v>
      </c>
      <c r="J5195" s="28">
        <v>0</v>
      </c>
      <c r="K5195" s="12">
        <v>1.2658227848100001</v>
      </c>
      <c r="L5195" s="28">
        <v>0</v>
      </c>
      <c r="M5195" s="12">
        <v>1.2658227848100001</v>
      </c>
      <c r="N5195" s="42">
        <v>75.949367088608</v>
      </c>
    </row>
    <row r="5196" spans="4:14" x14ac:dyDescent="0.2">
      <c r="D5196" s="200"/>
      <c r="E5196" s="4" t="s">
        <v>66</v>
      </c>
      <c r="F5196" s="5"/>
      <c r="G5196" s="6">
        <v>71</v>
      </c>
      <c r="H5196" s="31">
        <v>15.492957746479</v>
      </c>
      <c r="I5196" s="12">
        <v>5.6338028169010004</v>
      </c>
      <c r="J5196" s="28">
        <v>0</v>
      </c>
      <c r="K5196" s="28">
        <v>0</v>
      </c>
      <c r="L5196" s="28">
        <v>0</v>
      </c>
      <c r="M5196" s="12">
        <v>1.4084507042250001</v>
      </c>
      <c r="N5196" s="42">
        <v>77.464788732393998</v>
      </c>
    </row>
    <row r="5197" spans="4:14" x14ac:dyDescent="0.2">
      <c r="D5197" s="200"/>
      <c r="E5197" s="4" t="s">
        <v>67</v>
      </c>
      <c r="F5197" s="5"/>
      <c r="G5197" s="6">
        <v>108</v>
      </c>
      <c r="H5197" s="31">
        <v>13.888888888888999</v>
      </c>
      <c r="I5197" s="12">
        <v>7.4074074074069998</v>
      </c>
      <c r="J5197" s="12">
        <v>0.92592592592599998</v>
      </c>
      <c r="K5197" s="12">
        <v>0.92592592592599998</v>
      </c>
      <c r="L5197" s="12">
        <v>0.92592592592599998</v>
      </c>
      <c r="M5197" s="28">
        <v>0</v>
      </c>
      <c r="N5197" s="42">
        <v>79.629629629630003</v>
      </c>
    </row>
    <row r="5198" spans="4:14" x14ac:dyDescent="0.2">
      <c r="D5198" s="200"/>
      <c r="E5198" s="4" t="s">
        <v>68</v>
      </c>
      <c r="F5198" s="5"/>
      <c r="G5198" s="6">
        <v>39</v>
      </c>
      <c r="H5198" s="104">
        <v>5.1282051282049999</v>
      </c>
      <c r="I5198" s="12">
        <v>10.25641025641</v>
      </c>
      <c r="J5198" s="28">
        <v>0</v>
      </c>
      <c r="K5198" s="12">
        <v>2.564102564103</v>
      </c>
      <c r="L5198" s="28">
        <v>0</v>
      </c>
      <c r="M5198" s="12">
        <v>2.564102564103</v>
      </c>
      <c r="N5198" s="42">
        <v>79.487179487179006</v>
      </c>
    </row>
    <row r="5199" spans="4:14" x14ac:dyDescent="0.2">
      <c r="D5199" s="200"/>
      <c r="E5199" s="4" t="s">
        <v>69</v>
      </c>
      <c r="F5199" s="5"/>
      <c r="G5199" s="6">
        <v>29</v>
      </c>
      <c r="H5199" s="104">
        <v>3.4482758620689999</v>
      </c>
      <c r="I5199" s="12">
        <v>10.344827586207</v>
      </c>
      <c r="J5199" s="28">
        <v>0</v>
      </c>
      <c r="K5199" s="28">
        <v>0</v>
      </c>
      <c r="L5199" s="28">
        <v>0</v>
      </c>
      <c r="M5199" s="28">
        <v>0</v>
      </c>
      <c r="N5199" s="111">
        <v>89.655172413792997</v>
      </c>
    </row>
    <row r="5200" spans="4:14" x14ac:dyDescent="0.2">
      <c r="D5200" s="93" t="s">
        <v>70</v>
      </c>
      <c r="E5200" s="89" t="s">
        <v>18</v>
      </c>
      <c r="F5200" s="92"/>
      <c r="G5200" s="94">
        <v>0</v>
      </c>
      <c r="H5200" s="148">
        <v>0</v>
      </c>
      <c r="I5200" s="134">
        <v>0</v>
      </c>
      <c r="J5200" s="101">
        <v>0</v>
      </c>
      <c r="K5200" s="101">
        <v>0</v>
      </c>
      <c r="L5200" s="101">
        <v>0</v>
      </c>
      <c r="M5200" s="101">
        <v>0</v>
      </c>
      <c r="N5200" s="173">
        <v>0</v>
      </c>
    </row>
    <row r="5202" spans="2:14" x14ac:dyDescent="0.2">
      <c r="B5202" s="40" t="str">
        <f xml:space="preserve"> HYPERLINK("#'目次'!B221", "[215]")</f>
        <v>[215]</v>
      </c>
      <c r="C5202" s="23" t="s">
        <v>343</v>
      </c>
    </row>
    <row r="5203" spans="2:14" x14ac:dyDescent="0.2">
      <c r="C5203" s="186" t="s">
        <v>326</v>
      </c>
    </row>
    <row r="5205" spans="2:14" x14ac:dyDescent="0.2">
      <c r="C5205" s="23" t="s">
        <v>73</v>
      </c>
    </row>
    <row r="5206" spans="2:14" ht="24" x14ac:dyDescent="0.2">
      <c r="D5206" s="195"/>
      <c r="E5206" s="196"/>
      <c r="F5206" s="196"/>
      <c r="G5206" s="37" t="s">
        <v>15</v>
      </c>
      <c r="H5206" s="33" t="s">
        <v>281</v>
      </c>
      <c r="I5206" s="13" t="s">
        <v>282</v>
      </c>
      <c r="J5206" s="13" t="s">
        <v>283</v>
      </c>
      <c r="K5206" s="13" t="s">
        <v>174</v>
      </c>
      <c r="L5206" s="13" t="s">
        <v>327</v>
      </c>
      <c r="M5206" s="13" t="s">
        <v>99</v>
      </c>
      <c r="N5206" s="38" t="s">
        <v>18</v>
      </c>
    </row>
    <row r="5207" spans="2:14" x14ac:dyDescent="0.2">
      <c r="D5207" s="197"/>
      <c r="E5207" s="198"/>
      <c r="F5207" s="198"/>
      <c r="G5207" s="35"/>
      <c r="H5207" s="39"/>
      <c r="I5207" s="14"/>
      <c r="J5207" s="14"/>
      <c r="K5207" s="14"/>
      <c r="L5207" s="14"/>
      <c r="M5207" s="14"/>
      <c r="N5207" s="34"/>
    </row>
    <row r="5208" spans="2:14" x14ac:dyDescent="0.2">
      <c r="D5208" s="56"/>
      <c r="E5208" s="58" t="s">
        <v>15</v>
      </c>
      <c r="F5208" s="46"/>
      <c r="G5208" s="36">
        <v>734</v>
      </c>
      <c r="H5208" s="24">
        <v>15.395095367847</v>
      </c>
      <c r="I5208" s="24">
        <v>7.9019073569479996</v>
      </c>
      <c r="J5208" s="24">
        <v>0.40871934604900001</v>
      </c>
      <c r="K5208" s="24">
        <v>1.2261580381470001</v>
      </c>
      <c r="L5208" s="24">
        <v>0.13623978201600001</v>
      </c>
      <c r="M5208" s="24">
        <v>1.0899182561309999</v>
      </c>
      <c r="N5208" s="68">
        <v>75.749318801089998</v>
      </c>
    </row>
    <row r="5209" spans="2:14" x14ac:dyDescent="0.2">
      <c r="D5209" s="199" t="s">
        <v>74</v>
      </c>
      <c r="E5209" s="22" t="s">
        <v>75</v>
      </c>
      <c r="F5209" s="21"/>
      <c r="G5209" s="19">
        <v>348</v>
      </c>
      <c r="H5209" s="54">
        <v>16.091954022989</v>
      </c>
      <c r="I5209" s="20">
        <v>9.4827586206899994</v>
      </c>
      <c r="J5209" s="20">
        <v>0.86206896551699996</v>
      </c>
      <c r="K5209" s="20">
        <v>1.7241379310339999</v>
      </c>
      <c r="L5209" s="20">
        <v>0.28735632183900001</v>
      </c>
      <c r="M5209" s="20">
        <v>0.86206896551699996</v>
      </c>
      <c r="N5209" s="52">
        <v>73.563218390805005</v>
      </c>
    </row>
    <row r="5210" spans="2:14" x14ac:dyDescent="0.2">
      <c r="D5210" s="200"/>
      <c r="E5210" s="4" t="s">
        <v>34</v>
      </c>
      <c r="F5210" s="5"/>
      <c r="G5210" s="6">
        <v>9</v>
      </c>
      <c r="H5210" s="133">
        <v>0</v>
      </c>
      <c r="I5210" s="69">
        <v>0</v>
      </c>
      <c r="J5210" s="28">
        <v>0</v>
      </c>
      <c r="K5210" s="28">
        <v>0</v>
      </c>
      <c r="L5210" s="28">
        <v>0</v>
      </c>
      <c r="M5210" s="28">
        <v>0</v>
      </c>
      <c r="N5210" s="111">
        <v>100</v>
      </c>
    </row>
    <row r="5211" spans="2:14" x14ac:dyDescent="0.2">
      <c r="D5211" s="200"/>
      <c r="E5211" s="4" t="s">
        <v>35</v>
      </c>
      <c r="F5211" s="5"/>
      <c r="G5211" s="6">
        <v>42</v>
      </c>
      <c r="H5211" s="31">
        <v>16.666666666666998</v>
      </c>
      <c r="I5211" s="12">
        <v>4.7619047619049999</v>
      </c>
      <c r="J5211" s="29">
        <v>7.1428571428570002</v>
      </c>
      <c r="K5211" s="12">
        <v>4.7619047619049999</v>
      </c>
      <c r="L5211" s="28">
        <v>0</v>
      </c>
      <c r="M5211" s="28">
        <v>0</v>
      </c>
      <c r="N5211" s="100">
        <v>69.047619047618994</v>
      </c>
    </row>
    <row r="5212" spans="2:14" x14ac:dyDescent="0.2">
      <c r="D5212" s="200"/>
      <c r="E5212" s="4" t="s">
        <v>36</v>
      </c>
      <c r="F5212" s="5"/>
      <c r="G5212" s="6">
        <v>70</v>
      </c>
      <c r="H5212" s="31">
        <v>17.142857142857</v>
      </c>
      <c r="I5212" s="12">
        <v>5.7142857142860004</v>
      </c>
      <c r="J5212" s="28">
        <v>0</v>
      </c>
      <c r="K5212" s="28">
        <v>0</v>
      </c>
      <c r="L5212" s="28">
        <v>0</v>
      </c>
      <c r="M5212" s="28">
        <v>0</v>
      </c>
      <c r="N5212" s="42">
        <v>78.571428571428996</v>
      </c>
    </row>
    <row r="5213" spans="2:14" x14ac:dyDescent="0.2">
      <c r="D5213" s="200"/>
      <c r="E5213" s="4" t="s">
        <v>37</v>
      </c>
      <c r="F5213" s="5"/>
      <c r="G5213" s="6">
        <v>76</v>
      </c>
      <c r="H5213" s="31">
        <v>18.421052631578998</v>
      </c>
      <c r="I5213" s="29">
        <v>13.157894736842</v>
      </c>
      <c r="J5213" s="28">
        <v>0</v>
      </c>
      <c r="K5213" s="28">
        <v>0</v>
      </c>
      <c r="L5213" s="28">
        <v>0</v>
      </c>
      <c r="M5213" s="28">
        <v>0</v>
      </c>
      <c r="N5213" s="100">
        <v>69.736842105262994</v>
      </c>
    </row>
    <row r="5214" spans="2:14" x14ac:dyDescent="0.2">
      <c r="D5214" s="200"/>
      <c r="E5214" s="4" t="s">
        <v>38</v>
      </c>
      <c r="F5214" s="5"/>
      <c r="G5214" s="6">
        <v>63</v>
      </c>
      <c r="H5214" s="31">
        <v>15.873015873016</v>
      </c>
      <c r="I5214" s="12">
        <v>11.111111111111001</v>
      </c>
      <c r="J5214" s="28">
        <v>0</v>
      </c>
      <c r="K5214" s="12">
        <v>3.1746031746029999</v>
      </c>
      <c r="L5214" s="12">
        <v>1.587301587302</v>
      </c>
      <c r="M5214" s="12">
        <v>1.587301587302</v>
      </c>
      <c r="N5214" s="42">
        <v>71.428571428571004</v>
      </c>
    </row>
    <row r="5215" spans="2:14" x14ac:dyDescent="0.2">
      <c r="D5215" s="200"/>
      <c r="E5215" s="4" t="s">
        <v>39</v>
      </c>
      <c r="F5215" s="5"/>
      <c r="G5215" s="6">
        <v>63</v>
      </c>
      <c r="H5215" s="31">
        <v>14.285714285714</v>
      </c>
      <c r="I5215" s="29">
        <v>15.873015873016</v>
      </c>
      <c r="J5215" s="28">
        <v>0</v>
      </c>
      <c r="K5215" s="12">
        <v>3.1746031746029999</v>
      </c>
      <c r="L5215" s="28">
        <v>0</v>
      </c>
      <c r="M5215" s="12">
        <v>1.587301587302</v>
      </c>
      <c r="N5215" s="42">
        <v>71.428571428571004</v>
      </c>
    </row>
    <row r="5216" spans="2:14" x14ac:dyDescent="0.2">
      <c r="D5216" s="200"/>
      <c r="E5216" s="4" t="s">
        <v>40</v>
      </c>
      <c r="F5216" s="5"/>
      <c r="G5216" s="6">
        <v>25</v>
      </c>
      <c r="H5216" s="31">
        <v>16</v>
      </c>
      <c r="I5216" s="69">
        <v>0</v>
      </c>
      <c r="J5216" s="28">
        <v>0</v>
      </c>
      <c r="K5216" s="28">
        <v>0</v>
      </c>
      <c r="L5216" s="28">
        <v>0</v>
      </c>
      <c r="M5216" s="12">
        <v>4</v>
      </c>
      <c r="N5216" s="42">
        <v>80</v>
      </c>
    </row>
    <row r="5217" spans="2:14" x14ac:dyDescent="0.2">
      <c r="D5217" s="199" t="s">
        <v>76</v>
      </c>
      <c r="E5217" s="22" t="s">
        <v>77</v>
      </c>
      <c r="F5217" s="21"/>
      <c r="G5217" s="19">
        <v>386</v>
      </c>
      <c r="H5217" s="54">
        <v>14.766839378238</v>
      </c>
      <c r="I5217" s="20">
        <v>6.4766839378240002</v>
      </c>
      <c r="J5217" s="60">
        <v>0</v>
      </c>
      <c r="K5217" s="20">
        <v>0.77720207253899998</v>
      </c>
      <c r="L5217" s="60">
        <v>0</v>
      </c>
      <c r="M5217" s="20">
        <v>1.2953367875649999</v>
      </c>
      <c r="N5217" s="52">
        <v>77.720207253886002</v>
      </c>
    </row>
    <row r="5218" spans="2:14" x14ac:dyDescent="0.2">
      <c r="D5218" s="200"/>
      <c r="E5218" s="4" t="s">
        <v>34</v>
      </c>
      <c r="F5218" s="5"/>
      <c r="G5218" s="6">
        <v>10</v>
      </c>
      <c r="H5218" s="87">
        <v>30</v>
      </c>
      <c r="I5218" s="69">
        <v>0</v>
      </c>
      <c r="J5218" s="28">
        <v>0</v>
      </c>
      <c r="K5218" s="28">
        <v>0</v>
      </c>
      <c r="L5218" s="28">
        <v>0</v>
      </c>
      <c r="M5218" s="28">
        <v>0</v>
      </c>
      <c r="N5218" s="100">
        <v>70</v>
      </c>
    </row>
    <row r="5219" spans="2:14" x14ac:dyDescent="0.2">
      <c r="D5219" s="200"/>
      <c r="E5219" s="4" t="s">
        <v>35</v>
      </c>
      <c r="F5219" s="5"/>
      <c r="G5219" s="6">
        <v>55</v>
      </c>
      <c r="H5219" s="31">
        <v>12.727272727273</v>
      </c>
      <c r="I5219" s="12">
        <v>7.2727272727269998</v>
      </c>
      <c r="J5219" s="28">
        <v>0</v>
      </c>
      <c r="K5219" s="28">
        <v>0</v>
      </c>
      <c r="L5219" s="28">
        <v>0</v>
      </c>
      <c r="M5219" s="12">
        <v>3.636363636364</v>
      </c>
      <c r="N5219" s="42">
        <v>78.181818181818002</v>
      </c>
    </row>
    <row r="5220" spans="2:14" x14ac:dyDescent="0.2">
      <c r="D5220" s="200"/>
      <c r="E5220" s="4" t="s">
        <v>36</v>
      </c>
      <c r="F5220" s="5"/>
      <c r="G5220" s="6">
        <v>72</v>
      </c>
      <c r="H5220" s="31">
        <v>11.111111111111001</v>
      </c>
      <c r="I5220" s="12">
        <v>6.9444444444439997</v>
      </c>
      <c r="J5220" s="28">
        <v>0</v>
      </c>
      <c r="K5220" s="12">
        <v>1.3888888888890001</v>
      </c>
      <c r="L5220" s="28">
        <v>0</v>
      </c>
      <c r="M5220" s="28">
        <v>0</v>
      </c>
      <c r="N5220" s="42">
        <v>80.555555555555998</v>
      </c>
    </row>
    <row r="5221" spans="2:14" x14ac:dyDescent="0.2">
      <c r="D5221" s="200"/>
      <c r="E5221" s="4" t="s">
        <v>37</v>
      </c>
      <c r="F5221" s="5"/>
      <c r="G5221" s="6">
        <v>88</v>
      </c>
      <c r="H5221" s="76">
        <v>22.727272727273</v>
      </c>
      <c r="I5221" s="12">
        <v>6.8181818181820004</v>
      </c>
      <c r="J5221" s="28">
        <v>0</v>
      </c>
      <c r="K5221" s="28">
        <v>0</v>
      </c>
      <c r="L5221" s="28">
        <v>0</v>
      </c>
      <c r="M5221" s="12">
        <v>1.136363636364</v>
      </c>
      <c r="N5221" s="100">
        <v>70.454545454544999</v>
      </c>
    </row>
    <row r="5222" spans="2:14" x14ac:dyDescent="0.2">
      <c r="D5222" s="200"/>
      <c r="E5222" s="4" t="s">
        <v>38</v>
      </c>
      <c r="F5222" s="5"/>
      <c r="G5222" s="6">
        <v>66</v>
      </c>
      <c r="H5222" s="84">
        <v>6.0606060606060002</v>
      </c>
      <c r="I5222" s="43">
        <v>1.5151515151520001</v>
      </c>
      <c r="J5222" s="28">
        <v>0</v>
      </c>
      <c r="K5222" s="12">
        <v>1.5151515151520001</v>
      </c>
      <c r="L5222" s="28">
        <v>0</v>
      </c>
      <c r="M5222" s="12">
        <v>1.5151515151520001</v>
      </c>
      <c r="N5222" s="111">
        <v>89.393939393938993</v>
      </c>
    </row>
    <row r="5223" spans="2:14" x14ac:dyDescent="0.2">
      <c r="D5223" s="200"/>
      <c r="E5223" s="4" t="s">
        <v>39</v>
      </c>
      <c r="F5223" s="5"/>
      <c r="G5223" s="6">
        <v>64</v>
      </c>
      <c r="H5223" s="31">
        <v>12.5</v>
      </c>
      <c r="I5223" s="12">
        <v>12.5</v>
      </c>
      <c r="J5223" s="28">
        <v>0</v>
      </c>
      <c r="K5223" s="12">
        <v>1.5625</v>
      </c>
      <c r="L5223" s="28">
        <v>0</v>
      </c>
      <c r="M5223" s="28">
        <v>0</v>
      </c>
      <c r="N5223" s="42">
        <v>76.5625</v>
      </c>
    </row>
    <row r="5224" spans="2:14" x14ac:dyDescent="0.2">
      <c r="D5224" s="201"/>
      <c r="E5224" s="57" t="s">
        <v>40</v>
      </c>
      <c r="F5224" s="59"/>
      <c r="G5224" s="55">
        <v>31</v>
      </c>
      <c r="H5224" s="162">
        <v>22.580645161290001</v>
      </c>
      <c r="I5224" s="65">
        <v>3.2258064516129998</v>
      </c>
      <c r="J5224" s="74">
        <v>0</v>
      </c>
      <c r="K5224" s="74">
        <v>0</v>
      </c>
      <c r="L5224" s="74">
        <v>0</v>
      </c>
      <c r="M5224" s="65">
        <v>3.2258064516129998</v>
      </c>
      <c r="N5224" s="105">
        <v>70.967741935484</v>
      </c>
    </row>
    <row r="5226" spans="2:14" x14ac:dyDescent="0.2">
      <c r="B5226" s="40" t="str">
        <f xml:space="preserve"> HYPERLINK("#'目次'!B222", "[216]")</f>
        <v>[216]</v>
      </c>
      <c r="C5226" s="23" t="s">
        <v>343</v>
      </c>
    </row>
    <row r="5227" spans="2:14" x14ac:dyDescent="0.2">
      <c r="C5227" s="186" t="s">
        <v>326</v>
      </c>
    </row>
    <row r="5229" spans="2:14" x14ac:dyDescent="0.2">
      <c r="C5229" s="23" t="s">
        <v>80</v>
      </c>
    </row>
    <row r="5230" spans="2:14" ht="24" x14ac:dyDescent="0.2">
      <c r="E5230" s="195"/>
      <c r="F5230" s="196"/>
      <c r="G5230" s="37" t="s">
        <v>15</v>
      </c>
      <c r="H5230" s="33" t="s">
        <v>281</v>
      </c>
      <c r="I5230" s="13" t="s">
        <v>282</v>
      </c>
      <c r="J5230" s="13" t="s">
        <v>283</v>
      </c>
      <c r="K5230" s="13" t="s">
        <v>174</v>
      </c>
      <c r="L5230" s="13" t="s">
        <v>327</v>
      </c>
      <c r="M5230" s="13" t="s">
        <v>99</v>
      </c>
      <c r="N5230" s="38" t="s">
        <v>18</v>
      </c>
    </row>
    <row r="5231" spans="2:14" x14ac:dyDescent="0.2">
      <c r="E5231" s="197"/>
      <c r="F5231" s="198"/>
      <c r="G5231" s="35"/>
      <c r="H5231" s="39"/>
      <c r="I5231" s="14"/>
      <c r="J5231" s="14"/>
      <c r="K5231" s="14"/>
      <c r="L5231" s="14"/>
      <c r="M5231" s="14"/>
      <c r="N5231" s="34"/>
    </row>
    <row r="5232" spans="2:14" x14ac:dyDescent="0.2">
      <c r="E5232" s="91" t="s">
        <v>15</v>
      </c>
      <c r="F5232" s="46"/>
      <c r="G5232" s="36">
        <v>734</v>
      </c>
      <c r="H5232" s="24">
        <v>15.395095367847</v>
      </c>
      <c r="I5232" s="24">
        <v>7.9019073569479996</v>
      </c>
      <c r="J5232" s="24">
        <v>0.40871934604900001</v>
      </c>
      <c r="K5232" s="24">
        <v>1.2261580381470001</v>
      </c>
      <c r="L5232" s="24">
        <v>0.13623978201600001</v>
      </c>
      <c r="M5232" s="24">
        <v>1.0899182561309999</v>
      </c>
      <c r="N5232" s="68">
        <v>75.749318801089998</v>
      </c>
    </row>
    <row r="5233" spans="2:14" x14ac:dyDescent="0.2">
      <c r="E5233" s="4" t="s">
        <v>81</v>
      </c>
      <c r="F5233" s="5"/>
      <c r="G5233" s="19">
        <v>30</v>
      </c>
      <c r="H5233" s="54">
        <v>16.666666666666998</v>
      </c>
      <c r="I5233" s="96">
        <v>16.666666666666998</v>
      </c>
      <c r="J5233" s="60">
        <v>0</v>
      </c>
      <c r="K5233" s="60">
        <v>0</v>
      </c>
      <c r="L5233" s="60">
        <v>0</v>
      </c>
      <c r="M5233" s="60">
        <v>0</v>
      </c>
      <c r="N5233" s="52">
        <v>73.333333333333002</v>
      </c>
    </row>
    <row r="5234" spans="2:14" x14ac:dyDescent="0.2">
      <c r="E5234" s="4" t="s">
        <v>82</v>
      </c>
      <c r="F5234" s="5"/>
      <c r="G5234" s="6">
        <v>47</v>
      </c>
      <c r="H5234" s="31">
        <v>17.021276595745</v>
      </c>
      <c r="I5234" s="12">
        <v>4.2553191489359996</v>
      </c>
      <c r="J5234" s="28">
        <v>0</v>
      </c>
      <c r="K5234" s="28">
        <v>0</v>
      </c>
      <c r="L5234" s="28">
        <v>0</v>
      </c>
      <c r="M5234" s="28">
        <v>0</v>
      </c>
      <c r="N5234" s="42">
        <v>78.723404255318997</v>
      </c>
    </row>
    <row r="5235" spans="2:14" x14ac:dyDescent="0.2">
      <c r="E5235" s="4" t="s">
        <v>83</v>
      </c>
      <c r="F5235" s="5"/>
      <c r="G5235" s="6">
        <v>296</v>
      </c>
      <c r="H5235" s="31">
        <v>12.162162162162</v>
      </c>
      <c r="I5235" s="12">
        <v>5.7432432432429996</v>
      </c>
      <c r="J5235" s="12">
        <v>0.33783783783799998</v>
      </c>
      <c r="K5235" s="12">
        <v>1.6891891891890001</v>
      </c>
      <c r="L5235" s="28">
        <v>0</v>
      </c>
      <c r="M5235" s="12">
        <v>0.67567567567599995</v>
      </c>
      <c r="N5235" s="42">
        <v>80.067567567568005</v>
      </c>
    </row>
    <row r="5236" spans="2:14" x14ac:dyDescent="0.2">
      <c r="E5236" s="4" t="s">
        <v>84</v>
      </c>
      <c r="F5236" s="5"/>
      <c r="G5236" s="6">
        <v>19</v>
      </c>
      <c r="H5236" s="104">
        <v>5.2631578947369997</v>
      </c>
      <c r="I5236" s="29">
        <v>15.789473684211</v>
      </c>
      <c r="J5236" s="28">
        <v>0</v>
      </c>
      <c r="K5236" s="28">
        <v>0</v>
      </c>
      <c r="L5236" s="28">
        <v>0</v>
      </c>
      <c r="M5236" s="12">
        <v>5.2631578947369997</v>
      </c>
      <c r="N5236" s="42">
        <v>73.684210526315994</v>
      </c>
    </row>
    <row r="5237" spans="2:14" x14ac:dyDescent="0.2">
      <c r="E5237" s="4" t="s">
        <v>85</v>
      </c>
      <c r="F5237" s="5"/>
      <c r="G5237" s="6">
        <v>83</v>
      </c>
      <c r="H5237" s="31">
        <v>12.048192771084</v>
      </c>
      <c r="I5237" s="12">
        <v>4.819277108434</v>
      </c>
      <c r="J5237" s="28">
        <v>0</v>
      </c>
      <c r="K5237" s="12">
        <v>2.409638554217</v>
      </c>
      <c r="L5237" s="28">
        <v>0</v>
      </c>
      <c r="M5237" s="12">
        <v>1.204819277108</v>
      </c>
      <c r="N5237" s="42">
        <v>80.722891566265005</v>
      </c>
    </row>
    <row r="5238" spans="2:14" x14ac:dyDescent="0.2">
      <c r="E5238" s="4" t="s">
        <v>86</v>
      </c>
      <c r="F5238" s="5"/>
      <c r="G5238" s="6">
        <v>120</v>
      </c>
      <c r="H5238" s="31">
        <v>19.166666666666998</v>
      </c>
      <c r="I5238" s="12">
        <v>10</v>
      </c>
      <c r="J5238" s="28">
        <v>0</v>
      </c>
      <c r="K5238" s="12">
        <v>0.83333333333299997</v>
      </c>
      <c r="L5238" s="28">
        <v>0</v>
      </c>
      <c r="M5238" s="12">
        <v>1.666666666667</v>
      </c>
      <c r="N5238" s="42">
        <v>70.833333333333002</v>
      </c>
    </row>
    <row r="5239" spans="2:14" x14ac:dyDescent="0.2">
      <c r="E5239" s="4" t="s">
        <v>87</v>
      </c>
      <c r="F5239" s="5"/>
      <c r="G5239" s="6">
        <v>46</v>
      </c>
      <c r="H5239" s="31">
        <v>19.565217391304</v>
      </c>
      <c r="I5239" s="12">
        <v>10.869565217390999</v>
      </c>
      <c r="J5239" s="28">
        <v>0</v>
      </c>
      <c r="K5239" s="28">
        <v>0</v>
      </c>
      <c r="L5239" s="28">
        <v>0</v>
      </c>
      <c r="M5239" s="12">
        <v>2.1739130434780001</v>
      </c>
      <c r="N5239" s="42">
        <v>71.739130434782993</v>
      </c>
    </row>
    <row r="5240" spans="2:14" x14ac:dyDescent="0.2">
      <c r="E5240" s="4" t="s">
        <v>88</v>
      </c>
      <c r="F5240" s="5"/>
      <c r="G5240" s="6">
        <v>23</v>
      </c>
      <c r="H5240" s="87">
        <v>43.478260869564998</v>
      </c>
      <c r="I5240" s="29">
        <v>17.391304347826001</v>
      </c>
      <c r="J5240" s="28">
        <v>0</v>
      </c>
      <c r="K5240" s="12">
        <v>4.3478260869570002</v>
      </c>
      <c r="L5240" s="28">
        <v>0</v>
      </c>
      <c r="M5240" s="28">
        <v>0</v>
      </c>
      <c r="N5240" s="138">
        <v>47.826086956521998</v>
      </c>
    </row>
    <row r="5241" spans="2:14" x14ac:dyDescent="0.2">
      <c r="E5241" s="4" t="s">
        <v>89</v>
      </c>
      <c r="F5241" s="5"/>
      <c r="G5241" s="6">
        <v>37</v>
      </c>
      <c r="H5241" s="31">
        <v>13.513513513514001</v>
      </c>
      <c r="I5241" s="12">
        <v>10.810810810811001</v>
      </c>
      <c r="J5241" s="12">
        <v>5.4054054054050003</v>
      </c>
      <c r="K5241" s="28">
        <v>0</v>
      </c>
      <c r="L5241" s="28">
        <v>0</v>
      </c>
      <c r="M5241" s="12">
        <v>2.7027027027030002</v>
      </c>
      <c r="N5241" s="100">
        <v>70.270270270270004</v>
      </c>
    </row>
    <row r="5242" spans="2:14" x14ac:dyDescent="0.2">
      <c r="E5242" s="4" t="s">
        <v>90</v>
      </c>
      <c r="F5242" s="5"/>
      <c r="G5242" s="6">
        <v>28</v>
      </c>
      <c r="H5242" s="76">
        <v>21.428571428571001</v>
      </c>
      <c r="I5242" s="12">
        <v>7.1428571428570002</v>
      </c>
      <c r="J5242" s="28">
        <v>0</v>
      </c>
      <c r="K5242" s="28">
        <v>0</v>
      </c>
      <c r="L5242" s="12">
        <v>3.5714285714290002</v>
      </c>
      <c r="M5242" s="28">
        <v>0</v>
      </c>
      <c r="N5242" s="100">
        <v>67.857142857143003</v>
      </c>
    </row>
    <row r="5243" spans="2:14" x14ac:dyDescent="0.2">
      <c r="E5243" s="57" t="s">
        <v>91</v>
      </c>
      <c r="F5243" s="59"/>
      <c r="G5243" s="55">
        <v>5</v>
      </c>
      <c r="H5243" s="175">
        <v>0</v>
      </c>
      <c r="I5243" s="129">
        <v>0</v>
      </c>
      <c r="J5243" s="74">
        <v>0</v>
      </c>
      <c r="K5243" s="74">
        <v>0</v>
      </c>
      <c r="L5243" s="74">
        <v>0</v>
      </c>
      <c r="M5243" s="74">
        <v>0</v>
      </c>
      <c r="N5243" s="141">
        <v>100</v>
      </c>
    </row>
    <row r="5245" spans="2:14" x14ac:dyDescent="0.2">
      <c r="B5245" s="40" t="str">
        <f xml:space="preserve"> HYPERLINK("#'目次'!B223", "[217]")</f>
        <v>[217]</v>
      </c>
      <c r="C5245" s="23" t="s">
        <v>346</v>
      </c>
    </row>
    <row r="5246" spans="2:14" x14ac:dyDescent="0.2">
      <c r="C5246" s="186" t="s">
        <v>326</v>
      </c>
    </row>
    <row r="5248" spans="2:14" x14ac:dyDescent="0.2">
      <c r="C5248" s="23" t="s">
        <v>14</v>
      </c>
    </row>
    <row r="5249" spans="4:18" ht="48" x14ac:dyDescent="0.2">
      <c r="D5249" s="195"/>
      <c r="E5249" s="196"/>
      <c r="F5249" s="196"/>
      <c r="G5249" s="37" t="s">
        <v>15</v>
      </c>
      <c r="H5249" s="33" t="s">
        <v>347</v>
      </c>
      <c r="I5249" s="13" t="s">
        <v>348</v>
      </c>
      <c r="J5249" s="13" t="s">
        <v>349</v>
      </c>
      <c r="K5249" s="13" t="s">
        <v>350</v>
      </c>
      <c r="L5249" s="13" t="s">
        <v>351</v>
      </c>
      <c r="M5249" s="13" t="s">
        <v>352</v>
      </c>
      <c r="N5249" s="13" t="s">
        <v>353</v>
      </c>
      <c r="O5249" s="13" t="s">
        <v>354</v>
      </c>
      <c r="P5249" s="13" t="s">
        <v>355</v>
      </c>
      <c r="Q5249" s="13" t="s">
        <v>99</v>
      </c>
      <c r="R5249" s="38" t="s">
        <v>18</v>
      </c>
    </row>
    <row r="5250" spans="4:18" x14ac:dyDescent="0.2">
      <c r="D5250" s="197"/>
      <c r="E5250" s="198"/>
      <c r="F5250" s="198"/>
      <c r="G5250" s="35"/>
      <c r="H5250" s="39"/>
      <c r="I5250" s="14"/>
      <c r="J5250" s="14"/>
      <c r="K5250" s="14"/>
      <c r="L5250" s="14"/>
      <c r="M5250" s="14"/>
      <c r="N5250" s="14"/>
      <c r="O5250" s="14"/>
      <c r="P5250" s="14"/>
      <c r="Q5250" s="14"/>
      <c r="R5250" s="34"/>
    </row>
    <row r="5251" spans="4:18" x14ac:dyDescent="0.2">
      <c r="D5251" s="56"/>
      <c r="E5251" s="58" t="s">
        <v>15</v>
      </c>
      <c r="F5251" s="46"/>
      <c r="G5251" s="36">
        <v>734</v>
      </c>
      <c r="H5251" s="24">
        <v>28.337874659400999</v>
      </c>
      <c r="I5251" s="24">
        <v>30.517711171662</v>
      </c>
      <c r="J5251" s="24">
        <v>69.618528610354005</v>
      </c>
      <c r="K5251" s="24">
        <v>3.4059945504089999</v>
      </c>
      <c r="L5251" s="24">
        <v>4.632152588556</v>
      </c>
      <c r="M5251" s="24">
        <v>2.1798365122619998</v>
      </c>
      <c r="N5251" s="24">
        <v>0.272479564033</v>
      </c>
      <c r="O5251" s="24">
        <v>1.0899182561309999</v>
      </c>
      <c r="P5251" s="24">
        <v>2.1798365122619998</v>
      </c>
      <c r="Q5251" s="24">
        <v>4.632152588556</v>
      </c>
      <c r="R5251" s="68">
        <v>9.264305177112</v>
      </c>
    </row>
    <row r="5252" spans="4:18" x14ac:dyDescent="0.2">
      <c r="D5252" s="199" t="s">
        <v>19</v>
      </c>
      <c r="E5252" s="22" t="s">
        <v>20</v>
      </c>
      <c r="F5252" s="21"/>
      <c r="G5252" s="19">
        <v>77</v>
      </c>
      <c r="H5252" s="156">
        <v>20.779220779220999</v>
      </c>
      <c r="I5252" s="20">
        <v>27.272727272727</v>
      </c>
      <c r="J5252" s="107">
        <v>55.844155844155999</v>
      </c>
      <c r="K5252" s="20">
        <v>6.4935064935059996</v>
      </c>
      <c r="L5252" s="20">
        <v>6.4935064935059996</v>
      </c>
      <c r="M5252" s="20">
        <v>1.298701298701</v>
      </c>
      <c r="N5252" s="60">
        <v>0</v>
      </c>
      <c r="O5252" s="60">
        <v>0</v>
      </c>
      <c r="P5252" s="20">
        <v>2.5974025974030002</v>
      </c>
      <c r="Q5252" s="20">
        <v>5.1948051948050002</v>
      </c>
      <c r="R5252" s="52">
        <v>12.987012987012999</v>
      </c>
    </row>
    <row r="5253" spans="4:18" x14ac:dyDescent="0.2">
      <c r="D5253" s="200"/>
      <c r="E5253" s="4" t="s">
        <v>21</v>
      </c>
      <c r="F5253" s="5"/>
      <c r="G5253" s="6">
        <v>289</v>
      </c>
      <c r="H5253" s="31">
        <v>31.833910034601999</v>
      </c>
      <c r="I5253" s="12">
        <v>32.179930795848001</v>
      </c>
      <c r="J5253" s="12">
        <v>69.896193771626002</v>
      </c>
      <c r="K5253" s="12">
        <v>3.806228373702</v>
      </c>
      <c r="L5253" s="12">
        <v>4.1522491349479997</v>
      </c>
      <c r="M5253" s="12">
        <v>3.4602076124569998</v>
      </c>
      <c r="N5253" s="12">
        <v>0.34602076124600001</v>
      </c>
      <c r="O5253" s="12">
        <v>2.0761245674739999</v>
      </c>
      <c r="P5253" s="12">
        <v>3.806228373702</v>
      </c>
      <c r="Q5253" s="12">
        <v>4.8442906574390001</v>
      </c>
      <c r="R5253" s="42">
        <v>10.034602076124999</v>
      </c>
    </row>
    <row r="5254" spans="4:18" x14ac:dyDescent="0.2">
      <c r="D5254" s="200"/>
      <c r="E5254" s="4" t="s">
        <v>22</v>
      </c>
      <c r="F5254" s="5"/>
      <c r="G5254" s="6">
        <v>109</v>
      </c>
      <c r="H5254" s="84">
        <v>22.018348623853001</v>
      </c>
      <c r="I5254" s="12">
        <v>27.522935779817001</v>
      </c>
      <c r="J5254" s="12">
        <v>70.642201834862007</v>
      </c>
      <c r="K5254" s="12">
        <v>1.834862385321</v>
      </c>
      <c r="L5254" s="12">
        <v>3.669724770642</v>
      </c>
      <c r="M5254" s="28">
        <v>0</v>
      </c>
      <c r="N5254" s="12">
        <v>0.91743119266100004</v>
      </c>
      <c r="O5254" s="28">
        <v>0</v>
      </c>
      <c r="P5254" s="12">
        <v>0.91743119266100004</v>
      </c>
      <c r="Q5254" s="12">
        <v>4.5871559633030001</v>
      </c>
      <c r="R5254" s="42">
        <v>11.926605504587</v>
      </c>
    </row>
    <row r="5255" spans="4:18" x14ac:dyDescent="0.2">
      <c r="D5255" s="200"/>
      <c r="E5255" s="4" t="s">
        <v>23</v>
      </c>
      <c r="F5255" s="5"/>
      <c r="G5255" s="6">
        <v>120</v>
      </c>
      <c r="H5255" s="76">
        <v>35.833333333333002</v>
      </c>
      <c r="I5255" s="12">
        <v>27.5</v>
      </c>
      <c r="J5255" s="29">
        <v>79.166666666666998</v>
      </c>
      <c r="K5255" s="12">
        <v>1.666666666667</v>
      </c>
      <c r="L5255" s="12">
        <v>8.333333333333</v>
      </c>
      <c r="M5255" s="12">
        <v>1.666666666667</v>
      </c>
      <c r="N5255" s="28">
        <v>0</v>
      </c>
      <c r="O5255" s="12">
        <v>0.83333333333299997</v>
      </c>
      <c r="P5255" s="12">
        <v>1.666666666667</v>
      </c>
      <c r="Q5255" s="12">
        <v>1.666666666667</v>
      </c>
      <c r="R5255" s="100">
        <v>4.166666666667</v>
      </c>
    </row>
    <row r="5256" spans="4:18" x14ac:dyDescent="0.2">
      <c r="D5256" s="200"/>
      <c r="E5256" s="4" t="s">
        <v>24</v>
      </c>
      <c r="F5256" s="5"/>
      <c r="G5256" s="6">
        <v>139</v>
      </c>
      <c r="H5256" s="31">
        <v>23.741007194245</v>
      </c>
      <c r="I5256" s="12">
        <v>33.812949640287997</v>
      </c>
      <c r="J5256" s="12">
        <v>67.625899280575993</v>
      </c>
      <c r="K5256" s="12">
        <v>3.5971223021580001</v>
      </c>
      <c r="L5256" s="12">
        <v>2.1582733812949999</v>
      </c>
      <c r="M5256" s="12">
        <v>2.1582733812949999</v>
      </c>
      <c r="N5256" s="28">
        <v>0</v>
      </c>
      <c r="O5256" s="12">
        <v>0.71942446043200003</v>
      </c>
      <c r="P5256" s="28">
        <v>0</v>
      </c>
      <c r="Q5256" s="12">
        <v>6.4748201438850002</v>
      </c>
      <c r="R5256" s="42">
        <v>7.9136690647480004</v>
      </c>
    </row>
    <row r="5257" spans="4:18" x14ac:dyDescent="0.2">
      <c r="D5257" s="199" t="s">
        <v>25</v>
      </c>
      <c r="E5257" s="22" t="s">
        <v>26</v>
      </c>
      <c r="F5257" s="21"/>
      <c r="G5257" s="19">
        <v>243</v>
      </c>
      <c r="H5257" s="54">
        <v>32.921810699588001</v>
      </c>
      <c r="I5257" s="20">
        <v>30.041152263373998</v>
      </c>
      <c r="J5257" s="20">
        <v>72.427983539094996</v>
      </c>
      <c r="K5257" s="20">
        <v>3.7037037037039999</v>
      </c>
      <c r="L5257" s="20">
        <v>6.9958847736629997</v>
      </c>
      <c r="M5257" s="20">
        <v>2.057613168724</v>
      </c>
      <c r="N5257" s="60">
        <v>0</v>
      </c>
      <c r="O5257" s="20">
        <v>1.646090534979</v>
      </c>
      <c r="P5257" s="20">
        <v>3.2921810699590002</v>
      </c>
      <c r="Q5257" s="20">
        <v>5.3497942386829997</v>
      </c>
      <c r="R5257" s="52">
        <v>6.1728395061730001</v>
      </c>
    </row>
    <row r="5258" spans="4:18" x14ac:dyDescent="0.2">
      <c r="D5258" s="200"/>
      <c r="E5258" s="4" t="s">
        <v>27</v>
      </c>
      <c r="F5258" s="5"/>
      <c r="G5258" s="6">
        <v>234</v>
      </c>
      <c r="H5258" s="31">
        <v>29.487179487178999</v>
      </c>
      <c r="I5258" s="12">
        <v>29.487179487178999</v>
      </c>
      <c r="J5258" s="12">
        <v>73.076923076922995</v>
      </c>
      <c r="K5258" s="12">
        <v>3.4188034188029999</v>
      </c>
      <c r="L5258" s="12">
        <v>2.564102564103</v>
      </c>
      <c r="M5258" s="12">
        <v>2.9914529914529999</v>
      </c>
      <c r="N5258" s="28">
        <v>0</v>
      </c>
      <c r="O5258" s="12">
        <v>0.85470085470099999</v>
      </c>
      <c r="P5258" s="12">
        <v>2.1367521367519999</v>
      </c>
      <c r="Q5258" s="12">
        <v>3.8461538461539999</v>
      </c>
      <c r="R5258" s="42">
        <v>6.8376068376069998</v>
      </c>
    </row>
    <row r="5259" spans="4:18" x14ac:dyDescent="0.2">
      <c r="D5259" s="200"/>
      <c r="E5259" s="4" t="s">
        <v>28</v>
      </c>
      <c r="F5259" s="5"/>
      <c r="G5259" s="6">
        <v>208</v>
      </c>
      <c r="H5259" s="84">
        <v>23.076923076922998</v>
      </c>
      <c r="I5259" s="12">
        <v>32.211538461537998</v>
      </c>
      <c r="J5259" s="43">
        <v>63.461538461537998</v>
      </c>
      <c r="K5259" s="12">
        <v>3.365384615385</v>
      </c>
      <c r="L5259" s="12">
        <v>4.3269230769230003</v>
      </c>
      <c r="M5259" s="12">
        <v>1.923076923077</v>
      </c>
      <c r="N5259" s="12">
        <v>0.96153846153800004</v>
      </c>
      <c r="O5259" s="12">
        <v>0.96153846153800004</v>
      </c>
      <c r="P5259" s="12">
        <v>1.442307692308</v>
      </c>
      <c r="Q5259" s="12">
        <v>4.8076923076920002</v>
      </c>
      <c r="R5259" s="88">
        <v>14.903846153846001</v>
      </c>
    </row>
    <row r="5260" spans="4:18" x14ac:dyDescent="0.2">
      <c r="D5260" s="200"/>
      <c r="E5260" s="4" t="s">
        <v>29</v>
      </c>
      <c r="F5260" s="5"/>
      <c r="G5260" s="6">
        <v>49</v>
      </c>
      <c r="H5260" s="84">
        <v>22.448979591836999</v>
      </c>
      <c r="I5260" s="12">
        <v>30.612244897958998</v>
      </c>
      <c r="J5260" s="12">
        <v>65.306122448980005</v>
      </c>
      <c r="K5260" s="12">
        <v>2.040816326531</v>
      </c>
      <c r="L5260" s="12">
        <v>4.0816326530609999</v>
      </c>
      <c r="M5260" s="28">
        <v>0</v>
      </c>
      <c r="N5260" s="28">
        <v>0</v>
      </c>
      <c r="O5260" s="28">
        <v>0</v>
      </c>
      <c r="P5260" s="28">
        <v>0</v>
      </c>
      <c r="Q5260" s="12">
        <v>4.0816326530609999</v>
      </c>
      <c r="R5260" s="42">
        <v>12.244897959184</v>
      </c>
    </row>
    <row r="5261" spans="4:18" x14ac:dyDescent="0.2">
      <c r="D5261" s="199" t="s">
        <v>30</v>
      </c>
      <c r="E5261" s="22" t="s">
        <v>31</v>
      </c>
      <c r="F5261" s="21"/>
      <c r="G5261" s="19">
        <v>348</v>
      </c>
      <c r="H5261" s="54">
        <v>30.747126436782001</v>
      </c>
      <c r="I5261" s="20">
        <v>30.172413793103001</v>
      </c>
      <c r="J5261" s="20">
        <v>64.655172413792997</v>
      </c>
      <c r="K5261" s="20">
        <v>3.4482758620689999</v>
      </c>
      <c r="L5261" s="20">
        <v>4.885057471264</v>
      </c>
      <c r="M5261" s="20">
        <v>1.7241379310339999</v>
      </c>
      <c r="N5261" s="20">
        <v>0.28735632183900001</v>
      </c>
      <c r="O5261" s="20">
        <v>0.57471264367800001</v>
      </c>
      <c r="P5261" s="20">
        <v>1.4367816091950001</v>
      </c>
      <c r="Q5261" s="20">
        <v>4.885057471264</v>
      </c>
      <c r="R5261" s="52">
        <v>9.4827586206899994</v>
      </c>
    </row>
    <row r="5262" spans="4:18" x14ac:dyDescent="0.2">
      <c r="D5262" s="200"/>
      <c r="E5262" s="4" t="s">
        <v>32</v>
      </c>
      <c r="F5262" s="5"/>
      <c r="G5262" s="6">
        <v>386</v>
      </c>
      <c r="H5262" s="31">
        <v>26.165803108807999</v>
      </c>
      <c r="I5262" s="12">
        <v>30.829015544040999</v>
      </c>
      <c r="J5262" s="12">
        <v>74.093264248704997</v>
      </c>
      <c r="K5262" s="12">
        <v>3.3678756476679998</v>
      </c>
      <c r="L5262" s="12">
        <v>4.40414507772</v>
      </c>
      <c r="M5262" s="12">
        <v>2.5906735751299999</v>
      </c>
      <c r="N5262" s="12">
        <v>0.25906735751299997</v>
      </c>
      <c r="O5262" s="12">
        <v>1.554404145078</v>
      </c>
      <c r="P5262" s="12">
        <v>2.8497409326419998</v>
      </c>
      <c r="Q5262" s="12">
        <v>4.40414507772</v>
      </c>
      <c r="R5262" s="42">
        <v>9.0673575129530004</v>
      </c>
    </row>
    <row r="5263" spans="4:18" x14ac:dyDescent="0.2">
      <c r="D5263" s="199" t="s">
        <v>33</v>
      </c>
      <c r="E5263" s="22" t="s">
        <v>34</v>
      </c>
      <c r="F5263" s="21"/>
      <c r="G5263" s="19">
        <v>19</v>
      </c>
      <c r="H5263" s="156">
        <v>21.052631578947</v>
      </c>
      <c r="I5263" s="107">
        <v>15.789473684211</v>
      </c>
      <c r="J5263" s="107">
        <v>21.052631578947</v>
      </c>
      <c r="K5263" s="60">
        <v>0</v>
      </c>
      <c r="L5263" s="60">
        <v>0</v>
      </c>
      <c r="M5263" s="60">
        <v>0</v>
      </c>
      <c r="N5263" s="60">
        <v>0</v>
      </c>
      <c r="O5263" s="60">
        <v>0</v>
      </c>
      <c r="P5263" s="60">
        <v>0</v>
      </c>
      <c r="Q5263" s="96">
        <v>10.526315789473999</v>
      </c>
      <c r="R5263" s="167">
        <v>36.842105263157997</v>
      </c>
    </row>
    <row r="5264" spans="4:18" x14ac:dyDescent="0.2">
      <c r="D5264" s="200"/>
      <c r="E5264" s="4" t="s">
        <v>35</v>
      </c>
      <c r="F5264" s="5"/>
      <c r="G5264" s="6">
        <v>97</v>
      </c>
      <c r="H5264" s="31">
        <v>31.958762886597999</v>
      </c>
      <c r="I5264" s="12">
        <v>28.865979381443001</v>
      </c>
      <c r="J5264" s="43">
        <v>62.886597938144</v>
      </c>
      <c r="K5264" s="12">
        <v>6.1855670103089997</v>
      </c>
      <c r="L5264" s="12">
        <v>4.1237113402060004</v>
      </c>
      <c r="M5264" s="12">
        <v>1.0309278350519999</v>
      </c>
      <c r="N5264" s="12">
        <v>1.0309278350519999</v>
      </c>
      <c r="O5264" s="28">
        <v>0</v>
      </c>
      <c r="P5264" s="12">
        <v>4.1237113402060004</v>
      </c>
      <c r="Q5264" s="12">
        <v>5.1546391752579996</v>
      </c>
      <c r="R5264" s="42">
        <v>9.278350515464</v>
      </c>
    </row>
    <row r="5265" spans="2:18" x14ac:dyDescent="0.2">
      <c r="D5265" s="200"/>
      <c r="E5265" s="4" t="s">
        <v>36</v>
      </c>
      <c r="F5265" s="5"/>
      <c r="G5265" s="6">
        <v>142</v>
      </c>
      <c r="H5265" s="76">
        <v>33.802816901408001</v>
      </c>
      <c r="I5265" s="12">
        <v>27.464788732393998</v>
      </c>
      <c r="J5265" s="12">
        <v>71.830985915493002</v>
      </c>
      <c r="K5265" s="12">
        <v>0.70422535211299997</v>
      </c>
      <c r="L5265" s="12">
        <v>2.8169014084509998</v>
      </c>
      <c r="M5265" s="12">
        <v>2.112676056338</v>
      </c>
      <c r="N5265" s="28">
        <v>0</v>
      </c>
      <c r="O5265" s="12">
        <v>1.4084507042250001</v>
      </c>
      <c r="P5265" s="12">
        <v>1.4084507042250001</v>
      </c>
      <c r="Q5265" s="12">
        <v>3.5211267605629999</v>
      </c>
      <c r="R5265" s="42">
        <v>8.4507042253520002</v>
      </c>
    </row>
    <row r="5266" spans="2:18" x14ac:dyDescent="0.2">
      <c r="D5266" s="200"/>
      <c r="E5266" s="4" t="s">
        <v>37</v>
      </c>
      <c r="F5266" s="5"/>
      <c r="G5266" s="6">
        <v>164</v>
      </c>
      <c r="H5266" s="84">
        <v>21.951219512194999</v>
      </c>
      <c r="I5266" s="12">
        <v>26.829268292683</v>
      </c>
      <c r="J5266" s="29">
        <v>76.829268292682997</v>
      </c>
      <c r="K5266" s="12">
        <v>1.829268292683</v>
      </c>
      <c r="L5266" s="12">
        <v>4.8780487804880002</v>
      </c>
      <c r="M5266" s="12">
        <v>1.829268292683</v>
      </c>
      <c r="N5266" s="28">
        <v>0</v>
      </c>
      <c r="O5266" s="28">
        <v>0</v>
      </c>
      <c r="P5266" s="12">
        <v>1.219512195122</v>
      </c>
      <c r="Q5266" s="12">
        <v>4.268292682927</v>
      </c>
      <c r="R5266" s="42">
        <v>6.7073170731709997</v>
      </c>
    </row>
    <row r="5267" spans="2:18" x14ac:dyDescent="0.2">
      <c r="D5267" s="200"/>
      <c r="E5267" s="4" t="s">
        <v>38</v>
      </c>
      <c r="F5267" s="5"/>
      <c r="G5267" s="6">
        <v>129</v>
      </c>
      <c r="H5267" s="84">
        <v>23.255813953488001</v>
      </c>
      <c r="I5267" s="12">
        <v>34.883720930232997</v>
      </c>
      <c r="J5267" s="29">
        <v>75.968992248061994</v>
      </c>
      <c r="K5267" s="12">
        <v>1.550387596899</v>
      </c>
      <c r="L5267" s="12">
        <v>5.4263565891469998</v>
      </c>
      <c r="M5267" s="12">
        <v>1.550387596899</v>
      </c>
      <c r="N5267" s="12">
        <v>0.77519379845000003</v>
      </c>
      <c r="O5267" s="12">
        <v>2.3255813953489999</v>
      </c>
      <c r="P5267" s="12">
        <v>3.8759689922480001</v>
      </c>
      <c r="Q5267" s="12">
        <v>6.9767441860470001</v>
      </c>
      <c r="R5267" s="42">
        <v>6.2015503875969999</v>
      </c>
    </row>
    <row r="5268" spans="2:18" x14ac:dyDescent="0.2">
      <c r="D5268" s="200"/>
      <c r="E5268" s="4" t="s">
        <v>39</v>
      </c>
      <c r="F5268" s="5"/>
      <c r="G5268" s="6">
        <v>127</v>
      </c>
      <c r="H5268" s="76">
        <v>34.645669291338997</v>
      </c>
      <c r="I5268" s="12">
        <v>35.433070866142003</v>
      </c>
      <c r="J5268" s="12">
        <v>69.291338582677</v>
      </c>
      <c r="K5268" s="12">
        <v>5.5118110236220001</v>
      </c>
      <c r="L5268" s="12">
        <v>5.5118110236220001</v>
      </c>
      <c r="M5268" s="12">
        <v>3.1496062992130001</v>
      </c>
      <c r="N5268" s="28">
        <v>0</v>
      </c>
      <c r="O5268" s="12">
        <v>1.574803149606</v>
      </c>
      <c r="P5268" s="28">
        <v>0</v>
      </c>
      <c r="Q5268" s="12">
        <v>4.7244094488190003</v>
      </c>
      <c r="R5268" s="42">
        <v>7.8740157480309998</v>
      </c>
    </row>
    <row r="5269" spans="2:18" x14ac:dyDescent="0.2">
      <c r="D5269" s="201"/>
      <c r="E5269" s="57" t="s">
        <v>40</v>
      </c>
      <c r="F5269" s="59"/>
      <c r="G5269" s="55">
        <v>56</v>
      </c>
      <c r="H5269" s="114">
        <v>26.785714285714</v>
      </c>
      <c r="I5269" s="123">
        <v>35.714285714286</v>
      </c>
      <c r="J5269" s="109">
        <v>57.142857142856997</v>
      </c>
      <c r="K5269" s="123">
        <v>10.714285714286</v>
      </c>
      <c r="L5269" s="65">
        <v>7.1428571428570002</v>
      </c>
      <c r="M5269" s="65">
        <v>5.3571428571429998</v>
      </c>
      <c r="N5269" s="74">
        <v>0</v>
      </c>
      <c r="O5269" s="65">
        <v>1.785714285714</v>
      </c>
      <c r="P5269" s="65">
        <v>5.3571428571429998</v>
      </c>
      <c r="Q5269" s="74">
        <v>0</v>
      </c>
      <c r="R5269" s="141">
        <v>19.642857142857</v>
      </c>
    </row>
    <row r="5271" spans="2:18" x14ac:dyDescent="0.2">
      <c r="B5271" s="40" t="str">
        <f xml:space="preserve"> HYPERLINK("#'目次'!B224", "[218]")</f>
        <v>[218]</v>
      </c>
      <c r="C5271" s="23" t="s">
        <v>346</v>
      </c>
    </row>
    <row r="5272" spans="2:18" x14ac:dyDescent="0.2">
      <c r="C5272" s="186" t="s">
        <v>326</v>
      </c>
    </row>
    <row r="5274" spans="2:18" x14ac:dyDescent="0.2">
      <c r="C5274" s="23" t="s">
        <v>48</v>
      </c>
    </row>
    <row r="5275" spans="2:18" ht="48" x14ac:dyDescent="0.2">
      <c r="D5275" s="195"/>
      <c r="E5275" s="196"/>
      <c r="F5275" s="196"/>
      <c r="G5275" s="37" t="s">
        <v>15</v>
      </c>
      <c r="H5275" s="33" t="s">
        <v>347</v>
      </c>
      <c r="I5275" s="13" t="s">
        <v>348</v>
      </c>
      <c r="J5275" s="13" t="s">
        <v>349</v>
      </c>
      <c r="K5275" s="13" t="s">
        <v>350</v>
      </c>
      <c r="L5275" s="13" t="s">
        <v>351</v>
      </c>
      <c r="M5275" s="13" t="s">
        <v>352</v>
      </c>
      <c r="N5275" s="13" t="s">
        <v>353</v>
      </c>
      <c r="O5275" s="13" t="s">
        <v>354</v>
      </c>
      <c r="P5275" s="13" t="s">
        <v>355</v>
      </c>
      <c r="Q5275" s="13" t="s">
        <v>99</v>
      </c>
      <c r="R5275" s="38" t="s">
        <v>18</v>
      </c>
    </row>
    <row r="5276" spans="2:18" x14ac:dyDescent="0.2">
      <c r="D5276" s="197"/>
      <c r="E5276" s="198"/>
      <c r="F5276" s="198"/>
      <c r="G5276" s="35"/>
      <c r="H5276" s="39"/>
      <c r="I5276" s="14"/>
      <c r="J5276" s="14"/>
      <c r="K5276" s="14"/>
      <c r="L5276" s="14"/>
      <c r="M5276" s="14"/>
      <c r="N5276" s="14"/>
      <c r="O5276" s="14"/>
      <c r="P5276" s="14"/>
      <c r="Q5276" s="14"/>
      <c r="R5276" s="34"/>
    </row>
    <row r="5277" spans="2:18" x14ac:dyDescent="0.2">
      <c r="D5277" s="56"/>
      <c r="E5277" s="58" t="s">
        <v>15</v>
      </c>
      <c r="F5277" s="46"/>
      <c r="G5277" s="36">
        <v>734</v>
      </c>
      <c r="H5277" s="24">
        <v>28.337874659400999</v>
      </c>
      <c r="I5277" s="24">
        <v>30.517711171662</v>
      </c>
      <c r="J5277" s="24">
        <v>69.618528610354005</v>
      </c>
      <c r="K5277" s="24">
        <v>3.4059945504089999</v>
      </c>
      <c r="L5277" s="24">
        <v>4.632152588556</v>
      </c>
      <c r="M5277" s="24">
        <v>2.1798365122619998</v>
      </c>
      <c r="N5277" s="24">
        <v>0.272479564033</v>
      </c>
      <c r="O5277" s="24">
        <v>1.0899182561309999</v>
      </c>
      <c r="P5277" s="24">
        <v>2.1798365122619998</v>
      </c>
      <c r="Q5277" s="24">
        <v>4.632152588556</v>
      </c>
      <c r="R5277" s="68">
        <v>9.264305177112</v>
      </c>
    </row>
    <row r="5278" spans="2:18" x14ac:dyDescent="0.2">
      <c r="D5278" s="199" t="s">
        <v>49</v>
      </c>
      <c r="E5278" s="22" t="s">
        <v>50</v>
      </c>
      <c r="F5278" s="21"/>
      <c r="G5278" s="19">
        <v>5</v>
      </c>
      <c r="H5278" s="150">
        <v>40</v>
      </c>
      <c r="I5278" s="151">
        <v>0</v>
      </c>
      <c r="J5278" s="107">
        <v>40</v>
      </c>
      <c r="K5278" s="60">
        <v>0</v>
      </c>
      <c r="L5278" s="60">
        <v>0</v>
      </c>
      <c r="M5278" s="60">
        <v>0</v>
      </c>
      <c r="N5278" s="60">
        <v>0</v>
      </c>
      <c r="O5278" s="60">
        <v>0</v>
      </c>
      <c r="P5278" s="60">
        <v>0</v>
      </c>
      <c r="Q5278" s="60">
        <v>0</v>
      </c>
      <c r="R5278" s="167">
        <v>20</v>
      </c>
    </row>
    <row r="5279" spans="2:18" x14ac:dyDescent="0.2">
      <c r="D5279" s="200"/>
      <c r="E5279" s="4" t="s">
        <v>51</v>
      </c>
      <c r="F5279" s="5"/>
      <c r="G5279" s="6">
        <v>76</v>
      </c>
      <c r="H5279" s="31">
        <v>30.263157894736999</v>
      </c>
      <c r="I5279" s="12">
        <v>31.578947368421002</v>
      </c>
      <c r="J5279" s="12">
        <v>67.105263157894996</v>
      </c>
      <c r="K5279" s="12">
        <v>3.947368421053</v>
      </c>
      <c r="L5279" s="12">
        <v>5.2631578947369997</v>
      </c>
      <c r="M5279" s="12">
        <v>1.3157894736839999</v>
      </c>
      <c r="N5279" s="28">
        <v>0</v>
      </c>
      <c r="O5279" s="28">
        <v>0</v>
      </c>
      <c r="P5279" s="12">
        <v>3.947368421053</v>
      </c>
      <c r="Q5279" s="12">
        <v>3.947368421053</v>
      </c>
      <c r="R5279" s="42">
        <v>5.2631578947369997</v>
      </c>
    </row>
    <row r="5280" spans="2:18" x14ac:dyDescent="0.2">
      <c r="D5280" s="200"/>
      <c r="E5280" s="4" t="s">
        <v>52</v>
      </c>
      <c r="F5280" s="5"/>
      <c r="G5280" s="6">
        <v>21</v>
      </c>
      <c r="H5280" s="31">
        <v>28.571428571428999</v>
      </c>
      <c r="I5280" s="44">
        <v>42.857142857143003</v>
      </c>
      <c r="J5280" s="29">
        <v>76.190476190476005</v>
      </c>
      <c r="K5280" s="29">
        <v>9.5238095238099998</v>
      </c>
      <c r="L5280" s="12">
        <v>4.7619047619049999</v>
      </c>
      <c r="M5280" s="28">
        <v>0</v>
      </c>
      <c r="N5280" s="28">
        <v>0</v>
      </c>
      <c r="O5280" s="12">
        <v>4.7619047619049999</v>
      </c>
      <c r="P5280" s="12">
        <v>4.7619047619049999</v>
      </c>
      <c r="Q5280" s="12">
        <v>4.7619047619049999</v>
      </c>
      <c r="R5280" s="139">
        <v>0</v>
      </c>
    </row>
    <row r="5281" spans="4:18" x14ac:dyDescent="0.2">
      <c r="D5281" s="200"/>
      <c r="E5281" s="4" t="s">
        <v>53</v>
      </c>
      <c r="F5281" s="5"/>
      <c r="G5281" s="6">
        <v>32</v>
      </c>
      <c r="H5281" s="87">
        <v>46.875</v>
      </c>
      <c r="I5281" s="43">
        <v>25</v>
      </c>
      <c r="J5281" s="29">
        <v>75</v>
      </c>
      <c r="K5281" s="28">
        <v>0</v>
      </c>
      <c r="L5281" s="12">
        <v>6.25</v>
      </c>
      <c r="M5281" s="12">
        <v>3.125</v>
      </c>
      <c r="N5281" s="28">
        <v>0</v>
      </c>
      <c r="O5281" s="28">
        <v>0</v>
      </c>
      <c r="P5281" s="28">
        <v>0</v>
      </c>
      <c r="Q5281" s="12">
        <v>6.25</v>
      </c>
      <c r="R5281" s="100">
        <v>3.125</v>
      </c>
    </row>
    <row r="5282" spans="4:18" x14ac:dyDescent="0.2">
      <c r="D5282" s="200"/>
      <c r="E5282" s="4" t="s">
        <v>54</v>
      </c>
      <c r="F5282" s="5"/>
      <c r="G5282" s="6">
        <v>170</v>
      </c>
      <c r="H5282" s="76">
        <v>34.705882352941003</v>
      </c>
      <c r="I5282" s="12">
        <v>30.588235294118</v>
      </c>
      <c r="J5282" s="12">
        <v>71.764705882352999</v>
      </c>
      <c r="K5282" s="12">
        <v>3.5294117647059999</v>
      </c>
      <c r="L5282" s="12">
        <v>6.4705882352939996</v>
      </c>
      <c r="M5282" s="12">
        <v>1.764705882353</v>
      </c>
      <c r="N5282" s="28">
        <v>0</v>
      </c>
      <c r="O5282" s="28">
        <v>0</v>
      </c>
      <c r="P5282" s="12">
        <v>2.9411764705880001</v>
      </c>
      <c r="Q5282" s="12">
        <v>2.9411764705880001</v>
      </c>
      <c r="R5282" s="42">
        <v>6.4705882352939996</v>
      </c>
    </row>
    <row r="5283" spans="4:18" x14ac:dyDescent="0.2">
      <c r="D5283" s="200"/>
      <c r="E5283" s="4" t="s">
        <v>55</v>
      </c>
      <c r="F5283" s="5"/>
      <c r="G5283" s="6">
        <v>79</v>
      </c>
      <c r="H5283" s="31">
        <v>25.316455696203001</v>
      </c>
      <c r="I5283" s="12">
        <v>27.848101265823001</v>
      </c>
      <c r="J5283" s="12">
        <v>72.151898734176996</v>
      </c>
      <c r="K5283" s="12">
        <v>1.2658227848100001</v>
      </c>
      <c r="L5283" s="12">
        <v>2.5316455696200002</v>
      </c>
      <c r="M5283" s="28">
        <v>0</v>
      </c>
      <c r="N5283" s="28">
        <v>0</v>
      </c>
      <c r="O5283" s="12">
        <v>2.5316455696200002</v>
      </c>
      <c r="P5283" s="28">
        <v>0</v>
      </c>
      <c r="Q5283" s="12">
        <v>5.0632911392409996</v>
      </c>
      <c r="R5283" s="42">
        <v>8.8607594936710008</v>
      </c>
    </row>
    <row r="5284" spans="4:18" x14ac:dyDescent="0.2">
      <c r="D5284" s="200"/>
      <c r="E5284" s="4" t="s">
        <v>56</v>
      </c>
      <c r="F5284" s="5"/>
      <c r="G5284" s="6">
        <v>127</v>
      </c>
      <c r="H5284" s="84">
        <v>20.472440944881999</v>
      </c>
      <c r="I5284" s="12">
        <v>35.433070866142003</v>
      </c>
      <c r="J5284" s="44">
        <v>81.102362204724002</v>
      </c>
      <c r="K5284" s="12">
        <v>0.78740157480299999</v>
      </c>
      <c r="L5284" s="12">
        <v>3.9370078740159999</v>
      </c>
      <c r="M5284" s="12">
        <v>3.1496062992130001</v>
      </c>
      <c r="N5284" s="12">
        <v>0.78740157480299999</v>
      </c>
      <c r="O5284" s="12">
        <v>2.3622047244090001</v>
      </c>
      <c r="P5284" s="12">
        <v>1.574803149606</v>
      </c>
      <c r="Q5284" s="12">
        <v>2.3622047244090001</v>
      </c>
      <c r="R5284" s="42">
        <v>8.6614173228349998</v>
      </c>
    </row>
    <row r="5285" spans="4:18" x14ac:dyDescent="0.2">
      <c r="D5285" s="200"/>
      <c r="E5285" s="4" t="s">
        <v>57</v>
      </c>
      <c r="F5285" s="5"/>
      <c r="G5285" s="6">
        <v>122</v>
      </c>
      <c r="H5285" s="31">
        <v>24.590163934425998</v>
      </c>
      <c r="I5285" s="12">
        <v>30.327868852459002</v>
      </c>
      <c r="J5285" s="12">
        <v>71.311475409836007</v>
      </c>
      <c r="K5285" s="12">
        <v>4.0983606557380003</v>
      </c>
      <c r="L5285" s="12">
        <v>4.918032786885</v>
      </c>
      <c r="M5285" s="12">
        <v>3.2786885245900002</v>
      </c>
      <c r="N5285" s="28">
        <v>0</v>
      </c>
      <c r="O5285" s="12">
        <v>0.81967213114799997</v>
      </c>
      <c r="P5285" s="12">
        <v>2.459016393443</v>
      </c>
      <c r="Q5285" s="12">
        <v>6.5573770491800003</v>
      </c>
      <c r="R5285" s="42">
        <v>10.655737704918</v>
      </c>
    </row>
    <row r="5286" spans="4:18" x14ac:dyDescent="0.2">
      <c r="D5286" s="200"/>
      <c r="E5286" s="4" t="s">
        <v>58</v>
      </c>
      <c r="F5286" s="5"/>
      <c r="G5286" s="6">
        <v>42</v>
      </c>
      <c r="H5286" s="31">
        <v>33.333333333333002</v>
      </c>
      <c r="I5286" s="12">
        <v>26.190476190476002</v>
      </c>
      <c r="J5286" s="61">
        <v>35.714285714286</v>
      </c>
      <c r="K5286" s="12">
        <v>4.7619047619049999</v>
      </c>
      <c r="L5286" s="28">
        <v>0</v>
      </c>
      <c r="M5286" s="28">
        <v>0</v>
      </c>
      <c r="N5286" s="12">
        <v>2.3809523809519999</v>
      </c>
      <c r="O5286" s="28">
        <v>0</v>
      </c>
      <c r="P5286" s="12">
        <v>2.3809523809519999</v>
      </c>
      <c r="Q5286" s="12">
        <v>9.5238095238099998</v>
      </c>
      <c r="R5286" s="111">
        <v>23.809523809523998</v>
      </c>
    </row>
    <row r="5287" spans="4:18" x14ac:dyDescent="0.2">
      <c r="D5287" s="200"/>
      <c r="E5287" s="4" t="s">
        <v>59</v>
      </c>
      <c r="F5287" s="5"/>
      <c r="G5287" s="6">
        <v>59</v>
      </c>
      <c r="H5287" s="84">
        <v>22.033898305085</v>
      </c>
      <c r="I5287" s="12">
        <v>27.118644067797</v>
      </c>
      <c r="J5287" s="61">
        <v>55.932203389831002</v>
      </c>
      <c r="K5287" s="29">
        <v>8.4745762711860007</v>
      </c>
      <c r="L5287" s="12">
        <v>5.0847457627120001</v>
      </c>
      <c r="M5287" s="12">
        <v>5.0847457627120001</v>
      </c>
      <c r="N5287" s="28">
        <v>0</v>
      </c>
      <c r="O5287" s="12">
        <v>1.6949152542370001</v>
      </c>
      <c r="P5287" s="12">
        <v>1.6949152542370001</v>
      </c>
      <c r="Q5287" s="12">
        <v>6.7796610169490004</v>
      </c>
      <c r="R5287" s="88">
        <v>16.949152542373</v>
      </c>
    </row>
    <row r="5288" spans="4:18" x14ac:dyDescent="0.2">
      <c r="D5288" s="199" t="s">
        <v>60</v>
      </c>
      <c r="E5288" s="22" t="s">
        <v>61</v>
      </c>
      <c r="F5288" s="21"/>
      <c r="G5288" s="19">
        <v>94</v>
      </c>
      <c r="H5288" s="156">
        <v>19.148936170212998</v>
      </c>
      <c r="I5288" s="20">
        <v>25.531914893617</v>
      </c>
      <c r="J5288" s="107">
        <v>57.446808510638</v>
      </c>
      <c r="K5288" s="20">
        <v>6.3829787234040003</v>
      </c>
      <c r="L5288" s="20">
        <v>5.3191489361700004</v>
      </c>
      <c r="M5288" s="20">
        <v>1.0638297872339999</v>
      </c>
      <c r="N5288" s="20">
        <v>1.0638297872339999</v>
      </c>
      <c r="O5288" s="20">
        <v>1.0638297872339999</v>
      </c>
      <c r="P5288" s="20">
        <v>3.1914893617020001</v>
      </c>
      <c r="Q5288" s="20">
        <v>4.2553191489359996</v>
      </c>
      <c r="R5288" s="153">
        <v>18.085106382978999</v>
      </c>
    </row>
    <row r="5289" spans="4:18" x14ac:dyDescent="0.2">
      <c r="D5289" s="200"/>
      <c r="E5289" s="4" t="s">
        <v>62</v>
      </c>
      <c r="F5289" s="5"/>
      <c r="G5289" s="6">
        <v>87</v>
      </c>
      <c r="H5289" s="31">
        <v>26.436781609194998</v>
      </c>
      <c r="I5289" s="43">
        <v>25.287356321838999</v>
      </c>
      <c r="J5289" s="43">
        <v>62.068965517240997</v>
      </c>
      <c r="K5289" s="12">
        <v>2.2988505747130001</v>
      </c>
      <c r="L5289" s="12">
        <v>3.4482758620689999</v>
      </c>
      <c r="M5289" s="12">
        <v>3.4482758620689999</v>
      </c>
      <c r="N5289" s="28">
        <v>0</v>
      </c>
      <c r="O5289" s="28">
        <v>0</v>
      </c>
      <c r="P5289" s="12">
        <v>2.2988505747130001</v>
      </c>
      <c r="Q5289" s="12">
        <v>3.4482758620689999</v>
      </c>
      <c r="R5289" s="42">
        <v>12.64367816092</v>
      </c>
    </row>
    <row r="5290" spans="4:18" x14ac:dyDescent="0.2">
      <c r="D5290" s="200"/>
      <c r="E5290" s="4" t="s">
        <v>63</v>
      </c>
      <c r="F5290" s="5"/>
      <c r="G5290" s="6">
        <v>79</v>
      </c>
      <c r="H5290" s="104">
        <v>17.721518987342002</v>
      </c>
      <c r="I5290" s="29">
        <v>37.974683544304</v>
      </c>
      <c r="J5290" s="12">
        <v>70.886075949366997</v>
      </c>
      <c r="K5290" s="12">
        <v>1.2658227848100001</v>
      </c>
      <c r="L5290" s="12">
        <v>1.2658227848100001</v>
      </c>
      <c r="M5290" s="12">
        <v>1.2658227848100001</v>
      </c>
      <c r="N5290" s="28">
        <v>0</v>
      </c>
      <c r="O5290" s="12">
        <v>1.2658227848100001</v>
      </c>
      <c r="P5290" s="28">
        <v>0</v>
      </c>
      <c r="Q5290" s="12">
        <v>7.5949367088609998</v>
      </c>
      <c r="R5290" s="42">
        <v>7.5949367088609998</v>
      </c>
    </row>
    <row r="5291" spans="4:18" x14ac:dyDescent="0.2">
      <c r="D5291" s="200"/>
      <c r="E5291" s="4" t="s">
        <v>64</v>
      </c>
      <c r="F5291" s="5"/>
      <c r="G5291" s="6">
        <v>81</v>
      </c>
      <c r="H5291" s="31">
        <v>30.864197530864001</v>
      </c>
      <c r="I5291" s="12">
        <v>30.864197530864001</v>
      </c>
      <c r="J5291" s="12">
        <v>74.074074074074005</v>
      </c>
      <c r="K5291" s="12">
        <v>7.4074074074069998</v>
      </c>
      <c r="L5291" s="12">
        <v>6.1728395061730001</v>
      </c>
      <c r="M5291" s="12">
        <v>3.7037037037039999</v>
      </c>
      <c r="N5291" s="12">
        <v>1.2345679012349999</v>
      </c>
      <c r="O5291" s="12">
        <v>1.2345679012349999</v>
      </c>
      <c r="P5291" s="12">
        <v>1.2345679012349999</v>
      </c>
      <c r="Q5291" s="12">
        <v>4.9382716049380004</v>
      </c>
      <c r="R5291" s="42">
        <v>8.6419753086419995</v>
      </c>
    </row>
    <row r="5292" spans="4:18" x14ac:dyDescent="0.2">
      <c r="D5292" s="200"/>
      <c r="E5292" s="4" t="s">
        <v>65</v>
      </c>
      <c r="F5292" s="5"/>
      <c r="G5292" s="6">
        <v>79</v>
      </c>
      <c r="H5292" s="31">
        <v>31.645569620252999</v>
      </c>
      <c r="I5292" s="12">
        <v>29.113924050632999</v>
      </c>
      <c r="J5292" s="12">
        <v>70.886075949366997</v>
      </c>
      <c r="K5292" s="12">
        <v>1.2658227848100001</v>
      </c>
      <c r="L5292" s="12">
        <v>6.3291139240509997</v>
      </c>
      <c r="M5292" s="12">
        <v>1.2658227848100001</v>
      </c>
      <c r="N5292" s="28">
        <v>0</v>
      </c>
      <c r="O5292" s="12">
        <v>1.2658227848100001</v>
      </c>
      <c r="P5292" s="12">
        <v>2.5316455696200002</v>
      </c>
      <c r="Q5292" s="12">
        <v>8.8607594936710008</v>
      </c>
      <c r="R5292" s="42">
        <v>10.126582278480999</v>
      </c>
    </row>
    <row r="5293" spans="4:18" x14ac:dyDescent="0.2">
      <c r="D5293" s="200"/>
      <c r="E5293" s="4" t="s">
        <v>66</v>
      </c>
      <c r="F5293" s="5"/>
      <c r="G5293" s="6">
        <v>71</v>
      </c>
      <c r="H5293" s="76">
        <v>36.619718309859003</v>
      </c>
      <c r="I5293" s="12">
        <v>33.802816901408001</v>
      </c>
      <c r="J5293" s="29">
        <v>74.647887323944005</v>
      </c>
      <c r="K5293" s="12">
        <v>1.4084507042250001</v>
      </c>
      <c r="L5293" s="12">
        <v>2.8169014084509998</v>
      </c>
      <c r="M5293" s="12">
        <v>2.8169014084509998</v>
      </c>
      <c r="N5293" s="28">
        <v>0</v>
      </c>
      <c r="O5293" s="12">
        <v>1.4084507042250001</v>
      </c>
      <c r="P5293" s="12">
        <v>2.8169014084509998</v>
      </c>
      <c r="Q5293" s="12">
        <v>1.4084507042250001</v>
      </c>
      <c r="R5293" s="42">
        <v>7.0422535211269999</v>
      </c>
    </row>
    <row r="5294" spans="4:18" x14ac:dyDescent="0.2">
      <c r="D5294" s="200"/>
      <c r="E5294" s="4" t="s">
        <v>67</v>
      </c>
      <c r="F5294" s="5"/>
      <c r="G5294" s="6">
        <v>108</v>
      </c>
      <c r="H5294" s="31">
        <v>26.851851851852</v>
      </c>
      <c r="I5294" s="12">
        <v>31.481481481481001</v>
      </c>
      <c r="J5294" s="29">
        <v>75</v>
      </c>
      <c r="K5294" s="12">
        <v>2.7777777777780002</v>
      </c>
      <c r="L5294" s="12">
        <v>5.5555555555560003</v>
      </c>
      <c r="M5294" s="12">
        <v>1.851851851852</v>
      </c>
      <c r="N5294" s="28">
        <v>0</v>
      </c>
      <c r="O5294" s="12">
        <v>1.851851851852</v>
      </c>
      <c r="P5294" s="12">
        <v>1.851851851852</v>
      </c>
      <c r="Q5294" s="12">
        <v>1.851851851852</v>
      </c>
      <c r="R5294" s="42">
        <v>5.5555555555560003</v>
      </c>
    </row>
    <row r="5295" spans="4:18" x14ac:dyDescent="0.2">
      <c r="D5295" s="200"/>
      <c r="E5295" s="4" t="s">
        <v>68</v>
      </c>
      <c r="F5295" s="5"/>
      <c r="G5295" s="6">
        <v>39</v>
      </c>
      <c r="H5295" s="87">
        <v>38.461538461537998</v>
      </c>
      <c r="I5295" s="12">
        <v>28.205128205127998</v>
      </c>
      <c r="J5295" s="44">
        <v>84.615384615384997</v>
      </c>
      <c r="K5295" s="12">
        <v>2.564102564103</v>
      </c>
      <c r="L5295" s="12">
        <v>7.6923076923079998</v>
      </c>
      <c r="M5295" s="28">
        <v>0</v>
      </c>
      <c r="N5295" s="28">
        <v>0</v>
      </c>
      <c r="O5295" s="28">
        <v>0</v>
      </c>
      <c r="P5295" s="12">
        <v>2.564102564103</v>
      </c>
      <c r="Q5295" s="12">
        <v>5.1282051282049999</v>
      </c>
      <c r="R5295" s="139">
        <v>0</v>
      </c>
    </row>
    <row r="5296" spans="4:18" x14ac:dyDescent="0.2">
      <c r="D5296" s="200"/>
      <c r="E5296" s="4" t="s">
        <v>69</v>
      </c>
      <c r="F5296" s="5"/>
      <c r="G5296" s="6">
        <v>29</v>
      </c>
      <c r="H5296" s="76">
        <v>37.931034482759003</v>
      </c>
      <c r="I5296" s="43">
        <v>24.137931034483</v>
      </c>
      <c r="J5296" s="12">
        <v>65.517241379309993</v>
      </c>
      <c r="K5296" s="28">
        <v>0</v>
      </c>
      <c r="L5296" s="12">
        <v>6.8965517241379999</v>
      </c>
      <c r="M5296" s="12">
        <v>3.4482758620689999</v>
      </c>
      <c r="N5296" s="28">
        <v>0</v>
      </c>
      <c r="O5296" s="12">
        <v>3.4482758620689999</v>
      </c>
      <c r="P5296" s="12">
        <v>6.8965517241379999</v>
      </c>
      <c r="Q5296" s="12">
        <v>6.8965517241379999</v>
      </c>
      <c r="R5296" s="100">
        <v>3.4482758620689999</v>
      </c>
    </row>
    <row r="5297" spans="2:18" x14ac:dyDescent="0.2">
      <c r="D5297" s="93" t="s">
        <v>70</v>
      </c>
      <c r="E5297" s="89" t="s">
        <v>18</v>
      </c>
      <c r="F5297" s="92"/>
      <c r="G5297" s="94">
        <v>0</v>
      </c>
      <c r="H5297" s="148">
        <v>0</v>
      </c>
      <c r="I5297" s="86">
        <v>0</v>
      </c>
      <c r="J5297" s="86">
        <v>0</v>
      </c>
      <c r="K5297" s="101">
        <v>0</v>
      </c>
      <c r="L5297" s="101">
        <v>0</v>
      </c>
      <c r="M5297" s="101">
        <v>0</v>
      </c>
      <c r="N5297" s="101">
        <v>0</v>
      </c>
      <c r="O5297" s="101">
        <v>0</v>
      </c>
      <c r="P5297" s="101">
        <v>0</v>
      </c>
      <c r="Q5297" s="101">
        <v>0</v>
      </c>
      <c r="R5297" s="159">
        <v>0</v>
      </c>
    </row>
    <row r="5299" spans="2:18" x14ac:dyDescent="0.2">
      <c r="B5299" s="40" t="str">
        <f xml:space="preserve"> HYPERLINK("#'目次'!B225", "[219]")</f>
        <v>[219]</v>
      </c>
      <c r="C5299" s="23" t="s">
        <v>346</v>
      </c>
    </row>
    <row r="5300" spans="2:18" x14ac:dyDescent="0.2">
      <c r="C5300" s="186" t="s">
        <v>326</v>
      </c>
    </row>
    <row r="5302" spans="2:18" x14ac:dyDescent="0.2">
      <c r="C5302" s="23" t="s">
        <v>73</v>
      </c>
    </row>
    <row r="5303" spans="2:18" ht="48" x14ac:dyDescent="0.2">
      <c r="D5303" s="195"/>
      <c r="E5303" s="196"/>
      <c r="F5303" s="196"/>
      <c r="G5303" s="37" t="s">
        <v>15</v>
      </c>
      <c r="H5303" s="33" t="s">
        <v>347</v>
      </c>
      <c r="I5303" s="13" t="s">
        <v>348</v>
      </c>
      <c r="J5303" s="13" t="s">
        <v>349</v>
      </c>
      <c r="K5303" s="13" t="s">
        <v>350</v>
      </c>
      <c r="L5303" s="13" t="s">
        <v>351</v>
      </c>
      <c r="M5303" s="13" t="s">
        <v>352</v>
      </c>
      <c r="N5303" s="13" t="s">
        <v>353</v>
      </c>
      <c r="O5303" s="13" t="s">
        <v>354</v>
      </c>
      <c r="P5303" s="13" t="s">
        <v>355</v>
      </c>
      <c r="Q5303" s="13" t="s">
        <v>99</v>
      </c>
      <c r="R5303" s="38" t="s">
        <v>18</v>
      </c>
    </row>
    <row r="5304" spans="2:18" x14ac:dyDescent="0.2">
      <c r="D5304" s="197"/>
      <c r="E5304" s="198"/>
      <c r="F5304" s="198"/>
      <c r="G5304" s="35"/>
      <c r="H5304" s="39"/>
      <c r="I5304" s="14"/>
      <c r="J5304" s="14"/>
      <c r="K5304" s="14"/>
      <c r="L5304" s="14"/>
      <c r="M5304" s="14"/>
      <c r="N5304" s="14"/>
      <c r="O5304" s="14"/>
      <c r="P5304" s="14"/>
      <c r="Q5304" s="14"/>
      <c r="R5304" s="34"/>
    </row>
    <row r="5305" spans="2:18" x14ac:dyDescent="0.2">
      <c r="D5305" s="56"/>
      <c r="E5305" s="58" t="s">
        <v>15</v>
      </c>
      <c r="F5305" s="46"/>
      <c r="G5305" s="36">
        <v>734</v>
      </c>
      <c r="H5305" s="24">
        <v>28.337874659400999</v>
      </c>
      <c r="I5305" s="24">
        <v>30.517711171662</v>
      </c>
      <c r="J5305" s="24">
        <v>69.618528610354005</v>
      </c>
      <c r="K5305" s="24">
        <v>3.4059945504089999</v>
      </c>
      <c r="L5305" s="24">
        <v>4.632152588556</v>
      </c>
      <c r="M5305" s="24">
        <v>2.1798365122619998</v>
      </c>
      <c r="N5305" s="24">
        <v>0.272479564033</v>
      </c>
      <c r="O5305" s="24">
        <v>1.0899182561309999</v>
      </c>
      <c r="P5305" s="24">
        <v>2.1798365122619998</v>
      </c>
      <c r="Q5305" s="24">
        <v>4.632152588556</v>
      </c>
      <c r="R5305" s="68">
        <v>9.264305177112</v>
      </c>
    </row>
    <row r="5306" spans="2:18" x14ac:dyDescent="0.2">
      <c r="D5306" s="199" t="s">
        <v>74</v>
      </c>
      <c r="E5306" s="22" t="s">
        <v>75</v>
      </c>
      <c r="F5306" s="21"/>
      <c r="G5306" s="19">
        <v>348</v>
      </c>
      <c r="H5306" s="54">
        <v>30.747126436782001</v>
      </c>
      <c r="I5306" s="20">
        <v>30.172413793103001</v>
      </c>
      <c r="J5306" s="20">
        <v>64.655172413792997</v>
      </c>
      <c r="K5306" s="20">
        <v>3.4482758620689999</v>
      </c>
      <c r="L5306" s="20">
        <v>4.885057471264</v>
      </c>
      <c r="M5306" s="20">
        <v>1.7241379310339999</v>
      </c>
      <c r="N5306" s="20">
        <v>0.28735632183900001</v>
      </c>
      <c r="O5306" s="20">
        <v>0.57471264367800001</v>
      </c>
      <c r="P5306" s="20">
        <v>1.4367816091950001</v>
      </c>
      <c r="Q5306" s="20">
        <v>4.885057471264</v>
      </c>
      <c r="R5306" s="52">
        <v>9.4827586206899994</v>
      </c>
    </row>
    <row r="5307" spans="2:18" x14ac:dyDescent="0.2">
      <c r="D5307" s="200"/>
      <c r="E5307" s="4" t="s">
        <v>34</v>
      </c>
      <c r="F5307" s="5"/>
      <c r="G5307" s="6">
        <v>9</v>
      </c>
      <c r="H5307" s="104">
        <v>11.111111111111001</v>
      </c>
      <c r="I5307" s="43">
        <v>22.222222222222001</v>
      </c>
      <c r="J5307" s="61">
        <v>11.111111111111001</v>
      </c>
      <c r="K5307" s="28">
        <v>0</v>
      </c>
      <c r="L5307" s="28">
        <v>0</v>
      </c>
      <c r="M5307" s="28">
        <v>0</v>
      </c>
      <c r="N5307" s="28">
        <v>0</v>
      </c>
      <c r="O5307" s="28">
        <v>0</v>
      </c>
      <c r="P5307" s="28">
        <v>0</v>
      </c>
      <c r="Q5307" s="44">
        <v>22.222222222222001</v>
      </c>
      <c r="R5307" s="111">
        <v>33.333333333333002</v>
      </c>
    </row>
    <row r="5308" spans="2:18" x14ac:dyDescent="0.2">
      <c r="D5308" s="200"/>
      <c r="E5308" s="4" t="s">
        <v>35</v>
      </c>
      <c r="F5308" s="5"/>
      <c r="G5308" s="6">
        <v>42</v>
      </c>
      <c r="H5308" s="31">
        <v>33.333333333333002</v>
      </c>
      <c r="I5308" s="12">
        <v>28.571428571428999</v>
      </c>
      <c r="J5308" s="61">
        <v>50</v>
      </c>
      <c r="K5308" s="12">
        <v>2.3809523809519999</v>
      </c>
      <c r="L5308" s="12">
        <v>4.7619047619049999</v>
      </c>
      <c r="M5308" s="28">
        <v>0</v>
      </c>
      <c r="N5308" s="12">
        <v>2.3809523809519999</v>
      </c>
      <c r="O5308" s="28">
        <v>0</v>
      </c>
      <c r="P5308" s="28">
        <v>0</v>
      </c>
      <c r="Q5308" s="12">
        <v>2.3809523809519999</v>
      </c>
      <c r="R5308" s="42">
        <v>11.904761904761999</v>
      </c>
    </row>
    <row r="5309" spans="2:18" x14ac:dyDescent="0.2">
      <c r="D5309" s="200"/>
      <c r="E5309" s="4" t="s">
        <v>36</v>
      </c>
      <c r="F5309" s="5"/>
      <c r="G5309" s="6">
        <v>70</v>
      </c>
      <c r="H5309" s="87">
        <v>41.428571428570997</v>
      </c>
      <c r="I5309" s="12">
        <v>28.571428571428999</v>
      </c>
      <c r="J5309" s="12">
        <v>65.714285714286007</v>
      </c>
      <c r="K5309" s="28">
        <v>0</v>
      </c>
      <c r="L5309" s="12">
        <v>2.8571428571430002</v>
      </c>
      <c r="M5309" s="12">
        <v>1.4285714285710001</v>
      </c>
      <c r="N5309" s="28">
        <v>0</v>
      </c>
      <c r="O5309" s="28">
        <v>0</v>
      </c>
      <c r="P5309" s="12">
        <v>1.4285714285710001</v>
      </c>
      <c r="Q5309" s="28">
        <v>0</v>
      </c>
      <c r="R5309" s="42">
        <v>12.857142857143</v>
      </c>
    </row>
    <row r="5310" spans="2:18" x14ac:dyDescent="0.2">
      <c r="D5310" s="200"/>
      <c r="E5310" s="4" t="s">
        <v>37</v>
      </c>
      <c r="F5310" s="5"/>
      <c r="G5310" s="6">
        <v>76</v>
      </c>
      <c r="H5310" s="84">
        <v>22.368421052632002</v>
      </c>
      <c r="I5310" s="43">
        <v>21.052631578947</v>
      </c>
      <c r="J5310" s="12">
        <v>72.368421052632002</v>
      </c>
      <c r="K5310" s="12">
        <v>3.947368421053</v>
      </c>
      <c r="L5310" s="12">
        <v>6.5789473684209998</v>
      </c>
      <c r="M5310" s="12">
        <v>2.6315789473679998</v>
      </c>
      <c r="N5310" s="28">
        <v>0</v>
      </c>
      <c r="O5310" s="28">
        <v>0</v>
      </c>
      <c r="P5310" s="12">
        <v>1.3157894736839999</v>
      </c>
      <c r="Q5310" s="12">
        <v>6.5789473684209998</v>
      </c>
      <c r="R5310" s="42">
        <v>9.2105263157890001</v>
      </c>
    </row>
    <row r="5311" spans="2:18" x14ac:dyDescent="0.2">
      <c r="D5311" s="200"/>
      <c r="E5311" s="4" t="s">
        <v>38</v>
      </c>
      <c r="F5311" s="5"/>
      <c r="G5311" s="6">
        <v>63</v>
      </c>
      <c r="H5311" s="84">
        <v>22.222222222222001</v>
      </c>
      <c r="I5311" s="12">
        <v>33.333333333333002</v>
      </c>
      <c r="J5311" s="12">
        <v>71.428571428571004</v>
      </c>
      <c r="K5311" s="12">
        <v>1.587301587302</v>
      </c>
      <c r="L5311" s="12">
        <v>4.7619047619049999</v>
      </c>
      <c r="M5311" s="28">
        <v>0</v>
      </c>
      <c r="N5311" s="28">
        <v>0</v>
      </c>
      <c r="O5311" s="12">
        <v>1.587301587302</v>
      </c>
      <c r="P5311" s="12">
        <v>3.1746031746029999</v>
      </c>
      <c r="Q5311" s="12">
        <v>6.3492063492059998</v>
      </c>
      <c r="R5311" s="42">
        <v>6.3492063492059998</v>
      </c>
    </row>
    <row r="5312" spans="2:18" x14ac:dyDescent="0.2">
      <c r="D5312" s="200"/>
      <c r="E5312" s="4" t="s">
        <v>39</v>
      </c>
      <c r="F5312" s="5"/>
      <c r="G5312" s="6">
        <v>63</v>
      </c>
      <c r="H5312" s="76">
        <v>36.507936507937004</v>
      </c>
      <c r="I5312" s="29">
        <v>36.507936507937004</v>
      </c>
      <c r="J5312" s="12">
        <v>68.253968253967997</v>
      </c>
      <c r="K5312" s="12">
        <v>7.9365079365079998</v>
      </c>
      <c r="L5312" s="12">
        <v>6.3492063492059998</v>
      </c>
      <c r="M5312" s="12">
        <v>1.587301587302</v>
      </c>
      <c r="N5312" s="28">
        <v>0</v>
      </c>
      <c r="O5312" s="12">
        <v>1.587301587302</v>
      </c>
      <c r="P5312" s="28">
        <v>0</v>
      </c>
      <c r="Q5312" s="12">
        <v>7.9365079365079998</v>
      </c>
      <c r="R5312" s="100">
        <v>3.1746031746029999</v>
      </c>
    </row>
    <row r="5313" spans="2:18" x14ac:dyDescent="0.2">
      <c r="D5313" s="200"/>
      <c r="E5313" s="4" t="s">
        <v>40</v>
      </c>
      <c r="F5313" s="5"/>
      <c r="G5313" s="6">
        <v>25</v>
      </c>
      <c r="H5313" s="76">
        <v>36</v>
      </c>
      <c r="I5313" s="44">
        <v>44</v>
      </c>
      <c r="J5313" s="61">
        <v>56</v>
      </c>
      <c r="K5313" s="12">
        <v>8</v>
      </c>
      <c r="L5313" s="12">
        <v>4</v>
      </c>
      <c r="M5313" s="29">
        <v>8</v>
      </c>
      <c r="N5313" s="28">
        <v>0</v>
      </c>
      <c r="O5313" s="28">
        <v>0</v>
      </c>
      <c r="P5313" s="12">
        <v>4</v>
      </c>
      <c r="Q5313" s="28">
        <v>0</v>
      </c>
      <c r="R5313" s="42">
        <v>12</v>
      </c>
    </row>
    <row r="5314" spans="2:18" x14ac:dyDescent="0.2">
      <c r="D5314" s="199" t="s">
        <v>76</v>
      </c>
      <c r="E5314" s="22" t="s">
        <v>77</v>
      </c>
      <c r="F5314" s="21"/>
      <c r="G5314" s="19">
        <v>386</v>
      </c>
      <c r="H5314" s="54">
        <v>26.165803108807999</v>
      </c>
      <c r="I5314" s="20">
        <v>30.829015544040999</v>
      </c>
      <c r="J5314" s="20">
        <v>74.093264248704997</v>
      </c>
      <c r="K5314" s="20">
        <v>3.3678756476679998</v>
      </c>
      <c r="L5314" s="20">
        <v>4.40414507772</v>
      </c>
      <c r="M5314" s="20">
        <v>2.5906735751299999</v>
      </c>
      <c r="N5314" s="20">
        <v>0.25906735751299997</v>
      </c>
      <c r="O5314" s="20">
        <v>1.554404145078</v>
      </c>
      <c r="P5314" s="20">
        <v>2.8497409326419998</v>
      </c>
      <c r="Q5314" s="20">
        <v>4.40414507772</v>
      </c>
      <c r="R5314" s="52">
        <v>9.0673575129530004</v>
      </c>
    </row>
    <row r="5315" spans="2:18" x14ac:dyDescent="0.2">
      <c r="D5315" s="200"/>
      <c r="E5315" s="4" t="s">
        <v>34</v>
      </c>
      <c r="F5315" s="5"/>
      <c r="G5315" s="6">
        <v>10</v>
      </c>
      <c r="H5315" s="31">
        <v>30</v>
      </c>
      <c r="I5315" s="61">
        <v>10</v>
      </c>
      <c r="J5315" s="61">
        <v>30</v>
      </c>
      <c r="K5315" s="28">
        <v>0</v>
      </c>
      <c r="L5315" s="28">
        <v>0</v>
      </c>
      <c r="M5315" s="28">
        <v>0</v>
      </c>
      <c r="N5315" s="28">
        <v>0</v>
      </c>
      <c r="O5315" s="28">
        <v>0</v>
      </c>
      <c r="P5315" s="28">
        <v>0</v>
      </c>
      <c r="Q5315" s="28">
        <v>0</v>
      </c>
      <c r="R5315" s="111">
        <v>40</v>
      </c>
    </row>
    <row r="5316" spans="2:18" x14ac:dyDescent="0.2">
      <c r="D5316" s="200"/>
      <c r="E5316" s="4" t="s">
        <v>35</v>
      </c>
      <c r="F5316" s="5"/>
      <c r="G5316" s="6">
        <v>55</v>
      </c>
      <c r="H5316" s="31">
        <v>30.909090909090999</v>
      </c>
      <c r="I5316" s="12">
        <v>29.090909090909001</v>
      </c>
      <c r="J5316" s="12">
        <v>72.727272727273004</v>
      </c>
      <c r="K5316" s="29">
        <v>9.0909090909089993</v>
      </c>
      <c r="L5316" s="12">
        <v>3.636363636364</v>
      </c>
      <c r="M5316" s="12">
        <v>1.818181818182</v>
      </c>
      <c r="N5316" s="28">
        <v>0</v>
      </c>
      <c r="O5316" s="28">
        <v>0</v>
      </c>
      <c r="P5316" s="29">
        <v>7.2727272727269998</v>
      </c>
      <c r="Q5316" s="12">
        <v>7.2727272727269998</v>
      </c>
      <c r="R5316" s="42">
        <v>7.2727272727269998</v>
      </c>
    </row>
    <row r="5317" spans="2:18" x14ac:dyDescent="0.2">
      <c r="D5317" s="200"/>
      <c r="E5317" s="4" t="s">
        <v>36</v>
      </c>
      <c r="F5317" s="5"/>
      <c r="G5317" s="6">
        <v>72</v>
      </c>
      <c r="H5317" s="31">
        <v>26.388888888888999</v>
      </c>
      <c r="I5317" s="12">
        <v>26.388888888888999</v>
      </c>
      <c r="J5317" s="29">
        <v>77.777777777777999</v>
      </c>
      <c r="K5317" s="12">
        <v>1.3888888888890001</v>
      </c>
      <c r="L5317" s="12">
        <v>2.7777777777780002</v>
      </c>
      <c r="M5317" s="12">
        <v>2.7777777777780002</v>
      </c>
      <c r="N5317" s="28">
        <v>0</v>
      </c>
      <c r="O5317" s="12">
        <v>2.7777777777780002</v>
      </c>
      <c r="P5317" s="12">
        <v>1.3888888888890001</v>
      </c>
      <c r="Q5317" s="12">
        <v>6.9444444444439997</v>
      </c>
      <c r="R5317" s="100">
        <v>4.166666666667</v>
      </c>
    </row>
    <row r="5318" spans="2:18" x14ac:dyDescent="0.2">
      <c r="D5318" s="200"/>
      <c r="E5318" s="4" t="s">
        <v>37</v>
      </c>
      <c r="F5318" s="5"/>
      <c r="G5318" s="6">
        <v>88</v>
      </c>
      <c r="H5318" s="84">
        <v>21.590909090909001</v>
      </c>
      <c r="I5318" s="12">
        <v>31.818181818182001</v>
      </c>
      <c r="J5318" s="44">
        <v>80.681818181818002</v>
      </c>
      <c r="K5318" s="28">
        <v>0</v>
      </c>
      <c r="L5318" s="12">
        <v>3.4090909090910002</v>
      </c>
      <c r="M5318" s="12">
        <v>1.136363636364</v>
      </c>
      <c r="N5318" s="28">
        <v>0</v>
      </c>
      <c r="O5318" s="28">
        <v>0</v>
      </c>
      <c r="P5318" s="12">
        <v>1.136363636364</v>
      </c>
      <c r="Q5318" s="12">
        <v>2.2727272727269998</v>
      </c>
      <c r="R5318" s="42">
        <v>4.5454545454549997</v>
      </c>
    </row>
    <row r="5319" spans="2:18" x14ac:dyDescent="0.2">
      <c r="D5319" s="200"/>
      <c r="E5319" s="4" t="s">
        <v>38</v>
      </c>
      <c r="F5319" s="5"/>
      <c r="G5319" s="6">
        <v>66</v>
      </c>
      <c r="H5319" s="31">
        <v>24.242424242424001</v>
      </c>
      <c r="I5319" s="29">
        <v>36.363636363635997</v>
      </c>
      <c r="J5319" s="44">
        <v>80.303030303029999</v>
      </c>
      <c r="K5319" s="12">
        <v>1.5151515151520001</v>
      </c>
      <c r="L5319" s="12">
        <v>6.0606060606060002</v>
      </c>
      <c r="M5319" s="12">
        <v>3.0303030303030001</v>
      </c>
      <c r="N5319" s="12">
        <v>1.5151515151520001</v>
      </c>
      <c r="O5319" s="12">
        <v>3.0303030303030001</v>
      </c>
      <c r="P5319" s="12">
        <v>4.5454545454549997</v>
      </c>
      <c r="Q5319" s="12">
        <v>7.5757575757579998</v>
      </c>
      <c r="R5319" s="42">
        <v>6.0606060606060002</v>
      </c>
    </row>
    <row r="5320" spans="2:18" x14ac:dyDescent="0.2">
      <c r="D5320" s="200"/>
      <c r="E5320" s="4" t="s">
        <v>39</v>
      </c>
      <c r="F5320" s="5"/>
      <c r="G5320" s="6">
        <v>64</v>
      </c>
      <c r="H5320" s="31">
        <v>32.8125</v>
      </c>
      <c r="I5320" s="12">
        <v>34.375</v>
      </c>
      <c r="J5320" s="12">
        <v>70.3125</v>
      </c>
      <c r="K5320" s="12">
        <v>3.125</v>
      </c>
      <c r="L5320" s="12">
        <v>4.6875</v>
      </c>
      <c r="M5320" s="12">
        <v>4.6875</v>
      </c>
      <c r="N5320" s="28">
        <v>0</v>
      </c>
      <c r="O5320" s="12">
        <v>1.5625</v>
      </c>
      <c r="P5320" s="28">
        <v>0</v>
      </c>
      <c r="Q5320" s="12">
        <v>1.5625</v>
      </c>
      <c r="R5320" s="42">
        <v>12.5</v>
      </c>
    </row>
    <row r="5321" spans="2:18" x14ac:dyDescent="0.2">
      <c r="D5321" s="201"/>
      <c r="E5321" s="57" t="s">
        <v>40</v>
      </c>
      <c r="F5321" s="59"/>
      <c r="G5321" s="55">
        <v>31</v>
      </c>
      <c r="H5321" s="157">
        <v>19.354838709677001</v>
      </c>
      <c r="I5321" s="65">
        <v>29.032258064516</v>
      </c>
      <c r="J5321" s="109">
        <v>58.064516129032</v>
      </c>
      <c r="K5321" s="123">
        <v>12.903225806451999</v>
      </c>
      <c r="L5321" s="123">
        <v>9.6774193548389995</v>
      </c>
      <c r="M5321" s="65">
        <v>3.2258064516129998</v>
      </c>
      <c r="N5321" s="74">
        <v>0</v>
      </c>
      <c r="O5321" s="65">
        <v>3.2258064516129998</v>
      </c>
      <c r="P5321" s="65">
        <v>6.4516129032259997</v>
      </c>
      <c r="Q5321" s="74">
        <v>0</v>
      </c>
      <c r="R5321" s="141">
        <v>25.806451612903</v>
      </c>
    </row>
    <row r="5323" spans="2:18" x14ac:dyDescent="0.2">
      <c r="B5323" s="40" t="str">
        <f xml:space="preserve"> HYPERLINK("#'目次'!B226", "[220]")</f>
        <v>[220]</v>
      </c>
      <c r="C5323" s="23" t="s">
        <v>346</v>
      </c>
    </row>
    <row r="5324" spans="2:18" x14ac:dyDescent="0.2">
      <c r="C5324" s="186" t="s">
        <v>326</v>
      </c>
    </row>
    <row r="5326" spans="2:18" x14ac:dyDescent="0.2">
      <c r="C5326" s="23" t="s">
        <v>80</v>
      </c>
    </row>
    <row r="5327" spans="2:18" ht="48" x14ac:dyDescent="0.2">
      <c r="E5327" s="195"/>
      <c r="F5327" s="196"/>
      <c r="G5327" s="37" t="s">
        <v>15</v>
      </c>
      <c r="H5327" s="33" t="s">
        <v>347</v>
      </c>
      <c r="I5327" s="13" t="s">
        <v>348</v>
      </c>
      <c r="J5327" s="13" t="s">
        <v>349</v>
      </c>
      <c r="K5327" s="13" t="s">
        <v>350</v>
      </c>
      <c r="L5327" s="13" t="s">
        <v>351</v>
      </c>
      <c r="M5327" s="13" t="s">
        <v>352</v>
      </c>
      <c r="N5327" s="13" t="s">
        <v>353</v>
      </c>
      <c r="O5327" s="13" t="s">
        <v>354</v>
      </c>
      <c r="P5327" s="13" t="s">
        <v>355</v>
      </c>
      <c r="Q5327" s="13" t="s">
        <v>99</v>
      </c>
      <c r="R5327" s="38" t="s">
        <v>18</v>
      </c>
    </row>
    <row r="5328" spans="2:18" x14ac:dyDescent="0.2">
      <c r="E5328" s="197"/>
      <c r="F5328" s="198"/>
      <c r="G5328" s="35"/>
      <c r="H5328" s="39"/>
      <c r="I5328" s="14"/>
      <c r="J5328" s="14"/>
      <c r="K5328" s="14"/>
      <c r="L5328" s="14"/>
      <c r="M5328" s="14"/>
      <c r="N5328" s="14"/>
      <c r="O5328" s="14"/>
      <c r="P5328" s="14"/>
      <c r="Q5328" s="14"/>
      <c r="R5328" s="34"/>
    </row>
    <row r="5329" spans="2:18" x14ac:dyDescent="0.2">
      <c r="E5329" s="91" t="s">
        <v>15</v>
      </c>
      <c r="F5329" s="46"/>
      <c r="G5329" s="36">
        <v>734</v>
      </c>
      <c r="H5329" s="24">
        <v>28.337874659400999</v>
      </c>
      <c r="I5329" s="24">
        <v>30.517711171662</v>
      </c>
      <c r="J5329" s="24">
        <v>69.618528610354005</v>
      </c>
      <c r="K5329" s="24">
        <v>3.4059945504089999</v>
      </c>
      <c r="L5329" s="24">
        <v>4.632152588556</v>
      </c>
      <c r="M5329" s="24">
        <v>2.1798365122619998</v>
      </c>
      <c r="N5329" s="24">
        <v>0.272479564033</v>
      </c>
      <c r="O5329" s="24">
        <v>1.0899182561309999</v>
      </c>
      <c r="P5329" s="24">
        <v>2.1798365122619998</v>
      </c>
      <c r="Q5329" s="24">
        <v>4.632152588556</v>
      </c>
      <c r="R5329" s="68">
        <v>9.264305177112</v>
      </c>
    </row>
    <row r="5330" spans="2:18" x14ac:dyDescent="0.2">
      <c r="E5330" s="4" t="s">
        <v>81</v>
      </c>
      <c r="F5330" s="5"/>
      <c r="G5330" s="19">
        <v>30</v>
      </c>
      <c r="H5330" s="172">
        <v>16.666666666666998</v>
      </c>
      <c r="I5330" s="107">
        <v>13.333333333333</v>
      </c>
      <c r="J5330" s="90">
        <v>63.333333333333002</v>
      </c>
      <c r="K5330" s="96">
        <v>10</v>
      </c>
      <c r="L5330" s="96">
        <v>13.333333333333</v>
      </c>
      <c r="M5330" s="20">
        <v>3.333333333333</v>
      </c>
      <c r="N5330" s="60">
        <v>0</v>
      </c>
      <c r="O5330" s="60">
        <v>0</v>
      </c>
      <c r="P5330" s="20">
        <v>3.333333333333</v>
      </c>
      <c r="Q5330" s="20">
        <v>3.333333333333</v>
      </c>
      <c r="R5330" s="153">
        <v>16.666666666666998</v>
      </c>
    </row>
    <row r="5331" spans="2:18" x14ac:dyDescent="0.2">
      <c r="E5331" s="4" t="s">
        <v>82</v>
      </c>
      <c r="F5331" s="5"/>
      <c r="G5331" s="6">
        <v>47</v>
      </c>
      <c r="H5331" s="31">
        <v>23.404255319149001</v>
      </c>
      <c r="I5331" s="29">
        <v>36.170212765956997</v>
      </c>
      <c r="J5331" s="61">
        <v>51.063829787233999</v>
      </c>
      <c r="K5331" s="12">
        <v>4.2553191489359996</v>
      </c>
      <c r="L5331" s="12">
        <v>2.1276595744679998</v>
      </c>
      <c r="M5331" s="28">
        <v>0</v>
      </c>
      <c r="N5331" s="28">
        <v>0</v>
      </c>
      <c r="O5331" s="28">
        <v>0</v>
      </c>
      <c r="P5331" s="12">
        <v>2.1276595744679998</v>
      </c>
      <c r="Q5331" s="12">
        <v>6.3829787234040003</v>
      </c>
      <c r="R5331" s="42">
        <v>10.638297872340001</v>
      </c>
    </row>
    <row r="5332" spans="2:18" x14ac:dyDescent="0.2">
      <c r="E5332" s="4" t="s">
        <v>83</v>
      </c>
      <c r="F5332" s="5"/>
      <c r="G5332" s="6">
        <v>296</v>
      </c>
      <c r="H5332" s="31">
        <v>31.081081081080999</v>
      </c>
      <c r="I5332" s="12">
        <v>31.756756756756999</v>
      </c>
      <c r="J5332" s="12">
        <v>69.594594594594994</v>
      </c>
      <c r="K5332" s="12">
        <v>3.716216216216</v>
      </c>
      <c r="L5332" s="12">
        <v>4.0540540540540002</v>
      </c>
      <c r="M5332" s="12">
        <v>3.3783783783780001</v>
      </c>
      <c r="N5332" s="12">
        <v>0.33783783783799998</v>
      </c>
      <c r="O5332" s="12">
        <v>2.0270270270270001</v>
      </c>
      <c r="P5332" s="12">
        <v>4.0540540540540002</v>
      </c>
      <c r="Q5332" s="12">
        <v>4.7297297297299998</v>
      </c>
      <c r="R5332" s="42">
        <v>10.135135135135</v>
      </c>
    </row>
    <row r="5333" spans="2:18" x14ac:dyDescent="0.2">
      <c r="E5333" s="4" t="s">
        <v>84</v>
      </c>
      <c r="F5333" s="5"/>
      <c r="G5333" s="6">
        <v>19</v>
      </c>
      <c r="H5333" s="84">
        <v>21.052631578947</v>
      </c>
      <c r="I5333" s="12">
        <v>31.578947368421002</v>
      </c>
      <c r="J5333" s="43">
        <v>63.157894736842003</v>
      </c>
      <c r="K5333" s="28">
        <v>0</v>
      </c>
      <c r="L5333" s="12">
        <v>5.2631578947369997</v>
      </c>
      <c r="M5333" s="28">
        <v>0</v>
      </c>
      <c r="N5333" s="12">
        <v>5.2631578947369997</v>
      </c>
      <c r="O5333" s="28">
        <v>0</v>
      </c>
      <c r="P5333" s="28">
        <v>0</v>
      </c>
      <c r="Q5333" s="28">
        <v>0</v>
      </c>
      <c r="R5333" s="111">
        <v>21.052631578947</v>
      </c>
    </row>
    <row r="5334" spans="2:18" x14ac:dyDescent="0.2">
      <c r="E5334" s="4" t="s">
        <v>85</v>
      </c>
      <c r="F5334" s="5"/>
      <c r="G5334" s="6">
        <v>83</v>
      </c>
      <c r="H5334" s="31">
        <v>24.096385542168999</v>
      </c>
      <c r="I5334" s="12">
        <v>27.710843373494001</v>
      </c>
      <c r="J5334" s="12">
        <v>73.493975903614</v>
      </c>
      <c r="K5334" s="12">
        <v>2.409638554217</v>
      </c>
      <c r="L5334" s="12">
        <v>3.6144578313250002</v>
      </c>
      <c r="M5334" s="28">
        <v>0</v>
      </c>
      <c r="N5334" s="28">
        <v>0</v>
      </c>
      <c r="O5334" s="28">
        <v>0</v>
      </c>
      <c r="P5334" s="28">
        <v>0</v>
      </c>
      <c r="Q5334" s="12">
        <v>6.0240963855420002</v>
      </c>
      <c r="R5334" s="42">
        <v>9.638554216867</v>
      </c>
    </row>
    <row r="5335" spans="2:18" x14ac:dyDescent="0.2">
      <c r="E5335" s="4" t="s">
        <v>86</v>
      </c>
      <c r="F5335" s="5"/>
      <c r="G5335" s="6">
        <v>120</v>
      </c>
      <c r="H5335" s="76">
        <v>35.833333333333002</v>
      </c>
      <c r="I5335" s="12">
        <v>27.5</v>
      </c>
      <c r="J5335" s="29">
        <v>79.166666666666998</v>
      </c>
      <c r="K5335" s="12">
        <v>1.666666666667</v>
      </c>
      <c r="L5335" s="12">
        <v>8.333333333333</v>
      </c>
      <c r="M5335" s="12">
        <v>1.666666666667</v>
      </c>
      <c r="N5335" s="28">
        <v>0</v>
      </c>
      <c r="O5335" s="12">
        <v>0.83333333333299997</v>
      </c>
      <c r="P5335" s="12">
        <v>1.666666666667</v>
      </c>
      <c r="Q5335" s="12">
        <v>1.666666666667</v>
      </c>
      <c r="R5335" s="100">
        <v>4.166666666667</v>
      </c>
    </row>
    <row r="5336" spans="2:18" x14ac:dyDescent="0.2">
      <c r="E5336" s="4" t="s">
        <v>87</v>
      </c>
      <c r="F5336" s="5"/>
      <c r="G5336" s="6">
        <v>46</v>
      </c>
      <c r="H5336" s="84">
        <v>21.739130434783</v>
      </c>
      <c r="I5336" s="12">
        <v>26.086956521739001</v>
      </c>
      <c r="J5336" s="12">
        <v>69.565217391304003</v>
      </c>
      <c r="K5336" s="28">
        <v>0</v>
      </c>
      <c r="L5336" s="12">
        <v>2.1739130434780001</v>
      </c>
      <c r="M5336" s="28">
        <v>0</v>
      </c>
      <c r="N5336" s="28">
        <v>0</v>
      </c>
      <c r="O5336" s="28">
        <v>0</v>
      </c>
      <c r="P5336" s="28">
        <v>0</v>
      </c>
      <c r="Q5336" s="12">
        <v>4.3478260869570002</v>
      </c>
      <c r="R5336" s="42">
        <v>13.04347826087</v>
      </c>
    </row>
    <row r="5337" spans="2:18" x14ac:dyDescent="0.2">
      <c r="E5337" s="4" t="s">
        <v>88</v>
      </c>
      <c r="F5337" s="5"/>
      <c r="G5337" s="6">
        <v>23</v>
      </c>
      <c r="H5337" s="104">
        <v>17.391304347826001</v>
      </c>
      <c r="I5337" s="29">
        <v>39.130434782609001</v>
      </c>
      <c r="J5337" s="12">
        <v>69.565217391304003</v>
      </c>
      <c r="K5337" s="29">
        <v>8.6956521739130004</v>
      </c>
      <c r="L5337" s="28">
        <v>0</v>
      </c>
      <c r="M5337" s="12">
        <v>4.3478260869570002</v>
      </c>
      <c r="N5337" s="28">
        <v>0</v>
      </c>
      <c r="O5337" s="12">
        <v>4.3478260869570002</v>
      </c>
      <c r="P5337" s="28">
        <v>0</v>
      </c>
      <c r="Q5337" s="44">
        <v>17.391304347826001</v>
      </c>
      <c r="R5337" s="42">
        <v>8.6956521739130004</v>
      </c>
    </row>
    <row r="5338" spans="2:18" x14ac:dyDescent="0.2">
      <c r="E5338" s="4" t="s">
        <v>89</v>
      </c>
      <c r="F5338" s="5"/>
      <c r="G5338" s="6">
        <v>37</v>
      </c>
      <c r="H5338" s="31">
        <v>29.72972972973</v>
      </c>
      <c r="I5338" s="44">
        <v>40.540540540541002</v>
      </c>
      <c r="J5338" s="12">
        <v>67.567567567568005</v>
      </c>
      <c r="K5338" s="12">
        <v>5.4054054054050003</v>
      </c>
      <c r="L5338" s="12">
        <v>2.7027027027030002</v>
      </c>
      <c r="M5338" s="12">
        <v>2.7027027027030002</v>
      </c>
      <c r="N5338" s="28">
        <v>0</v>
      </c>
      <c r="O5338" s="28">
        <v>0</v>
      </c>
      <c r="P5338" s="28">
        <v>0</v>
      </c>
      <c r="Q5338" s="28">
        <v>0</v>
      </c>
      <c r="R5338" s="100">
        <v>2.7027027027030002</v>
      </c>
    </row>
    <row r="5339" spans="2:18" x14ac:dyDescent="0.2">
      <c r="E5339" s="4" t="s">
        <v>90</v>
      </c>
      <c r="F5339" s="5"/>
      <c r="G5339" s="6">
        <v>28</v>
      </c>
      <c r="H5339" s="104">
        <v>17.857142857143</v>
      </c>
      <c r="I5339" s="29">
        <v>35.714285714286</v>
      </c>
      <c r="J5339" s="12">
        <v>71.428571428571004</v>
      </c>
      <c r="K5339" s="12">
        <v>3.5714285714290002</v>
      </c>
      <c r="L5339" s="12">
        <v>3.5714285714290002</v>
      </c>
      <c r="M5339" s="12">
        <v>3.5714285714290002</v>
      </c>
      <c r="N5339" s="28">
        <v>0</v>
      </c>
      <c r="O5339" s="28">
        <v>0</v>
      </c>
      <c r="P5339" s="28">
        <v>0</v>
      </c>
      <c r="Q5339" s="12">
        <v>7.1428571428570002</v>
      </c>
      <c r="R5339" s="100">
        <v>3.5714285714290002</v>
      </c>
    </row>
    <row r="5340" spans="2:18" x14ac:dyDescent="0.2">
      <c r="E5340" s="57" t="s">
        <v>91</v>
      </c>
      <c r="F5340" s="59"/>
      <c r="G5340" s="55">
        <v>5</v>
      </c>
      <c r="H5340" s="160">
        <v>60</v>
      </c>
      <c r="I5340" s="109">
        <v>20</v>
      </c>
      <c r="J5340" s="109">
        <v>20</v>
      </c>
      <c r="K5340" s="74">
        <v>0</v>
      </c>
      <c r="L5340" s="74">
        <v>0</v>
      </c>
      <c r="M5340" s="74">
        <v>0</v>
      </c>
      <c r="N5340" s="74">
        <v>0</v>
      </c>
      <c r="O5340" s="74">
        <v>0</v>
      </c>
      <c r="P5340" s="74">
        <v>0</v>
      </c>
      <c r="Q5340" s="113">
        <v>20</v>
      </c>
      <c r="R5340" s="141">
        <v>20</v>
      </c>
    </row>
    <row r="5342" spans="2:18" x14ac:dyDescent="0.2">
      <c r="B5342" s="40" t="str">
        <f xml:space="preserve"> HYPERLINK("#'目次'!B227", "[221]")</f>
        <v>[221]</v>
      </c>
      <c r="C5342" s="23" t="s">
        <v>358</v>
      </c>
    </row>
    <row r="5343" spans="2:18" x14ac:dyDescent="0.2">
      <c r="C5343" s="186" t="s">
        <v>326</v>
      </c>
    </row>
    <row r="5345" spans="3:18" x14ac:dyDescent="0.2">
      <c r="C5345" s="23" t="s">
        <v>14</v>
      </c>
    </row>
    <row r="5346" spans="3:18" ht="48" x14ac:dyDescent="0.2">
      <c r="D5346" s="195"/>
      <c r="E5346" s="196"/>
      <c r="F5346" s="196"/>
      <c r="G5346" s="37" t="s">
        <v>15</v>
      </c>
      <c r="H5346" s="33" t="s">
        <v>347</v>
      </c>
      <c r="I5346" s="13" t="s">
        <v>348</v>
      </c>
      <c r="J5346" s="13" t="s">
        <v>349</v>
      </c>
      <c r="K5346" s="13" t="s">
        <v>350</v>
      </c>
      <c r="L5346" s="13" t="s">
        <v>351</v>
      </c>
      <c r="M5346" s="13" t="s">
        <v>352</v>
      </c>
      <c r="N5346" s="13" t="s">
        <v>353</v>
      </c>
      <c r="O5346" s="13" t="s">
        <v>354</v>
      </c>
      <c r="P5346" s="13" t="s">
        <v>355</v>
      </c>
      <c r="Q5346" s="13" t="s">
        <v>99</v>
      </c>
      <c r="R5346" s="38" t="s">
        <v>18</v>
      </c>
    </row>
    <row r="5347" spans="3:18" x14ac:dyDescent="0.2">
      <c r="D5347" s="197"/>
      <c r="E5347" s="198"/>
      <c r="F5347" s="198"/>
      <c r="G5347" s="35"/>
      <c r="H5347" s="39"/>
      <c r="I5347" s="14"/>
      <c r="J5347" s="14"/>
      <c r="K5347" s="14"/>
      <c r="L5347" s="14"/>
      <c r="M5347" s="14"/>
      <c r="N5347" s="14"/>
      <c r="O5347" s="14"/>
      <c r="P5347" s="14"/>
      <c r="Q5347" s="14"/>
      <c r="R5347" s="34"/>
    </row>
    <row r="5348" spans="3:18" x14ac:dyDescent="0.2">
      <c r="D5348" s="56"/>
      <c r="E5348" s="58" t="s">
        <v>15</v>
      </c>
      <c r="F5348" s="46"/>
      <c r="G5348" s="36">
        <v>734</v>
      </c>
      <c r="H5348" s="24">
        <v>11.716621253406</v>
      </c>
      <c r="I5348" s="24">
        <v>11.307901907357</v>
      </c>
      <c r="J5348" s="24">
        <v>5.3133514986380002</v>
      </c>
      <c r="K5348" s="24">
        <v>0.68119891008199995</v>
      </c>
      <c r="L5348" s="24">
        <v>0.95367847411399997</v>
      </c>
      <c r="M5348" s="24">
        <v>1.362397820163</v>
      </c>
      <c r="N5348" s="24">
        <v>0.272479564033</v>
      </c>
      <c r="O5348" s="24">
        <v>0.81743869209800002</v>
      </c>
      <c r="P5348" s="24">
        <v>2.588555858311</v>
      </c>
      <c r="Q5348" s="24">
        <v>13.215258855586001</v>
      </c>
      <c r="R5348" s="68">
        <v>59.673024523160997</v>
      </c>
    </row>
    <row r="5349" spans="3:18" x14ac:dyDescent="0.2">
      <c r="D5349" s="199" t="s">
        <v>19</v>
      </c>
      <c r="E5349" s="22" t="s">
        <v>20</v>
      </c>
      <c r="F5349" s="21"/>
      <c r="G5349" s="19">
        <v>77</v>
      </c>
      <c r="H5349" s="54">
        <v>10.38961038961</v>
      </c>
      <c r="I5349" s="20">
        <v>7.792207792208</v>
      </c>
      <c r="J5349" s="96">
        <v>10.38961038961</v>
      </c>
      <c r="K5349" s="20">
        <v>2.5974025974030002</v>
      </c>
      <c r="L5349" s="20">
        <v>1.298701298701</v>
      </c>
      <c r="M5349" s="20">
        <v>1.298701298701</v>
      </c>
      <c r="N5349" s="60">
        <v>0</v>
      </c>
      <c r="O5349" s="60">
        <v>0</v>
      </c>
      <c r="P5349" s="20">
        <v>2.5974025974030002</v>
      </c>
      <c r="Q5349" s="90">
        <v>6.4935064935059996</v>
      </c>
      <c r="R5349" s="52">
        <v>61.038961038960998</v>
      </c>
    </row>
    <row r="5350" spans="3:18" x14ac:dyDescent="0.2">
      <c r="D5350" s="200"/>
      <c r="E5350" s="4" t="s">
        <v>21</v>
      </c>
      <c r="F5350" s="5"/>
      <c r="G5350" s="6">
        <v>289</v>
      </c>
      <c r="H5350" s="31">
        <v>12.110726643599</v>
      </c>
      <c r="I5350" s="12">
        <v>11.418685121107</v>
      </c>
      <c r="J5350" s="12">
        <v>4.1522491349479997</v>
      </c>
      <c r="K5350" s="12">
        <v>0.69204152249100004</v>
      </c>
      <c r="L5350" s="12">
        <v>0.69204152249100004</v>
      </c>
      <c r="M5350" s="12">
        <v>2.4221453287200001</v>
      </c>
      <c r="N5350" s="12">
        <v>0.69204152249100004</v>
      </c>
      <c r="O5350" s="12">
        <v>1.3840830449829999</v>
      </c>
      <c r="P5350" s="12">
        <v>2.0761245674739999</v>
      </c>
      <c r="Q5350" s="12">
        <v>14.186851211073</v>
      </c>
      <c r="R5350" s="42">
        <v>58.823529411765001</v>
      </c>
    </row>
    <row r="5351" spans="3:18" x14ac:dyDescent="0.2">
      <c r="D5351" s="200"/>
      <c r="E5351" s="4" t="s">
        <v>22</v>
      </c>
      <c r="F5351" s="5"/>
      <c r="G5351" s="6">
        <v>109</v>
      </c>
      <c r="H5351" s="31">
        <v>11.009174311927</v>
      </c>
      <c r="I5351" s="12">
        <v>8.2568807339449997</v>
      </c>
      <c r="J5351" s="12">
        <v>4.5871559633030001</v>
      </c>
      <c r="K5351" s="28">
        <v>0</v>
      </c>
      <c r="L5351" s="28">
        <v>0</v>
      </c>
      <c r="M5351" s="28">
        <v>0</v>
      </c>
      <c r="N5351" s="28">
        <v>0</v>
      </c>
      <c r="O5351" s="28">
        <v>0</v>
      </c>
      <c r="P5351" s="12">
        <v>3.669724770642</v>
      </c>
      <c r="Q5351" s="12">
        <v>13.761467889907999</v>
      </c>
      <c r="R5351" s="88">
        <v>66.972477064220001</v>
      </c>
    </row>
    <row r="5352" spans="3:18" x14ac:dyDescent="0.2">
      <c r="D5352" s="200"/>
      <c r="E5352" s="4" t="s">
        <v>23</v>
      </c>
      <c r="F5352" s="5"/>
      <c r="G5352" s="6">
        <v>120</v>
      </c>
      <c r="H5352" s="31">
        <v>10.833333333333</v>
      </c>
      <c r="I5352" s="12">
        <v>13.333333333333</v>
      </c>
      <c r="J5352" s="12">
        <v>5</v>
      </c>
      <c r="K5352" s="12">
        <v>0.83333333333299997</v>
      </c>
      <c r="L5352" s="12">
        <v>0.83333333333299997</v>
      </c>
      <c r="M5352" s="28">
        <v>0</v>
      </c>
      <c r="N5352" s="28">
        <v>0</v>
      </c>
      <c r="O5352" s="12">
        <v>1.666666666667</v>
      </c>
      <c r="P5352" s="12">
        <v>0.83333333333299997</v>
      </c>
      <c r="Q5352" s="12">
        <v>14.166666666667</v>
      </c>
      <c r="R5352" s="42">
        <v>59.166666666666998</v>
      </c>
    </row>
    <row r="5353" spans="3:18" x14ac:dyDescent="0.2">
      <c r="D5353" s="200"/>
      <c r="E5353" s="4" t="s">
        <v>24</v>
      </c>
      <c r="F5353" s="5"/>
      <c r="G5353" s="6">
        <v>139</v>
      </c>
      <c r="H5353" s="31">
        <v>12.94964028777</v>
      </c>
      <c r="I5353" s="12">
        <v>13.669064748201</v>
      </c>
      <c r="J5353" s="12">
        <v>5.755395683453</v>
      </c>
      <c r="K5353" s="28">
        <v>0</v>
      </c>
      <c r="L5353" s="12">
        <v>2.1582733812949999</v>
      </c>
      <c r="M5353" s="12">
        <v>1.438848920863</v>
      </c>
      <c r="N5353" s="28">
        <v>0</v>
      </c>
      <c r="O5353" s="28">
        <v>0</v>
      </c>
      <c r="P5353" s="12">
        <v>4.3165467625899998</v>
      </c>
      <c r="Q5353" s="12">
        <v>13.669064748201</v>
      </c>
      <c r="R5353" s="42">
        <v>55.395683453236998</v>
      </c>
    </row>
    <row r="5354" spans="3:18" x14ac:dyDescent="0.2">
      <c r="D5354" s="199" t="s">
        <v>25</v>
      </c>
      <c r="E5354" s="22" t="s">
        <v>26</v>
      </c>
      <c r="F5354" s="21"/>
      <c r="G5354" s="19">
        <v>243</v>
      </c>
      <c r="H5354" s="54">
        <v>9.8765432098769992</v>
      </c>
      <c r="I5354" s="20">
        <v>10.288065843621</v>
      </c>
      <c r="J5354" s="20">
        <v>5.3497942386829997</v>
      </c>
      <c r="K5354" s="60">
        <v>0</v>
      </c>
      <c r="L5354" s="20">
        <v>0.41152263374499998</v>
      </c>
      <c r="M5354" s="20">
        <v>0.82304526748999995</v>
      </c>
      <c r="N5354" s="60">
        <v>0</v>
      </c>
      <c r="O5354" s="20">
        <v>1.2345679012349999</v>
      </c>
      <c r="P5354" s="20">
        <v>2.4691358024690002</v>
      </c>
      <c r="Q5354" s="20">
        <v>16.872427983539001</v>
      </c>
      <c r="R5354" s="52">
        <v>59.670781893003998</v>
      </c>
    </row>
    <row r="5355" spans="3:18" x14ac:dyDescent="0.2">
      <c r="D5355" s="200"/>
      <c r="E5355" s="4" t="s">
        <v>27</v>
      </c>
      <c r="F5355" s="5"/>
      <c r="G5355" s="6">
        <v>234</v>
      </c>
      <c r="H5355" s="31">
        <v>16.239316239316</v>
      </c>
      <c r="I5355" s="12">
        <v>12.820512820513001</v>
      </c>
      <c r="J5355" s="12">
        <v>7.2649572649570002</v>
      </c>
      <c r="K5355" s="12">
        <v>1.2820512820509999</v>
      </c>
      <c r="L5355" s="12">
        <v>0.42735042735000001</v>
      </c>
      <c r="M5355" s="12">
        <v>2.1367521367519999</v>
      </c>
      <c r="N5355" s="12">
        <v>0.42735042735000001</v>
      </c>
      <c r="O5355" s="12">
        <v>0.85470085470099999</v>
      </c>
      <c r="P5355" s="12">
        <v>3.8461538461539999</v>
      </c>
      <c r="Q5355" s="12">
        <v>11.538461538462</v>
      </c>
      <c r="R5355" s="100">
        <v>53.418803418803002</v>
      </c>
    </row>
    <row r="5356" spans="3:18" x14ac:dyDescent="0.2">
      <c r="D5356" s="200"/>
      <c r="E5356" s="4" t="s">
        <v>28</v>
      </c>
      <c r="F5356" s="5"/>
      <c r="G5356" s="6">
        <v>208</v>
      </c>
      <c r="H5356" s="31">
        <v>8.1730769230769997</v>
      </c>
      <c r="I5356" s="12">
        <v>10.576923076923</v>
      </c>
      <c r="J5356" s="12">
        <v>4.3269230769230003</v>
      </c>
      <c r="K5356" s="12">
        <v>0.96153846153800004</v>
      </c>
      <c r="L5356" s="12">
        <v>1.923076923077</v>
      </c>
      <c r="M5356" s="12">
        <v>1.442307692308</v>
      </c>
      <c r="N5356" s="12">
        <v>0.48076923076900002</v>
      </c>
      <c r="O5356" s="12">
        <v>0.48076923076900002</v>
      </c>
      <c r="P5356" s="12">
        <v>1.923076923077</v>
      </c>
      <c r="Q5356" s="12">
        <v>11.057692307691999</v>
      </c>
      <c r="R5356" s="88">
        <v>65.865384615384997</v>
      </c>
    </row>
    <row r="5357" spans="3:18" x14ac:dyDescent="0.2">
      <c r="D5357" s="200"/>
      <c r="E5357" s="4" t="s">
        <v>29</v>
      </c>
      <c r="F5357" s="5"/>
      <c r="G5357" s="6">
        <v>49</v>
      </c>
      <c r="H5357" s="31">
        <v>14.285714285714</v>
      </c>
      <c r="I5357" s="12">
        <v>12.244897959184</v>
      </c>
      <c r="J5357" s="69">
        <v>0</v>
      </c>
      <c r="K5357" s="28">
        <v>0</v>
      </c>
      <c r="L5357" s="12">
        <v>2.040816326531</v>
      </c>
      <c r="M5357" s="28">
        <v>0</v>
      </c>
      <c r="N5357" s="28">
        <v>0</v>
      </c>
      <c r="O5357" s="28">
        <v>0</v>
      </c>
      <c r="P5357" s="28">
        <v>0</v>
      </c>
      <c r="Q5357" s="12">
        <v>12.244897959184</v>
      </c>
      <c r="R5357" s="42">
        <v>63.265306122448997</v>
      </c>
    </row>
    <row r="5358" spans="3:18" x14ac:dyDescent="0.2">
      <c r="D5358" s="199" t="s">
        <v>30</v>
      </c>
      <c r="E5358" s="22" t="s">
        <v>31</v>
      </c>
      <c r="F5358" s="21"/>
      <c r="G5358" s="19">
        <v>348</v>
      </c>
      <c r="H5358" s="54">
        <v>13.218390804598</v>
      </c>
      <c r="I5358" s="20">
        <v>12.35632183908</v>
      </c>
      <c r="J5358" s="20">
        <v>6.3218390804600002</v>
      </c>
      <c r="K5358" s="20">
        <v>0.57471264367800001</v>
      </c>
      <c r="L5358" s="20">
        <v>1.4367816091950001</v>
      </c>
      <c r="M5358" s="20">
        <v>0.86206896551699996</v>
      </c>
      <c r="N5358" s="20">
        <v>0.28735632183900001</v>
      </c>
      <c r="O5358" s="20">
        <v>0.86206896551699996</v>
      </c>
      <c r="P5358" s="20">
        <v>2.0114942528739999</v>
      </c>
      <c r="Q5358" s="20">
        <v>10.632183908046001</v>
      </c>
      <c r="R5358" s="52">
        <v>59.195402298851</v>
      </c>
    </row>
    <row r="5359" spans="3:18" x14ac:dyDescent="0.2">
      <c r="D5359" s="200"/>
      <c r="E5359" s="4" t="s">
        <v>32</v>
      </c>
      <c r="F5359" s="5"/>
      <c r="G5359" s="6">
        <v>386</v>
      </c>
      <c r="H5359" s="31">
        <v>10.362694300517999</v>
      </c>
      <c r="I5359" s="12">
        <v>10.362694300517999</v>
      </c>
      <c r="J5359" s="12">
        <v>4.40414507772</v>
      </c>
      <c r="K5359" s="12">
        <v>0.77720207253899998</v>
      </c>
      <c r="L5359" s="12">
        <v>0.51813471502599995</v>
      </c>
      <c r="M5359" s="12">
        <v>1.813471502591</v>
      </c>
      <c r="N5359" s="12">
        <v>0.25906735751299997</v>
      </c>
      <c r="O5359" s="12">
        <v>0.77720207253899998</v>
      </c>
      <c r="P5359" s="12">
        <v>3.1088082901549998</v>
      </c>
      <c r="Q5359" s="12">
        <v>15.544041450777</v>
      </c>
      <c r="R5359" s="42">
        <v>60.103626943004997</v>
      </c>
    </row>
    <row r="5360" spans="3:18" x14ac:dyDescent="0.2">
      <c r="D5360" s="199" t="s">
        <v>33</v>
      </c>
      <c r="E5360" s="22" t="s">
        <v>34</v>
      </c>
      <c r="F5360" s="21"/>
      <c r="G5360" s="19">
        <v>19</v>
      </c>
      <c r="H5360" s="149">
        <v>21.052631578947</v>
      </c>
      <c r="I5360" s="96">
        <v>21.052631578947</v>
      </c>
      <c r="J5360" s="20">
        <v>5.2631578947369997</v>
      </c>
      <c r="K5360" s="20">
        <v>5.2631578947369997</v>
      </c>
      <c r="L5360" s="20">
        <v>5.2631578947369997</v>
      </c>
      <c r="M5360" s="20">
        <v>5.2631578947369997</v>
      </c>
      <c r="N5360" s="20">
        <v>5.2631578947369997</v>
      </c>
      <c r="O5360" s="20">
        <v>5.2631578947369997</v>
      </c>
      <c r="P5360" s="96">
        <v>10.526315789473999</v>
      </c>
      <c r="Q5360" s="20">
        <v>10.526315789473999</v>
      </c>
      <c r="R5360" s="187">
        <v>47.368421052632002</v>
      </c>
    </row>
    <row r="5361" spans="2:18" x14ac:dyDescent="0.2">
      <c r="D5361" s="200"/>
      <c r="E5361" s="4" t="s">
        <v>35</v>
      </c>
      <c r="F5361" s="5"/>
      <c r="G5361" s="6">
        <v>97</v>
      </c>
      <c r="H5361" s="76">
        <v>19.587628865978999</v>
      </c>
      <c r="I5361" s="12">
        <v>12.371134020618999</v>
      </c>
      <c r="J5361" s="12">
        <v>7.2164948453609998</v>
      </c>
      <c r="K5361" s="28">
        <v>0</v>
      </c>
      <c r="L5361" s="12">
        <v>1.0309278350519999</v>
      </c>
      <c r="M5361" s="28">
        <v>0</v>
      </c>
      <c r="N5361" s="12">
        <v>1.0309278350519999</v>
      </c>
      <c r="O5361" s="12">
        <v>1.0309278350519999</v>
      </c>
      <c r="P5361" s="12">
        <v>5.1546391752579996</v>
      </c>
      <c r="Q5361" s="12">
        <v>16.494845360825</v>
      </c>
      <c r="R5361" s="138">
        <v>46.391752577319998</v>
      </c>
    </row>
    <row r="5362" spans="2:18" x14ac:dyDescent="0.2">
      <c r="D5362" s="200"/>
      <c r="E5362" s="4" t="s">
        <v>36</v>
      </c>
      <c r="F5362" s="5"/>
      <c r="G5362" s="6">
        <v>142</v>
      </c>
      <c r="H5362" s="31">
        <v>14.788732394366001</v>
      </c>
      <c r="I5362" s="12">
        <v>13.380281690141</v>
      </c>
      <c r="J5362" s="12">
        <v>7.746478873239</v>
      </c>
      <c r="K5362" s="28">
        <v>0</v>
      </c>
      <c r="L5362" s="28">
        <v>0</v>
      </c>
      <c r="M5362" s="12">
        <v>0.70422535211299997</v>
      </c>
      <c r="N5362" s="28">
        <v>0</v>
      </c>
      <c r="O5362" s="12">
        <v>0.70422535211299997</v>
      </c>
      <c r="P5362" s="12">
        <v>2.112676056338</v>
      </c>
      <c r="Q5362" s="12">
        <v>14.084507042254</v>
      </c>
      <c r="R5362" s="100">
        <v>54.225352112675999</v>
      </c>
    </row>
    <row r="5363" spans="2:18" x14ac:dyDescent="0.2">
      <c r="D5363" s="200"/>
      <c r="E5363" s="4" t="s">
        <v>37</v>
      </c>
      <c r="F5363" s="5"/>
      <c r="G5363" s="6">
        <v>164</v>
      </c>
      <c r="H5363" s="31">
        <v>7.3170731707319998</v>
      </c>
      <c r="I5363" s="12">
        <v>15.243902439024</v>
      </c>
      <c r="J5363" s="12">
        <v>6.7073170731709997</v>
      </c>
      <c r="K5363" s="12">
        <v>1.219512195122</v>
      </c>
      <c r="L5363" s="12">
        <v>0.60975609756100002</v>
      </c>
      <c r="M5363" s="12">
        <v>1.219512195122</v>
      </c>
      <c r="N5363" s="28">
        <v>0</v>
      </c>
      <c r="O5363" s="28">
        <v>0</v>
      </c>
      <c r="P5363" s="12">
        <v>1.219512195122</v>
      </c>
      <c r="Q5363" s="12">
        <v>17.682926829267998</v>
      </c>
      <c r="R5363" s="100">
        <v>53.048780487804997</v>
      </c>
    </row>
    <row r="5364" spans="2:18" x14ac:dyDescent="0.2">
      <c r="D5364" s="200"/>
      <c r="E5364" s="4" t="s">
        <v>38</v>
      </c>
      <c r="F5364" s="5"/>
      <c r="G5364" s="6">
        <v>129</v>
      </c>
      <c r="H5364" s="31">
        <v>12.403100775194</v>
      </c>
      <c r="I5364" s="12">
        <v>12.403100775194</v>
      </c>
      <c r="J5364" s="12">
        <v>1.550387596899</v>
      </c>
      <c r="K5364" s="12">
        <v>0.77519379845000003</v>
      </c>
      <c r="L5364" s="12">
        <v>0.77519379845000003</v>
      </c>
      <c r="M5364" s="12">
        <v>1.550387596899</v>
      </c>
      <c r="N5364" s="28">
        <v>0</v>
      </c>
      <c r="O5364" s="12">
        <v>0.77519379845000003</v>
      </c>
      <c r="P5364" s="12">
        <v>2.3255813953489999</v>
      </c>
      <c r="Q5364" s="12">
        <v>8.5271317829460003</v>
      </c>
      <c r="R5364" s="88">
        <v>67.441860465115994</v>
      </c>
    </row>
    <row r="5365" spans="2:18" x14ac:dyDescent="0.2">
      <c r="D5365" s="200"/>
      <c r="E5365" s="4" t="s">
        <v>39</v>
      </c>
      <c r="F5365" s="5"/>
      <c r="G5365" s="6">
        <v>127</v>
      </c>
      <c r="H5365" s="31">
        <v>7.8740157480309998</v>
      </c>
      <c r="I5365" s="43">
        <v>3.1496062992130001</v>
      </c>
      <c r="J5365" s="12">
        <v>3.9370078740159999</v>
      </c>
      <c r="K5365" s="28">
        <v>0</v>
      </c>
      <c r="L5365" s="12">
        <v>2.3622047244090001</v>
      </c>
      <c r="M5365" s="12">
        <v>2.3622047244090001</v>
      </c>
      <c r="N5365" s="28">
        <v>0</v>
      </c>
      <c r="O5365" s="12">
        <v>0.78740157480299999</v>
      </c>
      <c r="P5365" s="12">
        <v>1.574803149606</v>
      </c>
      <c r="Q5365" s="12">
        <v>10.236220472441</v>
      </c>
      <c r="R5365" s="111">
        <v>73.228346456693004</v>
      </c>
    </row>
    <row r="5366" spans="2:18" x14ac:dyDescent="0.2">
      <c r="D5366" s="201"/>
      <c r="E5366" s="57" t="s">
        <v>40</v>
      </c>
      <c r="F5366" s="59"/>
      <c r="G5366" s="55">
        <v>56</v>
      </c>
      <c r="H5366" s="114">
        <v>7.1428571428570002</v>
      </c>
      <c r="I5366" s="125">
        <v>5.3571428571429998</v>
      </c>
      <c r="J5366" s="65">
        <v>3.5714285714290002</v>
      </c>
      <c r="K5366" s="65">
        <v>1.785714285714</v>
      </c>
      <c r="L5366" s="74">
        <v>0</v>
      </c>
      <c r="M5366" s="65">
        <v>1.785714285714</v>
      </c>
      <c r="N5366" s="74">
        <v>0</v>
      </c>
      <c r="O5366" s="65">
        <v>1.785714285714</v>
      </c>
      <c r="P5366" s="65">
        <v>3.5714285714290002</v>
      </c>
      <c r="Q5366" s="65">
        <v>10.714285714286</v>
      </c>
      <c r="R5366" s="141">
        <v>71.428571428571004</v>
      </c>
    </row>
    <row r="5368" spans="2:18" x14ac:dyDescent="0.2">
      <c r="B5368" s="40" t="str">
        <f xml:space="preserve"> HYPERLINK("#'目次'!B228", "[222]")</f>
        <v>[222]</v>
      </c>
      <c r="C5368" s="23" t="s">
        <v>358</v>
      </c>
    </row>
    <row r="5369" spans="2:18" x14ac:dyDescent="0.2">
      <c r="C5369" s="186" t="s">
        <v>326</v>
      </c>
    </row>
    <row r="5371" spans="2:18" x14ac:dyDescent="0.2">
      <c r="C5371" s="23" t="s">
        <v>48</v>
      </c>
    </row>
    <row r="5372" spans="2:18" ht="48" x14ac:dyDescent="0.2">
      <c r="D5372" s="195"/>
      <c r="E5372" s="196"/>
      <c r="F5372" s="196"/>
      <c r="G5372" s="37" t="s">
        <v>15</v>
      </c>
      <c r="H5372" s="33" t="s">
        <v>347</v>
      </c>
      <c r="I5372" s="13" t="s">
        <v>348</v>
      </c>
      <c r="J5372" s="13" t="s">
        <v>349</v>
      </c>
      <c r="K5372" s="13" t="s">
        <v>350</v>
      </c>
      <c r="L5372" s="13" t="s">
        <v>351</v>
      </c>
      <c r="M5372" s="13" t="s">
        <v>352</v>
      </c>
      <c r="N5372" s="13" t="s">
        <v>353</v>
      </c>
      <c r="O5372" s="13" t="s">
        <v>354</v>
      </c>
      <c r="P5372" s="13" t="s">
        <v>355</v>
      </c>
      <c r="Q5372" s="13" t="s">
        <v>99</v>
      </c>
      <c r="R5372" s="38" t="s">
        <v>18</v>
      </c>
    </row>
    <row r="5373" spans="2:18" x14ac:dyDescent="0.2">
      <c r="D5373" s="197"/>
      <c r="E5373" s="198"/>
      <c r="F5373" s="198"/>
      <c r="G5373" s="35"/>
      <c r="H5373" s="39"/>
      <c r="I5373" s="14"/>
      <c r="J5373" s="14"/>
      <c r="K5373" s="14"/>
      <c r="L5373" s="14"/>
      <c r="M5373" s="14"/>
      <c r="N5373" s="14"/>
      <c r="O5373" s="14"/>
      <c r="P5373" s="14"/>
      <c r="Q5373" s="14"/>
      <c r="R5373" s="34"/>
    </row>
    <row r="5374" spans="2:18" x14ac:dyDescent="0.2">
      <c r="D5374" s="56"/>
      <c r="E5374" s="58" t="s">
        <v>15</v>
      </c>
      <c r="F5374" s="46"/>
      <c r="G5374" s="36">
        <v>734</v>
      </c>
      <c r="H5374" s="24">
        <v>11.716621253406</v>
      </c>
      <c r="I5374" s="24">
        <v>11.307901907357</v>
      </c>
      <c r="J5374" s="24">
        <v>5.3133514986380002</v>
      </c>
      <c r="K5374" s="24">
        <v>0.68119891008199995</v>
      </c>
      <c r="L5374" s="24">
        <v>0.95367847411399997</v>
      </c>
      <c r="M5374" s="24">
        <v>1.362397820163</v>
      </c>
      <c r="N5374" s="24">
        <v>0.272479564033</v>
      </c>
      <c r="O5374" s="24">
        <v>0.81743869209800002</v>
      </c>
      <c r="P5374" s="24">
        <v>2.588555858311</v>
      </c>
      <c r="Q5374" s="24">
        <v>13.215258855586001</v>
      </c>
      <c r="R5374" s="68">
        <v>59.673024523160997</v>
      </c>
    </row>
    <row r="5375" spans="2:18" x14ac:dyDescent="0.2">
      <c r="D5375" s="199" t="s">
        <v>49</v>
      </c>
      <c r="E5375" s="22" t="s">
        <v>50</v>
      </c>
      <c r="F5375" s="21"/>
      <c r="G5375" s="19">
        <v>5</v>
      </c>
      <c r="H5375" s="174">
        <v>0</v>
      </c>
      <c r="I5375" s="151">
        <v>0</v>
      </c>
      <c r="J5375" s="98">
        <v>20</v>
      </c>
      <c r="K5375" s="60">
        <v>0</v>
      </c>
      <c r="L5375" s="60">
        <v>0</v>
      </c>
      <c r="M5375" s="60">
        <v>0</v>
      </c>
      <c r="N5375" s="60">
        <v>0</v>
      </c>
      <c r="O5375" s="60">
        <v>0</v>
      </c>
      <c r="P5375" s="98">
        <v>20</v>
      </c>
      <c r="Q5375" s="151">
        <v>0</v>
      </c>
      <c r="R5375" s="52">
        <v>60</v>
      </c>
    </row>
    <row r="5376" spans="2:18" x14ac:dyDescent="0.2">
      <c r="D5376" s="200"/>
      <c r="E5376" s="4" t="s">
        <v>51</v>
      </c>
      <c r="F5376" s="5"/>
      <c r="G5376" s="6">
        <v>76</v>
      </c>
      <c r="H5376" s="31">
        <v>11.842105263158</v>
      </c>
      <c r="I5376" s="12">
        <v>7.8947368421049999</v>
      </c>
      <c r="J5376" s="12">
        <v>9.2105263157890001</v>
      </c>
      <c r="K5376" s="12">
        <v>1.3157894736839999</v>
      </c>
      <c r="L5376" s="12">
        <v>1.3157894736839999</v>
      </c>
      <c r="M5376" s="28">
        <v>0</v>
      </c>
      <c r="N5376" s="28">
        <v>0</v>
      </c>
      <c r="O5376" s="28">
        <v>0</v>
      </c>
      <c r="P5376" s="12">
        <v>1.3157894736839999</v>
      </c>
      <c r="Q5376" s="12">
        <v>13.157894736842</v>
      </c>
      <c r="R5376" s="42">
        <v>60.526315789473998</v>
      </c>
    </row>
    <row r="5377" spans="4:18" x14ac:dyDescent="0.2">
      <c r="D5377" s="200"/>
      <c r="E5377" s="4" t="s">
        <v>52</v>
      </c>
      <c r="F5377" s="5"/>
      <c r="G5377" s="6">
        <v>21</v>
      </c>
      <c r="H5377" s="133">
        <v>0</v>
      </c>
      <c r="I5377" s="12">
        <v>14.285714285714</v>
      </c>
      <c r="J5377" s="12">
        <v>4.7619047619049999</v>
      </c>
      <c r="K5377" s="28">
        <v>0</v>
      </c>
      <c r="L5377" s="28">
        <v>0</v>
      </c>
      <c r="M5377" s="28">
        <v>0</v>
      </c>
      <c r="N5377" s="28">
        <v>0</v>
      </c>
      <c r="O5377" s="12">
        <v>4.7619047619049999</v>
      </c>
      <c r="P5377" s="12">
        <v>4.7619047619049999</v>
      </c>
      <c r="Q5377" s="29">
        <v>19.047619047619001</v>
      </c>
      <c r="R5377" s="42">
        <v>57.142857142856997</v>
      </c>
    </row>
    <row r="5378" spans="4:18" x14ac:dyDescent="0.2">
      <c r="D5378" s="200"/>
      <c r="E5378" s="4" t="s">
        <v>53</v>
      </c>
      <c r="F5378" s="5"/>
      <c r="G5378" s="6">
        <v>32</v>
      </c>
      <c r="H5378" s="31">
        <v>9.375</v>
      </c>
      <c r="I5378" s="12">
        <v>12.5</v>
      </c>
      <c r="J5378" s="69">
        <v>0</v>
      </c>
      <c r="K5378" s="28">
        <v>0</v>
      </c>
      <c r="L5378" s="12">
        <v>3.125</v>
      </c>
      <c r="M5378" s="12">
        <v>3.125</v>
      </c>
      <c r="N5378" s="28">
        <v>0</v>
      </c>
      <c r="O5378" s="28">
        <v>0</v>
      </c>
      <c r="P5378" s="28">
        <v>0</v>
      </c>
      <c r="Q5378" s="12">
        <v>15.625</v>
      </c>
      <c r="R5378" s="42">
        <v>62.5</v>
      </c>
    </row>
    <row r="5379" spans="4:18" x14ac:dyDescent="0.2">
      <c r="D5379" s="200"/>
      <c r="E5379" s="4" t="s">
        <v>54</v>
      </c>
      <c r="F5379" s="5"/>
      <c r="G5379" s="6">
        <v>170</v>
      </c>
      <c r="H5379" s="76">
        <v>18.823529411765001</v>
      </c>
      <c r="I5379" s="12">
        <v>11.176470588235</v>
      </c>
      <c r="J5379" s="12">
        <v>4.7058823529409999</v>
      </c>
      <c r="K5379" s="28">
        <v>0</v>
      </c>
      <c r="L5379" s="12">
        <v>0.58823529411800002</v>
      </c>
      <c r="M5379" s="12">
        <v>0.58823529411800002</v>
      </c>
      <c r="N5379" s="28">
        <v>0</v>
      </c>
      <c r="O5379" s="28">
        <v>0</v>
      </c>
      <c r="P5379" s="12">
        <v>1.764705882353</v>
      </c>
      <c r="Q5379" s="43">
        <v>7.647058823529</v>
      </c>
      <c r="R5379" s="42">
        <v>61.176470588234999</v>
      </c>
    </row>
    <row r="5380" spans="4:18" x14ac:dyDescent="0.2">
      <c r="D5380" s="200"/>
      <c r="E5380" s="4" t="s">
        <v>55</v>
      </c>
      <c r="F5380" s="5"/>
      <c r="G5380" s="6">
        <v>79</v>
      </c>
      <c r="H5380" s="31">
        <v>10.126582278480999</v>
      </c>
      <c r="I5380" s="12">
        <v>13.924050632910999</v>
      </c>
      <c r="J5380" s="12">
        <v>7.5949367088609998</v>
      </c>
      <c r="K5380" s="12">
        <v>1.2658227848100001</v>
      </c>
      <c r="L5380" s="12">
        <v>1.2658227848100001</v>
      </c>
      <c r="M5380" s="28">
        <v>0</v>
      </c>
      <c r="N5380" s="28">
        <v>0</v>
      </c>
      <c r="O5380" s="12">
        <v>2.5316455696200002</v>
      </c>
      <c r="P5380" s="12">
        <v>3.7974683544299999</v>
      </c>
      <c r="Q5380" s="29">
        <v>22.784810126581998</v>
      </c>
      <c r="R5380" s="138">
        <v>43.037974683544</v>
      </c>
    </row>
    <row r="5381" spans="4:18" x14ac:dyDescent="0.2">
      <c r="D5381" s="200"/>
      <c r="E5381" s="4" t="s">
        <v>56</v>
      </c>
      <c r="F5381" s="5"/>
      <c r="G5381" s="6">
        <v>127</v>
      </c>
      <c r="H5381" s="84">
        <v>6.299212598425</v>
      </c>
      <c r="I5381" s="12">
        <v>13.385826771653999</v>
      </c>
      <c r="J5381" s="12">
        <v>3.9370078740159999</v>
      </c>
      <c r="K5381" s="12">
        <v>0.78740157480299999</v>
      </c>
      <c r="L5381" s="12">
        <v>0.78740157480299999</v>
      </c>
      <c r="M5381" s="12">
        <v>3.1496062992130001</v>
      </c>
      <c r="N5381" s="28">
        <v>0</v>
      </c>
      <c r="O5381" s="12">
        <v>0.78740157480299999</v>
      </c>
      <c r="P5381" s="12">
        <v>2.3622047244090001</v>
      </c>
      <c r="Q5381" s="12">
        <v>13.385826771653999</v>
      </c>
      <c r="R5381" s="42">
        <v>62.992125984251999</v>
      </c>
    </row>
    <row r="5382" spans="4:18" x14ac:dyDescent="0.2">
      <c r="D5382" s="200"/>
      <c r="E5382" s="4" t="s">
        <v>57</v>
      </c>
      <c r="F5382" s="5"/>
      <c r="G5382" s="6">
        <v>122</v>
      </c>
      <c r="H5382" s="84">
        <v>6.5573770491800003</v>
      </c>
      <c r="I5382" s="12">
        <v>9.0163934426230004</v>
      </c>
      <c r="J5382" s="12">
        <v>3.2786885245900002</v>
      </c>
      <c r="K5382" s="28">
        <v>0</v>
      </c>
      <c r="L5382" s="28">
        <v>0</v>
      </c>
      <c r="M5382" s="12">
        <v>1.6393442622950001</v>
      </c>
      <c r="N5382" s="28">
        <v>0</v>
      </c>
      <c r="O5382" s="28">
        <v>0</v>
      </c>
      <c r="P5382" s="12">
        <v>1.6393442622950001</v>
      </c>
      <c r="Q5382" s="12">
        <v>14.754098360656</v>
      </c>
      <c r="R5382" s="88">
        <v>65.573770491803003</v>
      </c>
    </row>
    <row r="5383" spans="4:18" x14ac:dyDescent="0.2">
      <c r="D5383" s="200"/>
      <c r="E5383" s="4" t="s">
        <v>58</v>
      </c>
      <c r="F5383" s="5"/>
      <c r="G5383" s="6">
        <v>42</v>
      </c>
      <c r="H5383" s="87">
        <v>28.571428571428999</v>
      </c>
      <c r="I5383" s="44">
        <v>21.428571428571001</v>
      </c>
      <c r="J5383" s="29">
        <v>11.904761904761999</v>
      </c>
      <c r="K5383" s="12">
        <v>2.3809523809519999</v>
      </c>
      <c r="L5383" s="12">
        <v>2.3809523809519999</v>
      </c>
      <c r="M5383" s="12">
        <v>2.3809523809519999</v>
      </c>
      <c r="N5383" s="12">
        <v>4.7619047619049999</v>
      </c>
      <c r="O5383" s="12">
        <v>2.3809523809519999</v>
      </c>
      <c r="P5383" s="12">
        <v>4.7619047619049999</v>
      </c>
      <c r="Q5383" s="12">
        <v>11.904761904761999</v>
      </c>
      <c r="R5383" s="138">
        <v>42.857142857143003</v>
      </c>
    </row>
    <row r="5384" spans="4:18" x14ac:dyDescent="0.2">
      <c r="D5384" s="200"/>
      <c r="E5384" s="4" t="s">
        <v>59</v>
      </c>
      <c r="F5384" s="5"/>
      <c r="G5384" s="6">
        <v>59</v>
      </c>
      <c r="H5384" s="31">
        <v>10.169491525424</v>
      </c>
      <c r="I5384" s="43">
        <v>5.0847457627120001</v>
      </c>
      <c r="J5384" s="12">
        <v>3.3898305084749998</v>
      </c>
      <c r="K5384" s="12">
        <v>1.6949152542370001</v>
      </c>
      <c r="L5384" s="12">
        <v>1.6949152542370001</v>
      </c>
      <c r="M5384" s="12">
        <v>1.6949152542370001</v>
      </c>
      <c r="N5384" s="28">
        <v>0</v>
      </c>
      <c r="O5384" s="12">
        <v>1.6949152542370001</v>
      </c>
      <c r="P5384" s="12">
        <v>5.0847457627120001</v>
      </c>
      <c r="Q5384" s="12">
        <v>11.864406779661</v>
      </c>
      <c r="R5384" s="88">
        <v>67.796610169491998</v>
      </c>
    </row>
    <row r="5385" spans="4:18" x14ac:dyDescent="0.2">
      <c r="D5385" s="199" t="s">
        <v>60</v>
      </c>
      <c r="E5385" s="22" t="s">
        <v>61</v>
      </c>
      <c r="F5385" s="21"/>
      <c r="G5385" s="19">
        <v>94</v>
      </c>
      <c r="H5385" s="54">
        <v>10.638297872340001</v>
      </c>
      <c r="I5385" s="20">
        <v>11.702127659574</v>
      </c>
      <c r="J5385" s="20">
        <v>7.4468085106380002</v>
      </c>
      <c r="K5385" s="20">
        <v>1.0638297872339999</v>
      </c>
      <c r="L5385" s="20">
        <v>1.0638297872339999</v>
      </c>
      <c r="M5385" s="60">
        <v>0</v>
      </c>
      <c r="N5385" s="60">
        <v>0</v>
      </c>
      <c r="O5385" s="20">
        <v>1.0638297872339999</v>
      </c>
      <c r="P5385" s="20">
        <v>6.3829787234040003</v>
      </c>
      <c r="Q5385" s="20">
        <v>10.638297872340001</v>
      </c>
      <c r="R5385" s="52">
        <v>57.446808510638</v>
      </c>
    </row>
    <row r="5386" spans="4:18" x14ac:dyDescent="0.2">
      <c r="D5386" s="200"/>
      <c r="E5386" s="4" t="s">
        <v>62</v>
      </c>
      <c r="F5386" s="5"/>
      <c r="G5386" s="6">
        <v>87</v>
      </c>
      <c r="H5386" s="31">
        <v>11.494252873562999</v>
      </c>
      <c r="I5386" s="12">
        <v>13.793103448276</v>
      </c>
      <c r="J5386" s="12">
        <v>4.5977011494250002</v>
      </c>
      <c r="K5386" s="12">
        <v>1.149425287356</v>
      </c>
      <c r="L5386" s="12">
        <v>1.149425287356</v>
      </c>
      <c r="M5386" s="12">
        <v>1.149425287356</v>
      </c>
      <c r="N5386" s="28">
        <v>0</v>
      </c>
      <c r="O5386" s="28">
        <v>0</v>
      </c>
      <c r="P5386" s="12">
        <v>2.2988505747130001</v>
      </c>
      <c r="Q5386" s="12">
        <v>12.64367816092</v>
      </c>
      <c r="R5386" s="42">
        <v>57.471264367815998</v>
      </c>
    </row>
    <row r="5387" spans="4:18" x14ac:dyDescent="0.2">
      <c r="D5387" s="200"/>
      <c r="E5387" s="4" t="s">
        <v>63</v>
      </c>
      <c r="F5387" s="5"/>
      <c r="G5387" s="6">
        <v>79</v>
      </c>
      <c r="H5387" s="31">
        <v>8.8607594936710008</v>
      </c>
      <c r="I5387" s="12">
        <v>12.658227848100999</v>
      </c>
      <c r="J5387" s="12">
        <v>3.7974683544299999</v>
      </c>
      <c r="K5387" s="28">
        <v>0</v>
      </c>
      <c r="L5387" s="12">
        <v>1.2658227848100001</v>
      </c>
      <c r="M5387" s="12">
        <v>1.2658227848100001</v>
      </c>
      <c r="N5387" s="28">
        <v>0</v>
      </c>
      <c r="O5387" s="28">
        <v>0</v>
      </c>
      <c r="P5387" s="28">
        <v>0</v>
      </c>
      <c r="Q5387" s="12">
        <v>15.189873417722</v>
      </c>
      <c r="R5387" s="42">
        <v>56.962025316456</v>
      </c>
    </row>
    <row r="5388" spans="4:18" x14ac:dyDescent="0.2">
      <c r="D5388" s="200"/>
      <c r="E5388" s="4" t="s">
        <v>64</v>
      </c>
      <c r="F5388" s="5"/>
      <c r="G5388" s="6">
        <v>81</v>
      </c>
      <c r="H5388" s="31">
        <v>12.345679012346</v>
      </c>
      <c r="I5388" s="12">
        <v>9.8765432098769992</v>
      </c>
      <c r="J5388" s="29">
        <v>11.111111111111001</v>
      </c>
      <c r="K5388" s="12">
        <v>1.2345679012349999</v>
      </c>
      <c r="L5388" s="12">
        <v>1.2345679012349999</v>
      </c>
      <c r="M5388" s="12">
        <v>1.2345679012349999</v>
      </c>
      <c r="N5388" s="12">
        <v>1.2345679012349999</v>
      </c>
      <c r="O5388" s="12">
        <v>2.4691358024690002</v>
      </c>
      <c r="P5388" s="12">
        <v>1.2345679012349999</v>
      </c>
      <c r="Q5388" s="43">
        <v>7.4074074074069998</v>
      </c>
      <c r="R5388" s="42">
        <v>64.197530864198001</v>
      </c>
    </row>
    <row r="5389" spans="4:18" x14ac:dyDescent="0.2">
      <c r="D5389" s="200"/>
      <c r="E5389" s="4" t="s">
        <v>65</v>
      </c>
      <c r="F5389" s="5"/>
      <c r="G5389" s="6">
        <v>79</v>
      </c>
      <c r="H5389" s="31">
        <v>13.924050632910999</v>
      </c>
      <c r="I5389" s="12">
        <v>7.5949367088609998</v>
      </c>
      <c r="J5389" s="12">
        <v>2.5316455696200002</v>
      </c>
      <c r="K5389" s="12">
        <v>1.2658227848100001</v>
      </c>
      <c r="L5389" s="12">
        <v>1.2658227848100001</v>
      </c>
      <c r="M5389" s="12">
        <v>1.2658227848100001</v>
      </c>
      <c r="N5389" s="28">
        <v>0</v>
      </c>
      <c r="O5389" s="12">
        <v>1.2658227848100001</v>
      </c>
      <c r="P5389" s="28">
        <v>0</v>
      </c>
      <c r="Q5389" s="12">
        <v>17.721518987342002</v>
      </c>
      <c r="R5389" s="42">
        <v>60.759493670886002</v>
      </c>
    </row>
    <row r="5390" spans="4:18" x14ac:dyDescent="0.2">
      <c r="D5390" s="200"/>
      <c r="E5390" s="4" t="s">
        <v>66</v>
      </c>
      <c r="F5390" s="5"/>
      <c r="G5390" s="6">
        <v>71</v>
      </c>
      <c r="H5390" s="31">
        <v>14.084507042254</v>
      </c>
      <c r="I5390" s="12">
        <v>12.676056338027999</v>
      </c>
      <c r="J5390" s="69">
        <v>0</v>
      </c>
      <c r="K5390" s="28">
        <v>0</v>
      </c>
      <c r="L5390" s="12">
        <v>1.4084507042250001</v>
      </c>
      <c r="M5390" s="12">
        <v>1.4084507042250001</v>
      </c>
      <c r="N5390" s="28">
        <v>0</v>
      </c>
      <c r="O5390" s="12">
        <v>1.4084507042250001</v>
      </c>
      <c r="P5390" s="12">
        <v>2.8169014084509998</v>
      </c>
      <c r="Q5390" s="12">
        <v>12.676056338027999</v>
      </c>
      <c r="R5390" s="42">
        <v>63.380281690140997</v>
      </c>
    </row>
    <row r="5391" spans="4:18" x14ac:dyDescent="0.2">
      <c r="D5391" s="200"/>
      <c r="E5391" s="4" t="s">
        <v>67</v>
      </c>
      <c r="F5391" s="5"/>
      <c r="G5391" s="6">
        <v>108</v>
      </c>
      <c r="H5391" s="31">
        <v>11.111111111111001</v>
      </c>
      <c r="I5391" s="12">
        <v>11.111111111111001</v>
      </c>
      <c r="J5391" s="12">
        <v>8.333333333333</v>
      </c>
      <c r="K5391" s="28">
        <v>0</v>
      </c>
      <c r="L5391" s="12">
        <v>0.92592592592599998</v>
      </c>
      <c r="M5391" s="12">
        <v>2.7777777777780002</v>
      </c>
      <c r="N5391" s="12">
        <v>0.92592592592599998</v>
      </c>
      <c r="O5391" s="28">
        <v>0</v>
      </c>
      <c r="P5391" s="12">
        <v>3.7037037037039999</v>
      </c>
      <c r="Q5391" s="12">
        <v>12.962962962962999</v>
      </c>
      <c r="R5391" s="42">
        <v>58.333333333333002</v>
      </c>
    </row>
    <row r="5392" spans="4:18" x14ac:dyDescent="0.2">
      <c r="D5392" s="200"/>
      <c r="E5392" s="4" t="s">
        <v>68</v>
      </c>
      <c r="F5392" s="5"/>
      <c r="G5392" s="6">
        <v>39</v>
      </c>
      <c r="H5392" s="31">
        <v>12.820512820513001</v>
      </c>
      <c r="I5392" s="12">
        <v>10.25641025641</v>
      </c>
      <c r="J5392" s="12">
        <v>2.564102564103</v>
      </c>
      <c r="K5392" s="28">
        <v>0</v>
      </c>
      <c r="L5392" s="28">
        <v>0</v>
      </c>
      <c r="M5392" s="28">
        <v>0</v>
      </c>
      <c r="N5392" s="28">
        <v>0</v>
      </c>
      <c r="O5392" s="28">
        <v>0</v>
      </c>
      <c r="P5392" s="12">
        <v>5.1282051282049999</v>
      </c>
      <c r="Q5392" s="12">
        <v>15.384615384615</v>
      </c>
      <c r="R5392" s="42">
        <v>58.974358974358999</v>
      </c>
    </row>
    <row r="5393" spans="2:18" x14ac:dyDescent="0.2">
      <c r="D5393" s="200"/>
      <c r="E5393" s="4" t="s">
        <v>69</v>
      </c>
      <c r="F5393" s="5"/>
      <c r="G5393" s="6">
        <v>29</v>
      </c>
      <c r="H5393" s="76">
        <v>17.241379310345</v>
      </c>
      <c r="I5393" s="12">
        <v>13.793103448276</v>
      </c>
      <c r="J5393" s="12">
        <v>3.4482758620689999</v>
      </c>
      <c r="K5393" s="12">
        <v>3.4482758620689999</v>
      </c>
      <c r="L5393" s="28">
        <v>0</v>
      </c>
      <c r="M5393" s="28">
        <v>0</v>
      </c>
      <c r="N5393" s="28">
        <v>0</v>
      </c>
      <c r="O5393" s="12">
        <v>3.4482758620689999</v>
      </c>
      <c r="P5393" s="12">
        <v>3.4482758620689999</v>
      </c>
      <c r="Q5393" s="29">
        <v>20.689655172414</v>
      </c>
      <c r="R5393" s="138">
        <v>48.275862068965999</v>
      </c>
    </row>
    <row r="5394" spans="2:18" x14ac:dyDescent="0.2">
      <c r="D5394" s="93" t="s">
        <v>70</v>
      </c>
      <c r="E5394" s="89" t="s">
        <v>18</v>
      </c>
      <c r="F5394" s="92"/>
      <c r="G5394" s="94">
        <v>0</v>
      </c>
      <c r="H5394" s="148">
        <v>0</v>
      </c>
      <c r="I5394" s="86">
        <v>0</v>
      </c>
      <c r="J5394" s="134">
        <v>0</v>
      </c>
      <c r="K5394" s="101">
        <v>0</v>
      </c>
      <c r="L5394" s="101">
        <v>0</v>
      </c>
      <c r="M5394" s="101">
        <v>0</v>
      </c>
      <c r="N5394" s="101">
        <v>0</v>
      </c>
      <c r="O5394" s="101">
        <v>0</v>
      </c>
      <c r="P5394" s="101">
        <v>0</v>
      </c>
      <c r="Q5394" s="86">
        <v>0</v>
      </c>
      <c r="R5394" s="173">
        <v>0</v>
      </c>
    </row>
    <row r="5396" spans="2:18" x14ac:dyDescent="0.2">
      <c r="B5396" s="40" t="str">
        <f xml:space="preserve"> HYPERLINK("#'目次'!B229", "[223]")</f>
        <v>[223]</v>
      </c>
      <c r="C5396" s="23" t="s">
        <v>358</v>
      </c>
    </row>
    <row r="5397" spans="2:18" x14ac:dyDescent="0.2">
      <c r="C5397" s="186" t="s">
        <v>326</v>
      </c>
    </row>
    <row r="5399" spans="2:18" x14ac:dyDescent="0.2">
      <c r="C5399" s="23" t="s">
        <v>73</v>
      </c>
    </row>
    <row r="5400" spans="2:18" ht="48" x14ac:dyDescent="0.2">
      <c r="D5400" s="195"/>
      <c r="E5400" s="196"/>
      <c r="F5400" s="196"/>
      <c r="G5400" s="37" t="s">
        <v>15</v>
      </c>
      <c r="H5400" s="33" t="s">
        <v>347</v>
      </c>
      <c r="I5400" s="13" t="s">
        <v>348</v>
      </c>
      <c r="J5400" s="13" t="s">
        <v>349</v>
      </c>
      <c r="K5400" s="13" t="s">
        <v>350</v>
      </c>
      <c r="L5400" s="13" t="s">
        <v>351</v>
      </c>
      <c r="M5400" s="13" t="s">
        <v>352</v>
      </c>
      <c r="N5400" s="13" t="s">
        <v>353</v>
      </c>
      <c r="O5400" s="13" t="s">
        <v>354</v>
      </c>
      <c r="P5400" s="13" t="s">
        <v>355</v>
      </c>
      <c r="Q5400" s="13" t="s">
        <v>99</v>
      </c>
      <c r="R5400" s="38" t="s">
        <v>18</v>
      </c>
    </row>
    <row r="5401" spans="2:18" x14ac:dyDescent="0.2">
      <c r="D5401" s="197"/>
      <c r="E5401" s="198"/>
      <c r="F5401" s="198"/>
      <c r="G5401" s="35"/>
      <c r="H5401" s="39"/>
      <c r="I5401" s="14"/>
      <c r="J5401" s="14"/>
      <c r="K5401" s="14"/>
      <c r="L5401" s="14"/>
      <c r="M5401" s="14"/>
      <c r="N5401" s="14"/>
      <c r="O5401" s="14"/>
      <c r="P5401" s="14"/>
      <c r="Q5401" s="14"/>
      <c r="R5401" s="34"/>
    </row>
    <row r="5402" spans="2:18" x14ac:dyDescent="0.2">
      <c r="D5402" s="56"/>
      <c r="E5402" s="58" t="s">
        <v>15</v>
      </c>
      <c r="F5402" s="46"/>
      <c r="G5402" s="36">
        <v>734</v>
      </c>
      <c r="H5402" s="24">
        <v>11.716621253406</v>
      </c>
      <c r="I5402" s="24">
        <v>11.307901907357</v>
      </c>
      <c r="J5402" s="24">
        <v>5.3133514986380002</v>
      </c>
      <c r="K5402" s="24">
        <v>0.68119891008199995</v>
      </c>
      <c r="L5402" s="24">
        <v>0.95367847411399997</v>
      </c>
      <c r="M5402" s="24">
        <v>1.362397820163</v>
      </c>
      <c r="N5402" s="24">
        <v>0.272479564033</v>
      </c>
      <c r="O5402" s="24">
        <v>0.81743869209800002</v>
      </c>
      <c r="P5402" s="24">
        <v>2.588555858311</v>
      </c>
      <c r="Q5402" s="24">
        <v>13.215258855586001</v>
      </c>
      <c r="R5402" s="68">
        <v>59.673024523160997</v>
      </c>
    </row>
    <row r="5403" spans="2:18" x14ac:dyDescent="0.2">
      <c r="D5403" s="199" t="s">
        <v>74</v>
      </c>
      <c r="E5403" s="22" t="s">
        <v>75</v>
      </c>
      <c r="F5403" s="21"/>
      <c r="G5403" s="19">
        <v>348</v>
      </c>
      <c r="H5403" s="54">
        <v>13.218390804598</v>
      </c>
      <c r="I5403" s="20">
        <v>12.35632183908</v>
      </c>
      <c r="J5403" s="20">
        <v>6.3218390804600002</v>
      </c>
      <c r="K5403" s="20">
        <v>0.57471264367800001</v>
      </c>
      <c r="L5403" s="20">
        <v>1.4367816091950001</v>
      </c>
      <c r="M5403" s="20">
        <v>0.86206896551699996</v>
      </c>
      <c r="N5403" s="20">
        <v>0.28735632183900001</v>
      </c>
      <c r="O5403" s="20">
        <v>0.86206896551699996</v>
      </c>
      <c r="P5403" s="20">
        <v>2.0114942528739999</v>
      </c>
      <c r="Q5403" s="20">
        <v>10.632183908046001</v>
      </c>
      <c r="R5403" s="52">
        <v>59.195402298851</v>
      </c>
    </row>
    <row r="5404" spans="2:18" x14ac:dyDescent="0.2">
      <c r="D5404" s="200"/>
      <c r="E5404" s="4" t="s">
        <v>34</v>
      </c>
      <c r="F5404" s="5"/>
      <c r="G5404" s="6">
        <v>9</v>
      </c>
      <c r="H5404" s="31">
        <v>11.111111111111001</v>
      </c>
      <c r="I5404" s="44">
        <v>22.222222222222001</v>
      </c>
      <c r="J5404" s="69">
        <v>0</v>
      </c>
      <c r="K5404" s="28">
        <v>0</v>
      </c>
      <c r="L5404" s="28">
        <v>0</v>
      </c>
      <c r="M5404" s="28">
        <v>0</v>
      </c>
      <c r="N5404" s="28">
        <v>0</v>
      </c>
      <c r="O5404" s="28">
        <v>0</v>
      </c>
      <c r="P5404" s="29">
        <v>11.111111111111001</v>
      </c>
      <c r="Q5404" s="29">
        <v>22.222222222222001</v>
      </c>
      <c r="R5404" s="138">
        <v>33.333333333333002</v>
      </c>
    </row>
    <row r="5405" spans="2:18" x14ac:dyDescent="0.2">
      <c r="D5405" s="200"/>
      <c r="E5405" s="4" t="s">
        <v>35</v>
      </c>
      <c r="F5405" s="5"/>
      <c r="G5405" s="6">
        <v>42</v>
      </c>
      <c r="H5405" s="87">
        <v>23.809523809523998</v>
      </c>
      <c r="I5405" s="12">
        <v>9.5238095238099998</v>
      </c>
      <c r="J5405" s="12">
        <v>2.3809523809519999</v>
      </c>
      <c r="K5405" s="28">
        <v>0</v>
      </c>
      <c r="L5405" s="12">
        <v>2.3809523809519999</v>
      </c>
      <c r="M5405" s="28">
        <v>0</v>
      </c>
      <c r="N5405" s="12">
        <v>2.3809523809519999</v>
      </c>
      <c r="O5405" s="12">
        <v>2.3809523809519999</v>
      </c>
      <c r="P5405" s="12">
        <v>4.7619047619049999</v>
      </c>
      <c r="Q5405" s="12">
        <v>11.904761904761999</v>
      </c>
      <c r="R5405" s="100">
        <v>50</v>
      </c>
    </row>
    <row r="5406" spans="2:18" x14ac:dyDescent="0.2">
      <c r="D5406" s="200"/>
      <c r="E5406" s="4" t="s">
        <v>36</v>
      </c>
      <c r="F5406" s="5"/>
      <c r="G5406" s="6">
        <v>70</v>
      </c>
      <c r="H5406" s="76">
        <v>18.571428571428999</v>
      </c>
      <c r="I5406" s="29">
        <v>17.142857142857</v>
      </c>
      <c r="J5406" s="29">
        <v>11.428571428571001</v>
      </c>
      <c r="K5406" s="28">
        <v>0</v>
      </c>
      <c r="L5406" s="28">
        <v>0</v>
      </c>
      <c r="M5406" s="28">
        <v>0</v>
      </c>
      <c r="N5406" s="28">
        <v>0</v>
      </c>
      <c r="O5406" s="28">
        <v>0</v>
      </c>
      <c r="P5406" s="12">
        <v>1.4285714285710001</v>
      </c>
      <c r="Q5406" s="12">
        <v>8.5714285714289993</v>
      </c>
      <c r="R5406" s="100">
        <v>50</v>
      </c>
    </row>
    <row r="5407" spans="2:18" x14ac:dyDescent="0.2">
      <c r="D5407" s="200"/>
      <c r="E5407" s="4" t="s">
        <v>37</v>
      </c>
      <c r="F5407" s="5"/>
      <c r="G5407" s="6">
        <v>76</v>
      </c>
      <c r="H5407" s="31">
        <v>9.2105263157890001</v>
      </c>
      <c r="I5407" s="12">
        <v>14.473684210526001</v>
      </c>
      <c r="J5407" s="29">
        <v>11.842105263158</v>
      </c>
      <c r="K5407" s="12">
        <v>1.3157894736839999</v>
      </c>
      <c r="L5407" s="28">
        <v>0</v>
      </c>
      <c r="M5407" s="12">
        <v>1.3157894736839999</v>
      </c>
      <c r="N5407" s="28">
        <v>0</v>
      </c>
      <c r="O5407" s="28">
        <v>0</v>
      </c>
      <c r="P5407" s="28">
        <v>0</v>
      </c>
      <c r="Q5407" s="12">
        <v>14.473684210526001</v>
      </c>
      <c r="R5407" s="100">
        <v>53.947368421053</v>
      </c>
    </row>
    <row r="5408" spans="2:18" x14ac:dyDescent="0.2">
      <c r="D5408" s="200"/>
      <c r="E5408" s="4" t="s">
        <v>38</v>
      </c>
      <c r="F5408" s="5"/>
      <c r="G5408" s="6">
        <v>63</v>
      </c>
      <c r="H5408" s="31">
        <v>11.111111111111001</v>
      </c>
      <c r="I5408" s="12">
        <v>14.285714285714</v>
      </c>
      <c r="J5408" s="69">
        <v>0</v>
      </c>
      <c r="K5408" s="28">
        <v>0</v>
      </c>
      <c r="L5408" s="12">
        <v>1.587301587302</v>
      </c>
      <c r="M5408" s="12">
        <v>1.587301587302</v>
      </c>
      <c r="N5408" s="28">
        <v>0</v>
      </c>
      <c r="O5408" s="12">
        <v>1.587301587302</v>
      </c>
      <c r="P5408" s="12">
        <v>1.587301587302</v>
      </c>
      <c r="Q5408" s="43">
        <v>4.7619047619049999</v>
      </c>
      <c r="R5408" s="111">
        <v>71.428571428571004</v>
      </c>
    </row>
    <row r="5409" spans="2:18" x14ac:dyDescent="0.2">
      <c r="D5409" s="200"/>
      <c r="E5409" s="4" t="s">
        <v>39</v>
      </c>
      <c r="F5409" s="5"/>
      <c r="G5409" s="6">
        <v>63</v>
      </c>
      <c r="H5409" s="31">
        <v>9.5238095238099998</v>
      </c>
      <c r="I5409" s="43">
        <v>3.1746031746029999</v>
      </c>
      <c r="J5409" s="12">
        <v>6.3492063492059998</v>
      </c>
      <c r="K5409" s="28">
        <v>0</v>
      </c>
      <c r="L5409" s="12">
        <v>4.7619047619049999</v>
      </c>
      <c r="M5409" s="12">
        <v>1.587301587302</v>
      </c>
      <c r="N5409" s="28">
        <v>0</v>
      </c>
      <c r="O5409" s="12">
        <v>1.587301587302</v>
      </c>
      <c r="P5409" s="12">
        <v>1.587301587302</v>
      </c>
      <c r="Q5409" s="12">
        <v>11.111111111111001</v>
      </c>
      <c r="R5409" s="111">
        <v>69.841269841270005</v>
      </c>
    </row>
    <row r="5410" spans="2:18" x14ac:dyDescent="0.2">
      <c r="D5410" s="200"/>
      <c r="E5410" s="4" t="s">
        <v>40</v>
      </c>
      <c r="F5410" s="5"/>
      <c r="G5410" s="6">
        <v>25</v>
      </c>
      <c r="H5410" s="31">
        <v>8</v>
      </c>
      <c r="I5410" s="12">
        <v>12</v>
      </c>
      <c r="J5410" s="69">
        <v>0</v>
      </c>
      <c r="K5410" s="12">
        <v>4</v>
      </c>
      <c r="L5410" s="28">
        <v>0</v>
      </c>
      <c r="M5410" s="28">
        <v>0</v>
      </c>
      <c r="N5410" s="28">
        <v>0</v>
      </c>
      <c r="O5410" s="28">
        <v>0</v>
      </c>
      <c r="P5410" s="12">
        <v>4</v>
      </c>
      <c r="Q5410" s="12">
        <v>12</v>
      </c>
      <c r="R5410" s="88">
        <v>68</v>
      </c>
    </row>
    <row r="5411" spans="2:18" x14ac:dyDescent="0.2">
      <c r="D5411" s="199" t="s">
        <v>76</v>
      </c>
      <c r="E5411" s="22" t="s">
        <v>77</v>
      </c>
      <c r="F5411" s="21"/>
      <c r="G5411" s="19">
        <v>386</v>
      </c>
      <c r="H5411" s="54">
        <v>10.362694300517999</v>
      </c>
      <c r="I5411" s="20">
        <v>10.362694300517999</v>
      </c>
      <c r="J5411" s="20">
        <v>4.40414507772</v>
      </c>
      <c r="K5411" s="20">
        <v>0.77720207253899998</v>
      </c>
      <c r="L5411" s="20">
        <v>0.51813471502599995</v>
      </c>
      <c r="M5411" s="20">
        <v>1.813471502591</v>
      </c>
      <c r="N5411" s="20">
        <v>0.25906735751299997</v>
      </c>
      <c r="O5411" s="20">
        <v>0.77720207253899998</v>
      </c>
      <c r="P5411" s="20">
        <v>3.1088082901549998</v>
      </c>
      <c r="Q5411" s="20">
        <v>15.544041450777</v>
      </c>
      <c r="R5411" s="52">
        <v>60.103626943004997</v>
      </c>
    </row>
    <row r="5412" spans="2:18" x14ac:dyDescent="0.2">
      <c r="D5412" s="200"/>
      <c r="E5412" s="4" t="s">
        <v>34</v>
      </c>
      <c r="F5412" s="5"/>
      <c r="G5412" s="6">
        <v>10</v>
      </c>
      <c r="H5412" s="87">
        <v>30</v>
      </c>
      <c r="I5412" s="29">
        <v>20</v>
      </c>
      <c r="J5412" s="12">
        <v>10</v>
      </c>
      <c r="K5412" s="29">
        <v>10</v>
      </c>
      <c r="L5412" s="29">
        <v>10</v>
      </c>
      <c r="M5412" s="29">
        <v>10</v>
      </c>
      <c r="N5412" s="29">
        <v>10</v>
      </c>
      <c r="O5412" s="29">
        <v>10</v>
      </c>
      <c r="P5412" s="29">
        <v>10</v>
      </c>
      <c r="Q5412" s="99">
        <v>0</v>
      </c>
      <c r="R5412" s="42">
        <v>60</v>
      </c>
    </row>
    <row r="5413" spans="2:18" x14ac:dyDescent="0.2">
      <c r="D5413" s="200"/>
      <c r="E5413" s="4" t="s">
        <v>35</v>
      </c>
      <c r="F5413" s="5"/>
      <c r="G5413" s="6">
        <v>55</v>
      </c>
      <c r="H5413" s="31">
        <v>16.363636363636001</v>
      </c>
      <c r="I5413" s="12">
        <v>14.545454545455</v>
      </c>
      <c r="J5413" s="29">
        <v>10.909090909091001</v>
      </c>
      <c r="K5413" s="28">
        <v>0</v>
      </c>
      <c r="L5413" s="28">
        <v>0</v>
      </c>
      <c r="M5413" s="28">
        <v>0</v>
      </c>
      <c r="N5413" s="28">
        <v>0</v>
      </c>
      <c r="O5413" s="28">
        <v>0</v>
      </c>
      <c r="P5413" s="12">
        <v>5.4545454545450003</v>
      </c>
      <c r="Q5413" s="29">
        <v>20</v>
      </c>
      <c r="R5413" s="138">
        <v>43.636363636364003</v>
      </c>
    </row>
    <row r="5414" spans="2:18" x14ac:dyDescent="0.2">
      <c r="D5414" s="200"/>
      <c r="E5414" s="4" t="s">
        <v>36</v>
      </c>
      <c r="F5414" s="5"/>
      <c r="G5414" s="6">
        <v>72</v>
      </c>
      <c r="H5414" s="31">
        <v>11.111111111111001</v>
      </c>
      <c r="I5414" s="12">
        <v>9.7222222222219994</v>
      </c>
      <c r="J5414" s="12">
        <v>4.166666666667</v>
      </c>
      <c r="K5414" s="28">
        <v>0</v>
      </c>
      <c r="L5414" s="28">
        <v>0</v>
      </c>
      <c r="M5414" s="12">
        <v>1.3888888888890001</v>
      </c>
      <c r="N5414" s="28">
        <v>0</v>
      </c>
      <c r="O5414" s="12">
        <v>1.3888888888890001</v>
      </c>
      <c r="P5414" s="12">
        <v>2.7777777777780002</v>
      </c>
      <c r="Q5414" s="29">
        <v>19.444444444443999</v>
      </c>
      <c r="R5414" s="42">
        <v>58.333333333333002</v>
      </c>
    </row>
    <row r="5415" spans="2:18" x14ac:dyDescent="0.2">
      <c r="D5415" s="200"/>
      <c r="E5415" s="4" t="s">
        <v>37</v>
      </c>
      <c r="F5415" s="5"/>
      <c r="G5415" s="6">
        <v>88</v>
      </c>
      <c r="H5415" s="84">
        <v>5.6818181818179996</v>
      </c>
      <c r="I5415" s="12">
        <v>15.909090909091001</v>
      </c>
      <c r="J5415" s="12">
        <v>2.2727272727269998</v>
      </c>
      <c r="K5415" s="12">
        <v>1.136363636364</v>
      </c>
      <c r="L5415" s="12">
        <v>1.136363636364</v>
      </c>
      <c r="M5415" s="12">
        <v>1.136363636364</v>
      </c>
      <c r="N5415" s="28">
        <v>0</v>
      </c>
      <c r="O5415" s="28">
        <v>0</v>
      </c>
      <c r="P5415" s="12">
        <v>2.2727272727269998</v>
      </c>
      <c r="Q5415" s="29">
        <v>20.454545454544999</v>
      </c>
      <c r="R5415" s="100">
        <v>52.272727272727003</v>
      </c>
    </row>
    <row r="5416" spans="2:18" x14ac:dyDescent="0.2">
      <c r="D5416" s="200"/>
      <c r="E5416" s="4" t="s">
        <v>38</v>
      </c>
      <c r="F5416" s="5"/>
      <c r="G5416" s="6">
        <v>66</v>
      </c>
      <c r="H5416" s="31">
        <v>13.636363636364001</v>
      </c>
      <c r="I5416" s="12">
        <v>10.606060606061</v>
      </c>
      <c r="J5416" s="12">
        <v>3.0303030303030001</v>
      </c>
      <c r="K5416" s="12">
        <v>1.5151515151520001</v>
      </c>
      <c r="L5416" s="28">
        <v>0</v>
      </c>
      <c r="M5416" s="12">
        <v>1.5151515151520001</v>
      </c>
      <c r="N5416" s="28">
        <v>0</v>
      </c>
      <c r="O5416" s="28">
        <v>0</v>
      </c>
      <c r="P5416" s="12">
        <v>3.0303030303030001</v>
      </c>
      <c r="Q5416" s="12">
        <v>12.121212121212</v>
      </c>
      <c r="R5416" s="42">
        <v>63.636363636364003</v>
      </c>
    </row>
    <row r="5417" spans="2:18" x14ac:dyDescent="0.2">
      <c r="D5417" s="200"/>
      <c r="E5417" s="4" t="s">
        <v>39</v>
      </c>
      <c r="F5417" s="5"/>
      <c r="G5417" s="6">
        <v>64</v>
      </c>
      <c r="H5417" s="84">
        <v>6.25</v>
      </c>
      <c r="I5417" s="43">
        <v>3.125</v>
      </c>
      <c r="J5417" s="12">
        <v>1.5625</v>
      </c>
      <c r="K5417" s="28">
        <v>0</v>
      </c>
      <c r="L5417" s="28">
        <v>0</v>
      </c>
      <c r="M5417" s="12">
        <v>3.125</v>
      </c>
      <c r="N5417" s="28">
        <v>0</v>
      </c>
      <c r="O5417" s="28">
        <v>0</v>
      </c>
      <c r="P5417" s="12">
        <v>1.5625</v>
      </c>
      <c r="Q5417" s="12">
        <v>9.375</v>
      </c>
      <c r="R5417" s="111">
        <v>76.5625</v>
      </c>
    </row>
    <row r="5418" spans="2:18" x14ac:dyDescent="0.2">
      <c r="D5418" s="201"/>
      <c r="E5418" s="57" t="s">
        <v>40</v>
      </c>
      <c r="F5418" s="59"/>
      <c r="G5418" s="55">
        <v>31</v>
      </c>
      <c r="H5418" s="157">
        <v>6.4516129032259997</v>
      </c>
      <c r="I5418" s="135">
        <v>0</v>
      </c>
      <c r="J5418" s="65">
        <v>6.4516129032259997</v>
      </c>
      <c r="K5418" s="74">
        <v>0</v>
      </c>
      <c r="L5418" s="74">
        <v>0</v>
      </c>
      <c r="M5418" s="65">
        <v>3.2258064516129998</v>
      </c>
      <c r="N5418" s="74">
        <v>0</v>
      </c>
      <c r="O5418" s="65">
        <v>3.2258064516129998</v>
      </c>
      <c r="P5418" s="65">
        <v>3.2258064516129998</v>
      </c>
      <c r="Q5418" s="65">
        <v>9.6774193548389995</v>
      </c>
      <c r="R5418" s="141">
        <v>74.193548387096996</v>
      </c>
    </row>
    <row r="5420" spans="2:18" x14ac:dyDescent="0.2">
      <c r="B5420" s="40" t="str">
        <f xml:space="preserve"> HYPERLINK("#'目次'!B230", "[224]")</f>
        <v>[224]</v>
      </c>
      <c r="C5420" s="23" t="s">
        <v>358</v>
      </c>
    </row>
    <row r="5421" spans="2:18" x14ac:dyDescent="0.2">
      <c r="C5421" s="186" t="s">
        <v>326</v>
      </c>
    </row>
    <row r="5423" spans="2:18" x14ac:dyDescent="0.2">
      <c r="C5423" s="23" t="s">
        <v>80</v>
      </c>
    </row>
    <row r="5424" spans="2:18" ht="48" x14ac:dyDescent="0.2">
      <c r="E5424" s="195"/>
      <c r="F5424" s="196"/>
      <c r="G5424" s="37" t="s">
        <v>15</v>
      </c>
      <c r="H5424" s="33" t="s">
        <v>347</v>
      </c>
      <c r="I5424" s="13" t="s">
        <v>348</v>
      </c>
      <c r="J5424" s="13" t="s">
        <v>349</v>
      </c>
      <c r="K5424" s="13" t="s">
        <v>350</v>
      </c>
      <c r="L5424" s="13" t="s">
        <v>351</v>
      </c>
      <c r="M5424" s="13" t="s">
        <v>352</v>
      </c>
      <c r="N5424" s="13" t="s">
        <v>353</v>
      </c>
      <c r="O5424" s="13" t="s">
        <v>354</v>
      </c>
      <c r="P5424" s="13" t="s">
        <v>355</v>
      </c>
      <c r="Q5424" s="13" t="s">
        <v>99</v>
      </c>
      <c r="R5424" s="38" t="s">
        <v>18</v>
      </c>
    </row>
    <row r="5425" spans="2:18" x14ac:dyDescent="0.2">
      <c r="E5425" s="197"/>
      <c r="F5425" s="198"/>
      <c r="G5425" s="35"/>
      <c r="H5425" s="39"/>
      <c r="I5425" s="14"/>
      <c r="J5425" s="14"/>
      <c r="K5425" s="14"/>
      <c r="L5425" s="14"/>
      <c r="M5425" s="14"/>
      <c r="N5425" s="14"/>
      <c r="O5425" s="14"/>
      <c r="P5425" s="14"/>
      <c r="Q5425" s="14"/>
      <c r="R5425" s="34"/>
    </row>
    <row r="5426" spans="2:18" x14ac:dyDescent="0.2">
      <c r="E5426" s="91" t="s">
        <v>15</v>
      </c>
      <c r="F5426" s="46"/>
      <c r="G5426" s="36">
        <v>734</v>
      </c>
      <c r="H5426" s="24">
        <v>11.716621253406</v>
      </c>
      <c r="I5426" s="24">
        <v>11.307901907357</v>
      </c>
      <c r="J5426" s="24">
        <v>5.3133514986380002</v>
      </c>
      <c r="K5426" s="24">
        <v>0.68119891008199995</v>
      </c>
      <c r="L5426" s="24">
        <v>0.95367847411399997</v>
      </c>
      <c r="M5426" s="24">
        <v>1.362397820163</v>
      </c>
      <c r="N5426" s="24">
        <v>0.272479564033</v>
      </c>
      <c r="O5426" s="24">
        <v>0.81743869209800002</v>
      </c>
      <c r="P5426" s="24">
        <v>2.588555858311</v>
      </c>
      <c r="Q5426" s="24">
        <v>13.215258855586001</v>
      </c>
      <c r="R5426" s="68">
        <v>59.673024523160997</v>
      </c>
    </row>
    <row r="5427" spans="2:18" x14ac:dyDescent="0.2">
      <c r="E5427" s="4" t="s">
        <v>81</v>
      </c>
      <c r="F5427" s="5"/>
      <c r="G5427" s="19">
        <v>30</v>
      </c>
      <c r="H5427" s="54">
        <v>16.666666666666998</v>
      </c>
      <c r="I5427" s="90">
        <v>3.333333333333</v>
      </c>
      <c r="J5427" s="20">
        <v>10</v>
      </c>
      <c r="K5427" s="20">
        <v>3.333333333333</v>
      </c>
      <c r="L5427" s="60">
        <v>0</v>
      </c>
      <c r="M5427" s="60">
        <v>0</v>
      </c>
      <c r="N5427" s="60">
        <v>0</v>
      </c>
      <c r="O5427" s="60">
        <v>0</v>
      </c>
      <c r="P5427" s="20">
        <v>3.333333333333</v>
      </c>
      <c r="Q5427" s="90">
        <v>6.666666666667</v>
      </c>
      <c r="R5427" s="52">
        <v>56.666666666666998</v>
      </c>
    </row>
    <row r="5428" spans="2:18" x14ac:dyDescent="0.2">
      <c r="E5428" s="4" t="s">
        <v>82</v>
      </c>
      <c r="F5428" s="5"/>
      <c r="G5428" s="6">
        <v>47</v>
      </c>
      <c r="H5428" s="84">
        <v>6.3829787234040003</v>
      </c>
      <c r="I5428" s="12">
        <v>10.638297872340001</v>
      </c>
      <c r="J5428" s="29">
        <v>10.638297872340001</v>
      </c>
      <c r="K5428" s="12">
        <v>2.1276595744679998</v>
      </c>
      <c r="L5428" s="12">
        <v>2.1276595744679998</v>
      </c>
      <c r="M5428" s="12">
        <v>2.1276595744679998</v>
      </c>
      <c r="N5428" s="28">
        <v>0</v>
      </c>
      <c r="O5428" s="28">
        <v>0</v>
      </c>
      <c r="P5428" s="12">
        <v>2.1276595744679998</v>
      </c>
      <c r="Q5428" s="43">
        <v>6.3829787234040003</v>
      </c>
      <c r="R5428" s="42">
        <v>63.829787234043003</v>
      </c>
    </row>
    <row r="5429" spans="2:18" x14ac:dyDescent="0.2">
      <c r="E5429" s="4" t="s">
        <v>83</v>
      </c>
      <c r="F5429" s="5"/>
      <c r="G5429" s="6">
        <v>296</v>
      </c>
      <c r="H5429" s="31">
        <v>11.824324324323999</v>
      </c>
      <c r="I5429" s="12">
        <v>11.148648648649001</v>
      </c>
      <c r="J5429" s="12">
        <v>4.0540540540540002</v>
      </c>
      <c r="K5429" s="12">
        <v>0.67567567567599995</v>
      </c>
      <c r="L5429" s="12">
        <v>0.67567567567599995</v>
      </c>
      <c r="M5429" s="12">
        <v>2.3648648648649999</v>
      </c>
      <c r="N5429" s="12">
        <v>0.67567567567599995</v>
      </c>
      <c r="O5429" s="12">
        <v>1.351351351351</v>
      </c>
      <c r="P5429" s="12">
        <v>2.3648648648649999</v>
      </c>
      <c r="Q5429" s="12">
        <v>13.851351351350999</v>
      </c>
      <c r="R5429" s="42">
        <v>59.459459459458998</v>
      </c>
    </row>
    <row r="5430" spans="2:18" x14ac:dyDescent="0.2">
      <c r="E5430" s="4" t="s">
        <v>84</v>
      </c>
      <c r="F5430" s="5"/>
      <c r="G5430" s="6">
        <v>19</v>
      </c>
      <c r="H5430" s="76">
        <v>21.052631578947</v>
      </c>
      <c r="I5430" s="12">
        <v>10.526315789473999</v>
      </c>
      <c r="J5430" s="29">
        <v>10.526315789473999</v>
      </c>
      <c r="K5430" s="28">
        <v>0</v>
      </c>
      <c r="L5430" s="28">
        <v>0</v>
      </c>
      <c r="M5430" s="28">
        <v>0</v>
      </c>
      <c r="N5430" s="28">
        <v>0</v>
      </c>
      <c r="O5430" s="28">
        <v>0</v>
      </c>
      <c r="P5430" s="28">
        <v>0</v>
      </c>
      <c r="Q5430" s="29">
        <v>21.052631578947</v>
      </c>
      <c r="R5430" s="42">
        <v>57.894736842104997</v>
      </c>
    </row>
    <row r="5431" spans="2:18" x14ac:dyDescent="0.2">
      <c r="E5431" s="4" t="s">
        <v>85</v>
      </c>
      <c r="F5431" s="5"/>
      <c r="G5431" s="6">
        <v>83</v>
      </c>
      <c r="H5431" s="31">
        <v>9.638554216867</v>
      </c>
      <c r="I5431" s="12">
        <v>8.4337349397590007</v>
      </c>
      <c r="J5431" s="12">
        <v>3.6144578313250002</v>
      </c>
      <c r="K5431" s="28">
        <v>0</v>
      </c>
      <c r="L5431" s="28">
        <v>0</v>
      </c>
      <c r="M5431" s="28">
        <v>0</v>
      </c>
      <c r="N5431" s="28">
        <v>0</v>
      </c>
      <c r="O5431" s="28">
        <v>0</v>
      </c>
      <c r="P5431" s="12">
        <v>3.6144578313250002</v>
      </c>
      <c r="Q5431" s="12">
        <v>13.253012048193</v>
      </c>
      <c r="R5431" s="88">
        <v>67.469879518072005</v>
      </c>
    </row>
    <row r="5432" spans="2:18" x14ac:dyDescent="0.2">
      <c r="E5432" s="4" t="s">
        <v>86</v>
      </c>
      <c r="F5432" s="5"/>
      <c r="G5432" s="6">
        <v>120</v>
      </c>
      <c r="H5432" s="31">
        <v>10.833333333333</v>
      </c>
      <c r="I5432" s="12">
        <v>13.333333333333</v>
      </c>
      <c r="J5432" s="12">
        <v>5</v>
      </c>
      <c r="K5432" s="12">
        <v>0.83333333333299997</v>
      </c>
      <c r="L5432" s="12">
        <v>0.83333333333299997</v>
      </c>
      <c r="M5432" s="28">
        <v>0</v>
      </c>
      <c r="N5432" s="28">
        <v>0</v>
      </c>
      <c r="O5432" s="12">
        <v>1.666666666667</v>
      </c>
      <c r="P5432" s="12">
        <v>0.83333333333299997</v>
      </c>
      <c r="Q5432" s="12">
        <v>14.166666666667</v>
      </c>
      <c r="R5432" s="42">
        <v>59.166666666666998</v>
      </c>
    </row>
    <row r="5433" spans="2:18" x14ac:dyDescent="0.2">
      <c r="E5433" s="4" t="s">
        <v>87</v>
      </c>
      <c r="F5433" s="5"/>
      <c r="G5433" s="6">
        <v>46</v>
      </c>
      <c r="H5433" s="31">
        <v>13.04347826087</v>
      </c>
      <c r="I5433" s="12">
        <v>10.869565217390999</v>
      </c>
      <c r="J5433" s="12">
        <v>4.3478260869570002</v>
      </c>
      <c r="K5433" s="28">
        <v>0</v>
      </c>
      <c r="L5433" s="12">
        <v>4.3478260869570002</v>
      </c>
      <c r="M5433" s="12">
        <v>4.3478260869570002</v>
      </c>
      <c r="N5433" s="28">
        <v>0</v>
      </c>
      <c r="O5433" s="28">
        <v>0</v>
      </c>
      <c r="P5433" s="12">
        <v>4.3478260869570002</v>
      </c>
      <c r="Q5433" s="12">
        <v>8.6956521739130004</v>
      </c>
      <c r="R5433" s="42">
        <v>63.043478260870003</v>
      </c>
    </row>
    <row r="5434" spans="2:18" x14ac:dyDescent="0.2">
      <c r="E5434" s="4" t="s">
        <v>88</v>
      </c>
      <c r="F5434" s="5"/>
      <c r="G5434" s="6">
        <v>23</v>
      </c>
      <c r="H5434" s="76">
        <v>17.391304347826001</v>
      </c>
      <c r="I5434" s="29">
        <v>17.391304347826001</v>
      </c>
      <c r="J5434" s="12">
        <v>4.3478260869570002</v>
      </c>
      <c r="K5434" s="28">
        <v>0</v>
      </c>
      <c r="L5434" s="28">
        <v>0</v>
      </c>
      <c r="M5434" s="28">
        <v>0</v>
      </c>
      <c r="N5434" s="28">
        <v>0</v>
      </c>
      <c r="O5434" s="28">
        <v>0</v>
      </c>
      <c r="P5434" s="12">
        <v>4.3478260869570002</v>
      </c>
      <c r="Q5434" s="29">
        <v>21.739130434783</v>
      </c>
      <c r="R5434" s="138">
        <v>43.478260869564998</v>
      </c>
    </row>
    <row r="5435" spans="2:18" x14ac:dyDescent="0.2">
      <c r="E5435" s="4" t="s">
        <v>89</v>
      </c>
      <c r="F5435" s="5"/>
      <c r="G5435" s="6">
        <v>37</v>
      </c>
      <c r="H5435" s="31">
        <v>10.810810810811001</v>
      </c>
      <c r="I5435" s="44">
        <v>21.621621621622001</v>
      </c>
      <c r="J5435" s="29">
        <v>10.810810810811001</v>
      </c>
      <c r="K5435" s="28">
        <v>0</v>
      </c>
      <c r="L5435" s="12">
        <v>2.7027027027030002</v>
      </c>
      <c r="M5435" s="28">
        <v>0</v>
      </c>
      <c r="N5435" s="28">
        <v>0</v>
      </c>
      <c r="O5435" s="28">
        <v>0</v>
      </c>
      <c r="P5435" s="12">
        <v>5.4054054054050003</v>
      </c>
      <c r="Q5435" s="12">
        <v>16.216216216216001</v>
      </c>
      <c r="R5435" s="138">
        <v>45.945945945946001</v>
      </c>
    </row>
    <row r="5436" spans="2:18" x14ac:dyDescent="0.2">
      <c r="E5436" s="4" t="s">
        <v>90</v>
      </c>
      <c r="F5436" s="5"/>
      <c r="G5436" s="6">
        <v>28</v>
      </c>
      <c r="H5436" s="31">
        <v>10.714285714286</v>
      </c>
      <c r="I5436" s="12">
        <v>7.1428571428570002</v>
      </c>
      <c r="J5436" s="12">
        <v>3.5714285714290002</v>
      </c>
      <c r="K5436" s="28">
        <v>0</v>
      </c>
      <c r="L5436" s="28">
        <v>0</v>
      </c>
      <c r="M5436" s="28">
        <v>0</v>
      </c>
      <c r="N5436" s="28">
        <v>0</v>
      </c>
      <c r="O5436" s="28">
        <v>0</v>
      </c>
      <c r="P5436" s="12">
        <v>3.5714285714290002</v>
      </c>
      <c r="Q5436" s="12">
        <v>14.285714285714</v>
      </c>
      <c r="R5436" s="42">
        <v>60.714285714286</v>
      </c>
    </row>
    <row r="5437" spans="2:18" x14ac:dyDescent="0.2">
      <c r="E5437" s="57" t="s">
        <v>91</v>
      </c>
      <c r="F5437" s="59"/>
      <c r="G5437" s="55">
        <v>5</v>
      </c>
      <c r="H5437" s="162">
        <v>20</v>
      </c>
      <c r="I5437" s="135">
        <v>0</v>
      </c>
      <c r="J5437" s="129">
        <v>0</v>
      </c>
      <c r="K5437" s="74">
        <v>0</v>
      </c>
      <c r="L5437" s="74">
        <v>0</v>
      </c>
      <c r="M5437" s="74">
        <v>0</v>
      </c>
      <c r="N5437" s="74">
        <v>0</v>
      </c>
      <c r="O5437" s="74">
        <v>0</v>
      </c>
      <c r="P5437" s="74">
        <v>0</v>
      </c>
      <c r="Q5437" s="135">
        <v>0</v>
      </c>
      <c r="R5437" s="141">
        <v>80</v>
      </c>
    </row>
    <row r="5439" spans="2:18" x14ac:dyDescent="0.2">
      <c r="B5439" s="40" t="str">
        <f xml:space="preserve"> HYPERLINK("#'目次'!B231", "[225]")</f>
        <v>[225]</v>
      </c>
      <c r="C5439" s="23" t="s">
        <v>361</v>
      </c>
    </row>
    <row r="5440" spans="2:18" x14ac:dyDescent="0.2">
      <c r="C5440" s="186" t="s">
        <v>326</v>
      </c>
    </row>
    <row r="5442" spans="3:18" x14ac:dyDescent="0.2">
      <c r="C5442" s="23" t="s">
        <v>14</v>
      </c>
    </row>
    <row r="5443" spans="3:18" ht="48" x14ac:dyDescent="0.2">
      <c r="D5443" s="195"/>
      <c r="E5443" s="196"/>
      <c r="F5443" s="196"/>
      <c r="G5443" s="37" t="s">
        <v>15</v>
      </c>
      <c r="H5443" s="33" t="s">
        <v>347</v>
      </c>
      <c r="I5443" s="13" t="s">
        <v>348</v>
      </c>
      <c r="J5443" s="13" t="s">
        <v>349</v>
      </c>
      <c r="K5443" s="13" t="s">
        <v>350</v>
      </c>
      <c r="L5443" s="13" t="s">
        <v>351</v>
      </c>
      <c r="M5443" s="13" t="s">
        <v>352</v>
      </c>
      <c r="N5443" s="13" t="s">
        <v>353</v>
      </c>
      <c r="O5443" s="13" t="s">
        <v>354</v>
      </c>
      <c r="P5443" s="13" t="s">
        <v>355</v>
      </c>
      <c r="Q5443" s="13" t="s">
        <v>99</v>
      </c>
      <c r="R5443" s="38" t="s">
        <v>18</v>
      </c>
    </row>
    <row r="5444" spans="3:18" x14ac:dyDescent="0.2">
      <c r="D5444" s="197"/>
      <c r="E5444" s="198"/>
      <c r="F5444" s="198"/>
      <c r="G5444" s="35"/>
      <c r="H5444" s="39"/>
      <c r="I5444" s="14"/>
      <c r="J5444" s="14"/>
      <c r="K5444" s="14"/>
      <c r="L5444" s="14"/>
      <c r="M5444" s="14"/>
      <c r="N5444" s="14"/>
      <c r="O5444" s="14"/>
      <c r="P5444" s="14"/>
      <c r="Q5444" s="14"/>
      <c r="R5444" s="34"/>
    </row>
    <row r="5445" spans="3:18" x14ac:dyDescent="0.2">
      <c r="D5445" s="56"/>
      <c r="E5445" s="58" t="s">
        <v>15</v>
      </c>
      <c r="F5445" s="46"/>
      <c r="G5445" s="36">
        <v>734</v>
      </c>
      <c r="H5445" s="24">
        <v>20.708446866485001</v>
      </c>
      <c r="I5445" s="24">
        <v>38.555858310627002</v>
      </c>
      <c r="J5445" s="24">
        <v>36.920980926431</v>
      </c>
      <c r="K5445" s="24">
        <v>1.4986376021800001</v>
      </c>
      <c r="L5445" s="24">
        <v>1.4986376021800001</v>
      </c>
      <c r="M5445" s="24">
        <v>12.261580381470999</v>
      </c>
      <c r="N5445" s="24">
        <v>0.95367847411399997</v>
      </c>
      <c r="O5445" s="24">
        <v>1.2261580381470001</v>
      </c>
      <c r="P5445" s="24">
        <v>1.7711171662130001</v>
      </c>
      <c r="Q5445" s="24">
        <v>5.4495912806540003</v>
      </c>
      <c r="R5445" s="68">
        <v>26.430517711172001</v>
      </c>
    </row>
    <row r="5446" spans="3:18" x14ac:dyDescent="0.2">
      <c r="D5446" s="199" t="s">
        <v>19</v>
      </c>
      <c r="E5446" s="22" t="s">
        <v>20</v>
      </c>
      <c r="F5446" s="21"/>
      <c r="G5446" s="19">
        <v>77</v>
      </c>
      <c r="H5446" s="54">
        <v>19.480519480519</v>
      </c>
      <c r="I5446" s="90">
        <v>29.87012987013</v>
      </c>
      <c r="J5446" s="98">
        <v>53.246753246753002</v>
      </c>
      <c r="K5446" s="20">
        <v>5.1948051948050002</v>
      </c>
      <c r="L5446" s="20">
        <v>3.896103896104</v>
      </c>
      <c r="M5446" s="20">
        <v>12.987012987012999</v>
      </c>
      <c r="N5446" s="20">
        <v>2.5974025974030002</v>
      </c>
      <c r="O5446" s="60">
        <v>0</v>
      </c>
      <c r="P5446" s="20">
        <v>3.896103896104</v>
      </c>
      <c r="Q5446" s="20">
        <v>1.298701298701</v>
      </c>
      <c r="R5446" s="52">
        <v>24.675324675325001</v>
      </c>
    </row>
    <row r="5447" spans="3:18" x14ac:dyDescent="0.2">
      <c r="D5447" s="200"/>
      <c r="E5447" s="4" t="s">
        <v>21</v>
      </c>
      <c r="F5447" s="5"/>
      <c r="G5447" s="6">
        <v>289</v>
      </c>
      <c r="H5447" s="31">
        <v>21.453287197232001</v>
      </c>
      <c r="I5447" s="29">
        <v>46.366782006919998</v>
      </c>
      <c r="J5447" s="43">
        <v>31.487889273356</v>
      </c>
      <c r="K5447" s="12">
        <v>0.69204152249100004</v>
      </c>
      <c r="L5447" s="12">
        <v>0.34602076124600001</v>
      </c>
      <c r="M5447" s="12">
        <v>16.608996539791999</v>
      </c>
      <c r="N5447" s="12">
        <v>1.0380622837369999</v>
      </c>
      <c r="O5447" s="12">
        <v>2.4221453287200001</v>
      </c>
      <c r="P5447" s="12">
        <v>1.3840830449829999</v>
      </c>
      <c r="Q5447" s="12">
        <v>5.8823529411760003</v>
      </c>
      <c r="R5447" s="42">
        <v>22.837370242214998</v>
      </c>
    </row>
    <row r="5448" spans="3:18" x14ac:dyDescent="0.2">
      <c r="D5448" s="200"/>
      <c r="E5448" s="4" t="s">
        <v>22</v>
      </c>
      <c r="F5448" s="5"/>
      <c r="G5448" s="6">
        <v>109</v>
      </c>
      <c r="H5448" s="31">
        <v>19.266055045872001</v>
      </c>
      <c r="I5448" s="43">
        <v>31.192660550458999</v>
      </c>
      <c r="J5448" s="12">
        <v>34.862385321101002</v>
      </c>
      <c r="K5448" s="12">
        <v>0.91743119266100004</v>
      </c>
      <c r="L5448" s="28">
        <v>0</v>
      </c>
      <c r="M5448" s="12">
        <v>8.2568807339449997</v>
      </c>
      <c r="N5448" s="28">
        <v>0</v>
      </c>
      <c r="O5448" s="28">
        <v>0</v>
      </c>
      <c r="P5448" s="12">
        <v>0.91743119266100004</v>
      </c>
      <c r="Q5448" s="12">
        <v>6.4220183486240003</v>
      </c>
      <c r="R5448" s="88">
        <v>32.110091743119</v>
      </c>
    </row>
    <row r="5449" spans="3:18" x14ac:dyDescent="0.2">
      <c r="D5449" s="200"/>
      <c r="E5449" s="4" t="s">
        <v>23</v>
      </c>
      <c r="F5449" s="5"/>
      <c r="G5449" s="6">
        <v>120</v>
      </c>
      <c r="H5449" s="31">
        <v>20.833333333333002</v>
      </c>
      <c r="I5449" s="43">
        <v>33.333333333333002</v>
      </c>
      <c r="J5449" s="12">
        <v>32.5</v>
      </c>
      <c r="K5449" s="12">
        <v>1.666666666667</v>
      </c>
      <c r="L5449" s="12">
        <v>2.5</v>
      </c>
      <c r="M5449" s="12">
        <v>8.333333333333</v>
      </c>
      <c r="N5449" s="12">
        <v>1.666666666667</v>
      </c>
      <c r="O5449" s="12">
        <v>0.83333333333299997</v>
      </c>
      <c r="P5449" s="12">
        <v>2.5</v>
      </c>
      <c r="Q5449" s="12">
        <v>5</v>
      </c>
      <c r="R5449" s="88">
        <v>31.666666666666998</v>
      </c>
    </row>
    <row r="5450" spans="3:18" x14ac:dyDescent="0.2">
      <c r="D5450" s="200"/>
      <c r="E5450" s="4" t="s">
        <v>24</v>
      </c>
      <c r="F5450" s="5"/>
      <c r="G5450" s="6">
        <v>139</v>
      </c>
      <c r="H5450" s="31">
        <v>20.863309352518002</v>
      </c>
      <c r="I5450" s="12">
        <v>37.410071942446002</v>
      </c>
      <c r="J5450" s="29">
        <v>44.604316546763002</v>
      </c>
      <c r="K5450" s="12">
        <v>1.438848920863</v>
      </c>
      <c r="L5450" s="12">
        <v>2.877697841727</v>
      </c>
      <c r="M5450" s="12">
        <v>9.3525179856119998</v>
      </c>
      <c r="N5450" s="28">
        <v>0</v>
      </c>
      <c r="O5450" s="12">
        <v>0.71942446043200003</v>
      </c>
      <c r="P5450" s="12">
        <v>1.438848920863</v>
      </c>
      <c r="Q5450" s="12">
        <v>6.4748201438850002</v>
      </c>
      <c r="R5450" s="42">
        <v>25.899280575540001</v>
      </c>
    </row>
    <row r="5451" spans="3:18" x14ac:dyDescent="0.2">
      <c r="D5451" s="199" t="s">
        <v>25</v>
      </c>
      <c r="E5451" s="22" t="s">
        <v>26</v>
      </c>
      <c r="F5451" s="21"/>
      <c r="G5451" s="19">
        <v>243</v>
      </c>
      <c r="H5451" s="54">
        <v>20.576131687242999</v>
      </c>
      <c r="I5451" s="20">
        <v>39.917695473251001</v>
      </c>
      <c r="J5451" s="20">
        <v>33.333333333333002</v>
      </c>
      <c r="K5451" s="20">
        <v>2.057613168724</v>
      </c>
      <c r="L5451" s="20">
        <v>1.646090534979</v>
      </c>
      <c r="M5451" s="20">
        <v>16.460905349794</v>
      </c>
      <c r="N5451" s="20">
        <v>0.82304526748999995</v>
      </c>
      <c r="O5451" s="20">
        <v>2.4691358024690002</v>
      </c>
      <c r="P5451" s="20">
        <v>2.057613168724</v>
      </c>
      <c r="Q5451" s="20">
        <v>6.1728395061730001</v>
      </c>
      <c r="R5451" s="52">
        <v>26.337448559671</v>
      </c>
    </row>
    <row r="5452" spans="3:18" x14ac:dyDescent="0.2">
      <c r="D5452" s="200"/>
      <c r="E5452" s="4" t="s">
        <v>27</v>
      </c>
      <c r="F5452" s="5"/>
      <c r="G5452" s="6">
        <v>234</v>
      </c>
      <c r="H5452" s="31">
        <v>23.931623931623999</v>
      </c>
      <c r="I5452" s="12">
        <v>34.188034188034003</v>
      </c>
      <c r="J5452" s="12">
        <v>34.615384615384997</v>
      </c>
      <c r="K5452" s="12">
        <v>1.709401709402</v>
      </c>
      <c r="L5452" s="12">
        <v>1.2820512820509999</v>
      </c>
      <c r="M5452" s="12">
        <v>12.393162393161999</v>
      </c>
      <c r="N5452" s="12">
        <v>0.85470085470099999</v>
      </c>
      <c r="O5452" s="12">
        <v>0.42735042735000001</v>
      </c>
      <c r="P5452" s="12">
        <v>1.709401709402</v>
      </c>
      <c r="Q5452" s="12">
        <v>6.4102564102560002</v>
      </c>
      <c r="R5452" s="42">
        <v>24.786324786325</v>
      </c>
    </row>
    <row r="5453" spans="3:18" x14ac:dyDescent="0.2">
      <c r="D5453" s="200"/>
      <c r="E5453" s="4" t="s">
        <v>28</v>
      </c>
      <c r="F5453" s="5"/>
      <c r="G5453" s="6">
        <v>208</v>
      </c>
      <c r="H5453" s="31">
        <v>16.346153846153999</v>
      </c>
      <c r="I5453" s="29">
        <v>43.75</v>
      </c>
      <c r="J5453" s="29">
        <v>42.788461538462002</v>
      </c>
      <c r="K5453" s="12">
        <v>0.96153846153800004</v>
      </c>
      <c r="L5453" s="12">
        <v>1.442307692308</v>
      </c>
      <c r="M5453" s="12">
        <v>7.6923076923079998</v>
      </c>
      <c r="N5453" s="12">
        <v>0.96153846153800004</v>
      </c>
      <c r="O5453" s="12">
        <v>0.96153846153800004</v>
      </c>
      <c r="P5453" s="12">
        <v>1.923076923077</v>
      </c>
      <c r="Q5453" s="12">
        <v>3.365384615385</v>
      </c>
      <c r="R5453" s="42">
        <v>28.365384615385</v>
      </c>
    </row>
    <row r="5454" spans="3:18" x14ac:dyDescent="0.2">
      <c r="D5454" s="200"/>
      <c r="E5454" s="4" t="s">
        <v>29</v>
      </c>
      <c r="F5454" s="5"/>
      <c r="G5454" s="6">
        <v>49</v>
      </c>
      <c r="H5454" s="31">
        <v>24.489795918367001</v>
      </c>
      <c r="I5454" s="43">
        <v>30.612244897958998</v>
      </c>
      <c r="J5454" s="12">
        <v>40.816326530612002</v>
      </c>
      <c r="K5454" s="28">
        <v>0</v>
      </c>
      <c r="L5454" s="12">
        <v>2.040816326531</v>
      </c>
      <c r="M5454" s="12">
        <v>10.204081632653001</v>
      </c>
      <c r="N5454" s="12">
        <v>2.040816326531</v>
      </c>
      <c r="O5454" s="28">
        <v>0</v>
      </c>
      <c r="P5454" s="28">
        <v>0</v>
      </c>
      <c r="Q5454" s="12">
        <v>6.1224489795919999</v>
      </c>
      <c r="R5454" s="42">
        <v>26.530612244897998</v>
      </c>
    </row>
    <row r="5455" spans="3:18" x14ac:dyDescent="0.2">
      <c r="D5455" s="199" t="s">
        <v>30</v>
      </c>
      <c r="E5455" s="22" t="s">
        <v>31</v>
      </c>
      <c r="F5455" s="21"/>
      <c r="G5455" s="19">
        <v>348</v>
      </c>
      <c r="H5455" s="54">
        <v>23.563218390805002</v>
      </c>
      <c r="I5455" s="20">
        <v>37.643678160919997</v>
      </c>
      <c r="J5455" s="20">
        <v>36.206896551724</v>
      </c>
      <c r="K5455" s="20">
        <v>0.86206896551699996</v>
      </c>
      <c r="L5455" s="20">
        <v>1.7241379310339999</v>
      </c>
      <c r="M5455" s="20">
        <v>12.931034482758999</v>
      </c>
      <c r="N5455" s="20">
        <v>0.86206896551699996</v>
      </c>
      <c r="O5455" s="20">
        <v>0.86206896551699996</v>
      </c>
      <c r="P5455" s="20">
        <v>1.4367816091950001</v>
      </c>
      <c r="Q5455" s="20">
        <v>3.4482758620689999</v>
      </c>
      <c r="R5455" s="52">
        <v>28.448275862069</v>
      </c>
    </row>
    <row r="5456" spans="3:18" x14ac:dyDescent="0.2">
      <c r="D5456" s="200"/>
      <c r="E5456" s="4" t="s">
        <v>32</v>
      </c>
      <c r="F5456" s="5"/>
      <c r="G5456" s="6">
        <v>386</v>
      </c>
      <c r="H5456" s="31">
        <v>18.134715025906999</v>
      </c>
      <c r="I5456" s="12">
        <v>39.378238341969002</v>
      </c>
      <c r="J5456" s="12">
        <v>37.564766839378002</v>
      </c>
      <c r="K5456" s="12">
        <v>2.0725388601039998</v>
      </c>
      <c r="L5456" s="12">
        <v>1.2953367875649999</v>
      </c>
      <c r="M5456" s="12">
        <v>11.658031088083</v>
      </c>
      <c r="N5456" s="12">
        <v>1.0362694300519999</v>
      </c>
      <c r="O5456" s="12">
        <v>1.554404145078</v>
      </c>
      <c r="P5456" s="12">
        <v>2.0725388601039998</v>
      </c>
      <c r="Q5456" s="12">
        <v>7.2538860103629998</v>
      </c>
      <c r="R5456" s="42">
        <v>24.611398963730998</v>
      </c>
    </row>
    <row r="5457" spans="2:18" x14ac:dyDescent="0.2">
      <c r="D5457" s="199" t="s">
        <v>33</v>
      </c>
      <c r="E5457" s="22" t="s">
        <v>34</v>
      </c>
      <c r="F5457" s="21"/>
      <c r="G5457" s="19">
        <v>19</v>
      </c>
      <c r="H5457" s="172">
        <v>10.526315789473999</v>
      </c>
      <c r="I5457" s="20">
        <v>36.842105263157997</v>
      </c>
      <c r="J5457" s="107">
        <v>15.789473684211</v>
      </c>
      <c r="K5457" s="60">
        <v>0</v>
      </c>
      <c r="L5457" s="60">
        <v>0</v>
      </c>
      <c r="M5457" s="20">
        <v>10.526315789473999</v>
      </c>
      <c r="N5457" s="60">
        <v>0</v>
      </c>
      <c r="O5457" s="60">
        <v>0</v>
      </c>
      <c r="P5457" s="60">
        <v>0</v>
      </c>
      <c r="Q5457" s="128">
        <v>0</v>
      </c>
      <c r="R5457" s="167">
        <v>36.842105263157997</v>
      </c>
    </row>
    <row r="5458" spans="2:18" x14ac:dyDescent="0.2">
      <c r="D5458" s="200"/>
      <c r="E5458" s="4" t="s">
        <v>35</v>
      </c>
      <c r="F5458" s="5"/>
      <c r="G5458" s="6">
        <v>97</v>
      </c>
      <c r="H5458" s="76">
        <v>26.804123711340001</v>
      </c>
      <c r="I5458" s="12">
        <v>38.144329896907003</v>
      </c>
      <c r="J5458" s="61">
        <v>25.773195876289002</v>
      </c>
      <c r="K5458" s="28">
        <v>0</v>
      </c>
      <c r="L5458" s="12">
        <v>3.0927835051549999</v>
      </c>
      <c r="M5458" s="12">
        <v>11.340206185567</v>
      </c>
      <c r="N5458" s="12">
        <v>2.0618556701030002</v>
      </c>
      <c r="O5458" s="28">
        <v>0</v>
      </c>
      <c r="P5458" s="12">
        <v>3.0927835051549999</v>
      </c>
      <c r="Q5458" s="12">
        <v>7.2164948453609998</v>
      </c>
      <c r="R5458" s="42">
        <v>21.649484536081999</v>
      </c>
    </row>
    <row r="5459" spans="2:18" x14ac:dyDescent="0.2">
      <c r="D5459" s="200"/>
      <c r="E5459" s="4" t="s">
        <v>36</v>
      </c>
      <c r="F5459" s="5"/>
      <c r="G5459" s="6">
        <v>142</v>
      </c>
      <c r="H5459" s="31">
        <v>24.647887323944001</v>
      </c>
      <c r="I5459" s="29">
        <v>45.774647887324001</v>
      </c>
      <c r="J5459" s="12">
        <v>35.915492957745997</v>
      </c>
      <c r="K5459" s="12">
        <v>0.70422535211299997</v>
      </c>
      <c r="L5459" s="12">
        <v>0.70422535211299997</v>
      </c>
      <c r="M5459" s="12">
        <v>15.492957746479</v>
      </c>
      <c r="N5459" s="12">
        <v>0.70422535211299997</v>
      </c>
      <c r="O5459" s="12">
        <v>0.70422535211299997</v>
      </c>
      <c r="P5459" s="12">
        <v>1.4084507042250001</v>
      </c>
      <c r="Q5459" s="12">
        <v>5.6338028169010004</v>
      </c>
      <c r="R5459" s="100">
        <v>19.014084507042</v>
      </c>
    </row>
    <row r="5460" spans="2:18" x14ac:dyDescent="0.2">
      <c r="D5460" s="200"/>
      <c r="E5460" s="4" t="s">
        <v>37</v>
      </c>
      <c r="F5460" s="5"/>
      <c r="G5460" s="6">
        <v>164</v>
      </c>
      <c r="H5460" s="31">
        <v>18.292682926828999</v>
      </c>
      <c r="I5460" s="12">
        <v>41.463414634145998</v>
      </c>
      <c r="J5460" s="44">
        <v>46.951219512195003</v>
      </c>
      <c r="K5460" s="12">
        <v>1.219512195122</v>
      </c>
      <c r="L5460" s="12">
        <v>0.60975609756100002</v>
      </c>
      <c r="M5460" s="12">
        <v>8.5365853658540001</v>
      </c>
      <c r="N5460" s="12">
        <v>2.4390243902440001</v>
      </c>
      <c r="O5460" s="12">
        <v>0.60975609756100002</v>
      </c>
      <c r="P5460" s="12">
        <v>1.219512195122</v>
      </c>
      <c r="Q5460" s="12">
        <v>5.4878048780490003</v>
      </c>
      <c r="R5460" s="100">
        <v>20.121951219511999</v>
      </c>
    </row>
    <row r="5461" spans="2:18" x14ac:dyDescent="0.2">
      <c r="D5461" s="200"/>
      <c r="E5461" s="4" t="s">
        <v>38</v>
      </c>
      <c r="F5461" s="5"/>
      <c r="G5461" s="6">
        <v>129</v>
      </c>
      <c r="H5461" s="31">
        <v>23.255813953488001</v>
      </c>
      <c r="I5461" s="12">
        <v>43.410852713178002</v>
      </c>
      <c r="J5461" s="12">
        <v>41.860465116279002</v>
      </c>
      <c r="K5461" s="12">
        <v>0.77519379845000003</v>
      </c>
      <c r="L5461" s="12">
        <v>1.550387596899</v>
      </c>
      <c r="M5461" s="12">
        <v>9.3023255813949994</v>
      </c>
      <c r="N5461" s="28">
        <v>0</v>
      </c>
      <c r="O5461" s="12">
        <v>0.77519379845000003</v>
      </c>
      <c r="P5461" s="12">
        <v>2.3255813953489999</v>
      </c>
      <c r="Q5461" s="12">
        <v>3.1007751937979999</v>
      </c>
      <c r="R5461" s="42">
        <v>26.356589147287</v>
      </c>
    </row>
    <row r="5462" spans="2:18" x14ac:dyDescent="0.2">
      <c r="D5462" s="200"/>
      <c r="E5462" s="4" t="s">
        <v>39</v>
      </c>
      <c r="F5462" s="5"/>
      <c r="G5462" s="6">
        <v>127</v>
      </c>
      <c r="H5462" s="31">
        <v>18.110236220472</v>
      </c>
      <c r="I5462" s="61">
        <v>27.559055118109999</v>
      </c>
      <c r="J5462" s="12">
        <v>35.433070866142003</v>
      </c>
      <c r="K5462" s="12">
        <v>3.9370078740159999</v>
      </c>
      <c r="L5462" s="12">
        <v>1.574803149606</v>
      </c>
      <c r="M5462" s="12">
        <v>14.960629921260001</v>
      </c>
      <c r="N5462" s="28">
        <v>0</v>
      </c>
      <c r="O5462" s="12">
        <v>3.1496062992130001</v>
      </c>
      <c r="P5462" s="12">
        <v>0.78740157480299999</v>
      </c>
      <c r="Q5462" s="12">
        <v>5.5118110236220001</v>
      </c>
      <c r="R5462" s="111">
        <v>37.007874015748001</v>
      </c>
    </row>
    <row r="5463" spans="2:18" x14ac:dyDescent="0.2">
      <c r="D5463" s="201"/>
      <c r="E5463" s="57" t="s">
        <v>40</v>
      </c>
      <c r="F5463" s="59"/>
      <c r="G5463" s="55">
        <v>56</v>
      </c>
      <c r="H5463" s="157">
        <v>10.714285714286</v>
      </c>
      <c r="I5463" s="109">
        <v>26.785714285714</v>
      </c>
      <c r="J5463" s="125">
        <v>28.571428571428999</v>
      </c>
      <c r="K5463" s="65">
        <v>3.5714285714290002</v>
      </c>
      <c r="L5463" s="65">
        <v>3.5714285714290002</v>
      </c>
      <c r="M5463" s="123">
        <v>17.857142857143</v>
      </c>
      <c r="N5463" s="74">
        <v>0</v>
      </c>
      <c r="O5463" s="65">
        <v>3.5714285714290002</v>
      </c>
      <c r="P5463" s="65">
        <v>3.5714285714290002</v>
      </c>
      <c r="Q5463" s="65">
        <v>8.9285714285710007</v>
      </c>
      <c r="R5463" s="141">
        <v>44.642857142856997</v>
      </c>
    </row>
    <row r="5465" spans="2:18" x14ac:dyDescent="0.2">
      <c r="B5465" s="40" t="str">
        <f xml:space="preserve"> HYPERLINK("#'目次'!B232", "[226]")</f>
        <v>[226]</v>
      </c>
      <c r="C5465" s="23" t="s">
        <v>361</v>
      </c>
    </row>
    <row r="5466" spans="2:18" x14ac:dyDescent="0.2">
      <c r="C5466" s="186" t="s">
        <v>326</v>
      </c>
    </row>
    <row r="5468" spans="2:18" x14ac:dyDescent="0.2">
      <c r="C5468" s="23" t="s">
        <v>48</v>
      </c>
    </row>
    <row r="5469" spans="2:18" ht="48" x14ac:dyDescent="0.2">
      <c r="D5469" s="195"/>
      <c r="E5469" s="196"/>
      <c r="F5469" s="196"/>
      <c r="G5469" s="37" t="s">
        <v>15</v>
      </c>
      <c r="H5469" s="33" t="s">
        <v>347</v>
      </c>
      <c r="I5469" s="13" t="s">
        <v>348</v>
      </c>
      <c r="J5469" s="13" t="s">
        <v>349</v>
      </c>
      <c r="K5469" s="13" t="s">
        <v>350</v>
      </c>
      <c r="L5469" s="13" t="s">
        <v>351</v>
      </c>
      <c r="M5469" s="13" t="s">
        <v>352</v>
      </c>
      <c r="N5469" s="13" t="s">
        <v>353</v>
      </c>
      <c r="O5469" s="13" t="s">
        <v>354</v>
      </c>
      <c r="P5469" s="13" t="s">
        <v>355</v>
      </c>
      <c r="Q5469" s="13" t="s">
        <v>99</v>
      </c>
      <c r="R5469" s="38" t="s">
        <v>18</v>
      </c>
    </row>
    <row r="5470" spans="2:18" x14ac:dyDescent="0.2">
      <c r="D5470" s="197"/>
      <c r="E5470" s="198"/>
      <c r="F5470" s="198"/>
      <c r="G5470" s="35"/>
      <c r="H5470" s="39"/>
      <c r="I5470" s="14"/>
      <c r="J5470" s="14"/>
      <c r="K5470" s="14"/>
      <c r="L5470" s="14"/>
      <c r="M5470" s="14"/>
      <c r="N5470" s="14"/>
      <c r="O5470" s="14"/>
      <c r="P5470" s="14"/>
      <c r="Q5470" s="14"/>
      <c r="R5470" s="34"/>
    </row>
    <row r="5471" spans="2:18" x14ac:dyDescent="0.2">
      <c r="D5471" s="56"/>
      <c r="E5471" s="58" t="s">
        <v>15</v>
      </c>
      <c r="F5471" s="46"/>
      <c r="G5471" s="36">
        <v>734</v>
      </c>
      <c r="H5471" s="24">
        <v>20.708446866485001</v>
      </c>
      <c r="I5471" s="24">
        <v>38.555858310627002</v>
      </c>
      <c r="J5471" s="24">
        <v>36.920980926431</v>
      </c>
      <c r="K5471" s="24">
        <v>1.4986376021800001</v>
      </c>
      <c r="L5471" s="24">
        <v>1.4986376021800001</v>
      </c>
      <c r="M5471" s="24">
        <v>12.261580381470999</v>
      </c>
      <c r="N5471" s="24">
        <v>0.95367847411399997</v>
      </c>
      <c r="O5471" s="24">
        <v>1.2261580381470001</v>
      </c>
      <c r="P5471" s="24">
        <v>1.7711171662130001</v>
      </c>
      <c r="Q5471" s="24">
        <v>5.4495912806540003</v>
      </c>
      <c r="R5471" s="68">
        <v>26.430517711172001</v>
      </c>
    </row>
    <row r="5472" spans="2:18" x14ac:dyDescent="0.2">
      <c r="D5472" s="199" t="s">
        <v>49</v>
      </c>
      <c r="E5472" s="22" t="s">
        <v>50</v>
      </c>
      <c r="F5472" s="21"/>
      <c r="G5472" s="19">
        <v>5</v>
      </c>
      <c r="H5472" s="150">
        <v>40</v>
      </c>
      <c r="I5472" s="107">
        <v>20</v>
      </c>
      <c r="J5472" s="98">
        <v>60</v>
      </c>
      <c r="K5472" s="60">
        <v>0</v>
      </c>
      <c r="L5472" s="60">
        <v>0</v>
      </c>
      <c r="M5472" s="96">
        <v>20</v>
      </c>
      <c r="N5472" s="60">
        <v>0</v>
      </c>
      <c r="O5472" s="60">
        <v>0</v>
      </c>
      <c r="P5472" s="98">
        <v>20</v>
      </c>
      <c r="Q5472" s="128">
        <v>0</v>
      </c>
      <c r="R5472" s="182">
        <v>0</v>
      </c>
    </row>
    <row r="5473" spans="4:18" x14ac:dyDescent="0.2">
      <c r="D5473" s="200"/>
      <c r="E5473" s="4" t="s">
        <v>51</v>
      </c>
      <c r="F5473" s="5"/>
      <c r="G5473" s="6">
        <v>76</v>
      </c>
      <c r="H5473" s="31">
        <v>19.736842105263001</v>
      </c>
      <c r="I5473" s="43">
        <v>30.263157894736999</v>
      </c>
      <c r="J5473" s="12">
        <v>40.789473684211004</v>
      </c>
      <c r="K5473" s="12">
        <v>1.3157894736839999</v>
      </c>
      <c r="L5473" s="12">
        <v>1.3157894736839999</v>
      </c>
      <c r="M5473" s="43">
        <v>5.2631578947369997</v>
      </c>
      <c r="N5473" s="28">
        <v>0</v>
      </c>
      <c r="O5473" s="28">
        <v>0</v>
      </c>
      <c r="P5473" s="12">
        <v>1.3157894736839999</v>
      </c>
      <c r="Q5473" s="12">
        <v>5.2631578947369997</v>
      </c>
      <c r="R5473" s="42">
        <v>28.947368421053</v>
      </c>
    </row>
    <row r="5474" spans="4:18" x14ac:dyDescent="0.2">
      <c r="D5474" s="200"/>
      <c r="E5474" s="4" t="s">
        <v>52</v>
      </c>
      <c r="F5474" s="5"/>
      <c r="G5474" s="6">
        <v>21</v>
      </c>
      <c r="H5474" s="84">
        <v>14.285714285714</v>
      </c>
      <c r="I5474" s="61">
        <v>23.809523809523998</v>
      </c>
      <c r="J5474" s="61">
        <v>19.047619047619001</v>
      </c>
      <c r="K5474" s="12">
        <v>4.7619047619049999</v>
      </c>
      <c r="L5474" s="28">
        <v>0</v>
      </c>
      <c r="M5474" s="12">
        <v>9.5238095238099998</v>
      </c>
      <c r="N5474" s="28">
        <v>0</v>
      </c>
      <c r="O5474" s="29">
        <v>9.5238095238099998</v>
      </c>
      <c r="P5474" s="12">
        <v>4.7619047619049999</v>
      </c>
      <c r="Q5474" s="12">
        <v>4.7619047619049999</v>
      </c>
      <c r="R5474" s="111">
        <v>47.619047619047997</v>
      </c>
    </row>
    <row r="5475" spans="4:18" x14ac:dyDescent="0.2">
      <c r="D5475" s="200"/>
      <c r="E5475" s="4" t="s">
        <v>53</v>
      </c>
      <c r="F5475" s="5"/>
      <c r="G5475" s="6">
        <v>32</v>
      </c>
      <c r="H5475" s="87">
        <v>31.25</v>
      </c>
      <c r="I5475" s="61">
        <v>28.125</v>
      </c>
      <c r="J5475" s="29">
        <v>43.75</v>
      </c>
      <c r="K5475" s="28">
        <v>0</v>
      </c>
      <c r="L5475" s="12">
        <v>3.125</v>
      </c>
      <c r="M5475" s="12">
        <v>15.625</v>
      </c>
      <c r="N5475" s="28">
        <v>0</v>
      </c>
      <c r="O5475" s="28">
        <v>0</v>
      </c>
      <c r="P5475" s="12">
        <v>3.125</v>
      </c>
      <c r="Q5475" s="12">
        <v>3.125</v>
      </c>
      <c r="R5475" s="42">
        <v>25</v>
      </c>
    </row>
    <row r="5476" spans="4:18" x14ac:dyDescent="0.2">
      <c r="D5476" s="200"/>
      <c r="E5476" s="4" t="s">
        <v>54</v>
      </c>
      <c r="F5476" s="5"/>
      <c r="G5476" s="6">
        <v>170</v>
      </c>
      <c r="H5476" s="76">
        <v>30</v>
      </c>
      <c r="I5476" s="29">
        <v>45.294117647058997</v>
      </c>
      <c r="J5476" s="12">
        <v>37.647058823529001</v>
      </c>
      <c r="K5476" s="12">
        <v>0.58823529411800002</v>
      </c>
      <c r="L5476" s="12">
        <v>1.1764705882349999</v>
      </c>
      <c r="M5476" s="12">
        <v>14.705882352941</v>
      </c>
      <c r="N5476" s="12">
        <v>0.58823529411800002</v>
      </c>
      <c r="O5476" s="28">
        <v>0</v>
      </c>
      <c r="P5476" s="12">
        <v>2.352941176471</v>
      </c>
      <c r="Q5476" s="12">
        <v>1.1764705882349999</v>
      </c>
      <c r="R5476" s="42">
        <v>24.705882352941</v>
      </c>
    </row>
    <row r="5477" spans="4:18" x14ac:dyDescent="0.2">
      <c r="D5477" s="200"/>
      <c r="E5477" s="4" t="s">
        <v>55</v>
      </c>
      <c r="F5477" s="5"/>
      <c r="G5477" s="6">
        <v>79</v>
      </c>
      <c r="H5477" s="31">
        <v>18.987341772152</v>
      </c>
      <c r="I5477" s="43">
        <v>31.645569620252999</v>
      </c>
      <c r="J5477" s="43">
        <v>29.113924050632999</v>
      </c>
      <c r="K5477" s="12">
        <v>1.2658227848100001</v>
      </c>
      <c r="L5477" s="12">
        <v>1.2658227848100001</v>
      </c>
      <c r="M5477" s="12">
        <v>10.126582278480999</v>
      </c>
      <c r="N5477" s="28">
        <v>0</v>
      </c>
      <c r="O5477" s="12">
        <v>1.2658227848100001</v>
      </c>
      <c r="P5477" s="28">
        <v>0</v>
      </c>
      <c r="Q5477" s="44">
        <v>16.455696202532</v>
      </c>
      <c r="R5477" s="100">
        <v>20.253164556961998</v>
      </c>
    </row>
    <row r="5478" spans="4:18" x14ac:dyDescent="0.2">
      <c r="D5478" s="200"/>
      <c r="E5478" s="4" t="s">
        <v>56</v>
      </c>
      <c r="F5478" s="5"/>
      <c r="G5478" s="6">
        <v>127</v>
      </c>
      <c r="H5478" s="31">
        <v>17.322834645669001</v>
      </c>
      <c r="I5478" s="29">
        <v>46.456692913386</v>
      </c>
      <c r="J5478" s="29">
        <v>45.669291338583001</v>
      </c>
      <c r="K5478" s="12">
        <v>1.574803149606</v>
      </c>
      <c r="L5478" s="12">
        <v>0.78740157480299999</v>
      </c>
      <c r="M5478" s="12">
        <v>9.4488188976380005</v>
      </c>
      <c r="N5478" s="12">
        <v>0.78740157480299999</v>
      </c>
      <c r="O5478" s="12">
        <v>2.3622047244090001</v>
      </c>
      <c r="P5478" s="12">
        <v>1.574803149606</v>
      </c>
      <c r="Q5478" s="12">
        <v>3.9370078740159999</v>
      </c>
      <c r="R5478" s="42">
        <v>22.834645669291</v>
      </c>
    </row>
    <row r="5479" spans="4:18" x14ac:dyDescent="0.2">
      <c r="D5479" s="200"/>
      <c r="E5479" s="4" t="s">
        <v>57</v>
      </c>
      <c r="F5479" s="5"/>
      <c r="G5479" s="6">
        <v>122</v>
      </c>
      <c r="H5479" s="84">
        <v>13.934426229508</v>
      </c>
      <c r="I5479" s="12">
        <v>39.344262295081997</v>
      </c>
      <c r="J5479" s="12">
        <v>39.344262295081997</v>
      </c>
      <c r="K5479" s="12">
        <v>3.2786885245900002</v>
      </c>
      <c r="L5479" s="12">
        <v>2.459016393443</v>
      </c>
      <c r="M5479" s="12">
        <v>15.573770491803</v>
      </c>
      <c r="N5479" s="12">
        <v>2.459016393443</v>
      </c>
      <c r="O5479" s="12">
        <v>1.6393442622950001</v>
      </c>
      <c r="P5479" s="28">
        <v>0</v>
      </c>
      <c r="Q5479" s="12">
        <v>7.3770491803280001</v>
      </c>
      <c r="R5479" s="42">
        <v>24.590163934425998</v>
      </c>
    </row>
    <row r="5480" spans="4:18" x14ac:dyDescent="0.2">
      <c r="D5480" s="200"/>
      <c r="E5480" s="4" t="s">
        <v>58</v>
      </c>
      <c r="F5480" s="5"/>
      <c r="G5480" s="6">
        <v>42</v>
      </c>
      <c r="H5480" s="76">
        <v>26.190476190476002</v>
      </c>
      <c r="I5480" s="29">
        <v>45.238095238094999</v>
      </c>
      <c r="J5480" s="61">
        <v>21.428571428571001</v>
      </c>
      <c r="K5480" s="28">
        <v>0</v>
      </c>
      <c r="L5480" s="12">
        <v>2.3809523809519999</v>
      </c>
      <c r="M5480" s="12">
        <v>9.5238095238099998</v>
      </c>
      <c r="N5480" s="12">
        <v>4.7619047619049999</v>
      </c>
      <c r="O5480" s="28">
        <v>0</v>
      </c>
      <c r="P5480" s="28">
        <v>0</v>
      </c>
      <c r="Q5480" s="12">
        <v>4.7619047619049999</v>
      </c>
      <c r="R5480" s="42">
        <v>23.809523809523998</v>
      </c>
    </row>
    <row r="5481" spans="4:18" x14ac:dyDescent="0.2">
      <c r="D5481" s="200"/>
      <c r="E5481" s="4" t="s">
        <v>59</v>
      </c>
      <c r="F5481" s="5"/>
      <c r="G5481" s="6">
        <v>59</v>
      </c>
      <c r="H5481" s="104">
        <v>10.169491525424</v>
      </c>
      <c r="I5481" s="43">
        <v>28.813559322033999</v>
      </c>
      <c r="J5481" s="43">
        <v>28.813559322033999</v>
      </c>
      <c r="K5481" s="12">
        <v>1.6949152542370001</v>
      </c>
      <c r="L5481" s="12">
        <v>1.6949152542370001</v>
      </c>
      <c r="M5481" s="12">
        <v>16.949152542373</v>
      </c>
      <c r="N5481" s="28">
        <v>0</v>
      </c>
      <c r="O5481" s="12">
        <v>1.6949152542370001</v>
      </c>
      <c r="P5481" s="12">
        <v>5.0847457627120001</v>
      </c>
      <c r="Q5481" s="12">
        <v>5.0847457627120001</v>
      </c>
      <c r="R5481" s="111">
        <v>44.067796610168998</v>
      </c>
    </row>
    <row r="5482" spans="4:18" x14ac:dyDescent="0.2">
      <c r="D5482" s="199" t="s">
        <v>60</v>
      </c>
      <c r="E5482" s="22" t="s">
        <v>61</v>
      </c>
      <c r="F5482" s="21"/>
      <c r="G5482" s="19">
        <v>94</v>
      </c>
      <c r="H5482" s="156">
        <v>13.829787234043</v>
      </c>
      <c r="I5482" s="90">
        <v>30.851063829787002</v>
      </c>
      <c r="J5482" s="20">
        <v>37.234042553191003</v>
      </c>
      <c r="K5482" s="20">
        <v>2.1276595744679998</v>
      </c>
      <c r="L5482" s="20">
        <v>2.1276595744679998</v>
      </c>
      <c r="M5482" s="20">
        <v>12.765957446809001</v>
      </c>
      <c r="N5482" s="60">
        <v>0</v>
      </c>
      <c r="O5482" s="20">
        <v>1.0638297872339999</v>
      </c>
      <c r="P5482" s="20">
        <v>3.1914893617020001</v>
      </c>
      <c r="Q5482" s="20">
        <v>7.4468085106380002</v>
      </c>
      <c r="R5482" s="153">
        <v>31.914893617021001</v>
      </c>
    </row>
    <row r="5483" spans="4:18" x14ac:dyDescent="0.2">
      <c r="D5483" s="200"/>
      <c r="E5483" s="4" t="s">
        <v>62</v>
      </c>
      <c r="F5483" s="5"/>
      <c r="G5483" s="6">
        <v>87</v>
      </c>
      <c r="H5483" s="31">
        <v>16.091954022989</v>
      </c>
      <c r="I5483" s="12">
        <v>36.781609195401998</v>
      </c>
      <c r="J5483" s="12">
        <v>35.632183908046002</v>
      </c>
      <c r="K5483" s="12">
        <v>2.2988505747130001</v>
      </c>
      <c r="L5483" s="28">
        <v>0</v>
      </c>
      <c r="M5483" s="12">
        <v>12.64367816092</v>
      </c>
      <c r="N5483" s="12">
        <v>1.149425287356</v>
      </c>
      <c r="O5483" s="12">
        <v>1.149425287356</v>
      </c>
      <c r="P5483" s="12">
        <v>2.2988505747130001</v>
      </c>
      <c r="Q5483" s="12">
        <v>5.7471264367819996</v>
      </c>
      <c r="R5483" s="42">
        <v>31.034482758620999</v>
      </c>
    </row>
    <row r="5484" spans="4:18" x14ac:dyDescent="0.2">
      <c r="D5484" s="200"/>
      <c r="E5484" s="4" t="s">
        <v>63</v>
      </c>
      <c r="F5484" s="5"/>
      <c r="G5484" s="6">
        <v>79</v>
      </c>
      <c r="H5484" s="31">
        <v>16.455696202532</v>
      </c>
      <c r="I5484" s="12">
        <v>36.708860759494002</v>
      </c>
      <c r="J5484" s="12">
        <v>40.506329113923996</v>
      </c>
      <c r="K5484" s="28">
        <v>0</v>
      </c>
      <c r="L5484" s="28">
        <v>0</v>
      </c>
      <c r="M5484" s="12">
        <v>8.8607594936710008</v>
      </c>
      <c r="N5484" s="12">
        <v>1.2658227848100001</v>
      </c>
      <c r="O5484" s="12">
        <v>2.5316455696200002</v>
      </c>
      <c r="P5484" s="28">
        <v>0</v>
      </c>
      <c r="Q5484" s="12">
        <v>7.5949367088609998</v>
      </c>
      <c r="R5484" s="42">
        <v>27.848101265823001</v>
      </c>
    </row>
    <row r="5485" spans="4:18" x14ac:dyDescent="0.2">
      <c r="D5485" s="200"/>
      <c r="E5485" s="4" t="s">
        <v>64</v>
      </c>
      <c r="F5485" s="5"/>
      <c r="G5485" s="6">
        <v>81</v>
      </c>
      <c r="H5485" s="31">
        <v>17.283950617283999</v>
      </c>
      <c r="I5485" s="12">
        <v>35.802469135801999</v>
      </c>
      <c r="J5485" s="12">
        <v>37.037037037037003</v>
      </c>
      <c r="K5485" s="12">
        <v>3.7037037037039999</v>
      </c>
      <c r="L5485" s="12">
        <v>3.7037037037039999</v>
      </c>
      <c r="M5485" s="12">
        <v>7.4074074074069998</v>
      </c>
      <c r="N5485" s="12">
        <v>1.2345679012349999</v>
      </c>
      <c r="O5485" s="12">
        <v>2.4691358024690002</v>
      </c>
      <c r="P5485" s="12">
        <v>2.4691358024690002</v>
      </c>
      <c r="Q5485" s="12">
        <v>2.4691358024690002</v>
      </c>
      <c r="R5485" s="42">
        <v>28.395061728395</v>
      </c>
    </row>
    <row r="5486" spans="4:18" x14ac:dyDescent="0.2">
      <c r="D5486" s="200"/>
      <c r="E5486" s="4" t="s">
        <v>65</v>
      </c>
      <c r="F5486" s="5"/>
      <c r="G5486" s="6">
        <v>79</v>
      </c>
      <c r="H5486" s="76">
        <v>26.582278481012999</v>
      </c>
      <c r="I5486" s="12">
        <v>36.708860759494002</v>
      </c>
      <c r="J5486" s="43">
        <v>31.645569620252999</v>
      </c>
      <c r="K5486" s="12">
        <v>2.5316455696200002</v>
      </c>
      <c r="L5486" s="12">
        <v>1.2658227848100001</v>
      </c>
      <c r="M5486" s="12">
        <v>10.126582278480999</v>
      </c>
      <c r="N5486" s="12">
        <v>2.5316455696200002</v>
      </c>
      <c r="O5486" s="28">
        <v>0</v>
      </c>
      <c r="P5486" s="28">
        <v>0</v>
      </c>
      <c r="Q5486" s="12">
        <v>10.126582278480999</v>
      </c>
      <c r="R5486" s="42">
        <v>25.316455696203001</v>
      </c>
    </row>
    <row r="5487" spans="4:18" x14ac:dyDescent="0.2">
      <c r="D5487" s="200"/>
      <c r="E5487" s="4" t="s">
        <v>66</v>
      </c>
      <c r="F5487" s="5"/>
      <c r="G5487" s="6">
        <v>71</v>
      </c>
      <c r="H5487" s="31">
        <v>25.352112676055999</v>
      </c>
      <c r="I5487" s="29">
        <v>45.070422535211002</v>
      </c>
      <c r="J5487" s="12">
        <v>40.845070422535002</v>
      </c>
      <c r="K5487" s="28">
        <v>0</v>
      </c>
      <c r="L5487" s="12">
        <v>1.4084507042250001</v>
      </c>
      <c r="M5487" s="12">
        <v>14.084507042254</v>
      </c>
      <c r="N5487" s="28">
        <v>0</v>
      </c>
      <c r="O5487" s="12">
        <v>1.4084507042250001</v>
      </c>
      <c r="P5487" s="12">
        <v>2.8169014084509998</v>
      </c>
      <c r="Q5487" s="12">
        <v>7.0422535211269999</v>
      </c>
      <c r="R5487" s="42">
        <v>23.943661971830998</v>
      </c>
    </row>
    <row r="5488" spans="4:18" x14ac:dyDescent="0.2">
      <c r="D5488" s="200"/>
      <c r="E5488" s="4" t="s">
        <v>67</v>
      </c>
      <c r="F5488" s="5"/>
      <c r="G5488" s="6">
        <v>108</v>
      </c>
      <c r="H5488" s="31">
        <v>23.148148148148</v>
      </c>
      <c r="I5488" s="12">
        <v>40.740740740741003</v>
      </c>
      <c r="J5488" s="12">
        <v>33.333333333333002</v>
      </c>
      <c r="K5488" s="12">
        <v>1.851851851852</v>
      </c>
      <c r="L5488" s="12">
        <v>3.7037037037039999</v>
      </c>
      <c r="M5488" s="29">
        <v>18.518518518518999</v>
      </c>
      <c r="N5488" s="12">
        <v>1.851851851852</v>
      </c>
      <c r="O5488" s="12">
        <v>0.92592592592599998</v>
      </c>
      <c r="P5488" s="12">
        <v>0.92592592592599998</v>
      </c>
      <c r="Q5488" s="12">
        <v>2.7777777777780002</v>
      </c>
      <c r="R5488" s="42">
        <v>22.222222222222001</v>
      </c>
    </row>
    <row r="5489" spans="2:18" x14ac:dyDescent="0.2">
      <c r="D5489" s="200"/>
      <c r="E5489" s="4" t="s">
        <v>68</v>
      </c>
      <c r="F5489" s="5"/>
      <c r="G5489" s="6">
        <v>39</v>
      </c>
      <c r="H5489" s="87">
        <v>30.769230769231001</v>
      </c>
      <c r="I5489" s="29">
        <v>46.153846153845997</v>
      </c>
      <c r="J5489" s="29">
        <v>43.589743589744003</v>
      </c>
      <c r="K5489" s="28">
        <v>0</v>
      </c>
      <c r="L5489" s="28">
        <v>0</v>
      </c>
      <c r="M5489" s="12">
        <v>15.384615384615</v>
      </c>
      <c r="N5489" s="28">
        <v>0</v>
      </c>
      <c r="O5489" s="28">
        <v>0</v>
      </c>
      <c r="P5489" s="12">
        <v>2.564102564103</v>
      </c>
      <c r="Q5489" s="12">
        <v>2.564102564103</v>
      </c>
      <c r="R5489" s="100">
        <v>17.948717948717999</v>
      </c>
    </row>
    <row r="5490" spans="2:18" x14ac:dyDescent="0.2">
      <c r="D5490" s="200"/>
      <c r="E5490" s="4" t="s">
        <v>69</v>
      </c>
      <c r="F5490" s="5"/>
      <c r="G5490" s="6">
        <v>29</v>
      </c>
      <c r="H5490" s="76">
        <v>27.586206896552</v>
      </c>
      <c r="I5490" s="12">
        <v>41.379310344827999</v>
      </c>
      <c r="J5490" s="61">
        <v>24.137931034483</v>
      </c>
      <c r="K5490" s="28">
        <v>0</v>
      </c>
      <c r="L5490" s="28">
        <v>0</v>
      </c>
      <c r="M5490" s="12">
        <v>10.344827586207</v>
      </c>
      <c r="N5490" s="28">
        <v>0</v>
      </c>
      <c r="O5490" s="12">
        <v>3.4482758620689999</v>
      </c>
      <c r="P5490" s="12">
        <v>3.4482758620689999</v>
      </c>
      <c r="Q5490" s="69">
        <v>0</v>
      </c>
      <c r="R5490" s="100">
        <v>17.241379310345</v>
      </c>
    </row>
    <row r="5491" spans="2:18" x14ac:dyDescent="0.2">
      <c r="D5491" s="93" t="s">
        <v>70</v>
      </c>
      <c r="E5491" s="89" t="s">
        <v>18</v>
      </c>
      <c r="F5491" s="92"/>
      <c r="G5491" s="94">
        <v>0</v>
      </c>
      <c r="H5491" s="148">
        <v>0</v>
      </c>
      <c r="I5491" s="86">
        <v>0</v>
      </c>
      <c r="J5491" s="86">
        <v>0</v>
      </c>
      <c r="K5491" s="101">
        <v>0</v>
      </c>
      <c r="L5491" s="101">
        <v>0</v>
      </c>
      <c r="M5491" s="86">
        <v>0</v>
      </c>
      <c r="N5491" s="101">
        <v>0</v>
      </c>
      <c r="O5491" s="101">
        <v>0</v>
      </c>
      <c r="P5491" s="101">
        <v>0</v>
      </c>
      <c r="Q5491" s="134">
        <v>0</v>
      </c>
      <c r="R5491" s="173">
        <v>0</v>
      </c>
    </row>
    <row r="5493" spans="2:18" x14ac:dyDescent="0.2">
      <c r="B5493" s="40" t="str">
        <f xml:space="preserve"> HYPERLINK("#'目次'!B233", "[227]")</f>
        <v>[227]</v>
      </c>
      <c r="C5493" s="23" t="s">
        <v>361</v>
      </c>
    </row>
    <row r="5494" spans="2:18" x14ac:dyDescent="0.2">
      <c r="C5494" s="186" t="s">
        <v>326</v>
      </c>
    </row>
    <row r="5496" spans="2:18" x14ac:dyDescent="0.2">
      <c r="C5496" s="23" t="s">
        <v>73</v>
      </c>
    </row>
    <row r="5497" spans="2:18" ht="48" x14ac:dyDescent="0.2">
      <c r="D5497" s="195"/>
      <c r="E5497" s="196"/>
      <c r="F5497" s="196"/>
      <c r="G5497" s="37" t="s">
        <v>15</v>
      </c>
      <c r="H5497" s="33" t="s">
        <v>347</v>
      </c>
      <c r="I5497" s="13" t="s">
        <v>348</v>
      </c>
      <c r="J5497" s="13" t="s">
        <v>349</v>
      </c>
      <c r="K5497" s="13" t="s">
        <v>350</v>
      </c>
      <c r="L5497" s="13" t="s">
        <v>351</v>
      </c>
      <c r="M5497" s="13" t="s">
        <v>352</v>
      </c>
      <c r="N5497" s="13" t="s">
        <v>353</v>
      </c>
      <c r="O5497" s="13" t="s">
        <v>354</v>
      </c>
      <c r="P5497" s="13" t="s">
        <v>355</v>
      </c>
      <c r="Q5497" s="13" t="s">
        <v>99</v>
      </c>
      <c r="R5497" s="38" t="s">
        <v>18</v>
      </c>
    </row>
    <row r="5498" spans="2:18" x14ac:dyDescent="0.2">
      <c r="D5498" s="197"/>
      <c r="E5498" s="198"/>
      <c r="F5498" s="198"/>
      <c r="G5498" s="35"/>
      <c r="H5498" s="39"/>
      <c r="I5498" s="14"/>
      <c r="J5498" s="14"/>
      <c r="K5498" s="14"/>
      <c r="L5498" s="14"/>
      <c r="M5498" s="14"/>
      <c r="N5498" s="14"/>
      <c r="O5498" s="14"/>
      <c r="P5498" s="14"/>
      <c r="Q5498" s="14"/>
      <c r="R5498" s="34"/>
    </row>
    <row r="5499" spans="2:18" x14ac:dyDescent="0.2">
      <c r="D5499" s="56"/>
      <c r="E5499" s="58" t="s">
        <v>15</v>
      </c>
      <c r="F5499" s="46"/>
      <c r="G5499" s="36">
        <v>734</v>
      </c>
      <c r="H5499" s="24">
        <v>20.708446866485001</v>
      </c>
      <c r="I5499" s="24">
        <v>38.555858310627002</v>
      </c>
      <c r="J5499" s="24">
        <v>36.920980926431</v>
      </c>
      <c r="K5499" s="24">
        <v>1.4986376021800001</v>
      </c>
      <c r="L5499" s="24">
        <v>1.4986376021800001</v>
      </c>
      <c r="M5499" s="24">
        <v>12.261580381470999</v>
      </c>
      <c r="N5499" s="24">
        <v>0.95367847411399997</v>
      </c>
      <c r="O5499" s="24">
        <v>1.2261580381470001</v>
      </c>
      <c r="P5499" s="24">
        <v>1.7711171662130001</v>
      </c>
      <c r="Q5499" s="24">
        <v>5.4495912806540003</v>
      </c>
      <c r="R5499" s="68">
        <v>26.430517711172001</v>
      </c>
    </row>
    <row r="5500" spans="2:18" x14ac:dyDescent="0.2">
      <c r="D5500" s="199" t="s">
        <v>74</v>
      </c>
      <c r="E5500" s="22" t="s">
        <v>75</v>
      </c>
      <c r="F5500" s="21"/>
      <c r="G5500" s="19">
        <v>348</v>
      </c>
      <c r="H5500" s="54">
        <v>23.563218390805002</v>
      </c>
      <c r="I5500" s="20">
        <v>37.643678160919997</v>
      </c>
      <c r="J5500" s="20">
        <v>36.206896551724</v>
      </c>
      <c r="K5500" s="20">
        <v>0.86206896551699996</v>
      </c>
      <c r="L5500" s="20">
        <v>1.7241379310339999</v>
      </c>
      <c r="M5500" s="20">
        <v>12.931034482758999</v>
      </c>
      <c r="N5500" s="20">
        <v>0.86206896551699996</v>
      </c>
      <c r="O5500" s="20">
        <v>0.86206896551699996</v>
      </c>
      <c r="P5500" s="20">
        <v>1.4367816091950001</v>
      </c>
      <c r="Q5500" s="20">
        <v>3.4482758620689999</v>
      </c>
      <c r="R5500" s="52">
        <v>28.448275862069</v>
      </c>
    </row>
    <row r="5501" spans="2:18" x14ac:dyDescent="0.2">
      <c r="D5501" s="200"/>
      <c r="E5501" s="4" t="s">
        <v>34</v>
      </c>
      <c r="F5501" s="5"/>
      <c r="G5501" s="6">
        <v>9</v>
      </c>
      <c r="H5501" s="133">
        <v>0</v>
      </c>
      <c r="I5501" s="44">
        <v>66.666666666666998</v>
      </c>
      <c r="J5501" s="61">
        <v>22.222222222222001</v>
      </c>
      <c r="K5501" s="28">
        <v>0</v>
      </c>
      <c r="L5501" s="28">
        <v>0</v>
      </c>
      <c r="M5501" s="99">
        <v>0</v>
      </c>
      <c r="N5501" s="28">
        <v>0</v>
      </c>
      <c r="O5501" s="28">
        <v>0</v>
      </c>
      <c r="P5501" s="28">
        <v>0</v>
      </c>
      <c r="Q5501" s="69">
        <v>0</v>
      </c>
      <c r="R5501" s="42">
        <v>22.222222222222001</v>
      </c>
    </row>
    <row r="5502" spans="2:18" x14ac:dyDescent="0.2">
      <c r="D5502" s="200"/>
      <c r="E5502" s="4" t="s">
        <v>35</v>
      </c>
      <c r="F5502" s="5"/>
      <c r="G5502" s="6">
        <v>42</v>
      </c>
      <c r="H5502" s="87">
        <v>35.714285714286</v>
      </c>
      <c r="I5502" s="29">
        <v>45.238095238094999</v>
      </c>
      <c r="J5502" s="61">
        <v>26.190476190476002</v>
      </c>
      <c r="K5502" s="28">
        <v>0</v>
      </c>
      <c r="L5502" s="29">
        <v>7.1428571428570002</v>
      </c>
      <c r="M5502" s="12">
        <v>16.666666666666998</v>
      </c>
      <c r="N5502" s="12">
        <v>4.7619047619049999</v>
      </c>
      <c r="O5502" s="28">
        <v>0</v>
      </c>
      <c r="P5502" s="28">
        <v>0</v>
      </c>
      <c r="Q5502" s="12">
        <v>2.3809523809519999</v>
      </c>
      <c r="R5502" s="100">
        <v>16.666666666666998</v>
      </c>
    </row>
    <row r="5503" spans="2:18" x14ac:dyDescent="0.2">
      <c r="D5503" s="200"/>
      <c r="E5503" s="4" t="s">
        <v>36</v>
      </c>
      <c r="F5503" s="5"/>
      <c r="G5503" s="6">
        <v>70</v>
      </c>
      <c r="H5503" s="76">
        <v>25.714285714286</v>
      </c>
      <c r="I5503" s="12">
        <v>42.857142857143003</v>
      </c>
      <c r="J5503" s="12">
        <v>37.142857142856997</v>
      </c>
      <c r="K5503" s="28">
        <v>0</v>
      </c>
      <c r="L5503" s="28">
        <v>0</v>
      </c>
      <c r="M5503" s="12">
        <v>15.714285714286</v>
      </c>
      <c r="N5503" s="28">
        <v>0</v>
      </c>
      <c r="O5503" s="28">
        <v>0</v>
      </c>
      <c r="P5503" s="28">
        <v>0</v>
      </c>
      <c r="Q5503" s="12">
        <v>4.2857142857139996</v>
      </c>
      <c r="R5503" s="42">
        <v>24.285714285714</v>
      </c>
    </row>
    <row r="5504" spans="2:18" x14ac:dyDescent="0.2">
      <c r="D5504" s="200"/>
      <c r="E5504" s="4" t="s">
        <v>37</v>
      </c>
      <c r="F5504" s="5"/>
      <c r="G5504" s="6">
        <v>76</v>
      </c>
      <c r="H5504" s="31">
        <v>25</v>
      </c>
      <c r="I5504" s="12">
        <v>42.105263157895003</v>
      </c>
      <c r="J5504" s="44">
        <v>50</v>
      </c>
      <c r="K5504" s="12">
        <v>2.6315789473679998</v>
      </c>
      <c r="L5504" s="12">
        <v>1.3157894736839999</v>
      </c>
      <c r="M5504" s="12">
        <v>13.157894736842</v>
      </c>
      <c r="N5504" s="12">
        <v>1.3157894736839999</v>
      </c>
      <c r="O5504" s="28">
        <v>0</v>
      </c>
      <c r="P5504" s="12">
        <v>1.3157894736839999</v>
      </c>
      <c r="Q5504" s="12">
        <v>3.947368421053</v>
      </c>
      <c r="R5504" s="100">
        <v>18.421052631578998</v>
      </c>
    </row>
    <row r="5505" spans="2:18" x14ac:dyDescent="0.2">
      <c r="D5505" s="200"/>
      <c r="E5505" s="4" t="s">
        <v>38</v>
      </c>
      <c r="F5505" s="5"/>
      <c r="G5505" s="6">
        <v>63</v>
      </c>
      <c r="H5505" s="31">
        <v>20.634920634920999</v>
      </c>
      <c r="I5505" s="12">
        <v>39.682539682540003</v>
      </c>
      <c r="J5505" s="12">
        <v>34.920634920635003</v>
      </c>
      <c r="K5505" s="28">
        <v>0</v>
      </c>
      <c r="L5505" s="12">
        <v>1.587301587302</v>
      </c>
      <c r="M5505" s="12">
        <v>7.9365079365079998</v>
      </c>
      <c r="N5505" s="28">
        <v>0</v>
      </c>
      <c r="O5505" s="12">
        <v>1.587301587302</v>
      </c>
      <c r="P5505" s="12">
        <v>3.1746031746029999</v>
      </c>
      <c r="Q5505" s="12">
        <v>3.1746031746029999</v>
      </c>
      <c r="R5505" s="88">
        <v>31.746031746031999</v>
      </c>
    </row>
    <row r="5506" spans="2:18" x14ac:dyDescent="0.2">
      <c r="D5506" s="200"/>
      <c r="E5506" s="4" t="s">
        <v>39</v>
      </c>
      <c r="F5506" s="5"/>
      <c r="G5506" s="6">
        <v>63</v>
      </c>
      <c r="H5506" s="31">
        <v>20.634920634920999</v>
      </c>
      <c r="I5506" s="61">
        <v>19.047619047619001</v>
      </c>
      <c r="J5506" s="43">
        <v>31.746031746031999</v>
      </c>
      <c r="K5506" s="12">
        <v>1.587301587302</v>
      </c>
      <c r="L5506" s="12">
        <v>1.587301587302</v>
      </c>
      <c r="M5506" s="12">
        <v>11.111111111111001</v>
      </c>
      <c r="N5506" s="28">
        <v>0</v>
      </c>
      <c r="O5506" s="12">
        <v>3.1746031746029999</v>
      </c>
      <c r="P5506" s="12">
        <v>1.587301587302</v>
      </c>
      <c r="Q5506" s="12">
        <v>1.587301587302</v>
      </c>
      <c r="R5506" s="111">
        <v>42.857142857143003</v>
      </c>
    </row>
    <row r="5507" spans="2:18" x14ac:dyDescent="0.2">
      <c r="D5507" s="200"/>
      <c r="E5507" s="4" t="s">
        <v>40</v>
      </c>
      <c r="F5507" s="5"/>
      <c r="G5507" s="6">
        <v>25</v>
      </c>
      <c r="H5507" s="31">
        <v>16</v>
      </c>
      <c r="I5507" s="61">
        <v>28</v>
      </c>
      <c r="J5507" s="43">
        <v>28</v>
      </c>
      <c r="K5507" s="28">
        <v>0</v>
      </c>
      <c r="L5507" s="28">
        <v>0</v>
      </c>
      <c r="M5507" s="29">
        <v>20</v>
      </c>
      <c r="N5507" s="28">
        <v>0</v>
      </c>
      <c r="O5507" s="28">
        <v>0</v>
      </c>
      <c r="P5507" s="12">
        <v>4</v>
      </c>
      <c r="Q5507" s="12">
        <v>8</v>
      </c>
      <c r="R5507" s="111">
        <v>48</v>
      </c>
    </row>
    <row r="5508" spans="2:18" x14ac:dyDescent="0.2">
      <c r="D5508" s="199" t="s">
        <v>76</v>
      </c>
      <c r="E5508" s="22" t="s">
        <v>77</v>
      </c>
      <c r="F5508" s="21"/>
      <c r="G5508" s="19">
        <v>386</v>
      </c>
      <c r="H5508" s="54">
        <v>18.134715025906999</v>
      </c>
      <c r="I5508" s="20">
        <v>39.378238341969002</v>
      </c>
      <c r="J5508" s="20">
        <v>37.564766839378002</v>
      </c>
      <c r="K5508" s="20">
        <v>2.0725388601039998</v>
      </c>
      <c r="L5508" s="20">
        <v>1.2953367875649999</v>
      </c>
      <c r="M5508" s="20">
        <v>11.658031088083</v>
      </c>
      <c r="N5508" s="20">
        <v>1.0362694300519999</v>
      </c>
      <c r="O5508" s="20">
        <v>1.554404145078</v>
      </c>
      <c r="P5508" s="20">
        <v>2.0725388601039998</v>
      </c>
      <c r="Q5508" s="20">
        <v>7.2538860103629998</v>
      </c>
      <c r="R5508" s="52">
        <v>24.611398963730998</v>
      </c>
    </row>
    <row r="5509" spans="2:18" x14ac:dyDescent="0.2">
      <c r="D5509" s="200"/>
      <c r="E5509" s="4" t="s">
        <v>34</v>
      </c>
      <c r="F5509" s="5"/>
      <c r="G5509" s="6">
        <v>10</v>
      </c>
      <c r="H5509" s="31">
        <v>20</v>
      </c>
      <c r="I5509" s="61">
        <v>10</v>
      </c>
      <c r="J5509" s="61">
        <v>10</v>
      </c>
      <c r="K5509" s="28">
        <v>0</v>
      </c>
      <c r="L5509" s="28">
        <v>0</v>
      </c>
      <c r="M5509" s="29">
        <v>20</v>
      </c>
      <c r="N5509" s="28">
        <v>0</v>
      </c>
      <c r="O5509" s="28">
        <v>0</v>
      </c>
      <c r="P5509" s="28">
        <v>0</v>
      </c>
      <c r="Q5509" s="69">
        <v>0</v>
      </c>
      <c r="R5509" s="111">
        <v>50</v>
      </c>
    </row>
    <row r="5510" spans="2:18" x14ac:dyDescent="0.2">
      <c r="D5510" s="200"/>
      <c r="E5510" s="4" t="s">
        <v>35</v>
      </c>
      <c r="F5510" s="5"/>
      <c r="G5510" s="6">
        <v>55</v>
      </c>
      <c r="H5510" s="31">
        <v>20</v>
      </c>
      <c r="I5510" s="43">
        <v>32.727272727272997</v>
      </c>
      <c r="J5510" s="61">
        <v>25.454545454544999</v>
      </c>
      <c r="K5510" s="28">
        <v>0</v>
      </c>
      <c r="L5510" s="28">
        <v>0</v>
      </c>
      <c r="M5510" s="12">
        <v>7.2727272727269998</v>
      </c>
      <c r="N5510" s="28">
        <v>0</v>
      </c>
      <c r="O5510" s="28">
        <v>0</v>
      </c>
      <c r="P5510" s="12">
        <v>5.4545454545450003</v>
      </c>
      <c r="Q5510" s="29">
        <v>10.909090909091001</v>
      </c>
      <c r="R5510" s="42">
        <v>25.454545454544999</v>
      </c>
    </row>
    <row r="5511" spans="2:18" x14ac:dyDescent="0.2">
      <c r="D5511" s="200"/>
      <c r="E5511" s="4" t="s">
        <v>36</v>
      </c>
      <c r="F5511" s="5"/>
      <c r="G5511" s="6">
        <v>72</v>
      </c>
      <c r="H5511" s="31">
        <v>23.611111111111001</v>
      </c>
      <c r="I5511" s="44">
        <v>48.611111111111001</v>
      </c>
      <c r="J5511" s="12">
        <v>34.722222222222001</v>
      </c>
      <c r="K5511" s="12">
        <v>1.3888888888890001</v>
      </c>
      <c r="L5511" s="12">
        <v>1.3888888888890001</v>
      </c>
      <c r="M5511" s="12">
        <v>15.277777777778001</v>
      </c>
      <c r="N5511" s="12">
        <v>1.3888888888890001</v>
      </c>
      <c r="O5511" s="12">
        <v>1.3888888888890001</v>
      </c>
      <c r="P5511" s="12">
        <v>2.7777777777780002</v>
      </c>
      <c r="Q5511" s="12">
        <v>6.9444444444439997</v>
      </c>
      <c r="R5511" s="138">
        <v>13.888888888888999</v>
      </c>
    </row>
    <row r="5512" spans="2:18" x14ac:dyDescent="0.2">
      <c r="D5512" s="200"/>
      <c r="E5512" s="4" t="s">
        <v>37</v>
      </c>
      <c r="F5512" s="5"/>
      <c r="G5512" s="6">
        <v>88</v>
      </c>
      <c r="H5512" s="84">
        <v>12.5</v>
      </c>
      <c r="I5512" s="12">
        <v>40.909090909090999</v>
      </c>
      <c r="J5512" s="29">
        <v>44.318181818181998</v>
      </c>
      <c r="K5512" s="28">
        <v>0</v>
      </c>
      <c r="L5512" s="28">
        <v>0</v>
      </c>
      <c r="M5512" s="43">
        <v>4.5454545454549997</v>
      </c>
      <c r="N5512" s="12">
        <v>3.4090909090910002</v>
      </c>
      <c r="O5512" s="12">
        <v>1.136363636364</v>
      </c>
      <c r="P5512" s="12">
        <v>1.136363636364</v>
      </c>
      <c r="Q5512" s="12">
        <v>6.8181818181820004</v>
      </c>
      <c r="R5512" s="42">
        <v>21.590909090909001</v>
      </c>
    </row>
    <row r="5513" spans="2:18" x14ac:dyDescent="0.2">
      <c r="D5513" s="200"/>
      <c r="E5513" s="4" t="s">
        <v>38</v>
      </c>
      <c r="F5513" s="5"/>
      <c r="G5513" s="6">
        <v>66</v>
      </c>
      <c r="H5513" s="76">
        <v>25.757575757575999</v>
      </c>
      <c r="I5513" s="29">
        <v>46.969696969696997</v>
      </c>
      <c r="J5513" s="44">
        <v>48.484848484848001</v>
      </c>
      <c r="K5513" s="12">
        <v>1.5151515151520001</v>
      </c>
      <c r="L5513" s="12">
        <v>1.5151515151520001</v>
      </c>
      <c r="M5513" s="12">
        <v>10.606060606061</v>
      </c>
      <c r="N5513" s="28">
        <v>0</v>
      </c>
      <c r="O5513" s="28">
        <v>0</v>
      </c>
      <c r="P5513" s="12">
        <v>1.5151515151520001</v>
      </c>
      <c r="Q5513" s="12">
        <v>3.0303030303030001</v>
      </c>
      <c r="R5513" s="100">
        <v>21.212121212121001</v>
      </c>
    </row>
    <row r="5514" spans="2:18" x14ac:dyDescent="0.2">
      <c r="D5514" s="200"/>
      <c r="E5514" s="4" t="s">
        <v>39</v>
      </c>
      <c r="F5514" s="5"/>
      <c r="G5514" s="6">
        <v>64</v>
      </c>
      <c r="H5514" s="84">
        <v>15.625</v>
      </c>
      <c r="I5514" s="12">
        <v>35.9375</v>
      </c>
      <c r="J5514" s="12">
        <v>39.0625</v>
      </c>
      <c r="K5514" s="12">
        <v>6.25</v>
      </c>
      <c r="L5514" s="12">
        <v>1.5625</v>
      </c>
      <c r="M5514" s="29">
        <v>18.75</v>
      </c>
      <c r="N5514" s="28">
        <v>0</v>
      </c>
      <c r="O5514" s="12">
        <v>3.125</v>
      </c>
      <c r="P5514" s="28">
        <v>0</v>
      </c>
      <c r="Q5514" s="12">
        <v>9.375</v>
      </c>
      <c r="R5514" s="42">
        <v>31.25</v>
      </c>
    </row>
    <row r="5515" spans="2:18" x14ac:dyDescent="0.2">
      <c r="D5515" s="201"/>
      <c r="E5515" s="57" t="s">
        <v>40</v>
      </c>
      <c r="F5515" s="59"/>
      <c r="G5515" s="55">
        <v>31</v>
      </c>
      <c r="H5515" s="169">
        <v>6.4516129032259997</v>
      </c>
      <c r="I5515" s="109">
        <v>25.806451612903</v>
      </c>
      <c r="J5515" s="125">
        <v>29.032258064516</v>
      </c>
      <c r="K5515" s="65">
        <v>6.4516129032259997</v>
      </c>
      <c r="L5515" s="65">
        <v>6.4516129032259997</v>
      </c>
      <c r="M5515" s="65">
        <v>16.129032258064999</v>
      </c>
      <c r="N5515" s="74">
        <v>0</v>
      </c>
      <c r="O5515" s="123">
        <v>6.4516129032259997</v>
      </c>
      <c r="P5515" s="65">
        <v>3.2258064516129998</v>
      </c>
      <c r="Q5515" s="65">
        <v>9.6774193548389995</v>
      </c>
      <c r="R5515" s="141">
        <v>41.935483870968</v>
      </c>
    </row>
    <row r="5517" spans="2:18" x14ac:dyDescent="0.2">
      <c r="B5517" s="40" t="str">
        <f xml:space="preserve"> HYPERLINK("#'目次'!B234", "[228]")</f>
        <v>[228]</v>
      </c>
      <c r="C5517" s="23" t="s">
        <v>361</v>
      </c>
    </row>
    <row r="5518" spans="2:18" x14ac:dyDescent="0.2">
      <c r="C5518" s="186" t="s">
        <v>326</v>
      </c>
    </row>
    <row r="5520" spans="2:18" x14ac:dyDescent="0.2">
      <c r="C5520" s="23" t="s">
        <v>80</v>
      </c>
    </row>
    <row r="5521" spans="2:18" ht="48" x14ac:dyDescent="0.2">
      <c r="E5521" s="195"/>
      <c r="F5521" s="196"/>
      <c r="G5521" s="37" t="s">
        <v>15</v>
      </c>
      <c r="H5521" s="33" t="s">
        <v>347</v>
      </c>
      <c r="I5521" s="13" t="s">
        <v>348</v>
      </c>
      <c r="J5521" s="13" t="s">
        <v>349</v>
      </c>
      <c r="K5521" s="13" t="s">
        <v>350</v>
      </c>
      <c r="L5521" s="13" t="s">
        <v>351</v>
      </c>
      <c r="M5521" s="13" t="s">
        <v>352</v>
      </c>
      <c r="N5521" s="13" t="s">
        <v>353</v>
      </c>
      <c r="O5521" s="13" t="s">
        <v>354</v>
      </c>
      <c r="P5521" s="13" t="s">
        <v>355</v>
      </c>
      <c r="Q5521" s="13" t="s">
        <v>99</v>
      </c>
      <c r="R5521" s="38" t="s">
        <v>18</v>
      </c>
    </row>
    <row r="5522" spans="2:18" x14ac:dyDescent="0.2">
      <c r="E5522" s="197"/>
      <c r="F5522" s="198"/>
      <c r="G5522" s="35"/>
      <c r="H5522" s="39"/>
      <c r="I5522" s="14"/>
      <c r="J5522" s="14"/>
      <c r="K5522" s="14"/>
      <c r="L5522" s="14"/>
      <c r="M5522" s="14"/>
      <c r="N5522" s="14"/>
      <c r="O5522" s="14"/>
      <c r="P5522" s="14"/>
      <c r="Q5522" s="14"/>
      <c r="R5522" s="34"/>
    </row>
    <row r="5523" spans="2:18" x14ac:dyDescent="0.2">
      <c r="E5523" s="91" t="s">
        <v>15</v>
      </c>
      <c r="F5523" s="46"/>
      <c r="G5523" s="36">
        <v>734</v>
      </c>
      <c r="H5523" s="24">
        <v>20.708446866485001</v>
      </c>
      <c r="I5523" s="24">
        <v>38.555858310627002</v>
      </c>
      <c r="J5523" s="24">
        <v>36.920980926431</v>
      </c>
      <c r="K5523" s="24">
        <v>1.4986376021800001</v>
      </c>
      <c r="L5523" s="24">
        <v>1.4986376021800001</v>
      </c>
      <c r="M5523" s="24">
        <v>12.261580381470999</v>
      </c>
      <c r="N5523" s="24">
        <v>0.95367847411399997</v>
      </c>
      <c r="O5523" s="24">
        <v>1.2261580381470001</v>
      </c>
      <c r="P5523" s="24">
        <v>1.7711171662130001</v>
      </c>
      <c r="Q5523" s="24">
        <v>5.4495912806540003</v>
      </c>
      <c r="R5523" s="68">
        <v>26.430517711172001</v>
      </c>
    </row>
    <row r="5524" spans="2:18" x14ac:dyDescent="0.2">
      <c r="E5524" s="4" t="s">
        <v>81</v>
      </c>
      <c r="F5524" s="5"/>
      <c r="G5524" s="19">
        <v>30</v>
      </c>
      <c r="H5524" s="172">
        <v>10</v>
      </c>
      <c r="I5524" s="107">
        <v>20</v>
      </c>
      <c r="J5524" s="96">
        <v>46.666666666666998</v>
      </c>
      <c r="K5524" s="96">
        <v>6.666666666667</v>
      </c>
      <c r="L5524" s="20">
        <v>3.333333333333</v>
      </c>
      <c r="M5524" s="20">
        <v>16.666666666666998</v>
      </c>
      <c r="N5524" s="20">
        <v>3.333333333333</v>
      </c>
      <c r="O5524" s="60">
        <v>0</v>
      </c>
      <c r="P5524" s="20">
        <v>3.333333333333</v>
      </c>
      <c r="Q5524" s="20">
        <v>3.333333333333</v>
      </c>
      <c r="R5524" s="52">
        <v>30</v>
      </c>
    </row>
    <row r="5525" spans="2:18" x14ac:dyDescent="0.2">
      <c r="E5525" s="4" t="s">
        <v>82</v>
      </c>
      <c r="F5525" s="5"/>
      <c r="G5525" s="6">
        <v>47</v>
      </c>
      <c r="H5525" s="31">
        <v>25.531914893617</v>
      </c>
      <c r="I5525" s="12">
        <v>36.170212765956997</v>
      </c>
      <c r="J5525" s="44">
        <v>57.446808510638</v>
      </c>
      <c r="K5525" s="12">
        <v>4.2553191489359996</v>
      </c>
      <c r="L5525" s="12">
        <v>4.2553191489359996</v>
      </c>
      <c r="M5525" s="12">
        <v>10.638297872340001</v>
      </c>
      <c r="N5525" s="12">
        <v>2.1276595744679998</v>
      </c>
      <c r="O5525" s="28">
        <v>0</v>
      </c>
      <c r="P5525" s="12">
        <v>4.2553191489359996</v>
      </c>
      <c r="Q5525" s="69">
        <v>0</v>
      </c>
      <c r="R5525" s="100">
        <v>21.276595744681</v>
      </c>
    </row>
    <row r="5526" spans="2:18" x14ac:dyDescent="0.2">
      <c r="E5526" s="4" t="s">
        <v>83</v>
      </c>
      <c r="F5526" s="5"/>
      <c r="G5526" s="6">
        <v>296</v>
      </c>
      <c r="H5526" s="31">
        <v>21.283783783783999</v>
      </c>
      <c r="I5526" s="29">
        <v>45.608108108107999</v>
      </c>
      <c r="J5526" s="43">
        <v>31.081081081080999</v>
      </c>
      <c r="K5526" s="12">
        <v>0.67567567567599995</v>
      </c>
      <c r="L5526" s="12">
        <v>0.33783783783799998</v>
      </c>
      <c r="M5526" s="12">
        <v>17.22972972973</v>
      </c>
      <c r="N5526" s="12">
        <v>1.0135135135140001</v>
      </c>
      <c r="O5526" s="12">
        <v>2.3648648648649999</v>
      </c>
      <c r="P5526" s="12">
        <v>1.6891891891890001</v>
      </c>
      <c r="Q5526" s="12">
        <v>5.7432432432429996</v>
      </c>
      <c r="R5526" s="42">
        <v>23.310810810810999</v>
      </c>
    </row>
    <row r="5527" spans="2:18" x14ac:dyDescent="0.2">
      <c r="E5527" s="4" t="s">
        <v>84</v>
      </c>
      <c r="F5527" s="5"/>
      <c r="G5527" s="6">
        <v>19</v>
      </c>
      <c r="H5527" s="87">
        <v>36.842105263157997</v>
      </c>
      <c r="I5527" s="12">
        <v>36.842105263157997</v>
      </c>
      <c r="J5527" s="29">
        <v>42.105263157895003</v>
      </c>
      <c r="K5527" s="28">
        <v>0</v>
      </c>
      <c r="L5527" s="28">
        <v>0</v>
      </c>
      <c r="M5527" s="43">
        <v>5.2631578947369997</v>
      </c>
      <c r="N5527" s="28">
        <v>0</v>
      </c>
      <c r="O5527" s="28">
        <v>0</v>
      </c>
      <c r="P5527" s="28">
        <v>0</v>
      </c>
      <c r="Q5527" s="29">
        <v>10.526315789473999</v>
      </c>
      <c r="R5527" s="138">
        <v>10.526315789473999</v>
      </c>
    </row>
    <row r="5528" spans="2:18" x14ac:dyDescent="0.2">
      <c r="E5528" s="4" t="s">
        <v>85</v>
      </c>
      <c r="F5528" s="5"/>
      <c r="G5528" s="6">
        <v>83</v>
      </c>
      <c r="H5528" s="84">
        <v>15.66265060241</v>
      </c>
      <c r="I5528" s="43">
        <v>31.325301204818999</v>
      </c>
      <c r="J5528" s="12">
        <v>34.939759036144999</v>
      </c>
      <c r="K5528" s="12">
        <v>1.204819277108</v>
      </c>
      <c r="L5528" s="28">
        <v>0</v>
      </c>
      <c r="M5528" s="43">
        <v>6.0240963855420002</v>
      </c>
      <c r="N5528" s="28">
        <v>0</v>
      </c>
      <c r="O5528" s="28">
        <v>0</v>
      </c>
      <c r="P5528" s="28">
        <v>0</v>
      </c>
      <c r="Q5528" s="12">
        <v>6.0240963855420002</v>
      </c>
      <c r="R5528" s="88">
        <v>36.144578313253</v>
      </c>
    </row>
    <row r="5529" spans="2:18" x14ac:dyDescent="0.2">
      <c r="E5529" s="4" t="s">
        <v>86</v>
      </c>
      <c r="F5529" s="5"/>
      <c r="G5529" s="6">
        <v>120</v>
      </c>
      <c r="H5529" s="31">
        <v>20.833333333333002</v>
      </c>
      <c r="I5529" s="43">
        <v>33.333333333333002</v>
      </c>
      <c r="J5529" s="12">
        <v>32.5</v>
      </c>
      <c r="K5529" s="12">
        <v>1.666666666667</v>
      </c>
      <c r="L5529" s="12">
        <v>2.5</v>
      </c>
      <c r="M5529" s="12">
        <v>8.333333333333</v>
      </c>
      <c r="N5529" s="12">
        <v>1.666666666667</v>
      </c>
      <c r="O5529" s="12">
        <v>0.83333333333299997</v>
      </c>
      <c r="P5529" s="12">
        <v>2.5</v>
      </c>
      <c r="Q5529" s="12">
        <v>5</v>
      </c>
      <c r="R5529" s="88">
        <v>31.666666666666998</v>
      </c>
    </row>
    <row r="5530" spans="2:18" x14ac:dyDescent="0.2">
      <c r="E5530" s="4" t="s">
        <v>87</v>
      </c>
      <c r="F5530" s="5"/>
      <c r="G5530" s="6">
        <v>46</v>
      </c>
      <c r="H5530" s="76">
        <v>26.086956521739001</v>
      </c>
      <c r="I5530" s="29">
        <v>45.652173913043001</v>
      </c>
      <c r="J5530" s="44">
        <v>58.695652173912997</v>
      </c>
      <c r="K5530" s="28">
        <v>0</v>
      </c>
      <c r="L5530" s="12">
        <v>4.3478260869570002</v>
      </c>
      <c r="M5530" s="12">
        <v>13.04347826087</v>
      </c>
      <c r="N5530" s="28">
        <v>0</v>
      </c>
      <c r="O5530" s="28">
        <v>0</v>
      </c>
      <c r="P5530" s="12">
        <v>2.1739130434780001</v>
      </c>
      <c r="Q5530" s="12">
        <v>2.1739130434780001</v>
      </c>
      <c r="R5530" s="138">
        <v>15.217391304348</v>
      </c>
    </row>
    <row r="5531" spans="2:18" x14ac:dyDescent="0.2">
      <c r="E5531" s="4" t="s">
        <v>88</v>
      </c>
      <c r="F5531" s="5"/>
      <c r="G5531" s="6">
        <v>23</v>
      </c>
      <c r="H5531" s="31">
        <v>21.739130434783</v>
      </c>
      <c r="I5531" s="12">
        <v>34.782608695652002</v>
      </c>
      <c r="J5531" s="12">
        <v>39.130434782609001</v>
      </c>
      <c r="K5531" s="12">
        <v>4.3478260869570002</v>
      </c>
      <c r="L5531" s="12">
        <v>4.3478260869570002</v>
      </c>
      <c r="M5531" s="43">
        <v>4.3478260869570002</v>
      </c>
      <c r="N5531" s="28">
        <v>0</v>
      </c>
      <c r="O5531" s="12">
        <v>4.3478260869570002</v>
      </c>
      <c r="P5531" s="28">
        <v>0</v>
      </c>
      <c r="Q5531" s="12">
        <v>8.6956521739130004</v>
      </c>
      <c r="R5531" s="88">
        <v>34.782608695652002</v>
      </c>
    </row>
    <row r="5532" spans="2:18" x14ac:dyDescent="0.2">
      <c r="E5532" s="4" t="s">
        <v>89</v>
      </c>
      <c r="F5532" s="5"/>
      <c r="G5532" s="6">
        <v>37</v>
      </c>
      <c r="H5532" s="31">
        <v>16.216216216216001</v>
      </c>
      <c r="I5532" s="61">
        <v>24.324324324323999</v>
      </c>
      <c r="J5532" s="12">
        <v>40.540540540541002</v>
      </c>
      <c r="K5532" s="12">
        <v>2.7027027027030002</v>
      </c>
      <c r="L5532" s="12">
        <v>2.7027027027030002</v>
      </c>
      <c r="M5532" s="12">
        <v>13.513513513514001</v>
      </c>
      <c r="N5532" s="28">
        <v>0</v>
      </c>
      <c r="O5532" s="28">
        <v>0</v>
      </c>
      <c r="P5532" s="28">
        <v>0</v>
      </c>
      <c r="Q5532" s="12">
        <v>8.1081081081080004</v>
      </c>
      <c r="R5532" s="42">
        <v>29.72972972973</v>
      </c>
    </row>
    <row r="5533" spans="2:18" x14ac:dyDescent="0.2">
      <c r="E5533" s="4" t="s">
        <v>90</v>
      </c>
      <c r="F5533" s="5"/>
      <c r="G5533" s="6">
        <v>28</v>
      </c>
      <c r="H5533" s="84">
        <v>14.285714285714</v>
      </c>
      <c r="I5533" s="12">
        <v>39.285714285714</v>
      </c>
      <c r="J5533" s="43">
        <v>28.571428571428999</v>
      </c>
      <c r="K5533" s="28">
        <v>0</v>
      </c>
      <c r="L5533" s="28">
        <v>0</v>
      </c>
      <c r="M5533" s="99">
        <v>0</v>
      </c>
      <c r="N5533" s="28">
        <v>0</v>
      </c>
      <c r="O5533" s="28">
        <v>0</v>
      </c>
      <c r="P5533" s="12">
        <v>3.5714285714290002</v>
      </c>
      <c r="Q5533" s="29">
        <v>10.714285714286</v>
      </c>
      <c r="R5533" s="88">
        <v>32.142857142856997</v>
      </c>
    </row>
    <row r="5534" spans="2:18" x14ac:dyDescent="0.2">
      <c r="E5534" s="57" t="s">
        <v>91</v>
      </c>
      <c r="F5534" s="59"/>
      <c r="G5534" s="55">
        <v>5</v>
      </c>
      <c r="H5534" s="160">
        <v>40</v>
      </c>
      <c r="I5534" s="113">
        <v>60</v>
      </c>
      <c r="J5534" s="113">
        <v>60</v>
      </c>
      <c r="K5534" s="74">
        <v>0</v>
      </c>
      <c r="L5534" s="74">
        <v>0</v>
      </c>
      <c r="M5534" s="123">
        <v>20</v>
      </c>
      <c r="N5534" s="74">
        <v>0</v>
      </c>
      <c r="O5534" s="74">
        <v>0</v>
      </c>
      <c r="P5534" s="74">
        <v>0</v>
      </c>
      <c r="Q5534" s="129">
        <v>0</v>
      </c>
      <c r="R5534" s="190">
        <v>20</v>
      </c>
    </row>
    <row r="5536" spans="2:18" x14ac:dyDescent="0.2">
      <c r="B5536" s="40" t="str">
        <f xml:space="preserve"> HYPERLINK("#'目次'!B235", "[229]")</f>
        <v>[229]</v>
      </c>
      <c r="C5536" s="23" t="s">
        <v>364</v>
      </c>
    </row>
    <row r="5537" spans="3:18" x14ac:dyDescent="0.2">
      <c r="C5537" s="186" t="s">
        <v>326</v>
      </c>
    </row>
    <row r="5539" spans="3:18" x14ac:dyDescent="0.2">
      <c r="C5539" s="23" t="s">
        <v>14</v>
      </c>
    </row>
    <row r="5540" spans="3:18" ht="48" x14ac:dyDescent="0.2">
      <c r="D5540" s="195"/>
      <c r="E5540" s="196"/>
      <c r="F5540" s="196"/>
      <c r="G5540" s="37" t="s">
        <v>15</v>
      </c>
      <c r="H5540" s="33" t="s">
        <v>347</v>
      </c>
      <c r="I5540" s="13" t="s">
        <v>348</v>
      </c>
      <c r="J5540" s="13" t="s">
        <v>349</v>
      </c>
      <c r="K5540" s="13" t="s">
        <v>350</v>
      </c>
      <c r="L5540" s="13" t="s">
        <v>351</v>
      </c>
      <c r="M5540" s="13" t="s">
        <v>352</v>
      </c>
      <c r="N5540" s="13" t="s">
        <v>353</v>
      </c>
      <c r="O5540" s="13" t="s">
        <v>354</v>
      </c>
      <c r="P5540" s="13" t="s">
        <v>355</v>
      </c>
      <c r="Q5540" s="13" t="s">
        <v>99</v>
      </c>
      <c r="R5540" s="38" t="s">
        <v>18</v>
      </c>
    </row>
    <row r="5541" spans="3:18" x14ac:dyDescent="0.2">
      <c r="D5541" s="197"/>
      <c r="E5541" s="198"/>
      <c r="F5541" s="198"/>
      <c r="G5541" s="35"/>
      <c r="H5541" s="39"/>
      <c r="I5541" s="14"/>
      <c r="J5541" s="14"/>
      <c r="K5541" s="14"/>
      <c r="L5541" s="14"/>
      <c r="M5541" s="14"/>
      <c r="N5541" s="14"/>
      <c r="O5541" s="14"/>
      <c r="P5541" s="14"/>
      <c r="Q5541" s="14"/>
      <c r="R5541" s="34"/>
    </row>
    <row r="5542" spans="3:18" x14ac:dyDescent="0.2">
      <c r="D5542" s="56"/>
      <c r="E5542" s="58" t="s">
        <v>15</v>
      </c>
      <c r="F5542" s="46"/>
      <c r="G5542" s="36">
        <v>734</v>
      </c>
      <c r="H5542" s="24">
        <v>11.852861035422</v>
      </c>
      <c r="I5542" s="24">
        <v>14.1689373297</v>
      </c>
      <c r="J5542" s="24">
        <v>11.852861035422</v>
      </c>
      <c r="K5542" s="24">
        <v>0.54495912806500002</v>
      </c>
      <c r="L5542" s="24">
        <v>0.95367847411399997</v>
      </c>
      <c r="M5542" s="24">
        <v>2.588555858311</v>
      </c>
      <c r="N5542" s="24">
        <v>2.316076294278</v>
      </c>
      <c r="O5542" s="24">
        <v>0.68119891008199995</v>
      </c>
      <c r="P5542" s="24">
        <v>1.634877384196</v>
      </c>
      <c r="Q5542" s="24">
        <v>12.261580381470999</v>
      </c>
      <c r="R5542" s="68">
        <v>55.449591280653998</v>
      </c>
    </row>
    <row r="5543" spans="3:18" x14ac:dyDescent="0.2">
      <c r="D5543" s="199" t="s">
        <v>19</v>
      </c>
      <c r="E5543" s="22" t="s">
        <v>20</v>
      </c>
      <c r="F5543" s="21"/>
      <c r="G5543" s="19">
        <v>77</v>
      </c>
      <c r="H5543" s="54">
        <v>9.0909090909089993</v>
      </c>
      <c r="I5543" s="20">
        <v>15.584415584416</v>
      </c>
      <c r="J5543" s="96">
        <v>18.181818181817999</v>
      </c>
      <c r="K5543" s="20">
        <v>1.298701298701</v>
      </c>
      <c r="L5543" s="60">
        <v>0</v>
      </c>
      <c r="M5543" s="20">
        <v>1.298701298701</v>
      </c>
      <c r="N5543" s="60">
        <v>0</v>
      </c>
      <c r="O5543" s="60">
        <v>0</v>
      </c>
      <c r="P5543" s="20">
        <v>2.5974025974030002</v>
      </c>
      <c r="Q5543" s="90">
        <v>5.1948051948050002</v>
      </c>
      <c r="R5543" s="52">
        <v>57.142857142856997</v>
      </c>
    </row>
    <row r="5544" spans="3:18" x14ac:dyDescent="0.2">
      <c r="D5544" s="200"/>
      <c r="E5544" s="4" t="s">
        <v>21</v>
      </c>
      <c r="F5544" s="5"/>
      <c r="G5544" s="6">
        <v>289</v>
      </c>
      <c r="H5544" s="31">
        <v>14.532871972318</v>
      </c>
      <c r="I5544" s="12">
        <v>14.878892733563999</v>
      </c>
      <c r="J5544" s="12">
        <v>12.110726643599</v>
      </c>
      <c r="K5544" s="28">
        <v>0</v>
      </c>
      <c r="L5544" s="12">
        <v>0.34602076124600001</v>
      </c>
      <c r="M5544" s="12">
        <v>4.1522491349479997</v>
      </c>
      <c r="N5544" s="12">
        <v>3.806228373702</v>
      </c>
      <c r="O5544" s="12">
        <v>1.0380622837369999</v>
      </c>
      <c r="P5544" s="12">
        <v>1.7301038062280001</v>
      </c>
      <c r="Q5544" s="12">
        <v>13.148788927336</v>
      </c>
      <c r="R5544" s="42">
        <v>52.941176470587997</v>
      </c>
    </row>
    <row r="5545" spans="3:18" x14ac:dyDescent="0.2">
      <c r="D5545" s="200"/>
      <c r="E5545" s="4" t="s">
        <v>22</v>
      </c>
      <c r="F5545" s="5"/>
      <c r="G5545" s="6">
        <v>109</v>
      </c>
      <c r="H5545" s="31">
        <v>8.2568807339449997</v>
      </c>
      <c r="I5545" s="12">
        <v>9.1743119266060003</v>
      </c>
      <c r="J5545" s="12">
        <v>9.1743119266060003</v>
      </c>
      <c r="K5545" s="12">
        <v>0.91743119266100004</v>
      </c>
      <c r="L5545" s="12">
        <v>0.91743119266100004</v>
      </c>
      <c r="M5545" s="12">
        <v>1.834862385321</v>
      </c>
      <c r="N5545" s="12">
        <v>0.91743119266100004</v>
      </c>
      <c r="O5545" s="28">
        <v>0</v>
      </c>
      <c r="P5545" s="12">
        <v>1.834862385321</v>
      </c>
      <c r="Q5545" s="12">
        <v>13.761467889907999</v>
      </c>
      <c r="R5545" s="88">
        <v>63.302752293578003</v>
      </c>
    </row>
    <row r="5546" spans="3:18" x14ac:dyDescent="0.2">
      <c r="D5546" s="200"/>
      <c r="E5546" s="4" t="s">
        <v>23</v>
      </c>
      <c r="F5546" s="5"/>
      <c r="G5546" s="6">
        <v>120</v>
      </c>
      <c r="H5546" s="31">
        <v>15.833333333333</v>
      </c>
      <c r="I5546" s="12">
        <v>14.166666666667</v>
      </c>
      <c r="J5546" s="12">
        <v>9.166666666667</v>
      </c>
      <c r="K5546" s="12">
        <v>0.83333333333299997</v>
      </c>
      <c r="L5546" s="12">
        <v>1.666666666667</v>
      </c>
      <c r="M5546" s="12">
        <v>1.666666666667</v>
      </c>
      <c r="N5546" s="12">
        <v>2.5</v>
      </c>
      <c r="O5546" s="12">
        <v>1.666666666667</v>
      </c>
      <c r="P5546" s="28">
        <v>0</v>
      </c>
      <c r="Q5546" s="12">
        <v>12.5</v>
      </c>
      <c r="R5546" s="42">
        <v>54.166666666666998</v>
      </c>
    </row>
    <row r="5547" spans="3:18" x14ac:dyDescent="0.2">
      <c r="D5547" s="200"/>
      <c r="E5547" s="4" t="s">
        <v>24</v>
      </c>
      <c r="F5547" s="5"/>
      <c r="G5547" s="6">
        <v>139</v>
      </c>
      <c r="H5547" s="31">
        <v>7.1942446043170003</v>
      </c>
      <c r="I5547" s="12">
        <v>15.827338129496001</v>
      </c>
      <c r="J5547" s="12">
        <v>12.230215827338</v>
      </c>
      <c r="K5547" s="12">
        <v>0.71942446043200003</v>
      </c>
      <c r="L5547" s="12">
        <v>2.1582733812949999</v>
      </c>
      <c r="M5547" s="12">
        <v>1.438848920863</v>
      </c>
      <c r="N5547" s="12">
        <v>1.438848920863</v>
      </c>
      <c r="O5547" s="28">
        <v>0</v>
      </c>
      <c r="P5547" s="12">
        <v>2.1582733812949999</v>
      </c>
      <c r="Q5547" s="12">
        <v>12.94964028777</v>
      </c>
      <c r="R5547" s="42">
        <v>54.676258992805998</v>
      </c>
    </row>
    <row r="5548" spans="3:18" x14ac:dyDescent="0.2">
      <c r="D5548" s="199" t="s">
        <v>25</v>
      </c>
      <c r="E5548" s="22" t="s">
        <v>26</v>
      </c>
      <c r="F5548" s="21"/>
      <c r="G5548" s="19">
        <v>243</v>
      </c>
      <c r="H5548" s="54">
        <v>13.168724279835001</v>
      </c>
      <c r="I5548" s="20">
        <v>13.991769547324999</v>
      </c>
      <c r="J5548" s="20">
        <v>11.522633744856</v>
      </c>
      <c r="K5548" s="60">
        <v>0</v>
      </c>
      <c r="L5548" s="20">
        <v>1.2345679012349999</v>
      </c>
      <c r="M5548" s="20">
        <v>2.4691358024690002</v>
      </c>
      <c r="N5548" s="20">
        <v>2.057613168724</v>
      </c>
      <c r="O5548" s="20">
        <v>1.2345679012349999</v>
      </c>
      <c r="P5548" s="20">
        <v>2.057613168724</v>
      </c>
      <c r="Q5548" s="20">
        <v>13.991769547324999</v>
      </c>
      <c r="R5548" s="52">
        <v>54.732510288066003</v>
      </c>
    </row>
    <row r="5549" spans="3:18" x14ac:dyDescent="0.2">
      <c r="D5549" s="200"/>
      <c r="E5549" s="4" t="s">
        <v>27</v>
      </c>
      <c r="F5549" s="5"/>
      <c r="G5549" s="6">
        <v>234</v>
      </c>
      <c r="H5549" s="31">
        <v>15.384615384615</v>
      </c>
      <c r="I5549" s="12">
        <v>16.239316239316</v>
      </c>
      <c r="J5549" s="12">
        <v>15.384615384615</v>
      </c>
      <c r="K5549" s="12">
        <v>1.2820512820509999</v>
      </c>
      <c r="L5549" s="12">
        <v>1.2820512820509999</v>
      </c>
      <c r="M5549" s="12">
        <v>4.2735042735039999</v>
      </c>
      <c r="N5549" s="12">
        <v>3.4188034188029999</v>
      </c>
      <c r="O5549" s="12">
        <v>0.42735042735000001</v>
      </c>
      <c r="P5549" s="12">
        <v>2.1367521367519999</v>
      </c>
      <c r="Q5549" s="12">
        <v>11.965811965812</v>
      </c>
      <c r="R5549" s="100">
        <v>45.726495726495997</v>
      </c>
    </row>
    <row r="5550" spans="3:18" x14ac:dyDescent="0.2">
      <c r="D5550" s="200"/>
      <c r="E5550" s="4" t="s">
        <v>28</v>
      </c>
      <c r="F5550" s="5"/>
      <c r="G5550" s="6">
        <v>208</v>
      </c>
      <c r="H5550" s="31">
        <v>7.2115384615379998</v>
      </c>
      <c r="I5550" s="12">
        <v>12.980769230769001</v>
      </c>
      <c r="J5550" s="12">
        <v>10.096153846153999</v>
      </c>
      <c r="K5550" s="12">
        <v>0.48076923076900002</v>
      </c>
      <c r="L5550" s="12">
        <v>0.48076923076900002</v>
      </c>
      <c r="M5550" s="12">
        <v>1.442307692308</v>
      </c>
      <c r="N5550" s="12">
        <v>1.923076923077</v>
      </c>
      <c r="O5550" s="12">
        <v>0.48076923076900002</v>
      </c>
      <c r="P5550" s="12">
        <v>0.96153846153800004</v>
      </c>
      <c r="Q5550" s="12">
        <v>10.096153846153999</v>
      </c>
      <c r="R5550" s="88">
        <v>64.903846153846004</v>
      </c>
    </row>
    <row r="5551" spans="3:18" x14ac:dyDescent="0.2">
      <c r="D5551" s="200"/>
      <c r="E5551" s="4" t="s">
        <v>29</v>
      </c>
      <c r="F5551" s="5"/>
      <c r="G5551" s="6">
        <v>49</v>
      </c>
      <c r="H5551" s="31">
        <v>8.1632653061219997</v>
      </c>
      <c r="I5551" s="12">
        <v>10.204081632653001</v>
      </c>
      <c r="J5551" s="43">
        <v>4.0816326530609999</v>
      </c>
      <c r="K5551" s="28">
        <v>0</v>
      </c>
      <c r="L5551" s="28">
        <v>0</v>
      </c>
      <c r="M5551" s="28">
        <v>0</v>
      </c>
      <c r="N5551" s="28">
        <v>0</v>
      </c>
      <c r="O5551" s="28">
        <v>0</v>
      </c>
      <c r="P5551" s="28">
        <v>0</v>
      </c>
      <c r="Q5551" s="12">
        <v>14.285714285714</v>
      </c>
      <c r="R5551" s="88">
        <v>65.306122448980005</v>
      </c>
    </row>
    <row r="5552" spans="3:18" x14ac:dyDescent="0.2">
      <c r="D5552" s="199" t="s">
        <v>30</v>
      </c>
      <c r="E5552" s="22" t="s">
        <v>31</v>
      </c>
      <c r="F5552" s="21"/>
      <c r="G5552" s="19">
        <v>348</v>
      </c>
      <c r="H5552" s="54">
        <v>14.080459770115</v>
      </c>
      <c r="I5552" s="20">
        <v>15.804597701149</v>
      </c>
      <c r="J5552" s="20">
        <v>15.229885057471</v>
      </c>
      <c r="K5552" s="20">
        <v>0.28735632183900001</v>
      </c>
      <c r="L5552" s="20">
        <v>1.7241379310339999</v>
      </c>
      <c r="M5552" s="20">
        <v>1.7241379310339999</v>
      </c>
      <c r="N5552" s="20">
        <v>2.0114942528739999</v>
      </c>
      <c r="O5552" s="20">
        <v>0.57471264367800001</v>
      </c>
      <c r="P5552" s="20">
        <v>1.4367816091950001</v>
      </c>
      <c r="Q5552" s="20">
        <v>9.7701149425290001</v>
      </c>
      <c r="R5552" s="52">
        <v>54.310344827586</v>
      </c>
    </row>
    <row r="5553" spans="2:18" x14ac:dyDescent="0.2">
      <c r="D5553" s="200"/>
      <c r="E5553" s="4" t="s">
        <v>32</v>
      </c>
      <c r="F5553" s="5"/>
      <c r="G5553" s="6">
        <v>386</v>
      </c>
      <c r="H5553" s="31">
        <v>9.8445595854920001</v>
      </c>
      <c r="I5553" s="12">
        <v>12.694300518135</v>
      </c>
      <c r="J5553" s="12">
        <v>8.8082901554399999</v>
      </c>
      <c r="K5553" s="12">
        <v>0.77720207253899998</v>
      </c>
      <c r="L5553" s="12">
        <v>0.25906735751299997</v>
      </c>
      <c r="M5553" s="12">
        <v>3.3678756476679998</v>
      </c>
      <c r="N5553" s="12">
        <v>2.5906735751299999</v>
      </c>
      <c r="O5553" s="12">
        <v>0.77720207253899998</v>
      </c>
      <c r="P5553" s="12">
        <v>1.813471502591</v>
      </c>
      <c r="Q5553" s="12">
        <v>14.507772020725</v>
      </c>
      <c r="R5553" s="42">
        <v>56.476683937823999</v>
      </c>
    </row>
    <row r="5554" spans="2:18" x14ac:dyDescent="0.2">
      <c r="D5554" s="199" t="s">
        <v>33</v>
      </c>
      <c r="E5554" s="22" t="s">
        <v>34</v>
      </c>
      <c r="F5554" s="21"/>
      <c r="G5554" s="19">
        <v>19</v>
      </c>
      <c r="H5554" s="54">
        <v>15.789473684211</v>
      </c>
      <c r="I5554" s="96">
        <v>21.052631578947</v>
      </c>
      <c r="J5554" s="90">
        <v>5.2631578947369997</v>
      </c>
      <c r="K5554" s="60">
        <v>0</v>
      </c>
      <c r="L5554" s="60">
        <v>0</v>
      </c>
      <c r="M5554" s="60">
        <v>0</v>
      </c>
      <c r="N5554" s="60">
        <v>0</v>
      </c>
      <c r="O5554" s="60">
        <v>0</v>
      </c>
      <c r="P5554" s="20">
        <v>5.2631578947369997</v>
      </c>
      <c r="Q5554" s="20">
        <v>10.526315789473999</v>
      </c>
      <c r="R5554" s="177">
        <v>47.368421052632002</v>
      </c>
    </row>
    <row r="5555" spans="2:18" x14ac:dyDescent="0.2">
      <c r="D5555" s="200"/>
      <c r="E5555" s="4" t="s">
        <v>35</v>
      </c>
      <c r="F5555" s="5"/>
      <c r="G5555" s="6">
        <v>97</v>
      </c>
      <c r="H5555" s="31">
        <v>16.494845360825</v>
      </c>
      <c r="I5555" s="12">
        <v>15.463917525773001</v>
      </c>
      <c r="J5555" s="12">
        <v>13.40206185567</v>
      </c>
      <c r="K5555" s="28">
        <v>0</v>
      </c>
      <c r="L5555" s="12">
        <v>4.1237113402060004</v>
      </c>
      <c r="M5555" s="12">
        <v>3.0927835051549999</v>
      </c>
      <c r="N5555" s="12">
        <v>3.0927835051549999</v>
      </c>
      <c r="O5555" s="12">
        <v>1.0309278350519999</v>
      </c>
      <c r="P5555" s="12">
        <v>3.0927835051549999</v>
      </c>
      <c r="Q5555" s="12">
        <v>14.432989690722</v>
      </c>
      <c r="R5555" s="138">
        <v>45.360824742268001</v>
      </c>
    </row>
    <row r="5556" spans="2:18" x14ac:dyDescent="0.2">
      <c r="D5556" s="200"/>
      <c r="E5556" s="4" t="s">
        <v>36</v>
      </c>
      <c r="F5556" s="5"/>
      <c r="G5556" s="6">
        <v>142</v>
      </c>
      <c r="H5556" s="76">
        <v>16.901408450704</v>
      </c>
      <c r="I5556" s="29">
        <v>20.422535211267999</v>
      </c>
      <c r="J5556" s="29">
        <v>19.014084507042</v>
      </c>
      <c r="K5556" s="12">
        <v>0.70422535211299997</v>
      </c>
      <c r="L5556" s="12">
        <v>0.70422535211299997</v>
      </c>
      <c r="M5556" s="12">
        <v>3.5211267605629999</v>
      </c>
      <c r="N5556" s="12">
        <v>4.2253521126760001</v>
      </c>
      <c r="O5556" s="12">
        <v>0.70422535211299997</v>
      </c>
      <c r="P5556" s="12">
        <v>1.4084507042250001</v>
      </c>
      <c r="Q5556" s="12">
        <v>12.676056338027999</v>
      </c>
      <c r="R5556" s="138">
        <v>44.366197183098997</v>
      </c>
    </row>
    <row r="5557" spans="2:18" x14ac:dyDescent="0.2">
      <c r="D5557" s="200"/>
      <c r="E5557" s="4" t="s">
        <v>37</v>
      </c>
      <c r="F5557" s="5"/>
      <c r="G5557" s="6">
        <v>164</v>
      </c>
      <c r="H5557" s="31">
        <v>10.365853658537</v>
      </c>
      <c r="I5557" s="12">
        <v>18.292682926828999</v>
      </c>
      <c r="J5557" s="12">
        <v>15.243902439024</v>
      </c>
      <c r="K5557" s="12">
        <v>0.60975609756100002</v>
      </c>
      <c r="L5557" s="28">
        <v>0</v>
      </c>
      <c r="M5557" s="12">
        <v>1.219512195122</v>
      </c>
      <c r="N5557" s="12">
        <v>2.4390243902440001</v>
      </c>
      <c r="O5557" s="28">
        <v>0</v>
      </c>
      <c r="P5557" s="12">
        <v>1.219512195122</v>
      </c>
      <c r="Q5557" s="12">
        <v>14.634146341463</v>
      </c>
      <c r="R5557" s="100">
        <v>48.170731707317003</v>
      </c>
    </row>
    <row r="5558" spans="2:18" x14ac:dyDescent="0.2">
      <c r="D5558" s="200"/>
      <c r="E5558" s="4" t="s">
        <v>38</v>
      </c>
      <c r="F5558" s="5"/>
      <c r="G5558" s="6">
        <v>129</v>
      </c>
      <c r="H5558" s="31">
        <v>11.627906976744001</v>
      </c>
      <c r="I5558" s="12">
        <v>16.279069767442</v>
      </c>
      <c r="J5558" s="12">
        <v>10.077519379845</v>
      </c>
      <c r="K5558" s="12">
        <v>0.77519379845000003</v>
      </c>
      <c r="L5558" s="12">
        <v>0.77519379845000003</v>
      </c>
      <c r="M5558" s="12">
        <v>5.4263565891469998</v>
      </c>
      <c r="N5558" s="12">
        <v>3.1007751937979999</v>
      </c>
      <c r="O5558" s="12">
        <v>0.77519379845000003</v>
      </c>
      <c r="P5558" s="12">
        <v>0.77519379845000003</v>
      </c>
      <c r="Q5558" s="43">
        <v>6.9767441860470001</v>
      </c>
      <c r="R5558" s="88">
        <v>62.015503875969003</v>
      </c>
    </row>
    <row r="5559" spans="2:18" x14ac:dyDescent="0.2">
      <c r="D5559" s="200"/>
      <c r="E5559" s="4" t="s">
        <v>39</v>
      </c>
      <c r="F5559" s="5"/>
      <c r="G5559" s="6">
        <v>127</v>
      </c>
      <c r="H5559" s="31">
        <v>7.0866141732279999</v>
      </c>
      <c r="I5559" s="61">
        <v>2.3622047244090001</v>
      </c>
      <c r="J5559" s="43">
        <v>5.5118110236220001</v>
      </c>
      <c r="K5559" s="12">
        <v>0.78740157480299999</v>
      </c>
      <c r="L5559" s="12">
        <v>0.78740157480299999</v>
      </c>
      <c r="M5559" s="12">
        <v>1.574803149606</v>
      </c>
      <c r="N5559" s="28">
        <v>0</v>
      </c>
      <c r="O5559" s="12">
        <v>0.78740157480299999</v>
      </c>
      <c r="P5559" s="12">
        <v>1.574803149606</v>
      </c>
      <c r="Q5559" s="12">
        <v>11.023622047244</v>
      </c>
      <c r="R5559" s="111">
        <v>71.653543307087006</v>
      </c>
    </row>
    <row r="5560" spans="2:18" x14ac:dyDescent="0.2">
      <c r="D5560" s="201"/>
      <c r="E5560" s="57" t="s">
        <v>40</v>
      </c>
      <c r="F5560" s="59"/>
      <c r="G5560" s="55">
        <v>56</v>
      </c>
      <c r="H5560" s="157">
        <v>5.3571428571429998</v>
      </c>
      <c r="I5560" s="109">
        <v>3.5714285714290002</v>
      </c>
      <c r="J5560" s="109">
        <v>1.785714285714</v>
      </c>
      <c r="K5560" s="74">
        <v>0</v>
      </c>
      <c r="L5560" s="74">
        <v>0</v>
      </c>
      <c r="M5560" s="74">
        <v>0</v>
      </c>
      <c r="N5560" s="74">
        <v>0</v>
      </c>
      <c r="O5560" s="65">
        <v>1.785714285714</v>
      </c>
      <c r="P5560" s="65">
        <v>1.785714285714</v>
      </c>
      <c r="Q5560" s="65">
        <v>16.071428571428999</v>
      </c>
      <c r="R5560" s="141">
        <v>73.214285714286007</v>
      </c>
    </row>
    <row r="5562" spans="2:18" x14ac:dyDescent="0.2">
      <c r="B5562" s="40" t="str">
        <f xml:space="preserve"> HYPERLINK("#'目次'!B236", "[230]")</f>
        <v>[230]</v>
      </c>
      <c r="C5562" s="23" t="s">
        <v>364</v>
      </c>
    </row>
    <row r="5563" spans="2:18" x14ac:dyDescent="0.2">
      <c r="C5563" s="186" t="s">
        <v>326</v>
      </c>
    </row>
    <row r="5565" spans="2:18" x14ac:dyDescent="0.2">
      <c r="C5565" s="23" t="s">
        <v>48</v>
      </c>
    </row>
    <row r="5566" spans="2:18" ht="48" x14ac:dyDescent="0.2">
      <c r="D5566" s="195"/>
      <c r="E5566" s="196"/>
      <c r="F5566" s="196"/>
      <c r="G5566" s="37" t="s">
        <v>15</v>
      </c>
      <c r="H5566" s="33" t="s">
        <v>347</v>
      </c>
      <c r="I5566" s="13" t="s">
        <v>348</v>
      </c>
      <c r="J5566" s="13" t="s">
        <v>349</v>
      </c>
      <c r="K5566" s="13" t="s">
        <v>350</v>
      </c>
      <c r="L5566" s="13" t="s">
        <v>351</v>
      </c>
      <c r="M5566" s="13" t="s">
        <v>352</v>
      </c>
      <c r="N5566" s="13" t="s">
        <v>353</v>
      </c>
      <c r="O5566" s="13" t="s">
        <v>354</v>
      </c>
      <c r="P5566" s="13" t="s">
        <v>355</v>
      </c>
      <c r="Q5566" s="13" t="s">
        <v>99</v>
      </c>
      <c r="R5566" s="38" t="s">
        <v>18</v>
      </c>
    </row>
    <row r="5567" spans="2:18" x14ac:dyDescent="0.2">
      <c r="D5567" s="197"/>
      <c r="E5567" s="198"/>
      <c r="F5567" s="198"/>
      <c r="G5567" s="35"/>
      <c r="H5567" s="39"/>
      <c r="I5567" s="14"/>
      <c r="J5567" s="14"/>
      <c r="K5567" s="14"/>
      <c r="L5567" s="14"/>
      <c r="M5567" s="14"/>
      <c r="N5567" s="14"/>
      <c r="O5567" s="14"/>
      <c r="P5567" s="14"/>
      <c r="Q5567" s="14"/>
      <c r="R5567" s="34"/>
    </row>
    <row r="5568" spans="2:18" x14ac:dyDescent="0.2">
      <c r="D5568" s="56"/>
      <c r="E5568" s="58" t="s">
        <v>15</v>
      </c>
      <c r="F5568" s="46"/>
      <c r="G5568" s="36">
        <v>734</v>
      </c>
      <c r="H5568" s="24">
        <v>11.852861035422</v>
      </c>
      <c r="I5568" s="24">
        <v>14.1689373297</v>
      </c>
      <c r="J5568" s="24">
        <v>11.852861035422</v>
      </c>
      <c r="K5568" s="24">
        <v>0.54495912806500002</v>
      </c>
      <c r="L5568" s="24">
        <v>0.95367847411399997</v>
      </c>
      <c r="M5568" s="24">
        <v>2.588555858311</v>
      </c>
      <c r="N5568" s="24">
        <v>2.316076294278</v>
      </c>
      <c r="O5568" s="24">
        <v>0.68119891008199995</v>
      </c>
      <c r="P5568" s="24">
        <v>1.634877384196</v>
      </c>
      <c r="Q5568" s="24">
        <v>12.261580381470999</v>
      </c>
      <c r="R5568" s="68">
        <v>55.449591280653998</v>
      </c>
    </row>
    <row r="5569" spans="4:18" x14ac:dyDescent="0.2">
      <c r="D5569" s="199" t="s">
        <v>49</v>
      </c>
      <c r="E5569" s="22" t="s">
        <v>50</v>
      </c>
      <c r="F5569" s="21"/>
      <c r="G5569" s="19">
        <v>5</v>
      </c>
      <c r="H5569" s="174">
        <v>0</v>
      </c>
      <c r="I5569" s="151">
        <v>0</v>
      </c>
      <c r="J5569" s="96">
        <v>20</v>
      </c>
      <c r="K5569" s="60">
        <v>0</v>
      </c>
      <c r="L5569" s="60">
        <v>0</v>
      </c>
      <c r="M5569" s="60">
        <v>0</v>
      </c>
      <c r="N5569" s="60">
        <v>0</v>
      </c>
      <c r="O5569" s="60">
        <v>0</v>
      </c>
      <c r="P5569" s="98">
        <v>20</v>
      </c>
      <c r="Q5569" s="151">
        <v>0</v>
      </c>
      <c r="R5569" s="52">
        <v>60</v>
      </c>
    </row>
    <row r="5570" spans="4:18" x14ac:dyDescent="0.2">
      <c r="D5570" s="200"/>
      <c r="E5570" s="4" t="s">
        <v>51</v>
      </c>
      <c r="F5570" s="5"/>
      <c r="G5570" s="6">
        <v>76</v>
      </c>
      <c r="H5570" s="31">
        <v>7.8947368421049999</v>
      </c>
      <c r="I5570" s="12">
        <v>10.526315789473999</v>
      </c>
      <c r="J5570" s="12">
        <v>13.157894736842</v>
      </c>
      <c r="K5570" s="28">
        <v>0</v>
      </c>
      <c r="L5570" s="12">
        <v>1.3157894736839999</v>
      </c>
      <c r="M5570" s="28">
        <v>0</v>
      </c>
      <c r="N5570" s="12">
        <v>2.6315789473679998</v>
      </c>
      <c r="O5570" s="28">
        <v>0</v>
      </c>
      <c r="P5570" s="12">
        <v>1.3157894736839999</v>
      </c>
      <c r="Q5570" s="12">
        <v>11.842105263158</v>
      </c>
      <c r="R5570" s="42">
        <v>56.578947368420998</v>
      </c>
    </row>
    <row r="5571" spans="4:18" x14ac:dyDescent="0.2">
      <c r="D5571" s="200"/>
      <c r="E5571" s="4" t="s">
        <v>52</v>
      </c>
      <c r="F5571" s="5"/>
      <c r="G5571" s="6">
        <v>21</v>
      </c>
      <c r="H5571" s="31">
        <v>9.5238095238099998</v>
      </c>
      <c r="I5571" s="12">
        <v>14.285714285714</v>
      </c>
      <c r="J5571" s="12">
        <v>14.285714285714</v>
      </c>
      <c r="K5571" s="28">
        <v>0</v>
      </c>
      <c r="L5571" s="28">
        <v>0</v>
      </c>
      <c r="M5571" s="12">
        <v>4.7619047619049999</v>
      </c>
      <c r="N5571" s="28">
        <v>0</v>
      </c>
      <c r="O5571" s="12">
        <v>4.7619047619049999</v>
      </c>
      <c r="P5571" s="28">
        <v>0</v>
      </c>
      <c r="Q5571" s="29">
        <v>19.047619047619001</v>
      </c>
      <c r="R5571" s="42">
        <v>52.380952380952003</v>
      </c>
    </row>
    <row r="5572" spans="4:18" x14ac:dyDescent="0.2">
      <c r="D5572" s="200"/>
      <c r="E5572" s="4" t="s">
        <v>53</v>
      </c>
      <c r="F5572" s="5"/>
      <c r="G5572" s="6">
        <v>32</v>
      </c>
      <c r="H5572" s="87">
        <v>21.875</v>
      </c>
      <c r="I5572" s="44">
        <v>34.375</v>
      </c>
      <c r="J5572" s="44">
        <v>21.875</v>
      </c>
      <c r="K5572" s="28">
        <v>0</v>
      </c>
      <c r="L5572" s="28">
        <v>0</v>
      </c>
      <c r="M5572" s="28">
        <v>0</v>
      </c>
      <c r="N5572" s="12">
        <v>3.125</v>
      </c>
      <c r="O5572" s="28">
        <v>0</v>
      </c>
      <c r="P5572" s="28">
        <v>0</v>
      </c>
      <c r="Q5572" s="12">
        <v>9.375</v>
      </c>
      <c r="R5572" s="138">
        <v>43.75</v>
      </c>
    </row>
    <row r="5573" spans="4:18" x14ac:dyDescent="0.2">
      <c r="D5573" s="200"/>
      <c r="E5573" s="4" t="s">
        <v>54</v>
      </c>
      <c r="F5573" s="5"/>
      <c r="G5573" s="6">
        <v>170</v>
      </c>
      <c r="H5573" s="76">
        <v>17.647058823529001</v>
      </c>
      <c r="I5573" s="12">
        <v>17.058823529411999</v>
      </c>
      <c r="J5573" s="12">
        <v>15.882352941176</v>
      </c>
      <c r="K5573" s="12">
        <v>0.58823529411800002</v>
      </c>
      <c r="L5573" s="12">
        <v>2.9411764705880001</v>
      </c>
      <c r="M5573" s="12">
        <v>3.5294117647059999</v>
      </c>
      <c r="N5573" s="12">
        <v>2.9411764705880001</v>
      </c>
      <c r="O5573" s="12">
        <v>0.58823529411800002</v>
      </c>
      <c r="P5573" s="12">
        <v>1.764705882353</v>
      </c>
      <c r="Q5573" s="43">
        <v>6.4705882352939996</v>
      </c>
      <c r="R5573" s="42">
        <v>52.941176470587997</v>
      </c>
    </row>
    <row r="5574" spans="4:18" x14ac:dyDescent="0.2">
      <c r="D5574" s="200"/>
      <c r="E5574" s="4" t="s">
        <v>55</v>
      </c>
      <c r="F5574" s="5"/>
      <c r="G5574" s="6">
        <v>79</v>
      </c>
      <c r="H5574" s="31">
        <v>11.392405063290999</v>
      </c>
      <c r="I5574" s="12">
        <v>17.721518987342002</v>
      </c>
      <c r="J5574" s="44">
        <v>22.784810126581998</v>
      </c>
      <c r="K5574" s="12">
        <v>1.2658227848100001</v>
      </c>
      <c r="L5574" s="12">
        <v>1.2658227848100001</v>
      </c>
      <c r="M5574" s="12">
        <v>2.5316455696200002</v>
      </c>
      <c r="N5574" s="12">
        <v>2.5316455696200002</v>
      </c>
      <c r="O5574" s="12">
        <v>1.2658227848100001</v>
      </c>
      <c r="P5574" s="12">
        <v>1.2658227848100001</v>
      </c>
      <c r="Q5574" s="29">
        <v>17.721518987342002</v>
      </c>
      <c r="R5574" s="138">
        <v>37.974683544304</v>
      </c>
    </row>
    <row r="5575" spans="4:18" x14ac:dyDescent="0.2">
      <c r="D5575" s="200"/>
      <c r="E5575" s="4" t="s">
        <v>56</v>
      </c>
      <c r="F5575" s="5"/>
      <c r="G5575" s="6">
        <v>127</v>
      </c>
      <c r="H5575" s="31">
        <v>8.6614173228349998</v>
      </c>
      <c r="I5575" s="12">
        <v>14.960629921260001</v>
      </c>
      <c r="J5575" s="12">
        <v>9.4488188976380005</v>
      </c>
      <c r="K5575" s="12">
        <v>0.78740157480299999</v>
      </c>
      <c r="L5575" s="28">
        <v>0</v>
      </c>
      <c r="M5575" s="12">
        <v>3.9370078740159999</v>
      </c>
      <c r="N5575" s="12">
        <v>2.3622047244090001</v>
      </c>
      <c r="O5575" s="12">
        <v>0.78740157480299999</v>
      </c>
      <c r="P5575" s="12">
        <v>0.78740157480299999</v>
      </c>
      <c r="Q5575" s="12">
        <v>13.385826771653999</v>
      </c>
      <c r="R5575" s="42">
        <v>58.267716535433003</v>
      </c>
    </row>
    <row r="5576" spans="4:18" x14ac:dyDescent="0.2">
      <c r="D5576" s="200"/>
      <c r="E5576" s="4" t="s">
        <v>57</v>
      </c>
      <c r="F5576" s="5"/>
      <c r="G5576" s="6">
        <v>122</v>
      </c>
      <c r="H5576" s="84">
        <v>4.918032786885</v>
      </c>
      <c r="I5576" s="43">
        <v>6.5573770491800003</v>
      </c>
      <c r="J5576" s="43">
        <v>2.459016393443</v>
      </c>
      <c r="K5576" s="12">
        <v>0.81967213114799997</v>
      </c>
      <c r="L5576" s="28">
        <v>0</v>
      </c>
      <c r="M5576" s="12">
        <v>3.2786885245900002</v>
      </c>
      <c r="N5576" s="12">
        <v>2.459016393443</v>
      </c>
      <c r="O5576" s="28">
        <v>0</v>
      </c>
      <c r="P5576" s="12">
        <v>1.6393442622950001</v>
      </c>
      <c r="Q5576" s="12">
        <v>15.573770491803</v>
      </c>
      <c r="R5576" s="111">
        <v>65.573770491803003</v>
      </c>
    </row>
    <row r="5577" spans="4:18" x14ac:dyDescent="0.2">
      <c r="D5577" s="200"/>
      <c r="E5577" s="4" t="s">
        <v>58</v>
      </c>
      <c r="F5577" s="5"/>
      <c r="G5577" s="6">
        <v>42</v>
      </c>
      <c r="H5577" s="87">
        <v>26.190476190476002</v>
      </c>
      <c r="I5577" s="29">
        <v>23.809523809523998</v>
      </c>
      <c r="J5577" s="12">
        <v>11.904761904761999</v>
      </c>
      <c r="K5577" s="28">
        <v>0</v>
      </c>
      <c r="L5577" s="28">
        <v>0</v>
      </c>
      <c r="M5577" s="28">
        <v>0</v>
      </c>
      <c r="N5577" s="12">
        <v>2.3809523809519999</v>
      </c>
      <c r="O5577" s="28">
        <v>0</v>
      </c>
      <c r="P5577" s="12">
        <v>2.3809523809519999</v>
      </c>
      <c r="Q5577" s="12">
        <v>11.904761904761999</v>
      </c>
      <c r="R5577" s="138">
        <v>42.857142857143003</v>
      </c>
    </row>
    <row r="5578" spans="4:18" x14ac:dyDescent="0.2">
      <c r="D5578" s="200"/>
      <c r="E5578" s="4" t="s">
        <v>59</v>
      </c>
      <c r="F5578" s="5"/>
      <c r="G5578" s="6">
        <v>59</v>
      </c>
      <c r="H5578" s="31">
        <v>8.4745762711860007</v>
      </c>
      <c r="I5578" s="61">
        <v>3.3898305084749998</v>
      </c>
      <c r="J5578" s="61">
        <v>1.6949152542370001</v>
      </c>
      <c r="K5578" s="28">
        <v>0</v>
      </c>
      <c r="L5578" s="28">
        <v>0</v>
      </c>
      <c r="M5578" s="12">
        <v>1.6949152542370001</v>
      </c>
      <c r="N5578" s="28">
        <v>0</v>
      </c>
      <c r="O5578" s="12">
        <v>1.6949152542370001</v>
      </c>
      <c r="P5578" s="12">
        <v>3.3898305084749998</v>
      </c>
      <c r="Q5578" s="12">
        <v>13.559322033898001</v>
      </c>
      <c r="R5578" s="111">
        <v>72.881355932202993</v>
      </c>
    </row>
    <row r="5579" spans="4:18" x14ac:dyDescent="0.2">
      <c r="D5579" s="199" t="s">
        <v>60</v>
      </c>
      <c r="E5579" s="22" t="s">
        <v>61</v>
      </c>
      <c r="F5579" s="21"/>
      <c r="G5579" s="19">
        <v>94</v>
      </c>
      <c r="H5579" s="54">
        <v>7.4468085106380002</v>
      </c>
      <c r="I5579" s="20">
        <v>11.702127659574</v>
      </c>
      <c r="J5579" s="90">
        <v>6.3829787234040003</v>
      </c>
      <c r="K5579" s="60">
        <v>0</v>
      </c>
      <c r="L5579" s="60">
        <v>0</v>
      </c>
      <c r="M5579" s="60">
        <v>0</v>
      </c>
      <c r="N5579" s="60">
        <v>0</v>
      </c>
      <c r="O5579" s="20">
        <v>1.0638297872339999</v>
      </c>
      <c r="P5579" s="20">
        <v>5.3191489361700004</v>
      </c>
      <c r="Q5579" s="20">
        <v>11.702127659574</v>
      </c>
      <c r="R5579" s="153">
        <v>61.702127659574003</v>
      </c>
    </row>
    <row r="5580" spans="4:18" x14ac:dyDescent="0.2">
      <c r="D5580" s="200"/>
      <c r="E5580" s="4" t="s">
        <v>62</v>
      </c>
      <c r="F5580" s="5"/>
      <c r="G5580" s="6">
        <v>87</v>
      </c>
      <c r="H5580" s="31">
        <v>11.494252873562999</v>
      </c>
      <c r="I5580" s="12">
        <v>12.64367816092</v>
      </c>
      <c r="J5580" s="12">
        <v>11.494252873562999</v>
      </c>
      <c r="K5580" s="12">
        <v>2.2988505747130001</v>
      </c>
      <c r="L5580" s="12">
        <v>1.149425287356</v>
      </c>
      <c r="M5580" s="12">
        <v>1.149425287356</v>
      </c>
      <c r="N5580" s="28">
        <v>0</v>
      </c>
      <c r="O5580" s="12">
        <v>1.149425287356</v>
      </c>
      <c r="P5580" s="12">
        <v>2.2988505747130001</v>
      </c>
      <c r="Q5580" s="12">
        <v>14.942528735631999</v>
      </c>
      <c r="R5580" s="42">
        <v>54.022988505747001</v>
      </c>
    </row>
    <row r="5581" spans="4:18" x14ac:dyDescent="0.2">
      <c r="D5581" s="200"/>
      <c r="E5581" s="4" t="s">
        <v>63</v>
      </c>
      <c r="F5581" s="5"/>
      <c r="G5581" s="6">
        <v>79</v>
      </c>
      <c r="H5581" s="31">
        <v>10.126582278480999</v>
      </c>
      <c r="I5581" s="12">
        <v>13.924050632910999</v>
      </c>
      <c r="J5581" s="12">
        <v>13.924050632910999</v>
      </c>
      <c r="K5581" s="28">
        <v>0</v>
      </c>
      <c r="L5581" s="12">
        <v>1.2658227848100001</v>
      </c>
      <c r="M5581" s="12">
        <v>3.7974683544299999</v>
      </c>
      <c r="N5581" s="12">
        <v>2.5316455696200002</v>
      </c>
      <c r="O5581" s="28">
        <v>0</v>
      </c>
      <c r="P5581" s="28">
        <v>0</v>
      </c>
      <c r="Q5581" s="12">
        <v>13.924050632910999</v>
      </c>
      <c r="R5581" s="42">
        <v>50.632911392404999</v>
      </c>
    </row>
    <row r="5582" spans="4:18" x14ac:dyDescent="0.2">
      <c r="D5582" s="200"/>
      <c r="E5582" s="4" t="s">
        <v>64</v>
      </c>
      <c r="F5582" s="5"/>
      <c r="G5582" s="6">
        <v>81</v>
      </c>
      <c r="H5582" s="31">
        <v>8.6419753086419995</v>
      </c>
      <c r="I5582" s="12">
        <v>12.345679012346</v>
      </c>
      <c r="J5582" s="12">
        <v>12.345679012346</v>
      </c>
      <c r="K5582" s="28">
        <v>0</v>
      </c>
      <c r="L5582" s="28">
        <v>0</v>
      </c>
      <c r="M5582" s="12">
        <v>1.2345679012349999</v>
      </c>
      <c r="N5582" s="28">
        <v>0</v>
      </c>
      <c r="O5582" s="12">
        <v>1.2345679012349999</v>
      </c>
      <c r="P5582" s="28">
        <v>0</v>
      </c>
      <c r="Q5582" s="12">
        <v>7.4074074074069998</v>
      </c>
      <c r="R5582" s="88">
        <v>62.962962962962997</v>
      </c>
    </row>
    <row r="5583" spans="4:18" x14ac:dyDescent="0.2">
      <c r="D5583" s="200"/>
      <c r="E5583" s="4" t="s">
        <v>65</v>
      </c>
      <c r="F5583" s="5"/>
      <c r="G5583" s="6">
        <v>79</v>
      </c>
      <c r="H5583" s="31">
        <v>12.658227848100999</v>
      </c>
      <c r="I5583" s="12">
        <v>11.392405063290999</v>
      </c>
      <c r="J5583" s="12">
        <v>10.126582278480999</v>
      </c>
      <c r="K5583" s="12">
        <v>1.2658227848100001</v>
      </c>
      <c r="L5583" s="28">
        <v>0</v>
      </c>
      <c r="M5583" s="12">
        <v>1.2658227848100001</v>
      </c>
      <c r="N5583" s="12">
        <v>2.5316455696200002</v>
      </c>
      <c r="O5583" s="28">
        <v>0</v>
      </c>
      <c r="P5583" s="28">
        <v>0</v>
      </c>
      <c r="Q5583" s="12">
        <v>13.924050632910999</v>
      </c>
      <c r="R5583" s="42">
        <v>55.696202531646001</v>
      </c>
    </row>
    <row r="5584" spans="4:18" x14ac:dyDescent="0.2">
      <c r="D5584" s="200"/>
      <c r="E5584" s="4" t="s">
        <v>66</v>
      </c>
      <c r="F5584" s="5"/>
      <c r="G5584" s="6">
        <v>71</v>
      </c>
      <c r="H5584" s="31">
        <v>15.492957746479</v>
      </c>
      <c r="I5584" s="29">
        <v>21.12676056338</v>
      </c>
      <c r="J5584" s="12">
        <v>14.084507042254</v>
      </c>
      <c r="K5584" s="28">
        <v>0</v>
      </c>
      <c r="L5584" s="12">
        <v>1.4084507042250001</v>
      </c>
      <c r="M5584" s="12">
        <v>4.2253521126760001</v>
      </c>
      <c r="N5584" s="12">
        <v>2.8169014084509998</v>
      </c>
      <c r="O5584" s="12">
        <v>1.4084507042250001</v>
      </c>
      <c r="P5584" s="12">
        <v>1.4084507042250001</v>
      </c>
      <c r="Q5584" s="43">
        <v>7.0422535211269999</v>
      </c>
      <c r="R5584" s="42">
        <v>54.929577464788998</v>
      </c>
    </row>
    <row r="5585" spans="2:18" x14ac:dyDescent="0.2">
      <c r="D5585" s="200"/>
      <c r="E5585" s="4" t="s">
        <v>67</v>
      </c>
      <c r="F5585" s="5"/>
      <c r="G5585" s="6">
        <v>108</v>
      </c>
      <c r="H5585" s="31">
        <v>12.037037037037001</v>
      </c>
      <c r="I5585" s="12">
        <v>15.740740740741</v>
      </c>
      <c r="J5585" s="12">
        <v>12.037037037037001</v>
      </c>
      <c r="K5585" s="12">
        <v>0.92592592592599998</v>
      </c>
      <c r="L5585" s="12">
        <v>2.7777777777780002</v>
      </c>
      <c r="M5585" s="12">
        <v>3.7037037037039999</v>
      </c>
      <c r="N5585" s="12">
        <v>5.5555555555560003</v>
      </c>
      <c r="O5585" s="28">
        <v>0</v>
      </c>
      <c r="P5585" s="12">
        <v>2.7777777777780002</v>
      </c>
      <c r="Q5585" s="12">
        <v>12.037037037037001</v>
      </c>
      <c r="R5585" s="42">
        <v>52.777777777777999</v>
      </c>
    </row>
    <row r="5586" spans="2:18" x14ac:dyDescent="0.2">
      <c r="D5586" s="200"/>
      <c r="E5586" s="4" t="s">
        <v>68</v>
      </c>
      <c r="F5586" s="5"/>
      <c r="G5586" s="6">
        <v>39</v>
      </c>
      <c r="H5586" s="31">
        <v>15.384615384615</v>
      </c>
      <c r="I5586" s="12">
        <v>12.820512820513001</v>
      </c>
      <c r="J5586" s="12">
        <v>15.384615384615</v>
      </c>
      <c r="K5586" s="28">
        <v>0</v>
      </c>
      <c r="L5586" s="28">
        <v>0</v>
      </c>
      <c r="M5586" s="28">
        <v>0</v>
      </c>
      <c r="N5586" s="12">
        <v>5.1282051282049999</v>
      </c>
      <c r="O5586" s="28">
        <v>0</v>
      </c>
      <c r="P5586" s="12">
        <v>2.564102564103</v>
      </c>
      <c r="Q5586" s="12">
        <v>12.820512820513001</v>
      </c>
      <c r="R5586" s="42">
        <v>51.282051282051</v>
      </c>
    </row>
    <row r="5587" spans="2:18" x14ac:dyDescent="0.2">
      <c r="D5587" s="200"/>
      <c r="E5587" s="4" t="s">
        <v>69</v>
      </c>
      <c r="F5587" s="5"/>
      <c r="G5587" s="6">
        <v>29</v>
      </c>
      <c r="H5587" s="76">
        <v>17.241379310345</v>
      </c>
      <c r="I5587" s="29">
        <v>20.689655172414</v>
      </c>
      <c r="J5587" s="12">
        <v>6.8965517241379999</v>
      </c>
      <c r="K5587" s="28">
        <v>0</v>
      </c>
      <c r="L5587" s="12">
        <v>3.4482758620689999</v>
      </c>
      <c r="M5587" s="29">
        <v>10.344827586207</v>
      </c>
      <c r="N5587" s="12">
        <v>6.8965517241379999</v>
      </c>
      <c r="O5587" s="12">
        <v>3.4482758620689999</v>
      </c>
      <c r="P5587" s="28">
        <v>0</v>
      </c>
      <c r="Q5587" s="29">
        <v>20.689655172414</v>
      </c>
      <c r="R5587" s="138">
        <v>41.379310344827999</v>
      </c>
    </row>
    <row r="5588" spans="2:18" x14ac:dyDescent="0.2">
      <c r="D5588" s="93" t="s">
        <v>70</v>
      </c>
      <c r="E5588" s="89" t="s">
        <v>18</v>
      </c>
      <c r="F5588" s="92"/>
      <c r="G5588" s="94">
        <v>0</v>
      </c>
      <c r="H5588" s="148">
        <v>0</v>
      </c>
      <c r="I5588" s="86">
        <v>0</v>
      </c>
      <c r="J5588" s="86">
        <v>0</v>
      </c>
      <c r="K5588" s="101">
        <v>0</v>
      </c>
      <c r="L5588" s="101">
        <v>0</v>
      </c>
      <c r="M5588" s="101">
        <v>0</v>
      </c>
      <c r="N5588" s="101">
        <v>0</v>
      </c>
      <c r="O5588" s="101">
        <v>0</v>
      </c>
      <c r="P5588" s="101">
        <v>0</v>
      </c>
      <c r="Q5588" s="86">
        <v>0</v>
      </c>
      <c r="R5588" s="173">
        <v>0</v>
      </c>
    </row>
    <row r="5590" spans="2:18" x14ac:dyDescent="0.2">
      <c r="B5590" s="40" t="str">
        <f xml:space="preserve"> HYPERLINK("#'目次'!B237", "[231]")</f>
        <v>[231]</v>
      </c>
      <c r="C5590" s="23" t="s">
        <v>364</v>
      </c>
    </row>
    <row r="5591" spans="2:18" x14ac:dyDescent="0.2">
      <c r="C5591" s="186" t="s">
        <v>326</v>
      </c>
    </row>
    <row r="5593" spans="2:18" x14ac:dyDescent="0.2">
      <c r="C5593" s="23" t="s">
        <v>73</v>
      </c>
    </row>
    <row r="5594" spans="2:18" ht="48" x14ac:dyDescent="0.2">
      <c r="D5594" s="195"/>
      <c r="E5594" s="196"/>
      <c r="F5594" s="196"/>
      <c r="G5594" s="37" t="s">
        <v>15</v>
      </c>
      <c r="H5594" s="33" t="s">
        <v>347</v>
      </c>
      <c r="I5594" s="13" t="s">
        <v>348</v>
      </c>
      <c r="J5594" s="13" t="s">
        <v>349</v>
      </c>
      <c r="K5594" s="13" t="s">
        <v>350</v>
      </c>
      <c r="L5594" s="13" t="s">
        <v>351</v>
      </c>
      <c r="M5594" s="13" t="s">
        <v>352</v>
      </c>
      <c r="N5594" s="13" t="s">
        <v>353</v>
      </c>
      <c r="O5594" s="13" t="s">
        <v>354</v>
      </c>
      <c r="P5594" s="13" t="s">
        <v>355</v>
      </c>
      <c r="Q5594" s="13" t="s">
        <v>99</v>
      </c>
      <c r="R5594" s="38" t="s">
        <v>18</v>
      </c>
    </row>
    <row r="5595" spans="2:18" x14ac:dyDescent="0.2">
      <c r="D5595" s="197"/>
      <c r="E5595" s="198"/>
      <c r="F5595" s="198"/>
      <c r="G5595" s="35"/>
      <c r="H5595" s="39"/>
      <c r="I5595" s="14"/>
      <c r="J5595" s="14"/>
      <c r="K5595" s="14"/>
      <c r="L5595" s="14"/>
      <c r="M5595" s="14"/>
      <c r="N5595" s="14"/>
      <c r="O5595" s="14"/>
      <c r="P5595" s="14"/>
      <c r="Q5595" s="14"/>
      <c r="R5595" s="34"/>
    </row>
    <row r="5596" spans="2:18" x14ac:dyDescent="0.2">
      <c r="D5596" s="56"/>
      <c r="E5596" s="58" t="s">
        <v>15</v>
      </c>
      <c r="F5596" s="46"/>
      <c r="G5596" s="36">
        <v>734</v>
      </c>
      <c r="H5596" s="24">
        <v>11.852861035422</v>
      </c>
      <c r="I5596" s="24">
        <v>14.1689373297</v>
      </c>
      <c r="J5596" s="24">
        <v>11.852861035422</v>
      </c>
      <c r="K5596" s="24">
        <v>0.54495912806500002</v>
      </c>
      <c r="L5596" s="24">
        <v>0.95367847411399997</v>
      </c>
      <c r="M5596" s="24">
        <v>2.588555858311</v>
      </c>
      <c r="N5596" s="24">
        <v>2.316076294278</v>
      </c>
      <c r="O5596" s="24">
        <v>0.68119891008199995</v>
      </c>
      <c r="P5596" s="24">
        <v>1.634877384196</v>
      </c>
      <c r="Q5596" s="24">
        <v>12.261580381470999</v>
      </c>
      <c r="R5596" s="68">
        <v>55.449591280653998</v>
      </c>
    </row>
    <row r="5597" spans="2:18" x14ac:dyDescent="0.2">
      <c r="D5597" s="199" t="s">
        <v>74</v>
      </c>
      <c r="E5597" s="22" t="s">
        <v>75</v>
      </c>
      <c r="F5597" s="21"/>
      <c r="G5597" s="19">
        <v>348</v>
      </c>
      <c r="H5597" s="54">
        <v>14.080459770115</v>
      </c>
      <c r="I5597" s="20">
        <v>15.804597701149</v>
      </c>
      <c r="J5597" s="20">
        <v>15.229885057471</v>
      </c>
      <c r="K5597" s="20">
        <v>0.28735632183900001</v>
      </c>
      <c r="L5597" s="20">
        <v>1.7241379310339999</v>
      </c>
      <c r="M5597" s="20">
        <v>1.7241379310339999</v>
      </c>
      <c r="N5597" s="20">
        <v>2.0114942528739999</v>
      </c>
      <c r="O5597" s="20">
        <v>0.57471264367800001</v>
      </c>
      <c r="P5597" s="20">
        <v>1.4367816091950001</v>
      </c>
      <c r="Q5597" s="20">
        <v>9.7701149425290001</v>
      </c>
      <c r="R5597" s="52">
        <v>54.310344827586</v>
      </c>
    </row>
    <row r="5598" spans="2:18" x14ac:dyDescent="0.2">
      <c r="D5598" s="200"/>
      <c r="E5598" s="4" t="s">
        <v>34</v>
      </c>
      <c r="F5598" s="5"/>
      <c r="G5598" s="6">
        <v>9</v>
      </c>
      <c r="H5598" s="31">
        <v>11.111111111111001</v>
      </c>
      <c r="I5598" s="29">
        <v>22.222222222222001</v>
      </c>
      <c r="J5598" s="12">
        <v>11.111111111111001</v>
      </c>
      <c r="K5598" s="28">
        <v>0</v>
      </c>
      <c r="L5598" s="28">
        <v>0</v>
      </c>
      <c r="M5598" s="28">
        <v>0</v>
      </c>
      <c r="N5598" s="28">
        <v>0</v>
      </c>
      <c r="O5598" s="28">
        <v>0</v>
      </c>
      <c r="P5598" s="29">
        <v>11.111111111111001</v>
      </c>
      <c r="Q5598" s="29">
        <v>22.222222222222001</v>
      </c>
      <c r="R5598" s="138">
        <v>33.333333333333002</v>
      </c>
    </row>
    <row r="5599" spans="2:18" x14ac:dyDescent="0.2">
      <c r="D5599" s="200"/>
      <c r="E5599" s="4" t="s">
        <v>35</v>
      </c>
      <c r="F5599" s="5"/>
      <c r="G5599" s="6">
        <v>42</v>
      </c>
      <c r="H5599" s="76">
        <v>21.428571428571001</v>
      </c>
      <c r="I5599" s="12">
        <v>19.047619047619001</v>
      </c>
      <c r="J5599" s="12">
        <v>14.285714285714</v>
      </c>
      <c r="K5599" s="28">
        <v>0</v>
      </c>
      <c r="L5599" s="29">
        <v>9.5238095238099998</v>
      </c>
      <c r="M5599" s="12">
        <v>4.7619047619049999</v>
      </c>
      <c r="N5599" s="12">
        <v>2.3809523809519999</v>
      </c>
      <c r="O5599" s="28">
        <v>0</v>
      </c>
      <c r="P5599" s="12">
        <v>2.3809523809519999</v>
      </c>
      <c r="Q5599" s="12">
        <v>11.904761904761999</v>
      </c>
      <c r="R5599" s="138">
        <v>40.476190476189998</v>
      </c>
    </row>
    <row r="5600" spans="2:18" x14ac:dyDescent="0.2">
      <c r="D5600" s="200"/>
      <c r="E5600" s="4" t="s">
        <v>36</v>
      </c>
      <c r="F5600" s="5"/>
      <c r="G5600" s="6">
        <v>70</v>
      </c>
      <c r="H5600" s="87">
        <v>22.857142857143</v>
      </c>
      <c r="I5600" s="29">
        <v>21.428571428571001</v>
      </c>
      <c r="J5600" s="44">
        <v>24.285714285714</v>
      </c>
      <c r="K5600" s="28">
        <v>0</v>
      </c>
      <c r="L5600" s="28">
        <v>0</v>
      </c>
      <c r="M5600" s="28">
        <v>0</v>
      </c>
      <c r="N5600" s="12">
        <v>5.7142857142860004</v>
      </c>
      <c r="O5600" s="28">
        <v>0</v>
      </c>
      <c r="P5600" s="12">
        <v>1.4285714285710001</v>
      </c>
      <c r="Q5600" s="43">
        <v>7.1428571428570002</v>
      </c>
      <c r="R5600" s="138">
        <v>44.285714285714</v>
      </c>
    </row>
    <row r="5601" spans="2:18" x14ac:dyDescent="0.2">
      <c r="D5601" s="200"/>
      <c r="E5601" s="4" t="s">
        <v>37</v>
      </c>
      <c r="F5601" s="5"/>
      <c r="G5601" s="6">
        <v>76</v>
      </c>
      <c r="H5601" s="31">
        <v>11.842105263158</v>
      </c>
      <c r="I5601" s="29">
        <v>21.052631578947</v>
      </c>
      <c r="J5601" s="44">
        <v>23.684210526316001</v>
      </c>
      <c r="K5601" s="12">
        <v>1.3157894736839999</v>
      </c>
      <c r="L5601" s="28">
        <v>0</v>
      </c>
      <c r="M5601" s="12">
        <v>1.3157894736839999</v>
      </c>
      <c r="N5601" s="12">
        <v>1.3157894736839999</v>
      </c>
      <c r="O5601" s="28">
        <v>0</v>
      </c>
      <c r="P5601" s="28">
        <v>0</v>
      </c>
      <c r="Q5601" s="12">
        <v>10.526315789473999</v>
      </c>
      <c r="R5601" s="100">
        <v>47.368421052632002</v>
      </c>
    </row>
    <row r="5602" spans="2:18" x14ac:dyDescent="0.2">
      <c r="D5602" s="200"/>
      <c r="E5602" s="4" t="s">
        <v>38</v>
      </c>
      <c r="F5602" s="5"/>
      <c r="G5602" s="6">
        <v>63</v>
      </c>
      <c r="H5602" s="31">
        <v>12.698412698413</v>
      </c>
      <c r="I5602" s="12">
        <v>15.873015873016</v>
      </c>
      <c r="J5602" s="43">
        <v>6.3492063492059998</v>
      </c>
      <c r="K5602" s="28">
        <v>0</v>
      </c>
      <c r="L5602" s="12">
        <v>1.587301587302</v>
      </c>
      <c r="M5602" s="12">
        <v>3.1746031746029999</v>
      </c>
      <c r="N5602" s="12">
        <v>1.587301587302</v>
      </c>
      <c r="O5602" s="12">
        <v>1.587301587302</v>
      </c>
      <c r="P5602" s="12">
        <v>1.587301587302</v>
      </c>
      <c r="Q5602" s="43">
        <v>4.7619047619049999</v>
      </c>
      <c r="R5602" s="111">
        <v>68.253968253967997</v>
      </c>
    </row>
    <row r="5603" spans="2:18" x14ac:dyDescent="0.2">
      <c r="D5603" s="200"/>
      <c r="E5603" s="4" t="s">
        <v>39</v>
      </c>
      <c r="F5603" s="5"/>
      <c r="G5603" s="6">
        <v>63</v>
      </c>
      <c r="H5603" s="84">
        <v>6.3492063492059998</v>
      </c>
      <c r="I5603" s="61">
        <v>3.1746031746029999</v>
      </c>
      <c r="J5603" s="12">
        <v>9.5238095238099998</v>
      </c>
      <c r="K5603" s="28">
        <v>0</v>
      </c>
      <c r="L5603" s="12">
        <v>1.587301587302</v>
      </c>
      <c r="M5603" s="12">
        <v>1.587301587302</v>
      </c>
      <c r="N5603" s="28">
        <v>0</v>
      </c>
      <c r="O5603" s="12">
        <v>1.587301587302</v>
      </c>
      <c r="P5603" s="12">
        <v>1.587301587302</v>
      </c>
      <c r="Q5603" s="12">
        <v>11.111111111111001</v>
      </c>
      <c r="R5603" s="111">
        <v>66.666666666666998</v>
      </c>
    </row>
    <row r="5604" spans="2:18" x14ac:dyDescent="0.2">
      <c r="D5604" s="200"/>
      <c r="E5604" s="4" t="s">
        <v>40</v>
      </c>
      <c r="F5604" s="5"/>
      <c r="G5604" s="6">
        <v>25</v>
      </c>
      <c r="H5604" s="31">
        <v>8</v>
      </c>
      <c r="I5604" s="43">
        <v>8</v>
      </c>
      <c r="J5604" s="43">
        <v>4</v>
      </c>
      <c r="K5604" s="28">
        <v>0</v>
      </c>
      <c r="L5604" s="28">
        <v>0</v>
      </c>
      <c r="M5604" s="28">
        <v>0</v>
      </c>
      <c r="N5604" s="28">
        <v>0</v>
      </c>
      <c r="O5604" s="28">
        <v>0</v>
      </c>
      <c r="P5604" s="28">
        <v>0</v>
      </c>
      <c r="Q5604" s="12">
        <v>16</v>
      </c>
      <c r="R5604" s="111">
        <v>68</v>
      </c>
    </row>
    <row r="5605" spans="2:18" x14ac:dyDescent="0.2">
      <c r="D5605" s="199" t="s">
        <v>76</v>
      </c>
      <c r="E5605" s="22" t="s">
        <v>77</v>
      </c>
      <c r="F5605" s="21"/>
      <c r="G5605" s="19">
        <v>386</v>
      </c>
      <c r="H5605" s="54">
        <v>9.8445595854920001</v>
      </c>
      <c r="I5605" s="20">
        <v>12.694300518135</v>
      </c>
      <c r="J5605" s="20">
        <v>8.8082901554399999</v>
      </c>
      <c r="K5605" s="20">
        <v>0.77720207253899998</v>
      </c>
      <c r="L5605" s="20">
        <v>0.25906735751299997</v>
      </c>
      <c r="M5605" s="20">
        <v>3.3678756476679998</v>
      </c>
      <c r="N5605" s="20">
        <v>2.5906735751299999</v>
      </c>
      <c r="O5605" s="20">
        <v>0.77720207253899998</v>
      </c>
      <c r="P5605" s="20">
        <v>1.813471502591</v>
      </c>
      <c r="Q5605" s="20">
        <v>14.507772020725</v>
      </c>
      <c r="R5605" s="52">
        <v>56.476683937823999</v>
      </c>
    </row>
    <row r="5606" spans="2:18" x14ac:dyDescent="0.2">
      <c r="D5606" s="200"/>
      <c r="E5606" s="4" t="s">
        <v>34</v>
      </c>
      <c r="F5606" s="5"/>
      <c r="G5606" s="6">
        <v>10</v>
      </c>
      <c r="H5606" s="76">
        <v>20</v>
      </c>
      <c r="I5606" s="29">
        <v>20</v>
      </c>
      <c r="J5606" s="99">
        <v>0</v>
      </c>
      <c r="K5606" s="28">
        <v>0</v>
      </c>
      <c r="L5606" s="28">
        <v>0</v>
      </c>
      <c r="M5606" s="28">
        <v>0</v>
      </c>
      <c r="N5606" s="28">
        <v>0</v>
      </c>
      <c r="O5606" s="28">
        <v>0</v>
      </c>
      <c r="P5606" s="28">
        <v>0</v>
      </c>
      <c r="Q5606" s="99">
        <v>0</v>
      </c>
      <c r="R5606" s="42">
        <v>60</v>
      </c>
    </row>
    <row r="5607" spans="2:18" x14ac:dyDescent="0.2">
      <c r="D5607" s="200"/>
      <c r="E5607" s="4" t="s">
        <v>35</v>
      </c>
      <c r="F5607" s="5"/>
      <c r="G5607" s="6">
        <v>55</v>
      </c>
      <c r="H5607" s="31">
        <v>12.727272727273</v>
      </c>
      <c r="I5607" s="12">
        <v>12.727272727273</v>
      </c>
      <c r="J5607" s="12">
        <v>12.727272727273</v>
      </c>
      <c r="K5607" s="28">
        <v>0</v>
      </c>
      <c r="L5607" s="28">
        <v>0</v>
      </c>
      <c r="M5607" s="12">
        <v>1.818181818182</v>
      </c>
      <c r="N5607" s="12">
        <v>3.636363636364</v>
      </c>
      <c r="O5607" s="12">
        <v>1.818181818182</v>
      </c>
      <c r="P5607" s="12">
        <v>3.636363636364</v>
      </c>
      <c r="Q5607" s="12">
        <v>16.363636363636001</v>
      </c>
      <c r="R5607" s="100">
        <v>49.090909090909001</v>
      </c>
    </row>
    <row r="5608" spans="2:18" x14ac:dyDescent="0.2">
      <c r="D5608" s="200"/>
      <c r="E5608" s="4" t="s">
        <v>36</v>
      </c>
      <c r="F5608" s="5"/>
      <c r="G5608" s="6">
        <v>72</v>
      </c>
      <c r="H5608" s="31">
        <v>11.111111111111001</v>
      </c>
      <c r="I5608" s="29">
        <v>19.444444444443999</v>
      </c>
      <c r="J5608" s="12">
        <v>13.888888888888999</v>
      </c>
      <c r="K5608" s="12">
        <v>1.3888888888890001</v>
      </c>
      <c r="L5608" s="12">
        <v>1.3888888888890001</v>
      </c>
      <c r="M5608" s="12">
        <v>6.9444444444439997</v>
      </c>
      <c r="N5608" s="12">
        <v>2.7777777777780002</v>
      </c>
      <c r="O5608" s="12">
        <v>1.3888888888890001</v>
      </c>
      <c r="P5608" s="12">
        <v>1.3888888888890001</v>
      </c>
      <c r="Q5608" s="29">
        <v>18.055555555556001</v>
      </c>
      <c r="R5608" s="138">
        <v>44.444444444444002</v>
      </c>
    </row>
    <row r="5609" spans="2:18" x14ac:dyDescent="0.2">
      <c r="D5609" s="200"/>
      <c r="E5609" s="4" t="s">
        <v>37</v>
      </c>
      <c r="F5609" s="5"/>
      <c r="G5609" s="6">
        <v>88</v>
      </c>
      <c r="H5609" s="31">
        <v>9.0909090909089993</v>
      </c>
      <c r="I5609" s="12">
        <v>15.909090909091001</v>
      </c>
      <c r="J5609" s="12">
        <v>7.9545454545450003</v>
      </c>
      <c r="K5609" s="28">
        <v>0</v>
      </c>
      <c r="L5609" s="28">
        <v>0</v>
      </c>
      <c r="M5609" s="12">
        <v>1.136363636364</v>
      </c>
      <c r="N5609" s="12">
        <v>3.4090909090910002</v>
      </c>
      <c r="O5609" s="28">
        <v>0</v>
      </c>
      <c r="P5609" s="12">
        <v>2.2727272727269998</v>
      </c>
      <c r="Q5609" s="29">
        <v>18.181818181817999</v>
      </c>
      <c r="R5609" s="100">
        <v>48.863636363635997</v>
      </c>
    </row>
    <row r="5610" spans="2:18" x14ac:dyDescent="0.2">
      <c r="D5610" s="200"/>
      <c r="E5610" s="4" t="s">
        <v>38</v>
      </c>
      <c r="F5610" s="5"/>
      <c r="G5610" s="6">
        <v>66</v>
      </c>
      <c r="H5610" s="31">
        <v>10.606060606061</v>
      </c>
      <c r="I5610" s="12">
        <v>16.666666666666998</v>
      </c>
      <c r="J5610" s="12">
        <v>13.636363636364001</v>
      </c>
      <c r="K5610" s="12">
        <v>1.5151515151520001</v>
      </c>
      <c r="L5610" s="28">
        <v>0</v>
      </c>
      <c r="M5610" s="12">
        <v>7.5757575757579998</v>
      </c>
      <c r="N5610" s="12">
        <v>4.5454545454549997</v>
      </c>
      <c r="O5610" s="28">
        <v>0</v>
      </c>
      <c r="P5610" s="28">
        <v>0</v>
      </c>
      <c r="Q5610" s="12">
        <v>9.0909090909089993</v>
      </c>
      <c r="R5610" s="42">
        <v>56.060606060605998</v>
      </c>
    </row>
    <row r="5611" spans="2:18" x14ac:dyDescent="0.2">
      <c r="D5611" s="200"/>
      <c r="E5611" s="4" t="s">
        <v>39</v>
      </c>
      <c r="F5611" s="5"/>
      <c r="G5611" s="6">
        <v>64</v>
      </c>
      <c r="H5611" s="31">
        <v>7.8125</v>
      </c>
      <c r="I5611" s="61">
        <v>1.5625</v>
      </c>
      <c r="J5611" s="61">
        <v>1.5625</v>
      </c>
      <c r="K5611" s="12">
        <v>1.5625</v>
      </c>
      <c r="L5611" s="28">
        <v>0</v>
      </c>
      <c r="M5611" s="12">
        <v>1.5625</v>
      </c>
      <c r="N5611" s="28">
        <v>0</v>
      </c>
      <c r="O5611" s="28">
        <v>0</v>
      </c>
      <c r="P5611" s="12">
        <v>1.5625</v>
      </c>
      <c r="Q5611" s="12">
        <v>10.9375</v>
      </c>
      <c r="R5611" s="111">
        <v>76.5625</v>
      </c>
    </row>
    <row r="5612" spans="2:18" x14ac:dyDescent="0.2">
      <c r="D5612" s="201"/>
      <c r="E5612" s="57" t="s">
        <v>40</v>
      </c>
      <c r="F5612" s="59"/>
      <c r="G5612" s="55">
        <v>31</v>
      </c>
      <c r="H5612" s="157">
        <v>3.2258064516129998</v>
      </c>
      <c r="I5612" s="135">
        <v>0</v>
      </c>
      <c r="J5612" s="135">
        <v>0</v>
      </c>
      <c r="K5612" s="74">
        <v>0</v>
      </c>
      <c r="L5612" s="74">
        <v>0</v>
      </c>
      <c r="M5612" s="74">
        <v>0</v>
      </c>
      <c r="N5612" s="74">
        <v>0</v>
      </c>
      <c r="O5612" s="65">
        <v>3.2258064516129998</v>
      </c>
      <c r="P5612" s="65">
        <v>3.2258064516129998</v>
      </c>
      <c r="Q5612" s="65">
        <v>16.129032258064999</v>
      </c>
      <c r="R5612" s="141">
        <v>77.419354838710007</v>
      </c>
    </row>
    <row r="5614" spans="2:18" x14ac:dyDescent="0.2">
      <c r="B5614" s="40" t="str">
        <f xml:space="preserve"> HYPERLINK("#'目次'!B238", "[232]")</f>
        <v>[232]</v>
      </c>
      <c r="C5614" s="23" t="s">
        <v>364</v>
      </c>
    </row>
    <row r="5615" spans="2:18" x14ac:dyDescent="0.2">
      <c r="C5615" s="186" t="s">
        <v>326</v>
      </c>
    </row>
    <row r="5617" spans="3:18" x14ac:dyDescent="0.2">
      <c r="C5617" s="23" t="s">
        <v>80</v>
      </c>
    </row>
    <row r="5618" spans="3:18" ht="48" x14ac:dyDescent="0.2">
      <c r="E5618" s="195"/>
      <c r="F5618" s="196"/>
      <c r="G5618" s="37" t="s">
        <v>15</v>
      </c>
      <c r="H5618" s="33" t="s">
        <v>347</v>
      </c>
      <c r="I5618" s="13" t="s">
        <v>348</v>
      </c>
      <c r="J5618" s="13" t="s">
        <v>349</v>
      </c>
      <c r="K5618" s="13" t="s">
        <v>350</v>
      </c>
      <c r="L5618" s="13" t="s">
        <v>351</v>
      </c>
      <c r="M5618" s="13" t="s">
        <v>352</v>
      </c>
      <c r="N5618" s="13" t="s">
        <v>353</v>
      </c>
      <c r="O5618" s="13" t="s">
        <v>354</v>
      </c>
      <c r="P5618" s="13" t="s">
        <v>355</v>
      </c>
      <c r="Q5618" s="13" t="s">
        <v>99</v>
      </c>
      <c r="R5618" s="38" t="s">
        <v>18</v>
      </c>
    </row>
    <row r="5619" spans="3:18" x14ac:dyDescent="0.2">
      <c r="E5619" s="197"/>
      <c r="F5619" s="198"/>
      <c r="G5619" s="35"/>
      <c r="H5619" s="39"/>
      <c r="I5619" s="14"/>
      <c r="J5619" s="14"/>
      <c r="K5619" s="14"/>
      <c r="L5619" s="14"/>
      <c r="M5619" s="14"/>
      <c r="N5619" s="14"/>
      <c r="O5619" s="14"/>
      <c r="P5619" s="14"/>
      <c r="Q5619" s="14"/>
      <c r="R5619" s="34"/>
    </row>
    <row r="5620" spans="3:18" x14ac:dyDescent="0.2">
      <c r="E5620" s="91" t="s">
        <v>15</v>
      </c>
      <c r="F5620" s="46"/>
      <c r="G5620" s="36">
        <v>734</v>
      </c>
      <c r="H5620" s="24">
        <v>11.852861035422</v>
      </c>
      <c r="I5620" s="24">
        <v>14.1689373297</v>
      </c>
      <c r="J5620" s="24">
        <v>11.852861035422</v>
      </c>
      <c r="K5620" s="24">
        <v>0.54495912806500002</v>
      </c>
      <c r="L5620" s="24">
        <v>0.95367847411399997</v>
      </c>
      <c r="M5620" s="24">
        <v>2.588555858311</v>
      </c>
      <c r="N5620" s="24">
        <v>2.316076294278</v>
      </c>
      <c r="O5620" s="24">
        <v>0.68119891008199995</v>
      </c>
      <c r="P5620" s="24">
        <v>1.634877384196</v>
      </c>
      <c r="Q5620" s="24">
        <v>12.261580381470999</v>
      </c>
      <c r="R5620" s="68">
        <v>55.449591280653998</v>
      </c>
    </row>
    <row r="5621" spans="3:18" x14ac:dyDescent="0.2">
      <c r="E5621" s="4" t="s">
        <v>81</v>
      </c>
      <c r="F5621" s="5"/>
      <c r="G5621" s="19">
        <v>30</v>
      </c>
      <c r="H5621" s="54">
        <v>10</v>
      </c>
      <c r="I5621" s="20">
        <v>10</v>
      </c>
      <c r="J5621" s="20">
        <v>10</v>
      </c>
      <c r="K5621" s="20">
        <v>3.333333333333</v>
      </c>
      <c r="L5621" s="60">
        <v>0</v>
      </c>
      <c r="M5621" s="60">
        <v>0</v>
      </c>
      <c r="N5621" s="60">
        <v>0</v>
      </c>
      <c r="O5621" s="60">
        <v>0</v>
      </c>
      <c r="P5621" s="20">
        <v>3.333333333333</v>
      </c>
      <c r="Q5621" s="90">
        <v>6.666666666667</v>
      </c>
      <c r="R5621" s="52">
        <v>60</v>
      </c>
    </row>
    <row r="5622" spans="3:18" x14ac:dyDescent="0.2">
      <c r="E5622" s="4" t="s">
        <v>82</v>
      </c>
      <c r="F5622" s="5"/>
      <c r="G5622" s="6">
        <v>47</v>
      </c>
      <c r="H5622" s="31">
        <v>8.5106382978719992</v>
      </c>
      <c r="I5622" s="12">
        <v>19.148936170212998</v>
      </c>
      <c r="J5622" s="44">
        <v>23.404255319149001</v>
      </c>
      <c r="K5622" s="28">
        <v>0</v>
      </c>
      <c r="L5622" s="28">
        <v>0</v>
      </c>
      <c r="M5622" s="12">
        <v>2.1276595744679998</v>
      </c>
      <c r="N5622" s="28">
        <v>0</v>
      </c>
      <c r="O5622" s="28">
        <v>0</v>
      </c>
      <c r="P5622" s="12">
        <v>2.1276595744679998</v>
      </c>
      <c r="Q5622" s="43">
        <v>4.2553191489359996</v>
      </c>
      <c r="R5622" s="42">
        <v>55.319148936170002</v>
      </c>
    </row>
    <row r="5623" spans="3:18" x14ac:dyDescent="0.2">
      <c r="E5623" s="4" t="s">
        <v>83</v>
      </c>
      <c r="F5623" s="5"/>
      <c r="G5623" s="6">
        <v>296</v>
      </c>
      <c r="H5623" s="31">
        <v>14.189189189188999</v>
      </c>
      <c r="I5623" s="12">
        <v>14.527027027027</v>
      </c>
      <c r="J5623" s="12">
        <v>11.824324324323999</v>
      </c>
      <c r="K5623" s="28">
        <v>0</v>
      </c>
      <c r="L5623" s="12">
        <v>0.33783783783799998</v>
      </c>
      <c r="M5623" s="12">
        <v>4.0540540540540002</v>
      </c>
      <c r="N5623" s="12">
        <v>3.716216216216</v>
      </c>
      <c r="O5623" s="12">
        <v>1.0135135135140001</v>
      </c>
      <c r="P5623" s="12">
        <v>2.0270270270270001</v>
      </c>
      <c r="Q5623" s="12">
        <v>12.837837837838</v>
      </c>
      <c r="R5623" s="42">
        <v>53.716216216215997</v>
      </c>
    </row>
    <row r="5624" spans="3:18" x14ac:dyDescent="0.2">
      <c r="E5624" s="4" t="s">
        <v>84</v>
      </c>
      <c r="F5624" s="5"/>
      <c r="G5624" s="6">
        <v>19</v>
      </c>
      <c r="H5624" s="31">
        <v>10.526315789473999</v>
      </c>
      <c r="I5624" s="43">
        <v>5.2631578947369997</v>
      </c>
      <c r="J5624" s="12">
        <v>10.526315789473999</v>
      </c>
      <c r="K5624" s="12">
        <v>5.2631578947369997</v>
      </c>
      <c r="L5624" s="28">
        <v>0</v>
      </c>
      <c r="M5624" s="28">
        <v>0</v>
      </c>
      <c r="N5624" s="28">
        <v>0</v>
      </c>
      <c r="O5624" s="28">
        <v>0</v>
      </c>
      <c r="P5624" s="28">
        <v>0</v>
      </c>
      <c r="Q5624" s="44">
        <v>26.315789473683999</v>
      </c>
      <c r="R5624" s="42">
        <v>52.631578947367998</v>
      </c>
    </row>
    <row r="5625" spans="3:18" x14ac:dyDescent="0.2">
      <c r="E5625" s="4" t="s">
        <v>85</v>
      </c>
      <c r="F5625" s="5"/>
      <c r="G5625" s="6">
        <v>83</v>
      </c>
      <c r="H5625" s="31">
        <v>8.4337349397590007</v>
      </c>
      <c r="I5625" s="12">
        <v>10.843373493975999</v>
      </c>
      <c r="J5625" s="12">
        <v>9.638554216867</v>
      </c>
      <c r="K5625" s="28">
        <v>0</v>
      </c>
      <c r="L5625" s="12">
        <v>1.204819277108</v>
      </c>
      <c r="M5625" s="12">
        <v>2.409638554217</v>
      </c>
      <c r="N5625" s="12">
        <v>1.204819277108</v>
      </c>
      <c r="O5625" s="28">
        <v>0</v>
      </c>
      <c r="P5625" s="12">
        <v>1.204819277108</v>
      </c>
      <c r="Q5625" s="12">
        <v>12.048192771084</v>
      </c>
      <c r="R5625" s="88">
        <v>63.855421686747</v>
      </c>
    </row>
    <row r="5626" spans="3:18" x14ac:dyDescent="0.2">
      <c r="E5626" s="4" t="s">
        <v>86</v>
      </c>
      <c r="F5626" s="5"/>
      <c r="G5626" s="6">
        <v>120</v>
      </c>
      <c r="H5626" s="31">
        <v>15.833333333333</v>
      </c>
      <c r="I5626" s="12">
        <v>14.166666666667</v>
      </c>
      <c r="J5626" s="12">
        <v>9.166666666667</v>
      </c>
      <c r="K5626" s="12">
        <v>0.83333333333299997</v>
      </c>
      <c r="L5626" s="12">
        <v>1.666666666667</v>
      </c>
      <c r="M5626" s="12">
        <v>1.666666666667</v>
      </c>
      <c r="N5626" s="12">
        <v>2.5</v>
      </c>
      <c r="O5626" s="12">
        <v>1.666666666667</v>
      </c>
      <c r="P5626" s="28">
        <v>0</v>
      </c>
      <c r="Q5626" s="12">
        <v>12.5</v>
      </c>
      <c r="R5626" s="42">
        <v>54.166666666666998</v>
      </c>
    </row>
    <row r="5627" spans="3:18" x14ac:dyDescent="0.2">
      <c r="E5627" s="4" t="s">
        <v>87</v>
      </c>
      <c r="F5627" s="5"/>
      <c r="G5627" s="6">
        <v>46</v>
      </c>
      <c r="H5627" s="31">
        <v>10.869565217390999</v>
      </c>
      <c r="I5627" s="12">
        <v>10.869565217390999</v>
      </c>
      <c r="J5627" s="12">
        <v>13.04347826087</v>
      </c>
      <c r="K5627" s="28">
        <v>0</v>
      </c>
      <c r="L5627" s="12">
        <v>2.1739130434780001</v>
      </c>
      <c r="M5627" s="12">
        <v>4.3478260869570002</v>
      </c>
      <c r="N5627" s="28">
        <v>0</v>
      </c>
      <c r="O5627" s="28">
        <v>0</v>
      </c>
      <c r="P5627" s="12">
        <v>4.3478260869570002</v>
      </c>
      <c r="Q5627" s="43">
        <v>6.5217391304349999</v>
      </c>
      <c r="R5627" s="88">
        <v>63.043478260870003</v>
      </c>
    </row>
    <row r="5628" spans="3:18" x14ac:dyDescent="0.2">
      <c r="E5628" s="4" t="s">
        <v>88</v>
      </c>
      <c r="F5628" s="5"/>
      <c r="G5628" s="6">
        <v>23</v>
      </c>
      <c r="H5628" s="31">
        <v>8.6956521739130004</v>
      </c>
      <c r="I5628" s="12">
        <v>13.04347826087</v>
      </c>
      <c r="J5628" s="99">
        <v>0</v>
      </c>
      <c r="K5628" s="28">
        <v>0</v>
      </c>
      <c r="L5628" s="28">
        <v>0</v>
      </c>
      <c r="M5628" s="28">
        <v>0</v>
      </c>
      <c r="N5628" s="28">
        <v>0</v>
      </c>
      <c r="O5628" s="28">
        <v>0</v>
      </c>
      <c r="P5628" s="28">
        <v>0</v>
      </c>
      <c r="Q5628" s="29">
        <v>21.739130434783</v>
      </c>
      <c r="R5628" s="42">
        <v>56.521739130435002</v>
      </c>
    </row>
    <row r="5629" spans="3:18" x14ac:dyDescent="0.2">
      <c r="E5629" s="4" t="s">
        <v>89</v>
      </c>
      <c r="F5629" s="5"/>
      <c r="G5629" s="6">
        <v>37</v>
      </c>
      <c r="H5629" s="84">
        <v>5.4054054054050003</v>
      </c>
      <c r="I5629" s="12">
        <v>18.918918918919001</v>
      </c>
      <c r="J5629" s="29">
        <v>18.918918918919001</v>
      </c>
      <c r="K5629" s="12">
        <v>2.7027027027030002</v>
      </c>
      <c r="L5629" s="12">
        <v>5.4054054054050003</v>
      </c>
      <c r="M5629" s="28">
        <v>0</v>
      </c>
      <c r="N5629" s="12">
        <v>2.7027027027030002</v>
      </c>
      <c r="O5629" s="28">
        <v>0</v>
      </c>
      <c r="P5629" s="12">
        <v>2.7027027027030002</v>
      </c>
      <c r="Q5629" s="12">
        <v>16.216216216216001</v>
      </c>
      <c r="R5629" s="138">
        <v>43.243243243243001</v>
      </c>
    </row>
    <row r="5630" spans="3:18" x14ac:dyDescent="0.2">
      <c r="E5630" s="4" t="s">
        <v>90</v>
      </c>
      <c r="F5630" s="5"/>
      <c r="G5630" s="6">
        <v>28</v>
      </c>
      <c r="H5630" s="84">
        <v>3.5714285714290002</v>
      </c>
      <c r="I5630" s="44">
        <v>25</v>
      </c>
      <c r="J5630" s="12">
        <v>14.285714285714</v>
      </c>
      <c r="K5630" s="28">
        <v>0</v>
      </c>
      <c r="L5630" s="28">
        <v>0</v>
      </c>
      <c r="M5630" s="28">
        <v>0</v>
      </c>
      <c r="N5630" s="12">
        <v>3.5714285714290002</v>
      </c>
      <c r="O5630" s="28">
        <v>0</v>
      </c>
      <c r="P5630" s="28">
        <v>0</v>
      </c>
      <c r="Q5630" s="12">
        <v>14.285714285714</v>
      </c>
      <c r="R5630" s="100">
        <v>46.428571428570997</v>
      </c>
    </row>
    <row r="5631" spans="3:18" x14ac:dyDescent="0.2">
      <c r="E5631" s="57" t="s">
        <v>91</v>
      </c>
      <c r="F5631" s="59"/>
      <c r="G5631" s="55">
        <v>5</v>
      </c>
      <c r="H5631" s="175">
        <v>0</v>
      </c>
      <c r="I5631" s="135">
        <v>0</v>
      </c>
      <c r="J5631" s="135">
        <v>0</v>
      </c>
      <c r="K5631" s="74">
        <v>0</v>
      </c>
      <c r="L5631" s="74">
        <v>0</v>
      </c>
      <c r="M5631" s="74">
        <v>0</v>
      </c>
      <c r="N5631" s="74">
        <v>0</v>
      </c>
      <c r="O5631" s="74">
        <v>0</v>
      </c>
      <c r="P5631" s="74">
        <v>0</v>
      </c>
      <c r="Q5631" s="135">
        <v>0</v>
      </c>
      <c r="R5631" s="141">
        <v>100</v>
      </c>
    </row>
    <row r="5633" spans="2:18" x14ac:dyDescent="0.2">
      <c r="B5633" s="40" t="str">
        <f xml:space="preserve"> HYPERLINK("#'目次'!B239", "[233]")</f>
        <v>[233]</v>
      </c>
      <c r="C5633" s="23" t="s">
        <v>367</v>
      </c>
    </row>
    <row r="5634" spans="2:18" x14ac:dyDescent="0.2">
      <c r="C5634" s="186" t="s">
        <v>326</v>
      </c>
    </row>
    <row r="5636" spans="2:18" x14ac:dyDescent="0.2">
      <c r="C5636" s="23" t="s">
        <v>14</v>
      </c>
    </row>
    <row r="5637" spans="2:18" ht="48" x14ac:dyDescent="0.2">
      <c r="D5637" s="195"/>
      <c r="E5637" s="196"/>
      <c r="F5637" s="196"/>
      <c r="G5637" s="37" t="s">
        <v>15</v>
      </c>
      <c r="H5637" s="33" t="s">
        <v>347</v>
      </c>
      <c r="I5637" s="13" t="s">
        <v>348</v>
      </c>
      <c r="J5637" s="13" t="s">
        <v>349</v>
      </c>
      <c r="K5637" s="13" t="s">
        <v>350</v>
      </c>
      <c r="L5637" s="13" t="s">
        <v>351</v>
      </c>
      <c r="M5637" s="13" t="s">
        <v>352</v>
      </c>
      <c r="N5637" s="13" t="s">
        <v>353</v>
      </c>
      <c r="O5637" s="13" t="s">
        <v>354</v>
      </c>
      <c r="P5637" s="13" t="s">
        <v>355</v>
      </c>
      <c r="Q5637" s="13" t="s">
        <v>99</v>
      </c>
      <c r="R5637" s="38" t="s">
        <v>18</v>
      </c>
    </row>
    <row r="5638" spans="2:18" x14ac:dyDescent="0.2">
      <c r="D5638" s="197"/>
      <c r="E5638" s="198"/>
      <c r="F5638" s="198"/>
      <c r="G5638" s="35"/>
      <c r="H5638" s="39"/>
      <c r="I5638" s="14"/>
      <c r="J5638" s="14"/>
      <c r="K5638" s="14"/>
      <c r="L5638" s="14"/>
      <c r="M5638" s="14"/>
      <c r="N5638" s="14"/>
      <c r="O5638" s="14"/>
      <c r="P5638" s="14"/>
      <c r="Q5638" s="14"/>
      <c r="R5638" s="34"/>
    </row>
    <row r="5639" spans="2:18" x14ac:dyDescent="0.2">
      <c r="D5639" s="56"/>
      <c r="E5639" s="58" t="s">
        <v>15</v>
      </c>
      <c r="F5639" s="46"/>
      <c r="G5639" s="36">
        <v>734</v>
      </c>
      <c r="H5639" s="24">
        <v>2.043596730245</v>
      </c>
      <c r="I5639" s="24">
        <v>1.634877384196</v>
      </c>
      <c r="J5639" s="24">
        <v>1.362397820163</v>
      </c>
      <c r="K5639" s="147">
        <v>0</v>
      </c>
      <c r="L5639" s="24">
        <v>0.13623978201600001</v>
      </c>
      <c r="M5639" s="147">
        <v>0</v>
      </c>
      <c r="N5639" s="147">
        <v>0</v>
      </c>
      <c r="O5639" s="24">
        <v>0.40871934604900001</v>
      </c>
      <c r="P5639" s="24">
        <v>0.95367847411399997</v>
      </c>
      <c r="Q5639" s="24">
        <v>8.1743869209810001</v>
      </c>
      <c r="R5639" s="68">
        <v>86.376021798365002</v>
      </c>
    </row>
    <row r="5640" spans="2:18" x14ac:dyDescent="0.2">
      <c r="D5640" s="199" t="s">
        <v>19</v>
      </c>
      <c r="E5640" s="22" t="s">
        <v>20</v>
      </c>
      <c r="F5640" s="21"/>
      <c r="G5640" s="19">
        <v>77</v>
      </c>
      <c r="H5640" s="131">
        <v>0</v>
      </c>
      <c r="I5640" s="60">
        <v>0</v>
      </c>
      <c r="J5640" s="20">
        <v>2.5974025974030002</v>
      </c>
      <c r="K5640" s="60">
        <v>0</v>
      </c>
      <c r="L5640" s="60">
        <v>0</v>
      </c>
      <c r="M5640" s="60">
        <v>0</v>
      </c>
      <c r="N5640" s="60">
        <v>0</v>
      </c>
      <c r="O5640" s="60">
        <v>0</v>
      </c>
      <c r="P5640" s="20">
        <v>2.5974025974030002</v>
      </c>
      <c r="Q5640" s="20">
        <v>6.4935064935059996</v>
      </c>
      <c r="R5640" s="52">
        <v>88.311688311688002</v>
      </c>
    </row>
    <row r="5641" spans="2:18" x14ac:dyDescent="0.2">
      <c r="D5641" s="200"/>
      <c r="E5641" s="4" t="s">
        <v>21</v>
      </c>
      <c r="F5641" s="5"/>
      <c r="G5641" s="6">
        <v>289</v>
      </c>
      <c r="H5641" s="31">
        <v>1.7301038062280001</v>
      </c>
      <c r="I5641" s="12">
        <v>1.3840830449829999</v>
      </c>
      <c r="J5641" s="12">
        <v>1.0380622837369999</v>
      </c>
      <c r="K5641" s="28">
        <v>0</v>
      </c>
      <c r="L5641" s="28">
        <v>0</v>
      </c>
      <c r="M5641" s="28">
        <v>0</v>
      </c>
      <c r="N5641" s="28">
        <v>0</v>
      </c>
      <c r="O5641" s="12">
        <v>0.69204152249100004</v>
      </c>
      <c r="P5641" s="12">
        <v>1.0380622837369999</v>
      </c>
      <c r="Q5641" s="12">
        <v>6.2283737024220001</v>
      </c>
      <c r="R5641" s="42">
        <v>88.927335640137997</v>
      </c>
    </row>
    <row r="5642" spans="2:18" x14ac:dyDescent="0.2">
      <c r="D5642" s="200"/>
      <c r="E5642" s="4" t="s">
        <v>22</v>
      </c>
      <c r="F5642" s="5"/>
      <c r="G5642" s="6">
        <v>109</v>
      </c>
      <c r="H5642" s="31">
        <v>2.7522935779819999</v>
      </c>
      <c r="I5642" s="12">
        <v>2.7522935779819999</v>
      </c>
      <c r="J5642" s="12">
        <v>0.91743119266100004</v>
      </c>
      <c r="K5642" s="28">
        <v>0</v>
      </c>
      <c r="L5642" s="28">
        <v>0</v>
      </c>
      <c r="M5642" s="28">
        <v>0</v>
      </c>
      <c r="N5642" s="28">
        <v>0</v>
      </c>
      <c r="O5642" s="28">
        <v>0</v>
      </c>
      <c r="P5642" s="12">
        <v>0.91743119266100004</v>
      </c>
      <c r="Q5642" s="12">
        <v>11.009174311927</v>
      </c>
      <c r="R5642" s="42">
        <v>84.403669724771007</v>
      </c>
    </row>
    <row r="5643" spans="2:18" x14ac:dyDescent="0.2">
      <c r="D5643" s="200"/>
      <c r="E5643" s="4" t="s">
        <v>23</v>
      </c>
      <c r="F5643" s="5"/>
      <c r="G5643" s="6">
        <v>120</v>
      </c>
      <c r="H5643" s="31">
        <v>3.333333333333</v>
      </c>
      <c r="I5643" s="12">
        <v>0.83333333333299997</v>
      </c>
      <c r="J5643" s="12">
        <v>0.83333333333299997</v>
      </c>
      <c r="K5643" s="28">
        <v>0</v>
      </c>
      <c r="L5643" s="28">
        <v>0</v>
      </c>
      <c r="M5643" s="28">
        <v>0</v>
      </c>
      <c r="N5643" s="28">
        <v>0</v>
      </c>
      <c r="O5643" s="12">
        <v>0.83333333333299997</v>
      </c>
      <c r="P5643" s="28">
        <v>0</v>
      </c>
      <c r="Q5643" s="12">
        <v>10.833333333333</v>
      </c>
      <c r="R5643" s="42">
        <v>83.333333333333002</v>
      </c>
    </row>
    <row r="5644" spans="2:18" x14ac:dyDescent="0.2">
      <c r="D5644" s="200"/>
      <c r="E5644" s="4" t="s">
        <v>24</v>
      </c>
      <c r="F5644" s="5"/>
      <c r="G5644" s="6">
        <v>139</v>
      </c>
      <c r="H5644" s="31">
        <v>2.1582733812949999</v>
      </c>
      <c r="I5644" s="12">
        <v>2.877697841727</v>
      </c>
      <c r="J5644" s="12">
        <v>2.1582733812949999</v>
      </c>
      <c r="K5644" s="28">
        <v>0</v>
      </c>
      <c r="L5644" s="12">
        <v>0.71942446043200003</v>
      </c>
      <c r="M5644" s="28">
        <v>0</v>
      </c>
      <c r="N5644" s="28">
        <v>0</v>
      </c>
      <c r="O5644" s="28">
        <v>0</v>
      </c>
      <c r="P5644" s="12">
        <v>0.71942446043200003</v>
      </c>
      <c r="Q5644" s="12">
        <v>8.6330935251799996</v>
      </c>
      <c r="R5644" s="42">
        <v>84.172661870504001</v>
      </c>
    </row>
    <row r="5645" spans="2:18" x14ac:dyDescent="0.2">
      <c r="D5645" s="199" t="s">
        <v>25</v>
      </c>
      <c r="E5645" s="22" t="s">
        <v>26</v>
      </c>
      <c r="F5645" s="21"/>
      <c r="G5645" s="19">
        <v>243</v>
      </c>
      <c r="H5645" s="54">
        <v>2.057613168724</v>
      </c>
      <c r="I5645" s="20">
        <v>0.41152263374499998</v>
      </c>
      <c r="J5645" s="20">
        <v>0.82304526748999995</v>
      </c>
      <c r="K5645" s="60">
        <v>0</v>
      </c>
      <c r="L5645" s="60">
        <v>0</v>
      </c>
      <c r="M5645" s="60">
        <v>0</v>
      </c>
      <c r="N5645" s="60">
        <v>0</v>
      </c>
      <c r="O5645" s="20">
        <v>1.2345679012349999</v>
      </c>
      <c r="P5645" s="20">
        <v>1.646090534979</v>
      </c>
      <c r="Q5645" s="20">
        <v>7.818930041152</v>
      </c>
      <c r="R5645" s="52">
        <v>87.242798353908995</v>
      </c>
    </row>
    <row r="5646" spans="2:18" x14ac:dyDescent="0.2">
      <c r="D5646" s="200"/>
      <c r="E5646" s="4" t="s">
        <v>27</v>
      </c>
      <c r="F5646" s="5"/>
      <c r="G5646" s="6">
        <v>234</v>
      </c>
      <c r="H5646" s="31">
        <v>2.564102564103</v>
      </c>
      <c r="I5646" s="12">
        <v>1.709401709402</v>
      </c>
      <c r="J5646" s="12">
        <v>2.1367521367519999</v>
      </c>
      <c r="K5646" s="28">
        <v>0</v>
      </c>
      <c r="L5646" s="12">
        <v>0.42735042735000001</v>
      </c>
      <c r="M5646" s="28">
        <v>0</v>
      </c>
      <c r="N5646" s="28">
        <v>0</v>
      </c>
      <c r="O5646" s="28">
        <v>0</v>
      </c>
      <c r="P5646" s="12">
        <v>0.42735042735000001</v>
      </c>
      <c r="Q5646" s="12">
        <v>8.9743589743589993</v>
      </c>
      <c r="R5646" s="42">
        <v>84.615384615384997</v>
      </c>
    </row>
    <row r="5647" spans="2:18" x14ac:dyDescent="0.2">
      <c r="D5647" s="200"/>
      <c r="E5647" s="4" t="s">
        <v>28</v>
      </c>
      <c r="F5647" s="5"/>
      <c r="G5647" s="6">
        <v>208</v>
      </c>
      <c r="H5647" s="31">
        <v>1.442307692308</v>
      </c>
      <c r="I5647" s="12">
        <v>2.884615384615</v>
      </c>
      <c r="J5647" s="12">
        <v>1.442307692308</v>
      </c>
      <c r="K5647" s="28">
        <v>0</v>
      </c>
      <c r="L5647" s="28">
        <v>0</v>
      </c>
      <c r="M5647" s="28">
        <v>0</v>
      </c>
      <c r="N5647" s="28">
        <v>0</v>
      </c>
      <c r="O5647" s="28">
        <v>0</v>
      </c>
      <c r="P5647" s="12">
        <v>0.96153846153800004</v>
      </c>
      <c r="Q5647" s="12">
        <v>7.6923076923079998</v>
      </c>
      <c r="R5647" s="42">
        <v>87.019230769231001</v>
      </c>
    </row>
    <row r="5648" spans="2:18" x14ac:dyDescent="0.2">
      <c r="D5648" s="200"/>
      <c r="E5648" s="4" t="s">
        <v>29</v>
      </c>
      <c r="F5648" s="5"/>
      <c r="G5648" s="6">
        <v>49</v>
      </c>
      <c r="H5648" s="31">
        <v>2.040816326531</v>
      </c>
      <c r="I5648" s="12">
        <v>2.040816326531</v>
      </c>
      <c r="J5648" s="28">
        <v>0</v>
      </c>
      <c r="K5648" s="28">
        <v>0</v>
      </c>
      <c r="L5648" s="28">
        <v>0</v>
      </c>
      <c r="M5648" s="28">
        <v>0</v>
      </c>
      <c r="N5648" s="28">
        <v>0</v>
      </c>
      <c r="O5648" s="28">
        <v>0</v>
      </c>
      <c r="P5648" s="28">
        <v>0</v>
      </c>
      <c r="Q5648" s="12">
        <v>8.1632653061219997</v>
      </c>
      <c r="R5648" s="42">
        <v>87.755102040815999</v>
      </c>
    </row>
    <row r="5649" spans="2:18" x14ac:dyDescent="0.2">
      <c r="D5649" s="199" t="s">
        <v>30</v>
      </c>
      <c r="E5649" s="22" t="s">
        <v>31</v>
      </c>
      <c r="F5649" s="21"/>
      <c r="G5649" s="19">
        <v>348</v>
      </c>
      <c r="H5649" s="54">
        <v>2.2988505747130001</v>
      </c>
      <c r="I5649" s="20">
        <v>0.86206896551699996</v>
      </c>
      <c r="J5649" s="20">
        <v>2.0114942528739999</v>
      </c>
      <c r="K5649" s="60">
        <v>0</v>
      </c>
      <c r="L5649" s="20">
        <v>0.28735632183900001</v>
      </c>
      <c r="M5649" s="60">
        <v>0</v>
      </c>
      <c r="N5649" s="60">
        <v>0</v>
      </c>
      <c r="O5649" s="20">
        <v>0.28735632183900001</v>
      </c>
      <c r="P5649" s="20">
        <v>0.86206896551699996</v>
      </c>
      <c r="Q5649" s="20">
        <v>6.8965517241379999</v>
      </c>
      <c r="R5649" s="52">
        <v>87.068965517240997</v>
      </c>
    </row>
    <row r="5650" spans="2:18" x14ac:dyDescent="0.2">
      <c r="D5650" s="200"/>
      <c r="E5650" s="4" t="s">
        <v>32</v>
      </c>
      <c r="F5650" s="5"/>
      <c r="G5650" s="6">
        <v>386</v>
      </c>
      <c r="H5650" s="31">
        <v>1.813471502591</v>
      </c>
      <c r="I5650" s="12">
        <v>2.3316062176169998</v>
      </c>
      <c r="J5650" s="12">
        <v>0.77720207253899998</v>
      </c>
      <c r="K5650" s="28">
        <v>0</v>
      </c>
      <c r="L5650" s="28">
        <v>0</v>
      </c>
      <c r="M5650" s="28">
        <v>0</v>
      </c>
      <c r="N5650" s="28">
        <v>0</v>
      </c>
      <c r="O5650" s="12">
        <v>0.51813471502599995</v>
      </c>
      <c r="P5650" s="12">
        <v>1.0362694300519999</v>
      </c>
      <c r="Q5650" s="12">
        <v>9.3264248704660009</v>
      </c>
      <c r="R5650" s="42">
        <v>85.751295336788004</v>
      </c>
    </row>
    <row r="5651" spans="2:18" x14ac:dyDescent="0.2">
      <c r="D5651" s="199" t="s">
        <v>33</v>
      </c>
      <c r="E5651" s="22" t="s">
        <v>34</v>
      </c>
      <c r="F5651" s="21"/>
      <c r="G5651" s="19">
        <v>19</v>
      </c>
      <c r="H5651" s="131">
        <v>0</v>
      </c>
      <c r="I5651" s="60">
        <v>0</v>
      </c>
      <c r="J5651" s="60">
        <v>0</v>
      </c>
      <c r="K5651" s="60">
        <v>0</v>
      </c>
      <c r="L5651" s="60">
        <v>0</v>
      </c>
      <c r="M5651" s="60">
        <v>0</v>
      </c>
      <c r="N5651" s="60">
        <v>0</v>
      </c>
      <c r="O5651" s="60">
        <v>0</v>
      </c>
      <c r="P5651" s="20">
        <v>5.2631578947369997</v>
      </c>
      <c r="Q5651" s="128">
        <v>0</v>
      </c>
      <c r="R5651" s="153">
        <v>94.736842105262994</v>
      </c>
    </row>
    <row r="5652" spans="2:18" x14ac:dyDescent="0.2">
      <c r="D5652" s="200"/>
      <c r="E5652" s="4" t="s">
        <v>35</v>
      </c>
      <c r="F5652" s="5"/>
      <c r="G5652" s="6">
        <v>97</v>
      </c>
      <c r="H5652" s="31">
        <v>6.1855670103089997</v>
      </c>
      <c r="I5652" s="12">
        <v>1.0309278350519999</v>
      </c>
      <c r="J5652" s="12">
        <v>1.0309278350519999</v>
      </c>
      <c r="K5652" s="28">
        <v>0</v>
      </c>
      <c r="L5652" s="12">
        <v>1.0309278350519999</v>
      </c>
      <c r="M5652" s="28">
        <v>0</v>
      </c>
      <c r="N5652" s="28">
        <v>0</v>
      </c>
      <c r="O5652" s="28">
        <v>0</v>
      </c>
      <c r="P5652" s="12">
        <v>2.0618556701030002</v>
      </c>
      <c r="Q5652" s="12">
        <v>10.309278350514999</v>
      </c>
      <c r="R5652" s="100">
        <v>80.412371134021001</v>
      </c>
    </row>
    <row r="5653" spans="2:18" x14ac:dyDescent="0.2">
      <c r="D5653" s="200"/>
      <c r="E5653" s="4" t="s">
        <v>36</v>
      </c>
      <c r="F5653" s="5"/>
      <c r="G5653" s="6">
        <v>142</v>
      </c>
      <c r="H5653" s="31">
        <v>4.2253521126760001</v>
      </c>
      <c r="I5653" s="12">
        <v>0.70422535211299997</v>
      </c>
      <c r="J5653" s="28">
        <v>0</v>
      </c>
      <c r="K5653" s="28">
        <v>0</v>
      </c>
      <c r="L5653" s="28">
        <v>0</v>
      </c>
      <c r="M5653" s="28">
        <v>0</v>
      </c>
      <c r="N5653" s="28">
        <v>0</v>
      </c>
      <c r="O5653" s="12">
        <v>0.70422535211299997</v>
      </c>
      <c r="P5653" s="28">
        <v>0</v>
      </c>
      <c r="Q5653" s="12">
        <v>9.1549295774649995</v>
      </c>
      <c r="R5653" s="42">
        <v>85.915492957745997</v>
      </c>
    </row>
    <row r="5654" spans="2:18" x14ac:dyDescent="0.2">
      <c r="D5654" s="200"/>
      <c r="E5654" s="4" t="s">
        <v>37</v>
      </c>
      <c r="F5654" s="5"/>
      <c r="G5654" s="6">
        <v>164</v>
      </c>
      <c r="H5654" s="71">
        <v>0</v>
      </c>
      <c r="I5654" s="12">
        <v>4.268292682927</v>
      </c>
      <c r="J5654" s="12">
        <v>4.268292682927</v>
      </c>
      <c r="K5654" s="28">
        <v>0</v>
      </c>
      <c r="L5654" s="28">
        <v>0</v>
      </c>
      <c r="M5654" s="28">
        <v>0</v>
      </c>
      <c r="N5654" s="28">
        <v>0</v>
      </c>
      <c r="O5654" s="28">
        <v>0</v>
      </c>
      <c r="P5654" s="12">
        <v>0.60975609756100002</v>
      </c>
      <c r="Q5654" s="12">
        <v>9.7560975609760003</v>
      </c>
      <c r="R5654" s="42">
        <v>81.707317073170998</v>
      </c>
    </row>
    <row r="5655" spans="2:18" x14ac:dyDescent="0.2">
      <c r="D5655" s="200"/>
      <c r="E5655" s="4" t="s">
        <v>38</v>
      </c>
      <c r="F5655" s="5"/>
      <c r="G5655" s="6">
        <v>129</v>
      </c>
      <c r="H5655" s="31">
        <v>1.550387596899</v>
      </c>
      <c r="I5655" s="12">
        <v>2.3255813953489999</v>
      </c>
      <c r="J5655" s="12">
        <v>1.550387596899</v>
      </c>
      <c r="K5655" s="28">
        <v>0</v>
      </c>
      <c r="L5655" s="28">
        <v>0</v>
      </c>
      <c r="M5655" s="28">
        <v>0</v>
      </c>
      <c r="N5655" s="28">
        <v>0</v>
      </c>
      <c r="O5655" s="28">
        <v>0</v>
      </c>
      <c r="P5655" s="12">
        <v>0.77519379845000003</v>
      </c>
      <c r="Q5655" s="12">
        <v>4.6511627906979998</v>
      </c>
      <c r="R5655" s="88">
        <v>91.472868217054</v>
      </c>
    </row>
    <row r="5656" spans="2:18" x14ac:dyDescent="0.2">
      <c r="D5656" s="200"/>
      <c r="E5656" s="4" t="s">
        <v>39</v>
      </c>
      <c r="F5656" s="5"/>
      <c r="G5656" s="6">
        <v>127</v>
      </c>
      <c r="H5656" s="71">
        <v>0</v>
      </c>
      <c r="I5656" s="28">
        <v>0</v>
      </c>
      <c r="J5656" s="28">
        <v>0</v>
      </c>
      <c r="K5656" s="28">
        <v>0</v>
      </c>
      <c r="L5656" s="28">
        <v>0</v>
      </c>
      <c r="M5656" s="28">
        <v>0</v>
      </c>
      <c r="N5656" s="28">
        <v>0</v>
      </c>
      <c r="O5656" s="12">
        <v>0.78740157480299999</v>
      </c>
      <c r="P5656" s="12">
        <v>0.78740157480299999</v>
      </c>
      <c r="Q5656" s="12">
        <v>7.0866141732279999</v>
      </c>
      <c r="R5656" s="42">
        <v>91.338582677164993</v>
      </c>
    </row>
    <row r="5657" spans="2:18" x14ac:dyDescent="0.2">
      <c r="D5657" s="201"/>
      <c r="E5657" s="57" t="s">
        <v>40</v>
      </c>
      <c r="F5657" s="59"/>
      <c r="G5657" s="55">
        <v>56</v>
      </c>
      <c r="H5657" s="114">
        <v>1.785714285714</v>
      </c>
      <c r="I5657" s="74">
        <v>0</v>
      </c>
      <c r="J5657" s="74">
        <v>0</v>
      </c>
      <c r="K5657" s="74">
        <v>0</v>
      </c>
      <c r="L5657" s="74">
        <v>0</v>
      </c>
      <c r="M5657" s="74">
        <v>0</v>
      </c>
      <c r="N5657" s="74">
        <v>0</v>
      </c>
      <c r="O5657" s="65">
        <v>1.785714285714</v>
      </c>
      <c r="P5657" s="65">
        <v>1.785714285714</v>
      </c>
      <c r="Q5657" s="65">
        <v>10.714285714286</v>
      </c>
      <c r="R5657" s="105">
        <v>85.714285714286007</v>
      </c>
    </row>
    <row r="5659" spans="2:18" x14ac:dyDescent="0.2">
      <c r="B5659" s="40" t="str">
        <f xml:space="preserve"> HYPERLINK("#'目次'!B240", "[234]")</f>
        <v>[234]</v>
      </c>
      <c r="C5659" s="23" t="s">
        <v>367</v>
      </c>
    </row>
    <row r="5660" spans="2:18" x14ac:dyDescent="0.2">
      <c r="C5660" s="186" t="s">
        <v>326</v>
      </c>
    </row>
    <row r="5662" spans="2:18" x14ac:dyDescent="0.2">
      <c r="C5662" s="23" t="s">
        <v>48</v>
      </c>
    </row>
    <row r="5663" spans="2:18" ht="48" x14ac:dyDescent="0.2">
      <c r="D5663" s="195"/>
      <c r="E5663" s="196"/>
      <c r="F5663" s="196"/>
      <c r="G5663" s="37" t="s">
        <v>15</v>
      </c>
      <c r="H5663" s="33" t="s">
        <v>347</v>
      </c>
      <c r="I5663" s="13" t="s">
        <v>348</v>
      </c>
      <c r="J5663" s="13" t="s">
        <v>349</v>
      </c>
      <c r="K5663" s="13" t="s">
        <v>350</v>
      </c>
      <c r="L5663" s="13" t="s">
        <v>351</v>
      </c>
      <c r="M5663" s="13" t="s">
        <v>352</v>
      </c>
      <c r="N5663" s="13" t="s">
        <v>353</v>
      </c>
      <c r="O5663" s="13" t="s">
        <v>354</v>
      </c>
      <c r="P5663" s="13" t="s">
        <v>355</v>
      </c>
      <c r="Q5663" s="13" t="s">
        <v>99</v>
      </c>
      <c r="R5663" s="38" t="s">
        <v>18</v>
      </c>
    </row>
    <row r="5664" spans="2:18" x14ac:dyDescent="0.2">
      <c r="D5664" s="197"/>
      <c r="E5664" s="198"/>
      <c r="F5664" s="198"/>
      <c r="G5664" s="35"/>
      <c r="H5664" s="39"/>
      <c r="I5664" s="14"/>
      <c r="J5664" s="14"/>
      <c r="K5664" s="14"/>
      <c r="L5664" s="14"/>
      <c r="M5664" s="14"/>
      <c r="N5664" s="14"/>
      <c r="O5664" s="14"/>
      <c r="P5664" s="14"/>
      <c r="Q5664" s="14"/>
      <c r="R5664" s="34"/>
    </row>
    <row r="5665" spans="4:18" x14ac:dyDescent="0.2">
      <c r="D5665" s="56"/>
      <c r="E5665" s="58" t="s">
        <v>15</v>
      </c>
      <c r="F5665" s="46"/>
      <c r="G5665" s="36">
        <v>734</v>
      </c>
      <c r="H5665" s="24">
        <v>2.043596730245</v>
      </c>
      <c r="I5665" s="24">
        <v>1.634877384196</v>
      </c>
      <c r="J5665" s="24">
        <v>1.362397820163</v>
      </c>
      <c r="K5665" s="147">
        <v>0</v>
      </c>
      <c r="L5665" s="24">
        <v>0.13623978201600001</v>
      </c>
      <c r="M5665" s="147">
        <v>0</v>
      </c>
      <c r="N5665" s="147">
        <v>0</v>
      </c>
      <c r="O5665" s="24">
        <v>0.40871934604900001</v>
      </c>
      <c r="P5665" s="24">
        <v>0.95367847411399997</v>
      </c>
      <c r="Q5665" s="24">
        <v>8.1743869209810001</v>
      </c>
      <c r="R5665" s="68">
        <v>86.376021798365002</v>
      </c>
    </row>
    <row r="5666" spans="4:18" x14ac:dyDescent="0.2">
      <c r="D5666" s="199" t="s">
        <v>49</v>
      </c>
      <c r="E5666" s="22" t="s">
        <v>50</v>
      </c>
      <c r="F5666" s="21"/>
      <c r="G5666" s="19">
        <v>5</v>
      </c>
      <c r="H5666" s="131">
        <v>0</v>
      </c>
      <c r="I5666" s="60">
        <v>0</v>
      </c>
      <c r="J5666" s="60">
        <v>0</v>
      </c>
      <c r="K5666" s="60">
        <v>0</v>
      </c>
      <c r="L5666" s="60">
        <v>0</v>
      </c>
      <c r="M5666" s="60">
        <v>0</v>
      </c>
      <c r="N5666" s="60">
        <v>0</v>
      </c>
      <c r="O5666" s="60">
        <v>0</v>
      </c>
      <c r="P5666" s="98">
        <v>20</v>
      </c>
      <c r="Q5666" s="128">
        <v>0</v>
      </c>
      <c r="R5666" s="177">
        <v>80</v>
      </c>
    </row>
    <row r="5667" spans="4:18" x14ac:dyDescent="0.2">
      <c r="D5667" s="200"/>
      <c r="E5667" s="4" t="s">
        <v>51</v>
      </c>
      <c r="F5667" s="5"/>
      <c r="G5667" s="6">
        <v>76</v>
      </c>
      <c r="H5667" s="31">
        <v>2.6315789473679998</v>
      </c>
      <c r="I5667" s="12">
        <v>2.6315789473679998</v>
      </c>
      <c r="J5667" s="29">
        <v>7.8947368421049999</v>
      </c>
      <c r="K5667" s="28">
        <v>0</v>
      </c>
      <c r="L5667" s="28">
        <v>0</v>
      </c>
      <c r="M5667" s="28">
        <v>0</v>
      </c>
      <c r="N5667" s="28">
        <v>0</v>
      </c>
      <c r="O5667" s="28">
        <v>0</v>
      </c>
      <c r="P5667" s="12">
        <v>1.3157894736839999</v>
      </c>
      <c r="Q5667" s="12">
        <v>7.8947368421049999</v>
      </c>
      <c r="R5667" s="100">
        <v>80.263157894737006</v>
      </c>
    </row>
    <row r="5668" spans="4:18" x14ac:dyDescent="0.2">
      <c r="D5668" s="200"/>
      <c r="E5668" s="4" t="s">
        <v>52</v>
      </c>
      <c r="F5668" s="5"/>
      <c r="G5668" s="6">
        <v>21</v>
      </c>
      <c r="H5668" s="71">
        <v>0</v>
      </c>
      <c r="I5668" s="28">
        <v>0</v>
      </c>
      <c r="J5668" s="28">
        <v>0</v>
      </c>
      <c r="K5668" s="28">
        <v>0</v>
      </c>
      <c r="L5668" s="28">
        <v>0</v>
      </c>
      <c r="M5668" s="28">
        <v>0</v>
      </c>
      <c r="N5668" s="28">
        <v>0</v>
      </c>
      <c r="O5668" s="12">
        <v>4.7619047619049999</v>
      </c>
      <c r="P5668" s="28">
        <v>0</v>
      </c>
      <c r="Q5668" s="29">
        <v>14.285714285714</v>
      </c>
      <c r="R5668" s="100">
        <v>80.952380952381006</v>
      </c>
    </row>
    <row r="5669" spans="4:18" x14ac:dyDescent="0.2">
      <c r="D5669" s="200"/>
      <c r="E5669" s="4" t="s">
        <v>53</v>
      </c>
      <c r="F5669" s="5"/>
      <c r="G5669" s="6">
        <v>32</v>
      </c>
      <c r="H5669" s="71">
        <v>0</v>
      </c>
      <c r="I5669" s="28">
        <v>0</v>
      </c>
      <c r="J5669" s="28">
        <v>0</v>
      </c>
      <c r="K5669" s="28">
        <v>0</v>
      </c>
      <c r="L5669" s="28">
        <v>0</v>
      </c>
      <c r="M5669" s="28">
        <v>0</v>
      </c>
      <c r="N5669" s="28">
        <v>0</v>
      </c>
      <c r="O5669" s="28">
        <v>0</v>
      </c>
      <c r="P5669" s="28">
        <v>0</v>
      </c>
      <c r="Q5669" s="12">
        <v>9.375</v>
      </c>
      <c r="R5669" s="42">
        <v>90.625</v>
      </c>
    </row>
    <row r="5670" spans="4:18" x14ac:dyDescent="0.2">
      <c r="D5670" s="200"/>
      <c r="E5670" s="4" t="s">
        <v>54</v>
      </c>
      <c r="F5670" s="5"/>
      <c r="G5670" s="6">
        <v>170</v>
      </c>
      <c r="H5670" s="31">
        <v>2.352941176471</v>
      </c>
      <c r="I5670" s="12">
        <v>0.58823529411800002</v>
      </c>
      <c r="J5670" s="12">
        <v>1.1764705882349999</v>
      </c>
      <c r="K5670" s="28">
        <v>0</v>
      </c>
      <c r="L5670" s="28">
        <v>0</v>
      </c>
      <c r="M5670" s="28">
        <v>0</v>
      </c>
      <c r="N5670" s="28">
        <v>0</v>
      </c>
      <c r="O5670" s="28">
        <v>0</v>
      </c>
      <c r="P5670" s="12">
        <v>1.1764705882349999</v>
      </c>
      <c r="Q5670" s="12">
        <v>4.1176470588239997</v>
      </c>
      <c r="R5670" s="42">
        <v>90.588235294117993</v>
      </c>
    </row>
    <row r="5671" spans="4:18" x14ac:dyDescent="0.2">
      <c r="D5671" s="200"/>
      <c r="E5671" s="4" t="s">
        <v>55</v>
      </c>
      <c r="F5671" s="5"/>
      <c r="G5671" s="6">
        <v>79</v>
      </c>
      <c r="H5671" s="31">
        <v>3.7974683544299999</v>
      </c>
      <c r="I5671" s="12">
        <v>2.5316455696200002</v>
      </c>
      <c r="J5671" s="12">
        <v>1.2658227848100001</v>
      </c>
      <c r="K5671" s="28">
        <v>0</v>
      </c>
      <c r="L5671" s="12">
        <v>1.2658227848100001</v>
      </c>
      <c r="M5671" s="28">
        <v>0</v>
      </c>
      <c r="N5671" s="28">
        <v>0</v>
      </c>
      <c r="O5671" s="28">
        <v>0</v>
      </c>
      <c r="P5671" s="28">
        <v>0</v>
      </c>
      <c r="Q5671" s="29">
        <v>16.455696202532</v>
      </c>
      <c r="R5671" s="138">
        <v>75.949367088608</v>
      </c>
    </row>
    <row r="5672" spans="4:18" x14ac:dyDescent="0.2">
      <c r="D5672" s="200"/>
      <c r="E5672" s="4" t="s">
        <v>56</v>
      </c>
      <c r="F5672" s="5"/>
      <c r="G5672" s="6">
        <v>127</v>
      </c>
      <c r="H5672" s="31">
        <v>3.1496062992130001</v>
      </c>
      <c r="I5672" s="12">
        <v>4.7244094488190003</v>
      </c>
      <c r="J5672" s="12">
        <v>0.78740157480299999</v>
      </c>
      <c r="K5672" s="28">
        <v>0</v>
      </c>
      <c r="L5672" s="28">
        <v>0</v>
      </c>
      <c r="M5672" s="28">
        <v>0</v>
      </c>
      <c r="N5672" s="28">
        <v>0</v>
      </c>
      <c r="O5672" s="12">
        <v>0.78740157480299999</v>
      </c>
      <c r="P5672" s="28">
        <v>0</v>
      </c>
      <c r="Q5672" s="12">
        <v>7.0866141732279999</v>
      </c>
      <c r="R5672" s="42">
        <v>86.614173228346004</v>
      </c>
    </row>
    <row r="5673" spans="4:18" x14ac:dyDescent="0.2">
      <c r="D5673" s="200"/>
      <c r="E5673" s="4" t="s">
        <v>57</v>
      </c>
      <c r="F5673" s="5"/>
      <c r="G5673" s="6">
        <v>122</v>
      </c>
      <c r="H5673" s="71">
        <v>0</v>
      </c>
      <c r="I5673" s="12">
        <v>0.81967213114799997</v>
      </c>
      <c r="J5673" s="28">
        <v>0</v>
      </c>
      <c r="K5673" s="28">
        <v>0</v>
      </c>
      <c r="L5673" s="28">
        <v>0</v>
      </c>
      <c r="M5673" s="28">
        <v>0</v>
      </c>
      <c r="N5673" s="28">
        <v>0</v>
      </c>
      <c r="O5673" s="28">
        <v>0</v>
      </c>
      <c r="P5673" s="28">
        <v>0</v>
      </c>
      <c r="Q5673" s="12">
        <v>9.0163934426230004</v>
      </c>
      <c r="R5673" s="42">
        <v>90.16393442623</v>
      </c>
    </row>
    <row r="5674" spans="4:18" x14ac:dyDescent="0.2">
      <c r="D5674" s="200"/>
      <c r="E5674" s="4" t="s">
        <v>58</v>
      </c>
      <c r="F5674" s="5"/>
      <c r="G5674" s="6">
        <v>42</v>
      </c>
      <c r="H5674" s="31">
        <v>2.3809523809519999</v>
      </c>
      <c r="I5674" s="28">
        <v>0</v>
      </c>
      <c r="J5674" s="28">
        <v>0</v>
      </c>
      <c r="K5674" s="28">
        <v>0</v>
      </c>
      <c r="L5674" s="28">
        <v>0</v>
      </c>
      <c r="M5674" s="28">
        <v>0</v>
      </c>
      <c r="N5674" s="28">
        <v>0</v>
      </c>
      <c r="O5674" s="28">
        <v>0</v>
      </c>
      <c r="P5674" s="12">
        <v>2.3809523809519999</v>
      </c>
      <c r="Q5674" s="12">
        <v>7.1428571428570002</v>
      </c>
      <c r="R5674" s="42">
        <v>88.095238095238003</v>
      </c>
    </row>
    <row r="5675" spans="4:18" x14ac:dyDescent="0.2">
      <c r="D5675" s="200"/>
      <c r="E5675" s="4" t="s">
        <v>59</v>
      </c>
      <c r="F5675" s="5"/>
      <c r="G5675" s="6">
        <v>59</v>
      </c>
      <c r="H5675" s="31">
        <v>1.6949152542370001</v>
      </c>
      <c r="I5675" s="28">
        <v>0</v>
      </c>
      <c r="J5675" s="28">
        <v>0</v>
      </c>
      <c r="K5675" s="28">
        <v>0</v>
      </c>
      <c r="L5675" s="28">
        <v>0</v>
      </c>
      <c r="M5675" s="28">
        <v>0</v>
      </c>
      <c r="N5675" s="28">
        <v>0</v>
      </c>
      <c r="O5675" s="12">
        <v>1.6949152542370001</v>
      </c>
      <c r="P5675" s="12">
        <v>3.3898305084749998</v>
      </c>
      <c r="Q5675" s="12">
        <v>8.4745762711860007</v>
      </c>
      <c r="R5675" s="42">
        <v>86.440677966102001</v>
      </c>
    </row>
    <row r="5676" spans="4:18" x14ac:dyDescent="0.2">
      <c r="D5676" s="199" t="s">
        <v>60</v>
      </c>
      <c r="E5676" s="22" t="s">
        <v>61</v>
      </c>
      <c r="F5676" s="21"/>
      <c r="G5676" s="19">
        <v>94</v>
      </c>
      <c r="H5676" s="54">
        <v>1.0638297872339999</v>
      </c>
      <c r="I5676" s="20">
        <v>3.1914893617020001</v>
      </c>
      <c r="J5676" s="20">
        <v>2.1276595744679998</v>
      </c>
      <c r="K5676" s="60">
        <v>0</v>
      </c>
      <c r="L5676" s="60">
        <v>0</v>
      </c>
      <c r="M5676" s="60">
        <v>0</v>
      </c>
      <c r="N5676" s="60">
        <v>0</v>
      </c>
      <c r="O5676" s="20">
        <v>1.0638297872339999</v>
      </c>
      <c r="P5676" s="20">
        <v>3.1914893617020001</v>
      </c>
      <c r="Q5676" s="20">
        <v>6.3829787234040003</v>
      </c>
      <c r="R5676" s="52">
        <v>84.042553191489006</v>
      </c>
    </row>
    <row r="5677" spans="4:18" x14ac:dyDescent="0.2">
      <c r="D5677" s="200"/>
      <c r="E5677" s="4" t="s">
        <v>62</v>
      </c>
      <c r="F5677" s="5"/>
      <c r="G5677" s="6">
        <v>87</v>
      </c>
      <c r="H5677" s="31">
        <v>2.2988505747130001</v>
      </c>
      <c r="I5677" s="28">
        <v>0</v>
      </c>
      <c r="J5677" s="12">
        <v>2.2988505747130001</v>
      </c>
      <c r="K5677" s="28">
        <v>0</v>
      </c>
      <c r="L5677" s="28">
        <v>0</v>
      </c>
      <c r="M5677" s="28">
        <v>0</v>
      </c>
      <c r="N5677" s="28">
        <v>0</v>
      </c>
      <c r="O5677" s="28">
        <v>0</v>
      </c>
      <c r="P5677" s="28">
        <v>0</v>
      </c>
      <c r="Q5677" s="12">
        <v>11.494252873562999</v>
      </c>
      <c r="R5677" s="42">
        <v>85.057471264368004</v>
      </c>
    </row>
    <row r="5678" spans="4:18" x14ac:dyDescent="0.2">
      <c r="D5678" s="200"/>
      <c r="E5678" s="4" t="s">
        <v>63</v>
      </c>
      <c r="F5678" s="5"/>
      <c r="G5678" s="6">
        <v>79</v>
      </c>
      <c r="H5678" s="31">
        <v>3.7974683544299999</v>
      </c>
      <c r="I5678" s="12">
        <v>2.5316455696200002</v>
      </c>
      <c r="J5678" s="12">
        <v>3.7974683544299999</v>
      </c>
      <c r="K5678" s="28">
        <v>0</v>
      </c>
      <c r="L5678" s="28">
        <v>0</v>
      </c>
      <c r="M5678" s="28">
        <v>0</v>
      </c>
      <c r="N5678" s="28">
        <v>0</v>
      </c>
      <c r="O5678" s="28">
        <v>0</v>
      </c>
      <c r="P5678" s="12">
        <v>1.2658227848100001</v>
      </c>
      <c r="Q5678" s="12">
        <v>8.8607594936710008</v>
      </c>
      <c r="R5678" s="42">
        <v>82.278481012658006</v>
      </c>
    </row>
    <row r="5679" spans="4:18" x14ac:dyDescent="0.2">
      <c r="D5679" s="200"/>
      <c r="E5679" s="4" t="s">
        <v>64</v>
      </c>
      <c r="F5679" s="5"/>
      <c r="G5679" s="6">
        <v>81</v>
      </c>
      <c r="H5679" s="31">
        <v>2.4691358024690002</v>
      </c>
      <c r="I5679" s="12">
        <v>1.2345679012349999</v>
      </c>
      <c r="J5679" s="12">
        <v>2.4691358024690002</v>
      </c>
      <c r="K5679" s="28">
        <v>0</v>
      </c>
      <c r="L5679" s="28">
        <v>0</v>
      </c>
      <c r="M5679" s="28">
        <v>0</v>
      </c>
      <c r="N5679" s="28">
        <v>0</v>
      </c>
      <c r="O5679" s="12">
        <v>1.2345679012349999</v>
      </c>
      <c r="P5679" s="28">
        <v>0</v>
      </c>
      <c r="Q5679" s="12">
        <v>6.1728395061730001</v>
      </c>
      <c r="R5679" s="42">
        <v>87.654320987654003</v>
      </c>
    </row>
    <row r="5680" spans="4:18" x14ac:dyDescent="0.2">
      <c r="D5680" s="200"/>
      <c r="E5680" s="4" t="s">
        <v>65</v>
      </c>
      <c r="F5680" s="5"/>
      <c r="G5680" s="6">
        <v>79</v>
      </c>
      <c r="H5680" s="31">
        <v>2.5316455696200002</v>
      </c>
      <c r="I5680" s="12">
        <v>1.2658227848100001</v>
      </c>
      <c r="J5680" s="28">
        <v>0</v>
      </c>
      <c r="K5680" s="28">
        <v>0</v>
      </c>
      <c r="L5680" s="28">
        <v>0</v>
      </c>
      <c r="M5680" s="28">
        <v>0</v>
      </c>
      <c r="N5680" s="28">
        <v>0</v>
      </c>
      <c r="O5680" s="28">
        <v>0</v>
      </c>
      <c r="P5680" s="28">
        <v>0</v>
      </c>
      <c r="Q5680" s="12">
        <v>10.126582278480999</v>
      </c>
      <c r="R5680" s="42">
        <v>87.341772151898994</v>
      </c>
    </row>
    <row r="5681" spans="2:18" x14ac:dyDescent="0.2">
      <c r="D5681" s="200"/>
      <c r="E5681" s="4" t="s">
        <v>66</v>
      </c>
      <c r="F5681" s="5"/>
      <c r="G5681" s="6">
        <v>71</v>
      </c>
      <c r="H5681" s="31">
        <v>1.4084507042250001</v>
      </c>
      <c r="I5681" s="12">
        <v>2.8169014084509998</v>
      </c>
      <c r="J5681" s="28">
        <v>0</v>
      </c>
      <c r="K5681" s="28">
        <v>0</v>
      </c>
      <c r="L5681" s="12">
        <v>1.4084507042250001</v>
      </c>
      <c r="M5681" s="28">
        <v>0</v>
      </c>
      <c r="N5681" s="28">
        <v>0</v>
      </c>
      <c r="O5681" s="28">
        <v>0</v>
      </c>
      <c r="P5681" s="28">
        <v>0</v>
      </c>
      <c r="Q5681" s="12">
        <v>5.6338028169010004</v>
      </c>
      <c r="R5681" s="42">
        <v>88.732394366196999</v>
      </c>
    </row>
    <row r="5682" spans="2:18" x14ac:dyDescent="0.2">
      <c r="D5682" s="200"/>
      <c r="E5682" s="4" t="s">
        <v>67</v>
      </c>
      <c r="F5682" s="5"/>
      <c r="G5682" s="6">
        <v>108</v>
      </c>
      <c r="H5682" s="31">
        <v>2.7777777777780002</v>
      </c>
      <c r="I5682" s="12">
        <v>1.851851851852</v>
      </c>
      <c r="J5682" s="28">
        <v>0</v>
      </c>
      <c r="K5682" s="28">
        <v>0</v>
      </c>
      <c r="L5682" s="28">
        <v>0</v>
      </c>
      <c r="M5682" s="28">
        <v>0</v>
      </c>
      <c r="N5682" s="28">
        <v>0</v>
      </c>
      <c r="O5682" s="28">
        <v>0</v>
      </c>
      <c r="P5682" s="12">
        <v>1.851851851852</v>
      </c>
      <c r="Q5682" s="12">
        <v>7.4074074074069998</v>
      </c>
      <c r="R5682" s="42">
        <v>86.111111111111001</v>
      </c>
    </row>
    <row r="5683" spans="2:18" x14ac:dyDescent="0.2">
      <c r="D5683" s="200"/>
      <c r="E5683" s="4" t="s">
        <v>68</v>
      </c>
      <c r="F5683" s="5"/>
      <c r="G5683" s="6">
        <v>39</v>
      </c>
      <c r="H5683" s="71">
        <v>0</v>
      </c>
      <c r="I5683" s="28">
        <v>0</v>
      </c>
      <c r="J5683" s="28">
        <v>0</v>
      </c>
      <c r="K5683" s="28">
        <v>0</v>
      </c>
      <c r="L5683" s="28">
        <v>0</v>
      </c>
      <c r="M5683" s="28">
        <v>0</v>
      </c>
      <c r="N5683" s="28">
        <v>0</v>
      </c>
      <c r="O5683" s="28">
        <v>0</v>
      </c>
      <c r="P5683" s="12">
        <v>2.564102564103</v>
      </c>
      <c r="Q5683" s="12">
        <v>7.6923076923079998</v>
      </c>
      <c r="R5683" s="42">
        <v>89.743589743589993</v>
      </c>
    </row>
    <row r="5684" spans="2:18" x14ac:dyDescent="0.2">
      <c r="D5684" s="200"/>
      <c r="E5684" s="4" t="s">
        <v>69</v>
      </c>
      <c r="F5684" s="5"/>
      <c r="G5684" s="6">
        <v>29</v>
      </c>
      <c r="H5684" s="31">
        <v>3.4482758620689999</v>
      </c>
      <c r="I5684" s="12">
        <v>3.4482758620689999</v>
      </c>
      <c r="J5684" s="12">
        <v>3.4482758620689999</v>
      </c>
      <c r="K5684" s="28">
        <v>0</v>
      </c>
      <c r="L5684" s="28">
        <v>0</v>
      </c>
      <c r="M5684" s="28">
        <v>0</v>
      </c>
      <c r="N5684" s="28">
        <v>0</v>
      </c>
      <c r="O5684" s="12">
        <v>3.4482758620689999</v>
      </c>
      <c r="P5684" s="28">
        <v>0</v>
      </c>
      <c r="Q5684" s="29">
        <v>13.793103448276</v>
      </c>
      <c r="R5684" s="100">
        <v>79.310344827585993</v>
      </c>
    </row>
    <row r="5685" spans="2:18" x14ac:dyDescent="0.2">
      <c r="D5685" s="93" t="s">
        <v>70</v>
      </c>
      <c r="E5685" s="89" t="s">
        <v>18</v>
      </c>
      <c r="F5685" s="92"/>
      <c r="G5685" s="94">
        <v>0</v>
      </c>
      <c r="H5685" s="152">
        <v>0</v>
      </c>
      <c r="I5685" s="101">
        <v>0</v>
      </c>
      <c r="J5685" s="101">
        <v>0</v>
      </c>
      <c r="K5685" s="101">
        <v>0</v>
      </c>
      <c r="L5685" s="101">
        <v>0</v>
      </c>
      <c r="M5685" s="101">
        <v>0</v>
      </c>
      <c r="N5685" s="101">
        <v>0</v>
      </c>
      <c r="O5685" s="101">
        <v>0</v>
      </c>
      <c r="P5685" s="101">
        <v>0</v>
      </c>
      <c r="Q5685" s="134">
        <v>0</v>
      </c>
      <c r="R5685" s="173">
        <v>0</v>
      </c>
    </row>
    <row r="5687" spans="2:18" x14ac:dyDescent="0.2">
      <c r="B5687" s="40" t="str">
        <f xml:space="preserve"> HYPERLINK("#'目次'!B241", "[235]")</f>
        <v>[235]</v>
      </c>
      <c r="C5687" s="23" t="s">
        <v>367</v>
      </c>
    </row>
    <row r="5688" spans="2:18" x14ac:dyDescent="0.2">
      <c r="C5688" s="186" t="s">
        <v>326</v>
      </c>
    </row>
    <row r="5690" spans="2:18" x14ac:dyDescent="0.2">
      <c r="C5690" s="23" t="s">
        <v>73</v>
      </c>
    </row>
    <row r="5691" spans="2:18" ht="48" x14ac:dyDescent="0.2">
      <c r="D5691" s="195"/>
      <c r="E5691" s="196"/>
      <c r="F5691" s="196"/>
      <c r="G5691" s="37" t="s">
        <v>15</v>
      </c>
      <c r="H5691" s="33" t="s">
        <v>347</v>
      </c>
      <c r="I5691" s="13" t="s">
        <v>348</v>
      </c>
      <c r="J5691" s="13" t="s">
        <v>349</v>
      </c>
      <c r="K5691" s="13" t="s">
        <v>350</v>
      </c>
      <c r="L5691" s="13" t="s">
        <v>351</v>
      </c>
      <c r="M5691" s="13" t="s">
        <v>352</v>
      </c>
      <c r="N5691" s="13" t="s">
        <v>353</v>
      </c>
      <c r="O5691" s="13" t="s">
        <v>354</v>
      </c>
      <c r="P5691" s="13" t="s">
        <v>355</v>
      </c>
      <c r="Q5691" s="13" t="s">
        <v>99</v>
      </c>
      <c r="R5691" s="38" t="s">
        <v>18</v>
      </c>
    </row>
    <row r="5692" spans="2:18" x14ac:dyDescent="0.2">
      <c r="D5692" s="197"/>
      <c r="E5692" s="198"/>
      <c r="F5692" s="198"/>
      <c r="G5692" s="35"/>
      <c r="H5692" s="39"/>
      <c r="I5692" s="14"/>
      <c r="J5692" s="14"/>
      <c r="K5692" s="14"/>
      <c r="L5692" s="14"/>
      <c r="M5692" s="14"/>
      <c r="N5692" s="14"/>
      <c r="O5692" s="14"/>
      <c r="P5692" s="14"/>
      <c r="Q5692" s="14"/>
      <c r="R5692" s="34"/>
    </row>
    <row r="5693" spans="2:18" x14ac:dyDescent="0.2">
      <c r="D5693" s="56"/>
      <c r="E5693" s="58" t="s">
        <v>15</v>
      </c>
      <c r="F5693" s="46"/>
      <c r="G5693" s="36">
        <v>734</v>
      </c>
      <c r="H5693" s="24">
        <v>2.043596730245</v>
      </c>
      <c r="I5693" s="24">
        <v>1.634877384196</v>
      </c>
      <c r="J5693" s="24">
        <v>1.362397820163</v>
      </c>
      <c r="K5693" s="147">
        <v>0</v>
      </c>
      <c r="L5693" s="24">
        <v>0.13623978201600001</v>
      </c>
      <c r="M5693" s="147">
        <v>0</v>
      </c>
      <c r="N5693" s="147">
        <v>0</v>
      </c>
      <c r="O5693" s="24">
        <v>0.40871934604900001</v>
      </c>
      <c r="P5693" s="24">
        <v>0.95367847411399997</v>
      </c>
      <c r="Q5693" s="24">
        <v>8.1743869209810001</v>
      </c>
      <c r="R5693" s="68">
        <v>86.376021798365002</v>
      </c>
    </row>
    <row r="5694" spans="2:18" x14ac:dyDescent="0.2">
      <c r="D5694" s="199" t="s">
        <v>74</v>
      </c>
      <c r="E5694" s="22" t="s">
        <v>75</v>
      </c>
      <c r="F5694" s="21"/>
      <c r="G5694" s="19">
        <v>348</v>
      </c>
      <c r="H5694" s="54">
        <v>2.2988505747130001</v>
      </c>
      <c r="I5694" s="20">
        <v>0.86206896551699996</v>
      </c>
      <c r="J5694" s="20">
        <v>2.0114942528739999</v>
      </c>
      <c r="K5694" s="60">
        <v>0</v>
      </c>
      <c r="L5694" s="20">
        <v>0.28735632183900001</v>
      </c>
      <c r="M5694" s="60">
        <v>0</v>
      </c>
      <c r="N5694" s="60">
        <v>0</v>
      </c>
      <c r="O5694" s="20">
        <v>0.28735632183900001</v>
      </c>
      <c r="P5694" s="20">
        <v>0.86206896551699996</v>
      </c>
      <c r="Q5694" s="20">
        <v>6.8965517241379999</v>
      </c>
      <c r="R5694" s="52">
        <v>87.068965517240997</v>
      </c>
    </row>
    <row r="5695" spans="2:18" x14ac:dyDescent="0.2">
      <c r="D5695" s="200"/>
      <c r="E5695" s="4" t="s">
        <v>34</v>
      </c>
      <c r="F5695" s="5"/>
      <c r="G5695" s="6">
        <v>9</v>
      </c>
      <c r="H5695" s="71">
        <v>0</v>
      </c>
      <c r="I5695" s="28">
        <v>0</v>
      </c>
      <c r="J5695" s="28">
        <v>0</v>
      </c>
      <c r="K5695" s="28">
        <v>0</v>
      </c>
      <c r="L5695" s="28">
        <v>0</v>
      </c>
      <c r="M5695" s="28">
        <v>0</v>
      </c>
      <c r="N5695" s="28">
        <v>0</v>
      </c>
      <c r="O5695" s="28">
        <v>0</v>
      </c>
      <c r="P5695" s="44">
        <v>11.111111111111001</v>
      </c>
      <c r="Q5695" s="69">
        <v>0</v>
      </c>
      <c r="R5695" s="42">
        <v>88.888888888888999</v>
      </c>
    </row>
    <row r="5696" spans="2:18" x14ac:dyDescent="0.2">
      <c r="D5696" s="200"/>
      <c r="E5696" s="4" t="s">
        <v>35</v>
      </c>
      <c r="F5696" s="5"/>
      <c r="G5696" s="6">
        <v>42</v>
      </c>
      <c r="H5696" s="76">
        <v>9.5238095238099998</v>
      </c>
      <c r="I5696" s="12">
        <v>2.3809523809519999</v>
      </c>
      <c r="J5696" s="12">
        <v>2.3809523809519999</v>
      </c>
      <c r="K5696" s="28">
        <v>0</v>
      </c>
      <c r="L5696" s="12">
        <v>2.3809523809519999</v>
      </c>
      <c r="M5696" s="28">
        <v>0</v>
      </c>
      <c r="N5696" s="28">
        <v>0</v>
      </c>
      <c r="O5696" s="28">
        <v>0</v>
      </c>
      <c r="P5696" s="28">
        <v>0</v>
      </c>
      <c r="Q5696" s="12">
        <v>11.904761904761999</v>
      </c>
      <c r="R5696" s="138">
        <v>76.190476190476005</v>
      </c>
    </row>
    <row r="5697" spans="2:18" x14ac:dyDescent="0.2">
      <c r="D5697" s="200"/>
      <c r="E5697" s="4" t="s">
        <v>36</v>
      </c>
      <c r="F5697" s="5"/>
      <c r="G5697" s="6">
        <v>70</v>
      </c>
      <c r="H5697" s="31">
        <v>4.2857142857139996</v>
      </c>
      <c r="I5697" s="28">
        <v>0</v>
      </c>
      <c r="J5697" s="28">
        <v>0</v>
      </c>
      <c r="K5697" s="28">
        <v>0</v>
      </c>
      <c r="L5697" s="28">
        <v>0</v>
      </c>
      <c r="M5697" s="28">
        <v>0</v>
      </c>
      <c r="N5697" s="28">
        <v>0</v>
      </c>
      <c r="O5697" s="28">
        <v>0</v>
      </c>
      <c r="P5697" s="28">
        <v>0</v>
      </c>
      <c r="Q5697" s="12">
        <v>5.7142857142860004</v>
      </c>
      <c r="R5697" s="42">
        <v>90</v>
      </c>
    </row>
    <row r="5698" spans="2:18" x14ac:dyDescent="0.2">
      <c r="D5698" s="200"/>
      <c r="E5698" s="4" t="s">
        <v>37</v>
      </c>
      <c r="F5698" s="5"/>
      <c r="G5698" s="6">
        <v>76</v>
      </c>
      <c r="H5698" s="71">
        <v>0</v>
      </c>
      <c r="I5698" s="12">
        <v>1.3157894736839999</v>
      </c>
      <c r="J5698" s="29">
        <v>7.8947368421049999</v>
      </c>
      <c r="K5698" s="28">
        <v>0</v>
      </c>
      <c r="L5698" s="28">
        <v>0</v>
      </c>
      <c r="M5698" s="28">
        <v>0</v>
      </c>
      <c r="N5698" s="28">
        <v>0</v>
      </c>
      <c r="O5698" s="28">
        <v>0</v>
      </c>
      <c r="P5698" s="28">
        <v>0</v>
      </c>
      <c r="Q5698" s="12">
        <v>7.8947368421049999</v>
      </c>
      <c r="R5698" s="42">
        <v>82.894736842105004</v>
      </c>
    </row>
    <row r="5699" spans="2:18" x14ac:dyDescent="0.2">
      <c r="D5699" s="200"/>
      <c r="E5699" s="4" t="s">
        <v>38</v>
      </c>
      <c r="F5699" s="5"/>
      <c r="G5699" s="6">
        <v>63</v>
      </c>
      <c r="H5699" s="71">
        <v>0</v>
      </c>
      <c r="I5699" s="12">
        <v>1.587301587302</v>
      </c>
      <c r="J5699" s="28">
        <v>0</v>
      </c>
      <c r="K5699" s="28">
        <v>0</v>
      </c>
      <c r="L5699" s="28">
        <v>0</v>
      </c>
      <c r="M5699" s="28">
        <v>0</v>
      </c>
      <c r="N5699" s="28">
        <v>0</v>
      </c>
      <c r="O5699" s="28">
        <v>0</v>
      </c>
      <c r="P5699" s="12">
        <v>1.587301587302</v>
      </c>
      <c r="Q5699" s="43">
        <v>1.587301587302</v>
      </c>
      <c r="R5699" s="88">
        <v>95.238095238094999</v>
      </c>
    </row>
    <row r="5700" spans="2:18" x14ac:dyDescent="0.2">
      <c r="D5700" s="200"/>
      <c r="E5700" s="4" t="s">
        <v>39</v>
      </c>
      <c r="F5700" s="5"/>
      <c r="G5700" s="6">
        <v>63</v>
      </c>
      <c r="H5700" s="71">
        <v>0</v>
      </c>
      <c r="I5700" s="28">
        <v>0</v>
      </c>
      <c r="J5700" s="28">
        <v>0</v>
      </c>
      <c r="K5700" s="28">
        <v>0</v>
      </c>
      <c r="L5700" s="28">
        <v>0</v>
      </c>
      <c r="M5700" s="28">
        <v>0</v>
      </c>
      <c r="N5700" s="28">
        <v>0</v>
      </c>
      <c r="O5700" s="12">
        <v>1.587301587302</v>
      </c>
      <c r="P5700" s="12">
        <v>1.587301587302</v>
      </c>
      <c r="Q5700" s="12">
        <v>9.5238095238099998</v>
      </c>
      <c r="R5700" s="42">
        <v>87.301587301587006</v>
      </c>
    </row>
    <row r="5701" spans="2:18" x14ac:dyDescent="0.2">
      <c r="D5701" s="200"/>
      <c r="E5701" s="4" t="s">
        <v>40</v>
      </c>
      <c r="F5701" s="5"/>
      <c r="G5701" s="6">
        <v>25</v>
      </c>
      <c r="H5701" s="31">
        <v>4</v>
      </c>
      <c r="I5701" s="28">
        <v>0</v>
      </c>
      <c r="J5701" s="28">
        <v>0</v>
      </c>
      <c r="K5701" s="28">
        <v>0</v>
      </c>
      <c r="L5701" s="28">
        <v>0</v>
      </c>
      <c r="M5701" s="28">
        <v>0</v>
      </c>
      <c r="N5701" s="28">
        <v>0</v>
      </c>
      <c r="O5701" s="28">
        <v>0</v>
      </c>
      <c r="P5701" s="28">
        <v>0</v>
      </c>
      <c r="Q5701" s="12">
        <v>8</v>
      </c>
      <c r="R5701" s="42">
        <v>88</v>
      </c>
    </row>
    <row r="5702" spans="2:18" x14ac:dyDescent="0.2">
      <c r="D5702" s="199" t="s">
        <v>76</v>
      </c>
      <c r="E5702" s="22" t="s">
        <v>77</v>
      </c>
      <c r="F5702" s="21"/>
      <c r="G5702" s="19">
        <v>386</v>
      </c>
      <c r="H5702" s="54">
        <v>1.813471502591</v>
      </c>
      <c r="I5702" s="20">
        <v>2.3316062176169998</v>
      </c>
      <c r="J5702" s="20">
        <v>0.77720207253899998</v>
      </c>
      <c r="K5702" s="60">
        <v>0</v>
      </c>
      <c r="L5702" s="60">
        <v>0</v>
      </c>
      <c r="M5702" s="60">
        <v>0</v>
      </c>
      <c r="N5702" s="60">
        <v>0</v>
      </c>
      <c r="O5702" s="20">
        <v>0.51813471502599995</v>
      </c>
      <c r="P5702" s="20">
        <v>1.0362694300519999</v>
      </c>
      <c r="Q5702" s="20">
        <v>9.3264248704660009</v>
      </c>
      <c r="R5702" s="52">
        <v>85.751295336788004</v>
      </c>
    </row>
    <row r="5703" spans="2:18" x14ac:dyDescent="0.2">
      <c r="D5703" s="200"/>
      <c r="E5703" s="4" t="s">
        <v>34</v>
      </c>
      <c r="F5703" s="5"/>
      <c r="G5703" s="6">
        <v>10</v>
      </c>
      <c r="H5703" s="71">
        <v>0</v>
      </c>
      <c r="I5703" s="28">
        <v>0</v>
      </c>
      <c r="J5703" s="28">
        <v>0</v>
      </c>
      <c r="K5703" s="28">
        <v>0</v>
      </c>
      <c r="L5703" s="28">
        <v>0</v>
      </c>
      <c r="M5703" s="28">
        <v>0</v>
      </c>
      <c r="N5703" s="28">
        <v>0</v>
      </c>
      <c r="O5703" s="28">
        <v>0</v>
      </c>
      <c r="P5703" s="28">
        <v>0</v>
      </c>
      <c r="Q5703" s="69">
        <v>0</v>
      </c>
      <c r="R5703" s="111">
        <v>100</v>
      </c>
    </row>
    <row r="5704" spans="2:18" x14ac:dyDescent="0.2">
      <c r="D5704" s="200"/>
      <c r="E5704" s="4" t="s">
        <v>35</v>
      </c>
      <c r="F5704" s="5"/>
      <c r="G5704" s="6">
        <v>55</v>
      </c>
      <c r="H5704" s="31">
        <v>3.636363636364</v>
      </c>
      <c r="I5704" s="28">
        <v>0</v>
      </c>
      <c r="J5704" s="28">
        <v>0</v>
      </c>
      <c r="K5704" s="28">
        <v>0</v>
      </c>
      <c r="L5704" s="28">
        <v>0</v>
      </c>
      <c r="M5704" s="28">
        <v>0</v>
      </c>
      <c r="N5704" s="28">
        <v>0</v>
      </c>
      <c r="O5704" s="28">
        <v>0</v>
      </c>
      <c r="P5704" s="12">
        <v>3.636363636364</v>
      </c>
      <c r="Q5704" s="12">
        <v>9.0909090909089993</v>
      </c>
      <c r="R5704" s="42">
        <v>83.636363636363996</v>
      </c>
    </row>
    <row r="5705" spans="2:18" x14ac:dyDescent="0.2">
      <c r="D5705" s="200"/>
      <c r="E5705" s="4" t="s">
        <v>36</v>
      </c>
      <c r="F5705" s="5"/>
      <c r="G5705" s="6">
        <v>72</v>
      </c>
      <c r="H5705" s="31">
        <v>4.166666666667</v>
      </c>
      <c r="I5705" s="12">
        <v>1.3888888888890001</v>
      </c>
      <c r="J5705" s="28">
        <v>0</v>
      </c>
      <c r="K5705" s="28">
        <v>0</v>
      </c>
      <c r="L5705" s="28">
        <v>0</v>
      </c>
      <c r="M5705" s="28">
        <v>0</v>
      </c>
      <c r="N5705" s="28">
        <v>0</v>
      </c>
      <c r="O5705" s="12">
        <v>1.3888888888890001</v>
      </c>
      <c r="P5705" s="28">
        <v>0</v>
      </c>
      <c r="Q5705" s="12">
        <v>12.5</v>
      </c>
      <c r="R5705" s="42">
        <v>81.944444444444002</v>
      </c>
    </row>
    <row r="5706" spans="2:18" x14ac:dyDescent="0.2">
      <c r="D5706" s="200"/>
      <c r="E5706" s="4" t="s">
        <v>37</v>
      </c>
      <c r="F5706" s="5"/>
      <c r="G5706" s="6">
        <v>88</v>
      </c>
      <c r="H5706" s="71">
        <v>0</v>
      </c>
      <c r="I5706" s="29">
        <v>6.8181818181820004</v>
      </c>
      <c r="J5706" s="12">
        <v>1.136363636364</v>
      </c>
      <c r="K5706" s="28">
        <v>0</v>
      </c>
      <c r="L5706" s="28">
        <v>0</v>
      </c>
      <c r="M5706" s="28">
        <v>0</v>
      </c>
      <c r="N5706" s="28">
        <v>0</v>
      </c>
      <c r="O5706" s="28">
        <v>0</v>
      </c>
      <c r="P5706" s="12">
        <v>1.136363636364</v>
      </c>
      <c r="Q5706" s="12">
        <v>11.363636363635999</v>
      </c>
      <c r="R5706" s="100">
        <v>80.681818181818002</v>
      </c>
    </row>
    <row r="5707" spans="2:18" x14ac:dyDescent="0.2">
      <c r="D5707" s="200"/>
      <c r="E5707" s="4" t="s">
        <v>38</v>
      </c>
      <c r="F5707" s="5"/>
      <c r="G5707" s="6">
        <v>66</v>
      </c>
      <c r="H5707" s="31">
        <v>3.0303030303030001</v>
      </c>
      <c r="I5707" s="12">
        <v>3.0303030303030001</v>
      </c>
      <c r="J5707" s="12">
        <v>3.0303030303030001</v>
      </c>
      <c r="K5707" s="28">
        <v>0</v>
      </c>
      <c r="L5707" s="28">
        <v>0</v>
      </c>
      <c r="M5707" s="28">
        <v>0</v>
      </c>
      <c r="N5707" s="28">
        <v>0</v>
      </c>
      <c r="O5707" s="28">
        <v>0</v>
      </c>
      <c r="P5707" s="28">
        <v>0</v>
      </c>
      <c r="Q5707" s="12">
        <v>7.5757575757579998</v>
      </c>
      <c r="R5707" s="42">
        <v>87.878787878788003</v>
      </c>
    </row>
    <row r="5708" spans="2:18" x14ac:dyDescent="0.2">
      <c r="D5708" s="200"/>
      <c r="E5708" s="4" t="s">
        <v>39</v>
      </c>
      <c r="F5708" s="5"/>
      <c r="G5708" s="6">
        <v>64</v>
      </c>
      <c r="H5708" s="71">
        <v>0</v>
      </c>
      <c r="I5708" s="28">
        <v>0</v>
      </c>
      <c r="J5708" s="28">
        <v>0</v>
      </c>
      <c r="K5708" s="28">
        <v>0</v>
      </c>
      <c r="L5708" s="28">
        <v>0</v>
      </c>
      <c r="M5708" s="28">
        <v>0</v>
      </c>
      <c r="N5708" s="28">
        <v>0</v>
      </c>
      <c r="O5708" s="28">
        <v>0</v>
      </c>
      <c r="P5708" s="28">
        <v>0</v>
      </c>
      <c r="Q5708" s="12">
        <v>4.6875</v>
      </c>
      <c r="R5708" s="88">
        <v>95.3125</v>
      </c>
    </row>
    <row r="5709" spans="2:18" x14ac:dyDescent="0.2">
      <c r="D5709" s="201"/>
      <c r="E5709" s="57" t="s">
        <v>40</v>
      </c>
      <c r="F5709" s="59"/>
      <c r="G5709" s="55">
        <v>31</v>
      </c>
      <c r="H5709" s="137">
        <v>0</v>
      </c>
      <c r="I5709" s="74">
        <v>0</v>
      </c>
      <c r="J5709" s="74">
        <v>0</v>
      </c>
      <c r="K5709" s="74">
        <v>0</v>
      </c>
      <c r="L5709" s="74">
        <v>0</v>
      </c>
      <c r="M5709" s="74">
        <v>0</v>
      </c>
      <c r="N5709" s="74">
        <v>0</v>
      </c>
      <c r="O5709" s="65">
        <v>3.2258064516129998</v>
      </c>
      <c r="P5709" s="65">
        <v>3.2258064516129998</v>
      </c>
      <c r="Q5709" s="65">
        <v>12.903225806451999</v>
      </c>
      <c r="R5709" s="105">
        <v>83.870967741935004</v>
      </c>
    </row>
    <row r="5711" spans="2:18" x14ac:dyDescent="0.2">
      <c r="B5711" s="40" t="str">
        <f xml:space="preserve"> HYPERLINK("#'目次'!B242", "[236]")</f>
        <v>[236]</v>
      </c>
      <c r="C5711" s="23" t="s">
        <v>367</v>
      </c>
    </row>
    <row r="5712" spans="2:18" x14ac:dyDescent="0.2">
      <c r="C5712" s="186" t="s">
        <v>326</v>
      </c>
    </row>
    <row r="5714" spans="3:18" x14ac:dyDescent="0.2">
      <c r="C5714" s="23" t="s">
        <v>80</v>
      </c>
    </row>
    <row r="5715" spans="3:18" ht="48" x14ac:dyDescent="0.2">
      <c r="E5715" s="195"/>
      <c r="F5715" s="196"/>
      <c r="G5715" s="37" t="s">
        <v>15</v>
      </c>
      <c r="H5715" s="33" t="s">
        <v>347</v>
      </c>
      <c r="I5715" s="13" t="s">
        <v>348</v>
      </c>
      <c r="J5715" s="13" t="s">
        <v>349</v>
      </c>
      <c r="K5715" s="13" t="s">
        <v>350</v>
      </c>
      <c r="L5715" s="13" t="s">
        <v>351</v>
      </c>
      <c r="M5715" s="13" t="s">
        <v>352</v>
      </c>
      <c r="N5715" s="13" t="s">
        <v>353</v>
      </c>
      <c r="O5715" s="13" t="s">
        <v>354</v>
      </c>
      <c r="P5715" s="13" t="s">
        <v>355</v>
      </c>
      <c r="Q5715" s="13" t="s">
        <v>99</v>
      </c>
      <c r="R5715" s="38" t="s">
        <v>18</v>
      </c>
    </row>
    <row r="5716" spans="3:18" x14ac:dyDescent="0.2">
      <c r="E5716" s="197"/>
      <c r="F5716" s="198"/>
      <c r="G5716" s="35"/>
      <c r="H5716" s="39"/>
      <c r="I5716" s="14"/>
      <c r="J5716" s="14"/>
      <c r="K5716" s="14"/>
      <c r="L5716" s="14"/>
      <c r="M5716" s="14"/>
      <c r="N5716" s="14"/>
      <c r="O5716" s="14"/>
      <c r="P5716" s="14"/>
      <c r="Q5716" s="14"/>
      <c r="R5716" s="34"/>
    </row>
    <row r="5717" spans="3:18" x14ac:dyDescent="0.2">
      <c r="E5717" s="91" t="s">
        <v>15</v>
      </c>
      <c r="F5717" s="46"/>
      <c r="G5717" s="36">
        <v>734</v>
      </c>
      <c r="H5717" s="24">
        <v>2.043596730245</v>
      </c>
      <c r="I5717" s="24">
        <v>1.634877384196</v>
      </c>
      <c r="J5717" s="24">
        <v>1.362397820163</v>
      </c>
      <c r="K5717" s="147">
        <v>0</v>
      </c>
      <c r="L5717" s="24">
        <v>0.13623978201600001</v>
      </c>
      <c r="M5717" s="147">
        <v>0</v>
      </c>
      <c r="N5717" s="147">
        <v>0</v>
      </c>
      <c r="O5717" s="24">
        <v>0.40871934604900001</v>
      </c>
      <c r="P5717" s="24">
        <v>0.95367847411399997</v>
      </c>
      <c r="Q5717" s="24">
        <v>8.1743869209810001</v>
      </c>
      <c r="R5717" s="68">
        <v>86.376021798365002</v>
      </c>
    </row>
    <row r="5718" spans="3:18" x14ac:dyDescent="0.2">
      <c r="E5718" s="4" t="s">
        <v>81</v>
      </c>
      <c r="F5718" s="5"/>
      <c r="G5718" s="19">
        <v>30</v>
      </c>
      <c r="H5718" s="131">
        <v>0</v>
      </c>
      <c r="I5718" s="60">
        <v>0</v>
      </c>
      <c r="J5718" s="20">
        <v>3.333333333333</v>
      </c>
      <c r="K5718" s="60">
        <v>0</v>
      </c>
      <c r="L5718" s="60">
        <v>0</v>
      </c>
      <c r="M5718" s="60">
        <v>0</v>
      </c>
      <c r="N5718" s="60">
        <v>0</v>
      </c>
      <c r="O5718" s="60">
        <v>0</v>
      </c>
      <c r="P5718" s="20">
        <v>3.333333333333</v>
      </c>
      <c r="Q5718" s="20">
        <v>10</v>
      </c>
      <c r="R5718" s="52">
        <v>83.333333333333002</v>
      </c>
    </row>
    <row r="5719" spans="3:18" x14ac:dyDescent="0.2">
      <c r="E5719" s="4" t="s">
        <v>82</v>
      </c>
      <c r="F5719" s="5"/>
      <c r="G5719" s="6">
        <v>47</v>
      </c>
      <c r="H5719" s="71">
        <v>0</v>
      </c>
      <c r="I5719" s="28">
        <v>0</v>
      </c>
      <c r="J5719" s="12">
        <v>2.1276595744679998</v>
      </c>
      <c r="K5719" s="28">
        <v>0</v>
      </c>
      <c r="L5719" s="28">
        <v>0</v>
      </c>
      <c r="M5719" s="28">
        <v>0</v>
      </c>
      <c r="N5719" s="28">
        <v>0</v>
      </c>
      <c r="O5719" s="28">
        <v>0</v>
      </c>
      <c r="P5719" s="12">
        <v>2.1276595744679998</v>
      </c>
      <c r="Q5719" s="12">
        <v>4.2553191489359996</v>
      </c>
      <c r="R5719" s="88">
        <v>91.489361702127994</v>
      </c>
    </row>
    <row r="5720" spans="3:18" x14ac:dyDescent="0.2">
      <c r="E5720" s="4" t="s">
        <v>83</v>
      </c>
      <c r="F5720" s="5"/>
      <c r="G5720" s="6">
        <v>296</v>
      </c>
      <c r="H5720" s="31">
        <v>1.6891891891890001</v>
      </c>
      <c r="I5720" s="12">
        <v>1.351351351351</v>
      </c>
      <c r="J5720" s="12">
        <v>1.0135135135140001</v>
      </c>
      <c r="K5720" s="28">
        <v>0</v>
      </c>
      <c r="L5720" s="28">
        <v>0</v>
      </c>
      <c r="M5720" s="28">
        <v>0</v>
      </c>
      <c r="N5720" s="28">
        <v>0</v>
      </c>
      <c r="O5720" s="12">
        <v>0.67567567567599995</v>
      </c>
      <c r="P5720" s="12">
        <v>1.351351351351</v>
      </c>
      <c r="Q5720" s="12">
        <v>6.0810810810809999</v>
      </c>
      <c r="R5720" s="42">
        <v>88.851351351350999</v>
      </c>
    </row>
    <row r="5721" spans="3:18" x14ac:dyDescent="0.2">
      <c r="E5721" s="4" t="s">
        <v>84</v>
      </c>
      <c r="F5721" s="5"/>
      <c r="G5721" s="6">
        <v>19</v>
      </c>
      <c r="H5721" s="76">
        <v>10.526315789473999</v>
      </c>
      <c r="I5721" s="12">
        <v>5.2631578947369997</v>
      </c>
      <c r="J5721" s="28">
        <v>0</v>
      </c>
      <c r="K5721" s="28">
        <v>0</v>
      </c>
      <c r="L5721" s="28">
        <v>0</v>
      </c>
      <c r="M5721" s="28">
        <v>0</v>
      </c>
      <c r="N5721" s="28">
        <v>0</v>
      </c>
      <c r="O5721" s="28">
        <v>0</v>
      </c>
      <c r="P5721" s="28">
        <v>0</v>
      </c>
      <c r="Q5721" s="12">
        <v>10.526315789473999</v>
      </c>
      <c r="R5721" s="100">
        <v>78.947368421053</v>
      </c>
    </row>
    <row r="5722" spans="3:18" x14ac:dyDescent="0.2">
      <c r="E5722" s="4" t="s">
        <v>85</v>
      </c>
      <c r="F5722" s="5"/>
      <c r="G5722" s="6">
        <v>83</v>
      </c>
      <c r="H5722" s="31">
        <v>1.204819277108</v>
      </c>
      <c r="I5722" s="12">
        <v>2.409638554217</v>
      </c>
      <c r="J5722" s="12">
        <v>1.204819277108</v>
      </c>
      <c r="K5722" s="28">
        <v>0</v>
      </c>
      <c r="L5722" s="28">
        <v>0</v>
      </c>
      <c r="M5722" s="28">
        <v>0</v>
      </c>
      <c r="N5722" s="28">
        <v>0</v>
      </c>
      <c r="O5722" s="28">
        <v>0</v>
      </c>
      <c r="P5722" s="28">
        <v>0</v>
      </c>
      <c r="Q5722" s="12">
        <v>12.048192771084</v>
      </c>
      <c r="R5722" s="42">
        <v>85.542168674698999</v>
      </c>
    </row>
    <row r="5723" spans="3:18" x14ac:dyDescent="0.2">
      <c r="E5723" s="4" t="s">
        <v>86</v>
      </c>
      <c r="F5723" s="5"/>
      <c r="G5723" s="6">
        <v>120</v>
      </c>
      <c r="H5723" s="31">
        <v>3.333333333333</v>
      </c>
      <c r="I5723" s="12">
        <v>0.83333333333299997</v>
      </c>
      <c r="J5723" s="12">
        <v>0.83333333333299997</v>
      </c>
      <c r="K5723" s="28">
        <v>0</v>
      </c>
      <c r="L5723" s="28">
        <v>0</v>
      </c>
      <c r="M5723" s="28">
        <v>0</v>
      </c>
      <c r="N5723" s="28">
        <v>0</v>
      </c>
      <c r="O5723" s="12">
        <v>0.83333333333299997</v>
      </c>
      <c r="P5723" s="28">
        <v>0</v>
      </c>
      <c r="Q5723" s="12">
        <v>10.833333333333</v>
      </c>
      <c r="R5723" s="42">
        <v>83.333333333333002</v>
      </c>
    </row>
    <row r="5724" spans="3:18" x14ac:dyDescent="0.2">
      <c r="E5724" s="4" t="s">
        <v>87</v>
      </c>
      <c r="F5724" s="5"/>
      <c r="G5724" s="6">
        <v>46</v>
      </c>
      <c r="H5724" s="31">
        <v>2.1739130434780001</v>
      </c>
      <c r="I5724" s="12">
        <v>4.3478260869570002</v>
      </c>
      <c r="J5724" s="12">
        <v>2.1739130434780001</v>
      </c>
      <c r="K5724" s="28">
        <v>0</v>
      </c>
      <c r="L5724" s="12">
        <v>2.1739130434780001</v>
      </c>
      <c r="M5724" s="28">
        <v>0</v>
      </c>
      <c r="N5724" s="28">
        <v>0</v>
      </c>
      <c r="O5724" s="28">
        <v>0</v>
      </c>
      <c r="P5724" s="12">
        <v>2.1739130434780001</v>
      </c>
      <c r="Q5724" s="12">
        <v>4.3478260869570002</v>
      </c>
      <c r="R5724" s="42">
        <v>84.782608695652002</v>
      </c>
    </row>
    <row r="5725" spans="3:18" x14ac:dyDescent="0.2">
      <c r="E5725" s="4" t="s">
        <v>88</v>
      </c>
      <c r="F5725" s="5"/>
      <c r="G5725" s="6">
        <v>23</v>
      </c>
      <c r="H5725" s="31">
        <v>4.3478260869570002</v>
      </c>
      <c r="I5725" s="28">
        <v>0</v>
      </c>
      <c r="J5725" s="28">
        <v>0</v>
      </c>
      <c r="K5725" s="28">
        <v>0</v>
      </c>
      <c r="L5725" s="28">
        <v>0</v>
      </c>
      <c r="M5725" s="28">
        <v>0</v>
      </c>
      <c r="N5725" s="28">
        <v>0</v>
      </c>
      <c r="O5725" s="28">
        <v>0</v>
      </c>
      <c r="P5725" s="28">
        <v>0</v>
      </c>
      <c r="Q5725" s="44">
        <v>26.086956521739001</v>
      </c>
      <c r="R5725" s="138">
        <v>69.565217391304003</v>
      </c>
    </row>
    <row r="5726" spans="3:18" x14ac:dyDescent="0.2">
      <c r="E5726" s="4" t="s">
        <v>89</v>
      </c>
      <c r="F5726" s="5"/>
      <c r="G5726" s="6">
        <v>37</v>
      </c>
      <c r="H5726" s="31">
        <v>2.7027027027030002</v>
      </c>
      <c r="I5726" s="28">
        <v>0</v>
      </c>
      <c r="J5726" s="12">
        <v>5.4054054054050003</v>
      </c>
      <c r="K5726" s="28">
        <v>0</v>
      </c>
      <c r="L5726" s="28">
        <v>0</v>
      </c>
      <c r="M5726" s="28">
        <v>0</v>
      </c>
      <c r="N5726" s="28">
        <v>0</v>
      </c>
      <c r="O5726" s="28">
        <v>0</v>
      </c>
      <c r="P5726" s="28">
        <v>0</v>
      </c>
      <c r="Q5726" s="12">
        <v>8.1081081081080004</v>
      </c>
      <c r="R5726" s="42">
        <v>86.486486486486001</v>
      </c>
    </row>
    <row r="5727" spans="3:18" x14ac:dyDescent="0.2">
      <c r="E5727" s="4" t="s">
        <v>90</v>
      </c>
      <c r="F5727" s="5"/>
      <c r="G5727" s="6">
        <v>28</v>
      </c>
      <c r="H5727" s="71">
        <v>0</v>
      </c>
      <c r="I5727" s="29">
        <v>7.1428571428570002</v>
      </c>
      <c r="J5727" s="28">
        <v>0</v>
      </c>
      <c r="K5727" s="28">
        <v>0</v>
      </c>
      <c r="L5727" s="28">
        <v>0</v>
      </c>
      <c r="M5727" s="28">
        <v>0</v>
      </c>
      <c r="N5727" s="28">
        <v>0</v>
      </c>
      <c r="O5727" s="28">
        <v>0</v>
      </c>
      <c r="P5727" s="28">
        <v>0</v>
      </c>
      <c r="Q5727" s="12">
        <v>3.5714285714290002</v>
      </c>
      <c r="R5727" s="42">
        <v>89.285714285713993</v>
      </c>
    </row>
    <row r="5728" spans="3:18" x14ac:dyDescent="0.2">
      <c r="E5728" s="57" t="s">
        <v>91</v>
      </c>
      <c r="F5728" s="59"/>
      <c r="G5728" s="55">
        <v>5</v>
      </c>
      <c r="H5728" s="137">
        <v>0</v>
      </c>
      <c r="I5728" s="74">
        <v>0</v>
      </c>
      <c r="J5728" s="74">
        <v>0</v>
      </c>
      <c r="K5728" s="74">
        <v>0</v>
      </c>
      <c r="L5728" s="74">
        <v>0</v>
      </c>
      <c r="M5728" s="74">
        <v>0</v>
      </c>
      <c r="N5728" s="74">
        <v>0</v>
      </c>
      <c r="O5728" s="74">
        <v>0</v>
      </c>
      <c r="P5728" s="74">
        <v>0</v>
      </c>
      <c r="Q5728" s="129">
        <v>0</v>
      </c>
      <c r="R5728" s="141">
        <v>100</v>
      </c>
    </row>
    <row r="5730" spans="2:13" x14ac:dyDescent="0.2">
      <c r="B5730" s="40" t="str">
        <f xml:space="preserve"> HYPERLINK("#'目次'!B243", "[237]")</f>
        <v>[237]</v>
      </c>
      <c r="C5730" s="23" t="s">
        <v>370</v>
      </c>
    </row>
    <row r="5731" spans="2:13" x14ac:dyDescent="0.2">
      <c r="C5731" s="186" t="s">
        <v>326</v>
      </c>
    </row>
    <row r="5733" spans="2:13" x14ac:dyDescent="0.2">
      <c r="C5733" s="23" t="s">
        <v>14</v>
      </c>
    </row>
    <row r="5734" spans="2:13" ht="48" x14ac:dyDescent="0.2">
      <c r="D5734" s="195"/>
      <c r="E5734" s="196"/>
      <c r="F5734" s="196"/>
      <c r="G5734" s="37" t="s">
        <v>15</v>
      </c>
      <c r="H5734" s="33" t="s">
        <v>371</v>
      </c>
      <c r="I5734" s="13" t="s">
        <v>372</v>
      </c>
      <c r="J5734" s="13" t="s">
        <v>373</v>
      </c>
      <c r="K5734" s="13" t="s">
        <v>374</v>
      </c>
      <c r="L5734" s="13" t="s">
        <v>99</v>
      </c>
      <c r="M5734" s="38" t="s">
        <v>18</v>
      </c>
    </row>
    <row r="5735" spans="2:13" x14ac:dyDescent="0.2">
      <c r="D5735" s="197"/>
      <c r="E5735" s="198"/>
      <c r="F5735" s="198"/>
      <c r="G5735" s="35"/>
      <c r="H5735" s="39"/>
      <c r="I5735" s="14"/>
      <c r="J5735" s="14"/>
      <c r="K5735" s="14"/>
      <c r="L5735" s="14"/>
      <c r="M5735" s="34"/>
    </row>
    <row r="5736" spans="2:13" x14ac:dyDescent="0.2">
      <c r="D5736" s="56"/>
      <c r="E5736" s="58" t="s">
        <v>15</v>
      </c>
      <c r="F5736" s="46"/>
      <c r="G5736" s="36">
        <v>734</v>
      </c>
      <c r="H5736" s="24">
        <v>76.294277929155001</v>
      </c>
      <c r="I5736" s="24">
        <v>14.1689373297</v>
      </c>
      <c r="J5736" s="24">
        <v>2.4523160762940002</v>
      </c>
      <c r="K5736" s="24">
        <v>1.0899182561309999</v>
      </c>
      <c r="L5736" s="24">
        <v>0.81743869209800002</v>
      </c>
      <c r="M5736" s="68">
        <v>7.9019073569479996</v>
      </c>
    </row>
    <row r="5737" spans="2:13" x14ac:dyDescent="0.2">
      <c r="D5737" s="199" t="s">
        <v>19</v>
      </c>
      <c r="E5737" s="22" t="s">
        <v>20</v>
      </c>
      <c r="F5737" s="21"/>
      <c r="G5737" s="19">
        <v>77</v>
      </c>
      <c r="H5737" s="156">
        <v>70.12987012987</v>
      </c>
      <c r="I5737" s="96">
        <v>19.480519480519</v>
      </c>
      <c r="J5737" s="20">
        <v>6.4935064935059996</v>
      </c>
      <c r="K5737" s="20">
        <v>2.5974025974030002</v>
      </c>
      <c r="L5737" s="60">
        <v>0</v>
      </c>
      <c r="M5737" s="52">
        <v>7.792207792208</v>
      </c>
    </row>
    <row r="5738" spans="2:13" x14ac:dyDescent="0.2">
      <c r="D5738" s="200"/>
      <c r="E5738" s="4" t="s">
        <v>21</v>
      </c>
      <c r="F5738" s="5"/>
      <c r="G5738" s="6">
        <v>289</v>
      </c>
      <c r="H5738" s="31">
        <v>79.584775086505005</v>
      </c>
      <c r="I5738" s="12">
        <v>11.072664359861999</v>
      </c>
      <c r="J5738" s="12">
        <v>2.4221453287200001</v>
      </c>
      <c r="K5738" s="12">
        <v>0.34602076124600001</v>
      </c>
      <c r="L5738" s="12">
        <v>0.34602076124600001</v>
      </c>
      <c r="M5738" s="42">
        <v>8.6505190311420002</v>
      </c>
    </row>
    <row r="5739" spans="2:13" x14ac:dyDescent="0.2">
      <c r="D5739" s="200"/>
      <c r="E5739" s="4" t="s">
        <v>22</v>
      </c>
      <c r="F5739" s="5"/>
      <c r="G5739" s="6">
        <v>109</v>
      </c>
      <c r="H5739" s="84">
        <v>68.807339449541004</v>
      </c>
      <c r="I5739" s="29">
        <v>19.266055045872001</v>
      </c>
      <c r="J5739" s="12">
        <v>3.669724770642</v>
      </c>
      <c r="K5739" s="12">
        <v>0.91743119266100004</v>
      </c>
      <c r="L5739" s="12">
        <v>1.834862385321</v>
      </c>
      <c r="M5739" s="42">
        <v>9.1743119266060003</v>
      </c>
    </row>
    <row r="5740" spans="2:13" x14ac:dyDescent="0.2">
      <c r="D5740" s="200"/>
      <c r="E5740" s="4" t="s">
        <v>23</v>
      </c>
      <c r="F5740" s="5"/>
      <c r="G5740" s="6">
        <v>120</v>
      </c>
      <c r="H5740" s="31">
        <v>79.166666666666998</v>
      </c>
      <c r="I5740" s="12">
        <v>14.166666666667</v>
      </c>
      <c r="J5740" s="28">
        <v>0</v>
      </c>
      <c r="K5740" s="12">
        <v>1.666666666667</v>
      </c>
      <c r="L5740" s="12">
        <v>0.83333333333299997</v>
      </c>
      <c r="M5740" s="42">
        <v>5</v>
      </c>
    </row>
    <row r="5741" spans="2:13" x14ac:dyDescent="0.2">
      <c r="D5741" s="200"/>
      <c r="E5741" s="4" t="s">
        <v>24</v>
      </c>
      <c r="F5741" s="5"/>
      <c r="G5741" s="6">
        <v>139</v>
      </c>
      <c r="H5741" s="31">
        <v>76.258992805755</v>
      </c>
      <c r="I5741" s="12">
        <v>13.669064748201</v>
      </c>
      <c r="J5741" s="12">
        <v>1.438848920863</v>
      </c>
      <c r="K5741" s="12">
        <v>1.438848920863</v>
      </c>
      <c r="L5741" s="12">
        <v>1.438848920863</v>
      </c>
      <c r="M5741" s="42">
        <v>7.9136690647480004</v>
      </c>
    </row>
    <row r="5742" spans="2:13" x14ac:dyDescent="0.2">
      <c r="D5742" s="199" t="s">
        <v>25</v>
      </c>
      <c r="E5742" s="22" t="s">
        <v>26</v>
      </c>
      <c r="F5742" s="21"/>
      <c r="G5742" s="19">
        <v>243</v>
      </c>
      <c r="H5742" s="149">
        <v>82.716049382715994</v>
      </c>
      <c r="I5742" s="20">
        <v>11.934156378600999</v>
      </c>
      <c r="J5742" s="20">
        <v>2.880658436214</v>
      </c>
      <c r="K5742" s="20">
        <v>2.4691358024690002</v>
      </c>
      <c r="L5742" s="20">
        <v>0.41152263374499998</v>
      </c>
      <c r="M5742" s="52">
        <v>4.1152263374490001</v>
      </c>
    </row>
    <row r="5743" spans="2:13" x14ac:dyDescent="0.2">
      <c r="D5743" s="200"/>
      <c r="E5743" s="4" t="s">
        <v>27</v>
      </c>
      <c r="F5743" s="5"/>
      <c r="G5743" s="6">
        <v>234</v>
      </c>
      <c r="H5743" s="31">
        <v>72.649572649573003</v>
      </c>
      <c r="I5743" s="12">
        <v>17.094017094017001</v>
      </c>
      <c r="J5743" s="12">
        <v>3.8461538461539999</v>
      </c>
      <c r="K5743" s="28">
        <v>0</v>
      </c>
      <c r="L5743" s="12">
        <v>1.2820512820509999</v>
      </c>
      <c r="M5743" s="42">
        <v>8.1196581196580002</v>
      </c>
    </row>
    <row r="5744" spans="2:13" x14ac:dyDescent="0.2">
      <c r="D5744" s="200"/>
      <c r="E5744" s="4" t="s">
        <v>28</v>
      </c>
      <c r="F5744" s="5"/>
      <c r="G5744" s="6">
        <v>208</v>
      </c>
      <c r="H5744" s="31">
        <v>74.038461538462002</v>
      </c>
      <c r="I5744" s="12">
        <v>13.942307692308001</v>
      </c>
      <c r="J5744" s="12">
        <v>0.48076923076900002</v>
      </c>
      <c r="K5744" s="12">
        <v>0.48076923076900002</v>
      </c>
      <c r="L5744" s="12">
        <v>0.96153846153800004</v>
      </c>
      <c r="M5744" s="42">
        <v>10.576923076923</v>
      </c>
    </row>
    <row r="5745" spans="2:13" x14ac:dyDescent="0.2">
      <c r="D5745" s="200"/>
      <c r="E5745" s="4" t="s">
        <v>29</v>
      </c>
      <c r="F5745" s="5"/>
      <c r="G5745" s="6">
        <v>49</v>
      </c>
      <c r="H5745" s="31">
        <v>71.428571428571004</v>
      </c>
      <c r="I5745" s="12">
        <v>12.244897959184</v>
      </c>
      <c r="J5745" s="12">
        <v>2.040816326531</v>
      </c>
      <c r="K5745" s="12">
        <v>2.040816326531</v>
      </c>
      <c r="L5745" s="28">
        <v>0</v>
      </c>
      <c r="M5745" s="88">
        <v>14.285714285714</v>
      </c>
    </row>
    <row r="5746" spans="2:13" x14ac:dyDescent="0.2">
      <c r="D5746" s="199" t="s">
        <v>30</v>
      </c>
      <c r="E5746" s="22" t="s">
        <v>31</v>
      </c>
      <c r="F5746" s="21"/>
      <c r="G5746" s="19">
        <v>348</v>
      </c>
      <c r="H5746" s="54">
        <v>77.011494252874002</v>
      </c>
      <c r="I5746" s="20">
        <v>14.080459770115</v>
      </c>
      <c r="J5746" s="20">
        <v>1.4367816091950001</v>
      </c>
      <c r="K5746" s="20">
        <v>0.86206896551699996</v>
      </c>
      <c r="L5746" s="20">
        <v>0.57471264367800001</v>
      </c>
      <c r="M5746" s="52">
        <v>7.7586206896550003</v>
      </c>
    </row>
    <row r="5747" spans="2:13" x14ac:dyDescent="0.2">
      <c r="D5747" s="200"/>
      <c r="E5747" s="4" t="s">
        <v>32</v>
      </c>
      <c r="F5747" s="5"/>
      <c r="G5747" s="6">
        <v>386</v>
      </c>
      <c r="H5747" s="31">
        <v>75.647668393781998</v>
      </c>
      <c r="I5747" s="12">
        <v>14.248704663211999</v>
      </c>
      <c r="J5747" s="12">
        <v>3.3678756476679998</v>
      </c>
      <c r="K5747" s="12">
        <v>1.2953367875649999</v>
      </c>
      <c r="L5747" s="12">
        <v>1.0362694300519999</v>
      </c>
      <c r="M5747" s="42">
        <v>8.0310880829020004</v>
      </c>
    </row>
    <row r="5748" spans="2:13" x14ac:dyDescent="0.2">
      <c r="D5748" s="199" t="s">
        <v>33</v>
      </c>
      <c r="E5748" s="22" t="s">
        <v>34</v>
      </c>
      <c r="F5748" s="21"/>
      <c r="G5748" s="19">
        <v>19</v>
      </c>
      <c r="H5748" s="54">
        <v>78.947368421053</v>
      </c>
      <c r="I5748" s="20">
        <v>10.526315789473999</v>
      </c>
      <c r="J5748" s="60">
        <v>0</v>
      </c>
      <c r="K5748" s="60">
        <v>0</v>
      </c>
      <c r="L5748" s="60">
        <v>0</v>
      </c>
      <c r="M5748" s="52">
        <v>10.526315789473999</v>
      </c>
    </row>
    <row r="5749" spans="2:13" x14ac:dyDescent="0.2">
      <c r="D5749" s="200"/>
      <c r="E5749" s="4" t="s">
        <v>35</v>
      </c>
      <c r="F5749" s="5"/>
      <c r="G5749" s="6">
        <v>97</v>
      </c>
      <c r="H5749" s="84">
        <v>67.010309278351002</v>
      </c>
      <c r="I5749" s="29">
        <v>23.711340206186001</v>
      </c>
      <c r="J5749" s="12">
        <v>1.0309278350519999</v>
      </c>
      <c r="K5749" s="12">
        <v>3.0927835051549999</v>
      </c>
      <c r="L5749" s="12">
        <v>1.0309278350519999</v>
      </c>
      <c r="M5749" s="42">
        <v>7.2164948453609998</v>
      </c>
    </row>
    <row r="5750" spans="2:13" x14ac:dyDescent="0.2">
      <c r="D5750" s="200"/>
      <c r="E5750" s="4" t="s">
        <v>36</v>
      </c>
      <c r="F5750" s="5"/>
      <c r="G5750" s="6">
        <v>142</v>
      </c>
      <c r="H5750" s="76">
        <v>83.098591549296003</v>
      </c>
      <c r="I5750" s="43">
        <v>7.746478873239</v>
      </c>
      <c r="J5750" s="12">
        <v>1.4084507042250001</v>
      </c>
      <c r="K5750" s="12">
        <v>0.70422535211299997</v>
      </c>
      <c r="L5750" s="12">
        <v>0.70422535211299997</v>
      </c>
      <c r="M5750" s="42">
        <v>7.0422535211269999</v>
      </c>
    </row>
    <row r="5751" spans="2:13" x14ac:dyDescent="0.2">
      <c r="D5751" s="200"/>
      <c r="E5751" s="4" t="s">
        <v>37</v>
      </c>
      <c r="F5751" s="5"/>
      <c r="G5751" s="6">
        <v>164</v>
      </c>
      <c r="H5751" s="31">
        <v>75.609756097561004</v>
      </c>
      <c r="I5751" s="12">
        <v>15.243902439024</v>
      </c>
      <c r="J5751" s="12">
        <v>2.4390243902440001</v>
      </c>
      <c r="K5751" s="12">
        <v>0.60975609756100002</v>
      </c>
      <c r="L5751" s="12">
        <v>0.60975609756100002</v>
      </c>
      <c r="M5751" s="42">
        <v>7.3170731707319998</v>
      </c>
    </row>
    <row r="5752" spans="2:13" x14ac:dyDescent="0.2">
      <c r="D5752" s="200"/>
      <c r="E5752" s="4" t="s">
        <v>38</v>
      </c>
      <c r="F5752" s="5"/>
      <c r="G5752" s="6">
        <v>129</v>
      </c>
      <c r="H5752" s="31">
        <v>75.968992248061994</v>
      </c>
      <c r="I5752" s="12">
        <v>14.728682170542999</v>
      </c>
      <c r="J5752" s="12">
        <v>1.550387596899</v>
      </c>
      <c r="K5752" s="12">
        <v>0.77519379845000003</v>
      </c>
      <c r="L5752" s="12">
        <v>0.77519379845000003</v>
      </c>
      <c r="M5752" s="42">
        <v>8.5271317829460003</v>
      </c>
    </row>
    <row r="5753" spans="2:13" x14ac:dyDescent="0.2">
      <c r="D5753" s="200"/>
      <c r="E5753" s="4" t="s">
        <v>39</v>
      </c>
      <c r="F5753" s="5"/>
      <c r="G5753" s="6">
        <v>127</v>
      </c>
      <c r="H5753" s="76">
        <v>82.677165354330995</v>
      </c>
      <c r="I5753" s="43">
        <v>7.8740157480309998</v>
      </c>
      <c r="J5753" s="12">
        <v>2.3622047244090001</v>
      </c>
      <c r="K5753" s="28">
        <v>0</v>
      </c>
      <c r="L5753" s="12">
        <v>0.78740157480299999</v>
      </c>
      <c r="M5753" s="42">
        <v>8.6614173228349998</v>
      </c>
    </row>
    <row r="5754" spans="2:13" x14ac:dyDescent="0.2">
      <c r="D5754" s="201"/>
      <c r="E5754" s="57" t="s">
        <v>40</v>
      </c>
      <c r="F5754" s="59"/>
      <c r="G5754" s="55">
        <v>56</v>
      </c>
      <c r="H5754" s="169">
        <v>62.5</v>
      </c>
      <c r="I5754" s="113">
        <v>25</v>
      </c>
      <c r="J5754" s="123">
        <v>10.714285714286</v>
      </c>
      <c r="K5754" s="65">
        <v>3.5714285714290002</v>
      </c>
      <c r="L5754" s="65">
        <v>1.785714285714</v>
      </c>
      <c r="M5754" s="105">
        <v>8.9285714285710007</v>
      </c>
    </row>
    <row r="5756" spans="2:13" x14ac:dyDescent="0.2">
      <c r="B5756" s="40" t="str">
        <f xml:space="preserve"> HYPERLINK("#'目次'!B244", "[238]")</f>
        <v>[238]</v>
      </c>
      <c r="C5756" s="23" t="s">
        <v>370</v>
      </c>
    </row>
    <row r="5757" spans="2:13" x14ac:dyDescent="0.2">
      <c r="C5757" s="186" t="s">
        <v>326</v>
      </c>
    </row>
    <row r="5759" spans="2:13" x14ac:dyDescent="0.2">
      <c r="C5759" s="23" t="s">
        <v>48</v>
      </c>
    </row>
    <row r="5760" spans="2:13" ht="48" x14ac:dyDescent="0.2">
      <c r="D5760" s="195"/>
      <c r="E5760" s="196"/>
      <c r="F5760" s="196"/>
      <c r="G5760" s="37" t="s">
        <v>15</v>
      </c>
      <c r="H5760" s="33" t="s">
        <v>371</v>
      </c>
      <c r="I5760" s="13" t="s">
        <v>372</v>
      </c>
      <c r="J5760" s="13" t="s">
        <v>373</v>
      </c>
      <c r="K5760" s="13" t="s">
        <v>374</v>
      </c>
      <c r="L5760" s="13" t="s">
        <v>99</v>
      </c>
      <c r="M5760" s="38" t="s">
        <v>18</v>
      </c>
    </row>
    <row r="5761" spans="4:13" x14ac:dyDescent="0.2">
      <c r="D5761" s="197"/>
      <c r="E5761" s="198"/>
      <c r="F5761" s="198"/>
      <c r="G5761" s="35"/>
      <c r="H5761" s="39"/>
      <c r="I5761" s="14"/>
      <c r="J5761" s="14"/>
      <c r="K5761" s="14"/>
      <c r="L5761" s="14"/>
      <c r="M5761" s="34"/>
    </row>
    <row r="5762" spans="4:13" x14ac:dyDescent="0.2">
      <c r="D5762" s="56"/>
      <c r="E5762" s="58" t="s">
        <v>15</v>
      </c>
      <c r="F5762" s="46"/>
      <c r="G5762" s="36">
        <v>734</v>
      </c>
      <c r="H5762" s="24">
        <v>76.294277929155001</v>
      </c>
      <c r="I5762" s="24">
        <v>14.1689373297</v>
      </c>
      <c r="J5762" s="24">
        <v>2.4523160762940002</v>
      </c>
      <c r="K5762" s="24">
        <v>1.0899182561309999</v>
      </c>
      <c r="L5762" s="24">
        <v>0.81743869209800002</v>
      </c>
      <c r="M5762" s="68">
        <v>7.9019073569479996</v>
      </c>
    </row>
    <row r="5763" spans="4:13" x14ac:dyDescent="0.2">
      <c r="D5763" s="199" t="s">
        <v>49</v>
      </c>
      <c r="E5763" s="22" t="s">
        <v>50</v>
      </c>
      <c r="F5763" s="21"/>
      <c r="G5763" s="19">
        <v>5</v>
      </c>
      <c r="H5763" s="54">
        <v>80</v>
      </c>
      <c r="I5763" s="96">
        <v>20</v>
      </c>
      <c r="J5763" s="60">
        <v>0</v>
      </c>
      <c r="K5763" s="60">
        <v>0</v>
      </c>
      <c r="L5763" s="60">
        <v>0</v>
      </c>
      <c r="M5763" s="170">
        <v>0</v>
      </c>
    </row>
    <row r="5764" spans="4:13" x14ac:dyDescent="0.2">
      <c r="D5764" s="200"/>
      <c r="E5764" s="4" t="s">
        <v>51</v>
      </c>
      <c r="F5764" s="5"/>
      <c r="G5764" s="6">
        <v>76</v>
      </c>
      <c r="H5764" s="31">
        <v>73.684210526315994</v>
      </c>
      <c r="I5764" s="12">
        <v>18.421052631578998</v>
      </c>
      <c r="J5764" s="12">
        <v>3.947368421053</v>
      </c>
      <c r="K5764" s="28">
        <v>0</v>
      </c>
      <c r="L5764" s="12">
        <v>2.6315789473679998</v>
      </c>
      <c r="M5764" s="42">
        <v>3.947368421053</v>
      </c>
    </row>
    <row r="5765" spans="4:13" x14ac:dyDescent="0.2">
      <c r="D5765" s="200"/>
      <c r="E5765" s="4" t="s">
        <v>52</v>
      </c>
      <c r="F5765" s="5"/>
      <c r="G5765" s="6">
        <v>21</v>
      </c>
      <c r="H5765" s="31">
        <v>71.428571428571004</v>
      </c>
      <c r="I5765" s="12">
        <v>19.047619047619001</v>
      </c>
      <c r="J5765" s="28">
        <v>0</v>
      </c>
      <c r="K5765" s="28">
        <v>0</v>
      </c>
      <c r="L5765" s="28">
        <v>0</v>
      </c>
      <c r="M5765" s="42">
        <v>9.5238095238099998</v>
      </c>
    </row>
    <row r="5766" spans="4:13" x14ac:dyDescent="0.2">
      <c r="D5766" s="200"/>
      <c r="E5766" s="4" t="s">
        <v>53</v>
      </c>
      <c r="F5766" s="5"/>
      <c r="G5766" s="6">
        <v>32</v>
      </c>
      <c r="H5766" s="31">
        <v>81.25</v>
      </c>
      <c r="I5766" s="12">
        <v>9.375</v>
      </c>
      <c r="J5766" s="28">
        <v>0</v>
      </c>
      <c r="K5766" s="28">
        <v>0</v>
      </c>
      <c r="L5766" s="28">
        <v>0</v>
      </c>
      <c r="M5766" s="42">
        <v>9.375</v>
      </c>
    </row>
    <row r="5767" spans="4:13" x14ac:dyDescent="0.2">
      <c r="D5767" s="200"/>
      <c r="E5767" s="4" t="s">
        <v>54</v>
      </c>
      <c r="F5767" s="5"/>
      <c r="G5767" s="6">
        <v>170</v>
      </c>
      <c r="H5767" s="31">
        <v>78.823529411764994</v>
      </c>
      <c r="I5767" s="12">
        <v>12.941176470587999</v>
      </c>
      <c r="J5767" s="12">
        <v>0.58823529411800002</v>
      </c>
      <c r="K5767" s="12">
        <v>1.1764705882349999</v>
      </c>
      <c r="L5767" s="28">
        <v>0</v>
      </c>
      <c r="M5767" s="42">
        <v>7.0588235294119999</v>
      </c>
    </row>
    <row r="5768" spans="4:13" x14ac:dyDescent="0.2">
      <c r="D5768" s="200"/>
      <c r="E5768" s="4" t="s">
        <v>55</v>
      </c>
      <c r="F5768" s="5"/>
      <c r="G5768" s="6">
        <v>79</v>
      </c>
      <c r="H5768" s="84">
        <v>69.620253164556999</v>
      </c>
      <c r="I5768" s="12">
        <v>18.987341772152</v>
      </c>
      <c r="J5768" s="12">
        <v>2.5316455696200002</v>
      </c>
      <c r="K5768" s="12">
        <v>1.2658227848100001</v>
      </c>
      <c r="L5768" s="12">
        <v>2.5316455696200002</v>
      </c>
      <c r="M5768" s="42">
        <v>7.5949367088609998</v>
      </c>
    </row>
    <row r="5769" spans="4:13" x14ac:dyDescent="0.2">
      <c r="D5769" s="200"/>
      <c r="E5769" s="4" t="s">
        <v>56</v>
      </c>
      <c r="F5769" s="5"/>
      <c r="G5769" s="6">
        <v>127</v>
      </c>
      <c r="H5769" s="31">
        <v>71.653543307087006</v>
      </c>
      <c r="I5769" s="12">
        <v>17.322834645669001</v>
      </c>
      <c r="J5769" s="12">
        <v>4.7244094488190003</v>
      </c>
      <c r="K5769" s="12">
        <v>0.78740157480299999</v>
      </c>
      <c r="L5769" s="12">
        <v>1.574803149606</v>
      </c>
      <c r="M5769" s="42">
        <v>9.4488188976380005</v>
      </c>
    </row>
    <row r="5770" spans="4:13" x14ac:dyDescent="0.2">
      <c r="D5770" s="200"/>
      <c r="E5770" s="4" t="s">
        <v>57</v>
      </c>
      <c r="F5770" s="5"/>
      <c r="G5770" s="6">
        <v>122</v>
      </c>
      <c r="H5770" s="76">
        <v>82.786885245901999</v>
      </c>
      <c r="I5770" s="43">
        <v>9.0163934426230004</v>
      </c>
      <c r="J5770" s="12">
        <v>2.459016393443</v>
      </c>
      <c r="K5770" s="12">
        <v>1.6393442622950001</v>
      </c>
      <c r="L5770" s="28">
        <v>0</v>
      </c>
      <c r="M5770" s="42">
        <v>8.1967213114750006</v>
      </c>
    </row>
    <row r="5771" spans="4:13" x14ac:dyDescent="0.2">
      <c r="D5771" s="200"/>
      <c r="E5771" s="4" t="s">
        <v>58</v>
      </c>
      <c r="F5771" s="5"/>
      <c r="G5771" s="6">
        <v>42</v>
      </c>
      <c r="H5771" s="31">
        <v>78.571428571428996</v>
      </c>
      <c r="I5771" s="12">
        <v>9.5238095238099998</v>
      </c>
      <c r="J5771" s="12">
        <v>2.3809523809519999</v>
      </c>
      <c r="K5771" s="12">
        <v>2.3809523809519999</v>
      </c>
      <c r="L5771" s="28">
        <v>0</v>
      </c>
      <c r="M5771" s="42">
        <v>9.5238095238099998</v>
      </c>
    </row>
    <row r="5772" spans="4:13" x14ac:dyDescent="0.2">
      <c r="D5772" s="200"/>
      <c r="E5772" s="4" t="s">
        <v>59</v>
      </c>
      <c r="F5772" s="5"/>
      <c r="G5772" s="6">
        <v>59</v>
      </c>
      <c r="H5772" s="31">
        <v>76.271186440677994</v>
      </c>
      <c r="I5772" s="12">
        <v>13.559322033898001</v>
      </c>
      <c r="J5772" s="12">
        <v>3.3898305084749998</v>
      </c>
      <c r="K5772" s="12">
        <v>1.6949152542370001</v>
      </c>
      <c r="L5772" s="28">
        <v>0</v>
      </c>
      <c r="M5772" s="42">
        <v>8.4745762711860007</v>
      </c>
    </row>
    <row r="5773" spans="4:13" x14ac:dyDescent="0.2">
      <c r="D5773" s="199" t="s">
        <v>60</v>
      </c>
      <c r="E5773" s="22" t="s">
        <v>61</v>
      </c>
      <c r="F5773" s="21"/>
      <c r="G5773" s="19">
        <v>94</v>
      </c>
      <c r="H5773" s="54">
        <v>73.404255319149001</v>
      </c>
      <c r="I5773" s="90">
        <v>8.5106382978719992</v>
      </c>
      <c r="J5773" s="20">
        <v>3.1914893617020001</v>
      </c>
      <c r="K5773" s="20">
        <v>1.0638297872339999</v>
      </c>
      <c r="L5773" s="20">
        <v>2.1276595744679998</v>
      </c>
      <c r="M5773" s="52">
        <v>12.765957446809001</v>
      </c>
    </row>
    <row r="5774" spans="4:13" x14ac:dyDescent="0.2">
      <c r="D5774" s="200"/>
      <c r="E5774" s="4" t="s">
        <v>62</v>
      </c>
      <c r="F5774" s="5"/>
      <c r="G5774" s="6">
        <v>87</v>
      </c>
      <c r="H5774" s="84">
        <v>66.666666666666998</v>
      </c>
      <c r="I5774" s="44">
        <v>28.735632183907999</v>
      </c>
      <c r="J5774" s="12">
        <v>3.4482758620689999</v>
      </c>
      <c r="K5774" s="12">
        <v>2.2988505747130001</v>
      </c>
      <c r="L5774" s="28">
        <v>0</v>
      </c>
      <c r="M5774" s="42">
        <v>4.5977011494250002</v>
      </c>
    </row>
    <row r="5775" spans="4:13" x14ac:dyDescent="0.2">
      <c r="D5775" s="200"/>
      <c r="E5775" s="4" t="s">
        <v>63</v>
      </c>
      <c r="F5775" s="5"/>
      <c r="G5775" s="6">
        <v>79</v>
      </c>
      <c r="H5775" s="76">
        <v>82.278481012658006</v>
      </c>
      <c r="I5775" s="12">
        <v>11.392405063290999</v>
      </c>
      <c r="J5775" s="12">
        <v>2.5316455696200002</v>
      </c>
      <c r="K5775" s="12">
        <v>1.2658227848100001</v>
      </c>
      <c r="L5775" s="28">
        <v>0</v>
      </c>
      <c r="M5775" s="42">
        <v>3.7974683544299999</v>
      </c>
    </row>
    <row r="5776" spans="4:13" x14ac:dyDescent="0.2">
      <c r="D5776" s="200"/>
      <c r="E5776" s="4" t="s">
        <v>64</v>
      </c>
      <c r="F5776" s="5"/>
      <c r="G5776" s="6">
        <v>81</v>
      </c>
      <c r="H5776" s="84">
        <v>70.370370370369997</v>
      </c>
      <c r="I5776" s="12">
        <v>11.111111111111001</v>
      </c>
      <c r="J5776" s="12">
        <v>2.4691358024690002</v>
      </c>
      <c r="K5776" s="12">
        <v>1.2345679012349999</v>
      </c>
      <c r="L5776" s="12">
        <v>1.2345679012349999</v>
      </c>
      <c r="M5776" s="88">
        <v>17.283950617283999</v>
      </c>
    </row>
    <row r="5777" spans="2:13" x14ac:dyDescent="0.2">
      <c r="D5777" s="200"/>
      <c r="E5777" s="4" t="s">
        <v>65</v>
      </c>
      <c r="F5777" s="5"/>
      <c r="G5777" s="6">
        <v>79</v>
      </c>
      <c r="H5777" s="31">
        <v>74.683544303797007</v>
      </c>
      <c r="I5777" s="12">
        <v>10.126582278480999</v>
      </c>
      <c r="J5777" s="28">
        <v>0</v>
      </c>
      <c r="K5777" s="12">
        <v>1.2658227848100001</v>
      </c>
      <c r="L5777" s="12">
        <v>1.2658227848100001</v>
      </c>
      <c r="M5777" s="42">
        <v>12.658227848100999</v>
      </c>
    </row>
    <row r="5778" spans="2:13" x14ac:dyDescent="0.2">
      <c r="D5778" s="200"/>
      <c r="E5778" s="4" t="s">
        <v>66</v>
      </c>
      <c r="F5778" s="5"/>
      <c r="G5778" s="6">
        <v>71</v>
      </c>
      <c r="H5778" s="31">
        <v>78.873239436619997</v>
      </c>
      <c r="I5778" s="12">
        <v>12.676056338027999</v>
      </c>
      <c r="J5778" s="12">
        <v>1.4084507042250001</v>
      </c>
      <c r="K5778" s="28">
        <v>0</v>
      </c>
      <c r="L5778" s="12">
        <v>1.4084507042250001</v>
      </c>
      <c r="M5778" s="42">
        <v>7.0422535211269999</v>
      </c>
    </row>
    <row r="5779" spans="2:13" x14ac:dyDescent="0.2">
      <c r="D5779" s="200"/>
      <c r="E5779" s="4" t="s">
        <v>67</v>
      </c>
      <c r="F5779" s="5"/>
      <c r="G5779" s="6">
        <v>108</v>
      </c>
      <c r="H5779" s="76">
        <v>81.481481481480998</v>
      </c>
      <c r="I5779" s="12">
        <v>16.666666666666998</v>
      </c>
      <c r="J5779" s="12">
        <v>1.851851851852</v>
      </c>
      <c r="K5779" s="12">
        <v>0.92592592592599998</v>
      </c>
      <c r="L5779" s="28">
        <v>0</v>
      </c>
      <c r="M5779" s="100">
        <v>1.851851851852</v>
      </c>
    </row>
    <row r="5780" spans="2:13" x14ac:dyDescent="0.2">
      <c r="D5780" s="200"/>
      <c r="E5780" s="4" t="s">
        <v>68</v>
      </c>
      <c r="F5780" s="5"/>
      <c r="G5780" s="6">
        <v>39</v>
      </c>
      <c r="H5780" s="31">
        <v>76.923076923077005</v>
      </c>
      <c r="I5780" s="12">
        <v>17.948717948717999</v>
      </c>
      <c r="J5780" s="28">
        <v>0</v>
      </c>
      <c r="K5780" s="28">
        <v>0</v>
      </c>
      <c r="L5780" s="28">
        <v>0</v>
      </c>
      <c r="M5780" s="42">
        <v>5.1282051282049999</v>
      </c>
    </row>
    <row r="5781" spans="2:13" x14ac:dyDescent="0.2">
      <c r="D5781" s="200"/>
      <c r="E5781" s="4" t="s">
        <v>69</v>
      </c>
      <c r="F5781" s="5"/>
      <c r="G5781" s="6">
        <v>29</v>
      </c>
      <c r="H5781" s="76">
        <v>86.206896551724</v>
      </c>
      <c r="I5781" s="43">
        <v>6.8965517241379999</v>
      </c>
      <c r="J5781" s="29">
        <v>10.344827586207</v>
      </c>
      <c r="K5781" s="28">
        <v>0</v>
      </c>
      <c r="L5781" s="12">
        <v>3.4482758620689999</v>
      </c>
      <c r="M5781" s="42">
        <v>3.4482758620689999</v>
      </c>
    </row>
    <row r="5782" spans="2:13" x14ac:dyDescent="0.2">
      <c r="D5782" s="93" t="s">
        <v>70</v>
      </c>
      <c r="E5782" s="89" t="s">
        <v>18</v>
      </c>
      <c r="F5782" s="92"/>
      <c r="G5782" s="94">
        <v>0</v>
      </c>
      <c r="H5782" s="148">
        <v>0</v>
      </c>
      <c r="I5782" s="86">
        <v>0</v>
      </c>
      <c r="J5782" s="101">
        <v>0</v>
      </c>
      <c r="K5782" s="101">
        <v>0</v>
      </c>
      <c r="L5782" s="101">
        <v>0</v>
      </c>
      <c r="M5782" s="159">
        <v>0</v>
      </c>
    </row>
    <row r="5784" spans="2:13" x14ac:dyDescent="0.2">
      <c r="B5784" s="40" t="str">
        <f xml:space="preserve"> HYPERLINK("#'目次'!B245", "[239]")</f>
        <v>[239]</v>
      </c>
      <c r="C5784" s="23" t="s">
        <v>370</v>
      </c>
    </row>
    <row r="5785" spans="2:13" x14ac:dyDescent="0.2">
      <c r="C5785" s="186" t="s">
        <v>326</v>
      </c>
    </row>
    <row r="5787" spans="2:13" x14ac:dyDescent="0.2">
      <c r="C5787" s="23" t="s">
        <v>73</v>
      </c>
    </row>
    <row r="5788" spans="2:13" ht="48" x14ac:dyDescent="0.2">
      <c r="D5788" s="195"/>
      <c r="E5788" s="196"/>
      <c r="F5788" s="196"/>
      <c r="G5788" s="37" t="s">
        <v>15</v>
      </c>
      <c r="H5788" s="33" t="s">
        <v>371</v>
      </c>
      <c r="I5788" s="13" t="s">
        <v>372</v>
      </c>
      <c r="J5788" s="13" t="s">
        <v>373</v>
      </c>
      <c r="K5788" s="13" t="s">
        <v>374</v>
      </c>
      <c r="L5788" s="13" t="s">
        <v>99</v>
      </c>
      <c r="M5788" s="38" t="s">
        <v>18</v>
      </c>
    </row>
    <row r="5789" spans="2:13" x14ac:dyDescent="0.2">
      <c r="D5789" s="197"/>
      <c r="E5789" s="198"/>
      <c r="F5789" s="198"/>
      <c r="G5789" s="35"/>
      <c r="H5789" s="39"/>
      <c r="I5789" s="14"/>
      <c r="J5789" s="14"/>
      <c r="K5789" s="14"/>
      <c r="L5789" s="14"/>
      <c r="M5789" s="34"/>
    </row>
    <row r="5790" spans="2:13" x14ac:dyDescent="0.2">
      <c r="D5790" s="56"/>
      <c r="E5790" s="58" t="s">
        <v>15</v>
      </c>
      <c r="F5790" s="46"/>
      <c r="G5790" s="36">
        <v>734</v>
      </c>
      <c r="H5790" s="24">
        <v>76.294277929155001</v>
      </c>
      <c r="I5790" s="24">
        <v>14.1689373297</v>
      </c>
      <c r="J5790" s="24">
        <v>2.4523160762940002</v>
      </c>
      <c r="K5790" s="24">
        <v>1.0899182561309999</v>
      </c>
      <c r="L5790" s="24">
        <v>0.81743869209800002</v>
      </c>
      <c r="M5790" s="68">
        <v>7.9019073569479996</v>
      </c>
    </row>
    <row r="5791" spans="2:13" x14ac:dyDescent="0.2">
      <c r="D5791" s="199" t="s">
        <v>74</v>
      </c>
      <c r="E5791" s="22" t="s">
        <v>75</v>
      </c>
      <c r="F5791" s="21"/>
      <c r="G5791" s="19">
        <v>348</v>
      </c>
      <c r="H5791" s="54">
        <v>77.011494252874002</v>
      </c>
      <c r="I5791" s="20">
        <v>14.080459770115</v>
      </c>
      <c r="J5791" s="20">
        <v>1.4367816091950001</v>
      </c>
      <c r="K5791" s="20">
        <v>0.86206896551699996</v>
      </c>
      <c r="L5791" s="20">
        <v>0.57471264367800001</v>
      </c>
      <c r="M5791" s="52">
        <v>7.7586206896550003</v>
      </c>
    </row>
    <row r="5792" spans="2:13" x14ac:dyDescent="0.2">
      <c r="D5792" s="200"/>
      <c r="E5792" s="4" t="s">
        <v>34</v>
      </c>
      <c r="F5792" s="5"/>
      <c r="G5792" s="6">
        <v>9</v>
      </c>
      <c r="H5792" s="84">
        <v>66.666666666666998</v>
      </c>
      <c r="I5792" s="29">
        <v>22.222222222222001</v>
      </c>
      <c r="J5792" s="28">
        <v>0</v>
      </c>
      <c r="K5792" s="28">
        <v>0</v>
      </c>
      <c r="L5792" s="28">
        <v>0</v>
      </c>
      <c r="M5792" s="42">
        <v>11.111111111111001</v>
      </c>
    </row>
    <row r="5793" spans="2:13" x14ac:dyDescent="0.2">
      <c r="D5793" s="200"/>
      <c r="E5793" s="4" t="s">
        <v>35</v>
      </c>
      <c r="F5793" s="5"/>
      <c r="G5793" s="6">
        <v>42</v>
      </c>
      <c r="H5793" s="31">
        <v>76.190476190476005</v>
      </c>
      <c r="I5793" s="12">
        <v>14.285714285714</v>
      </c>
      <c r="J5793" s="28">
        <v>0</v>
      </c>
      <c r="K5793" s="12">
        <v>4.7619047619049999</v>
      </c>
      <c r="L5793" s="28">
        <v>0</v>
      </c>
      <c r="M5793" s="42">
        <v>9.5238095238099998</v>
      </c>
    </row>
    <row r="5794" spans="2:13" x14ac:dyDescent="0.2">
      <c r="D5794" s="200"/>
      <c r="E5794" s="4" t="s">
        <v>36</v>
      </c>
      <c r="F5794" s="5"/>
      <c r="G5794" s="6">
        <v>70</v>
      </c>
      <c r="H5794" s="87">
        <v>87.142857142856997</v>
      </c>
      <c r="I5794" s="43">
        <v>7.1428571428570002</v>
      </c>
      <c r="J5794" s="28">
        <v>0</v>
      </c>
      <c r="K5794" s="28">
        <v>0</v>
      </c>
      <c r="L5794" s="28">
        <v>0</v>
      </c>
      <c r="M5794" s="42">
        <v>5.7142857142860004</v>
      </c>
    </row>
    <row r="5795" spans="2:13" x14ac:dyDescent="0.2">
      <c r="D5795" s="200"/>
      <c r="E5795" s="4" t="s">
        <v>37</v>
      </c>
      <c r="F5795" s="5"/>
      <c r="G5795" s="6">
        <v>76</v>
      </c>
      <c r="H5795" s="31">
        <v>72.368421052632002</v>
      </c>
      <c r="I5795" s="12">
        <v>17.105263157894999</v>
      </c>
      <c r="J5795" s="12">
        <v>2.6315789473679998</v>
      </c>
      <c r="K5795" s="28">
        <v>0</v>
      </c>
      <c r="L5795" s="28">
        <v>0</v>
      </c>
      <c r="M5795" s="42">
        <v>7.8947368421049999</v>
      </c>
    </row>
    <row r="5796" spans="2:13" x14ac:dyDescent="0.2">
      <c r="D5796" s="200"/>
      <c r="E5796" s="4" t="s">
        <v>38</v>
      </c>
      <c r="F5796" s="5"/>
      <c r="G5796" s="6">
        <v>63</v>
      </c>
      <c r="H5796" s="31">
        <v>74.603174603175006</v>
      </c>
      <c r="I5796" s="12">
        <v>15.873015873016</v>
      </c>
      <c r="J5796" s="28">
        <v>0</v>
      </c>
      <c r="K5796" s="12">
        <v>1.587301587302</v>
      </c>
      <c r="L5796" s="12">
        <v>1.587301587302</v>
      </c>
      <c r="M5796" s="42">
        <v>7.9365079365079998</v>
      </c>
    </row>
    <row r="5797" spans="2:13" x14ac:dyDescent="0.2">
      <c r="D5797" s="200"/>
      <c r="E5797" s="4" t="s">
        <v>39</v>
      </c>
      <c r="F5797" s="5"/>
      <c r="G5797" s="6">
        <v>63</v>
      </c>
      <c r="H5797" s="31">
        <v>80.952380952381006</v>
      </c>
      <c r="I5797" s="43">
        <v>7.9365079365079998</v>
      </c>
      <c r="J5797" s="12">
        <v>1.587301587302</v>
      </c>
      <c r="K5797" s="28">
        <v>0</v>
      </c>
      <c r="L5797" s="28">
        <v>0</v>
      </c>
      <c r="M5797" s="42">
        <v>11.111111111111001</v>
      </c>
    </row>
    <row r="5798" spans="2:13" x14ac:dyDescent="0.2">
      <c r="D5798" s="200"/>
      <c r="E5798" s="4" t="s">
        <v>40</v>
      </c>
      <c r="F5798" s="5"/>
      <c r="G5798" s="6">
        <v>25</v>
      </c>
      <c r="H5798" s="104">
        <v>64</v>
      </c>
      <c r="I5798" s="44">
        <v>32</v>
      </c>
      <c r="J5798" s="29">
        <v>8</v>
      </c>
      <c r="K5798" s="28">
        <v>0</v>
      </c>
      <c r="L5798" s="12">
        <v>4</v>
      </c>
      <c r="M5798" s="139">
        <v>0</v>
      </c>
    </row>
    <row r="5799" spans="2:13" x14ac:dyDescent="0.2">
      <c r="D5799" s="199" t="s">
        <v>76</v>
      </c>
      <c r="E5799" s="22" t="s">
        <v>77</v>
      </c>
      <c r="F5799" s="21"/>
      <c r="G5799" s="19">
        <v>386</v>
      </c>
      <c r="H5799" s="54">
        <v>75.647668393781998</v>
      </c>
      <c r="I5799" s="20">
        <v>14.248704663211999</v>
      </c>
      <c r="J5799" s="20">
        <v>3.3678756476679998</v>
      </c>
      <c r="K5799" s="20">
        <v>1.2953367875649999</v>
      </c>
      <c r="L5799" s="20">
        <v>1.0362694300519999</v>
      </c>
      <c r="M5799" s="52">
        <v>8.0310880829020004</v>
      </c>
    </row>
    <row r="5800" spans="2:13" x14ac:dyDescent="0.2">
      <c r="D5800" s="200"/>
      <c r="E5800" s="4" t="s">
        <v>34</v>
      </c>
      <c r="F5800" s="5"/>
      <c r="G5800" s="6">
        <v>10</v>
      </c>
      <c r="H5800" s="87">
        <v>90</v>
      </c>
      <c r="I5800" s="99">
        <v>0</v>
      </c>
      <c r="J5800" s="28">
        <v>0</v>
      </c>
      <c r="K5800" s="28">
        <v>0</v>
      </c>
      <c r="L5800" s="28">
        <v>0</v>
      </c>
      <c r="M5800" s="42">
        <v>10</v>
      </c>
    </row>
    <row r="5801" spans="2:13" x14ac:dyDescent="0.2">
      <c r="D5801" s="200"/>
      <c r="E5801" s="4" t="s">
        <v>35</v>
      </c>
      <c r="F5801" s="5"/>
      <c r="G5801" s="6">
        <v>55</v>
      </c>
      <c r="H5801" s="104">
        <v>60</v>
      </c>
      <c r="I5801" s="44">
        <v>30.909090909090999</v>
      </c>
      <c r="J5801" s="12">
        <v>1.818181818182</v>
      </c>
      <c r="K5801" s="12">
        <v>1.818181818182</v>
      </c>
      <c r="L5801" s="12">
        <v>1.818181818182</v>
      </c>
      <c r="M5801" s="42">
        <v>5.4545454545450003</v>
      </c>
    </row>
    <row r="5802" spans="2:13" x14ac:dyDescent="0.2">
      <c r="D5802" s="200"/>
      <c r="E5802" s="4" t="s">
        <v>36</v>
      </c>
      <c r="F5802" s="5"/>
      <c r="G5802" s="6">
        <v>72</v>
      </c>
      <c r="H5802" s="31">
        <v>79.166666666666998</v>
      </c>
      <c r="I5802" s="43">
        <v>8.333333333333</v>
      </c>
      <c r="J5802" s="12">
        <v>2.7777777777780002</v>
      </c>
      <c r="K5802" s="12">
        <v>1.3888888888890001</v>
      </c>
      <c r="L5802" s="12">
        <v>1.3888888888890001</v>
      </c>
      <c r="M5802" s="42">
        <v>8.333333333333</v>
      </c>
    </row>
    <row r="5803" spans="2:13" x14ac:dyDescent="0.2">
      <c r="D5803" s="200"/>
      <c r="E5803" s="4" t="s">
        <v>37</v>
      </c>
      <c r="F5803" s="5"/>
      <c r="G5803" s="6">
        <v>88</v>
      </c>
      <c r="H5803" s="31">
        <v>78.409090909091006</v>
      </c>
      <c r="I5803" s="12">
        <v>13.636363636364001</v>
      </c>
      <c r="J5803" s="12">
        <v>2.2727272727269998</v>
      </c>
      <c r="K5803" s="12">
        <v>1.136363636364</v>
      </c>
      <c r="L5803" s="12">
        <v>1.136363636364</v>
      </c>
      <c r="M5803" s="42">
        <v>6.8181818181820004</v>
      </c>
    </row>
    <row r="5804" spans="2:13" x14ac:dyDescent="0.2">
      <c r="D5804" s="200"/>
      <c r="E5804" s="4" t="s">
        <v>38</v>
      </c>
      <c r="F5804" s="5"/>
      <c r="G5804" s="6">
        <v>66</v>
      </c>
      <c r="H5804" s="31">
        <v>77.272727272726996</v>
      </c>
      <c r="I5804" s="12">
        <v>13.636363636364001</v>
      </c>
      <c r="J5804" s="12">
        <v>3.0303030303030001</v>
      </c>
      <c r="K5804" s="28">
        <v>0</v>
      </c>
      <c r="L5804" s="28">
        <v>0</v>
      </c>
      <c r="M5804" s="42">
        <v>9.0909090909089993</v>
      </c>
    </row>
    <row r="5805" spans="2:13" x14ac:dyDescent="0.2">
      <c r="D5805" s="200"/>
      <c r="E5805" s="4" t="s">
        <v>39</v>
      </c>
      <c r="F5805" s="5"/>
      <c r="G5805" s="6">
        <v>64</v>
      </c>
      <c r="H5805" s="76">
        <v>84.375</v>
      </c>
      <c r="I5805" s="43">
        <v>7.8125</v>
      </c>
      <c r="J5805" s="12">
        <v>3.125</v>
      </c>
      <c r="K5805" s="28">
        <v>0</v>
      </c>
      <c r="L5805" s="12">
        <v>1.5625</v>
      </c>
      <c r="M5805" s="42">
        <v>6.25</v>
      </c>
    </row>
    <row r="5806" spans="2:13" x14ac:dyDescent="0.2">
      <c r="D5806" s="201"/>
      <c r="E5806" s="57" t="s">
        <v>40</v>
      </c>
      <c r="F5806" s="59"/>
      <c r="G5806" s="55">
        <v>31</v>
      </c>
      <c r="H5806" s="169">
        <v>61.290322580644997</v>
      </c>
      <c r="I5806" s="123">
        <v>19.354838709677001</v>
      </c>
      <c r="J5806" s="113">
        <v>12.903225806451999</v>
      </c>
      <c r="K5806" s="123">
        <v>6.4516129032259997</v>
      </c>
      <c r="L5806" s="74">
        <v>0</v>
      </c>
      <c r="M5806" s="155">
        <v>16.129032258064999</v>
      </c>
    </row>
    <row r="5808" spans="2:13" x14ac:dyDescent="0.2">
      <c r="B5808" s="40" t="str">
        <f xml:space="preserve"> HYPERLINK("#'目次'!B246", "[240]")</f>
        <v>[240]</v>
      </c>
      <c r="C5808" s="23" t="s">
        <v>370</v>
      </c>
    </row>
    <row r="5809" spans="3:13" x14ac:dyDescent="0.2">
      <c r="C5809" s="186" t="s">
        <v>326</v>
      </c>
    </row>
    <row r="5811" spans="3:13" x14ac:dyDescent="0.2">
      <c r="C5811" s="23" t="s">
        <v>80</v>
      </c>
    </row>
    <row r="5812" spans="3:13" ht="48" x14ac:dyDescent="0.2">
      <c r="E5812" s="195"/>
      <c r="F5812" s="196"/>
      <c r="G5812" s="37" t="s">
        <v>15</v>
      </c>
      <c r="H5812" s="33" t="s">
        <v>371</v>
      </c>
      <c r="I5812" s="13" t="s">
        <v>372</v>
      </c>
      <c r="J5812" s="13" t="s">
        <v>373</v>
      </c>
      <c r="K5812" s="13" t="s">
        <v>374</v>
      </c>
      <c r="L5812" s="13" t="s">
        <v>99</v>
      </c>
      <c r="M5812" s="38" t="s">
        <v>18</v>
      </c>
    </row>
    <row r="5813" spans="3:13" x14ac:dyDescent="0.2">
      <c r="E5813" s="197"/>
      <c r="F5813" s="198"/>
      <c r="G5813" s="35"/>
      <c r="H5813" s="39"/>
      <c r="I5813" s="14"/>
      <c r="J5813" s="14"/>
      <c r="K5813" s="14"/>
      <c r="L5813" s="14"/>
      <c r="M5813" s="34"/>
    </row>
    <row r="5814" spans="3:13" x14ac:dyDescent="0.2">
      <c r="E5814" s="91" t="s">
        <v>15</v>
      </c>
      <c r="F5814" s="46"/>
      <c r="G5814" s="36">
        <v>734</v>
      </c>
      <c r="H5814" s="24">
        <v>76.294277929155001</v>
      </c>
      <c r="I5814" s="24">
        <v>14.1689373297</v>
      </c>
      <c r="J5814" s="24">
        <v>2.4523160762940002</v>
      </c>
      <c r="K5814" s="24">
        <v>1.0899182561309999</v>
      </c>
      <c r="L5814" s="24">
        <v>0.81743869209800002</v>
      </c>
      <c r="M5814" s="68">
        <v>7.9019073569479996</v>
      </c>
    </row>
    <row r="5815" spans="3:13" x14ac:dyDescent="0.2">
      <c r="E5815" s="4" t="s">
        <v>81</v>
      </c>
      <c r="F5815" s="5"/>
      <c r="G5815" s="19">
        <v>30</v>
      </c>
      <c r="H5815" s="156">
        <v>66.666666666666998</v>
      </c>
      <c r="I5815" s="96">
        <v>20</v>
      </c>
      <c r="J5815" s="20">
        <v>6.666666666667</v>
      </c>
      <c r="K5815" s="60">
        <v>0</v>
      </c>
      <c r="L5815" s="60">
        <v>0</v>
      </c>
      <c r="M5815" s="153">
        <v>13.333333333333</v>
      </c>
    </row>
    <row r="5816" spans="3:13" x14ac:dyDescent="0.2">
      <c r="E5816" s="4" t="s">
        <v>82</v>
      </c>
      <c r="F5816" s="5"/>
      <c r="G5816" s="6">
        <v>47</v>
      </c>
      <c r="H5816" s="31">
        <v>72.340425531915002</v>
      </c>
      <c r="I5816" s="12">
        <v>19.148936170212998</v>
      </c>
      <c r="J5816" s="12">
        <v>6.3829787234040003</v>
      </c>
      <c r="K5816" s="12">
        <v>4.2553191489359996</v>
      </c>
      <c r="L5816" s="28">
        <v>0</v>
      </c>
      <c r="M5816" s="42">
        <v>4.2553191489359996</v>
      </c>
    </row>
    <row r="5817" spans="3:13" x14ac:dyDescent="0.2">
      <c r="E5817" s="4" t="s">
        <v>83</v>
      </c>
      <c r="F5817" s="5"/>
      <c r="G5817" s="6">
        <v>296</v>
      </c>
      <c r="H5817" s="31">
        <v>79.729729729729996</v>
      </c>
      <c r="I5817" s="12">
        <v>10.810810810811001</v>
      </c>
      <c r="J5817" s="12">
        <v>2.3648648648649999</v>
      </c>
      <c r="K5817" s="12">
        <v>0.33783783783799998</v>
      </c>
      <c r="L5817" s="12">
        <v>0.33783783783799998</v>
      </c>
      <c r="M5817" s="42">
        <v>8.7837837837839992</v>
      </c>
    </row>
    <row r="5818" spans="3:13" x14ac:dyDescent="0.2">
      <c r="E5818" s="4" t="s">
        <v>84</v>
      </c>
      <c r="F5818" s="5"/>
      <c r="G5818" s="6">
        <v>19</v>
      </c>
      <c r="H5818" s="104">
        <v>57.894736842104997</v>
      </c>
      <c r="I5818" s="29">
        <v>21.052631578947</v>
      </c>
      <c r="J5818" s="29">
        <v>10.526315789473999</v>
      </c>
      <c r="K5818" s="12">
        <v>5.2631578947369997</v>
      </c>
      <c r="L5818" s="28">
        <v>0</v>
      </c>
      <c r="M5818" s="88">
        <v>15.789473684211</v>
      </c>
    </row>
    <row r="5819" spans="3:13" x14ac:dyDescent="0.2">
      <c r="E5819" s="4" t="s">
        <v>85</v>
      </c>
      <c r="F5819" s="5"/>
      <c r="G5819" s="6">
        <v>83</v>
      </c>
      <c r="H5819" s="84">
        <v>69.879518072289002</v>
      </c>
      <c r="I5819" s="29">
        <v>20.481927710842999</v>
      </c>
      <c r="J5819" s="12">
        <v>2.409638554217</v>
      </c>
      <c r="K5819" s="28">
        <v>0</v>
      </c>
      <c r="L5819" s="12">
        <v>2.409638554217</v>
      </c>
      <c r="M5819" s="42">
        <v>7.2289156626509996</v>
      </c>
    </row>
    <row r="5820" spans="3:13" x14ac:dyDescent="0.2">
      <c r="E5820" s="4" t="s">
        <v>86</v>
      </c>
      <c r="F5820" s="5"/>
      <c r="G5820" s="6">
        <v>120</v>
      </c>
      <c r="H5820" s="31">
        <v>79.166666666666998</v>
      </c>
      <c r="I5820" s="12">
        <v>14.166666666667</v>
      </c>
      <c r="J5820" s="28">
        <v>0</v>
      </c>
      <c r="K5820" s="12">
        <v>1.666666666667</v>
      </c>
      <c r="L5820" s="12">
        <v>0.83333333333299997</v>
      </c>
      <c r="M5820" s="42">
        <v>5</v>
      </c>
    </row>
    <row r="5821" spans="3:13" x14ac:dyDescent="0.2">
      <c r="E5821" s="4" t="s">
        <v>87</v>
      </c>
      <c r="F5821" s="5"/>
      <c r="G5821" s="6">
        <v>46</v>
      </c>
      <c r="H5821" s="31">
        <v>78.260869565217007</v>
      </c>
      <c r="I5821" s="12">
        <v>13.04347826087</v>
      </c>
      <c r="J5821" s="12">
        <v>4.3478260869570002</v>
      </c>
      <c r="K5821" s="12">
        <v>2.1739130434780001</v>
      </c>
      <c r="L5821" s="12">
        <v>2.1739130434780001</v>
      </c>
      <c r="M5821" s="42">
        <v>4.3478260869570002</v>
      </c>
    </row>
    <row r="5822" spans="3:13" x14ac:dyDescent="0.2">
      <c r="E5822" s="4" t="s">
        <v>88</v>
      </c>
      <c r="F5822" s="5"/>
      <c r="G5822" s="6">
        <v>23</v>
      </c>
      <c r="H5822" s="104">
        <v>65.217391304347998</v>
      </c>
      <c r="I5822" s="12">
        <v>17.391304347826001</v>
      </c>
      <c r="J5822" s="28">
        <v>0</v>
      </c>
      <c r="K5822" s="28">
        <v>0</v>
      </c>
      <c r="L5822" s="12">
        <v>4.3478260869570002</v>
      </c>
      <c r="M5822" s="88">
        <v>13.04347826087</v>
      </c>
    </row>
    <row r="5823" spans="3:13" x14ac:dyDescent="0.2">
      <c r="E5823" s="4" t="s">
        <v>89</v>
      </c>
      <c r="F5823" s="5"/>
      <c r="G5823" s="6">
        <v>37</v>
      </c>
      <c r="H5823" s="87">
        <v>89.189189189188994</v>
      </c>
      <c r="I5823" s="12">
        <v>10.810810810811001</v>
      </c>
      <c r="J5823" s="28">
        <v>0</v>
      </c>
      <c r="K5823" s="28">
        <v>0</v>
      </c>
      <c r="L5823" s="28">
        <v>0</v>
      </c>
      <c r="M5823" s="139">
        <v>0</v>
      </c>
    </row>
    <row r="5824" spans="3:13" x14ac:dyDescent="0.2">
      <c r="E5824" s="4" t="s">
        <v>90</v>
      </c>
      <c r="F5824" s="5"/>
      <c r="G5824" s="6">
        <v>28</v>
      </c>
      <c r="H5824" s="104">
        <v>64.285714285713993</v>
      </c>
      <c r="I5824" s="12">
        <v>17.857142857143</v>
      </c>
      <c r="J5824" s="28">
        <v>0</v>
      </c>
      <c r="K5824" s="12">
        <v>3.5714285714290002</v>
      </c>
      <c r="L5824" s="28">
        <v>0</v>
      </c>
      <c r="M5824" s="88">
        <v>17.857142857143</v>
      </c>
    </row>
    <row r="5825" spans="2:13" x14ac:dyDescent="0.2">
      <c r="E5825" s="57" t="s">
        <v>91</v>
      </c>
      <c r="F5825" s="59"/>
      <c r="G5825" s="55">
        <v>5</v>
      </c>
      <c r="H5825" s="114">
        <v>80</v>
      </c>
      <c r="I5825" s="135">
        <v>0</v>
      </c>
      <c r="J5825" s="74">
        <v>0</v>
      </c>
      <c r="K5825" s="74">
        <v>0</v>
      </c>
      <c r="L5825" s="74">
        <v>0</v>
      </c>
      <c r="M5825" s="141">
        <v>20</v>
      </c>
    </row>
    <row r="5827" spans="2:13" x14ac:dyDescent="0.2">
      <c r="B5827" s="40" t="str">
        <f xml:space="preserve"> HYPERLINK("#'目次'!B247", "[241]")</f>
        <v>[241]</v>
      </c>
      <c r="C5827" s="23" t="s">
        <v>377</v>
      </c>
    </row>
    <row r="5828" spans="2:13" x14ac:dyDescent="0.2">
      <c r="C5828" s="186" t="s">
        <v>326</v>
      </c>
    </row>
    <row r="5830" spans="2:13" x14ac:dyDescent="0.2">
      <c r="C5830" s="23" t="s">
        <v>14</v>
      </c>
    </row>
    <row r="5831" spans="2:13" ht="48" x14ac:dyDescent="0.2">
      <c r="D5831" s="195"/>
      <c r="E5831" s="196"/>
      <c r="F5831" s="196"/>
      <c r="G5831" s="37" t="s">
        <v>15</v>
      </c>
      <c r="H5831" s="33" t="s">
        <v>371</v>
      </c>
      <c r="I5831" s="13" t="s">
        <v>372</v>
      </c>
      <c r="J5831" s="13" t="s">
        <v>373</v>
      </c>
      <c r="K5831" s="13" t="s">
        <v>374</v>
      </c>
      <c r="L5831" s="13" t="s">
        <v>99</v>
      </c>
      <c r="M5831" s="38" t="s">
        <v>18</v>
      </c>
    </row>
    <row r="5832" spans="2:13" x14ac:dyDescent="0.2">
      <c r="D5832" s="197"/>
      <c r="E5832" s="198"/>
      <c r="F5832" s="198"/>
      <c r="G5832" s="35"/>
      <c r="H5832" s="39"/>
      <c r="I5832" s="14"/>
      <c r="J5832" s="14"/>
      <c r="K5832" s="14"/>
      <c r="L5832" s="14"/>
      <c r="M5832" s="34"/>
    </row>
    <row r="5833" spans="2:13" x14ac:dyDescent="0.2">
      <c r="D5833" s="56"/>
      <c r="E5833" s="58" t="s">
        <v>15</v>
      </c>
      <c r="F5833" s="46"/>
      <c r="G5833" s="36">
        <v>734</v>
      </c>
      <c r="H5833" s="24">
        <v>85.694822888282999</v>
      </c>
      <c r="I5833" s="24">
        <v>2.043596730245</v>
      </c>
      <c r="J5833" s="24">
        <v>0.40871934604900001</v>
      </c>
      <c r="K5833" s="24">
        <v>0.13623978201600001</v>
      </c>
      <c r="L5833" s="24">
        <v>0.40871934604900001</v>
      </c>
      <c r="M5833" s="68">
        <v>11.444141689373</v>
      </c>
    </row>
    <row r="5834" spans="2:13" x14ac:dyDescent="0.2">
      <c r="D5834" s="199" t="s">
        <v>19</v>
      </c>
      <c r="E5834" s="22" t="s">
        <v>20</v>
      </c>
      <c r="F5834" s="21"/>
      <c r="G5834" s="19">
        <v>77</v>
      </c>
      <c r="H5834" s="54">
        <v>85.714285714286007</v>
      </c>
      <c r="I5834" s="20">
        <v>2.5974025974030002</v>
      </c>
      <c r="J5834" s="60">
        <v>0</v>
      </c>
      <c r="K5834" s="60">
        <v>0</v>
      </c>
      <c r="L5834" s="60">
        <v>0</v>
      </c>
      <c r="M5834" s="52">
        <v>11.688311688312</v>
      </c>
    </row>
    <row r="5835" spans="2:13" x14ac:dyDescent="0.2">
      <c r="D5835" s="200"/>
      <c r="E5835" s="4" t="s">
        <v>21</v>
      </c>
      <c r="F5835" s="5"/>
      <c r="G5835" s="6">
        <v>289</v>
      </c>
      <c r="H5835" s="31">
        <v>84.429065743945003</v>
      </c>
      <c r="I5835" s="12">
        <v>2.0761245674739999</v>
      </c>
      <c r="J5835" s="12">
        <v>0.34602076124600001</v>
      </c>
      <c r="K5835" s="28">
        <v>0</v>
      </c>
      <c r="L5835" s="28">
        <v>0</v>
      </c>
      <c r="M5835" s="42">
        <v>13.148788927336</v>
      </c>
    </row>
    <row r="5836" spans="2:13" x14ac:dyDescent="0.2">
      <c r="D5836" s="200"/>
      <c r="E5836" s="4" t="s">
        <v>22</v>
      </c>
      <c r="F5836" s="5"/>
      <c r="G5836" s="6">
        <v>109</v>
      </c>
      <c r="H5836" s="31">
        <v>84.403669724771007</v>
      </c>
      <c r="I5836" s="12">
        <v>1.834862385321</v>
      </c>
      <c r="J5836" s="12">
        <v>0.91743119266100004</v>
      </c>
      <c r="K5836" s="28">
        <v>0</v>
      </c>
      <c r="L5836" s="28">
        <v>0</v>
      </c>
      <c r="M5836" s="42">
        <v>13.761467889907999</v>
      </c>
    </row>
    <row r="5837" spans="2:13" x14ac:dyDescent="0.2">
      <c r="D5837" s="200"/>
      <c r="E5837" s="4" t="s">
        <v>23</v>
      </c>
      <c r="F5837" s="5"/>
      <c r="G5837" s="6">
        <v>120</v>
      </c>
      <c r="H5837" s="76">
        <v>90.833333333333002</v>
      </c>
      <c r="I5837" s="12">
        <v>1.666666666667</v>
      </c>
      <c r="J5837" s="12">
        <v>0.83333333333299997</v>
      </c>
      <c r="K5837" s="28">
        <v>0</v>
      </c>
      <c r="L5837" s="28">
        <v>0</v>
      </c>
      <c r="M5837" s="42">
        <v>6.666666666667</v>
      </c>
    </row>
    <row r="5838" spans="2:13" x14ac:dyDescent="0.2">
      <c r="D5838" s="200"/>
      <c r="E5838" s="4" t="s">
        <v>24</v>
      </c>
      <c r="F5838" s="5"/>
      <c r="G5838" s="6">
        <v>139</v>
      </c>
      <c r="H5838" s="31">
        <v>84.892086330935001</v>
      </c>
      <c r="I5838" s="12">
        <v>2.1582733812949999</v>
      </c>
      <c r="J5838" s="28">
        <v>0</v>
      </c>
      <c r="K5838" s="12">
        <v>0.71942446043200003</v>
      </c>
      <c r="L5838" s="12">
        <v>2.1582733812949999</v>
      </c>
      <c r="M5838" s="42">
        <v>10.071942446043</v>
      </c>
    </row>
    <row r="5839" spans="2:13" x14ac:dyDescent="0.2">
      <c r="D5839" s="199" t="s">
        <v>25</v>
      </c>
      <c r="E5839" s="22" t="s">
        <v>26</v>
      </c>
      <c r="F5839" s="21"/>
      <c r="G5839" s="19">
        <v>243</v>
      </c>
      <c r="H5839" s="54">
        <v>90.534979423867995</v>
      </c>
      <c r="I5839" s="20">
        <v>2.057613168724</v>
      </c>
      <c r="J5839" s="60">
        <v>0</v>
      </c>
      <c r="K5839" s="60">
        <v>0</v>
      </c>
      <c r="L5839" s="20">
        <v>0.41152263374499998</v>
      </c>
      <c r="M5839" s="52">
        <v>6.9958847736629997</v>
      </c>
    </row>
    <row r="5840" spans="2:13" x14ac:dyDescent="0.2">
      <c r="D5840" s="200"/>
      <c r="E5840" s="4" t="s">
        <v>27</v>
      </c>
      <c r="F5840" s="5"/>
      <c r="G5840" s="6">
        <v>234</v>
      </c>
      <c r="H5840" s="31">
        <v>83.760683760684003</v>
      </c>
      <c r="I5840" s="12">
        <v>3.4188034188029999</v>
      </c>
      <c r="J5840" s="12">
        <v>0.85470085470099999</v>
      </c>
      <c r="K5840" s="28">
        <v>0</v>
      </c>
      <c r="L5840" s="12">
        <v>0.85470085470099999</v>
      </c>
      <c r="M5840" s="42">
        <v>11.538461538462</v>
      </c>
    </row>
    <row r="5841" spans="2:13" x14ac:dyDescent="0.2">
      <c r="D5841" s="200"/>
      <c r="E5841" s="4" t="s">
        <v>28</v>
      </c>
      <c r="F5841" s="5"/>
      <c r="G5841" s="6">
        <v>208</v>
      </c>
      <c r="H5841" s="31">
        <v>82.692307692308006</v>
      </c>
      <c r="I5841" s="12">
        <v>0.96153846153800004</v>
      </c>
      <c r="J5841" s="12">
        <v>0.48076923076900002</v>
      </c>
      <c r="K5841" s="12">
        <v>0.48076923076900002</v>
      </c>
      <c r="L5841" s="28">
        <v>0</v>
      </c>
      <c r="M5841" s="42">
        <v>15.384615384615</v>
      </c>
    </row>
    <row r="5842" spans="2:13" x14ac:dyDescent="0.2">
      <c r="D5842" s="200"/>
      <c r="E5842" s="4" t="s">
        <v>29</v>
      </c>
      <c r="F5842" s="5"/>
      <c r="G5842" s="6">
        <v>49</v>
      </c>
      <c r="H5842" s="31">
        <v>83.673469387755006</v>
      </c>
      <c r="I5842" s="28">
        <v>0</v>
      </c>
      <c r="J5842" s="28">
        <v>0</v>
      </c>
      <c r="K5842" s="28">
        <v>0</v>
      </c>
      <c r="L5842" s="28">
        <v>0</v>
      </c>
      <c r="M5842" s="42">
        <v>16.326530612245001</v>
      </c>
    </row>
    <row r="5843" spans="2:13" x14ac:dyDescent="0.2">
      <c r="D5843" s="199" t="s">
        <v>30</v>
      </c>
      <c r="E5843" s="22" t="s">
        <v>31</v>
      </c>
      <c r="F5843" s="21"/>
      <c r="G5843" s="19">
        <v>348</v>
      </c>
      <c r="H5843" s="54">
        <v>86.206896551724</v>
      </c>
      <c r="I5843" s="20">
        <v>2.2988505747130001</v>
      </c>
      <c r="J5843" s="60">
        <v>0</v>
      </c>
      <c r="K5843" s="60">
        <v>0</v>
      </c>
      <c r="L5843" s="20">
        <v>0.28735632183900001</v>
      </c>
      <c r="M5843" s="52">
        <v>11.206896551724</v>
      </c>
    </row>
    <row r="5844" spans="2:13" x14ac:dyDescent="0.2">
      <c r="D5844" s="200"/>
      <c r="E5844" s="4" t="s">
        <v>32</v>
      </c>
      <c r="F5844" s="5"/>
      <c r="G5844" s="6">
        <v>386</v>
      </c>
      <c r="H5844" s="31">
        <v>85.233160621761996</v>
      </c>
      <c r="I5844" s="12">
        <v>1.813471502591</v>
      </c>
      <c r="J5844" s="12">
        <v>0.77720207253899998</v>
      </c>
      <c r="K5844" s="12">
        <v>0.25906735751299997</v>
      </c>
      <c r="L5844" s="12">
        <v>0.51813471502599995</v>
      </c>
      <c r="M5844" s="42">
        <v>11.658031088083</v>
      </c>
    </row>
    <row r="5845" spans="2:13" x14ac:dyDescent="0.2">
      <c r="D5845" s="199" t="s">
        <v>33</v>
      </c>
      <c r="E5845" s="22" t="s">
        <v>34</v>
      </c>
      <c r="F5845" s="21"/>
      <c r="G5845" s="19">
        <v>19</v>
      </c>
      <c r="H5845" s="156">
        <v>78.947368421053</v>
      </c>
      <c r="I5845" s="96">
        <v>10.526315789473999</v>
      </c>
      <c r="J5845" s="60">
        <v>0</v>
      </c>
      <c r="K5845" s="60">
        <v>0</v>
      </c>
      <c r="L5845" s="60">
        <v>0</v>
      </c>
      <c r="M5845" s="52">
        <v>10.526315789473999</v>
      </c>
    </row>
    <row r="5846" spans="2:13" x14ac:dyDescent="0.2">
      <c r="D5846" s="200"/>
      <c r="E5846" s="4" t="s">
        <v>35</v>
      </c>
      <c r="F5846" s="5"/>
      <c r="G5846" s="6">
        <v>97</v>
      </c>
      <c r="H5846" s="31">
        <v>83.505154639175004</v>
      </c>
      <c r="I5846" s="12">
        <v>5.1546391752579996</v>
      </c>
      <c r="J5846" s="12">
        <v>1.0309278350519999</v>
      </c>
      <c r="K5846" s="28">
        <v>0</v>
      </c>
      <c r="L5846" s="28">
        <v>0</v>
      </c>
      <c r="M5846" s="42">
        <v>11.340206185567</v>
      </c>
    </row>
    <row r="5847" spans="2:13" x14ac:dyDescent="0.2">
      <c r="D5847" s="200"/>
      <c r="E5847" s="4" t="s">
        <v>36</v>
      </c>
      <c r="F5847" s="5"/>
      <c r="G5847" s="6">
        <v>142</v>
      </c>
      <c r="H5847" s="76">
        <v>90.845070422535002</v>
      </c>
      <c r="I5847" s="12">
        <v>0.70422535211299997</v>
      </c>
      <c r="J5847" s="28">
        <v>0</v>
      </c>
      <c r="K5847" s="28">
        <v>0</v>
      </c>
      <c r="L5847" s="12">
        <v>0.70422535211299997</v>
      </c>
      <c r="M5847" s="42">
        <v>7.746478873239</v>
      </c>
    </row>
    <row r="5848" spans="2:13" x14ac:dyDescent="0.2">
      <c r="D5848" s="200"/>
      <c r="E5848" s="4" t="s">
        <v>37</v>
      </c>
      <c r="F5848" s="5"/>
      <c r="G5848" s="6">
        <v>164</v>
      </c>
      <c r="H5848" s="31">
        <v>87.195121951220003</v>
      </c>
      <c r="I5848" s="12">
        <v>3.0487804878050002</v>
      </c>
      <c r="J5848" s="12">
        <v>0.60975609756100002</v>
      </c>
      <c r="K5848" s="28">
        <v>0</v>
      </c>
      <c r="L5848" s="12">
        <v>0.60975609756100002</v>
      </c>
      <c r="M5848" s="42">
        <v>8.5365853658540001</v>
      </c>
    </row>
    <row r="5849" spans="2:13" x14ac:dyDescent="0.2">
      <c r="D5849" s="200"/>
      <c r="E5849" s="4" t="s">
        <v>38</v>
      </c>
      <c r="F5849" s="5"/>
      <c r="G5849" s="6">
        <v>129</v>
      </c>
      <c r="H5849" s="31">
        <v>87.596899224805995</v>
      </c>
      <c r="I5849" s="12">
        <v>0.77519379845000003</v>
      </c>
      <c r="J5849" s="28">
        <v>0</v>
      </c>
      <c r="K5849" s="28">
        <v>0</v>
      </c>
      <c r="L5849" s="28">
        <v>0</v>
      </c>
      <c r="M5849" s="42">
        <v>11.627906976744001</v>
      </c>
    </row>
    <row r="5850" spans="2:13" x14ac:dyDescent="0.2">
      <c r="D5850" s="200"/>
      <c r="E5850" s="4" t="s">
        <v>39</v>
      </c>
      <c r="F5850" s="5"/>
      <c r="G5850" s="6">
        <v>127</v>
      </c>
      <c r="H5850" s="31">
        <v>85.039370078740006</v>
      </c>
      <c r="I5850" s="12">
        <v>0.78740157480299999</v>
      </c>
      <c r="J5850" s="28">
        <v>0</v>
      </c>
      <c r="K5850" s="12">
        <v>0.78740157480299999</v>
      </c>
      <c r="L5850" s="12">
        <v>0.78740157480299999</v>
      </c>
      <c r="M5850" s="42">
        <v>12.59842519685</v>
      </c>
    </row>
    <row r="5851" spans="2:13" x14ac:dyDescent="0.2">
      <c r="D5851" s="201"/>
      <c r="E5851" s="57" t="s">
        <v>40</v>
      </c>
      <c r="F5851" s="59"/>
      <c r="G5851" s="55">
        <v>56</v>
      </c>
      <c r="H5851" s="169">
        <v>71.428571428571004</v>
      </c>
      <c r="I5851" s="74">
        <v>0</v>
      </c>
      <c r="J5851" s="65">
        <v>1.785714285714</v>
      </c>
      <c r="K5851" s="74">
        <v>0</v>
      </c>
      <c r="L5851" s="74">
        <v>0</v>
      </c>
      <c r="M5851" s="141">
        <v>26.785714285714</v>
      </c>
    </row>
    <row r="5853" spans="2:13" x14ac:dyDescent="0.2">
      <c r="B5853" s="40" t="str">
        <f xml:space="preserve"> HYPERLINK("#'目次'!B248", "[242]")</f>
        <v>[242]</v>
      </c>
      <c r="C5853" s="23" t="s">
        <v>377</v>
      </c>
    </row>
    <row r="5854" spans="2:13" x14ac:dyDescent="0.2">
      <c r="C5854" s="186" t="s">
        <v>326</v>
      </c>
    </row>
    <row r="5856" spans="2:13" x14ac:dyDescent="0.2">
      <c r="C5856" s="23" t="s">
        <v>48</v>
      </c>
    </row>
    <row r="5857" spans="4:13" ht="48" x14ac:dyDescent="0.2">
      <c r="D5857" s="195"/>
      <c r="E5857" s="196"/>
      <c r="F5857" s="196"/>
      <c r="G5857" s="37" t="s">
        <v>15</v>
      </c>
      <c r="H5857" s="33" t="s">
        <v>371</v>
      </c>
      <c r="I5857" s="13" t="s">
        <v>372</v>
      </c>
      <c r="J5857" s="13" t="s">
        <v>373</v>
      </c>
      <c r="K5857" s="13" t="s">
        <v>374</v>
      </c>
      <c r="L5857" s="13" t="s">
        <v>99</v>
      </c>
      <c r="M5857" s="38" t="s">
        <v>18</v>
      </c>
    </row>
    <row r="5858" spans="4:13" x14ac:dyDescent="0.2">
      <c r="D5858" s="197"/>
      <c r="E5858" s="198"/>
      <c r="F5858" s="198"/>
      <c r="G5858" s="35"/>
      <c r="H5858" s="39"/>
      <c r="I5858" s="14"/>
      <c r="J5858" s="14"/>
      <c r="K5858" s="14"/>
      <c r="L5858" s="14"/>
      <c r="M5858" s="34"/>
    </row>
    <row r="5859" spans="4:13" x14ac:dyDescent="0.2">
      <c r="D5859" s="56"/>
      <c r="E5859" s="58" t="s">
        <v>15</v>
      </c>
      <c r="F5859" s="46"/>
      <c r="G5859" s="36">
        <v>734</v>
      </c>
      <c r="H5859" s="24">
        <v>85.694822888282999</v>
      </c>
      <c r="I5859" s="24">
        <v>2.043596730245</v>
      </c>
      <c r="J5859" s="24">
        <v>0.40871934604900001</v>
      </c>
      <c r="K5859" s="24">
        <v>0.13623978201600001</v>
      </c>
      <c r="L5859" s="24">
        <v>0.40871934604900001</v>
      </c>
      <c r="M5859" s="68">
        <v>11.444141689373</v>
      </c>
    </row>
    <row r="5860" spans="4:13" x14ac:dyDescent="0.2">
      <c r="D5860" s="199" t="s">
        <v>49</v>
      </c>
      <c r="E5860" s="22" t="s">
        <v>50</v>
      </c>
      <c r="F5860" s="21"/>
      <c r="G5860" s="19">
        <v>5</v>
      </c>
      <c r="H5860" s="150">
        <v>100</v>
      </c>
      <c r="I5860" s="60">
        <v>0</v>
      </c>
      <c r="J5860" s="60">
        <v>0</v>
      </c>
      <c r="K5860" s="60">
        <v>0</v>
      </c>
      <c r="L5860" s="60">
        <v>0</v>
      </c>
      <c r="M5860" s="182">
        <v>0</v>
      </c>
    </row>
    <row r="5861" spans="4:13" x14ac:dyDescent="0.2">
      <c r="D5861" s="200"/>
      <c r="E5861" s="4" t="s">
        <v>51</v>
      </c>
      <c r="F5861" s="5"/>
      <c r="G5861" s="6">
        <v>76</v>
      </c>
      <c r="H5861" s="31">
        <v>85.526315789473998</v>
      </c>
      <c r="I5861" s="28">
        <v>0</v>
      </c>
      <c r="J5861" s="28">
        <v>0</v>
      </c>
      <c r="K5861" s="28">
        <v>0</v>
      </c>
      <c r="L5861" s="12">
        <v>1.3157894736839999</v>
      </c>
      <c r="M5861" s="42">
        <v>13.157894736842</v>
      </c>
    </row>
    <row r="5862" spans="4:13" x14ac:dyDescent="0.2">
      <c r="D5862" s="200"/>
      <c r="E5862" s="4" t="s">
        <v>52</v>
      </c>
      <c r="F5862" s="5"/>
      <c r="G5862" s="6">
        <v>21</v>
      </c>
      <c r="H5862" s="87">
        <v>100</v>
      </c>
      <c r="I5862" s="28">
        <v>0</v>
      </c>
      <c r="J5862" s="28">
        <v>0</v>
      </c>
      <c r="K5862" s="28">
        <v>0</v>
      </c>
      <c r="L5862" s="28">
        <v>0</v>
      </c>
      <c r="M5862" s="145">
        <v>0</v>
      </c>
    </row>
    <row r="5863" spans="4:13" x14ac:dyDescent="0.2">
      <c r="D5863" s="200"/>
      <c r="E5863" s="4" t="s">
        <v>53</v>
      </c>
      <c r="F5863" s="5"/>
      <c r="G5863" s="6">
        <v>32</v>
      </c>
      <c r="H5863" s="31">
        <v>90.625</v>
      </c>
      <c r="I5863" s="28">
        <v>0</v>
      </c>
      <c r="J5863" s="28">
        <v>0</v>
      </c>
      <c r="K5863" s="28">
        <v>0</v>
      </c>
      <c r="L5863" s="28">
        <v>0</v>
      </c>
      <c r="M5863" s="42">
        <v>9.375</v>
      </c>
    </row>
    <row r="5864" spans="4:13" x14ac:dyDescent="0.2">
      <c r="D5864" s="200"/>
      <c r="E5864" s="4" t="s">
        <v>54</v>
      </c>
      <c r="F5864" s="5"/>
      <c r="G5864" s="6">
        <v>170</v>
      </c>
      <c r="H5864" s="31">
        <v>88.823529411764994</v>
      </c>
      <c r="I5864" s="12">
        <v>1.764705882353</v>
      </c>
      <c r="J5864" s="28">
        <v>0</v>
      </c>
      <c r="K5864" s="28">
        <v>0</v>
      </c>
      <c r="L5864" s="12">
        <v>0.58823529411800002</v>
      </c>
      <c r="M5864" s="42">
        <v>8.8235294117649996</v>
      </c>
    </row>
    <row r="5865" spans="4:13" x14ac:dyDescent="0.2">
      <c r="D5865" s="200"/>
      <c r="E5865" s="4" t="s">
        <v>55</v>
      </c>
      <c r="F5865" s="5"/>
      <c r="G5865" s="6">
        <v>79</v>
      </c>
      <c r="H5865" s="31">
        <v>83.544303797468004</v>
      </c>
      <c r="I5865" s="12">
        <v>5.0632911392409996</v>
      </c>
      <c r="J5865" s="28">
        <v>0</v>
      </c>
      <c r="K5865" s="28">
        <v>0</v>
      </c>
      <c r="L5865" s="12">
        <v>1.2658227848100001</v>
      </c>
      <c r="M5865" s="42">
        <v>10.126582278480999</v>
      </c>
    </row>
    <row r="5866" spans="4:13" x14ac:dyDescent="0.2">
      <c r="D5866" s="200"/>
      <c r="E5866" s="4" t="s">
        <v>56</v>
      </c>
      <c r="F5866" s="5"/>
      <c r="G5866" s="6">
        <v>127</v>
      </c>
      <c r="H5866" s="31">
        <v>82.677165354330995</v>
      </c>
      <c r="I5866" s="12">
        <v>1.574803149606</v>
      </c>
      <c r="J5866" s="12">
        <v>0.78740157480299999</v>
      </c>
      <c r="K5866" s="28">
        <v>0</v>
      </c>
      <c r="L5866" s="28">
        <v>0</v>
      </c>
      <c r="M5866" s="42">
        <v>14.960629921260001</v>
      </c>
    </row>
    <row r="5867" spans="4:13" x14ac:dyDescent="0.2">
      <c r="D5867" s="200"/>
      <c r="E5867" s="4" t="s">
        <v>57</v>
      </c>
      <c r="F5867" s="5"/>
      <c r="G5867" s="6">
        <v>122</v>
      </c>
      <c r="H5867" s="31">
        <v>85.245901639343998</v>
      </c>
      <c r="I5867" s="12">
        <v>0.81967213114799997</v>
      </c>
      <c r="J5867" s="12">
        <v>0.81967213114799997</v>
      </c>
      <c r="K5867" s="12">
        <v>0.81967213114799997</v>
      </c>
      <c r="L5867" s="28">
        <v>0</v>
      </c>
      <c r="M5867" s="42">
        <v>12.295081967212999</v>
      </c>
    </row>
    <row r="5868" spans="4:13" x14ac:dyDescent="0.2">
      <c r="D5868" s="200"/>
      <c r="E5868" s="4" t="s">
        <v>58</v>
      </c>
      <c r="F5868" s="5"/>
      <c r="G5868" s="6">
        <v>42</v>
      </c>
      <c r="H5868" s="84">
        <v>76.190476190476005</v>
      </c>
      <c r="I5868" s="29">
        <v>11.904761904761999</v>
      </c>
      <c r="J5868" s="12">
        <v>2.3809523809519999</v>
      </c>
      <c r="K5868" s="28">
        <v>0</v>
      </c>
      <c r="L5868" s="28">
        <v>0</v>
      </c>
      <c r="M5868" s="42">
        <v>11.904761904761999</v>
      </c>
    </row>
    <row r="5869" spans="4:13" x14ac:dyDescent="0.2">
      <c r="D5869" s="200"/>
      <c r="E5869" s="4" t="s">
        <v>59</v>
      </c>
      <c r="F5869" s="5"/>
      <c r="G5869" s="6">
        <v>59</v>
      </c>
      <c r="H5869" s="31">
        <v>86.440677966102001</v>
      </c>
      <c r="I5869" s="28">
        <v>0</v>
      </c>
      <c r="J5869" s="28">
        <v>0</v>
      </c>
      <c r="K5869" s="28">
        <v>0</v>
      </c>
      <c r="L5869" s="28">
        <v>0</v>
      </c>
      <c r="M5869" s="42">
        <v>13.559322033898001</v>
      </c>
    </row>
    <row r="5870" spans="4:13" x14ac:dyDescent="0.2">
      <c r="D5870" s="199" t="s">
        <v>60</v>
      </c>
      <c r="E5870" s="22" t="s">
        <v>61</v>
      </c>
      <c r="F5870" s="21"/>
      <c r="G5870" s="19">
        <v>94</v>
      </c>
      <c r="H5870" s="54">
        <v>80.851063829786995</v>
      </c>
      <c r="I5870" s="20">
        <v>2.1276595744679998</v>
      </c>
      <c r="J5870" s="20">
        <v>1.0638297872339999</v>
      </c>
      <c r="K5870" s="60">
        <v>0</v>
      </c>
      <c r="L5870" s="60">
        <v>0</v>
      </c>
      <c r="M5870" s="52">
        <v>15.957446808511</v>
      </c>
    </row>
    <row r="5871" spans="4:13" x14ac:dyDescent="0.2">
      <c r="D5871" s="200"/>
      <c r="E5871" s="4" t="s">
        <v>62</v>
      </c>
      <c r="F5871" s="5"/>
      <c r="G5871" s="6">
        <v>87</v>
      </c>
      <c r="H5871" s="31">
        <v>85.057471264368004</v>
      </c>
      <c r="I5871" s="12">
        <v>2.2988505747130001</v>
      </c>
      <c r="J5871" s="28">
        <v>0</v>
      </c>
      <c r="K5871" s="28">
        <v>0</v>
      </c>
      <c r="L5871" s="12">
        <v>1.149425287356</v>
      </c>
      <c r="M5871" s="42">
        <v>11.494252873562999</v>
      </c>
    </row>
    <row r="5872" spans="4:13" x14ac:dyDescent="0.2">
      <c r="D5872" s="200"/>
      <c r="E5872" s="4" t="s">
        <v>63</v>
      </c>
      <c r="F5872" s="5"/>
      <c r="G5872" s="6">
        <v>79</v>
      </c>
      <c r="H5872" s="31">
        <v>87.341772151898994</v>
      </c>
      <c r="I5872" s="12">
        <v>1.2658227848100001</v>
      </c>
      <c r="J5872" s="28">
        <v>0</v>
      </c>
      <c r="K5872" s="28">
        <v>0</v>
      </c>
      <c r="L5872" s="28">
        <v>0</v>
      </c>
      <c r="M5872" s="42">
        <v>11.392405063290999</v>
      </c>
    </row>
    <row r="5873" spans="2:13" x14ac:dyDescent="0.2">
      <c r="D5873" s="200"/>
      <c r="E5873" s="4" t="s">
        <v>64</v>
      </c>
      <c r="F5873" s="5"/>
      <c r="G5873" s="6">
        <v>81</v>
      </c>
      <c r="H5873" s="84">
        <v>80.246913580246996</v>
      </c>
      <c r="I5873" s="12">
        <v>2.4691358024690002</v>
      </c>
      <c r="J5873" s="28">
        <v>0</v>
      </c>
      <c r="K5873" s="12">
        <v>1.2345679012349999</v>
      </c>
      <c r="L5873" s="28">
        <v>0</v>
      </c>
      <c r="M5873" s="42">
        <v>16.049382716048999</v>
      </c>
    </row>
    <row r="5874" spans="2:13" x14ac:dyDescent="0.2">
      <c r="D5874" s="200"/>
      <c r="E5874" s="4" t="s">
        <v>65</v>
      </c>
      <c r="F5874" s="5"/>
      <c r="G5874" s="6">
        <v>79</v>
      </c>
      <c r="H5874" s="31">
        <v>83.544303797468004</v>
      </c>
      <c r="I5874" s="12">
        <v>1.2658227848100001</v>
      </c>
      <c r="J5874" s="28">
        <v>0</v>
      </c>
      <c r="K5874" s="28">
        <v>0</v>
      </c>
      <c r="L5874" s="12">
        <v>1.2658227848100001</v>
      </c>
      <c r="M5874" s="42">
        <v>13.924050632910999</v>
      </c>
    </row>
    <row r="5875" spans="2:13" x14ac:dyDescent="0.2">
      <c r="D5875" s="200"/>
      <c r="E5875" s="4" t="s">
        <v>66</v>
      </c>
      <c r="F5875" s="5"/>
      <c r="G5875" s="6">
        <v>71</v>
      </c>
      <c r="H5875" s="31">
        <v>87.323943661971995</v>
      </c>
      <c r="I5875" s="12">
        <v>1.4084507042250001</v>
      </c>
      <c r="J5875" s="28">
        <v>0</v>
      </c>
      <c r="K5875" s="28">
        <v>0</v>
      </c>
      <c r="L5875" s="28">
        <v>0</v>
      </c>
      <c r="M5875" s="42">
        <v>11.267605633803001</v>
      </c>
    </row>
    <row r="5876" spans="2:13" x14ac:dyDescent="0.2">
      <c r="D5876" s="200"/>
      <c r="E5876" s="4" t="s">
        <v>67</v>
      </c>
      <c r="F5876" s="5"/>
      <c r="G5876" s="6">
        <v>108</v>
      </c>
      <c r="H5876" s="31">
        <v>87.962962962963005</v>
      </c>
      <c r="I5876" s="12">
        <v>3.7037037037039999</v>
      </c>
      <c r="J5876" s="12">
        <v>1.851851851852</v>
      </c>
      <c r="K5876" s="28">
        <v>0</v>
      </c>
      <c r="L5876" s="28">
        <v>0</v>
      </c>
      <c r="M5876" s="42">
        <v>7.4074074074069998</v>
      </c>
    </row>
    <row r="5877" spans="2:13" x14ac:dyDescent="0.2">
      <c r="D5877" s="200"/>
      <c r="E5877" s="4" t="s">
        <v>68</v>
      </c>
      <c r="F5877" s="5"/>
      <c r="G5877" s="6">
        <v>39</v>
      </c>
      <c r="H5877" s="31">
        <v>89.743589743589993</v>
      </c>
      <c r="I5877" s="12">
        <v>2.564102564103</v>
      </c>
      <c r="J5877" s="28">
        <v>0</v>
      </c>
      <c r="K5877" s="28">
        <v>0</v>
      </c>
      <c r="L5877" s="12">
        <v>2.564102564103</v>
      </c>
      <c r="M5877" s="100">
        <v>5.1282051282049999</v>
      </c>
    </row>
    <row r="5878" spans="2:13" x14ac:dyDescent="0.2">
      <c r="D5878" s="200"/>
      <c r="E5878" s="4" t="s">
        <v>69</v>
      </c>
      <c r="F5878" s="5"/>
      <c r="G5878" s="6">
        <v>29</v>
      </c>
      <c r="H5878" s="87">
        <v>100</v>
      </c>
      <c r="I5878" s="28">
        <v>0</v>
      </c>
      <c r="J5878" s="28">
        <v>0</v>
      </c>
      <c r="K5878" s="28">
        <v>0</v>
      </c>
      <c r="L5878" s="28">
        <v>0</v>
      </c>
      <c r="M5878" s="145">
        <v>0</v>
      </c>
    </row>
    <row r="5879" spans="2:13" x14ac:dyDescent="0.2">
      <c r="D5879" s="93" t="s">
        <v>70</v>
      </c>
      <c r="E5879" s="89" t="s">
        <v>18</v>
      </c>
      <c r="F5879" s="92"/>
      <c r="G5879" s="94">
        <v>0</v>
      </c>
      <c r="H5879" s="148">
        <v>0</v>
      </c>
      <c r="I5879" s="101">
        <v>0</v>
      </c>
      <c r="J5879" s="101">
        <v>0</v>
      </c>
      <c r="K5879" s="101">
        <v>0</v>
      </c>
      <c r="L5879" s="101">
        <v>0</v>
      </c>
      <c r="M5879" s="173">
        <v>0</v>
      </c>
    </row>
    <row r="5881" spans="2:13" x14ac:dyDescent="0.2">
      <c r="B5881" s="40" t="str">
        <f xml:space="preserve"> HYPERLINK("#'目次'!B249", "[243]")</f>
        <v>[243]</v>
      </c>
      <c r="C5881" s="23" t="s">
        <v>377</v>
      </c>
    </row>
    <row r="5882" spans="2:13" x14ac:dyDescent="0.2">
      <c r="C5882" s="186" t="s">
        <v>326</v>
      </c>
    </row>
    <row r="5884" spans="2:13" x14ac:dyDescent="0.2">
      <c r="C5884" s="23" t="s">
        <v>73</v>
      </c>
    </row>
    <row r="5885" spans="2:13" ht="48" x14ac:dyDescent="0.2">
      <c r="D5885" s="195"/>
      <c r="E5885" s="196"/>
      <c r="F5885" s="196"/>
      <c r="G5885" s="37" t="s">
        <v>15</v>
      </c>
      <c r="H5885" s="33" t="s">
        <v>371</v>
      </c>
      <c r="I5885" s="13" t="s">
        <v>372</v>
      </c>
      <c r="J5885" s="13" t="s">
        <v>373</v>
      </c>
      <c r="K5885" s="13" t="s">
        <v>374</v>
      </c>
      <c r="L5885" s="13" t="s">
        <v>99</v>
      </c>
      <c r="M5885" s="38" t="s">
        <v>18</v>
      </c>
    </row>
    <row r="5886" spans="2:13" x14ac:dyDescent="0.2">
      <c r="D5886" s="197"/>
      <c r="E5886" s="198"/>
      <c r="F5886" s="198"/>
      <c r="G5886" s="35"/>
      <c r="H5886" s="39"/>
      <c r="I5886" s="14"/>
      <c r="J5886" s="14"/>
      <c r="K5886" s="14"/>
      <c r="L5886" s="14"/>
      <c r="M5886" s="34"/>
    </row>
    <row r="5887" spans="2:13" x14ac:dyDescent="0.2">
      <c r="D5887" s="56"/>
      <c r="E5887" s="58" t="s">
        <v>15</v>
      </c>
      <c r="F5887" s="46"/>
      <c r="G5887" s="36">
        <v>734</v>
      </c>
      <c r="H5887" s="24">
        <v>85.694822888282999</v>
      </c>
      <c r="I5887" s="24">
        <v>2.043596730245</v>
      </c>
      <c r="J5887" s="24">
        <v>0.40871934604900001</v>
      </c>
      <c r="K5887" s="24">
        <v>0.13623978201600001</v>
      </c>
      <c r="L5887" s="24">
        <v>0.40871934604900001</v>
      </c>
      <c r="M5887" s="68">
        <v>11.444141689373</v>
      </c>
    </row>
    <row r="5888" spans="2:13" x14ac:dyDescent="0.2">
      <c r="D5888" s="199" t="s">
        <v>74</v>
      </c>
      <c r="E5888" s="22" t="s">
        <v>75</v>
      </c>
      <c r="F5888" s="21"/>
      <c r="G5888" s="19">
        <v>348</v>
      </c>
      <c r="H5888" s="54">
        <v>86.206896551724</v>
      </c>
      <c r="I5888" s="20">
        <v>2.2988505747130001</v>
      </c>
      <c r="J5888" s="60">
        <v>0</v>
      </c>
      <c r="K5888" s="60">
        <v>0</v>
      </c>
      <c r="L5888" s="20">
        <v>0.28735632183900001</v>
      </c>
      <c r="M5888" s="52">
        <v>11.206896551724</v>
      </c>
    </row>
    <row r="5889" spans="4:13" x14ac:dyDescent="0.2">
      <c r="D5889" s="200"/>
      <c r="E5889" s="4" t="s">
        <v>34</v>
      </c>
      <c r="F5889" s="5"/>
      <c r="G5889" s="6">
        <v>9</v>
      </c>
      <c r="H5889" s="84">
        <v>77.777777777777999</v>
      </c>
      <c r="I5889" s="29">
        <v>11.111111111111001</v>
      </c>
      <c r="J5889" s="28">
        <v>0</v>
      </c>
      <c r="K5889" s="28">
        <v>0</v>
      </c>
      <c r="L5889" s="28">
        <v>0</v>
      </c>
      <c r="M5889" s="42">
        <v>11.111111111111001</v>
      </c>
    </row>
    <row r="5890" spans="4:13" x14ac:dyDescent="0.2">
      <c r="D5890" s="200"/>
      <c r="E5890" s="4" t="s">
        <v>35</v>
      </c>
      <c r="F5890" s="5"/>
      <c r="G5890" s="6">
        <v>42</v>
      </c>
      <c r="H5890" s="84">
        <v>78.571428571428996</v>
      </c>
      <c r="I5890" s="12">
        <v>4.7619047619049999</v>
      </c>
      <c r="J5890" s="28">
        <v>0</v>
      </c>
      <c r="K5890" s="28">
        <v>0</v>
      </c>
      <c r="L5890" s="28">
        <v>0</v>
      </c>
      <c r="M5890" s="88">
        <v>16.666666666666998</v>
      </c>
    </row>
    <row r="5891" spans="4:13" x14ac:dyDescent="0.2">
      <c r="D5891" s="200"/>
      <c r="E5891" s="4" t="s">
        <v>36</v>
      </c>
      <c r="F5891" s="5"/>
      <c r="G5891" s="6">
        <v>70</v>
      </c>
      <c r="H5891" s="76">
        <v>94.285714285713993</v>
      </c>
      <c r="I5891" s="28">
        <v>0</v>
      </c>
      <c r="J5891" s="28">
        <v>0</v>
      </c>
      <c r="K5891" s="28">
        <v>0</v>
      </c>
      <c r="L5891" s="28">
        <v>0</v>
      </c>
      <c r="M5891" s="100">
        <v>5.7142857142860004</v>
      </c>
    </row>
    <row r="5892" spans="4:13" x14ac:dyDescent="0.2">
      <c r="D5892" s="200"/>
      <c r="E5892" s="4" t="s">
        <v>37</v>
      </c>
      <c r="F5892" s="5"/>
      <c r="G5892" s="6">
        <v>76</v>
      </c>
      <c r="H5892" s="31">
        <v>84.210526315788996</v>
      </c>
      <c r="I5892" s="12">
        <v>6.5789473684209998</v>
      </c>
      <c r="J5892" s="28">
        <v>0</v>
      </c>
      <c r="K5892" s="28">
        <v>0</v>
      </c>
      <c r="L5892" s="28">
        <v>0</v>
      </c>
      <c r="M5892" s="42">
        <v>9.2105263157890001</v>
      </c>
    </row>
    <row r="5893" spans="4:13" x14ac:dyDescent="0.2">
      <c r="D5893" s="200"/>
      <c r="E5893" s="4" t="s">
        <v>38</v>
      </c>
      <c r="F5893" s="5"/>
      <c r="G5893" s="6">
        <v>63</v>
      </c>
      <c r="H5893" s="31">
        <v>85.714285714286007</v>
      </c>
      <c r="I5893" s="28">
        <v>0</v>
      </c>
      <c r="J5893" s="28">
        <v>0</v>
      </c>
      <c r="K5893" s="28">
        <v>0</v>
      </c>
      <c r="L5893" s="28">
        <v>0</v>
      </c>
      <c r="M5893" s="42">
        <v>14.285714285714</v>
      </c>
    </row>
    <row r="5894" spans="4:13" x14ac:dyDescent="0.2">
      <c r="D5894" s="200"/>
      <c r="E5894" s="4" t="s">
        <v>39</v>
      </c>
      <c r="F5894" s="5"/>
      <c r="G5894" s="6">
        <v>63</v>
      </c>
      <c r="H5894" s="31">
        <v>88.888888888888999</v>
      </c>
      <c r="I5894" s="28">
        <v>0</v>
      </c>
      <c r="J5894" s="28">
        <v>0</v>
      </c>
      <c r="K5894" s="28">
        <v>0</v>
      </c>
      <c r="L5894" s="12">
        <v>1.587301587302</v>
      </c>
      <c r="M5894" s="42">
        <v>9.5238095238099998</v>
      </c>
    </row>
    <row r="5895" spans="4:13" x14ac:dyDescent="0.2">
      <c r="D5895" s="200"/>
      <c r="E5895" s="4" t="s">
        <v>40</v>
      </c>
      <c r="F5895" s="5"/>
      <c r="G5895" s="6">
        <v>25</v>
      </c>
      <c r="H5895" s="84">
        <v>80</v>
      </c>
      <c r="I5895" s="28">
        <v>0</v>
      </c>
      <c r="J5895" s="28">
        <v>0</v>
      </c>
      <c r="K5895" s="28">
        <v>0</v>
      </c>
      <c r="L5895" s="28">
        <v>0</v>
      </c>
      <c r="M5895" s="88">
        <v>20</v>
      </c>
    </row>
    <row r="5896" spans="4:13" x14ac:dyDescent="0.2">
      <c r="D5896" s="199" t="s">
        <v>76</v>
      </c>
      <c r="E5896" s="22" t="s">
        <v>77</v>
      </c>
      <c r="F5896" s="21"/>
      <c r="G5896" s="19">
        <v>386</v>
      </c>
      <c r="H5896" s="54">
        <v>85.233160621761996</v>
      </c>
      <c r="I5896" s="20">
        <v>1.813471502591</v>
      </c>
      <c r="J5896" s="20">
        <v>0.77720207253899998</v>
      </c>
      <c r="K5896" s="20">
        <v>0.25906735751299997</v>
      </c>
      <c r="L5896" s="20">
        <v>0.51813471502599995</v>
      </c>
      <c r="M5896" s="52">
        <v>11.658031088083</v>
      </c>
    </row>
    <row r="5897" spans="4:13" x14ac:dyDescent="0.2">
      <c r="D5897" s="200"/>
      <c r="E5897" s="4" t="s">
        <v>34</v>
      </c>
      <c r="F5897" s="5"/>
      <c r="G5897" s="6">
        <v>10</v>
      </c>
      <c r="H5897" s="84">
        <v>80</v>
      </c>
      <c r="I5897" s="29">
        <v>10</v>
      </c>
      <c r="J5897" s="28">
        <v>0</v>
      </c>
      <c r="K5897" s="28">
        <v>0</v>
      </c>
      <c r="L5897" s="28">
        <v>0</v>
      </c>
      <c r="M5897" s="42">
        <v>10</v>
      </c>
    </row>
    <row r="5898" spans="4:13" x14ac:dyDescent="0.2">
      <c r="D5898" s="200"/>
      <c r="E5898" s="4" t="s">
        <v>35</v>
      </c>
      <c r="F5898" s="5"/>
      <c r="G5898" s="6">
        <v>55</v>
      </c>
      <c r="H5898" s="31">
        <v>87.272727272726996</v>
      </c>
      <c r="I5898" s="12">
        <v>5.4545454545450003</v>
      </c>
      <c r="J5898" s="12">
        <v>1.818181818182</v>
      </c>
      <c r="K5898" s="28">
        <v>0</v>
      </c>
      <c r="L5898" s="28">
        <v>0</v>
      </c>
      <c r="M5898" s="42">
        <v>7.2727272727269998</v>
      </c>
    </row>
    <row r="5899" spans="4:13" x14ac:dyDescent="0.2">
      <c r="D5899" s="200"/>
      <c r="E5899" s="4" t="s">
        <v>36</v>
      </c>
      <c r="F5899" s="5"/>
      <c r="G5899" s="6">
        <v>72</v>
      </c>
      <c r="H5899" s="31">
        <v>87.5</v>
      </c>
      <c r="I5899" s="12">
        <v>1.3888888888890001</v>
      </c>
      <c r="J5899" s="28">
        <v>0</v>
      </c>
      <c r="K5899" s="28">
        <v>0</v>
      </c>
      <c r="L5899" s="12">
        <v>1.3888888888890001</v>
      </c>
      <c r="M5899" s="42">
        <v>9.7222222222219994</v>
      </c>
    </row>
    <row r="5900" spans="4:13" x14ac:dyDescent="0.2">
      <c r="D5900" s="200"/>
      <c r="E5900" s="4" t="s">
        <v>37</v>
      </c>
      <c r="F5900" s="5"/>
      <c r="G5900" s="6">
        <v>88</v>
      </c>
      <c r="H5900" s="31">
        <v>89.772727272726996</v>
      </c>
      <c r="I5900" s="28">
        <v>0</v>
      </c>
      <c r="J5900" s="12">
        <v>1.136363636364</v>
      </c>
      <c r="K5900" s="28">
        <v>0</v>
      </c>
      <c r="L5900" s="12">
        <v>1.136363636364</v>
      </c>
      <c r="M5900" s="42">
        <v>7.9545454545450003</v>
      </c>
    </row>
    <row r="5901" spans="4:13" x14ac:dyDescent="0.2">
      <c r="D5901" s="200"/>
      <c r="E5901" s="4" t="s">
        <v>38</v>
      </c>
      <c r="F5901" s="5"/>
      <c r="G5901" s="6">
        <v>66</v>
      </c>
      <c r="H5901" s="31">
        <v>89.393939393938993</v>
      </c>
      <c r="I5901" s="12">
        <v>1.5151515151520001</v>
      </c>
      <c r="J5901" s="28">
        <v>0</v>
      </c>
      <c r="K5901" s="28">
        <v>0</v>
      </c>
      <c r="L5901" s="28">
        <v>0</v>
      </c>
      <c r="M5901" s="42">
        <v>9.0909090909089993</v>
      </c>
    </row>
    <row r="5902" spans="4:13" x14ac:dyDescent="0.2">
      <c r="D5902" s="200"/>
      <c r="E5902" s="4" t="s">
        <v>39</v>
      </c>
      <c r="F5902" s="5"/>
      <c r="G5902" s="6">
        <v>64</v>
      </c>
      <c r="H5902" s="31">
        <v>81.25</v>
      </c>
      <c r="I5902" s="12">
        <v>1.5625</v>
      </c>
      <c r="J5902" s="28">
        <v>0</v>
      </c>
      <c r="K5902" s="12">
        <v>1.5625</v>
      </c>
      <c r="L5902" s="28">
        <v>0</v>
      </c>
      <c r="M5902" s="42">
        <v>15.625</v>
      </c>
    </row>
    <row r="5903" spans="4:13" x14ac:dyDescent="0.2">
      <c r="D5903" s="201"/>
      <c r="E5903" s="57" t="s">
        <v>40</v>
      </c>
      <c r="F5903" s="59"/>
      <c r="G5903" s="55">
        <v>31</v>
      </c>
      <c r="H5903" s="169">
        <v>64.516129032257993</v>
      </c>
      <c r="I5903" s="74">
        <v>0</v>
      </c>
      <c r="J5903" s="65">
        <v>3.2258064516129998</v>
      </c>
      <c r="K5903" s="74">
        <v>0</v>
      </c>
      <c r="L5903" s="74">
        <v>0</v>
      </c>
      <c r="M5903" s="141">
        <v>32.258064516128997</v>
      </c>
    </row>
    <row r="5905" spans="2:13" x14ac:dyDescent="0.2">
      <c r="B5905" s="40" t="str">
        <f xml:space="preserve"> HYPERLINK("#'目次'!B250", "[244]")</f>
        <v>[244]</v>
      </c>
      <c r="C5905" s="23" t="s">
        <v>377</v>
      </c>
    </row>
    <row r="5906" spans="2:13" x14ac:dyDescent="0.2">
      <c r="C5906" s="186" t="s">
        <v>326</v>
      </c>
    </row>
    <row r="5908" spans="2:13" x14ac:dyDescent="0.2">
      <c r="C5908" s="23" t="s">
        <v>80</v>
      </c>
    </row>
    <row r="5909" spans="2:13" ht="48" x14ac:dyDescent="0.2">
      <c r="E5909" s="195"/>
      <c r="F5909" s="196"/>
      <c r="G5909" s="37" t="s">
        <v>15</v>
      </c>
      <c r="H5909" s="33" t="s">
        <v>371</v>
      </c>
      <c r="I5909" s="13" t="s">
        <v>372</v>
      </c>
      <c r="J5909" s="13" t="s">
        <v>373</v>
      </c>
      <c r="K5909" s="13" t="s">
        <v>374</v>
      </c>
      <c r="L5909" s="13" t="s">
        <v>99</v>
      </c>
      <c r="M5909" s="38" t="s">
        <v>18</v>
      </c>
    </row>
    <row r="5910" spans="2:13" x14ac:dyDescent="0.2">
      <c r="E5910" s="197"/>
      <c r="F5910" s="198"/>
      <c r="G5910" s="35"/>
      <c r="H5910" s="39"/>
      <c r="I5910" s="14"/>
      <c r="J5910" s="14"/>
      <c r="K5910" s="14"/>
      <c r="L5910" s="14"/>
      <c r="M5910" s="34"/>
    </row>
    <row r="5911" spans="2:13" x14ac:dyDescent="0.2">
      <c r="E5911" s="91" t="s">
        <v>15</v>
      </c>
      <c r="F5911" s="46"/>
      <c r="G5911" s="36">
        <v>734</v>
      </c>
      <c r="H5911" s="24">
        <v>85.694822888282999</v>
      </c>
      <c r="I5911" s="24">
        <v>2.043596730245</v>
      </c>
      <c r="J5911" s="24">
        <v>0.40871934604900001</v>
      </c>
      <c r="K5911" s="24">
        <v>0.13623978201600001</v>
      </c>
      <c r="L5911" s="24">
        <v>0.40871934604900001</v>
      </c>
      <c r="M5911" s="68">
        <v>11.444141689373</v>
      </c>
    </row>
    <row r="5912" spans="2:13" x14ac:dyDescent="0.2">
      <c r="E5912" s="4" t="s">
        <v>81</v>
      </c>
      <c r="F5912" s="5"/>
      <c r="G5912" s="19">
        <v>30</v>
      </c>
      <c r="H5912" s="54">
        <v>83.333333333333002</v>
      </c>
      <c r="I5912" s="20">
        <v>3.333333333333</v>
      </c>
      <c r="J5912" s="60">
        <v>0</v>
      </c>
      <c r="K5912" s="60">
        <v>0</v>
      </c>
      <c r="L5912" s="60">
        <v>0</v>
      </c>
      <c r="M5912" s="52">
        <v>13.333333333333</v>
      </c>
    </row>
    <row r="5913" spans="2:13" x14ac:dyDescent="0.2">
      <c r="E5913" s="4" t="s">
        <v>82</v>
      </c>
      <c r="F5913" s="5"/>
      <c r="G5913" s="6">
        <v>47</v>
      </c>
      <c r="H5913" s="31">
        <v>87.234042553191003</v>
      </c>
      <c r="I5913" s="12">
        <v>2.1276595744679998</v>
      </c>
      <c r="J5913" s="28">
        <v>0</v>
      </c>
      <c r="K5913" s="28">
        <v>0</v>
      </c>
      <c r="L5913" s="28">
        <v>0</v>
      </c>
      <c r="M5913" s="42">
        <v>10.638297872340001</v>
      </c>
    </row>
    <row r="5914" spans="2:13" x14ac:dyDescent="0.2">
      <c r="E5914" s="4" t="s">
        <v>83</v>
      </c>
      <c r="F5914" s="5"/>
      <c r="G5914" s="6">
        <v>296</v>
      </c>
      <c r="H5914" s="31">
        <v>84.121621621621998</v>
      </c>
      <c r="I5914" s="12">
        <v>2.0270270270270001</v>
      </c>
      <c r="J5914" s="12">
        <v>0.33783783783799998</v>
      </c>
      <c r="K5914" s="28">
        <v>0</v>
      </c>
      <c r="L5914" s="28">
        <v>0</v>
      </c>
      <c r="M5914" s="42">
        <v>13.513513513514001</v>
      </c>
    </row>
    <row r="5915" spans="2:13" x14ac:dyDescent="0.2">
      <c r="E5915" s="4" t="s">
        <v>84</v>
      </c>
      <c r="F5915" s="5"/>
      <c r="G5915" s="6">
        <v>19</v>
      </c>
      <c r="H5915" s="104">
        <v>73.684210526315994</v>
      </c>
      <c r="I5915" s="29">
        <v>10.526315789473999</v>
      </c>
      <c r="J5915" s="12">
        <v>5.2631578947369997</v>
      </c>
      <c r="K5915" s="28">
        <v>0</v>
      </c>
      <c r="L5915" s="28">
        <v>0</v>
      </c>
      <c r="M5915" s="42">
        <v>15.789473684211</v>
      </c>
    </row>
    <row r="5916" spans="2:13" x14ac:dyDescent="0.2">
      <c r="E5916" s="4" t="s">
        <v>85</v>
      </c>
      <c r="F5916" s="5"/>
      <c r="G5916" s="6">
        <v>83</v>
      </c>
      <c r="H5916" s="31">
        <v>87.951807228915996</v>
      </c>
      <c r="I5916" s="28">
        <v>0</v>
      </c>
      <c r="J5916" s="28">
        <v>0</v>
      </c>
      <c r="K5916" s="28">
        <v>0</v>
      </c>
      <c r="L5916" s="28">
        <v>0</v>
      </c>
      <c r="M5916" s="42">
        <v>12.048192771084</v>
      </c>
    </row>
    <row r="5917" spans="2:13" x14ac:dyDescent="0.2">
      <c r="E5917" s="4" t="s">
        <v>86</v>
      </c>
      <c r="F5917" s="5"/>
      <c r="G5917" s="6">
        <v>120</v>
      </c>
      <c r="H5917" s="76">
        <v>90.833333333333002</v>
      </c>
      <c r="I5917" s="12">
        <v>1.666666666667</v>
      </c>
      <c r="J5917" s="12">
        <v>0.83333333333299997</v>
      </c>
      <c r="K5917" s="28">
        <v>0</v>
      </c>
      <c r="L5917" s="28">
        <v>0</v>
      </c>
      <c r="M5917" s="42">
        <v>6.666666666667</v>
      </c>
    </row>
    <row r="5918" spans="2:13" x14ac:dyDescent="0.2">
      <c r="E5918" s="4" t="s">
        <v>87</v>
      </c>
      <c r="F5918" s="5"/>
      <c r="G5918" s="6">
        <v>46</v>
      </c>
      <c r="H5918" s="31">
        <v>89.130434782609001</v>
      </c>
      <c r="I5918" s="28">
        <v>0</v>
      </c>
      <c r="J5918" s="28">
        <v>0</v>
      </c>
      <c r="K5918" s="28">
        <v>0</v>
      </c>
      <c r="L5918" s="12">
        <v>2.1739130434780001</v>
      </c>
      <c r="M5918" s="42">
        <v>8.6956521739130004</v>
      </c>
    </row>
    <row r="5919" spans="2:13" x14ac:dyDescent="0.2">
      <c r="E5919" s="4" t="s">
        <v>88</v>
      </c>
      <c r="F5919" s="5"/>
      <c r="G5919" s="6">
        <v>23</v>
      </c>
      <c r="H5919" s="104">
        <v>73.913043478261002</v>
      </c>
      <c r="I5919" s="12">
        <v>4.3478260869570002</v>
      </c>
      <c r="J5919" s="28">
        <v>0</v>
      </c>
      <c r="K5919" s="12">
        <v>4.3478260869570002</v>
      </c>
      <c r="L5919" s="12">
        <v>4.3478260869570002</v>
      </c>
      <c r="M5919" s="42">
        <v>13.04347826087</v>
      </c>
    </row>
    <row r="5920" spans="2:13" x14ac:dyDescent="0.2">
      <c r="E5920" s="4" t="s">
        <v>89</v>
      </c>
      <c r="F5920" s="5"/>
      <c r="G5920" s="6">
        <v>37</v>
      </c>
      <c r="H5920" s="76">
        <v>94.594594594594994</v>
      </c>
      <c r="I5920" s="12">
        <v>2.7027027027030002</v>
      </c>
      <c r="J5920" s="28">
        <v>0</v>
      </c>
      <c r="K5920" s="28">
        <v>0</v>
      </c>
      <c r="L5920" s="12">
        <v>2.7027027027030002</v>
      </c>
      <c r="M5920" s="145">
        <v>0</v>
      </c>
    </row>
    <row r="5921" spans="2:13" x14ac:dyDescent="0.2">
      <c r="E5921" s="4" t="s">
        <v>90</v>
      </c>
      <c r="F5921" s="5"/>
      <c r="G5921" s="6">
        <v>28</v>
      </c>
      <c r="H5921" s="104">
        <v>75</v>
      </c>
      <c r="I5921" s="12">
        <v>3.5714285714290002</v>
      </c>
      <c r="J5921" s="28">
        <v>0</v>
      </c>
      <c r="K5921" s="28">
        <v>0</v>
      </c>
      <c r="L5921" s="28">
        <v>0</v>
      </c>
      <c r="M5921" s="88">
        <v>21.428571428571001</v>
      </c>
    </row>
    <row r="5922" spans="2:13" x14ac:dyDescent="0.2">
      <c r="E5922" s="57" t="s">
        <v>91</v>
      </c>
      <c r="F5922" s="59"/>
      <c r="G5922" s="55">
        <v>5</v>
      </c>
      <c r="H5922" s="157">
        <v>80</v>
      </c>
      <c r="I5922" s="74">
        <v>0</v>
      </c>
      <c r="J5922" s="74">
        <v>0</v>
      </c>
      <c r="K5922" s="74">
        <v>0</v>
      </c>
      <c r="L5922" s="74">
        <v>0</v>
      </c>
      <c r="M5922" s="155">
        <v>20</v>
      </c>
    </row>
    <row r="5924" spans="2:13" x14ac:dyDescent="0.2">
      <c r="B5924" s="40" t="str">
        <f xml:space="preserve"> HYPERLINK("#'目次'!B251", "[245]")</f>
        <v>[245]</v>
      </c>
      <c r="C5924" s="23" t="s">
        <v>380</v>
      </c>
    </row>
    <row r="5925" spans="2:13" x14ac:dyDescent="0.2">
      <c r="C5925" s="186" t="s">
        <v>326</v>
      </c>
    </row>
    <row r="5927" spans="2:13" x14ac:dyDescent="0.2">
      <c r="C5927" s="23" t="s">
        <v>14</v>
      </c>
    </row>
    <row r="5928" spans="2:13" ht="48" x14ac:dyDescent="0.2">
      <c r="D5928" s="195"/>
      <c r="E5928" s="196"/>
      <c r="F5928" s="196"/>
      <c r="G5928" s="37" t="s">
        <v>15</v>
      </c>
      <c r="H5928" s="33" t="s">
        <v>371</v>
      </c>
      <c r="I5928" s="13" t="s">
        <v>372</v>
      </c>
      <c r="J5928" s="13" t="s">
        <v>373</v>
      </c>
      <c r="K5928" s="13" t="s">
        <v>374</v>
      </c>
      <c r="L5928" s="13" t="s">
        <v>99</v>
      </c>
      <c r="M5928" s="38" t="s">
        <v>18</v>
      </c>
    </row>
    <row r="5929" spans="2:13" x14ac:dyDescent="0.2">
      <c r="D5929" s="197"/>
      <c r="E5929" s="198"/>
      <c r="F5929" s="198"/>
      <c r="G5929" s="35"/>
      <c r="H5929" s="39"/>
      <c r="I5929" s="14"/>
      <c r="J5929" s="14"/>
      <c r="K5929" s="14"/>
      <c r="L5929" s="14"/>
      <c r="M5929" s="34"/>
    </row>
    <row r="5930" spans="2:13" x14ac:dyDescent="0.2">
      <c r="D5930" s="56"/>
      <c r="E5930" s="58" t="s">
        <v>15</v>
      </c>
      <c r="F5930" s="46"/>
      <c r="G5930" s="36">
        <v>734</v>
      </c>
      <c r="H5930" s="24">
        <v>69.209809264304994</v>
      </c>
      <c r="I5930" s="24">
        <v>14.713896457765999</v>
      </c>
      <c r="J5930" s="24">
        <v>11.716621253406</v>
      </c>
      <c r="K5930" s="24">
        <v>3.1335149863759999</v>
      </c>
      <c r="L5930" s="24">
        <v>0.81743869209800002</v>
      </c>
      <c r="M5930" s="68">
        <v>7.4931880108989999</v>
      </c>
    </row>
    <row r="5931" spans="2:13" x14ac:dyDescent="0.2">
      <c r="D5931" s="199" t="s">
        <v>19</v>
      </c>
      <c r="E5931" s="22" t="s">
        <v>20</v>
      </c>
      <c r="F5931" s="21"/>
      <c r="G5931" s="19">
        <v>77</v>
      </c>
      <c r="H5931" s="54">
        <v>68.831168831168995</v>
      </c>
      <c r="I5931" s="20">
        <v>18.181818181817999</v>
      </c>
      <c r="J5931" s="20">
        <v>7.792207792208</v>
      </c>
      <c r="K5931" s="20">
        <v>2.5974025974030002</v>
      </c>
      <c r="L5931" s="60">
        <v>0</v>
      </c>
      <c r="M5931" s="52">
        <v>9.0909090909089993</v>
      </c>
    </row>
    <row r="5932" spans="2:13" x14ac:dyDescent="0.2">
      <c r="D5932" s="200"/>
      <c r="E5932" s="4" t="s">
        <v>21</v>
      </c>
      <c r="F5932" s="5"/>
      <c r="G5932" s="6">
        <v>289</v>
      </c>
      <c r="H5932" s="31">
        <v>70.934256055362994</v>
      </c>
      <c r="I5932" s="12">
        <v>11.418685121107</v>
      </c>
      <c r="J5932" s="12">
        <v>9.6885813148790003</v>
      </c>
      <c r="K5932" s="12">
        <v>2.4221453287200001</v>
      </c>
      <c r="L5932" s="12">
        <v>0.69204152249100004</v>
      </c>
      <c r="M5932" s="42">
        <v>9.3425605536329996</v>
      </c>
    </row>
    <row r="5933" spans="2:13" x14ac:dyDescent="0.2">
      <c r="D5933" s="200"/>
      <c r="E5933" s="4" t="s">
        <v>22</v>
      </c>
      <c r="F5933" s="5"/>
      <c r="G5933" s="6">
        <v>109</v>
      </c>
      <c r="H5933" s="31">
        <v>66.972477064220001</v>
      </c>
      <c r="I5933" s="12">
        <v>18.348623853210999</v>
      </c>
      <c r="J5933" s="12">
        <v>11.926605504587</v>
      </c>
      <c r="K5933" s="28">
        <v>0</v>
      </c>
      <c r="L5933" s="12">
        <v>0.91743119266100004</v>
      </c>
      <c r="M5933" s="42">
        <v>6.4220183486240003</v>
      </c>
    </row>
    <row r="5934" spans="2:13" x14ac:dyDescent="0.2">
      <c r="D5934" s="200"/>
      <c r="E5934" s="4" t="s">
        <v>23</v>
      </c>
      <c r="F5934" s="5"/>
      <c r="G5934" s="6">
        <v>120</v>
      </c>
      <c r="H5934" s="31">
        <v>70.833333333333002</v>
      </c>
      <c r="I5934" s="12">
        <v>15.833333333333</v>
      </c>
      <c r="J5934" s="12">
        <v>15.833333333333</v>
      </c>
      <c r="K5934" s="12">
        <v>4.166666666667</v>
      </c>
      <c r="L5934" s="12">
        <v>0.83333333333299997</v>
      </c>
      <c r="M5934" s="42">
        <v>3.333333333333</v>
      </c>
    </row>
    <row r="5935" spans="2:13" x14ac:dyDescent="0.2">
      <c r="D5935" s="200"/>
      <c r="E5935" s="4" t="s">
        <v>24</v>
      </c>
      <c r="F5935" s="5"/>
      <c r="G5935" s="6">
        <v>139</v>
      </c>
      <c r="H5935" s="31">
        <v>66.187050359712003</v>
      </c>
      <c r="I5935" s="12">
        <v>15.827338129496001</v>
      </c>
      <c r="J5935" s="12">
        <v>14.388489208633001</v>
      </c>
      <c r="K5935" s="12">
        <v>6.4748201438850002</v>
      </c>
      <c r="L5935" s="12">
        <v>1.438848920863</v>
      </c>
      <c r="M5935" s="42">
        <v>7.1942446043170003</v>
      </c>
    </row>
    <row r="5936" spans="2:13" x14ac:dyDescent="0.2">
      <c r="D5936" s="199" t="s">
        <v>25</v>
      </c>
      <c r="E5936" s="22" t="s">
        <v>26</v>
      </c>
      <c r="F5936" s="21"/>
      <c r="G5936" s="19">
        <v>243</v>
      </c>
      <c r="H5936" s="149">
        <v>75.308641975309001</v>
      </c>
      <c r="I5936" s="20">
        <v>12.757201646091</v>
      </c>
      <c r="J5936" s="20">
        <v>10.288065843621</v>
      </c>
      <c r="K5936" s="20">
        <v>3.2921810699590002</v>
      </c>
      <c r="L5936" s="60">
        <v>0</v>
      </c>
      <c r="M5936" s="52">
        <v>4.9382716049380004</v>
      </c>
    </row>
    <row r="5937" spans="2:13" x14ac:dyDescent="0.2">
      <c r="D5937" s="200"/>
      <c r="E5937" s="4" t="s">
        <v>27</v>
      </c>
      <c r="F5937" s="5"/>
      <c r="G5937" s="6">
        <v>234</v>
      </c>
      <c r="H5937" s="31">
        <v>69.65811965812</v>
      </c>
      <c r="I5937" s="12">
        <v>14.529914529915001</v>
      </c>
      <c r="J5937" s="12">
        <v>9.4017094017090006</v>
      </c>
      <c r="K5937" s="12">
        <v>2.9914529914529999</v>
      </c>
      <c r="L5937" s="12">
        <v>2.1367521367519999</v>
      </c>
      <c r="M5937" s="42">
        <v>7.6923076923079998</v>
      </c>
    </row>
    <row r="5938" spans="2:13" x14ac:dyDescent="0.2">
      <c r="D5938" s="200"/>
      <c r="E5938" s="4" t="s">
        <v>28</v>
      </c>
      <c r="F5938" s="5"/>
      <c r="G5938" s="6">
        <v>208</v>
      </c>
      <c r="H5938" s="84">
        <v>62.980769230768999</v>
      </c>
      <c r="I5938" s="12">
        <v>15.865384615385</v>
      </c>
      <c r="J5938" s="12">
        <v>14.903846153846001</v>
      </c>
      <c r="K5938" s="12">
        <v>3.365384615385</v>
      </c>
      <c r="L5938" s="12">
        <v>0.48076923076900002</v>
      </c>
      <c r="M5938" s="42">
        <v>9.6153846153850004</v>
      </c>
    </row>
    <row r="5939" spans="2:13" x14ac:dyDescent="0.2">
      <c r="D5939" s="200"/>
      <c r="E5939" s="4" t="s">
        <v>29</v>
      </c>
      <c r="F5939" s="5"/>
      <c r="G5939" s="6">
        <v>49</v>
      </c>
      <c r="H5939" s="84">
        <v>63.265306122448997</v>
      </c>
      <c r="I5939" s="29">
        <v>20.408163265306001</v>
      </c>
      <c r="J5939" s="12">
        <v>16.326530612245001</v>
      </c>
      <c r="K5939" s="12">
        <v>2.040816326531</v>
      </c>
      <c r="L5939" s="28">
        <v>0</v>
      </c>
      <c r="M5939" s="42">
        <v>10.204081632653001</v>
      </c>
    </row>
    <row r="5940" spans="2:13" x14ac:dyDescent="0.2">
      <c r="D5940" s="199" t="s">
        <v>30</v>
      </c>
      <c r="E5940" s="22" t="s">
        <v>31</v>
      </c>
      <c r="F5940" s="21"/>
      <c r="G5940" s="19">
        <v>348</v>
      </c>
      <c r="H5940" s="54">
        <v>72.126436781609002</v>
      </c>
      <c r="I5940" s="20">
        <v>14.655172413793</v>
      </c>
      <c r="J5940" s="20">
        <v>10.344827586207</v>
      </c>
      <c r="K5940" s="20">
        <v>2.586206896552</v>
      </c>
      <c r="L5940" s="20">
        <v>0.28735632183900001</v>
      </c>
      <c r="M5940" s="52">
        <v>6.3218390804600002</v>
      </c>
    </row>
    <row r="5941" spans="2:13" x14ac:dyDescent="0.2">
      <c r="D5941" s="200"/>
      <c r="E5941" s="4" t="s">
        <v>32</v>
      </c>
      <c r="F5941" s="5"/>
      <c r="G5941" s="6">
        <v>386</v>
      </c>
      <c r="H5941" s="31">
        <v>66.580310880829003</v>
      </c>
      <c r="I5941" s="12">
        <v>14.766839378238</v>
      </c>
      <c r="J5941" s="12">
        <v>12.953367875648</v>
      </c>
      <c r="K5941" s="12">
        <v>3.6269430051809999</v>
      </c>
      <c r="L5941" s="12">
        <v>1.2953367875649999</v>
      </c>
      <c r="M5941" s="42">
        <v>8.5492227979269995</v>
      </c>
    </row>
    <row r="5942" spans="2:13" x14ac:dyDescent="0.2">
      <c r="D5942" s="199" t="s">
        <v>33</v>
      </c>
      <c r="E5942" s="22" t="s">
        <v>34</v>
      </c>
      <c r="F5942" s="21"/>
      <c r="G5942" s="19">
        <v>19</v>
      </c>
      <c r="H5942" s="54">
        <v>73.684210526315994</v>
      </c>
      <c r="I5942" s="90">
        <v>5.2631578947369997</v>
      </c>
      <c r="J5942" s="90">
        <v>5.2631578947369997</v>
      </c>
      <c r="K5942" s="20">
        <v>5.2631578947369997</v>
      </c>
      <c r="L5942" s="60">
        <v>0</v>
      </c>
      <c r="M5942" s="52">
        <v>10.526315789473999</v>
      </c>
    </row>
    <row r="5943" spans="2:13" x14ac:dyDescent="0.2">
      <c r="D5943" s="200"/>
      <c r="E5943" s="4" t="s">
        <v>35</v>
      </c>
      <c r="F5943" s="5"/>
      <c r="G5943" s="6">
        <v>97</v>
      </c>
      <c r="H5943" s="31">
        <v>70.103092783505005</v>
      </c>
      <c r="I5943" s="12">
        <v>13.40206185567</v>
      </c>
      <c r="J5943" s="12">
        <v>7.2164948453609998</v>
      </c>
      <c r="K5943" s="12">
        <v>1.0309278350519999</v>
      </c>
      <c r="L5943" s="12">
        <v>1.0309278350519999</v>
      </c>
      <c r="M5943" s="42">
        <v>9.278350515464</v>
      </c>
    </row>
    <row r="5944" spans="2:13" x14ac:dyDescent="0.2">
      <c r="D5944" s="200"/>
      <c r="E5944" s="4" t="s">
        <v>36</v>
      </c>
      <c r="F5944" s="5"/>
      <c r="G5944" s="6">
        <v>142</v>
      </c>
      <c r="H5944" s="31">
        <v>71.126760563380003</v>
      </c>
      <c r="I5944" s="12">
        <v>11.971830985915</v>
      </c>
      <c r="J5944" s="12">
        <v>11.971830985915</v>
      </c>
      <c r="K5944" s="12">
        <v>0.70422535211299997</v>
      </c>
      <c r="L5944" s="12">
        <v>1.4084507042250001</v>
      </c>
      <c r="M5944" s="42">
        <v>6.3380281690139997</v>
      </c>
    </row>
    <row r="5945" spans="2:13" x14ac:dyDescent="0.2">
      <c r="D5945" s="200"/>
      <c r="E5945" s="4" t="s">
        <v>37</v>
      </c>
      <c r="F5945" s="5"/>
      <c r="G5945" s="6">
        <v>164</v>
      </c>
      <c r="H5945" s="84">
        <v>62.804878048779997</v>
      </c>
      <c r="I5945" s="44">
        <v>25</v>
      </c>
      <c r="J5945" s="12">
        <v>14.634146341463</v>
      </c>
      <c r="K5945" s="12">
        <v>6.0975609756100004</v>
      </c>
      <c r="L5945" s="12">
        <v>0.60975609756100002</v>
      </c>
      <c r="M5945" s="42">
        <v>4.8780487804880002</v>
      </c>
    </row>
    <row r="5946" spans="2:13" x14ac:dyDescent="0.2">
      <c r="D5946" s="200"/>
      <c r="E5946" s="4" t="s">
        <v>38</v>
      </c>
      <c r="F5946" s="5"/>
      <c r="G5946" s="6">
        <v>129</v>
      </c>
      <c r="H5946" s="31">
        <v>72.868217054263994</v>
      </c>
      <c r="I5946" s="12">
        <v>12.403100775194</v>
      </c>
      <c r="J5946" s="12">
        <v>12.403100775194</v>
      </c>
      <c r="K5946" s="12">
        <v>2.3255813953489999</v>
      </c>
      <c r="L5946" s="12">
        <v>0.77519379845000003</v>
      </c>
      <c r="M5946" s="42">
        <v>3.8759689922480001</v>
      </c>
    </row>
    <row r="5947" spans="2:13" x14ac:dyDescent="0.2">
      <c r="D5947" s="200"/>
      <c r="E5947" s="4" t="s">
        <v>39</v>
      </c>
      <c r="F5947" s="5"/>
      <c r="G5947" s="6">
        <v>127</v>
      </c>
      <c r="H5947" s="31">
        <v>74.015748031496003</v>
      </c>
      <c r="I5947" s="12">
        <v>10.236220472441</v>
      </c>
      <c r="J5947" s="12">
        <v>9.4488188976380005</v>
      </c>
      <c r="K5947" s="12">
        <v>3.9370078740159999</v>
      </c>
      <c r="L5947" s="12">
        <v>0.78740157480299999</v>
      </c>
      <c r="M5947" s="42">
        <v>8.6614173228349998</v>
      </c>
    </row>
    <row r="5948" spans="2:13" x14ac:dyDescent="0.2">
      <c r="D5948" s="201"/>
      <c r="E5948" s="57" t="s">
        <v>40</v>
      </c>
      <c r="F5948" s="59"/>
      <c r="G5948" s="55">
        <v>56</v>
      </c>
      <c r="H5948" s="157">
        <v>60.714285714286</v>
      </c>
      <c r="I5948" s="65">
        <v>12.5</v>
      </c>
      <c r="J5948" s="65">
        <v>16.071428571428999</v>
      </c>
      <c r="K5948" s="65">
        <v>3.5714285714290002</v>
      </c>
      <c r="L5948" s="74">
        <v>0</v>
      </c>
      <c r="M5948" s="141">
        <v>19.642857142857</v>
      </c>
    </row>
    <row r="5950" spans="2:13" x14ac:dyDescent="0.2">
      <c r="B5950" s="40" t="str">
        <f xml:space="preserve"> HYPERLINK("#'目次'!B252", "[246]")</f>
        <v>[246]</v>
      </c>
      <c r="C5950" s="23" t="s">
        <v>380</v>
      </c>
    </row>
    <row r="5951" spans="2:13" x14ac:dyDescent="0.2">
      <c r="C5951" s="186" t="s">
        <v>326</v>
      </c>
    </row>
    <row r="5953" spans="3:13" x14ac:dyDescent="0.2">
      <c r="C5953" s="23" t="s">
        <v>48</v>
      </c>
    </row>
    <row r="5954" spans="3:13" ht="48" x14ac:dyDescent="0.2">
      <c r="D5954" s="195"/>
      <c r="E5954" s="196"/>
      <c r="F5954" s="196"/>
      <c r="G5954" s="37" t="s">
        <v>15</v>
      </c>
      <c r="H5954" s="33" t="s">
        <v>371</v>
      </c>
      <c r="I5954" s="13" t="s">
        <v>372</v>
      </c>
      <c r="J5954" s="13" t="s">
        <v>373</v>
      </c>
      <c r="K5954" s="13" t="s">
        <v>374</v>
      </c>
      <c r="L5954" s="13" t="s">
        <v>99</v>
      </c>
      <c r="M5954" s="38" t="s">
        <v>18</v>
      </c>
    </row>
    <row r="5955" spans="3:13" x14ac:dyDescent="0.2">
      <c r="D5955" s="197"/>
      <c r="E5955" s="198"/>
      <c r="F5955" s="198"/>
      <c r="G5955" s="35"/>
      <c r="H5955" s="39"/>
      <c r="I5955" s="14"/>
      <c r="J5955" s="14"/>
      <c r="K5955" s="14"/>
      <c r="L5955" s="14"/>
      <c r="M5955" s="34"/>
    </row>
    <row r="5956" spans="3:13" x14ac:dyDescent="0.2">
      <c r="D5956" s="56"/>
      <c r="E5956" s="58" t="s">
        <v>15</v>
      </c>
      <c r="F5956" s="46"/>
      <c r="G5956" s="36">
        <v>734</v>
      </c>
      <c r="H5956" s="24">
        <v>69.209809264304994</v>
      </c>
      <c r="I5956" s="24">
        <v>14.713896457765999</v>
      </c>
      <c r="J5956" s="24">
        <v>11.716621253406</v>
      </c>
      <c r="K5956" s="24">
        <v>3.1335149863759999</v>
      </c>
      <c r="L5956" s="24">
        <v>0.81743869209800002</v>
      </c>
      <c r="M5956" s="68">
        <v>7.4931880108989999</v>
      </c>
    </row>
    <row r="5957" spans="3:13" x14ac:dyDescent="0.2">
      <c r="D5957" s="199" t="s">
        <v>49</v>
      </c>
      <c r="E5957" s="22" t="s">
        <v>50</v>
      </c>
      <c r="F5957" s="21"/>
      <c r="G5957" s="19">
        <v>5</v>
      </c>
      <c r="H5957" s="150">
        <v>80</v>
      </c>
      <c r="I5957" s="96">
        <v>20</v>
      </c>
      <c r="J5957" s="96">
        <v>20</v>
      </c>
      <c r="K5957" s="98">
        <v>20</v>
      </c>
      <c r="L5957" s="60">
        <v>0</v>
      </c>
      <c r="M5957" s="170">
        <v>0</v>
      </c>
    </row>
    <row r="5958" spans="3:13" x14ac:dyDescent="0.2">
      <c r="D5958" s="200"/>
      <c r="E5958" s="4" t="s">
        <v>51</v>
      </c>
      <c r="F5958" s="5"/>
      <c r="G5958" s="6">
        <v>76</v>
      </c>
      <c r="H5958" s="31">
        <v>69.736842105262994</v>
      </c>
      <c r="I5958" s="12">
        <v>14.473684210526001</v>
      </c>
      <c r="J5958" s="12">
        <v>7.8947368421049999</v>
      </c>
      <c r="K5958" s="12">
        <v>3.947368421053</v>
      </c>
      <c r="L5958" s="28">
        <v>0</v>
      </c>
      <c r="M5958" s="42">
        <v>9.2105263157890001</v>
      </c>
    </row>
    <row r="5959" spans="3:13" x14ac:dyDescent="0.2">
      <c r="D5959" s="200"/>
      <c r="E5959" s="4" t="s">
        <v>52</v>
      </c>
      <c r="F5959" s="5"/>
      <c r="G5959" s="6">
        <v>21</v>
      </c>
      <c r="H5959" s="87">
        <v>95.238095238094999</v>
      </c>
      <c r="I5959" s="99">
        <v>0</v>
      </c>
      <c r="J5959" s="99">
        <v>0</v>
      </c>
      <c r="K5959" s="12">
        <v>4.7619047619049999</v>
      </c>
      <c r="L5959" s="28">
        <v>0</v>
      </c>
      <c r="M5959" s="139">
        <v>0</v>
      </c>
    </row>
    <row r="5960" spans="3:13" x14ac:dyDescent="0.2">
      <c r="D5960" s="200"/>
      <c r="E5960" s="4" t="s">
        <v>53</v>
      </c>
      <c r="F5960" s="5"/>
      <c r="G5960" s="6">
        <v>32</v>
      </c>
      <c r="H5960" s="87">
        <v>84.375</v>
      </c>
      <c r="I5960" s="12">
        <v>12.5</v>
      </c>
      <c r="J5960" s="43">
        <v>6.25</v>
      </c>
      <c r="K5960" s="28">
        <v>0</v>
      </c>
      <c r="L5960" s="28">
        <v>0</v>
      </c>
      <c r="M5960" s="139">
        <v>0</v>
      </c>
    </row>
    <row r="5961" spans="3:13" x14ac:dyDescent="0.2">
      <c r="D5961" s="200"/>
      <c r="E5961" s="4" t="s">
        <v>54</v>
      </c>
      <c r="F5961" s="5"/>
      <c r="G5961" s="6">
        <v>170</v>
      </c>
      <c r="H5961" s="31">
        <v>65.882352941175995</v>
      </c>
      <c r="I5961" s="29">
        <v>21.176470588234999</v>
      </c>
      <c r="J5961" s="12">
        <v>12.352941176471001</v>
      </c>
      <c r="K5961" s="12">
        <v>1.764705882353</v>
      </c>
      <c r="L5961" s="12">
        <v>2.352941176471</v>
      </c>
      <c r="M5961" s="42">
        <v>4.7058823529409999</v>
      </c>
    </row>
    <row r="5962" spans="3:13" x14ac:dyDescent="0.2">
      <c r="D5962" s="200"/>
      <c r="E5962" s="4" t="s">
        <v>55</v>
      </c>
      <c r="F5962" s="5"/>
      <c r="G5962" s="6">
        <v>79</v>
      </c>
      <c r="H5962" s="31">
        <v>68.354430379747001</v>
      </c>
      <c r="I5962" s="12">
        <v>13.924050632910999</v>
      </c>
      <c r="J5962" s="12">
        <v>12.658227848100999</v>
      </c>
      <c r="K5962" s="12">
        <v>3.7974683544299999</v>
      </c>
      <c r="L5962" s="12">
        <v>1.2658227848100001</v>
      </c>
      <c r="M5962" s="42">
        <v>7.5949367088609998</v>
      </c>
    </row>
    <row r="5963" spans="3:13" x14ac:dyDescent="0.2">
      <c r="D5963" s="200"/>
      <c r="E5963" s="4" t="s">
        <v>56</v>
      </c>
      <c r="F5963" s="5"/>
      <c r="G5963" s="6">
        <v>127</v>
      </c>
      <c r="H5963" s="31">
        <v>64.566929133857997</v>
      </c>
      <c r="I5963" s="12">
        <v>14.960629921260001</v>
      </c>
      <c r="J5963" s="12">
        <v>13.385826771653999</v>
      </c>
      <c r="K5963" s="12">
        <v>1.574803149606</v>
      </c>
      <c r="L5963" s="28">
        <v>0</v>
      </c>
      <c r="M5963" s="42">
        <v>11.811023622046999</v>
      </c>
    </row>
    <row r="5964" spans="3:13" x14ac:dyDescent="0.2">
      <c r="D5964" s="200"/>
      <c r="E5964" s="4" t="s">
        <v>57</v>
      </c>
      <c r="F5964" s="5"/>
      <c r="G5964" s="6">
        <v>122</v>
      </c>
      <c r="H5964" s="31">
        <v>68.852459016392999</v>
      </c>
      <c r="I5964" s="12">
        <v>13.114754098361001</v>
      </c>
      <c r="J5964" s="12">
        <v>13.934426229508</v>
      </c>
      <c r="K5964" s="12">
        <v>4.918032786885</v>
      </c>
      <c r="L5964" s="28">
        <v>0</v>
      </c>
      <c r="M5964" s="42">
        <v>7.3770491803280001</v>
      </c>
    </row>
    <row r="5965" spans="3:13" x14ac:dyDescent="0.2">
      <c r="D5965" s="200"/>
      <c r="E5965" s="4" t="s">
        <v>58</v>
      </c>
      <c r="F5965" s="5"/>
      <c r="G5965" s="6">
        <v>42</v>
      </c>
      <c r="H5965" s="31">
        <v>71.428571428571004</v>
      </c>
      <c r="I5965" s="12">
        <v>11.904761904761999</v>
      </c>
      <c r="J5965" s="12">
        <v>7.1428571428570002</v>
      </c>
      <c r="K5965" s="12">
        <v>2.3809523809519999</v>
      </c>
      <c r="L5965" s="28">
        <v>0</v>
      </c>
      <c r="M5965" s="42">
        <v>9.5238095238099998</v>
      </c>
    </row>
    <row r="5966" spans="3:13" x14ac:dyDescent="0.2">
      <c r="D5966" s="200"/>
      <c r="E5966" s="4" t="s">
        <v>59</v>
      </c>
      <c r="F5966" s="5"/>
      <c r="G5966" s="6">
        <v>59</v>
      </c>
      <c r="H5966" s="31">
        <v>71.186440677966004</v>
      </c>
      <c r="I5966" s="43">
        <v>8.4745762711860007</v>
      </c>
      <c r="J5966" s="12">
        <v>15.254237288136</v>
      </c>
      <c r="K5966" s="12">
        <v>5.0847457627120001</v>
      </c>
      <c r="L5966" s="12">
        <v>1.6949152542370001</v>
      </c>
      <c r="M5966" s="42">
        <v>8.4745762711860007</v>
      </c>
    </row>
    <row r="5967" spans="3:13" x14ac:dyDescent="0.2">
      <c r="D5967" s="199" t="s">
        <v>60</v>
      </c>
      <c r="E5967" s="22" t="s">
        <v>61</v>
      </c>
      <c r="F5967" s="21"/>
      <c r="G5967" s="19">
        <v>94</v>
      </c>
      <c r="H5967" s="54">
        <v>65.957446808510994</v>
      </c>
      <c r="I5967" s="20">
        <v>11.702127659574</v>
      </c>
      <c r="J5967" s="20">
        <v>13.829787234043</v>
      </c>
      <c r="K5967" s="20">
        <v>5.3191489361700004</v>
      </c>
      <c r="L5967" s="60">
        <v>0</v>
      </c>
      <c r="M5967" s="153">
        <v>12.765957446809001</v>
      </c>
    </row>
    <row r="5968" spans="3:13" x14ac:dyDescent="0.2">
      <c r="D5968" s="200"/>
      <c r="E5968" s="4" t="s">
        <v>62</v>
      </c>
      <c r="F5968" s="5"/>
      <c r="G5968" s="6">
        <v>87</v>
      </c>
      <c r="H5968" s="31">
        <v>68.965517241379004</v>
      </c>
      <c r="I5968" s="12">
        <v>12.64367816092</v>
      </c>
      <c r="J5968" s="12">
        <v>12.64367816092</v>
      </c>
      <c r="K5968" s="12">
        <v>4.5977011494250002</v>
      </c>
      <c r="L5968" s="28">
        <v>0</v>
      </c>
      <c r="M5968" s="42">
        <v>9.1954022988510005</v>
      </c>
    </row>
    <row r="5969" spans="2:13" x14ac:dyDescent="0.2">
      <c r="D5969" s="200"/>
      <c r="E5969" s="4" t="s">
        <v>63</v>
      </c>
      <c r="F5969" s="5"/>
      <c r="G5969" s="6">
        <v>79</v>
      </c>
      <c r="H5969" s="84">
        <v>63.291139240505998</v>
      </c>
      <c r="I5969" s="12">
        <v>15.189873417722</v>
      </c>
      <c r="J5969" s="29">
        <v>20.253164556961998</v>
      </c>
      <c r="K5969" s="12">
        <v>2.5316455696200002</v>
      </c>
      <c r="L5969" s="12">
        <v>1.2658227848100001</v>
      </c>
      <c r="M5969" s="42">
        <v>10.126582278480999</v>
      </c>
    </row>
    <row r="5970" spans="2:13" x14ac:dyDescent="0.2">
      <c r="D5970" s="200"/>
      <c r="E5970" s="4" t="s">
        <v>64</v>
      </c>
      <c r="F5970" s="5"/>
      <c r="G5970" s="6">
        <v>81</v>
      </c>
      <c r="H5970" s="104">
        <v>58.024691358025002</v>
      </c>
      <c r="I5970" s="29">
        <v>23.456790123457001</v>
      </c>
      <c r="J5970" s="12">
        <v>13.58024691358</v>
      </c>
      <c r="K5970" s="12">
        <v>6.1728395061730001</v>
      </c>
      <c r="L5970" s="28">
        <v>0</v>
      </c>
      <c r="M5970" s="42">
        <v>9.8765432098769992</v>
      </c>
    </row>
    <row r="5971" spans="2:13" x14ac:dyDescent="0.2">
      <c r="D5971" s="200"/>
      <c r="E5971" s="4" t="s">
        <v>65</v>
      </c>
      <c r="F5971" s="5"/>
      <c r="G5971" s="6">
        <v>79</v>
      </c>
      <c r="H5971" s="31">
        <v>69.620253164556999</v>
      </c>
      <c r="I5971" s="12">
        <v>13.924050632910999</v>
      </c>
      <c r="J5971" s="12">
        <v>7.5949367088609998</v>
      </c>
      <c r="K5971" s="12">
        <v>2.5316455696200002</v>
      </c>
      <c r="L5971" s="12">
        <v>2.5316455696200002</v>
      </c>
      <c r="M5971" s="42">
        <v>8.8607594936710008</v>
      </c>
    </row>
    <row r="5972" spans="2:13" x14ac:dyDescent="0.2">
      <c r="D5972" s="200"/>
      <c r="E5972" s="4" t="s">
        <v>66</v>
      </c>
      <c r="F5972" s="5"/>
      <c r="G5972" s="6">
        <v>71</v>
      </c>
      <c r="H5972" s="31">
        <v>71.830985915493002</v>
      </c>
      <c r="I5972" s="12">
        <v>12.676056338027999</v>
      </c>
      <c r="J5972" s="12">
        <v>7.0422535211269999</v>
      </c>
      <c r="K5972" s="12">
        <v>2.8169014084509998</v>
      </c>
      <c r="L5972" s="12">
        <v>1.4084507042250001</v>
      </c>
      <c r="M5972" s="42">
        <v>7.0422535211269999</v>
      </c>
    </row>
    <row r="5973" spans="2:13" x14ac:dyDescent="0.2">
      <c r="D5973" s="200"/>
      <c r="E5973" s="4" t="s">
        <v>67</v>
      </c>
      <c r="F5973" s="5"/>
      <c r="G5973" s="6">
        <v>108</v>
      </c>
      <c r="H5973" s="76">
        <v>75</v>
      </c>
      <c r="I5973" s="12">
        <v>15.740740740741</v>
      </c>
      <c r="J5973" s="12">
        <v>9.2592592592590002</v>
      </c>
      <c r="K5973" s="12">
        <v>0.92592592592599998</v>
      </c>
      <c r="L5973" s="12">
        <v>0.92592592592599998</v>
      </c>
      <c r="M5973" s="42">
        <v>2.7777777777780002</v>
      </c>
    </row>
    <row r="5974" spans="2:13" x14ac:dyDescent="0.2">
      <c r="D5974" s="200"/>
      <c r="E5974" s="4" t="s">
        <v>68</v>
      </c>
      <c r="F5974" s="5"/>
      <c r="G5974" s="6">
        <v>39</v>
      </c>
      <c r="H5974" s="87">
        <v>82.051282051282001</v>
      </c>
      <c r="I5974" s="43">
        <v>7.6923076923079998</v>
      </c>
      <c r="J5974" s="12">
        <v>10.25641025641</v>
      </c>
      <c r="K5974" s="28">
        <v>0</v>
      </c>
      <c r="L5974" s="12">
        <v>2.564102564103</v>
      </c>
      <c r="M5974" s="139">
        <v>0</v>
      </c>
    </row>
    <row r="5975" spans="2:13" x14ac:dyDescent="0.2">
      <c r="D5975" s="200"/>
      <c r="E5975" s="4" t="s">
        <v>69</v>
      </c>
      <c r="F5975" s="5"/>
      <c r="G5975" s="6">
        <v>29</v>
      </c>
      <c r="H5975" s="87">
        <v>79.310344827585993</v>
      </c>
      <c r="I5975" s="12">
        <v>13.793103448276</v>
      </c>
      <c r="J5975" s="12">
        <v>13.793103448276</v>
      </c>
      <c r="K5975" s="28">
        <v>0</v>
      </c>
      <c r="L5975" s="28">
        <v>0</v>
      </c>
      <c r="M5975" s="139">
        <v>0</v>
      </c>
    </row>
    <row r="5976" spans="2:13" x14ac:dyDescent="0.2">
      <c r="D5976" s="93" t="s">
        <v>70</v>
      </c>
      <c r="E5976" s="89" t="s">
        <v>18</v>
      </c>
      <c r="F5976" s="92"/>
      <c r="G5976" s="94">
        <v>0</v>
      </c>
      <c r="H5976" s="148">
        <v>0</v>
      </c>
      <c r="I5976" s="86">
        <v>0</v>
      </c>
      <c r="J5976" s="86">
        <v>0</v>
      </c>
      <c r="K5976" s="101">
        <v>0</v>
      </c>
      <c r="L5976" s="101">
        <v>0</v>
      </c>
      <c r="M5976" s="159">
        <v>0</v>
      </c>
    </row>
    <row r="5978" spans="2:13" x14ac:dyDescent="0.2">
      <c r="B5978" s="40" t="str">
        <f xml:space="preserve"> HYPERLINK("#'目次'!B253", "[247]")</f>
        <v>[247]</v>
      </c>
      <c r="C5978" s="23" t="s">
        <v>380</v>
      </c>
    </row>
    <row r="5979" spans="2:13" x14ac:dyDescent="0.2">
      <c r="C5979" s="186" t="s">
        <v>326</v>
      </c>
    </row>
    <row r="5981" spans="2:13" x14ac:dyDescent="0.2">
      <c r="C5981" s="23" t="s">
        <v>73</v>
      </c>
    </row>
    <row r="5982" spans="2:13" ht="48" x14ac:dyDescent="0.2">
      <c r="D5982" s="195"/>
      <c r="E5982" s="196"/>
      <c r="F5982" s="196"/>
      <c r="G5982" s="37" t="s">
        <v>15</v>
      </c>
      <c r="H5982" s="33" t="s">
        <v>371</v>
      </c>
      <c r="I5982" s="13" t="s">
        <v>372</v>
      </c>
      <c r="J5982" s="13" t="s">
        <v>373</v>
      </c>
      <c r="K5982" s="13" t="s">
        <v>374</v>
      </c>
      <c r="L5982" s="13" t="s">
        <v>99</v>
      </c>
      <c r="M5982" s="38" t="s">
        <v>18</v>
      </c>
    </row>
    <row r="5983" spans="2:13" x14ac:dyDescent="0.2">
      <c r="D5983" s="197"/>
      <c r="E5983" s="198"/>
      <c r="F5983" s="198"/>
      <c r="G5983" s="35"/>
      <c r="H5983" s="39"/>
      <c r="I5983" s="14"/>
      <c r="J5983" s="14"/>
      <c r="K5983" s="14"/>
      <c r="L5983" s="14"/>
      <c r="M5983" s="34"/>
    </row>
    <row r="5984" spans="2:13" x14ac:dyDescent="0.2">
      <c r="D5984" s="56"/>
      <c r="E5984" s="58" t="s">
        <v>15</v>
      </c>
      <c r="F5984" s="46"/>
      <c r="G5984" s="36">
        <v>734</v>
      </c>
      <c r="H5984" s="24">
        <v>69.209809264304994</v>
      </c>
      <c r="I5984" s="24">
        <v>14.713896457765999</v>
      </c>
      <c r="J5984" s="24">
        <v>11.716621253406</v>
      </c>
      <c r="K5984" s="24">
        <v>3.1335149863759999</v>
      </c>
      <c r="L5984" s="24">
        <v>0.81743869209800002</v>
      </c>
      <c r="M5984" s="68">
        <v>7.4931880108989999</v>
      </c>
    </row>
    <row r="5985" spans="4:13" x14ac:dyDescent="0.2">
      <c r="D5985" s="199" t="s">
        <v>74</v>
      </c>
      <c r="E5985" s="22" t="s">
        <v>75</v>
      </c>
      <c r="F5985" s="21"/>
      <c r="G5985" s="19">
        <v>348</v>
      </c>
      <c r="H5985" s="54">
        <v>72.126436781609002</v>
      </c>
      <c r="I5985" s="20">
        <v>14.655172413793</v>
      </c>
      <c r="J5985" s="20">
        <v>10.344827586207</v>
      </c>
      <c r="K5985" s="20">
        <v>2.586206896552</v>
      </c>
      <c r="L5985" s="20">
        <v>0.28735632183900001</v>
      </c>
      <c r="M5985" s="52">
        <v>6.3218390804600002</v>
      </c>
    </row>
    <row r="5986" spans="4:13" x14ac:dyDescent="0.2">
      <c r="D5986" s="200"/>
      <c r="E5986" s="4" t="s">
        <v>34</v>
      </c>
      <c r="F5986" s="5"/>
      <c r="G5986" s="6">
        <v>9</v>
      </c>
      <c r="H5986" s="76">
        <v>77.777777777777999</v>
      </c>
      <c r="I5986" s="99">
        <v>0</v>
      </c>
      <c r="J5986" s="12">
        <v>11.111111111111001</v>
      </c>
      <c r="K5986" s="28">
        <v>0</v>
      </c>
      <c r="L5986" s="28">
        <v>0</v>
      </c>
      <c r="M5986" s="42">
        <v>11.111111111111001</v>
      </c>
    </row>
    <row r="5987" spans="4:13" x14ac:dyDescent="0.2">
      <c r="D5987" s="200"/>
      <c r="E5987" s="4" t="s">
        <v>35</v>
      </c>
      <c r="F5987" s="5"/>
      <c r="G5987" s="6">
        <v>42</v>
      </c>
      <c r="H5987" s="31">
        <v>69.047619047618994</v>
      </c>
      <c r="I5987" s="12">
        <v>14.285714285714</v>
      </c>
      <c r="J5987" s="43">
        <v>4.7619047619049999</v>
      </c>
      <c r="K5987" s="28">
        <v>0</v>
      </c>
      <c r="L5987" s="28">
        <v>0</v>
      </c>
      <c r="M5987" s="42">
        <v>11.904761904761999</v>
      </c>
    </row>
    <row r="5988" spans="4:13" x14ac:dyDescent="0.2">
      <c r="D5988" s="200"/>
      <c r="E5988" s="4" t="s">
        <v>36</v>
      </c>
      <c r="F5988" s="5"/>
      <c r="G5988" s="6">
        <v>70</v>
      </c>
      <c r="H5988" s="87">
        <v>82.857142857143003</v>
      </c>
      <c r="I5988" s="61">
        <v>4.2857142857139996</v>
      </c>
      <c r="J5988" s="12">
        <v>8.5714285714289993</v>
      </c>
      <c r="K5988" s="28">
        <v>0</v>
      </c>
      <c r="L5988" s="12">
        <v>1.4285714285710001</v>
      </c>
      <c r="M5988" s="42">
        <v>4.2857142857139996</v>
      </c>
    </row>
    <row r="5989" spans="4:13" x14ac:dyDescent="0.2">
      <c r="D5989" s="200"/>
      <c r="E5989" s="4" t="s">
        <v>37</v>
      </c>
      <c r="F5989" s="5"/>
      <c r="G5989" s="6">
        <v>76</v>
      </c>
      <c r="H5989" s="84">
        <v>61.842105263157997</v>
      </c>
      <c r="I5989" s="44">
        <v>26.315789473683999</v>
      </c>
      <c r="J5989" s="12">
        <v>11.842105263158</v>
      </c>
      <c r="K5989" s="12">
        <v>6.5789473684209998</v>
      </c>
      <c r="L5989" s="28">
        <v>0</v>
      </c>
      <c r="M5989" s="42">
        <v>2.6315789473679998</v>
      </c>
    </row>
    <row r="5990" spans="4:13" x14ac:dyDescent="0.2">
      <c r="D5990" s="200"/>
      <c r="E5990" s="4" t="s">
        <v>38</v>
      </c>
      <c r="F5990" s="5"/>
      <c r="G5990" s="6">
        <v>63</v>
      </c>
      <c r="H5990" s="76">
        <v>74.603174603175006</v>
      </c>
      <c r="I5990" s="12">
        <v>17.460317460317</v>
      </c>
      <c r="J5990" s="12">
        <v>11.111111111111001</v>
      </c>
      <c r="K5990" s="12">
        <v>1.587301587302</v>
      </c>
      <c r="L5990" s="28">
        <v>0</v>
      </c>
      <c r="M5990" s="42">
        <v>3.1746031746029999</v>
      </c>
    </row>
    <row r="5991" spans="4:13" x14ac:dyDescent="0.2">
      <c r="D5991" s="200"/>
      <c r="E5991" s="4" t="s">
        <v>39</v>
      </c>
      <c r="F5991" s="5"/>
      <c r="G5991" s="6">
        <v>63</v>
      </c>
      <c r="H5991" s="31">
        <v>73.015873015872998</v>
      </c>
      <c r="I5991" s="12">
        <v>12.698412698413</v>
      </c>
      <c r="J5991" s="12">
        <v>11.111111111111001</v>
      </c>
      <c r="K5991" s="12">
        <v>3.1746031746029999</v>
      </c>
      <c r="L5991" s="28">
        <v>0</v>
      </c>
      <c r="M5991" s="42">
        <v>9.5238095238099998</v>
      </c>
    </row>
    <row r="5992" spans="4:13" x14ac:dyDescent="0.2">
      <c r="D5992" s="200"/>
      <c r="E5992" s="4" t="s">
        <v>40</v>
      </c>
      <c r="F5992" s="5"/>
      <c r="G5992" s="6">
        <v>25</v>
      </c>
      <c r="H5992" s="31">
        <v>68</v>
      </c>
      <c r="I5992" s="12">
        <v>12</v>
      </c>
      <c r="J5992" s="12">
        <v>16</v>
      </c>
      <c r="K5992" s="12">
        <v>4</v>
      </c>
      <c r="L5992" s="28">
        <v>0</v>
      </c>
      <c r="M5992" s="42">
        <v>12</v>
      </c>
    </row>
    <row r="5993" spans="4:13" x14ac:dyDescent="0.2">
      <c r="D5993" s="199" t="s">
        <v>76</v>
      </c>
      <c r="E5993" s="22" t="s">
        <v>77</v>
      </c>
      <c r="F5993" s="21"/>
      <c r="G5993" s="19">
        <v>386</v>
      </c>
      <c r="H5993" s="54">
        <v>66.580310880829003</v>
      </c>
      <c r="I5993" s="20">
        <v>14.766839378238</v>
      </c>
      <c r="J5993" s="20">
        <v>12.953367875648</v>
      </c>
      <c r="K5993" s="20">
        <v>3.6269430051809999</v>
      </c>
      <c r="L5993" s="20">
        <v>1.2953367875649999</v>
      </c>
      <c r="M5993" s="52">
        <v>8.5492227979269995</v>
      </c>
    </row>
    <row r="5994" spans="4:13" x14ac:dyDescent="0.2">
      <c r="D5994" s="200"/>
      <c r="E5994" s="4" t="s">
        <v>34</v>
      </c>
      <c r="F5994" s="5"/>
      <c r="G5994" s="6">
        <v>10</v>
      </c>
      <c r="H5994" s="31">
        <v>70</v>
      </c>
      <c r="I5994" s="12">
        <v>10</v>
      </c>
      <c r="J5994" s="99">
        <v>0</v>
      </c>
      <c r="K5994" s="29">
        <v>10</v>
      </c>
      <c r="L5994" s="28">
        <v>0</v>
      </c>
      <c r="M5994" s="42">
        <v>10</v>
      </c>
    </row>
    <row r="5995" spans="4:13" x14ac:dyDescent="0.2">
      <c r="D5995" s="200"/>
      <c r="E5995" s="4" t="s">
        <v>35</v>
      </c>
      <c r="F5995" s="5"/>
      <c r="G5995" s="6">
        <v>55</v>
      </c>
      <c r="H5995" s="31">
        <v>70.909090909091006</v>
      </c>
      <c r="I5995" s="12">
        <v>12.727272727273</v>
      </c>
      <c r="J5995" s="12">
        <v>9.0909090909089993</v>
      </c>
      <c r="K5995" s="12">
        <v>1.818181818182</v>
      </c>
      <c r="L5995" s="12">
        <v>1.818181818182</v>
      </c>
      <c r="M5995" s="42">
        <v>7.2727272727269998</v>
      </c>
    </row>
    <row r="5996" spans="4:13" x14ac:dyDescent="0.2">
      <c r="D5996" s="200"/>
      <c r="E5996" s="4" t="s">
        <v>36</v>
      </c>
      <c r="F5996" s="5"/>
      <c r="G5996" s="6">
        <v>72</v>
      </c>
      <c r="H5996" s="84">
        <v>59.722222222222001</v>
      </c>
      <c r="I5996" s="12">
        <v>19.444444444443999</v>
      </c>
      <c r="J5996" s="12">
        <v>15.277777777778001</v>
      </c>
      <c r="K5996" s="12">
        <v>1.3888888888890001</v>
      </c>
      <c r="L5996" s="12">
        <v>1.3888888888890001</v>
      </c>
      <c r="M5996" s="42">
        <v>8.333333333333</v>
      </c>
    </row>
    <row r="5997" spans="4:13" x14ac:dyDescent="0.2">
      <c r="D5997" s="200"/>
      <c r="E5997" s="4" t="s">
        <v>37</v>
      </c>
      <c r="F5997" s="5"/>
      <c r="G5997" s="6">
        <v>88</v>
      </c>
      <c r="H5997" s="84">
        <v>63.636363636364003</v>
      </c>
      <c r="I5997" s="29">
        <v>23.863636363636001</v>
      </c>
      <c r="J5997" s="29">
        <v>17.045454545455001</v>
      </c>
      <c r="K5997" s="12">
        <v>5.6818181818179996</v>
      </c>
      <c r="L5997" s="12">
        <v>1.136363636364</v>
      </c>
      <c r="M5997" s="42">
        <v>6.8181818181820004</v>
      </c>
    </row>
    <row r="5998" spans="4:13" x14ac:dyDescent="0.2">
      <c r="D5998" s="200"/>
      <c r="E5998" s="4" t="s">
        <v>38</v>
      </c>
      <c r="F5998" s="5"/>
      <c r="G5998" s="6">
        <v>66</v>
      </c>
      <c r="H5998" s="31">
        <v>71.212121212121005</v>
      </c>
      <c r="I5998" s="43">
        <v>7.5757575757579998</v>
      </c>
      <c r="J5998" s="12">
        <v>13.636363636364001</v>
      </c>
      <c r="K5998" s="12">
        <v>3.0303030303030001</v>
      </c>
      <c r="L5998" s="12">
        <v>1.5151515151520001</v>
      </c>
      <c r="M5998" s="42">
        <v>4.5454545454549997</v>
      </c>
    </row>
    <row r="5999" spans="4:13" x14ac:dyDescent="0.2">
      <c r="D5999" s="200"/>
      <c r="E5999" s="4" t="s">
        <v>39</v>
      </c>
      <c r="F5999" s="5"/>
      <c r="G5999" s="6">
        <v>64</v>
      </c>
      <c r="H5999" s="76">
        <v>75</v>
      </c>
      <c r="I5999" s="43">
        <v>7.8125</v>
      </c>
      <c r="J5999" s="12">
        <v>7.8125</v>
      </c>
      <c r="K5999" s="12">
        <v>4.6875</v>
      </c>
      <c r="L5999" s="12">
        <v>1.5625</v>
      </c>
      <c r="M5999" s="42">
        <v>7.8125</v>
      </c>
    </row>
    <row r="6000" spans="4:13" x14ac:dyDescent="0.2">
      <c r="D6000" s="201"/>
      <c r="E6000" s="57" t="s">
        <v>40</v>
      </c>
      <c r="F6000" s="59"/>
      <c r="G6000" s="55">
        <v>31</v>
      </c>
      <c r="H6000" s="169">
        <v>54.838709677418997</v>
      </c>
      <c r="I6000" s="65">
        <v>12.903225806451999</v>
      </c>
      <c r="J6000" s="65">
        <v>16.129032258064999</v>
      </c>
      <c r="K6000" s="65">
        <v>3.2258064516129998</v>
      </c>
      <c r="L6000" s="74">
        <v>0</v>
      </c>
      <c r="M6000" s="141">
        <v>25.806451612903</v>
      </c>
    </row>
    <row r="6002" spans="2:13" x14ac:dyDescent="0.2">
      <c r="B6002" s="40" t="str">
        <f xml:space="preserve"> HYPERLINK("#'目次'!B254", "[248]")</f>
        <v>[248]</v>
      </c>
      <c r="C6002" s="23" t="s">
        <v>380</v>
      </c>
    </row>
    <row r="6003" spans="2:13" x14ac:dyDescent="0.2">
      <c r="C6003" s="186" t="s">
        <v>326</v>
      </c>
    </row>
    <row r="6005" spans="2:13" x14ac:dyDescent="0.2">
      <c r="C6005" s="23" t="s">
        <v>80</v>
      </c>
    </row>
    <row r="6006" spans="2:13" ht="48" x14ac:dyDescent="0.2">
      <c r="E6006" s="195"/>
      <c r="F6006" s="196"/>
      <c r="G6006" s="37" t="s">
        <v>15</v>
      </c>
      <c r="H6006" s="33" t="s">
        <v>371</v>
      </c>
      <c r="I6006" s="13" t="s">
        <v>372</v>
      </c>
      <c r="J6006" s="13" t="s">
        <v>373</v>
      </c>
      <c r="K6006" s="13" t="s">
        <v>374</v>
      </c>
      <c r="L6006" s="13" t="s">
        <v>99</v>
      </c>
      <c r="M6006" s="38" t="s">
        <v>18</v>
      </c>
    </row>
    <row r="6007" spans="2:13" x14ac:dyDescent="0.2">
      <c r="E6007" s="197"/>
      <c r="F6007" s="198"/>
      <c r="G6007" s="35"/>
      <c r="H6007" s="39"/>
      <c r="I6007" s="14"/>
      <c r="J6007" s="14"/>
      <c r="K6007" s="14"/>
      <c r="L6007" s="14"/>
      <c r="M6007" s="34"/>
    </row>
    <row r="6008" spans="2:13" x14ac:dyDescent="0.2">
      <c r="E6008" s="91" t="s">
        <v>15</v>
      </c>
      <c r="F6008" s="46"/>
      <c r="G6008" s="36">
        <v>734</v>
      </c>
      <c r="H6008" s="24">
        <v>69.209809264304994</v>
      </c>
      <c r="I6008" s="24">
        <v>14.713896457765999</v>
      </c>
      <c r="J6008" s="24">
        <v>11.716621253406</v>
      </c>
      <c r="K6008" s="24">
        <v>3.1335149863759999</v>
      </c>
      <c r="L6008" s="24">
        <v>0.81743869209800002</v>
      </c>
      <c r="M6008" s="68">
        <v>7.4931880108989999</v>
      </c>
    </row>
    <row r="6009" spans="2:13" x14ac:dyDescent="0.2">
      <c r="E6009" s="4" t="s">
        <v>81</v>
      </c>
      <c r="F6009" s="5"/>
      <c r="G6009" s="19">
        <v>30</v>
      </c>
      <c r="H6009" s="54">
        <v>73.333333333333002</v>
      </c>
      <c r="I6009" s="20">
        <v>13.333333333333</v>
      </c>
      <c r="J6009" s="90">
        <v>3.333333333333</v>
      </c>
      <c r="K6009" s="20">
        <v>3.333333333333</v>
      </c>
      <c r="L6009" s="60">
        <v>0</v>
      </c>
      <c r="M6009" s="52">
        <v>10</v>
      </c>
    </row>
    <row r="6010" spans="2:13" x14ac:dyDescent="0.2">
      <c r="E6010" s="4" t="s">
        <v>82</v>
      </c>
      <c r="F6010" s="5"/>
      <c r="G6010" s="6">
        <v>47</v>
      </c>
      <c r="H6010" s="31">
        <v>65.957446808510994</v>
      </c>
      <c r="I6010" s="29">
        <v>21.276595744681</v>
      </c>
      <c r="J6010" s="12">
        <v>10.638297872340001</v>
      </c>
      <c r="K6010" s="12">
        <v>2.1276595744679998</v>
      </c>
      <c r="L6010" s="28">
        <v>0</v>
      </c>
      <c r="M6010" s="42">
        <v>8.5106382978719992</v>
      </c>
    </row>
    <row r="6011" spans="2:13" x14ac:dyDescent="0.2">
      <c r="E6011" s="4" t="s">
        <v>83</v>
      </c>
      <c r="F6011" s="5"/>
      <c r="G6011" s="6">
        <v>296</v>
      </c>
      <c r="H6011" s="31">
        <v>70.608108108107999</v>
      </c>
      <c r="I6011" s="12">
        <v>11.486486486485999</v>
      </c>
      <c r="J6011" s="12">
        <v>9.7972972972969998</v>
      </c>
      <c r="K6011" s="12">
        <v>2.3648648648649999</v>
      </c>
      <c r="L6011" s="12">
        <v>0.67567567567599995</v>
      </c>
      <c r="M6011" s="42">
        <v>9.4594594594589996</v>
      </c>
    </row>
    <row r="6012" spans="2:13" x14ac:dyDescent="0.2">
      <c r="E6012" s="4" t="s">
        <v>84</v>
      </c>
      <c r="F6012" s="5"/>
      <c r="G6012" s="6">
        <v>19</v>
      </c>
      <c r="H6012" s="104">
        <v>52.631578947367998</v>
      </c>
      <c r="I6012" s="44">
        <v>36.842105263157997</v>
      </c>
      <c r="J6012" s="12">
        <v>15.789473684211</v>
      </c>
      <c r="K6012" s="28">
        <v>0</v>
      </c>
      <c r="L6012" s="28">
        <v>0</v>
      </c>
      <c r="M6012" s="139">
        <v>0</v>
      </c>
    </row>
    <row r="6013" spans="2:13" x14ac:dyDescent="0.2">
      <c r="E6013" s="4" t="s">
        <v>85</v>
      </c>
      <c r="F6013" s="5"/>
      <c r="G6013" s="6">
        <v>83</v>
      </c>
      <c r="H6013" s="31">
        <v>71.084337349397998</v>
      </c>
      <c r="I6013" s="12">
        <v>14.457831325300999</v>
      </c>
      <c r="J6013" s="12">
        <v>10.843373493975999</v>
      </c>
      <c r="K6013" s="28">
        <v>0</v>
      </c>
      <c r="L6013" s="12">
        <v>1.204819277108</v>
      </c>
      <c r="M6013" s="42">
        <v>7.2289156626509996</v>
      </c>
    </row>
    <row r="6014" spans="2:13" x14ac:dyDescent="0.2">
      <c r="E6014" s="4" t="s">
        <v>86</v>
      </c>
      <c r="F6014" s="5"/>
      <c r="G6014" s="6">
        <v>120</v>
      </c>
      <c r="H6014" s="31">
        <v>70.833333333333002</v>
      </c>
      <c r="I6014" s="12">
        <v>15.833333333333</v>
      </c>
      <c r="J6014" s="12">
        <v>15.833333333333</v>
      </c>
      <c r="K6014" s="12">
        <v>4.166666666667</v>
      </c>
      <c r="L6014" s="12">
        <v>0.83333333333299997</v>
      </c>
      <c r="M6014" s="42">
        <v>3.333333333333</v>
      </c>
    </row>
    <row r="6015" spans="2:13" x14ac:dyDescent="0.2">
      <c r="E6015" s="4" t="s">
        <v>87</v>
      </c>
      <c r="F6015" s="5"/>
      <c r="G6015" s="6">
        <v>46</v>
      </c>
      <c r="H6015" s="84">
        <v>60.869565217390999</v>
      </c>
      <c r="I6015" s="12">
        <v>19.565217391304</v>
      </c>
      <c r="J6015" s="44">
        <v>23.913043478260999</v>
      </c>
      <c r="K6015" s="12">
        <v>4.3478260869570002</v>
      </c>
      <c r="L6015" s="12">
        <v>2.1739130434780001</v>
      </c>
      <c r="M6015" s="42">
        <v>6.5217391304349999</v>
      </c>
    </row>
    <row r="6016" spans="2:13" x14ac:dyDescent="0.2">
      <c r="E6016" s="4" t="s">
        <v>88</v>
      </c>
      <c r="F6016" s="5"/>
      <c r="G6016" s="6">
        <v>23</v>
      </c>
      <c r="H6016" s="104">
        <v>47.826086956521998</v>
      </c>
      <c r="I6016" s="12">
        <v>17.391304347826001</v>
      </c>
      <c r="J6016" s="12">
        <v>8.6956521739130004</v>
      </c>
      <c r="K6016" s="29">
        <v>13.04347826087</v>
      </c>
      <c r="L6016" s="12">
        <v>4.3478260869570002</v>
      </c>
      <c r="M6016" s="88">
        <v>17.391304347826001</v>
      </c>
    </row>
    <row r="6017" spans="2:13" x14ac:dyDescent="0.2">
      <c r="E6017" s="4" t="s">
        <v>89</v>
      </c>
      <c r="F6017" s="5"/>
      <c r="G6017" s="6">
        <v>37</v>
      </c>
      <c r="H6017" s="87">
        <v>83.783783783784003</v>
      </c>
      <c r="I6017" s="12">
        <v>13.513513513514001</v>
      </c>
      <c r="J6017" s="43">
        <v>5.4054054054050003</v>
      </c>
      <c r="K6017" s="28">
        <v>0</v>
      </c>
      <c r="L6017" s="28">
        <v>0</v>
      </c>
      <c r="M6017" s="139">
        <v>0</v>
      </c>
    </row>
    <row r="6018" spans="2:13" x14ac:dyDescent="0.2">
      <c r="E6018" s="4" t="s">
        <v>90</v>
      </c>
      <c r="F6018" s="5"/>
      <c r="G6018" s="6">
        <v>28</v>
      </c>
      <c r="H6018" s="31">
        <v>67.857142857143003</v>
      </c>
      <c r="I6018" s="12">
        <v>10.714285714286</v>
      </c>
      <c r="J6018" s="12">
        <v>14.285714285714</v>
      </c>
      <c r="K6018" s="12">
        <v>7.1428571428570002</v>
      </c>
      <c r="L6018" s="28">
        <v>0</v>
      </c>
      <c r="M6018" s="42">
        <v>10.714285714286</v>
      </c>
    </row>
    <row r="6019" spans="2:13" x14ac:dyDescent="0.2">
      <c r="E6019" s="57" t="s">
        <v>91</v>
      </c>
      <c r="F6019" s="59"/>
      <c r="G6019" s="55">
        <v>5</v>
      </c>
      <c r="H6019" s="157">
        <v>60</v>
      </c>
      <c r="I6019" s="123">
        <v>20</v>
      </c>
      <c r="J6019" s="123">
        <v>20</v>
      </c>
      <c r="K6019" s="113">
        <v>40</v>
      </c>
      <c r="L6019" s="74">
        <v>0</v>
      </c>
      <c r="M6019" s="171">
        <v>0</v>
      </c>
    </row>
    <row r="6021" spans="2:13" x14ac:dyDescent="0.2">
      <c r="B6021" s="40" t="str">
        <f xml:space="preserve"> HYPERLINK("#'目次'!B255", "[249]")</f>
        <v>[249]</v>
      </c>
      <c r="C6021" s="23" t="s">
        <v>383</v>
      </c>
    </row>
    <row r="6022" spans="2:13" x14ac:dyDescent="0.2">
      <c r="C6022" s="186" t="s">
        <v>326</v>
      </c>
    </row>
    <row r="6024" spans="2:13" x14ac:dyDescent="0.2">
      <c r="C6024" s="23" t="s">
        <v>14</v>
      </c>
    </row>
    <row r="6025" spans="2:13" ht="48" x14ac:dyDescent="0.2">
      <c r="D6025" s="195"/>
      <c r="E6025" s="196"/>
      <c r="F6025" s="196"/>
      <c r="G6025" s="37" t="s">
        <v>15</v>
      </c>
      <c r="H6025" s="33" t="s">
        <v>371</v>
      </c>
      <c r="I6025" s="13" t="s">
        <v>372</v>
      </c>
      <c r="J6025" s="13" t="s">
        <v>373</v>
      </c>
      <c r="K6025" s="13" t="s">
        <v>374</v>
      </c>
      <c r="L6025" s="13" t="s">
        <v>99</v>
      </c>
      <c r="M6025" s="38" t="s">
        <v>18</v>
      </c>
    </row>
    <row r="6026" spans="2:13" x14ac:dyDescent="0.2">
      <c r="D6026" s="197"/>
      <c r="E6026" s="198"/>
      <c r="F6026" s="198"/>
      <c r="G6026" s="35"/>
      <c r="H6026" s="39"/>
      <c r="I6026" s="14"/>
      <c r="J6026" s="14"/>
      <c r="K6026" s="14"/>
      <c r="L6026" s="14"/>
      <c r="M6026" s="34"/>
    </row>
    <row r="6027" spans="2:13" x14ac:dyDescent="0.2">
      <c r="D6027" s="56"/>
      <c r="E6027" s="58" t="s">
        <v>15</v>
      </c>
      <c r="F6027" s="46"/>
      <c r="G6027" s="36">
        <v>734</v>
      </c>
      <c r="H6027" s="24">
        <v>77.656675749319007</v>
      </c>
      <c r="I6027" s="24">
        <v>7.6294277929160002</v>
      </c>
      <c r="J6027" s="24">
        <v>5.1771117166209999</v>
      </c>
      <c r="K6027" s="24">
        <v>2.4523160762940002</v>
      </c>
      <c r="L6027" s="24">
        <v>0.68119891008199995</v>
      </c>
      <c r="M6027" s="68">
        <v>10.354223433243</v>
      </c>
    </row>
    <row r="6028" spans="2:13" x14ac:dyDescent="0.2">
      <c r="D6028" s="199" t="s">
        <v>19</v>
      </c>
      <c r="E6028" s="22" t="s">
        <v>20</v>
      </c>
      <c r="F6028" s="21"/>
      <c r="G6028" s="19">
        <v>77</v>
      </c>
      <c r="H6028" s="54">
        <v>79.220779220778994</v>
      </c>
      <c r="I6028" s="20">
        <v>3.896103896104</v>
      </c>
      <c r="J6028" s="20">
        <v>3.896103896104</v>
      </c>
      <c r="K6028" s="20">
        <v>1.298701298701</v>
      </c>
      <c r="L6028" s="60">
        <v>0</v>
      </c>
      <c r="M6028" s="52">
        <v>12.987012987012999</v>
      </c>
    </row>
    <row r="6029" spans="2:13" x14ac:dyDescent="0.2">
      <c r="D6029" s="200"/>
      <c r="E6029" s="4" t="s">
        <v>21</v>
      </c>
      <c r="F6029" s="5"/>
      <c r="G6029" s="6">
        <v>289</v>
      </c>
      <c r="H6029" s="31">
        <v>76.816608996539998</v>
      </c>
      <c r="I6029" s="12">
        <v>7.2664359861590002</v>
      </c>
      <c r="J6029" s="12">
        <v>6.5743944636679998</v>
      </c>
      <c r="K6029" s="12">
        <v>1.3840830449829999</v>
      </c>
      <c r="L6029" s="12">
        <v>0.34602076124600001</v>
      </c>
      <c r="M6029" s="42">
        <v>11.764705882353001</v>
      </c>
    </row>
    <row r="6030" spans="2:13" x14ac:dyDescent="0.2">
      <c r="D6030" s="200"/>
      <c r="E6030" s="4" t="s">
        <v>22</v>
      </c>
      <c r="F6030" s="5"/>
      <c r="G6030" s="6">
        <v>109</v>
      </c>
      <c r="H6030" s="84">
        <v>72.477064220182996</v>
      </c>
      <c r="I6030" s="12">
        <v>11.009174311927</v>
      </c>
      <c r="J6030" s="12">
        <v>3.669724770642</v>
      </c>
      <c r="K6030" s="12">
        <v>3.669724770642</v>
      </c>
      <c r="L6030" s="28">
        <v>0</v>
      </c>
      <c r="M6030" s="42">
        <v>12.844036697248001</v>
      </c>
    </row>
    <row r="6031" spans="2:13" x14ac:dyDescent="0.2">
      <c r="D6031" s="200"/>
      <c r="E6031" s="4" t="s">
        <v>23</v>
      </c>
      <c r="F6031" s="5"/>
      <c r="G6031" s="6">
        <v>120</v>
      </c>
      <c r="H6031" s="76">
        <v>83.333333333333002</v>
      </c>
      <c r="I6031" s="12">
        <v>5.833333333333</v>
      </c>
      <c r="J6031" s="12">
        <v>3.333333333333</v>
      </c>
      <c r="K6031" s="12">
        <v>5</v>
      </c>
      <c r="L6031" s="12">
        <v>0.83333333333299997</v>
      </c>
      <c r="M6031" s="100">
        <v>5</v>
      </c>
    </row>
    <row r="6032" spans="2:13" x14ac:dyDescent="0.2">
      <c r="D6032" s="200"/>
      <c r="E6032" s="4" t="s">
        <v>24</v>
      </c>
      <c r="F6032" s="5"/>
      <c r="G6032" s="6">
        <v>139</v>
      </c>
      <c r="H6032" s="31">
        <v>77.697841726619004</v>
      </c>
      <c r="I6032" s="12">
        <v>9.3525179856119998</v>
      </c>
      <c r="J6032" s="12">
        <v>5.755395683453</v>
      </c>
      <c r="K6032" s="12">
        <v>2.1582733812949999</v>
      </c>
      <c r="L6032" s="12">
        <v>2.1582733812949999</v>
      </c>
      <c r="M6032" s="42">
        <v>8.6330935251799996</v>
      </c>
    </row>
    <row r="6033" spans="2:13" x14ac:dyDescent="0.2">
      <c r="D6033" s="199" t="s">
        <v>25</v>
      </c>
      <c r="E6033" s="22" t="s">
        <v>26</v>
      </c>
      <c r="F6033" s="21"/>
      <c r="G6033" s="19">
        <v>243</v>
      </c>
      <c r="H6033" s="54">
        <v>79.835390946502002</v>
      </c>
      <c r="I6033" s="20">
        <v>9.4650205761319999</v>
      </c>
      <c r="J6033" s="20">
        <v>4.9382716049380004</v>
      </c>
      <c r="K6033" s="20">
        <v>3.2921810699590002</v>
      </c>
      <c r="L6033" s="20">
        <v>0.41152263374499998</v>
      </c>
      <c r="M6033" s="52">
        <v>7.4074074074069998</v>
      </c>
    </row>
    <row r="6034" spans="2:13" x14ac:dyDescent="0.2">
      <c r="D6034" s="200"/>
      <c r="E6034" s="4" t="s">
        <v>27</v>
      </c>
      <c r="F6034" s="5"/>
      <c r="G6034" s="6">
        <v>234</v>
      </c>
      <c r="H6034" s="31">
        <v>74.786324786324997</v>
      </c>
      <c r="I6034" s="12">
        <v>8.5470085470089998</v>
      </c>
      <c r="J6034" s="12">
        <v>7.6923076923079998</v>
      </c>
      <c r="K6034" s="12">
        <v>2.564102564103</v>
      </c>
      <c r="L6034" s="12">
        <v>1.2820512820509999</v>
      </c>
      <c r="M6034" s="42">
        <v>8.5470085470089998</v>
      </c>
    </row>
    <row r="6035" spans="2:13" x14ac:dyDescent="0.2">
      <c r="D6035" s="200"/>
      <c r="E6035" s="4" t="s">
        <v>28</v>
      </c>
      <c r="F6035" s="5"/>
      <c r="G6035" s="6">
        <v>208</v>
      </c>
      <c r="H6035" s="31">
        <v>78.365384615384997</v>
      </c>
      <c r="I6035" s="12">
        <v>5.7692307692310001</v>
      </c>
      <c r="J6035" s="12">
        <v>2.884615384615</v>
      </c>
      <c r="K6035" s="12">
        <v>1.442307692308</v>
      </c>
      <c r="L6035" s="12">
        <v>0.48076923076900002</v>
      </c>
      <c r="M6035" s="42">
        <v>14.423076923077</v>
      </c>
    </row>
    <row r="6036" spans="2:13" x14ac:dyDescent="0.2">
      <c r="D6036" s="200"/>
      <c r="E6036" s="4" t="s">
        <v>29</v>
      </c>
      <c r="F6036" s="5"/>
      <c r="G6036" s="6">
        <v>49</v>
      </c>
      <c r="H6036" s="31">
        <v>77.551020408162998</v>
      </c>
      <c r="I6036" s="43">
        <v>2.040816326531</v>
      </c>
      <c r="J6036" s="12">
        <v>4.0816326530609999</v>
      </c>
      <c r="K6036" s="12">
        <v>2.040816326531</v>
      </c>
      <c r="L6036" s="28">
        <v>0</v>
      </c>
      <c r="M6036" s="88">
        <v>16.326530612245001</v>
      </c>
    </row>
    <row r="6037" spans="2:13" x14ac:dyDescent="0.2">
      <c r="D6037" s="199" t="s">
        <v>30</v>
      </c>
      <c r="E6037" s="22" t="s">
        <v>31</v>
      </c>
      <c r="F6037" s="21"/>
      <c r="G6037" s="19">
        <v>348</v>
      </c>
      <c r="H6037" s="54">
        <v>76.724137931033994</v>
      </c>
      <c r="I6037" s="20">
        <v>8.9080459770109996</v>
      </c>
      <c r="J6037" s="20">
        <v>6.0344827586210004</v>
      </c>
      <c r="K6037" s="20">
        <v>3.1609195402300001</v>
      </c>
      <c r="L6037" s="20">
        <v>0.57471264367800001</v>
      </c>
      <c r="M6037" s="52">
        <v>9.7701149425290001</v>
      </c>
    </row>
    <row r="6038" spans="2:13" x14ac:dyDescent="0.2">
      <c r="D6038" s="200"/>
      <c r="E6038" s="4" t="s">
        <v>32</v>
      </c>
      <c r="F6038" s="5"/>
      <c r="G6038" s="6">
        <v>386</v>
      </c>
      <c r="H6038" s="31">
        <v>78.497409326425</v>
      </c>
      <c r="I6038" s="12">
        <v>6.4766839378240002</v>
      </c>
      <c r="J6038" s="12">
        <v>4.40414507772</v>
      </c>
      <c r="K6038" s="12">
        <v>1.813471502591</v>
      </c>
      <c r="L6038" s="12">
        <v>0.77720207253899998</v>
      </c>
      <c r="M6038" s="42">
        <v>10.880829015544</v>
      </c>
    </row>
    <row r="6039" spans="2:13" x14ac:dyDescent="0.2">
      <c r="D6039" s="199" t="s">
        <v>33</v>
      </c>
      <c r="E6039" s="22" t="s">
        <v>34</v>
      </c>
      <c r="F6039" s="21"/>
      <c r="G6039" s="19">
        <v>19</v>
      </c>
      <c r="H6039" s="54">
        <v>73.684210526315994</v>
      </c>
      <c r="I6039" s="20">
        <v>5.2631578947369997</v>
      </c>
      <c r="J6039" s="20">
        <v>5.2631578947369997</v>
      </c>
      <c r="K6039" s="20">
        <v>5.2631578947369997</v>
      </c>
      <c r="L6039" s="60">
        <v>0</v>
      </c>
      <c r="M6039" s="52">
        <v>10.526315789473999</v>
      </c>
    </row>
    <row r="6040" spans="2:13" x14ac:dyDescent="0.2">
      <c r="D6040" s="200"/>
      <c r="E6040" s="4" t="s">
        <v>35</v>
      </c>
      <c r="F6040" s="5"/>
      <c r="G6040" s="6">
        <v>97</v>
      </c>
      <c r="H6040" s="31">
        <v>77.319587628866003</v>
      </c>
      <c r="I6040" s="12">
        <v>8.2474226804120008</v>
      </c>
      <c r="J6040" s="12">
        <v>5.1546391752579996</v>
      </c>
      <c r="K6040" s="12">
        <v>2.0618556701030002</v>
      </c>
      <c r="L6040" s="12">
        <v>1.0309278350519999</v>
      </c>
      <c r="M6040" s="42">
        <v>11.340206185567</v>
      </c>
    </row>
    <row r="6041" spans="2:13" x14ac:dyDescent="0.2">
      <c r="D6041" s="200"/>
      <c r="E6041" s="4" t="s">
        <v>36</v>
      </c>
      <c r="F6041" s="5"/>
      <c r="G6041" s="6">
        <v>142</v>
      </c>
      <c r="H6041" s="31">
        <v>76.056338028168994</v>
      </c>
      <c r="I6041" s="29">
        <v>13.380281690141</v>
      </c>
      <c r="J6041" s="12">
        <v>9.8591549295770005</v>
      </c>
      <c r="K6041" s="12">
        <v>2.112676056338</v>
      </c>
      <c r="L6041" s="12">
        <v>0.70422535211299997</v>
      </c>
      <c r="M6041" s="100">
        <v>4.9295774647890003</v>
      </c>
    </row>
    <row r="6042" spans="2:13" x14ac:dyDescent="0.2">
      <c r="D6042" s="200"/>
      <c r="E6042" s="4" t="s">
        <v>37</v>
      </c>
      <c r="F6042" s="5"/>
      <c r="G6042" s="6">
        <v>164</v>
      </c>
      <c r="H6042" s="31">
        <v>81.097560975609994</v>
      </c>
      <c r="I6042" s="12">
        <v>6.7073170731709997</v>
      </c>
      <c r="J6042" s="12">
        <v>3.0487804878050002</v>
      </c>
      <c r="K6042" s="12">
        <v>1.829268292683</v>
      </c>
      <c r="L6042" s="12">
        <v>0.60975609756100002</v>
      </c>
      <c r="M6042" s="42">
        <v>8.5365853658540001</v>
      </c>
    </row>
    <row r="6043" spans="2:13" x14ac:dyDescent="0.2">
      <c r="D6043" s="200"/>
      <c r="E6043" s="4" t="s">
        <v>38</v>
      </c>
      <c r="F6043" s="5"/>
      <c r="G6043" s="6">
        <v>129</v>
      </c>
      <c r="H6043" s="31">
        <v>75.193798449612004</v>
      </c>
      <c r="I6043" s="12">
        <v>8.5271317829460003</v>
      </c>
      <c r="J6043" s="12">
        <v>10.077519379845</v>
      </c>
      <c r="K6043" s="12">
        <v>5.4263565891469998</v>
      </c>
      <c r="L6043" s="12">
        <v>0.77519379845000003</v>
      </c>
      <c r="M6043" s="42">
        <v>8.5271317829460003</v>
      </c>
    </row>
    <row r="6044" spans="2:13" x14ac:dyDescent="0.2">
      <c r="D6044" s="200"/>
      <c r="E6044" s="4" t="s">
        <v>39</v>
      </c>
      <c r="F6044" s="5"/>
      <c r="G6044" s="6">
        <v>127</v>
      </c>
      <c r="H6044" s="31">
        <v>81.102362204724002</v>
      </c>
      <c r="I6044" s="12">
        <v>3.9370078740159999</v>
      </c>
      <c r="J6044" s="69">
        <v>0</v>
      </c>
      <c r="K6044" s="12">
        <v>0.78740157480299999</v>
      </c>
      <c r="L6044" s="12">
        <v>0.78740157480299999</v>
      </c>
      <c r="M6044" s="42">
        <v>13.385826771653999</v>
      </c>
    </row>
    <row r="6045" spans="2:13" x14ac:dyDescent="0.2">
      <c r="D6045" s="201"/>
      <c r="E6045" s="57" t="s">
        <v>40</v>
      </c>
      <c r="F6045" s="59"/>
      <c r="G6045" s="55">
        <v>56</v>
      </c>
      <c r="H6045" s="157">
        <v>71.428571428571004</v>
      </c>
      <c r="I6045" s="125">
        <v>1.785714285714</v>
      </c>
      <c r="J6045" s="129">
        <v>0</v>
      </c>
      <c r="K6045" s="65">
        <v>1.785714285714</v>
      </c>
      <c r="L6045" s="74">
        <v>0</v>
      </c>
      <c r="M6045" s="141">
        <v>25</v>
      </c>
    </row>
    <row r="6047" spans="2:13" x14ac:dyDescent="0.2">
      <c r="B6047" s="40" t="str">
        <f xml:space="preserve"> HYPERLINK("#'目次'!B256", "[250]")</f>
        <v>[250]</v>
      </c>
      <c r="C6047" s="23" t="s">
        <v>383</v>
      </c>
    </row>
    <row r="6048" spans="2:13" x14ac:dyDescent="0.2">
      <c r="C6048" s="186" t="s">
        <v>326</v>
      </c>
    </row>
    <row r="6050" spans="3:13" x14ac:dyDescent="0.2">
      <c r="C6050" s="23" t="s">
        <v>48</v>
      </c>
    </row>
    <row r="6051" spans="3:13" ht="48" x14ac:dyDescent="0.2">
      <c r="D6051" s="195"/>
      <c r="E6051" s="196"/>
      <c r="F6051" s="196"/>
      <c r="G6051" s="37" t="s">
        <v>15</v>
      </c>
      <c r="H6051" s="33" t="s">
        <v>371</v>
      </c>
      <c r="I6051" s="13" t="s">
        <v>372</v>
      </c>
      <c r="J6051" s="13" t="s">
        <v>373</v>
      </c>
      <c r="K6051" s="13" t="s">
        <v>374</v>
      </c>
      <c r="L6051" s="13" t="s">
        <v>99</v>
      </c>
      <c r="M6051" s="38" t="s">
        <v>18</v>
      </c>
    </row>
    <row r="6052" spans="3:13" x14ac:dyDescent="0.2">
      <c r="D6052" s="197"/>
      <c r="E6052" s="198"/>
      <c r="F6052" s="198"/>
      <c r="G6052" s="35"/>
      <c r="H6052" s="39"/>
      <c r="I6052" s="14"/>
      <c r="J6052" s="14"/>
      <c r="K6052" s="14"/>
      <c r="L6052" s="14"/>
      <c r="M6052" s="34"/>
    </row>
    <row r="6053" spans="3:13" x14ac:dyDescent="0.2">
      <c r="D6053" s="56"/>
      <c r="E6053" s="58" t="s">
        <v>15</v>
      </c>
      <c r="F6053" s="46"/>
      <c r="G6053" s="36">
        <v>734</v>
      </c>
      <c r="H6053" s="24">
        <v>77.656675749319007</v>
      </c>
      <c r="I6053" s="24">
        <v>7.6294277929160002</v>
      </c>
      <c r="J6053" s="24">
        <v>5.1771117166209999</v>
      </c>
      <c r="K6053" s="24">
        <v>2.4523160762940002</v>
      </c>
      <c r="L6053" s="24">
        <v>0.68119891008199995</v>
      </c>
      <c r="M6053" s="68">
        <v>10.354223433243</v>
      </c>
    </row>
    <row r="6054" spans="3:13" x14ac:dyDescent="0.2">
      <c r="D6054" s="199" t="s">
        <v>49</v>
      </c>
      <c r="E6054" s="22" t="s">
        <v>50</v>
      </c>
      <c r="F6054" s="21"/>
      <c r="G6054" s="19">
        <v>5</v>
      </c>
      <c r="H6054" s="150">
        <v>100</v>
      </c>
      <c r="I6054" s="128">
        <v>0</v>
      </c>
      <c r="J6054" s="128">
        <v>0</v>
      </c>
      <c r="K6054" s="60">
        <v>0</v>
      </c>
      <c r="L6054" s="60">
        <v>0</v>
      </c>
      <c r="M6054" s="182">
        <v>0</v>
      </c>
    </row>
    <row r="6055" spans="3:13" x14ac:dyDescent="0.2">
      <c r="D6055" s="200"/>
      <c r="E6055" s="4" t="s">
        <v>51</v>
      </c>
      <c r="F6055" s="5"/>
      <c r="G6055" s="6">
        <v>76</v>
      </c>
      <c r="H6055" s="84">
        <v>72.368421052632002</v>
      </c>
      <c r="I6055" s="12">
        <v>7.8947368421049999</v>
      </c>
      <c r="J6055" s="12">
        <v>2.6315789473679998</v>
      </c>
      <c r="K6055" s="12">
        <v>3.947368421053</v>
      </c>
      <c r="L6055" s="12">
        <v>1.3157894736839999</v>
      </c>
      <c r="M6055" s="42">
        <v>14.473684210526001</v>
      </c>
    </row>
    <row r="6056" spans="3:13" x14ac:dyDescent="0.2">
      <c r="D6056" s="200"/>
      <c r="E6056" s="4" t="s">
        <v>52</v>
      </c>
      <c r="F6056" s="5"/>
      <c r="G6056" s="6">
        <v>21</v>
      </c>
      <c r="H6056" s="76">
        <v>85.714285714286007</v>
      </c>
      <c r="I6056" s="29">
        <v>14.285714285714</v>
      </c>
      <c r="J6056" s="12">
        <v>4.7619047619049999</v>
      </c>
      <c r="K6056" s="12">
        <v>4.7619047619049999</v>
      </c>
      <c r="L6056" s="28">
        <v>0</v>
      </c>
      <c r="M6056" s="145">
        <v>0</v>
      </c>
    </row>
    <row r="6057" spans="3:13" x14ac:dyDescent="0.2">
      <c r="D6057" s="200"/>
      <c r="E6057" s="4" t="s">
        <v>53</v>
      </c>
      <c r="F6057" s="5"/>
      <c r="G6057" s="6">
        <v>32</v>
      </c>
      <c r="H6057" s="84">
        <v>68.75</v>
      </c>
      <c r="I6057" s="12">
        <v>12.5</v>
      </c>
      <c r="J6057" s="44">
        <v>15.625</v>
      </c>
      <c r="K6057" s="12">
        <v>6.25</v>
      </c>
      <c r="L6057" s="28">
        <v>0</v>
      </c>
      <c r="M6057" s="42">
        <v>9.375</v>
      </c>
    </row>
    <row r="6058" spans="3:13" x14ac:dyDescent="0.2">
      <c r="D6058" s="200"/>
      <c r="E6058" s="4" t="s">
        <v>54</v>
      </c>
      <c r="F6058" s="5"/>
      <c r="G6058" s="6">
        <v>170</v>
      </c>
      <c r="H6058" s="31">
        <v>80.588235294117993</v>
      </c>
      <c r="I6058" s="12">
        <v>8.2352941176469994</v>
      </c>
      <c r="J6058" s="12">
        <v>6.4705882352939996</v>
      </c>
      <c r="K6058" s="12">
        <v>1.1764705882349999</v>
      </c>
      <c r="L6058" s="12">
        <v>1.764705882353</v>
      </c>
      <c r="M6058" s="42">
        <v>5.8823529411760003</v>
      </c>
    </row>
    <row r="6059" spans="3:13" x14ac:dyDescent="0.2">
      <c r="D6059" s="200"/>
      <c r="E6059" s="4" t="s">
        <v>55</v>
      </c>
      <c r="F6059" s="5"/>
      <c r="G6059" s="6">
        <v>79</v>
      </c>
      <c r="H6059" s="84">
        <v>72.151898734176996</v>
      </c>
      <c r="I6059" s="29">
        <v>16.455696202532</v>
      </c>
      <c r="J6059" s="12">
        <v>8.8607594936710008</v>
      </c>
      <c r="K6059" s="28">
        <v>0</v>
      </c>
      <c r="L6059" s="12">
        <v>1.2658227848100001</v>
      </c>
      <c r="M6059" s="42">
        <v>8.8607594936710008</v>
      </c>
    </row>
    <row r="6060" spans="3:13" x14ac:dyDescent="0.2">
      <c r="D6060" s="200"/>
      <c r="E6060" s="4" t="s">
        <v>56</v>
      </c>
      <c r="F6060" s="5"/>
      <c r="G6060" s="6">
        <v>127</v>
      </c>
      <c r="H6060" s="31">
        <v>75.590551181102001</v>
      </c>
      <c r="I6060" s="12">
        <v>6.299212598425</v>
      </c>
      <c r="J6060" s="12">
        <v>6.299212598425</v>
      </c>
      <c r="K6060" s="12">
        <v>3.1496062992130001</v>
      </c>
      <c r="L6060" s="28">
        <v>0</v>
      </c>
      <c r="M6060" s="42">
        <v>12.59842519685</v>
      </c>
    </row>
    <row r="6061" spans="3:13" x14ac:dyDescent="0.2">
      <c r="D6061" s="200"/>
      <c r="E6061" s="4" t="s">
        <v>57</v>
      </c>
      <c r="F6061" s="5"/>
      <c r="G6061" s="6">
        <v>122</v>
      </c>
      <c r="H6061" s="31">
        <v>81.967213114754003</v>
      </c>
      <c r="I6061" s="43">
        <v>2.459016393443</v>
      </c>
      <c r="J6061" s="12">
        <v>0.81967213114799997</v>
      </c>
      <c r="K6061" s="12">
        <v>1.6393442622950001</v>
      </c>
      <c r="L6061" s="28">
        <v>0</v>
      </c>
      <c r="M6061" s="42">
        <v>13.114754098361001</v>
      </c>
    </row>
    <row r="6062" spans="3:13" x14ac:dyDescent="0.2">
      <c r="D6062" s="200"/>
      <c r="E6062" s="4" t="s">
        <v>58</v>
      </c>
      <c r="F6062" s="5"/>
      <c r="G6062" s="6">
        <v>42</v>
      </c>
      <c r="H6062" s="84">
        <v>71.428571428571004</v>
      </c>
      <c r="I6062" s="12">
        <v>9.5238095238099998</v>
      </c>
      <c r="J6062" s="12">
        <v>7.1428571428570002</v>
      </c>
      <c r="K6062" s="12">
        <v>4.7619047619049999</v>
      </c>
      <c r="L6062" s="28">
        <v>0</v>
      </c>
      <c r="M6062" s="42">
        <v>11.904761904761999</v>
      </c>
    </row>
    <row r="6063" spans="3:13" x14ac:dyDescent="0.2">
      <c r="D6063" s="200"/>
      <c r="E6063" s="4" t="s">
        <v>59</v>
      </c>
      <c r="F6063" s="5"/>
      <c r="G6063" s="6">
        <v>59</v>
      </c>
      <c r="H6063" s="76">
        <v>84.745762711864003</v>
      </c>
      <c r="I6063" s="43">
        <v>1.6949152542370001</v>
      </c>
      <c r="J6063" s="69">
        <v>0</v>
      </c>
      <c r="K6063" s="12">
        <v>3.3898305084749998</v>
      </c>
      <c r="L6063" s="28">
        <v>0</v>
      </c>
      <c r="M6063" s="42">
        <v>11.864406779661</v>
      </c>
    </row>
    <row r="6064" spans="3:13" x14ac:dyDescent="0.2">
      <c r="D6064" s="199" t="s">
        <v>60</v>
      </c>
      <c r="E6064" s="22" t="s">
        <v>61</v>
      </c>
      <c r="F6064" s="21"/>
      <c r="G6064" s="19">
        <v>94</v>
      </c>
      <c r="H6064" s="54">
        <v>79.787234042552996</v>
      </c>
      <c r="I6064" s="90">
        <v>2.1276595744679998</v>
      </c>
      <c r="J6064" s="20">
        <v>1.0638297872339999</v>
      </c>
      <c r="K6064" s="20">
        <v>2.1276595744679998</v>
      </c>
      <c r="L6064" s="60">
        <v>0</v>
      </c>
      <c r="M6064" s="52">
        <v>14.893617021277</v>
      </c>
    </row>
    <row r="6065" spans="2:13" x14ac:dyDescent="0.2">
      <c r="D6065" s="200"/>
      <c r="E6065" s="4" t="s">
        <v>62</v>
      </c>
      <c r="F6065" s="5"/>
      <c r="G6065" s="6">
        <v>87</v>
      </c>
      <c r="H6065" s="31">
        <v>80.459770114942998</v>
      </c>
      <c r="I6065" s="12">
        <v>5.7471264367819996</v>
      </c>
      <c r="J6065" s="12">
        <v>3.4482758620689999</v>
      </c>
      <c r="K6065" s="12">
        <v>2.2988505747130001</v>
      </c>
      <c r="L6065" s="12">
        <v>1.149425287356</v>
      </c>
      <c r="M6065" s="42">
        <v>9.1954022988510005</v>
      </c>
    </row>
    <row r="6066" spans="2:13" x14ac:dyDescent="0.2">
      <c r="D6066" s="200"/>
      <c r="E6066" s="4" t="s">
        <v>63</v>
      </c>
      <c r="F6066" s="5"/>
      <c r="G6066" s="6">
        <v>79</v>
      </c>
      <c r="H6066" s="31">
        <v>77.215189873417998</v>
      </c>
      <c r="I6066" s="12">
        <v>7.5949367088609998</v>
      </c>
      <c r="J6066" s="12">
        <v>5.0632911392409996</v>
      </c>
      <c r="K6066" s="28">
        <v>0</v>
      </c>
      <c r="L6066" s="12">
        <v>1.2658227848100001</v>
      </c>
      <c r="M6066" s="42">
        <v>11.392405063290999</v>
      </c>
    </row>
    <row r="6067" spans="2:13" x14ac:dyDescent="0.2">
      <c r="D6067" s="200"/>
      <c r="E6067" s="4" t="s">
        <v>64</v>
      </c>
      <c r="F6067" s="5"/>
      <c r="G6067" s="6">
        <v>81</v>
      </c>
      <c r="H6067" s="31">
        <v>75.308641975309001</v>
      </c>
      <c r="I6067" s="12">
        <v>3.7037037037039999</v>
      </c>
      <c r="J6067" s="12">
        <v>3.7037037037039999</v>
      </c>
      <c r="K6067" s="28">
        <v>0</v>
      </c>
      <c r="L6067" s="28">
        <v>0</v>
      </c>
      <c r="M6067" s="88">
        <v>18.518518518518999</v>
      </c>
    </row>
    <row r="6068" spans="2:13" x14ac:dyDescent="0.2">
      <c r="D6068" s="200"/>
      <c r="E6068" s="4" t="s">
        <v>65</v>
      </c>
      <c r="F6068" s="5"/>
      <c r="G6068" s="6">
        <v>79</v>
      </c>
      <c r="H6068" s="31">
        <v>81.012658227847993</v>
      </c>
      <c r="I6068" s="12">
        <v>6.3291139240509997</v>
      </c>
      <c r="J6068" s="12">
        <v>2.5316455696200002</v>
      </c>
      <c r="K6068" s="12">
        <v>1.2658227848100001</v>
      </c>
      <c r="L6068" s="12">
        <v>1.2658227848100001</v>
      </c>
      <c r="M6068" s="42">
        <v>10.126582278480999</v>
      </c>
    </row>
    <row r="6069" spans="2:13" x14ac:dyDescent="0.2">
      <c r="D6069" s="200"/>
      <c r="E6069" s="4" t="s">
        <v>66</v>
      </c>
      <c r="F6069" s="5"/>
      <c r="G6069" s="6">
        <v>71</v>
      </c>
      <c r="H6069" s="31">
        <v>77.464788732393998</v>
      </c>
      <c r="I6069" s="12">
        <v>11.267605633803001</v>
      </c>
      <c r="J6069" s="12">
        <v>8.4507042253520002</v>
      </c>
      <c r="K6069" s="12">
        <v>1.4084507042250001</v>
      </c>
      <c r="L6069" s="12">
        <v>1.4084507042250001</v>
      </c>
      <c r="M6069" s="42">
        <v>7.0422535211269999</v>
      </c>
    </row>
    <row r="6070" spans="2:13" x14ac:dyDescent="0.2">
      <c r="D6070" s="200"/>
      <c r="E6070" s="4" t="s">
        <v>67</v>
      </c>
      <c r="F6070" s="5"/>
      <c r="G6070" s="6">
        <v>108</v>
      </c>
      <c r="H6070" s="31">
        <v>73.148148148147996</v>
      </c>
      <c r="I6070" s="29">
        <v>12.962962962962999</v>
      </c>
      <c r="J6070" s="12">
        <v>9.2592592592590002</v>
      </c>
      <c r="K6070" s="12">
        <v>2.7777777777780002</v>
      </c>
      <c r="L6070" s="28">
        <v>0</v>
      </c>
      <c r="M6070" s="42">
        <v>8.333333333333</v>
      </c>
    </row>
    <row r="6071" spans="2:13" x14ac:dyDescent="0.2">
      <c r="D6071" s="200"/>
      <c r="E6071" s="4" t="s">
        <v>68</v>
      </c>
      <c r="F6071" s="5"/>
      <c r="G6071" s="6">
        <v>39</v>
      </c>
      <c r="H6071" s="31">
        <v>76.923076923077005</v>
      </c>
      <c r="I6071" s="12">
        <v>5.1282051282049999</v>
      </c>
      <c r="J6071" s="12">
        <v>5.1282051282049999</v>
      </c>
      <c r="K6071" s="29">
        <v>10.25641025641</v>
      </c>
      <c r="L6071" s="12">
        <v>2.564102564103</v>
      </c>
      <c r="M6071" s="100">
        <v>5.1282051282049999</v>
      </c>
    </row>
    <row r="6072" spans="2:13" x14ac:dyDescent="0.2">
      <c r="D6072" s="200"/>
      <c r="E6072" s="4" t="s">
        <v>69</v>
      </c>
      <c r="F6072" s="5"/>
      <c r="G6072" s="6">
        <v>29</v>
      </c>
      <c r="H6072" s="84">
        <v>72.413793103448</v>
      </c>
      <c r="I6072" s="29">
        <v>17.241379310345</v>
      </c>
      <c r="J6072" s="29">
        <v>13.793103448276</v>
      </c>
      <c r="K6072" s="29">
        <v>10.344827586207</v>
      </c>
      <c r="L6072" s="28">
        <v>0</v>
      </c>
      <c r="M6072" s="145">
        <v>0</v>
      </c>
    </row>
    <row r="6073" spans="2:13" x14ac:dyDescent="0.2">
      <c r="D6073" s="93" t="s">
        <v>70</v>
      </c>
      <c r="E6073" s="89" t="s">
        <v>18</v>
      </c>
      <c r="F6073" s="92"/>
      <c r="G6073" s="94">
        <v>0</v>
      </c>
      <c r="H6073" s="148">
        <v>0</v>
      </c>
      <c r="I6073" s="134">
        <v>0</v>
      </c>
      <c r="J6073" s="134">
        <v>0</v>
      </c>
      <c r="K6073" s="101">
        <v>0</v>
      </c>
      <c r="L6073" s="101">
        <v>0</v>
      </c>
      <c r="M6073" s="173">
        <v>0</v>
      </c>
    </row>
    <row r="6075" spans="2:13" x14ac:dyDescent="0.2">
      <c r="B6075" s="40" t="str">
        <f xml:space="preserve"> HYPERLINK("#'目次'!B257", "[251]")</f>
        <v>[251]</v>
      </c>
      <c r="C6075" s="23" t="s">
        <v>383</v>
      </c>
    </row>
    <row r="6076" spans="2:13" x14ac:dyDescent="0.2">
      <c r="C6076" s="186" t="s">
        <v>326</v>
      </c>
    </row>
    <row r="6078" spans="2:13" x14ac:dyDescent="0.2">
      <c r="C6078" s="23" t="s">
        <v>73</v>
      </c>
    </row>
    <row r="6079" spans="2:13" ht="48" x14ac:dyDescent="0.2">
      <c r="D6079" s="195"/>
      <c r="E6079" s="196"/>
      <c r="F6079" s="196"/>
      <c r="G6079" s="37" t="s">
        <v>15</v>
      </c>
      <c r="H6079" s="33" t="s">
        <v>371</v>
      </c>
      <c r="I6079" s="13" t="s">
        <v>372</v>
      </c>
      <c r="J6079" s="13" t="s">
        <v>373</v>
      </c>
      <c r="K6079" s="13" t="s">
        <v>374</v>
      </c>
      <c r="L6079" s="13" t="s">
        <v>99</v>
      </c>
      <c r="M6079" s="38" t="s">
        <v>18</v>
      </c>
    </row>
    <row r="6080" spans="2:13" x14ac:dyDescent="0.2">
      <c r="D6080" s="197"/>
      <c r="E6080" s="198"/>
      <c r="F6080" s="198"/>
      <c r="G6080" s="35"/>
      <c r="H6080" s="39"/>
      <c r="I6080" s="14"/>
      <c r="J6080" s="14"/>
      <c r="K6080" s="14"/>
      <c r="L6080" s="14"/>
      <c r="M6080" s="34"/>
    </row>
    <row r="6081" spans="4:13" x14ac:dyDescent="0.2">
      <c r="D6081" s="56"/>
      <c r="E6081" s="58" t="s">
        <v>15</v>
      </c>
      <c r="F6081" s="46"/>
      <c r="G6081" s="36">
        <v>734</v>
      </c>
      <c r="H6081" s="24">
        <v>77.656675749319007</v>
      </c>
      <c r="I6081" s="24">
        <v>7.6294277929160002</v>
      </c>
      <c r="J6081" s="24">
        <v>5.1771117166209999</v>
      </c>
      <c r="K6081" s="24">
        <v>2.4523160762940002</v>
      </c>
      <c r="L6081" s="24">
        <v>0.68119891008199995</v>
      </c>
      <c r="M6081" s="68">
        <v>10.354223433243</v>
      </c>
    </row>
    <row r="6082" spans="4:13" x14ac:dyDescent="0.2">
      <c r="D6082" s="199" t="s">
        <v>74</v>
      </c>
      <c r="E6082" s="22" t="s">
        <v>75</v>
      </c>
      <c r="F6082" s="21"/>
      <c r="G6082" s="19">
        <v>348</v>
      </c>
      <c r="H6082" s="54">
        <v>76.724137931033994</v>
      </c>
      <c r="I6082" s="20">
        <v>8.9080459770109996</v>
      </c>
      <c r="J6082" s="20">
        <v>6.0344827586210004</v>
      </c>
      <c r="K6082" s="20">
        <v>3.1609195402300001</v>
      </c>
      <c r="L6082" s="20">
        <v>0.57471264367800001</v>
      </c>
      <c r="M6082" s="52">
        <v>9.7701149425290001</v>
      </c>
    </row>
    <row r="6083" spans="4:13" x14ac:dyDescent="0.2">
      <c r="D6083" s="200"/>
      <c r="E6083" s="4" t="s">
        <v>34</v>
      </c>
      <c r="F6083" s="5"/>
      <c r="G6083" s="6">
        <v>9</v>
      </c>
      <c r="H6083" s="104">
        <v>66.666666666666998</v>
      </c>
      <c r="I6083" s="69">
        <v>0</v>
      </c>
      <c r="J6083" s="29">
        <v>11.111111111111001</v>
      </c>
      <c r="K6083" s="29">
        <v>11.111111111111001</v>
      </c>
      <c r="L6083" s="28">
        <v>0</v>
      </c>
      <c r="M6083" s="42">
        <v>11.111111111111001</v>
      </c>
    </row>
    <row r="6084" spans="4:13" x14ac:dyDescent="0.2">
      <c r="D6084" s="200"/>
      <c r="E6084" s="4" t="s">
        <v>35</v>
      </c>
      <c r="F6084" s="5"/>
      <c r="G6084" s="6">
        <v>42</v>
      </c>
      <c r="H6084" s="31">
        <v>73.809523809523995</v>
      </c>
      <c r="I6084" s="12">
        <v>7.1428571428570002</v>
      </c>
      <c r="J6084" s="12">
        <v>7.1428571428570002</v>
      </c>
      <c r="K6084" s="12">
        <v>4.7619047619049999</v>
      </c>
      <c r="L6084" s="12">
        <v>2.3809523809519999</v>
      </c>
      <c r="M6084" s="42">
        <v>11.904761904761999</v>
      </c>
    </row>
    <row r="6085" spans="4:13" x14ac:dyDescent="0.2">
      <c r="D6085" s="200"/>
      <c r="E6085" s="4" t="s">
        <v>36</v>
      </c>
      <c r="F6085" s="5"/>
      <c r="G6085" s="6">
        <v>70</v>
      </c>
      <c r="H6085" s="31">
        <v>80</v>
      </c>
      <c r="I6085" s="12">
        <v>11.428571428571001</v>
      </c>
      <c r="J6085" s="12">
        <v>8.5714285714289993</v>
      </c>
      <c r="K6085" s="12">
        <v>1.4285714285710001</v>
      </c>
      <c r="L6085" s="28">
        <v>0</v>
      </c>
      <c r="M6085" s="100">
        <v>4.2857142857139996</v>
      </c>
    </row>
    <row r="6086" spans="4:13" x14ac:dyDescent="0.2">
      <c r="D6086" s="200"/>
      <c r="E6086" s="4" t="s">
        <v>37</v>
      </c>
      <c r="F6086" s="5"/>
      <c r="G6086" s="6">
        <v>76</v>
      </c>
      <c r="H6086" s="31">
        <v>76.315789473684006</v>
      </c>
      <c r="I6086" s="12">
        <v>10.526315789473999</v>
      </c>
      <c r="J6086" s="12">
        <v>3.947368421053</v>
      </c>
      <c r="K6086" s="12">
        <v>2.6315789473679998</v>
      </c>
      <c r="L6086" s="28">
        <v>0</v>
      </c>
      <c r="M6086" s="42">
        <v>9.2105263157890001</v>
      </c>
    </row>
    <row r="6087" spans="4:13" x14ac:dyDescent="0.2">
      <c r="D6087" s="200"/>
      <c r="E6087" s="4" t="s">
        <v>38</v>
      </c>
      <c r="F6087" s="5"/>
      <c r="G6087" s="6">
        <v>63</v>
      </c>
      <c r="H6087" s="31">
        <v>73.015873015872998</v>
      </c>
      <c r="I6087" s="12">
        <v>11.111111111111001</v>
      </c>
      <c r="J6087" s="29">
        <v>12.698412698413</v>
      </c>
      <c r="K6087" s="12">
        <v>4.7619047619049999</v>
      </c>
      <c r="L6087" s="28">
        <v>0</v>
      </c>
      <c r="M6087" s="42">
        <v>12.698412698413</v>
      </c>
    </row>
    <row r="6088" spans="4:13" x14ac:dyDescent="0.2">
      <c r="D6088" s="200"/>
      <c r="E6088" s="4" t="s">
        <v>39</v>
      </c>
      <c r="F6088" s="5"/>
      <c r="G6088" s="6">
        <v>63</v>
      </c>
      <c r="H6088" s="31">
        <v>80.952380952381006</v>
      </c>
      <c r="I6088" s="12">
        <v>6.3492063492059998</v>
      </c>
      <c r="J6088" s="69">
        <v>0</v>
      </c>
      <c r="K6088" s="12">
        <v>1.587301587302</v>
      </c>
      <c r="L6088" s="12">
        <v>1.587301587302</v>
      </c>
      <c r="M6088" s="42">
        <v>9.5238095238099998</v>
      </c>
    </row>
    <row r="6089" spans="4:13" x14ac:dyDescent="0.2">
      <c r="D6089" s="200"/>
      <c r="E6089" s="4" t="s">
        <v>40</v>
      </c>
      <c r="F6089" s="5"/>
      <c r="G6089" s="6">
        <v>25</v>
      </c>
      <c r="H6089" s="31">
        <v>76</v>
      </c>
      <c r="I6089" s="12">
        <v>4</v>
      </c>
      <c r="J6089" s="69">
        <v>0</v>
      </c>
      <c r="K6089" s="12">
        <v>4</v>
      </c>
      <c r="L6089" s="28">
        <v>0</v>
      </c>
      <c r="M6089" s="88">
        <v>16</v>
      </c>
    </row>
    <row r="6090" spans="4:13" x14ac:dyDescent="0.2">
      <c r="D6090" s="199" t="s">
        <v>76</v>
      </c>
      <c r="E6090" s="22" t="s">
        <v>77</v>
      </c>
      <c r="F6090" s="21"/>
      <c r="G6090" s="19">
        <v>386</v>
      </c>
      <c r="H6090" s="54">
        <v>78.497409326425</v>
      </c>
      <c r="I6090" s="20">
        <v>6.4766839378240002</v>
      </c>
      <c r="J6090" s="20">
        <v>4.40414507772</v>
      </c>
      <c r="K6090" s="20">
        <v>1.813471502591</v>
      </c>
      <c r="L6090" s="20">
        <v>0.77720207253899998</v>
      </c>
      <c r="M6090" s="52">
        <v>10.880829015544</v>
      </c>
    </row>
    <row r="6091" spans="4:13" x14ac:dyDescent="0.2">
      <c r="D6091" s="200"/>
      <c r="E6091" s="4" t="s">
        <v>34</v>
      </c>
      <c r="F6091" s="5"/>
      <c r="G6091" s="6">
        <v>10</v>
      </c>
      <c r="H6091" s="31">
        <v>80</v>
      </c>
      <c r="I6091" s="12">
        <v>10</v>
      </c>
      <c r="J6091" s="69">
        <v>0</v>
      </c>
      <c r="K6091" s="28">
        <v>0</v>
      </c>
      <c r="L6091" s="28">
        <v>0</v>
      </c>
      <c r="M6091" s="42">
        <v>10</v>
      </c>
    </row>
    <row r="6092" spans="4:13" x14ac:dyDescent="0.2">
      <c r="D6092" s="200"/>
      <c r="E6092" s="4" t="s">
        <v>35</v>
      </c>
      <c r="F6092" s="5"/>
      <c r="G6092" s="6">
        <v>55</v>
      </c>
      <c r="H6092" s="31">
        <v>80</v>
      </c>
      <c r="I6092" s="12">
        <v>9.0909090909089993</v>
      </c>
      <c r="J6092" s="12">
        <v>3.636363636364</v>
      </c>
      <c r="K6092" s="28">
        <v>0</v>
      </c>
      <c r="L6092" s="28">
        <v>0</v>
      </c>
      <c r="M6092" s="42">
        <v>10.909090909091001</v>
      </c>
    </row>
    <row r="6093" spans="4:13" x14ac:dyDescent="0.2">
      <c r="D6093" s="200"/>
      <c r="E6093" s="4" t="s">
        <v>36</v>
      </c>
      <c r="F6093" s="5"/>
      <c r="G6093" s="6">
        <v>72</v>
      </c>
      <c r="H6093" s="84">
        <v>72.222222222222001</v>
      </c>
      <c r="I6093" s="29">
        <v>15.277777777778001</v>
      </c>
      <c r="J6093" s="29">
        <v>11.111111111111001</v>
      </c>
      <c r="K6093" s="12">
        <v>2.7777777777780002</v>
      </c>
      <c r="L6093" s="12">
        <v>1.3888888888890001</v>
      </c>
      <c r="M6093" s="42">
        <v>5.5555555555560003</v>
      </c>
    </row>
    <row r="6094" spans="4:13" x14ac:dyDescent="0.2">
      <c r="D6094" s="200"/>
      <c r="E6094" s="4" t="s">
        <v>37</v>
      </c>
      <c r="F6094" s="5"/>
      <c r="G6094" s="6">
        <v>88</v>
      </c>
      <c r="H6094" s="76">
        <v>85.227272727273004</v>
      </c>
      <c r="I6094" s="12">
        <v>3.4090909090910002</v>
      </c>
      <c r="J6094" s="12">
        <v>2.2727272727269998</v>
      </c>
      <c r="K6094" s="12">
        <v>1.136363636364</v>
      </c>
      <c r="L6094" s="12">
        <v>1.136363636364</v>
      </c>
      <c r="M6094" s="42">
        <v>7.9545454545450003</v>
      </c>
    </row>
    <row r="6095" spans="4:13" x14ac:dyDescent="0.2">
      <c r="D6095" s="200"/>
      <c r="E6095" s="4" t="s">
        <v>38</v>
      </c>
      <c r="F6095" s="5"/>
      <c r="G6095" s="6">
        <v>66</v>
      </c>
      <c r="H6095" s="31">
        <v>77.272727272726996</v>
      </c>
      <c r="I6095" s="12">
        <v>6.0606060606060002</v>
      </c>
      <c r="J6095" s="12">
        <v>7.5757575757579998</v>
      </c>
      <c r="K6095" s="12">
        <v>6.0606060606060002</v>
      </c>
      <c r="L6095" s="12">
        <v>1.5151515151520001</v>
      </c>
      <c r="M6095" s="100">
        <v>4.5454545454549997</v>
      </c>
    </row>
    <row r="6096" spans="4:13" x14ac:dyDescent="0.2">
      <c r="D6096" s="200"/>
      <c r="E6096" s="4" t="s">
        <v>39</v>
      </c>
      <c r="F6096" s="5"/>
      <c r="G6096" s="6">
        <v>64</v>
      </c>
      <c r="H6096" s="31">
        <v>81.25</v>
      </c>
      <c r="I6096" s="43">
        <v>1.5625</v>
      </c>
      <c r="J6096" s="69">
        <v>0</v>
      </c>
      <c r="K6096" s="28">
        <v>0</v>
      </c>
      <c r="L6096" s="28">
        <v>0</v>
      </c>
      <c r="M6096" s="88">
        <v>17.1875</v>
      </c>
    </row>
    <row r="6097" spans="2:13" x14ac:dyDescent="0.2">
      <c r="D6097" s="201"/>
      <c r="E6097" s="57" t="s">
        <v>40</v>
      </c>
      <c r="F6097" s="59"/>
      <c r="G6097" s="55">
        <v>31</v>
      </c>
      <c r="H6097" s="157">
        <v>67.741935483871003</v>
      </c>
      <c r="I6097" s="129">
        <v>0</v>
      </c>
      <c r="J6097" s="129">
        <v>0</v>
      </c>
      <c r="K6097" s="74">
        <v>0</v>
      </c>
      <c r="L6097" s="74">
        <v>0</v>
      </c>
      <c r="M6097" s="141">
        <v>32.258064516128997</v>
      </c>
    </row>
    <row r="6099" spans="2:13" x14ac:dyDescent="0.2">
      <c r="B6099" s="40" t="str">
        <f xml:space="preserve"> HYPERLINK("#'目次'!B258", "[252]")</f>
        <v>[252]</v>
      </c>
      <c r="C6099" s="23" t="s">
        <v>383</v>
      </c>
    </row>
    <row r="6100" spans="2:13" x14ac:dyDescent="0.2">
      <c r="C6100" s="186" t="s">
        <v>326</v>
      </c>
    </row>
    <row r="6102" spans="2:13" x14ac:dyDescent="0.2">
      <c r="C6102" s="23" t="s">
        <v>80</v>
      </c>
    </row>
    <row r="6103" spans="2:13" ht="48" x14ac:dyDescent="0.2">
      <c r="E6103" s="195"/>
      <c r="F6103" s="196"/>
      <c r="G6103" s="37" t="s">
        <v>15</v>
      </c>
      <c r="H6103" s="33" t="s">
        <v>371</v>
      </c>
      <c r="I6103" s="13" t="s">
        <v>372</v>
      </c>
      <c r="J6103" s="13" t="s">
        <v>373</v>
      </c>
      <c r="K6103" s="13" t="s">
        <v>374</v>
      </c>
      <c r="L6103" s="13" t="s">
        <v>99</v>
      </c>
      <c r="M6103" s="38" t="s">
        <v>18</v>
      </c>
    </row>
    <row r="6104" spans="2:13" x14ac:dyDescent="0.2">
      <c r="E6104" s="197"/>
      <c r="F6104" s="198"/>
      <c r="G6104" s="35"/>
      <c r="H6104" s="39"/>
      <c r="I6104" s="14"/>
      <c r="J6104" s="14"/>
      <c r="K6104" s="14"/>
      <c r="L6104" s="14"/>
      <c r="M6104" s="34"/>
    </row>
    <row r="6105" spans="2:13" x14ac:dyDescent="0.2">
      <c r="E6105" s="91" t="s">
        <v>15</v>
      </c>
      <c r="F6105" s="46"/>
      <c r="G6105" s="36">
        <v>734</v>
      </c>
      <c r="H6105" s="24">
        <v>77.656675749319007</v>
      </c>
      <c r="I6105" s="24">
        <v>7.6294277929160002</v>
      </c>
      <c r="J6105" s="24">
        <v>5.1771117166209999</v>
      </c>
      <c r="K6105" s="24">
        <v>2.4523160762940002</v>
      </c>
      <c r="L6105" s="24">
        <v>0.68119891008199995</v>
      </c>
      <c r="M6105" s="68">
        <v>10.354223433243</v>
      </c>
    </row>
    <row r="6106" spans="2:13" x14ac:dyDescent="0.2">
      <c r="E6106" s="4" t="s">
        <v>81</v>
      </c>
      <c r="F6106" s="5"/>
      <c r="G6106" s="19">
        <v>30</v>
      </c>
      <c r="H6106" s="54">
        <v>80</v>
      </c>
      <c r="I6106" s="20">
        <v>6.666666666667</v>
      </c>
      <c r="J6106" s="20">
        <v>3.333333333333</v>
      </c>
      <c r="K6106" s="60">
        <v>0</v>
      </c>
      <c r="L6106" s="60">
        <v>0</v>
      </c>
      <c r="M6106" s="52">
        <v>10</v>
      </c>
    </row>
    <row r="6107" spans="2:13" x14ac:dyDescent="0.2">
      <c r="E6107" s="4" t="s">
        <v>82</v>
      </c>
      <c r="F6107" s="5"/>
      <c r="G6107" s="6">
        <v>47</v>
      </c>
      <c r="H6107" s="31">
        <v>78.723404255318997</v>
      </c>
      <c r="I6107" s="43">
        <v>2.1276595744679998</v>
      </c>
      <c r="J6107" s="12">
        <v>4.2553191489359996</v>
      </c>
      <c r="K6107" s="12">
        <v>2.1276595744679998</v>
      </c>
      <c r="L6107" s="28">
        <v>0</v>
      </c>
      <c r="M6107" s="42">
        <v>14.893617021277</v>
      </c>
    </row>
    <row r="6108" spans="2:13" x14ac:dyDescent="0.2">
      <c r="E6108" s="4" t="s">
        <v>83</v>
      </c>
      <c r="F6108" s="5"/>
      <c r="G6108" s="6">
        <v>296</v>
      </c>
      <c r="H6108" s="31">
        <v>76.351351351350999</v>
      </c>
      <c r="I6108" s="12">
        <v>7.4324324324319999</v>
      </c>
      <c r="J6108" s="12">
        <v>6.4189189189190001</v>
      </c>
      <c r="K6108" s="12">
        <v>1.351351351351</v>
      </c>
      <c r="L6108" s="12">
        <v>0.33783783783799998</v>
      </c>
      <c r="M6108" s="42">
        <v>12.162162162162</v>
      </c>
    </row>
    <row r="6109" spans="2:13" x14ac:dyDescent="0.2">
      <c r="E6109" s="4" t="s">
        <v>84</v>
      </c>
      <c r="F6109" s="5"/>
      <c r="G6109" s="6">
        <v>19</v>
      </c>
      <c r="H6109" s="31">
        <v>73.684210526315994</v>
      </c>
      <c r="I6109" s="12">
        <v>10.526315789473999</v>
      </c>
      <c r="J6109" s="12">
        <v>5.2631578947369997</v>
      </c>
      <c r="K6109" s="28">
        <v>0</v>
      </c>
      <c r="L6109" s="28">
        <v>0</v>
      </c>
      <c r="M6109" s="88">
        <v>15.789473684211</v>
      </c>
    </row>
    <row r="6110" spans="2:13" x14ac:dyDescent="0.2">
      <c r="E6110" s="4" t="s">
        <v>85</v>
      </c>
      <c r="F6110" s="5"/>
      <c r="G6110" s="6">
        <v>83</v>
      </c>
      <c r="H6110" s="31">
        <v>73.493975903614</v>
      </c>
      <c r="I6110" s="12">
        <v>10.843373493975999</v>
      </c>
      <c r="J6110" s="12">
        <v>3.6144578313250002</v>
      </c>
      <c r="K6110" s="12">
        <v>4.819277108434</v>
      </c>
      <c r="L6110" s="28">
        <v>0</v>
      </c>
      <c r="M6110" s="42">
        <v>10.843373493975999</v>
      </c>
    </row>
    <row r="6111" spans="2:13" x14ac:dyDescent="0.2">
      <c r="E6111" s="4" t="s">
        <v>86</v>
      </c>
      <c r="F6111" s="5"/>
      <c r="G6111" s="6">
        <v>120</v>
      </c>
      <c r="H6111" s="76">
        <v>83.333333333333002</v>
      </c>
      <c r="I6111" s="12">
        <v>5.833333333333</v>
      </c>
      <c r="J6111" s="12">
        <v>3.333333333333</v>
      </c>
      <c r="K6111" s="12">
        <v>5</v>
      </c>
      <c r="L6111" s="12">
        <v>0.83333333333299997</v>
      </c>
      <c r="M6111" s="100">
        <v>5</v>
      </c>
    </row>
    <row r="6112" spans="2:13" x14ac:dyDescent="0.2">
      <c r="E6112" s="4" t="s">
        <v>87</v>
      </c>
      <c r="F6112" s="5"/>
      <c r="G6112" s="6">
        <v>46</v>
      </c>
      <c r="H6112" s="31">
        <v>82.608695652174006</v>
      </c>
      <c r="I6112" s="12">
        <v>8.6956521739130004</v>
      </c>
      <c r="J6112" s="12">
        <v>6.5217391304349999</v>
      </c>
      <c r="K6112" s="12">
        <v>2.1739130434780001</v>
      </c>
      <c r="L6112" s="12">
        <v>2.1739130434780001</v>
      </c>
      <c r="M6112" s="100">
        <v>4.3478260869570002</v>
      </c>
    </row>
    <row r="6113" spans="2:13" x14ac:dyDescent="0.2">
      <c r="E6113" s="4" t="s">
        <v>88</v>
      </c>
      <c r="F6113" s="5"/>
      <c r="G6113" s="6">
        <v>23</v>
      </c>
      <c r="H6113" s="31">
        <v>73.913043478261002</v>
      </c>
      <c r="I6113" s="69">
        <v>0</v>
      </c>
      <c r="J6113" s="69">
        <v>0</v>
      </c>
      <c r="K6113" s="12">
        <v>4.3478260869570002</v>
      </c>
      <c r="L6113" s="12">
        <v>4.3478260869570002</v>
      </c>
      <c r="M6113" s="88">
        <v>17.391304347826001</v>
      </c>
    </row>
    <row r="6114" spans="2:13" x14ac:dyDescent="0.2">
      <c r="E6114" s="4" t="s">
        <v>89</v>
      </c>
      <c r="F6114" s="5"/>
      <c r="G6114" s="6">
        <v>37</v>
      </c>
      <c r="H6114" s="31">
        <v>81.081081081080995</v>
      </c>
      <c r="I6114" s="29">
        <v>16.216216216216001</v>
      </c>
      <c r="J6114" s="12">
        <v>8.1081081081080004</v>
      </c>
      <c r="K6114" s="28">
        <v>0</v>
      </c>
      <c r="L6114" s="12">
        <v>2.7027027027030002</v>
      </c>
      <c r="M6114" s="145">
        <v>0</v>
      </c>
    </row>
    <row r="6115" spans="2:13" x14ac:dyDescent="0.2">
      <c r="E6115" s="4" t="s">
        <v>90</v>
      </c>
      <c r="F6115" s="5"/>
      <c r="G6115" s="6">
        <v>28</v>
      </c>
      <c r="H6115" s="84">
        <v>67.857142857143003</v>
      </c>
      <c r="I6115" s="12">
        <v>10.714285714286</v>
      </c>
      <c r="J6115" s="12">
        <v>7.1428571428570002</v>
      </c>
      <c r="K6115" s="12">
        <v>3.5714285714290002</v>
      </c>
      <c r="L6115" s="28">
        <v>0</v>
      </c>
      <c r="M6115" s="88">
        <v>17.857142857143</v>
      </c>
    </row>
    <row r="6116" spans="2:13" x14ac:dyDescent="0.2">
      <c r="E6116" s="57" t="s">
        <v>91</v>
      </c>
      <c r="F6116" s="59"/>
      <c r="G6116" s="55">
        <v>5</v>
      </c>
      <c r="H6116" s="114">
        <v>80</v>
      </c>
      <c r="I6116" s="129">
        <v>0</v>
      </c>
      <c r="J6116" s="129">
        <v>0</v>
      </c>
      <c r="K6116" s="74">
        <v>0</v>
      </c>
      <c r="L6116" s="74">
        <v>0</v>
      </c>
      <c r="M6116" s="155">
        <v>20</v>
      </c>
    </row>
    <row r="6118" spans="2:13" x14ac:dyDescent="0.2">
      <c r="B6118" s="40" t="str">
        <f xml:space="preserve"> HYPERLINK("#'目次'!B259", "[253]")</f>
        <v>[253]</v>
      </c>
      <c r="C6118" s="23" t="s">
        <v>386</v>
      </c>
    </row>
    <row r="6119" spans="2:13" x14ac:dyDescent="0.2">
      <c r="C6119" s="186" t="s">
        <v>326</v>
      </c>
    </row>
    <row r="6121" spans="2:13" x14ac:dyDescent="0.2">
      <c r="C6121" s="23" t="s">
        <v>14</v>
      </c>
    </row>
    <row r="6122" spans="2:13" ht="48" x14ac:dyDescent="0.2">
      <c r="D6122" s="195"/>
      <c r="E6122" s="196"/>
      <c r="F6122" s="196"/>
      <c r="G6122" s="37" t="s">
        <v>15</v>
      </c>
      <c r="H6122" s="33" t="s">
        <v>371</v>
      </c>
      <c r="I6122" s="13" t="s">
        <v>372</v>
      </c>
      <c r="J6122" s="13" t="s">
        <v>373</v>
      </c>
      <c r="K6122" s="13" t="s">
        <v>374</v>
      </c>
      <c r="L6122" s="13" t="s">
        <v>99</v>
      </c>
      <c r="M6122" s="38" t="s">
        <v>18</v>
      </c>
    </row>
    <row r="6123" spans="2:13" x14ac:dyDescent="0.2">
      <c r="D6123" s="197"/>
      <c r="E6123" s="198"/>
      <c r="F6123" s="198"/>
      <c r="G6123" s="35"/>
      <c r="H6123" s="39"/>
      <c r="I6123" s="14"/>
      <c r="J6123" s="14"/>
      <c r="K6123" s="14"/>
      <c r="L6123" s="14"/>
      <c r="M6123" s="34"/>
    </row>
    <row r="6124" spans="2:13" x14ac:dyDescent="0.2">
      <c r="D6124" s="56"/>
      <c r="E6124" s="58" t="s">
        <v>15</v>
      </c>
      <c r="F6124" s="46"/>
      <c r="G6124" s="36">
        <v>734</v>
      </c>
      <c r="H6124" s="24">
        <v>47.411444141689003</v>
      </c>
      <c r="I6124" s="24">
        <v>0.81743869209800002</v>
      </c>
      <c r="J6124" s="24">
        <v>0.13623978201600001</v>
      </c>
      <c r="K6124" s="147">
        <v>0</v>
      </c>
      <c r="L6124" s="24">
        <v>0.54495912806500002</v>
      </c>
      <c r="M6124" s="68">
        <v>51.226158038146998</v>
      </c>
    </row>
    <row r="6125" spans="2:13" x14ac:dyDescent="0.2">
      <c r="D6125" s="199" t="s">
        <v>19</v>
      </c>
      <c r="E6125" s="22" t="s">
        <v>20</v>
      </c>
      <c r="F6125" s="21"/>
      <c r="G6125" s="19">
        <v>77</v>
      </c>
      <c r="H6125" s="54">
        <v>46.753246753246998</v>
      </c>
      <c r="I6125" s="20">
        <v>1.298701298701</v>
      </c>
      <c r="J6125" s="20">
        <v>1.298701298701</v>
      </c>
      <c r="K6125" s="60">
        <v>0</v>
      </c>
      <c r="L6125" s="20">
        <v>1.298701298701</v>
      </c>
      <c r="M6125" s="52">
        <v>50.649350649351</v>
      </c>
    </row>
    <row r="6126" spans="2:13" x14ac:dyDescent="0.2">
      <c r="D6126" s="200"/>
      <c r="E6126" s="4" t="s">
        <v>21</v>
      </c>
      <c r="F6126" s="5"/>
      <c r="G6126" s="6">
        <v>289</v>
      </c>
      <c r="H6126" s="31">
        <v>43.252595155709002</v>
      </c>
      <c r="I6126" s="12">
        <v>1.0380622837369999</v>
      </c>
      <c r="J6126" s="28">
        <v>0</v>
      </c>
      <c r="K6126" s="28">
        <v>0</v>
      </c>
      <c r="L6126" s="28">
        <v>0</v>
      </c>
      <c r="M6126" s="42">
        <v>55.709342560553999</v>
      </c>
    </row>
    <row r="6127" spans="2:13" x14ac:dyDescent="0.2">
      <c r="D6127" s="200"/>
      <c r="E6127" s="4" t="s">
        <v>22</v>
      </c>
      <c r="F6127" s="5"/>
      <c r="G6127" s="6">
        <v>109</v>
      </c>
      <c r="H6127" s="31">
        <v>47.706422018349002</v>
      </c>
      <c r="I6127" s="12">
        <v>0.91743119266100004</v>
      </c>
      <c r="J6127" s="28">
        <v>0</v>
      </c>
      <c r="K6127" s="28">
        <v>0</v>
      </c>
      <c r="L6127" s="28">
        <v>0</v>
      </c>
      <c r="M6127" s="42">
        <v>51.376146788991001</v>
      </c>
    </row>
    <row r="6128" spans="2:13" x14ac:dyDescent="0.2">
      <c r="D6128" s="200"/>
      <c r="E6128" s="4" t="s">
        <v>23</v>
      </c>
      <c r="F6128" s="5"/>
      <c r="G6128" s="6">
        <v>120</v>
      </c>
      <c r="H6128" s="31">
        <v>51.666666666666998</v>
      </c>
      <c r="I6128" s="12">
        <v>0.83333333333299997</v>
      </c>
      <c r="J6128" s="28">
        <v>0</v>
      </c>
      <c r="K6128" s="28">
        <v>0</v>
      </c>
      <c r="L6128" s="12">
        <v>0.83333333333299997</v>
      </c>
      <c r="M6128" s="42">
        <v>46.666666666666998</v>
      </c>
    </row>
    <row r="6129" spans="2:13" x14ac:dyDescent="0.2">
      <c r="D6129" s="200"/>
      <c r="E6129" s="4" t="s">
        <v>24</v>
      </c>
      <c r="F6129" s="5"/>
      <c r="G6129" s="6">
        <v>139</v>
      </c>
      <c r="H6129" s="76">
        <v>52.517985611511001</v>
      </c>
      <c r="I6129" s="28">
        <v>0</v>
      </c>
      <c r="J6129" s="28">
        <v>0</v>
      </c>
      <c r="K6129" s="28">
        <v>0</v>
      </c>
      <c r="L6129" s="12">
        <v>1.438848920863</v>
      </c>
      <c r="M6129" s="100">
        <v>46.043165467625997</v>
      </c>
    </row>
    <row r="6130" spans="2:13" x14ac:dyDescent="0.2">
      <c r="D6130" s="199" t="s">
        <v>25</v>
      </c>
      <c r="E6130" s="22" t="s">
        <v>26</v>
      </c>
      <c r="F6130" s="21"/>
      <c r="G6130" s="19">
        <v>243</v>
      </c>
      <c r="H6130" s="54">
        <v>46.090534979424</v>
      </c>
      <c r="I6130" s="20">
        <v>0.41152263374499998</v>
      </c>
      <c r="J6130" s="60">
        <v>0</v>
      </c>
      <c r="K6130" s="60">
        <v>0</v>
      </c>
      <c r="L6130" s="20">
        <v>0.41152263374499998</v>
      </c>
      <c r="M6130" s="52">
        <v>53.086419753085998</v>
      </c>
    </row>
    <row r="6131" spans="2:13" x14ac:dyDescent="0.2">
      <c r="D6131" s="200"/>
      <c r="E6131" s="4" t="s">
        <v>27</v>
      </c>
      <c r="F6131" s="5"/>
      <c r="G6131" s="6">
        <v>234</v>
      </c>
      <c r="H6131" s="31">
        <v>44.444444444444002</v>
      </c>
      <c r="I6131" s="12">
        <v>1.2820512820509999</v>
      </c>
      <c r="J6131" s="28">
        <v>0</v>
      </c>
      <c r="K6131" s="28">
        <v>0</v>
      </c>
      <c r="L6131" s="12">
        <v>1.2820512820509999</v>
      </c>
      <c r="M6131" s="42">
        <v>52.991452991453002</v>
      </c>
    </row>
    <row r="6132" spans="2:13" x14ac:dyDescent="0.2">
      <c r="D6132" s="200"/>
      <c r="E6132" s="4" t="s">
        <v>28</v>
      </c>
      <c r="F6132" s="5"/>
      <c r="G6132" s="6">
        <v>208</v>
      </c>
      <c r="H6132" s="31">
        <v>48.557692307692001</v>
      </c>
      <c r="I6132" s="12">
        <v>0.96153846153800004</v>
      </c>
      <c r="J6132" s="12">
        <v>0.48076923076900002</v>
      </c>
      <c r="K6132" s="28">
        <v>0</v>
      </c>
      <c r="L6132" s="28">
        <v>0</v>
      </c>
      <c r="M6132" s="42">
        <v>50.480769230768999</v>
      </c>
    </row>
    <row r="6133" spans="2:13" x14ac:dyDescent="0.2">
      <c r="D6133" s="200"/>
      <c r="E6133" s="4" t="s">
        <v>29</v>
      </c>
      <c r="F6133" s="5"/>
      <c r="G6133" s="6">
        <v>49</v>
      </c>
      <c r="H6133" s="87">
        <v>63.265306122448997</v>
      </c>
      <c r="I6133" s="28">
        <v>0</v>
      </c>
      <c r="J6133" s="28">
        <v>0</v>
      </c>
      <c r="K6133" s="28">
        <v>0</v>
      </c>
      <c r="L6133" s="28">
        <v>0</v>
      </c>
      <c r="M6133" s="138">
        <v>36.734693877551003</v>
      </c>
    </row>
    <row r="6134" spans="2:13" x14ac:dyDescent="0.2">
      <c r="D6134" s="199" t="s">
        <v>30</v>
      </c>
      <c r="E6134" s="22" t="s">
        <v>31</v>
      </c>
      <c r="F6134" s="21"/>
      <c r="G6134" s="19">
        <v>348</v>
      </c>
      <c r="H6134" s="54">
        <v>47.413793103448</v>
      </c>
      <c r="I6134" s="20">
        <v>0.28735632183900001</v>
      </c>
      <c r="J6134" s="60">
        <v>0</v>
      </c>
      <c r="K6134" s="60">
        <v>0</v>
      </c>
      <c r="L6134" s="20">
        <v>0.28735632183900001</v>
      </c>
      <c r="M6134" s="52">
        <v>52.011494252874002</v>
      </c>
    </row>
    <row r="6135" spans="2:13" x14ac:dyDescent="0.2">
      <c r="D6135" s="200"/>
      <c r="E6135" s="4" t="s">
        <v>32</v>
      </c>
      <c r="F6135" s="5"/>
      <c r="G6135" s="6">
        <v>386</v>
      </c>
      <c r="H6135" s="31">
        <v>47.409326424870002</v>
      </c>
      <c r="I6135" s="12">
        <v>1.2953367875649999</v>
      </c>
      <c r="J6135" s="12">
        <v>0.25906735751299997</v>
      </c>
      <c r="K6135" s="28">
        <v>0</v>
      </c>
      <c r="L6135" s="12">
        <v>0.77720207253899998</v>
      </c>
      <c r="M6135" s="42">
        <v>50.518134715026001</v>
      </c>
    </row>
    <row r="6136" spans="2:13" x14ac:dyDescent="0.2">
      <c r="D6136" s="199" t="s">
        <v>33</v>
      </c>
      <c r="E6136" s="22" t="s">
        <v>34</v>
      </c>
      <c r="F6136" s="21"/>
      <c r="G6136" s="19">
        <v>19</v>
      </c>
      <c r="H6136" s="172">
        <v>31.578947368421002</v>
      </c>
      <c r="I6136" s="60">
        <v>0</v>
      </c>
      <c r="J6136" s="60">
        <v>0</v>
      </c>
      <c r="K6136" s="60">
        <v>0</v>
      </c>
      <c r="L6136" s="60">
        <v>0</v>
      </c>
      <c r="M6136" s="167">
        <v>68.421052631579002</v>
      </c>
    </row>
    <row r="6137" spans="2:13" x14ac:dyDescent="0.2">
      <c r="D6137" s="200"/>
      <c r="E6137" s="4" t="s">
        <v>35</v>
      </c>
      <c r="F6137" s="5"/>
      <c r="G6137" s="6">
        <v>97</v>
      </c>
      <c r="H6137" s="31">
        <v>47.422680412371001</v>
      </c>
      <c r="I6137" s="12">
        <v>1.0309278350519999</v>
      </c>
      <c r="J6137" s="28">
        <v>0</v>
      </c>
      <c r="K6137" s="28">
        <v>0</v>
      </c>
      <c r="L6137" s="28">
        <v>0</v>
      </c>
      <c r="M6137" s="42">
        <v>51.546391752577001</v>
      </c>
    </row>
    <row r="6138" spans="2:13" x14ac:dyDescent="0.2">
      <c r="D6138" s="200"/>
      <c r="E6138" s="4" t="s">
        <v>36</v>
      </c>
      <c r="F6138" s="5"/>
      <c r="G6138" s="6">
        <v>142</v>
      </c>
      <c r="H6138" s="84">
        <v>41.549295774648002</v>
      </c>
      <c r="I6138" s="28">
        <v>0</v>
      </c>
      <c r="J6138" s="28">
        <v>0</v>
      </c>
      <c r="K6138" s="28">
        <v>0</v>
      </c>
      <c r="L6138" s="12">
        <v>0.70422535211299997</v>
      </c>
      <c r="M6138" s="88">
        <v>57.746478873238999</v>
      </c>
    </row>
    <row r="6139" spans="2:13" x14ac:dyDescent="0.2">
      <c r="D6139" s="200"/>
      <c r="E6139" s="4" t="s">
        <v>37</v>
      </c>
      <c r="F6139" s="5"/>
      <c r="G6139" s="6">
        <v>164</v>
      </c>
      <c r="H6139" s="31">
        <v>50.609756097560997</v>
      </c>
      <c r="I6139" s="12">
        <v>1.219512195122</v>
      </c>
      <c r="J6139" s="12">
        <v>0.60975609756100002</v>
      </c>
      <c r="K6139" s="28">
        <v>0</v>
      </c>
      <c r="L6139" s="12">
        <v>0.60975609756100002</v>
      </c>
      <c r="M6139" s="42">
        <v>47.560975609755999</v>
      </c>
    </row>
    <row r="6140" spans="2:13" x14ac:dyDescent="0.2">
      <c r="D6140" s="200"/>
      <c r="E6140" s="4" t="s">
        <v>38</v>
      </c>
      <c r="F6140" s="5"/>
      <c r="G6140" s="6">
        <v>129</v>
      </c>
      <c r="H6140" s="31">
        <v>45.736434108527</v>
      </c>
      <c r="I6140" s="12">
        <v>2.3255813953489999</v>
      </c>
      <c r="J6140" s="28">
        <v>0</v>
      </c>
      <c r="K6140" s="28">
        <v>0</v>
      </c>
      <c r="L6140" s="28">
        <v>0</v>
      </c>
      <c r="M6140" s="42">
        <v>51.937984496124002</v>
      </c>
    </row>
    <row r="6141" spans="2:13" x14ac:dyDescent="0.2">
      <c r="D6141" s="200"/>
      <c r="E6141" s="4" t="s">
        <v>39</v>
      </c>
      <c r="F6141" s="5"/>
      <c r="G6141" s="6">
        <v>127</v>
      </c>
      <c r="H6141" s="76">
        <v>54.330708661416999</v>
      </c>
      <c r="I6141" s="28">
        <v>0</v>
      </c>
      <c r="J6141" s="28">
        <v>0</v>
      </c>
      <c r="K6141" s="28">
        <v>0</v>
      </c>
      <c r="L6141" s="28">
        <v>0</v>
      </c>
      <c r="M6141" s="100">
        <v>45.669291338583001</v>
      </c>
    </row>
    <row r="6142" spans="2:13" x14ac:dyDescent="0.2">
      <c r="D6142" s="201"/>
      <c r="E6142" s="57" t="s">
        <v>40</v>
      </c>
      <c r="F6142" s="59"/>
      <c r="G6142" s="55">
        <v>56</v>
      </c>
      <c r="H6142" s="114">
        <v>46.428571428570997</v>
      </c>
      <c r="I6142" s="74">
        <v>0</v>
      </c>
      <c r="J6142" s="74">
        <v>0</v>
      </c>
      <c r="K6142" s="74">
        <v>0</v>
      </c>
      <c r="L6142" s="65">
        <v>3.5714285714290002</v>
      </c>
      <c r="M6142" s="105">
        <v>50</v>
      </c>
    </row>
    <row r="6144" spans="2:13" x14ac:dyDescent="0.2">
      <c r="B6144" s="40" t="str">
        <f xml:space="preserve"> HYPERLINK("#'目次'!B260", "[254]")</f>
        <v>[254]</v>
      </c>
      <c r="C6144" s="23" t="s">
        <v>386</v>
      </c>
    </row>
    <row r="6145" spans="3:13" x14ac:dyDescent="0.2">
      <c r="C6145" s="186" t="s">
        <v>326</v>
      </c>
    </row>
    <row r="6147" spans="3:13" x14ac:dyDescent="0.2">
      <c r="C6147" s="23" t="s">
        <v>48</v>
      </c>
    </row>
    <row r="6148" spans="3:13" ht="48" x14ac:dyDescent="0.2">
      <c r="D6148" s="195"/>
      <c r="E6148" s="196"/>
      <c r="F6148" s="196"/>
      <c r="G6148" s="37" t="s">
        <v>15</v>
      </c>
      <c r="H6148" s="33" t="s">
        <v>371</v>
      </c>
      <c r="I6148" s="13" t="s">
        <v>372</v>
      </c>
      <c r="J6148" s="13" t="s">
        <v>373</v>
      </c>
      <c r="K6148" s="13" t="s">
        <v>374</v>
      </c>
      <c r="L6148" s="13" t="s">
        <v>99</v>
      </c>
      <c r="M6148" s="38" t="s">
        <v>18</v>
      </c>
    </row>
    <row r="6149" spans="3:13" x14ac:dyDescent="0.2">
      <c r="D6149" s="197"/>
      <c r="E6149" s="198"/>
      <c r="F6149" s="198"/>
      <c r="G6149" s="35"/>
      <c r="H6149" s="39"/>
      <c r="I6149" s="14"/>
      <c r="J6149" s="14"/>
      <c r="K6149" s="14"/>
      <c r="L6149" s="14"/>
      <c r="M6149" s="34"/>
    </row>
    <row r="6150" spans="3:13" x14ac:dyDescent="0.2">
      <c r="D6150" s="56"/>
      <c r="E6150" s="58" t="s">
        <v>15</v>
      </c>
      <c r="F6150" s="46"/>
      <c r="G6150" s="36">
        <v>734</v>
      </c>
      <c r="H6150" s="24">
        <v>47.411444141689003</v>
      </c>
      <c r="I6150" s="24">
        <v>0.81743869209800002</v>
      </c>
      <c r="J6150" s="24">
        <v>0.13623978201600001</v>
      </c>
      <c r="K6150" s="147">
        <v>0</v>
      </c>
      <c r="L6150" s="24">
        <v>0.54495912806500002</v>
      </c>
      <c r="M6150" s="68">
        <v>51.226158038146998</v>
      </c>
    </row>
    <row r="6151" spans="3:13" x14ac:dyDescent="0.2">
      <c r="D6151" s="199" t="s">
        <v>49</v>
      </c>
      <c r="E6151" s="22" t="s">
        <v>50</v>
      </c>
      <c r="F6151" s="21"/>
      <c r="G6151" s="19">
        <v>5</v>
      </c>
      <c r="H6151" s="156">
        <v>40</v>
      </c>
      <c r="I6151" s="60">
        <v>0</v>
      </c>
      <c r="J6151" s="60">
        <v>0</v>
      </c>
      <c r="K6151" s="60">
        <v>0</v>
      </c>
      <c r="L6151" s="60">
        <v>0</v>
      </c>
      <c r="M6151" s="153">
        <v>60</v>
      </c>
    </row>
    <row r="6152" spans="3:13" x14ac:dyDescent="0.2">
      <c r="D6152" s="200"/>
      <c r="E6152" s="4" t="s">
        <v>51</v>
      </c>
      <c r="F6152" s="5"/>
      <c r="G6152" s="6">
        <v>76</v>
      </c>
      <c r="H6152" s="76">
        <v>56.578947368420998</v>
      </c>
      <c r="I6152" s="12">
        <v>2.6315789473679998</v>
      </c>
      <c r="J6152" s="28">
        <v>0</v>
      </c>
      <c r="K6152" s="28">
        <v>0</v>
      </c>
      <c r="L6152" s="28">
        <v>0</v>
      </c>
      <c r="M6152" s="138">
        <v>40.789473684211004</v>
      </c>
    </row>
    <row r="6153" spans="3:13" x14ac:dyDescent="0.2">
      <c r="D6153" s="200"/>
      <c r="E6153" s="4" t="s">
        <v>52</v>
      </c>
      <c r="F6153" s="5"/>
      <c r="G6153" s="6">
        <v>21</v>
      </c>
      <c r="H6153" s="76">
        <v>57.142857142856997</v>
      </c>
      <c r="I6153" s="28">
        <v>0</v>
      </c>
      <c r="J6153" s="28">
        <v>0</v>
      </c>
      <c r="K6153" s="28">
        <v>0</v>
      </c>
      <c r="L6153" s="28">
        <v>0</v>
      </c>
      <c r="M6153" s="100">
        <v>42.857142857143003</v>
      </c>
    </row>
    <row r="6154" spans="3:13" x14ac:dyDescent="0.2">
      <c r="D6154" s="200"/>
      <c r="E6154" s="4" t="s">
        <v>53</v>
      </c>
      <c r="F6154" s="5"/>
      <c r="G6154" s="6">
        <v>32</v>
      </c>
      <c r="H6154" s="104">
        <v>34.375</v>
      </c>
      <c r="I6154" s="28">
        <v>0</v>
      </c>
      <c r="J6154" s="28">
        <v>0</v>
      </c>
      <c r="K6154" s="28">
        <v>0</v>
      </c>
      <c r="L6154" s="28">
        <v>0</v>
      </c>
      <c r="M6154" s="111">
        <v>65.625</v>
      </c>
    </row>
    <row r="6155" spans="3:13" x14ac:dyDescent="0.2">
      <c r="D6155" s="200"/>
      <c r="E6155" s="4" t="s">
        <v>54</v>
      </c>
      <c r="F6155" s="5"/>
      <c r="G6155" s="6">
        <v>170</v>
      </c>
      <c r="H6155" s="84">
        <v>40.588235294118</v>
      </c>
      <c r="I6155" s="28">
        <v>0</v>
      </c>
      <c r="J6155" s="28">
        <v>0</v>
      </c>
      <c r="K6155" s="28">
        <v>0</v>
      </c>
      <c r="L6155" s="12">
        <v>0.58823529411800002</v>
      </c>
      <c r="M6155" s="88">
        <v>58.823529411765001</v>
      </c>
    </row>
    <row r="6156" spans="3:13" x14ac:dyDescent="0.2">
      <c r="D6156" s="200"/>
      <c r="E6156" s="4" t="s">
        <v>55</v>
      </c>
      <c r="F6156" s="5"/>
      <c r="G6156" s="6">
        <v>79</v>
      </c>
      <c r="H6156" s="31">
        <v>46.835443037974997</v>
      </c>
      <c r="I6156" s="28">
        <v>0</v>
      </c>
      <c r="J6156" s="28">
        <v>0</v>
      </c>
      <c r="K6156" s="28">
        <v>0</v>
      </c>
      <c r="L6156" s="12">
        <v>1.2658227848100001</v>
      </c>
      <c r="M6156" s="42">
        <v>51.898734177214997</v>
      </c>
    </row>
    <row r="6157" spans="3:13" x14ac:dyDescent="0.2">
      <c r="D6157" s="200"/>
      <c r="E6157" s="4" t="s">
        <v>56</v>
      </c>
      <c r="F6157" s="5"/>
      <c r="G6157" s="6">
        <v>127</v>
      </c>
      <c r="H6157" s="31">
        <v>48.031496062991998</v>
      </c>
      <c r="I6157" s="12">
        <v>2.3622047244090001</v>
      </c>
      <c r="J6157" s="12">
        <v>0.78740157480299999</v>
      </c>
      <c r="K6157" s="28">
        <v>0</v>
      </c>
      <c r="L6157" s="12">
        <v>0.78740157480299999</v>
      </c>
      <c r="M6157" s="42">
        <v>48.818897637794997</v>
      </c>
    </row>
    <row r="6158" spans="3:13" x14ac:dyDescent="0.2">
      <c r="D6158" s="200"/>
      <c r="E6158" s="4" t="s">
        <v>57</v>
      </c>
      <c r="F6158" s="5"/>
      <c r="G6158" s="6">
        <v>122</v>
      </c>
      <c r="H6158" s="31">
        <v>50</v>
      </c>
      <c r="I6158" s="28">
        <v>0</v>
      </c>
      <c r="J6158" s="28">
        <v>0</v>
      </c>
      <c r="K6158" s="28">
        <v>0</v>
      </c>
      <c r="L6158" s="28">
        <v>0</v>
      </c>
      <c r="M6158" s="42">
        <v>50</v>
      </c>
    </row>
    <row r="6159" spans="3:13" x14ac:dyDescent="0.2">
      <c r="D6159" s="200"/>
      <c r="E6159" s="4" t="s">
        <v>58</v>
      </c>
      <c r="F6159" s="5"/>
      <c r="G6159" s="6">
        <v>42</v>
      </c>
      <c r="H6159" s="84">
        <v>38.095238095238003</v>
      </c>
      <c r="I6159" s="12">
        <v>2.3809523809519999</v>
      </c>
      <c r="J6159" s="28">
        <v>0</v>
      </c>
      <c r="K6159" s="28">
        <v>0</v>
      </c>
      <c r="L6159" s="28">
        <v>0</v>
      </c>
      <c r="M6159" s="88">
        <v>59.523809523810002</v>
      </c>
    </row>
    <row r="6160" spans="3:13" x14ac:dyDescent="0.2">
      <c r="D6160" s="200"/>
      <c r="E6160" s="4" t="s">
        <v>59</v>
      </c>
      <c r="F6160" s="5"/>
      <c r="G6160" s="6">
        <v>59</v>
      </c>
      <c r="H6160" s="87">
        <v>61.016949152541997</v>
      </c>
      <c r="I6160" s="28">
        <v>0</v>
      </c>
      <c r="J6160" s="28">
        <v>0</v>
      </c>
      <c r="K6160" s="28">
        <v>0</v>
      </c>
      <c r="L6160" s="12">
        <v>1.6949152542370001</v>
      </c>
      <c r="M6160" s="138">
        <v>37.288135593219998</v>
      </c>
    </row>
    <row r="6161" spans="2:13" x14ac:dyDescent="0.2">
      <c r="D6161" s="199" t="s">
        <v>60</v>
      </c>
      <c r="E6161" s="22" t="s">
        <v>61</v>
      </c>
      <c r="F6161" s="21"/>
      <c r="G6161" s="19">
        <v>94</v>
      </c>
      <c r="H6161" s="149">
        <v>54.255319148936003</v>
      </c>
      <c r="I6161" s="60">
        <v>0</v>
      </c>
      <c r="J6161" s="60">
        <v>0</v>
      </c>
      <c r="K6161" s="60">
        <v>0</v>
      </c>
      <c r="L6161" s="60">
        <v>0</v>
      </c>
      <c r="M6161" s="177">
        <v>45.744680851063997</v>
      </c>
    </row>
    <row r="6162" spans="2:13" x14ac:dyDescent="0.2">
      <c r="D6162" s="200"/>
      <c r="E6162" s="4" t="s">
        <v>62</v>
      </c>
      <c r="F6162" s="5"/>
      <c r="G6162" s="6">
        <v>87</v>
      </c>
      <c r="H6162" s="31">
        <v>50.574712643677998</v>
      </c>
      <c r="I6162" s="12">
        <v>2.2988505747130001</v>
      </c>
      <c r="J6162" s="12">
        <v>1.149425287356</v>
      </c>
      <c r="K6162" s="28">
        <v>0</v>
      </c>
      <c r="L6162" s="12">
        <v>1.149425287356</v>
      </c>
      <c r="M6162" s="100">
        <v>45.977011494252999</v>
      </c>
    </row>
    <row r="6163" spans="2:13" x14ac:dyDescent="0.2">
      <c r="D6163" s="200"/>
      <c r="E6163" s="4" t="s">
        <v>63</v>
      </c>
      <c r="F6163" s="5"/>
      <c r="G6163" s="6">
        <v>79</v>
      </c>
      <c r="H6163" s="31">
        <v>44.303797468353999</v>
      </c>
      <c r="I6163" s="28">
        <v>0</v>
      </c>
      <c r="J6163" s="28">
        <v>0</v>
      </c>
      <c r="K6163" s="28">
        <v>0</v>
      </c>
      <c r="L6163" s="28">
        <v>0</v>
      </c>
      <c r="M6163" s="42">
        <v>55.696202531646001</v>
      </c>
    </row>
    <row r="6164" spans="2:13" x14ac:dyDescent="0.2">
      <c r="D6164" s="200"/>
      <c r="E6164" s="4" t="s">
        <v>64</v>
      </c>
      <c r="F6164" s="5"/>
      <c r="G6164" s="6">
        <v>81</v>
      </c>
      <c r="H6164" s="31">
        <v>49.382716049382999</v>
      </c>
      <c r="I6164" s="28">
        <v>0</v>
      </c>
      <c r="J6164" s="28">
        <v>0</v>
      </c>
      <c r="K6164" s="28">
        <v>0</v>
      </c>
      <c r="L6164" s="28">
        <v>0</v>
      </c>
      <c r="M6164" s="42">
        <v>50.617283950617001</v>
      </c>
    </row>
    <row r="6165" spans="2:13" x14ac:dyDescent="0.2">
      <c r="D6165" s="200"/>
      <c r="E6165" s="4" t="s">
        <v>65</v>
      </c>
      <c r="F6165" s="5"/>
      <c r="G6165" s="6">
        <v>79</v>
      </c>
      <c r="H6165" s="84">
        <v>37.974683544304</v>
      </c>
      <c r="I6165" s="12">
        <v>1.2658227848100001</v>
      </c>
      <c r="J6165" s="28">
        <v>0</v>
      </c>
      <c r="K6165" s="28">
        <v>0</v>
      </c>
      <c r="L6165" s="12">
        <v>1.2658227848100001</v>
      </c>
      <c r="M6165" s="88">
        <v>59.493670886076004</v>
      </c>
    </row>
    <row r="6166" spans="2:13" x14ac:dyDescent="0.2">
      <c r="D6166" s="200"/>
      <c r="E6166" s="4" t="s">
        <v>66</v>
      </c>
      <c r="F6166" s="5"/>
      <c r="G6166" s="6">
        <v>71</v>
      </c>
      <c r="H6166" s="31">
        <v>49.295774647887001</v>
      </c>
      <c r="I6166" s="12">
        <v>1.4084507042250001</v>
      </c>
      <c r="J6166" s="28">
        <v>0</v>
      </c>
      <c r="K6166" s="28">
        <v>0</v>
      </c>
      <c r="L6166" s="28">
        <v>0</v>
      </c>
      <c r="M6166" s="42">
        <v>49.295774647887001</v>
      </c>
    </row>
    <row r="6167" spans="2:13" x14ac:dyDescent="0.2">
      <c r="D6167" s="200"/>
      <c r="E6167" s="4" t="s">
        <v>67</v>
      </c>
      <c r="F6167" s="5"/>
      <c r="G6167" s="6">
        <v>108</v>
      </c>
      <c r="H6167" s="31">
        <v>42.592592592593</v>
      </c>
      <c r="I6167" s="12">
        <v>0.92592592592599998</v>
      </c>
      <c r="J6167" s="28">
        <v>0</v>
      </c>
      <c r="K6167" s="28">
        <v>0</v>
      </c>
      <c r="L6167" s="28">
        <v>0</v>
      </c>
      <c r="M6167" s="88">
        <v>56.481481481480998</v>
      </c>
    </row>
    <row r="6168" spans="2:13" x14ac:dyDescent="0.2">
      <c r="D6168" s="200"/>
      <c r="E6168" s="4" t="s">
        <v>68</v>
      </c>
      <c r="F6168" s="5"/>
      <c r="G6168" s="6">
        <v>39</v>
      </c>
      <c r="H6168" s="31">
        <v>48.717948717949</v>
      </c>
      <c r="I6168" s="28">
        <v>0</v>
      </c>
      <c r="J6168" s="28">
        <v>0</v>
      </c>
      <c r="K6168" s="28">
        <v>0</v>
      </c>
      <c r="L6168" s="12">
        <v>2.564102564103</v>
      </c>
      <c r="M6168" s="42">
        <v>48.717948717949</v>
      </c>
    </row>
    <row r="6169" spans="2:13" x14ac:dyDescent="0.2">
      <c r="D6169" s="200"/>
      <c r="E6169" s="4" t="s">
        <v>69</v>
      </c>
      <c r="F6169" s="5"/>
      <c r="G6169" s="6">
        <v>29</v>
      </c>
      <c r="H6169" s="76">
        <v>55.172413793102997</v>
      </c>
      <c r="I6169" s="12">
        <v>3.4482758620689999</v>
      </c>
      <c r="J6169" s="28">
        <v>0</v>
      </c>
      <c r="K6169" s="28">
        <v>0</v>
      </c>
      <c r="L6169" s="12">
        <v>3.4482758620689999</v>
      </c>
      <c r="M6169" s="138">
        <v>37.931034482759003</v>
      </c>
    </row>
    <row r="6170" spans="2:13" x14ac:dyDescent="0.2">
      <c r="D6170" s="93" t="s">
        <v>70</v>
      </c>
      <c r="E6170" s="89" t="s">
        <v>18</v>
      </c>
      <c r="F6170" s="92"/>
      <c r="G6170" s="94">
        <v>0</v>
      </c>
      <c r="H6170" s="148">
        <v>0</v>
      </c>
      <c r="I6170" s="101">
        <v>0</v>
      </c>
      <c r="J6170" s="101">
        <v>0</v>
      </c>
      <c r="K6170" s="101">
        <v>0</v>
      </c>
      <c r="L6170" s="101">
        <v>0</v>
      </c>
      <c r="M6170" s="173">
        <v>0</v>
      </c>
    </row>
    <row r="6172" spans="2:13" x14ac:dyDescent="0.2">
      <c r="B6172" s="40" t="str">
        <f xml:space="preserve"> HYPERLINK("#'目次'!B261", "[255]")</f>
        <v>[255]</v>
      </c>
      <c r="C6172" s="23" t="s">
        <v>386</v>
      </c>
    </row>
    <row r="6173" spans="2:13" x14ac:dyDescent="0.2">
      <c r="C6173" s="186" t="s">
        <v>326</v>
      </c>
    </row>
    <row r="6175" spans="2:13" x14ac:dyDescent="0.2">
      <c r="C6175" s="23" t="s">
        <v>73</v>
      </c>
    </row>
    <row r="6176" spans="2:13" ht="48" x14ac:dyDescent="0.2">
      <c r="D6176" s="195"/>
      <c r="E6176" s="196"/>
      <c r="F6176" s="196"/>
      <c r="G6176" s="37" t="s">
        <v>15</v>
      </c>
      <c r="H6176" s="33" t="s">
        <v>371</v>
      </c>
      <c r="I6176" s="13" t="s">
        <v>372</v>
      </c>
      <c r="J6176" s="13" t="s">
        <v>373</v>
      </c>
      <c r="K6176" s="13" t="s">
        <v>374</v>
      </c>
      <c r="L6176" s="13" t="s">
        <v>99</v>
      </c>
      <c r="M6176" s="38" t="s">
        <v>18</v>
      </c>
    </row>
    <row r="6177" spans="4:13" x14ac:dyDescent="0.2">
      <c r="D6177" s="197"/>
      <c r="E6177" s="198"/>
      <c r="F6177" s="198"/>
      <c r="G6177" s="35"/>
      <c r="H6177" s="39"/>
      <c r="I6177" s="14"/>
      <c r="J6177" s="14"/>
      <c r="K6177" s="14"/>
      <c r="L6177" s="14"/>
      <c r="M6177" s="34"/>
    </row>
    <row r="6178" spans="4:13" x14ac:dyDescent="0.2">
      <c r="D6178" s="56"/>
      <c r="E6178" s="58" t="s">
        <v>15</v>
      </c>
      <c r="F6178" s="46"/>
      <c r="G6178" s="36">
        <v>734</v>
      </c>
      <c r="H6178" s="24">
        <v>47.411444141689003</v>
      </c>
      <c r="I6178" s="24">
        <v>0.81743869209800002</v>
      </c>
      <c r="J6178" s="24">
        <v>0.13623978201600001</v>
      </c>
      <c r="K6178" s="147">
        <v>0</v>
      </c>
      <c r="L6178" s="24">
        <v>0.54495912806500002</v>
      </c>
      <c r="M6178" s="68">
        <v>51.226158038146998</v>
      </c>
    </row>
    <row r="6179" spans="4:13" x14ac:dyDescent="0.2">
      <c r="D6179" s="199" t="s">
        <v>74</v>
      </c>
      <c r="E6179" s="22" t="s">
        <v>75</v>
      </c>
      <c r="F6179" s="21"/>
      <c r="G6179" s="19">
        <v>348</v>
      </c>
      <c r="H6179" s="54">
        <v>47.413793103448</v>
      </c>
      <c r="I6179" s="20">
        <v>0.28735632183900001</v>
      </c>
      <c r="J6179" s="60">
        <v>0</v>
      </c>
      <c r="K6179" s="60">
        <v>0</v>
      </c>
      <c r="L6179" s="20">
        <v>0.28735632183900001</v>
      </c>
      <c r="M6179" s="52">
        <v>52.011494252874002</v>
      </c>
    </row>
    <row r="6180" spans="4:13" x14ac:dyDescent="0.2">
      <c r="D6180" s="200"/>
      <c r="E6180" s="4" t="s">
        <v>34</v>
      </c>
      <c r="F6180" s="5"/>
      <c r="G6180" s="6">
        <v>9</v>
      </c>
      <c r="H6180" s="104">
        <v>22.222222222222001</v>
      </c>
      <c r="I6180" s="28">
        <v>0</v>
      </c>
      <c r="J6180" s="28">
        <v>0</v>
      </c>
      <c r="K6180" s="28">
        <v>0</v>
      </c>
      <c r="L6180" s="28">
        <v>0</v>
      </c>
      <c r="M6180" s="111">
        <v>77.777777777777999</v>
      </c>
    </row>
    <row r="6181" spans="4:13" x14ac:dyDescent="0.2">
      <c r="D6181" s="200"/>
      <c r="E6181" s="4" t="s">
        <v>35</v>
      </c>
      <c r="F6181" s="5"/>
      <c r="G6181" s="6">
        <v>42</v>
      </c>
      <c r="H6181" s="31">
        <v>45.238095238094999</v>
      </c>
      <c r="I6181" s="12">
        <v>2.3809523809519999</v>
      </c>
      <c r="J6181" s="28">
        <v>0</v>
      </c>
      <c r="K6181" s="28">
        <v>0</v>
      </c>
      <c r="L6181" s="28">
        <v>0</v>
      </c>
      <c r="M6181" s="42">
        <v>52.380952380952003</v>
      </c>
    </row>
    <row r="6182" spans="4:13" x14ac:dyDescent="0.2">
      <c r="D6182" s="200"/>
      <c r="E6182" s="4" t="s">
        <v>36</v>
      </c>
      <c r="F6182" s="5"/>
      <c r="G6182" s="6">
        <v>70</v>
      </c>
      <c r="H6182" s="84">
        <v>41.428571428570997</v>
      </c>
      <c r="I6182" s="28">
        <v>0</v>
      </c>
      <c r="J6182" s="28">
        <v>0</v>
      </c>
      <c r="K6182" s="28">
        <v>0</v>
      </c>
      <c r="L6182" s="28">
        <v>0</v>
      </c>
      <c r="M6182" s="88">
        <v>58.571428571429003</v>
      </c>
    </row>
    <row r="6183" spans="4:13" x14ac:dyDescent="0.2">
      <c r="D6183" s="200"/>
      <c r="E6183" s="4" t="s">
        <v>37</v>
      </c>
      <c r="F6183" s="5"/>
      <c r="G6183" s="6">
        <v>76</v>
      </c>
      <c r="H6183" s="31">
        <v>48.684210526316001</v>
      </c>
      <c r="I6183" s="28">
        <v>0</v>
      </c>
      <c r="J6183" s="28">
        <v>0</v>
      </c>
      <c r="K6183" s="28">
        <v>0</v>
      </c>
      <c r="L6183" s="28">
        <v>0</v>
      </c>
      <c r="M6183" s="42">
        <v>51.315789473683999</v>
      </c>
    </row>
    <row r="6184" spans="4:13" x14ac:dyDescent="0.2">
      <c r="D6184" s="200"/>
      <c r="E6184" s="4" t="s">
        <v>38</v>
      </c>
      <c r="F6184" s="5"/>
      <c r="G6184" s="6">
        <v>63</v>
      </c>
      <c r="H6184" s="31">
        <v>46.031746031746003</v>
      </c>
      <c r="I6184" s="28">
        <v>0</v>
      </c>
      <c r="J6184" s="28">
        <v>0</v>
      </c>
      <c r="K6184" s="28">
        <v>0</v>
      </c>
      <c r="L6184" s="28">
        <v>0</v>
      </c>
      <c r="M6184" s="42">
        <v>53.968253968253997</v>
      </c>
    </row>
    <row r="6185" spans="4:13" x14ac:dyDescent="0.2">
      <c r="D6185" s="200"/>
      <c r="E6185" s="4" t="s">
        <v>39</v>
      </c>
      <c r="F6185" s="5"/>
      <c r="G6185" s="6">
        <v>63</v>
      </c>
      <c r="H6185" s="76">
        <v>57.142857142856997</v>
      </c>
      <c r="I6185" s="28">
        <v>0</v>
      </c>
      <c r="J6185" s="28">
        <v>0</v>
      </c>
      <c r="K6185" s="28">
        <v>0</v>
      </c>
      <c r="L6185" s="28">
        <v>0</v>
      </c>
      <c r="M6185" s="100">
        <v>42.857142857143003</v>
      </c>
    </row>
    <row r="6186" spans="4:13" x14ac:dyDescent="0.2">
      <c r="D6186" s="200"/>
      <c r="E6186" s="4" t="s">
        <v>40</v>
      </c>
      <c r="F6186" s="5"/>
      <c r="G6186" s="6">
        <v>25</v>
      </c>
      <c r="H6186" s="31">
        <v>52</v>
      </c>
      <c r="I6186" s="28">
        <v>0</v>
      </c>
      <c r="J6186" s="28">
        <v>0</v>
      </c>
      <c r="K6186" s="28">
        <v>0</v>
      </c>
      <c r="L6186" s="12">
        <v>4</v>
      </c>
      <c r="M6186" s="100">
        <v>44</v>
      </c>
    </row>
    <row r="6187" spans="4:13" x14ac:dyDescent="0.2">
      <c r="D6187" s="199" t="s">
        <v>76</v>
      </c>
      <c r="E6187" s="22" t="s">
        <v>77</v>
      </c>
      <c r="F6187" s="21"/>
      <c r="G6187" s="19">
        <v>386</v>
      </c>
      <c r="H6187" s="54">
        <v>47.409326424870002</v>
      </c>
      <c r="I6187" s="20">
        <v>1.2953367875649999</v>
      </c>
      <c r="J6187" s="20">
        <v>0.25906735751299997</v>
      </c>
      <c r="K6187" s="60">
        <v>0</v>
      </c>
      <c r="L6187" s="20">
        <v>0.77720207253899998</v>
      </c>
      <c r="M6187" s="52">
        <v>50.518134715026001</v>
      </c>
    </row>
    <row r="6188" spans="4:13" x14ac:dyDescent="0.2">
      <c r="D6188" s="200"/>
      <c r="E6188" s="4" t="s">
        <v>34</v>
      </c>
      <c r="F6188" s="5"/>
      <c r="G6188" s="6">
        <v>10</v>
      </c>
      <c r="H6188" s="84">
        <v>40</v>
      </c>
      <c r="I6188" s="28">
        <v>0</v>
      </c>
      <c r="J6188" s="28">
        <v>0</v>
      </c>
      <c r="K6188" s="28">
        <v>0</v>
      </c>
      <c r="L6188" s="28">
        <v>0</v>
      </c>
      <c r="M6188" s="88">
        <v>60</v>
      </c>
    </row>
    <row r="6189" spans="4:13" x14ac:dyDescent="0.2">
      <c r="D6189" s="200"/>
      <c r="E6189" s="4" t="s">
        <v>35</v>
      </c>
      <c r="F6189" s="5"/>
      <c r="G6189" s="6">
        <v>55</v>
      </c>
      <c r="H6189" s="31">
        <v>49.090909090909001</v>
      </c>
      <c r="I6189" s="28">
        <v>0</v>
      </c>
      <c r="J6189" s="28">
        <v>0</v>
      </c>
      <c r="K6189" s="28">
        <v>0</v>
      </c>
      <c r="L6189" s="28">
        <v>0</v>
      </c>
      <c r="M6189" s="42">
        <v>50.909090909090999</v>
      </c>
    </row>
    <row r="6190" spans="4:13" x14ac:dyDescent="0.2">
      <c r="D6190" s="200"/>
      <c r="E6190" s="4" t="s">
        <v>36</v>
      </c>
      <c r="F6190" s="5"/>
      <c r="G6190" s="6">
        <v>72</v>
      </c>
      <c r="H6190" s="84">
        <v>41.666666666666998</v>
      </c>
      <c r="I6190" s="28">
        <v>0</v>
      </c>
      <c r="J6190" s="28">
        <v>0</v>
      </c>
      <c r="K6190" s="28">
        <v>0</v>
      </c>
      <c r="L6190" s="12">
        <v>1.3888888888890001</v>
      </c>
      <c r="M6190" s="88">
        <v>56.944444444444002</v>
      </c>
    </row>
    <row r="6191" spans="4:13" x14ac:dyDescent="0.2">
      <c r="D6191" s="200"/>
      <c r="E6191" s="4" t="s">
        <v>37</v>
      </c>
      <c r="F6191" s="5"/>
      <c r="G6191" s="6">
        <v>88</v>
      </c>
      <c r="H6191" s="31">
        <v>52.272727272727003</v>
      </c>
      <c r="I6191" s="12">
        <v>2.2727272727269998</v>
      </c>
      <c r="J6191" s="12">
        <v>1.136363636364</v>
      </c>
      <c r="K6191" s="28">
        <v>0</v>
      </c>
      <c r="L6191" s="12">
        <v>1.136363636364</v>
      </c>
      <c r="M6191" s="100">
        <v>44.318181818181998</v>
      </c>
    </row>
    <row r="6192" spans="4:13" x14ac:dyDescent="0.2">
      <c r="D6192" s="200"/>
      <c r="E6192" s="4" t="s">
        <v>38</v>
      </c>
      <c r="F6192" s="5"/>
      <c r="G6192" s="6">
        <v>66</v>
      </c>
      <c r="H6192" s="31">
        <v>45.454545454544999</v>
      </c>
      <c r="I6192" s="12">
        <v>4.5454545454549997</v>
      </c>
      <c r="J6192" s="28">
        <v>0</v>
      </c>
      <c r="K6192" s="28">
        <v>0</v>
      </c>
      <c r="L6192" s="28">
        <v>0</v>
      </c>
      <c r="M6192" s="42">
        <v>50</v>
      </c>
    </row>
    <row r="6193" spans="2:13" x14ac:dyDescent="0.2">
      <c r="D6193" s="200"/>
      <c r="E6193" s="4" t="s">
        <v>39</v>
      </c>
      <c r="F6193" s="5"/>
      <c r="G6193" s="6">
        <v>64</v>
      </c>
      <c r="H6193" s="31">
        <v>51.5625</v>
      </c>
      <c r="I6193" s="28">
        <v>0</v>
      </c>
      <c r="J6193" s="28">
        <v>0</v>
      </c>
      <c r="K6193" s="28">
        <v>0</v>
      </c>
      <c r="L6193" s="28">
        <v>0</v>
      </c>
      <c r="M6193" s="42">
        <v>48.4375</v>
      </c>
    </row>
    <row r="6194" spans="2:13" x14ac:dyDescent="0.2">
      <c r="D6194" s="201"/>
      <c r="E6194" s="57" t="s">
        <v>40</v>
      </c>
      <c r="F6194" s="59"/>
      <c r="G6194" s="55">
        <v>31</v>
      </c>
      <c r="H6194" s="157">
        <v>41.935483870968</v>
      </c>
      <c r="I6194" s="74">
        <v>0</v>
      </c>
      <c r="J6194" s="74">
        <v>0</v>
      </c>
      <c r="K6194" s="74">
        <v>0</v>
      </c>
      <c r="L6194" s="65">
        <v>3.2258064516129998</v>
      </c>
      <c r="M6194" s="105">
        <v>54.838709677418997</v>
      </c>
    </row>
    <row r="6196" spans="2:13" x14ac:dyDescent="0.2">
      <c r="B6196" s="40" t="str">
        <f xml:space="preserve"> HYPERLINK("#'目次'!B262", "[256]")</f>
        <v>[256]</v>
      </c>
      <c r="C6196" s="23" t="s">
        <v>386</v>
      </c>
    </row>
    <row r="6197" spans="2:13" x14ac:dyDescent="0.2">
      <c r="C6197" s="186" t="s">
        <v>326</v>
      </c>
    </row>
    <row r="6199" spans="2:13" x14ac:dyDescent="0.2">
      <c r="C6199" s="23" t="s">
        <v>80</v>
      </c>
    </row>
    <row r="6200" spans="2:13" ht="48" x14ac:dyDescent="0.2">
      <c r="E6200" s="195"/>
      <c r="F6200" s="196"/>
      <c r="G6200" s="37" t="s">
        <v>15</v>
      </c>
      <c r="H6200" s="33" t="s">
        <v>371</v>
      </c>
      <c r="I6200" s="13" t="s">
        <v>372</v>
      </c>
      <c r="J6200" s="13" t="s">
        <v>373</v>
      </c>
      <c r="K6200" s="13" t="s">
        <v>374</v>
      </c>
      <c r="L6200" s="13" t="s">
        <v>99</v>
      </c>
      <c r="M6200" s="38" t="s">
        <v>18</v>
      </c>
    </row>
    <row r="6201" spans="2:13" x14ac:dyDescent="0.2">
      <c r="E6201" s="197"/>
      <c r="F6201" s="198"/>
      <c r="G6201" s="35"/>
      <c r="H6201" s="39"/>
      <c r="I6201" s="14"/>
      <c r="J6201" s="14"/>
      <c r="K6201" s="14"/>
      <c r="L6201" s="14"/>
      <c r="M6201" s="34"/>
    </row>
    <row r="6202" spans="2:13" x14ac:dyDescent="0.2">
      <c r="E6202" s="91" t="s">
        <v>15</v>
      </c>
      <c r="F6202" s="46"/>
      <c r="G6202" s="36">
        <v>734</v>
      </c>
      <c r="H6202" s="24">
        <v>47.411444141689003</v>
      </c>
      <c r="I6202" s="24">
        <v>0.81743869209800002</v>
      </c>
      <c r="J6202" s="24">
        <v>0.13623978201600001</v>
      </c>
      <c r="K6202" s="147">
        <v>0</v>
      </c>
      <c r="L6202" s="24">
        <v>0.54495912806500002</v>
      </c>
      <c r="M6202" s="68">
        <v>51.226158038146998</v>
      </c>
    </row>
    <row r="6203" spans="2:13" x14ac:dyDescent="0.2">
      <c r="E6203" s="4" t="s">
        <v>81</v>
      </c>
      <c r="F6203" s="5"/>
      <c r="G6203" s="19">
        <v>30</v>
      </c>
      <c r="H6203" s="54">
        <v>46.666666666666998</v>
      </c>
      <c r="I6203" s="60">
        <v>0</v>
      </c>
      <c r="J6203" s="60">
        <v>0</v>
      </c>
      <c r="K6203" s="60">
        <v>0</v>
      </c>
      <c r="L6203" s="20">
        <v>3.333333333333</v>
      </c>
      <c r="M6203" s="52">
        <v>50</v>
      </c>
    </row>
    <row r="6204" spans="2:13" x14ac:dyDescent="0.2">
      <c r="E6204" s="4" t="s">
        <v>82</v>
      </c>
      <c r="F6204" s="5"/>
      <c r="G6204" s="6">
        <v>47</v>
      </c>
      <c r="H6204" s="31">
        <v>46.808510638298003</v>
      </c>
      <c r="I6204" s="12">
        <v>2.1276595744679998</v>
      </c>
      <c r="J6204" s="12">
        <v>2.1276595744679998</v>
      </c>
      <c r="K6204" s="28">
        <v>0</v>
      </c>
      <c r="L6204" s="28">
        <v>0</v>
      </c>
      <c r="M6204" s="42">
        <v>51.063829787233999</v>
      </c>
    </row>
    <row r="6205" spans="2:13" x14ac:dyDescent="0.2">
      <c r="E6205" s="4" t="s">
        <v>83</v>
      </c>
      <c r="F6205" s="5"/>
      <c r="G6205" s="6">
        <v>296</v>
      </c>
      <c r="H6205" s="31">
        <v>43.581081081081003</v>
      </c>
      <c r="I6205" s="12">
        <v>1.0135135135140001</v>
      </c>
      <c r="J6205" s="28">
        <v>0</v>
      </c>
      <c r="K6205" s="28">
        <v>0</v>
      </c>
      <c r="L6205" s="28">
        <v>0</v>
      </c>
      <c r="M6205" s="42">
        <v>55.405405405404998</v>
      </c>
    </row>
    <row r="6206" spans="2:13" x14ac:dyDescent="0.2">
      <c r="E6206" s="4" t="s">
        <v>84</v>
      </c>
      <c r="F6206" s="5"/>
      <c r="G6206" s="6">
        <v>19</v>
      </c>
      <c r="H6206" s="104">
        <v>36.842105263157997</v>
      </c>
      <c r="I6206" s="12">
        <v>5.2631578947369997</v>
      </c>
      <c r="J6206" s="28">
        <v>0</v>
      </c>
      <c r="K6206" s="28">
        <v>0</v>
      </c>
      <c r="L6206" s="28">
        <v>0</v>
      </c>
      <c r="M6206" s="88">
        <v>57.894736842104997</v>
      </c>
    </row>
    <row r="6207" spans="2:13" x14ac:dyDescent="0.2">
      <c r="E6207" s="4" t="s">
        <v>85</v>
      </c>
      <c r="F6207" s="5"/>
      <c r="G6207" s="6">
        <v>83</v>
      </c>
      <c r="H6207" s="31">
        <v>49.397590361445999</v>
      </c>
      <c r="I6207" s="28">
        <v>0</v>
      </c>
      <c r="J6207" s="28">
        <v>0</v>
      </c>
      <c r="K6207" s="28">
        <v>0</v>
      </c>
      <c r="L6207" s="28">
        <v>0</v>
      </c>
      <c r="M6207" s="42">
        <v>50.602409638554001</v>
      </c>
    </row>
    <row r="6208" spans="2:13" x14ac:dyDescent="0.2">
      <c r="E6208" s="4" t="s">
        <v>86</v>
      </c>
      <c r="F6208" s="5"/>
      <c r="G6208" s="6">
        <v>120</v>
      </c>
      <c r="H6208" s="31">
        <v>51.666666666666998</v>
      </c>
      <c r="I6208" s="12">
        <v>0.83333333333299997</v>
      </c>
      <c r="J6208" s="28">
        <v>0</v>
      </c>
      <c r="K6208" s="28">
        <v>0</v>
      </c>
      <c r="L6208" s="12">
        <v>0.83333333333299997</v>
      </c>
      <c r="M6208" s="42">
        <v>46.666666666666998</v>
      </c>
    </row>
    <row r="6209" spans="2:13" x14ac:dyDescent="0.2">
      <c r="E6209" s="4" t="s">
        <v>87</v>
      </c>
      <c r="F6209" s="5"/>
      <c r="G6209" s="6">
        <v>46</v>
      </c>
      <c r="H6209" s="31">
        <v>45.652173913043001</v>
      </c>
      <c r="I6209" s="28">
        <v>0</v>
      </c>
      <c r="J6209" s="28">
        <v>0</v>
      </c>
      <c r="K6209" s="28">
        <v>0</v>
      </c>
      <c r="L6209" s="12">
        <v>2.1739130434780001</v>
      </c>
      <c r="M6209" s="42">
        <v>52.173913043478002</v>
      </c>
    </row>
    <row r="6210" spans="2:13" x14ac:dyDescent="0.2">
      <c r="E6210" s="4" t="s">
        <v>88</v>
      </c>
      <c r="F6210" s="5"/>
      <c r="G6210" s="6">
        <v>23</v>
      </c>
      <c r="H6210" s="87">
        <v>60.869565217390999</v>
      </c>
      <c r="I6210" s="28">
        <v>0</v>
      </c>
      <c r="J6210" s="28">
        <v>0</v>
      </c>
      <c r="K6210" s="28">
        <v>0</v>
      </c>
      <c r="L6210" s="12">
        <v>4.3478260869570002</v>
      </c>
      <c r="M6210" s="138">
        <v>34.782608695652002</v>
      </c>
    </row>
    <row r="6211" spans="2:13" x14ac:dyDescent="0.2">
      <c r="E6211" s="4" t="s">
        <v>89</v>
      </c>
      <c r="F6211" s="5"/>
      <c r="G6211" s="6">
        <v>37</v>
      </c>
      <c r="H6211" s="87">
        <v>62.162162162161998</v>
      </c>
      <c r="I6211" s="28">
        <v>0</v>
      </c>
      <c r="J6211" s="28">
        <v>0</v>
      </c>
      <c r="K6211" s="28">
        <v>0</v>
      </c>
      <c r="L6211" s="28">
        <v>0</v>
      </c>
      <c r="M6211" s="138">
        <v>37.837837837838002</v>
      </c>
    </row>
    <row r="6212" spans="2:13" x14ac:dyDescent="0.2">
      <c r="E6212" s="4" t="s">
        <v>90</v>
      </c>
      <c r="F6212" s="5"/>
      <c r="G6212" s="6">
        <v>28</v>
      </c>
      <c r="H6212" s="31">
        <v>46.428571428570997</v>
      </c>
      <c r="I6212" s="28">
        <v>0</v>
      </c>
      <c r="J6212" s="28">
        <v>0</v>
      </c>
      <c r="K6212" s="28">
        <v>0</v>
      </c>
      <c r="L6212" s="28">
        <v>0</v>
      </c>
      <c r="M6212" s="42">
        <v>53.571428571429003</v>
      </c>
    </row>
    <row r="6213" spans="2:13" x14ac:dyDescent="0.2">
      <c r="E6213" s="57" t="s">
        <v>91</v>
      </c>
      <c r="F6213" s="59"/>
      <c r="G6213" s="55">
        <v>5</v>
      </c>
      <c r="H6213" s="157">
        <v>40</v>
      </c>
      <c r="I6213" s="74">
        <v>0</v>
      </c>
      <c r="J6213" s="74">
        <v>0</v>
      </c>
      <c r="K6213" s="74">
        <v>0</v>
      </c>
      <c r="L6213" s="74">
        <v>0</v>
      </c>
      <c r="M6213" s="155">
        <v>60</v>
      </c>
    </row>
    <row r="6215" spans="2:13" x14ac:dyDescent="0.2">
      <c r="B6215" s="40" t="str">
        <f xml:space="preserve"> HYPERLINK("#'目次'!B263", "[257]")</f>
        <v>[257]</v>
      </c>
      <c r="C6215" s="23" t="s">
        <v>389</v>
      </c>
    </row>
    <row r="6216" spans="2:13" x14ac:dyDescent="0.2">
      <c r="C6216" s="186" t="s">
        <v>390</v>
      </c>
    </row>
    <row r="6218" spans="2:13" x14ac:dyDescent="0.2">
      <c r="C6218" s="23" t="s">
        <v>14</v>
      </c>
    </row>
    <row r="6219" spans="2:13" x14ac:dyDescent="0.2">
      <c r="D6219" s="195"/>
      <c r="E6219" s="196"/>
      <c r="F6219" s="196"/>
      <c r="G6219" s="37" t="s">
        <v>15</v>
      </c>
      <c r="H6219" s="33" t="s">
        <v>391</v>
      </c>
      <c r="I6219" s="13" t="s">
        <v>392</v>
      </c>
      <c r="J6219" s="38" t="s">
        <v>18</v>
      </c>
    </row>
    <row r="6220" spans="2:13" x14ac:dyDescent="0.2">
      <c r="D6220" s="197"/>
      <c r="E6220" s="198"/>
      <c r="F6220" s="198"/>
      <c r="G6220" s="35"/>
      <c r="H6220" s="39"/>
      <c r="I6220" s="14"/>
      <c r="J6220" s="34"/>
    </row>
    <row r="6221" spans="2:13" x14ac:dyDescent="0.2">
      <c r="D6221" s="56"/>
      <c r="E6221" s="58" t="s">
        <v>15</v>
      </c>
      <c r="F6221" s="46"/>
      <c r="G6221" s="36">
        <v>398</v>
      </c>
      <c r="H6221" s="24">
        <v>13.316582914573001</v>
      </c>
      <c r="I6221" s="24">
        <v>74.623115577888996</v>
      </c>
      <c r="J6221" s="68">
        <v>12.060301507538</v>
      </c>
    </row>
    <row r="6222" spans="2:13" x14ac:dyDescent="0.2">
      <c r="D6222" s="199" t="s">
        <v>19</v>
      </c>
      <c r="E6222" s="22" t="s">
        <v>20</v>
      </c>
      <c r="F6222" s="21"/>
      <c r="G6222" s="19">
        <v>50</v>
      </c>
      <c r="H6222" s="149">
        <v>22</v>
      </c>
      <c r="I6222" s="107">
        <v>62</v>
      </c>
      <c r="J6222" s="52">
        <v>16</v>
      </c>
    </row>
    <row r="6223" spans="2:13" x14ac:dyDescent="0.2">
      <c r="D6223" s="200"/>
      <c r="E6223" s="4" t="s">
        <v>21</v>
      </c>
      <c r="F6223" s="5"/>
      <c r="G6223" s="6">
        <v>127</v>
      </c>
      <c r="H6223" s="31">
        <v>12.59842519685</v>
      </c>
      <c r="I6223" s="12">
        <v>72.440944881890005</v>
      </c>
      <c r="J6223" s="42">
        <v>14.960629921260001</v>
      </c>
    </row>
    <row r="6224" spans="2:13" x14ac:dyDescent="0.2">
      <c r="D6224" s="200"/>
      <c r="E6224" s="4" t="s">
        <v>22</v>
      </c>
      <c r="F6224" s="5"/>
      <c r="G6224" s="6">
        <v>73</v>
      </c>
      <c r="H6224" s="31">
        <v>9.5890410958899999</v>
      </c>
      <c r="I6224" s="12">
        <v>76.712328767122997</v>
      </c>
      <c r="J6224" s="42">
        <v>13.698630136986001</v>
      </c>
    </row>
    <row r="6225" spans="4:10" x14ac:dyDescent="0.2">
      <c r="D6225" s="200"/>
      <c r="E6225" s="4" t="s">
        <v>23</v>
      </c>
      <c r="F6225" s="5"/>
      <c r="G6225" s="6">
        <v>64</v>
      </c>
      <c r="H6225" s="31">
        <v>10.9375</v>
      </c>
      <c r="I6225" s="12">
        <v>76.5625</v>
      </c>
      <c r="J6225" s="42">
        <v>12.5</v>
      </c>
    </row>
    <row r="6226" spans="4:10" x14ac:dyDescent="0.2">
      <c r="D6226" s="200"/>
      <c r="E6226" s="4" t="s">
        <v>24</v>
      </c>
      <c r="F6226" s="5"/>
      <c r="G6226" s="6">
        <v>84</v>
      </c>
      <c r="H6226" s="31">
        <v>14.285714285714</v>
      </c>
      <c r="I6226" s="29">
        <v>82.142857142856997</v>
      </c>
      <c r="J6226" s="100">
        <v>3.5714285714290002</v>
      </c>
    </row>
    <row r="6227" spans="4:10" x14ac:dyDescent="0.2">
      <c r="D6227" s="199" t="s">
        <v>25</v>
      </c>
      <c r="E6227" s="22" t="s">
        <v>26</v>
      </c>
      <c r="F6227" s="21"/>
      <c r="G6227" s="19">
        <v>92</v>
      </c>
      <c r="H6227" s="54">
        <v>14.130434782609001</v>
      </c>
      <c r="I6227" s="20">
        <v>72.826086956522005</v>
      </c>
      <c r="J6227" s="52">
        <v>13.04347826087</v>
      </c>
    </row>
    <row r="6228" spans="4:10" x14ac:dyDescent="0.2">
      <c r="D6228" s="200"/>
      <c r="E6228" s="4" t="s">
        <v>27</v>
      </c>
      <c r="F6228" s="5"/>
      <c r="G6228" s="6">
        <v>124</v>
      </c>
      <c r="H6228" s="31">
        <v>16.129032258064999</v>
      </c>
      <c r="I6228" s="12">
        <v>72.580645161289993</v>
      </c>
      <c r="J6228" s="42">
        <v>11.290322580645</v>
      </c>
    </row>
    <row r="6229" spans="4:10" x14ac:dyDescent="0.2">
      <c r="D6229" s="200"/>
      <c r="E6229" s="4" t="s">
        <v>28</v>
      </c>
      <c r="F6229" s="5"/>
      <c r="G6229" s="6">
        <v>131</v>
      </c>
      <c r="H6229" s="31">
        <v>11.450381679389</v>
      </c>
      <c r="I6229" s="12">
        <v>75.572519083968999</v>
      </c>
      <c r="J6229" s="42">
        <v>12.977099236640999</v>
      </c>
    </row>
    <row r="6230" spans="4:10" x14ac:dyDescent="0.2">
      <c r="D6230" s="200"/>
      <c r="E6230" s="4" t="s">
        <v>29</v>
      </c>
      <c r="F6230" s="5"/>
      <c r="G6230" s="6">
        <v>51</v>
      </c>
      <c r="H6230" s="31">
        <v>9.8039215686270005</v>
      </c>
      <c r="I6230" s="29">
        <v>80.392156862744997</v>
      </c>
      <c r="J6230" s="42">
        <v>9.8039215686270005</v>
      </c>
    </row>
    <row r="6231" spans="4:10" x14ac:dyDescent="0.2">
      <c r="D6231" s="199" t="s">
        <v>30</v>
      </c>
      <c r="E6231" s="22" t="s">
        <v>31</v>
      </c>
      <c r="F6231" s="21"/>
      <c r="G6231" s="19">
        <v>213</v>
      </c>
      <c r="H6231" s="54">
        <v>13.145539906103</v>
      </c>
      <c r="I6231" s="20">
        <v>73.708920187792998</v>
      </c>
      <c r="J6231" s="52">
        <v>13.145539906103</v>
      </c>
    </row>
    <row r="6232" spans="4:10" x14ac:dyDescent="0.2">
      <c r="D6232" s="200"/>
      <c r="E6232" s="4" t="s">
        <v>32</v>
      </c>
      <c r="F6232" s="5"/>
      <c r="G6232" s="6">
        <v>185</v>
      </c>
      <c r="H6232" s="31">
        <v>13.513513513514001</v>
      </c>
      <c r="I6232" s="12">
        <v>75.675675675676004</v>
      </c>
      <c r="J6232" s="42">
        <v>10.810810810811001</v>
      </c>
    </row>
    <row r="6233" spans="4:10" x14ac:dyDescent="0.2">
      <c r="D6233" s="199" t="s">
        <v>33</v>
      </c>
      <c r="E6233" s="22" t="s">
        <v>34</v>
      </c>
      <c r="F6233" s="21"/>
      <c r="G6233" s="19">
        <v>49</v>
      </c>
      <c r="H6233" s="150">
        <v>24.489795918367001</v>
      </c>
      <c r="I6233" s="90">
        <v>69.387755102040998</v>
      </c>
      <c r="J6233" s="177">
        <v>6.1224489795919999</v>
      </c>
    </row>
    <row r="6234" spans="4:10" x14ac:dyDescent="0.2">
      <c r="D6234" s="200"/>
      <c r="E6234" s="4" t="s">
        <v>35</v>
      </c>
      <c r="F6234" s="5"/>
      <c r="G6234" s="6">
        <v>44</v>
      </c>
      <c r="H6234" s="31">
        <v>18.181818181817999</v>
      </c>
      <c r="I6234" s="12">
        <v>72.727272727273004</v>
      </c>
      <c r="J6234" s="42">
        <v>9.0909090909089993</v>
      </c>
    </row>
    <row r="6235" spans="4:10" x14ac:dyDescent="0.2">
      <c r="D6235" s="200"/>
      <c r="E6235" s="4" t="s">
        <v>36</v>
      </c>
      <c r="F6235" s="5"/>
      <c r="G6235" s="6">
        <v>43</v>
      </c>
      <c r="H6235" s="31">
        <v>16.279069767442</v>
      </c>
      <c r="I6235" s="43">
        <v>65.116279069767003</v>
      </c>
      <c r="J6235" s="88">
        <v>18.604651162791001</v>
      </c>
    </row>
    <row r="6236" spans="4:10" x14ac:dyDescent="0.2">
      <c r="D6236" s="200"/>
      <c r="E6236" s="4" t="s">
        <v>37</v>
      </c>
      <c r="F6236" s="5"/>
      <c r="G6236" s="6">
        <v>54</v>
      </c>
      <c r="H6236" s="76">
        <v>22.222222222222001</v>
      </c>
      <c r="I6236" s="61">
        <v>55.555555555555998</v>
      </c>
      <c r="J6236" s="111">
        <v>22.222222222222001</v>
      </c>
    </row>
    <row r="6237" spans="4:10" x14ac:dyDescent="0.2">
      <c r="D6237" s="200"/>
      <c r="E6237" s="4" t="s">
        <v>38</v>
      </c>
      <c r="F6237" s="5"/>
      <c r="G6237" s="6">
        <v>48</v>
      </c>
      <c r="H6237" s="31">
        <v>8.333333333333</v>
      </c>
      <c r="I6237" s="12">
        <v>77.083333333333002</v>
      </c>
      <c r="J6237" s="42">
        <v>14.583333333333</v>
      </c>
    </row>
    <row r="6238" spans="4:10" x14ac:dyDescent="0.2">
      <c r="D6238" s="200"/>
      <c r="E6238" s="4" t="s">
        <v>39</v>
      </c>
      <c r="F6238" s="5"/>
      <c r="G6238" s="6">
        <v>80</v>
      </c>
      <c r="H6238" s="84">
        <v>7.5</v>
      </c>
      <c r="I6238" s="44">
        <v>85</v>
      </c>
      <c r="J6238" s="42">
        <v>7.5</v>
      </c>
    </row>
    <row r="6239" spans="4:10" x14ac:dyDescent="0.2">
      <c r="D6239" s="201"/>
      <c r="E6239" s="57" t="s">
        <v>40</v>
      </c>
      <c r="F6239" s="59"/>
      <c r="G6239" s="55">
        <v>80</v>
      </c>
      <c r="H6239" s="157">
        <v>5</v>
      </c>
      <c r="I6239" s="113">
        <v>85</v>
      </c>
      <c r="J6239" s="105">
        <v>10</v>
      </c>
    </row>
    <row r="6241" spans="2:10" x14ac:dyDescent="0.2">
      <c r="B6241" s="40" t="str">
        <f xml:space="preserve"> HYPERLINK("#'目次'!B264", "[258]")</f>
        <v>[258]</v>
      </c>
      <c r="C6241" s="23" t="s">
        <v>389</v>
      </c>
    </row>
    <row r="6242" spans="2:10" x14ac:dyDescent="0.2">
      <c r="C6242" s="186" t="s">
        <v>390</v>
      </c>
    </row>
    <row r="6244" spans="2:10" x14ac:dyDescent="0.2">
      <c r="C6244" s="23" t="s">
        <v>48</v>
      </c>
    </row>
    <row r="6245" spans="2:10" x14ac:dyDescent="0.2">
      <c r="D6245" s="195"/>
      <c r="E6245" s="196"/>
      <c r="F6245" s="196"/>
      <c r="G6245" s="37" t="s">
        <v>15</v>
      </c>
      <c r="H6245" s="33" t="s">
        <v>391</v>
      </c>
      <c r="I6245" s="13" t="s">
        <v>392</v>
      </c>
      <c r="J6245" s="38" t="s">
        <v>18</v>
      </c>
    </row>
    <row r="6246" spans="2:10" x14ac:dyDescent="0.2">
      <c r="D6246" s="197"/>
      <c r="E6246" s="198"/>
      <c r="F6246" s="198"/>
      <c r="G6246" s="35"/>
      <c r="H6246" s="39"/>
      <c r="I6246" s="14"/>
      <c r="J6246" s="34"/>
    </row>
    <row r="6247" spans="2:10" x14ac:dyDescent="0.2">
      <c r="D6247" s="56"/>
      <c r="E6247" s="58" t="s">
        <v>15</v>
      </c>
      <c r="F6247" s="46"/>
      <c r="G6247" s="36">
        <v>398</v>
      </c>
      <c r="H6247" s="24">
        <v>13.316582914573001</v>
      </c>
      <c r="I6247" s="24">
        <v>74.623115577888996</v>
      </c>
      <c r="J6247" s="68">
        <v>12.060301507538</v>
      </c>
    </row>
    <row r="6248" spans="2:10" x14ac:dyDescent="0.2">
      <c r="D6248" s="199" t="s">
        <v>49</v>
      </c>
      <c r="E6248" s="22" t="s">
        <v>50</v>
      </c>
      <c r="F6248" s="21"/>
      <c r="G6248" s="19">
        <v>8</v>
      </c>
      <c r="H6248" s="54">
        <v>12.5</v>
      </c>
      <c r="I6248" s="20">
        <v>75</v>
      </c>
      <c r="J6248" s="52">
        <v>12.5</v>
      </c>
    </row>
    <row r="6249" spans="2:10" x14ac:dyDescent="0.2">
      <c r="D6249" s="200"/>
      <c r="E6249" s="4" t="s">
        <v>51</v>
      </c>
      <c r="F6249" s="5"/>
      <c r="G6249" s="6">
        <v>58</v>
      </c>
      <c r="H6249" s="31">
        <v>12.068965517241001</v>
      </c>
      <c r="I6249" s="12">
        <v>72.413793103448</v>
      </c>
      <c r="J6249" s="42">
        <v>15.517241379310001</v>
      </c>
    </row>
    <row r="6250" spans="2:10" x14ac:dyDescent="0.2">
      <c r="D6250" s="200"/>
      <c r="E6250" s="4" t="s">
        <v>52</v>
      </c>
      <c r="F6250" s="5"/>
      <c r="G6250" s="6">
        <v>3</v>
      </c>
      <c r="H6250" s="133">
        <v>0</v>
      </c>
      <c r="I6250" s="61">
        <v>33.333333333333002</v>
      </c>
      <c r="J6250" s="111">
        <v>66.666666666666998</v>
      </c>
    </row>
    <row r="6251" spans="2:10" x14ac:dyDescent="0.2">
      <c r="D6251" s="200"/>
      <c r="E6251" s="4" t="s">
        <v>53</v>
      </c>
      <c r="F6251" s="5"/>
      <c r="G6251" s="6">
        <v>9</v>
      </c>
      <c r="H6251" s="76">
        <v>22.222222222222001</v>
      </c>
      <c r="I6251" s="61">
        <v>55.555555555555998</v>
      </c>
      <c r="J6251" s="111">
        <v>22.222222222222001</v>
      </c>
    </row>
    <row r="6252" spans="2:10" x14ac:dyDescent="0.2">
      <c r="D6252" s="200"/>
      <c r="E6252" s="4" t="s">
        <v>54</v>
      </c>
      <c r="F6252" s="5"/>
      <c r="G6252" s="6">
        <v>49</v>
      </c>
      <c r="H6252" s="76">
        <v>20.408163265306001</v>
      </c>
      <c r="I6252" s="61">
        <v>61.224489795917997</v>
      </c>
      <c r="J6252" s="88">
        <v>18.367346938775999</v>
      </c>
    </row>
    <row r="6253" spans="2:10" x14ac:dyDescent="0.2">
      <c r="D6253" s="200"/>
      <c r="E6253" s="4" t="s">
        <v>55</v>
      </c>
      <c r="F6253" s="5"/>
      <c r="G6253" s="6">
        <v>40</v>
      </c>
      <c r="H6253" s="31">
        <v>15</v>
      </c>
      <c r="I6253" s="12">
        <v>75</v>
      </c>
      <c r="J6253" s="42">
        <v>10</v>
      </c>
    </row>
    <row r="6254" spans="2:10" x14ac:dyDescent="0.2">
      <c r="D6254" s="200"/>
      <c r="E6254" s="4" t="s">
        <v>56</v>
      </c>
      <c r="F6254" s="5"/>
      <c r="G6254" s="6">
        <v>55</v>
      </c>
      <c r="H6254" s="31">
        <v>9.0909090909089993</v>
      </c>
      <c r="I6254" s="12">
        <v>74.545454545455001</v>
      </c>
      <c r="J6254" s="42">
        <v>16.363636363636001</v>
      </c>
    </row>
    <row r="6255" spans="2:10" x14ac:dyDescent="0.2">
      <c r="D6255" s="200"/>
      <c r="E6255" s="4" t="s">
        <v>57</v>
      </c>
      <c r="F6255" s="5"/>
      <c r="G6255" s="6">
        <v>57</v>
      </c>
      <c r="H6255" s="84">
        <v>7.0175438596489998</v>
      </c>
      <c r="I6255" s="29">
        <v>80.701754385965003</v>
      </c>
      <c r="J6255" s="42">
        <v>12.280701754386</v>
      </c>
    </row>
    <row r="6256" spans="2:10" x14ac:dyDescent="0.2">
      <c r="D6256" s="200"/>
      <c r="E6256" s="4" t="s">
        <v>58</v>
      </c>
      <c r="F6256" s="5"/>
      <c r="G6256" s="6">
        <v>62</v>
      </c>
      <c r="H6256" s="87">
        <v>25.806451612903</v>
      </c>
      <c r="I6256" s="43">
        <v>67.741935483871003</v>
      </c>
      <c r="J6256" s="100">
        <v>6.4516129032259997</v>
      </c>
    </row>
    <row r="6257" spans="2:10" x14ac:dyDescent="0.2">
      <c r="D6257" s="200"/>
      <c r="E6257" s="4" t="s">
        <v>59</v>
      </c>
      <c r="F6257" s="5"/>
      <c r="G6257" s="6">
        <v>57</v>
      </c>
      <c r="H6257" s="84">
        <v>3.508771929825</v>
      </c>
      <c r="I6257" s="44">
        <v>94.736842105262994</v>
      </c>
      <c r="J6257" s="138">
        <v>1.7543859649119999</v>
      </c>
    </row>
    <row r="6258" spans="2:10" x14ac:dyDescent="0.2">
      <c r="D6258" s="199" t="s">
        <v>60</v>
      </c>
      <c r="E6258" s="22" t="s">
        <v>61</v>
      </c>
      <c r="F6258" s="21"/>
      <c r="G6258" s="19">
        <v>88</v>
      </c>
      <c r="H6258" s="156">
        <v>7.9545454545450003</v>
      </c>
      <c r="I6258" s="96">
        <v>84.090909090908994</v>
      </c>
      <c r="J6258" s="52">
        <v>7.9545454545450003</v>
      </c>
    </row>
    <row r="6259" spans="2:10" x14ac:dyDescent="0.2">
      <c r="D6259" s="200"/>
      <c r="E6259" s="4" t="s">
        <v>62</v>
      </c>
      <c r="F6259" s="5"/>
      <c r="G6259" s="6">
        <v>65</v>
      </c>
      <c r="H6259" s="31">
        <v>9.2307692307690008</v>
      </c>
      <c r="I6259" s="29">
        <v>81.538461538462002</v>
      </c>
      <c r="J6259" s="42">
        <v>9.2307692307690008</v>
      </c>
    </row>
    <row r="6260" spans="2:10" x14ac:dyDescent="0.2">
      <c r="D6260" s="200"/>
      <c r="E6260" s="4" t="s">
        <v>63</v>
      </c>
      <c r="F6260" s="5"/>
      <c r="G6260" s="6">
        <v>37</v>
      </c>
      <c r="H6260" s="87">
        <v>27.027027027027</v>
      </c>
      <c r="I6260" s="61">
        <v>56.756756756756999</v>
      </c>
      <c r="J6260" s="42">
        <v>16.216216216216001</v>
      </c>
    </row>
    <row r="6261" spans="2:10" x14ac:dyDescent="0.2">
      <c r="D6261" s="200"/>
      <c r="E6261" s="4" t="s">
        <v>64</v>
      </c>
      <c r="F6261" s="5"/>
      <c r="G6261" s="6">
        <v>40</v>
      </c>
      <c r="H6261" s="31">
        <v>10</v>
      </c>
      <c r="I6261" s="29">
        <v>80</v>
      </c>
      <c r="J6261" s="42">
        <v>10</v>
      </c>
    </row>
    <row r="6262" spans="2:10" x14ac:dyDescent="0.2">
      <c r="D6262" s="200"/>
      <c r="E6262" s="4" t="s">
        <v>65</v>
      </c>
      <c r="F6262" s="5"/>
      <c r="G6262" s="6">
        <v>26</v>
      </c>
      <c r="H6262" s="76">
        <v>23.076923076922998</v>
      </c>
      <c r="I6262" s="61">
        <v>61.538461538462002</v>
      </c>
      <c r="J6262" s="42">
        <v>15.384615384615</v>
      </c>
    </row>
    <row r="6263" spans="2:10" x14ac:dyDescent="0.2">
      <c r="D6263" s="200"/>
      <c r="E6263" s="4" t="s">
        <v>66</v>
      </c>
      <c r="F6263" s="5"/>
      <c r="G6263" s="6">
        <v>30</v>
      </c>
      <c r="H6263" s="31">
        <v>13.333333333333</v>
      </c>
      <c r="I6263" s="12">
        <v>73.333333333333002</v>
      </c>
      <c r="J6263" s="42">
        <v>13.333333333333</v>
      </c>
    </row>
    <row r="6264" spans="2:10" x14ac:dyDescent="0.2">
      <c r="D6264" s="200"/>
      <c r="E6264" s="4" t="s">
        <v>67</v>
      </c>
      <c r="F6264" s="5"/>
      <c r="G6264" s="6">
        <v>29</v>
      </c>
      <c r="H6264" s="87">
        <v>24.137931034483</v>
      </c>
      <c r="I6264" s="43">
        <v>68.965517241379004</v>
      </c>
      <c r="J6264" s="100">
        <v>6.8965517241379999</v>
      </c>
    </row>
    <row r="6265" spans="2:10" x14ac:dyDescent="0.2">
      <c r="D6265" s="200"/>
      <c r="E6265" s="4" t="s">
        <v>68</v>
      </c>
      <c r="F6265" s="5"/>
      <c r="G6265" s="6">
        <v>8</v>
      </c>
      <c r="H6265" s="133">
        <v>0</v>
      </c>
      <c r="I6265" s="12">
        <v>75</v>
      </c>
      <c r="J6265" s="111">
        <v>25</v>
      </c>
    </row>
    <row r="6266" spans="2:10" x14ac:dyDescent="0.2">
      <c r="D6266" s="200"/>
      <c r="E6266" s="4" t="s">
        <v>69</v>
      </c>
      <c r="F6266" s="5"/>
      <c r="G6266" s="6">
        <v>8</v>
      </c>
      <c r="H6266" s="87">
        <v>25</v>
      </c>
      <c r="I6266" s="61">
        <v>50</v>
      </c>
      <c r="J6266" s="111">
        <v>25</v>
      </c>
    </row>
    <row r="6267" spans="2:10" x14ac:dyDescent="0.2">
      <c r="D6267" s="93" t="s">
        <v>70</v>
      </c>
      <c r="E6267" s="89" t="s">
        <v>18</v>
      </c>
      <c r="F6267" s="92"/>
      <c r="G6267" s="94">
        <v>0</v>
      </c>
      <c r="H6267" s="148">
        <v>0</v>
      </c>
      <c r="I6267" s="86">
        <v>0</v>
      </c>
      <c r="J6267" s="173">
        <v>0</v>
      </c>
    </row>
    <row r="6269" spans="2:10" x14ac:dyDescent="0.2">
      <c r="B6269" s="40" t="str">
        <f xml:space="preserve"> HYPERLINK("#'目次'!B265", "[259]")</f>
        <v>[259]</v>
      </c>
      <c r="C6269" s="23" t="s">
        <v>389</v>
      </c>
    </row>
    <row r="6270" spans="2:10" x14ac:dyDescent="0.2">
      <c r="C6270" s="186" t="s">
        <v>390</v>
      </c>
    </row>
    <row r="6272" spans="2:10" x14ac:dyDescent="0.2">
      <c r="C6272" s="23" t="s">
        <v>73</v>
      </c>
    </row>
    <row r="6273" spans="4:10" x14ac:dyDescent="0.2">
      <c r="D6273" s="195"/>
      <c r="E6273" s="196"/>
      <c r="F6273" s="196"/>
      <c r="G6273" s="37" t="s">
        <v>15</v>
      </c>
      <c r="H6273" s="33" t="s">
        <v>391</v>
      </c>
      <c r="I6273" s="13" t="s">
        <v>392</v>
      </c>
      <c r="J6273" s="38" t="s">
        <v>18</v>
      </c>
    </row>
    <row r="6274" spans="4:10" x14ac:dyDescent="0.2">
      <c r="D6274" s="197"/>
      <c r="E6274" s="198"/>
      <c r="F6274" s="198"/>
      <c r="G6274" s="35"/>
      <c r="H6274" s="39"/>
      <c r="I6274" s="14"/>
      <c r="J6274" s="34"/>
    </row>
    <row r="6275" spans="4:10" x14ac:dyDescent="0.2">
      <c r="D6275" s="56"/>
      <c r="E6275" s="58" t="s">
        <v>15</v>
      </c>
      <c r="F6275" s="46"/>
      <c r="G6275" s="36">
        <v>398</v>
      </c>
      <c r="H6275" s="24">
        <v>13.316582914573001</v>
      </c>
      <c r="I6275" s="24">
        <v>74.623115577888996</v>
      </c>
      <c r="J6275" s="68">
        <v>12.060301507538</v>
      </c>
    </row>
    <row r="6276" spans="4:10" x14ac:dyDescent="0.2">
      <c r="D6276" s="199" t="s">
        <v>74</v>
      </c>
      <c r="E6276" s="22" t="s">
        <v>75</v>
      </c>
      <c r="F6276" s="21"/>
      <c r="G6276" s="19">
        <v>213</v>
      </c>
      <c r="H6276" s="54">
        <v>13.145539906103</v>
      </c>
      <c r="I6276" s="20">
        <v>73.708920187792998</v>
      </c>
      <c r="J6276" s="52">
        <v>13.145539906103</v>
      </c>
    </row>
    <row r="6277" spans="4:10" x14ac:dyDescent="0.2">
      <c r="D6277" s="200"/>
      <c r="E6277" s="4" t="s">
        <v>34</v>
      </c>
      <c r="F6277" s="5"/>
      <c r="G6277" s="6">
        <v>26</v>
      </c>
      <c r="H6277" s="87">
        <v>26.923076923077002</v>
      </c>
      <c r="I6277" s="43">
        <v>69.230769230768999</v>
      </c>
      <c r="J6277" s="100">
        <v>3.8461538461539999</v>
      </c>
    </row>
    <row r="6278" spans="4:10" x14ac:dyDescent="0.2">
      <c r="D6278" s="200"/>
      <c r="E6278" s="4" t="s">
        <v>35</v>
      </c>
      <c r="F6278" s="5"/>
      <c r="G6278" s="6">
        <v>26</v>
      </c>
      <c r="H6278" s="31">
        <v>11.538461538462</v>
      </c>
      <c r="I6278" s="12">
        <v>76.923076923077005</v>
      </c>
      <c r="J6278" s="42">
        <v>11.538461538462</v>
      </c>
    </row>
    <row r="6279" spans="4:10" x14ac:dyDescent="0.2">
      <c r="D6279" s="200"/>
      <c r="E6279" s="4" t="s">
        <v>36</v>
      </c>
      <c r="F6279" s="5"/>
      <c r="G6279" s="6">
        <v>24</v>
      </c>
      <c r="H6279" s="31">
        <v>16.666666666666998</v>
      </c>
      <c r="I6279" s="61">
        <v>62.5</v>
      </c>
      <c r="J6279" s="88">
        <v>20.833333333333002</v>
      </c>
    </row>
    <row r="6280" spans="4:10" x14ac:dyDescent="0.2">
      <c r="D6280" s="200"/>
      <c r="E6280" s="4" t="s">
        <v>37</v>
      </c>
      <c r="F6280" s="5"/>
      <c r="G6280" s="6">
        <v>34</v>
      </c>
      <c r="H6280" s="87">
        <v>23.529411764706001</v>
      </c>
      <c r="I6280" s="61">
        <v>55.882352941176002</v>
      </c>
      <c r="J6280" s="88">
        <v>20.588235294118</v>
      </c>
    </row>
    <row r="6281" spans="4:10" x14ac:dyDescent="0.2">
      <c r="D6281" s="200"/>
      <c r="E6281" s="4" t="s">
        <v>38</v>
      </c>
      <c r="F6281" s="5"/>
      <c r="G6281" s="6">
        <v>25</v>
      </c>
      <c r="H6281" s="84">
        <v>8</v>
      </c>
      <c r="I6281" s="12">
        <v>76</v>
      </c>
      <c r="J6281" s="42">
        <v>16</v>
      </c>
    </row>
    <row r="6282" spans="4:10" x14ac:dyDescent="0.2">
      <c r="D6282" s="200"/>
      <c r="E6282" s="4" t="s">
        <v>39</v>
      </c>
      <c r="F6282" s="5"/>
      <c r="G6282" s="6">
        <v>41</v>
      </c>
      <c r="H6282" s="104">
        <v>2.4390243902440001</v>
      </c>
      <c r="I6282" s="44">
        <v>87.804878048779997</v>
      </c>
      <c r="J6282" s="42">
        <v>9.7560975609760003</v>
      </c>
    </row>
    <row r="6283" spans="4:10" x14ac:dyDescent="0.2">
      <c r="D6283" s="200"/>
      <c r="E6283" s="4" t="s">
        <v>40</v>
      </c>
      <c r="F6283" s="5"/>
      <c r="G6283" s="6">
        <v>37</v>
      </c>
      <c r="H6283" s="84">
        <v>8.1081081081080004</v>
      </c>
      <c r="I6283" s="29">
        <v>81.081081081080995</v>
      </c>
      <c r="J6283" s="42">
        <v>10.810810810811001</v>
      </c>
    </row>
    <row r="6284" spans="4:10" x14ac:dyDescent="0.2">
      <c r="D6284" s="199" t="s">
        <v>76</v>
      </c>
      <c r="E6284" s="22" t="s">
        <v>77</v>
      </c>
      <c r="F6284" s="21"/>
      <c r="G6284" s="19">
        <v>185</v>
      </c>
      <c r="H6284" s="54">
        <v>13.513513513514001</v>
      </c>
      <c r="I6284" s="20">
        <v>75.675675675676004</v>
      </c>
      <c r="J6284" s="52">
        <v>10.810810810811001</v>
      </c>
    </row>
    <row r="6285" spans="4:10" x14ac:dyDescent="0.2">
      <c r="D6285" s="200"/>
      <c r="E6285" s="4" t="s">
        <v>34</v>
      </c>
      <c r="F6285" s="5"/>
      <c r="G6285" s="6">
        <v>23</v>
      </c>
      <c r="H6285" s="76">
        <v>21.739130434783</v>
      </c>
      <c r="I6285" s="43">
        <v>69.565217391304003</v>
      </c>
      <c r="J6285" s="42">
        <v>8.6956521739130004</v>
      </c>
    </row>
    <row r="6286" spans="4:10" x14ac:dyDescent="0.2">
      <c r="D6286" s="200"/>
      <c r="E6286" s="4" t="s">
        <v>35</v>
      </c>
      <c r="F6286" s="5"/>
      <c r="G6286" s="6">
        <v>18</v>
      </c>
      <c r="H6286" s="87">
        <v>27.777777777777999</v>
      </c>
      <c r="I6286" s="43">
        <v>66.666666666666998</v>
      </c>
      <c r="J6286" s="100">
        <v>5.5555555555560003</v>
      </c>
    </row>
    <row r="6287" spans="4:10" x14ac:dyDescent="0.2">
      <c r="D6287" s="200"/>
      <c r="E6287" s="4" t="s">
        <v>36</v>
      </c>
      <c r="F6287" s="5"/>
      <c r="G6287" s="6">
        <v>19</v>
      </c>
      <c r="H6287" s="31">
        <v>15.789473684211</v>
      </c>
      <c r="I6287" s="43">
        <v>68.421052631579002</v>
      </c>
      <c r="J6287" s="42">
        <v>15.789473684211</v>
      </c>
    </row>
    <row r="6288" spans="4:10" x14ac:dyDescent="0.2">
      <c r="D6288" s="200"/>
      <c r="E6288" s="4" t="s">
        <v>37</v>
      </c>
      <c r="F6288" s="5"/>
      <c r="G6288" s="6">
        <v>20</v>
      </c>
      <c r="H6288" s="76">
        <v>20</v>
      </c>
      <c r="I6288" s="61">
        <v>55</v>
      </c>
      <c r="J6288" s="111">
        <v>25</v>
      </c>
    </row>
    <row r="6289" spans="2:10" x14ac:dyDescent="0.2">
      <c r="D6289" s="200"/>
      <c r="E6289" s="4" t="s">
        <v>38</v>
      </c>
      <c r="F6289" s="5"/>
      <c r="G6289" s="6">
        <v>23</v>
      </c>
      <c r="H6289" s="31">
        <v>8.6956521739130004</v>
      </c>
      <c r="I6289" s="12">
        <v>78.260869565217007</v>
      </c>
      <c r="J6289" s="42">
        <v>13.04347826087</v>
      </c>
    </row>
    <row r="6290" spans="2:10" x14ac:dyDescent="0.2">
      <c r="D6290" s="200"/>
      <c r="E6290" s="4" t="s">
        <v>39</v>
      </c>
      <c r="F6290" s="5"/>
      <c r="G6290" s="6">
        <v>39</v>
      </c>
      <c r="H6290" s="31">
        <v>12.820512820513001</v>
      </c>
      <c r="I6290" s="29">
        <v>82.051282051282001</v>
      </c>
      <c r="J6290" s="100">
        <v>5.1282051282049999</v>
      </c>
    </row>
    <row r="6291" spans="2:10" x14ac:dyDescent="0.2">
      <c r="D6291" s="201"/>
      <c r="E6291" s="57" t="s">
        <v>40</v>
      </c>
      <c r="F6291" s="59"/>
      <c r="G6291" s="55">
        <v>43</v>
      </c>
      <c r="H6291" s="169">
        <v>2.3255813953489999</v>
      </c>
      <c r="I6291" s="113">
        <v>88.372093023255999</v>
      </c>
      <c r="J6291" s="105">
        <v>9.3023255813949994</v>
      </c>
    </row>
    <row r="6293" spans="2:10" x14ac:dyDescent="0.2">
      <c r="B6293" s="40" t="str">
        <f xml:space="preserve"> HYPERLINK("#'目次'!B266", "[260]")</f>
        <v>[260]</v>
      </c>
      <c r="C6293" s="23" t="s">
        <v>389</v>
      </c>
    </row>
    <row r="6294" spans="2:10" x14ac:dyDescent="0.2">
      <c r="C6294" s="186" t="s">
        <v>390</v>
      </c>
    </row>
    <row r="6296" spans="2:10" x14ac:dyDescent="0.2">
      <c r="C6296" s="23" t="s">
        <v>80</v>
      </c>
    </row>
    <row r="6297" spans="2:10" x14ac:dyDescent="0.2">
      <c r="E6297" s="195"/>
      <c r="F6297" s="196"/>
      <c r="G6297" s="37" t="s">
        <v>15</v>
      </c>
      <c r="H6297" s="33" t="s">
        <v>391</v>
      </c>
      <c r="I6297" s="13" t="s">
        <v>392</v>
      </c>
      <c r="J6297" s="38" t="s">
        <v>18</v>
      </c>
    </row>
    <row r="6298" spans="2:10" x14ac:dyDescent="0.2">
      <c r="E6298" s="197"/>
      <c r="F6298" s="198"/>
      <c r="G6298" s="35"/>
      <c r="H6298" s="39"/>
      <c r="I6298" s="14"/>
      <c r="J6298" s="34"/>
    </row>
    <row r="6299" spans="2:10" x14ac:dyDescent="0.2">
      <c r="E6299" s="91" t="s">
        <v>15</v>
      </c>
      <c r="F6299" s="46"/>
      <c r="G6299" s="36">
        <v>398</v>
      </c>
      <c r="H6299" s="24">
        <v>13.316582914573001</v>
      </c>
      <c r="I6299" s="24">
        <v>74.623115577888996</v>
      </c>
      <c r="J6299" s="68">
        <v>12.060301507538</v>
      </c>
    </row>
    <row r="6300" spans="2:10" x14ac:dyDescent="0.2">
      <c r="E6300" s="4" t="s">
        <v>81</v>
      </c>
      <c r="F6300" s="5"/>
      <c r="G6300" s="19">
        <v>17</v>
      </c>
      <c r="H6300" s="54">
        <v>17.647058823529001</v>
      </c>
      <c r="I6300" s="107">
        <v>52.941176470587997</v>
      </c>
      <c r="J6300" s="167">
        <v>29.411764705882</v>
      </c>
    </row>
    <row r="6301" spans="2:10" x14ac:dyDescent="0.2">
      <c r="E6301" s="4" t="s">
        <v>82</v>
      </c>
      <c r="F6301" s="5"/>
      <c r="G6301" s="6">
        <v>33</v>
      </c>
      <c r="H6301" s="87">
        <v>24.242424242424001</v>
      </c>
      <c r="I6301" s="43">
        <v>66.666666666666998</v>
      </c>
      <c r="J6301" s="42">
        <v>9.0909090909089993</v>
      </c>
    </row>
    <row r="6302" spans="2:10" x14ac:dyDescent="0.2">
      <c r="E6302" s="4" t="s">
        <v>83</v>
      </c>
      <c r="F6302" s="5"/>
      <c r="G6302" s="6">
        <v>135</v>
      </c>
      <c r="H6302" s="31">
        <v>12.592592592593</v>
      </c>
      <c r="I6302" s="12">
        <v>71.111111111111001</v>
      </c>
      <c r="J6302" s="42">
        <v>16.296296296295999</v>
      </c>
    </row>
    <row r="6303" spans="2:10" x14ac:dyDescent="0.2">
      <c r="E6303" s="4" t="s">
        <v>84</v>
      </c>
      <c r="F6303" s="5"/>
      <c r="G6303" s="6">
        <v>10</v>
      </c>
      <c r="H6303" s="133">
        <v>0</v>
      </c>
      <c r="I6303" s="44">
        <v>100</v>
      </c>
      <c r="J6303" s="145">
        <v>0</v>
      </c>
    </row>
    <row r="6304" spans="2:10" x14ac:dyDescent="0.2">
      <c r="E6304" s="4" t="s">
        <v>85</v>
      </c>
      <c r="F6304" s="5"/>
      <c r="G6304" s="6">
        <v>55</v>
      </c>
      <c r="H6304" s="31">
        <v>10.909090909091001</v>
      </c>
      <c r="I6304" s="12">
        <v>76.363636363636004</v>
      </c>
      <c r="J6304" s="42">
        <v>12.727272727273</v>
      </c>
    </row>
    <row r="6305" spans="2:18" x14ac:dyDescent="0.2">
      <c r="E6305" s="4" t="s">
        <v>86</v>
      </c>
      <c r="F6305" s="5"/>
      <c r="G6305" s="6">
        <v>64</v>
      </c>
      <c r="H6305" s="31">
        <v>10.9375</v>
      </c>
      <c r="I6305" s="12">
        <v>76.5625</v>
      </c>
      <c r="J6305" s="42">
        <v>12.5</v>
      </c>
    </row>
    <row r="6306" spans="2:18" x14ac:dyDescent="0.2">
      <c r="E6306" s="4" t="s">
        <v>87</v>
      </c>
      <c r="F6306" s="5"/>
      <c r="G6306" s="6">
        <v>22</v>
      </c>
      <c r="H6306" s="31">
        <v>9.0909090909089993</v>
      </c>
      <c r="I6306" s="29">
        <v>81.818181818181998</v>
      </c>
      <c r="J6306" s="42">
        <v>9.0909090909089993</v>
      </c>
    </row>
    <row r="6307" spans="2:18" x14ac:dyDescent="0.2">
      <c r="E6307" s="4" t="s">
        <v>88</v>
      </c>
      <c r="F6307" s="5"/>
      <c r="G6307" s="6">
        <v>9</v>
      </c>
      <c r="H6307" s="87">
        <v>33.333333333333002</v>
      </c>
      <c r="I6307" s="61">
        <v>55.555555555555998</v>
      </c>
      <c r="J6307" s="42">
        <v>11.111111111111001</v>
      </c>
    </row>
    <row r="6308" spans="2:18" x14ac:dyDescent="0.2">
      <c r="E6308" s="4" t="s">
        <v>89</v>
      </c>
      <c r="F6308" s="5"/>
      <c r="G6308" s="6">
        <v>24</v>
      </c>
      <c r="H6308" s="31">
        <v>12.5</v>
      </c>
      <c r="I6308" s="44">
        <v>87.5</v>
      </c>
      <c r="J6308" s="145">
        <v>0</v>
      </c>
    </row>
    <row r="6309" spans="2:18" x14ac:dyDescent="0.2">
      <c r="E6309" s="4" t="s">
        <v>90</v>
      </c>
      <c r="F6309" s="5"/>
      <c r="G6309" s="6">
        <v>25</v>
      </c>
      <c r="H6309" s="31">
        <v>12</v>
      </c>
      <c r="I6309" s="44">
        <v>88</v>
      </c>
      <c r="J6309" s="145">
        <v>0</v>
      </c>
    </row>
    <row r="6310" spans="2:18" x14ac:dyDescent="0.2">
      <c r="E6310" s="57" t="s">
        <v>91</v>
      </c>
      <c r="F6310" s="59"/>
      <c r="G6310" s="55">
        <v>4</v>
      </c>
      <c r="H6310" s="160">
        <v>25</v>
      </c>
      <c r="I6310" s="65">
        <v>75</v>
      </c>
      <c r="J6310" s="185">
        <v>0</v>
      </c>
    </row>
    <row r="6312" spans="2:18" x14ac:dyDescent="0.2">
      <c r="B6312" s="40" t="str">
        <f xml:space="preserve"> HYPERLINK("#'目次'!B267", "[261]")</f>
        <v>[261]</v>
      </c>
      <c r="C6312" s="23" t="s">
        <v>396</v>
      </c>
    </row>
    <row r="6313" spans="2:18" x14ac:dyDescent="0.2">
      <c r="C6313" s="186" t="s">
        <v>397</v>
      </c>
    </row>
    <row r="6315" spans="2:18" x14ac:dyDescent="0.2">
      <c r="C6315" s="23" t="s">
        <v>14</v>
      </c>
    </row>
    <row r="6316" spans="2:18" ht="48" x14ac:dyDescent="0.2">
      <c r="D6316" s="195"/>
      <c r="E6316" s="196"/>
      <c r="F6316" s="196"/>
      <c r="G6316" s="37" t="s">
        <v>15</v>
      </c>
      <c r="H6316" s="33" t="s">
        <v>347</v>
      </c>
      <c r="I6316" s="13" t="s">
        <v>348</v>
      </c>
      <c r="J6316" s="13" t="s">
        <v>349</v>
      </c>
      <c r="K6316" s="13" t="s">
        <v>350</v>
      </c>
      <c r="L6316" s="13" t="s">
        <v>351</v>
      </c>
      <c r="M6316" s="13" t="s">
        <v>352</v>
      </c>
      <c r="N6316" s="13" t="s">
        <v>353</v>
      </c>
      <c r="O6316" s="13" t="s">
        <v>354</v>
      </c>
      <c r="P6316" s="13" t="s">
        <v>355</v>
      </c>
      <c r="Q6316" s="13" t="s">
        <v>99</v>
      </c>
      <c r="R6316" s="38" t="s">
        <v>18</v>
      </c>
    </row>
    <row r="6317" spans="2:18" x14ac:dyDescent="0.2">
      <c r="D6317" s="197"/>
      <c r="E6317" s="198"/>
      <c r="F6317" s="198"/>
      <c r="G6317" s="35"/>
      <c r="H6317" s="39"/>
      <c r="I6317" s="14"/>
      <c r="J6317" s="14"/>
      <c r="K6317" s="14"/>
      <c r="L6317" s="14"/>
      <c r="M6317" s="14"/>
      <c r="N6317" s="14"/>
      <c r="O6317" s="14"/>
      <c r="P6317" s="14"/>
      <c r="Q6317" s="14"/>
      <c r="R6317" s="34"/>
    </row>
    <row r="6318" spans="2:18" x14ac:dyDescent="0.2">
      <c r="D6318" s="56"/>
      <c r="E6318" s="58" t="s">
        <v>15</v>
      </c>
      <c r="F6318" s="46"/>
      <c r="G6318" s="36">
        <v>53</v>
      </c>
      <c r="H6318" s="24">
        <v>45.283018867925001</v>
      </c>
      <c r="I6318" s="24">
        <v>43.396226415093999</v>
      </c>
      <c r="J6318" s="24">
        <v>35.849056603774002</v>
      </c>
      <c r="K6318" s="24">
        <v>3.7735849056599999</v>
      </c>
      <c r="L6318" s="24">
        <v>3.7735849056599999</v>
      </c>
      <c r="M6318" s="24">
        <v>7.547169811321</v>
      </c>
      <c r="N6318" s="24">
        <v>1.88679245283</v>
      </c>
      <c r="O6318" s="24">
        <v>1.88679245283</v>
      </c>
      <c r="P6318" s="24">
        <v>7.547169811321</v>
      </c>
      <c r="Q6318" s="147">
        <v>0</v>
      </c>
      <c r="R6318" s="68">
        <v>5.660377358491</v>
      </c>
    </row>
    <row r="6319" spans="2:18" x14ac:dyDescent="0.2">
      <c r="D6319" s="199" t="s">
        <v>19</v>
      </c>
      <c r="E6319" s="22" t="s">
        <v>20</v>
      </c>
      <c r="F6319" s="21"/>
      <c r="G6319" s="19">
        <v>11</v>
      </c>
      <c r="H6319" s="156">
        <v>36.363636363635997</v>
      </c>
      <c r="I6319" s="107">
        <v>27.272727272727</v>
      </c>
      <c r="J6319" s="20">
        <v>36.363636363635997</v>
      </c>
      <c r="K6319" s="60">
        <v>0</v>
      </c>
      <c r="L6319" s="60">
        <v>0</v>
      </c>
      <c r="M6319" s="20">
        <v>9.0909090909089993</v>
      </c>
      <c r="N6319" s="60">
        <v>0</v>
      </c>
      <c r="O6319" s="60">
        <v>0</v>
      </c>
      <c r="P6319" s="20">
        <v>9.0909090909089993</v>
      </c>
      <c r="Q6319" s="60">
        <v>0</v>
      </c>
      <c r="R6319" s="170">
        <v>0</v>
      </c>
    </row>
    <row r="6320" spans="2:18" x14ac:dyDescent="0.2">
      <c r="D6320" s="200"/>
      <c r="E6320" s="4" t="s">
        <v>21</v>
      </c>
      <c r="F6320" s="5"/>
      <c r="G6320" s="6">
        <v>16</v>
      </c>
      <c r="H6320" s="31">
        <v>50</v>
      </c>
      <c r="I6320" s="12">
        <v>43.75</v>
      </c>
      <c r="J6320" s="29">
        <v>43.75</v>
      </c>
      <c r="K6320" s="29">
        <v>12.5</v>
      </c>
      <c r="L6320" s="12">
        <v>6.25</v>
      </c>
      <c r="M6320" s="44">
        <v>18.75</v>
      </c>
      <c r="N6320" s="12">
        <v>6.25</v>
      </c>
      <c r="O6320" s="12">
        <v>6.25</v>
      </c>
      <c r="P6320" s="12">
        <v>6.25</v>
      </c>
      <c r="Q6320" s="28">
        <v>0</v>
      </c>
      <c r="R6320" s="88">
        <v>12.5</v>
      </c>
    </row>
    <row r="6321" spans="4:18" x14ac:dyDescent="0.2">
      <c r="D6321" s="200"/>
      <c r="E6321" s="4" t="s">
        <v>22</v>
      </c>
      <c r="F6321" s="5"/>
      <c r="G6321" s="6">
        <v>7</v>
      </c>
      <c r="H6321" s="87">
        <v>71.428571428571004</v>
      </c>
      <c r="I6321" s="61">
        <v>28.571428571428999</v>
      </c>
      <c r="J6321" s="29">
        <v>42.857142857143003</v>
      </c>
      <c r="K6321" s="28">
        <v>0</v>
      </c>
      <c r="L6321" s="28">
        <v>0</v>
      </c>
      <c r="M6321" s="69">
        <v>0</v>
      </c>
      <c r="N6321" s="28">
        <v>0</v>
      </c>
      <c r="O6321" s="28">
        <v>0</v>
      </c>
      <c r="P6321" s="69">
        <v>0</v>
      </c>
      <c r="Q6321" s="28">
        <v>0</v>
      </c>
      <c r="R6321" s="139">
        <v>0</v>
      </c>
    </row>
    <row r="6322" spans="4:18" x14ac:dyDescent="0.2">
      <c r="D6322" s="200"/>
      <c r="E6322" s="4" t="s">
        <v>23</v>
      </c>
      <c r="F6322" s="5"/>
      <c r="G6322" s="6">
        <v>7</v>
      </c>
      <c r="H6322" s="104">
        <v>28.571428571428999</v>
      </c>
      <c r="I6322" s="12">
        <v>42.857142857143003</v>
      </c>
      <c r="J6322" s="29">
        <v>42.857142857143003</v>
      </c>
      <c r="K6322" s="28">
        <v>0</v>
      </c>
      <c r="L6322" s="44">
        <v>14.285714285714</v>
      </c>
      <c r="M6322" s="69">
        <v>0</v>
      </c>
      <c r="N6322" s="28">
        <v>0</v>
      </c>
      <c r="O6322" s="28">
        <v>0</v>
      </c>
      <c r="P6322" s="69">
        <v>0</v>
      </c>
      <c r="Q6322" s="28">
        <v>0</v>
      </c>
      <c r="R6322" s="139">
        <v>0</v>
      </c>
    </row>
    <row r="6323" spans="4:18" x14ac:dyDescent="0.2">
      <c r="D6323" s="200"/>
      <c r="E6323" s="4" t="s">
        <v>24</v>
      </c>
      <c r="F6323" s="5"/>
      <c r="G6323" s="6">
        <v>12</v>
      </c>
      <c r="H6323" s="31">
        <v>41.666666666666998</v>
      </c>
      <c r="I6323" s="44">
        <v>66.666666666666998</v>
      </c>
      <c r="J6323" s="61">
        <v>16.666666666666998</v>
      </c>
      <c r="K6323" s="28">
        <v>0</v>
      </c>
      <c r="L6323" s="28">
        <v>0</v>
      </c>
      <c r="M6323" s="69">
        <v>0</v>
      </c>
      <c r="N6323" s="28">
        <v>0</v>
      </c>
      <c r="O6323" s="28">
        <v>0</v>
      </c>
      <c r="P6323" s="29">
        <v>16.666666666666998</v>
      </c>
      <c r="Q6323" s="28">
        <v>0</v>
      </c>
      <c r="R6323" s="42">
        <v>8.333333333333</v>
      </c>
    </row>
    <row r="6324" spans="4:18" x14ac:dyDescent="0.2">
      <c r="D6324" s="199" t="s">
        <v>25</v>
      </c>
      <c r="E6324" s="22" t="s">
        <v>26</v>
      </c>
      <c r="F6324" s="21"/>
      <c r="G6324" s="19">
        <v>13</v>
      </c>
      <c r="H6324" s="150">
        <v>61.538461538462002</v>
      </c>
      <c r="I6324" s="107">
        <v>30.769230769231001</v>
      </c>
      <c r="J6324" s="107">
        <v>15.384615384615</v>
      </c>
      <c r="K6324" s="60">
        <v>0</v>
      </c>
      <c r="L6324" s="20">
        <v>7.6923076923079998</v>
      </c>
      <c r="M6324" s="128">
        <v>0</v>
      </c>
      <c r="N6324" s="60">
        <v>0</v>
      </c>
      <c r="O6324" s="60">
        <v>0</v>
      </c>
      <c r="P6324" s="20">
        <v>7.6923076923079998</v>
      </c>
      <c r="Q6324" s="60">
        <v>0</v>
      </c>
      <c r="R6324" s="52">
        <v>7.6923076923079998</v>
      </c>
    </row>
    <row r="6325" spans="4:18" x14ac:dyDescent="0.2">
      <c r="D6325" s="200"/>
      <c r="E6325" s="4" t="s">
        <v>27</v>
      </c>
      <c r="F6325" s="5"/>
      <c r="G6325" s="6">
        <v>20</v>
      </c>
      <c r="H6325" s="31">
        <v>45</v>
      </c>
      <c r="I6325" s="12">
        <v>40</v>
      </c>
      <c r="J6325" s="12">
        <v>35</v>
      </c>
      <c r="K6325" s="28">
        <v>0</v>
      </c>
      <c r="L6325" s="28">
        <v>0</v>
      </c>
      <c r="M6325" s="12">
        <v>5</v>
      </c>
      <c r="N6325" s="28">
        <v>0</v>
      </c>
      <c r="O6325" s="28">
        <v>0</v>
      </c>
      <c r="P6325" s="12">
        <v>5</v>
      </c>
      <c r="Q6325" s="28">
        <v>0</v>
      </c>
      <c r="R6325" s="42">
        <v>5</v>
      </c>
    </row>
    <row r="6326" spans="4:18" x14ac:dyDescent="0.2">
      <c r="D6326" s="200"/>
      <c r="E6326" s="4" t="s">
        <v>28</v>
      </c>
      <c r="F6326" s="5"/>
      <c r="G6326" s="6">
        <v>15</v>
      </c>
      <c r="H6326" s="31">
        <v>46.666666666666998</v>
      </c>
      <c r="I6326" s="12">
        <v>46.666666666666998</v>
      </c>
      <c r="J6326" s="44">
        <v>46.666666666666998</v>
      </c>
      <c r="K6326" s="29">
        <v>13.333333333333</v>
      </c>
      <c r="L6326" s="12">
        <v>6.666666666667</v>
      </c>
      <c r="M6326" s="44">
        <v>20</v>
      </c>
      <c r="N6326" s="12">
        <v>6.666666666667</v>
      </c>
      <c r="O6326" s="12">
        <v>6.666666666667</v>
      </c>
      <c r="P6326" s="29">
        <v>13.333333333333</v>
      </c>
      <c r="Q6326" s="28">
        <v>0</v>
      </c>
      <c r="R6326" s="42">
        <v>6.666666666667</v>
      </c>
    </row>
    <row r="6327" spans="4:18" x14ac:dyDescent="0.2">
      <c r="D6327" s="200"/>
      <c r="E6327" s="4" t="s">
        <v>29</v>
      </c>
      <c r="F6327" s="5"/>
      <c r="G6327" s="6">
        <v>5</v>
      </c>
      <c r="H6327" s="133">
        <v>0</v>
      </c>
      <c r="I6327" s="44">
        <v>80</v>
      </c>
      <c r="J6327" s="44">
        <v>60</v>
      </c>
      <c r="K6327" s="28">
        <v>0</v>
      </c>
      <c r="L6327" s="28">
        <v>0</v>
      </c>
      <c r="M6327" s="69">
        <v>0</v>
      </c>
      <c r="N6327" s="28">
        <v>0</v>
      </c>
      <c r="O6327" s="28">
        <v>0</v>
      </c>
      <c r="P6327" s="69">
        <v>0</v>
      </c>
      <c r="Q6327" s="28">
        <v>0</v>
      </c>
      <c r="R6327" s="139">
        <v>0</v>
      </c>
    </row>
    <row r="6328" spans="4:18" x14ac:dyDescent="0.2">
      <c r="D6328" s="199" t="s">
        <v>30</v>
      </c>
      <c r="E6328" s="22" t="s">
        <v>31</v>
      </c>
      <c r="F6328" s="21"/>
      <c r="G6328" s="19">
        <v>28</v>
      </c>
      <c r="H6328" s="54">
        <v>50</v>
      </c>
      <c r="I6328" s="20">
        <v>46.428571428570997</v>
      </c>
      <c r="J6328" s="107">
        <v>17.857142857143</v>
      </c>
      <c r="K6328" s="20">
        <v>3.5714285714290002</v>
      </c>
      <c r="L6328" s="20">
        <v>7.1428571428570002</v>
      </c>
      <c r="M6328" s="20">
        <v>7.1428571428570002</v>
      </c>
      <c r="N6328" s="20">
        <v>3.5714285714290002</v>
      </c>
      <c r="O6328" s="20">
        <v>3.5714285714290002</v>
      </c>
      <c r="P6328" s="20">
        <v>10.714285714286</v>
      </c>
      <c r="Q6328" s="60">
        <v>0</v>
      </c>
      <c r="R6328" s="153">
        <v>10.714285714286</v>
      </c>
    </row>
    <row r="6329" spans="4:18" x14ac:dyDescent="0.2">
      <c r="D6329" s="200"/>
      <c r="E6329" s="4" t="s">
        <v>32</v>
      </c>
      <c r="F6329" s="5"/>
      <c r="G6329" s="6">
        <v>25</v>
      </c>
      <c r="H6329" s="84">
        <v>40</v>
      </c>
      <c r="I6329" s="12">
        <v>40</v>
      </c>
      <c r="J6329" s="44">
        <v>56</v>
      </c>
      <c r="K6329" s="12">
        <v>4</v>
      </c>
      <c r="L6329" s="28">
        <v>0</v>
      </c>
      <c r="M6329" s="12">
        <v>8</v>
      </c>
      <c r="N6329" s="28">
        <v>0</v>
      </c>
      <c r="O6329" s="28">
        <v>0</v>
      </c>
      <c r="P6329" s="12">
        <v>4</v>
      </c>
      <c r="Q6329" s="28">
        <v>0</v>
      </c>
      <c r="R6329" s="139">
        <v>0</v>
      </c>
    </row>
    <row r="6330" spans="4:18" x14ac:dyDescent="0.2">
      <c r="D6330" s="199" t="s">
        <v>33</v>
      </c>
      <c r="E6330" s="22" t="s">
        <v>34</v>
      </c>
      <c r="F6330" s="21"/>
      <c r="G6330" s="19">
        <v>12</v>
      </c>
      <c r="H6330" s="54">
        <v>41.666666666666998</v>
      </c>
      <c r="I6330" s="98">
        <v>75</v>
      </c>
      <c r="J6330" s="107">
        <v>25</v>
      </c>
      <c r="K6330" s="98">
        <v>16.666666666666998</v>
      </c>
      <c r="L6330" s="98">
        <v>16.666666666666998</v>
      </c>
      <c r="M6330" s="20">
        <v>8.333333333333</v>
      </c>
      <c r="N6330" s="96">
        <v>8.333333333333</v>
      </c>
      <c r="O6330" s="96">
        <v>8.333333333333</v>
      </c>
      <c r="P6330" s="20">
        <v>8.333333333333</v>
      </c>
      <c r="Q6330" s="60">
        <v>0</v>
      </c>
      <c r="R6330" s="52">
        <v>8.333333333333</v>
      </c>
    </row>
    <row r="6331" spans="4:18" x14ac:dyDescent="0.2">
      <c r="D6331" s="200"/>
      <c r="E6331" s="4" t="s">
        <v>35</v>
      </c>
      <c r="F6331" s="5"/>
      <c r="G6331" s="6">
        <v>8</v>
      </c>
      <c r="H6331" s="31">
        <v>50</v>
      </c>
      <c r="I6331" s="29">
        <v>50</v>
      </c>
      <c r="J6331" s="61">
        <v>25</v>
      </c>
      <c r="K6331" s="28">
        <v>0</v>
      </c>
      <c r="L6331" s="28">
        <v>0</v>
      </c>
      <c r="M6331" s="69">
        <v>0</v>
      </c>
      <c r="N6331" s="28">
        <v>0</v>
      </c>
      <c r="O6331" s="28">
        <v>0</v>
      </c>
      <c r="P6331" s="69">
        <v>0</v>
      </c>
      <c r="Q6331" s="28">
        <v>0</v>
      </c>
      <c r="R6331" s="139">
        <v>0</v>
      </c>
    </row>
    <row r="6332" spans="4:18" x14ac:dyDescent="0.2">
      <c r="D6332" s="200"/>
      <c r="E6332" s="4" t="s">
        <v>36</v>
      </c>
      <c r="F6332" s="5"/>
      <c r="G6332" s="6">
        <v>7</v>
      </c>
      <c r="H6332" s="87">
        <v>57.142857142856997</v>
      </c>
      <c r="I6332" s="61">
        <v>14.285714285714</v>
      </c>
      <c r="J6332" s="29">
        <v>42.857142857143003</v>
      </c>
      <c r="K6332" s="28">
        <v>0</v>
      </c>
      <c r="L6332" s="28">
        <v>0</v>
      </c>
      <c r="M6332" s="29">
        <v>14.285714285714</v>
      </c>
      <c r="N6332" s="28">
        <v>0</v>
      </c>
      <c r="O6332" s="28">
        <v>0</v>
      </c>
      <c r="P6332" s="69">
        <v>0</v>
      </c>
      <c r="Q6332" s="28">
        <v>0</v>
      </c>
      <c r="R6332" s="88">
        <v>14.285714285714</v>
      </c>
    </row>
    <row r="6333" spans="4:18" x14ac:dyDescent="0.2">
      <c r="D6333" s="200"/>
      <c r="E6333" s="4" t="s">
        <v>37</v>
      </c>
      <c r="F6333" s="5"/>
      <c r="G6333" s="6">
        <v>12</v>
      </c>
      <c r="H6333" s="31">
        <v>41.666666666666998</v>
      </c>
      <c r="I6333" s="12">
        <v>41.666666666666998</v>
      </c>
      <c r="J6333" s="61">
        <v>25</v>
      </c>
      <c r="K6333" s="28">
        <v>0</v>
      </c>
      <c r="L6333" s="28">
        <v>0</v>
      </c>
      <c r="M6333" s="69">
        <v>0</v>
      </c>
      <c r="N6333" s="28">
        <v>0</v>
      </c>
      <c r="O6333" s="28">
        <v>0</v>
      </c>
      <c r="P6333" s="29">
        <v>16.666666666666998</v>
      </c>
      <c r="Q6333" s="28">
        <v>0</v>
      </c>
      <c r="R6333" s="42">
        <v>8.333333333333</v>
      </c>
    </row>
    <row r="6334" spans="4:18" x14ac:dyDescent="0.2">
      <c r="D6334" s="200"/>
      <c r="E6334" s="4" t="s">
        <v>38</v>
      </c>
      <c r="F6334" s="5"/>
      <c r="G6334" s="6">
        <v>4</v>
      </c>
      <c r="H6334" s="133">
        <v>0</v>
      </c>
      <c r="I6334" s="99">
        <v>0</v>
      </c>
      <c r="J6334" s="44">
        <v>100</v>
      </c>
      <c r="K6334" s="28">
        <v>0</v>
      </c>
      <c r="L6334" s="28">
        <v>0</v>
      </c>
      <c r="M6334" s="44">
        <v>25</v>
      </c>
      <c r="N6334" s="28">
        <v>0</v>
      </c>
      <c r="O6334" s="28">
        <v>0</v>
      </c>
      <c r="P6334" s="69">
        <v>0</v>
      </c>
      <c r="Q6334" s="28">
        <v>0</v>
      </c>
      <c r="R6334" s="139">
        <v>0</v>
      </c>
    </row>
    <row r="6335" spans="4:18" x14ac:dyDescent="0.2">
      <c r="D6335" s="200"/>
      <c r="E6335" s="4" t="s">
        <v>39</v>
      </c>
      <c r="F6335" s="5"/>
      <c r="G6335" s="6">
        <v>6</v>
      </c>
      <c r="H6335" s="31">
        <v>50</v>
      </c>
      <c r="I6335" s="61">
        <v>33.333333333333002</v>
      </c>
      <c r="J6335" s="44">
        <v>50</v>
      </c>
      <c r="K6335" s="28">
        <v>0</v>
      </c>
      <c r="L6335" s="28">
        <v>0</v>
      </c>
      <c r="M6335" s="29">
        <v>16.666666666666998</v>
      </c>
      <c r="N6335" s="28">
        <v>0</v>
      </c>
      <c r="O6335" s="28">
        <v>0</v>
      </c>
      <c r="P6335" s="29">
        <v>16.666666666666998</v>
      </c>
      <c r="Q6335" s="28">
        <v>0</v>
      </c>
      <c r="R6335" s="139">
        <v>0</v>
      </c>
    </row>
    <row r="6336" spans="4:18" x14ac:dyDescent="0.2">
      <c r="D6336" s="201"/>
      <c r="E6336" s="57" t="s">
        <v>40</v>
      </c>
      <c r="F6336" s="59"/>
      <c r="G6336" s="55">
        <v>4</v>
      </c>
      <c r="H6336" s="160">
        <v>75</v>
      </c>
      <c r="I6336" s="123">
        <v>50</v>
      </c>
      <c r="J6336" s="109">
        <v>25</v>
      </c>
      <c r="K6336" s="74">
        <v>0</v>
      </c>
      <c r="L6336" s="74">
        <v>0</v>
      </c>
      <c r="M6336" s="129">
        <v>0</v>
      </c>
      <c r="N6336" s="74">
        <v>0</v>
      </c>
      <c r="O6336" s="74">
        <v>0</v>
      </c>
      <c r="P6336" s="129">
        <v>0</v>
      </c>
      <c r="Q6336" s="74">
        <v>0</v>
      </c>
      <c r="R6336" s="171">
        <v>0</v>
      </c>
    </row>
    <row r="6338" spans="2:18" x14ac:dyDescent="0.2">
      <c r="B6338" s="40" t="str">
        <f xml:space="preserve"> HYPERLINK("#'目次'!B268", "[262]")</f>
        <v>[262]</v>
      </c>
      <c r="C6338" s="23" t="s">
        <v>396</v>
      </c>
    </row>
    <row r="6339" spans="2:18" x14ac:dyDescent="0.2">
      <c r="C6339" s="186" t="s">
        <v>397</v>
      </c>
    </row>
    <row r="6341" spans="2:18" x14ac:dyDescent="0.2">
      <c r="C6341" s="23" t="s">
        <v>48</v>
      </c>
    </row>
    <row r="6342" spans="2:18" ht="48" x14ac:dyDescent="0.2">
      <c r="D6342" s="195"/>
      <c r="E6342" s="196"/>
      <c r="F6342" s="196"/>
      <c r="G6342" s="37" t="s">
        <v>15</v>
      </c>
      <c r="H6342" s="33" t="s">
        <v>347</v>
      </c>
      <c r="I6342" s="13" t="s">
        <v>348</v>
      </c>
      <c r="J6342" s="13" t="s">
        <v>349</v>
      </c>
      <c r="K6342" s="13" t="s">
        <v>350</v>
      </c>
      <c r="L6342" s="13" t="s">
        <v>351</v>
      </c>
      <c r="M6342" s="13" t="s">
        <v>352</v>
      </c>
      <c r="N6342" s="13" t="s">
        <v>353</v>
      </c>
      <c r="O6342" s="13" t="s">
        <v>354</v>
      </c>
      <c r="P6342" s="13" t="s">
        <v>355</v>
      </c>
      <c r="Q6342" s="13" t="s">
        <v>99</v>
      </c>
      <c r="R6342" s="38" t="s">
        <v>18</v>
      </c>
    </row>
    <row r="6343" spans="2:18" x14ac:dyDescent="0.2">
      <c r="D6343" s="197"/>
      <c r="E6343" s="198"/>
      <c r="F6343" s="198"/>
      <c r="G6343" s="35"/>
      <c r="H6343" s="39"/>
      <c r="I6343" s="14"/>
      <c r="J6343" s="14"/>
      <c r="K6343" s="14"/>
      <c r="L6343" s="14"/>
      <c r="M6343" s="14"/>
      <c r="N6343" s="14"/>
      <c r="O6343" s="14"/>
      <c r="P6343" s="14"/>
      <c r="Q6343" s="14"/>
      <c r="R6343" s="34"/>
    </row>
    <row r="6344" spans="2:18" x14ac:dyDescent="0.2">
      <c r="D6344" s="56"/>
      <c r="E6344" s="58" t="s">
        <v>15</v>
      </c>
      <c r="F6344" s="46"/>
      <c r="G6344" s="36">
        <v>53</v>
      </c>
      <c r="H6344" s="24">
        <v>45.283018867925001</v>
      </c>
      <c r="I6344" s="24">
        <v>43.396226415093999</v>
      </c>
      <c r="J6344" s="24">
        <v>35.849056603774002</v>
      </c>
      <c r="K6344" s="24">
        <v>3.7735849056599999</v>
      </c>
      <c r="L6344" s="24">
        <v>3.7735849056599999</v>
      </c>
      <c r="M6344" s="24">
        <v>7.547169811321</v>
      </c>
      <c r="N6344" s="24">
        <v>1.88679245283</v>
      </c>
      <c r="O6344" s="24">
        <v>1.88679245283</v>
      </c>
      <c r="P6344" s="24">
        <v>7.547169811321</v>
      </c>
      <c r="Q6344" s="147">
        <v>0</v>
      </c>
      <c r="R6344" s="68">
        <v>5.660377358491</v>
      </c>
    </row>
    <row r="6345" spans="2:18" x14ac:dyDescent="0.2">
      <c r="D6345" s="199" t="s">
        <v>49</v>
      </c>
      <c r="E6345" s="22" t="s">
        <v>50</v>
      </c>
      <c r="F6345" s="21"/>
      <c r="G6345" s="19">
        <v>1</v>
      </c>
      <c r="H6345" s="150">
        <v>100</v>
      </c>
      <c r="I6345" s="98">
        <v>100</v>
      </c>
      <c r="J6345" s="151">
        <v>0</v>
      </c>
      <c r="K6345" s="60">
        <v>0</v>
      </c>
      <c r="L6345" s="60">
        <v>0</v>
      </c>
      <c r="M6345" s="128">
        <v>0</v>
      </c>
      <c r="N6345" s="60">
        <v>0</v>
      </c>
      <c r="O6345" s="60">
        <v>0</v>
      </c>
      <c r="P6345" s="98">
        <v>100</v>
      </c>
      <c r="Q6345" s="60">
        <v>0</v>
      </c>
      <c r="R6345" s="170">
        <v>0</v>
      </c>
    </row>
    <row r="6346" spans="2:18" x14ac:dyDescent="0.2">
      <c r="D6346" s="200"/>
      <c r="E6346" s="4" t="s">
        <v>51</v>
      </c>
      <c r="F6346" s="5"/>
      <c r="G6346" s="6">
        <v>7</v>
      </c>
      <c r="H6346" s="87">
        <v>57.142857142856997</v>
      </c>
      <c r="I6346" s="61">
        <v>14.285714285714</v>
      </c>
      <c r="J6346" s="61">
        <v>14.285714285714</v>
      </c>
      <c r="K6346" s="28">
        <v>0</v>
      </c>
      <c r="L6346" s="28">
        <v>0</v>
      </c>
      <c r="M6346" s="29">
        <v>14.285714285714</v>
      </c>
      <c r="N6346" s="28">
        <v>0</v>
      </c>
      <c r="O6346" s="28">
        <v>0</v>
      </c>
      <c r="P6346" s="29">
        <v>14.285714285714</v>
      </c>
      <c r="Q6346" s="28">
        <v>0</v>
      </c>
      <c r="R6346" s="139">
        <v>0</v>
      </c>
    </row>
    <row r="6347" spans="2:18" x14ac:dyDescent="0.2">
      <c r="D6347" s="200"/>
      <c r="E6347" s="4" t="s">
        <v>52</v>
      </c>
      <c r="F6347" s="5"/>
      <c r="G6347" s="6">
        <v>0</v>
      </c>
      <c r="H6347" s="133">
        <v>0</v>
      </c>
      <c r="I6347" s="99">
        <v>0</v>
      </c>
      <c r="J6347" s="99">
        <v>0</v>
      </c>
      <c r="K6347" s="28">
        <v>0</v>
      </c>
      <c r="L6347" s="28">
        <v>0</v>
      </c>
      <c r="M6347" s="69">
        <v>0</v>
      </c>
      <c r="N6347" s="28">
        <v>0</v>
      </c>
      <c r="O6347" s="28">
        <v>0</v>
      </c>
      <c r="P6347" s="69">
        <v>0</v>
      </c>
      <c r="Q6347" s="28">
        <v>0</v>
      </c>
      <c r="R6347" s="139">
        <v>0</v>
      </c>
    </row>
    <row r="6348" spans="2:18" x14ac:dyDescent="0.2">
      <c r="D6348" s="200"/>
      <c r="E6348" s="4" t="s">
        <v>53</v>
      </c>
      <c r="F6348" s="5"/>
      <c r="G6348" s="6">
        <v>2</v>
      </c>
      <c r="H6348" s="31">
        <v>50</v>
      </c>
      <c r="I6348" s="99">
        <v>0</v>
      </c>
      <c r="J6348" s="44">
        <v>50</v>
      </c>
      <c r="K6348" s="28">
        <v>0</v>
      </c>
      <c r="L6348" s="28">
        <v>0</v>
      </c>
      <c r="M6348" s="69">
        <v>0</v>
      </c>
      <c r="N6348" s="28">
        <v>0</v>
      </c>
      <c r="O6348" s="28">
        <v>0</v>
      </c>
      <c r="P6348" s="69">
        <v>0</v>
      </c>
      <c r="Q6348" s="28">
        <v>0</v>
      </c>
      <c r="R6348" s="139">
        <v>0</v>
      </c>
    </row>
    <row r="6349" spans="2:18" x14ac:dyDescent="0.2">
      <c r="D6349" s="200"/>
      <c r="E6349" s="4" t="s">
        <v>54</v>
      </c>
      <c r="F6349" s="5"/>
      <c r="G6349" s="6">
        <v>10</v>
      </c>
      <c r="H6349" s="31">
        <v>50</v>
      </c>
      <c r="I6349" s="44">
        <v>60</v>
      </c>
      <c r="J6349" s="43">
        <v>30</v>
      </c>
      <c r="K6349" s="28">
        <v>0</v>
      </c>
      <c r="L6349" s="28">
        <v>0</v>
      </c>
      <c r="M6349" s="69">
        <v>0</v>
      </c>
      <c r="N6349" s="28">
        <v>0</v>
      </c>
      <c r="O6349" s="28">
        <v>0</v>
      </c>
      <c r="P6349" s="69">
        <v>0</v>
      </c>
      <c r="Q6349" s="28">
        <v>0</v>
      </c>
      <c r="R6349" s="139">
        <v>0</v>
      </c>
    </row>
    <row r="6350" spans="2:18" x14ac:dyDescent="0.2">
      <c r="D6350" s="200"/>
      <c r="E6350" s="4" t="s">
        <v>55</v>
      </c>
      <c r="F6350" s="5"/>
      <c r="G6350" s="6">
        <v>6</v>
      </c>
      <c r="H6350" s="104">
        <v>33.333333333333002</v>
      </c>
      <c r="I6350" s="61">
        <v>33.333333333333002</v>
      </c>
      <c r="J6350" s="44">
        <v>50</v>
      </c>
      <c r="K6350" s="28">
        <v>0</v>
      </c>
      <c r="L6350" s="28">
        <v>0</v>
      </c>
      <c r="M6350" s="44">
        <v>33.333333333333002</v>
      </c>
      <c r="N6350" s="28">
        <v>0</v>
      </c>
      <c r="O6350" s="28">
        <v>0</v>
      </c>
      <c r="P6350" s="69">
        <v>0</v>
      </c>
      <c r="Q6350" s="28">
        <v>0</v>
      </c>
      <c r="R6350" s="111">
        <v>33.333333333333002</v>
      </c>
    </row>
    <row r="6351" spans="2:18" x14ac:dyDescent="0.2">
      <c r="D6351" s="200"/>
      <c r="E6351" s="4" t="s">
        <v>56</v>
      </c>
      <c r="F6351" s="5"/>
      <c r="G6351" s="6">
        <v>5</v>
      </c>
      <c r="H6351" s="84">
        <v>40</v>
      </c>
      <c r="I6351" s="99">
        <v>0</v>
      </c>
      <c r="J6351" s="44">
        <v>60</v>
      </c>
      <c r="K6351" s="28">
        <v>0</v>
      </c>
      <c r="L6351" s="28">
        <v>0</v>
      </c>
      <c r="M6351" s="69">
        <v>0</v>
      </c>
      <c r="N6351" s="28">
        <v>0</v>
      </c>
      <c r="O6351" s="28">
        <v>0</v>
      </c>
      <c r="P6351" s="69">
        <v>0</v>
      </c>
      <c r="Q6351" s="28">
        <v>0</v>
      </c>
      <c r="R6351" s="139">
        <v>0</v>
      </c>
    </row>
    <row r="6352" spans="2:18" x14ac:dyDescent="0.2">
      <c r="D6352" s="200"/>
      <c r="E6352" s="4" t="s">
        <v>57</v>
      </c>
      <c r="F6352" s="5"/>
      <c r="G6352" s="6">
        <v>4</v>
      </c>
      <c r="H6352" s="31">
        <v>50</v>
      </c>
      <c r="I6352" s="29">
        <v>50</v>
      </c>
      <c r="J6352" s="44">
        <v>50</v>
      </c>
      <c r="K6352" s="28">
        <v>0</v>
      </c>
      <c r="L6352" s="28">
        <v>0</v>
      </c>
      <c r="M6352" s="69">
        <v>0</v>
      </c>
      <c r="N6352" s="28">
        <v>0</v>
      </c>
      <c r="O6352" s="28">
        <v>0</v>
      </c>
      <c r="P6352" s="69">
        <v>0</v>
      </c>
      <c r="Q6352" s="28">
        <v>0</v>
      </c>
      <c r="R6352" s="139">
        <v>0</v>
      </c>
    </row>
    <row r="6353" spans="2:18" x14ac:dyDescent="0.2">
      <c r="D6353" s="200"/>
      <c r="E6353" s="4" t="s">
        <v>58</v>
      </c>
      <c r="F6353" s="5"/>
      <c r="G6353" s="6">
        <v>16</v>
      </c>
      <c r="H6353" s="84">
        <v>37.5</v>
      </c>
      <c r="I6353" s="44">
        <v>62.5</v>
      </c>
      <c r="J6353" s="12">
        <v>31.25</v>
      </c>
      <c r="K6353" s="29">
        <v>12.5</v>
      </c>
      <c r="L6353" s="29">
        <v>12.5</v>
      </c>
      <c r="M6353" s="12">
        <v>6.25</v>
      </c>
      <c r="N6353" s="12">
        <v>6.25</v>
      </c>
      <c r="O6353" s="12">
        <v>6.25</v>
      </c>
      <c r="P6353" s="12">
        <v>6.25</v>
      </c>
      <c r="Q6353" s="28">
        <v>0</v>
      </c>
      <c r="R6353" s="42">
        <v>6.25</v>
      </c>
    </row>
    <row r="6354" spans="2:18" x14ac:dyDescent="0.2">
      <c r="D6354" s="200"/>
      <c r="E6354" s="4" t="s">
        <v>59</v>
      </c>
      <c r="F6354" s="5"/>
      <c r="G6354" s="6">
        <v>2</v>
      </c>
      <c r="H6354" s="31">
        <v>50</v>
      </c>
      <c r="I6354" s="29">
        <v>50</v>
      </c>
      <c r="J6354" s="44">
        <v>50</v>
      </c>
      <c r="K6354" s="28">
        <v>0</v>
      </c>
      <c r="L6354" s="28">
        <v>0</v>
      </c>
      <c r="M6354" s="69">
        <v>0</v>
      </c>
      <c r="N6354" s="28">
        <v>0</v>
      </c>
      <c r="O6354" s="28">
        <v>0</v>
      </c>
      <c r="P6354" s="44">
        <v>50</v>
      </c>
      <c r="Q6354" s="28">
        <v>0</v>
      </c>
      <c r="R6354" s="139">
        <v>0</v>
      </c>
    </row>
    <row r="6355" spans="2:18" x14ac:dyDescent="0.2">
      <c r="D6355" s="199" t="s">
        <v>60</v>
      </c>
      <c r="E6355" s="22" t="s">
        <v>61</v>
      </c>
      <c r="F6355" s="21"/>
      <c r="G6355" s="19">
        <v>7</v>
      </c>
      <c r="H6355" s="172">
        <v>28.571428571428999</v>
      </c>
      <c r="I6355" s="107">
        <v>28.571428571428999</v>
      </c>
      <c r="J6355" s="90">
        <v>28.571428571428999</v>
      </c>
      <c r="K6355" s="60">
        <v>0</v>
      </c>
      <c r="L6355" s="60">
        <v>0</v>
      </c>
      <c r="M6355" s="128">
        <v>0</v>
      </c>
      <c r="N6355" s="60">
        <v>0</v>
      </c>
      <c r="O6355" s="60">
        <v>0</v>
      </c>
      <c r="P6355" s="96">
        <v>14.285714285714</v>
      </c>
      <c r="Q6355" s="60">
        <v>0</v>
      </c>
      <c r="R6355" s="167">
        <v>28.571428571428999</v>
      </c>
    </row>
    <row r="6356" spans="2:18" x14ac:dyDescent="0.2">
      <c r="D6356" s="200"/>
      <c r="E6356" s="4" t="s">
        <v>62</v>
      </c>
      <c r="F6356" s="5"/>
      <c r="G6356" s="6">
        <v>6</v>
      </c>
      <c r="H6356" s="104">
        <v>33.333333333333002</v>
      </c>
      <c r="I6356" s="61">
        <v>33.333333333333002</v>
      </c>
      <c r="J6356" s="44">
        <v>50</v>
      </c>
      <c r="K6356" s="28">
        <v>0</v>
      </c>
      <c r="L6356" s="44">
        <v>16.666666666666998</v>
      </c>
      <c r="M6356" s="69">
        <v>0</v>
      </c>
      <c r="N6356" s="28">
        <v>0</v>
      </c>
      <c r="O6356" s="28">
        <v>0</v>
      </c>
      <c r="P6356" s="29">
        <v>16.666666666666998</v>
      </c>
      <c r="Q6356" s="28">
        <v>0</v>
      </c>
      <c r="R6356" s="139">
        <v>0</v>
      </c>
    </row>
    <row r="6357" spans="2:18" x14ac:dyDescent="0.2">
      <c r="D6357" s="200"/>
      <c r="E6357" s="4" t="s">
        <v>63</v>
      </c>
      <c r="F6357" s="5"/>
      <c r="G6357" s="6">
        <v>10</v>
      </c>
      <c r="H6357" s="84">
        <v>40</v>
      </c>
      <c r="I6357" s="29">
        <v>50</v>
      </c>
      <c r="J6357" s="61">
        <v>20</v>
      </c>
      <c r="K6357" s="28">
        <v>0</v>
      </c>
      <c r="L6357" s="28">
        <v>0</v>
      </c>
      <c r="M6357" s="69">
        <v>0</v>
      </c>
      <c r="N6357" s="28">
        <v>0</v>
      </c>
      <c r="O6357" s="28">
        <v>0</v>
      </c>
      <c r="P6357" s="69">
        <v>0</v>
      </c>
      <c r="Q6357" s="28">
        <v>0</v>
      </c>
      <c r="R6357" s="139">
        <v>0</v>
      </c>
    </row>
    <row r="6358" spans="2:18" x14ac:dyDescent="0.2">
      <c r="D6358" s="200"/>
      <c r="E6358" s="4" t="s">
        <v>64</v>
      </c>
      <c r="F6358" s="5"/>
      <c r="G6358" s="6">
        <v>4</v>
      </c>
      <c r="H6358" s="31">
        <v>50</v>
      </c>
      <c r="I6358" s="29">
        <v>50</v>
      </c>
      <c r="J6358" s="61">
        <v>25</v>
      </c>
      <c r="K6358" s="28">
        <v>0</v>
      </c>
      <c r="L6358" s="28">
        <v>0</v>
      </c>
      <c r="M6358" s="69">
        <v>0</v>
      </c>
      <c r="N6358" s="28">
        <v>0</v>
      </c>
      <c r="O6358" s="28">
        <v>0</v>
      </c>
      <c r="P6358" s="69">
        <v>0</v>
      </c>
      <c r="Q6358" s="28">
        <v>0</v>
      </c>
      <c r="R6358" s="139">
        <v>0</v>
      </c>
    </row>
    <row r="6359" spans="2:18" x14ac:dyDescent="0.2">
      <c r="D6359" s="200"/>
      <c r="E6359" s="4" t="s">
        <v>65</v>
      </c>
      <c r="F6359" s="5"/>
      <c r="G6359" s="6">
        <v>6</v>
      </c>
      <c r="H6359" s="31">
        <v>50</v>
      </c>
      <c r="I6359" s="29">
        <v>50</v>
      </c>
      <c r="J6359" s="44">
        <v>83.333333333333002</v>
      </c>
      <c r="K6359" s="44">
        <v>33.333333333333002</v>
      </c>
      <c r="L6359" s="44">
        <v>16.666666666666998</v>
      </c>
      <c r="M6359" s="44">
        <v>33.333333333333002</v>
      </c>
      <c r="N6359" s="44">
        <v>16.666666666666998</v>
      </c>
      <c r="O6359" s="44">
        <v>16.666666666666998</v>
      </c>
      <c r="P6359" s="29">
        <v>16.666666666666998</v>
      </c>
      <c r="Q6359" s="28">
        <v>0</v>
      </c>
      <c r="R6359" s="139">
        <v>0</v>
      </c>
    </row>
    <row r="6360" spans="2:18" x14ac:dyDescent="0.2">
      <c r="D6360" s="200"/>
      <c r="E6360" s="4" t="s">
        <v>66</v>
      </c>
      <c r="F6360" s="5"/>
      <c r="G6360" s="6">
        <v>4</v>
      </c>
      <c r="H6360" s="87">
        <v>75</v>
      </c>
      <c r="I6360" s="61">
        <v>25</v>
      </c>
      <c r="J6360" s="61">
        <v>25</v>
      </c>
      <c r="K6360" s="28">
        <v>0</v>
      </c>
      <c r="L6360" s="28">
        <v>0</v>
      </c>
      <c r="M6360" s="69">
        <v>0</v>
      </c>
      <c r="N6360" s="28">
        <v>0</v>
      </c>
      <c r="O6360" s="28">
        <v>0</v>
      </c>
      <c r="P6360" s="44">
        <v>25</v>
      </c>
      <c r="Q6360" s="28">
        <v>0</v>
      </c>
      <c r="R6360" s="139">
        <v>0</v>
      </c>
    </row>
    <row r="6361" spans="2:18" x14ac:dyDescent="0.2">
      <c r="D6361" s="200"/>
      <c r="E6361" s="4" t="s">
        <v>67</v>
      </c>
      <c r="F6361" s="5"/>
      <c r="G6361" s="6">
        <v>7</v>
      </c>
      <c r="H6361" s="87">
        <v>57.142857142856997</v>
      </c>
      <c r="I6361" s="12">
        <v>42.857142857143003</v>
      </c>
      <c r="J6361" s="61">
        <v>14.285714285714</v>
      </c>
      <c r="K6361" s="28">
        <v>0</v>
      </c>
      <c r="L6361" s="28">
        <v>0</v>
      </c>
      <c r="M6361" s="29">
        <v>14.285714285714</v>
      </c>
      <c r="N6361" s="28">
        <v>0</v>
      </c>
      <c r="O6361" s="28">
        <v>0</v>
      </c>
      <c r="P6361" s="69">
        <v>0</v>
      </c>
      <c r="Q6361" s="28">
        <v>0</v>
      </c>
      <c r="R6361" s="88">
        <v>14.285714285714</v>
      </c>
    </row>
    <row r="6362" spans="2:18" x14ac:dyDescent="0.2">
      <c r="D6362" s="200"/>
      <c r="E6362" s="4" t="s">
        <v>68</v>
      </c>
      <c r="F6362" s="5"/>
      <c r="G6362" s="6">
        <v>0</v>
      </c>
      <c r="H6362" s="133">
        <v>0</v>
      </c>
      <c r="I6362" s="99">
        <v>0</v>
      </c>
      <c r="J6362" s="99">
        <v>0</v>
      </c>
      <c r="K6362" s="28">
        <v>0</v>
      </c>
      <c r="L6362" s="28">
        <v>0</v>
      </c>
      <c r="M6362" s="69">
        <v>0</v>
      </c>
      <c r="N6362" s="28">
        <v>0</v>
      </c>
      <c r="O6362" s="28">
        <v>0</v>
      </c>
      <c r="P6362" s="69">
        <v>0</v>
      </c>
      <c r="Q6362" s="28">
        <v>0</v>
      </c>
      <c r="R6362" s="139">
        <v>0</v>
      </c>
    </row>
    <row r="6363" spans="2:18" x14ac:dyDescent="0.2">
      <c r="D6363" s="200"/>
      <c r="E6363" s="4" t="s">
        <v>69</v>
      </c>
      <c r="F6363" s="5"/>
      <c r="G6363" s="6">
        <v>2</v>
      </c>
      <c r="H6363" s="87">
        <v>100</v>
      </c>
      <c r="I6363" s="99">
        <v>0</v>
      </c>
      <c r="J6363" s="99">
        <v>0</v>
      </c>
      <c r="K6363" s="28">
        <v>0</v>
      </c>
      <c r="L6363" s="28">
        <v>0</v>
      </c>
      <c r="M6363" s="69">
        <v>0</v>
      </c>
      <c r="N6363" s="28">
        <v>0</v>
      </c>
      <c r="O6363" s="28">
        <v>0</v>
      </c>
      <c r="P6363" s="69">
        <v>0</v>
      </c>
      <c r="Q6363" s="28">
        <v>0</v>
      </c>
      <c r="R6363" s="139">
        <v>0</v>
      </c>
    </row>
    <row r="6364" spans="2:18" x14ac:dyDescent="0.2">
      <c r="D6364" s="93" t="s">
        <v>70</v>
      </c>
      <c r="E6364" s="89" t="s">
        <v>18</v>
      </c>
      <c r="F6364" s="92"/>
      <c r="G6364" s="94">
        <v>0</v>
      </c>
      <c r="H6364" s="148">
        <v>0</v>
      </c>
      <c r="I6364" s="86">
        <v>0</v>
      </c>
      <c r="J6364" s="86">
        <v>0</v>
      </c>
      <c r="K6364" s="101">
        <v>0</v>
      </c>
      <c r="L6364" s="101">
        <v>0</v>
      </c>
      <c r="M6364" s="134">
        <v>0</v>
      </c>
      <c r="N6364" s="101">
        <v>0</v>
      </c>
      <c r="O6364" s="101">
        <v>0</v>
      </c>
      <c r="P6364" s="134">
        <v>0</v>
      </c>
      <c r="Q6364" s="101">
        <v>0</v>
      </c>
      <c r="R6364" s="159">
        <v>0</v>
      </c>
    </row>
    <row r="6366" spans="2:18" x14ac:dyDescent="0.2">
      <c r="B6366" s="40" t="str">
        <f xml:space="preserve"> HYPERLINK("#'目次'!B269", "[263]")</f>
        <v>[263]</v>
      </c>
      <c r="C6366" s="23" t="s">
        <v>396</v>
      </c>
    </row>
    <row r="6367" spans="2:18" x14ac:dyDescent="0.2">
      <c r="C6367" s="186" t="s">
        <v>397</v>
      </c>
    </row>
    <row r="6369" spans="3:18" x14ac:dyDescent="0.2">
      <c r="C6369" s="23" t="s">
        <v>73</v>
      </c>
    </row>
    <row r="6370" spans="3:18" ht="48" x14ac:dyDescent="0.2">
      <c r="D6370" s="195"/>
      <c r="E6370" s="196"/>
      <c r="F6370" s="196"/>
      <c r="G6370" s="37" t="s">
        <v>15</v>
      </c>
      <c r="H6370" s="33" t="s">
        <v>347</v>
      </c>
      <c r="I6370" s="13" t="s">
        <v>348</v>
      </c>
      <c r="J6370" s="13" t="s">
        <v>349</v>
      </c>
      <c r="K6370" s="13" t="s">
        <v>350</v>
      </c>
      <c r="L6370" s="13" t="s">
        <v>351</v>
      </c>
      <c r="M6370" s="13" t="s">
        <v>352</v>
      </c>
      <c r="N6370" s="13" t="s">
        <v>353</v>
      </c>
      <c r="O6370" s="13" t="s">
        <v>354</v>
      </c>
      <c r="P6370" s="13" t="s">
        <v>355</v>
      </c>
      <c r="Q6370" s="13" t="s">
        <v>99</v>
      </c>
      <c r="R6370" s="38" t="s">
        <v>18</v>
      </c>
    </row>
    <row r="6371" spans="3:18" x14ac:dyDescent="0.2">
      <c r="D6371" s="197"/>
      <c r="E6371" s="198"/>
      <c r="F6371" s="198"/>
      <c r="G6371" s="35"/>
      <c r="H6371" s="39"/>
      <c r="I6371" s="14"/>
      <c r="J6371" s="14"/>
      <c r="K6371" s="14"/>
      <c r="L6371" s="14"/>
      <c r="M6371" s="14"/>
      <c r="N6371" s="14"/>
      <c r="O6371" s="14"/>
      <c r="P6371" s="14"/>
      <c r="Q6371" s="14"/>
      <c r="R6371" s="34"/>
    </row>
    <row r="6372" spans="3:18" x14ac:dyDescent="0.2">
      <c r="D6372" s="56"/>
      <c r="E6372" s="58" t="s">
        <v>15</v>
      </c>
      <c r="F6372" s="46"/>
      <c r="G6372" s="36">
        <v>53</v>
      </c>
      <c r="H6372" s="24">
        <v>45.283018867925001</v>
      </c>
      <c r="I6372" s="24">
        <v>43.396226415093999</v>
      </c>
      <c r="J6372" s="24">
        <v>35.849056603774002</v>
      </c>
      <c r="K6372" s="24">
        <v>3.7735849056599999</v>
      </c>
      <c r="L6372" s="24">
        <v>3.7735849056599999</v>
      </c>
      <c r="M6372" s="24">
        <v>7.547169811321</v>
      </c>
      <c r="N6372" s="24">
        <v>1.88679245283</v>
      </c>
      <c r="O6372" s="24">
        <v>1.88679245283</v>
      </c>
      <c r="P6372" s="24">
        <v>7.547169811321</v>
      </c>
      <c r="Q6372" s="147">
        <v>0</v>
      </c>
      <c r="R6372" s="68">
        <v>5.660377358491</v>
      </c>
    </row>
    <row r="6373" spans="3:18" x14ac:dyDescent="0.2">
      <c r="D6373" s="199" t="s">
        <v>74</v>
      </c>
      <c r="E6373" s="22" t="s">
        <v>75</v>
      </c>
      <c r="F6373" s="21"/>
      <c r="G6373" s="19">
        <v>28</v>
      </c>
      <c r="H6373" s="54">
        <v>50</v>
      </c>
      <c r="I6373" s="20">
        <v>46.428571428570997</v>
      </c>
      <c r="J6373" s="107">
        <v>17.857142857143</v>
      </c>
      <c r="K6373" s="20">
        <v>3.5714285714290002</v>
      </c>
      <c r="L6373" s="20">
        <v>7.1428571428570002</v>
      </c>
      <c r="M6373" s="20">
        <v>7.1428571428570002</v>
      </c>
      <c r="N6373" s="20">
        <v>3.5714285714290002</v>
      </c>
      <c r="O6373" s="20">
        <v>3.5714285714290002</v>
      </c>
      <c r="P6373" s="20">
        <v>10.714285714286</v>
      </c>
      <c r="Q6373" s="60">
        <v>0</v>
      </c>
      <c r="R6373" s="153">
        <v>10.714285714286</v>
      </c>
    </row>
    <row r="6374" spans="3:18" x14ac:dyDescent="0.2">
      <c r="D6374" s="200"/>
      <c r="E6374" s="4" t="s">
        <v>34</v>
      </c>
      <c r="F6374" s="5"/>
      <c r="G6374" s="6">
        <v>7</v>
      </c>
      <c r="H6374" s="31">
        <v>42.857142857143003</v>
      </c>
      <c r="I6374" s="44">
        <v>71.428571428571004</v>
      </c>
      <c r="J6374" s="61">
        <v>14.285714285714</v>
      </c>
      <c r="K6374" s="44">
        <v>14.285714285714</v>
      </c>
      <c r="L6374" s="44">
        <v>28.571428571428999</v>
      </c>
      <c r="M6374" s="29">
        <v>14.285714285714</v>
      </c>
      <c r="N6374" s="44">
        <v>14.285714285714</v>
      </c>
      <c r="O6374" s="44">
        <v>14.285714285714</v>
      </c>
      <c r="P6374" s="29">
        <v>14.285714285714</v>
      </c>
      <c r="Q6374" s="28">
        <v>0</v>
      </c>
      <c r="R6374" s="88">
        <v>14.285714285714</v>
      </c>
    </row>
    <row r="6375" spans="3:18" x14ac:dyDescent="0.2">
      <c r="D6375" s="200"/>
      <c r="E6375" s="4" t="s">
        <v>35</v>
      </c>
      <c r="F6375" s="5"/>
      <c r="G6375" s="6">
        <v>3</v>
      </c>
      <c r="H6375" s="87">
        <v>66.666666666666998</v>
      </c>
      <c r="I6375" s="44">
        <v>66.666666666666998</v>
      </c>
      <c r="J6375" s="99">
        <v>0</v>
      </c>
      <c r="K6375" s="28">
        <v>0</v>
      </c>
      <c r="L6375" s="28">
        <v>0</v>
      </c>
      <c r="M6375" s="69">
        <v>0</v>
      </c>
      <c r="N6375" s="28">
        <v>0</v>
      </c>
      <c r="O6375" s="28">
        <v>0</v>
      </c>
      <c r="P6375" s="69">
        <v>0</v>
      </c>
      <c r="Q6375" s="28">
        <v>0</v>
      </c>
      <c r="R6375" s="139">
        <v>0</v>
      </c>
    </row>
    <row r="6376" spans="3:18" x14ac:dyDescent="0.2">
      <c r="D6376" s="200"/>
      <c r="E6376" s="4" t="s">
        <v>36</v>
      </c>
      <c r="F6376" s="5"/>
      <c r="G6376" s="6">
        <v>4</v>
      </c>
      <c r="H6376" s="31">
        <v>50</v>
      </c>
      <c r="I6376" s="99">
        <v>0</v>
      </c>
      <c r="J6376" s="61">
        <v>25</v>
      </c>
      <c r="K6376" s="28">
        <v>0</v>
      </c>
      <c r="L6376" s="28">
        <v>0</v>
      </c>
      <c r="M6376" s="69">
        <v>0</v>
      </c>
      <c r="N6376" s="28">
        <v>0</v>
      </c>
      <c r="O6376" s="28">
        <v>0</v>
      </c>
      <c r="P6376" s="69">
        <v>0</v>
      </c>
      <c r="Q6376" s="28">
        <v>0</v>
      </c>
      <c r="R6376" s="111">
        <v>25</v>
      </c>
    </row>
    <row r="6377" spans="3:18" x14ac:dyDescent="0.2">
      <c r="D6377" s="200"/>
      <c r="E6377" s="4" t="s">
        <v>37</v>
      </c>
      <c r="F6377" s="5"/>
      <c r="G6377" s="6">
        <v>8</v>
      </c>
      <c r="H6377" s="84">
        <v>37.5</v>
      </c>
      <c r="I6377" s="29">
        <v>50</v>
      </c>
      <c r="J6377" s="61">
        <v>12.5</v>
      </c>
      <c r="K6377" s="28">
        <v>0</v>
      </c>
      <c r="L6377" s="28">
        <v>0</v>
      </c>
      <c r="M6377" s="69">
        <v>0</v>
      </c>
      <c r="N6377" s="28">
        <v>0</v>
      </c>
      <c r="O6377" s="28">
        <v>0</v>
      </c>
      <c r="P6377" s="44">
        <v>25</v>
      </c>
      <c r="Q6377" s="28">
        <v>0</v>
      </c>
      <c r="R6377" s="88">
        <v>12.5</v>
      </c>
    </row>
    <row r="6378" spans="3:18" x14ac:dyDescent="0.2">
      <c r="D6378" s="200"/>
      <c r="E6378" s="4" t="s">
        <v>38</v>
      </c>
      <c r="F6378" s="5"/>
      <c r="G6378" s="6">
        <v>2</v>
      </c>
      <c r="H6378" s="133">
        <v>0</v>
      </c>
      <c r="I6378" s="99">
        <v>0</v>
      </c>
      <c r="J6378" s="44">
        <v>100</v>
      </c>
      <c r="K6378" s="28">
        <v>0</v>
      </c>
      <c r="L6378" s="28">
        <v>0</v>
      </c>
      <c r="M6378" s="69">
        <v>0</v>
      </c>
      <c r="N6378" s="28">
        <v>0</v>
      </c>
      <c r="O6378" s="28">
        <v>0</v>
      </c>
      <c r="P6378" s="69">
        <v>0</v>
      </c>
      <c r="Q6378" s="28">
        <v>0</v>
      </c>
      <c r="R6378" s="139">
        <v>0</v>
      </c>
    </row>
    <row r="6379" spans="3:18" x14ac:dyDescent="0.2">
      <c r="D6379" s="200"/>
      <c r="E6379" s="4" t="s">
        <v>39</v>
      </c>
      <c r="F6379" s="5"/>
      <c r="G6379" s="6">
        <v>1</v>
      </c>
      <c r="H6379" s="87">
        <v>100</v>
      </c>
      <c r="I6379" s="99">
        <v>0</v>
      </c>
      <c r="J6379" s="99">
        <v>0</v>
      </c>
      <c r="K6379" s="28">
        <v>0</v>
      </c>
      <c r="L6379" s="28">
        <v>0</v>
      </c>
      <c r="M6379" s="44">
        <v>100</v>
      </c>
      <c r="N6379" s="28">
        <v>0</v>
      </c>
      <c r="O6379" s="28">
        <v>0</v>
      </c>
      <c r="P6379" s="69">
        <v>0</v>
      </c>
      <c r="Q6379" s="28">
        <v>0</v>
      </c>
      <c r="R6379" s="139">
        <v>0</v>
      </c>
    </row>
    <row r="6380" spans="3:18" x14ac:dyDescent="0.2">
      <c r="D6380" s="200"/>
      <c r="E6380" s="4" t="s">
        <v>40</v>
      </c>
      <c r="F6380" s="5"/>
      <c r="G6380" s="6">
        <v>3</v>
      </c>
      <c r="H6380" s="87">
        <v>100</v>
      </c>
      <c r="I6380" s="44">
        <v>66.666666666666998</v>
      </c>
      <c r="J6380" s="99">
        <v>0</v>
      </c>
      <c r="K6380" s="28">
        <v>0</v>
      </c>
      <c r="L6380" s="28">
        <v>0</v>
      </c>
      <c r="M6380" s="69">
        <v>0</v>
      </c>
      <c r="N6380" s="28">
        <v>0</v>
      </c>
      <c r="O6380" s="28">
        <v>0</v>
      </c>
      <c r="P6380" s="69">
        <v>0</v>
      </c>
      <c r="Q6380" s="28">
        <v>0</v>
      </c>
      <c r="R6380" s="139">
        <v>0</v>
      </c>
    </row>
    <row r="6381" spans="3:18" x14ac:dyDescent="0.2">
      <c r="D6381" s="199" t="s">
        <v>76</v>
      </c>
      <c r="E6381" s="22" t="s">
        <v>77</v>
      </c>
      <c r="F6381" s="21"/>
      <c r="G6381" s="19">
        <v>25</v>
      </c>
      <c r="H6381" s="156">
        <v>40</v>
      </c>
      <c r="I6381" s="20">
        <v>40</v>
      </c>
      <c r="J6381" s="98">
        <v>56</v>
      </c>
      <c r="K6381" s="20">
        <v>4</v>
      </c>
      <c r="L6381" s="60">
        <v>0</v>
      </c>
      <c r="M6381" s="20">
        <v>8</v>
      </c>
      <c r="N6381" s="60">
        <v>0</v>
      </c>
      <c r="O6381" s="60">
        <v>0</v>
      </c>
      <c r="P6381" s="20">
        <v>4</v>
      </c>
      <c r="Q6381" s="60">
        <v>0</v>
      </c>
      <c r="R6381" s="170">
        <v>0</v>
      </c>
    </row>
    <row r="6382" spans="3:18" x14ac:dyDescent="0.2">
      <c r="D6382" s="200"/>
      <c r="E6382" s="4" t="s">
        <v>34</v>
      </c>
      <c r="F6382" s="5"/>
      <c r="G6382" s="6">
        <v>5</v>
      </c>
      <c r="H6382" s="84">
        <v>40</v>
      </c>
      <c r="I6382" s="44">
        <v>80</v>
      </c>
      <c r="J6382" s="12">
        <v>40</v>
      </c>
      <c r="K6382" s="44">
        <v>20</v>
      </c>
      <c r="L6382" s="28">
        <v>0</v>
      </c>
      <c r="M6382" s="69">
        <v>0</v>
      </c>
      <c r="N6382" s="28">
        <v>0</v>
      </c>
      <c r="O6382" s="28">
        <v>0</v>
      </c>
      <c r="P6382" s="69">
        <v>0</v>
      </c>
      <c r="Q6382" s="28">
        <v>0</v>
      </c>
      <c r="R6382" s="139">
        <v>0</v>
      </c>
    </row>
    <row r="6383" spans="3:18" x14ac:dyDescent="0.2">
      <c r="D6383" s="200"/>
      <c r="E6383" s="4" t="s">
        <v>35</v>
      </c>
      <c r="F6383" s="5"/>
      <c r="G6383" s="6">
        <v>5</v>
      </c>
      <c r="H6383" s="84">
        <v>40</v>
      </c>
      <c r="I6383" s="12">
        <v>40</v>
      </c>
      <c r="J6383" s="12">
        <v>40</v>
      </c>
      <c r="K6383" s="28">
        <v>0</v>
      </c>
      <c r="L6383" s="28">
        <v>0</v>
      </c>
      <c r="M6383" s="69">
        <v>0</v>
      </c>
      <c r="N6383" s="28">
        <v>0</v>
      </c>
      <c r="O6383" s="28">
        <v>0</v>
      </c>
      <c r="P6383" s="69">
        <v>0</v>
      </c>
      <c r="Q6383" s="28">
        <v>0</v>
      </c>
      <c r="R6383" s="139">
        <v>0</v>
      </c>
    </row>
    <row r="6384" spans="3:18" x14ac:dyDescent="0.2">
      <c r="D6384" s="200"/>
      <c r="E6384" s="4" t="s">
        <v>36</v>
      </c>
      <c r="F6384" s="5"/>
      <c r="G6384" s="6">
        <v>3</v>
      </c>
      <c r="H6384" s="87">
        <v>66.666666666666998</v>
      </c>
      <c r="I6384" s="61">
        <v>33.333333333333002</v>
      </c>
      <c r="J6384" s="44">
        <v>66.666666666666998</v>
      </c>
      <c r="K6384" s="28">
        <v>0</v>
      </c>
      <c r="L6384" s="28">
        <v>0</v>
      </c>
      <c r="M6384" s="44">
        <v>33.333333333333002</v>
      </c>
      <c r="N6384" s="28">
        <v>0</v>
      </c>
      <c r="O6384" s="28">
        <v>0</v>
      </c>
      <c r="P6384" s="69">
        <v>0</v>
      </c>
      <c r="Q6384" s="28">
        <v>0</v>
      </c>
      <c r="R6384" s="139">
        <v>0</v>
      </c>
    </row>
    <row r="6385" spans="2:18" x14ac:dyDescent="0.2">
      <c r="D6385" s="200"/>
      <c r="E6385" s="4" t="s">
        <v>37</v>
      </c>
      <c r="F6385" s="5"/>
      <c r="G6385" s="6">
        <v>4</v>
      </c>
      <c r="H6385" s="31">
        <v>50</v>
      </c>
      <c r="I6385" s="61">
        <v>25</v>
      </c>
      <c r="J6385" s="44">
        <v>50</v>
      </c>
      <c r="K6385" s="28">
        <v>0</v>
      </c>
      <c r="L6385" s="28">
        <v>0</v>
      </c>
      <c r="M6385" s="69">
        <v>0</v>
      </c>
      <c r="N6385" s="28">
        <v>0</v>
      </c>
      <c r="O6385" s="28">
        <v>0</v>
      </c>
      <c r="P6385" s="69">
        <v>0</v>
      </c>
      <c r="Q6385" s="28">
        <v>0</v>
      </c>
      <c r="R6385" s="139">
        <v>0</v>
      </c>
    </row>
    <row r="6386" spans="2:18" x14ac:dyDescent="0.2">
      <c r="D6386" s="200"/>
      <c r="E6386" s="4" t="s">
        <v>38</v>
      </c>
      <c r="F6386" s="5"/>
      <c r="G6386" s="6">
        <v>2</v>
      </c>
      <c r="H6386" s="133">
        <v>0</v>
      </c>
      <c r="I6386" s="99">
        <v>0</v>
      </c>
      <c r="J6386" s="44">
        <v>100</v>
      </c>
      <c r="K6386" s="28">
        <v>0</v>
      </c>
      <c r="L6386" s="28">
        <v>0</v>
      </c>
      <c r="M6386" s="44">
        <v>50</v>
      </c>
      <c r="N6386" s="28">
        <v>0</v>
      </c>
      <c r="O6386" s="28">
        <v>0</v>
      </c>
      <c r="P6386" s="69">
        <v>0</v>
      </c>
      <c r="Q6386" s="28">
        <v>0</v>
      </c>
      <c r="R6386" s="139">
        <v>0</v>
      </c>
    </row>
    <row r="6387" spans="2:18" x14ac:dyDescent="0.2">
      <c r="D6387" s="200"/>
      <c r="E6387" s="4" t="s">
        <v>39</v>
      </c>
      <c r="F6387" s="5"/>
      <c r="G6387" s="6">
        <v>5</v>
      </c>
      <c r="H6387" s="84">
        <v>40</v>
      </c>
      <c r="I6387" s="12">
        <v>40</v>
      </c>
      <c r="J6387" s="44">
        <v>60</v>
      </c>
      <c r="K6387" s="28">
        <v>0</v>
      </c>
      <c r="L6387" s="28">
        <v>0</v>
      </c>
      <c r="M6387" s="69">
        <v>0</v>
      </c>
      <c r="N6387" s="28">
        <v>0</v>
      </c>
      <c r="O6387" s="28">
        <v>0</v>
      </c>
      <c r="P6387" s="44">
        <v>20</v>
      </c>
      <c r="Q6387" s="28">
        <v>0</v>
      </c>
      <c r="R6387" s="139">
        <v>0</v>
      </c>
    </row>
    <row r="6388" spans="2:18" x14ac:dyDescent="0.2">
      <c r="D6388" s="201"/>
      <c r="E6388" s="57" t="s">
        <v>40</v>
      </c>
      <c r="F6388" s="59"/>
      <c r="G6388" s="55">
        <v>1</v>
      </c>
      <c r="H6388" s="175">
        <v>0</v>
      </c>
      <c r="I6388" s="135">
        <v>0</v>
      </c>
      <c r="J6388" s="113">
        <v>100</v>
      </c>
      <c r="K6388" s="74">
        <v>0</v>
      </c>
      <c r="L6388" s="74">
        <v>0</v>
      </c>
      <c r="M6388" s="129">
        <v>0</v>
      </c>
      <c r="N6388" s="74">
        <v>0</v>
      </c>
      <c r="O6388" s="74">
        <v>0</v>
      </c>
      <c r="P6388" s="129">
        <v>0</v>
      </c>
      <c r="Q6388" s="74">
        <v>0</v>
      </c>
      <c r="R6388" s="171">
        <v>0</v>
      </c>
    </row>
    <row r="6390" spans="2:18" x14ac:dyDescent="0.2">
      <c r="B6390" s="40" t="str">
        <f xml:space="preserve"> HYPERLINK("#'目次'!B270", "[264]")</f>
        <v>[264]</v>
      </c>
      <c r="C6390" s="23" t="s">
        <v>396</v>
      </c>
    </row>
    <row r="6391" spans="2:18" x14ac:dyDescent="0.2">
      <c r="C6391" s="186" t="s">
        <v>397</v>
      </c>
    </row>
    <row r="6393" spans="2:18" x14ac:dyDescent="0.2">
      <c r="C6393" s="23" t="s">
        <v>80</v>
      </c>
    </row>
    <row r="6394" spans="2:18" ht="48" x14ac:dyDescent="0.2">
      <c r="E6394" s="195"/>
      <c r="F6394" s="196"/>
      <c r="G6394" s="37" t="s">
        <v>15</v>
      </c>
      <c r="H6394" s="33" t="s">
        <v>347</v>
      </c>
      <c r="I6394" s="13" t="s">
        <v>348</v>
      </c>
      <c r="J6394" s="13" t="s">
        <v>349</v>
      </c>
      <c r="K6394" s="13" t="s">
        <v>350</v>
      </c>
      <c r="L6394" s="13" t="s">
        <v>351</v>
      </c>
      <c r="M6394" s="13" t="s">
        <v>352</v>
      </c>
      <c r="N6394" s="13" t="s">
        <v>353</v>
      </c>
      <c r="O6394" s="13" t="s">
        <v>354</v>
      </c>
      <c r="P6394" s="13" t="s">
        <v>355</v>
      </c>
      <c r="Q6394" s="13" t="s">
        <v>99</v>
      </c>
      <c r="R6394" s="38" t="s">
        <v>18</v>
      </c>
    </row>
    <row r="6395" spans="2:18" x14ac:dyDescent="0.2">
      <c r="E6395" s="197"/>
      <c r="F6395" s="198"/>
      <c r="G6395" s="35"/>
      <c r="H6395" s="39"/>
      <c r="I6395" s="14"/>
      <c r="J6395" s="14"/>
      <c r="K6395" s="14"/>
      <c r="L6395" s="14"/>
      <c r="M6395" s="14"/>
      <c r="N6395" s="14"/>
      <c r="O6395" s="14"/>
      <c r="P6395" s="14"/>
      <c r="Q6395" s="14"/>
      <c r="R6395" s="34"/>
    </row>
    <row r="6396" spans="2:18" x14ac:dyDescent="0.2">
      <c r="E6396" s="91" t="s">
        <v>15</v>
      </c>
      <c r="F6396" s="46"/>
      <c r="G6396" s="36">
        <v>53</v>
      </c>
      <c r="H6396" s="24">
        <v>45.283018867925001</v>
      </c>
      <c r="I6396" s="24">
        <v>43.396226415093999</v>
      </c>
      <c r="J6396" s="24">
        <v>35.849056603774002</v>
      </c>
      <c r="K6396" s="24">
        <v>3.7735849056599999</v>
      </c>
      <c r="L6396" s="24">
        <v>3.7735849056599999</v>
      </c>
      <c r="M6396" s="24">
        <v>7.547169811321</v>
      </c>
      <c r="N6396" s="24">
        <v>1.88679245283</v>
      </c>
      <c r="O6396" s="24">
        <v>1.88679245283</v>
      </c>
      <c r="P6396" s="24">
        <v>7.547169811321</v>
      </c>
      <c r="Q6396" s="147">
        <v>0</v>
      </c>
      <c r="R6396" s="68">
        <v>5.660377358491</v>
      </c>
    </row>
    <row r="6397" spans="2:18" x14ac:dyDescent="0.2">
      <c r="E6397" s="4" t="s">
        <v>81</v>
      </c>
      <c r="F6397" s="5"/>
      <c r="G6397" s="19">
        <v>3</v>
      </c>
      <c r="H6397" s="150">
        <v>66.666666666666998</v>
      </c>
      <c r="I6397" s="151">
        <v>0</v>
      </c>
      <c r="J6397" s="20">
        <v>33.333333333333002</v>
      </c>
      <c r="K6397" s="60">
        <v>0</v>
      </c>
      <c r="L6397" s="60">
        <v>0</v>
      </c>
      <c r="M6397" s="128">
        <v>0</v>
      </c>
      <c r="N6397" s="60">
        <v>0</v>
      </c>
      <c r="O6397" s="60">
        <v>0</v>
      </c>
      <c r="P6397" s="128">
        <v>0</v>
      </c>
      <c r="Q6397" s="60">
        <v>0</v>
      </c>
      <c r="R6397" s="170">
        <v>0</v>
      </c>
    </row>
    <row r="6398" spans="2:18" x14ac:dyDescent="0.2">
      <c r="E6398" s="4" t="s">
        <v>82</v>
      </c>
      <c r="F6398" s="5"/>
      <c r="G6398" s="6">
        <v>8</v>
      </c>
      <c r="H6398" s="104">
        <v>25</v>
      </c>
      <c r="I6398" s="43">
        <v>37.5</v>
      </c>
      <c r="J6398" s="12">
        <v>37.5</v>
      </c>
      <c r="K6398" s="28">
        <v>0</v>
      </c>
      <c r="L6398" s="28">
        <v>0</v>
      </c>
      <c r="M6398" s="12">
        <v>12.5</v>
      </c>
      <c r="N6398" s="28">
        <v>0</v>
      </c>
      <c r="O6398" s="28">
        <v>0</v>
      </c>
      <c r="P6398" s="12">
        <v>12.5</v>
      </c>
      <c r="Q6398" s="28">
        <v>0</v>
      </c>
      <c r="R6398" s="139">
        <v>0</v>
      </c>
    </row>
    <row r="6399" spans="2:18" x14ac:dyDescent="0.2">
      <c r="E6399" s="4" t="s">
        <v>83</v>
      </c>
      <c r="F6399" s="5"/>
      <c r="G6399" s="6">
        <v>17</v>
      </c>
      <c r="H6399" s="31">
        <v>47.058823529412003</v>
      </c>
      <c r="I6399" s="12">
        <v>41.176470588234999</v>
      </c>
      <c r="J6399" s="44">
        <v>47.058823529412003</v>
      </c>
      <c r="K6399" s="29">
        <v>11.764705882353001</v>
      </c>
      <c r="L6399" s="12">
        <v>5.8823529411760003</v>
      </c>
      <c r="M6399" s="44">
        <v>17.647058823529001</v>
      </c>
      <c r="N6399" s="12">
        <v>5.8823529411760003</v>
      </c>
      <c r="O6399" s="12">
        <v>5.8823529411760003</v>
      </c>
      <c r="P6399" s="12">
        <v>5.8823529411760003</v>
      </c>
      <c r="Q6399" s="28">
        <v>0</v>
      </c>
      <c r="R6399" s="88">
        <v>11.764705882353001</v>
      </c>
    </row>
    <row r="6400" spans="2:18" x14ac:dyDescent="0.2">
      <c r="E6400" s="4" t="s">
        <v>84</v>
      </c>
      <c r="F6400" s="5"/>
      <c r="G6400" s="6">
        <v>0</v>
      </c>
      <c r="H6400" s="133">
        <v>0</v>
      </c>
      <c r="I6400" s="99">
        <v>0</v>
      </c>
      <c r="J6400" s="99">
        <v>0</v>
      </c>
      <c r="K6400" s="28">
        <v>0</v>
      </c>
      <c r="L6400" s="28">
        <v>0</v>
      </c>
      <c r="M6400" s="69">
        <v>0</v>
      </c>
      <c r="N6400" s="28">
        <v>0</v>
      </c>
      <c r="O6400" s="28">
        <v>0</v>
      </c>
      <c r="P6400" s="69">
        <v>0</v>
      </c>
      <c r="Q6400" s="28">
        <v>0</v>
      </c>
      <c r="R6400" s="139">
        <v>0</v>
      </c>
    </row>
    <row r="6401" spans="2:18" x14ac:dyDescent="0.2">
      <c r="E6401" s="4" t="s">
        <v>85</v>
      </c>
      <c r="F6401" s="5"/>
      <c r="G6401" s="6">
        <v>6</v>
      </c>
      <c r="H6401" s="87">
        <v>83.333333333333002</v>
      </c>
      <c r="I6401" s="61">
        <v>33.333333333333002</v>
      </c>
      <c r="J6401" s="12">
        <v>33.333333333333002</v>
      </c>
      <c r="K6401" s="28">
        <v>0</v>
      </c>
      <c r="L6401" s="28">
        <v>0</v>
      </c>
      <c r="M6401" s="69">
        <v>0</v>
      </c>
      <c r="N6401" s="28">
        <v>0</v>
      </c>
      <c r="O6401" s="28">
        <v>0</v>
      </c>
      <c r="P6401" s="69">
        <v>0</v>
      </c>
      <c r="Q6401" s="28">
        <v>0</v>
      </c>
      <c r="R6401" s="139">
        <v>0</v>
      </c>
    </row>
    <row r="6402" spans="2:18" x14ac:dyDescent="0.2">
      <c r="E6402" s="4" t="s">
        <v>86</v>
      </c>
      <c r="F6402" s="5"/>
      <c r="G6402" s="6">
        <v>7</v>
      </c>
      <c r="H6402" s="104">
        <v>28.571428571428999</v>
      </c>
      <c r="I6402" s="12">
        <v>42.857142857143003</v>
      </c>
      <c r="J6402" s="29">
        <v>42.857142857143003</v>
      </c>
      <c r="K6402" s="28">
        <v>0</v>
      </c>
      <c r="L6402" s="44">
        <v>14.285714285714</v>
      </c>
      <c r="M6402" s="69">
        <v>0</v>
      </c>
      <c r="N6402" s="28">
        <v>0</v>
      </c>
      <c r="O6402" s="28">
        <v>0</v>
      </c>
      <c r="P6402" s="69">
        <v>0</v>
      </c>
      <c r="Q6402" s="28">
        <v>0</v>
      </c>
      <c r="R6402" s="139">
        <v>0</v>
      </c>
    </row>
    <row r="6403" spans="2:18" x14ac:dyDescent="0.2">
      <c r="E6403" s="4" t="s">
        <v>87</v>
      </c>
      <c r="F6403" s="5"/>
      <c r="G6403" s="6">
        <v>2</v>
      </c>
      <c r="H6403" s="31">
        <v>50</v>
      </c>
      <c r="I6403" s="44">
        <v>100</v>
      </c>
      <c r="J6403" s="99">
        <v>0</v>
      </c>
      <c r="K6403" s="28">
        <v>0</v>
      </c>
      <c r="L6403" s="28">
        <v>0</v>
      </c>
      <c r="M6403" s="69">
        <v>0</v>
      </c>
      <c r="N6403" s="28">
        <v>0</v>
      </c>
      <c r="O6403" s="28">
        <v>0</v>
      </c>
      <c r="P6403" s="69">
        <v>0</v>
      </c>
      <c r="Q6403" s="28">
        <v>0</v>
      </c>
      <c r="R6403" s="139">
        <v>0</v>
      </c>
    </row>
    <row r="6404" spans="2:18" x14ac:dyDescent="0.2">
      <c r="E6404" s="4" t="s">
        <v>88</v>
      </c>
      <c r="F6404" s="5"/>
      <c r="G6404" s="6">
        <v>3</v>
      </c>
      <c r="H6404" s="87">
        <v>66.666666666666998</v>
      </c>
      <c r="I6404" s="44">
        <v>100</v>
      </c>
      <c r="J6404" s="99">
        <v>0</v>
      </c>
      <c r="K6404" s="28">
        <v>0</v>
      </c>
      <c r="L6404" s="28">
        <v>0</v>
      </c>
      <c r="M6404" s="69">
        <v>0</v>
      </c>
      <c r="N6404" s="28">
        <v>0</v>
      </c>
      <c r="O6404" s="28">
        <v>0</v>
      </c>
      <c r="P6404" s="69">
        <v>0</v>
      </c>
      <c r="Q6404" s="28">
        <v>0</v>
      </c>
      <c r="R6404" s="139">
        <v>0</v>
      </c>
    </row>
    <row r="6405" spans="2:18" x14ac:dyDescent="0.2">
      <c r="E6405" s="4" t="s">
        <v>89</v>
      </c>
      <c r="F6405" s="5"/>
      <c r="G6405" s="6">
        <v>3</v>
      </c>
      <c r="H6405" s="104">
        <v>33.333333333333002</v>
      </c>
      <c r="I6405" s="61">
        <v>33.333333333333002</v>
      </c>
      <c r="J6405" s="12">
        <v>33.333333333333002</v>
      </c>
      <c r="K6405" s="28">
        <v>0</v>
      </c>
      <c r="L6405" s="28">
        <v>0</v>
      </c>
      <c r="M6405" s="69">
        <v>0</v>
      </c>
      <c r="N6405" s="28">
        <v>0</v>
      </c>
      <c r="O6405" s="28">
        <v>0</v>
      </c>
      <c r="P6405" s="44">
        <v>33.333333333333002</v>
      </c>
      <c r="Q6405" s="28">
        <v>0</v>
      </c>
      <c r="R6405" s="139">
        <v>0</v>
      </c>
    </row>
    <row r="6406" spans="2:18" x14ac:dyDescent="0.2">
      <c r="E6406" s="4" t="s">
        <v>90</v>
      </c>
      <c r="F6406" s="5"/>
      <c r="G6406" s="6">
        <v>3</v>
      </c>
      <c r="H6406" s="104">
        <v>33.333333333333002</v>
      </c>
      <c r="I6406" s="44">
        <v>66.666666666666998</v>
      </c>
      <c r="J6406" s="12">
        <v>33.333333333333002</v>
      </c>
      <c r="K6406" s="28">
        <v>0</v>
      </c>
      <c r="L6406" s="28">
        <v>0</v>
      </c>
      <c r="M6406" s="69">
        <v>0</v>
      </c>
      <c r="N6406" s="28">
        <v>0</v>
      </c>
      <c r="O6406" s="28">
        <v>0</v>
      </c>
      <c r="P6406" s="44">
        <v>33.333333333333002</v>
      </c>
      <c r="Q6406" s="28">
        <v>0</v>
      </c>
      <c r="R6406" s="139">
        <v>0</v>
      </c>
    </row>
    <row r="6407" spans="2:18" x14ac:dyDescent="0.2">
      <c r="E6407" s="57" t="s">
        <v>91</v>
      </c>
      <c r="F6407" s="59"/>
      <c r="G6407" s="55">
        <v>1</v>
      </c>
      <c r="H6407" s="175">
        <v>0</v>
      </c>
      <c r="I6407" s="135">
        <v>0</v>
      </c>
      <c r="J6407" s="135">
        <v>0</v>
      </c>
      <c r="K6407" s="74">
        <v>0</v>
      </c>
      <c r="L6407" s="74">
        <v>0</v>
      </c>
      <c r="M6407" s="129">
        <v>0</v>
      </c>
      <c r="N6407" s="74">
        <v>0</v>
      </c>
      <c r="O6407" s="74">
        <v>0</v>
      </c>
      <c r="P6407" s="129">
        <v>0</v>
      </c>
      <c r="Q6407" s="74">
        <v>0</v>
      </c>
      <c r="R6407" s="141">
        <v>100</v>
      </c>
    </row>
    <row r="6409" spans="2:18" x14ac:dyDescent="0.2">
      <c r="B6409" s="40" t="str">
        <f xml:space="preserve"> HYPERLINK("#'目次'!B271", "[265]")</f>
        <v>[265]</v>
      </c>
      <c r="C6409" s="23" t="s">
        <v>401</v>
      </c>
    </row>
    <row r="6410" spans="2:18" x14ac:dyDescent="0.2">
      <c r="C6410" s="186" t="s">
        <v>397</v>
      </c>
    </row>
    <row r="6412" spans="2:18" x14ac:dyDescent="0.2">
      <c r="C6412" s="23" t="s">
        <v>14</v>
      </c>
    </row>
    <row r="6413" spans="2:18" ht="48" x14ac:dyDescent="0.2">
      <c r="D6413" s="195"/>
      <c r="E6413" s="196"/>
      <c r="F6413" s="196"/>
      <c r="G6413" s="37" t="s">
        <v>15</v>
      </c>
      <c r="H6413" s="33" t="s">
        <v>347</v>
      </c>
      <c r="I6413" s="13" t="s">
        <v>348</v>
      </c>
      <c r="J6413" s="13" t="s">
        <v>349</v>
      </c>
      <c r="K6413" s="13" t="s">
        <v>350</v>
      </c>
      <c r="L6413" s="13" t="s">
        <v>351</v>
      </c>
      <c r="M6413" s="13" t="s">
        <v>352</v>
      </c>
      <c r="N6413" s="13" t="s">
        <v>353</v>
      </c>
      <c r="O6413" s="13" t="s">
        <v>354</v>
      </c>
      <c r="P6413" s="13" t="s">
        <v>355</v>
      </c>
      <c r="Q6413" s="13" t="s">
        <v>99</v>
      </c>
      <c r="R6413" s="38" t="s">
        <v>18</v>
      </c>
    </row>
    <row r="6414" spans="2:18" x14ac:dyDescent="0.2">
      <c r="D6414" s="197"/>
      <c r="E6414" s="198"/>
      <c r="F6414" s="198"/>
      <c r="G6414" s="35"/>
      <c r="H6414" s="39"/>
      <c r="I6414" s="14"/>
      <c r="J6414" s="14"/>
      <c r="K6414" s="14"/>
      <c r="L6414" s="14"/>
      <c r="M6414" s="14"/>
      <c r="N6414" s="14"/>
      <c r="O6414" s="14"/>
      <c r="P6414" s="14"/>
      <c r="Q6414" s="14"/>
      <c r="R6414" s="34"/>
    </row>
    <row r="6415" spans="2:18" x14ac:dyDescent="0.2">
      <c r="D6415" s="56"/>
      <c r="E6415" s="58" t="s">
        <v>15</v>
      </c>
      <c r="F6415" s="46"/>
      <c r="G6415" s="36">
        <v>53</v>
      </c>
      <c r="H6415" s="24">
        <v>32.075471698112999</v>
      </c>
      <c r="I6415" s="24">
        <v>35.849056603774002</v>
      </c>
      <c r="J6415" s="24">
        <v>13.207547169811001</v>
      </c>
      <c r="K6415" s="24">
        <v>3.7735849056599999</v>
      </c>
      <c r="L6415" s="24">
        <v>3.7735849056599999</v>
      </c>
      <c r="M6415" s="24">
        <v>3.7735849056599999</v>
      </c>
      <c r="N6415" s="24">
        <v>1.88679245283</v>
      </c>
      <c r="O6415" s="24">
        <v>1.88679245283</v>
      </c>
      <c r="P6415" s="24">
        <v>7.547169811321</v>
      </c>
      <c r="Q6415" s="24">
        <v>3.7735849056599999</v>
      </c>
      <c r="R6415" s="68">
        <v>28.301886792453001</v>
      </c>
    </row>
    <row r="6416" spans="2:18" x14ac:dyDescent="0.2">
      <c r="D6416" s="199" t="s">
        <v>19</v>
      </c>
      <c r="E6416" s="22" t="s">
        <v>20</v>
      </c>
      <c r="F6416" s="21"/>
      <c r="G6416" s="19">
        <v>11</v>
      </c>
      <c r="H6416" s="174">
        <v>0</v>
      </c>
      <c r="I6416" s="90">
        <v>27.272727272727</v>
      </c>
      <c r="J6416" s="98">
        <v>27.272727272727</v>
      </c>
      <c r="K6416" s="60">
        <v>0</v>
      </c>
      <c r="L6416" s="60">
        <v>0</v>
      </c>
      <c r="M6416" s="96">
        <v>9.0909090909089993</v>
      </c>
      <c r="N6416" s="60">
        <v>0</v>
      </c>
      <c r="O6416" s="60">
        <v>0</v>
      </c>
      <c r="P6416" s="20">
        <v>9.0909090909089993</v>
      </c>
      <c r="Q6416" s="60">
        <v>0</v>
      </c>
      <c r="R6416" s="167">
        <v>45.454545454544999</v>
      </c>
    </row>
    <row r="6417" spans="4:18" x14ac:dyDescent="0.2">
      <c r="D6417" s="200"/>
      <c r="E6417" s="4" t="s">
        <v>21</v>
      </c>
      <c r="F6417" s="5"/>
      <c r="G6417" s="6">
        <v>16</v>
      </c>
      <c r="H6417" s="76">
        <v>37.5</v>
      </c>
      <c r="I6417" s="12">
        <v>31.25</v>
      </c>
      <c r="J6417" s="29">
        <v>18.75</v>
      </c>
      <c r="K6417" s="29">
        <v>12.5</v>
      </c>
      <c r="L6417" s="12">
        <v>6.25</v>
      </c>
      <c r="M6417" s="12">
        <v>6.25</v>
      </c>
      <c r="N6417" s="12">
        <v>6.25</v>
      </c>
      <c r="O6417" s="12">
        <v>6.25</v>
      </c>
      <c r="P6417" s="12">
        <v>6.25</v>
      </c>
      <c r="Q6417" s="29">
        <v>12.5</v>
      </c>
      <c r="R6417" s="42">
        <v>25</v>
      </c>
    </row>
    <row r="6418" spans="4:18" x14ac:dyDescent="0.2">
      <c r="D6418" s="200"/>
      <c r="E6418" s="4" t="s">
        <v>22</v>
      </c>
      <c r="F6418" s="5"/>
      <c r="G6418" s="6">
        <v>7</v>
      </c>
      <c r="H6418" s="87">
        <v>57.142857142856997</v>
      </c>
      <c r="I6418" s="61">
        <v>14.285714285714</v>
      </c>
      <c r="J6418" s="99">
        <v>0</v>
      </c>
      <c r="K6418" s="28">
        <v>0</v>
      </c>
      <c r="L6418" s="28">
        <v>0</v>
      </c>
      <c r="M6418" s="28">
        <v>0</v>
      </c>
      <c r="N6418" s="28">
        <v>0</v>
      </c>
      <c r="O6418" s="28">
        <v>0</v>
      </c>
      <c r="P6418" s="69">
        <v>0</v>
      </c>
      <c r="Q6418" s="28">
        <v>0</v>
      </c>
      <c r="R6418" s="111">
        <v>42.857142857143003</v>
      </c>
    </row>
    <row r="6419" spans="4:18" x14ac:dyDescent="0.2">
      <c r="D6419" s="200"/>
      <c r="E6419" s="4" t="s">
        <v>23</v>
      </c>
      <c r="F6419" s="5"/>
      <c r="G6419" s="6">
        <v>7</v>
      </c>
      <c r="H6419" s="31">
        <v>28.571428571428999</v>
      </c>
      <c r="I6419" s="43">
        <v>28.571428571428999</v>
      </c>
      <c r="J6419" s="12">
        <v>14.285714285714</v>
      </c>
      <c r="K6419" s="28">
        <v>0</v>
      </c>
      <c r="L6419" s="44">
        <v>14.285714285714</v>
      </c>
      <c r="M6419" s="28">
        <v>0</v>
      </c>
      <c r="N6419" s="28">
        <v>0</v>
      </c>
      <c r="O6419" s="28">
        <v>0</v>
      </c>
      <c r="P6419" s="69">
        <v>0</v>
      </c>
      <c r="Q6419" s="28">
        <v>0</v>
      </c>
      <c r="R6419" s="42">
        <v>28.571428571428999</v>
      </c>
    </row>
    <row r="6420" spans="4:18" x14ac:dyDescent="0.2">
      <c r="D6420" s="200"/>
      <c r="E6420" s="4" t="s">
        <v>24</v>
      </c>
      <c r="F6420" s="5"/>
      <c r="G6420" s="6">
        <v>12</v>
      </c>
      <c r="H6420" s="76">
        <v>41.666666666666998</v>
      </c>
      <c r="I6420" s="44">
        <v>66.666666666666998</v>
      </c>
      <c r="J6420" s="99">
        <v>0</v>
      </c>
      <c r="K6420" s="28">
        <v>0</v>
      </c>
      <c r="L6420" s="28">
        <v>0</v>
      </c>
      <c r="M6420" s="28">
        <v>0</v>
      </c>
      <c r="N6420" s="28">
        <v>0</v>
      </c>
      <c r="O6420" s="28">
        <v>0</v>
      </c>
      <c r="P6420" s="29">
        <v>16.666666666666998</v>
      </c>
      <c r="Q6420" s="28">
        <v>0</v>
      </c>
      <c r="R6420" s="138">
        <v>8.333333333333</v>
      </c>
    </row>
    <row r="6421" spans="4:18" x14ac:dyDescent="0.2">
      <c r="D6421" s="199" t="s">
        <v>25</v>
      </c>
      <c r="E6421" s="22" t="s">
        <v>26</v>
      </c>
      <c r="F6421" s="21"/>
      <c r="G6421" s="19">
        <v>13</v>
      </c>
      <c r="H6421" s="150">
        <v>46.153846153845997</v>
      </c>
      <c r="I6421" s="107">
        <v>15.384615384615</v>
      </c>
      <c r="J6421" s="151">
        <v>0</v>
      </c>
      <c r="K6421" s="60">
        <v>0</v>
      </c>
      <c r="L6421" s="20">
        <v>7.6923076923079998</v>
      </c>
      <c r="M6421" s="60">
        <v>0</v>
      </c>
      <c r="N6421" s="60">
        <v>0</v>
      </c>
      <c r="O6421" s="60">
        <v>0</v>
      </c>
      <c r="P6421" s="20">
        <v>7.6923076923079998</v>
      </c>
      <c r="Q6421" s="20">
        <v>7.6923076923079998</v>
      </c>
      <c r="R6421" s="52">
        <v>30.769230769231001</v>
      </c>
    </row>
    <row r="6422" spans="4:18" x14ac:dyDescent="0.2">
      <c r="D6422" s="200"/>
      <c r="E6422" s="4" t="s">
        <v>27</v>
      </c>
      <c r="F6422" s="5"/>
      <c r="G6422" s="6">
        <v>20</v>
      </c>
      <c r="H6422" s="31">
        <v>35</v>
      </c>
      <c r="I6422" s="12">
        <v>35</v>
      </c>
      <c r="J6422" s="12">
        <v>10</v>
      </c>
      <c r="K6422" s="28">
        <v>0</v>
      </c>
      <c r="L6422" s="28">
        <v>0</v>
      </c>
      <c r="M6422" s="28">
        <v>0</v>
      </c>
      <c r="N6422" s="28">
        <v>0</v>
      </c>
      <c r="O6422" s="28">
        <v>0</v>
      </c>
      <c r="P6422" s="12">
        <v>5</v>
      </c>
      <c r="Q6422" s="12">
        <v>5</v>
      </c>
      <c r="R6422" s="42">
        <v>25</v>
      </c>
    </row>
    <row r="6423" spans="4:18" x14ac:dyDescent="0.2">
      <c r="D6423" s="200"/>
      <c r="E6423" s="4" t="s">
        <v>28</v>
      </c>
      <c r="F6423" s="5"/>
      <c r="G6423" s="6">
        <v>15</v>
      </c>
      <c r="H6423" s="104">
        <v>20</v>
      </c>
      <c r="I6423" s="44">
        <v>53.333333333333002</v>
      </c>
      <c r="J6423" s="44">
        <v>26.666666666666998</v>
      </c>
      <c r="K6423" s="29">
        <v>13.333333333333</v>
      </c>
      <c r="L6423" s="12">
        <v>6.666666666667</v>
      </c>
      <c r="M6423" s="12">
        <v>6.666666666667</v>
      </c>
      <c r="N6423" s="12">
        <v>6.666666666667</v>
      </c>
      <c r="O6423" s="12">
        <v>6.666666666667</v>
      </c>
      <c r="P6423" s="29">
        <v>13.333333333333</v>
      </c>
      <c r="Q6423" s="28">
        <v>0</v>
      </c>
      <c r="R6423" s="111">
        <v>40</v>
      </c>
    </row>
    <row r="6424" spans="4:18" x14ac:dyDescent="0.2">
      <c r="D6424" s="200"/>
      <c r="E6424" s="4" t="s">
        <v>29</v>
      </c>
      <c r="F6424" s="5"/>
      <c r="G6424" s="6">
        <v>5</v>
      </c>
      <c r="H6424" s="104">
        <v>20</v>
      </c>
      <c r="I6424" s="12">
        <v>40</v>
      </c>
      <c r="J6424" s="29">
        <v>20</v>
      </c>
      <c r="K6424" s="28">
        <v>0</v>
      </c>
      <c r="L6424" s="28">
        <v>0</v>
      </c>
      <c r="M6424" s="44">
        <v>20</v>
      </c>
      <c r="N6424" s="28">
        <v>0</v>
      </c>
      <c r="O6424" s="28">
        <v>0</v>
      </c>
      <c r="P6424" s="69">
        <v>0</v>
      </c>
      <c r="Q6424" s="28">
        <v>0</v>
      </c>
      <c r="R6424" s="145">
        <v>0</v>
      </c>
    </row>
    <row r="6425" spans="4:18" x14ac:dyDescent="0.2">
      <c r="D6425" s="199" t="s">
        <v>30</v>
      </c>
      <c r="E6425" s="22" t="s">
        <v>31</v>
      </c>
      <c r="F6425" s="21"/>
      <c r="G6425" s="19">
        <v>28</v>
      </c>
      <c r="H6425" s="149">
        <v>39.285714285714</v>
      </c>
      <c r="I6425" s="20">
        <v>35.714285714286</v>
      </c>
      <c r="J6425" s="90">
        <v>7.1428571428570002</v>
      </c>
      <c r="K6425" s="20">
        <v>3.5714285714290002</v>
      </c>
      <c r="L6425" s="20">
        <v>7.1428571428570002</v>
      </c>
      <c r="M6425" s="20">
        <v>7.1428571428570002</v>
      </c>
      <c r="N6425" s="20">
        <v>3.5714285714290002</v>
      </c>
      <c r="O6425" s="20">
        <v>3.5714285714290002</v>
      </c>
      <c r="P6425" s="20">
        <v>10.714285714286</v>
      </c>
      <c r="Q6425" s="20">
        <v>3.5714285714290002</v>
      </c>
      <c r="R6425" s="177">
        <v>21.428571428571001</v>
      </c>
    </row>
    <row r="6426" spans="4:18" x14ac:dyDescent="0.2">
      <c r="D6426" s="200"/>
      <c r="E6426" s="4" t="s">
        <v>32</v>
      </c>
      <c r="F6426" s="5"/>
      <c r="G6426" s="6">
        <v>25</v>
      </c>
      <c r="H6426" s="84">
        <v>24</v>
      </c>
      <c r="I6426" s="12">
        <v>36</v>
      </c>
      <c r="J6426" s="29">
        <v>20</v>
      </c>
      <c r="K6426" s="12">
        <v>4</v>
      </c>
      <c r="L6426" s="28">
        <v>0</v>
      </c>
      <c r="M6426" s="28">
        <v>0</v>
      </c>
      <c r="N6426" s="28">
        <v>0</v>
      </c>
      <c r="O6426" s="28">
        <v>0</v>
      </c>
      <c r="P6426" s="12">
        <v>4</v>
      </c>
      <c r="Q6426" s="12">
        <v>4</v>
      </c>
      <c r="R6426" s="88">
        <v>36</v>
      </c>
    </row>
    <row r="6427" spans="4:18" x14ac:dyDescent="0.2">
      <c r="D6427" s="199" t="s">
        <v>33</v>
      </c>
      <c r="E6427" s="22" t="s">
        <v>34</v>
      </c>
      <c r="F6427" s="21"/>
      <c r="G6427" s="19">
        <v>12</v>
      </c>
      <c r="H6427" s="149">
        <v>41.666666666666998</v>
      </c>
      <c r="I6427" s="98">
        <v>66.666666666666998</v>
      </c>
      <c r="J6427" s="98">
        <v>33.333333333333002</v>
      </c>
      <c r="K6427" s="98">
        <v>16.666666666666998</v>
      </c>
      <c r="L6427" s="98">
        <v>16.666666666666998</v>
      </c>
      <c r="M6427" s="20">
        <v>8.333333333333</v>
      </c>
      <c r="N6427" s="96">
        <v>8.333333333333</v>
      </c>
      <c r="O6427" s="96">
        <v>8.333333333333</v>
      </c>
      <c r="P6427" s="20">
        <v>8.333333333333</v>
      </c>
      <c r="Q6427" s="60">
        <v>0</v>
      </c>
      <c r="R6427" s="182">
        <v>0</v>
      </c>
    </row>
    <row r="6428" spans="4:18" x14ac:dyDescent="0.2">
      <c r="D6428" s="200"/>
      <c r="E6428" s="4" t="s">
        <v>35</v>
      </c>
      <c r="F6428" s="5"/>
      <c r="G6428" s="6">
        <v>8</v>
      </c>
      <c r="H6428" s="76">
        <v>37.5</v>
      </c>
      <c r="I6428" s="44">
        <v>50</v>
      </c>
      <c r="J6428" s="12">
        <v>12.5</v>
      </c>
      <c r="K6428" s="28">
        <v>0</v>
      </c>
      <c r="L6428" s="28">
        <v>0</v>
      </c>
      <c r="M6428" s="29">
        <v>12.5</v>
      </c>
      <c r="N6428" s="28">
        <v>0</v>
      </c>
      <c r="O6428" s="28">
        <v>0</v>
      </c>
      <c r="P6428" s="69">
        <v>0</v>
      </c>
      <c r="Q6428" s="28">
        <v>0</v>
      </c>
      <c r="R6428" s="138">
        <v>12.5</v>
      </c>
    </row>
    <row r="6429" spans="4:18" x14ac:dyDescent="0.2">
      <c r="D6429" s="200"/>
      <c r="E6429" s="4" t="s">
        <v>36</v>
      </c>
      <c r="F6429" s="5"/>
      <c r="G6429" s="6">
        <v>7</v>
      </c>
      <c r="H6429" s="87">
        <v>42.857142857143003</v>
      </c>
      <c r="I6429" s="99">
        <v>0</v>
      </c>
      <c r="J6429" s="12">
        <v>14.285714285714</v>
      </c>
      <c r="K6429" s="28">
        <v>0</v>
      </c>
      <c r="L6429" s="28">
        <v>0</v>
      </c>
      <c r="M6429" s="28">
        <v>0</v>
      </c>
      <c r="N6429" s="28">
        <v>0</v>
      </c>
      <c r="O6429" s="28">
        <v>0</v>
      </c>
      <c r="P6429" s="69">
        <v>0</v>
      </c>
      <c r="Q6429" s="28">
        <v>0</v>
      </c>
      <c r="R6429" s="111">
        <v>42.857142857143003</v>
      </c>
    </row>
    <row r="6430" spans="4:18" x14ac:dyDescent="0.2">
      <c r="D6430" s="200"/>
      <c r="E6430" s="4" t="s">
        <v>37</v>
      </c>
      <c r="F6430" s="5"/>
      <c r="G6430" s="6">
        <v>12</v>
      </c>
      <c r="H6430" s="31">
        <v>33.333333333333002</v>
      </c>
      <c r="I6430" s="29">
        <v>41.666666666666998</v>
      </c>
      <c r="J6430" s="99">
        <v>0</v>
      </c>
      <c r="K6430" s="28">
        <v>0</v>
      </c>
      <c r="L6430" s="28">
        <v>0</v>
      </c>
      <c r="M6430" s="28">
        <v>0</v>
      </c>
      <c r="N6430" s="28">
        <v>0</v>
      </c>
      <c r="O6430" s="28">
        <v>0</v>
      </c>
      <c r="P6430" s="29">
        <v>16.666666666666998</v>
      </c>
      <c r="Q6430" s="28">
        <v>0</v>
      </c>
      <c r="R6430" s="42">
        <v>25</v>
      </c>
    </row>
    <row r="6431" spans="4:18" x14ac:dyDescent="0.2">
      <c r="D6431" s="200"/>
      <c r="E6431" s="4" t="s">
        <v>38</v>
      </c>
      <c r="F6431" s="5"/>
      <c r="G6431" s="6">
        <v>4</v>
      </c>
      <c r="H6431" s="84">
        <v>25</v>
      </c>
      <c r="I6431" s="99">
        <v>0</v>
      </c>
      <c r="J6431" s="99">
        <v>0</v>
      </c>
      <c r="K6431" s="28">
        <v>0</v>
      </c>
      <c r="L6431" s="28">
        <v>0</v>
      </c>
      <c r="M6431" s="28">
        <v>0</v>
      </c>
      <c r="N6431" s="28">
        <v>0</v>
      </c>
      <c r="O6431" s="28">
        <v>0</v>
      </c>
      <c r="P6431" s="69">
        <v>0</v>
      </c>
      <c r="Q6431" s="44">
        <v>50</v>
      </c>
      <c r="R6431" s="42">
        <v>25</v>
      </c>
    </row>
    <row r="6432" spans="4:18" x14ac:dyDescent="0.2">
      <c r="D6432" s="200"/>
      <c r="E6432" s="4" t="s">
        <v>39</v>
      </c>
      <c r="F6432" s="5"/>
      <c r="G6432" s="6">
        <v>6</v>
      </c>
      <c r="H6432" s="133">
        <v>0</v>
      </c>
      <c r="I6432" s="12">
        <v>33.333333333333002</v>
      </c>
      <c r="J6432" s="12">
        <v>16.666666666666998</v>
      </c>
      <c r="K6432" s="28">
        <v>0</v>
      </c>
      <c r="L6432" s="28">
        <v>0</v>
      </c>
      <c r="M6432" s="28">
        <v>0</v>
      </c>
      <c r="N6432" s="28">
        <v>0</v>
      </c>
      <c r="O6432" s="28">
        <v>0</v>
      </c>
      <c r="P6432" s="29">
        <v>16.666666666666998</v>
      </c>
      <c r="Q6432" s="28">
        <v>0</v>
      </c>
      <c r="R6432" s="111">
        <v>66.666666666666998</v>
      </c>
    </row>
    <row r="6433" spans="2:18" x14ac:dyDescent="0.2">
      <c r="D6433" s="201"/>
      <c r="E6433" s="57" t="s">
        <v>40</v>
      </c>
      <c r="F6433" s="59"/>
      <c r="G6433" s="55">
        <v>4</v>
      </c>
      <c r="H6433" s="157">
        <v>25</v>
      </c>
      <c r="I6433" s="135">
        <v>0</v>
      </c>
      <c r="J6433" s="135">
        <v>0</v>
      </c>
      <c r="K6433" s="74">
        <v>0</v>
      </c>
      <c r="L6433" s="74">
        <v>0</v>
      </c>
      <c r="M6433" s="74">
        <v>0</v>
      </c>
      <c r="N6433" s="74">
        <v>0</v>
      </c>
      <c r="O6433" s="74">
        <v>0</v>
      </c>
      <c r="P6433" s="129">
        <v>0</v>
      </c>
      <c r="Q6433" s="74">
        <v>0</v>
      </c>
      <c r="R6433" s="141">
        <v>75</v>
      </c>
    </row>
    <row r="6435" spans="2:18" x14ac:dyDescent="0.2">
      <c r="B6435" s="40" t="str">
        <f xml:space="preserve"> HYPERLINK("#'目次'!B272", "[266]")</f>
        <v>[266]</v>
      </c>
      <c r="C6435" s="23" t="s">
        <v>401</v>
      </c>
    </row>
    <row r="6436" spans="2:18" x14ac:dyDescent="0.2">
      <c r="C6436" s="186" t="s">
        <v>397</v>
      </c>
    </row>
    <row r="6438" spans="2:18" x14ac:dyDescent="0.2">
      <c r="C6438" s="23" t="s">
        <v>48</v>
      </c>
    </row>
    <row r="6439" spans="2:18" ht="48" x14ac:dyDescent="0.2">
      <c r="D6439" s="195"/>
      <c r="E6439" s="196"/>
      <c r="F6439" s="196"/>
      <c r="G6439" s="37" t="s">
        <v>15</v>
      </c>
      <c r="H6439" s="33" t="s">
        <v>347</v>
      </c>
      <c r="I6439" s="13" t="s">
        <v>348</v>
      </c>
      <c r="J6439" s="13" t="s">
        <v>349</v>
      </c>
      <c r="K6439" s="13" t="s">
        <v>350</v>
      </c>
      <c r="L6439" s="13" t="s">
        <v>351</v>
      </c>
      <c r="M6439" s="13" t="s">
        <v>352</v>
      </c>
      <c r="N6439" s="13" t="s">
        <v>353</v>
      </c>
      <c r="O6439" s="13" t="s">
        <v>354</v>
      </c>
      <c r="P6439" s="13" t="s">
        <v>355</v>
      </c>
      <c r="Q6439" s="13" t="s">
        <v>99</v>
      </c>
      <c r="R6439" s="38" t="s">
        <v>18</v>
      </c>
    </row>
    <row r="6440" spans="2:18" x14ac:dyDescent="0.2">
      <c r="D6440" s="197"/>
      <c r="E6440" s="198"/>
      <c r="F6440" s="198"/>
      <c r="G6440" s="35"/>
      <c r="H6440" s="39"/>
      <c r="I6440" s="14"/>
      <c r="J6440" s="14"/>
      <c r="K6440" s="14"/>
      <c r="L6440" s="14"/>
      <c r="M6440" s="14"/>
      <c r="N6440" s="14"/>
      <c r="O6440" s="14"/>
      <c r="P6440" s="14"/>
      <c r="Q6440" s="14"/>
      <c r="R6440" s="34"/>
    </row>
    <row r="6441" spans="2:18" x14ac:dyDescent="0.2">
      <c r="D6441" s="56"/>
      <c r="E6441" s="58" t="s">
        <v>15</v>
      </c>
      <c r="F6441" s="46"/>
      <c r="G6441" s="36">
        <v>53</v>
      </c>
      <c r="H6441" s="24">
        <v>32.075471698112999</v>
      </c>
      <c r="I6441" s="24">
        <v>35.849056603774002</v>
      </c>
      <c r="J6441" s="24">
        <v>13.207547169811001</v>
      </c>
      <c r="K6441" s="24">
        <v>3.7735849056599999</v>
      </c>
      <c r="L6441" s="24">
        <v>3.7735849056599999</v>
      </c>
      <c r="M6441" s="24">
        <v>3.7735849056599999</v>
      </c>
      <c r="N6441" s="24">
        <v>1.88679245283</v>
      </c>
      <c r="O6441" s="24">
        <v>1.88679245283</v>
      </c>
      <c r="P6441" s="24">
        <v>7.547169811321</v>
      </c>
      <c r="Q6441" s="24">
        <v>3.7735849056599999</v>
      </c>
      <c r="R6441" s="68">
        <v>28.301886792453001</v>
      </c>
    </row>
    <row r="6442" spans="2:18" x14ac:dyDescent="0.2">
      <c r="D6442" s="199" t="s">
        <v>49</v>
      </c>
      <c r="E6442" s="22" t="s">
        <v>50</v>
      </c>
      <c r="F6442" s="21"/>
      <c r="G6442" s="19">
        <v>1</v>
      </c>
      <c r="H6442" s="150">
        <v>100</v>
      </c>
      <c r="I6442" s="98">
        <v>100</v>
      </c>
      <c r="J6442" s="151">
        <v>0</v>
      </c>
      <c r="K6442" s="60">
        <v>0</v>
      </c>
      <c r="L6442" s="60">
        <v>0</v>
      </c>
      <c r="M6442" s="60">
        <v>0</v>
      </c>
      <c r="N6442" s="60">
        <v>0</v>
      </c>
      <c r="O6442" s="60">
        <v>0</v>
      </c>
      <c r="P6442" s="98">
        <v>100</v>
      </c>
      <c r="Q6442" s="60">
        <v>0</v>
      </c>
      <c r="R6442" s="182">
        <v>0</v>
      </c>
    </row>
    <row r="6443" spans="2:18" x14ac:dyDescent="0.2">
      <c r="D6443" s="200"/>
      <c r="E6443" s="4" t="s">
        <v>51</v>
      </c>
      <c r="F6443" s="5"/>
      <c r="G6443" s="6">
        <v>7</v>
      </c>
      <c r="H6443" s="31">
        <v>28.571428571428999</v>
      </c>
      <c r="I6443" s="61">
        <v>14.285714285714</v>
      </c>
      <c r="J6443" s="12">
        <v>14.285714285714</v>
      </c>
      <c r="K6443" s="28">
        <v>0</v>
      </c>
      <c r="L6443" s="28">
        <v>0</v>
      </c>
      <c r="M6443" s="28">
        <v>0</v>
      </c>
      <c r="N6443" s="28">
        <v>0</v>
      </c>
      <c r="O6443" s="28">
        <v>0</v>
      </c>
      <c r="P6443" s="29">
        <v>14.285714285714</v>
      </c>
      <c r="Q6443" s="28">
        <v>0</v>
      </c>
      <c r="R6443" s="42">
        <v>28.571428571428999</v>
      </c>
    </row>
    <row r="6444" spans="2:18" x14ac:dyDescent="0.2">
      <c r="D6444" s="200"/>
      <c r="E6444" s="4" t="s">
        <v>52</v>
      </c>
      <c r="F6444" s="5"/>
      <c r="G6444" s="6">
        <v>0</v>
      </c>
      <c r="H6444" s="133">
        <v>0</v>
      </c>
      <c r="I6444" s="99">
        <v>0</v>
      </c>
      <c r="J6444" s="99">
        <v>0</v>
      </c>
      <c r="K6444" s="28">
        <v>0</v>
      </c>
      <c r="L6444" s="28">
        <v>0</v>
      </c>
      <c r="M6444" s="28">
        <v>0</v>
      </c>
      <c r="N6444" s="28">
        <v>0</v>
      </c>
      <c r="O6444" s="28">
        <v>0</v>
      </c>
      <c r="P6444" s="69">
        <v>0</v>
      </c>
      <c r="Q6444" s="28">
        <v>0</v>
      </c>
      <c r="R6444" s="145">
        <v>0</v>
      </c>
    </row>
    <row r="6445" spans="2:18" x14ac:dyDescent="0.2">
      <c r="D6445" s="200"/>
      <c r="E6445" s="4" t="s">
        <v>53</v>
      </c>
      <c r="F6445" s="5"/>
      <c r="G6445" s="6">
        <v>2</v>
      </c>
      <c r="H6445" s="87">
        <v>50</v>
      </c>
      <c r="I6445" s="99">
        <v>0</v>
      </c>
      <c r="J6445" s="99">
        <v>0</v>
      </c>
      <c r="K6445" s="28">
        <v>0</v>
      </c>
      <c r="L6445" s="28">
        <v>0</v>
      </c>
      <c r="M6445" s="28">
        <v>0</v>
      </c>
      <c r="N6445" s="28">
        <v>0</v>
      </c>
      <c r="O6445" s="28">
        <v>0</v>
      </c>
      <c r="P6445" s="69">
        <v>0</v>
      </c>
      <c r="Q6445" s="44">
        <v>50</v>
      </c>
      <c r="R6445" s="145">
        <v>0</v>
      </c>
    </row>
    <row r="6446" spans="2:18" x14ac:dyDescent="0.2">
      <c r="D6446" s="200"/>
      <c r="E6446" s="4" t="s">
        <v>54</v>
      </c>
      <c r="F6446" s="5"/>
      <c r="G6446" s="6">
        <v>10</v>
      </c>
      <c r="H6446" s="87">
        <v>50</v>
      </c>
      <c r="I6446" s="43">
        <v>30</v>
      </c>
      <c r="J6446" s="99">
        <v>0</v>
      </c>
      <c r="K6446" s="28">
        <v>0</v>
      </c>
      <c r="L6446" s="28">
        <v>0</v>
      </c>
      <c r="M6446" s="29">
        <v>10</v>
      </c>
      <c r="N6446" s="28">
        <v>0</v>
      </c>
      <c r="O6446" s="28">
        <v>0</v>
      </c>
      <c r="P6446" s="69">
        <v>0</v>
      </c>
      <c r="Q6446" s="28">
        <v>0</v>
      </c>
      <c r="R6446" s="100">
        <v>20</v>
      </c>
    </row>
    <row r="6447" spans="2:18" x14ac:dyDescent="0.2">
      <c r="D6447" s="200"/>
      <c r="E6447" s="4" t="s">
        <v>55</v>
      </c>
      <c r="F6447" s="5"/>
      <c r="G6447" s="6">
        <v>6</v>
      </c>
      <c r="H6447" s="104">
        <v>16.666666666666998</v>
      </c>
      <c r="I6447" s="61">
        <v>16.666666666666998</v>
      </c>
      <c r="J6447" s="99">
        <v>0</v>
      </c>
      <c r="K6447" s="28">
        <v>0</v>
      </c>
      <c r="L6447" s="28">
        <v>0</v>
      </c>
      <c r="M6447" s="28">
        <v>0</v>
      </c>
      <c r="N6447" s="28">
        <v>0</v>
      </c>
      <c r="O6447" s="28">
        <v>0</v>
      </c>
      <c r="P6447" s="69">
        <v>0</v>
      </c>
      <c r="Q6447" s="28">
        <v>0</v>
      </c>
      <c r="R6447" s="111">
        <v>83.333333333333002</v>
      </c>
    </row>
    <row r="6448" spans="2:18" x14ac:dyDescent="0.2">
      <c r="D6448" s="200"/>
      <c r="E6448" s="4" t="s">
        <v>56</v>
      </c>
      <c r="F6448" s="5"/>
      <c r="G6448" s="6">
        <v>5</v>
      </c>
      <c r="H6448" s="104">
        <v>20</v>
      </c>
      <c r="I6448" s="61">
        <v>20</v>
      </c>
      <c r="J6448" s="99">
        <v>0</v>
      </c>
      <c r="K6448" s="28">
        <v>0</v>
      </c>
      <c r="L6448" s="28">
        <v>0</v>
      </c>
      <c r="M6448" s="28">
        <v>0</v>
      </c>
      <c r="N6448" s="28">
        <v>0</v>
      </c>
      <c r="O6448" s="28">
        <v>0</v>
      </c>
      <c r="P6448" s="69">
        <v>0</v>
      </c>
      <c r="Q6448" s="44">
        <v>20</v>
      </c>
      <c r="R6448" s="111">
        <v>40</v>
      </c>
    </row>
    <row r="6449" spans="2:18" x14ac:dyDescent="0.2">
      <c r="D6449" s="200"/>
      <c r="E6449" s="4" t="s">
        <v>57</v>
      </c>
      <c r="F6449" s="5"/>
      <c r="G6449" s="6">
        <v>4</v>
      </c>
      <c r="H6449" s="133">
        <v>0</v>
      </c>
      <c r="I6449" s="61">
        <v>25</v>
      </c>
      <c r="J6449" s="99">
        <v>0</v>
      </c>
      <c r="K6449" s="28">
        <v>0</v>
      </c>
      <c r="L6449" s="28">
        <v>0</v>
      </c>
      <c r="M6449" s="28">
        <v>0</v>
      </c>
      <c r="N6449" s="28">
        <v>0</v>
      </c>
      <c r="O6449" s="28">
        <v>0</v>
      </c>
      <c r="P6449" s="69">
        <v>0</v>
      </c>
      <c r="Q6449" s="28">
        <v>0</v>
      </c>
      <c r="R6449" s="111">
        <v>75</v>
      </c>
    </row>
    <row r="6450" spans="2:18" x14ac:dyDescent="0.2">
      <c r="D6450" s="200"/>
      <c r="E6450" s="4" t="s">
        <v>58</v>
      </c>
      <c r="F6450" s="5"/>
      <c r="G6450" s="6">
        <v>16</v>
      </c>
      <c r="H6450" s="76">
        <v>37.5</v>
      </c>
      <c r="I6450" s="44">
        <v>62.5</v>
      </c>
      <c r="J6450" s="44">
        <v>31.25</v>
      </c>
      <c r="K6450" s="29">
        <v>12.5</v>
      </c>
      <c r="L6450" s="29">
        <v>12.5</v>
      </c>
      <c r="M6450" s="12">
        <v>6.25</v>
      </c>
      <c r="N6450" s="12">
        <v>6.25</v>
      </c>
      <c r="O6450" s="12">
        <v>6.25</v>
      </c>
      <c r="P6450" s="12">
        <v>6.25</v>
      </c>
      <c r="Q6450" s="28">
        <v>0</v>
      </c>
      <c r="R6450" s="145">
        <v>0</v>
      </c>
    </row>
    <row r="6451" spans="2:18" x14ac:dyDescent="0.2">
      <c r="D6451" s="200"/>
      <c r="E6451" s="4" t="s">
        <v>59</v>
      </c>
      <c r="F6451" s="5"/>
      <c r="G6451" s="6">
        <v>2</v>
      </c>
      <c r="H6451" s="133">
        <v>0</v>
      </c>
      <c r="I6451" s="44">
        <v>50</v>
      </c>
      <c r="J6451" s="44">
        <v>50</v>
      </c>
      <c r="K6451" s="28">
        <v>0</v>
      </c>
      <c r="L6451" s="28">
        <v>0</v>
      </c>
      <c r="M6451" s="28">
        <v>0</v>
      </c>
      <c r="N6451" s="28">
        <v>0</v>
      </c>
      <c r="O6451" s="28">
        <v>0</v>
      </c>
      <c r="P6451" s="44">
        <v>50</v>
      </c>
      <c r="Q6451" s="28">
        <v>0</v>
      </c>
      <c r="R6451" s="111">
        <v>50</v>
      </c>
    </row>
    <row r="6452" spans="2:18" x14ac:dyDescent="0.2">
      <c r="D6452" s="199" t="s">
        <v>60</v>
      </c>
      <c r="E6452" s="22" t="s">
        <v>61</v>
      </c>
      <c r="F6452" s="21"/>
      <c r="G6452" s="19">
        <v>7</v>
      </c>
      <c r="H6452" s="174">
        <v>0</v>
      </c>
      <c r="I6452" s="90">
        <v>28.571428571428999</v>
      </c>
      <c r="J6452" s="151">
        <v>0</v>
      </c>
      <c r="K6452" s="60">
        <v>0</v>
      </c>
      <c r="L6452" s="60">
        <v>0</v>
      </c>
      <c r="M6452" s="60">
        <v>0</v>
      </c>
      <c r="N6452" s="60">
        <v>0</v>
      </c>
      <c r="O6452" s="60">
        <v>0</v>
      </c>
      <c r="P6452" s="96">
        <v>14.285714285714</v>
      </c>
      <c r="Q6452" s="60">
        <v>0</v>
      </c>
      <c r="R6452" s="167">
        <v>57.142857142856997</v>
      </c>
    </row>
    <row r="6453" spans="2:18" x14ac:dyDescent="0.2">
      <c r="D6453" s="200"/>
      <c r="E6453" s="4" t="s">
        <v>62</v>
      </c>
      <c r="F6453" s="5"/>
      <c r="G6453" s="6">
        <v>6</v>
      </c>
      <c r="H6453" s="31">
        <v>33.333333333333002</v>
      </c>
      <c r="I6453" s="12">
        <v>33.333333333333002</v>
      </c>
      <c r="J6453" s="12">
        <v>16.666666666666998</v>
      </c>
      <c r="K6453" s="28">
        <v>0</v>
      </c>
      <c r="L6453" s="44">
        <v>16.666666666666998</v>
      </c>
      <c r="M6453" s="28">
        <v>0</v>
      </c>
      <c r="N6453" s="28">
        <v>0</v>
      </c>
      <c r="O6453" s="28">
        <v>0</v>
      </c>
      <c r="P6453" s="29">
        <v>16.666666666666998</v>
      </c>
      <c r="Q6453" s="28">
        <v>0</v>
      </c>
      <c r="R6453" s="88">
        <v>33.333333333333002</v>
      </c>
    </row>
    <row r="6454" spans="2:18" x14ac:dyDescent="0.2">
      <c r="D6454" s="200"/>
      <c r="E6454" s="4" t="s">
        <v>63</v>
      </c>
      <c r="F6454" s="5"/>
      <c r="G6454" s="6">
        <v>10</v>
      </c>
      <c r="H6454" s="31">
        <v>30</v>
      </c>
      <c r="I6454" s="43">
        <v>30</v>
      </c>
      <c r="J6454" s="12">
        <v>10</v>
      </c>
      <c r="K6454" s="28">
        <v>0</v>
      </c>
      <c r="L6454" s="28">
        <v>0</v>
      </c>
      <c r="M6454" s="29">
        <v>10</v>
      </c>
      <c r="N6454" s="28">
        <v>0</v>
      </c>
      <c r="O6454" s="28">
        <v>0</v>
      </c>
      <c r="P6454" s="69">
        <v>0</v>
      </c>
      <c r="Q6454" s="28">
        <v>0</v>
      </c>
      <c r="R6454" s="100">
        <v>20</v>
      </c>
    </row>
    <row r="6455" spans="2:18" x14ac:dyDescent="0.2">
      <c r="D6455" s="200"/>
      <c r="E6455" s="4" t="s">
        <v>64</v>
      </c>
      <c r="F6455" s="5"/>
      <c r="G6455" s="6">
        <v>4</v>
      </c>
      <c r="H6455" s="84">
        <v>25</v>
      </c>
      <c r="I6455" s="61">
        <v>25</v>
      </c>
      <c r="J6455" s="44">
        <v>25</v>
      </c>
      <c r="K6455" s="28">
        <v>0</v>
      </c>
      <c r="L6455" s="28">
        <v>0</v>
      </c>
      <c r="M6455" s="28">
        <v>0</v>
      </c>
      <c r="N6455" s="28">
        <v>0</v>
      </c>
      <c r="O6455" s="28">
        <v>0</v>
      </c>
      <c r="P6455" s="69">
        <v>0</v>
      </c>
      <c r="Q6455" s="28">
        <v>0</v>
      </c>
      <c r="R6455" s="42">
        <v>25</v>
      </c>
    </row>
    <row r="6456" spans="2:18" x14ac:dyDescent="0.2">
      <c r="D6456" s="200"/>
      <c r="E6456" s="4" t="s">
        <v>65</v>
      </c>
      <c r="F6456" s="5"/>
      <c r="G6456" s="6">
        <v>6</v>
      </c>
      <c r="H6456" s="87">
        <v>66.666666666666998</v>
      </c>
      <c r="I6456" s="44">
        <v>50</v>
      </c>
      <c r="J6456" s="44">
        <v>33.333333333333002</v>
      </c>
      <c r="K6456" s="44">
        <v>33.333333333333002</v>
      </c>
      <c r="L6456" s="44">
        <v>16.666666666666998</v>
      </c>
      <c r="M6456" s="44">
        <v>16.666666666666998</v>
      </c>
      <c r="N6456" s="44">
        <v>16.666666666666998</v>
      </c>
      <c r="O6456" s="44">
        <v>16.666666666666998</v>
      </c>
      <c r="P6456" s="29">
        <v>16.666666666666998</v>
      </c>
      <c r="Q6456" s="44">
        <v>16.666666666666998</v>
      </c>
      <c r="R6456" s="138">
        <v>16.666666666666998</v>
      </c>
    </row>
    <row r="6457" spans="2:18" x14ac:dyDescent="0.2">
      <c r="D6457" s="200"/>
      <c r="E6457" s="4" t="s">
        <v>66</v>
      </c>
      <c r="F6457" s="5"/>
      <c r="G6457" s="6">
        <v>4</v>
      </c>
      <c r="H6457" s="87">
        <v>75</v>
      </c>
      <c r="I6457" s="61">
        <v>25</v>
      </c>
      <c r="J6457" s="44">
        <v>25</v>
      </c>
      <c r="K6457" s="28">
        <v>0</v>
      </c>
      <c r="L6457" s="28">
        <v>0</v>
      </c>
      <c r="M6457" s="28">
        <v>0</v>
      </c>
      <c r="N6457" s="28">
        <v>0</v>
      </c>
      <c r="O6457" s="28">
        <v>0</v>
      </c>
      <c r="P6457" s="44">
        <v>25</v>
      </c>
      <c r="Q6457" s="28">
        <v>0</v>
      </c>
      <c r="R6457" s="145">
        <v>0</v>
      </c>
    </row>
    <row r="6458" spans="2:18" x14ac:dyDescent="0.2">
      <c r="D6458" s="200"/>
      <c r="E6458" s="4" t="s">
        <v>67</v>
      </c>
      <c r="F6458" s="5"/>
      <c r="G6458" s="6">
        <v>7</v>
      </c>
      <c r="H6458" s="31">
        <v>28.571428571428999</v>
      </c>
      <c r="I6458" s="29">
        <v>42.857142857143003</v>
      </c>
      <c r="J6458" s="99">
        <v>0</v>
      </c>
      <c r="K6458" s="28">
        <v>0</v>
      </c>
      <c r="L6458" s="28">
        <v>0</v>
      </c>
      <c r="M6458" s="28">
        <v>0</v>
      </c>
      <c r="N6458" s="28">
        <v>0</v>
      </c>
      <c r="O6458" s="28">
        <v>0</v>
      </c>
      <c r="P6458" s="69">
        <v>0</v>
      </c>
      <c r="Q6458" s="44">
        <v>14.285714285714</v>
      </c>
      <c r="R6458" s="42">
        <v>28.571428571428999</v>
      </c>
    </row>
    <row r="6459" spans="2:18" x14ac:dyDescent="0.2">
      <c r="D6459" s="200"/>
      <c r="E6459" s="4" t="s">
        <v>68</v>
      </c>
      <c r="F6459" s="5"/>
      <c r="G6459" s="6">
        <v>0</v>
      </c>
      <c r="H6459" s="133">
        <v>0</v>
      </c>
      <c r="I6459" s="99">
        <v>0</v>
      </c>
      <c r="J6459" s="99">
        <v>0</v>
      </c>
      <c r="K6459" s="28">
        <v>0</v>
      </c>
      <c r="L6459" s="28">
        <v>0</v>
      </c>
      <c r="M6459" s="28">
        <v>0</v>
      </c>
      <c r="N6459" s="28">
        <v>0</v>
      </c>
      <c r="O6459" s="28">
        <v>0</v>
      </c>
      <c r="P6459" s="69">
        <v>0</v>
      </c>
      <c r="Q6459" s="28">
        <v>0</v>
      </c>
      <c r="R6459" s="145">
        <v>0</v>
      </c>
    </row>
    <row r="6460" spans="2:18" x14ac:dyDescent="0.2">
      <c r="D6460" s="200"/>
      <c r="E6460" s="4" t="s">
        <v>69</v>
      </c>
      <c r="F6460" s="5"/>
      <c r="G6460" s="6">
        <v>2</v>
      </c>
      <c r="H6460" s="87">
        <v>50</v>
      </c>
      <c r="I6460" s="99">
        <v>0</v>
      </c>
      <c r="J6460" s="99">
        <v>0</v>
      </c>
      <c r="K6460" s="28">
        <v>0</v>
      </c>
      <c r="L6460" s="28">
        <v>0</v>
      </c>
      <c r="M6460" s="28">
        <v>0</v>
      </c>
      <c r="N6460" s="28">
        <v>0</v>
      </c>
      <c r="O6460" s="28">
        <v>0</v>
      </c>
      <c r="P6460" s="69">
        <v>0</v>
      </c>
      <c r="Q6460" s="28">
        <v>0</v>
      </c>
      <c r="R6460" s="111">
        <v>50</v>
      </c>
    </row>
    <row r="6461" spans="2:18" x14ac:dyDescent="0.2">
      <c r="D6461" s="93" t="s">
        <v>70</v>
      </c>
      <c r="E6461" s="89" t="s">
        <v>18</v>
      </c>
      <c r="F6461" s="92"/>
      <c r="G6461" s="94">
        <v>0</v>
      </c>
      <c r="H6461" s="148">
        <v>0</v>
      </c>
      <c r="I6461" s="86">
        <v>0</v>
      </c>
      <c r="J6461" s="86">
        <v>0</v>
      </c>
      <c r="K6461" s="101">
        <v>0</v>
      </c>
      <c r="L6461" s="101">
        <v>0</v>
      </c>
      <c r="M6461" s="101">
        <v>0</v>
      </c>
      <c r="N6461" s="101">
        <v>0</v>
      </c>
      <c r="O6461" s="101">
        <v>0</v>
      </c>
      <c r="P6461" s="134">
        <v>0</v>
      </c>
      <c r="Q6461" s="101">
        <v>0</v>
      </c>
      <c r="R6461" s="173">
        <v>0</v>
      </c>
    </row>
    <row r="6463" spans="2:18" x14ac:dyDescent="0.2">
      <c r="B6463" s="40" t="str">
        <f xml:space="preserve"> HYPERLINK("#'目次'!B273", "[267]")</f>
        <v>[267]</v>
      </c>
      <c r="C6463" s="23" t="s">
        <v>401</v>
      </c>
    </row>
    <row r="6464" spans="2:18" x14ac:dyDescent="0.2">
      <c r="C6464" s="186" t="s">
        <v>397</v>
      </c>
    </row>
    <row r="6466" spans="3:18" x14ac:dyDescent="0.2">
      <c r="C6466" s="23" t="s">
        <v>73</v>
      </c>
    </row>
    <row r="6467" spans="3:18" ht="48" x14ac:dyDescent="0.2">
      <c r="D6467" s="195"/>
      <c r="E6467" s="196"/>
      <c r="F6467" s="196"/>
      <c r="G6467" s="37" t="s">
        <v>15</v>
      </c>
      <c r="H6467" s="33" t="s">
        <v>347</v>
      </c>
      <c r="I6467" s="13" t="s">
        <v>348</v>
      </c>
      <c r="J6467" s="13" t="s">
        <v>349</v>
      </c>
      <c r="K6467" s="13" t="s">
        <v>350</v>
      </c>
      <c r="L6467" s="13" t="s">
        <v>351</v>
      </c>
      <c r="M6467" s="13" t="s">
        <v>352</v>
      </c>
      <c r="N6467" s="13" t="s">
        <v>353</v>
      </c>
      <c r="O6467" s="13" t="s">
        <v>354</v>
      </c>
      <c r="P6467" s="13" t="s">
        <v>355</v>
      </c>
      <c r="Q6467" s="13" t="s">
        <v>99</v>
      </c>
      <c r="R6467" s="38" t="s">
        <v>18</v>
      </c>
    </row>
    <row r="6468" spans="3:18" x14ac:dyDescent="0.2">
      <c r="D6468" s="197"/>
      <c r="E6468" s="198"/>
      <c r="F6468" s="198"/>
      <c r="G6468" s="35"/>
      <c r="H6468" s="39"/>
      <c r="I6468" s="14"/>
      <c r="J6468" s="14"/>
      <c r="K6468" s="14"/>
      <c r="L6468" s="14"/>
      <c r="M6468" s="14"/>
      <c r="N6468" s="14"/>
      <c r="O6468" s="14"/>
      <c r="P6468" s="14"/>
      <c r="Q6468" s="14"/>
      <c r="R6468" s="34"/>
    </row>
    <row r="6469" spans="3:18" x14ac:dyDescent="0.2">
      <c r="D6469" s="56"/>
      <c r="E6469" s="58" t="s">
        <v>15</v>
      </c>
      <c r="F6469" s="46"/>
      <c r="G6469" s="36">
        <v>53</v>
      </c>
      <c r="H6469" s="24">
        <v>32.075471698112999</v>
      </c>
      <c r="I6469" s="24">
        <v>35.849056603774002</v>
      </c>
      <c r="J6469" s="24">
        <v>13.207547169811001</v>
      </c>
      <c r="K6469" s="24">
        <v>3.7735849056599999</v>
      </c>
      <c r="L6469" s="24">
        <v>3.7735849056599999</v>
      </c>
      <c r="M6469" s="24">
        <v>3.7735849056599999</v>
      </c>
      <c r="N6469" s="24">
        <v>1.88679245283</v>
      </c>
      <c r="O6469" s="24">
        <v>1.88679245283</v>
      </c>
      <c r="P6469" s="24">
        <v>7.547169811321</v>
      </c>
      <c r="Q6469" s="24">
        <v>3.7735849056599999</v>
      </c>
      <c r="R6469" s="68">
        <v>28.301886792453001</v>
      </c>
    </row>
    <row r="6470" spans="3:18" x14ac:dyDescent="0.2">
      <c r="D6470" s="199" t="s">
        <v>74</v>
      </c>
      <c r="E6470" s="22" t="s">
        <v>75</v>
      </c>
      <c r="F6470" s="21"/>
      <c r="G6470" s="19">
        <v>28</v>
      </c>
      <c r="H6470" s="149">
        <v>39.285714285714</v>
      </c>
      <c r="I6470" s="20">
        <v>35.714285714286</v>
      </c>
      <c r="J6470" s="90">
        <v>7.1428571428570002</v>
      </c>
      <c r="K6470" s="20">
        <v>3.5714285714290002</v>
      </c>
      <c r="L6470" s="20">
        <v>7.1428571428570002</v>
      </c>
      <c r="M6470" s="20">
        <v>7.1428571428570002</v>
      </c>
      <c r="N6470" s="20">
        <v>3.5714285714290002</v>
      </c>
      <c r="O6470" s="20">
        <v>3.5714285714290002</v>
      </c>
      <c r="P6470" s="20">
        <v>10.714285714286</v>
      </c>
      <c r="Q6470" s="20">
        <v>3.5714285714290002</v>
      </c>
      <c r="R6470" s="177">
        <v>21.428571428571001</v>
      </c>
    </row>
    <row r="6471" spans="3:18" x14ac:dyDescent="0.2">
      <c r="D6471" s="200"/>
      <c r="E6471" s="4" t="s">
        <v>34</v>
      </c>
      <c r="F6471" s="5"/>
      <c r="G6471" s="6">
        <v>7</v>
      </c>
      <c r="H6471" s="87">
        <v>42.857142857143003</v>
      </c>
      <c r="I6471" s="44">
        <v>71.428571428571004</v>
      </c>
      <c r="J6471" s="12">
        <v>14.285714285714</v>
      </c>
      <c r="K6471" s="44">
        <v>14.285714285714</v>
      </c>
      <c r="L6471" s="44">
        <v>28.571428571428999</v>
      </c>
      <c r="M6471" s="44">
        <v>14.285714285714</v>
      </c>
      <c r="N6471" s="44">
        <v>14.285714285714</v>
      </c>
      <c r="O6471" s="44">
        <v>14.285714285714</v>
      </c>
      <c r="P6471" s="29">
        <v>14.285714285714</v>
      </c>
      <c r="Q6471" s="28">
        <v>0</v>
      </c>
      <c r="R6471" s="145">
        <v>0</v>
      </c>
    </row>
    <row r="6472" spans="3:18" x14ac:dyDescent="0.2">
      <c r="D6472" s="200"/>
      <c r="E6472" s="4" t="s">
        <v>35</v>
      </c>
      <c r="F6472" s="5"/>
      <c r="G6472" s="6">
        <v>3</v>
      </c>
      <c r="H6472" s="31">
        <v>33.333333333333002</v>
      </c>
      <c r="I6472" s="12">
        <v>33.333333333333002</v>
      </c>
      <c r="J6472" s="99">
        <v>0</v>
      </c>
      <c r="K6472" s="28">
        <v>0</v>
      </c>
      <c r="L6472" s="28">
        <v>0</v>
      </c>
      <c r="M6472" s="44">
        <v>33.333333333333002</v>
      </c>
      <c r="N6472" s="28">
        <v>0</v>
      </c>
      <c r="O6472" s="28">
        <v>0</v>
      </c>
      <c r="P6472" s="69">
        <v>0</v>
      </c>
      <c r="Q6472" s="28">
        <v>0</v>
      </c>
      <c r="R6472" s="88">
        <v>33.333333333333002</v>
      </c>
    </row>
    <row r="6473" spans="3:18" x14ac:dyDescent="0.2">
      <c r="D6473" s="200"/>
      <c r="E6473" s="4" t="s">
        <v>36</v>
      </c>
      <c r="F6473" s="5"/>
      <c r="G6473" s="6">
        <v>4</v>
      </c>
      <c r="H6473" s="87">
        <v>50</v>
      </c>
      <c r="I6473" s="99">
        <v>0</v>
      </c>
      <c r="J6473" s="44">
        <v>25</v>
      </c>
      <c r="K6473" s="28">
        <v>0</v>
      </c>
      <c r="L6473" s="28">
        <v>0</v>
      </c>
      <c r="M6473" s="28">
        <v>0</v>
      </c>
      <c r="N6473" s="28">
        <v>0</v>
      </c>
      <c r="O6473" s="28">
        <v>0</v>
      </c>
      <c r="P6473" s="69">
        <v>0</v>
      </c>
      <c r="Q6473" s="28">
        <v>0</v>
      </c>
      <c r="R6473" s="42">
        <v>25</v>
      </c>
    </row>
    <row r="6474" spans="3:18" x14ac:dyDescent="0.2">
      <c r="D6474" s="200"/>
      <c r="E6474" s="4" t="s">
        <v>37</v>
      </c>
      <c r="F6474" s="5"/>
      <c r="G6474" s="6">
        <v>8</v>
      </c>
      <c r="H6474" s="76">
        <v>37.5</v>
      </c>
      <c r="I6474" s="44">
        <v>50</v>
      </c>
      <c r="J6474" s="99">
        <v>0</v>
      </c>
      <c r="K6474" s="28">
        <v>0</v>
      </c>
      <c r="L6474" s="28">
        <v>0</v>
      </c>
      <c r="M6474" s="28">
        <v>0</v>
      </c>
      <c r="N6474" s="28">
        <v>0</v>
      </c>
      <c r="O6474" s="28">
        <v>0</v>
      </c>
      <c r="P6474" s="44">
        <v>25</v>
      </c>
      <c r="Q6474" s="28">
        <v>0</v>
      </c>
      <c r="R6474" s="138">
        <v>12.5</v>
      </c>
    </row>
    <row r="6475" spans="3:18" x14ac:dyDescent="0.2">
      <c r="D6475" s="200"/>
      <c r="E6475" s="4" t="s">
        <v>38</v>
      </c>
      <c r="F6475" s="5"/>
      <c r="G6475" s="6">
        <v>2</v>
      </c>
      <c r="H6475" s="87">
        <v>50</v>
      </c>
      <c r="I6475" s="99">
        <v>0</v>
      </c>
      <c r="J6475" s="99">
        <v>0</v>
      </c>
      <c r="K6475" s="28">
        <v>0</v>
      </c>
      <c r="L6475" s="28">
        <v>0</v>
      </c>
      <c r="M6475" s="28">
        <v>0</v>
      </c>
      <c r="N6475" s="28">
        <v>0</v>
      </c>
      <c r="O6475" s="28">
        <v>0</v>
      </c>
      <c r="P6475" s="69">
        <v>0</v>
      </c>
      <c r="Q6475" s="44">
        <v>50</v>
      </c>
      <c r="R6475" s="145">
        <v>0</v>
      </c>
    </row>
    <row r="6476" spans="3:18" x14ac:dyDescent="0.2">
      <c r="D6476" s="200"/>
      <c r="E6476" s="4" t="s">
        <v>39</v>
      </c>
      <c r="F6476" s="5"/>
      <c r="G6476" s="6">
        <v>1</v>
      </c>
      <c r="H6476" s="133">
        <v>0</v>
      </c>
      <c r="I6476" s="99">
        <v>0</v>
      </c>
      <c r="J6476" s="99">
        <v>0</v>
      </c>
      <c r="K6476" s="28">
        <v>0</v>
      </c>
      <c r="L6476" s="28">
        <v>0</v>
      </c>
      <c r="M6476" s="28">
        <v>0</v>
      </c>
      <c r="N6476" s="28">
        <v>0</v>
      </c>
      <c r="O6476" s="28">
        <v>0</v>
      </c>
      <c r="P6476" s="69">
        <v>0</v>
      </c>
      <c r="Q6476" s="28">
        <v>0</v>
      </c>
      <c r="R6476" s="111">
        <v>100</v>
      </c>
    </row>
    <row r="6477" spans="3:18" x14ac:dyDescent="0.2">
      <c r="D6477" s="200"/>
      <c r="E6477" s="4" t="s">
        <v>40</v>
      </c>
      <c r="F6477" s="5"/>
      <c r="G6477" s="6">
        <v>3</v>
      </c>
      <c r="H6477" s="31">
        <v>33.333333333333002</v>
      </c>
      <c r="I6477" s="99">
        <v>0</v>
      </c>
      <c r="J6477" s="99">
        <v>0</v>
      </c>
      <c r="K6477" s="28">
        <v>0</v>
      </c>
      <c r="L6477" s="28">
        <v>0</v>
      </c>
      <c r="M6477" s="28">
        <v>0</v>
      </c>
      <c r="N6477" s="28">
        <v>0</v>
      </c>
      <c r="O6477" s="28">
        <v>0</v>
      </c>
      <c r="P6477" s="69">
        <v>0</v>
      </c>
      <c r="Q6477" s="28">
        <v>0</v>
      </c>
      <c r="R6477" s="111">
        <v>66.666666666666998</v>
      </c>
    </row>
    <row r="6478" spans="3:18" x14ac:dyDescent="0.2">
      <c r="D6478" s="199" t="s">
        <v>76</v>
      </c>
      <c r="E6478" s="22" t="s">
        <v>77</v>
      </c>
      <c r="F6478" s="21"/>
      <c r="G6478" s="19">
        <v>25</v>
      </c>
      <c r="H6478" s="156">
        <v>24</v>
      </c>
      <c r="I6478" s="20">
        <v>36</v>
      </c>
      <c r="J6478" s="96">
        <v>20</v>
      </c>
      <c r="K6478" s="20">
        <v>4</v>
      </c>
      <c r="L6478" s="60">
        <v>0</v>
      </c>
      <c r="M6478" s="60">
        <v>0</v>
      </c>
      <c r="N6478" s="60">
        <v>0</v>
      </c>
      <c r="O6478" s="60">
        <v>0</v>
      </c>
      <c r="P6478" s="20">
        <v>4</v>
      </c>
      <c r="Q6478" s="20">
        <v>4</v>
      </c>
      <c r="R6478" s="153">
        <v>36</v>
      </c>
    </row>
    <row r="6479" spans="3:18" x14ac:dyDescent="0.2">
      <c r="D6479" s="200"/>
      <c r="E6479" s="4" t="s">
        <v>34</v>
      </c>
      <c r="F6479" s="5"/>
      <c r="G6479" s="6">
        <v>5</v>
      </c>
      <c r="H6479" s="76">
        <v>40</v>
      </c>
      <c r="I6479" s="44">
        <v>60</v>
      </c>
      <c r="J6479" s="44">
        <v>60</v>
      </c>
      <c r="K6479" s="44">
        <v>20</v>
      </c>
      <c r="L6479" s="28">
        <v>0</v>
      </c>
      <c r="M6479" s="28">
        <v>0</v>
      </c>
      <c r="N6479" s="28">
        <v>0</v>
      </c>
      <c r="O6479" s="28">
        <v>0</v>
      </c>
      <c r="P6479" s="69">
        <v>0</v>
      </c>
      <c r="Q6479" s="28">
        <v>0</v>
      </c>
      <c r="R6479" s="145">
        <v>0</v>
      </c>
    </row>
    <row r="6480" spans="3:18" x14ac:dyDescent="0.2">
      <c r="D6480" s="200"/>
      <c r="E6480" s="4" t="s">
        <v>35</v>
      </c>
      <c r="F6480" s="5"/>
      <c r="G6480" s="6">
        <v>5</v>
      </c>
      <c r="H6480" s="76">
        <v>40</v>
      </c>
      <c r="I6480" s="44">
        <v>60</v>
      </c>
      <c r="J6480" s="29">
        <v>20</v>
      </c>
      <c r="K6480" s="28">
        <v>0</v>
      </c>
      <c r="L6480" s="28">
        <v>0</v>
      </c>
      <c r="M6480" s="28">
        <v>0</v>
      </c>
      <c r="N6480" s="28">
        <v>0</v>
      </c>
      <c r="O6480" s="28">
        <v>0</v>
      </c>
      <c r="P6480" s="69">
        <v>0</v>
      </c>
      <c r="Q6480" s="28">
        <v>0</v>
      </c>
      <c r="R6480" s="145">
        <v>0</v>
      </c>
    </row>
    <row r="6481" spans="2:18" x14ac:dyDescent="0.2">
      <c r="D6481" s="200"/>
      <c r="E6481" s="4" t="s">
        <v>36</v>
      </c>
      <c r="F6481" s="5"/>
      <c r="G6481" s="6">
        <v>3</v>
      </c>
      <c r="H6481" s="31">
        <v>33.333333333333002</v>
      </c>
      <c r="I6481" s="99">
        <v>0</v>
      </c>
      <c r="J6481" s="99">
        <v>0</v>
      </c>
      <c r="K6481" s="28">
        <v>0</v>
      </c>
      <c r="L6481" s="28">
        <v>0</v>
      </c>
      <c r="M6481" s="28">
        <v>0</v>
      </c>
      <c r="N6481" s="28">
        <v>0</v>
      </c>
      <c r="O6481" s="28">
        <v>0</v>
      </c>
      <c r="P6481" s="69">
        <v>0</v>
      </c>
      <c r="Q6481" s="28">
        <v>0</v>
      </c>
      <c r="R6481" s="111">
        <v>66.666666666666998</v>
      </c>
    </row>
    <row r="6482" spans="2:18" x14ac:dyDescent="0.2">
      <c r="D6482" s="200"/>
      <c r="E6482" s="4" t="s">
        <v>37</v>
      </c>
      <c r="F6482" s="5"/>
      <c r="G6482" s="6">
        <v>4</v>
      </c>
      <c r="H6482" s="84">
        <v>25</v>
      </c>
      <c r="I6482" s="61">
        <v>25</v>
      </c>
      <c r="J6482" s="99">
        <v>0</v>
      </c>
      <c r="K6482" s="28">
        <v>0</v>
      </c>
      <c r="L6482" s="28">
        <v>0</v>
      </c>
      <c r="M6482" s="28">
        <v>0</v>
      </c>
      <c r="N6482" s="28">
        <v>0</v>
      </c>
      <c r="O6482" s="28">
        <v>0</v>
      </c>
      <c r="P6482" s="69">
        <v>0</v>
      </c>
      <c r="Q6482" s="28">
        <v>0</v>
      </c>
      <c r="R6482" s="111">
        <v>50</v>
      </c>
    </row>
    <row r="6483" spans="2:18" x14ac:dyDescent="0.2">
      <c r="D6483" s="200"/>
      <c r="E6483" s="4" t="s">
        <v>38</v>
      </c>
      <c r="F6483" s="5"/>
      <c r="G6483" s="6">
        <v>2</v>
      </c>
      <c r="H6483" s="133">
        <v>0</v>
      </c>
      <c r="I6483" s="99">
        <v>0</v>
      </c>
      <c r="J6483" s="99">
        <v>0</v>
      </c>
      <c r="K6483" s="28">
        <v>0</v>
      </c>
      <c r="L6483" s="28">
        <v>0</v>
      </c>
      <c r="M6483" s="28">
        <v>0</v>
      </c>
      <c r="N6483" s="28">
        <v>0</v>
      </c>
      <c r="O6483" s="28">
        <v>0</v>
      </c>
      <c r="P6483" s="69">
        <v>0</v>
      </c>
      <c r="Q6483" s="44">
        <v>50</v>
      </c>
      <c r="R6483" s="111">
        <v>50</v>
      </c>
    </row>
    <row r="6484" spans="2:18" x14ac:dyDescent="0.2">
      <c r="D6484" s="200"/>
      <c r="E6484" s="4" t="s">
        <v>39</v>
      </c>
      <c r="F6484" s="5"/>
      <c r="G6484" s="6">
        <v>5</v>
      </c>
      <c r="H6484" s="133">
        <v>0</v>
      </c>
      <c r="I6484" s="12">
        <v>40</v>
      </c>
      <c r="J6484" s="29">
        <v>20</v>
      </c>
      <c r="K6484" s="28">
        <v>0</v>
      </c>
      <c r="L6484" s="28">
        <v>0</v>
      </c>
      <c r="M6484" s="28">
        <v>0</v>
      </c>
      <c r="N6484" s="28">
        <v>0</v>
      </c>
      <c r="O6484" s="28">
        <v>0</v>
      </c>
      <c r="P6484" s="44">
        <v>20</v>
      </c>
      <c r="Q6484" s="28">
        <v>0</v>
      </c>
      <c r="R6484" s="111">
        <v>60</v>
      </c>
    </row>
    <row r="6485" spans="2:18" x14ac:dyDescent="0.2">
      <c r="D6485" s="201"/>
      <c r="E6485" s="57" t="s">
        <v>40</v>
      </c>
      <c r="F6485" s="59"/>
      <c r="G6485" s="55">
        <v>1</v>
      </c>
      <c r="H6485" s="175">
        <v>0</v>
      </c>
      <c r="I6485" s="135">
        <v>0</v>
      </c>
      <c r="J6485" s="135">
        <v>0</v>
      </c>
      <c r="K6485" s="74">
        <v>0</v>
      </c>
      <c r="L6485" s="74">
        <v>0</v>
      </c>
      <c r="M6485" s="74">
        <v>0</v>
      </c>
      <c r="N6485" s="74">
        <v>0</v>
      </c>
      <c r="O6485" s="74">
        <v>0</v>
      </c>
      <c r="P6485" s="129">
        <v>0</v>
      </c>
      <c r="Q6485" s="74">
        <v>0</v>
      </c>
      <c r="R6485" s="141">
        <v>100</v>
      </c>
    </row>
    <row r="6487" spans="2:18" x14ac:dyDescent="0.2">
      <c r="B6487" s="40" t="str">
        <f xml:space="preserve"> HYPERLINK("#'目次'!B274", "[268]")</f>
        <v>[268]</v>
      </c>
      <c r="C6487" s="23" t="s">
        <v>401</v>
      </c>
    </row>
    <row r="6488" spans="2:18" x14ac:dyDescent="0.2">
      <c r="C6488" s="186" t="s">
        <v>397</v>
      </c>
    </row>
    <row r="6490" spans="2:18" x14ac:dyDescent="0.2">
      <c r="C6490" s="23" t="s">
        <v>80</v>
      </c>
    </row>
    <row r="6491" spans="2:18" ht="48" x14ac:dyDescent="0.2">
      <c r="E6491" s="195"/>
      <c r="F6491" s="196"/>
      <c r="G6491" s="37" t="s">
        <v>15</v>
      </c>
      <c r="H6491" s="33" t="s">
        <v>347</v>
      </c>
      <c r="I6491" s="13" t="s">
        <v>348</v>
      </c>
      <c r="J6491" s="13" t="s">
        <v>349</v>
      </c>
      <c r="K6491" s="13" t="s">
        <v>350</v>
      </c>
      <c r="L6491" s="13" t="s">
        <v>351</v>
      </c>
      <c r="M6491" s="13" t="s">
        <v>352</v>
      </c>
      <c r="N6491" s="13" t="s">
        <v>353</v>
      </c>
      <c r="O6491" s="13" t="s">
        <v>354</v>
      </c>
      <c r="P6491" s="13" t="s">
        <v>355</v>
      </c>
      <c r="Q6491" s="13" t="s">
        <v>99</v>
      </c>
      <c r="R6491" s="38" t="s">
        <v>18</v>
      </c>
    </row>
    <row r="6492" spans="2:18" x14ac:dyDescent="0.2">
      <c r="E6492" s="197"/>
      <c r="F6492" s="198"/>
      <c r="G6492" s="35"/>
      <c r="H6492" s="39"/>
      <c r="I6492" s="14"/>
      <c r="J6492" s="14"/>
      <c r="K6492" s="14"/>
      <c r="L6492" s="14"/>
      <c r="M6492" s="14"/>
      <c r="N6492" s="14"/>
      <c r="O6492" s="14"/>
      <c r="P6492" s="14"/>
      <c r="Q6492" s="14"/>
      <c r="R6492" s="34"/>
    </row>
    <row r="6493" spans="2:18" x14ac:dyDescent="0.2">
      <c r="E6493" s="91" t="s">
        <v>15</v>
      </c>
      <c r="F6493" s="46"/>
      <c r="G6493" s="36">
        <v>53</v>
      </c>
      <c r="H6493" s="24">
        <v>32.075471698112999</v>
      </c>
      <c r="I6493" s="24">
        <v>35.849056603774002</v>
      </c>
      <c r="J6493" s="24">
        <v>13.207547169811001</v>
      </c>
      <c r="K6493" s="24">
        <v>3.7735849056599999</v>
      </c>
      <c r="L6493" s="24">
        <v>3.7735849056599999</v>
      </c>
      <c r="M6493" s="24">
        <v>3.7735849056599999</v>
      </c>
      <c r="N6493" s="24">
        <v>1.88679245283</v>
      </c>
      <c r="O6493" s="24">
        <v>1.88679245283</v>
      </c>
      <c r="P6493" s="24">
        <v>7.547169811321</v>
      </c>
      <c r="Q6493" s="24">
        <v>3.7735849056599999</v>
      </c>
      <c r="R6493" s="68">
        <v>28.301886792453001</v>
      </c>
    </row>
    <row r="6494" spans="2:18" x14ac:dyDescent="0.2">
      <c r="E6494" s="4" t="s">
        <v>81</v>
      </c>
      <c r="F6494" s="5"/>
      <c r="G6494" s="19">
        <v>3</v>
      </c>
      <c r="H6494" s="174">
        <v>0</v>
      </c>
      <c r="I6494" s="20">
        <v>33.333333333333002</v>
      </c>
      <c r="J6494" s="98">
        <v>33.333333333333002</v>
      </c>
      <c r="K6494" s="60">
        <v>0</v>
      </c>
      <c r="L6494" s="60">
        <v>0</v>
      </c>
      <c r="M6494" s="60">
        <v>0</v>
      </c>
      <c r="N6494" s="60">
        <v>0</v>
      </c>
      <c r="O6494" s="60">
        <v>0</v>
      </c>
      <c r="P6494" s="128">
        <v>0</v>
      </c>
      <c r="Q6494" s="60">
        <v>0</v>
      </c>
      <c r="R6494" s="153">
        <v>33.333333333333002</v>
      </c>
    </row>
    <row r="6495" spans="2:18" x14ac:dyDescent="0.2">
      <c r="E6495" s="4" t="s">
        <v>82</v>
      </c>
      <c r="F6495" s="5"/>
      <c r="G6495" s="6">
        <v>8</v>
      </c>
      <c r="H6495" s="133">
        <v>0</v>
      </c>
      <c r="I6495" s="61">
        <v>25</v>
      </c>
      <c r="J6495" s="44">
        <v>25</v>
      </c>
      <c r="K6495" s="28">
        <v>0</v>
      </c>
      <c r="L6495" s="28">
        <v>0</v>
      </c>
      <c r="M6495" s="29">
        <v>12.5</v>
      </c>
      <c r="N6495" s="28">
        <v>0</v>
      </c>
      <c r="O6495" s="28">
        <v>0</v>
      </c>
      <c r="P6495" s="12">
        <v>12.5</v>
      </c>
      <c r="Q6495" s="28">
        <v>0</v>
      </c>
      <c r="R6495" s="111">
        <v>50</v>
      </c>
    </row>
    <row r="6496" spans="2:18" x14ac:dyDescent="0.2">
      <c r="E6496" s="4" t="s">
        <v>83</v>
      </c>
      <c r="F6496" s="5"/>
      <c r="G6496" s="6">
        <v>17</v>
      </c>
      <c r="H6496" s="31">
        <v>35.294117647058997</v>
      </c>
      <c r="I6496" s="43">
        <v>29.411764705882</v>
      </c>
      <c r="J6496" s="12">
        <v>17.647058823529001</v>
      </c>
      <c r="K6496" s="29">
        <v>11.764705882353001</v>
      </c>
      <c r="L6496" s="12">
        <v>5.8823529411760003</v>
      </c>
      <c r="M6496" s="12">
        <v>5.8823529411760003</v>
      </c>
      <c r="N6496" s="12">
        <v>5.8823529411760003</v>
      </c>
      <c r="O6496" s="12">
        <v>5.8823529411760003</v>
      </c>
      <c r="P6496" s="12">
        <v>5.8823529411760003</v>
      </c>
      <c r="Q6496" s="29">
        <v>11.764705882353001</v>
      </c>
      <c r="R6496" s="42">
        <v>29.411764705882</v>
      </c>
    </row>
    <row r="6497" spans="2:18" x14ac:dyDescent="0.2">
      <c r="E6497" s="4" t="s">
        <v>84</v>
      </c>
      <c r="F6497" s="5"/>
      <c r="G6497" s="6">
        <v>0</v>
      </c>
      <c r="H6497" s="133">
        <v>0</v>
      </c>
      <c r="I6497" s="99">
        <v>0</v>
      </c>
      <c r="J6497" s="99">
        <v>0</v>
      </c>
      <c r="K6497" s="28">
        <v>0</v>
      </c>
      <c r="L6497" s="28">
        <v>0</v>
      </c>
      <c r="M6497" s="28">
        <v>0</v>
      </c>
      <c r="N6497" s="28">
        <v>0</v>
      </c>
      <c r="O6497" s="28">
        <v>0</v>
      </c>
      <c r="P6497" s="69">
        <v>0</v>
      </c>
      <c r="Q6497" s="28">
        <v>0</v>
      </c>
      <c r="R6497" s="145">
        <v>0</v>
      </c>
    </row>
    <row r="6498" spans="2:18" x14ac:dyDescent="0.2">
      <c r="E6498" s="4" t="s">
        <v>85</v>
      </c>
      <c r="F6498" s="5"/>
      <c r="G6498" s="6">
        <v>6</v>
      </c>
      <c r="H6498" s="87">
        <v>66.666666666666998</v>
      </c>
      <c r="I6498" s="61">
        <v>16.666666666666998</v>
      </c>
      <c r="J6498" s="99">
        <v>0</v>
      </c>
      <c r="K6498" s="28">
        <v>0</v>
      </c>
      <c r="L6498" s="28">
        <v>0</v>
      </c>
      <c r="M6498" s="28">
        <v>0</v>
      </c>
      <c r="N6498" s="28">
        <v>0</v>
      </c>
      <c r="O6498" s="28">
        <v>0</v>
      </c>
      <c r="P6498" s="69">
        <v>0</v>
      </c>
      <c r="Q6498" s="28">
        <v>0</v>
      </c>
      <c r="R6498" s="88">
        <v>33.333333333333002</v>
      </c>
    </row>
    <row r="6499" spans="2:18" x14ac:dyDescent="0.2">
      <c r="E6499" s="4" t="s">
        <v>86</v>
      </c>
      <c r="F6499" s="5"/>
      <c r="G6499" s="6">
        <v>7</v>
      </c>
      <c r="H6499" s="31">
        <v>28.571428571428999</v>
      </c>
      <c r="I6499" s="43">
        <v>28.571428571428999</v>
      </c>
      <c r="J6499" s="12">
        <v>14.285714285714</v>
      </c>
      <c r="K6499" s="28">
        <v>0</v>
      </c>
      <c r="L6499" s="44">
        <v>14.285714285714</v>
      </c>
      <c r="M6499" s="28">
        <v>0</v>
      </c>
      <c r="N6499" s="28">
        <v>0</v>
      </c>
      <c r="O6499" s="28">
        <v>0</v>
      </c>
      <c r="P6499" s="69">
        <v>0</v>
      </c>
      <c r="Q6499" s="28">
        <v>0</v>
      </c>
      <c r="R6499" s="42">
        <v>28.571428571428999</v>
      </c>
    </row>
    <row r="6500" spans="2:18" x14ac:dyDescent="0.2">
      <c r="E6500" s="4" t="s">
        <v>87</v>
      </c>
      <c r="F6500" s="5"/>
      <c r="G6500" s="6">
        <v>2</v>
      </c>
      <c r="H6500" s="87">
        <v>50</v>
      </c>
      <c r="I6500" s="44">
        <v>100</v>
      </c>
      <c r="J6500" s="99">
        <v>0</v>
      </c>
      <c r="K6500" s="28">
        <v>0</v>
      </c>
      <c r="L6500" s="28">
        <v>0</v>
      </c>
      <c r="M6500" s="28">
        <v>0</v>
      </c>
      <c r="N6500" s="28">
        <v>0</v>
      </c>
      <c r="O6500" s="28">
        <v>0</v>
      </c>
      <c r="P6500" s="69">
        <v>0</v>
      </c>
      <c r="Q6500" s="28">
        <v>0</v>
      </c>
      <c r="R6500" s="145">
        <v>0</v>
      </c>
    </row>
    <row r="6501" spans="2:18" x14ac:dyDescent="0.2">
      <c r="E6501" s="4" t="s">
        <v>88</v>
      </c>
      <c r="F6501" s="5"/>
      <c r="G6501" s="6">
        <v>3</v>
      </c>
      <c r="H6501" s="87">
        <v>66.666666666666998</v>
      </c>
      <c r="I6501" s="44">
        <v>66.666666666666998</v>
      </c>
      <c r="J6501" s="99">
        <v>0</v>
      </c>
      <c r="K6501" s="28">
        <v>0</v>
      </c>
      <c r="L6501" s="28">
        <v>0</v>
      </c>
      <c r="M6501" s="28">
        <v>0</v>
      </c>
      <c r="N6501" s="28">
        <v>0</v>
      </c>
      <c r="O6501" s="28">
        <v>0</v>
      </c>
      <c r="P6501" s="69">
        <v>0</v>
      </c>
      <c r="Q6501" s="28">
        <v>0</v>
      </c>
      <c r="R6501" s="145">
        <v>0</v>
      </c>
    </row>
    <row r="6502" spans="2:18" x14ac:dyDescent="0.2">
      <c r="E6502" s="4" t="s">
        <v>89</v>
      </c>
      <c r="F6502" s="5"/>
      <c r="G6502" s="6">
        <v>3</v>
      </c>
      <c r="H6502" s="133">
        <v>0</v>
      </c>
      <c r="I6502" s="44">
        <v>66.666666666666998</v>
      </c>
      <c r="J6502" s="99">
        <v>0</v>
      </c>
      <c r="K6502" s="28">
        <v>0</v>
      </c>
      <c r="L6502" s="28">
        <v>0</v>
      </c>
      <c r="M6502" s="28">
        <v>0</v>
      </c>
      <c r="N6502" s="28">
        <v>0</v>
      </c>
      <c r="O6502" s="28">
        <v>0</v>
      </c>
      <c r="P6502" s="44">
        <v>33.333333333333002</v>
      </c>
      <c r="Q6502" s="28">
        <v>0</v>
      </c>
      <c r="R6502" s="145">
        <v>0</v>
      </c>
    </row>
    <row r="6503" spans="2:18" x14ac:dyDescent="0.2">
      <c r="E6503" s="4" t="s">
        <v>90</v>
      </c>
      <c r="F6503" s="5"/>
      <c r="G6503" s="6">
        <v>3</v>
      </c>
      <c r="H6503" s="87">
        <v>66.666666666666998</v>
      </c>
      <c r="I6503" s="44">
        <v>66.666666666666998</v>
      </c>
      <c r="J6503" s="99">
        <v>0</v>
      </c>
      <c r="K6503" s="28">
        <v>0</v>
      </c>
      <c r="L6503" s="28">
        <v>0</v>
      </c>
      <c r="M6503" s="28">
        <v>0</v>
      </c>
      <c r="N6503" s="28">
        <v>0</v>
      </c>
      <c r="O6503" s="28">
        <v>0</v>
      </c>
      <c r="P6503" s="44">
        <v>33.333333333333002</v>
      </c>
      <c r="Q6503" s="28">
        <v>0</v>
      </c>
      <c r="R6503" s="145">
        <v>0</v>
      </c>
    </row>
    <row r="6504" spans="2:18" x14ac:dyDescent="0.2">
      <c r="E6504" s="57" t="s">
        <v>91</v>
      </c>
      <c r="F6504" s="59"/>
      <c r="G6504" s="55">
        <v>1</v>
      </c>
      <c r="H6504" s="175">
        <v>0</v>
      </c>
      <c r="I6504" s="135">
        <v>0</v>
      </c>
      <c r="J6504" s="135">
        <v>0</v>
      </c>
      <c r="K6504" s="74">
        <v>0</v>
      </c>
      <c r="L6504" s="74">
        <v>0</v>
      </c>
      <c r="M6504" s="74">
        <v>0</v>
      </c>
      <c r="N6504" s="74">
        <v>0</v>
      </c>
      <c r="O6504" s="74">
        <v>0</v>
      </c>
      <c r="P6504" s="129">
        <v>0</v>
      </c>
      <c r="Q6504" s="74">
        <v>0</v>
      </c>
      <c r="R6504" s="141">
        <v>100</v>
      </c>
    </row>
    <row r="6506" spans="2:18" x14ac:dyDescent="0.2">
      <c r="B6506" s="40" t="str">
        <f xml:space="preserve"> HYPERLINK("#'目次'!B275", "[269]")</f>
        <v>[269]</v>
      </c>
      <c r="C6506" s="23" t="s">
        <v>404</v>
      </c>
    </row>
    <row r="6507" spans="2:18" x14ac:dyDescent="0.2">
      <c r="C6507" s="186" t="s">
        <v>397</v>
      </c>
    </row>
    <row r="6509" spans="2:18" x14ac:dyDescent="0.2">
      <c r="C6509" s="23" t="s">
        <v>14</v>
      </c>
    </row>
    <row r="6510" spans="2:18" ht="48" x14ac:dyDescent="0.2">
      <c r="D6510" s="195"/>
      <c r="E6510" s="196"/>
      <c r="F6510" s="196"/>
      <c r="G6510" s="37" t="s">
        <v>15</v>
      </c>
      <c r="H6510" s="33" t="s">
        <v>347</v>
      </c>
      <c r="I6510" s="13" t="s">
        <v>348</v>
      </c>
      <c r="J6510" s="13" t="s">
        <v>349</v>
      </c>
      <c r="K6510" s="13" t="s">
        <v>350</v>
      </c>
      <c r="L6510" s="13" t="s">
        <v>351</v>
      </c>
      <c r="M6510" s="13" t="s">
        <v>352</v>
      </c>
      <c r="N6510" s="13" t="s">
        <v>353</v>
      </c>
      <c r="O6510" s="13" t="s">
        <v>354</v>
      </c>
      <c r="P6510" s="13" t="s">
        <v>355</v>
      </c>
      <c r="Q6510" s="13" t="s">
        <v>99</v>
      </c>
      <c r="R6510" s="38" t="s">
        <v>18</v>
      </c>
    </row>
    <row r="6511" spans="2:18" x14ac:dyDescent="0.2">
      <c r="D6511" s="197"/>
      <c r="E6511" s="198"/>
      <c r="F6511" s="198"/>
      <c r="G6511" s="35"/>
      <c r="H6511" s="39"/>
      <c r="I6511" s="14"/>
      <c r="J6511" s="14"/>
      <c r="K6511" s="14"/>
      <c r="L6511" s="14"/>
      <c r="M6511" s="14"/>
      <c r="N6511" s="14"/>
      <c r="O6511" s="14"/>
      <c r="P6511" s="14"/>
      <c r="Q6511" s="14"/>
      <c r="R6511" s="34"/>
    </row>
    <row r="6512" spans="2:18" x14ac:dyDescent="0.2">
      <c r="D6512" s="56"/>
      <c r="E6512" s="58" t="s">
        <v>15</v>
      </c>
      <c r="F6512" s="46"/>
      <c r="G6512" s="36">
        <v>53</v>
      </c>
      <c r="H6512" s="24">
        <v>30.188679245283002</v>
      </c>
      <c r="I6512" s="24">
        <v>43.396226415093999</v>
      </c>
      <c r="J6512" s="24">
        <v>30.188679245283002</v>
      </c>
      <c r="K6512" s="24">
        <v>3.7735849056599999</v>
      </c>
      <c r="L6512" s="24">
        <v>5.660377358491</v>
      </c>
      <c r="M6512" s="24">
        <v>7.547169811321</v>
      </c>
      <c r="N6512" s="24">
        <v>1.88679245283</v>
      </c>
      <c r="O6512" s="24">
        <v>1.88679245283</v>
      </c>
      <c r="P6512" s="24">
        <v>5.660377358491</v>
      </c>
      <c r="Q6512" s="24">
        <v>3.7735849056599999</v>
      </c>
      <c r="R6512" s="68">
        <v>20.754716981131999</v>
      </c>
    </row>
    <row r="6513" spans="4:18" x14ac:dyDescent="0.2">
      <c r="D6513" s="199" t="s">
        <v>19</v>
      </c>
      <c r="E6513" s="22" t="s">
        <v>20</v>
      </c>
      <c r="F6513" s="21"/>
      <c r="G6513" s="19">
        <v>11</v>
      </c>
      <c r="H6513" s="174">
        <v>0</v>
      </c>
      <c r="I6513" s="90">
        <v>36.363636363635997</v>
      </c>
      <c r="J6513" s="98">
        <v>54.545454545455001</v>
      </c>
      <c r="K6513" s="60">
        <v>0</v>
      </c>
      <c r="L6513" s="128">
        <v>0</v>
      </c>
      <c r="M6513" s="20">
        <v>9.0909090909089993</v>
      </c>
      <c r="N6513" s="60">
        <v>0</v>
      </c>
      <c r="O6513" s="60">
        <v>0</v>
      </c>
      <c r="P6513" s="20">
        <v>9.0909090909089993</v>
      </c>
      <c r="Q6513" s="60">
        <v>0</v>
      </c>
      <c r="R6513" s="153">
        <v>27.272727272727</v>
      </c>
    </row>
    <row r="6514" spans="4:18" x14ac:dyDescent="0.2">
      <c r="D6514" s="200"/>
      <c r="E6514" s="4" t="s">
        <v>21</v>
      </c>
      <c r="F6514" s="5"/>
      <c r="G6514" s="6">
        <v>16</v>
      </c>
      <c r="H6514" s="31">
        <v>31.25</v>
      </c>
      <c r="I6514" s="12">
        <v>43.75</v>
      </c>
      <c r="J6514" s="61">
        <v>18.75</v>
      </c>
      <c r="K6514" s="29">
        <v>12.5</v>
      </c>
      <c r="L6514" s="12">
        <v>6.25</v>
      </c>
      <c r="M6514" s="12">
        <v>6.25</v>
      </c>
      <c r="N6514" s="12">
        <v>6.25</v>
      </c>
      <c r="O6514" s="12">
        <v>6.25</v>
      </c>
      <c r="P6514" s="12">
        <v>6.25</v>
      </c>
      <c r="Q6514" s="29">
        <v>12.5</v>
      </c>
      <c r="R6514" s="42">
        <v>18.75</v>
      </c>
    </row>
    <row r="6515" spans="4:18" x14ac:dyDescent="0.2">
      <c r="D6515" s="200"/>
      <c r="E6515" s="4" t="s">
        <v>22</v>
      </c>
      <c r="F6515" s="5"/>
      <c r="G6515" s="6">
        <v>7</v>
      </c>
      <c r="H6515" s="87">
        <v>42.857142857143003</v>
      </c>
      <c r="I6515" s="61">
        <v>14.285714285714</v>
      </c>
      <c r="J6515" s="99">
        <v>0</v>
      </c>
      <c r="K6515" s="28">
        <v>0</v>
      </c>
      <c r="L6515" s="69">
        <v>0</v>
      </c>
      <c r="M6515" s="69">
        <v>0</v>
      </c>
      <c r="N6515" s="28">
        <v>0</v>
      </c>
      <c r="O6515" s="28">
        <v>0</v>
      </c>
      <c r="P6515" s="69">
        <v>0</v>
      </c>
      <c r="Q6515" s="28">
        <v>0</v>
      </c>
      <c r="R6515" s="111">
        <v>57.142857142856997</v>
      </c>
    </row>
    <row r="6516" spans="4:18" x14ac:dyDescent="0.2">
      <c r="D6516" s="200"/>
      <c r="E6516" s="4" t="s">
        <v>23</v>
      </c>
      <c r="F6516" s="5"/>
      <c r="G6516" s="6">
        <v>7</v>
      </c>
      <c r="H6516" s="87">
        <v>42.857142857143003</v>
      </c>
      <c r="I6516" s="61">
        <v>28.571428571428999</v>
      </c>
      <c r="J6516" s="44">
        <v>42.857142857143003</v>
      </c>
      <c r="K6516" s="28">
        <v>0</v>
      </c>
      <c r="L6516" s="44">
        <v>28.571428571428999</v>
      </c>
      <c r="M6516" s="29">
        <v>14.285714285714</v>
      </c>
      <c r="N6516" s="28">
        <v>0</v>
      </c>
      <c r="O6516" s="28">
        <v>0</v>
      </c>
      <c r="P6516" s="69">
        <v>0</v>
      </c>
      <c r="Q6516" s="28">
        <v>0</v>
      </c>
      <c r="R6516" s="100">
        <v>14.285714285714</v>
      </c>
    </row>
    <row r="6517" spans="4:18" x14ac:dyDescent="0.2">
      <c r="D6517" s="200"/>
      <c r="E6517" s="4" t="s">
        <v>24</v>
      </c>
      <c r="F6517" s="5"/>
      <c r="G6517" s="6">
        <v>12</v>
      </c>
      <c r="H6517" s="87">
        <v>41.666666666666998</v>
      </c>
      <c r="I6517" s="44">
        <v>75</v>
      </c>
      <c r="J6517" s="12">
        <v>33.333333333333002</v>
      </c>
      <c r="K6517" s="28">
        <v>0</v>
      </c>
      <c r="L6517" s="69">
        <v>0</v>
      </c>
      <c r="M6517" s="12">
        <v>8.333333333333</v>
      </c>
      <c r="N6517" s="28">
        <v>0</v>
      </c>
      <c r="O6517" s="28">
        <v>0</v>
      </c>
      <c r="P6517" s="12">
        <v>8.333333333333</v>
      </c>
      <c r="Q6517" s="28">
        <v>0</v>
      </c>
      <c r="R6517" s="145">
        <v>0</v>
      </c>
    </row>
    <row r="6518" spans="4:18" x14ac:dyDescent="0.2">
      <c r="D6518" s="199" t="s">
        <v>25</v>
      </c>
      <c r="E6518" s="22" t="s">
        <v>26</v>
      </c>
      <c r="F6518" s="21"/>
      <c r="G6518" s="19">
        <v>13</v>
      </c>
      <c r="H6518" s="150">
        <v>46.153846153845997</v>
      </c>
      <c r="I6518" s="107">
        <v>30.769230769231001</v>
      </c>
      <c r="J6518" s="107">
        <v>7.6923076923079998</v>
      </c>
      <c r="K6518" s="60">
        <v>0</v>
      </c>
      <c r="L6518" s="20">
        <v>7.6923076923079998</v>
      </c>
      <c r="M6518" s="128">
        <v>0</v>
      </c>
      <c r="N6518" s="60">
        <v>0</v>
      </c>
      <c r="O6518" s="60">
        <v>0</v>
      </c>
      <c r="P6518" s="128">
        <v>0</v>
      </c>
      <c r="Q6518" s="98">
        <v>15.384615384615</v>
      </c>
      <c r="R6518" s="177">
        <v>15.384615384615</v>
      </c>
    </row>
    <row r="6519" spans="4:18" x14ac:dyDescent="0.2">
      <c r="D6519" s="200"/>
      <c r="E6519" s="4" t="s">
        <v>27</v>
      </c>
      <c r="F6519" s="5"/>
      <c r="G6519" s="6">
        <v>20</v>
      </c>
      <c r="H6519" s="84">
        <v>25</v>
      </c>
      <c r="I6519" s="12">
        <v>45</v>
      </c>
      <c r="J6519" s="43">
        <v>25</v>
      </c>
      <c r="K6519" s="28">
        <v>0</v>
      </c>
      <c r="L6519" s="69">
        <v>0</v>
      </c>
      <c r="M6519" s="12">
        <v>5</v>
      </c>
      <c r="N6519" s="28">
        <v>0</v>
      </c>
      <c r="O6519" s="28">
        <v>0</v>
      </c>
      <c r="P6519" s="12">
        <v>5</v>
      </c>
      <c r="Q6519" s="28">
        <v>0</v>
      </c>
      <c r="R6519" s="42">
        <v>25</v>
      </c>
    </row>
    <row r="6520" spans="4:18" x14ac:dyDescent="0.2">
      <c r="D6520" s="200"/>
      <c r="E6520" s="4" t="s">
        <v>28</v>
      </c>
      <c r="F6520" s="5"/>
      <c r="G6520" s="6">
        <v>15</v>
      </c>
      <c r="H6520" s="31">
        <v>26.666666666666998</v>
      </c>
      <c r="I6520" s="12">
        <v>46.666666666666998</v>
      </c>
      <c r="J6520" s="29">
        <v>40</v>
      </c>
      <c r="K6520" s="29">
        <v>13.333333333333</v>
      </c>
      <c r="L6520" s="29">
        <v>13.333333333333</v>
      </c>
      <c r="M6520" s="44">
        <v>20</v>
      </c>
      <c r="N6520" s="12">
        <v>6.666666666667</v>
      </c>
      <c r="O6520" s="12">
        <v>6.666666666667</v>
      </c>
      <c r="P6520" s="29">
        <v>13.333333333333</v>
      </c>
      <c r="Q6520" s="28">
        <v>0</v>
      </c>
      <c r="R6520" s="88">
        <v>26.666666666666998</v>
      </c>
    </row>
    <row r="6521" spans="4:18" x14ac:dyDescent="0.2">
      <c r="D6521" s="200"/>
      <c r="E6521" s="4" t="s">
        <v>29</v>
      </c>
      <c r="F6521" s="5"/>
      <c r="G6521" s="6">
        <v>5</v>
      </c>
      <c r="H6521" s="104">
        <v>20</v>
      </c>
      <c r="I6521" s="44">
        <v>60</v>
      </c>
      <c r="J6521" s="44">
        <v>80</v>
      </c>
      <c r="K6521" s="28">
        <v>0</v>
      </c>
      <c r="L6521" s="69">
        <v>0</v>
      </c>
      <c r="M6521" s="69">
        <v>0</v>
      </c>
      <c r="N6521" s="28">
        <v>0</v>
      </c>
      <c r="O6521" s="28">
        <v>0</v>
      </c>
      <c r="P6521" s="69">
        <v>0</v>
      </c>
      <c r="Q6521" s="28">
        <v>0</v>
      </c>
      <c r="R6521" s="145">
        <v>0</v>
      </c>
    </row>
    <row r="6522" spans="4:18" x14ac:dyDescent="0.2">
      <c r="D6522" s="199" t="s">
        <v>30</v>
      </c>
      <c r="E6522" s="22" t="s">
        <v>31</v>
      </c>
      <c r="F6522" s="21"/>
      <c r="G6522" s="19">
        <v>28</v>
      </c>
      <c r="H6522" s="54">
        <v>32.142857142856997</v>
      </c>
      <c r="I6522" s="98">
        <v>53.571428571429003</v>
      </c>
      <c r="J6522" s="90">
        <v>21.428571428571001</v>
      </c>
      <c r="K6522" s="20">
        <v>3.5714285714290002</v>
      </c>
      <c r="L6522" s="20">
        <v>7.1428571428570002</v>
      </c>
      <c r="M6522" s="20">
        <v>7.1428571428570002</v>
      </c>
      <c r="N6522" s="20">
        <v>3.5714285714290002</v>
      </c>
      <c r="O6522" s="20">
        <v>3.5714285714290002</v>
      </c>
      <c r="P6522" s="20">
        <v>7.1428571428570002</v>
      </c>
      <c r="Q6522" s="20">
        <v>7.1428571428570002</v>
      </c>
      <c r="R6522" s="177">
        <v>14.285714285714</v>
      </c>
    </row>
    <row r="6523" spans="4:18" x14ac:dyDescent="0.2">
      <c r="D6523" s="200"/>
      <c r="E6523" s="4" t="s">
        <v>32</v>
      </c>
      <c r="F6523" s="5"/>
      <c r="G6523" s="6">
        <v>25</v>
      </c>
      <c r="H6523" s="31">
        <v>28</v>
      </c>
      <c r="I6523" s="61">
        <v>32</v>
      </c>
      <c r="J6523" s="29">
        <v>40</v>
      </c>
      <c r="K6523" s="12">
        <v>4</v>
      </c>
      <c r="L6523" s="12">
        <v>4</v>
      </c>
      <c r="M6523" s="12">
        <v>8</v>
      </c>
      <c r="N6523" s="28">
        <v>0</v>
      </c>
      <c r="O6523" s="28">
        <v>0</v>
      </c>
      <c r="P6523" s="12">
        <v>4</v>
      </c>
      <c r="Q6523" s="28">
        <v>0</v>
      </c>
      <c r="R6523" s="88">
        <v>28</v>
      </c>
    </row>
    <row r="6524" spans="4:18" x14ac:dyDescent="0.2">
      <c r="D6524" s="199" t="s">
        <v>33</v>
      </c>
      <c r="E6524" s="22" t="s">
        <v>34</v>
      </c>
      <c r="F6524" s="21"/>
      <c r="G6524" s="19">
        <v>12</v>
      </c>
      <c r="H6524" s="150">
        <v>41.666666666666998</v>
      </c>
      <c r="I6524" s="98">
        <v>75</v>
      </c>
      <c r="J6524" s="98">
        <v>50</v>
      </c>
      <c r="K6524" s="98">
        <v>16.666666666666998</v>
      </c>
      <c r="L6524" s="98">
        <v>16.666666666666998</v>
      </c>
      <c r="M6524" s="20">
        <v>8.333333333333</v>
      </c>
      <c r="N6524" s="96">
        <v>8.333333333333</v>
      </c>
      <c r="O6524" s="96">
        <v>8.333333333333</v>
      </c>
      <c r="P6524" s="20">
        <v>8.333333333333</v>
      </c>
      <c r="Q6524" s="60">
        <v>0</v>
      </c>
      <c r="R6524" s="182">
        <v>0</v>
      </c>
    </row>
    <row r="6525" spans="4:18" x14ac:dyDescent="0.2">
      <c r="D6525" s="200"/>
      <c r="E6525" s="4" t="s">
        <v>35</v>
      </c>
      <c r="F6525" s="5"/>
      <c r="G6525" s="6">
        <v>8</v>
      </c>
      <c r="H6525" s="76">
        <v>37.5</v>
      </c>
      <c r="I6525" s="44">
        <v>62.5</v>
      </c>
      <c r="J6525" s="29">
        <v>37.5</v>
      </c>
      <c r="K6525" s="28">
        <v>0</v>
      </c>
      <c r="L6525" s="69">
        <v>0</v>
      </c>
      <c r="M6525" s="69">
        <v>0</v>
      </c>
      <c r="N6525" s="28">
        <v>0</v>
      </c>
      <c r="O6525" s="28">
        <v>0</v>
      </c>
      <c r="P6525" s="69">
        <v>0</v>
      </c>
      <c r="Q6525" s="28">
        <v>0</v>
      </c>
      <c r="R6525" s="145">
        <v>0</v>
      </c>
    </row>
    <row r="6526" spans="4:18" x14ac:dyDescent="0.2">
      <c r="D6526" s="200"/>
      <c r="E6526" s="4" t="s">
        <v>36</v>
      </c>
      <c r="F6526" s="5"/>
      <c r="G6526" s="6">
        <v>7</v>
      </c>
      <c r="H6526" s="31">
        <v>28.571428571428999</v>
      </c>
      <c r="I6526" s="61">
        <v>14.285714285714</v>
      </c>
      <c r="J6526" s="61">
        <v>14.285714285714</v>
      </c>
      <c r="K6526" s="28">
        <v>0</v>
      </c>
      <c r="L6526" s="69">
        <v>0</v>
      </c>
      <c r="M6526" s="69">
        <v>0</v>
      </c>
      <c r="N6526" s="28">
        <v>0</v>
      </c>
      <c r="O6526" s="28">
        <v>0</v>
      </c>
      <c r="P6526" s="69">
        <v>0</v>
      </c>
      <c r="Q6526" s="44">
        <v>14.285714285714</v>
      </c>
      <c r="R6526" s="88">
        <v>28.571428571428999</v>
      </c>
    </row>
    <row r="6527" spans="4:18" x14ac:dyDescent="0.2">
      <c r="D6527" s="200"/>
      <c r="E6527" s="4" t="s">
        <v>37</v>
      </c>
      <c r="F6527" s="5"/>
      <c r="G6527" s="6">
        <v>12</v>
      </c>
      <c r="H6527" s="31">
        <v>33.333333333333002</v>
      </c>
      <c r="I6527" s="12">
        <v>41.666666666666998</v>
      </c>
      <c r="J6527" s="12">
        <v>33.333333333333002</v>
      </c>
      <c r="K6527" s="28">
        <v>0</v>
      </c>
      <c r="L6527" s="12">
        <v>8.333333333333</v>
      </c>
      <c r="M6527" s="29">
        <v>16.666666666666998</v>
      </c>
      <c r="N6527" s="28">
        <v>0</v>
      </c>
      <c r="O6527" s="28">
        <v>0</v>
      </c>
      <c r="P6527" s="12">
        <v>8.333333333333</v>
      </c>
      <c r="Q6527" s="28">
        <v>0</v>
      </c>
      <c r="R6527" s="42">
        <v>16.666666666666998</v>
      </c>
    </row>
    <row r="6528" spans="4:18" x14ac:dyDescent="0.2">
      <c r="D6528" s="200"/>
      <c r="E6528" s="4" t="s">
        <v>38</v>
      </c>
      <c r="F6528" s="5"/>
      <c r="G6528" s="6">
        <v>4</v>
      </c>
      <c r="H6528" s="84">
        <v>25</v>
      </c>
      <c r="I6528" s="61">
        <v>25</v>
      </c>
      <c r="J6528" s="43">
        <v>25</v>
      </c>
      <c r="K6528" s="28">
        <v>0</v>
      </c>
      <c r="L6528" s="69">
        <v>0</v>
      </c>
      <c r="M6528" s="44">
        <v>25</v>
      </c>
      <c r="N6528" s="28">
        <v>0</v>
      </c>
      <c r="O6528" s="28">
        <v>0</v>
      </c>
      <c r="P6528" s="69">
        <v>0</v>
      </c>
      <c r="Q6528" s="44">
        <v>25</v>
      </c>
      <c r="R6528" s="145">
        <v>0</v>
      </c>
    </row>
    <row r="6529" spans="2:18" x14ac:dyDescent="0.2">
      <c r="D6529" s="200"/>
      <c r="E6529" s="4" t="s">
        <v>39</v>
      </c>
      <c r="F6529" s="5"/>
      <c r="G6529" s="6">
        <v>6</v>
      </c>
      <c r="H6529" s="133">
        <v>0</v>
      </c>
      <c r="I6529" s="61">
        <v>33.333333333333002</v>
      </c>
      <c r="J6529" s="61">
        <v>16.666666666666998</v>
      </c>
      <c r="K6529" s="28">
        <v>0</v>
      </c>
      <c r="L6529" s="69">
        <v>0</v>
      </c>
      <c r="M6529" s="69">
        <v>0</v>
      </c>
      <c r="N6529" s="28">
        <v>0</v>
      </c>
      <c r="O6529" s="28">
        <v>0</v>
      </c>
      <c r="P6529" s="44">
        <v>16.666666666666998</v>
      </c>
      <c r="Q6529" s="28">
        <v>0</v>
      </c>
      <c r="R6529" s="111">
        <v>66.666666666666998</v>
      </c>
    </row>
    <row r="6530" spans="2:18" x14ac:dyDescent="0.2">
      <c r="D6530" s="201"/>
      <c r="E6530" s="57" t="s">
        <v>40</v>
      </c>
      <c r="F6530" s="59"/>
      <c r="G6530" s="55">
        <v>4</v>
      </c>
      <c r="H6530" s="157">
        <v>25</v>
      </c>
      <c r="I6530" s="135">
        <v>0</v>
      </c>
      <c r="J6530" s="135">
        <v>0</v>
      </c>
      <c r="K6530" s="74">
        <v>0</v>
      </c>
      <c r="L6530" s="129">
        <v>0</v>
      </c>
      <c r="M6530" s="129">
        <v>0</v>
      </c>
      <c r="N6530" s="74">
        <v>0</v>
      </c>
      <c r="O6530" s="74">
        <v>0</v>
      </c>
      <c r="P6530" s="129">
        <v>0</v>
      </c>
      <c r="Q6530" s="74">
        <v>0</v>
      </c>
      <c r="R6530" s="141">
        <v>75</v>
      </c>
    </row>
    <row r="6532" spans="2:18" x14ac:dyDescent="0.2">
      <c r="B6532" s="40" t="str">
        <f xml:space="preserve"> HYPERLINK("#'目次'!B276", "[270]")</f>
        <v>[270]</v>
      </c>
      <c r="C6532" s="23" t="s">
        <v>404</v>
      </c>
    </row>
    <row r="6533" spans="2:18" x14ac:dyDescent="0.2">
      <c r="C6533" s="186" t="s">
        <v>397</v>
      </c>
    </row>
    <row r="6535" spans="2:18" x14ac:dyDescent="0.2">
      <c r="C6535" s="23" t="s">
        <v>48</v>
      </c>
    </row>
    <row r="6536" spans="2:18" ht="48" x14ac:dyDescent="0.2">
      <c r="D6536" s="195"/>
      <c r="E6536" s="196"/>
      <c r="F6536" s="196"/>
      <c r="G6536" s="37" t="s">
        <v>15</v>
      </c>
      <c r="H6536" s="33" t="s">
        <v>347</v>
      </c>
      <c r="I6536" s="13" t="s">
        <v>348</v>
      </c>
      <c r="J6536" s="13" t="s">
        <v>349</v>
      </c>
      <c r="K6536" s="13" t="s">
        <v>350</v>
      </c>
      <c r="L6536" s="13" t="s">
        <v>351</v>
      </c>
      <c r="M6536" s="13" t="s">
        <v>352</v>
      </c>
      <c r="N6536" s="13" t="s">
        <v>353</v>
      </c>
      <c r="O6536" s="13" t="s">
        <v>354</v>
      </c>
      <c r="P6536" s="13" t="s">
        <v>355</v>
      </c>
      <c r="Q6536" s="13" t="s">
        <v>99</v>
      </c>
      <c r="R6536" s="38" t="s">
        <v>18</v>
      </c>
    </row>
    <row r="6537" spans="2:18" x14ac:dyDescent="0.2">
      <c r="D6537" s="197"/>
      <c r="E6537" s="198"/>
      <c r="F6537" s="198"/>
      <c r="G6537" s="35"/>
      <c r="H6537" s="39"/>
      <c r="I6537" s="14"/>
      <c r="J6537" s="14"/>
      <c r="K6537" s="14"/>
      <c r="L6537" s="14"/>
      <c r="M6537" s="14"/>
      <c r="N6537" s="14"/>
      <c r="O6537" s="14"/>
      <c r="P6537" s="14"/>
      <c r="Q6537" s="14"/>
      <c r="R6537" s="34"/>
    </row>
    <row r="6538" spans="2:18" x14ac:dyDescent="0.2">
      <c r="D6538" s="56"/>
      <c r="E6538" s="58" t="s">
        <v>15</v>
      </c>
      <c r="F6538" s="46"/>
      <c r="G6538" s="36">
        <v>53</v>
      </c>
      <c r="H6538" s="24">
        <v>30.188679245283002</v>
      </c>
      <c r="I6538" s="24">
        <v>43.396226415093999</v>
      </c>
      <c r="J6538" s="24">
        <v>30.188679245283002</v>
      </c>
      <c r="K6538" s="24">
        <v>3.7735849056599999</v>
      </c>
      <c r="L6538" s="24">
        <v>5.660377358491</v>
      </c>
      <c r="M6538" s="24">
        <v>7.547169811321</v>
      </c>
      <c r="N6538" s="24">
        <v>1.88679245283</v>
      </c>
      <c r="O6538" s="24">
        <v>1.88679245283</v>
      </c>
      <c r="P6538" s="24">
        <v>5.660377358491</v>
      </c>
      <c r="Q6538" s="24">
        <v>3.7735849056599999</v>
      </c>
      <c r="R6538" s="68">
        <v>20.754716981131999</v>
      </c>
    </row>
    <row r="6539" spans="2:18" x14ac:dyDescent="0.2">
      <c r="D6539" s="199" t="s">
        <v>49</v>
      </c>
      <c r="E6539" s="22" t="s">
        <v>50</v>
      </c>
      <c r="F6539" s="21"/>
      <c r="G6539" s="19">
        <v>1</v>
      </c>
      <c r="H6539" s="150">
        <v>100</v>
      </c>
      <c r="I6539" s="151">
        <v>0</v>
      </c>
      <c r="J6539" s="151">
        <v>0</v>
      </c>
      <c r="K6539" s="60">
        <v>0</v>
      </c>
      <c r="L6539" s="128">
        <v>0</v>
      </c>
      <c r="M6539" s="128">
        <v>0</v>
      </c>
      <c r="N6539" s="60">
        <v>0</v>
      </c>
      <c r="O6539" s="60">
        <v>0</v>
      </c>
      <c r="P6539" s="98">
        <v>100</v>
      </c>
      <c r="Q6539" s="60">
        <v>0</v>
      </c>
      <c r="R6539" s="182">
        <v>0</v>
      </c>
    </row>
    <row r="6540" spans="2:18" x14ac:dyDescent="0.2">
      <c r="D6540" s="200"/>
      <c r="E6540" s="4" t="s">
        <v>51</v>
      </c>
      <c r="F6540" s="5"/>
      <c r="G6540" s="6">
        <v>7</v>
      </c>
      <c r="H6540" s="104">
        <v>14.285714285714</v>
      </c>
      <c r="I6540" s="61">
        <v>28.571428571428999</v>
      </c>
      <c r="J6540" s="12">
        <v>28.571428571428999</v>
      </c>
      <c r="K6540" s="28">
        <v>0</v>
      </c>
      <c r="L6540" s="69">
        <v>0</v>
      </c>
      <c r="M6540" s="69">
        <v>0</v>
      </c>
      <c r="N6540" s="28">
        <v>0</v>
      </c>
      <c r="O6540" s="28">
        <v>0</v>
      </c>
      <c r="P6540" s="69">
        <v>0</v>
      </c>
      <c r="Q6540" s="28">
        <v>0</v>
      </c>
      <c r="R6540" s="111">
        <v>42.857142857143003</v>
      </c>
    </row>
    <row r="6541" spans="2:18" x14ac:dyDescent="0.2">
      <c r="D6541" s="200"/>
      <c r="E6541" s="4" t="s">
        <v>52</v>
      </c>
      <c r="F6541" s="5"/>
      <c r="G6541" s="6">
        <v>0</v>
      </c>
      <c r="H6541" s="133">
        <v>0</v>
      </c>
      <c r="I6541" s="99">
        <v>0</v>
      </c>
      <c r="J6541" s="99">
        <v>0</v>
      </c>
      <c r="K6541" s="28">
        <v>0</v>
      </c>
      <c r="L6541" s="69">
        <v>0</v>
      </c>
      <c r="M6541" s="69">
        <v>0</v>
      </c>
      <c r="N6541" s="28">
        <v>0</v>
      </c>
      <c r="O6541" s="28">
        <v>0</v>
      </c>
      <c r="P6541" s="69">
        <v>0</v>
      </c>
      <c r="Q6541" s="28">
        <v>0</v>
      </c>
      <c r="R6541" s="145">
        <v>0</v>
      </c>
    </row>
    <row r="6542" spans="2:18" x14ac:dyDescent="0.2">
      <c r="D6542" s="200"/>
      <c r="E6542" s="4" t="s">
        <v>53</v>
      </c>
      <c r="F6542" s="5"/>
      <c r="G6542" s="6">
        <v>2</v>
      </c>
      <c r="H6542" s="87">
        <v>50</v>
      </c>
      <c r="I6542" s="99">
        <v>0</v>
      </c>
      <c r="J6542" s="99">
        <v>0</v>
      </c>
      <c r="K6542" s="28">
        <v>0</v>
      </c>
      <c r="L6542" s="69">
        <v>0</v>
      </c>
      <c r="M6542" s="69">
        <v>0</v>
      </c>
      <c r="N6542" s="28">
        <v>0</v>
      </c>
      <c r="O6542" s="28">
        <v>0</v>
      </c>
      <c r="P6542" s="69">
        <v>0</v>
      </c>
      <c r="Q6542" s="44">
        <v>50</v>
      </c>
      <c r="R6542" s="145">
        <v>0</v>
      </c>
    </row>
    <row r="6543" spans="2:18" x14ac:dyDescent="0.2">
      <c r="D6543" s="200"/>
      <c r="E6543" s="4" t="s">
        <v>54</v>
      </c>
      <c r="F6543" s="5"/>
      <c r="G6543" s="6">
        <v>10</v>
      </c>
      <c r="H6543" s="87">
        <v>50</v>
      </c>
      <c r="I6543" s="44">
        <v>60</v>
      </c>
      <c r="J6543" s="61">
        <v>20</v>
      </c>
      <c r="K6543" s="28">
        <v>0</v>
      </c>
      <c r="L6543" s="12">
        <v>10</v>
      </c>
      <c r="M6543" s="12">
        <v>10</v>
      </c>
      <c r="N6543" s="28">
        <v>0</v>
      </c>
      <c r="O6543" s="28">
        <v>0</v>
      </c>
      <c r="P6543" s="69">
        <v>0</v>
      </c>
      <c r="Q6543" s="28">
        <v>0</v>
      </c>
      <c r="R6543" s="145">
        <v>0</v>
      </c>
    </row>
    <row r="6544" spans="2:18" x14ac:dyDescent="0.2">
      <c r="D6544" s="200"/>
      <c r="E6544" s="4" t="s">
        <v>55</v>
      </c>
      <c r="F6544" s="5"/>
      <c r="G6544" s="6">
        <v>6</v>
      </c>
      <c r="H6544" s="104">
        <v>16.666666666666998</v>
      </c>
      <c r="I6544" s="61">
        <v>33.333333333333002</v>
      </c>
      <c r="J6544" s="12">
        <v>33.333333333333002</v>
      </c>
      <c r="K6544" s="28">
        <v>0</v>
      </c>
      <c r="L6544" s="69">
        <v>0</v>
      </c>
      <c r="M6544" s="44">
        <v>33.333333333333002</v>
      </c>
      <c r="N6544" s="28">
        <v>0</v>
      </c>
      <c r="O6544" s="28">
        <v>0</v>
      </c>
      <c r="P6544" s="69">
        <v>0</v>
      </c>
      <c r="Q6544" s="44">
        <v>16.666666666666998</v>
      </c>
      <c r="R6544" s="111">
        <v>33.333333333333002</v>
      </c>
    </row>
    <row r="6545" spans="2:18" x14ac:dyDescent="0.2">
      <c r="D6545" s="200"/>
      <c r="E6545" s="4" t="s">
        <v>56</v>
      </c>
      <c r="F6545" s="5"/>
      <c r="G6545" s="6">
        <v>5</v>
      </c>
      <c r="H6545" s="104">
        <v>20</v>
      </c>
      <c r="I6545" s="61">
        <v>20</v>
      </c>
      <c r="J6545" s="61">
        <v>20</v>
      </c>
      <c r="K6545" s="28">
        <v>0</v>
      </c>
      <c r="L6545" s="69">
        <v>0</v>
      </c>
      <c r="M6545" s="69">
        <v>0</v>
      </c>
      <c r="N6545" s="28">
        <v>0</v>
      </c>
      <c r="O6545" s="28">
        <v>0</v>
      </c>
      <c r="P6545" s="69">
        <v>0</v>
      </c>
      <c r="Q6545" s="28">
        <v>0</v>
      </c>
      <c r="R6545" s="111">
        <v>40</v>
      </c>
    </row>
    <row r="6546" spans="2:18" x14ac:dyDescent="0.2">
      <c r="D6546" s="200"/>
      <c r="E6546" s="4" t="s">
        <v>57</v>
      </c>
      <c r="F6546" s="5"/>
      <c r="G6546" s="6">
        <v>4</v>
      </c>
      <c r="H6546" s="133">
        <v>0</v>
      </c>
      <c r="I6546" s="61">
        <v>25</v>
      </c>
      <c r="J6546" s="99">
        <v>0</v>
      </c>
      <c r="K6546" s="28">
        <v>0</v>
      </c>
      <c r="L6546" s="69">
        <v>0</v>
      </c>
      <c r="M6546" s="69">
        <v>0</v>
      </c>
      <c r="N6546" s="28">
        <v>0</v>
      </c>
      <c r="O6546" s="28">
        <v>0</v>
      </c>
      <c r="P6546" s="69">
        <v>0</v>
      </c>
      <c r="Q6546" s="28">
        <v>0</v>
      </c>
      <c r="R6546" s="111">
        <v>75</v>
      </c>
    </row>
    <row r="6547" spans="2:18" x14ac:dyDescent="0.2">
      <c r="D6547" s="200"/>
      <c r="E6547" s="4" t="s">
        <v>58</v>
      </c>
      <c r="F6547" s="5"/>
      <c r="G6547" s="6">
        <v>16</v>
      </c>
      <c r="H6547" s="76">
        <v>37.5</v>
      </c>
      <c r="I6547" s="44">
        <v>62.5</v>
      </c>
      <c r="J6547" s="44">
        <v>50</v>
      </c>
      <c r="K6547" s="29">
        <v>12.5</v>
      </c>
      <c r="L6547" s="29">
        <v>12.5</v>
      </c>
      <c r="M6547" s="12">
        <v>6.25</v>
      </c>
      <c r="N6547" s="12">
        <v>6.25</v>
      </c>
      <c r="O6547" s="12">
        <v>6.25</v>
      </c>
      <c r="P6547" s="12">
        <v>6.25</v>
      </c>
      <c r="Q6547" s="28">
        <v>0</v>
      </c>
      <c r="R6547" s="145">
        <v>0</v>
      </c>
    </row>
    <row r="6548" spans="2:18" x14ac:dyDescent="0.2">
      <c r="D6548" s="200"/>
      <c r="E6548" s="4" t="s">
        <v>59</v>
      </c>
      <c r="F6548" s="5"/>
      <c r="G6548" s="6">
        <v>2</v>
      </c>
      <c r="H6548" s="133">
        <v>0</v>
      </c>
      <c r="I6548" s="29">
        <v>50</v>
      </c>
      <c r="J6548" s="44">
        <v>50</v>
      </c>
      <c r="K6548" s="28">
        <v>0</v>
      </c>
      <c r="L6548" s="69">
        <v>0</v>
      </c>
      <c r="M6548" s="69">
        <v>0</v>
      </c>
      <c r="N6548" s="28">
        <v>0</v>
      </c>
      <c r="O6548" s="28">
        <v>0</v>
      </c>
      <c r="P6548" s="44">
        <v>50</v>
      </c>
      <c r="Q6548" s="28">
        <v>0</v>
      </c>
      <c r="R6548" s="111">
        <v>50</v>
      </c>
    </row>
    <row r="6549" spans="2:18" x14ac:dyDescent="0.2">
      <c r="D6549" s="199" t="s">
        <v>60</v>
      </c>
      <c r="E6549" s="22" t="s">
        <v>61</v>
      </c>
      <c r="F6549" s="21"/>
      <c r="G6549" s="19">
        <v>7</v>
      </c>
      <c r="H6549" s="174">
        <v>0</v>
      </c>
      <c r="I6549" s="20">
        <v>42.857142857143003</v>
      </c>
      <c r="J6549" s="98">
        <v>42.857142857143003</v>
      </c>
      <c r="K6549" s="60">
        <v>0</v>
      </c>
      <c r="L6549" s="128">
        <v>0</v>
      </c>
      <c r="M6549" s="96">
        <v>14.285714285714</v>
      </c>
      <c r="N6549" s="60">
        <v>0</v>
      </c>
      <c r="O6549" s="60">
        <v>0</v>
      </c>
      <c r="P6549" s="128">
        <v>0</v>
      </c>
      <c r="Q6549" s="98">
        <v>14.285714285714</v>
      </c>
      <c r="R6549" s="153">
        <v>28.571428571428999</v>
      </c>
    </row>
    <row r="6550" spans="2:18" x14ac:dyDescent="0.2">
      <c r="D6550" s="200"/>
      <c r="E6550" s="4" t="s">
        <v>62</v>
      </c>
      <c r="F6550" s="5"/>
      <c r="G6550" s="6">
        <v>6</v>
      </c>
      <c r="H6550" s="87">
        <v>50</v>
      </c>
      <c r="I6550" s="61">
        <v>33.333333333333002</v>
      </c>
      <c r="J6550" s="12">
        <v>33.333333333333002</v>
      </c>
      <c r="K6550" s="28">
        <v>0</v>
      </c>
      <c r="L6550" s="44">
        <v>33.333333333333002</v>
      </c>
      <c r="M6550" s="29">
        <v>16.666666666666998</v>
      </c>
      <c r="N6550" s="28">
        <v>0</v>
      </c>
      <c r="O6550" s="28">
        <v>0</v>
      </c>
      <c r="P6550" s="44">
        <v>16.666666666666998</v>
      </c>
      <c r="Q6550" s="28">
        <v>0</v>
      </c>
      <c r="R6550" s="42">
        <v>16.666666666666998</v>
      </c>
    </row>
    <row r="6551" spans="2:18" x14ac:dyDescent="0.2">
      <c r="D6551" s="200"/>
      <c r="E6551" s="4" t="s">
        <v>63</v>
      </c>
      <c r="F6551" s="5"/>
      <c r="G6551" s="6">
        <v>10</v>
      </c>
      <c r="H6551" s="104">
        <v>20</v>
      </c>
      <c r="I6551" s="44">
        <v>60</v>
      </c>
      <c r="J6551" s="12">
        <v>30</v>
      </c>
      <c r="K6551" s="28">
        <v>0</v>
      </c>
      <c r="L6551" s="69">
        <v>0</v>
      </c>
      <c r="M6551" s="69">
        <v>0</v>
      </c>
      <c r="N6551" s="28">
        <v>0</v>
      </c>
      <c r="O6551" s="28">
        <v>0</v>
      </c>
      <c r="P6551" s="69">
        <v>0</v>
      </c>
      <c r="Q6551" s="28">
        <v>0</v>
      </c>
      <c r="R6551" s="138">
        <v>10</v>
      </c>
    </row>
    <row r="6552" spans="2:18" x14ac:dyDescent="0.2">
      <c r="D6552" s="200"/>
      <c r="E6552" s="4" t="s">
        <v>64</v>
      </c>
      <c r="F6552" s="5"/>
      <c r="G6552" s="6">
        <v>4</v>
      </c>
      <c r="H6552" s="84">
        <v>25</v>
      </c>
      <c r="I6552" s="99">
        <v>0</v>
      </c>
      <c r="J6552" s="44">
        <v>50</v>
      </c>
      <c r="K6552" s="28">
        <v>0</v>
      </c>
      <c r="L6552" s="69">
        <v>0</v>
      </c>
      <c r="M6552" s="69">
        <v>0</v>
      </c>
      <c r="N6552" s="28">
        <v>0</v>
      </c>
      <c r="O6552" s="28">
        <v>0</v>
      </c>
      <c r="P6552" s="69">
        <v>0</v>
      </c>
      <c r="Q6552" s="28">
        <v>0</v>
      </c>
      <c r="R6552" s="42">
        <v>25</v>
      </c>
    </row>
    <row r="6553" spans="2:18" x14ac:dyDescent="0.2">
      <c r="D6553" s="200"/>
      <c r="E6553" s="4" t="s">
        <v>65</v>
      </c>
      <c r="F6553" s="5"/>
      <c r="G6553" s="6">
        <v>6</v>
      </c>
      <c r="H6553" s="87">
        <v>66.666666666666998</v>
      </c>
      <c r="I6553" s="44">
        <v>66.666666666666998</v>
      </c>
      <c r="J6553" s="44">
        <v>66.666666666666998</v>
      </c>
      <c r="K6553" s="44">
        <v>33.333333333333002</v>
      </c>
      <c r="L6553" s="44">
        <v>16.666666666666998</v>
      </c>
      <c r="M6553" s="44">
        <v>33.333333333333002</v>
      </c>
      <c r="N6553" s="44">
        <v>16.666666666666998</v>
      </c>
      <c r="O6553" s="44">
        <v>16.666666666666998</v>
      </c>
      <c r="P6553" s="44">
        <v>16.666666666666998</v>
      </c>
      <c r="Q6553" s="28">
        <v>0</v>
      </c>
      <c r="R6553" s="145">
        <v>0</v>
      </c>
    </row>
    <row r="6554" spans="2:18" x14ac:dyDescent="0.2">
      <c r="D6554" s="200"/>
      <c r="E6554" s="4" t="s">
        <v>66</v>
      </c>
      <c r="F6554" s="5"/>
      <c r="G6554" s="6">
        <v>4</v>
      </c>
      <c r="H6554" s="87">
        <v>50</v>
      </c>
      <c r="I6554" s="99">
        <v>0</v>
      </c>
      <c r="J6554" s="43">
        <v>25</v>
      </c>
      <c r="K6554" s="28">
        <v>0</v>
      </c>
      <c r="L6554" s="69">
        <v>0</v>
      </c>
      <c r="M6554" s="69">
        <v>0</v>
      </c>
      <c r="N6554" s="28">
        <v>0</v>
      </c>
      <c r="O6554" s="28">
        <v>0</v>
      </c>
      <c r="P6554" s="44">
        <v>25</v>
      </c>
      <c r="Q6554" s="28">
        <v>0</v>
      </c>
      <c r="R6554" s="42">
        <v>25</v>
      </c>
    </row>
    <row r="6555" spans="2:18" x14ac:dyDescent="0.2">
      <c r="D6555" s="200"/>
      <c r="E6555" s="4" t="s">
        <v>67</v>
      </c>
      <c r="F6555" s="5"/>
      <c r="G6555" s="6">
        <v>7</v>
      </c>
      <c r="H6555" s="31">
        <v>28.571428571428999</v>
      </c>
      <c r="I6555" s="44">
        <v>57.142857142856997</v>
      </c>
      <c r="J6555" s="99">
        <v>0</v>
      </c>
      <c r="K6555" s="28">
        <v>0</v>
      </c>
      <c r="L6555" s="69">
        <v>0</v>
      </c>
      <c r="M6555" s="69">
        <v>0</v>
      </c>
      <c r="N6555" s="28">
        <v>0</v>
      </c>
      <c r="O6555" s="28">
        <v>0</v>
      </c>
      <c r="P6555" s="69">
        <v>0</v>
      </c>
      <c r="Q6555" s="44">
        <v>14.285714285714</v>
      </c>
      <c r="R6555" s="88">
        <v>28.571428571428999</v>
      </c>
    </row>
    <row r="6556" spans="2:18" x14ac:dyDescent="0.2">
      <c r="D6556" s="200"/>
      <c r="E6556" s="4" t="s">
        <v>68</v>
      </c>
      <c r="F6556" s="5"/>
      <c r="G6556" s="6">
        <v>0</v>
      </c>
      <c r="H6556" s="133">
        <v>0</v>
      </c>
      <c r="I6556" s="99">
        <v>0</v>
      </c>
      <c r="J6556" s="99">
        <v>0</v>
      </c>
      <c r="K6556" s="28">
        <v>0</v>
      </c>
      <c r="L6556" s="69">
        <v>0</v>
      </c>
      <c r="M6556" s="69">
        <v>0</v>
      </c>
      <c r="N6556" s="28">
        <v>0</v>
      </c>
      <c r="O6556" s="28">
        <v>0</v>
      </c>
      <c r="P6556" s="69">
        <v>0</v>
      </c>
      <c r="Q6556" s="28">
        <v>0</v>
      </c>
      <c r="R6556" s="145">
        <v>0</v>
      </c>
    </row>
    <row r="6557" spans="2:18" x14ac:dyDescent="0.2">
      <c r="D6557" s="200"/>
      <c r="E6557" s="4" t="s">
        <v>69</v>
      </c>
      <c r="F6557" s="5"/>
      <c r="G6557" s="6">
        <v>2</v>
      </c>
      <c r="H6557" s="87">
        <v>50</v>
      </c>
      <c r="I6557" s="99">
        <v>0</v>
      </c>
      <c r="J6557" s="99">
        <v>0</v>
      </c>
      <c r="K6557" s="28">
        <v>0</v>
      </c>
      <c r="L6557" s="69">
        <v>0</v>
      </c>
      <c r="M6557" s="69">
        <v>0</v>
      </c>
      <c r="N6557" s="28">
        <v>0</v>
      </c>
      <c r="O6557" s="28">
        <v>0</v>
      </c>
      <c r="P6557" s="69">
        <v>0</v>
      </c>
      <c r="Q6557" s="28">
        <v>0</v>
      </c>
      <c r="R6557" s="111">
        <v>50</v>
      </c>
    </row>
    <row r="6558" spans="2:18" x14ac:dyDescent="0.2">
      <c r="D6558" s="93" t="s">
        <v>70</v>
      </c>
      <c r="E6558" s="89" t="s">
        <v>18</v>
      </c>
      <c r="F6558" s="92"/>
      <c r="G6558" s="94">
        <v>0</v>
      </c>
      <c r="H6558" s="148">
        <v>0</v>
      </c>
      <c r="I6558" s="86">
        <v>0</v>
      </c>
      <c r="J6558" s="86">
        <v>0</v>
      </c>
      <c r="K6558" s="101">
        <v>0</v>
      </c>
      <c r="L6558" s="134">
        <v>0</v>
      </c>
      <c r="M6558" s="134">
        <v>0</v>
      </c>
      <c r="N6558" s="101">
        <v>0</v>
      </c>
      <c r="O6558" s="101">
        <v>0</v>
      </c>
      <c r="P6558" s="134">
        <v>0</v>
      </c>
      <c r="Q6558" s="101">
        <v>0</v>
      </c>
      <c r="R6558" s="173">
        <v>0</v>
      </c>
    </row>
    <row r="6560" spans="2:18" x14ac:dyDescent="0.2">
      <c r="B6560" s="40" t="str">
        <f xml:space="preserve"> HYPERLINK("#'目次'!B277", "[271]")</f>
        <v>[271]</v>
      </c>
      <c r="C6560" s="23" t="s">
        <v>404</v>
      </c>
    </row>
    <row r="6561" spans="3:18" x14ac:dyDescent="0.2">
      <c r="C6561" s="186" t="s">
        <v>397</v>
      </c>
    </row>
    <row r="6563" spans="3:18" x14ac:dyDescent="0.2">
      <c r="C6563" s="23" t="s">
        <v>73</v>
      </c>
    </row>
    <row r="6564" spans="3:18" ht="48" x14ac:dyDescent="0.2">
      <c r="D6564" s="195"/>
      <c r="E6564" s="196"/>
      <c r="F6564" s="196"/>
      <c r="G6564" s="37" t="s">
        <v>15</v>
      </c>
      <c r="H6564" s="33" t="s">
        <v>347</v>
      </c>
      <c r="I6564" s="13" t="s">
        <v>348</v>
      </c>
      <c r="J6564" s="13" t="s">
        <v>349</v>
      </c>
      <c r="K6564" s="13" t="s">
        <v>350</v>
      </c>
      <c r="L6564" s="13" t="s">
        <v>351</v>
      </c>
      <c r="M6564" s="13" t="s">
        <v>352</v>
      </c>
      <c r="N6564" s="13" t="s">
        <v>353</v>
      </c>
      <c r="O6564" s="13" t="s">
        <v>354</v>
      </c>
      <c r="P6564" s="13" t="s">
        <v>355</v>
      </c>
      <c r="Q6564" s="13" t="s">
        <v>99</v>
      </c>
      <c r="R6564" s="38" t="s">
        <v>18</v>
      </c>
    </row>
    <row r="6565" spans="3:18" x14ac:dyDescent="0.2">
      <c r="D6565" s="197"/>
      <c r="E6565" s="198"/>
      <c r="F6565" s="198"/>
      <c r="G6565" s="35"/>
      <c r="H6565" s="39"/>
      <c r="I6565" s="14"/>
      <c r="J6565" s="14"/>
      <c r="K6565" s="14"/>
      <c r="L6565" s="14"/>
      <c r="M6565" s="14"/>
      <c r="N6565" s="14"/>
      <c r="O6565" s="14"/>
      <c r="P6565" s="14"/>
      <c r="Q6565" s="14"/>
      <c r="R6565" s="34"/>
    </row>
    <row r="6566" spans="3:18" x14ac:dyDescent="0.2">
      <c r="D6566" s="56"/>
      <c r="E6566" s="58" t="s">
        <v>15</v>
      </c>
      <c r="F6566" s="46"/>
      <c r="G6566" s="36">
        <v>53</v>
      </c>
      <c r="H6566" s="24">
        <v>30.188679245283002</v>
      </c>
      <c r="I6566" s="24">
        <v>43.396226415093999</v>
      </c>
      <c r="J6566" s="24">
        <v>30.188679245283002</v>
      </c>
      <c r="K6566" s="24">
        <v>3.7735849056599999</v>
      </c>
      <c r="L6566" s="24">
        <v>5.660377358491</v>
      </c>
      <c r="M6566" s="24">
        <v>7.547169811321</v>
      </c>
      <c r="N6566" s="24">
        <v>1.88679245283</v>
      </c>
      <c r="O6566" s="24">
        <v>1.88679245283</v>
      </c>
      <c r="P6566" s="24">
        <v>5.660377358491</v>
      </c>
      <c r="Q6566" s="24">
        <v>3.7735849056599999</v>
      </c>
      <c r="R6566" s="68">
        <v>20.754716981131999</v>
      </c>
    </row>
    <row r="6567" spans="3:18" x14ac:dyDescent="0.2">
      <c r="D6567" s="199" t="s">
        <v>74</v>
      </c>
      <c r="E6567" s="22" t="s">
        <v>75</v>
      </c>
      <c r="F6567" s="21"/>
      <c r="G6567" s="19">
        <v>28</v>
      </c>
      <c r="H6567" s="54">
        <v>32.142857142856997</v>
      </c>
      <c r="I6567" s="98">
        <v>53.571428571429003</v>
      </c>
      <c r="J6567" s="90">
        <v>21.428571428571001</v>
      </c>
      <c r="K6567" s="20">
        <v>3.5714285714290002</v>
      </c>
      <c r="L6567" s="20">
        <v>7.1428571428570002</v>
      </c>
      <c r="M6567" s="20">
        <v>7.1428571428570002</v>
      </c>
      <c r="N6567" s="20">
        <v>3.5714285714290002</v>
      </c>
      <c r="O6567" s="20">
        <v>3.5714285714290002</v>
      </c>
      <c r="P6567" s="20">
        <v>7.1428571428570002</v>
      </c>
      <c r="Q6567" s="20">
        <v>7.1428571428570002</v>
      </c>
      <c r="R6567" s="177">
        <v>14.285714285714</v>
      </c>
    </row>
    <row r="6568" spans="3:18" x14ac:dyDescent="0.2">
      <c r="D6568" s="200"/>
      <c r="E6568" s="4" t="s">
        <v>34</v>
      </c>
      <c r="F6568" s="5"/>
      <c r="G6568" s="6">
        <v>7</v>
      </c>
      <c r="H6568" s="87">
        <v>42.857142857143003</v>
      </c>
      <c r="I6568" s="44">
        <v>85.714285714286007</v>
      </c>
      <c r="J6568" s="12">
        <v>28.571428571428999</v>
      </c>
      <c r="K6568" s="44">
        <v>14.285714285714</v>
      </c>
      <c r="L6568" s="44">
        <v>28.571428571428999</v>
      </c>
      <c r="M6568" s="29">
        <v>14.285714285714</v>
      </c>
      <c r="N6568" s="44">
        <v>14.285714285714</v>
      </c>
      <c r="O6568" s="44">
        <v>14.285714285714</v>
      </c>
      <c r="P6568" s="29">
        <v>14.285714285714</v>
      </c>
      <c r="Q6568" s="28">
        <v>0</v>
      </c>
      <c r="R6568" s="145">
        <v>0</v>
      </c>
    </row>
    <row r="6569" spans="3:18" x14ac:dyDescent="0.2">
      <c r="D6569" s="200"/>
      <c r="E6569" s="4" t="s">
        <v>35</v>
      </c>
      <c r="F6569" s="5"/>
      <c r="G6569" s="6">
        <v>3</v>
      </c>
      <c r="H6569" s="31">
        <v>33.333333333333002</v>
      </c>
      <c r="I6569" s="44">
        <v>100</v>
      </c>
      <c r="J6569" s="12">
        <v>33.333333333333002</v>
      </c>
      <c r="K6569" s="28">
        <v>0</v>
      </c>
      <c r="L6569" s="69">
        <v>0</v>
      </c>
      <c r="M6569" s="69">
        <v>0</v>
      </c>
      <c r="N6569" s="28">
        <v>0</v>
      </c>
      <c r="O6569" s="28">
        <v>0</v>
      </c>
      <c r="P6569" s="69">
        <v>0</v>
      </c>
      <c r="Q6569" s="28">
        <v>0</v>
      </c>
      <c r="R6569" s="145">
        <v>0</v>
      </c>
    </row>
    <row r="6570" spans="3:18" x14ac:dyDescent="0.2">
      <c r="D6570" s="200"/>
      <c r="E6570" s="4" t="s">
        <v>36</v>
      </c>
      <c r="F6570" s="5"/>
      <c r="G6570" s="6">
        <v>4</v>
      </c>
      <c r="H6570" s="84">
        <v>25</v>
      </c>
      <c r="I6570" s="61">
        <v>25</v>
      </c>
      <c r="J6570" s="43">
        <v>25</v>
      </c>
      <c r="K6570" s="28">
        <v>0</v>
      </c>
      <c r="L6570" s="69">
        <v>0</v>
      </c>
      <c r="M6570" s="69">
        <v>0</v>
      </c>
      <c r="N6570" s="28">
        <v>0</v>
      </c>
      <c r="O6570" s="28">
        <v>0</v>
      </c>
      <c r="P6570" s="69">
        <v>0</v>
      </c>
      <c r="Q6570" s="44">
        <v>25</v>
      </c>
      <c r="R6570" s="145">
        <v>0</v>
      </c>
    </row>
    <row r="6571" spans="3:18" x14ac:dyDescent="0.2">
      <c r="D6571" s="200"/>
      <c r="E6571" s="4" t="s">
        <v>37</v>
      </c>
      <c r="F6571" s="5"/>
      <c r="G6571" s="6">
        <v>8</v>
      </c>
      <c r="H6571" s="84">
        <v>25</v>
      </c>
      <c r="I6571" s="44">
        <v>62.5</v>
      </c>
      <c r="J6571" s="43">
        <v>25</v>
      </c>
      <c r="K6571" s="28">
        <v>0</v>
      </c>
      <c r="L6571" s="69">
        <v>0</v>
      </c>
      <c r="M6571" s="12">
        <v>12.5</v>
      </c>
      <c r="N6571" s="28">
        <v>0</v>
      </c>
      <c r="O6571" s="28">
        <v>0</v>
      </c>
      <c r="P6571" s="29">
        <v>12.5</v>
      </c>
      <c r="Q6571" s="28">
        <v>0</v>
      </c>
      <c r="R6571" s="100">
        <v>12.5</v>
      </c>
    </row>
    <row r="6572" spans="3:18" x14ac:dyDescent="0.2">
      <c r="D6572" s="200"/>
      <c r="E6572" s="4" t="s">
        <v>38</v>
      </c>
      <c r="F6572" s="5"/>
      <c r="G6572" s="6">
        <v>2</v>
      </c>
      <c r="H6572" s="87">
        <v>50</v>
      </c>
      <c r="I6572" s="99">
        <v>0</v>
      </c>
      <c r="J6572" s="99">
        <v>0</v>
      </c>
      <c r="K6572" s="28">
        <v>0</v>
      </c>
      <c r="L6572" s="69">
        <v>0</v>
      </c>
      <c r="M6572" s="69">
        <v>0</v>
      </c>
      <c r="N6572" s="28">
        <v>0</v>
      </c>
      <c r="O6572" s="28">
        <v>0</v>
      </c>
      <c r="P6572" s="69">
        <v>0</v>
      </c>
      <c r="Q6572" s="44">
        <v>50</v>
      </c>
      <c r="R6572" s="145">
        <v>0</v>
      </c>
    </row>
    <row r="6573" spans="3:18" x14ac:dyDescent="0.2">
      <c r="D6573" s="200"/>
      <c r="E6573" s="4" t="s">
        <v>39</v>
      </c>
      <c r="F6573" s="5"/>
      <c r="G6573" s="6">
        <v>1</v>
      </c>
      <c r="H6573" s="133">
        <v>0</v>
      </c>
      <c r="I6573" s="99">
        <v>0</v>
      </c>
      <c r="J6573" s="99">
        <v>0</v>
      </c>
      <c r="K6573" s="28">
        <v>0</v>
      </c>
      <c r="L6573" s="69">
        <v>0</v>
      </c>
      <c r="M6573" s="69">
        <v>0</v>
      </c>
      <c r="N6573" s="28">
        <v>0</v>
      </c>
      <c r="O6573" s="28">
        <v>0</v>
      </c>
      <c r="P6573" s="69">
        <v>0</v>
      </c>
      <c r="Q6573" s="28">
        <v>0</v>
      </c>
      <c r="R6573" s="111">
        <v>100</v>
      </c>
    </row>
    <row r="6574" spans="3:18" x14ac:dyDescent="0.2">
      <c r="D6574" s="200"/>
      <c r="E6574" s="4" t="s">
        <v>40</v>
      </c>
      <c r="F6574" s="5"/>
      <c r="G6574" s="6">
        <v>3</v>
      </c>
      <c r="H6574" s="31">
        <v>33.333333333333002</v>
      </c>
      <c r="I6574" s="99">
        <v>0</v>
      </c>
      <c r="J6574" s="99">
        <v>0</v>
      </c>
      <c r="K6574" s="28">
        <v>0</v>
      </c>
      <c r="L6574" s="69">
        <v>0</v>
      </c>
      <c r="M6574" s="69">
        <v>0</v>
      </c>
      <c r="N6574" s="28">
        <v>0</v>
      </c>
      <c r="O6574" s="28">
        <v>0</v>
      </c>
      <c r="P6574" s="69">
        <v>0</v>
      </c>
      <c r="Q6574" s="28">
        <v>0</v>
      </c>
      <c r="R6574" s="111">
        <v>66.666666666666998</v>
      </c>
    </row>
    <row r="6575" spans="3:18" x14ac:dyDescent="0.2">
      <c r="D6575" s="199" t="s">
        <v>76</v>
      </c>
      <c r="E6575" s="22" t="s">
        <v>77</v>
      </c>
      <c r="F6575" s="21"/>
      <c r="G6575" s="19">
        <v>25</v>
      </c>
      <c r="H6575" s="54">
        <v>28</v>
      </c>
      <c r="I6575" s="107">
        <v>32</v>
      </c>
      <c r="J6575" s="96">
        <v>40</v>
      </c>
      <c r="K6575" s="20">
        <v>4</v>
      </c>
      <c r="L6575" s="20">
        <v>4</v>
      </c>
      <c r="M6575" s="20">
        <v>8</v>
      </c>
      <c r="N6575" s="60">
        <v>0</v>
      </c>
      <c r="O6575" s="60">
        <v>0</v>
      </c>
      <c r="P6575" s="20">
        <v>4</v>
      </c>
      <c r="Q6575" s="60">
        <v>0</v>
      </c>
      <c r="R6575" s="153">
        <v>28</v>
      </c>
    </row>
    <row r="6576" spans="3:18" x14ac:dyDescent="0.2">
      <c r="D6576" s="200"/>
      <c r="E6576" s="4" t="s">
        <v>34</v>
      </c>
      <c r="F6576" s="5"/>
      <c r="G6576" s="6">
        <v>5</v>
      </c>
      <c r="H6576" s="76">
        <v>40</v>
      </c>
      <c r="I6576" s="44">
        <v>60</v>
      </c>
      <c r="J6576" s="44">
        <v>80</v>
      </c>
      <c r="K6576" s="44">
        <v>20</v>
      </c>
      <c r="L6576" s="69">
        <v>0</v>
      </c>
      <c r="M6576" s="69">
        <v>0</v>
      </c>
      <c r="N6576" s="28">
        <v>0</v>
      </c>
      <c r="O6576" s="28">
        <v>0</v>
      </c>
      <c r="P6576" s="69">
        <v>0</v>
      </c>
      <c r="Q6576" s="28">
        <v>0</v>
      </c>
      <c r="R6576" s="145">
        <v>0</v>
      </c>
    </row>
    <row r="6577" spans="2:18" x14ac:dyDescent="0.2">
      <c r="D6577" s="200"/>
      <c r="E6577" s="4" t="s">
        <v>35</v>
      </c>
      <c r="F6577" s="5"/>
      <c r="G6577" s="6">
        <v>5</v>
      </c>
      <c r="H6577" s="76">
        <v>40</v>
      </c>
      <c r="I6577" s="12">
        <v>40</v>
      </c>
      <c r="J6577" s="29">
        <v>40</v>
      </c>
      <c r="K6577" s="28">
        <v>0</v>
      </c>
      <c r="L6577" s="69">
        <v>0</v>
      </c>
      <c r="M6577" s="69">
        <v>0</v>
      </c>
      <c r="N6577" s="28">
        <v>0</v>
      </c>
      <c r="O6577" s="28">
        <v>0</v>
      </c>
      <c r="P6577" s="69">
        <v>0</v>
      </c>
      <c r="Q6577" s="28">
        <v>0</v>
      </c>
      <c r="R6577" s="145">
        <v>0</v>
      </c>
    </row>
    <row r="6578" spans="2:18" x14ac:dyDescent="0.2">
      <c r="D6578" s="200"/>
      <c r="E6578" s="4" t="s">
        <v>36</v>
      </c>
      <c r="F6578" s="5"/>
      <c r="G6578" s="6">
        <v>3</v>
      </c>
      <c r="H6578" s="31">
        <v>33.333333333333002</v>
      </c>
      <c r="I6578" s="99">
        <v>0</v>
      </c>
      <c r="J6578" s="99">
        <v>0</v>
      </c>
      <c r="K6578" s="28">
        <v>0</v>
      </c>
      <c r="L6578" s="69">
        <v>0</v>
      </c>
      <c r="M6578" s="69">
        <v>0</v>
      </c>
      <c r="N6578" s="28">
        <v>0</v>
      </c>
      <c r="O6578" s="28">
        <v>0</v>
      </c>
      <c r="P6578" s="69">
        <v>0</v>
      </c>
      <c r="Q6578" s="28">
        <v>0</v>
      </c>
      <c r="R6578" s="111">
        <v>66.666666666666998</v>
      </c>
    </row>
    <row r="6579" spans="2:18" x14ac:dyDescent="0.2">
      <c r="D6579" s="200"/>
      <c r="E6579" s="4" t="s">
        <v>37</v>
      </c>
      <c r="F6579" s="5"/>
      <c r="G6579" s="6">
        <v>4</v>
      </c>
      <c r="H6579" s="87">
        <v>50</v>
      </c>
      <c r="I6579" s="99">
        <v>0</v>
      </c>
      <c r="J6579" s="44">
        <v>50</v>
      </c>
      <c r="K6579" s="28">
        <v>0</v>
      </c>
      <c r="L6579" s="44">
        <v>25</v>
      </c>
      <c r="M6579" s="44">
        <v>25</v>
      </c>
      <c r="N6579" s="28">
        <v>0</v>
      </c>
      <c r="O6579" s="28">
        <v>0</v>
      </c>
      <c r="P6579" s="69">
        <v>0</v>
      </c>
      <c r="Q6579" s="28">
        <v>0</v>
      </c>
      <c r="R6579" s="42">
        <v>25</v>
      </c>
    </row>
    <row r="6580" spans="2:18" x14ac:dyDescent="0.2">
      <c r="D6580" s="200"/>
      <c r="E6580" s="4" t="s">
        <v>38</v>
      </c>
      <c r="F6580" s="5"/>
      <c r="G6580" s="6">
        <v>2</v>
      </c>
      <c r="H6580" s="133">
        <v>0</v>
      </c>
      <c r="I6580" s="29">
        <v>50</v>
      </c>
      <c r="J6580" s="44">
        <v>50</v>
      </c>
      <c r="K6580" s="28">
        <v>0</v>
      </c>
      <c r="L6580" s="69">
        <v>0</v>
      </c>
      <c r="M6580" s="44">
        <v>50</v>
      </c>
      <c r="N6580" s="28">
        <v>0</v>
      </c>
      <c r="O6580" s="28">
        <v>0</v>
      </c>
      <c r="P6580" s="69">
        <v>0</v>
      </c>
      <c r="Q6580" s="28">
        <v>0</v>
      </c>
      <c r="R6580" s="145">
        <v>0</v>
      </c>
    </row>
    <row r="6581" spans="2:18" x14ac:dyDescent="0.2">
      <c r="D6581" s="200"/>
      <c r="E6581" s="4" t="s">
        <v>39</v>
      </c>
      <c r="F6581" s="5"/>
      <c r="G6581" s="6">
        <v>5</v>
      </c>
      <c r="H6581" s="133">
        <v>0</v>
      </c>
      <c r="I6581" s="12">
        <v>40</v>
      </c>
      <c r="J6581" s="61">
        <v>20</v>
      </c>
      <c r="K6581" s="28">
        <v>0</v>
      </c>
      <c r="L6581" s="69">
        <v>0</v>
      </c>
      <c r="M6581" s="69">
        <v>0</v>
      </c>
      <c r="N6581" s="28">
        <v>0</v>
      </c>
      <c r="O6581" s="28">
        <v>0</v>
      </c>
      <c r="P6581" s="44">
        <v>20</v>
      </c>
      <c r="Q6581" s="28">
        <v>0</v>
      </c>
      <c r="R6581" s="111">
        <v>60</v>
      </c>
    </row>
    <row r="6582" spans="2:18" x14ac:dyDescent="0.2">
      <c r="D6582" s="201"/>
      <c r="E6582" s="57" t="s">
        <v>40</v>
      </c>
      <c r="F6582" s="59"/>
      <c r="G6582" s="55">
        <v>1</v>
      </c>
      <c r="H6582" s="175">
        <v>0</v>
      </c>
      <c r="I6582" s="135">
        <v>0</v>
      </c>
      <c r="J6582" s="135">
        <v>0</v>
      </c>
      <c r="K6582" s="74">
        <v>0</v>
      </c>
      <c r="L6582" s="129">
        <v>0</v>
      </c>
      <c r="M6582" s="129">
        <v>0</v>
      </c>
      <c r="N6582" s="74">
        <v>0</v>
      </c>
      <c r="O6582" s="74">
        <v>0</v>
      </c>
      <c r="P6582" s="129">
        <v>0</v>
      </c>
      <c r="Q6582" s="74">
        <v>0</v>
      </c>
      <c r="R6582" s="141">
        <v>100</v>
      </c>
    </row>
    <row r="6584" spans="2:18" x14ac:dyDescent="0.2">
      <c r="B6584" s="40" t="str">
        <f xml:space="preserve"> HYPERLINK("#'目次'!B278", "[272]")</f>
        <v>[272]</v>
      </c>
      <c r="C6584" s="23" t="s">
        <v>404</v>
      </c>
    </row>
    <row r="6585" spans="2:18" x14ac:dyDescent="0.2">
      <c r="C6585" s="186" t="s">
        <v>397</v>
      </c>
    </row>
    <row r="6587" spans="2:18" x14ac:dyDescent="0.2">
      <c r="C6587" s="23" t="s">
        <v>80</v>
      </c>
    </row>
    <row r="6588" spans="2:18" ht="48" x14ac:dyDescent="0.2">
      <c r="E6588" s="195"/>
      <c r="F6588" s="196"/>
      <c r="G6588" s="37" t="s">
        <v>15</v>
      </c>
      <c r="H6588" s="33" t="s">
        <v>347</v>
      </c>
      <c r="I6588" s="13" t="s">
        <v>348</v>
      </c>
      <c r="J6588" s="13" t="s">
        <v>349</v>
      </c>
      <c r="K6588" s="13" t="s">
        <v>350</v>
      </c>
      <c r="L6588" s="13" t="s">
        <v>351</v>
      </c>
      <c r="M6588" s="13" t="s">
        <v>352</v>
      </c>
      <c r="N6588" s="13" t="s">
        <v>353</v>
      </c>
      <c r="O6588" s="13" t="s">
        <v>354</v>
      </c>
      <c r="P6588" s="13" t="s">
        <v>355</v>
      </c>
      <c r="Q6588" s="13" t="s">
        <v>99</v>
      </c>
      <c r="R6588" s="38" t="s">
        <v>18</v>
      </c>
    </row>
    <row r="6589" spans="2:18" x14ac:dyDescent="0.2">
      <c r="E6589" s="197"/>
      <c r="F6589" s="198"/>
      <c r="G6589" s="35"/>
      <c r="H6589" s="39"/>
      <c r="I6589" s="14"/>
      <c r="J6589" s="14"/>
      <c r="K6589" s="14"/>
      <c r="L6589" s="14"/>
      <c r="M6589" s="14"/>
      <c r="N6589" s="14"/>
      <c r="O6589" s="14"/>
      <c r="P6589" s="14"/>
      <c r="Q6589" s="14"/>
      <c r="R6589" s="34"/>
    </row>
    <row r="6590" spans="2:18" x14ac:dyDescent="0.2">
      <c r="E6590" s="91" t="s">
        <v>15</v>
      </c>
      <c r="F6590" s="46"/>
      <c r="G6590" s="36">
        <v>53</v>
      </c>
      <c r="H6590" s="24">
        <v>30.188679245283002</v>
      </c>
      <c r="I6590" s="24">
        <v>43.396226415093999</v>
      </c>
      <c r="J6590" s="24">
        <v>30.188679245283002</v>
      </c>
      <c r="K6590" s="24">
        <v>3.7735849056599999</v>
      </c>
      <c r="L6590" s="24">
        <v>5.660377358491</v>
      </c>
      <c r="M6590" s="24">
        <v>7.547169811321</v>
      </c>
      <c r="N6590" s="24">
        <v>1.88679245283</v>
      </c>
      <c r="O6590" s="24">
        <v>1.88679245283</v>
      </c>
      <c r="P6590" s="24">
        <v>5.660377358491</v>
      </c>
      <c r="Q6590" s="24">
        <v>3.7735849056599999</v>
      </c>
      <c r="R6590" s="68">
        <v>20.754716981131999</v>
      </c>
    </row>
    <row r="6591" spans="2:18" x14ac:dyDescent="0.2">
      <c r="E6591" s="4" t="s">
        <v>81</v>
      </c>
      <c r="F6591" s="5"/>
      <c r="G6591" s="19">
        <v>3</v>
      </c>
      <c r="H6591" s="174">
        <v>0</v>
      </c>
      <c r="I6591" s="151">
        <v>0</v>
      </c>
      <c r="J6591" s="98">
        <v>66.666666666666998</v>
      </c>
      <c r="K6591" s="60">
        <v>0</v>
      </c>
      <c r="L6591" s="128">
        <v>0</v>
      </c>
      <c r="M6591" s="128">
        <v>0</v>
      </c>
      <c r="N6591" s="60">
        <v>0</v>
      </c>
      <c r="O6591" s="60">
        <v>0</v>
      </c>
      <c r="P6591" s="128">
        <v>0</v>
      </c>
      <c r="Q6591" s="60">
        <v>0</v>
      </c>
      <c r="R6591" s="167">
        <v>33.333333333333002</v>
      </c>
    </row>
    <row r="6592" spans="2:18" x14ac:dyDescent="0.2">
      <c r="E6592" s="4" t="s">
        <v>82</v>
      </c>
      <c r="F6592" s="5"/>
      <c r="G6592" s="6">
        <v>8</v>
      </c>
      <c r="H6592" s="133">
        <v>0</v>
      </c>
      <c r="I6592" s="29">
        <v>50</v>
      </c>
      <c r="J6592" s="44">
        <v>50</v>
      </c>
      <c r="K6592" s="28">
        <v>0</v>
      </c>
      <c r="L6592" s="69">
        <v>0</v>
      </c>
      <c r="M6592" s="12">
        <v>12.5</v>
      </c>
      <c r="N6592" s="28">
        <v>0</v>
      </c>
      <c r="O6592" s="28">
        <v>0</v>
      </c>
      <c r="P6592" s="29">
        <v>12.5</v>
      </c>
      <c r="Q6592" s="28">
        <v>0</v>
      </c>
      <c r="R6592" s="42">
        <v>25</v>
      </c>
    </row>
    <row r="6593" spans="2:18" x14ac:dyDescent="0.2">
      <c r="E6593" s="4" t="s">
        <v>83</v>
      </c>
      <c r="F6593" s="5"/>
      <c r="G6593" s="6">
        <v>17</v>
      </c>
      <c r="H6593" s="31">
        <v>29.411764705882</v>
      </c>
      <c r="I6593" s="12">
        <v>41.176470588234999</v>
      </c>
      <c r="J6593" s="61">
        <v>17.647058823529001</v>
      </c>
      <c r="K6593" s="29">
        <v>11.764705882353001</v>
      </c>
      <c r="L6593" s="12">
        <v>5.8823529411760003</v>
      </c>
      <c r="M6593" s="12">
        <v>5.8823529411760003</v>
      </c>
      <c r="N6593" s="12">
        <v>5.8823529411760003</v>
      </c>
      <c r="O6593" s="12">
        <v>5.8823529411760003</v>
      </c>
      <c r="P6593" s="12">
        <v>5.8823529411760003</v>
      </c>
      <c r="Q6593" s="29">
        <v>11.764705882353001</v>
      </c>
      <c r="R6593" s="42">
        <v>23.529411764706001</v>
      </c>
    </row>
    <row r="6594" spans="2:18" x14ac:dyDescent="0.2">
      <c r="E6594" s="4" t="s">
        <v>84</v>
      </c>
      <c r="F6594" s="5"/>
      <c r="G6594" s="6">
        <v>0</v>
      </c>
      <c r="H6594" s="133">
        <v>0</v>
      </c>
      <c r="I6594" s="99">
        <v>0</v>
      </c>
      <c r="J6594" s="99">
        <v>0</v>
      </c>
      <c r="K6594" s="28">
        <v>0</v>
      </c>
      <c r="L6594" s="69">
        <v>0</v>
      </c>
      <c r="M6594" s="69">
        <v>0</v>
      </c>
      <c r="N6594" s="28">
        <v>0</v>
      </c>
      <c r="O6594" s="28">
        <v>0</v>
      </c>
      <c r="P6594" s="69">
        <v>0</v>
      </c>
      <c r="Q6594" s="28">
        <v>0</v>
      </c>
      <c r="R6594" s="145">
        <v>0</v>
      </c>
    </row>
    <row r="6595" spans="2:18" x14ac:dyDescent="0.2">
      <c r="E6595" s="4" t="s">
        <v>85</v>
      </c>
      <c r="F6595" s="5"/>
      <c r="G6595" s="6">
        <v>6</v>
      </c>
      <c r="H6595" s="87">
        <v>50</v>
      </c>
      <c r="I6595" s="61">
        <v>16.666666666666998</v>
      </c>
      <c r="J6595" s="99">
        <v>0</v>
      </c>
      <c r="K6595" s="28">
        <v>0</v>
      </c>
      <c r="L6595" s="69">
        <v>0</v>
      </c>
      <c r="M6595" s="69">
        <v>0</v>
      </c>
      <c r="N6595" s="28">
        <v>0</v>
      </c>
      <c r="O6595" s="28">
        <v>0</v>
      </c>
      <c r="P6595" s="69">
        <v>0</v>
      </c>
      <c r="Q6595" s="28">
        <v>0</v>
      </c>
      <c r="R6595" s="111">
        <v>50</v>
      </c>
    </row>
    <row r="6596" spans="2:18" x14ac:dyDescent="0.2">
      <c r="E6596" s="4" t="s">
        <v>86</v>
      </c>
      <c r="F6596" s="5"/>
      <c r="G6596" s="6">
        <v>7</v>
      </c>
      <c r="H6596" s="87">
        <v>42.857142857143003</v>
      </c>
      <c r="I6596" s="61">
        <v>28.571428571428999</v>
      </c>
      <c r="J6596" s="44">
        <v>42.857142857143003</v>
      </c>
      <c r="K6596" s="28">
        <v>0</v>
      </c>
      <c r="L6596" s="44">
        <v>28.571428571428999</v>
      </c>
      <c r="M6596" s="29">
        <v>14.285714285714</v>
      </c>
      <c r="N6596" s="28">
        <v>0</v>
      </c>
      <c r="O6596" s="28">
        <v>0</v>
      </c>
      <c r="P6596" s="69">
        <v>0</v>
      </c>
      <c r="Q6596" s="28">
        <v>0</v>
      </c>
      <c r="R6596" s="100">
        <v>14.285714285714</v>
      </c>
    </row>
    <row r="6597" spans="2:18" x14ac:dyDescent="0.2">
      <c r="E6597" s="4" t="s">
        <v>87</v>
      </c>
      <c r="F6597" s="5"/>
      <c r="G6597" s="6">
        <v>2</v>
      </c>
      <c r="H6597" s="87">
        <v>50</v>
      </c>
      <c r="I6597" s="44">
        <v>100</v>
      </c>
      <c r="J6597" s="99">
        <v>0</v>
      </c>
      <c r="K6597" s="28">
        <v>0</v>
      </c>
      <c r="L6597" s="69">
        <v>0</v>
      </c>
      <c r="M6597" s="69">
        <v>0</v>
      </c>
      <c r="N6597" s="28">
        <v>0</v>
      </c>
      <c r="O6597" s="28">
        <v>0</v>
      </c>
      <c r="P6597" s="69">
        <v>0</v>
      </c>
      <c r="Q6597" s="28">
        <v>0</v>
      </c>
      <c r="R6597" s="145">
        <v>0</v>
      </c>
    </row>
    <row r="6598" spans="2:18" x14ac:dyDescent="0.2">
      <c r="E6598" s="4" t="s">
        <v>88</v>
      </c>
      <c r="F6598" s="5"/>
      <c r="G6598" s="6">
        <v>3</v>
      </c>
      <c r="H6598" s="87">
        <v>66.666666666666998</v>
      </c>
      <c r="I6598" s="44">
        <v>100</v>
      </c>
      <c r="J6598" s="12">
        <v>33.333333333333002</v>
      </c>
      <c r="K6598" s="28">
        <v>0</v>
      </c>
      <c r="L6598" s="69">
        <v>0</v>
      </c>
      <c r="M6598" s="69">
        <v>0</v>
      </c>
      <c r="N6598" s="28">
        <v>0</v>
      </c>
      <c r="O6598" s="28">
        <v>0</v>
      </c>
      <c r="P6598" s="69">
        <v>0</v>
      </c>
      <c r="Q6598" s="28">
        <v>0</v>
      </c>
      <c r="R6598" s="145">
        <v>0</v>
      </c>
    </row>
    <row r="6599" spans="2:18" x14ac:dyDescent="0.2">
      <c r="E6599" s="4" t="s">
        <v>89</v>
      </c>
      <c r="F6599" s="5"/>
      <c r="G6599" s="6">
        <v>3</v>
      </c>
      <c r="H6599" s="133">
        <v>0</v>
      </c>
      <c r="I6599" s="44">
        <v>66.666666666666998</v>
      </c>
      <c r="J6599" s="44">
        <v>66.666666666666998</v>
      </c>
      <c r="K6599" s="28">
        <v>0</v>
      </c>
      <c r="L6599" s="69">
        <v>0</v>
      </c>
      <c r="M6599" s="69">
        <v>0</v>
      </c>
      <c r="N6599" s="28">
        <v>0</v>
      </c>
      <c r="O6599" s="28">
        <v>0</v>
      </c>
      <c r="P6599" s="69">
        <v>0</v>
      </c>
      <c r="Q6599" s="28">
        <v>0</v>
      </c>
      <c r="R6599" s="145">
        <v>0</v>
      </c>
    </row>
    <row r="6600" spans="2:18" x14ac:dyDescent="0.2">
      <c r="E6600" s="4" t="s">
        <v>90</v>
      </c>
      <c r="F6600" s="5"/>
      <c r="G6600" s="6">
        <v>3</v>
      </c>
      <c r="H6600" s="87">
        <v>66.666666666666998</v>
      </c>
      <c r="I6600" s="61">
        <v>33.333333333333002</v>
      </c>
      <c r="J6600" s="99">
        <v>0</v>
      </c>
      <c r="K6600" s="28">
        <v>0</v>
      </c>
      <c r="L6600" s="69">
        <v>0</v>
      </c>
      <c r="M6600" s="69">
        <v>0</v>
      </c>
      <c r="N6600" s="28">
        <v>0</v>
      </c>
      <c r="O6600" s="28">
        <v>0</v>
      </c>
      <c r="P6600" s="44">
        <v>33.333333333333002</v>
      </c>
      <c r="Q6600" s="28">
        <v>0</v>
      </c>
      <c r="R6600" s="145">
        <v>0</v>
      </c>
    </row>
    <row r="6601" spans="2:18" x14ac:dyDescent="0.2">
      <c r="E6601" s="57" t="s">
        <v>91</v>
      </c>
      <c r="F6601" s="59"/>
      <c r="G6601" s="55">
        <v>1</v>
      </c>
      <c r="H6601" s="175">
        <v>0</v>
      </c>
      <c r="I6601" s="113">
        <v>100</v>
      </c>
      <c r="J6601" s="113">
        <v>100</v>
      </c>
      <c r="K6601" s="74">
        <v>0</v>
      </c>
      <c r="L6601" s="129">
        <v>0</v>
      </c>
      <c r="M6601" s="113">
        <v>100</v>
      </c>
      <c r="N6601" s="74">
        <v>0</v>
      </c>
      <c r="O6601" s="74">
        <v>0</v>
      </c>
      <c r="P6601" s="129">
        <v>0</v>
      </c>
      <c r="Q6601" s="74">
        <v>0</v>
      </c>
      <c r="R6601" s="185">
        <v>0</v>
      </c>
    </row>
    <row r="6603" spans="2:18" x14ac:dyDescent="0.2">
      <c r="B6603" s="40" t="str">
        <f xml:space="preserve"> HYPERLINK("#'目次'!B279", "[273]")</f>
        <v>[273]</v>
      </c>
      <c r="C6603" s="23" t="s">
        <v>407</v>
      </c>
    </row>
    <row r="6604" spans="2:18" x14ac:dyDescent="0.2">
      <c r="C6604" s="186" t="s">
        <v>397</v>
      </c>
    </row>
    <row r="6606" spans="2:18" x14ac:dyDescent="0.2">
      <c r="C6606" s="23" t="s">
        <v>14</v>
      </c>
    </row>
    <row r="6607" spans="2:18" ht="48" x14ac:dyDescent="0.2">
      <c r="D6607" s="195"/>
      <c r="E6607" s="196"/>
      <c r="F6607" s="196"/>
      <c r="G6607" s="37" t="s">
        <v>15</v>
      </c>
      <c r="H6607" s="33" t="s">
        <v>347</v>
      </c>
      <c r="I6607" s="13" t="s">
        <v>348</v>
      </c>
      <c r="J6607" s="13" t="s">
        <v>349</v>
      </c>
      <c r="K6607" s="13" t="s">
        <v>350</v>
      </c>
      <c r="L6607" s="13" t="s">
        <v>351</v>
      </c>
      <c r="M6607" s="13" t="s">
        <v>352</v>
      </c>
      <c r="N6607" s="13" t="s">
        <v>353</v>
      </c>
      <c r="O6607" s="13" t="s">
        <v>354</v>
      </c>
      <c r="P6607" s="13" t="s">
        <v>355</v>
      </c>
      <c r="Q6607" s="13" t="s">
        <v>99</v>
      </c>
      <c r="R6607" s="38" t="s">
        <v>18</v>
      </c>
    </row>
    <row r="6608" spans="2:18" x14ac:dyDescent="0.2">
      <c r="D6608" s="197"/>
      <c r="E6608" s="198"/>
      <c r="F6608" s="198"/>
      <c r="G6608" s="35"/>
      <c r="H6608" s="39"/>
      <c r="I6608" s="14"/>
      <c r="J6608" s="14"/>
      <c r="K6608" s="14"/>
      <c r="L6608" s="14"/>
      <c r="M6608" s="14"/>
      <c r="N6608" s="14"/>
      <c r="O6608" s="14"/>
      <c r="P6608" s="14"/>
      <c r="Q6608" s="14"/>
      <c r="R6608" s="34"/>
    </row>
    <row r="6609" spans="4:18" x14ac:dyDescent="0.2">
      <c r="D6609" s="56"/>
      <c r="E6609" s="58" t="s">
        <v>15</v>
      </c>
      <c r="F6609" s="46"/>
      <c r="G6609" s="36">
        <v>53</v>
      </c>
      <c r="H6609" s="24">
        <v>28.301886792453001</v>
      </c>
      <c r="I6609" s="24">
        <v>32.075471698112999</v>
      </c>
      <c r="J6609" s="24">
        <v>16.981132075472001</v>
      </c>
      <c r="K6609" s="24">
        <v>3.7735849056599999</v>
      </c>
      <c r="L6609" s="24">
        <v>5.660377358491</v>
      </c>
      <c r="M6609" s="24">
        <v>5.660377358491</v>
      </c>
      <c r="N6609" s="24">
        <v>3.7735849056599999</v>
      </c>
      <c r="O6609" s="24">
        <v>1.88679245283</v>
      </c>
      <c r="P6609" s="24">
        <v>5.660377358491</v>
      </c>
      <c r="Q6609" s="24">
        <v>3.7735849056599999</v>
      </c>
      <c r="R6609" s="68">
        <v>30.188679245283002</v>
      </c>
    </row>
    <row r="6610" spans="4:18" x14ac:dyDescent="0.2">
      <c r="D6610" s="199" t="s">
        <v>19</v>
      </c>
      <c r="E6610" s="22" t="s">
        <v>20</v>
      </c>
      <c r="F6610" s="21"/>
      <c r="G6610" s="19">
        <v>11</v>
      </c>
      <c r="H6610" s="174">
        <v>0</v>
      </c>
      <c r="I6610" s="107">
        <v>18.181818181817999</v>
      </c>
      <c r="J6610" s="98">
        <v>27.272727272727</v>
      </c>
      <c r="K6610" s="60">
        <v>0</v>
      </c>
      <c r="L6610" s="128">
        <v>0</v>
      </c>
      <c r="M6610" s="20">
        <v>9.0909090909089993</v>
      </c>
      <c r="N6610" s="60">
        <v>0</v>
      </c>
      <c r="O6610" s="60">
        <v>0</v>
      </c>
      <c r="P6610" s="98">
        <v>18.181818181817999</v>
      </c>
      <c r="Q6610" s="60">
        <v>0</v>
      </c>
      <c r="R6610" s="167">
        <v>45.454545454544999</v>
      </c>
    </row>
    <row r="6611" spans="4:18" x14ac:dyDescent="0.2">
      <c r="D6611" s="200"/>
      <c r="E6611" s="4" t="s">
        <v>21</v>
      </c>
      <c r="F6611" s="5"/>
      <c r="G6611" s="6">
        <v>16</v>
      </c>
      <c r="H6611" s="76">
        <v>37.5</v>
      </c>
      <c r="I6611" s="12">
        <v>31.25</v>
      </c>
      <c r="J6611" s="12">
        <v>18.75</v>
      </c>
      <c r="K6611" s="29">
        <v>12.5</v>
      </c>
      <c r="L6611" s="12">
        <v>6.25</v>
      </c>
      <c r="M6611" s="12">
        <v>6.25</v>
      </c>
      <c r="N6611" s="12">
        <v>6.25</v>
      </c>
      <c r="O6611" s="12">
        <v>6.25</v>
      </c>
      <c r="P6611" s="12">
        <v>6.25</v>
      </c>
      <c r="Q6611" s="29">
        <v>12.5</v>
      </c>
      <c r="R6611" s="100">
        <v>25</v>
      </c>
    </row>
    <row r="6612" spans="4:18" x14ac:dyDescent="0.2">
      <c r="D6612" s="200"/>
      <c r="E6612" s="4" t="s">
        <v>22</v>
      </c>
      <c r="F6612" s="5"/>
      <c r="G6612" s="6">
        <v>7</v>
      </c>
      <c r="H6612" s="87">
        <v>42.857142857143003</v>
      </c>
      <c r="I6612" s="61">
        <v>14.285714285714</v>
      </c>
      <c r="J6612" s="99">
        <v>0</v>
      </c>
      <c r="K6612" s="28">
        <v>0</v>
      </c>
      <c r="L6612" s="69">
        <v>0</v>
      </c>
      <c r="M6612" s="69">
        <v>0</v>
      </c>
      <c r="N6612" s="28">
        <v>0</v>
      </c>
      <c r="O6612" s="28">
        <v>0</v>
      </c>
      <c r="P6612" s="69">
        <v>0</v>
      </c>
      <c r="Q6612" s="28">
        <v>0</v>
      </c>
      <c r="R6612" s="111">
        <v>57.142857142856997</v>
      </c>
    </row>
    <row r="6613" spans="4:18" x14ac:dyDescent="0.2">
      <c r="D6613" s="200"/>
      <c r="E6613" s="4" t="s">
        <v>23</v>
      </c>
      <c r="F6613" s="5"/>
      <c r="G6613" s="6">
        <v>7</v>
      </c>
      <c r="H6613" s="31">
        <v>28.571428571428999</v>
      </c>
      <c r="I6613" s="12">
        <v>28.571428571428999</v>
      </c>
      <c r="J6613" s="12">
        <v>14.285714285714</v>
      </c>
      <c r="K6613" s="28">
        <v>0</v>
      </c>
      <c r="L6613" s="29">
        <v>14.285714285714</v>
      </c>
      <c r="M6613" s="69">
        <v>0</v>
      </c>
      <c r="N6613" s="28">
        <v>0</v>
      </c>
      <c r="O6613" s="28">
        <v>0</v>
      </c>
      <c r="P6613" s="69">
        <v>0</v>
      </c>
      <c r="Q6613" s="28">
        <v>0</v>
      </c>
      <c r="R6613" s="42">
        <v>28.571428571428999</v>
      </c>
    </row>
    <row r="6614" spans="4:18" x14ac:dyDescent="0.2">
      <c r="D6614" s="200"/>
      <c r="E6614" s="4" t="s">
        <v>24</v>
      </c>
      <c r="F6614" s="5"/>
      <c r="G6614" s="6">
        <v>12</v>
      </c>
      <c r="H6614" s="76">
        <v>33.333333333333002</v>
      </c>
      <c r="I6614" s="44">
        <v>58.333333333333002</v>
      </c>
      <c r="J6614" s="12">
        <v>16.666666666666998</v>
      </c>
      <c r="K6614" s="28">
        <v>0</v>
      </c>
      <c r="L6614" s="12">
        <v>8.333333333333</v>
      </c>
      <c r="M6614" s="12">
        <v>8.333333333333</v>
      </c>
      <c r="N6614" s="12">
        <v>8.333333333333</v>
      </c>
      <c r="O6614" s="28">
        <v>0</v>
      </c>
      <c r="P6614" s="69">
        <v>0</v>
      </c>
      <c r="Q6614" s="28">
        <v>0</v>
      </c>
      <c r="R6614" s="138">
        <v>8.333333333333</v>
      </c>
    </row>
    <row r="6615" spans="4:18" x14ac:dyDescent="0.2">
      <c r="D6615" s="199" t="s">
        <v>25</v>
      </c>
      <c r="E6615" s="22" t="s">
        <v>26</v>
      </c>
      <c r="F6615" s="21"/>
      <c r="G6615" s="19">
        <v>13</v>
      </c>
      <c r="H6615" s="150">
        <v>46.153846153845997</v>
      </c>
      <c r="I6615" s="90">
        <v>23.076923076922998</v>
      </c>
      <c r="J6615" s="151">
        <v>0</v>
      </c>
      <c r="K6615" s="60">
        <v>0</v>
      </c>
      <c r="L6615" s="20">
        <v>7.6923076923079998</v>
      </c>
      <c r="M6615" s="128">
        <v>0</v>
      </c>
      <c r="N6615" s="60">
        <v>0</v>
      </c>
      <c r="O6615" s="60">
        <v>0</v>
      </c>
      <c r="P6615" s="128">
        <v>0</v>
      </c>
      <c r="Q6615" s="20">
        <v>7.6923076923079998</v>
      </c>
      <c r="R6615" s="52">
        <v>30.769230769231001</v>
      </c>
    </row>
    <row r="6616" spans="4:18" x14ac:dyDescent="0.2">
      <c r="D6616" s="200"/>
      <c r="E6616" s="4" t="s">
        <v>27</v>
      </c>
      <c r="F6616" s="5"/>
      <c r="G6616" s="6">
        <v>20</v>
      </c>
      <c r="H6616" s="31">
        <v>25</v>
      </c>
      <c r="I6616" s="43">
        <v>25</v>
      </c>
      <c r="J6616" s="12">
        <v>20</v>
      </c>
      <c r="K6616" s="28">
        <v>0</v>
      </c>
      <c r="L6616" s="12">
        <v>5</v>
      </c>
      <c r="M6616" s="12">
        <v>5</v>
      </c>
      <c r="N6616" s="12">
        <v>5</v>
      </c>
      <c r="O6616" s="28">
        <v>0</v>
      </c>
      <c r="P6616" s="69">
        <v>0</v>
      </c>
      <c r="Q6616" s="12">
        <v>5</v>
      </c>
      <c r="R6616" s="42">
        <v>30</v>
      </c>
    </row>
    <row r="6617" spans="4:18" x14ac:dyDescent="0.2">
      <c r="D6617" s="200"/>
      <c r="E6617" s="4" t="s">
        <v>28</v>
      </c>
      <c r="F6617" s="5"/>
      <c r="G6617" s="6">
        <v>15</v>
      </c>
      <c r="H6617" s="84">
        <v>20</v>
      </c>
      <c r="I6617" s="44">
        <v>46.666666666666998</v>
      </c>
      <c r="J6617" s="29">
        <v>26.666666666666998</v>
      </c>
      <c r="K6617" s="29">
        <v>13.333333333333</v>
      </c>
      <c r="L6617" s="12">
        <v>6.666666666667</v>
      </c>
      <c r="M6617" s="12">
        <v>6.666666666667</v>
      </c>
      <c r="N6617" s="12">
        <v>6.666666666667</v>
      </c>
      <c r="O6617" s="12">
        <v>6.666666666667</v>
      </c>
      <c r="P6617" s="44">
        <v>20</v>
      </c>
      <c r="Q6617" s="28">
        <v>0</v>
      </c>
      <c r="R6617" s="88">
        <v>40</v>
      </c>
    </row>
    <row r="6618" spans="4:18" x14ac:dyDescent="0.2">
      <c r="D6618" s="200"/>
      <c r="E6618" s="4" t="s">
        <v>29</v>
      </c>
      <c r="F6618" s="5"/>
      <c r="G6618" s="6">
        <v>5</v>
      </c>
      <c r="H6618" s="84">
        <v>20</v>
      </c>
      <c r="I6618" s="29">
        <v>40</v>
      </c>
      <c r="J6618" s="12">
        <v>20</v>
      </c>
      <c r="K6618" s="28">
        <v>0</v>
      </c>
      <c r="L6618" s="69">
        <v>0</v>
      </c>
      <c r="M6618" s="44">
        <v>20</v>
      </c>
      <c r="N6618" s="28">
        <v>0</v>
      </c>
      <c r="O6618" s="28">
        <v>0</v>
      </c>
      <c r="P6618" s="69">
        <v>0</v>
      </c>
      <c r="Q6618" s="28">
        <v>0</v>
      </c>
      <c r="R6618" s="145">
        <v>0</v>
      </c>
    </row>
    <row r="6619" spans="4:18" x14ac:dyDescent="0.2">
      <c r="D6619" s="199" t="s">
        <v>30</v>
      </c>
      <c r="E6619" s="22" t="s">
        <v>31</v>
      </c>
      <c r="F6619" s="21"/>
      <c r="G6619" s="19">
        <v>28</v>
      </c>
      <c r="H6619" s="54">
        <v>32.142857142856997</v>
      </c>
      <c r="I6619" s="96">
        <v>39.285714285714</v>
      </c>
      <c r="J6619" s="90">
        <v>7.1428571428570002</v>
      </c>
      <c r="K6619" s="20">
        <v>3.5714285714290002</v>
      </c>
      <c r="L6619" s="20">
        <v>7.1428571428570002</v>
      </c>
      <c r="M6619" s="20">
        <v>7.1428571428570002</v>
      </c>
      <c r="N6619" s="20">
        <v>7.1428571428570002</v>
      </c>
      <c r="O6619" s="20">
        <v>3.5714285714290002</v>
      </c>
      <c r="P6619" s="20">
        <v>3.5714285714290002</v>
      </c>
      <c r="Q6619" s="20">
        <v>3.5714285714290002</v>
      </c>
      <c r="R6619" s="177">
        <v>25</v>
      </c>
    </row>
    <row r="6620" spans="4:18" x14ac:dyDescent="0.2">
      <c r="D6620" s="200"/>
      <c r="E6620" s="4" t="s">
        <v>32</v>
      </c>
      <c r="F6620" s="5"/>
      <c r="G6620" s="6">
        <v>25</v>
      </c>
      <c r="H6620" s="31">
        <v>24</v>
      </c>
      <c r="I6620" s="43">
        <v>24</v>
      </c>
      <c r="J6620" s="44">
        <v>28</v>
      </c>
      <c r="K6620" s="12">
        <v>4</v>
      </c>
      <c r="L6620" s="12">
        <v>4</v>
      </c>
      <c r="M6620" s="12">
        <v>4</v>
      </c>
      <c r="N6620" s="28">
        <v>0</v>
      </c>
      <c r="O6620" s="28">
        <v>0</v>
      </c>
      <c r="P6620" s="12">
        <v>8</v>
      </c>
      <c r="Q6620" s="12">
        <v>4</v>
      </c>
      <c r="R6620" s="88">
        <v>36</v>
      </c>
    </row>
    <row r="6621" spans="4:18" x14ac:dyDescent="0.2">
      <c r="D6621" s="199" t="s">
        <v>33</v>
      </c>
      <c r="E6621" s="22" t="s">
        <v>34</v>
      </c>
      <c r="F6621" s="21"/>
      <c r="G6621" s="19">
        <v>12</v>
      </c>
      <c r="H6621" s="150">
        <v>41.666666666666998</v>
      </c>
      <c r="I6621" s="98">
        <v>75</v>
      </c>
      <c r="J6621" s="98">
        <v>41.666666666666998</v>
      </c>
      <c r="K6621" s="98">
        <v>16.666666666666998</v>
      </c>
      <c r="L6621" s="98">
        <v>16.666666666666998</v>
      </c>
      <c r="M6621" s="20">
        <v>8.333333333333</v>
      </c>
      <c r="N6621" s="20">
        <v>8.333333333333</v>
      </c>
      <c r="O6621" s="96">
        <v>8.333333333333</v>
      </c>
      <c r="P6621" s="20">
        <v>8.333333333333</v>
      </c>
      <c r="Q6621" s="60">
        <v>0</v>
      </c>
      <c r="R6621" s="182">
        <v>0</v>
      </c>
    </row>
    <row r="6622" spans="4:18" x14ac:dyDescent="0.2">
      <c r="D6622" s="200"/>
      <c r="E6622" s="4" t="s">
        <v>35</v>
      </c>
      <c r="F6622" s="5"/>
      <c r="G6622" s="6">
        <v>8</v>
      </c>
      <c r="H6622" s="76">
        <v>37.5</v>
      </c>
      <c r="I6622" s="29">
        <v>37.5</v>
      </c>
      <c r="J6622" s="12">
        <v>12.5</v>
      </c>
      <c r="K6622" s="28">
        <v>0</v>
      </c>
      <c r="L6622" s="69">
        <v>0</v>
      </c>
      <c r="M6622" s="29">
        <v>12.5</v>
      </c>
      <c r="N6622" s="28">
        <v>0</v>
      </c>
      <c r="O6622" s="28">
        <v>0</v>
      </c>
      <c r="P6622" s="29">
        <v>12.5</v>
      </c>
      <c r="Q6622" s="28">
        <v>0</v>
      </c>
      <c r="R6622" s="138">
        <v>12.5</v>
      </c>
    </row>
    <row r="6623" spans="4:18" x14ac:dyDescent="0.2">
      <c r="D6623" s="200"/>
      <c r="E6623" s="4" t="s">
        <v>36</v>
      </c>
      <c r="F6623" s="5"/>
      <c r="G6623" s="6">
        <v>7</v>
      </c>
      <c r="H6623" s="87">
        <v>42.857142857143003</v>
      </c>
      <c r="I6623" s="99">
        <v>0</v>
      </c>
      <c r="J6623" s="12">
        <v>14.285714285714</v>
      </c>
      <c r="K6623" s="28">
        <v>0</v>
      </c>
      <c r="L6623" s="69">
        <v>0</v>
      </c>
      <c r="M6623" s="69">
        <v>0</v>
      </c>
      <c r="N6623" s="28">
        <v>0</v>
      </c>
      <c r="O6623" s="28">
        <v>0</v>
      </c>
      <c r="P6623" s="69">
        <v>0</v>
      </c>
      <c r="Q6623" s="28">
        <v>0</v>
      </c>
      <c r="R6623" s="111">
        <v>42.857142857143003</v>
      </c>
    </row>
    <row r="6624" spans="4:18" x14ac:dyDescent="0.2">
      <c r="D6624" s="200"/>
      <c r="E6624" s="4" t="s">
        <v>37</v>
      </c>
      <c r="F6624" s="5"/>
      <c r="G6624" s="6">
        <v>12</v>
      </c>
      <c r="H6624" s="104">
        <v>16.666666666666998</v>
      </c>
      <c r="I6624" s="12">
        <v>33.333333333333002</v>
      </c>
      <c r="J6624" s="99">
        <v>0</v>
      </c>
      <c r="K6624" s="28">
        <v>0</v>
      </c>
      <c r="L6624" s="12">
        <v>8.333333333333</v>
      </c>
      <c r="M6624" s="12">
        <v>8.333333333333</v>
      </c>
      <c r="N6624" s="12">
        <v>8.333333333333</v>
      </c>
      <c r="O6624" s="28">
        <v>0</v>
      </c>
      <c r="P6624" s="69">
        <v>0</v>
      </c>
      <c r="Q6624" s="28">
        <v>0</v>
      </c>
      <c r="R6624" s="42">
        <v>33.333333333333002</v>
      </c>
    </row>
    <row r="6625" spans="2:18" x14ac:dyDescent="0.2">
      <c r="D6625" s="200"/>
      <c r="E6625" s="4" t="s">
        <v>38</v>
      </c>
      <c r="F6625" s="5"/>
      <c r="G6625" s="6">
        <v>4</v>
      </c>
      <c r="H6625" s="31">
        <v>25</v>
      </c>
      <c r="I6625" s="99">
        <v>0</v>
      </c>
      <c r="J6625" s="99">
        <v>0</v>
      </c>
      <c r="K6625" s="28">
        <v>0</v>
      </c>
      <c r="L6625" s="69">
        <v>0</v>
      </c>
      <c r="M6625" s="69">
        <v>0</v>
      </c>
      <c r="N6625" s="28">
        <v>0</v>
      </c>
      <c r="O6625" s="28">
        <v>0</v>
      </c>
      <c r="P6625" s="69">
        <v>0</v>
      </c>
      <c r="Q6625" s="44">
        <v>50</v>
      </c>
      <c r="R6625" s="100">
        <v>25</v>
      </c>
    </row>
    <row r="6626" spans="2:18" x14ac:dyDescent="0.2">
      <c r="D6626" s="200"/>
      <c r="E6626" s="4" t="s">
        <v>39</v>
      </c>
      <c r="F6626" s="5"/>
      <c r="G6626" s="6">
        <v>6</v>
      </c>
      <c r="H6626" s="133">
        <v>0</v>
      </c>
      <c r="I6626" s="61">
        <v>16.666666666666998</v>
      </c>
      <c r="J6626" s="44">
        <v>33.333333333333002</v>
      </c>
      <c r="K6626" s="28">
        <v>0</v>
      </c>
      <c r="L6626" s="69">
        <v>0</v>
      </c>
      <c r="M6626" s="69">
        <v>0</v>
      </c>
      <c r="N6626" s="28">
        <v>0</v>
      </c>
      <c r="O6626" s="28">
        <v>0</v>
      </c>
      <c r="P6626" s="44">
        <v>16.666666666666998</v>
      </c>
      <c r="Q6626" s="28">
        <v>0</v>
      </c>
      <c r="R6626" s="111">
        <v>66.666666666666998</v>
      </c>
    </row>
    <row r="6627" spans="2:18" x14ac:dyDescent="0.2">
      <c r="D6627" s="201"/>
      <c r="E6627" s="57" t="s">
        <v>40</v>
      </c>
      <c r="F6627" s="59"/>
      <c r="G6627" s="55">
        <v>4</v>
      </c>
      <c r="H6627" s="114">
        <v>25</v>
      </c>
      <c r="I6627" s="135">
        <v>0</v>
      </c>
      <c r="J6627" s="135">
        <v>0</v>
      </c>
      <c r="K6627" s="74">
        <v>0</v>
      </c>
      <c r="L6627" s="129">
        <v>0</v>
      </c>
      <c r="M6627" s="129">
        <v>0</v>
      </c>
      <c r="N6627" s="74">
        <v>0</v>
      </c>
      <c r="O6627" s="74">
        <v>0</v>
      </c>
      <c r="P6627" s="129">
        <v>0</v>
      </c>
      <c r="Q6627" s="74">
        <v>0</v>
      </c>
      <c r="R6627" s="141">
        <v>75</v>
      </c>
    </row>
    <row r="6629" spans="2:18" x14ac:dyDescent="0.2">
      <c r="B6629" s="40" t="str">
        <f xml:space="preserve"> HYPERLINK("#'目次'!B280", "[274]")</f>
        <v>[274]</v>
      </c>
      <c r="C6629" s="23" t="s">
        <v>407</v>
      </c>
    </row>
    <row r="6630" spans="2:18" x14ac:dyDescent="0.2">
      <c r="C6630" s="186" t="s">
        <v>397</v>
      </c>
    </row>
    <row r="6632" spans="2:18" x14ac:dyDescent="0.2">
      <c r="C6632" s="23" t="s">
        <v>48</v>
      </c>
    </row>
    <row r="6633" spans="2:18" ht="48" x14ac:dyDescent="0.2">
      <c r="D6633" s="195"/>
      <c r="E6633" s="196"/>
      <c r="F6633" s="196"/>
      <c r="G6633" s="37" t="s">
        <v>15</v>
      </c>
      <c r="H6633" s="33" t="s">
        <v>347</v>
      </c>
      <c r="I6633" s="13" t="s">
        <v>348</v>
      </c>
      <c r="J6633" s="13" t="s">
        <v>349</v>
      </c>
      <c r="K6633" s="13" t="s">
        <v>350</v>
      </c>
      <c r="L6633" s="13" t="s">
        <v>351</v>
      </c>
      <c r="M6633" s="13" t="s">
        <v>352</v>
      </c>
      <c r="N6633" s="13" t="s">
        <v>353</v>
      </c>
      <c r="O6633" s="13" t="s">
        <v>354</v>
      </c>
      <c r="P6633" s="13" t="s">
        <v>355</v>
      </c>
      <c r="Q6633" s="13" t="s">
        <v>99</v>
      </c>
      <c r="R6633" s="38" t="s">
        <v>18</v>
      </c>
    </row>
    <row r="6634" spans="2:18" x14ac:dyDescent="0.2">
      <c r="D6634" s="197"/>
      <c r="E6634" s="198"/>
      <c r="F6634" s="198"/>
      <c r="G6634" s="35"/>
      <c r="H6634" s="39"/>
      <c r="I6634" s="14"/>
      <c r="J6634" s="14"/>
      <c r="K6634" s="14"/>
      <c r="L6634" s="14"/>
      <c r="M6634" s="14"/>
      <c r="N6634" s="14"/>
      <c r="O6634" s="14"/>
      <c r="P6634" s="14"/>
      <c r="Q6634" s="14"/>
      <c r="R6634" s="34"/>
    </row>
    <row r="6635" spans="2:18" x14ac:dyDescent="0.2">
      <c r="D6635" s="56"/>
      <c r="E6635" s="58" t="s">
        <v>15</v>
      </c>
      <c r="F6635" s="46"/>
      <c r="G6635" s="36">
        <v>53</v>
      </c>
      <c r="H6635" s="24">
        <v>28.301886792453001</v>
      </c>
      <c r="I6635" s="24">
        <v>32.075471698112999</v>
      </c>
      <c r="J6635" s="24">
        <v>16.981132075472001</v>
      </c>
      <c r="K6635" s="24">
        <v>3.7735849056599999</v>
      </c>
      <c r="L6635" s="24">
        <v>5.660377358491</v>
      </c>
      <c r="M6635" s="24">
        <v>5.660377358491</v>
      </c>
      <c r="N6635" s="24">
        <v>3.7735849056599999</v>
      </c>
      <c r="O6635" s="24">
        <v>1.88679245283</v>
      </c>
      <c r="P6635" s="24">
        <v>5.660377358491</v>
      </c>
      <c r="Q6635" s="24">
        <v>3.7735849056599999</v>
      </c>
      <c r="R6635" s="68">
        <v>30.188679245283002</v>
      </c>
    </row>
    <row r="6636" spans="2:18" x14ac:dyDescent="0.2">
      <c r="D6636" s="199" t="s">
        <v>49</v>
      </c>
      <c r="E6636" s="22" t="s">
        <v>50</v>
      </c>
      <c r="F6636" s="21"/>
      <c r="G6636" s="19">
        <v>1</v>
      </c>
      <c r="H6636" s="174">
        <v>0</v>
      </c>
      <c r="I6636" s="151">
        <v>0</v>
      </c>
      <c r="J6636" s="151">
        <v>0</v>
      </c>
      <c r="K6636" s="60">
        <v>0</v>
      </c>
      <c r="L6636" s="128">
        <v>0</v>
      </c>
      <c r="M6636" s="128">
        <v>0</v>
      </c>
      <c r="N6636" s="98">
        <v>100</v>
      </c>
      <c r="O6636" s="60">
        <v>0</v>
      </c>
      <c r="P6636" s="128">
        <v>0</v>
      </c>
      <c r="Q6636" s="60">
        <v>0</v>
      </c>
      <c r="R6636" s="182">
        <v>0</v>
      </c>
    </row>
    <row r="6637" spans="2:18" x14ac:dyDescent="0.2">
      <c r="D6637" s="200"/>
      <c r="E6637" s="4" t="s">
        <v>51</v>
      </c>
      <c r="F6637" s="5"/>
      <c r="G6637" s="6">
        <v>7</v>
      </c>
      <c r="H6637" s="104">
        <v>14.285714285714</v>
      </c>
      <c r="I6637" s="12">
        <v>28.571428571428999</v>
      </c>
      <c r="J6637" s="12">
        <v>14.285714285714</v>
      </c>
      <c r="K6637" s="28">
        <v>0</v>
      </c>
      <c r="L6637" s="69">
        <v>0</v>
      </c>
      <c r="M6637" s="69">
        <v>0</v>
      </c>
      <c r="N6637" s="28">
        <v>0</v>
      </c>
      <c r="O6637" s="28">
        <v>0</v>
      </c>
      <c r="P6637" s="69">
        <v>0</v>
      </c>
      <c r="Q6637" s="28">
        <v>0</v>
      </c>
      <c r="R6637" s="111">
        <v>42.857142857143003</v>
      </c>
    </row>
    <row r="6638" spans="2:18" x14ac:dyDescent="0.2">
      <c r="D6638" s="200"/>
      <c r="E6638" s="4" t="s">
        <v>52</v>
      </c>
      <c r="F6638" s="5"/>
      <c r="G6638" s="6">
        <v>0</v>
      </c>
      <c r="H6638" s="133">
        <v>0</v>
      </c>
      <c r="I6638" s="99">
        <v>0</v>
      </c>
      <c r="J6638" s="99">
        <v>0</v>
      </c>
      <c r="K6638" s="28">
        <v>0</v>
      </c>
      <c r="L6638" s="69">
        <v>0</v>
      </c>
      <c r="M6638" s="69">
        <v>0</v>
      </c>
      <c r="N6638" s="28">
        <v>0</v>
      </c>
      <c r="O6638" s="28">
        <v>0</v>
      </c>
      <c r="P6638" s="69">
        <v>0</v>
      </c>
      <c r="Q6638" s="28">
        <v>0</v>
      </c>
      <c r="R6638" s="145">
        <v>0</v>
      </c>
    </row>
    <row r="6639" spans="2:18" x14ac:dyDescent="0.2">
      <c r="D6639" s="200"/>
      <c r="E6639" s="4" t="s">
        <v>53</v>
      </c>
      <c r="F6639" s="5"/>
      <c r="G6639" s="6">
        <v>2</v>
      </c>
      <c r="H6639" s="87">
        <v>50</v>
      </c>
      <c r="I6639" s="99">
        <v>0</v>
      </c>
      <c r="J6639" s="99">
        <v>0</v>
      </c>
      <c r="K6639" s="28">
        <v>0</v>
      </c>
      <c r="L6639" s="69">
        <v>0</v>
      </c>
      <c r="M6639" s="69">
        <v>0</v>
      </c>
      <c r="N6639" s="28">
        <v>0</v>
      </c>
      <c r="O6639" s="28">
        <v>0</v>
      </c>
      <c r="P6639" s="69">
        <v>0</v>
      </c>
      <c r="Q6639" s="44">
        <v>50</v>
      </c>
      <c r="R6639" s="145">
        <v>0</v>
      </c>
    </row>
    <row r="6640" spans="2:18" x14ac:dyDescent="0.2">
      <c r="D6640" s="200"/>
      <c r="E6640" s="4" t="s">
        <v>54</v>
      </c>
      <c r="F6640" s="5"/>
      <c r="G6640" s="6">
        <v>10</v>
      </c>
      <c r="H6640" s="87">
        <v>50</v>
      </c>
      <c r="I6640" s="12">
        <v>30</v>
      </c>
      <c r="J6640" s="99">
        <v>0</v>
      </c>
      <c r="K6640" s="28">
        <v>0</v>
      </c>
      <c r="L6640" s="69">
        <v>0</v>
      </c>
      <c r="M6640" s="12">
        <v>10</v>
      </c>
      <c r="N6640" s="28">
        <v>0</v>
      </c>
      <c r="O6640" s="28">
        <v>0</v>
      </c>
      <c r="P6640" s="69">
        <v>0</v>
      </c>
      <c r="Q6640" s="28">
        <v>0</v>
      </c>
      <c r="R6640" s="138">
        <v>20</v>
      </c>
    </row>
    <row r="6641" spans="4:18" x14ac:dyDescent="0.2">
      <c r="D6641" s="200"/>
      <c r="E6641" s="4" t="s">
        <v>55</v>
      </c>
      <c r="F6641" s="5"/>
      <c r="G6641" s="6">
        <v>6</v>
      </c>
      <c r="H6641" s="104">
        <v>16.666666666666998</v>
      </c>
      <c r="I6641" s="61">
        <v>16.666666666666998</v>
      </c>
      <c r="J6641" s="99">
        <v>0</v>
      </c>
      <c r="K6641" s="28">
        <v>0</v>
      </c>
      <c r="L6641" s="69">
        <v>0</v>
      </c>
      <c r="M6641" s="69">
        <v>0</v>
      </c>
      <c r="N6641" s="28">
        <v>0</v>
      </c>
      <c r="O6641" s="28">
        <v>0</v>
      </c>
      <c r="P6641" s="69">
        <v>0</v>
      </c>
      <c r="Q6641" s="28">
        <v>0</v>
      </c>
      <c r="R6641" s="111">
        <v>83.333333333333002</v>
      </c>
    </row>
    <row r="6642" spans="4:18" x14ac:dyDescent="0.2">
      <c r="D6642" s="200"/>
      <c r="E6642" s="4" t="s">
        <v>56</v>
      </c>
      <c r="F6642" s="5"/>
      <c r="G6642" s="6">
        <v>5</v>
      </c>
      <c r="H6642" s="84">
        <v>20</v>
      </c>
      <c r="I6642" s="99">
        <v>0</v>
      </c>
      <c r="J6642" s="99">
        <v>0</v>
      </c>
      <c r="K6642" s="28">
        <v>0</v>
      </c>
      <c r="L6642" s="44">
        <v>20</v>
      </c>
      <c r="M6642" s="44">
        <v>20</v>
      </c>
      <c r="N6642" s="28">
        <v>0</v>
      </c>
      <c r="O6642" s="28">
        <v>0</v>
      </c>
      <c r="P6642" s="69">
        <v>0</v>
      </c>
      <c r="Q6642" s="44">
        <v>20</v>
      </c>
      <c r="R6642" s="88">
        <v>40</v>
      </c>
    </row>
    <row r="6643" spans="4:18" x14ac:dyDescent="0.2">
      <c r="D6643" s="200"/>
      <c r="E6643" s="4" t="s">
        <v>57</v>
      </c>
      <c r="F6643" s="5"/>
      <c r="G6643" s="6">
        <v>4</v>
      </c>
      <c r="H6643" s="133">
        <v>0</v>
      </c>
      <c r="I6643" s="99">
        <v>0</v>
      </c>
      <c r="J6643" s="29">
        <v>25</v>
      </c>
      <c r="K6643" s="28">
        <v>0</v>
      </c>
      <c r="L6643" s="69">
        <v>0</v>
      </c>
      <c r="M6643" s="69">
        <v>0</v>
      </c>
      <c r="N6643" s="28">
        <v>0</v>
      </c>
      <c r="O6643" s="28">
        <v>0</v>
      </c>
      <c r="P6643" s="69">
        <v>0</v>
      </c>
      <c r="Q6643" s="28">
        <v>0</v>
      </c>
      <c r="R6643" s="111">
        <v>75</v>
      </c>
    </row>
    <row r="6644" spans="4:18" x14ac:dyDescent="0.2">
      <c r="D6644" s="200"/>
      <c r="E6644" s="4" t="s">
        <v>58</v>
      </c>
      <c r="F6644" s="5"/>
      <c r="G6644" s="6">
        <v>16</v>
      </c>
      <c r="H6644" s="76">
        <v>37.5</v>
      </c>
      <c r="I6644" s="44">
        <v>62.5</v>
      </c>
      <c r="J6644" s="44">
        <v>37.5</v>
      </c>
      <c r="K6644" s="29">
        <v>12.5</v>
      </c>
      <c r="L6644" s="29">
        <v>12.5</v>
      </c>
      <c r="M6644" s="12">
        <v>6.25</v>
      </c>
      <c r="N6644" s="12">
        <v>6.25</v>
      </c>
      <c r="O6644" s="12">
        <v>6.25</v>
      </c>
      <c r="P6644" s="29">
        <v>12.5</v>
      </c>
      <c r="Q6644" s="28">
        <v>0</v>
      </c>
      <c r="R6644" s="145">
        <v>0</v>
      </c>
    </row>
    <row r="6645" spans="4:18" x14ac:dyDescent="0.2">
      <c r="D6645" s="200"/>
      <c r="E6645" s="4" t="s">
        <v>59</v>
      </c>
      <c r="F6645" s="5"/>
      <c r="G6645" s="6">
        <v>2</v>
      </c>
      <c r="H6645" s="133">
        <v>0</v>
      </c>
      <c r="I6645" s="44">
        <v>50</v>
      </c>
      <c r="J6645" s="44">
        <v>50</v>
      </c>
      <c r="K6645" s="28">
        <v>0</v>
      </c>
      <c r="L6645" s="69">
        <v>0</v>
      </c>
      <c r="M6645" s="69">
        <v>0</v>
      </c>
      <c r="N6645" s="28">
        <v>0</v>
      </c>
      <c r="O6645" s="28">
        <v>0</v>
      </c>
      <c r="P6645" s="44">
        <v>50</v>
      </c>
      <c r="Q6645" s="28">
        <v>0</v>
      </c>
      <c r="R6645" s="111">
        <v>50</v>
      </c>
    </row>
    <row r="6646" spans="4:18" x14ac:dyDescent="0.2">
      <c r="D6646" s="199" t="s">
        <v>60</v>
      </c>
      <c r="E6646" s="22" t="s">
        <v>61</v>
      </c>
      <c r="F6646" s="21"/>
      <c r="G6646" s="19">
        <v>7</v>
      </c>
      <c r="H6646" s="174">
        <v>0</v>
      </c>
      <c r="I6646" s="20">
        <v>28.571428571428999</v>
      </c>
      <c r="J6646" s="151">
        <v>0</v>
      </c>
      <c r="K6646" s="60">
        <v>0</v>
      </c>
      <c r="L6646" s="128">
        <v>0</v>
      </c>
      <c r="M6646" s="128">
        <v>0</v>
      </c>
      <c r="N6646" s="60">
        <v>0</v>
      </c>
      <c r="O6646" s="60">
        <v>0</v>
      </c>
      <c r="P6646" s="96">
        <v>14.285714285714</v>
      </c>
      <c r="Q6646" s="60">
        <v>0</v>
      </c>
      <c r="R6646" s="167">
        <v>57.142857142856997</v>
      </c>
    </row>
    <row r="6647" spans="4:18" x14ac:dyDescent="0.2">
      <c r="D6647" s="200"/>
      <c r="E6647" s="4" t="s">
        <v>62</v>
      </c>
      <c r="F6647" s="5"/>
      <c r="G6647" s="6">
        <v>6</v>
      </c>
      <c r="H6647" s="76">
        <v>33.333333333333002</v>
      </c>
      <c r="I6647" s="12">
        <v>33.333333333333002</v>
      </c>
      <c r="J6647" s="12">
        <v>16.666666666666998</v>
      </c>
      <c r="K6647" s="28">
        <v>0</v>
      </c>
      <c r="L6647" s="44">
        <v>16.666666666666998</v>
      </c>
      <c r="M6647" s="69">
        <v>0</v>
      </c>
      <c r="N6647" s="28">
        <v>0</v>
      </c>
      <c r="O6647" s="28">
        <v>0</v>
      </c>
      <c r="P6647" s="44">
        <v>16.666666666666998</v>
      </c>
      <c r="Q6647" s="28">
        <v>0</v>
      </c>
      <c r="R6647" s="42">
        <v>33.333333333333002</v>
      </c>
    </row>
    <row r="6648" spans="4:18" x14ac:dyDescent="0.2">
      <c r="D6648" s="200"/>
      <c r="E6648" s="4" t="s">
        <v>63</v>
      </c>
      <c r="F6648" s="5"/>
      <c r="G6648" s="6">
        <v>10</v>
      </c>
      <c r="H6648" s="31">
        <v>30</v>
      </c>
      <c r="I6648" s="61">
        <v>20</v>
      </c>
      <c r="J6648" s="12">
        <v>20</v>
      </c>
      <c r="K6648" s="28">
        <v>0</v>
      </c>
      <c r="L6648" s="69">
        <v>0</v>
      </c>
      <c r="M6648" s="12">
        <v>10</v>
      </c>
      <c r="N6648" s="28">
        <v>0</v>
      </c>
      <c r="O6648" s="28">
        <v>0</v>
      </c>
      <c r="P6648" s="69">
        <v>0</v>
      </c>
      <c r="Q6648" s="28">
        <v>0</v>
      </c>
      <c r="R6648" s="138">
        <v>20</v>
      </c>
    </row>
    <row r="6649" spans="4:18" x14ac:dyDescent="0.2">
      <c r="D6649" s="200"/>
      <c r="E6649" s="4" t="s">
        <v>64</v>
      </c>
      <c r="F6649" s="5"/>
      <c r="G6649" s="6">
        <v>4</v>
      </c>
      <c r="H6649" s="31">
        <v>25</v>
      </c>
      <c r="I6649" s="99">
        <v>0</v>
      </c>
      <c r="J6649" s="29">
        <v>25</v>
      </c>
      <c r="K6649" s="28">
        <v>0</v>
      </c>
      <c r="L6649" s="44">
        <v>25</v>
      </c>
      <c r="M6649" s="44">
        <v>25</v>
      </c>
      <c r="N6649" s="28">
        <v>0</v>
      </c>
      <c r="O6649" s="28">
        <v>0</v>
      </c>
      <c r="P6649" s="69">
        <v>0</v>
      </c>
      <c r="Q6649" s="28">
        <v>0</v>
      </c>
      <c r="R6649" s="100">
        <v>25</v>
      </c>
    </row>
    <row r="6650" spans="4:18" x14ac:dyDescent="0.2">
      <c r="D6650" s="200"/>
      <c r="E6650" s="4" t="s">
        <v>65</v>
      </c>
      <c r="F6650" s="5"/>
      <c r="G6650" s="6">
        <v>6</v>
      </c>
      <c r="H6650" s="87">
        <v>66.666666666666998</v>
      </c>
      <c r="I6650" s="44">
        <v>50</v>
      </c>
      <c r="J6650" s="44">
        <v>50</v>
      </c>
      <c r="K6650" s="44">
        <v>33.333333333333002</v>
      </c>
      <c r="L6650" s="44">
        <v>16.666666666666998</v>
      </c>
      <c r="M6650" s="44">
        <v>16.666666666666998</v>
      </c>
      <c r="N6650" s="44">
        <v>16.666666666666998</v>
      </c>
      <c r="O6650" s="44">
        <v>16.666666666666998</v>
      </c>
      <c r="P6650" s="44">
        <v>16.666666666666998</v>
      </c>
      <c r="Q6650" s="44">
        <v>16.666666666666998</v>
      </c>
      <c r="R6650" s="138">
        <v>16.666666666666998</v>
      </c>
    </row>
    <row r="6651" spans="4:18" x14ac:dyDescent="0.2">
      <c r="D6651" s="200"/>
      <c r="E6651" s="4" t="s">
        <v>66</v>
      </c>
      <c r="F6651" s="5"/>
      <c r="G6651" s="6">
        <v>4</v>
      </c>
      <c r="H6651" s="31">
        <v>25</v>
      </c>
      <c r="I6651" s="99">
        <v>0</v>
      </c>
      <c r="J6651" s="29">
        <v>25</v>
      </c>
      <c r="K6651" s="28">
        <v>0</v>
      </c>
      <c r="L6651" s="69">
        <v>0</v>
      </c>
      <c r="M6651" s="69">
        <v>0</v>
      </c>
      <c r="N6651" s="44">
        <v>25</v>
      </c>
      <c r="O6651" s="28">
        <v>0</v>
      </c>
      <c r="P6651" s="69">
        <v>0</v>
      </c>
      <c r="Q6651" s="28">
        <v>0</v>
      </c>
      <c r="R6651" s="100">
        <v>25</v>
      </c>
    </row>
    <row r="6652" spans="4:18" x14ac:dyDescent="0.2">
      <c r="D6652" s="200"/>
      <c r="E6652" s="4" t="s">
        <v>67</v>
      </c>
      <c r="F6652" s="5"/>
      <c r="G6652" s="6">
        <v>7</v>
      </c>
      <c r="H6652" s="31">
        <v>28.571428571428999</v>
      </c>
      <c r="I6652" s="44">
        <v>57.142857142856997</v>
      </c>
      <c r="J6652" s="99">
        <v>0</v>
      </c>
      <c r="K6652" s="28">
        <v>0</v>
      </c>
      <c r="L6652" s="69">
        <v>0</v>
      </c>
      <c r="M6652" s="69">
        <v>0</v>
      </c>
      <c r="N6652" s="28">
        <v>0</v>
      </c>
      <c r="O6652" s="28">
        <v>0</v>
      </c>
      <c r="P6652" s="69">
        <v>0</v>
      </c>
      <c r="Q6652" s="44">
        <v>14.285714285714</v>
      </c>
      <c r="R6652" s="42">
        <v>28.571428571428999</v>
      </c>
    </row>
    <row r="6653" spans="4:18" x14ac:dyDescent="0.2">
      <c r="D6653" s="200"/>
      <c r="E6653" s="4" t="s">
        <v>68</v>
      </c>
      <c r="F6653" s="5"/>
      <c r="G6653" s="6">
        <v>0</v>
      </c>
      <c r="H6653" s="133">
        <v>0</v>
      </c>
      <c r="I6653" s="99">
        <v>0</v>
      </c>
      <c r="J6653" s="99">
        <v>0</v>
      </c>
      <c r="K6653" s="28">
        <v>0</v>
      </c>
      <c r="L6653" s="69">
        <v>0</v>
      </c>
      <c r="M6653" s="69">
        <v>0</v>
      </c>
      <c r="N6653" s="28">
        <v>0</v>
      </c>
      <c r="O6653" s="28">
        <v>0</v>
      </c>
      <c r="P6653" s="69">
        <v>0</v>
      </c>
      <c r="Q6653" s="28">
        <v>0</v>
      </c>
      <c r="R6653" s="145">
        <v>0</v>
      </c>
    </row>
    <row r="6654" spans="4:18" x14ac:dyDescent="0.2">
      <c r="D6654" s="200"/>
      <c r="E6654" s="4" t="s">
        <v>69</v>
      </c>
      <c r="F6654" s="5"/>
      <c r="G6654" s="6">
        <v>2</v>
      </c>
      <c r="H6654" s="87">
        <v>50</v>
      </c>
      <c r="I6654" s="99">
        <v>0</v>
      </c>
      <c r="J6654" s="99">
        <v>0</v>
      </c>
      <c r="K6654" s="28">
        <v>0</v>
      </c>
      <c r="L6654" s="69">
        <v>0</v>
      </c>
      <c r="M6654" s="69">
        <v>0</v>
      </c>
      <c r="N6654" s="28">
        <v>0</v>
      </c>
      <c r="O6654" s="28">
        <v>0</v>
      </c>
      <c r="P6654" s="69">
        <v>0</v>
      </c>
      <c r="Q6654" s="28">
        <v>0</v>
      </c>
      <c r="R6654" s="111">
        <v>50</v>
      </c>
    </row>
    <row r="6655" spans="4:18" x14ac:dyDescent="0.2">
      <c r="D6655" s="93" t="s">
        <v>70</v>
      </c>
      <c r="E6655" s="89" t="s">
        <v>18</v>
      </c>
      <c r="F6655" s="92"/>
      <c r="G6655" s="94">
        <v>0</v>
      </c>
      <c r="H6655" s="148">
        <v>0</v>
      </c>
      <c r="I6655" s="86">
        <v>0</v>
      </c>
      <c r="J6655" s="86">
        <v>0</v>
      </c>
      <c r="K6655" s="101">
        <v>0</v>
      </c>
      <c r="L6655" s="134">
        <v>0</v>
      </c>
      <c r="M6655" s="134">
        <v>0</v>
      </c>
      <c r="N6655" s="101">
        <v>0</v>
      </c>
      <c r="O6655" s="101">
        <v>0</v>
      </c>
      <c r="P6655" s="134">
        <v>0</v>
      </c>
      <c r="Q6655" s="101">
        <v>0</v>
      </c>
      <c r="R6655" s="173">
        <v>0</v>
      </c>
    </row>
    <row r="6657" spans="2:18" x14ac:dyDescent="0.2">
      <c r="B6657" s="40" t="str">
        <f xml:space="preserve"> HYPERLINK("#'目次'!B281", "[275]")</f>
        <v>[275]</v>
      </c>
      <c r="C6657" s="23" t="s">
        <v>407</v>
      </c>
    </row>
    <row r="6658" spans="2:18" x14ac:dyDescent="0.2">
      <c r="C6658" s="186" t="s">
        <v>397</v>
      </c>
    </row>
    <row r="6660" spans="2:18" x14ac:dyDescent="0.2">
      <c r="C6660" s="23" t="s">
        <v>73</v>
      </c>
    </row>
    <row r="6661" spans="2:18" ht="48" x14ac:dyDescent="0.2">
      <c r="D6661" s="195"/>
      <c r="E6661" s="196"/>
      <c r="F6661" s="196"/>
      <c r="G6661" s="37" t="s">
        <v>15</v>
      </c>
      <c r="H6661" s="33" t="s">
        <v>347</v>
      </c>
      <c r="I6661" s="13" t="s">
        <v>348</v>
      </c>
      <c r="J6661" s="13" t="s">
        <v>349</v>
      </c>
      <c r="K6661" s="13" t="s">
        <v>350</v>
      </c>
      <c r="L6661" s="13" t="s">
        <v>351</v>
      </c>
      <c r="M6661" s="13" t="s">
        <v>352</v>
      </c>
      <c r="N6661" s="13" t="s">
        <v>353</v>
      </c>
      <c r="O6661" s="13" t="s">
        <v>354</v>
      </c>
      <c r="P6661" s="13" t="s">
        <v>355</v>
      </c>
      <c r="Q6661" s="13" t="s">
        <v>99</v>
      </c>
      <c r="R6661" s="38" t="s">
        <v>18</v>
      </c>
    </row>
    <row r="6662" spans="2:18" x14ac:dyDescent="0.2">
      <c r="D6662" s="197"/>
      <c r="E6662" s="198"/>
      <c r="F6662" s="198"/>
      <c r="G6662" s="35"/>
      <c r="H6662" s="39"/>
      <c r="I6662" s="14"/>
      <c r="J6662" s="14"/>
      <c r="K6662" s="14"/>
      <c r="L6662" s="14"/>
      <c r="M6662" s="14"/>
      <c r="N6662" s="14"/>
      <c r="O6662" s="14"/>
      <c r="P6662" s="14"/>
      <c r="Q6662" s="14"/>
      <c r="R6662" s="34"/>
    </row>
    <row r="6663" spans="2:18" x14ac:dyDescent="0.2">
      <c r="D6663" s="56"/>
      <c r="E6663" s="58" t="s">
        <v>15</v>
      </c>
      <c r="F6663" s="46"/>
      <c r="G6663" s="36">
        <v>53</v>
      </c>
      <c r="H6663" s="24">
        <v>28.301886792453001</v>
      </c>
      <c r="I6663" s="24">
        <v>32.075471698112999</v>
      </c>
      <c r="J6663" s="24">
        <v>16.981132075472001</v>
      </c>
      <c r="K6663" s="24">
        <v>3.7735849056599999</v>
      </c>
      <c r="L6663" s="24">
        <v>5.660377358491</v>
      </c>
      <c r="M6663" s="24">
        <v>5.660377358491</v>
      </c>
      <c r="N6663" s="24">
        <v>3.7735849056599999</v>
      </c>
      <c r="O6663" s="24">
        <v>1.88679245283</v>
      </c>
      <c r="P6663" s="24">
        <v>5.660377358491</v>
      </c>
      <c r="Q6663" s="24">
        <v>3.7735849056599999</v>
      </c>
      <c r="R6663" s="68">
        <v>30.188679245283002</v>
      </c>
    </row>
    <row r="6664" spans="2:18" x14ac:dyDescent="0.2">
      <c r="D6664" s="199" t="s">
        <v>74</v>
      </c>
      <c r="E6664" s="22" t="s">
        <v>75</v>
      </c>
      <c r="F6664" s="21"/>
      <c r="G6664" s="19">
        <v>28</v>
      </c>
      <c r="H6664" s="54">
        <v>32.142857142856997</v>
      </c>
      <c r="I6664" s="96">
        <v>39.285714285714</v>
      </c>
      <c r="J6664" s="90">
        <v>7.1428571428570002</v>
      </c>
      <c r="K6664" s="20">
        <v>3.5714285714290002</v>
      </c>
      <c r="L6664" s="20">
        <v>7.1428571428570002</v>
      </c>
      <c r="M6664" s="20">
        <v>7.1428571428570002</v>
      </c>
      <c r="N6664" s="20">
        <v>7.1428571428570002</v>
      </c>
      <c r="O6664" s="20">
        <v>3.5714285714290002</v>
      </c>
      <c r="P6664" s="20">
        <v>3.5714285714290002</v>
      </c>
      <c r="Q6664" s="20">
        <v>3.5714285714290002</v>
      </c>
      <c r="R6664" s="177">
        <v>25</v>
      </c>
    </row>
    <row r="6665" spans="2:18" x14ac:dyDescent="0.2">
      <c r="D6665" s="200"/>
      <c r="E6665" s="4" t="s">
        <v>34</v>
      </c>
      <c r="F6665" s="5"/>
      <c r="G6665" s="6">
        <v>7</v>
      </c>
      <c r="H6665" s="87">
        <v>42.857142857143003</v>
      </c>
      <c r="I6665" s="44">
        <v>85.714285714286007</v>
      </c>
      <c r="J6665" s="12">
        <v>14.285714285714</v>
      </c>
      <c r="K6665" s="44">
        <v>14.285714285714</v>
      </c>
      <c r="L6665" s="44">
        <v>28.571428571428999</v>
      </c>
      <c r="M6665" s="29">
        <v>14.285714285714</v>
      </c>
      <c r="N6665" s="44">
        <v>14.285714285714</v>
      </c>
      <c r="O6665" s="44">
        <v>14.285714285714</v>
      </c>
      <c r="P6665" s="29">
        <v>14.285714285714</v>
      </c>
      <c r="Q6665" s="28">
        <v>0</v>
      </c>
      <c r="R6665" s="145">
        <v>0</v>
      </c>
    </row>
    <row r="6666" spans="2:18" x14ac:dyDescent="0.2">
      <c r="D6666" s="200"/>
      <c r="E6666" s="4" t="s">
        <v>35</v>
      </c>
      <c r="F6666" s="5"/>
      <c r="G6666" s="6">
        <v>3</v>
      </c>
      <c r="H6666" s="76">
        <v>33.333333333333002</v>
      </c>
      <c r="I6666" s="12">
        <v>33.333333333333002</v>
      </c>
      <c r="J6666" s="99">
        <v>0</v>
      </c>
      <c r="K6666" s="28">
        <v>0</v>
      </c>
      <c r="L6666" s="69">
        <v>0</v>
      </c>
      <c r="M6666" s="44">
        <v>33.333333333333002</v>
      </c>
      <c r="N6666" s="28">
        <v>0</v>
      </c>
      <c r="O6666" s="28">
        <v>0</v>
      </c>
      <c r="P6666" s="69">
        <v>0</v>
      </c>
      <c r="Q6666" s="28">
        <v>0</v>
      </c>
      <c r="R6666" s="42">
        <v>33.333333333333002</v>
      </c>
    </row>
    <row r="6667" spans="2:18" x14ac:dyDescent="0.2">
      <c r="D6667" s="200"/>
      <c r="E6667" s="4" t="s">
        <v>36</v>
      </c>
      <c r="F6667" s="5"/>
      <c r="G6667" s="6">
        <v>4</v>
      </c>
      <c r="H6667" s="87">
        <v>50</v>
      </c>
      <c r="I6667" s="99">
        <v>0</v>
      </c>
      <c r="J6667" s="29">
        <v>25</v>
      </c>
      <c r="K6667" s="28">
        <v>0</v>
      </c>
      <c r="L6667" s="69">
        <v>0</v>
      </c>
      <c r="M6667" s="69">
        <v>0</v>
      </c>
      <c r="N6667" s="28">
        <v>0</v>
      </c>
      <c r="O6667" s="28">
        <v>0</v>
      </c>
      <c r="P6667" s="69">
        <v>0</v>
      </c>
      <c r="Q6667" s="28">
        <v>0</v>
      </c>
      <c r="R6667" s="100">
        <v>25</v>
      </c>
    </row>
    <row r="6668" spans="2:18" x14ac:dyDescent="0.2">
      <c r="D6668" s="200"/>
      <c r="E6668" s="4" t="s">
        <v>37</v>
      </c>
      <c r="F6668" s="5"/>
      <c r="G6668" s="6">
        <v>8</v>
      </c>
      <c r="H6668" s="104">
        <v>12.5</v>
      </c>
      <c r="I6668" s="44">
        <v>50</v>
      </c>
      <c r="J6668" s="99">
        <v>0</v>
      </c>
      <c r="K6668" s="28">
        <v>0</v>
      </c>
      <c r="L6668" s="69">
        <v>0</v>
      </c>
      <c r="M6668" s="69">
        <v>0</v>
      </c>
      <c r="N6668" s="29">
        <v>12.5</v>
      </c>
      <c r="O6668" s="28">
        <v>0</v>
      </c>
      <c r="P6668" s="69">
        <v>0</v>
      </c>
      <c r="Q6668" s="28">
        <v>0</v>
      </c>
      <c r="R6668" s="100">
        <v>25</v>
      </c>
    </row>
    <row r="6669" spans="2:18" x14ac:dyDescent="0.2">
      <c r="D6669" s="200"/>
      <c r="E6669" s="4" t="s">
        <v>38</v>
      </c>
      <c r="F6669" s="5"/>
      <c r="G6669" s="6">
        <v>2</v>
      </c>
      <c r="H6669" s="87">
        <v>50</v>
      </c>
      <c r="I6669" s="99">
        <v>0</v>
      </c>
      <c r="J6669" s="99">
        <v>0</v>
      </c>
      <c r="K6669" s="28">
        <v>0</v>
      </c>
      <c r="L6669" s="69">
        <v>0</v>
      </c>
      <c r="M6669" s="69">
        <v>0</v>
      </c>
      <c r="N6669" s="28">
        <v>0</v>
      </c>
      <c r="O6669" s="28">
        <v>0</v>
      </c>
      <c r="P6669" s="69">
        <v>0</v>
      </c>
      <c r="Q6669" s="44">
        <v>50</v>
      </c>
      <c r="R6669" s="145">
        <v>0</v>
      </c>
    </row>
    <row r="6670" spans="2:18" x14ac:dyDescent="0.2">
      <c r="D6670" s="200"/>
      <c r="E6670" s="4" t="s">
        <v>39</v>
      </c>
      <c r="F6670" s="5"/>
      <c r="G6670" s="6">
        <v>1</v>
      </c>
      <c r="H6670" s="133">
        <v>0</v>
      </c>
      <c r="I6670" s="99">
        <v>0</v>
      </c>
      <c r="J6670" s="99">
        <v>0</v>
      </c>
      <c r="K6670" s="28">
        <v>0</v>
      </c>
      <c r="L6670" s="69">
        <v>0</v>
      </c>
      <c r="M6670" s="69">
        <v>0</v>
      </c>
      <c r="N6670" s="28">
        <v>0</v>
      </c>
      <c r="O6670" s="28">
        <v>0</v>
      </c>
      <c r="P6670" s="69">
        <v>0</v>
      </c>
      <c r="Q6670" s="28">
        <v>0</v>
      </c>
      <c r="R6670" s="111">
        <v>100</v>
      </c>
    </row>
    <row r="6671" spans="2:18" x14ac:dyDescent="0.2">
      <c r="D6671" s="200"/>
      <c r="E6671" s="4" t="s">
        <v>40</v>
      </c>
      <c r="F6671" s="5"/>
      <c r="G6671" s="6">
        <v>3</v>
      </c>
      <c r="H6671" s="76">
        <v>33.333333333333002</v>
      </c>
      <c r="I6671" s="99">
        <v>0</v>
      </c>
      <c r="J6671" s="99">
        <v>0</v>
      </c>
      <c r="K6671" s="28">
        <v>0</v>
      </c>
      <c r="L6671" s="69">
        <v>0</v>
      </c>
      <c r="M6671" s="69">
        <v>0</v>
      </c>
      <c r="N6671" s="28">
        <v>0</v>
      </c>
      <c r="O6671" s="28">
        <v>0</v>
      </c>
      <c r="P6671" s="69">
        <v>0</v>
      </c>
      <c r="Q6671" s="28">
        <v>0</v>
      </c>
      <c r="R6671" s="111">
        <v>66.666666666666998</v>
      </c>
    </row>
    <row r="6672" spans="2:18" x14ac:dyDescent="0.2">
      <c r="D6672" s="199" t="s">
        <v>76</v>
      </c>
      <c r="E6672" s="22" t="s">
        <v>77</v>
      </c>
      <c r="F6672" s="21"/>
      <c r="G6672" s="19">
        <v>25</v>
      </c>
      <c r="H6672" s="54">
        <v>24</v>
      </c>
      <c r="I6672" s="90">
        <v>24</v>
      </c>
      <c r="J6672" s="98">
        <v>28</v>
      </c>
      <c r="K6672" s="20">
        <v>4</v>
      </c>
      <c r="L6672" s="20">
        <v>4</v>
      </c>
      <c r="M6672" s="20">
        <v>4</v>
      </c>
      <c r="N6672" s="60">
        <v>0</v>
      </c>
      <c r="O6672" s="60">
        <v>0</v>
      </c>
      <c r="P6672" s="20">
        <v>8</v>
      </c>
      <c r="Q6672" s="20">
        <v>4</v>
      </c>
      <c r="R6672" s="153">
        <v>36</v>
      </c>
    </row>
    <row r="6673" spans="2:18" x14ac:dyDescent="0.2">
      <c r="D6673" s="200"/>
      <c r="E6673" s="4" t="s">
        <v>34</v>
      </c>
      <c r="F6673" s="5"/>
      <c r="G6673" s="6">
        <v>5</v>
      </c>
      <c r="H6673" s="87">
        <v>40</v>
      </c>
      <c r="I6673" s="44">
        <v>60</v>
      </c>
      <c r="J6673" s="44">
        <v>80</v>
      </c>
      <c r="K6673" s="44">
        <v>20</v>
      </c>
      <c r="L6673" s="69">
        <v>0</v>
      </c>
      <c r="M6673" s="69">
        <v>0</v>
      </c>
      <c r="N6673" s="28">
        <v>0</v>
      </c>
      <c r="O6673" s="28">
        <v>0</v>
      </c>
      <c r="P6673" s="69">
        <v>0</v>
      </c>
      <c r="Q6673" s="28">
        <v>0</v>
      </c>
      <c r="R6673" s="145">
        <v>0</v>
      </c>
    </row>
    <row r="6674" spans="2:18" x14ac:dyDescent="0.2">
      <c r="D6674" s="200"/>
      <c r="E6674" s="4" t="s">
        <v>35</v>
      </c>
      <c r="F6674" s="5"/>
      <c r="G6674" s="6">
        <v>5</v>
      </c>
      <c r="H6674" s="87">
        <v>40</v>
      </c>
      <c r="I6674" s="29">
        <v>40</v>
      </c>
      <c r="J6674" s="12">
        <v>20</v>
      </c>
      <c r="K6674" s="28">
        <v>0</v>
      </c>
      <c r="L6674" s="69">
        <v>0</v>
      </c>
      <c r="M6674" s="69">
        <v>0</v>
      </c>
      <c r="N6674" s="28">
        <v>0</v>
      </c>
      <c r="O6674" s="28">
        <v>0</v>
      </c>
      <c r="P6674" s="44">
        <v>20</v>
      </c>
      <c r="Q6674" s="28">
        <v>0</v>
      </c>
      <c r="R6674" s="145">
        <v>0</v>
      </c>
    </row>
    <row r="6675" spans="2:18" x14ac:dyDescent="0.2">
      <c r="D6675" s="200"/>
      <c r="E6675" s="4" t="s">
        <v>36</v>
      </c>
      <c r="F6675" s="5"/>
      <c r="G6675" s="6">
        <v>3</v>
      </c>
      <c r="H6675" s="76">
        <v>33.333333333333002</v>
      </c>
      <c r="I6675" s="99">
        <v>0</v>
      </c>
      <c r="J6675" s="99">
        <v>0</v>
      </c>
      <c r="K6675" s="28">
        <v>0</v>
      </c>
      <c r="L6675" s="69">
        <v>0</v>
      </c>
      <c r="M6675" s="69">
        <v>0</v>
      </c>
      <c r="N6675" s="28">
        <v>0</v>
      </c>
      <c r="O6675" s="28">
        <v>0</v>
      </c>
      <c r="P6675" s="69">
        <v>0</v>
      </c>
      <c r="Q6675" s="28">
        <v>0</v>
      </c>
      <c r="R6675" s="111">
        <v>66.666666666666998</v>
      </c>
    </row>
    <row r="6676" spans="2:18" x14ac:dyDescent="0.2">
      <c r="D6676" s="200"/>
      <c r="E6676" s="4" t="s">
        <v>37</v>
      </c>
      <c r="F6676" s="5"/>
      <c r="G6676" s="6">
        <v>4</v>
      </c>
      <c r="H6676" s="31">
        <v>25</v>
      </c>
      <c r="I6676" s="99">
        <v>0</v>
      </c>
      <c r="J6676" s="99">
        <v>0</v>
      </c>
      <c r="K6676" s="28">
        <v>0</v>
      </c>
      <c r="L6676" s="44">
        <v>25</v>
      </c>
      <c r="M6676" s="44">
        <v>25</v>
      </c>
      <c r="N6676" s="28">
        <v>0</v>
      </c>
      <c r="O6676" s="28">
        <v>0</v>
      </c>
      <c r="P6676" s="69">
        <v>0</v>
      </c>
      <c r="Q6676" s="28">
        <v>0</v>
      </c>
      <c r="R6676" s="111">
        <v>50</v>
      </c>
    </row>
    <row r="6677" spans="2:18" x14ac:dyDescent="0.2">
      <c r="D6677" s="200"/>
      <c r="E6677" s="4" t="s">
        <v>38</v>
      </c>
      <c r="F6677" s="5"/>
      <c r="G6677" s="6">
        <v>2</v>
      </c>
      <c r="H6677" s="133">
        <v>0</v>
      </c>
      <c r="I6677" s="99">
        <v>0</v>
      </c>
      <c r="J6677" s="99">
        <v>0</v>
      </c>
      <c r="K6677" s="28">
        <v>0</v>
      </c>
      <c r="L6677" s="69">
        <v>0</v>
      </c>
      <c r="M6677" s="69">
        <v>0</v>
      </c>
      <c r="N6677" s="28">
        <v>0</v>
      </c>
      <c r="O6677" s="28">
        <v>0</v>
      </c>
      <c r="P6677" s="69">
        <v>0</v>
      </c>
      <c r="Q6677" s="44">
        <v>50</v>
      </c>
      <c r="R6677" s="111">
        <v>50</v>
      </c>
    </row>
    <row r="6678" spans="2:18" x14ac:dyDescent="0.2">
      <c r="D6678" s="200"/>
      <c r="E6678" s="4" t="s">
        <v>39</v>
      </c>
      <c r="F6678" s="5"/>
      <c r="G6678" s="6">
        <v>5</v>
      </c>
      <c r="H6678" s="133">
        <v>0</v>
      </c>
      <c r="I6678" s="61">
        <v>20</v>
      </c>
      <c r="J6678" s="44">
        <v>40</v>
      </c>
      <c r="K6678" s="28">
        <v>0</v>
      </c>
      <c r="L6678" s="69">
        <v>0</v>
      </c>
      <c r="M6678" s="69">
        <v>0</v>
      </c>
      <c r="N6678" s="28">
        <v>0</v>
      </c>
      <c r="O6678" s="28">
        <v>0</v>
      </c>
      <c r="P6678" s="44">
        <v>20</v>
      </c>
      <c r="Q6678" s="28">
        <v>0</v>
      </c>
      <c r="R6678" s="111">
        <v>60</v>
      </c>
    </row>
    <row r="6679" spans="2:18" x14ac:dyDescent="0.2">
      <c r="D6679" s="201"/>
      <c r="E6679" s="57" t="s">
        <v>40</v>
      </c>
      <c r="F6679" s="59"/>
      <c r="G6679" s="55">
        <v>1</v>
      </c>
      <c r="H6679" s="175">
        <v>0</v>
      </c>
      <c r="I6679" s="135">
        <v>0</v>
      </c>
      <c r="J6679" s="135">
        <v>0</v>
      </c>
      <c r="K6679" s="74">
        <v>0</v>
      </c>
      <c r="L6679" s="129">
        <v>0</v>
      </c>
      <c r="M6679" s="129">
        <v>0</v>
      </c>
      <c r="N6679" s="74">
        <v>0</v>
      </c>
      <c r="O6679" s="74">
        <v>0</v>
      </c>
      <c r="P6679" s="129">
        <v>0</v>
      </c>
      <c r="Q6679" s="74">
        <v>0</v>
      </c>
      <c r="R6679" s="141">
        <v>100</v>
      </c>
    </row>
    <row r="6681" spans="2:18" x14ac:dyDescent="0.2">
      <c r="B6681" s="40" t="str">
        <f xml:space="preserve"> HYPERLINK("#'目次'!B282", "[276]")</f>
        <v>[276]</v>
      </c>
      <c r="C6681" s="23" t="s">
        <v>407</v>
      </c>
    </row>
    <row r="6682" spans="2:18" x14ac:dyDescent="0.2">
      <c r="C6682" s="186" t="s">
        <v>397</v>
      </c>
    </row>
    <row r="6684" spans="2:18" x14ac:dyDescent="0.2">
      <c r="C6684" s="23" t="s">
        <v>80</v>
      </c>
    </row>
    <row r="6685" spans="2:18" ht="48" x14ac:dyDescent="0.2">
      <c r="E6685" s="195"/>
      <c r="F6685" s="196"/>
      <c r="G6685" s="37" t="s">
        <v>15</v>
      </c>
      <c r="H6685" s="33" t="s">
        <v>347</v>
      </c>
      <c r="I6685" s="13" t="s">
        <v>348</v>
      </c>
      <c r="J6685" s="13" t="s">
        <v>349</v>
      </c>
      <c r="K6685" s="13" t="s">
        <v>350</v>
      </c>
      <c r="L6685" s="13" t="s">
        <v>351</v>
      </c>
      <c r="M6685" s="13" t="s">
        <v>352</v>
      </c>
      <c r="N6685" s="13" t="s">
        <v>353</v>
      </c>
      <c r="O6685" s="13" t="s">
        <v>354</v>
      </c>
      <c r="P6685" s="13" t="s">
        <v>355</v>
      </c>
      <c r="Q6685" s="13" t="s">
        <v>99</v>
      </c>
      <c r="R6685" s="38" t="s">
        <v>18</v>
      </c>
    </row>
    <row r="6686" spans="2:18" x14ac:dyDescent="0.2">
      <c r="E6686" s="197"/>
      <c r="F6686" s="198"/>
      <c r="G6686" s="35"/>
      <c r="H6686" s="39"/>
      <c r="I6686" s="14"/>
      <c r="J6686" s="14"/>
      <c r="K6686" s="14"/>
      <c r="L6686" s="14"/>
      <c r="M6686" s="14"/>
      <c r="N6686" s="14"/>
      <c r="O6686" s="14"/>
      <c r="P6686" s="14"/>
      <c r="Q6686" s="14"/>
      <c r="R6686" s="34"/>
    </row>
    <row r="6687" spans="2:18" x14ac:dyDescent="0.2">
      <c r="E6687" s="91" t="s">
        <v>15</v>
      </c>
      <c r="F6687" s="46"/>
      <c r="G6687" s="36">
        <v>53</v>
      </c>
      <c r="H6687" s="24">
        <v>28.301886792453001</v>
      </c>
      <c r="I6687" s="24">
        <v>32.075471698112999</v>
      </c>
      <c r="J6687" s="24">
        <v>16.981132075472001</v>
      </c>
      <c r="K6687" s="24">
        <v>3.7735849056599999</v>
      </c>
      <c r="L6687" s="24">
        <v>5.660377358491</v>
      </c>
      <c r="M6687" s="24">
        <v>5.660377358491</v>
      </c>
      <c r="N6687" s="24">
        <v>3.7735849056599999</v>
      </c>
      <c r="O6687" s="24">
        <v>1.88679245283</v>
      </c>
      <c r="P6687" s="24">
        <v>5.660377358491</v>
      </c>
      <c r="Q6687" s="24">
        <v>3.7735849056599999</v>
      </c>
      <c r="R6687" s="68">
        <v>30.188679245283002</v>
      </c>
    </row>
    <row r="6688" spans="2:18" x14ac:dyDescent="0.2">
      <c r="E6688" s="4" t="s">
        <v>81</v>
      </c>
      <c r="F6688" s="5"/>
      <c r="G6688" s="19">
        <v>3</v>
      </c>
      <c r="H6688" s="174">
        <v>0</v>
      </c>
      <c r="I6688" s="151">
        <v>0</v>
      </c>
      <c r="J6688" s="98">
        <v>33.333333333333002</v>
      </c>
      <c r="K6688" s="60">
        <v>0</v>
      </c>
      <c r="L6688" s="128">
        <v>0</v>
      </c>
      <c r="M6688" s="128">
        <v>0</v>
      </c>
      <c r="N6688" s="60">
        <v>0</v>
      </c>
      <c r="O6688" s="60">
        <v>0</v>
      </c>
      <c r="P6688" s="98">
        <v>33.333333333333002</v>
      </c>
      <c r="Q6688" s="60">
        <v>0</v>
      </c>
      <c r="R6688" s="52">
        <v>33.333333333333002</v>
      </c>
    </row>
    <row r="6689" spans="2:18" x14ac:dyDescent="0.2">
      <c r="E6689" s="4" t="s">
        <v>82</v>
      </c>
      <c r="F6689" s="5"/>
      <c r="G6689" s="6">
        <v>8</v>
      </c>
      <c r="H6689" s="133">
        <v>0</v>
      </c>
      <c r="I6689" s="43">
        <v>25</v>
      </c>
      <c r="J6689" s="29">
        <v>25</v>
      </c>
      <c r="K6689" s="28">
        <v>0</v>
      </c>
      <c r="L6689" s="69">
        <v>0</v>
      </c>
      <c r="M6689" s="29">
        <v>12.5</v>
      </c>
      <c r="N6689" s="28">
        <v>0</v>
      </c>
      <c r="O6689" s="28">
        <v>0</v>
      </c>
      <c r="P6689" s="29">
        <v>12.5</v>
      </c>
      <c r="Q6689" s="28">
        <v>0</v>
      </c>
      <c r="R6689" s="111">
        <v>50</v>
      </c>
    </row>
    <row r="6690" spans="2:18" x14ac:dyDescent="0.2">
      <c r="E6690" s="4" t="s">
        <v>83</v>
      </c>
      <c r="F6690" s="5"/>
      <c r="G6690" s="6">
        <v>17</v>
      </c>
      <c r="H6690" s="76">
        <v>35.294117647058997</v>
      </c>
      <c r="I6690" s="12">
        <v>29.411764705882</v>
      </c>
      <c r="J6690" s="12">
        <v>17.647058823529001</v>
      </c>
      <c r="K6690" s="29">
        <v>11.764705882353001</v>
      </c>
      <c r="L6690" s="12">
        <v>5.8823529411760003</v>
      </c>
      <c r="M6690" s="12">
        <v>5.8823529411760003</v>
      </c>
      <c r="N6690" s="12">
        <v>5.8823529411760003</v>
      </c>
      <c r="O6690" s="12">
        <v>5.8823529411760003</v>
      </c>
      <c r="P6690" s="12">
        <v>5.8823529411760003</v>
      </c>
      <c r="Q6690" s="29">
        <v>11.764705882353001</v>
      </c>
      <c r="R6690" s="42">
        <v>29.411764705882</v>
      </c>
    </row>
    <row r="6691" spans="2:18" x14ac:dyDescent="0.2">
      <c r="E6691" s="4" t="s">
        <v>84</v>
      </c>
      <c r="F6691" s="5"/>
      <c r="G6691" s="6">
        <v>0</v>
      </c>
      <c r="H6691" s="133">
        <v>0</v>
      </c>
      <c r="I6691" s="99">
        <v>0</v>
      </c>
      <c r="J6691" s="99">
        <v>0</v>
      </c>
      <c r="K6691" s="28">
        <v>0</v>
      </c>
      <c r="L6691" s="69">
        <v>0</v>
      </c>
      <c r="M6691" s="69">
        <v>0</v>
      </c>
      <c r="N6691" s="28">
        <v>0</v>
      </c>
      <c r="O6691" s="28">
        <v>0</v>
      </c>
      <c r="P6691" s="69">
        <v>0</v>
      </c>
      <c r="Q6691" s="28">
        <v>0</v>
      </c>
      <c r="R6691" s="145">
        <v>0</v>
      </c>
    </row>
    <row r="6692" spans="2:18" x14ac:dyDescent="0.2">
      <c r="E6692" s="4" t="s">
        <v>85</v>
      </c>
      <c r="F6692" s="5"/>
      <c r="G6692" s="6">
        <v>6</v>
      </c>
      <c r="H6692" s="87">
        <v>50</v>
      </c>
      <c r="I6692" s="61">
        <v>16.666666666666998</v>
      </c>
      <c r="J6692" s="99">
        <v>0</v>
      </c>
      <c r="K6692" s="28">
        <v>0</v>
      </c>
      <c r="L6692" s="69">
        <v>0</v>
      </c>
      <c r="M6692" s="69">
        <v>0</v>
      </c>
      <c r="N6692" s="28">
        <v>0</v>
      </c>
      <c r="O6692" s="28">
        <v>0</v>
      </c>
      <c r="P6692" s="69">
        <v>0</v>
      </c>
      <c r="Q6692" s="28">
        <v>0</v>
      </c>
      <c r="R6692" s="111">
        <v>50</v>
      </c>
    </row>
    <row r="6693" spans="2:18" x14ac:dyDescent="0.2">
      <c r="E6693" s="4" t="s">
        <v>86</v>
      </c>
      <c r="F6693" s="5"/>
      <c r="G6693" s="6">
        <v>7</v>
      </c>
      <c r="H6693" s="31">
        <v>28.571428571428999</v>
      </c>
      <c r="I6693" s="12">
        <v>28.571428571428999</v>
      </c>
      <c r="J6693" s="12">
        <v>14.285714285714</v>
      </c>
      <c r="K6693" s="28">
        <v>0</v>
      </c>
      <c r="L6693" s="29">
        <v>14.285714285714</v>
      </c>
      <c r="M6693" s="69">
        <v>0</v>
      </c>
      <c r="N6693" s="28">
        <v>0</v>
      </c>
      <c r="O6693" s="28">
        <v>0</v>
      </c>
      <c r="P6693" s="69">
        <v>0</v>
      </c>
      <c r="Q6693" s="28">
        <v>0</v>
      </c>
      <c r="R6693" s="42">
        <v>28.571428571428999</v>
      </c>
    </row>
    <row r="6694" spans="2:18" x14ac:dyDescent="0.2">
      <c r="E6694" s="4" t="s">
        <v>87</v>
      </c>
      <c r="F6694" s="5"/>
      <c r="G6694" s="6">
        <v>2</v>
      </c>
      <c r="H6694" s="87">
        <v>50</v>
      </c>
      <c r="I6694" s="44">
        <v>100</v>
      </c>
      <c r="J6694" s="99">
        <v>0</v>
      </c>
      <c r="K6694" s="28">
        <v>0</v>
      </c>
      <c r="L6694" s="69">
        <v>0</v>
      </c>
      <c r="M6694" s="69">
        <v>0</v>
      </c>
      <c r="N6694" s="28">
        <v>0</v>
      </c>
      <c r="O6694" s="28">
        <v>0</v>
      </c>
      <c r="P6694" s="69">
        <v>0</v>
      </c>
      <c r="Q6694" s="28">
        <v>0</v>
      </c>
      <c r="R6694" s="145">
        <v>0</v>
      </c>
    </row>
    <row r="6695" spans="2:18" x14ac:dyDescent="0.2">
      <c r="E6695" s="4" t="s">
        <v>88</v>
      </c>
      <c r="F6695" s="5"/>
      <c r="G6695" s="6">
        <v>3</v>
      </c>
      <c r="H6695" s="87">
        <v>66.666666666666998</v>
      </c>
      <c r="I6695" s="44">
        <v>100</v>
      </c>
      <c r="J6695" s="44">
        <v>33.333333333333002</v>
      </c>
      <c r="K6695" s="28">
        <v>0</v>
      </c>
      <c r="L6695" s="69">
        <v>0</v>
      </c>
      <c r="M6695" s="69">
        <v>0</v>
      </c>
      <c r="N6695" s="28">
        <v>0</v>
      </c>
      <c r="O6695" s="28">
        <v>0</v>
      </c>
      <c r="P6695" s="69">
        <v>0</v>
      </c>
      <c r="Q6695" s="28">
        <v>0</v>
      </c>
      <c r="R6695" s="145">
        <v>0</v>
      </c>
    </row>
    <row r="6696" spans="2:18" x14ac:dyDescent="0.2">
      <c r="E6696" s="4" t="s">
        <v>89</v>
      </c>
      <c r="F6696" s="5"/>
      <c r="G6696" s="6">
        <v>3</v>
      </c>
      <c r="H6696" s="133">
        <v>0</v>
      </c>
      <c r="I6696" s="44">
        <v>66.666666666666998</v>
      </c>
      <c r="J6696" s="99">
        <v>0</v>
      </c>
      <c r="K6696" s="28">
        <v>0</v>
      </c>
      <c r="L6696" s="44">
        <v>33.333333333333002</v>
      </c>
      <c r="M6696" s="44">
        <v>33.333333333333002</v>
      </c>
      <c r="N6696" s="28">
        <v>0</v>
      </c>
      <c r="O6696" s="28">
        <v>0</v>
      </c>
      <c r="P6696" s="69">
        <v>0</v>
      </c>
      <c r="Q6696" s="28">
        <v>0</v>
      </c>
      <c r="R6696" s="145">
        <v>0</v>
      </c>
    </row>
    <row r="6697" spans="2:18" x14ac:dyDescent="0.2">
      <c r="E6697" s="4" t="s">
        <v>90</v>
      </c>
      <c r="F6697" s="5"/>
      <c r="G6697" s="6">
        <v>3</v>
      </c>
      <c r="H6697" s="76">
        <v>33.333333333333002</v>
      </c>
      <c r="I6697" s="99">
        <v>0</v>
      </c>
      <c r="J6697" s="44">
        <v>33.333333333333002</v>
      </c>
      <c r="K6697" s="28">
        <v>0</v>
      </c>
      <c r="L6697" s="69">
        <v>0</v>
      </c>
      <c r="M6697" s="69">
        <v>0</v>
      </c>
      <c r="N6697" s="44">
        <v>33.333333333333002</v>
      </c>
      <c r="O6697" s="28">
        <v>0</v>
      </c>
      <c r="P6697" s="69">
        <v>0</v>
      </c>
      <c r="Q6697" s="28">
        <v>0</v>
      </c>
      <c r="R6697" s="145">
        <v>0</v>
      </c>
    </row>
    <row r="6698" spans="2:18" x14ac:dyDescent="0.2">
      <c r="E6698" s="57" t="s">
        <v>91</v>
      </c>
      <c r="F6698" s="59"/>
      <c r="G6698" s="55">
        <v>1</v>
      </c>
      <c r="H6698" s="175">
        <v>0</v>
      </c>
      <c r="I6698" s="135">
        <v>0</v>
      </c>
      <c r="J6698" s="135">
        <v>0</v>
      </c>
      <c r="K6698" s="74">
        <v>0</v>
      </c>
      <c r="L6698" s="129">
        <v>0</v>
      </c>
      <c r="M6698" s="129">
        <v>0</v>
      </c>
      <c r="N6698" s="74">
        <v>0</v>
      </c>
      <c r="O6698" s="74">
        <v>0</v>
      </c>
      <c r="P6698" s="129">
        <v>0</v>
      </c>
      <c r="Q6698" s="74">
        <v>0</v>
      </c>
      <c r="R6698" s="141">
        <v>100</v>
      </c>
    </row>
    <row r="6700" spans="2:18" x14ac:dyDescent="0.2">
      <c r="B6700" s="40" t="str">
        <f xml:space="preserve"> HYPERLINK("#'目次'!B283", "[277]")</f>
        <v>[277]</v>
      </c>
      <c r="C6700" s="23" t="s">
        <v>410</v>
      </c>
    </row>
    <row r="6701" spans="2:18" x14ac:dyDescent="0.2">
      <c r="C6701" s="186" t="s">
        <v>397</v>
      </c>
    </row>
    <row r="6703" spans="2:18" x14ac:dyDescent="0.2">
      <c r="C6703" s="23" t="s">
        <v>14</v>
      </c>
    </row>
    <row r="6704" spans="2:18" ht="48" x14ac:dyDescent="0.2">
      <c r="D6704" s="195"/>
      <c r="E6704" s="196"/>
      <c r="F6704" s="196"/>
      <c r="G6704" s="37" t="s">
        <v>15</v>
      </c>
      <c r="H6704" s="33" t="s">
        <v>347</v>
      </c>
      <c r="I6704" s="13" t="s">
        <v>348</v>
      </c>
      <c r="J6704" s="13" t="s">
        <v>349</v>
      </c>
      <c r="K6704" s="13" t="s">
        <v>350</v>
      </c>
      <c r="L6704" s="13" t="s">
        <v>351</v>
      </c>
      <c r="M6704" s="13" t="s">
        <v>352</v>
      </c>
      <c r="N6704" s="13" t="s">
        <v>353</v>
      </c>
      <c r="O6704" s="13" t="s">
        <v>354</v>
      </c>
      <c r="P6704" s="13" t="s">
        <v>355</v>
      </c>
      <c r="Q6704" s="13" t="s">
        <v>99</v>
      </c>
      <c r="R6704" s="38" t="s">
        <v>18</v>
      </c>
    </row>
    <row r="6705" spans="4:18" x14ac:dyDescent="0.2">
      <c r="D6705" s="197"/>
      <c r="E6705" s="198"/>
      <c r="F6705" s="198"/>
      <c r="G6705" s="35"/>
      <c r="H6705" s="39"/>
      <c r="I6705" s="14"/>
      <c r="J6705" s="14"/>
      <c r="K6705" s="14"/>
      <c r="L6705" s="14"/>
      <c r="M6705" s="14"/>
      <c r="N6705" s="14"/>
      <c r="O6705" s="14"/>
      <c r="P6705" s="14"/>
      <c r="Q6705" s="14"/>
      <c r="R6705" s="34"/>
    </row>
    <row r="6706" spans="4:18" x14ac:dyDescent="0.2">
      <c r="D6706" s="56"/>
      <c r="E6706" s="58" t="s">
        <v>15</v>
      </c>
      <c r="F6706" s="46"/>
      <c r="G6706" s="36">
        <v>53</v>
      </c>
      <c r="H6706" s="24">
        <v>7.547169811321</v>
      </c>
      <c r="I6706" s="24">
        <v>5.660377358491</v>
      </c>
      <c r="J6706" s="24">
        <v>3.7735849056599999</v>
      </c>
      <c r="K6706" s="147">
        <v>0</v>
      </c>
      <c r="L6706" s="147">
        <v>0</v>
      </c>
      <c r="M6706" s="147">
        <v>0</v>
      </c>
      <c r="N6706" s="147">
        <v>0</v>
      </c>
      <c r="O6706" s="147">
        <v>0</v>
      </c>
      <c r="P6706" s="147">
        <v>0</v>
      </c>
      <c r="Q6706" s="24">
        <v>3.7735849056599999</v>
      </c>
      <c r="R6706" s="68">
        <v>79.245283018867994</v>
      </c>
    </row>
    <row r="6707" spans="4:18" x14ac:dyDescent="0.2">
      <c r="D6707" s="199" t="s">
        <v>19</v>
      </c>
      <c r="E6707" s="22" t="s">
        <v>20</v>
      </c>
      <c r="F6707" s="21"/>
      <c r="G6707" s="19">
        <v>11</v>
      </c>
      <c r="H6707" s="180">
        <v>0</v>
      </c>
      <c r="I6707" s="20">
        <v>9.0909090909089993</v>
      </c>
      <c r="J6707" s="96">
        <v>9.0909090909089993</v>
      </c>
      <c r="K6707" s="60">
        <v>0</v>
      </c>
      <c r="L6707" s="60">
        <v>0</v>
      </c>
      <c r="M6707" s="60">
        <v>0</v>
      </c>
      <c r="N6707" s="60">
        <v>0</v>
      </c>
      <c r="O6707" s="60">
        <v>0</v>
      </c>
      <c r="P6707" s="60">
        <v>0</v>
      </c>
      <c r="Q6707" s="60">
        <v>0</v>
      </c>
      <c r="R6707" s="52">
        <v>81.818181818181998</v>
      </c>
    </row>
    <row r="6708" spans="4:18" x14ac:dyDescent="0.2">
      <c r="D6708" s="200"/>
      <c r="E6708" s="4" t="s">
        <v>21</v>
      </c>
      <c r="F6708" s="5"/>
      <c r="G6708" s="6">
        <v>16</v>
      </c>
      <c r="H6708" s="87">
        <v>18.75</v>
      </c>
      <c r="I6708" s="12">
        <v>6.25</v>
      </c>
      <c r="J6708" s="28">
        <v>0</v>
      </c>
      <c r="K6708" s="28">
        <v>0</v>
      </c>
      <c r="L6708" s="28">
        <v>0</v>
      </c>
      <c r="M6708" s="28">
        <v>0</v>
      </c>
      <c r="N6708" s="28">
        <v>0</v>
      </c>
      <c r="O6708" s="28">
        <v>0</v>
      </c>
      <c r="P6708" s="28">
        <v>0</v>
      </c>
      <c r="Q6708" s="29">
        <v>12.5</v>
      </c>
      <c r="R6708" s="138">
        <v>62.5</v>
      </c>
    </row>
    <row r="6709" spans="4:18" x14ac:dyDescent="0.2">
      <c r="D6709" s="200"/>
      <c r="E6709" s="4" t="s">
        <v>22</v>
      </c>
      <c r="F6709" s="5"/>
      <c r="G6709" s="6">
        <v>7</v>
      </c>
      <c r="H6709" s="165">
        <v>0</v>
      </c>
      <c r="I6709" s="69">
        <v>0</v>
      </c>
      <c r="J6709" s="28">
        <v>0</v>
      </c>
      <c r="K6709" s="28">
        <v>0</v>
      </c>
      <c r="L6709" s="28">
        <v>0</v>
      </c>
      <c r="M6709" s="28">
        <v>0</v>
      </c>
      <c r="N6709" s="28">
        <v>0</v>
      </c>
      <c r="O6709" s="28">
        <v>0</v>
      </c>
      <c r="P6709" s="28">
        <v>0</v>
      </c>
      <c r="Q6709" s="28">
        <v>0</v>
      </c>
      <c r="R6709" s="111">
        <v>100</v>
      </c>
    </row>
    <row r="6710" spans="4:18" x14ac:dyDescent="0.2">
      <c r="D6710" s="200"/>
      <c r="E6710" s="4" t="s">
        <v>23</v>
      </c>
      <c r="F6710" s="5"/>
      <c r="G6710" s="6">
        <v>7</v>
      </c>
      <c r="H6710" s="165">
        <v>0</v>
      </c>
      <c r="I6710" s="69">
        <v>0</v>
      </c>
      <c r="J6710" s="44">
        <v>14.285714285714</v>
      </c>
      <c r="K6710" s="28">
        <v>0</v>
      </c>
      <c r="L6710" s="28">
        <v>0</v>
      </c>
      <c r="M6710" s="28">
        <v>0</v>
      </c>
      <c r="N6710" s="28">
        <v>0</v>
      </c>
      <c r="O6710" s="28">
        <v>0</v>
      </c>
      <c r="P6710" s="28">
        <v>0</v>
      </c>
      <c r="Q6710" s="28">
        <v>0</v>
      </c>
      <c r="R6710" s="88">
        <v>85.714285714286007</v>
      </c>
    </row>
    <row r="6711" spans="4:18" x14ac:dyDescent="0.2">
      <c r="D6711" s="200"/>
      <c r="E6711" s="4" t="s">
        <v>24</v>
      </c>
      <c r="F6711" s="5"/>
      <c r="G6711" s="6">
        <v>12</v>
      </c>
      <c r="H6711" s="31">
        <v>8.333333333333</v>
      </c>
      <c r="I6711" s="12">
        <v>8.333333333333</v>
      </c>
      <c r="J6711" s="28">
        <v>0</v>
      </c>
      <c r="K6711" s="28">
        <v>0</v>
      </c>
      <c r="L6711" s="28">
        <v>0</v>
      </c>
      <c r="M6711" s="28">
        <v>0</v>
      </c>
      <c r="N6711" s="28">
        <v>0</v>
      </c>
      <c r="O6711" s="28">
        <v>0</v>
      </c>
      <c r="P6711" s="28">
        <v>0</v>
      </c>
      <c r="Q6711" s="28">
        <v>0</v>
      </c>
      <c r="R6711" s="42">
        <v>83.333333333333002</v>
      </c>
    </row>
    <row r="6712" spans="4:18" x14ac:dyDescent="0.2">
      <c r="D6712" s="199" t="s">
        <v>25</v>
      </c>
      <c r="E6712" s="22" t="s">
        <v>26</v>
      </c>
      <c r="F6712" s="21"/>
      <c r="G6712" s="19">
        <v>13</v>
      </c>
      <c r="H6712" s="149">
        <v>15.384615384615</v>
      </c>
      <c r="I6712" s="128">
        <v>0</v>
      </c>
      <c r="J6712" s="60">
        <v>0</v>
      </c>
      <c r="K6712" s="60">
        <v>0</v>
      </c>
      <c r="L6712" s="60">
        <v>0</v>
      </c>
      <c r="M6712" s="60">
        <v>0</v>
      </c>
      <c r="N6712" s="60">
        <v>0</v>
      </c>
      <c r="O6712" s="60">
        <v>0</v>
      </c>
      <c r="P6712" s="60">
        <v>0</v>
      </c>
      <c r="Q6712" s="20">
        <v>7.6923076923079998</v>
      </c>
      <c r="R6712" s="52">
        <v>76.923076923077005</v>
      </c>
    </row>
    <row r="6713" spans="4:18" x14ac:dyDescent="0.2">
      <c r="D6713" s="200"/>
      <c r="E6713" s="4" t="s">
        <v>27</v>
      </c>
      <c r="F6713" s="5"/>
      <c r="G6713" s="6">
        <v>20</v>
      </c>
      <c r="H6713" s="31">
        <v>10</v>
      </c>
      <c r="I6713" s="12">
        <v>5</v>
      </c>
      <c r="J6713" s="12">
        <v>5</v>
      </c>
      <c r="K6713" s="28">
        <v>0</v>
      </c>
      <c r="L6713" s="28">
        <v>0</v>
      </c>
      <c r="M6713" s="28">
        <v>0</v>
      </c>
      <c r="N6713" s="28">
        <v>0</v>
      </c>
      <c r="O6713" s="28">
        <v>0</v>
      </c>
      <c r="P6713" s="28">
        <v>0</v>
      </c>
      <c r="Q6713" s="12">
        <v>5</v>
      </c>
      <c r="R6713" s="42">
        <v>75</v>
      </c>
    </row>
    <row r="6714" spans="4:18" x14ac:dyDescent="0.2">
      <c r="D6714" s="200"/>
      <c r="E6714" s="4" t="s">
        <v>28</v>
      </c>
      <c r="F6714" s="5"/>
      <c r="G6714" s="6">
        <v>15</v>
      </c>
      <c r="H6714" s="165">
        <v>0</v>
      </c>
      <c r="I6714" s="29">
        <v>13.333333333333</v>
      </c>
      <c r="J6714" s="28">
        <v>0</v>
      </c>
      <c r="K6714" s="28">
        <v>0</v>
      </c>
      <c r="L6714" s="28">
        <v>0</v>
      </c>
      <c r="M6714" s="28">
        <v>0</v>
      </c>
      <c r="N6714" s="28">
        <v>0</v>
      </c>
      <c r="O6714" s="28">
        <v>0</v>
      </c>
      <c r="P6714" s="28">
        <v>0</v>
      </c>
      <c r="Q6714" s="28">
        <v>0</v>
      </c>
      <c r="R6714" s="88">
        <v>86.666666666666998</v>
      </c>
    </row>
    <row r="6715" spans="4:18" x14ac:dyDescent="0.2">
      <c r="D6715" s="200"/>
      <c r="E6715" s="4" t="s">
        <v>29</v>
      </c>
      <c r="F6715" s="5"/>
      <c r="G6715" s="6">
        <v>5</v>
      </c>
      <c r="H6715" s="165">
        <v>0</v>
      </c>
      <c r="I6715" s="69">
        <v>0</v>
      </c>
      <c r="J6715" s="44">
        <v>20</v>
      </c>
      <c r="K6715" s="28">
        <v>0</v>
      </c>
      <c r="L6715" s="28">
        <v>0</v>
      </c>
      <c r="M6715" s="28">
        <v>0</v>
      </c>
      <c r="N6715" s="28">
        <v>0</v>
      </c>
      <c r="O6715" s="28">
        <v>0</v>
      </c>
      <c r="P6715" s="28">
        <v>0</v>
      </c>
      <c r="Q6715" s="28">
        <v>0</v>
      </c>
      <c r="R6715" s="42">
        <v>80</v>
      </c>
    </row>
    <row r="6716" spans="4:18" x14ac:dyDescent="0.2">
      <c r="D6716" s="199" t="s">
        <v>30</v>
      </c>
      <c r="E6716" s="22" t="s">
        <v>31</v>
      </c>
      <c r="F6716" s="21"/>
      <c r="G6716" s="19">
        <v>28</v>
      </c>
      <c r="H6716" s="54">
        <v>7.1428571428570002</v>
      </c>
      <c r="I6716" s="20">
        <v>7.1428571428570002</v>
      </c>
      <c r="J6716" s="20">
        <v>3.5714285714290002</v>
      </c>
      <c r="K6716" s="60">
        <v>0</v>
      </c>
      <c r="L6716" s="60">
        <v>0</v>
      </c>
      <c r="M6716" s="60">
        <v>0</v>
      </c>
      <c r="N6716" s="60">
        <v>0</v>
      </c>
      <c r="O6716" s="60">
        <v>0</v>
      </c>
      <c r="P6716" s="60">
        <v>0</v>
      </c>
      <c r="Q6716" s="20">
        <v>3.5714285714290002</v>
      </c>
      <c r="R6716" s="52">
        <v>78.571428571428996</v>
      </c>
    </row>
    <row r="6717" spans="4:18" x14ac:dyDescent="0.2">
      <c r="D6717" s="200"/>
      <c r="E6717" s="4" t="s">
        <v>32</v>
      </c>
      <c r="F6717" s="5"/>
      <c r="G6717" s="6">
        <v>25</v>
      </c>
      <c r="H6717" s="31">
        <v>8</v>
      </c>
      <c r="I6717" s="12">
        <v>4</v>
      </c>
      <c r="J6717" s="12">
        <v>4</v>
      </c>
      <c r="K6717" s="28">
        <v>0</v>
      </c>
      <c r="L6717" s="28">
        <v>0</v>
      </c>
      <c r="M6717" s="28">
        <v>0</v>
      </c>
      <c r="N6717" s="28">
        <v>0</v>
      </c>
      <c r="O6717" s="28">
        <v>0</v>
      </c>
      <c r="P6717" s="28">
        <v>0</v>
      </c>
      <c r="Q6717" s="12">
        <v>4</v>
      </c>
      <c r="R6717" s="42">
        <v>80</v>
      </c>
    </row>
    <row r="6718" spans="4:18" x14ac:dyDescent="0.2">
      <c r="D6718" s="199" t="s">
        <v>33</v>
      </c>
      <c r="E6718" s="22" t="s">
        <v>34</v>
      </c>
      <c r="F6718" s="21"/>
      <c r="G6718" s="19">
        <v>12</v>
      </c>
      <c r="H6718" s="180">
        <v>0</v>
      </c>
      <c r="I6718" s="98">
        <v>16.666666666666998</v>
      </c>
      <c r="J6718" s="60">
        <v>0</v>
      </c>
      <c r="K6718" s="60">
        <v>0</v>
      </c>
      <c r="L6718" s="60">
        <v>0</v>
      </c>
      <c r="M6718" s="60">
        <v>0</v>
      </c>
      <c r="N6718" s="60">
        <v>0</v>
      </c>
      <c r="O6718" s="60">
        <v>0</v>
      </c>
      <c r="P6718" s="60">
        <v>0</v>
      </c>
      <c r="Q6718" s="60">
        <v>0</v>
      </c>
      <c r="R6718" s="52">
        <v>83.333333333333002</v>
      </c>
    </row>
    <row r="6719" spans="4:18" x14ac:dyDescent="0.2">
      <c r="D6719" s="200"/>
      <c r="E6719" s="4" t="s">
        <v>35</v>
      </c>
      <c r="F6719" s="5"/>
      <c r="G6719" s="6">
        <v>8</v>
      </c>
      <c r="H6719" s="31">
        <v>12.5</v>
      </c>
      <c r="I6719" s="69">
        <v>0</v>
      </c>
      <c r="J6719" s="29">
        <v>12.5</v>
      </c>
      <c r="K6719" s="28">
        <v>0</v>
      </c>
      <c r="L6719" s="28">
        <v>0</v>
      </c>
      <c r="M6719" s="28">
        <v>0</v>
      </c>
      <c r="N6719" s="28">
        <v>0</v>
      </c>
      <c r="O6719" s="28">
        <v>0</v>
      </c>
      <c r="P6719" s="28">
        <v>0</v>
      </c>
      <c r="Q6719" s="28">
        <v>0</v>
      </c>
      <c r="R6719" s="42">
        <v>75</v>
      </c>
    </row>
    <row r="6720" spans="4:18" x14ac:dyDescent="0.2">
      <c r="D6720" s="200"/>
      <c r="E6720" s="4" t="s">
        <v>36</v>
      </c>
      <c r="F6720" s="5"/>
      <c r="G6720" s="6">
        <v>7</v>
      </c>
      <c r="H6720" s="87">
        <v>28.571428571428999</v>
      </c>
      <c r="I6720" s="69">
        <v>0</v>
      </c>
      <c r="J6720" s="44">
        <v>14.285714285714</v>
      </c>
      <c r="K6720" s="28">
        <v>0</v>
      </c>
      <c r="L6720" s="28">
        <v>0</v>
      </c>
      <c r="M6720" s="28">
        <v>0</v>
      </c>
      <c r="N6720" s="28">
        <v>0</v>
      </c>
      <c r="O6720" s="28">
        <v>0</v>
      </c>
      <c r="P6720" s="28">
        <v>0</v>
      </c>
      <c r="Q6720" s="28">
        <v>0</v>
      </c>
      <c r="R6720" s="138">
        <v>57.142857142856997</v>
      </c>
    </row>
    <row r="6721" spans="2:18" x14ac:dyDescent="0.2">
      <c r="D6721" s="200"/>
      <c r="E6721" s="4" t="s">
        <v>37</v>
      </c>
      <c r="F6721" s="5"/>
      <c r="G6721" s="6">
        <v>12</v>
      </c>
      <c r="H6721" s="165">
        <v>0</v>
      </c>
      <c r="I6721" s="12">
        <v>8.333333333333</v>
      </c>
      <c r="J6721" s="28">
        <v>0</v>
      </c>
      <c r="K6721" s="28">
        <v>0</v>
      </c>
      <c r="L6721" s="28">
        <v>0</v>
      </c>
      <c r="M6721" s="28">
        <v>0</v>
      </c>
      <c r="N6721" s="28">
        <v>0</v>
      </c>
      <c r="O6721" s="28">
        <v>0</v>
      </c>
      <c r="P6721" s="28">
        <v>0</v>
      </c>
      <c r="Q6721" s="28">
        <v>0</v>
      </c>
      <c r="R6721" s="111">
        <v>91.666666666666998</v>
      </c>
    </row>
    <row r="6722" spans="2:18" x14ac:dyDescent="0.2">
      <c r="D6722" s="200"/>
      <c r="E6722" s="4" t="s">
        <v>38</v>
      </c>
      <c r="F6722" s="5"/>
      <c r="G6722" s="6">
        <v>4</v>
      </c>
      <c r="H6722" s="165">
        <v>0</v>
      </c>
      <c r="I6722" s="69">
        <v>0</v>
      </c>
      <c r="J6722" s="28">
        <v>0</v>
      </c>
      <c r="K6722" s="28">
        <v>0</v>
      </c>
      <c r="L6722" s="28">
        <v>0</v>
      </c>
      <c r="M6722" s="28">
        <v>0</v>
      </c>
      <c r="N6722" s="28">
        <v>0</v>
      </c>
      <c r="O6722" s="28">
        <v>0</v>
      </c>
      <c r="P6722" s="28">
        <v>0</v>
      </c>
      <c r="Q6722" s="44">
        <v>50</v>
      </c>
      <c r="R6722" s="138">
        <v>50</v>
      </c>
    </row>
    <row r="6723" spans="2:18" x14ac:dyDescent="0.2">
      <c r="D6723" s="200"/>
      <c r="E6723" s="4" t="s">
        <v>39</v>
      </c>
      <c r="F6723" s="5"/>
      <c r="G6723" s="6">
        <v>6</v>
      </c>
      <c r="H6723" s="165">
        <v>0</v>
      </c>
      <c r="I6723" s="69">
        <v>0</v>
      </c>
      <c r="J6723" s="28">
        <v>0</v>
      </c>
      <c r="K6723" s="28">
        <v>0</v>
      </c>
      <c r="L6723" s="28">
        <v>0</v>
      </c>
      <c r="M6723" s="28">
        <v>0</v>
      </c>
      <c r="N6723" s="28">
        <v>0</v>
      </c>
      <c r="O6723" s="28">
        <v>0</v>
      </c>
      <c r="P6723" s="28">
        <v>0</v>
      </c>
      <c r="Q6723" s="28">
        <v>0</v>
      </c>
      <c r="R6723" s="111">
        <v>100</v>
      </c>
    </row>
    <row r="6724" spans="2:18" x14ac:dyDescent="0.2">
      <c r="D6724" s="201"/>
      <c r="E6724" s="57" t="s">
        <v>40</v>
      </c>
      <c r="F6724" s="59"/>
      <c r="G6724" s="55">
        <v>4</v>
      </c>
      <c r="H6724" s="160">
        <v>25</v>
      </c>
      <c r="I6724" s="129">
        <v>0</v>
      </c>
      <c r="J6724" s="74">
        <v>0</v>
      </c>
      <c r="K6724" s="74">
        <v>0</v>
      </c>
      <c r="L6724" s="74">
        <v>0</v>
      </c>
      <c r="M6724" s="74">
        <v>0</v>
      </c>
      <c r="N6724" s="74">
        <v>0</v>
      </c>
      <c r="O6724" s="74">
        <v>0</v>
      </c>
      <c r="P6724" s="74">
        <v>0</v>
      </c>
      <c r="Q6724" s="74">
        <v>0</v>
      </c>
      <c r="R6724" s="105">
        <v>75</v>
      </c>
    </row>
    <row r="6726" spans="2:18" x14ac:dyDescent="0.2">
      <c r="B6726" s="40" t="str">
        <f xml:space="preserve"> HYPERLINK("#'目次'!B284", "[278]")</f>
        <v>[278]</v>
      </c>
      <c r="C6726" s="23" t="s">
        <v>410</v>
      </c>
    </row>
    <row r="6727" spans="2:18" x14ac:dyDescent="0.2">
      <c r="C6727" s="186" t="s">
        <v>397</v>
      </c>
    </row>
    <row r="6729" spans="2:18" x14ac:dyDescent="0.2">
      <c r="C6729" s="23" t="s">
        <v>48</v>
      </c>
    </row>
    <row r="6730" spans="2:18" ht="48" x14ac:dyDescent="0.2">
      <c r="D6730" s="195"/>
      <c r="E6730" s="196"/>
      <c r="F6730" s="196"/>
      <c r="G6730" s="37" t="s">
        <v>15</v>
      </c>
      <c r="H6730" s="33" t="s">
        <v>347</v>
      </c>
      <c r="I6730" s="13" t="s">
        <v>348</v>
      </c>
      <c r="J6730" s="13" t="s">
        <v>349</v>
      </c>
      <c r="K6730" s="13" t="s">
        <v>350</v>
      </c>
      <c r="L6730" s="13" t="s">
        <v>351</v>
      </c>
      <c r="M6730" s="13" t="s">
        <v>352</v>
      </c>
      <c r="N6730" s="13" t="s">
        <v>353</v>
      </c>
      <c r="O6730" s="13" t="s">
        <v>354</v>
      </c>
      <c r="P6730" s="13" t="s">
        <v>355</v>
      </c>
      <c r="Q6730" s="13" t="s">
        <v>99</v>
      </c>
      <c r="R6730" s="38" t="s">
        <v>18</v>
      </c>
    </row>
    <row r="6731" spans="2:18" x14ac:dyDescent="0.2">
      <c r="D6731" s="197"/>
      <c r="E6731" s="198"/>
      <c r="F6731" s="198"/>
      <c r="G6731" s="35"/>
      <c r="H6731" s="39"/>
      <c r="I6731" s="14"/>
      <c r="J6731" s="14"/>
      <c r="K6731" s="14"/>
      <c r="L6731" s="14"/>
      <c r="M6731" s="14"/>
      <c r="N6731" s="14"/>
      <c r="O6731" s="14"/>
      <c r="P6731" s="14"/>
      <c r="Q6731" s="14"/>
      <c r="R6731" s="34"/>
    </row>
    <row r="6732" spans="2:18" x14ac:dyDescent="0.2">
      <c r="D6732" s="56"/>
      <c r="E6732" s="58" t="s">
        <v>15</v>
      </c>
      <c r="F6732" s="46"/>
      <c r="G6732" s="36">
        <v>53</v>
      </c>
      <c r="H6732" s="24">
        <v>7.547169811321</v>
      </c>
      <c r="I6732" s="24">
        <v>5.660377358491</v>
      </c>
      <c r="J6732" s="24">
        <v>3.7735849056599999</v>
      </c>
      <c r="K6732" s="147">
        <v>0</v>
      </c>
      <c r="L6732" s="147">
        <v>0</v>
      </c>
      <c r="M6732" s="147">
        <v>0</v>
      </c>
      <c r="N6732" s="147">
        <v>0</v>
      </c>
      <c r="O6732" s="147">
        <v>0</v>
      </c>
      <c r="P6732" s="147">
        <v>0</v>
      </c>
      <c r="Q6732" s="24">
        <v>3.7735849056599999</v>
      </c>
      <c r="R6732" s="68">
        <v>79.245283018867994</v>
      </c>
    </row>
    <row r="6733" spans="2:18" x14ac:dyDescent="0.2">
      <c r="D6733" s="199" t="s">
        <v>49</v>
      </c>
      <c r="E6733" s="22" t="s">
        <v>50</v>
      </c>
      <c r="F6733" s="21"/>
      <c r="G6733" s="19">
        <v>1</v>
      </c>
      <c r="H6733" s="180">
        <v>0</v>
      </c>
      <c r="I6733" s="128">
        <v>0</v>
      </c>
      <c r="J6733" s="60">
        <v>0</v>
      </c>
      <c r="K6733" s="60">
        <v>0</v>
      </c>
      <c r="L6733" s="60">
        <v>0</v>
      </c>
      <c r="M6733" s="60">
        <v>0</v>
      </c>
      <c r="N6733" s="60">
        <v>0</v>
      </c>
      <c r="O6733" s="60">
        <v>0</v>
      </c>
      <c r="P6733" s="60">
        <v>0</v>
      </c>
      <c r="Q6733" s="60">
        <v>0</v>
      </c>
      <c r="R6733" s="167">
        <v>100</v>
      </c>
    </row>
    <row r="6734" spans="2:18" x14ac:dyDescent="0.2">
      <c r="D6734" s="200"/>
      <c r="E6734" s="4" t="s">
        <v>51</v>
      </c>
      <c r="F6734" s="5"/>
      <c r="G6734" s="6">
        <v>7</v>
      </c>
      <c r="H6734" s="165">
        <v>0</v>
      </c>
      <c r="I6734" s="69">
        <v>0</v>
      </c>
      <c r="J6734" s="44">
        <v>14.285714285714</v>
      </c>
      <c r="K6734" s="28">
        <v>0</v>
      </c>
      <c r="L6734" s="28">
        <v>0</v>
      </c>
      <c r="M6734" s="28">
        <v>0</v>
      </c>
      <c r="N6734" s="28">
        <v>0</v>
      </c>
      <c r="O6734" s="28">
        <v>0</v>
      </c>
      <c r="P6734" s="28">
        <v>0</v>
      </c>
      <c r="Q6734" s="28">
        <v>0</v>
      </c>
      <c r="R6734" s="88">
        <v>85.714285714286007</v>
      </c>
    </row>
    <row r="6735" spans="2:18" x14ac:dyDescent="0.2">
      <c r="D6735" s="200"/>
      <c r="E6735" s="4" t="s">
        <v>52</v>
      </c>
      <c r="F6735" s="5"/>
      <c r="G6735" s="6">
        <v>0</v>
      </c>
      <c r="H6735" s="165">
        <v>0</v>
      </c>
      <c r="I6735" s="69">
        <v>0</v>
      </c>
      <c r="J6735" s="28">
        <v>0</v>
      </c>
      <c r="K6735" s="28">
        <v>0</v>
      </c>
      <c r="L6735" s="28">
        <v>0</v>
      </c>
      <c r="M6735" s="28">
        <v>0</v>
      </c>
      <c r="N6735" s="28">
        <v>0</v>
      </c>
      <c r="O6735" s="28">
        <v>0</v>
      </c>
      <c r="P6735" s="28">
        <v>0</v>
      </c>
      <c r="Q6735" s="28">
        <v>0</v>
      </c>
      <c r="R6735" s="145">
        <v>0</v>
      </c>
    </row>
    <row r="6736" spans="2:18" x14ac:dyDescent="0.2">
      <c r="D6736" s="200"/>
      <c r="E6736" s="4" t="s">
        <v>53</v>
      </c>
      <c r="F6736" s="5"/>
      <c r="G6736" s="6">
        <v>2</v>
      </c>
      <c r="H6736" s="165">
        <v>0</v>
      </c>
      <c r="I6736" s="69">
        <v>0</v>
      </c>
      <c r="J6736" s="28">
        <v>0</v>
      </c>
      <c r="K6736" s="28">
        <v>0</v>
      </c>
      <c r="L6736" s="28">
        <v>0</v>
      </c>
      <c r="M6736" s="28">
        <v>0</v>
      </c>
      <c r="N6736" s="28">
        <v>0</v>
      </c>
      <c r="O6736" s="28">
        <v>0</v>
      </c>
      <c r="P6736" s="28">
        <v>0</v>
      </c>
      <c r="Q6736" s="44">
        <v>50</v>
      </c>
      <c r="R6736" s="138">
        <v>50</v>
      </c>
    </row>
    <row r="6737" spans="4:18" x14ac:dyDescent="0.2">
      <c r="D6737" s="200"/>
      <c r="E6737" s="4" t="s">
        <v>54</v>
      </c>
      <c r="F6737" s="5"/>
      <c r="G6737" s="6">
        <v>10</v>
      </c>
      <c r="H6737" s="87">
        <v>20</v>
      </c>
      <c r="I6737" s="12">
        <v>10</v>
      </c>
      <c r="J6737" s="28">
        <v>0</v>
      </c>
      <c r="K6737" s="28">
        <v>0</v>
      </c>
      <c r="L6737" s="28">
        <v>0</v>
      </c>
      <c r="M6737" s="28">
        <v>0</v>
      </c>
      <c r="N6737" s="28">
        <v>0</v>
      </c>
      <c r="O6737" s="28">
        <v>0</v>
      </c>
      <c r="P6737" s="28">
        <v>0</v>
      </c>
      <c r="Q6737" s="28">
        <v>0</v>
      </c>
      <c r="R6737" s="100">
        <v>70</v>
      </c>
    </row>
    <row r="6738" spans="4:18" x14ac:dyDescent="0.2">
      <c r="D6738" s="200"/>
      <c r="E6738" s="4" t="s">
        <v>55</v>
      </c>
      <c r="F6738" s="5"/>
      <c r="G6738" s="6">
        <v>6</v>
      </c>
      <c r="H6738" s="165">
        <v>0</v>
      </c>
      <c r="I6738" s="69">
        <v>0</v>
      </c>
      <c r="J6738" s="28">
        <v>0</v>
      </c>
      <c r="K6738" s="28">
        <v>0</v>
      </c>
      <c r="L6738" s="28">
        <v>0</v>
      </c>
      <c r="M6738" s="28">
        <v>0</v>
      </c>
      <c r="N6738" s="28">
        <v>0</v>
      </c>
      <c r="O6738" s="28">
        <v>0</v>
      </c>
      <c r="P6738" s="28">
        <v>0</v>
      </c>
      <c r="Q6738" s="28">
        <v>0</v>
      </c>
      <c r="R6738" s="111">
        <v>100</v>
      </c>
    </row>
    <row r="6739" spans="4:18" x14ac:dyDescent="0.2">
      <c r="D6739" s="200"/>
      <c r="E6739" s="4" t="s">
        <v>56</v>
      </c>
      <c r="F6739" s="5"/>
      <c r="G6739" s="6">
        <v>5</v>
      </c>
      <c r="H6739" s="87">
        <v>20</v>
      </c>
      <c r="I6739" s="69">
        <v>0</v>
      </c>
      <c r="J6739" s="28">
        <v>0</v>
      </c>
      <c r="K6739" s="28">
        <v>0</v>
      </c>
      <c r="L6739" s="28">
        <v>0</v>
      </c>
      <c r="M6739" s="28">
        <v>0</v>
      </c>
      <c r="N6739" s="28">
        <v>0</v>
      </c>
      <c r="O6739" s="28">
        <v>0</v>
      </c>
      <c r="P6739" s="28">
        <v>0</v>
      </c>
      <c r="Q6739" s="44">
        <v>20</v>
      </c>
      <c r="R6739" s="138">
        <v>60</v>
      </c>
    </row>
    <row r="6740" spans="4:18" x14ac:dyDescent="0.2">
      <c r="D6740" s="200"/>
      <c r="E6740" s="4" t="s">
        <v>57</v>
      </c>
      <c r="F6740" s="5"/>
      <c r="G6740" s="6">
        <v>4</v>
      </c>
      <c r="H6740" s="165">
        <v>0</v>
      </c>
      <c r="I6740" s="69">
        <v>0</v>
      </c>
      <c r="J6740" s="28">
        <v>0</v>
      </c>
      <c r="K6740" s="28">
        <v>0</v>
      </c>
      <c r="L6740" s="28">
        <v>0</v>
      </c>
      <c r="M6740" s="28">
        <v>0</v>
      </c>
      <c r="N6740" s="28">
        <v>0</v>
      </c>
      <c r="O6740" s="28">
        <v>0</v>
      </c>
      <c r="P6740" s="28">
        <v>0</v>
      </c>
      <c r="Q6740" s="28">
        <v>0</v>
      </c>
      <c r="R6740" s="111">
        <v>100</v>
      </c>
    </row>
    <row r="6741" spans="4:18" x14ac:dyDescent="0.2">
      <c r="D6741" s="200"/>
      <c r="E6741" s="4" t="s">
        <v>58</v>
      </c>
      <c r="F6741" s="5"/>
      <c r="G6741" s="6">
        <v>16</v>
      </c>
      <c r="H6741" s="31">
        <v>6.25</v>
      </c>
      <c r="I6741" s="29">
        <v>12.5</v>
      </c>
      <c r="J6741" s="12">
        <v>6.25</v>
      </c>
      <c r="K6741" s="28">
        <v>0</v>
      </c>
      <c r="L6741" s="28">
        <v>0</v>
      </c>
      <c r="M6741" s="28">
        <v>0</v>
      </c>
      <c r="N6741" s="28">
        <v>0</v>
      </c>
      <c r="O6741" s="28">
        <v>0</v>
      </c>
      <c r="P6741" s="28">
        <v>0</v>
      </c>
      <c r="Q6741" s="28">
        <v>0</v>
      </c>
      <c r="R6741" s="42">
        <v>75</v>
      </c>
    </row>
    <row r="6742" spans="4:18" x14ac:dyDescent="0.2">
      <c r="D6742" s="200"/>
      <c r="E6742" s="4" t="s">
        <v>59</v>
      </c>
      <c r="F6742" s="5"/>
      <c r="G6742" s="6">
        <v>2</v>
      </c>
      <c r="H6742" s="165">
        <v>0</v>
      </c>
      <c r="I6742" s="69">
        <v>0</v>
      </c>
      <c r="J6742" s="28">
        <v>0</v>
      </c>
      <c r="K6742" s="28">
        <v>0</v>
      </c>
      <c r="L6742" s="28">
        <v>0</v>
      </c>
      <c r="M6742" s="28">
        <v>0</v>
      </c>
      <c r="N6742" s="28">
        <v>0</v>
      </c>
      <c r="O6742" s="28">
        <v>0</v>
      </c>
      <c r="P6742" s="28">
        <v>0</v>
      </c>
      <c r="Q6742" s="28">
        <v>0</v>
      </c>
      <c r="R6742" s="111">
        <v>100</v>
      </c>
    </row>
    <row r="6743" spans="4:18" x14ac:dyDescent="0.2">
      <c r="D6743" s="199" t="s">
        <v>60</v>
      </c>
      <c r="E6743" s="22" t="s">
        <v>61</v>
      </c>
      <c r="F6743" s="21"/>
      <c r="G6743" s="19">
        <v>7</v>
      </c>
      <c r="H6743" s="180">
        <v>0</v>
      </c>
      <c r="I6743" s="96">
        <v>14.285714285714</v>
      </c>
      <c r="J6743" s="60">
        <v>0</v>
      </c>
      <c r="K6743" s="60">
        <v>0</v>
      </c>
      <c r="L6743" s="60">
        <v>0</v>
      </c>
      <c r="M6743" s="60">
        <v>0</v>
      </c>
      <c r="N6743" s="60">
        <v>0</v>
      </c>
      <c r="O6743" s="60">
        <v>0</v>
      </c>
      <c r="P6743" s="60">
        <v>0</v>
      </c>
      <c r="Q6743" s="60">
        <v>0</v>
      </c>
      <c r="R6743" s="153">
        <v>85.714285714286007</v>
      </c>
    </row>
    <row r="6744" spans="4:18" x14ac:dyDescent="0.2">
      <c r="D6744" s="200"/>
      <c r="E6744" s="4" t="s">
        <v>62</v>
      </c>
      <c r="F6744" s="5"/>
      <c r="G6744" s="6">
        <v>6</v>
      </c>
      <c r="H6744" s="165">
        <v>0</v>
      </c>
      <c r="I6744" s="69">
        <v>0</v>
      </c>
      <c r="J6744" s="28">
        <v>0</v>
      </c>
      <c r="K6744" s="28">
        <v>0</v>
      </c>
      <c r="L6744" s="28">
        <v>0</v>
      </c>
      <c r="M6744" s="28">
        <v>0</v>
      </c>
      <c r="N6744" s="28">
        <v>0</v>
      </c>
      <c r="O6744" s="28">
        <v>0</v>
      </c>
      <c r="P6744" s="28">
        <v>0</v>
      </c>
      <c r="Q6744" s="28">
        <v>0</v>
      </c>
      <c r="R6744" s="111">
        <v>100</v>
      </c>
    </row>
    <row r="6745" spans="4:18" x14ac:dyDescent="0.2">
      <c r="D6745" s="200"/>
      <c r="E6745" s="4" t="s">
        <v>63</v>
      </c>
      <c r="F6745" s="5"/>
      <c r="G6745" s="6">
        <v>10</v>
      </c>
      <c r="H6745" s="87">
        <v>30</v>
      </c>
      <c r="I6745" s="69">
        <v>0</v>
      </c>
      <c r="J6745" s="29">
        <v>10</v>
      </c>
      <c r="K6745" s="28">
        <v>0</v>
      </c>
      <c r="L6745" s="28">
        <v>0</v>
      </c>
      <c r="M6745" s="28">
        <v>0</v>
      </c>
      <c r="N6745" s="28">
        <v>0</v>
      </c>
      <c r="O6745" s="28">
        <v>0</v>
      </c>
      <c r="P6745" s="28">
        <v>0</v>
      </c>
      <c r="Q6745" s="28">
        <v>0</v>
      </c>
      <c r="R6745" s="138">
        <v>60</v>
      </c>
    </row>
    <row r="6746" spans="4:18" x14ac:dyDescent="0.2">
      <c r="D6746" s="200"/>
      <c r="E6746" s="4" t="s">
        <v>64</v>
      </c>
      <c r="F6746" s="5"/>
      <c r="G6746" s="6">
        <v>4</v>
      </c>
      <c r="H6746" s="87">
        <v>25</v>
      </c>
      <c r="I6746" s="69">
        <v>0</v>
      </c>
      <c r="J6746" s="28">
        <v>0</v>
      </c>
      <c r="K6746" s="28">
        <v>0</v>
      </c>
      <c r="L6746" s="28">
        <v>0</v>
      </c>
      <c r="M6746" s="28">
        <v>0</v>
      </c>
      <c r="N6746" s="28">
        <v>0</v>
      </c>
      <c r="O6746" s="28">
        <v>0</v>
      </c>
      <c r="P6746" s="28">
        <v>0</v>
      </c>
      <c r="Q6746" s="28">
        <v>0</v>
      </c>
      <c r="R6746" s="42">
        <v>75</v>
      </c>
    </row>
    <row r="6747" spans="4:18" x14ac:dyDescent="0.2">
      <c r="D6747" s="200"/>
      <c r="E6747" s="4" t="s">
        <v>65</v>
      </c>
      <c r="F6747" s="5"/>
      <c r="G6747" s="6">
        <v>6</v>
      </c>
      <c r="H6747" s="165">
        <v>0</v>
      </c>
      <c r="I6747" s="69">
        <v>0</v>
      </c>
      <c r="J6747" s="28">
        <v>0</v>
      </c>
      <c r="K6747" s="28">
        <v>0</v>
      </c>
      <c r="L6747" s="28">
        <v>0</v>
      </c>
      <c r="M6747" s="28">
        <v>0</v>
      </c>
      <c r="N6747" s="28">
        <v>0</v>
      </c>
      <c r="O6747" s="28">
        <v>0</v>
      </c>
      <c r="P6747" s="28">
        <v>0</v>
      </c>
      <c r="Q6747" s="44">
        <v>16.666666666666998</v>
      </c>
      <c r="R6747" s="42">
        <v>83.333333333333002</v>
      </c>
    </row>
    <row r="6748" spans="4:18" x14ac:dyDescent="0.2">
      <c r="D6748" s="200"/>
      <c r="E6748" s="4" t="s">
        <v>66</v>
      </c>
      <c r="F6748" s="5"/>
      <c r="G6748" s="6">
        <v>4</v>
      </c>
      <c r="H6748" s="165">
        <v>0</v>
      </c>
      <c r="I6748" s="69">
        <v>0</v>
      </c>
      <c r="J6748" s="44">
        <v>25</v>
      </c>
      <c r="K6748" s="28">
        <v>0</v>
      </c>
      <c r="L6748" s="28">
        <v>0</v>
      </c>
      <c r="M6748" s="28">
        <v>0</v>
      </c>
      <c r="N6748" s="28">
        <v>0</v>
      </c>
      <c r="O6748" s="28">
        <v>0</v>
      </c>
      <c r="P6748" s="28">
        <v>0</v>
      </c>
      <c r="Q6748" s="28">
        <v>0</v>
      </c>
      <c r="R6748" s="42">
        <v>75</v>
      </c>
    </row>
    <row r="6749" spans="4:18" x14ac:dyDescent="0.2">
      <c r="D6749" s="200"/>
      <c r="E6749" s="4" t="s">
        <v>67</v>
      </c>
      <c r="F6749" s="5"/>
      <c r="G6749" s="6">
        <v>7</v>
      </c>
      <c r="H6749" s="165">
        <v>0</v>
      </c>
      <c r="I6749" s="29">
        <v>14.285714285714</v>
      </c>
      <c r="J6749" s="28">
        <v>0</v>
      </c>
      <c r="K6749" s="28">
        <v>0</v>
      </c>
      <c r="L6749" s="28">
        <v>0</v>
      </c>
      <c r="M6749" s="28">
        <v>0</v>
      </c>
      <c r="N6749" s="28">
        <v>0</v>
      </c>
      <c r="O6749" s="28">
        <v>0</v>
      </c>
      <c r="P6749" s="28">
        <v>0</v>
      </c>
      <c r="Q6749" s="44">
        <v>14.285714285714</v>
      </c>
      <c r="R6749" s="100">
        <v>71.428571428571004</v>
      </c>
    </row>
    <row r="6750" spans="4:18" x14ac:dyDescent="0.2">
      <c r="D6750" s="200"/>
      <c r="E6750" s="4" t="s">
        <v>68</v>
      </c>
      <c r="F6750" s="5"/>
      <c r="G6750" s="6">
        <v>0</v>
      </c>
      <c r="H6750" s="165">
        <v>0</v>
      </c>
      <c r="I6750" s="69">
        <v>0</v>
      </c>
      <c r="J6750" s="28">
        <v>0</v>
      </c>
      <c r="K6750" s="28">
        <v>0</v>
      </c>
      <c r="L6750" s="28">
        <v>0</v>
      </c>
      <c r="M6750" s="28">
        <v>0</v>
      </c>
      <c r="N6750" s="28">
        <v>0</v>
      </c>
      <c r="O6750" s="28">
        <v>0</v>
      </c>
      <c r="P6750" s="28">
        <v>0</v>
      </c>
      <c r="Q6750" s="28">
        <v>0</v>
      </c>
      <c r="R6750" s="145">
        <v>0</v>
      </c>
    </row>
    <row r="6751" spans="4:18" x14ac:dyDescent="0.2">
      <c r="D6751" s="200"/>
      <c r="E6751" s="4" t="s">
        <v>69</v>
      </c>
      <c r="F6751" s="5"/>
      <c r="G6751" s="6">
        <v>2</v>
      </c>
      <c r="H6751" s="165">
        <v>0</v>
      </c>
      <c r="I6751" s="69">
        <v>0</v>
      </c>
      <c r="J6751" s="28">
        <v>0</v>
      </c>
      <c r="K6751" s="28">
        <v>0</v>
      </c>
      <c r="L6751" s="28">
        <v>0</v>
      </c>
      <c r="M6751" s="28">
        <v>0</v>
      </c>
      <c r="N6751" s="28">
        <v>0</v>
      </c>
      <c r="O6751" s="28">
        <v>0</v>
      </c>
      <c r="P6751" s="28">
        <v>0</v>
      </c>
      <c r="Q6751" s="28">
        <v>0</v>
      </c>
      <c r="R6751" s="111">
        <v>100</v>
      </c>
    </row>
    <row r="6752" spans="4:18" x14ac:dyDescent="0.2">
      <c r="D6752" s="93" t="s">
        <v>70</v>
      </c>
      <c r="E6752" s="89" t="s">
        <v>18</v>
      </c>
      <c r="F6752" s="92"/>
      <c r="G6752" s="94">
        <v>0</v>
      </c>
      <c r="H6752" s="178">
        <v>0</v>
      </c>
      <c r="I6752" s="134">
        <v>0</v>
      </c>
      <c r="J6752" s="101">
        <v>0</v>
      </c>
      <c r="K6752" s="101">
        <v>0</v>
      </c>
      <c r="L6752" s="101">
        <v>0</v>
      </c>
      <c r="M6752" s="101">
        <v>0</v>
      </c>
      <c r="N6752" s="101">
        <v>0</v>
      </c>
      <c r="O6752" s="101">
        <v>0</v>
      </c>
      <c r="P6752" s="101">
        <v>0</v>
      </c>
      <c r="Q6752" s="101">
        <v>0</v>
      </c>
      <c r="R6752" s="173">
        <v>0</v>
      </c>
    </row>
    <row r="6754" spans="2:18" x14ac:dyDescent="0.2">
      <c r="B6754" s="40" t="str">
        <f xml:space="preserve"> HYPERLINK("#'目次'!B285", "[279]")</f>
        <v>[279]</v>
      </c>
      <c r="C6754" s="23" t="s">
        <v>410</v>
      </c>
    </row>
    <row r="6755" spans="2:18" x14ac:dyDescent="0.2">
      <c r="C6755" s="186" t="s">
        <v>397</v>
      </c>
    </row>
    <row r="6757" spans="2:18" x14ac:dyDescent="0.2">
      <c r="C6757" s="23" t="s">
        <v>73</v>
      </c>
    </row>
    <row r="6758" spans="2:18" ht="48" x14ac:dyDescent="0.2">
      <c r="D6758" s="195"/>
      <c r="E6758" s="196"/>
      <c r="F6758" s="196"/>
      <c r="G6758" s="37" t="s">
        <v>15</v>
      </c>
      <c r="H6758" s="33" t="s">
        <v>347</v>
      </c>
      <c r="I6758" s="13" t="s">
        <v>348</v>
      </c>
      <c r="J6758" s="13" t="s">
        <v>349</v>
      </c>
      <c r="K6758" s="13" t="s">
        <v>350</v>
      </c>
      <c r="L6758" s="13" t="s">
        <v>351</v>
      </c>
      <c r="M6758" s="13" t="s">
        <v>352</v>
      </c>
      <c r="N6758" s="13" t="s">
        <v>353</v>
      </c>
      <c r="O6758" s="13" t="s">
        <v>354</v>
      </c>
      <c r="P6758" s="13" t="s">
        <v>355</v>
      </c>
      <c r="Q6758" s="13" t="s">
        <v>99</v>
      </c>
      <c r="R6758" s="38" t="s">
        <v>18</v>
      </c>
    </row>
    <row r="6759" spans="2:18" x14ac:dyDescent="0.2">
      <c r="D6759" s="197"/>
      <c r="E6759" s="198"/>
      <c r="F6759" s="198"/>
      <c r="G6759" s="35"/>
      <c r="H6759" s="39"/>
      <c r="I6759" s="14"/>
      <c r="J6759" s="14"/>
      <c r="K6759" s="14"/>
      <c r="L6759" s="14"/>
      <c r="M6759" s="14"/>
      <c r="N6759" s="14"/>
      <c r="O6759" s="14"/>
      <c r="P6759" s="14"/>
      <c r="Q6759" s="14"/>
      <c r="R6759" s="34"/>
    </row>
    <row r="6760" spans="2:18" x14ac:dyDescent="0.2">
      <c r="D6760" s="56"/>
      <c r="E6760" s="58" t="s">
        <v>15</v>
      </c>
      <c r="F6760" s="46"/>
      <c r="G6760" s="36">
        <v>53</v>
      </c>
      <c r="H6760" s="24">
        <v>7.547169811321</v>
      </c>
      <c r="I6760" s="24">
        <v>5.660377358491</v>
      </c>
      <c r="J6760" s="24">
        <v>3.7735849056599999</v>
      </c>
      <c r="K6760" s="147">
        <v>0</v>
      </c>
      <c r="L6760" s="147">
        <v>0</v>
      </c>
      <c r="M6760" s="147">
        <v>0</v>
      </c>
      <c r="N6760" s="147">
        <v>0</v>
      </c>
      <c r="O6760" s="147">
        <v>0</v>
      </c>
      <c r="P6760" s="147">
        <v>0</v>
      </c>
      <c r="Q6760" s="24">
        <v>3.7735849056599999</v>
      </c>
      <c r="R6760" s="68">
        <v>79.245283018867994</v>
      </c>
    </row>
    <row r="6761" spans="2:18" x14ac:dyDescent="0.2">
      <c r="D6761" s="199" t="s">
        <v>74</v>
      </c>
      <c r="E6761" s="22" t="s">
        <v>75</v>
      </c>
      <c r="F6761" s="21"/>
      <c r="G6761" s="19">
        <v>28</v>
      </c>
      <c r="H6761" s="54">
        <v>7.1428571428570002</v>
      </c>
      <c r="I6761" s="20">
        <v>7.1428571428570002</v>
      </c>
      <c r="J6761" s="20">
        <v>3.5714285714290002</v>
      </c>
      <c r="K6761" s="60">
        <v>0</v>
      </c>
      <c r="L6761" s="60">
        <v>0</v>
      </c>
      <c r="M6761" s="60">
        <v>0</v>
      </c>
      <c r="N6761" s="60">
        <v>0</v>
      </c>
      <c r="O6761" s="60">
        <v>0</v>
      </c>
      <c r="P6761" s="60">
        <v>0</v>
      </c>
      <c r="Q6761" s="20">
        <v>3.5714285714290002</v>
      </c>
      <c r="R6761" s="52">
        <v>78.571428571428996</v>
      </c>
    </row>
    <row r="6762" spans="2:18" x14ac:dyDescent="0.2">
      <c r="D6762" s="200"/>
      <c r="E6762" s="4" t="s">
        <v>34</v>
      </c>
      <c r="F6762" s="5"/>
      <c r="G6762" s="6">
        <v>7</v>
      </c>
      <c r="H6762" s="165">
        <v>0</v>
      </c>
      <c r="I6762" s="29">
        <v>14.285714285714</v>
      </c>
      <c r="J6762" s="28">
        <v>0</v>
      </c>
      <c r="K6762" s="28">
        <v>0</v>
      </c>
      <c r="L6762" s="28">
        <v>0</v>
      </c>
      <c r="M6762" s="28">
        <v>0</v>
      </c>
      <c r="N6762" s="28">
        <v>0</v>
      </c>
      <c r="O6762" s="28">
        <v>0</v>
      </c>
      <c r="P6762" s="28">
        <v>0</v>
      </c>
      <c r="Q6762" s="28">
        <v>0</v>
      </c>
      <c r="R6762" s="88">
        <v>85.714285714286007</v>
      </c>
    </row>
    <row r="6763" spans="2:18" x14ac:dyDescent="0.2">
      <c r="D6763" s="200"/>
      <c r="E6763" s="4" t="s">
        <v>35</v>
      </c>
      <c r="F6763" s="5"/>
      <c r="G6763" s="6">
        <v>3</v>
      </c>
      <c r="H6763" s="165">
        <v>0</v>
      </c>
      <c r="I6763" s="69">
        <v>0</v>
      </c>
      <c r="J6763" s="28">
        <v>0</v>
      </c>
      <c r="K6763" s="28">
        <v>0</v>
      </c>
      <c r="L6763" s="28">
        <v>0</v>
      </c>
      <c r="M6763" s="28">
        <v>0</v>
      </c>
      <c r="N6763" s="28">
        <v>0</v>
      </c>
      <c r="O6763" s="28">
        <v>0</v>
      </c>
      <c r="P6763" s="28">
        <v>0</v>
      </c>
      <c r="Q6763" s="28">
        <v>0</v>
      </c>
      <c r="R6763" s="111">
        <v>100</v>
      </c>
    </row>
    <row r="6764" spans="2:18" x14ac:dyDescent="0.2">
      <c r="D6764" s="200"/>
      <c r="E6764" s="4" t="s">
        <v>36</v>
      </c>
      <c r="F6764" s="5"/>
      <c r="G6764" s="6">
        <v>4</v>
      </c>
      <c r="H6764" s="87">
        <v>25</v>
      </c>
      <c r="I6764" s="69">
        <v>0</v>
      </c>
      <c r="J6764" s="44">
        <v>25</v>
      </c>
      <c r="K6764" s="28">
        <v>0</v>
      </c>
      <c r="L6764" s="28">
        <v>0</v>
      </c>
      <c r="M6764" s="28">
        <v>0</v>
      </c>
      <c r="N6764" s="28">
        <v>0</v>
      </c>
      <c r="O6764" s="28">
        <v>0</v>
      </c>
      <c r="P6764" s="28">
        <v>0</v>
      </c>
      <c r="Q6764" s="28">
        <v>0</v>
      </c>
      <c r="R6764" s="138">
        <v>50</v>
      </c>
    </row>
    <row r="6765" spans="2:18" x14ac:dyDescent="0.2">
      <c r="D6765" s="200"/>
      <c r="E6765" s="4" t="s">
        <v>37</v>
      </c>
      <c r="F6765" s="5"/>
      <c r="G6765" s="6">
        <v>8</v>
      </c>
      <c r="H6765" s="165">
        <v>0</v>
      </c>
      <c r="I6765" s="29">
        <v>12.5</v>
      </c>
      <c r="J6765" s="28">
        <v>0</v>
      </c>
      <c r="K6765" s="28">
        <v>0</v>
      </c>
      <c r="L6765" s="28">
        <v>0</v>
      </c>
      <c r="M6765" s="28">
        <v>0</v>
      </c>
      <c r="N6765" s="28">
        <v>0</v>
      </c>
      <c r="O6765" s="28">
        <v>0</v>
      </c>
      <c r="P6765" s="28">
        <v>0</v>
      </c>
      <c r="Q6765" s="28">
        <v>0</v>
      </c>
      <c r="R6765" s="88">
        <v>87.5</v>
      </c>
    </row>
    <row r="6766" spans="2:18" x14ac:dyDescent="0.2">
      <c r="D6766" s="200"/>
      <c r="E6766" s="4" t="s">
        <v>38</v>
      </c>
      <c r="F6766" s="5"/>
      <c r="G6766" s="6">
        <v>2</v>
      </c>
      <c r="H6766" s="165">
        <v>0</v>
      </c>
      <c r="I6766" s="69">
        <v>0</v>
      </c>
      <c r="J6766" s="28">
        <v>0</v>
      </c>
      <c r="K6766" s="28">
        <v>0</v>
      </c>
      <c r="L6766" s="28">
        <v>0</v>
      </c>
      <c r="M6766" s="28">
        <v>0</v>
      </c>
      <c r="N6766" s="28">
        <v>0</v>
      </c>
      <c r="O6766" s="28">
        <v>0</v>
      </c>
      <c r="P6766" s="28">
        <v>0</v>
      </c>
      <c r="Q6766" s="44">
        <v>50</v>
      </c>
      <c r="R6766" s="138">
        <v>50</v>
      </c>
    </row>
    <row r="6767" spans="2:18" x14ac:dyDescent="0.2">
      <c r="D6767" s="200"/>
      <c r="E6767" s="4" t="s">
        <v>39</v>
      </c>
      <c r="F6767" s="5"/>
      <c r="G6767" s="6">
        <v>1</v>
      </c>
      <c r="H6767" s="165">
        <v>0</v>
      </c>
      <c r="I6767" s="69">
        <v>0</v>
      </c>
      <c r="J6767" s="28">
        <v>0</v>
      </c>
      <c r="K6767" s="28">
        <v>0</v>
      </c>
      <c r="L6767" s="28">
        <v>0</v>
      </c>
      <c r="M6767" s="28">
        <v>0</v>
      </c>
      <c r="N6767" s="28">
        <v>0</v>
      </c>
      <c r="O6767" s="28">
        <v>0</v>
      </c>
      <c r="P6767" s="28">
        <v>0</v>
      </c>
      <c r="Q6767" s="28">
        <v>0</v>
      </c>
      <c r="R6767" s="111">
        <v>100</v>
      </c>
    </row>
    <row r="6768" spans="2:18" x14ac:dyDescent="0.2">
      <c r="D6768" s="200"/>
      <c r="E6768" s="4" t="s">
        <v>40</v>
      </c>
      <c r="F6768" s="5"/>
      <c r="G6768" s="6">
        <v>3</v>
      </c>
      <c r="H6768" s="87">
        <v>33.333333333333002</v>
      </c>
      <c r="I6768" s="69">
        <v>0</v>
      </c>
      <c r="J6768" s="28">
        <v>0</v>
      </c>
      <c r="K6768" s="28">
        <v>0</v>
      </c>
      <c r="L6768" s="28">
        <v>0</v>
      </c>
      <c r="M6768" s="28">
        <v>0</v>
      </c>
      <c r="N6768" s="28">
        <v>0</v>
      </c>
      <c r="O6768" s="28">
        <v>0</v>
      </c>
      <c r="P6768" s="28">
        <v>0</v>
      </c>
      <c r="Q6768" s="28">
        <v>0</v>
      </c>
      <c r="R6768" s="138">
        <v>66.666666666666998</v>
      </c>
    </row>
    <row r="6769" spans="2:18" x14ac:dyDescent="0.2">
      <c r="D6769" s="199" t="s">
        <v>76</v>
      </c>
      <c r="E6769" s="22" t="s">
        <v>77</v>
      </c>
      <c r="F6769" s="21"/>
      <c r="G6769" s="19">
        <v>25</v>
      </c>
      <c r="H6769" s="54">
        <v>8</v>
      </c>
      <c r="I6769" s="20">
        <v>4</v>
      </c>
      <c r="J6769" s="20">
        <v>4</v>
      </c>
      <c r="K6769" s="60">
        <v>0</v>
      </c>
      <c r="L6769" s="60">
        <v>0</v>
      </c>
      <c r="M6769" s="60">
        <v>0</v>
      </c>
      <c r="N6769" s="60">
        <v>0</v>
      </c>
      <c r="O6769" s="60">
        <v>0</v>
      </c>
      <c r="P6769" s="60">
        <v>0</v>
      </c>
      <c r="Q6769" s="20">
        <v>4</v>
      </c>
      <c r="R6769" s="52">
        <v>80</v>
      </c>
    </row>
    <row r="6770" spans="2:18" x14ac:dyDescent="0.2">
      <c r="D6770" s="200"/>
      <c r="E6770" s="4" t="s">
        <v>34</v>
      </c>
      <c r="F6770" s="5"/>
      <c r="G6770" s="6">
        <v>5</v>
      </c>
      <c r="H6770" s="165">
        <v>0</v>
      </c>
      <c r="I6770" s="44">
        <v>20</v>
      </c>
      <c r="J6770" s="28">
        <v>0</v>
      </c>
      <c r="K6770" s="28">
        <v>0</v>
      </c>
      <c r="L6770" s="28">
        <v>0</v>
      </c>
      <c r="M6770" s="28">
        <v>0</v>
      </c>
      <c r="N6770" s="28">
        <v>0</v>
      </c>
      <c r="O6770" s="28">
        <v>0</v>
      </c>
      <c r="P6770" s="28">
        <v>0</v>
      </c>
      <c r="Q6770" s="28">
        <v>0</v>
      </c>
      <c r="R6770" s="42">
        <v>80</v>
      </c>
    </row>
    <row r="6771" spans="2:18" x14ac:dyDescent="0.2">
      <c r="D6771" s="200"/>
      <c r="E6771" s="4" t="s">
        <v>35</v>
      </c>
      <c r="F6771" s="5"/>
      <c r="G6771" s="6">
        <v>5</v>
      </c>
      <c r="H6771" s="87">
        <v>20</v>
      </c>
      <c r="I6771" s="69">
        <v>0</v>
      </c>
      <c r="J6771" s="44">
        <v>20</v>
      </c>
      <c r="K6771" s="28">
        <v>0</v>
      </c>
      <c r="L6771" s="28">
        <v>0</v>
      </c>
      <c r="M6771" s="28">
        <v>0</v>
      </c>
      <c r="N6771" s="28">
        <v>0</v>
      </c>
      <c r="O6771" s="28">
        <v>0</v>
      </c>
      <c r="P6771" s="28">
        <v>0</v>
      </c>
      <c r="Q6771" s="28">
        <v>0</v>
      </c>
      <c r="R6771" s="138">
        <v>60</v>
      </c>
    </row>
    <row r="6772" spans="2:18" x14ac:dyDescent="0.2">
      <c r="D6772" s="200"/>
      <c r="E6772" s="4" t="s">
        <v>36</v>
      </c>
      <c r="F6772" s="5"/>
      <c r="G6772" s="6">
        <v>3</v>
      </c>
      <c r="H6772" s="87">
        <v>33.333333333333002</v>
      </c>
      <c r="I6772" s="69">
        <v>0</v>
      </c>
      <c r="J6772" s="28">
        <v>0</v>
      </c>
      <c r="K6772" s="28">
        <v>0</v>
      </c>
      <c r="L6772" s="28">
        <v>0</v>
      </c>
      <c r="M6772" s="28">
        <v>0</v>
      </c>
      <c r="N6772" s="28">
        <v>0</v>
      </c>
      <c r="O6772" s="28">
        <v>0</v>
      </c>
      <c r="P6772" s="28">
        <v>0</v>
      </c>
      <c r="Q6772" s="28">
        <v>0</v>
      </c>
      <c r="R6772" s="138">
        <v>66.666666666666998</v>
      </c>
    </row>
    <row r="6773" spans="2:18" x14ac:dyDescent="0.2">
      <c r="D6773" s="200"/>
      <c r="E6773" s="4" t="s">
        <v>37</v>
      </c>
      <c r="F6773" s="5"/>
      <c r="G6773" s="6">
        <v>4</v>
      </c>
      <c r="H6773" s="165">
        <v>0</v>
      </c>
      <c r="I6773" s="69">
        <v>0</v>
      </c>
      <c r="J6773" s="28">
        <v>0</v>
      </c>
      <c r="K6773" s="28">
        <v>0</v>
      </c>
      <c r="L6773" s="28">
        <v>0</v>
      </c>
      <c r="M6773" s="28">
        <v>0</v>
      </c>
      <c r="N6773" s="28">
        <v>0</v>
      </c>
      <c r="O6773" s="28">
        <v>0</v>
      </c>
      <c r="P6773" s="28">
        <v>0</v>
      </c>
      <c r="Q6773" s="28">
        <v>0</v>
      </c>
      <c r="R6773" s="111">
        <v>100</v>
      </c>
    </row>
    <row r="6774" spans="2:18" x14ac:dyDescent="0.2">
      <c r="D6774" s="200"/>
      <c r="E6774" s="4" t="s">
        <v>38</v>
      </c>
      <c r="F6774" s="5"/>
      <c r="G6774" s="6">
        <v>2</v>
      </c>
      <c r="H6774" s="165">
        <v>0</v>
      </c>
      <c r="I6774" s="69">
        <v>0</v>
      </c>
      <c r="J6774" s="28">
        <v>0</v>
      </c>
      <c r="K6774" s="28">
        <v>0</v>
      </c>
      <c r="L6774" s="28">
        <v>0</v>
      </c>
      <c r="M6774" s="28">
        <v>0</v>
      </c>
      <c r="N6774" s="28">
        <v>0</v>
      </c>
      <c r="O6774" s="28">
        <v>0</v>
      </c>
      <c r="P6774" s="28">
        <v>0</v>
      </c>
      <c r="Q6774" s="44">
        <v>50</v>
      </c>
      <c r="R6774" s="138">
        <v>50</v>
      </c>
    </row>
    <row r="6775" spans="2:18" x14ac:dyDescent="0.2">
      <c r="D6775" s="200"/>
      <c r="E6775" s="4" t="s">
        <v>39</v>
      </c>
      <c r="F6775" s="5"/>
      <c r="G6775" s="6">
        <v>5</v>
      </c>
      <c r="H6775" s="165">
        <v>0</v>
      </c>
      <c r="I6775" s="69">
        <v>0</v>
      </c>
      <c r="J6775" s="28">
        <v>0</v>
      </c>
      <c r="K6775" s="28">
        <v>0</v>
      </c>
      <c r="L6775" s="28">
        <v>0</v>
      </c>
      <c r="M6775" s="28">
        <v>0</v>
      </c>
      <c r="N6775" s="28">
        <v>0</v>
      </c>
      <c r="O6775" s="28">
        <v>0</v>
      </c>
      <c r="P6775" s="28">
        <v>0</v>
      </c>
      <c r="Q6775" s="28">
        <v>0</v>
      </c>
      <c r="R6775" s="111">
        <v>100</v>
      </c>
    </row>
    <row r="6776" spans="2:18" x14ac:dyDescent="0.2">
      <c r="D6776" s="201"/>
      <c r="E6776" s="57" t="s">
        <v>40</v>
      </c>
      <c r="F6776" s="59"/>
      <c r="G6776" s="55">
        <v>1</v>
      </c>
      <c r="H6776" s="183">
        <v>0</v>
      </c>
      <c r="I6776" s="129">
        <v>0</v>
      </c>
      <c r="J6776" s="74">
        <v>0</v>
      </c>
      <c r="K6776" s="74">
        <v>0</v>
      </c>
      <c r="L6776" s="74">
        <v>0</v>
      </c>
      <c r="M6776" s="74">
        <v>0</v>
      </c>
      <c r="N6776" s="74">
        <v>0</v>
      </c>
      <c r="O6776" s="74">
        <v>0</v>
      </c>
      <c r="P6776" s="74">
        <v>0</v>
      </c>
      <c r="Q6776" s="74">
        <v>0</v>
      </c>
      <c r="R6776" s="141">
        <v>100</v>
      </c>
    </row>
    <row r="6778" spans="2:18" x14ac:dyDescent="0.2">
      <c r="B6778" s="40" t="str">
        <f xml:space="preserve"> HYPERLINK("#'目次'!B286", "[280]")</f>
        <v>[280]</v>
      </c>
      <c r="C6778" s="23" t="s">
        <v>410</v>
      </c>
    </row>
    <row r="6779" spans="2:18" x14ac:dyDescent="0.2">
      <c r="C6779" s="186" t="s">
        <v>397</v>
      </c>
    </row>
    <row r="6781" spans="2:18" x14ac:dyDescent="0.2">
      <c r="C6781" s="23" t="s">
        <v>80</v>
      </c>
    </row>
    <row r="6782" spans="2:18" ht="48" x14ac:dyDescent="0.2">
      <c r="E6782" s="195"/>
      <c r="F6782" s="196"/>
      <c r="G6782" s="37" t="s">
        <v>15</v>
      </c>
      <c r="H6782" s="33" t="s">
        <v>347</v>
      </c>
      <c r="I6782" s="13" t="s">
        <v>348</v>
      </c>
      <c r="J6782" s="13" t="s">
        <v>349</v>
      </c>
      <c r="K6782" s="13" t="s">
        <v>350</v>
      </c>
      <c r="L6782" s="13" t="s">
        <v>351</v>
      </c>
      <c r="M6782" s="13" t="s">
        <v>352</v>
      </c>
      <c r="N6782" s="13" t="s">
        <v>353</v>
      </c>
      <c r="O6782" s="13" t="s">
        <v>354</v>
      </c>
      <c r="P6782" s="13" t="s">
        <v>355</v>
      </c>
      <c r="Q6782" s="13" t="s">
        <v>99</v>
      </c>
      <c r="R6782" s="38" t="s">
        <v>18</v>
      </c>
    </row>
    <row r="6783" spans="2:18" x14ac:dyDescent="0.2">
      <c r="E6783" s="197"/>
      <c r="F6783" s="198"/>
      <c r="G6783" s="35"/>
      <c r="H6783" s="39"/>
      <c r="I6783" s="14"/>
      <c r="J6783" s="14"/>
      <c r="K6783" s="14"/>
      <c r="L6783" s="14"/>
      <c r="M6783" s="14"/>
      <c r="N6783" s="14"/>
      <c r="O6783" s="14"/>
      <c r="P6783" s="14"/>
      <c r="Q6783" s="14"/>
      <c r="R6783" s="34"/>
    </row>
    <row r="6784" spans="2:18" x14ac:dyDescent="0.2">
      <c r="E6784" s="91" t="s">
        <v>15</v>
      </c>
      <c r="F6784" s="46"/>
      <c r="G6784" s="36">
        <v>53</v>
      </c>
      <c r="H6784" s="24">
        <v>7.547169811321</v>
      </c>
      <c r="I6784" s="24">
        <v>5.660377358491</v>
      </c>
      <c r="J6784" s="24">
        <v>3.7735849056599999</v>
      </c>
      <c r="K6784" s="147">
        <v>0</v>
      </c>
      <c r="L6784" s="147">
        <v>0</v>
      </c>
      <c r="M6784" s="147">
        <v>0</v>
      </c>
      <c r="N6784" s="147">
        <v>0</v>
      </c>
      <c r="O6784" s="147">
        <v>0</v>
      </c>
      <c r="P6784" s="147">
        <v>0</v>
      </c>
      <c r="Q6784" s="24">
        <v>3.7735849056599999</v>
      </c>
      <c r="R6784" s="68">
        <v>79.245283018867994</v>
      </c>
    </row>
    <row r="6785" spans="2:18" x14ac:dyDescent="0.2">
      <c r="E6785" s="4" t="s">
        <v>81</v>
      </c>
      <c r="F6785" s="5"/>
      <c r="G6785" s="19">
        <v>3</v>
      </c>
      <c r="H6785" s="180">
        <v>0</v>
      </c>
      <c r="I6785" s="128">
        <v>0</v>
      </c>
      <c r="J6785" s="98">
        <v>33.333333333333002</v>
      </c>
      <c r="K6785" s="60">
        <v>0</v>
      </c>
      <c r="L6785" s="60">
        <v>0</v>
      </c>
      <c r="M6785" s="60">
        <v>0</v>
      </c>
      <c r="N6785" s="60">
        <v>0</v>
      </c>
      <c r="O6785" s="60">
        <v>0</v>
      </c>
      <c r="P6785" s="60">
        <v>0</v>
      </c>
      <c r="Q6785" s="60">
        <v>0</v>
      </c>
      <c r="R6785" s="187">
        <v>66.666666666666998</v>
      </c>
    </row>
    <row r="6786" spans="2:18" x14ac:dyDescent="0.2">
      <c r="E6786" s="4" t="s">
        <v>82</v>
      </c>
      <c r="F6786" s="5"/>
      <c r="G6786" s="6">
        <v>8</v>
      </c>
      <c r="H6786" s="165">
        <v>0</v>
      </c>
      <c r="I6786" s="29">
        <v>12.5</v>
      </c>
      <c r="J6786" s="28">
        <v>0</v>
      </c>
      <c r="K6786" s="28">
        <v>0</v>
      </c>
      <c r="L6786" s="28">
        <v>0</v>
      </c>
      <c r="M6786" s="28">
        <v>0</v>
      </c>
      <c r="N6786" s="28">
        <v>0</v>
      </c>
      <c r="O6786" s="28">
        <v>0</v>
      </c>
      <c r="P6786" s="28">
        <v>0</v>
      </c>
      <c r="Q6786" s="28">
        <v>0</v>
      </c>
      <c r="R6786" s="88">
        <v>87.5</v>
      </c>
    </row>
    <row r="6787" spans="2:18" x14ac:dyDescent="0.2">
      <c r="E6787" s="4" t="s">
        <v>83</v>
      </c>
      <c r="F6787" s="5"/>
      <c r="G6787" s="6">
        <v>17</v>
      </c>
      <c r="H6787" s="87">
        <v>17.647058823529001</v>
      </c>
      <c r="I6787" s="12">
        <v>5.8823529411760003</v>
      </c>
      <c r="J6787" s="28">
        <v>0</v>
      </c>
      <c r="K6787" s="28">
        <v>0</v>
      </c>
      <c r="L6787" s="28">
        <v>0</v>
      </c>
      <c r="M6787" s="28">
        <v>0</v>
      </c>
      <c r="N6787" s="28">
        <v>0</v>
      </c>
      <c r="O6787" s="28">
        <v>0</v>
      </c>
      <c r="P6787" s="28">
        <v>0</v>
      </c>
      <c r="Q6787" s="29">
        <v>11.764705882353001</v>
      </c>
      <c r="R6787" s="138">
        <v>64.705882352941003</v>
      </c>
    </row>
    <row r="6788" spans="2:18" x14ac:dyDescent="0.2">
      <c r="E6788" s="4" t="s">
        <v>84</v>
      </c>
      <c r="F6788" s="5"/>
      <c r="G6788" s="6">
        <v>0</v>
      </c>
      <c r="H6788" s="165">
        <v>0</v>
      </c>
      <c r="I6788" s="69">
        <v>0</v>
      </c>
      <c r="J6788" s="28">
        <v>0</v>
      </c>
      <c r="K6788" s="28">
        <v>0</v>
      </c>
      <c r="L6788" s="28">
        <v>0</v>
      </c>
      <c r="M6788" s="28">
        <v>0</v>
      </c>
      <c r="N6788" s="28">
        <v>0</v>
      </c>
      <c r="O6788" s="28">
        <v>0</v>
      </c>
      <c r="P6788" s="28">
        <v>0</v>
      </c>
      <c r="Q6788" s="28">
        <v>0</v>
      </c>
      <c r="R6788" s="145">
        <v>0</v>
      </c>
    </row>
    <row r="6789" spans="2:18" x14ac:dyDescent="0.2">
      <c r="E6789" s="4" t="s">
        <v>85</v>
      </c>
      <c r="F6789" s="5"/>
      <c r="G6789" s="6">
        <v>6</v>
      </c>
      <c r="H6789" s="165">
        <v>0</v>
      </c>
      <c r="I6789" s="69">
        <v>0</v>
      </c>
      <c r="J6789" s="28">
        <v>0</v>
      </c>
      <c r="K6789" s="28">
        <v>0</v>
      </c>
      <c r="L6789" s="28">
        <v>0</v>
      </c>
      <c r="M6789" s="28">
        <v>0</v>
      </c>
      <c r="N6789" s="28">
        <v>0</v>
      </c>
      <c r="O6789" s="28">
        <v>0</v>
      </c>
      <c r="P6789" s="28">
        <v>0</v>
      </c>
      <c r="Q6789" s="28">
        <v>0</v>
      </c>
      <c r="R6789" s="111">
        <v>100</v>
      </c>
    </row>
    <row r="6790" spans="2:18" x14ac:dyDescent="0.2">
      <c r="E6790" s="4" t="s">
        <v>86</v>
      </c>
      <c r="F6790" s="5"/>
      <c r="G6790" s="6">
        <v>7</v>
      </c>
      <c r="H6790" s="165">
        <v>0</v>
      </c>
      <c r="I6790" s="69">
        <v>0</v>
      </c>
      <c r="J6790" s="44">
        <v>14.285714285714</v>
      </c>
      <c r="K6790" s="28">
        <v>0</v>
      </c>
      <c r="L6790" s="28">
        <v>0</v>
      </c>
      <c r="M6790" s="28">
        <v>0</v>
      </c>
      <c r="N6790" s="28">
        <v>0</v>
      </c>
      <c r="O6790" s="28">
        <v>0</v>
      </c>
      <c r="P6790" s="28">
        <v>0</v>
      </c>
      <c r="Q6790" s="28">
        <v>0</v>
      </c>
      <c r="R6790" s="88">
        <v>85.714285714286007</v>
      </c>
    </row>
    <row r="6791" spans="2:18" x14ac:dyDescent="0.2">
      <c r="E6791" s="4" t="s">
        <v>87</v>
      </c>
      <c r="F6791" s="5"/>
      <c r="G6791" s="6">
        <v>2</v>
      </c>
      <c r="H6791" s="87">
        <v>50</v>
      </c>
      <c r="I6791" s="69">
        <v>0</v>
      </c>
      <c r="J6791" s="28">
        <v>0</v>
      </c>
      <c r="K6791" s="28">
        <v>0</v>
      </c>
      <c r="L6791" s="28">
        <v>0</v>
      </c>
      <c r="M6791" s="28">
        <v>0</v>
      </c>
      <c r="N6791" s="28">
        <v>0</v>
      </c>
      <c r="O6791" s="28">
        <v>0</v>
      </c>
      <c r="P6791" s="28">
        <v>0</v>
      </c>
      <c r="Q6791" s="28">
        <v>0</v>
      </c>
      <c r="R6791" s="138">
        <v>50</v>
      </c>
    </row>
    <row r="6792" spans="2:18" x14ac:dyDescent="0.2">
      <c r="E6792" s="4" t="s">
        <v>88</v>
      </c>
      <c r="F6792" s="5"/>
      <c r="G6792" s="6">
        <v>3</v>
      </c>
      <c r="H6792" s="165">
        <v>0</v>
      </c>
      <c r="I6792" s="44">
        <v>33.333333333333002</v>
      </c>
      <c r="J6792" s="28">
        <v>0</v>
      </c>
      <c r="K6792" s="28">
        <v>0</v>
      </c>
      <c r="L6792" s="28">
        <v>0</v>
      </c>
      <c r="M6792" s="28">
        <v>0</v>
      </c>
      <c r="N6792" s="28">
        <v>0</v>
      </c>
      <c r="O6792" s="28">
        <v>0</v>
      </c>
      <c r="P6792" s="28">
        <v>0</v>
      </c>
      <c r="Q6792" s="28">
        <v>0</v>
      </c>
      <c r="R6792" s="138">
        <v>66.666666666666998</v>
      </c>
    </row>
    <row r="6793" spans="2:18" x14ac:dyDescent="0.2">
      <c r="E6793" s="4" t="s">
        <v>89</v>
      </c>
      <c r="F6793" s="5"/>
      <c r="G6793" s="6">
        <v>3</v>
      </c>
      <c r="H6793" s="165">
        <v>0</v>
      </c>
      <c r="I6793" s="69">
        <v>0</v>
      </c>
      <c r="J6793" s="28">
        <v>0</v>
      </c>
      <c r="K6793" s="28">
        <v>0</v>
      </c>
      <c r="L6793" s="28">
        <v>0</v>
      </c>
      <c r="M6793" s="28">
        <v>0</v>
      </c>
      <c r="N6793" s="28">
        <v>0</v>
      </c>
      <c r="O6793" s="28">
        <v>0</v>
      </c>
      <c r="P6793" s="28">
        <v>0</v>
      </c>
      <c r="Q6793" s="28">
        <v>0</v>
      </c>
      <c r="R6793" s="111">
        <v>100</v>
      </c>
    </row>
    <row r="6794" spans="2:18" x14ac:dyDescent="0.2">
      <c r="E6794" s="4" t="s">
        <v>90</v>
      </c>
      <c r="F6794" s="5"/>
      <c r="G6794" s="6">
        <v>3</v>
      </c>
      <c r="H6794" s="165">
        <v>0</v>
      </c>
      <c r="I6794" s="69">
        <v>0</v>
      </c>
      <c r="J6794" s="28">
        <v>0</v>
      </c>
      <c r="K6794" s="28">
        <v>0</v>
      </c>
      <c r="L6794" s="28">
        <v>0</v>
      </c>
      <c r="M6794" s="28">
        <v>0</v>
      </c>
      <c r="N6794" s="28">
        <v>0</v>
      </c>
      <c r="O6794" s="28">
        <v>0</v>
      </c>
      <c r="P6794" s="28">
        <v>0</v>
      </c>
      <c r="Q6794" s="28">
        <v>0</v>
      </c>
      <c r="R6794" s="111">
        <v>100</v>
      </c>
    </row>
    <row r="6795" spans="2:18" x14ac:dyDescent="0.2">
      <c r="E6795" s="57" t="s">
        <v>91</v>
      </c>
      <c r="F6795" s="59"/>
      <c r="G6795" s="55">
        <v>1</v>
      </c>
      <c r="H6795" s="183">
        <v>0</v>
      </c>
      <c r="I6795" s="129">
        <v>0</v>
      </c>
      <c r="J6795" s="74">
        <v>0</v>
      </c>
      <c r="K6795" s="74">
        <v>0</v>
      </c>
      <c r="L6795" s="74">
        <v>0</v>
      </c>
      <c r="M6795" s="74">
        <v>0</v>
      </c>
      <c r="N6795" s="74">
        <v>0</v>
      </c>
      <c r="O6795" s="74">
        <v>0</v>
      </c>
      <c r="P6795" s="74">
        <v>0</v>
      </c>
      <c r="Q6795" s="74">
        <v>0</v>
      </c>
      <c r="R6795" s="141">
        <v>100</v>
      </c>
    </row>
    <row r="6797" spans="2:18" x14ac:dyDescent="0.2">
      <c r="B6797" s="40" t="str">
        <f xml:space="preserve"> HYPERLINK("#'目次'!B287", "[281]")</f>
        <v>[281]</v>
      </c>
      <c r="C6797" s="23" t="s">
        <v>413</v>
      </c>
    </row>
    <row r="6800" spans="2:18" x14ac:dyDescent="0.2">
      <c r="C6800" s="23" t="s">
        <v>14</v>
      </c>
    </row>
    <row r="6801" spans="4:16" ht="60" x14ac:dyDescent="0.2">
      <c r="D6801" s="195"/>
      <c r="E6801" s="196"/>
      <c r="F6801" s="196"/>
      <c r="G6801" s="37" t="s">
        <v>15</v>
      </c>
      <c r="H6801" s="33" t="s">
        <v>414</v>
      </c>
      <c r="I6801" s="13" t="s">
        <v>415</v>
      </c>
      <c r="J6801" s="13" t="s">
        <v>416</v>
      </c>
      <c r="K6801" s="13" t="s">
        <v>417</v>
      </c>
      <c r="L6801" s="13" t="s">
        <v>418</v>
      </c>
      <c r="M6801" s="13" t="s">
        <v>419</v>
      </c>
      <c r="N6801" s="13" t="s">
        <v>420</v>
      </c>
      <c r="O6801" s="13" t="s">
        <v>99</v>
      </c>
      <c r="P6801" s="38" t="s">
        <v>18</v>
      </c>
    </row>
    <row r="6802" spans="4:16" x14ac:dyDescent="0.2">
      <c r="D6802" s="197"/>
      <c r="E6802" s="198"/>
      <c r="F6802" s="198"/>
      <c r="G6802" s="35"/>
      <c r="H6802" s="39"/>
      <c r="I6802" s="14"/>
      <c r="J6802" s="14"/>
      <c r="K6802" s="14"/>
      <c r="L6802" s="14"/>
      <c r="M6802" s="14"/>
      <c r="N6802" s="14"/>
      <c r="O6802" s="14"/>
      <c r="P6802" s="34"/>
    </row>
    <row r="6803" spans="4:16" x14ac:dyDescent="0.2">
      <c r="D6803" s="56"/>
      <c r="E6803" s="58" t="s">
        <v>15</v>
      </c>
      <c r="F6803" s="46"/>
      <c r="G6803" s="36">
        <v>1200</v>
      </c>
      <c r="H6803" s="24">
        <v>49.25</v>
      </c>
      <c r="I6803" s="24">
        <v>50.666666666666998</v>
      </c>
      <c r="J6803" s="24">
        <v>26.416666666666998</v>
      </c>
      <c r="K6803" s="24">
        <v>30</v>
      </c>
      <c r="L6803" s="24">
        <v>10.25</v>
      </c>
      <c r="M6803" s="24">
        <v>16.833333333333002</v>
      </c>
      <c r="N6803" s="24">
        <v>13.083333333333</v>
      </c>
      <c r="O6803" s="24">
        <v>4.833333333333</v>
      </c>
      <c r="P6803" s="68">
        <v>2.083333333333</v>
      </c>
    </row>
    <row r="6804" spans="4:16" x14ac:dyDescent="0.2">
      <c r="D6804" s="199" t="s">
        <v>19</v>
      </c>
      <c r="E6804" s="22" t="s">
        <v>20</v>
      </c>
      <c r="F6804" s="21"/>
      <c r="G6804" s="19">
        <v>132</v>
      </c>
      <c r="H6804" s="54">
        <v>50.757575757575999</v>
      </c>
      <c r="I6804" s="90">
        <v>45.454545454544999</v>
      </c>
      <c r="J6804" s="90">
        <v>21.212121212121001</v>
      </c>
      <c r="K6804" s="90">
        <v>24.242424242424001</v>
      </c>
      <c r="L6804" s="20">
        <v>6.8181818181820004</v>
      </c>
      <c r="M6804" s="20">
        <v>13.636363636364001</v>
      </c>
      <c r="N6804" s="20">
        <v>13.636363636364001</v>
      </c>
      <c r="O6804" s="20">
        <v>3.7878787878789999</v>
      </c>
      <c r="P6804" s="52">
        <v>0.75757575757600004</v>
      </c>
    </row>
    <row r="6805" spans="4:16" x14ac:dyDescent="0.2">
      <c r="D6805" s="200"/>
      <c r="E6805" s="4" t="s">
        <v>21</v>
      </c>
      <c r="F6805" s="5"/>
      <c r="G6805" s="6">
        <v>444</v>
      </c>
      <c r="H6805" s="31">
        <v>50.225225225225003</v>
      </c>
      <c r="I6805" s="12">
        <v>50.450450450449999</v>
      </c>
      <c r="J6805" s="12">
        <v>28.153153153152999</v>
      </c>
      <c r="K6805" s="12">
        <v>32.207207207206999</v>
      </c>
      <c r="L6805" s="12">
        <v>9.4594594594589996</v>
      </c>
      <c r="M6805" s="12">
        <v>18.018018018018001</v>
      </c>
      <c r="N6805" s="12">
        <v>12.162162162162</v>
      </c>
      <c r="O6805" s="12">
        <v>4.5045045045050003</v>
      </c>
      <c r="P6805" s="42">
        <v>2.7027027027030002</v>
      </c>
    </row>
    <row r="6806" spans="4:16" x14ac:dyDescent="0.2">
      <c r="D6806" s="200"/>
      <c r="E6806" s="4" t="s">
        <v>22</v>
      </c>
      <c r="F6806" s="5"/>
      <c r="G6806" s="6">
        <v>192</v>
      </c>
      <c r="H6806" s="31">
        <v>51.041666666666998</v>
      </c>
      <c r="I6806" s="29">
        <v>56.25</v>
      </c>
      <c r="J6806" s="43">
        <v>20.3125</v>
      </c>
      <c r="K6806" s="12">
        <v>29.166666666666998</v>
      </c>
      <c r="L6806" s="12">
        <v>10.9375</v>
      </c>
      <c r="M6806" s="12">
        <v>16.666666666666998</v>
      </c>
      <c r="N6806" s="12">
        <v>11.979166666667</v>
      </c>
      <c r="O6806" s="12">
        <v>5.729166666667</v>
      </c>
      <c r="P6806" s="42">
        <v>2.083333333333</v>
      </c>
    </row>
    <row r="6807" spans="4:16" x14ac:dyDescent="0.2">
      <c r="D6807" s="200"/>
      <c r="E6807" s="4" t="s">
        <v>23</v>
      </c>
      <c r="F6807" s="5"/>
      <c r="G6807" s="6">
        <v>192</v>
      </c>
      <c r="H6807" s="31">
        <v>46.875</v>
      </c>
      <c r="I6807" s="12">
        <v>46.875</v>
      </c>
      <c r="J6807" s="12">
        <v>29.6875</v>
      </c>
      <c r="K6807" s="12">
        <v>29.166666666666998</v>
      </c>
      <c r="L6807" s="12">
        <v>13.541666666667</v>
      </c>
      <c r="M6807" s="12">
        <v>20.3125</v>
      </c>
      <c r="N6807" s="12">
        <v>14.583333333333</v>
      </c>
      <c r="O6807" s="12">
        <v>4.6875</v>
      </c>
      <c r="P6807" s="42">
        <v>1.5625</v>
      </c>
    </row>
    <row r="6808" spans="4:16" x14ac:dyDescent="0.2">
      <c r="D6808" s="200"/>
      <c r="E6808" s="4" t="s">
        <v>24</v>
      </c>
      <c r="F6808" s="5"/>
      <c r="G6808" s="6">
        <v>240</v>
      </c>
      <c r="H6808" s="31">
        <v>47.083333333333002</v>
      </c>
      <c r="I6808" s="12">
        <v>52.5</v>
      </c>
      <c r="J6808" s="12">
        <v>28.333333333333002</v>
      </c>
      <c r="K6808" s="12">
        <v>30.416666666666998</v>
      </c>
      <c r="L6808" s="12">
        <v>10.416666666667</v>
      </c>
      <c r="M6808" s="12">
        <v>13.75</v>
      </c>
      <c r="N6808" s="12">
        <v>14.166666666667</v>
      </c>
      <c r="O6808" s="12">
        <v>5.416666666667</v>
      </c>
      <c r="P6808" s="42">
        <v>2.083333333333</v>
      </c>
    </row>
    <row r="6809" spans="4:16" x14ac:dyDescent="0.2">
      <c r="D6809" s="199" t="s">
        <v>25</v>
      </c>
      <c r="E6809" s="22" t="s">
        <v>26</v>
      </c>
      <c r="F6809" s="21"/>
      <c r="G6809" s="19">
        <v>348</v>
      </c>
      <c r="H6809" s="54">
        <v>47.413793103448</v>
      </c>
      <c r="I6809" s="20">
        <v>51.149425287356003</v>
      </c>
      <c r="J6809" s="20">
        <v>28.448275862069</v>
      </c>
      <c r="K6809" s="20">
        <v>34.195402298851</v>
      </c>
      <c r="L6809" s="20">
        <v>8.333333333333</v>
      </c>
      <c r="M6809" s="20">
        <v>20.977011494252999</v>
      </c>
      <c r="N6809" s="20">
        <v>12.931034482758999</v>
      </c>
      <c r="O6809" s="20">
        <v>5.1724137931029999</v>
      </c>
      <c r="P6809" s="52">
        <v>2.586206896552</v>
      </c>
    </row>
    <row r="6810" spans="4:16" x14ac:dyDescent="0.2">
      <c r="D6810" s="200"/>
      <c r="E6810" s="4" t="s">
        <v>27</v>
      </c>
      <c r="F6810" s="5"/>
      <c r="G6810" s="6">
        <v>378</v>
      </c>
      <c r="H6810" s="31">
        <v>47.883597883598</v>
      </c>
      <c r="I6810" s="12">
        <v>48.412698412697999</v>
      </c>
      <c r="J6810" s="12">
        <v>26.455026455026001</v>
      </c>
      <c r="K6810" s="12">
        <v>32.010582010581999</v>
      </c>
      <c r="L6810" s="12">
        <v>10.31746031746</v>
      </c>
      <c r="M6810" s="12">
        <v>17.724867724868002</v>
      </c>
      <c r="N6810" s="12">
        <v>12.169312169312001</v>
      </c>
      <c r="O6810" s="12">
        <v>4.4973544973540003</v>
      </c>
      <c r="P6810" s="42">
        <v>1.851851851852</v>
      </c>
    </row>
    <row r="6811" spans="4:16" x14ac:dyDescent="0.2">
      <c r="D6811" s="200"/>
      <c r="E6811" s="4" t="s">
        <v>28</v>
      </c>
      <c r="F6811" s="5"/>
      <c r="G6811" s="6">
        <v>372</v>
      </c>
      <c r="H6811" s="31">
        <v>51.612903225806001</v>
      </c>
      <c r="I6811" s="12">
        <v>51.075268817203998</v>
      </c>
      <c r="J6811" s="12">
        <v>26.344086021504999</v>
      </c>
      <c r="K6811" s="12">
        <v>26.075268817204002</v>
      </c>
      <c r="L6811" s="12">
        <v>12.096774193548001</v>
      </c>
      <c r="M6811" s="12">
        <v>13.709677419355</v>
      </c>
      <c r="N6811" s="12">
        <v>13.709677419355</v>
      </c>
      <c r="O6811" s="12">
        <v>5.1075268817200001</v>
      </c>
      <c r="P6811" s="42">
        <v>2.1505376344089999</v>
      </c>
    </row>
    <row r="6812" spans="4:16" x14ac:dyDescent="0.2">
      <c r="D6812" s="200"/>
      <c r="E6812" s="4" t="s">
        <v>29</v>
      </c>
      <c r="F6812" s="5"/>
      <c r="G6812" s="6">
        <v>102</v>
      </c>
      <c r="H6812" s="31">
        <v>51.960784313725</v>
      </c>
      <c r="I6812" s="29">
        <v>55.882352941176002</v>
      </c>
      <c r="J6812" s="43">
        <v>19.607843137254999</v>
      </c>
      <c r="K6812" s="43">
        <v>22.549019607843</v>
      </c>
      <c r="L6812" s="12">
        <v>9.8039215686270005</v>
      </c>
      <c r="M6812" s="43">
        <v>10.78431372549</v>
      </c>
      <c r="N6812" s="12">
        <v>14.705882352941</v>
      </c>
      <c r="O6812" s="12">
        <v>3.9215686274510002</v>
      </c>
      <c r="P6812" s="42">
        <v>0.98039215686299996</v>
      </c>
    </row>
    <row r="6813" spans="4:16" x14ac:dyDescent="0.2">
      <c r="D6813" s="199" t="s">
        <v>30</v>
      </c>
      <c r="E6813" s="22" t="s">
        <v>31</v>
      </c>
      <c r="F6813" s="21"/>
      <c r="G6813" s="19">
        <v>592</v>
      </c>
      <c r="H6813" s="54">
        <v>45.777027027027003</v>
      </c>
      <c r="I6813" s="20">
        <v>50.506756756756999</v>
      </c>
      <c r="J6813" s="20">
        <v>24.493243243243001</v>
      </c>
      <c r="K6813" s="20">
        <v>30.236486486486001</v>
      </c>
      <c r="L6813" s="20">
        <v>9.9662162162160008</v>
      </c>
      <c r="M6813" s="20">
        <v>13.175675675676001</v>
      </c>
      <c r="N6813" s="20">
        <v>10.97972972973</v>
      </c>
      <c r="O6813" s="20">
        <v>5.7432432432429996</v>
      </c>
      <c r="P6813" s="52">
        <v>2.3648648648649999</v>
      </c>
    </row>
    <row r="6814" spans="4:16" x14ac:dyDescent="0.2">
      <c r="D6814" s="200"/>
      <c r="E6814" s="4" t="s">
        <v>32</v>
      </c>
      <c r="F6814" s="5"/>
      <c r="G6814" s="6">
        <v>608</v>
      </c>
      <c r="H6814" s="31">
        <v>52.631578947367998</v>
      </c>
      <c r="I6814" s="12">
        <v>50.822368421053</v>
      </c>
      <c r="J6814" s="12">
        <v>28.289473684211</v>
      </c>
      <c r="K6814" s="12">
        <v>29.769736842105001</v>
      </c>
      <c r="L6814" s="12">
        <v>10.526315789473999</v>
      </c>
      <c r="M6814" s="12">
        <v>20.394736842105001</v>
      </c>
      <c r="N6814" s="12">
        <v>15.131578947368</v>
      </c>
      <c r="O6814" s="12">
        <v>3.947368421053</v>
      </c>
      <c r="P6814" s="42">
        <v>1.8092105263160001</v>
      </c>
    </row>
    <row r="6815" spans="4:16" x14ac:dyDescent="0.2">
      <c r="D6815" s="199" t="s">
        <v>33</v>
      </c>
      <c r="E6815" s="22" t="s">
        <v>34</v>
      </c>
      <c r="F6815" s="21"/>
      <c r="G6815" s="19">
        <v>74</v>
      </c>
      <c r="H6815" s="172">
        <v>39.189189189189001</v>
      </c>
      <c r="I6815" s="96">
        <v>58.108108108107999</v>
      </c>
      <c r="J6815" s="107">
        <v>16.216216216216001</v>
      </c>
      <c r="K6815" s="107">
        <v>13.513513513514001</v>
      </c>
      <c r="L6815" s="20">
        <v>14.864864864865</v>
      </c>
      <c r="M6815" s="107">
        <v>5.4054054054050003</v>
      </c>
      <c r="N6815" s="20">
        <v>14.864864864865</v>
      </c>
      <c r="O6815" s="20">
        <v>6.7567567567570004</v>
      </c>
      <c r="P6815" s="52">
        <v>1.351351351351</v>
      </c>
    </row>
    <row r="6816" spans="4:16" x14ac:dyDescent="0.2">
      <c r="D6816" s="200"/>
      <c r="E6816" s="4" t="s">
        <v>35</v>
      </c>
      <c r="F6816" s="5"/>
      <c r="G6816" s="6">
        <v>148</v>
      </c>
      <c r="H6816" s="31">
        <v>53.378378378378002</v>
      </c>
      <c r="I6816" s="12">
        <v>47.972972972972997</v>
      </c>
      <c r="J6816" s="43">
        <v>20.945945945946001</v>
      </c>
      <c r="K6816" s="43">
        <v>22.297297297297</v>
      </c>
      <c r="L6816" s="12">
        <v>6.0810810810809999</v>
      </c>
      <c r="M6816" s="12">
        <v>12.162162162162</v>
      </c>
      <c r="N6816" s="12">
        <v>12.162162162162</v>
      </c>
      <c r="O6816" s="12">
        <v>6.0810810810809999</v>
      </c>
      <c r="P6816" s="42">
        <v>2.7027027027030002</v>
      </c>
    </row>
    <row r="6817" spans="2:16" x14ac:dyDescent="0.2">
      <c r="D6817" s="200"/>
      <c r="E6817" s="4" t="s">
        <v>36</v>
      </c>
      <c r="F6817" s="5"/>
      <c r="G6817" s="6">
        <v>187</v>
      </c>
      <c r="H6817" s="31">
        <v>51.336898395722002</v>
      </c>
      <c r="I6817" s="43">
        <v>45.454545454544999</v>
      </c>
      <c r="J6817" s="43">
        <v>17.647058823529001</v>
      </c>
      <c r="K6817" s="12">
        <v>34.759358288770002</v>
      </c>
      <c r="L6817" s="12">
        <v>6.9518716577540003</v>
      </c>
      <c r="M6817" s="12">
        <v>14.438502673797</v>
      </c>
      <c r="N6817" s="12">
        <v>9.6256684491980007</v>
      </c>
      <c r="O6817" s="12">
        <v>5.3475935828879999</v>
      </c>
      <c r="P6817" s="42">
        <v>2.1390374331549999</v>
      </c>
    </row>
    <row r="6818" spans="2:16" x14ac:dyDescent="0.2">
      <c r="D6818" s="200"/>
      <c r="E6818" s="4" t="s">
        <v>37</v>
      </c>
      <c r="F6818" s="5"/>
      <c r="G6818" s="6">
        <v>221</v>
      </c>
      <c r="H6818" s="31">
        <v>52.488687782805002</v>
      </c>
      <c r="I6818" s="12">
        <v>47.058823529412003</v>
      </c>
      <c r="J6818" s="12">
        <v>23.981900452489</v>
      </c>
      <c r="K6818" s="29">
        <v>35.294117647058997</v>
      </c>
      <c r="L6818" s="12">
        <v>8.1447963800899998</v>
      </c>
      <c r="M6818" s="12">
        <v>17.194570135747</v>
      </c>
      <c r="N6818" s="12">
        <v>12.669683257919001</v>
      </c>
      <c r="O6818" s="12">
        <v>4.524886877828</v>
      </c>
      <c r="P6818" s="42">
        <v>1.357466063348</v>
      </c>
    </row>
    <row r="6819" spans="2:16" x14ac:dyDescent="0.2">
      <c r="D6819" s="200"/>
      <c r="E6819" s="4" t="s">
        <v>38</v>
      </c>
      <c r="F6819" s="5"/>
      <c r="G6819" s="6">
        <v>186</v>
      </c>
      <c r="H6819" s="31">
        <v>45.161290322581003</v>
      </c>
      <c r="I6819" s="12">
        <v>51.075268817203998</v>
      </c>
      <c r="J6819" s="12">
        <v>26.881720430108</v>
      </c>
      <c r="K6819" s="29">
        <v>35.483870967742</v>
      </c>
      <c r="L6819" s="12">
        <v>6.4516129032259997</v>
      </c>
      <c r="M6819" s="12">
        <v>21.505376344085999</v>
      </c>
      <c r="N6819" s="12">
        <v>11.290322580645</v>
      </c>
      <c r="O6819" s="12">
        <v>5.3763440860219998</v>
      </c>
      <c r="P6819" s="42">
        <v>1.6129032258060001</v>
      </c>
    </row>
    <row r="6820" spans="2:16" x14ac:dyDescent="0.2">
      <c r="D6820" s="200"/>
      <c r="E6820" s="4" t="s">
        <v>39</v>
      </c>
      <c r="F6820" s="5"/>
      <c r="G6820" s="6">
        <v>223</v>
      </c>
      <c r="H6820" s="31">
        <v>44.394618834081001</v>
      </c>
      <c r="I6820" s="12">
        <v>47.982062780268997</v>
      </c>
      <c r="J6820" s="12">
        <v>29.147982062779999</v>
      </c>
      <c r="K6820" s="12">
        <v>33.183856502242001</v>
      </c>
      <c r="L6820" s="12">
        <v>13.90134529148</v>
      </c>
      <c r="M6820" s="29">
        <v>23.766816143498001</v>
      </c>
      <c r="N6820" s="12">
        <v>16.143497757847999</v>
      </c>
      <c r="O6820" s="12">
        <v>5.3811659192830001</v>
      </c>
      <c r="P6820" s="42">
        <v>3.5874439461879999</v>
      </c>
    </row>
    <row r="6821" spans="2:16" x14ac:dyDescent="0.2">
      <c r="D6821" s="201"/>
      <c r="E6821" s="57" t="s">
        <v>40</v>
      </c>
      <c r="F6821" s="59"/>
      <c r="G6821" s="55">
        <v>161</v>
      </c>
      <c r="H6821" s="162">
        <v>54.658385093168</v>
      </c>
      <c r="I6821" s="113">
        <v>63.975155279502999</v>
      </c>
      <c r="J6821" s="113">
        <v>45.341614906832</v>
      </c>
      <c r="K6821" s="125">
        <v>21.11801242236</v>
      </c>
      <c r="L6821" s="123">
        <v>18.012422360247999</v>
      </c>
      <c r="M6821" s="65">
        <v>13.664596273292</v>
      </c>
      <c r="N6821" s="65">
        <v>15.527950310559</v>
      </c>
      <c r="O6821" s="65">
        <v>1.242236024845</v>
      </c>
      <c r="P6821" s="105">
        <v>1.242236024845</v>
      </c>
    </row>
    <row r="6823" spans="2:16" x14ac:dyDescent="0.2">
      <c r="B6823" s="40" t="str">
        <f xml:space="preserve"> HYPERLINK("#'目次'!B288", "[282]")</f>
        <v>[282]</v>
      </c>
      <c r="C6823" s="23" t="s">
        <v>413</v>
      </c>
    </row>
    <row r="6826" spans="2:16" x14ac:dyDescent="0.2">
      <c r="C6826" s="23" t="s">
        <v>48</v>
      </c>
    </row>
    <row r="6827" spans="2:16" ht="60" x14ac:dyDescent="0.2">
      <c r="D6827" s="195"/>
      <c r="E6827" s="196"/>
      <c r="F6827" s="196"/>
      <c r="G6827" s="37" t="s">
        <v>15</v>
      </c>
      <c r="H6827" s="33" t="s">
        <v>414</v>
      </c>
      <c r="I6827" s="13" t="s">
        <v>415</v>
      </c>
      <c r="J6827" s="13" t="s">
        <v>416</v>
      </c>
      <c r="K6827" s="13" t="s">
        <v>417</v>
      </c>
      <c r="L6827" s="13" t="s">
        <v>418</v>
      </c>
      <c r="M6827" s="13" t="s">
        <v>419</v>
      </c>
      <c r="N6827" s="13" t="s">
        <v>420</v>
      </c>
      <c r="O6827" s="13" t="s">
        <v>99</v>
      </c>
      <c r="P6827" s="38" t="s">
        <v>18</v>
      </c>
    </row>
    <row r="6828" spans="2:16" x14ac:dyDescent="0.2">
      <c r="D6828" s="197"/>
      <c r="E6828" s="198"/>
      <c r="F6828" s="198"/>
      <c r="G6828" s="35"/>
      <c r="H6828" s="39"/>
      <c r="I6828" s="14"/>
      <c r="J6828" s="14"/>
      <c r="K6828" s="14"/>
      <c r="L6828" s="14"/>
      <c r="M6828" s="14"/>
      <c r="N6828" s="14"/>
      <c r="O6828" s="14"/>
      <c r="P6828" s="34"/>
    </row>
    <row r="6829" spans="2:16" x14ac:dyDescent="0.2">
      <c r="D6829" s="56"/>
      <c r="E6829" s="58" t="s">
        <v>15</v>
      </c>
      <c r="F6829" s="46"/>
      <c r="G6829" s="36">
        <v>1200</v>
      </c>
      <c r="H6829" s="24">
        <v>49.25</v>
      </c>
      <c r="I6829" s="24">
        <v>50.666666666666998</v>
      </c>
      <c r="J6829" s="24">
        <v>26.416666666666998</v>
      </c>
      <c r="K6829" s="24">
        <v>30</v>
      </c>
      <c r="L6829" s="24">
        <v>10.25</v>
      </c>
      <c r="M6829" s="24">
        <v>16.833333333333002</v>
      </c>
      <c r="N6829" s="24">
        <v>13.083333333333</v>
      </c>
      <c r="O6829" s="24">
        <v>4.833333333333</v>
      </c>
      <c r="P6829" s="68">
        <v>2.083333333333</v>
      </c>
    </row>
    <row r="6830" spans="2:16" x14ac:dyDescent="0.2">
      <c r="D6830" s="199" t="s">
        <v>49</v>
      </c>
      <c r="E6830" s="22" t="s">
        <v>50</v>
      </c>
      <c r="F6830" s="21"/>
      <c r="G6830" s="19">
        <v>15</v>
      </c>
      <c r="H6830" s="54">
        <v>46.666666666666998</v>
      </c>
      <c r="I6830" s="98">
        <v>66.666666666666998</v>
      </c>
      <c r="J6830" s="96">
        <v>33.333333333333002</v>
      </c>
      <c r="K6830" s="20">
        <v>26.666666666666998</v>
      </c>
      <c r="L6830" s="20">
        <v>6.666666666667</v>
      </c>
      <c r="M6830" s="107">
        <v>6.666666666667</v>
      </c>
      <c r="N6830" s="90">
        <v>6.666666666667</v>
      </c>
      <c r="O6830" s="60">
        <v>0</v>
      </c>
      <c r="P6830" s="117">
        <v>0</v>
      </c>
    </row>
    <row r="6831" spans="2:16" x14ac:dyDescent="0.2">
      <c r="D6831" s="200"/>
      <c r="E6831" s="4" t="s">
        <v>51</v>
      </c>
      <c r="F6831" s="5"/>
      <c r="G6831" s="6">
        <v>142</v>
      </c>
      <c r="H6831" s="31">
        <v>50</v>
      </c>
      <c r="I6831" s="29">
        <v>57.746478873238999</v>
      </c>
      <c r="J6831" s="12">
        <v>26.760563380282001</v>
      </c>
      <c r="K6831" s="12">
        <v>26.056338028169002</v>
      </c>
      <c r="L6831" s="12">
        <v>11.267605633803001</v>
      </c>
      <c r="M6831" s="12">
        <v>17.605633802817</v>
      </c>
      <c r="N6831" s="12">
        <v>16.901408450704</v>
      </c>
      <c r="O6831" s="12">
        <v>7.746478873239</v>
      </c>
      <c r="P6831" s="73">
        <v>0</v>
      </c>
    </row>
    <row r="6832" spans="2:16" x14ac:dyDescent="0.2">
      <c r="D6832" s="200"/>
      <c r="E6832" s="4" t="s">
        <v>52</v>
      </c>
      <c r="F6832" s="5"/>
      <c r="G6832" s="6">
        <v>26</v>
      </c>
      <c r="H6832" s="84">
        <v>42.307692307692001</v>
      </c>
      <c r="I6832" s="61">
        <v>34.615384615384997</v>
      </c>
      <c r="J6832" s="12">
        <v>30.769230769231001</v>
      </c>
      <c r="K6832" s="43">
        <v>23.076923076922998</v>
      </c>
      <c r="L6832" s="12">
        <v>11.538461538462</v>
      </c>
      <c r="M6832" s="44">
        <v>42.307692307692001</v>
      </c>
      <c r="N6832" s="43">
        <v>7.6923076923079998</v>
      </c>
      <c r="O6832" s="12">
        <v>3.8461538461539999</v>
      </c>
      <c r="P6832" s="42">
        <v>3.8461538461539999</v>
      </c>
    </row>
    <row r="6833" spans="4:16" x14ac:dyDescent="0.2">
      <c r="D6833" s="200"/>
      <c r="E6833" s="4" t="s">
        <v>53</v>
      </c>
      <c r="F6833" s="5"/>
      <c r="G6833" s="6">
        <v>41</v>
      </c>
      <c r="H6833" s="104">
        <v>36.585365853658999</v>
      </c>
      <c r="I6833" s="61">
        <v>26.829268292683</v>
      </c>
      <c r="J6833" s="61">
        <v>9.7560975609760003</v>
      </c>
      <c r="K6833" s="12">
        <v>26.829268292683</v>
      </c>
      <c r="L6833" s="43">
        <v>4.8780487804880002</v>
      </c>
      <c r="M6833" s="12">
        <v>12.195121951220001</v>
      </c>
      <c r="N6833" s="61">
        <v>2.4390243902440001</v>
      </c>
      <c r="O6833" s="29">
        <v>12.195121951220001</v>
      </c>
      <c r="P6833" s="73">
        <v>0</v>
      </c>
    </row>
    <row r="6834" spans="4:16" x14ac:dyDescent="0.2">
      <c r="D6834" s="200"/>
      <c r="E6834" s="4" t="s">
        <v>54</v>
      </c>
      <c r="F6834" s="5"/>
      <c r="G6834" s="6">
        <v>226</v>
      </c>
      <c r="H6834" s="31">
        <v>49.557522123894003</v>
      </c>
      <c r="I6834" s="12">
        <v>46.017699115044003</v>
      </c>
      <c r="J6834" s="43">
        <v>21.238938053097002</v>
      </c>
      <c r="K6834" s="29">
        <v>38.053097345132997</v>
      </c>
      <c r="L6834" s="12">
        <v>7.0796460176989999</v>
      </c>
      <c r="M6834" s="12">
        <v>15.044247787611001</v>
      </c>
      <c r="N6834" s="12">
        <v>10.619469026549</v>
      </c>
      <c r="O6834" s="12">
        <v>4.424778761062</v>
      </c>
      <c r="P6834" s="42">
        <v>3.0973451327429999</v>
      </c>
    </row>
    <row r="6835" spans="4:16" x14ac:dyDescent="0.2">
      <c r="D6835" s="200"/>
      <c r="E6835" s="4" t="s">
        <v>55</v>
      </c>
      <c r="F6835" s="5"/>
      <c r="G6835" s="6">
        <v>125</v>
      </c>
      <c r="H6835" s="31">
        <v>50.4</v>
      </c>
      <c r="I6835" s="12">
        <v>46.4</v>
      </c>
      <c r="J6835" s="12">
        <v>26.4</v>
      </c>
      <c r="K6835" s="12">
        <v>29.6</v>
      </c>
      <c r="L6835" s="12">
        <v>8.8000000000000007</v>
      </c>
      <c r="M6835" s="12">
        <v>19.2</v>
      </c>
      <c r="N6835" s="12">
        <v>10.4</v>
      </c>
      <c r="O6835" s="12">
        <v>3.2</v>
      </c>
      <c r="P6835" s="42">
        <v>3.2</v>
      </c>
    </row>
    <row r="6836" spans="4:16" x14ac:dyDescent="0.2">
      <c r="D6836" s="200"/>
      <c r="E6836" s="4" t="s">
        <v>56</v>
      </c>
      <c r="F6836" s="5"/>
      <c r="G6836" s="6">
        <v>190</v>
      </c>
      <c r="H6836" s="31">
        <v>53.684210526316001</v>
      </c>
      <c r="I6836" s="43">
        <v>45.263157894736999</v>
      </c>
      <c r="J6836" s="12">
        <v>26.842105263158</v>
      </c>
      <c r="K6836" s="29">
        <v>36.842105263157997</v>
      </c>
      <c r="L6836" s="12">
        <v>10.526315789473999</v>
      </c>
      <c r="M6836" s="29">
        <v>23.157894736842</v>
      </c>
      <c r="N6836" s="12">
        <v>14.210526315789</v>
      </c>
      <c r="O6836" s="12">
        <v>3.1578947368420001</v>
      </c>
      <c r="P6836" s="42">
        <v>2.6315789473679998</v>
      </c>
    </row>
    <row r="6837" spans="4:16" x14ac:dyDescent="0.2">
      <c r="D6837" s="200"/>
      <c r="E6837" s="4" t="s">
        <v>57</v>
      </c>
      <c r="F6837" s="5"/>
      <c r="G6837" s="6">
        <v>185</v>
      </c>
      <c r="H6837" s="31">
        <v>49.189189189189001</v>
      </c>
      <c r="I6837" s="12">
        <v>52.972972972972997</v>
      </c>
      <c r="J6837" s="12">
        <v>28.108108108107999</v>
      </c>
      <c r="K6837" s="12">
        <v>32.432432432432002</v>
      </c>
      <c r="L6837" s="12">
        <v>12.972972972973</v>
      </c>
      <c r="M6837" s="12">
        <v>19.459459459459001</v>
      </c>
      <c r="N6837" s="12">
        <v>17.837837837837998</v>
      </c>
      <c r="O6837" s="12">
        <v>2.7027027027030002</v>
      </c>
      <c r="P6837" s="42">
        <v>1.6216216216220001</v>
      </c>
    </row>
    <row r="6838" spans="4:16" x14ac:dyDescent="0.2">
      <c r="D6838" s="200"/>
      <c r="E6838" s="4" t="s">
        <v>58</v>
      </c>
      <c r="F6838" s="5"/>
      <c r="G6838" s="6">
        <v>113</v>
      </c>
      <c r="H6838" s="84">
        <v>44.247787610619</v>
      </c>
      <c r="I6838" s="29">
        <v>56.637168141593001</v>
      </c>
      <c r="J6838" s="43">
        <v>19.469026548673</v>
      </c>
      <c r="K6838" s="61">
        <v>16.814159292035001</v>
      </c>
      <c r="L6838" s="12">
        <v>11.504424778761001</v>
      </c>
      <c r="M6838" s="61">
        <v>4.424778761062</v>
      </c>
      <c r="N6838" s="12">
        <v>13.274336283186001</v>
      </c>
      <c r="O6838" s="12">
        <v>7.964601769912</v>
      </c>
      <c r="P6838" s="42">
        <v>0.88495575221199996</v>
      </c>
    </row>
    <row r="6839" spans="4:16" x14ac:dyDescent="0.2">
      <c r="D6839" s="200"/>
      <c r="E6839" s="4" t="s">
        <v>59</v>
      </c>
      <c r="F6839" s="5"/>
      <c r="G6839" s="6">
        <v>136</v>
      </c>
      <c r="H6839" s="31">
        <v>50.735294117647001</v>
      </c>
      <c r="I6839" s="44">
        <v>62.5</v>
      </c>
      <c r="J6839" s="44">
        <v>40.441176470587997</v>
      </c>
      <c r="K6839" s="43">
        <v>21.323529411765001</v>
      </c>
      <c r="L6839" s="12">
        <v>11.764705882353001</v>
      </c>
      <c r="M6839" s="43">
        <v>11.764705882353001</v>
      </c>
      <c r="N6839" s="12">
        <v>12.5</v>
      </c>
      <c r="O6839" s="12">
        <v>5.147058823529</v>
      </c>
      <c r="P6839" s="42">
        <v>2.9411764705880001</v>
      </c>
    </row>
    <row r="6840" spans="4:16" x14ac:dyDescent="0.2">
      <c r="D6840" s="199" t="s">
        <v>60</v>
      </c>
      <c r="E6840" s="22" t="s">
        <v>61</v>
      </c>
      <c r="F6840" s="21"/>
      <c r="G6840" s="19">
        <v>205</v>
      </c>
      <c r="H6840" s="54">
        <v>49.268292682926997</v>
      </c>
      <c r="I6840" s="96">
        <v>56.097560975610001</v>
      </c>
      <c r="J6840" s="96">
        <v>34.146341463414998</v>
      </c>
      <c r="K6840" s="90">
        <v>23.902439024389999</v>
      </c>
      <c r="L6840" s="20">
        <v>14.634146341463</v>
      </c>
      <c r="M6840" s="90">
        <v>10.243902439024</v>
      </c>
      <c r="N6840" s="20">
        <v>16.097560975610001</v>
      </c>
      <c r="O6840" s="20">
        <v>5.3658536585369996</v>
      </c>
      <c r="P6840" s="52">
        <v>1.4634146341459999</v>
      </c>
    </row>
    <row r="6841" spans="4:16" x14ac:dyDescent="0.2">
      <c r="D6841" s="200"/>
      <c r="E6841" s="4" t="s">
        <v>62</v>
      </c>
      <c r="F6841" s="5"/>
      <c r="G6841" s="6">
        <v>160</v>
      </c>
      <c r="H6841" s="31">
        <v>53.125</v>
      </c>
      <c r="I6841" s="29">
        <v>56.25</v>
      </c>
      <c r="J6841" s="12">
        <v>28.125</v>
      </c>
      <c r="K6841" s="43">
        <v>21.875</v>
      </c>
      <c r="L6841" s="12">
        <v>12.5</v>
      </c>
      <c r="M6841" s="12">
        <v>21.25</v>
      </c>
      <c r="N6841" s="29">
        <v>18.125</v>
      </c>
      <c r="O6841" s="12">
        <v>3.125</v>
      </c>
      <c r="P6841" s="42">
        <v>1.875</v>
      </c>
    </row>
    <row r="6842" spans="4:16" x14ac:dyDescent="0.2">
      <c r="D6842" s="200"/>
      <c r="E6842" s="4" t="s">
        <v>63</v>
      </c>
      <c r="F6842" s="5"/>
      <c r="G6842" s="6">
        <v>121</v>
      </c>
      <c r="H6842" s="31">
        <v>52.066115702479003</v>
      </c>
      <c r="I6842" s="12">
        <v>47.107438016529002</v>
      </c>
      <c r="J6842" s="12">
        <v>28.099173553719002</v>
      </c>
      <c r="K6842" s="12">
        <v>29.752066115702</v>
      </c>
      <c r="L6842" s="12">
        <v>10.743801652893</v>
      </c>
      <c r="M6842" s="12">
        <v>17.355371900826</v>
      </c>
      <c r="N6842" s="12">
        <v>11.570247933884</v>
      </c>
      <c r="O6842" s="12">
        <v>6.6115702479339999</v>
      </c>
      <c r="P6842" s="42">
        <v>0.82644628099200002</v>
      </c>
    </row>
    <row r="6843" spans="4:16" x14ac:dyDescent="0.2">
      <c r="D6843" s="200"/>
      <c r="E6843" s="4" t="s">
        <v>64</v>
      </c>
      <c r="F6843" s="5"/>
      <c r="G6843" s="6">
        <v>124</v>
      </c>
      <c r="H6843" s="31">
        <v>53.225806451613003</v>
      </c>
      <c r="I6843" s="12">
        <v>52.419354838709999</v>
      </c>
      <c r="J6843" s="43">
        <v>19.354838709677001</v>
      </c>
      <c r="K6843" s="12">
        <v>29.838709677419001</v>
      </c>
      <c r="L6843" s="12">
        <v>8.0645161290320004</v>
      </c>
      <c r="M6843" s="12">
        <v>21.774193548387</v>
      </c>
      <c r="N6843" s="12">
        <v>13.709677419355</v>
      </c>
      <c r="O6843" s="12">
        <v>4.0322580645160002</v>
      </c>
      <c r="P6843" s="42">
        <v>0.80645161290300005</v>
      </c>
    </row>
    <row r="6844" spans="4:16" x14ac:dyDescent="0.2">
      <c r="D6844" s="200"/>
      <c r="E6844" s="4" t="s">
        <v>65</v>
      </c>
      <c r="F6844" s="5"/>
      <c r="G6844" s="6">
        <v>109</v>
      </c>
      <c r="H6844" s="31">
        <v>48.623853211008999</v>
      </c>
      <c r="I6844" s="12">
        <v>48.623853211008999</v>
      </c>
      <c r="J6844" s="12">
        <v>25.688073394494999</v>
      </c>
      <c r="K6844" s="29">
        <v>35.779816513760998</v>
      </c>
      <c r="L6844" s="12">
        <v>14.678899082569</v>
      </c>
      <c r="M6844" s="12">
        <v>14.678899082569</v>
      </c>
      <c r="N6844" s="12">
        <v>10.091743119266001</v>
      </c>
      <c r="O6844" s="12">
        <v>4.5871559633030001</v>
      </c>
      <c r="P6844" s="42">
        <v>3.669724770642</v>
      </c>
    </row>
    <row r="6845" spans="4:16" x14ac:dyDescent="0.2">
      <c r="D6845" s="200"/>
      <c r="E6845" s="4" t="s">
        <v>66</v>
      </c>
      <c r="F6845" s="5"/>
      <c r="G6845" s="6">
        <v>104</v>
      </c>
      <c r="H6845" s="31">
        <v>49.038461538462002</v>
      </c>
      <c r="I6845" s="12">
        <v>52.884615384615003</v>
      </c>
      <c r="J6845" s="12">
        <v>22.115384615385</v>
      </c>
      <c r="K6845" s="29">
        <v>36.538461538462002</v>
      </c>
      <c r="L6845" s="12">
        <v>6.7307692307689999</v>
      </c>
      <c r="M6845" s="12">
        <v>13.461538461538</v>
      </c>
      <c r="N6845" s="12">
        <v>11.538461538462</v>
      </c>
      <c r="O6845" s="12">
        <v>6.7307692307689999</v>
      </c>
      <c r="P6845" s="42">
        <v>1.923076923077</v>
      </c>
    </row>
    <row r="6846" spans="4:16" x14ac:dyDescent="0.2">
      <c r="D6846" s="200"/>
      <c r="E6846" s="4" t="s">
        <v>67</v>
      </c>
      <c r="F6846" s="5"/>
      <c r="G6846" s="6">
        <v>139</v>
      </c>
      <c r="H6846" s="31">
        <v>46.762589928057999</v>
      </c>
      <c r="I6846" s="43">
        <v>43.165467625898998</v>
      </c>
      <c r="J6846" s="43">
        <v>20.143884892086</v>
      </c>
      <c r="K6846" s="29">
        <v>35.971223021583</v>
      </c>
      <c r="L6846" s="12">
        <v>5.755395683453</v>
      </c>
      <c r="M6846" s="12">
        <v>20.863309352518002</v>
      </c>
      <c r="N6846" s="12">
        <v>11.510791366906</v>
      </c>
      <c r="O6846" s="12">
        <v>5.035971223022</v>
      </c>
      <c r="P6846" s="42">
        <v>2.1582733812949999</v>
      </c>
    </row>
    <row r="6847" spans="4:16" x14ac:dyDescent="0.2">
      <c r="D6847" s="200"/>
      <c r="E6847" s="4" t="s">
        <v>68</v>
      </c>
      <c r="F6847" s="5"/>
      <c r="G6847" s="6">
        <v>48</v>
      </c>
      <c r="H6847" s="84">
        <v>41.666666666666998</v>
      </c>
      <c r="I6847" s="61">
        <v>33.333333333333002</v>
      </c>
      <c r="J6847" s="43">
        <v>16.666666666666998</v>
      </c>
      <c r="K6847" s="44">
        <v>41.666666666666998</v>
      </c>
      <c r="L6847" s="43">
        <v>2.083333333333</v>
      </c>
      <c r="M6847" s="29">
        <v>22.916666666666998</v>
      </c>
      <c r="N6847" s="43">
        <v>4.166666666667</v>
      </c>
      <c r="O6847" s="12">
        <v>4.166666666667</v>
      </c>
      <c r="P6847" s="42">
        <v>2.083333333333</v>
      </c>
    </row>
    <row r="6848" spans="4:16" x14ac:dyDescent="0.2">
      <c r="D6848" s="200"/>
      <c r="E6848" s="4" t="s">
        <v>69</v>
      </c>
      <c r="F6848" s="5"/>
      <c r="G6848" s="6">
        <v>37</v>
      </c>
      <c r="H6848" s="31">
        <v>48.648648648649001</v>
      </c>
      <c r="I6848" s="12">
        <v>51.351351351350999</v>
      </c>
      <c r="J6848" s="29">
        <v>32.432432432432002</v>
      </c>
      <c r="K6848" s="44">
        <v>54.054054054053999</v>
      </c>
      <c r="L6848" s="12">
        <v>8.1081081081080004</v>
      </c>
      <c r="M6848" s="12">
        <v>16.216216216216001</v>
      </c>
      <c r="N6848" s="12">
        <v>8.1081081081080004</v>
      </c>
      <c r="O6848" s="12">
        <v>2.7027027027030002</v>
      </c>
      <c r="P6848" s="42">
        <v>2.7027027027030002</v>
      </c>
    </row>
    <row r="6849" spans="2:16" x14ac:dyDescent="0.2">
      <c r="D6849" s="93" t="s">
        <v>70</v>
      </c>
      <c r="E6849" s="89" t="s">
        <v>18</v>
      </c>
      <c r="F6849" s="92"/>
      <c r="G6849" s="94">
        <v>0</v>
      </c>
      <c r="H6849" s="148">
        <v>0</v>
      </c>
      <c r="I6849" s="86">
        <v>0</v>
      </c>
      <c r="J6849" s="86">
        <v>0</v>
      </c>
      <c r="K6849" s="86">
        <v>0</v>
      </c>
      <c r="L6849" s="86">
        <v>0</v>
      </c>
      <c r="M6849" s="86">
        <v>0</v>
      </c>
      <c r="N6849" s="86">
        <v>0</v>
      </c>
      <c r="O6849" s="101">
        <v>0</v>
      </c>
      <c r="P6849" s="144">
        <v>0</v>
      </c>
    </row>
    <row r="6851" spans="2:16" x14ac:dyDescent="0.2">
      <c r="B6851" s="40" t="str">
        <f xml:space="preserve"> HYPERLINK("#'目次'!B289", "[283]")</f>
        <v>[283]</v>
      </c>
      <c r="C6851" s="23" t="s">
        <v>413</v>
      </c>
    </row>
    <row r="6854" spans="2:16" x14ac:dyDescent="0.2">
      <c r="C6854" s="23" t="s">
        <v>73</v>
      </c>
    </row>
    <row r="6855" spans="2:16" ht="60" x14ac:dyDescent="0.2">
      <c r="D6855" s="195"/>
      <c r="E6855" s="196"/>
      <c r="F6855" s="196"/>
      <c r="G6855" s="37" t="s">
        <v>15</v>
      </c>
      <c r="H6855" s="33" t="s">
        <v>414</v>
      </c>
      <c r="I6855" s="13" t="s">
        <v>415</v>
      </c>
      <c r="J6855" s="13" t="s">
        <v>416</v>
      </c>
      <c r="K6855" s="13" t="s">
        <v>417</v>
      </c>
      <c r="L6855" s="13" t="s">
        <v>418</v>
      </c>
      <c r="M6855" s="13" t="s">
        <v>419</v>
      </c>
      <c r="N6855" s="13" t="s">
        <v>420</v>
      </c>
      <c r="O6855" s="13" t="s">
        <v>99</v>
      </c>
      <c r="P6855" s="38" t="s">
        <v>18</v>
      </c>
    </row>
    <row r="6856" spans="2:16" x14ac:dyDescent="0.2">
      <c r="D6856" s="197"/>
      <c r="E6856" s="198"/>
      <c r="F6856" s="198"/>
      <c r="G6856" s="35"/>
      <c r="H6856" s="39"/>
      <c r="I6856" s="14"/>
      <c r="J6856" s="14"/>
      <c r="K6856" s="14"/>
      <c r="L6856" s="14"/>
      <c r="M6856" s="14"/>
      <c r="N6856" s="14"/>
      <c r="O6856" s="14"/>
      <c r="P6856" s="34"/>
    </row>
    <row r="6857" spans="2:16" x14ac:dyDescent="0.2">
      <c r="D6857" s="56"/>
      <c r="E6857" s="58" t="s">
        <v>15</v>
      </c>
      <c r="F6857" s="46"/>
      <c r="G6857" s="36">
        <v>1200</v>
      </c>
      <c r="H6857" s="24">
        <v>49.25</v>
      </c>
      <c r="I6857" s="24">
        <v>50.666666666666998</v>
      </c>
      <c r="J6857" s="24">
        <v>26.416666666666998</v>
      </c>
      <c r="K6857" s="24">
        <v>30</v>
      </c>
      <c r="L6857" s="24">
        <v>10.25</v>
      </c>
      <c r="M6857" s="24">
        <v>16.833333333333002</v>
      </c>
      <c r="N6857" s="24">
        <v>13.083333333333</v>
      </c>
      <c r="O6857" s="24">
        <v>4.833333333333</v>
      </c>
      <c r="P6857" s="68">
        <v>2.083333333333</v>
      </c>
    </row>
    <row r="6858" spans="2:16" x14ac:dyDescent="0.2">
      <c r="D6858" s="199" t="s">
        <v>74</v>
      </c>
      <c r="E6858" s="22" t="s">
        <v>75</v>
      </c>
      <c r="F6858" s="21"/>
      <c r="G6858" s="19">
        <v>592</v>
      </c>
      <c r="H6858" s="54">
        <v>45.777027027027003</v>
      </c>
      <c r="I6858" s="20">
        <v>50.506756756756999</v>
      </c>
      <c r="J6858" s="20">
        <v>24.493243243243001</v>
      </c>
      <c r="K6858" s="20">
        <v>30.236486486486001</v>
      </c>
      <c r="L6858" s="20">
        <v>9.9662162162160008</v>
      </c>
      <c r="M6858" s="20">
        <v>13.175675675676001</v>
      </c>
      <c r="N6858" s="20">
        <v>10.97972972973</v>
      </c>
      <c r="O6858" s="20">
        <v>5.7432432432429996</v>
      </c>
      <c r="P6858" s="52">
        <v>2.3648648648649999</v>
      </c>
    </row>
    <row r="6859" spans="2:16" x14ac:dyDescent="0.2">
      <c r="D6859" s="200"/>
      <c r="E6859" s="4" t="s">
        <v>34</v>
      </c>
      <c r="F6859" s="5"/>
      <c r="G6859" s="6">
        <v>37</v>
      </c>
      <c r="H6859" s="31">
        <v>45.945945945946001</v>
      </c>
      <c r="I6859" s="44">
        <v>62.162162162161998</v>
      </c>
      <c r="J6859" s="61">
        <v>16.216216216216001</v>
      </c>
      <c r="K6859" s="61">
        <v>18.918918918919001</v>
      </c>
      <c r="L6859" s="12">
        <v>8.1081081081080004</v>
      </c>
      <c r="M6859" s="61">
        <v>2.7027027027030002</v>
      </c>
      <c r="N6859" s="12">
        <v>13.513513513514001</v>
      </c>
      <c r="O6859" s="12">
        <v>8.1081081081080004</v>
      </c>
      <c r="P6859" s="42">
        <v>2.7027027027030002</v>
      </c>
    </row>
    <row r="6860" spans="2:16" x14ac:dyDescent="0.2">
      <c r="D6860" s="200"/>
      <c r="E6860" s="4" t="s">
        <v>35</v>
      </c>
      <c r="F6860" s="5"/>
      <c r="G6860" s="6">
        <v>75</v>
      </c>
      <c r="H6860" s="84">
        <v>44</v>
      </c>
      <c r="I6860" s="61">
        <v>34.666666666666998</v>
      </c>
      <c r="J6860" s="43">
        <v>17.333333333333002</v>
      </c>
      <c r="K6860" s="43">
        <v>21.333333333333002</v>
      </c>
      <c r="L6860" s="43">
        <v>4</v>
      </c>
      <c r="M6860" s="61">
        <v>5.333333333333</v>
      </c>
      <c r="N6860" s="12">
        <v>9.333333333333</v>
      </c>
      <c r="O6860" s="12">
        <v>8</v>
      </c>
      <c r="P6860" s="42">
        <v>4</v>
      </c>
    </row>
    <row r="6861" spans="2:16" x14ac:dyDescent="0.2">
      <c r="D6861" s="200"/>
      <c r="E6861" s="4" t="s">
        <v>36</v>
      </c>
      <c r="F6861" s="5"/>
      <c r="G6861" s="6">
        <v>95</v>
      </c>
      <c r="H6861" s="31">
        <v>48.421052631579002</v>
      </c>
      <c r="I6861" s="12">
        <v>46.315789473683999</v>
      </c>
      <c r="J6861" s="43">
        <v>16.842105263158</v>
      </c>
      <c r="K6861" s="12">
        <v>33.684210526316001</v>
      </c>
      <c r="L6861" s="12">
        <v>8.4210526315790002</v>
      </c>
      <c r="M6861" s="12">
        <v>14.736842105262999</v>
      </c>
      <c r="N6861" s="12">
        <v>8.4210526315790002</v>
      </c>
      <c r="O6861" s="12">
        <v>6.3157894736840001</v>
      </c>
      <c r="P6861" s="42">
        <v>2.1052631578950001</v>
      </c>
    </row>
    <row r="6862" spans="2:16" x14ac:dyDescent="0.2">
      <c r="D6862" s="200"/>
      <c r="E6862" s="4" t="s">
        <v>37</v>
      </c>
      <c r="F6862" s="5"/>
      <c r="G6862" s="6">
        <v>111</v>
      </c>
      <c r="H6862" s="31">
        <v>49.549549549550001</v>
      </c>
      <c r="I6862" s="12">
        <v>50.450450450449999</v>
      </c>
      <c r="J6862" s="12">
        <v>25.225225225225</v>
      </c>
      <c r="K6862" s="29">
        <v>36.036036036036002</v>
      </c>
      <c r="L6862" s="12">
        <v>7.2072072072070004</v>
      </c>
      <c r="M6862" s="43">
        <v>11.711711711712001</v>
      </c>
      <c r="N6862" s="12">
        <v>10.810810810811001</v>
      </c>
      <c r="O6862" s="12">
        <v>6.3063063063060003</v>
      </c>
      <c r="P6862" s="42">
        <v>1.8018018018019999</v>
      </c>
    </row>
    <row r="6863" spans="2:16" x14ac:dyDescent="0.2">
      <c r="D6863" s="200"/>
      <c r="E6863" s="4" t="s">
        <v>38</v>
      </c>
      <c r="F6863" s="5"/>
      <c r="G6863" s="6">
        <v>93</v>
      </c>
      <c r="H6863" s="84">
        <v>40.860215053763</v>
      </c>
      <c r="I6863" s="12">
        <v>52.688172043011001</v>
      </c>
      <c r="J6863" s="12">
        <v>25.806451612903</v>
      </c>
      <c r="K6863" s="12">
        <v>31.182795698924998</v>
      </c>
      <c r="L6863" s="12">
        <v>7.5268817204299996</v>
      </c>
      <c r="M6863" s="12">
        <v>12.903225806451999</v>
      </c>
      <c r="N6863" s="43">
        <v>7.5268817204299996</v>
      </c>
      <c r="O6863" s="12">
        <v>4.3010752688169998</v>
      </c>
      <c r="P6863" s="42">
        <v>3.2258064516129998</v>
      </c>
    </row>
    <row r="6864" spans="2:16" x14ac:dyDescent="0.2">
      <c r="D6864" s="200"/>
      <c r="E6864" s="4" t="s">
        <v>39</v>
      </c>
      <c r="F6864" s="5"/>
      <c r="G6864" s="6">
        <v>109</v>
      </c>
      <c r="H6864" s="84">
        <v>40.366972477064003</v>
      </c>
      <c r="I6864" s="12">
        <v>47.706422018349002</v>
      </c>
      <c r="J6864" s="12">
        <v>25.688073394494999</v>
      </c>
      <c r="K6864" s="29">
        <v>36.697247706421997</v>
      </c>
      <c r="L6864" s="29">
        <v>15.596330275229001</v>
      </c>
      <c r="M6864" s="29">
        <v>23.853211009174</v>
      </c>
      <c r="N6864" s="12">
        <v>14.678899082569</v>
      </c>
      <c r="O6864" s="12">
        <v>6.4220183486240003</v>
      </c>
      <c r="P6864" s="42">
        <v>2.7522935779819999</v>
      </c>
    </row>
    <row r="6865" spans="2:16" x14ac:dyDescent="0.2">
      <c r="D6865" s="200"/>
      <c r="E6865" s="4" t="s">
        <v>40</v>
      </c>
      <c r="F6865" s="5"/>
      <c r="G6865" s="6">
        <v>72</v>
      </c>
      <c r="H6865" s="31">
        <v>52.777777777777999</v>
      </c>
      <c r="I6865" s="44">
        <v>68.055555555555998</v>
      </c>
      <c r="J6865" s="44">
        <v>41.666666666666998</v>
      </c>
      <c r="K6865" s="43">
        <v>20.833333333333002</v>
      </c>
      <c r="L6865" s="29">
        <v>18.055555555556001</v>
      </c>
      <c r="M6865" s="43">
        <v>11.111111111111001</v>
      </c>
      <c r="N6865" s="12">
        <v>13.888888888888999</v>
      </c>
      <c r="O6865" s="12">
        <v>1.3888888888890001</v>
      </c>
      <c r="P6865" s="73">
        <v>0</v>
      </c>
    </row>
    <row r="6866" spans="2:16" x14ac:dyDescent="0.2">
      <c r="D6866" s="199" t="s">
        <v>76</v>
      </c>
      <c r="E6866" s="22" t="s">
        <v>77</v>
      </c>
      <c r="F6866" s="21"/>
      <c r="G6866" s="19">
        <v>608</v>
      </c>
      <c r="H6866" s="54">
        <v>52.631578947367998</v>
      </c>
      <c r="I6866" s="20">
        <v>50.822368421053</v>
      </c>
      <c r="J6866" s="20">
        <v>28.289473684211</v>
      </c>
      <c r="K6866" s="20">
        <v>29.769736842105001</v>
      </c>
      <c r="L6866" s="20">
        <v>10.526315789473999</v>
      </c>
      <c r="M6866" s="20">
        <v>20.394736842105001</v>
      </c>
      <c r="N6866" s="20">
        <v>15.131578947368</v>
      </c>
      <c r="O6866" s="20">
        <v>3.947368421053</v>
      </c>
      <c r="P6866" s="52">
        <v>1.8092105263160001</v>
      </c>
    </row>
    <row r="6867" spans="2:16" x14ac:dyDescent="0.2">
      <c r="D6867" s="200"/>
      <c r="E6867" s="4" t="s">
        <v>34</v>
      </c>
      <c r="F6867" s="5"/>
      <c r="G6867" s="6">
        <v>37</v>
      </c>
      <c r="H6867" s="104">
        <v>32.432432432432002</v>
      </c>
      <c r="I6867" s="12">
        <v>54.054054054053999</v>
      </c>
      <c r="J6867" s="61">
        <v>16.216216216216001</v>
      </c>
      <c r="K6867" s="61">
        <v>8.1081081081080004</v>
      </c>
      <c r="L6867" s="44">
        <v>21.621621621622001</v>
      </c>
      <c r="M6867" s="43">
        <v>8.1081081081080004</v>
      </c>
      <c r="N6867" s="12">
        <v>16.216216216216001</v>
      </c>
      <c r="O6867" s="12">
        <v>5.4054054054050003</v>
      </c>
      <c r="P6867" s="73">
        <v>0</v>
      </c>
    </row>
    <row r="6868" spans="2:16" x14ac:dyDescent="0.2">
      <c r="D6868" s="200"/>
      <c r="E6868" s="4" t="s">
        <v>35</v>
      </c>
      <c r="F6868" s="5"/>
      <c r="G6868" s="6">
        <v>73</v>
      </c>
      <c r="H6868" s="87">
        <v>63.013698630137</v>
      </c>
      <c r="I6868" s="44">
        <v>61.643835616437997</v>
      </c>
      <c r="J6868" s="12">
        <v>24.657534246575</v>
      </c>
      <c r="K6868" s="43">
        <v>23.287671232876999</v>
      </c>
      <c r="L6868" s="12">
        <v>8.2191780821920002</v>
      </c>
      <c r="M6868" s="12">
        <v>19.178082191781002</v>
      </c>
      <c r="N6868" s="12">
        <v>15.068493150685001</v>
      </c>
      <c r="O6868" s="12">
        <v>4.1095890410960001</v>
      </c>
      <c r="P6868" s="42">
        <v>1.369863013699</v>
      </c>
    </row>
    <row r="6869" spans="2:16" x14ac:dyDescent="0.2">
      <c r="D6869" s="200"/>
      <c r="E6869" s="4" t="s">
        <v>36</v>
      </c>
      <c r="F6869" s="5"/>
      <c r="G6869" s="6">
        <v>92</v>
      </c>
      <c r="H6869" s="76">
        <v>54.347826086956999</v>
      </c>
      <c r="I6869" s="43">
        <v>44.565217391304003</v>
      </c>
      <c r="J6869" s="43">
        <v>18.478260869564998</v>
      </c>
      <c r="K6869" s="29">
        <v>35.869565217390999</v>
      </c>
      <c r="L6869" s="12">
        <v>5.4347826086959996</v>
      </c>
      <c r="M6869" s="12">
        <v>14.130434782609001</v>
      </c>
      <c r="N6869" s="12">
        <v>10.869565217390999</v>
      </c>
      <c r="O6869" s="12">
        <v>4.3478260869570002</v>
      </c>
      <c r="P6869" s="42">
        <v>2.1739130434780001</v>
      </c>
    </row>
    <row r="6870" spans="2:16" x14ac:dyDescent="0.2">
      <c r="D6870" s="200"/>
      <c r="E6870" s="4" t="s">
        <v>37</v>
      </c>
      <c r="F6870" s="5"/>
      <c r="G6870" s="6">
        <v>110</v>
      </c>
      <c r="H6870" s="76">
        <v>55.454545454544999</v>
      </c>
      <c r="I6870" s="43">
        <v>43.636363636364003</v>
      </c>
      <c r="J6870" s="12">
        <v>22.727272727273</v>
      </c>
      <c r="K6870" s="12">
        <v>34.545454545455001</v>
      </c>
      <c r="L6870" s="12">
        <v>9.0909090909089993</v>
      </c>
      <c r="M6870" s="29">
        <v>22.727272727273</v>
      </c>
      <c r="N6870" s="12">
        <v>14.545454545455</v>
      </c>
      <c r="O6870" s="12">
        <v>2.7272727272730002</v>
      </c>
      <c r="P6870" s="42">
        <v>0.90909090909099999</v>
      </c>
    </row>
    <row r="6871" spans="2:16" x14ac:dyDescent="0.2">
      <c r="D6871" s="200"/>
      <c r="E6871" s="4" t="s">
        <v>38</v>
      </c>
      <c r="F6871" s="5"/>
      <c r="G6871" s="6">
        <v>93</v>
      </c>
      <c r="H6871" s="31">
        <v>49.462365591397997</v>
      </c>
      <c r="I6871" s="12">
        <v>49.462365591397997</v>
      </c>
      <c r="J6871" s="12">
        <v>27.956989247311999</v>
      </c>
      <c r="K6871" s="29">
        <v>39.784946236559001</v>
      </c>
      <c r="L6871" s="12">
        <v>5.3763440860219998</v>
      </c>
      <c r="M6871" s="44">
        <v>30.107526881719998</v>
      </c>
      <c r="N6871" s="12">
        <v>15.053763440859999</v>
      </c>
      <c r="O6871" s="12">
        <v>6.4516129032259997</v>
      </c>
      <c r="P6871" s="73">
        <v>0</v>
      </c>
    </row>
    <row r="6872" spans="2:16" x14ac:dyDescent="0.2">
      <c r="D6872" s="200"/>
      <c r="E6872" s="4" t="s">
        <v>39</v>
      </c>
      <c r="F6872" s="5"/>
      <c r="G6872" s="6">
        <v>114</v>
      </c>
      <c r="H6872" s="31">
        <v>48.245614035088003</v>
      </c>
      <c r="I6872" s="12">
        <v>48.245614035088003</v>
      </c>
      <c r="J6872" s="29">
        <v>32.456140350877</v>
      </c>
      <c r="K6872" s="12">
        <v>29.824561403509001</v>
      </c>
      <c r="L6872" s="12">
        <v>12.280701754386</v>
      </c>
      <c r="M6872" s="29">
        <v>23.684210526316001</v>
      </c>
      <c r="N6872" s="12">
        <v>17.543859649123</v>
      </c>
      <c r="O6872" s="12">
        <v>4.3859649122809996</v>
      </c>
      <c r="P6872" s="42">
        <v>4.3859649122809996</v>
      </c>
    </row>
    <row r="6873" spans="2:16" x14ac:dyDescent="0.2">
      <c r="D6873" s="201"/>
      <c r="E6873" s="57" t="s">
        <v>40</v>
      </c>
      <c r="F6873" s="59"/>
      <c r="G6873" s="55">
        <v>89</v>
      </c>
      <c r="H6873" s="162">
        <v>56.179775280899001</v>
      </c>
      <c r="I6873" s="113">
        <v>60.674157303370997</v>
      </c>
      <c r="J6873" s="113">
        <v>48.314606741573002</v>
      </c>
      <c r="K6873" s="125">
        <v>21.348314606742001</v>
      </c>
      <c r="L6873" s="123">
        <v>17.977528089888001</v>
      </c>
      <c r="M6873" s="65">
        <v>15.730337078651999</v>
      </c>
      <c r="N6873" s="65">
        <v>16.853932584270002</v>
      </c>
      <c r="O6873" s="65">
        <v>1.123595505618</v>
      </c>
      <c r="P6873" s="105">
        <v>2.2471910112360001</v>
      </c>
    </row>
    <row r="6875" spans="2:16" x14ac:dyDescent="0.2">
      <c r="B6875" s="40" t="str">
        <f xml:space="preserve"> HYPERLINK("#'目次'!B290", "[284]")</f>
        <v>[284]</v>
      </c>
      <c r="C6875" s="23" t="s">
        <v>413</v>
      </c>
    </row>
    <row r="6878" spans="2:16" x14ac:dyDescent="0.2">
      <c r="C6878" s="23" t="s">
        <v>80</v>
      </c>
    </row>
    <row r="6879" spans="2:16" ht="60" x14ac:dyDescent="0.2">
      <c r="E6879" s="195"/>
      <c r="F6879" s="196"/>
      <c r="G6879" s="37" t="s">
        <v>15</v>
      </c>
      <c r="H6879" s="33" t="s">
        <v>414</v>
      </c>
      <c r="I6879" s="13" t="s">
        <v>415</v>
      </c>
      <c r="J6879" s="13" t="s">
        <v>416</v>
      </c>
      <c r="K6879" s="13" t="s">
        <v>417</v>
      </c>
      <c r="L6879" s="13" t="s">
        <v>418</v>
      </c>
      <c r="M6879" s="13" t="s">
        <v>419</v>
      </c>
      <c r="N6879" s="13" t="s">
        <v>420</v>
      </c>
      <c r="O6879" s="13" t="s">
        <v>99</v>
      </c>
      <c r="P6879" s="38" t="s">
        <v>18</v>
      </c>
    </row>
    <row r="6880" spans="2:16" x14ac:dyDescent="0.2">
      <c r="E6880" s="197"/>
      <c r="F6880" s="198"/>
      <c r="G6880" s="35"/>
      <c r="H6880" s="39"/>
      <c r="I6880" s="14"/>
      <c r="J6880" s="14"/>
      <c r="K6880" s="14"/>
      <c r="L6880" s="14"/>
      <c r="M6880" s="14"/>
      <c r="N6880" s="14"/>
      <c r="O6880" s="14"/>
      <c r="P6880" s="34"/>
    </row>
    <row r="6881" spans="2:16" x14ac:dyDescent="0.2">
      <c r="E6881" s="91" t="s">
        <v>15</v>
      </c>
      <c r="F6881" s="46"/>
      <c r="G6881" s="36">
        <v>1200</v>
      </c>
      <c r="H6881" s="24">
        <v>49.25</v>
      </c>
      <c r="I6881" s="24">
        <v>50.666666666666998</v>
      </c>
      <c r="J6881" s="24">
        <v>26.416666666666998</v>
      </c>
      <c r="K6881" s="24">
        <v>30</v>
      </c>
      <c r="L6881" s="24">
        <v>10.25</v>
      </c>
      <c r="M6881" s="24">
        <v>16.833333333333002</v>
      </c>
      <c r="N6881" s="24">
        <v>13.083333333333</v>
      </c>
      <c r="O6881" s="24">
        <v>4.833333333333</v>
      </c>
      <c r="P6881" s="68">
        <v>2.083333333333</v>
      </c>
    </row>
    <row r="6882" spans="2:16" x14ac:dyDescent="0.2">
      <c r="E6882" s="4" t="s">
        <v>81</v>
      </c>
      <c r="F6882" s="5"/>
      <c r="G6882" s="19">
        <v>48</v>
      </c>
      <c r="H6882" s="54">
        <v>54.166666666666998</v>
      </c>
      <c r="I6882" s="20">
        <v>54.166666666666998</v>
      </c>
      <c r="J6882" s="90">
        <v>20.833333333333002</v>
      </c>
      <c r="K6882" s="90">
        <v>20.833333333333002</v>
      </c>
      <c r="L6882" s="20">
        <v>6.25</v>
      </c>
      <c r="M6882" s="20">
        <v>18.75</v>
      </c>
      <c r="N6882" s="96">
        <v>22.916666666666998</v>
      </c>
      <c r="O6882" s="20">
        <v>8.333333333333</v>
      </c>
      <c r="P6882" s="117">
        <v>0</v>
      </c>
    </row>
    <row r="6883" spans="2:16" x14ac:dyDescent="0.2">
      <c r="E6883" s="4" t="s">
        <v>82</v>
      </c>
      <c r="F6883" s="5"/>
      <c r="G6883" s="6">
        <v>84</v>
      </c>
      <c r="H6883" s="31">
        <v>48.809523809524002</v>
      </c>
      <c r="I6883" s="61">
        <v>40.476190476189998</v>
      </c>
      <c r="J6883" s="12">
        <v>21.428571428571001</v>
      </c>
      <c r="K6883" s="12">
        <v>26.190476190476002</v>
      </c>
      <c r="L6883" s="12">
        <v>7.1428571428570002</v>
      </c>
      <c r="M6883" s="43">
        <v>10.714285714286</v>
      </c>
      <c r="N6883" s="12">
        <v>8.333333333333</v>
      </c>
      <c r="O6883" s="12">
        <v>1.190476190476</v>
      </c>
      <c r="P6883" s="42">
        <v>1.190476190476</v>
      </c>
    </row>
    <row r="6884" spans="2:16" x14ac:dyDescent="0.2">
      <c r="E6884" s="4" t="s">
        <v>83</v>
      </c>
      <c r="F6884" s="5"/>
      <c r="G6884" s="6">
        <v>462</v>
      </c>
      <c r="H6884" s="31">
        <v>50.649350649351</v>
      </c>
      <c r="I6884" s="12">
        <v>50</v>
      </c>
      <c r="J6884" s="12">
        <v>27.489177489176999</v>
      </c>
      <c r="K6884" s="12">
        <v>31.385281385281001</v>
      </c>
      <c r="L6884" s="12">
        <v>9.7402597402600009</v>
      </c>
      <c r="M6884" s="12">
        <v>17.748917748918</v>
      </c>
      <c r="N6884" s="12">
        <v>11.904761904761999</v>
      </c>
      <c r="O6884" s="12">
        <v>4.3290043290040003</v>
      </c>
      <c r="P6884" s="42">
        <v>3.0303030303030001</v>
      </c>
    </row>
    <row r="6885" spans="2:16" x14ac:dyDescent="0.2">
      <c r="E6885" s="4" t="s">
        <v>84</v>
      </c>
      <c r="F6885" s="5"/>
      <c r="G6885" s="6">
        <v>30</v>
      </c>
      <c r="H6885" s="31">
        <v>50</v>
      </c>
      <c r="I6885" s="44">
        <v>70</v>
      </c>
      <c r="J6885" s="12">
        <v>30</v>
      </c>
      <c r="K6885" s="12">
        <v>33.333333333333002</v>
      </c>
      <c r="L6885" s="12">
        <v>13.333333333333</v>
      </c>
      <c r="M6885" s="61">
        <v>3.333333333333</v>
      </c>
      <c r="N6885" s="12">
        <v>13.333333333333</v>
      </c>
      <c r="O6885" s="12">
        <v>3.333333333333</v>
      </c>
      <c r="P6885" s="73">
        <v>0</v>
      </c>
    </row>
    <row r="6886" spans="2:16" x14ac:dyDescent="0.2">
      <c r="E6886" s="4" t="s">
        <v>85</v>
      </c>
      <c r="F6886" s="5"/>
      <c r="G6886" s="6">
        <v>144</v>
      </c>
      <c r="H6886" s="31">
        <v>50</v>
      </c>
      <c r="I6886" s="12">
        <v>55.555555555555998</v>
      </c>
      <c r="J6886" s="43">
        <v>19.444444444443999</v>
      </c>
      <c r="K6886" s="12">
        <v>30.555555555556001</v>
      </c>
      <c r="L6886" s="12">
        <v>9.7222222222219994</v>
      </c>
      <c r="M6886" s="12">
        <v>20.138888888888999</v>
      </c>
      <c r="N6886" s="12">
        <v>12.5</v>
      </c>
      <c r="O6886" s="12">
        <v>6.9444444444439997</v>
      </c>
      <c r="P6886" s="42">
        <v>1.3888888888890001</v>
      </c>
    </row>
    <row r="6887" spans="2:16" x14ac:dyDescent="0.2">
      <c r="E6887" s="4" t="s">
        <v>86</v>
      </c>
      <c r="F6887" s="5"/>
      <c r="G6887" s="6">
        <v>192</v>
      </c>
      <c r="H6887" s="31">
        <v>46.875</v>
      </c>
      <c r="I6887" s="12">
        <v>46.875</v>
      </c>
      <c r="J6887" s="12">
        <v>29.6875</v>
      </c>
      <c r="K6887" s="12">
        <v>29.166666666666998</v>
      </c>
      <c r="L6887" s="12">
        <v>13.541666666667</v>
      </c>
      <c r="M6887" s="12">
        <v>20.3125</v>
      </c>
      <c r="N6887" s="12">
        <v>14.583333333333</v>
      </c>
      <c r="O6887" s="12">
        <v>4.6875</v>
      </c>
      <c r="P6887" s="42">
        <v>1.5625</v>
      </c>
    </row>
    <row r="6888" spans="2:16" x14ac:dyDescent="0.2">
      <c r="E6888" s="4" t="s">
        <v>87</v>
      </c>
      <c r="F6888" s="5"/>
      <c r="G6888" s="6">
        <v>72</v>
      </c>
      <c r="H6888" s="31">
        <v>47.222222222222001</v>
      </c>
      <c r="I6888" s="29">
        <v>59.722222222222001</v>
      </c>
      <c r="J6888" s="12">
        <v>22.222222222222001</v>
      </c>
      <c r="K6888" s="29">
        <v>36.111111111111001</v>
      </c>
      <c r="L6888" s="12">
        <v>13.888888888888999</v>
      </c>
      <c r="M6888" s="12">
        <v>15.277777777778001</v>
      </c>
      <c r="N6888" s="43">
        <v>6.9444444444439997</v>
      </c>
      <c r="O6888" s="12">
        <v>5.5555555555560003</v>
      </c>
      <c r="P6888" s="42">
        <v>2.7777777777780002</v>
      </c>
    </row>
    <row r="6889" spans="2:16" x14ac:dyDescent="0.2">
      <c r="E6889" s="4" t="s">
        <v>88</v>
      </c>
      <c r="F6889" s="5"/>
      <c r="G6889" s="6">
        <v>36</v>
      </c>
      <c r="H6889" s="104">
        <v>38.888888888888999</v>
      </c>
      <c r="I6889" s="12">
        <v>52.777777777777999</v>
      </c>
      <c r="J6889" s="43">
        <v>19.444444444443999</v>
      </c>
      <c r="K6889" s="12">
        <v>27.777777777777999</v>
      </c>
      <c r="L6889" s="43">
        <v>2.7777777777780002</v>
      </c>
      <c r="M6889" s="12">
        <v>16.666666666666998</v>
      </c>
      <c r="N6889" s="29">
        <v>22.222222222222001</v>
      </c>
      <c r="O6889" s="12">
        <v>5.5555555555560003</v>
      </c>
      <c r="P6889" s="42">
        <v>5.5555555555560003</v>
      </c>
    </row>
    <row r="6890" spans="2:16" x14ac:dyDescent="0.2">
      <c r="E6890" s="4" t="s">
        <v>89</v>
      </c>
      <c r="F6890" s="5"/>
      <c r="G6890" s="6">
        <v>66</v>
      </c>
      <c r="H6890" s="31">
        <v>45.454545454544999</v>
      </c>
      <c r="I6890" s="43">
        <v>43.939393939394002</v>
      </c>
      <c r="J6890" s="29">
        <v>34.848484848485</v>
      </c>
      <c r="K6890" s="43">
        <v>24.242424242424001</v>
      </c>
      <c r="L6890" s="12">
        <v>7.5757575757579998</v>
      </c>
      <c r="M6890" s="12">
        <v>12.121212121212</v>
      </c>
      <c r="N6890" s="12">
        <v>12.121212121212</v>
      </c>
      <c r="O6890" s="12">
        <v>4.5454545454549997</v>
      </c>
      <c r="P6890" s="42">
        <v>1.5151515151520001</v>
      </c>
    </row>
    <row r="6891" spans="2:16" x14ac:dyDescent="0.2">
      <c r="E6891" s="4" t="s">
        <v>90</v>
      </c>
      <c r="F6891" s="5"/>
      <c r="G6891" s="6">
        <v>54</v>
      </c>
      <c r="H6891" s="76">
        <v>57.407407407407</v>
      </c>
      <c r="I6891" s="12">
        <v>50</v>
      </c>
      <c r="J6891" s="29">
        <v>35.185185185184999</v>
      </c>
      <c r="K6891" s="12">
        <v>33.333333333333002</v>
      </c>
      <c r="L6891" s="12">
        <v>11.111111111111001</v>
      </c>
      <c r="M6891" s="12">
        <v>12.962962962962999</v>
      </c>
      <c r="N6891" s="29">
        <v>20.370370370370001</v>
      </c>
      <c r="O6891" s="12">
        <v>7.4074074074069998</v>
      </c>
      <c r="P6891" s="73">
        <v>0</v>
      </c>
    </row>
    <row r="6892" spans="2:16" x14ac:dyDescent="0.2">
      <c r="E6892" s="57" t="s">
        <v>91</v>
      </c>
      <c r="F6892" s="59"/>
      <c r="G6892" s="55">
        <v>12</v>
      </c>
      <c r="H6892" s="169">
        <v>33.333333333333002</v>
      </c>
      <c r="I6892" s="113">
        <v>66.666666666666998</v>
      </c>
      <c r="J6892" s="65">
        <v>25</v>
      </c>
      <c r="K6892" s="125">
        <v>25</v>
      </c>
      <c r="L6892" s="113">
        <v>25</v>
      </c>
      <c r="M6892" s="125">
        <v>8.333333333333</v>
      </c>
      <c r="N6892" s="65">
        <v>16.666666666666998</v>
      </c>
      <c r="O6892" s="74">
        <v>0</v>
      </c>
      <c r="P6892" s="142">
        <v>0</v>
      </c>
    </row>
    <row r="6894" spans="2:16" x14ac:dyDescent="0.2">
      <c r="B6894" s="40" t="str">
        <f xml:space="preserve"> HYPERLINK("#'目次'!B291", "[285]")</f>
        <v>[285]</v>
      </c>
      <c r="C6894" s="23" t="s">
        <v>423</v>
      </c>
    </row>
    <row r="6897" spans="3:18" x14ac:dyDescent="0.2">
      <c r="C6897" s="23" t="s">
        <v>14</v>
      </c>
    </row>
    <row r="6898" spans="3:18" ht="36" x14ac:dyDescent="0.2">
      <c r="D6898" s="195"/>
      <c r="E6898" s="196"/>
      <c r="F6898" s="196"/>
      <c r="G6898" s="37" t="s">
        <v>15</v>
      </c>
      <c r="H6898" s="33" t="s">
        <v>424</v>
      </c>
      <c r="I6898" s="13" t="s">
        <v>425</v>
      </c>
      <c r="J6898" s="13" t="s">
        <v>426</v>
      </c>
      <c r="K6898" s="13" t="s">
        <v>427</v>
      </c>
      <c r="L6898" s="13" t="s">
        <v>428</v>
      </c>
      <c r="M6898" s="13" t="s">
        <v>429</v>
      </c>
      <c r="N6898" s="13" t="s">
        <v>430</v>
      </c>
      <c r="O6898" s="13" t="s">
        <v>431</v>
      </c>
      <c r="P6898" s="13" t="s">
        <v>432</v>
      </c>
      <c r="Q6898" s="13" t="s">
        <v>99</v>
      </c>
      <c r="R6898" s="38" t="s">
        <v>18</v>
      </c>
    </row>
    <row r="6899" spans="3:18" x14ac:dyDescent="0.2">
      <c r="D6899" s="197"/>
      <c r="E6899" s="198"/>
      <c r="F6899" s="198"/>
      <c r="G6899" s="35"/>
      <c r="H6899" s="39"/>
      <c r="I6899" s="14"/>
      <c r="J6899" s="14"/>
      <c r="K6899" s="14"/>
      <c r="L6899" s="14"/>
      <c r="M6899" s="14"/>
      <c r="N6899" s="14"/>
      <c r="O6899" s="14"/>
      <c r="P6899" s="14"/>
      <c r="Q6899" s="14"/>
      <c r="R6899" s="34"/>
    </row>
    <row r="6900" spans="3:18" x14ac:dyDescent="0.2">
      <c r="D6900" s="56"/>
      <c r="E6900" s="58" t="s">
        <v>15</v>
      </c>
      <c r="F6900" s="46"/>
      <c r="G6900" s="36">
        <v>1200</v>
      </c>
      <c r="H6900" s="24">
        <v>48.083333333333002</v>
      </c>
      <c r="I6900" s="24">
        <v>20.916666666666998</v>
      </c>
      <c r="J6900" s="24">
        <v>51.166666666666998</v>
      </c>
      <c r="K6900" s="24">
        <v>70</v>
      </c>
      <c r="L6900" s="24">
        <v>66.166666666666998</v>
      </c>
      <c r="M6900" s="24">
        <v>46</v>
      </c>
      <c r="N6900" s="24">
        <v>41.833333333333002</v>
      </c>
      <c r="O6900" s="24">
        <v>65.75</v>
      </c>
      <c r="P6900" s="24">
        <v>0.75</v>
      </c>
      <c r="Q6900" s="24">
        <v>1.083333333333</v>
      </c>
      <c r="R6900" s="68">
        <v>1.75</v>
      </c>
    </row>
    <row r="6901" spans="3:18" x14ac:dyDescent="0.2">
      <c r="D6901" s="199" t="s">
        <v>19</v>
      </c>
      <c r="E6901" s="22" t="s">
        <v>20</v>
      </c>
      <c r="F6901" s="21"/>
      <c r="G6901" s="19">
        <v>132</v>
      </c>
      <c r="H6901" s="54">
        <v>46.969696969696997</v>
      </c>
      <c r="I6901" s="20">
        <v>17.424242424241999</v>
      </c>
      <c r="J6901" s="20">
        <v>52.272727272727003</v>
      </c>
      <c r="K6901" s="20">
        <v>65.151515151515</v>
      </c>
      <c r="L6901" s="90">
        <v>60.606060606061</v>
      </c>
      <c r="M6901" s="20">
        <v>43.939393939394002</v>
      </c>
      <c r="N6901" s="20">
        <v>37.878787878788003</v>
      </c>
      <c r="O6901" s="20">
        <v>68.939393939393995</v>
      </c>
      <c r="P6901" s="20">
        <v>0.75757575757600004</v>
      </c>
      <c r="Q6901" s="20">
        <v>0.75757575757600004</v>
      </c>
      <c r="R6901" s="117">
        <v>0</v>
      </c>
    </row>
    <row r="6902" spans="3:18" x14ac:dyDescent="0.2">
      <c r="D6902" s="200"/>
      <c r="E6902" s="4" t="s">
        <v>21</v>
      </c>
      <c r="F6902" s="5"/>
      <c r="G6902" s="6">
        <v>444</v>
      </c>
      <c r="H6902" s="31">
        <v>46.396396396396</v>
      </c>
      <c r="I6902" s="12">
        <v>22.072072072072</v>
      </c>
      <c r="J6902" s="12">
        <v>54.504504504505</v>
      </c>
      <c r="K6902" s="12">
        <v>72.747747747747994</v>
      </c>
      <c r="L6902" s="12">
        <v>66.216216216215997</v>
      </c>
      <c r="M6902" s="12">
        <v>47.072072072071997</v>
      </c>
      <c r="N6902" s="12">
        <v>43.918918918918997</v>
      </c>
      <c r="O6902" s="12">
        <v>65.315315315315004</v>
      </c>
      <c r="P6902" s="12">
        <v>1.126126126126</v>
      </c>
      <c r="Q6902" s="12">
        <v>1.126126126126</v>
      </c>
      <c r="R6902" s="42">
        <v>2.4774774774770001</v>
      </c>
    </row>
    <row r="6903" spans="3:18" x14ac:dyDescent="0.2">
      <c r="D6903" s="200"/>
      <c r="E6903" s="4" t="s">
        <v>22</v>
      </c>
      <c r="F6903" s="5"/>
      <c r="G6903" s="6">
        <v>192</v>
      </c>
      <c r="H6903" s="31">
        <v>46.875</v>
      </c>
      <c r="I6903" s="12">
        <v>17.1875</v>
      </c>
      <c r="J6903" s="12">
        <v>49.479166666666998</v>
      </c>
      <c r="K6903" s="12">
        <v>65.625</v>
      </c>
      <c r="L6903" s="12">
        <v>68.229166666666998</v>
      </c>
      <c r="M6903" s="12">
        <v>42.708333333333002</v>
      </c>
      <c r="N6903" s="43">
        <v>36.458333333333002</v>
      </c>
      <c r="O6903" s="12">
        <v>67.1875</v>
      </c>
      <c r="P6903" s="12">
        <v>0.52083333333299997</v>
      </c>
      <c r="Q6903" s="12">
        <v>0.52083333333299997</v>
      </c>
      <c r="R6903" s="42">
        <v>1.041666666667</v>
      </c>
    </row>
    <row r="6904" spans="3:18" x14ac:dyDescent="0.2">
      <c r="D6904" s="200"/>
      <c r="E6904" s="4" t="s">
        <v>23</v>
      </c>
      <c r="F6904" s="5"/>
      <c r="G6904" s="6">
        <v>192</v>
      </c>
      <c r="H6904" s="31">
        <v>51.5625</v>
      </c>
      <c r="I6904" s="12">
        <v>20.3125</v>
      </c>
      <c r="J6904" s="12">
        <v>50.520833333333002</v>
      </c>
      <c r="K6904" s="12">
        <v>69.270833333333002</v>
      </c>
      <c r="L6904" s="12">
        <v>68.75</v>
      </c>
      <c r="M6904" s="12">
        <v>47.395833333333002</v>
      </c>
      <c r="N6904" s="12">
        <v>41.145833333333002</v>
      </c>
      <c r="O6904" s="12">
        <v>65.625</v>
      </c>
      <c r="P6904" s="28">
        <v>0</v>
      </c>
      <c r="Q6904" s="12">
        <v>2.083333333333</v>
      </c>
      <c r="R6904" s="42">
        <v>1.5625</v>
      </c>
    </row>
    <row r="6905" spans="3:18" x14ac:dyDescent="0.2">
      <c r="D6905" s="200"/>
      <c r="E6905" s="4" t="s">
        <v>24</v>
      </c>
      <c r="F6905" s="5"/>
      <c r="G6905" s="6">
        <v>240</v>
      </c>
      <c r="H6905" s="31">
        <v>50</v>
      </c>
      <c r="I6905" s="12">
        <v>24.166666666666998</v>
      </c>
      <c r="J6905" s="12">
        <v>46.25</v>
      </c>
      <c r="K6905" s="12">
        <v>71.666666666666998</v>
      </c>
      <c r="L6905" s="12">
        <v>65.416666666666998</v>
      </c>
      <c r="M6905" s="12">
        <v>46.666666666666998</v>
      </c>
      <c r="N6905" s="12">
        <v>45</v>
      </c>
      <c r="O6905" s="12">
        <v>63.75</v>
      </c>
      <c r="P6905" s="12">
        <v>0.83333333333299997</v>
      </c>
      <c r="Q6905" s="12">
        <v>0.83333333333299997</v>
      </c>
      <c r="R6905" s="42">
        <v>2.083333333333</v>
      </c>
    </row>
    <row r="6906" spans="3:18" x14ac:dyDescent="0.2">
      <c r="D6906" s="199" t="s">
        <v>25</v>
      </c>
      <c r="E6906" s="22" t="s">
        <v>26</v>
      </c>
      <c r="F6906" s="21"/>
      <c r="G6906" s="19">
        <v>348</v>
      </c>
      <c r="H6906" s="54">
        <v>47.413793103448</v>
      </c>
      <c r="I6906" s="20">
        <v>22.126436781609002</v>
      </c>
      <c r="J6906" s="20">
        <v>55.747126436781997</v>
      </c>
      <c r="K6906" s="20">
        <v>74.712643678161001</v>
      </c>
      <c r="L6906" s="20">
        <v>67.241379310344996</v>
      </c>
      <c r="M6906" s="20">
        <v>48.563218390804998</v>
      </c>
      <c r="N6906" s="20">
        <v>42.528735632184002</v>
      </c>
      <c r="O6906" s="20">
        <v>70.114942528735995</v>
      </c>
      <c r="P6906" s="20">
        <v>1.4367816091950001</v>
      </c>
      <c r="Q6906" s="20">
        <v>1.4367816091950001</v>
      </c>
      <c r="R6906" s="52">
        <v>0.86206896551699996</v>
      </c>
    </row>
    <row r="6907" spans="3:18" x14ac:dyDescent="0.2">
      <c r="D6907" s="200"/>
      <c r="E6907" s="4" t="s">
        <v>27</v>
      </c>
      <c r="F6907" s="5"/>
      <c r="G6907" s="6">
        <v>378</v>
      </c>
      <c r="H6907" s="31">
        <v>47.619047619047997</v>
      </c>
      <c r="I6907" s="12">
        <v>18.518518518518999</v>
      </c>
      <c r="J6907" s="12">
        <v>50</v>
      </c>
      <c r="K6907" s="12">
        <v>67.724867724868005</v>
      </c>
      <c r="L6907" s="12">
        <v>65.873015873016001</v>
      </c>
      <c r="M6907" s="12">
        <v>45.238095238094999</v>
      </c>
      <c r="N6907" s="12">
        <v>39.682539682540003</v>
      </c>
      <c r="O6907" s="12">
        <v>63.227513227513001</v>
      </c>
      <c r="P6907" s="12">
        <v>0.52910052910100003</v>
      </c>
      <c r="Q6907" s="12">
        <v>1.058201058201</v>
      </c>
      <c r="R6907" s="42">
        <v>2.9100529100529999</v>
      </c>
    </row>
    <row r="6908" spans="3:18" x14ac:dyDescent="0.2">
      <c r="D6908" s="200"/>
      <c r="E6908" s="4" t="s">
        <v>28</v>
      </c>
      <c r="F6908" s="5"/>
      <c r="G6908" s="6">
        <v>372</v>
      </c>
      <c r="H6908" s="31">
        <v>48.924731182796002</v>
      </c>
      <c r="I6908" s="12">
        <v>23.118279569892</v>
      </c>
      <c r="J6908" s="12">
        <v>50.806451612902997</v>
      </c>
      <c r="K6908" s="12">
        <v>69.354838709676997</v>
      </c>
      <c r="L6908" s="12">
        <v>66.129032258064996</v>
      </c>
      <c r="M6908" s="12">
        <v>47.043010752687998</v>
      </c>
      <c r="N6908" s="12">
        <v>43.010752688171998</v>
      </c>
      <c r="O6908" s="12">
        <v>65.860215053763</v>
      </c>
      <c r="P6908" s="12">
        <v>0.53763440860199996</v>
      </c>
      <c r="Q6908" s="12">
        <v>0.80645161290300005</v>
      </c>
      <c r="R6908" s="42">
        <v>1.6129032258060001</v>
      </c>
    </row>
    <row r="6909" spans="3:18" x14ac:dyDescent="0.2">
      <c r="D6909" s="200"/>
      <c r="E6909" s="4" t="s">
        <v>29</v>
      </c>
      <c r="F6909" s="5"/>
      <c r="G6909" s="6">
        <v>102</v>
      </c>
      <c r="H6909" s="31">
        <v>49.019607843137003</v>
      </c>
      <c r="I6909" s="12">
        <v>17.647058823529001</v>
      </c>
      <c r="J6909" s="43">
        <v>41.176470588234999</v>
      </c>
      <c r="K6909" s="43">
        <v>64.705882352941003</v>
      </c>
      <c r="L6909" s="12">
        <v>63.725490196077999</v>
      </c>
      <c r="M6909" s="43">
        <v>36.274509803922001</v>
      </c>
      <c r="N6909" s="12">
        <v>43.137254901961001</v>
      </c>
      <c r="O6909" s="43">
        <v>59.803921568626997</v>
      </c>
      <c r="P6909" s="28">
        <v>0</v>
      </c>
      <c r="Q6909" s="12">
        <v>0.98039215686299996</v>
      </c>
      <c r="R6909" s="42">
        <v>0.98039215686299996</v>
      </c>
    </row>
    <row r="6910" spans="3:18" x14ac:dyDescent="0.2">
      <c r="D6910" s="199" t="s">
        <v>30</v>
      </c>
      <c r="E6910" s="22" t="s">
        <v>31</v>
      </c>
      <c r="F6910" s="21"/>
      <c r="G6910" s="19">
        <v>592</v>
      </c>
      <c r="H6910" s="54">
        <v>49.155405405404998</v>
      </c>
      <c r="I6910" s="20">
        <v>17.567567567567998</v>
      </c>
      <c r="J6910" s="20">
        <v>46.790540540541002</v>
      </c>
      <c r="K6910" s="20">
        <v>67.229729729729996</v>
      </c>
      <c r="L6910" s="20">
        <v>62.162162162161998</v>
      </c>
      <c r="M6910" s="20">
        <v>43.074324324324003</v>
      </c>
      <c r="N6910" s="20">
        <v>38.344594594595002</v>
      </c>
      <c r="O6910" s="20">
        <v>64.189189189188994</v>
      </c>
      <c r="P6910" s="20">
        <v>0.84459459459499997</v>
      </c>
      <c r="Q6910" s="20">
        <v>1.351351351351</v>
      </c>
      <c r="R6910" s="52">
        <v>2.1959459459459998</v>
      </c>
    </row>
    <row r="6911" spans="3:18" x14ac:dyDescent="0.2">
      <c r="D6911" s="200"/>
      <c r="E6911" s="4" t="s">
        <v>32</v>
      </c>
      <c r="F6911" s="5"/>
      <c r="G6911" s="6">
        <v>608</v>
      </c>
      <c r="H6911" s="31">
        <v>47.039473684211004</v>
      </c>
      <c r="I6911" s="12">
        <v>24.177631578947</v>
      </c>
      <c r="J6911" s="12">
        <v>55.427631578947</v>
      </c>
      <c r="K6911" s="12">
        <v>72.697368421053</v>
      </c>
      <c r="L6911" s="12">
        <v>70.065789473684006</v>
      </c>
      <c r="M6911" s="12">
        <v>48.848684210526002</v>
      </c>
      <c r="N6911" s="12">
        <v>45.230263157895003</v>
      </c>
      <c r="O6911" s="12">
        <v>67.269736842105004</v>
      </c>
      <c r="P6911" s="12">
        <v>0.65789473684199995</v>
      </c>
      <c r="Q6911" s="12">
        <v>0.82236842105300001</v>
      </c>
      <c r="R6911" s="42">
        <v>1.3157894736839999</v>
      </c>
    </row>
    <row r="6912" spans="3:18" x14ac:dyDescent="0.2">
      <c r="D6912" s="199" t="s">
        <v>33</v>
      </c>
      <c r="E6912" s="22" t="s">
        <v>34</v>
      </c>
      <c r="F6912" s="21"/>
      <c r="G6912" s="19">
        <v>74</v>
      </c>
      <c r="H6912" s="172">
        <v>29.72972972973</v>
      </c>
      <c r="I6912" s="20">
        <v>17.567567567567998</v>
      </c>
      <c r="J6912" s="107">
        <v>29.72972972973</v>
      </c>
      <c r="K6912" s="107">
        <v>47.297297297297</v>
      </c>
      <c r="L6912" s="107">
        <v>47.297297297297</v>
      </c>
      <c r="M6912" s="90">
        <v>36.486486486486001</v>
      </c>
      <c r="N6912" s="107">
        <v>18.918918918919001</v>
      </c>
      <c r="O6912" s="20">
        <v>66.216216216215997</v>
      </c>
      <c r="P6912" s="20">
        <v>2.7027027027030002</v>
      </c>
      <c r="Q6912" s="20">
        <v>1.351351351351</v>
      </c>
      <c r="R6912" s="117">
        <v>0</v>
      </c>
    </row>
    <row r="6913" spans="2:18" x14ac:dyDescent="0.2">
      <c r="D6913" s="200"/>
      <c r="E6913" s="4" t="s">
        <v>35</v>
      </c>
      <c r="F6913" s="5"/>
      <c r="G6913" s="6">
        <v>148</v>
      </c>
      <c r="H6913" s="31">
        <v>46.621621621621998</v>
      </c>
      <c r="I6913" s="12">
        <v>25</v>
      </c>
      <c r="J6913" s="12">
        <v>48.648648648649001</v>
      </c>
      <c r="K6913" s="61">
        <v>56.756756756756999</v>
      </c>
      <c r="L6913" s="61">
        <v>55.405405405404998</v>
      </c>
      <c r="M6913" s="61">
        <v>33.108108108107999</v>
      </c>
      <c r="N6913" s="61">
        <v>22.297297297297</v>
      </c>
      <c r="O6913" s="61">
        <v>54.729729729730003</v>
      </c>
      <c r="P6913" s="12">
        <v>2.0270270270270001</v>
      </c>
      <c r="Q6913" s="12">
        <v>1.351351351351</v>
      </c>
      <c r="R6913" s="42">
        <v>3.3783783783780001</v>
      </c>
    </row>
    <row r="6914" spans="2:18" x14ac:dyDescent="0.2">
      <c r="D6914" s="200"/>
      <c r="E6914" s="4" t="s">
        <v>36</v>
      </c>
      <c r="F6914" s="5"/>
      <c r="G6914" s="6">
        <v>187</v>
      </c>
      <c r="H6914" s="84">
        <v>38.502673796791001</v>
      </c>
      <c r="I6914" s="12">
        <v>19.251336898396001</v>
      </c>
      <c r="J6914" s="12">
        <v>52.406417112299003</v>
      </c>
      <c r="K6914" s="12">
        <v>68.449197860962997</v>
      </c>
      <c r="L6914" s="12">
        <v>65.240641711229998</v>
      </c>
      <c r="M6914" s="43">
        <v>40.106951871657998</v>
      </c>
      <c r="N6914" s="12">
        <v>37.433155080214</v>
      </c>
      <c r="O6914" s="12">
        <v>62.566844919786</v>
      </c>
      <c r="P6914" s="12">
        <v>1.6042780748659999</v>
      </c>
      <c r="Q6914" s="12">
        <v>0.53475935828900001</v>
      </c>
      <c r="R6914" s="42">
        <v>2.1390374331549999</v>
      </c>
    </row>
    <row r="6915" spans="2:18" x14ac:dyDescent="0.2">
      <c r="D6915" s="200"/>
      <c r="E6915" s="4" t="s">
        <v>37</v>
      </c>
      <c r="F6915" s="5"/>
      <c r="G6915" s="6">
        <v>221</v>
      </c>
      <c r="H6915" s="31">
        <v>44.343891402715002</v>
      </c>
      <c r="I6915" s="12">
        <v>19.457013574661001</v>
      </c>
      <c r="J6915" s="29">
        <v>57.918552036199003</v>
      </c>
      <c r="K6915" s="12">
        <v>74.208144796379997</v>
      </c>
      <c r="L6915" s="29">
        <v>72.398190045248995</v>
      </c>
      <c r="M6915" s="12">
        <v>49.321266968326</v>
      </c>
      <c r="N6915" s="12">
        <v>39.366515837103996</v>
      </c>
      <c r="O6915" s="29">
        <v>71.945701357466007</v>
      </c>
      <c r="P6915" s="12">
        <v>0.452488687783</v>
      </c>
      <c r="Q6915" s="12">
        <v>1.357466063348</v>
      </c>
      <c r="R6915" s="42">
        <v>1.357466063348</v>
      </c>
    </row>
    <row r="6916" spans="2:18" x14ac:dyDescent="0.2">
      <c r="D6916" s="200"/>
      <c r="E6916" s="4" t="s">
        <v>38</v>
      </c>
      <c r="F6916" s="5"/>
      <c r="G6916" s="6">
        <v>186</v>
      </c>
      <c r="H6916" s="84">
        <v>43.010752688171998</v>
      </c>
      <c r="I6916" s="12">
        <v>20.430107526882001</v>
      </c>
      <c r="J6916" s="12">
        <v>55.913978494623997</v>
      </c>
      <c r="K6916" s="12">
        <v>74.731182795698999</v>
      </c>
      <c r="L6916" s="12">
        <v>70.430107526881997</v>
      </c>
      <c r="M6916" s="12">
        <v>49.462365591397997</v>
      </c>
      <c r="N6916" s="29">
        <v>49.462365591397997</v>
      </c>
      <c r="O6916" s="12">
        <v>67.741935483871003</v>
      </c>
      <c r="P6916" s="28">
        <v>0</v>
      </c>
      <c r="Q6916" s="12">
        <v>0.53763440860199996</v>
      </c>
      <c r="R6916" s="42">
        <v>1.0752688172039999</v>
      </c>
    </row>
    <row r="6917" spans="2:18" x14ac:dyDescent="0.2">
      <c r="D6917" s="200"/>
      <c r="E6917" s="4" t="s">
        <v>39</v>
      </c>
      <c r="F6917" s="5"/>
      <c r="G6917" s="6">
        <v>223</v>
      </c>
      <c r="H6917" s="76">
        <v>55.605381165918999</v>
      </c>
      <c r="I6917" s="12">
        <v>23.318385650223998</v>
      </c>
      <c r="J6917" s="12">
        <v>52.466367713003997</v>
      </c>
      <c r="K6917" s="29">
        <v>78.026905829596004</v>
      </c>
      <c r="L6917" s="12">
        <v>70.852017937219998</v>
      </c>
      <c r="M6917" s="12">
        <v>50.672645739910003</v>
      </c>
      <c r="N6917" s="44">
        <v>52.017937219731003</v>
      </c>
      <c r="O6917" s="12">
        <v>68.609865470852</v>
      </c>
      <c r="P6917" s="28">
        <v>0</v>
      </c>
      <c r="Q6917" s="12">
        <v>1.7937219730939999</v>
      </c>
      <c r="R6917" s="42">
        <v>2.2421524663680001</v>
      </c>
    </row>
    <row r="6918" spans="2:18" x14ac:dyDescent="0.2">
      <c r="D6918" s="201"/>
      <c r="E6918" s="57" t="s">
        <v>40</v>
      </c>
      <c r="F6918" s="59"/>
      <c r="G6918" s="55">
        <v>161</v>
      </c>
      <c r="H6918" s="160">
        <v>69.565217391304003</v>
      </c>
      <c r="I6918" s="65">
        <v>19.875776397515999</v>
      </c>
      <c r="J6918" s="125">
        <v>45.341614906832</v>
      </c>
      <c r="K6918" s="65">
        <v>72.049689440994001</v>
      </c>
      <c r="L6918" s="65">
        <v>65.838509316770001</v>
      </c>
      <c r="M6918" s="123">
        <v>54.037267080745004</v>
      </c>
      <c r="N6918" s="113">
        <v>55.900621118011998</v>
      </c>
      <c r="O6918" s="65">
        <v>64.596273291925002</v>
      </c>
      <c r="P6918" s="74">
        <v>0</v>
      </c>
      <c r="Q6918" s="65">
        <v>0.62111801242200004</v>
      </c>
      <c r="R6918" s="105">
        <v>1.242236024845</v>
      </c>
    </row>
    <row r="6920" spans="2:18" x14ac:dyDescent="0.2">
      <c r="B6920" s="40" t="str">
        <f xml:space="preserve"> HYPERLINK("#'目次'!B292", "[286]")</f>
        <v>[286]</v>
      </c>
      <c r="C6920" s="23" t="s">
        <v>423</v>
      </c>
    </row>
    <row r="6923" spans="2:18" x14ac:dyDescent="0.2">
      <c r="C6923" s="23" t="s">
        <v>48</v>
      </c>
    </row>
    <row r="6924" spans="2:18" ht="36" x14ac:dyDescent="0.2">
      <c r="D6924" s="195"/>
      <c r="E6924" s="196"/>
      <c r="F6924" s="196"/>
      <c r="G6924" s="37" t="s">
        <v>15</v>
      </c>
      <c r="H6924" s="33" t="s">
        <v>424</v>
      </c>
      <c r="I6924" s="13" t="s">
        <v>425</v>
      </c>
      <c r="J6924" s="13" t="s">
        <v>426</v>
      </c>
      <c r="K6924" s="13" t="s">
        <v>427</v>
      </c>
      <c r="L6924" s="13" t="s">
        <v>428</v>
      </c>
      <c r="M6924" s="13" t="s">
        <v>429</v>
      </c>
      <c r="N6924" s="13" t="s">
        <v>430</v>
      </c>
      <c r="O6924" s="13" t="s">
        <v>431</v>
      </c>
      <c r="P6924" s="13" t="s">
        <v>432</v>
      </c>
      <c r="Q6924" s="13" t="s">
        <v>99</v>
      </c>
      <c r="R6924" s="38" t="s">
        <v>18</v>
      </c>
    </row>
    <row r="6925" spans="2:18" x14ac:dyDescent="0.2">
      <c r="D6925" s="197"/>
      <c r="E6925" s="198"/>
      <c r="F6925" s="198"/>
      <c r="G6925" s="35"/>
      <c r="H6925" s="39"/>
      <c r="I6925" s="14"/>
      <c r="J6925" s="14"/>
      <c r="K6925" s="14"/>
      <c r="L6925" s="14"/>
      <c r="M6925" s="14"/>
      <c r="N6925" s="14"/>
      <c r="O6925" s="14"/>
      <c r="P6925" s="14"/>
      <c r="Q6925" s="14"/>
      <c r="R6925" s="34"/>
    </row>
    <row r="6926" spans="2:18" x14ac:dyDescent="0.2">
      <c r="D6926" s="56"/>
      <c r="E6926" s="58" t="s">
        <v>15</v>
      </c>
      <c r="F6926" s="46"/>
      <c r="G6926" s="36">
        <v>1200</v>
      </c>
      <c r="H6926" s="24">
        <v>48.083333333333002</v>
      </c>
      <c r="I6926" s="24">
        <v>20.916666666666998</v>
      </c>
      <c r="J6926" s="24">
        <v>51.166666666666998</v>
      </c>
      <c r="K6926" s="24">
        <v>70</v>
      </c>
      <c r="L6926" s="24">
        <v>66.166666666666998</v>
      </c>
      <c r="M6926" s="24">
        <v>46</v>
      </c>
      <c r="N6926" s="24">
        <v>41.833333333333002</v>
      </c>
      <c r="O6926" s="24">
        <v>65.75</v>
      </c>
      <c r="P6926" s="24">
        <v>0.75</v>
      </c>
      <c r="Q6926" s="24">
        <v>1.083333333333</v>
      </c>
      <c r="R6926" s="68">
        <v>1.75</v>
      </c>
    </row>
    <row r="6927" spans="2:18" x14ac:dyDescent="0.2">
      <c r="D6927" s="199" t="s">
        <v>49</v>
      </c>
      <c r="E6927" s="22" t="s">
        <v>50</v>
      </c>
      <c r="F6927" s="21"/>
      <c r="G6927" s="19">
        <v>15</v>
      </c>
      <c r="H6927" s="150">
        <v>66.666666666666998</v>
      </c>
      <c r="I6927" s="98">
        <v>33.333333333333002</v>
      </c>
      <c r="J6927" s="20">
        <v>53.333333333333002</v>
      </c>
      <c r="K6927" s="20">
        <v>66.666666666666998</v>
      </c>
      <c r="L6927" s="98">
        <v>80</v>
      </c>
      <c r="M6927" s="90">
        <v>40</v>
      </c>
      <c r="N6927" s="98">
        <v>53.333333333333002</v>
      </c>
      <c r="O6927" s="96">
        <v>73.333333333333002</v>
      </c>
      <c r="P6927" s="60">
        <v>0</v>
      </c>
      <c r="Q6927" s="60">
        <v>0</v>
      </c>
      <c r="R6927" s="117">
        <v>0</v>
      </c>
    </row>
    <row r="6928" spans="2:18" x14ac:dyDescent="0.2">
      <c r="D6928" s="200"/>
      <c r="E6928" s="4" t="s">
        <v>51</v>
      </c>
      <c r="F6928" s="5"/>
      <c r="G6928" s="6">
        <v>142</v>
      </c>
      <c r="H6928" s="76">
        <v>57.746478873238999</v>
      </c>
      <c r="I6928" s="12">
        <v>21.830985915492999</v>
      </c>
      <c r="J6928" s="12">
        <v>47.183098591548998</v>
      </c>
      <c r="K6928" s="29">
        <v>76.056338028168994</v>
      </c>
      <c r="L6928" s="12">
        <v>66.901408450703997</v>
      </c>
      <c r="M6928" s="12">
        <v>45.070422535211002</v>
      </c>
      <c r="N6928" s="12">
        <v>42.253521126761001</v>
      </c>
      <c r="O6928" s="12">
        <v>69.014084507042</v>
      </c>
      <c r="P6928" s="12">
        <v>0.70422535211299997</v>
      </c>
      <c r="Q6928" s="12">
        <v>1.4084507042250001</v>
      </c>
      <c r="R6928" s="73">
        <v>0</v>
      </c>
    </row>
    <row r="6929" spans="4:18" x14ac:dyDescent="0.2">
      <c r="D6929" s="200"/>
      <c r="E6929" s="4" t="s">
        <v>52</v>
      </c>
      <c r="F6929" s="5"/>
      <c r="G6929" s="6">
        <v>26</v>
      </c>
      <c r="H6929" s="31">
        <v>46.153846153845997</v>
      </c>
      <c r="I6929" s="43">
        <v>15.384615384615</v>
      </c>
      <c r="J6929" s="44">
        <v>65.384615384615003</v>
      </c>
      <c r="K6929" s="29">
        <v>76.923076923077005</v>
      </c>
      <c r="L6929" s="44">
        <v>76.923076923077005</v>
      </c>
      <c r="M6929" s="29">
        <v>53.846153846154003</v>
      </c>
      <c r="N6929" s="44">
        <v>57.692307692307999</v>
      </c>
      <c r="O6929" s="44">
        <v>76.923076923077005</v>
      </c>
      <c r="P6929" s="12">
        <v>3.8461538461539999</v>
      </c>
      <c r="Q6929" s="28">
        <v>0</v>
      </c>
      <c r="R6929" s="73">
        <v>0</v>
      </c>
    </row>
    <row r="6930" spans="4:18" x14ac:dyDescent="0.2">
      <c r="D6930" s="200"/>
      <c r="E6930" s="4" t="s">
        <v>53</v>
      </c>
      <c r="F6930" s="5"/>
      <c r="G6930" s="6">
        <v>41</v>
      </c>
      <c r="H6930" s="104">
        <v>24.390243902439</v>
      </c>
      <c r="I6930" s="61">
        <v>7.3170731707319998</v>
      </c>
      <c r="J6930" s="43">
        <v>43.902439024389999</v>
      </c>
      <c r="K6930" s="12">
        <v>70.731707317073003</v>
      </c>
      <c r="L6930" s="29">
        <v>75.609756097561004</v>
      </c>
      <c r="M6930" s="43">
        <v>39.024390243901998</v>
      </c>
      <c r="N6930" s="43">
        <v>36.585365853658999</v>
      </c>
      <c r="O6930" s="29">
        <v>75.609756097561004</v>
      </c>
      <c r="P6930" s="28">
        <v>0</v>
      </c>
      <c r="Q6930" s="28">
        <v>0</v>
      </c>
      <c r="R6930" s="73">
        <v>0</v>
      </c>
    </row>
    <row r="6931" spans="4:18" x14ac:dyDescent="0.2">
      <c r="D6931" s="200"/>
      <c r="E6931" s="4" t="s">
        <v>54</v>
      </c>
      <c r="F6931" s="5"/>
      <c r="G6931" s="6">
        <v>226</v>
      </c>
      <c r="H6931" s="84">
        <v>41.150442477875998</v>
      </c>
      <c r="I6931" s="12">
        <v>19.469026548673</v>
      </c>
      <c r="J6931" s="12">
        <v>51.769911504424996</v>
      </c>
      <c r="K6931" s="12">
        <v>69.469026548673</v>
      </c>
      <c r="L6931" s="12">
        <v>63.716814159291999</v>
      </c>
      <c r="M6931" s="12">
        <v>43.362831858406999</v>
      </c>
      <c r="N6931" s="12">
        <v>38.495575221239001</v>
      </c>
      <c r="O6931" s="12">
        <v>63.716814159291999</v>
      </c>
      <c r="P6931" s="12">
        <v>1.769911504425</v>
      </c>
      <c r="Q6931" s="12">
        <v>0.88495575221199996</v>
      </c>
      <c r="R6931" s="42">
        <v>2.654867256637</v>
      </c>
    </row>
    <row r="6932" spans="4:18" x14ac:dyDescent="0.2">
      <c r="D6932" s="200"/>
      <c r="E6932" s="4" t="s">
        <v>55</v>
      </c>
      <c r="F6932" s="5"/>
      <c r="G6932" s="6">
        <v>125</v>
      </c>
      <c r="H6932" s="31">
        <v>50.4</v>
      </c>
      <c r="I6932" s="12">
        <v>17.600000000000001</v>
      </c>
      <c r="J6932" s="12">
        <v>50.4</v>
      </c>
      <c r="K6932" s="43">
        <v>64</v>
      </c>
      <c r="L6932" s="43">
        <v>57.6</v>
      </c>
      <c r="M6932" s="43">
        <v>37.6</v>
      </c>
      <c r="N6932" s="43">
        <v>32</v>
      </c>
      <c r="O6932" s="43">
        <v>56.8</v>
      </c>
      <c r="P6932" s="28">
        <v>0</v>
      </c>
      <c r="Q6932" s="12">
        <v>2.4</v>
      </c>
      <c r="R6932" s="42">
        <v>2.4</v>
      </c>
    </row>
    <row r="6933" spans="4:18" x14ac:dyDescent="0.2">
      <c r="D6933" s="200"/>
      <c r="E6933" s="4" t="s">
        <v>56</v>
      </c>
      <c r="F6933" s="5"/>
      <c r="G6933" s="6">
        <v>190</v>
      </c>
      <c r="H6933" s="31">
        <v>44.736842105263001</v>
      </c>
      <c r="I6933" s="12">
        <v>23.684210526316001</v>
      </c>
      <c r="J6933" s="12">
        <v>53.684210526316001</v>
      </c>
      <c r="K6933" s="12">
        <v>71.578947368420998</v>
      </c>
      <c r="L6933" s="12">
        <v>71.052631578947</v>
      </c>
      <c r="M6933" s="12">
        <v>49.473684210526002</v>
      </c>
      <c r="N6933" s="29">
        <v>46.842105263157997</v>
      </c>
      <c r="O6933" s="12">
        <v>64.736842105262994</v>
      </c>
      <c r="P6933" s="12">
        <v>0.52631578947400004</v>
      </c>
      <c r="Q6933" s="12">
        <v>1.052631578947</v>
      </c>
      <c r="R6933" s="42">
        <v>3.1578947368420001</v>
      </c>
    </row>
    <row r="6934" spans="4:18" x14ac:dyDescent="0.2">
      <c r="D6934" s="200"/>
      <c r="E6934" s="4" t="s">
        <v>57</v>
      </c>
      <c r="F6934" s="5"/>
      <c r="G6934" s="6">
        <v>185</v>
      </c>
      <c r="H6934" s="31">
        <v>51.891891891892001</v>
      </c>
      <c r="I6934" s="29">
        <v>25.945945945946001</v>
      </c>
      <c r="J6934" s="29">
        <v>61.081081081081003</v>
      </c>
      <c r="K6934" s="29">
        <v>78.378378378378002</v>
      </c>
      <c r="L6934" s="29">
        <v>74.594594594594994</v>
      </c>
      <c r="M6934" s="29">
        <v>54.594594594595002</v>
      </c>
      <c r="N6934" s="44">
        <v>52.432432432432002</v>
      </c>
      <c r="O6934" s="29">
        <v>72.972972972972997</v>
      </c>
      <c r="P6934" s="28">
        <v>0</v>
      </c>
      <c r="Q6934" s="28">
        <v>0</v>
      </c>
      <c r="R6934" s="73">
        <v>0</v>
      </c>
    </row>
    <row r="6935" spans="4:18" x14ac:dyDescent="0.2">
      <c r="D6935" s="200"/>
      <c r="E6935" s="4" t="s">
        <v>58</v>
      </c>
      <c r="F6935" s="5"/>
      <c r="G6935" s="6">
        <v>113</v>
      </c>
      <c r="H6935" s="104">
        <v>33.628318584071003</v>
      </c>
      <c r="I6935" s="12">
        <v>19.469026548673</v>
      </c>
      <c r="J6935" s="61">
        <v>32.743362831858001</v>
      </c>
      <c r="K6935" s="61">
        <v>46.902654867256999</v>
      </c>
      <c r="L6935" s="61">
        <v>52.212389380531</v>
      </c>
      <c r="M6935" s="43">
        <v>38.053097345132997</v>
      </c>
      <c r="N6935" s="61">
        <v>21.238938053097002</v>
      </c>
      <c r="O6935" s="12">
        <v>61.946902654867003</v>
      </c>
      <c r="P6935" s="12">
        <v>1.769911504425</v>
      </c>
      <c r="Q6935" s="12">
        <v>0.88495575221199996</v>
      </c>
      <c r="R6935" s="42">
        <v>0.88495575221199996</v>
      </c>
    </row>
    <row r="6936" spans="4:18" x14ac:dyDescent="0.2">
      <c r="D6936" s="200"/>
      <c r="E6936" s="4" t="s">
        <v>59</v>
      </c>
      <c r="F6936" s="5"/>
      <c r="G6936" s="6">
        <v>136</v>
      </c>
      <c r="H6936" s="87">
        <v>63.970588235294002</v>
      </c>
      <c r="I6936" s="12">
        <v>19.852941176470999</v>
      </c>
      <c r="J6936" s="12">
        <v>52.205882352941003</v>
      </c>
      <c r="K6936" s="12">
        <v>74.264705882352999</v>
      </c>
      <c r="L6936" s="12">
        <v>63.970588235294002</v>
      </c>
      <c r="M6936" s="12">
        <v>50.735294117647001</v>
      </c>
      <c r="N6936" s="29">
        <v>48.529411764705998</v>
      </c>
      <c r="O6936" s="12">
        <v>62.5</v>
      </c>
      <c r="P6936" s="28">
        <v>0</v>
      </c>
      <c r="Q6936" s="12">
        <v>2.2058823529409999</v>
      </c>
      <c r="R6936" s="42">
        <v>3.6764705882349999</v>
      </c>
    </row>
    <row r="6937" spans="4:18" x14ac:dyDescent="0.2">
      <c r="D6937" s="199" t="s">
        <v>60</v>
      </c>
      <c r="E6937" s="22" t="s">
        <v>61</v>
      </c>
      <c r="F6937" s="21"/>
      <c r="G6937" s="19">
        <v>205</v>
      </c>
      <c r="H6937" s="150">
        <v>59.024390243901998</v>
      </c>
      <c r="I6937" s="20">
        <v>21.463414634146002</v>
      </c>
      <c r="J6937" s="20">
        <v>50.243902439023998</v>
      </c>
      <c r="K6937" s="20">
        <v>66.829268292682997</v>
      </c>
      <c r="L6937" s="90">
        <v>60.975609756098002</v>
      </c>
      <c r="M6937" s="20">
        <v>50.243902439023998</v>
      </c>
      <c r="N6937" s="20">
        <v>43.414634146341001</v>
      </c>
      <c r="O6937" s="90">
        <v>60</v>
      </c>
      <c r="P6937" s="60">
        <v>0</v>
      </c>
      <c r="Q6937" s="20">
        <v>2.4390243902440001</v>
      </c>
      <c r="R6937" s="52">
        <v>2.9268292682929999</v>
      </c>
    </row>
    <row r="6938" spans="4:18" x14ac:dyDescent="0.2">
      <c r="D6938" s="200"/>
      <c r="E6938" s="4" t="s">
        <v>62</v>
      </c>
      <c r="F6938" s="5"/>
      <c r="G6938" s="6">
        <v>160</v>
      </c>
      <c r="H6938" s="87">
        <v>60.625</v>
      </c>
      <c r="I6938" s="12">
        <v>21.25</v>
      </c>
      <c r="J6938" s="12">
        <v>48.125</v>
      </c>
      <c r="K6938" s="12">
        <v>71.25</v>
      </c>
      <c r="L6938" s="12">
        <v>68.125</v>
      </c>
      <c r="M6938" s="12">
        <v>44.375</v>
      </c>
      <c r="N6938" s="12">
        <v>41.875</v>
      </c>
      <c r="O6938" s="12">
        <v>66.25</v>
      </c>
      <c r="P6938" s="28">
        <v>0</v>
      </c>
      <c r="Q6938" s="12">
        <v>1.875</v>
      </c>
      <c r="R6938" s="42">
        <v>1.875</v>
      </c>
    </row>
    <row r="6939" spans="4:18" x14ac:dyDescent="0.2">
      <c r="D6939" s="200"/>
      <c r="E6939" s="4" t="s">
        <v>63</v>
      </c>
      <c r="F6939" s="5"/>
      <c r="G6939" s="6">
        <v>121</v>
      </c>
      <c r="H6939" s="31">
        <v>51.239669421488003</v>
      </c>
      <c r="I6939" s="12">
        <v>23.140495867769001</v>
      </c>
      <c r="J6939" s="44">
        <v>61.983471074379999</v>
      </c>
      <c r="K6939" s="12">
        <v>73.553719008263997</v>
      </c>
      <c r="L6939" s="43">
        <v>61.157024793387997</v>
      </c>
      <c r="M6939" s="12">
        <v>45.454545454544999</v>
      </c>
      <c r="N6939" s="12">
        <v>42.975206611570002</v>
      </c>
      <c r="O6939" s="43">
        <v>57.024793388429998</v>
      </c>
      <c r="P6939" s="12">
        <v>0.82644628099200002</v>
      </c>
      <c r="Q6939" s="12">
        <v>0.82644628099200002</v>
      </c>
      <c r="R6939" s="73">
        <v>0</v>
      </c>
    </row>
    <row r="6940" spans="4:18" x14ac:dyDescent="0.2">
      <c r="D6940" s="200"/>
      <c r="E6940" s="4" t="s">
        <v>64</v>
      </c>
      <c r="F6940" s="5"/>
      <c r="G6940" s="6">
        <v>124</v>
      </c>
      <c r="H6940" s="84">
        <v>39.516129032258</v>
      </c>
      <c r="I6940" s="12">
        <v>20.161290322580999</v>
      </c>
      <c r="J6940" s="12">
        <v>55.645161290323003</v>
      </c>
      <c r="K6940" s="29">
        <v>77.419354838710007</v>
      </c>
      <c r="L6940" s="12">
        <v>70.161290322580996</v>
      </c>
      <c r="M6940" s="12">
        <v>45.161290322581003</v>
      </c>
      <c r="N6940" s="12">
        <v>44.354838709676997</v>
      </c>
      <c r="O6940" s="29">
        <v>75</v>
      </c>
      <c r="P6940" s="12">
        <v>1.6129032258060001</v>
      </c>
      <c r="Q6940" s="28">
        <v>0</v>
      </c>
      <c r="R6940" s="73">
        <v>0</v>
      </c>
    </row>
    <row r="6941" spans="4:18" x14ac:dyDescent="0.2">
      <c r="D6941" s="200"/>
      <c r="E6941" s="4" t="s">
        <v>65</v>
      </c>
      <c r="F6941" s="5"/>
      <c r="G6941" s="6">
        <v>109</v>
      </c>
      <c r="H6941" s="104">
        <v>37.614678899083003</v>
      </c>
      <c r="I6941" s="12">
        <v>20.183486238532002</v>
      </c>
      <c r="J6941" s="12">
        <v>51.376146788991001</v>
      </c>
      <c r="K6941" s="12">
        <v>70.642201834862007</v>
      </c>
      <c r="L6941" s="12">
        <v>69.724770642202003</v>
      </c>
      <c r="M6941" s="12">
        <v>48.623853211008999</v>
      </c>
      <c r="N6941" s="12">
        <v>46.788990825688003</v>
      </c>
      <c r="O6941" s="12">
        <v>67.889908256881</v>
      </c>
      <c r="P6941" s="12">
        <v>1.834862385321</v>
      </c>
      <c r="Q6941" s="12">
        <v>0.91743119266100004</v>
      </c>
      <c r="R6941" s="42">
        <v>2.7522935779819999</v>
      </c>
    </row>
    <row r="6942" spans="4:18" x14ac:dyDescent="0.2">
      <c r="D6942" s="200"/>
      <c r="E6942" s="4" t="s">
        <v>66</v>
      </c>
      <c r="F6942" s="5"/>
      <c r="G6942" s="6">
        <v>104</v>
      </c>
      <c r="H6942" s="31">
        <v>46.153846153845997</v>
      </c>
      <c r="I6942" s="12">
        <v>23.076923076922998</v>
      </c>
      <c r="J6942" s="12">
        <v>52.884615384615003</v>
      </c>
      <c r="K6942" s="43">
        <v>64.423076923077005</v>
      </c>
      <c r="L6942" s="12">
        <v>64.423076923077005</v>
      </c>
      <c r="M6942" s="12">
        <v>46.153846153845997</v>
      </c>
      <c r="N6942" s="12">
        <v>40.384615384615003</v>
      </c>
      <c r="O6942" s="12">
        <v>67.307692307691994</v>
      </c>
      <c r="P6942" s="12">
        <v>0.96153846153800004</v>
      </c>
      <c r="Q6942" s="12">
        <v>0.96153846153800004</v>
      </c>
      <c r="R6942" s="42">
        <v>0.96153846153800004</v>
      </c>
    </row>
    <row r="6943" spans="4:18" x14ac:dyDescent="0.2">
      <c r="D6943" s="200"/>
      <c r="E6943" s="4" t="s">
        <v>67</v>
      </c>
      <c r="F6943" s="5"/>
      <c r="G6943" s="6">
        <v>139</v>
      </c>
      <c r="H6943" s="104">
        <v>34.532374100718997</v>
      </c>
      <c r="I6943" s="12">
        <v>21.58273381295</v>
      </c>
      <c r="J6943" s="12">
        <v>53.237410071942001</v>
      </c>
      <c r="K6943" s="44">
        <v>80.575539568344993</v>
      </c>
      <c r="L6943" s="29">
        <v>73.381294964028996</v>
      </c>
      <c r="M6943" s="29">
        <v>52.517985611511001</v>
      </c>
      <c r="N6943" s="12">
        <v>44.604316546763002</v>
      </c>
      <c r="O6943" s="12">
        <v>70.503597122301997</v>
      </c>
      <c r="P6943" s="12">
        <v>0.71942446043200003</v>
      </c>
      <c r="Q6943" s="12">
        <v>0.71942446043200003</v>
      </c>
      <c r="R6943" s="42">
        <v>0.71942446043200003</v>
      </c>
    </row>
    <row r="6944" spans="4:18" x14ac:dyDescent="0.2">
      <c r="D6944" s="200"/>
      <c r="E6944" s="4" t="s">
        <v>68</v>
      </c>
      <c r="F6944" s="5"/>
      <c r="G6944" s="6">
        <v>48</v>
      </c>
      <c r="H6944" s="104">
        <v>31.25</v>
      </c>
      <c r="I6944" s="43">
        <v>12.5</v>
      </c>
      <c r="J6944" s="12">
        <v>47.916666666666998</v>
      </c>
      <c r="K6944" s="12">
        <v>72.916666666666998</v>
      </c>
      <c r="L6944" s="29">
        <v>72.916666666666998</v>
      </c>
      <c r="M6944" s="43">
        <v>39.583333333333002</v>
      </c>
      <c r="N6944" s="61">
        <v>31.25</v>
      </c>
      <c r="O6944" s="29">
        <v>72.916666666666998</v>
      </c>
      <c r="P6944" s="28">
        <v>0</v>
      </c>
      <c r="Q6944" s="28">
        <v>0</v>
      </c>
      <c r="R6944" s="42">
        <v>4.166666666667</v>
      </c>
    </row>
    <row r="6945" spans="2:18" x14ac:dyDescent="0.2">
      <c r="D6945" s="200"/>
      <c r="E6945" s="4" t="s">
        <v>69</v>
      </c>
      <c r="F6945" s="5"/>
      <c r="G6945" s="6">
        <v>37</v>
      </c>
      <c r="H6945" s="104">
        <v>37.837837837838002</v>
      </c>
      <c r="I6945" s="12">
        <v>21.621621621622001</v>
      </c>
      <c r="J6945" s="44">
        <v>70.270270270270004</v>
      </c>
      <c r="K6945" s="29">
        <v>75.675675675676004</v>
      </c>
      <c r="L6945" s="44">
        <v>83.783783783784003</v>
      </c>
      <c r="M6945" s="29">
        <v>54.054054054053999</v>
      </c>
      <c r="N6945" s="44">
        <v>59.459459459458998</v>
      </c>
      <c r="O6945" s="44">
        <v>78.378378378378002</v>
      </c>
      <c r="P6945" s="28">
        <v>0</v>
      </c>
      <c r="Q6945" s="12">
        <v>2.7027027027030002</v>
      </c>
      <c r="R6945" s="73">
        <v>0</v>
      </c>
    </row>
    <row r="6946" spans="2:18" x14ac:dyDescent="0.2">
      <c r="D6946" s="93" t="s">
        <v>70</v>
      </c>
      <c r="E6946" s="89" t="s">
        <v>18</v>
      </c>
      <c r="F6946" s="92"/>
      <c r="G6946" s="94">
        <v>0</v>
      </c>
      <c r="H6946" s="148">
        <v>0</v>
      </c>
      <c r="I6946" s="86">
        <v>0</v>
      </c>
      <c r="J6946" s="86">
        <v>0</v>
      </c>
      <c r="K6946" s="86">
        <v>0</v>
      </c>
      <c r="L6946" s="86">
        <v>0</v>
      </c>
      <c r="M6946" s="86">
        <v>0</v>
      </c>
      <c r="N6946" s="86">
        <v>0</v>
      </c>
      <c r="O6946" s="86">
        <v>0</v>
      </c>
      <c r="P6946" s="101">
        <v>0</v>
      </c>
      <c r="Q6946" s="101">
        <v>0</v>
      </c>
      <c r="R6946" s="144">
        <v>0</v>
      </c>
    </row>
    <row r="6948" spans="2:18" x14ac:dyDescent="0.2">
      <c r="B6948" s="40" t="str">
        <f xml:space="preserve"> HYPERLINK("#'目次'!B293", "[287]")</f>
        <v>[287]</v>
      </c>
      <c r="C6948" s="23" t="s">
        <v>423</v>
      </c>
    </row>
    <row r="6951" spans="2:18" x14ac:dyDescent="0.2">
      <c r="C6951" s="23" t="s">
        <v>73</v>
      </c>
    </row>
    <row r="6952" spans="2:18" ht="36" x14ac:dyDescent="0.2">
      <c r="D6952" s="195"/>
      <c r="E6952" s="196"/>
      <c r="F6952" s="196"/>
      <c r="G6952" s="37" t="s">
        <v>15</v>
      </c>
      <c r="H6952" s="33" t="s">
        <v>424</v>
      </c>
      <c r="I6952" s="13" t="s">
        <v>425</v>
      </c>
      <c r="J6952" s="13" t="s">
        <v>426</v>
      </c>
      <c r="K6952" s="13" t="s">
        <v>427</v>
      </c>
      <c r="L6952" s="13" t="s">
        <v>428</v>
      </c>
      <c r="M6952" s="13" t="s">
        <v>429</v>
      </c>
      <c r="N6952" s="13" t="s">
        <v>430</v>
      </c>
      <c r="O6952" s="13" t="s">
        <v>431</v>
      </c>
      <c r="P6952" s="13" t="s">
        <v>432</v>
      </c>
      <c r="Q6952" s="13" t="s">
        <v>99</v>
      </c>
      <c r="R6952" s="38" t="s">
        <v>18</v>
      </c>
    </row>
    <row r="6953" spans="2:18" x14ac:dyDescent="0.2">
      <c r="D6953" s="197"/>
      <c r="E6953" s="198"/>
      <c r="F6953" s="198"/>
      <c r="G6953" s="35"/>
      <c r="H6953" s="39"/>
      <c r="I6953" s="14"/>
      <c r="J6953" s="14"/>
      <c r="K6953" s="14"/>
      <c r="L6953" s="14"/>
      <c r="M6953" s="14"/>
      <c r="N6953" s="14"/>
      <c r="O6953" s="14"/>
      <c r="P6953" s="14"/>
      <c r="Q6953" s="14"/>
      <c r="R6953" s="34"/>
    </row>
    <row r="6954" spans="2:18" x14ac:dyDescent="0.2">
      <c r="D6954" s="56"/>
      <c r="E6954" s="58" t="s">
        <v>15</v>
      </c>
      <c r="F6954" s="46"/>
      <c r="G6954" s="36">
        <v>1200</v>
      </c>
      <c r="H6954" s="24">
        <v>48.083333333333002</v>
      </c>
      <c r="I6954" s="24">
        <v>20.916666666666998</v>
      </c>
      <c r="J6954" s="24">
        <v>51.166666666666998</v>
      </c>
      <c r="K6954" s="24">
        <v>70</v>
      </c>
      <c r="L6954" s="24">
        <v>66.166666666666998</v>
      </c>
      <c r="M6954" s="24">
        <v>46</v>
      </c>
      <c r="N6954" s="24">
        <v>41.833333333333002</v>
      </c>
      <c r="O6954" s="24">
        <v>65.75</v>
      </c>
      <c r="P6954" s="24">
        <v>0.75</v>
      </c>
      <c r="Q6954" s="24">
        <v>1.083333333333</v>
      </c>
      <c r="R6954" s="68">
        <v>1.75</v>
      </c>
    </row>
    <row r="6955" spans="2:18" x14ac:dyDescent="0.2">
      <c r="D6955" s="199" t="s">
        <v>74</v>
      </c>
      <c r="E6955" s="22" t="s">
        <v>75</v>
      </c>
      <c r="F6955" s="21"/>
      <c r="G6955" s="19">
        <v>592</v>
      </c>
      <c r="H6955" s="54">
        <v>49.155405405404998</v>
      </c>
      <c r="I6955" s="20">
        <v>17.567567567567998</v>
      </c>
      <c r="J6955" s="20">
        <v>46.790540540541002</v>
      </c>
      <c r="K6955" s="20">
        <v>67.229729729729996</v>
      </c>
      <c r="L6955" s="20">
        <v>62.162162162161998</v>
      </c>
      <c r="M6955" s="20">
        <v>43.074324324324003</v>
      </c>
      <c r="N6955" s="20">
        <v>38.344594594595002</v>
      </c>
      <c r="O6955" s="20">
        <v>64.189189189188994</v>
      </c>
      <c r="P6955" s="20">
        <v>0.84459459459499997</v>
      </c>
      <c r="Q6955" s="20">
        <v>1.351351351351</v>
      </c>
      <c r="R6955" s="52">
        <v>2.1959459459459998</v>
      </c>
    </row>
    <row r="6956" spans="2:18" x14ac:dyDescent="0.2">
      <c r="D6956" s="200"/>
      <c r="E6956" s="4" t="s">
        <v>34</v>
      </c>
      <c r="F6956" s="5"/>
      <c r="G6956" s="6">
        <v>37</v>
      </c>
      <c r="H6956" s="104">
        <v>32.432432432432002</v>
      </c>
      <c r="I6956" s="12">
        <v>16.216216216216001</v>
      </c>
      <c r="J6956" s="61">
        <v>27.027027027027</v>
      </c>
      <c r="K6956" s="61">
        <v>40.540540540541002</v>
      </c>
      <c r="L6956" s="61">
        <v>43.243243243243001</v>
      </c>
      <c r="M6956" s="61">
        <v>32.432432432432002</v>
      </c>
      <c r="N6956" s="61">
        <v>13.513513513514001</v>
      </c>
      <c r="O6956" s="12">
        <v>70.270270270270004</v>
      </c>
      <c r="P6956" s="12">
        <v>5.4054054054050003</v>
      </c>
      <c r="Q6956" s="28">
        <v>0</v>
      </c>
      <c r="R6956" s="73">
        <v>0</v>
      </c>
    </row>
    <row r="6957" spans="2:18" x14ac:dyDescent="0.2">
      <c r="D6957" s="200"/>
      <c r="E6957" s="4" t="s">
        <v>35</v>
      </c>
      <c r="F6957" s="5"/>
      <c r="G6957" s="6">
        <v>75</v>
      </c>
      <c r="H6957" s="31">
        <v>45.333333333333002</v>
      </c>
      <c r="I6957" s="12">
        <v>25.333333333333002</v>
      </c>
      <c r="J6957" s="61">
        <v>37.333333333333002</v>
      </c>
      <c r="K6957" s="61">
        <v>46.666666666666998</v>
      </c>
      <c r="L6957" s="61">
        <v>45.333333333333002</v>
      </c>
      <c r="M6957" s="61">
        <v>28</v>
      </c>
      <c r="N6957" s="61">
        <v>21.333333333333002</v>
      </c>
      <c r="O6957" s="61">
        <v>52</v>
      </c>
      <c r="P6957" s="12">
        <v>1.333333333333</v>
      </c>
      <c r="Q6957" s="12">
        <v>2.666666666667</v>
      </c>
      <c r="R6957" s="42">
        <v>5.333333333333</v>
      </c>
    </row>
    <row r="6958" spans="2:18" x14ac:dyDescent="0.2">
      <c r="D6958" s="200"/>
      <c r="E6958" s="4" t="s">
        <v>36</v>
      </c>
      <c r="F6958" s="5"/>
      <c r="G6958" s="6">
        <v>95</v>
      </c>
      <c r="H6958" s="104">
        <v>35.789473684211004</v>
      </c>
      <c r="I6958" s="43">
        <v>15.789473684211</v>
      </c>
      <c r="J6958" s="12">
        <v>51.578947368420998</v>
      </c>
      <c r="K6958" s="12">
        <v>71.578947368420998</v>
      </c>
      <c r="L6958" s="12">
        <v>64.210526315788996</v>
      </c>
      <c r="M6958" s="12">
        <v>42.105263157895003</v>
      </c>
      <c r="N6958" s="12">
        <v>40</v>
      </c>
      <c r="O6958" s="12">
        <v>63.157894736842003</v>
      </c>
      <c r="P6958" s="12">
        <v>2.1052631578950001</v>
      </c>
      <c r="Q6958" s="28">
        <v>0</v>
      </c>
      <c r="R6958" s="42">
        <v>3.1578947368420001</v>
      </c>
    </row>
    <row r="6959" spans="2:18" x14ac:dyDescent="0.2">
      <c r="D6959" s="200"/>
      <c r="E6959" s="4" t="s">
        <v>37</v>
      </c>
      <c r="F6959" s="5"/>
      <c r="G6959" s="6">
        <v>111</v>
      </c>
      <c r="H6959" s="31">
        <v>46.846846846847001</v>
      </c>
      <c r="I6959" s="12">
        <v>16.216216216216001</v>
      </c>
      <c r="J6959" s="12">
        <v>54.054054054053999</v>
      </c>
      <c r="K6959" s="12">
        <v>72.072072072072004</v>
      </c>
      <c r="L6959" s="12">
        <v>69.369369369368997</v>
      </c>
      <c r="M6959" s="12">
        <v>46.846846846847001</v>
      </c>
      <c r="N6959" s="61">
        <v>30.630630630631</v>
      </c>
      <c r="O6959" s="12">
        <v>70.270270270270004</v>
      </c>
      <c r="P6959" s="28">
        <v>0</v>
      </c>
      <c r="Q6959" s="12">
        <v>0.90090090090099995</v>
      </c>
      <c r="R6959" s="42">
        <v>0.90090090090099995</v>
      </c>
    </row>
    <row r="6960" spans="2:18" x14ac:dyDescent="0.2">
      <c r="D6960" s="200"/>
      <c r="E6960" s="4" t="s">
        <v>38</v>
      </c>
      <c r="F6960" s="5"/>
      <c r="G6960" s="6">
        <v>93</v>
      </c>
      <c r="H6960" s="31">
        <v>45.161290322581003</v>
      </c>
      <c r="I6960" s="43">
        <v>12.903225806451999</v>
      </c>
      <c r="J6960" s="12">
        <v>49.462365591397997</v>
      </c>
      <c r="K6960" s="12">
        <v>70.967741935484</v>
      </c>
      <c r="L6960" s="12">
        <v>66.666666666666998</v>
      </c>
      <c r="M6960" s="12">
        <v>46.236559139785001</v>
      </c>
      <c r="N6960" s="12">
        <v>38.709677419355003</v>
      </c>
      <c r="O6960" s="12">
        <v>62.365591397849002</v>
      </c>
      <c r="P6960" s="28">
        <v>0</v>
      </c>
      <c r="Q6960" s="12">
        <v>1.0752688172039999</v>
      </c>
      <c r="R6960" s="42">
        <v>2.1505376344089999</v>
      </c>
    </row>
    <row r="6961" spans="2:18" x14ac:dyDescent="0.2">
      <c r="D6961" s="200"/>
      <c r="E6961" s="4" t="s">
        <v>39</v>
      </c>
      <c r="F6961" s="5"/>
      <c r="G6961" s="6">
        <v>109</v>
      </c>
      <c r="H6961" s="87">
        <v>58.715596330274998</v>
      </c>
      <c r="I6961" s="12">
        <v>20.183486238532002</v>
      </c>
      <c r="J6961" s="12">
        <v>47.706422018349002</v>
      </c>
      <c r="K6961" s="29">
        <v>77.064220183486</v>
      </c>
      <c r="L6961" s="12">
        <v>66.972477064220001</v>
      </c>
      <c r="M6961" s="12">
        <v>46.788990825688003</v>
      </c>
      <c r="N6961" s="29">
        <v>51.376146788991001</v>
      </c>
      <c r="O6961" s="12">
        <v>65.137614678898998</v>
      </c>
      <c r="P6961" s="28">
        <v>0</v>
      </c>
      <c r="Q6961" s="12">
        <v>2.7522935779819999</v>
      </c>
      <c r="R6961" s="42">
        <v>2.7522935779819999</v>
      </c>
    </row>
    <row r="6962" spans="2:18" x14ac:dyDescent="0.2">
      <c r="D6962" s="200"/>
      <c r="E6962" s="4" t="s">
        <v>40</v>
      </c>
      <c r="F6962" s="5"/>
      <c r="G6962" s="6">
        <v>72</v>
      </c>
      <c r="H6962" s="87">
        <v>73.611111111111001</v>
      </c>
      <c r="I6962" s="12">
        <v>16.666666666666998</v>
      </c>
      <c r="J6962" s="43">
        <v>44.444444444444002</v>
      </c>
      <c r="K6962" s="12">
        <v>69.444444444444002</v>
      </c>
      <c r="L6962" s="12">
        <v>62.5</v>
      </c>
      <c r="M6962" s="12">
        <v>50</v>
      </c>
      <c r="N6962" s="44">
        <v>58.333333333333002</v>
      </c>
      <c r="O6962" s="12">
        <v>66.666666666666998</v>
      </c>
      <c r="P6962" s="28">
        <v>0</v>
      </c>
      <c r="Q6962" s="12">
        <v>1.3888888888890001</v>
      </c>
      <c r="R6962" s="73">
        <v>0</v>
      </c>
    </row>
    <row r="6963" spans="2:18" x14ac:dyDescent="0.2">
      <c r="D6963" s="199" t="s">
        <v>76</v>
      </c>
      <c r="E6963" s="22" t="s">
        <v>77</v>
      </c>
      <c r="F6963" s="21"/>
      <c r="G6963" s="19">
        <v>608</v>
      </c>
      <c r="H6963" s="54">
        <v>47.039473684211004</v>
      </c>
      <c r="I6963" s="20">
        <v>24.177631578947</v>
      </c>
      <c r="J6963" s="20">
        <v>55.427631578947</v>
      </c>
      <c r="K6963" s="20">
        <v>72.697368421053</v>
      </c>
      <c r="L6963" s="20">
        <v>70.065789473684006</v>
      </c>
      <c r="M6963" s="20">
        <v>48.848684210526002</v>
      </c>
      <c r="N6963" s="20">
        <v>45.230263157895003</v>
      </c>
      <c r="O6963" s="20">
        <v>67.269736842105004</v>
      </c>
      <c r="P6963" s="20">
        <v>0.65789473684199995</v>
      </c>
      <c r="Q6963" s="20">
        <v>0.82236842105300001</v>
      </c>
      <c r="R6963" s="52">
        <v>1.3157894736839999</v>
      </c>
    </row>
    <row r="6964" spans="2:18" x14ac:dyDescent="0.2">
      <c r="D6964" s="200"/>
      <c r="E6964" s="4" t="s">
        <v>34</v>
      </c>
      <c r="F6964" s="5"/>
      <c r="G6964" s="6">
        <v>37</v>
      </c>
      <c r="H6964" s="104">
        <v>27.027027027027</v>
      </c>
      <c r="I6964" s="12">
        <v>18.918918918919001</v>
      </c>
      <c r="J6964" s="61">
        <v>32.432432432432002</v>
      </c>
      <c r="K6964" s="61">
        <v>54.054054054053999</v>
      </c>
      <c r="L6964" s="61">
        <v>51.351351351350999</v>
      </c>
      <c r="M6964" s="43">
        <v>40.540540540541002</v>
      </c>
      <c r="N6964" s="61">
        <v>24.324324324323999</v>
      </c>
      <c r="O6964" s="12">
        <v>62.162162162161998</v>
      </c>
      <c r="P6964" s="28">
        <v>0</v>
      </c>
      <c r="Q6964" s="12">
        <v>2.7027027027030002</v>
      </c>
      <c r="R6964" s="73">
        <v>0</v>
      </c>
    </row>
    <row r="6965" spans="2:18" x14ac:dyDescent="0.2">
      <c r="D6965" s="200"/>
      <c r="E6965" s="4" t="s">
        <v>35</v>
      </c>
      <c r="F6965" s="5"/>
      <c r="G6965" s="6">
        <v>73</v>
      </c>
      <c r="H6965" s="31">
        <v>47.945205479452</v>
      </c>
      <c r="I6965" s="12">
        <v>24.657534246575</v>
      </c>
      <c r="J6965" s="29">
        <v>60.273972602740002</v>
      </c>
      <c r="K6965" s="12">
        <v>67.123287671233001</v>
      </c>
      <c r="L6965" s="12">
        <v>65.753424657533998</v>
      </c>
      <c r="M6965" s="43">
        <v>38.356164383562003</v>
      </c>
      <c r="N6965" s="61">
        <v>23.287671232876999</v>
      </c>
      <c r="O6965" s="43">
        <v>57.534246575342003</v>
      </c>
      <c r="P6965" s="12">
        <v>2.7397260273969999</v>
      </c>
      <c r="Q6965" s="28">
        <v>0</v>
      </c>
      <c r="R6965" s="42">
        <v>1.369863013699</v>
      </c>
    </row>
    <row r="6966" spans="2:18" x14ac:dyDescent="0.2">
      <c r="D6966" s="200"/>
      <c r="E6966" s="4" t="s">
        <v>36</v>
      </c>
      <c r="F6966" s="5"/>
      <c r="G6966" s="6">
        <v>92</v>
      </c>
      <c r="H6966" s="84">
        <v>41.304347826087003</v>
      </c>
      <c r="I6966" s="12">
        <v>22.826086956522001</v>
      </c>
      <c r="J6966" s="12">
        <v>53.260869565217</v>
      </c>
      <c r="K6966" s="12">
        <v>65.217391304347998</v>
      </c>
      <c r="L6966" s="12">
        <v>66.304347826086996</v>
      </c>
      <c r="M6966" s="43">
        <v>38.043478260870003</v>
      </c>
      <c r="N6966" s="43">
        <v>34.782608695652002</v>
      </c>
      <c r="O6966" s="12">
        <v>61.956521739129997</v>
      </c>
      <c r="P6966" s="12">
        <v>1.086956521739</v>
      </c>
      <c r="Q6966" s="12">
        <v>1.086956521739</v>
      </c>
      <c r="R6966" s="42">
        <v>1.086956521739</v>
      </c>
    </row>
    <row r="6967" spans="2:18" x14ac:dyDescent="0.2">
      <c r="D6967" s="200"/>
      <c r="E6967" s="4" t="s">
        <v>37</v>
      </c>
      <c r="F6967" s="5"/>
      <c r="G6967" s="6">
        <v>110</v>
      </c>
      <c r="H6967" s="84">
        <v>41.818181818181998</v>
      </c>
      <c r="I6967" s="12">
        <v>22.727272727273</v>
      </c>
      <c r="J6967" s="44">
        <v>61.818181818181998</v>
      </c>
      <c r="K6967" s="29">
        <v>76.363636363636004</v>
      </c>
      <c r="L6967" s="29">
        <v>75.454545454544999</v>
      </c>
      <c r="M6967" s="29">
        <v>51.818181818181998</v>
      </c>
      <c r="N6967" s="29">
        <v>48.181818181818002</v>
      </c>
      <c r="O6967" s="29">
        <v>73.636363636363996</v>
      </c>
      <c r="P6967" s="12">
        <v>0.90909090909099999</v>
      </c>
      <c r="Q6967" s="12">
        <v>1.818181818182</v>
      </c>
      <c r="R6967" s="42">
        <v>1.818181818182</v>
      </c>
    </row>
    <row r="6968" spans="2:18" x14ac:dyDescent="0.2">
      <c r="D6968" s="200"/>
      <c r="E6968" s="4" t="s">
        <v>38</v>
      </c>
      <c r="F6968" s="5"/>
      <c r="G6968" s="6">
        <v>93</v>
      </c>
      <c r="H6968" s="84">
        <v>40.860215053763</v>
      </c>
      <c r="I6968" s="29">
        <v>27.956989247311999</v>
      </c>
      <c r="J6968" s="44">
        <v>62.365591397849002</v>
      </c>
      <c r="K6968" s="29">
        <v>78.494623655913998</v>
      </c>
      <c r="L6968" s="29">
        <v>74.193548387096996</v>
      </c>
      <c r="M6968" s="29">
        <v>52.688172043011001</v>
      </c>
      <c r="N6968" s="44">
        <v>60.215053763440999</v>
      </c>
      <c r="O6968" s="29">
        <v>73.118279569891996</v>
      </c>
      <c r="P6968" s="28">
        <v>0</v>
      </c>
      <c r="Q6968" s="28">
        <v>0</v>
      </c>
      <c r="R6968" s="73">
        <v>0</v>
      </c>
    </row>
    <row r="6969" spans="2:18" x14ac:dyDescent="0.2">
      <c r="D6969" s="200"/>
      <c r="E6969" s="4" t="s">
        <v>39</v>
      </c>
      <c r="F6969" s="5"/>
      <c r="G6969" s="6">
        <v>114</v>
      </c>
      <c r="H6969" s="31">
        <v>52.631578947367998</v>
      </c>
      <c r="I6969" s="29">
        <v>26.315789473683999</v>
      </c>
      <c r="J6969" s="29">
        <v>57.017543859649003</v>
      </c>
      <c r="K6969" s="29">
        <v>78.947368421053</v>
      </c>
      <c r="L6969" s="29">
        <v>74.561403508772003</v>
      </c>
      <c r="M6969" s="29">
        <v>54.385964912280997</v>
      </c>
      <c r="N6969" s="44">
        <v>52.631578947367998</v>
      </c>
      <c r="O6969" s="29">
        <v>71.929824561404004</v>
      </c>
      <c r="P6969" s="28">
        <v>0</v>
      </c>
      <c r="Q6969" s="12">
        <v>0.87719298245599997</v>
      </c>
      <c r="R6969" s="42">
        <v>1.7543859649119999</v>
      </c>
    </row>
    <row r="6970" spans="2:18" x14ac:dyDescent="0.2">
      <c r="D6970" s="201"/>
      <c r="E6970" s="57" t="s">
        <v>40</v>
      </c>
      <c r="F6970" s="59"/>
      <c r="G6970" s="55">
        <v>89</v>
      </c>
      <c r="H6970" s="160">
        <v>66.292134831460999</v>
      </c>
      <c r="I6970" s="65">
        <v>22.47191011236</v>
      </c>
      <c r="J6970" s="125">
        <v>46.067415730336997</v>
      </c>
      <c r="K6970" s="65">
        <v>74.157303370787005</v>
      </c>
      <c r="L6970" s="65">
        <v>68.539325842696996</v>
      </c>
      <c r="M6970" s="113">
        <v>57.303370786517</v>
      </c>
      <c r="N6970" s="113">
        <v>53.932584269663003</v>
      </c>
      <c r="O6970" s="65">
        <v>62.921348314607002</v>
      </c>
      <c r="P6970" s="74">
        <v>0</v>
      </c>
      <c r="Q6970" s="74">
        <v>0</v>
      </c>
      <c r="R6970" s="105">
        <v>2.2471910112360001</v>
      </c>
    </row>
    <row r="6972" spans="2:18" x14ac:dyDescent="0.2">
      <c r="B6972" s="40" t="str">
        <f xml:space="preserve"> HYPERLINK("#'目次'!B294", "[288]")</f>
        <v>[288]</v>
      </c>
      <c r="C6972" s="23" t="s">
        <v>423</v>
      </c>
    </row>
    <row r="6975" spans="2:18" x14ac:dyDescent="0.2">
      <c r="C6975" s="23" t="s">
        <v>80</v>
      </c>
    </row>
    <row r="6976" spans="2:18" ht="36" x14ac:dyDescent="0.2">
      <c r="E6976" s="195"/>
      <c r="F6976" s="196"/>
      <c r="G6976" s="37" t="s">
        <v>15</v>
      </c>
      <c r="H6976" s="33" t="s">
        <v>424</v>
      </c>
      <c r="I6976" s="13" t="s">
        <v>425</v>
      </c>
      <c r="J6976" s="13" t="s">
        <v>426</v>
      </c>
      <c r="K6976" s="13" t="s">
        <v>427</v>
      </c>
      <c r="L6976" s="13" t="s">
        <v>428</v>
      </c>
      <c r="M6976" s="13" t="s">
        <v>429</v>
      </c>
      <c r="N6976" s="13" t="s">
        <v>430</v>
      </c>
      <c r="O6976" s="13" t="s">
        <v>431</v>
      </c>
      <c r="P6976" s="13" t="s">
        <v>432</v>
      </c>
      <c r="Q6976" s="13" t="s">
        <v>99</v>
      </c>
      <c r="R6976" s="38" t="s">
        <v>18</v>
      </c>
    </row>
    <row r="6977" spans="2:18" x14ac:dyDescent="0.2">
      <c r="E6977" s="197"/>
      <c r="F6977" s="198"/>
      <c r="G6977" s="35"/>
      <c r="H6977" s="39"/>
      <c r="I6977" s="14"/>
      <c r="J6977" s="14"/>
      <c r="K6977" s="14"/>
      <c r="L6977" s="14"/>
      <c r="M6977" s="14"/>
      <c r="N6977" s="14"/>
      <c r="O6977" s="14"/>
      <c r="P6977" s="14"/>
      <c r="Q6977" s="14"/>
      <c r="R6977" s="34"/>
    </row>
    <row r="6978" spans="2:18" x14ac:dyDescent="0.2">
      <c r="E6978" s="91" t="s">
        <v>15</v>
      </c>
      <c r="F6978" s="46"/>
      <c r="G6978" s="36">
        <v>1200</v>
      </c>
      <c r="H6978" s="24">
        <v>48.083333333333002</v>
      </c>
      <c r="I6978" s="24">
        <v>20.916666666666998</v>
      </c>
      <c r="J6978" s="24">
        <v>51.166666666666998</v>
      </c>
      <c r="K6978" s="24">
        <v>70</v>
      </c>
      <c r="L6978" s="24">
        <v>66.166666666666998</v>
      </c>
      <c r="M6978" s="24">
        <v>46</v>
      </c>
      <c r="N6978" s="24">
        <v>41.833333333333002</v>
      </c>
      <c r="O6978" s="24">
        <v>65.75</v>
      </c>
      <c r="P6978" s="24">
        <v>0.75</v>
      </c>
      <c r="Q6978" s="24">
        <v>1.083333333333</v>
      </c>
      <c r="R6978" s="68">
        <v>1.75</v>
      </c>
    </row>
    <row r="6979" spans="2:18" x14ac:dyDescent="0.2">
      <c r="E6979" s="4" t="s">
        <v>81</v>
      </c>
      <c r="F6979" s="5"/>
      <c r="G6979" s="19">
        <v>48</v>
      </c>
      <c r="H6979" s="54">
        <v>52.083333333333002</v>
      </c>
      <c r="I6979" s="20">
        <v>22.916666666666998</v>
      </c>
      <c r="J6979" s="98">
        <v>62.5</v>
      </c>
      <c r="K6979" s="20">
        <v>70.833333333333002</v>
      </c>
      <c r="L6979" s="20">
        <v>64.583333333333002</v>
      </c>
      <c r="M6979" s="98">
        <v>56.25</v>
      </c>
      <c r="N6979" s="20">
        <v>43.75</v>
      </c>
      <c r="O6979" s="98">
        <v>83.333333333333002</v>
      </c>
      <c r="P6979" s="60">
        <v>0</v>
      </c>
      <c r="Q6979" s="20">
        <v>2.083333333333</v>
      </c>
      <c r="R6979" s="117">
        <v>0</v>
      </c>
    </row>
    <row r="6980" spans="2:18" x14ac:dyDescent="0.2">
      <c r="E6980" s="4" t="s">
        <v>82</v>
      </c>
      <c r="F6980" s="5"/>
      <c r="G6980" s="6">
        <v>84</v>
      </c>
      <c r="H6980" s="31">
        <v>44.047619047619001</v>
      </c>
      <c r="I6980" s="43">
        <v>14.285714285714</v>
      </c>
      <c r="J6980" s="12">
        <v>46.428571428570997</v>
      </c>
      <c r="K6980" s="43">
        <v>61.904761904761997</v>
      </c>
      <c r="L6980" s="43">
        <v>58.333333333333002</v>
      </c>
      <c r="M6980" s="43">
        <v>36.904761904761997</v>
      </c>
      <c r="N6980" s="43">
        <v>34.523809523810002</v>
      </c>
      <c r="O6980" s="43">
        <v>60.714285714286</v>
      </c>
      <c r="P6980" s="12">
        <v>1.190476190476</v>
      </c>
      <c r="Q6980" s="28">
        <v>0</v>
      </c>
      <c r="R6980" s="73">
        <v>0</v>
      </c>
    </row>
    <row r="6981" spans="2:18" x14ac:dyDescent="0.2">
      <c r="E6981" s="4" t="s">
        <v>83</v>
      </c>
      <c r="F6981" s="5"/>
      <c r="G6981" s="6">
        <v>462</v>
      </c>
      <c r="H6981" s="31">
        <v>46.320346320345998</v>
      </c>
      <c r="I6981" s="12">
        <v>21.428571428571001</v>
      </c>
      <c r="J6981" s="12">
        <v>54.112554112554001</v>
      </c>
      <c r="K6981" s="12">
        <v>72.294372294371996</v>
      </c>
      <c r="L6981" s="12">
        <v>66.666666666666998</v>
      </c>
      <c r="M6981" s="12">
        <v>46.103896103895998</v>
      </c>
      <c r="N6981" s="12">
        <v>43.722943722944002</v>
      </c>
      <c r="O6981" s="12">
        <v>64.285714285713993</v>
      </c>
      <c r="P6981" s="12">
        <v>1.0822510822510001</v>
      </c>
      <c r="Q6981" s="12">
        <v>1.0822510822510001</v>
      </c>
      <c r="R6981" s="42">
        <v>2.8138528138529999</v>
      </c>
    </row>
    <row r="6982" spans="2:18" x14ac:dyDescent="0.2">
      <c r="E6982" s="4" t="s">
        <v>84</v>
      </c>
      <c r="F6982" s="5"/>
      <c r="G6982" s="6">
        <v>30</v>
      </c>
      <c r="H6982" s="31">
        <v>50</v>
      </c>
      <c r="I6982" s="61">
        <v>10</v>
      </c>
      <c r="J6982" s="61">
        <v>40</v>
      </c>
      <c r="K6982" s="12">
        <v>66.666666666666998</v>
      </c>
      <c r="L6982" s="12">
        <v>70</v>
      </c>
      <c r="M6982" s="43">
        <v>36.666666666666998</v>
      </c>
      <c r="N6982" s="43">
        <v>36.666666666666998</v>
      </c>
      <c r="O6982" s="43">
        <v>60</v>
      </c>
      <c r="P6982" s="28">
        <v>0</v>
      </c>
      <c r="Q6982" s="28">
        <v>0</v>
      </c>
      <c r="R6982" s="73">
        <v>0</v>
      </c>
    </row>
    <row r="6983" spans="2:18" x14ac:dyDescent="0.2">
      <c r="E6983" s="4" t="s">
        <v>85</v>
      </c>
      <c r="F6983" s="5"/>
      <c r="G6983" s="6">
        <v>144</v>
      </c>
      <c r="H6983" s="31">
        <v>46.527777777777999</v>
      </c>
      <c r="I6983" s="12">
        <v>20.138888888888999</v>
      </c>
      <c r="J6983" s="12">
        <v>52.083333333333002</v>
      </c>
      <c r="K6983" s="12">
        <v>65.972222222222001</v>
      </c>
      <c r="L6983" s="12">
        <v>66.666666666666998</v>
      </c>
      <c r="M6983" s="12">
        <v>46.527777777777999</v>
      </c>
      <c r="N6983" s="43">
        <v>36.111111111111001</v>
      </c>
      <c r="O6983" s="29">
        <v>72.222222222222001</v>
      </c>
      <c r="P6983" s="12">
        <v>0.694444444444</v>
      </c>
      <c r="Q6983" s="12">
        <v>0.694444444444</v>
      </c>
      <c r="R6983" s="73">
        <v>0</v>
      </c>
    </row>
    <row r="6984" spans="2:18" x14ac:dyDescent="0.2">
      <c r="E6984" s="4" t="s">
        <v>86</v>
      </c>
      <c r="F6984" s="5"/>
      <c r="G6984" s="6">
        <v>192</v>
      </c>
      <c r="H6984" s="31">
        <v>51.5625</v>
      </c>
      <c r="I6984" s="12">
        <v>20.3125</v>
      </c>
      <c r="J6984" s="12">
        <v>50.520833333333002</v>
      </c>
      <c r="K6984" s="12">
        <v>69.270833333333002</v>
      </c>
      <c r="L6984" s="12">
        <v>68.75</v>
      </c>
      <c r="M6984" s="12">
        <v>47.395833333333002</v>
      </c>
      <c r="N6984" s="12">
        <v>41.145833333333002</v>
      </c>
      <c r="O6984" s="12">
        <v>65.625</v>
      </c>
      <c r="P6984" s="28">
        <v>0</v>
      </c>
      <c r="Q6984" s="12">
        <v>2.083333333333</v>
      </c>
      <c r="R6984" s="42">
        <v>1.5625</v>
      </c>
    </row>
    <row r="6985" spans="2:18" x14ac:dyDescent="0.2">
      <c r="E6985" s="4" t="s">
        <v>87</v>
      </c>
      <c r="F6985" s="5"/>
      <c r="G6985" s="6">
        <v>72</v>
      </c>
      <c r="H6985" s="104">
        <v>34.722222222222001</v>
      </c>
      <c r="I6985" s="12">
        <v>22.222222222222001</v>
      </c>
      <c r="J6985" s="12">
        <v>54.166666666666998</v>
      </c>
      <c r="K6985" s="44">
        <v>81.944444444444002</v>
      </c>
      <c r="L6985" s="29">
        <v>75</v>
      </c>
      <c r="M6985" s="12">
        <v>50</v>
      </c>
      <c r="N6985" s="29">
        <v>48.611111111111001</v>
      </c>
      <c r="O6985" s="29">
        <v>75</v>
      </c>
      <c r="P6985" s="28">
        <v>0</v>
      </c>
      <c r="Q6985" s="28">
        <v>0</v>
      </c>
      <c r="R6985" s="42">
        <v>2.7777777777780002</v>
      </c>
    </row>
    <row r="6986" spans="2:18" x14ac:dyDescent="0.2">
      <c r="E6986" s="4" t="s">
        <v>88</v>
      </c>
      <c r="F6986" s="5"/>
      <c r="G6986" s="6">
        <v>36</v>
      </c>
      <c r="H6986" s="31">
        <v>44.444444444444002</v>
      </c>
      <c r="I6986" s="12">
        <v>22.222222222222001</v>
      </c>
      <c r="J6986" s="12">
        <v>52.777777777777999</v>
      </c>
      <c r="K6986" s="12">
        <v>72.222222222222001</v>
      </c>
      <c r="L6986" s="29">
        <v>72.222222222222001</v>
      </c>
      <c r="M6986" s="29">
        <v>52.777777777777999</v>
      </c>
      <c r="N6986" s="44">
        <v>52.777777777777999</v>
      </c>
      <c r="O6986" s="12">
        <v>66.666666666666998</v>
      </c>
      <c r="P6986" s="28">
        <v>0</v>
      </c>
      <c r="Q6986" s="12">
        <v>2.7777777777780002</v>
      </c>
      <c r="R6986" s="42">
        <v>5.5555555555560003</v>
      </c>
    </row>
    <row r="6987" spans="2:18" x14ac:dyDescent="0.2">
      <c r="E6987" s="4" t="s">
        <v>89</v>
      </c>
      <c r="F6987" s="5"/>
      <c r="G6987" s="6">
        <v>66</v>
      </c>
      <c r="H6987" s="76">
        <v>56.060606060605998</v>
      </c>
      <c r="I6987" s="12">
        <v>25.757575757575999</v>
      </c>
      <c r="J6987" s="61">
        <v>28.787878787878999</v>
      </c>
      <c r="K6987" s="61">
        <v>57.575757575757997</v>
      </c>
      <c r="L6987" s="61">
        <v>51.515151515151999</v>
      </c>
      <c r="M6987" s="61">
        <v>31.818181818182001</v>
      </c>
      <c r="N6987" s="43">
        <v>36.363636363635997</v>
      </c>
      <c r="O6987" s="61">
        <v>53.030303030303003</v>
      </c>
      <c r="P6987" s="12">
        <v>3.0303030303030001</v>
      </c>
      <c r="Q6987" s="12">
        <v>1.5151515151520001</v>
      </c>
      <c r="R6987" s="42">
        <v>1.5151515151520001</v>
      </c>
    </row>
    <row r="6988" spans="2:18" x14ac:dyDescent="0.2">
      <c r="E6988" s="4" t="s">
        <v>90</v>
      </c>
      <c r="F6988" s="5"/>
      <c r="G6988" s="6">
        <v>54</v>
      </c>
      <c r="H6988" s="87">
        <v>59.259259259258997</v>
      </c>
      <c r="I6988" s="12">
        <v>22.222222222222001</v>
      </c>
      <c r="J6988" s="12">
        <v>46.296296296295999</v>
      </c>
      <c r="K6988" s="12">
        <v>72.222222222222001</v>
      </c>
      <c r="L6988" s="12">
        <v>64.814814814814994</v>
      </c>
      <c r="M6988" s="29">
        <v>53.703703703704001</v>
      </c>
      <c r="N6988" s="12">
        <v>40.740740740741003</v>
      </c>
      <c r="O6988" s="43">
        <v>59.259259259258997</v>
      </c>
      <c r="P6988" s="28">
        <v>0</v>
      </c>
      <c r="Q6988" s="28">
        <v>0</v>
      </c>
      <c r="R6988" s="73">
        <v>0</v>
      </c>
    </row>
    <row r="6989" spans="2:18" x14ac:dyDescent="0.2">
      <c r="E6989" s="57" t="s">
        <v>91</v>
      </c>
      <c r="F6989" s="59"/>
      <c r="G6989" s="55">
        <v>12</v>
      </c>
      <c r="H6989" s="160">
        <v>83.333333333333002</v>
      </c>
      <c r="I6989" s="113">
        <v>41.666666666666998</v>
      </c>
      <c r="J6989" s="113">
        <v>75</v>
      </c>
      <c r="K6989" s="113">
        <v>83.333333333333002</v>
      </c>
      <c r="L6989" s="65">
        <v>66.666666666666998</v>
      </c>
      <c r="M6989" s="113">
        <v>58.333333333333002</v>
      </c>
      <c r="N6989" s="113">
        <v>66.666666666666998</v>
      </c>
      <c r="O6989" s="65">
        <v>66.666666666666998</v>
      </c>
      <c r="P6989" s="74">
        <v>0</v>
      </c>
      <c r="Q6989" s="74">
        <v>0</v>
      </c>
      <c r="R6989" s="142">
        <v>0</v>
      </c>
    </row>
    <row r="6991" spans="2:18" x14ac:dyDescent="0.2">
      <c r="B6991" s="40" t="str">
        <f xml:space="preserve"> HYPERLINK("#'目次'!B295", "[289]")</f>
        <v>[289]</v>
      </c>
      <c r="C6991" s="23" t="s">
        <v>435</v>
      </c>
    </row>
    <row r="6994" spans="3:13" x14ac:dyDescent="0.2">
      <c r="C6994" s="23" t="s">
        <v>14</v>
      </c>
    </row>
    <row r="6995" spans="3:13" ht="24" x14ac:dyDescent="0.2">
      <c r="D6995" s="195"/>
      <c r="E6995" s="196"/>
      <c r="F6995" s="196"/>
      <c r="G6995" s="37" t="s">
        <v>15</v>
      </c>
      <c r="H6995" s="33" t="s">
        <v>436</v>
      </c>
      <c r="I6995" s="13" t="s">
        <v>437</v>
      </c>
      <c r="J6995" s="13" t="s">
        <v>438</v>
      </c>
      <c r="K6995" s="13" t="s">
        <v>439</v>
      </c>
      <c r="L6995" s="13" t="s">
        <v>440</v>
      </c>
      <c r="M6995" s="38" t="s">
        <v>18</v>
      </c>
    </row>
    <row r="6996" spans="3:13" x14ac:dyDescent="0.2">
      <c r="D6996" s="197"/>
      <c r="E6996" s="198"/>
      <c r="F6996" s="198"/>
      <c r="G6996" s="35"/>
      <c r="H6996" s="39"/>
      <c r="I6996" s="14"/>
      <c r="J6996" s="14"/>
      <c r="K6996" s="14"/>
      <c r="L6996" s="14"/>
      <c r="M6996" s="34"/>
    </row>
    <row r="6997" spans="3:13" x14ac:dyDescent="0.2">
      <c r="D6997" s="56"/>
      <c r="E6997" s="58" t="s">
        <v>15</v>
      </c>
      <c r="F6997" s="46"/>
      <c r="G6997" s="36">
        <v>1200</v>
      </c>
      <c r="H6997" s="24">
        <v>0.75</v>
      </c>
      <c r="I6997" s="24">
        <v>1.583333333333</v>
      </c>
      <c r="J6997" s="24">
        <v>23.916666666666998</v>
      </c>
      <c r="K6997" s="24">
        <v>39.916666666666998</v>
      </c>
      <c r="L6997" s="24">
        <v>28.083333333333002</v>
      </c>
      <c r="M6997" s="68">
        <v>5.75</v>
      </c>
    </row>
    <row r="6998" spans="3:13" x14ac:dyDescent="0.2">
      <c r="D6998" s="199" t="s">
        <v>19</v>
      </c>
      <c r="E6998" s="22" t="s">
        <v>20</v>
      </c>
      <c r="F6998" s="21"/>
      <c r="G6998" s="19">
        <v>132</v>
      </c>
      <c r="H6998" s="54">
        <v>0.75757575757600004</v>
      </c>
      <c r="I6998" s="20">
        <v>2.2727272727269998</v>
      </c>
      <c r="J6998" s="96">
        <v>33.333333333333002</v>
      </c>
      <c r="K6998" s="107">
        <v>29.545454545455001</v>
      </c>
      <c r="L6998" s="20">
        <v>27.272727272727</v>
      </c>
      <c r="M6998" s="52">
        <v>6.8181818181820004</v>
      </c>
    </row>
    <row r="6999" spans="3:13" x14ac:dyDescent="0.2">
      <c r="D6999" s="200"/>
      <c r="E6999" s="4" t="s">
        <v>21</v>
      </c>
      <c r="F6999" s="5"/>
      <c r="G6999" s="6">
        <v>444</v>
      </c>
      <c r="H6999" s="31">
        <v>0.45045045044999998</v>
      </c>
      <c r="I6999" s="12">
        <v>0.90090090090099995</v>
      </c>
      <c r="J6999" s="12">
        <v>21.846846846847001</v>
      </c>
      <c r="K6999" s="12">
        <v>43.468468468467997</v>
      </c>
      <c r="L6999" s="12">
        <v>27.477477477476999</v>
      </c>
      <c r="M6999" s="42">
        <v>5.8558558558560003</v>
      </c>
    </row>
    <row r="7000" spans="3:13" x14ac:dyDescent="0.2">
      <c r="D7000" s="200"/>
      <c r="E7000" s="4" t="s">
        <v>22</v>
      </c>
      <c r="F7000" s="5"/>
      <c r="G7000" s="6">
        <v>192</v>
      </c>
      <c r="H7000" s="31">
        <v>1.041666666667</v>
      </c>
      <c r="I7000" s="12">
        <v>2.604166666667</v>
      </c>
      <c r="J7000" s="12">
        <v>25.520833333333002</v>
      </c>
      <c r="K7000" s="12">
        <v>38.541666666666998</v>
      </c>
      <c r="L7000" s="12">
        <v>26.5625</v>
      </c>
      <c r="M7000" s="42">
        <v>5.729166666667</v>
      </c>
    </row>
    <row r="7001" spans="3:13" x14ac:dyDescent="0.2">
      <c r="D7001" s="200"/>
      <c r="E7001" s="4" t="s">
        <v>23</v>
      </c>
      <c r="F7001" s="5"/>
      <c r="G7001" s="6">
        <v>192</v>
      </c>
      <c r="H7001" s="31">
        <v>0.52083333333299997</v>
      </c>
      <c r="I7001" s="12">
        <v>1.5625</v>
      </c>
      <c r="J7001" s="12">
        <v>23.958333333333002</v>
      </c>
      <c r="K7001" s="12">
        <v>43.229166666666998</v>
      </c>
      <c r="L7001" s="12">
        <v>25</v>
      </c>
      <c r="M7001" s="42">
        <v>5.729166666667</v>
      </c>
    </row>
    <row r="7002" spans="3:13" x14ac:dyDescent="0.2">
      <c r="D7002" s="200"/>
      <c r="E7002" s="4" t="s">
        <v>24</v>
      </c>
      <c r="F7002" s="5"/>
      <c r="G7002" s="6">
        <v>240</v>
      </c>
      <c r="H7002" s="31">
        <v>1.25</v>
      </c>
      <c r="I7002" s="12">
        <v>1.666666666667</v>
      </c>
      <c r="J7002" s="12">
        <v>21.25</v>
      </c>
      <c r="K7002" s="12">
        <v>37.5</v>
      </c>
      <c r="L7002" s="29">
        <v>33.333333333333002</v>
      </c>
      <c r="M7002" s="42">
        <v>5</v>
      </c>
    </row>
    <row r="7003" spans="3:13" x14ac:dyDescent="0.2">
      <c r="D7003" s="199" t="s">
        <v>25</v>
      </c>
      <c r="E7003" s="22" t="s">
        <v>26</v>
      </c>
      <c r="F7003" s="21"/>
      <c r="G7003" s="19">
        <v>348</v>
      </c>
      <c r="H7003" s="54">
        <v>0.28735632183900001</v>
      </c>
      <c r="I7003" s="20">
        <v>1.149425287356</v>
      </c>
      <c r="J7003" s="20">
        <v>26.436781609194998</v>
      </c>
      <c r="K7003" s="20">
        <v>40.229885057471002</v>
      </c>
      <c r="L7003" s="20">
        <v>27.586206896552</v>
      </c>
      <c r="M7003" s="52">
        <v>4.3103448275860003</v>
      </c>
    </row>
    <row r="7004" spans="3:13" x14ac:dyDescent="0.2">
      <c r="D7004" s="200"/>
      <c r="E7004" s="4" t="s">
        <v>27</v>
      </c>
      <c r="F7004" s="5"/>
      <c r="G7004" s="6">
        <v>378</v>
      </c>
      <c r="H7004" s="31">
        <v>0.793650793651</v>
      </c>
      <c r="I7004" s="12">
        <v>2.3809523809519999</v>
      </c>
      <c r="J7004" s="12">
        <v>23.015873015873002</v>
      </c>
      <c r="K7004" s="12">
        <v>40.740740740741003</v>
      </c>
      <c r="L7004" s="12">
        <v>26.190476190476002</v>
      </c>
      <c r="M7004" s="42">
        <v>6.8783068783069998</v>
      </c>
    </row>
    <row r="7005" spans="3:13" x14ac:dyDescent="0.2">
      <c r="D7005" s="200"/>
      <c r="E7005" s="4" t="s">
        <v>28</v>
      </c>
      <c r="F7005" s="5"/>
      <c r="G7005" s="6">
        <v>372</v>
      </c>
      <c r="H7005" s="31">
        <v>1.0752688172039999</v>
      </c>
      <c r="I7005" s="12">
        <v>1.3440860215049999</v>
      </c>
      <c r="J7005" s="12">
        <v>22.043010752688001</v>
      </c>
      <c r="K7005" s="12">
        <v>38.172043010753001</v>
      </c>
      <c r="L7005" s="12">
        <v>30.645161290322999</v>
      </c>
      <c r="M7005" s="42">
        <v>6.7204301075270001</v>
      </c>
    </row>
    <row r="7006" spans="3:13" x14ac:dyDescent="0.2">
      <c r="D7006" s="200"/>
      <c r="E7006" s="4" t="s">
        <v>29</v>
      </c>
      <c r="F7006" s="5"/>
      <c r="G7006" s="6">
        <v>102</v>
      </c>
      <c r="H7006" s="31">
        <v>0.98039215686299996</v>
      </c>
      <c r="I7006" s="12">
        <v>0.98039215686299996</v>
      </c>
      <c r="J7006" s="12">
        <v>25.490196078431001</v>
      </c>
      <c r="K7006" s="12">
        <v>42.156862745098003</v>
      </c>
      <c r="L7006" s="12">
        <v>27.450980392157</v>
      </c>
      <c r="M7006" s="42">
        <v>2.9411764705880001</v>
      </c>
    </row>
    <row r="7007" spans="3:13" x14ac:dyDescent="0.2">
      <c r="D7007" s="199" t="s">
        <v>30</v>
      </c>
      <c r="E7007" s="22" t="s">
        <v>31</v>
      </c>
      <c r="F7007" s="21"/>
      <c r="G7007" s="19">
        <v>592</v>
      </c>
      <c r="H7007" s="54">
        <v>1.0135135135140001</v>
      </c>
      <c r="I7007" s="20">
        <v>1.6891891891890001</v>
      </c>
      <c r="J7007" s="20">
        <v>24.493243243243001</v>
      </c>
      <c r="K7007" s="20">
        <v>36.317567567567998</v>
      </c>
      <c r="L7007" s="20">
        <v>30.743243243243001</v>
      </c>
      <c r="M7007" s="52">
        <v>5.7432432432429996</v>
      </c>
    </row>
    <row r="7008" spans="3:13" x14ac:dyDescent="0.2">
      <c r="D7008" s="200"/>
      <c r="E7008" s="4" t="s">
        <v>32</v>
      </c>
      <c r="F7008" s="5"/>
      <c r="G7008" s="6">
        <v>608</v>
      </c>
      <c r="H7008" s="31">
        <v>0.49342105263199998</v>
      </c>
      <c r="I7008" s="12">
        <v>1.4802631578950001</v>
      </c>
      <c r="J7008" s="12">
        <v>23.355263157894999</v>
      </c>
      <c r="K7008" s="12">
        <v>43.421052631579002</v>
      </c>
      <c r="L7008" s="12">
        <v>25.493421052632002</v>
      </c>
      <c r="M7008" s="42">
        <v>5.7565789473680002</v>
      </c>
    </row>
    <row r="7009" spans="2:13" x14ac:dyDescent="0.2">
      <c r="D7009" s="199" t="s">
        <v>33</v>
      </c>
      <c r="E7009" s="22" t="s">
        <v>34</v>
      </c>
      <c r="F7009" s="21"/>
      <c r="G7009" s="19">
        <v>74</v>
      </c>
      <c r="H7009" s="131">
        <v>0</v>
      </c>
      <c r="I7009" s="60">
        <v>0</v>
      </c>
      <c r="J7009" s="107">
        <v>2.7027027027030002</v>
      </c>
      <c r="K7009" s="107">
        <v>16.216216216216001</v>
      </c>
      <c r="L7009" s="98">
        <v>75.675675675676004</v>
      </c>
      <c r="M7009" s="52">
        <v>5.4054054054050003</v>
      </c>
    </row>
    <row r="7010" spans="2:13" x14ac:dyDescent="0.2">
      <c r="D7010" s="200"/>
      <c r="E7010" s="4" t="s">
        <v>35</v>
      </c>
      <c r="F7010" s="5"/>
      <c r="G7010" s="6">
        <v>148</v>
      </c>
      <c r="H7010" s="71">
        <v>0</v>
      </c>
      <c r="I7010" s="12">
        <v>3.3783783783780001</v>
      </c>
      <c r="J7010" s="43">
        <v>15.540540540541</v>
      </c>
      <c r="K7010" s="12">
        <v>37.162162162161998</v>
      </c>
      <c r="L7010" s="44">
        <v>38.513513513513999</v>
      </c>
      <c r="M7010" s="42">
        <v>5.4054054054050003</v>
      </c>
    </row>
    <row r="7011" spans="2:13" x14ac:dyDescent="0.2">
      <c r="D7011" s="200"/>
      <c r="E7011" s="4" t="s">
        <v>36</v>
      </c>
      <c r="F7011" s="5"/>
      <c r="G7011" s="6">
        <v>187</v>
      </c>
      <c r="H7011" s="31">
        <v>1.069518716578</v>
      </c>
      <c r="I7011" s="12">
        <v>2.1390374331549999</v>
      </c>
      <c r="J7011" s="12">
        <v>19.786096256684001</v>
      </c>
      <c r="K7011" s="12">
        <v>40.106951871657998</v>
      </c>
      <c r="L7011" s="12">
        <v>32.085561497325997</v>
      </c>
      <c r="M7011" s="42">
        <v>4.8128342245990003</v>
      </c>
    </row>
    <row r="7012" spans="2:13" x14ac:dyDescent="0.2">
      <c r="D7012" s="200"/>
      <c r="E7012" s="4" t="s">
        <v>37</v>
      </c>
      <c r="F7012" s="5"/>
      <c r="G7012" s="6">
        <v>221</v>
      </c>
      <c r="H7012" s="31">
        <v>0.904977375566</v>
      </c>
      <c r="I7012" s="12">
        <v>1.8099547511309999</v>
      </c>
      <c r="J7012" s="12">
        <v>23.076923076922998</v>
      </c>
      <c r="K7012" s="12">
        <v>43.438914027149004</v>
      </c>
      <c r="L7012" s="12">
        <v>26.696832579186001</v>
      </c>
      <c r="M7012" s="42">
        <v>4.0723981900449999</v>
      </c>
    </row>
    <row r="7013" spans="2:13" x14ac:dyDescent="0.2">
      <c r="D7013" s="200"/>
      <c r="E7013" s="4" t="s">
        <v>38</v>
      </c>
      <c r="F7013" s="5"/>
      <c r="G7013" s="6">
        <v>186</v>
      </c>
      <c r="H7013" s="31">
        <v>0.53763440860199996</v>
      </c>
      <c r="I7013" s="12">
        <v>0.53763440860199996</v>
      </c>
      <c r="J7013" s="12">
        <v>26.881720430108</v>
      </c>
      <c r="K7013" s="12">
        <v>42.473118279570002</v>
      </c>
      <c r="L7013" s="12">
        <v>24.193548387097</v>
      </c>
      <c r="M7013" s="42">
        <v>5.3763440860219998</v>
      </c>
    </row>
    <row r="7014" spans="2:13" x14ac:dyDescent="0.2">
      <c r="D7014" s="200"/>
      <c r="E7014" s="4" t="s">
        <v>39</v>
      </c>
      <c r="F7014" s="5"/>
      <c r="G7014" s="6">
        <v>223</v>
      </c>
      <c r="H7014" s="31">
        <v>0.89686098654699997</v>
      </c>
      <c r="I7014" s="12">
        <v>0.44843049327399997</v>
      </c>
      <c r="J7014" s="29">
        <v>33.632286995515997</v>
      </c>
      <c r="K7014" s="12">
        <v>40.807174887892003</v>
      </c>
      <c r="L7014" s="61">
        <v>17.488789237668001</v>
      </c>
      <c r="M7014" s="42">
        <v>6.7264573991030003</v>
      </c>
    </row>
    <row r="7015" spans="2:13" x14ac:dyDescent="0.2">
      <c r="D7015" s="201"/>
      <c r="E7015" s="57" t="s">
        <v>40</v>
      </c>
      <c r="F7015" s="59"/>
      <c r="G7015" s="55">
        <v>161</v>
      </c>
      <c r="H7015" s="114">
        <v>1.242236024845</v>
      </c>
      <c r="I7015" s="65">
        <v>2.4844720496889998</v>
      </c>
      <c r="J7015" s="123">
        <v>30.434782608696</v>
      </c>
      <c r="K7015" s="65">
        <v>44.099378881988002</v>
      </c>
      <c r="L7015" s="109">
        <v>13.04347826087</v>
      </c>
      <c r="M7015" s="105">
        <v>8.6956521739130004</v>
      </c>
    </row>
    <row r="7017" spans="2:13" x14ac:dyDescent="0.2">
      <c r="B7017" s="40" t="str">
        <f xml:space="preserve"> HYPERLINK("#'目次'!B296", "[290]")</f>
        <v>[290]</v>
      </c>
      <c r="C7017" s="23" t="s">
        <v>435</v>
      </c>
    </row>
    <row r="7020" spans="2:13" x14ac:dyDescent="0.2">
      <c r="C7020" s="23" t="s">
        <v>48</v>
      </c>
    </row>
    <row r="7021" spans="2:13" ht="24" x14ac:dyDescent="0.2">
      <c r="D7021" s="195"/>
      <c r="E7021" s="196"/>
      <c r="F7021" s="196"/>
      <c r="G7021" s="37" t="s">
        <v>15</v>
      </c>
      <c r="H7021" s="33" t="s">
        <v>436</v>
      </c>
      <c r="I7021" s="13" t="s">
        <v>437</v>
      </c>
      <c r="J7021" s="13" t="s">
        <v>438</v>
      </c>
      <c r="K7021" s="13" t="s">
        <v>439</v>
      </c>
      <c r="L7021" s="13" t="s">
        <v>440</v>
      </c>
      <c r="M7021" s="38" t="s">
        <v>18</v>
      </c>
    </row>
    <row r="7022" spans="2:13" x14ac:dyDescent="0.2">
      <c r="D7022" s="197"/>
      <c r="E7022" s="198"/>
      <c r="F7022" s="198"/>
      <c r="G7022" s="35"/>
      <c r="H7022" s="39"/>
      <c r="I7022" s="14"/>
      <c r="J7022" s="14"/>
      <c r="K7022" s="14"/>
      <c r="L7022" s="14"/>
      <c r="M7022" s="34"/>
    </row>
    <row r="7023" spans="2:13" x14ac:dyDescent="0.2">
      <c r="D7023" s="56"/>
      <c r="E7023" s="58" t="s">
        <v>15</v>
      </c>
      <c r="F7023" s="46"/>
      <c r="G7023" s="36">
        <v>1200</v>
      </c>
      <c r="H7023" s="24">
        <v>0.75</v>
      </c>
      <c r="I7023" s="24">
        <v>1.583333333333</v>
      </c>
      <c r="J7023" s="24">
        <v>23.916666666666998</v>
      </c>
      <c r="K7023" s="24">
        <v>39.916666666666998</v>
      </c>
      <c r="L7023" s="24">
        <v>28.083333333333002</v>
      </c>
      <c r="M7023" s="68">
        <v>5.75</v>
      </c>
    </row>
    <row r="7024" spans="2:13" x14ac:dyDescent="0.2">
      <c r="D7024" s="199" t="s">
        <v>49</v>
      </c>
      <c r="E7024" s="22" t="s">
        <v>50</v>
      </c>
      <c r="F7024" s="21"/>
      <c r="G7024" s="19">
        <v>15</v>
      </c>
      <c r="H7024" s="149">
        <v>6.666666666667</v>
      </c>
      <c r="I7024" s="60">
        <v>0</v>
      </c>
      <c r="J7024" s="98">
        <v>40</v>
      </c>
      <c r="K7024" s="107">
        <v>6.666666666667</v>
      </c>
      <c r="L7024" s="96">
        <v>33.333333333333002</v>
      </c>
      <c r="M7024" s="153">
        <v>13.333333333333</v>
      </c>
    </row>
    <row r="7025" spans="4:13" x14ac:dyDescent="0.2">
      <c r="D7025" s="200"/>
      <c r="E7025" s="4" t="s">
        <v>51</v>
      </c>
      <c r="F7025" s="5"/>
      <c r="G7025" s="6">
        <v>142</v>
      </c>
      <c r="H7025" s="31">
        <v>2.112676056338</v>
      </c>
      <c r="I7025" s="12">
        <v>3.5211267605629999</v>
      </c>
      <c r="J7025" s="12">
        <v>28.87323943662</v>
      </c>
      <c r="K7025" s="12">
        <v>44.366197183098997</v>
      </c>
      <c r="L7025" s="61">
        <v>16.901408450704</v>
      </c>
      <c r="M7025" s="42">
        <v>4.2253521126760001</v>
      </c>
    </row>
    <row r="7026" spans="4:13" x14ac:dyDescent="0.2">
      <c r="D7026" s="200"/>
      <c r="E7026" s="4" t="s">
        <v>52</v>
      </c>
      <c r="F7026" s="5"/>
      <c r="G7026" s="6">
        <v>26</v>
      </c>
      <c r="H7026" s="71">
        <v>0</v>
      </c>
      <c r="I7026" s="28">
        <v>0</v>
      </c>
      <c r="J7026" s="12">
        <v>23.076923076922998</v>
      </c>
      <c r="K7026" s="44">
        <v>50</v>
      </c>
      <c r="L7026" s="43">
        <v>23.076923076922998</v>
      </c>
      <c r="M7026" s="42">
        <v>3.8461538461539999</v>
      </c>
    </row>
    <row r="7027" spans="4:13" x14ac:dyDescent="0.2">
      <c r="D7027" s="200"/>
      <c r="E7027" s="4" t="s">
        <v>53</v>
      </c>
      <c r="F7027" s="5"/>
      <c r="G7027" s="6">
        <v>41</v>
      </c>
      <c r="H7027" s="31">
        <v>2.4390243902440001</v>
      </c>
      <c r="I7027" s="28">
        <v>0</v>
      </c>
      <c r="J7027" s="44">
        <v>34.146341463414998</v>
      </c>
      <c r="K7027" s="12">
        <v>43.902439024389999</v>
      </c>
      <c r="L7027" s="61">
        <v>17.073170731706998</v>
      </c>
      <c r="M7027" s="42">
        <v>2.4390243902440001</v>
      </c>
    </row>
    <row r="7028" spans="4:13" x14ac:dyDescent="0.2">
      <c r="D7028" s="200"/>
      <c r="E7028" s="4" t="s">
        <v>54</v>
      </c>
      <c r="F7028" s="5"/>
      <c r="G7028" s="6">
        <v>226</v>
      </c>
      <c r="H7028" s="31">
        <v>0.44247787610599998</v>
      </c>
      <c r="I7028" s="12">
        <v>0.44247787610599998</v>
      </c>
      <c r="J7028" s="12">
        <v>27.433628318583999</v>
      </c>
      <c r="K7028" s="12">
        <v>38.053097345132997</v>
      </c>
      <c r="L7028" s="12">
        <v>28.318584070796</v>
      </c>
      <c r="M7028" s="42">
        <v>5.3097345132739999</v>
      </c>
    </row>
    <row r="7029" spans="4:13" x14ac:dyDescent="0.2">
      <c r="D7029" s="200"/>
      <c r="E7029" s="4" t="s">
        <v>55</v>
      </c>
      <c r="F7029" s="5"/>
      <c r="G7029" s="6">
        <v>125</v>
      </c>
      <c r="H7029" s="31">
        <v>0.8</v>
      </c>
      <c r="I7029" s="12">
        <v>2.4</v>
      </c>
      <c r="J7029" s="12">
        <v>19.2</v>
      </c>
      <c r="K7029" s="12">
        <v>43.2</v>
      </c>
      <c r="L7029" s="12">
        <v>31.2</v>
      </c>
      <c r="M7029" s="42">
        <v>3.2</v>
      </c>
    </row>
    <row r="7030" spans="4:13" x14ac:dyDescent="0.2">
      <c r="D7030" s="200"/>
      <c r="E7030" s="4" t="s">
        <v>56</v>
      </c>
      <c r="F7030" s="5"/>
      <c r="G7030" s="6">
        <v>190</v>
      </c>
      <c r="H7030" s="71">
        <v>0</v>
      </c>
      <c r="I7030" s="12">
        <v>2.6315789473679998</v>
      </c>
      <c r="J7030" s="12">
        <v>20.526315789474001</v>
      </c>
      <c r="K7030" s="29">
        <v>45.789473684211004</v>
      </c>
      <c r="L7030" s="12">
        <v>24.210526315789</v>
      </c>
      <c r="M7030" s="42">
        <v>6.8421052631580004</v>
      </c>
    </row>
    <row r="7031" spans="4:13" x14ac:dyDescent="0.2">
      <c r="D7031" s="200"/>
      <c r="E7031" s="4" t="s">
        <v>57</v>
      </c>
      <c r="F7031" s="5"/>
      <c r="G7031" s="6">
        <v>185</v>
      </c>
      <c r="H7031" s="31">
        <v>0.54054054054099998</v>
      </c>
      <c r="I7031" s="12">
        <v>1.0810810810810001</v>
      </c>
      <c r="J7031" s="29">
        <v>31.891891891892001</v>
      </c>
      <c r="K7031" s="12">
        <v>41.621621621621998</v>
      </c>
      <c r="L7031" s="43">
        <v>21.081081081080999</v>
      </c>
      <c r="M7031" s="42">
        <v>3.783783783784</v>
      </c>
    </row>
    <row r="7032" spans="4:13" x14ac:dyDescent="0.2">
      <c r="D7032" s="200"/>
      <c r="E7032" s="4" t="s">
        <v>58</v>
      </c>
      <c r="F7032" s="5"/>
      <c r="G7032" s="6">
        <v>113</v>
      </c>
      <c r="H7032" s="71">
        <v>0</v>
      </c>
      <c r="I7032" s="12">
        <v>0.88495575221199996</v>
      </c>
      <c r="J7032" s="61">
        <v>2.654867256637</v>
      </c>
      <c r="K7032" s="61">
        <v>21.238938053097002</v>
      </c>
      <c r="L7032" s="44">
        <v>69.026548672565994</v>
      </c>
      <c r="M7032" s="42">
        <v>6.194690265487</v>
      </c>
    </row>
    <row r="7033" spans="4:13" x14ac:dyDescent="0.2">
      <c r="D7033" s="200"/>
      <c r="E7033" s="4" t="s">
        <v>59</v>
      </c>
      <c r="F7033" s="5"/>
      <c r="G7033" s="6">
        <v>136</v>
      </c>
      <c r="H7033" s="31">
        <v>0.73529411764700003</v>
      </c>
      <c r="I7033" s="12">
        <v>1.4705882352940001</v>
      </c>
      <c r="J7033" s="12">
        <v>24.264705882352999</v>
      </c>
      <c r="K7033" s="12">
        <v>40.441176470587997</v>
      </c>
      <c r="L7033" s="43">
        <v>21.323529411765001</v>
      </c>
      <c r="M7033" s="88">
        <v>11.764705882353001</v>
      </c>
    </row>
    <row r="7034" spans="4:13" x14ac:dyDescent="0.2">
      <c r="D7034" s="199" t="s">
        <v>60</v>
      </c>
      <c r="E7034" s="22" t="s">
        <v>61</v>
      </c>
      <c r="F7034" s="21"/>
      <c r="G7034" s="19">
        <v>205</v>
      </c>
      <c r="H7034" s="54">
        <v>0.97560975609800005</v>
      </c>
      <c r="I7034" s="20">
        <v>1.4634146341459999</v>
      </c>
      <c r="J7034" s="90">
        <v>17.073170731706998</v>
      </c>
      <c r="K7034" s="96">
        <v>45.853658536585002</v>
      </c>
      <c r="L7034" s="20">
        <v>30.731707317072999</v>
      </c>
      <c r="M7034" s="52">
        <v>3.90243902439</v>
      </c>
    </row>
    <row r="7035" spans="4:13" x14ac:dyDescent="0.2">
      <c r="D7035" s="200"/>
      <c r="E7035" s="4" t="s">
        <v>62</v>
      </c>
      <c r="F7035" s="5"/>
      <c r="G7035" s="6">
        <v>160</v>
      </c>
      <c r="H7035" s="71">
        <v>0</v>
      </c>
      <c r="I7035" s="12">
        <v>1.25</v>
      </c>
      <c r="J7035" s="12">
        <v>19.375</v>
      </c>
      <c r="K7035" s="12">
        <v>40.625</v>
      </c>
      <c r="L7035" s="12">
        <v>32.5</v>
      </c>
      <c r="M7035" s="42">
        <v>6.25</v>
      </c>
    </row>
    <row r="7036" spans="4:13" x14ac:dyDescent="0.2">
      <c r="D7036" s="200"/>
      <c r="E7036" s="4" t="s">
        <v>63</v>
      </c>
      <c r="F7036" s="5"/>
      <c r="G7036" s="6">
        <v>121</v>
      </c>
      <c r="H7036" s="71">
        <v>0</v>
      </c>
      <c r="I7036" s="12">
        <v>2.4793388429749998</v>
      </c>
      <c r="J7036" s="12">
        <v>25.619834710744001</v>
      </c>
      <c r="K7036" s="43">
        <v>33.057851239668999</v>
      </c>
      <c r="L7036" s="12">
        <v>31.404958677686</v>
      </c>
      <c r="M7036" s="42">
        <v>7.4380165289260001</v>
      </c>
    </row>
    <row r="7037" spans="4:13" x14ac:dyDescent="0.2">
      <c r="D7037" s="200"/>
      <c r="E7037" s="4" t="s">
        <v>64</v>
      </c>
      <c r="F7037" s="5"/>
      <c r="G7037" s="6">
        <v>124</v>
      </c>
      <c r="H7037" s="71">
        <v>0</v>
      </c>
      <c r="I7037" s="12">
        <v>2.4193548387099999</v>
      </c>
      <c r="J7037" s="12">
        <v>25</v>
      </c>
      <c r="K7037" s="12">
        <v>42.741935483871003</v>
      </c>
      <c r="L7037" s="12">
        <v>28.225806451613</v>
      </c>
      <c r="M7037" s="42">
        <v>1.6129032258060001</v>
      </c>
    </row>
    <row r="7038" spans="4:13" x14ac:dyDescent="0.2">
      <c r="D7038" s="200"/>
      <c r="E7038" s="4" t="s">
        <v>65</v>
      </c>
      <c r="F7038" s="5"/>
      <c r="G7038" s="6">
        <v>109</v>
      </c>
      <c r="H7038" s="31">
        <v>1.834862385321</v>
      </c>
      <c r="I7038" s="12">
        <v>0.91743119266100004</v>
      </c>
      <c r="J7038" s="43">
        <v>18.348623853210999</v>
      </c>
      <c r="K7038" s="12">
        <v>39.449541284403999</v>
      </c>
      <c r="L7038" s="12">
        <v>27.522935779817001</v>
      </c>
      <c r="M7038" s="88">
        <v>11.926605504587</v>
      </c>
    </row>
    <row r="7039" spans="4:13" x14ac:dyDescent="0.2">
      <c r="D7039" s="200"/>
      <c r="E7039" s="4" t="s">
        <v>66</v>
      </c>
      <c r="F7039" s="5"/>
      <c r="G7039" s="6">
        <v>104</v>
      </c>
      <c r="H7039" s="31">
        <v>0.96153846153800004</v>
      </c>
      <c r="I7039" s="28">
        <v>0</v>
      </c>
      <c r="J7039" s="29">
        <v>33.653846153845997</v>
      </c>
      <c r="K7039" s="12">
        <v>37.5</v>
      </c>
      <c r="L7039" s="12">
        <v>25</v>
      </c>
      <c r="M7039" s="42">
        <v>2.884615384615</v>
      </c>
    </row>
    <row r="7040" spans="4:13" x14ac:dyDescent="0.2">
      <c r="D7040" s="200"/>
      <c r="E7040" s="4" t="s">
        <v>67</v>
      </c>
      <c r="F7040" s="5"/>
      <c r="G7040" s="6">
        <v>139</v>
      </c>
      <c r="H7040" s="71">
        <v>0</v>
      </c>
      <c r="I7040" s="12">
        <v>2.877697841727</v>
      </c>
      <c r="J7040" s="12">
        <v>27.338129496402999</v>
      </c>
      <c r="K7040" s="12">
        <v>41.726618705036003</v>
      </c>
      <c r="L7040" s="12">
        <v>25.179856115107999</v>
      </c>
      <c r="M7040" s="42">
        <v>2.877697841727</v>
      </c>
    </row>
    <row r="7041" spans="2:13" x14ac:dyDescent="0.2">
      <c r="D7041" s="200"/>
      <c r="E7041" s="4" t="s">
        <v>68</v>
      </c>
      <c r="F7041" s="5"/>
      <c r="G7041" s="6">
        <v>48</v>
      </c>
      <c r="H7041" s="71">
        <v>0</v>
      </c>
      <c r="I7041" s="12">
        <v>2.083333333333</v>
      </c>
      <c r="J7041" s="44">
        <v>39.583333333333002</v>
      </c>
      <c r="K7041" s="43">
        <v>31.25</v>
      </c>
      <c r="L7041" s="12">
        <v>25</v>
      </c>
      <c r="M7041" s="42">
        <v>2.083333333333</v>
      </c>
    </row>
    <row r="7042" spans="2:13" x14ac:dyDescent="0.2">
      <c r="D7042" s="200"/>
      <c r="E7042" s="4" t="s">
        <v>69</v>
      </c>
      <c r="F7042" s="5"/>
      <c r="G7042" s="6">
        <v>37</v>
      </c>
      <c r="H7042" s="31">
        <v>2.7027027027030002</v>
      </c>
      <c r="I7042" s="12">
        <v>5.4054054054050003</v>
      </c>
      <c r="J7042" s="12">
        <v>21.621621621622001</v>
      </c>
      <c r="K7042" s="44">
        <v>51.351351351350999</v>
      </c>
      <c r="L7042" s="61">
        <v>16.216216216216001</v>
      </c>
      <c r="M7042" s="42">
        <v>2.7027027027030002</v>
      </c>
    </row>
    <row r="7043" spans="2:13" x14ac:dyDescent="0.2">
      <c r="D7043" s="93" t="s">
        <v>70</v>
      </c>
      <c r="E7043" s="89" t="s">
        <v>18</v>
      </c>
      <c r="F7043" s="92"/>
      <c r="G7043" s="94">
        <v>0</v>
      </c>
      <c r="H7043" s="152">
        <v>0</v>
      </c>
      <c r="I7043" s="101">
        <v>0</v>
      </c>
      <c r="J7043" s="86">
        <v>0</v>
      </c>
      <c r="K7043" s="86">
        <v>0</v>
      </c>
      <c r="L7043" s="86">
        <v>0</v>
      </c>
      <c r="M7043" s="159">
        <v>0</v>
      </c>
    </row>
    <row r="7045" spans="2:13" x14ac:dyDescent="0.2">
      <c r="B7045" s="40" t="str">
        <f xml:space="preserve"> HYPERLINK("#'目次'!B297", "[291]")</f>
        <v>[291]</v>
      </c>
      <c r="C7045" s="23" t="s">
        <v>435</v>
      </c>
    </row>
    <row r="7048" spans="2:13" x14ac:dyDescent="0.2">
      <c r="C7048" s="23" t="s">
        <v>73</v>
      </c>
    </row>
    <row r="7049" spans="2:13" ht="24" x14ac:dyDescent="0.2">
      <c r="D7049" s="195"/>
      <c r="E7049" s="196"/>
      <c r="F7049" s="196"/>
      <c r="G7049" s="37" t="s">
        <v>15</v>
      </c>
      <c r="H7049" s="33" t="s">
        <v>436</v>
      </c>
      <c r="I7049" s="13" t="s">
        <v>437</v>
      </c>
      <c r="J7049" s="13" t="s">
        <v>438</v>
      </c>
      <c r="K7049" s="13" t="s">
        <v>439</v>
      </c>
      <c r="L7049" s="13" t="s">
        <v>440</v>
      </c>
      <c r="M7049" s="38" t="s">
        <v>18</v>
      </c>
    </row>
    <row r="7050" spans="2:13" x14ac:dyDescent="0.2">
      <c r="D7050" s="197"/>
      <c r="E7050" s="198"/>
      <c r="F7050" s="198"/>
      <c r="G7050" s="35"/>
      <c r="H7050" s="39"/>
      <c r="I7050" s="14"/>
      <c r="J7050" s="14"/>
      <c r="K7050" s="14"/>
      <c r="L7050" s="14"/>
      <c r="M7050" s="34"/>
    </row>
    <row r="7051" spans="2:13" x14ac:dyDescent="0.2">
      <c r="D7051" s="56"/>
      <c r="E7051" s="58" t="s">
        <v>15</v>
      </c>
      <c r="F7051" s="46"/>
      <c r="G7051" s="36">
        <v>1200</v>
      </c>
      <c r="H7051" s="24">
        <v>0.75</v>
      </c>
      <c r="I7051" s="24">
        <v>1.583333333333</v>
      </c>
      <c r="J7051" s="24">
        <v>23.916666666666998</v>
      </c>
      <c r="K7051" s="24">
        <v>39.916666666666998</v>
      </c>
      <c r="L7051" s="24">
        <v>28.083333333333002</v>
      </c>
      <c r="M7051" s="68">
        <v>5.75</v>
      </c>
    </row>
    <row r="7052" spans="2:13" x14ac:dyDescent="0.2">
      <c r="D7052" s="199" t="s">
        <v>74</v>
      </c>
      <c r="E7052" s="22" t="s">
        <v>75</v>
      </c>
      <c r="F7052" s="21"/>
      <c r="G7052" s="19">
        <v>592</v>
      </c>
      <c r="H7052" s="54">
        <v>1.0135135135140001</v>
      </c>
      <c r="I7052" s="20">
        <v>1.6891891891890001</v>
      </c>
      <c r="J7052" s="20">
        <v>24.493243243243001</v>
      </c>
      <c r="K7052" s="20">
        <v>36.317567567567998</v>
      </c>
      <c r="L7052" s="20">
        <v>30.743243243243001</v>
      </c>
      <c r="M7052" s="52">
        <v>5.7432432432429996</v>
      </c>
    </row>
    <row r="7053" spans="2:13" x14ac:dyDescent="0.2">
      <c r="D7053" s="200"/>
      <c r="E7053" s="4" t="s">
        <v>34</v>
      </c>
      <c r="F7053" s="5"/>
      <c r="G7053" s="6">
        <v>37</v>
      </c>
      <c r="H7053" s="71">
        <v>0</v>
      </c>
      <c r="I7053" s="28">
        <v>0</v>
      </c>
      <c r="J7053" s="61">
        <v>2.7027027027030002</v>
      </c>
      <c r="K7053" s="61">
        <v>13.513513513514001</v>
      </c>
      <c r="L7053" s="44">
        <v>75.675675675676004</v>
      </c>
      <c r="M7053" s="42">
        <v>8.1081081081080004</v>
      </c>
    </row>
    <row r="7054" spans="2:13" x14ac:dyDescent="0.2">
      <c r="D7054" s="200"/>
      <c r="E7054" s="4" t="s">
        <v>35</v>
      </c>
      <c r="F7054" s="5"/>
      <c r="G7054" s="6">
        <v>75</v>
      </c>
      <c r="H7054" s="71">
        <v>0</v>
      </c>
      <c r="I7054" s="12">
        <v>2.666666666667</v>
      </c>
      <c r="J7054" s="61">
        <v>13.333333333333</v>
      </c>
      <c r="K7054" s="12">
        <v>36</v>
      </c>
      <c r="L7054" s="44">
        <v>44</v>
      </c>
      <c r="M7054" s="42">
        <v>4</v>
      </c>
    </row>
    <row r="7055" spans="2:13" x14ac:dyDescent="0.2">
      <c r="D7055" s="200"/>
      <c r="E7055" s="4" t="s">
        <v>36</v>
      </c>
      <c r="F7055" s="5"/>
      <c r="G7055" s="6">
        <v>95</v>
      </c>
      <c r="H7055" s="31">
        <v>1.052631578947</v>
      </c>
      <c r="I7055" s="12">
        <v>2.1052631578950001</v>
      </c>
      <c r="J7055" s="12">
        <v>22.105263157894999</v>
      </c>
      <c r="K7055" s="12">
        <v>35.789473684211004</v>
      </c>
      <c r="L7055" s="12">
        <v>32.631578947367998</v>
      </c>
      <c r="M7055" s="42">
        <v>6.3157894736840001</v>
      </c>
    </row>
    <row r="7056" spans="2:13" x14ac:dyDescent="0.2">
      <c r="D7056" s="200"/>
      <c r="E7056" s="4" t="s">
        <v>37</v>
      </c>
      <c r="F7056" s="5"/>
      <c r="G7056" s="6">
        <v>111</v>
      </c>
      <c r="H7056" s="31">
        <v>1.8018018018019999</v>
      </c>
      <c r="I7056" s="12">
        <v>0.90090090090099995</v>
      </c>
      <c r="J7056" s="12">
        <v>23.423423423422999</v>
      </c>
      <c r="K7056" s="12">
        <v>38.738738738739002</v>
      </c>
      <c r="L7056" s="12">
        <v>31.531531531532</v>
      </c>
      <c r="M7056" s="42">
        <v>3.6036036036039998</v>
      </c>
    </row>
    <row r="7057" spans="2:13" x14ac:dyDescent="0.2">
      <c r="D7057" s="200"/>
      <c r="E7057" s="4" t="s">
        <v>38</v>
      </c>
      <c r="F7057" s="5"/>
      <c r="G7057" s="6">
        <v>93</v>
      </c>
      <c r="H7057" s="71">
        <v>0</v>
      </c>
      <c r="I7057" s="12">
        <v>1.0752688172039999</v>
      </c>
      <c r="J7057" s="12">
        <v>24.731182795698999</v>
      </c>
      <c r="K7057" s="12">
        <v>41.935483870968</v>
      </c>
      <c r="L7057" s="12">
        <v>27.956989247311999</v>
      </c>
      <c r="M7057" s="42">
        <v>4.3010752688169998</v>
      </c>
    </row>
    <row r="7058" spans="2:13" x14ac:dyDescent="0.2">
      <c r="D7058" s="200"/>
      <c r="E7058" s="4" t="s">
        <v>39</v>
      </c>
      <c r="F7058" s="5"/>
      <c r="G7058" s="6">
        <v>109</v>
      </c>
      <c r="H7058" s="31">
        <v>1.834862385321</v>
      </c>
      <c r="I7058" s="28">
        <v>0</v>
      </c>
      <c r="J7058" s="44">
        <v>35.779816513760998</v>
      </c>
      <c r="K7058" s="12">
        <v>37.614678899083003</v>
      </c>
      <c r="L7058" s="43">
        <v>18.348623853210999</v>
      </c>
      <c r="M7058" s="42">
        <v>6.4220183486240003</v>
      </c>
    </row>
    <row r="7059" spans="2:13" x14ac:dyDescent="0.2">
      <c r="D7059" s="200"/>
      <c r="E7059" s="4" t="s">
        <v>40</v>
      </c>
      <c r="F7059" s="5"/>
      <c r="G7059" s="6">
        <v>72</v>
      </c>
      <c r="H7059" s="31">
        <v>1.3888888888890001</v>
      </c>
      <c r="I7059" s="12">
        <v>5.5555555555560003</v>
      </c>
      <c r="J7059" s="44">
        <v>34.722222222222001</v>
      </c>
      <c r="K7059" s="12">
        <v>36.111111111111001</v>
      </c>
      <c r="L7059" s="61">
        <v>12.5</v>
      </c>
      <c r="M7059" s="42">
        <v>9.7222222222219994</v>
      </c>
    </row>
    <row r="7060" spans="2:13" x14ac:dyDescent="0.2">
      <c r="D7060" s="199" t="s">
        <v>76</v>
      </c>
      <c r="E7060" s="22" t="s">
        <v>77</v>
      </c>
      <c r="F7060" s="21"/>
      <c r="G7060" s="19">
        <v>608</v>
      </c>
      <c r="H7060" s="54">
        <v>0.49342105263199998</v>
      </c>
      <c r="I7060" s="20">
        <v>1.4802631578950001</v>
      </c>
      <c r="J7060" s="20">
        <v>23.355263157894999</v>
      </c>
      <c r="K7060" s="20">
        <v>43.421052631579002</v>
      </c>
      <c r="L7060" s="20">
        <v>25.493421052632002</v>
      </c>
      <c r="M7060" s="52">
        <v>5.7565789473680002</v>
      </c>
    </row>
    <row r="7061" spans="2:13" x14ac:dyDescent="0.2">
      <c r="D7061" s="200"/>
      <c r="E7061" s="4" t="s">
        <v>34</v>
      </c>
      <c r="F7061" s="5"/>
      <c r="G7061" s="6">
        <v>37</v>
      </c>
      <c r="H7061" s="71">
        <v>0</v>
      </c>
      <c r="I7061" s="28">
        <v>0</v>
      </c>
      <c r="J7061" s="61">
        <v>2.7027027027030002</v>
      </c>
      <c r="K7061" s="61">
        <v>18.918918918919001</v>
      </c>
      <c r="L7061" s="44">
        <v>75.675675675676004</v>
      </c>
      <c r="M7061" s="42">
        <v>2.7027027027030002</v>
      </c>
    </row>
    <row r="7062" spans="2:13" x14ac:dyDescent="0.2">
      <c r="D7062" s="200"/>
      <c r="E7062" s="4" t="s">
        <v>35</v>
      </c>
      <c r="F7062" s="5"/>
      <c r="G7062" s="6">
        <v>73</v>
      </c>
      <c r="H7062" s="71">
        <v>0</v>
      </c>
      <c r="I7062" s="12">
        <v>4.1095890410960001</v>
      </c>
      <c r="J7062" s="43">
        <v>17.808219178081998</v>
      </c>
      <c r="K7062" s="12">
        <v>38.356164383562003</v>
      </c>
      <c r="L7062" s="12">
        <v>32.876712328766999</v>
      </c>
      <c r="M7062" s="42">
        <v>6.8493150684930004</v>
      </c>
    </row>
    <row r="7063" spans="2:13" x14ac:dyDescent="0.2">
      <c r="D7063" s="200"/>
      <c r="E7063" s="4" t="s">
        <v>36</v>
      </c>
      <c r="F7063" s="5"/>
      <c r="G7063" s="6">
        <v>92</v>
      </c>
      <c r="H7063" s="31">
        <v>1.086956521739</v>
      </c>
      <c r="I7063" s="12">
        <v>2.1739130434780001</v>
      </c>
      <c r="J7063" s="43">
        <v>17.391304347826001</v>
      </c>
      <c r="K7063" s="12">
        <v>44.565217391304003</v>
      </c>
      <c r="L7063" s="12">
        <v>31.521739130435002</v>
      </c>
      <c r="M7063" s="42">
        <v>3.2608695652169999</v>
      </c>
    </row>
    <row r="7064" spans="2:13" x14ac:dyDescent="0.2">
      <c r="D7064" s="200"/>
      <c r="E7064" s="4" t="s">
        <v>37</v>
      </c>
      <c r="F7064" s="5"/>
      <c r="G7064" s="6">
        <v>110</v>
      </c>
      <c r="H7064" s="71">
        <v>0</v>
      </c>
      <c r="I7064" s="12">
        <v>2.7272727272730002</v>
      </c>
      <c r="J7064" s="12">
        <v>22.727272727273</v>
      </c>
      <c r="K7064" s="29">
        <v>48.181818181818002</v>
      </c>
      <c r="L7064" s="43">
        <v>21.818181818182001</v>
      </c>
      <c r="M7064" s="42">
        <v>4.5454545454549997</v>
      </c>
    </row>
    <row r="7065" spans="2:13" x14ac:dyDescent="0.2">
      <c r="D7065" s="200"/>
      <c r="E7065" s="4" t="s">
        <v>38</v>
      </c>
      <c r="F7065" s="5"/>
      <c r="G7065" s="6">
        <v>93</v>
      </c>
      <c r="H7065" s="31">
        <v>1.0752688172039999</v>
      </c>
      <c r="I7065" s="28">
        <v>0</v>
      </c>
      <c r="J7065" s="29">
        <v>29.032258064516</v>
      </c>
      <c r="K7065" s="12">
        <v>43.010752688171998</v>
      </c>
      <c r="L7065" s="43">
        <v>20.430107526882001</v>
      </c>
      <c r="M7065" s="42">
        <v>6.4516129032259997</v>
      </c>
    </row>
    <row r="7066" spans="2:13" x14ac:dyDescent="0.2">
      <c r="D7066" s="200"/>
      <c r="E7066" s="4" t="s">
        <v>39</v>
      </c>
      <c r="F7066" s="5"/>
      <c r="G7066" s="6">
        <v>114</v>
      </c>
      <c r="H7066" s="71">
        <v>0</v>
      </c>
      <c r="I7066" s="12">
        <v>0.87719298245599997</v>
      </c>
      <c r="J7066" s="29">
        <v>31.578947368421002</v>
      </c>
      <c r="K7066" s="12">
        <v>43.859649122806999</v>
      </c>
      <c r="L7066" s="61">
        <v>16.666666666666998</v>
      </c>
      <c r="M7066" s="42">
        <v>7.0175438596489998</v>
      </c>
    </row>
    <row r="7067" spans="2:13" x14ac:dyDescent="0.2">
      <c r="D7067" s="201"/>
      <c r="E7067" s="57" t="s">
        <v>40</v>
      </c>
      <c r="F7067" s="59"/>
      <c r="G7067" s="55">
        <v>89</v>
      </c>
      <c r="H7067" s="114">
        <v>1.123595505618</v>
      </c>
      <c r="I7067" s="74">
        <v>0</v>
      </c>
      <c r="J7067" s="65">
        <v>26.966292134831001</v>
      </c>
      <c r="K7067" s="113">
        <v>50.561797752808999</v>
      </c>
      <c r="L7067" s="109">
        <v>13.483146067416</v>
      </c>
      <c r="M7067" s="105">
        <v>7.8651685393259996</v>
      </c>
    </row>
    <row r="7069" spans="2:13" x14ac:dyDescent="0.2">
      <c r="B7069" s="40" t="str">
        <f xml:space="preserve"> HYPERLINK("#'目次'!B298", "[292]")</f>
        <v>[292]</v>
      </c>
      <c r="C7069" s="23" t="s">
        <v>435</v>
      </c>
    </row>
    <row r="7072" spans="2:13" x14ac:dyDescent="0.2">
      <c r="C7072" s="23" t="s">
        <v>80</v>
      </c>
    </row>
    <row r="7073" spans="2:13" ht="24" x14ac:dyDescent="0.2">
      <c r="E7073" s="195"/>
      <c r="F7073" s="196"/>
      <c r="G7073" s="37" t="s">
        <v>15</v>
      </c>
      <c r="H7073" s="33" t="s">
        <v>436</v>
      </c>
      <c r="I7073" s="13" t="s">
        <v>437</v>
      </c>
      <c r="J7073" s="13" t="s">
        <v>438</v>
      </c>
      <c r="K7073" s="13" t="s">
        <v>439</v>
      </c>
      <c r="L7073" s="13" t="s">
        <v>440</v>
      </c>
      <c r="M7073" s="38" t="s">
        <v>18</v>
      </c>
    </row>
    <row r="7074" spans="2:13" x14ac:dyDescent="0.2">
      <c r="E7074" s="197"/>
      <c r="F7074" s="198"/>
      <c r="G7074" s="35"/>
      <c r="H7074" s="39"/>
      <c r="I7074" s="14"/>
      <c r="J7074" s="14"/>
      <c r="K7074" s="14"/>
      <c r="L7074" s="14"/>
      <c r="M7074" s="34"/>
    </row>
    <row r="7075" spans="2:13" x14ac:dyDescent="0.2">
      <c r="E7075" s="91" t="s">
        <v>15</v>
      </c>
      <c r="F7075" s="46"/>
      <c r="G7075" s="36">
        <v>1200</v>
      </c>
      <c r="H7075" s="24">
        <v>0.75</v>
      </c>
      <c r="I7075" s="24">
        <v>1.583333333333</v>
      </c>
      <c r="J7075" s="24">
        <v>23.916666666666998</v>
      </c>
      <c r="K7075" s="24">
        <v>39.916666666666998</v>
      </c>
      <c r="L7075" s="24">
        <v>28.083333333333002</v>
      </c>
      <c r="M7075" s="68">
        <v>5.75</v>
      </c>
    </row>
    <row r="7076" spans="2:13" x14ac:dyDescent="0.2">
      <c r="E7076" s="4" t="s">
        <v>81</v>
      </c>
      <c r="F7076" s="5"/>
      <c r="G7076" s="19">
        <v>48</v>
      </c>
      <c r="H7076" s="54">
        <v>2.083333333333</v>
      </c>
      <c r="I7076" s="20">
        <v>2.083333333333</v>
      </c>
      <c r="J7076" s="96">
        <v>31.25</v>
      </c>
      <c r="K7076" s="20">
        <v>35.416666666666998</v>
      </c>
      <c r="L7076" s="20">
        <v>25</v>
      </c>
      <c r="M7076" s="52">
        <v>4.166666666667</v>
      </c>
    </row>
    <row r="7077" spans="2:13" x14ac:dyDescent="0.2">
      <c r="E7077" s="4" t="s">
        <v>82</v>
      </c>
      <c r="F7077" s="5"/>
      <c r="G7077" s="6">
        <v>84</v>
      </c>
      <c r="H7077" s="71">
        <v>0</v>
      </c>
      <c r="I7077" s="12">
        <v>2.3809523809519999</v>
      </c>
      <c r="J7077" s="44">
        <v>34.523809523810002</v>
      </c>
      <c r="K7077" s="61">
        <v>26.190476190476002</v>
      </c>
      <c r="L7077" s="12">
        <v>28.571428571428999</v>
      </c>
      <c r="M7077" s="42">
        <v>8.333333333333</v>
      </c>
    </row>
    <row r="7078" spans="2:13" x14ac:dyDescent="0.2">
      <c r="E7078" s="4" t="s">
        <v>83</v>
      </c>
      <c r="F7078" s="5"/>
      <c r="G7078" s="6">
        <v>462</v>
      </c>
      <c r="H7078" s="31">
        <v>0.43290043290000002</v>
      </c>
      <c r="I7078" s="12">
        <v>1.298701298701</v>
      </c>
      <c r="J7078" s="12">
        <v>21.428571428571001</v>
      </c>
      <c r="K7078" s="12">
        <v>43.939393939394002</v>
      </c>
      <c r="L7078" s="12">
        <v>26.839826839827001</v>
      </c>
      <c r="M7078" s="42">
        <v>6.0606060606060002</v>
      </c>
    </row>
    <row r="7079" spans="2:13" x14ac:dyDescent="0.2">
      <c r="E7079" s="4" t="s">
        <v>84</v>
      </c>
      <c r="F7079" s="5"/>
      <c r="G7079" s="6">
        <v>30</v>
      </c>
      <c r="H7079" s="71">
        <v>0</v>
      </c>
      <c r="I7079" s="28">
        <v>0</v>
      </c>
      <c r="J7079" s="43">
        <v>16.666666666666998</v>
      </c>
      <c r="K7079" s="12">
        <v>40</v>
      </c>
      <c r="L7079" s="44">
        <v>40</v>
      </c>
      <c r="M7079" s="42">
        <v>3.333333333333</v>
      </c>
    </row>
    <row r="7080" spans="2:13" x14ac:dyDescent="0.2">
      <c r="E7080" s="4" t="s">
        <v>85</v>
      </c>
      <c r="F7080" s="5"/>
      <c r="G7080" s="6">
        <v>144</v>
      </c>
      <c r="H7080" s="31">
        <v>1.3888888888890001</v>
      </c>
      <c r="I7080" s="12">
        <v>2.083333333333</v>
      </c>
      <c r="J7080" s="29">
        <v>29.166666666666998</v>
      </c>
      <c r="K7080" s="12">
        <v>36.111111111111001</v>
      </c>
      <c r="L7080" s="12">
        <v>25.694444444443999</v>
      </c>
      <c r="M7080" s="42">
        <v>5.5555555555560003</v>
      </c>
    </row>
    <row r="7081" spans="2:13" x14ac:dyDescent="0.2">
      <c r="E7081" s="4" t="s">
        <v>86</v>
      </c>
      <c r="F7081" s="5"/>
      <c r="G7081" s="6">
        <v>192</v>
      </c>
      <c r="H7081" s="31">
        <v>0.52083333333299997</v>
      </c>
      <c r="I7081" s="12">
        <v>1.5625</v>
      </c>
      <c r="J7081" s="12">
        <v>23.958333333333002</v>
      </c>
      <c r="K7081" s="12">
        <v>43.229166666666998</v>
      </c>
      <c r="L7081" s="12">
        <v>25</v>
      </c>
      <c r="M7081" s="42">
        <v>5.729166666667</v>
      </c>
    </row>
    <row r="7082" spans="2:13" x14ac:dyDescent="0.2">
      <c r="E7082" s="4" t="s">
        <v>87</v>
      </c>
      <c r="F7082" s="5"/>
      <c r="G7082" s="6">
        <v>72</v>
      </c>
      <c r="H7082" s="71">
        <v>0</v>
      </c>
      <c r="I7082" s="12">
        <v>1.3888888888890001</v>
      </c>
      <c r="J7082" s="12">
        <v>19.444444444443999</v>
      </c>
      <c r="K7082" s="29">
        <v>47.222222222222001</v>
      </c>
      <c r="L7082" s="12">
        <v>26.388888888888999</v>
      </c>
      <c r="M7082" s="42">
        <v>5.5555555555560003</v>
      </c>
    </row>
    <row r="7083" spans="2:13" x14ac:dyDescent="0.2">
      <c r="E7083" s="4" t="s">
        <v>88</v>
      </c>
      <c r="F7083" s="5"/>
      <c r="G7083" s="6">
        <v>36</v>
      </c>
      <c r="H7083" s="71">
        <v>0</v>
      </c>
      <c r="I7083" s="12">
        <v>2.7777777777780002</v>
      </c>
      <c r="J7083" s="43">
        <v>16.666666666666998</v>
      </c>
      <c r="K7083" s="12">
        <v>41.666666666666998</v>
      </c>
      <c r="L7083" s="12">
        <v>30.555555555556001</v>
      </c>
      <c r="M7083" s="42">
        <v>8.333333333333</v>
      </c>
    </row>
    <row r="7084" spans="2:13" x14ac:dyDescent="0.2">
      <c r="E7084" s="4" t="s">
        <v>89</v>
      </c>
      <c r="F7084" s="5"/>
      <c r="G7084" s="6">
        <v>66</v>
      </c>
      <c r="H7084" s="31">
        <v>4.5454545454549997</v>
      </c>
      <c r="I7084" s="28">
        <v>0</v>
      </c>
      <c r="J7084" s="12">
        <v>28.787878787878999</v>
      </c>
      <c r="K7084" s="61">
        <v>28.787878787878999</v>
      </c>
      <c r="L7084" s="12">
        <v>31.818181818182001</v>
      </c>
      <c r="M7084" s="42">
        <v>6.0606060606060002</v>
      </c>
    </row>
    <row r="7085" spans="2:13" x14ac:dyDescent="0.2">
      <c r="E7085" s="4" t="s">
        <v>90</v>
      </c>
      <c r="F7085" s="5"/>
      <c r="G7085" s="6">
        <v>54</v>
      </c>
      <c r="H7085" s="71">
        <v>0</v>
      </c>
      <c r="I7085" s="12">
        <v>3.7037037037039999</v>
      </c>
      <c r="J7085" s="12">
        <v>20.370370370370001</v>
      </c>
      <c r="K7085" s="12">
        <v>35.185185185184999</v>
      </c>
      <c r="L7085" s="44">
        <v>38.888888888888999</v>
      </c>
      <c r="M7085" s="42">
        <v>1.851851851852</v>
      </c>
    </row>
    <row r="7086" spans="2:13" x14ac:dyDescent="0.2">
      <c r="E7086" s="57" t="s">
        <v>91</v>
      </c>
      <c r="F7086" s="59"/>
      <c r="G7086" s="55">
        <v>12</v>
      </c>
      <c r="H7086" s="137">
        <v>0</v>
      </c>
      <c r="I7086" s="74">
        <v>0</v>
      </c>
      <c r="J7086" s="109">
        <v>8.333333333333</v>
      </c>
      <c r="K7086" s="109">
        <v>25</v>
      </c>
      <c r="L7086" s="113">
        <v>66.666666666666998</v>
      </c>
      <c r="M7086" s="171">
        <v>0</v>
      </c>
    </row>
    <row r="7088" spans="2:13" x14ac:dyDescent="0.2">
      <c r="B7088" s="40" t="str">
        <f xml:space="preserve"> HYPERLINK("#'目次'!B299", "[293]")</f>
        <v>[293]</v>
      </c>
      <c r="C7088" s="23" t="s">
        <v>443</v>
      </c>
    </row>
    <row r="7091" spans="3:13" x14ac:dyDescent="0.2">
      <c r="C7091" s="23" t="s">
        <v>14</v>
      </c>
    </row>
    <row r="7092" spans="3:13" ht="24" x14ac:dyDescent="0.2">
      <c r="D7092" s="195"/>
      <c r="E7092" s="196"/>
      <c r="F7092" s="196"/>
      <c r="G7092" s="37" t="s">
        <v>15</v>
      </c>
      <c r="H7092" s="33" t="s">
        <v>436</v>
      </c>
      <c r="I7092" s="13" t="s">
        <v>437</v>
      </c>
      <c r="J7092" s="13" t="s">
        <v>438</v>
      </c>
      <c r="K7092" s="13" t="s">
        <v>439</v>
      </c>
      <c r="L7092" s="13" t="s">
        <v>440</v>
      </c>
      <c r="M7092" s="38" t="s">
        <v>18</v>
      </c>
    </row>
    <row r="7093" spans="3:13" x14ac:dyDescent="0.2">
      <c r="D7093" s="197"/>
      <c r="E7093" s="198"/>
      <c r="F7093" s="198"/>
      <c r="G7093" s="35"/>
      <c r="H7093" s="39"/>
      <c r="I7093" s="14"/>
      <c r="J7093" s="14"/>
      <c r="K7093" s="14"/>
      <c r="L7093" s="14"/>
      <c r="M7093" s="34"/>
    </row>
    <row r="7094" spans="3:13" x14ac:dyDescent="0.2">
      <c r="D7094" s="56"/>
      <c r="E7094" s="58" t="s">
        <v>15</v>
      </c>
      <c r="F7094" s="46"/>
      <c r="G7094" s="36">
        <v>1200</v>
      </c>
      <c r="H7094" s="24">
        <v>0.83333333333299997</v>
      </c>
      <c r="I7094" s="24">
        <v>0.66666666666700003</v>
      </c>
      <c r="J7094" s="24">
        <v>4.916666666667</v>
      </c>
      <c r="K7094" s="24">
        <v>41.25</v>
      </c>
      <c r="L7094" s="24">
        <v>43.166666666666998</v>
      </c>
      <c r="M7094" s="68">
        <v>9.166666666667</v>
      </c>
    </row>
    <row r="7095" spans="3:13" x14ac:dyDescent="0.2">
      <c r="D7095" s="199" t="s">
        <v>19</v>
      </c>
      <c r="E7095" s="22" t="s">
        <v>20</v>
      </c>
      <c r="F7095" s="21"/>
      <c r="G7095" s="19">
        <v>132</v>
      </c>
      <c r="H7095" s="54">
        <v>0.75757575757600004</v>
      </c>
      <c r="I7095" s="20">
        <v>0.75757575757600004</v>
      </c>
      <c r="J7095" s="20">
        <v>6.0606060606060002</v>
      </c>
      <c r="K7095" s="20">
        <v>37.878787878788003</v>
      </c>
      <c r="L7095" s="20">
        <v>42.424242424242003</v>
      </c>
      <c r="M7095" s="52">
        <v>12.121212121212</v>
      </c>
    </row>
    <row r="7096" spans="3:13" x14ac:dyDescent="0.2">
      <c r="D7096" s="200"/>
      <c r="E7096" s="4" t="s">
        <v>21</v>
      </c>
      <c r="F7096" s="5"/>
      <c r="G7096" s="6">
        <v>444</v>
      </c>
      <c r="H7096" s="31">
        <v>1.5765765765769999</v>
      </c>
      <c r="I7096" s="12">
        <v>1.126126126126</v>
      </c>
      <c r="J7096" s="12">
        <v>5.1801801801799998</v>
      </c>
      <c r="K7096" s="12">
        <v>45.495495495495</v>
      </c>
      <c r="L7096" s="43">
        <v>37.387387387387001</v>
      </c>
      <c r="M7096" s="42">
        <v>9.234234234234</v>
      </c>
    </row>
    <row r="7097" spans="3:13" x14ac:dyDescent="0.2">
      <c r="D7097" s="200"/>
      <c r="E7097" s="4" t="s">
        <v>22</v>
      </c>
      <c r="F7097" s="5"/>
      <c r="G7097" s="6">
        <v>192</v>
      </c>
      <c r="H7097" s="71">
        <v>0</v>
      </c>
      <c r="I7097" s="12">
        <v>0.52083333333299997</v>
      </c>
      <c r="J7097" s="12">
        <v>3.645833333333</v>
      </c>
      <c r="K7097" s="12">
        <v>38.020833333333002</v>
      </c>
      <c r="L7097" s="29">
        <v>48.958333333333002</v>
      </c>
      <c r="M7097" s="42">
        <v>8.854166666667</v>
      </c>
    </row>
    <row r="7098" spans="3:13" x14ac:dyDescent="0.2">
      <c r="D7098" s="200"/>
      <c r="E7098" s="4" t="s">
        <v>23</v>
      </c>
      <c r="F7098" s="5"/>
      <c r="G7098" s="6">
        <v>192</v>
      </c>
      <c r="H7098" s="71">
        <v>0</v>
      </c>
      <c r="I7098" s="28">
        <v>0</v>
      </c>
      <c r="J7098" s="12">
        <v>5.208333333333</v>
      </c>
      <c r="K7098" s="12">
        <v>41.666666666666998</v>
      </c>
      <c r="L7098" s="12">
        <v>43.75</v>
      </c>
      <c r="M7098" s="42">
        <v>9.375</v>
      </c>
    </row>
    <row r="7099" spans="3:13" x14ac:dyDescent="0.2">
      <c r="D7099" s="200"/>
      <c r="E7099" s="4" t="s">
        <v>24</v>
      </c>
      <c r="F7099" s="5"/>
      <c r="G7099" s="6">
        <v>240</v>
      </c>
      <c r="H7099" s="31">
        <v>0.83333333333299997</v>
      </c>
      <c r="I7099" s="12">
        <v>0.41666666666699997</v>
      </c>
      <c r="J7099" s="12">
        <v>4.583333333333</v>
      </c>
      <c r="K7099" s="12">
        <v>37.5</v>
      </c>
      <c r="L7099" s="29">
        <v>49.166666666666998</v>
      </c>
      <c r="M7099" s="42">
        <v>7.5</v>
      </c>
    </row>
    <row r="7100" spans="3:13" x14ac:dyDescent="0.2">
      <c r="D7100" s="199" t="s">
        <v>25</v>
      </c>
      <c r="E7100" s="22" t="s">
        <v>26</v>
      </c>
      <c r="F7100" s="21"/>
      <c r="G7100" s="19">
        <v>348</v>
      </c>
      <c r="H7100" s="54">
        <v>0.86206896551699996</v>
      </c>
      <c r="I7100" s="20">
        <v>0.86206896551699996</v>
      </c>
      <c r="J7100" s="20">
        <v>5.4597701149429998</v>
      </c>
      <c r="K7100" s="20">
        <v>44.827586206897003</v>
      </c>
      <c r="L7100" s="20">
        <v>40.229885057471002</v>
      </c>
      <c r="M7100" s="52">
        <v>7.7586206896550003</v>
      </c>
    </row>
    <row r="7101" spans="3:13" x14ac:dyDescent="0.2">
      <c r="D7101" s="200"/>
      <c r="E7101" s="4" t="s">
        <v>27</v>
      </c>
      <c r="F7101" s="5"/>
      <c r="G7101" s="6">
        <v>378</v>
      </c>
      <c r="H7101" s="31">
        <v>1.3227513227509999</v>
      </c>
      <c r="I7101" s="12">
        <v>0.793650793651</v>
      </c>
      <c r="J7101" s="12">
        <v>5.0264550264550003</v>
      </c>
      <c r="K7101" s="12">
        <v>39.153439153439002</v>
      </c>
      <c r="L7101" s="12">
        <v>43.386243386243002</v>
      </c>
      <c r="M7101" s="42">
        <v>10.31746031746</v>
      </c>
    </row>
    <row r="7102" spans="3:13" x14ac:dyDescent="0.2">
      <c r="D7102" s="200"/>
      <c r="E7102" s="4" t="s">
        <v>28</v>
      </c>
      <c r="F7102" s="5"/>
      <c r="G7102" s="6">
        <v>372</v>
      </c>
      <c r="H7102" s="31">
        <v>0.26881720430099998</v>
      </c>
      <c r="I7102" s="12">
        <v>0.26881720430099998</v>
      </c>
      <c r="J7102" s="12">
        <v>4.5698924731180002</v>
      </c>
      <c r="K7102" s="12">
        <v>39.784946236559001</v>
      </c>
      <c r="L7102" s="12">
        <v>45.698924731182998</v>
      </c>
      <c r="M7102" s="42">
        <v>9.408602150538</v>
      </c>
    </row>
    <row r="7103" spans="3:13" x14ac:dyDescent="0.2">
      <c r="D7103" s="200"/>
      <c r="E7103" s="4" t="s">
        <v>29</v>
      </c>
      <c r="F7103" s="5"/>
      <c r="G7103" s="6">
        <v>102</v>
      </c>
      <c r="H7103" s="31">
        <v>0.98039215686299996</v>
      </c>
      <c r="I7103" s="12">
        <v>0.98039215686299996</v>
      </c>
      <c r="J7103" s="12">
        <v>3.9215686274510002</v>
      </c>
      <c r="K7103" s="12">
        <v>42.156862745098003</v>
      </c>
      <c r="L7103" s="12">
        <v>43.137254901961001</v>
      </c>
      <c r="M7103" s="42">
        <v>8.8235294117649996</v>
      </c>
    </row>
    <row r="7104" spans="3:13" x14ac:dyDescent="0.2">
      <c r="D7104" s="199" t="s">
        <v>30</v>
      </c>
      <c r="E7104" s="22" t="s">
        <v>31</v>
      </c>
      <c r="F7104" s="21"/>
      <c r="G7104" s="19">
        <v>592</v>
      </c>
      <c r="H7104" s="54">
        <v>0.67567567567599995</v>
      </c>
      <c r="I7104" s="20">
        <v>0.50675675675700005</v>
      </c>
      <c r="J7104" s="20">
        <v>5.0675675675680001</v>
      </c>
      <c r="K7104" s="20">
        <v>39.527027027027003</v>
      </c>
      <c r="L7104" s="20">
        <v>45.945945945946001</v>
      </c>
      <c r="M7104" s="52">
        <v>8.2770270270269997</v>
      </c>
    </row>
    <row r="7105" spans="2:13" x14ac:dyDescent="0.2">
      <c r="D7105" s="200"/>
      <c r="E7105" s="4" t="s">
        <v>32</v>
      </c>
      <c r="F7105" s="5"/>
      <c r="G7105" s="6">
        <v>608</v>
      </c>
      <c r="H7105" s="31">
        <v>0.98684210526299998</v>
      </c>
      <c r="I7105" s="12">
        <v>0.82236842105300001</v>
      </c>
      <c r="J7105" s="12">
        <v>4.7697368421049999</v>
      </c>
      <c r="K7105" s="12">
        <v>42.927631578947</v>
      </c>
      <c r="L7105" s="12">
        <v>40.460526315788996</v>
      </c>
      <c r="M7105" s="42">
        <v>10.032894736842</v>
      </c>
    </row>
    <row r="7106" spans="2:13" x14ac:dyDescent="0.2">
      <c r="D7106" s="199" t="s">
        <v>33</v>
      </c>
      <c r="E7106" s="22" t="s">
        <v>34</v>
      </c>
      <c r="F7106" s="21"/>
      <c r="G7106" s="19">
        <v>74</v>
      </c>
      <c r="H7106" s="54">
        <v>1.351351351351</v>
      </c>
      <c r="I7106" s="60">
        <v>0</v>
      </c>
      <c r="J7106" s="20">
        <v>2.7027027027030002</v>
      </c>
      <c r="K7106" s="107">
        <v>20.27027027027</v>
      </c>
      <c r="L7106" s="98">
        <v>68.918918918919005</v>
      </c>
      <c r="M7106" s="52">
        <v>6.7567567567570004</v>
      </c>
    </row>
    <row r="7107" spans="2:13" x14ac:dyDescent="0.2">
      <c r="D7107" s="200"/>
      <c r="E7107" s="4" t="s">
        <v>35</v>
      </c>
      <c r="F7107" s="5"/>
      <c r="G7107" s="6">
        <v>148</v>
      </c>
      <c r="H7107" s="71">
        <v>0</v>
      </c>
      <c r="I7107" s="12">
        <v>1.351351351351</v>
      </c>
      <c r="J7107" s="12">
        <v>2.7027027027030002</v>
      </c>
      <c r="K7107" s="29">
        <v>47.972972972972997</v>
      </c>
      <c r="L7107" s="12">
        <v>40.540540540541002</v>
      </c>
      <c r="M7107" s="42">
        <v>7.4324324324319999</v>
      </c>
    </row>
    <row r="7108" spans="2:13" x14ac:dyDescent="0.2">
      <c r="D7108" s="200"/>
      <c r="E7108" s="4" t="s">
        <v>36</v>
      </c>
      <c r="F7108" s="5"/>
      <c r="G7108" s="6">
        <v>187</v>
      </c>
      <c r="H7108" s="71">
        <v>0</v>
      </c>
      <c r="I7108" s="28">
        <v>0</v>
      </c>
      <c r="J7108" s="12">
        <v>4.2780748663099999</v>
      </c>
      <c r="K7108" s="12">
        <v>40.106951871657998</v>
      </c>
      <c r="L7108" s="29">
        <v>50.802139037433001</v>
      </c>
      <c r="M7108" s="42">
        <v>4.8128342245990003</v>
      </c>
    </row>
    <row r="7109" spans="2:13" x14ac:dyDescent="0.2">
      <c r="D7109" s="200"/>
      <c r="E7109" s="4" t="s">
        <v>37</v>
      </c>
      <c r="F7109" s="5"/>
      <c r="G7109" s="6">
        <v>221</v>
      </c>
      <c r="H7109" s="31">
        <v>1.8099547511309999</v>
      </c>
      <c r="I7109" s="12">
        <v>0.452488687783</v>
      </c>
      <c r="J7109" s="12">
        <v>4.9773755656110001</v>
      </c>
      <c r="K7109" s="12">
        <v>42.986425339367003</v>
      </c>
      <c r="L7109" s="12">
        <v>41.176470588234999</v>
      </c>
      <c r="M7109" s="42">
        <v>8.5972850678730008</v>
      </c>
    </row>
    <row r="7110" spans="2:13" x14ac:dyDescent="0.2">
      <c r="D7110" s="200"/>
      <c r="E7110" s="4" t="s">
        <v>38</v>
      </c>
      <c r="F7110" s="5"/>
      <c r="G7110" s="6">
        <v>186</v>
      </c>
      <c r="H7110" s="31">
        <v>1.6129032258060001</v>
      </c>
      <c r="I7110" s="12">
        <v>0.53763440860199996</v>
      </c>
      <c r="J7110" s="12">
        <v>4.8387096774189997</v>
      </c>
      <c r="K7110" s="12">
        <v>45.161290322581003</v>
      </c>
      <c r="L7110" s="12">
        <v>38.709677419355003</v>
      </c>
      <c r="M7110" s="42">
        <v>9.1397849462370004</v>
      </c>
    </row>
    <row r="7111" spans="2:13" x14ac:dyDescent="0.2">
      <c r="D7111" s="200"/>
      <c r="E7111" s="4" t="s">
        <v>39</v>
      </c>
      <c r="F7111" s="5"/>
      <c r="G7111" s="6">
        <v>223</v>
      </c>
      <c r="H7111" s="31">
        <v>0.89686098654699997</v>
      </c>
      <c r="I7111" s="28">
        <v>0</v>
      </c>
      <c r="J7111" s="12">
        <v>5.8295964125559996</v>
      </c>
      <c r="K7111" s="12">
        <v>41.704035874439001</v>
      </c>
      <c r="L7111" s="12">
        <v>41.704035874439001</v>
      </c>
      <c r="M7111" s="42">
        <v>9.8654708520179994</v>
      </c>
    </row>
    <row r="7112" spans="2:13" x14ac:dyDescent="0.2">
      <c r="D7112" s="201"/>
      <c r="E7112" s="57" t="s">
        <v>40</v>
      </c>
      <c r="F7112" s="59"/>
      <c r="G7112" s="55">
        <v>161</v>
      </c>
      <c r="H7112" s="137">
        <v>0</v>
      </c>
      <c r="I7112" s="65">
        <v>2.4844720496889998</v>
      </c>
      <c r="J7112" s="65">
        <v>7.4534161490680004</v>
      </c>
      <c r="K7112" s="65">
        <v>38.509316770185997</v>
      </c>
      <c r="L7112" s="125">
        <v>34.782608695652002</v>
      </c>
      <c r="M7112" s="155">
        <v>16.770186335403999</v>
      </c>
    </row>
    <row r="7114" spans="2:13" x14ac:dyDescent="0.2">
      <c r="B7114" s="40" t="str">
        <f xml:space="preserve"> HYPERLINK("#'目次'!B300", "[294]")</f>
        <v>[294]</v>
      </c>
      <c r="C7114" s="23" t="s">
        <v>443</v>
      </c>
    </row>
    <row r="7117" spans="2:13" x14ac:dyDescent="0.2">
      <c r="C7117" s="23" t="s">
        <v>48</v>
      </c>
    </row>
    <row r="7118" spans="2:13" ht="24" x14ac:dyDescent="0.2">
      <c r="D7118" s="195"/>
      <c r="E7118" s="196"/>
      <c r="F7118" s="196"/>
      <c r="G7118" s="37" t="s">
        <v>15</v>
      </c>
      <c r="H7118" s="33" t="s">
        <v>436</v>
      </c>
      <c r="I7118" s="13" t="s">
        <v>437</v>
      </c>
      <c r="J7118" s="13" t="s">
        <v>438</v>
      </c>
      <c r="K7118" s="13" t="s">
        <v>439</v>
      </c>
      <c r="L7118" s="13" t="s">
        <v>440</v>
      </c>
      <c r="M7118" s="38" t="s">
        <v>18</v>
      </c>
    </row>
    <row r="7119" spans="2:13" x14ac:dyDescent="0.2">
      <c r="D7119" s="197"/>
      <c r="E7119" s="198"/>
      <c r="F7119" s="198"/>
      <c r="G7119" s="35"/>
      <c r="H7119" s="39"/>
      <c r="I7119" s="14"/>
      <c r="J7119" s="14"/>
      <c r="K7119" s="14"/>
      <c r="L7119" s="14"/>
      <c r="M7119" s="34"/>
    </row>
    <row r="7120" spans="2:13" x14ac:dyDescent="0.2">
      <c r="D7120" s="56"/>
      <c r="E7120" s="58" t="s">
        <v>15</v>
      </c>
      <c r="F7120" s="46"/>
      <c r="G7120" s="36">
        <v>1200</v>
      </c>
      <c r="H7120" s="24">
        <v>0.83333333333299997</v>
      </c>
      <c r="I7120" s="24">
        <v>0.66666666666700003</v>
      </c>
      <c r="J7120" s="24">
        <v>4.916666666667</v>
      </c>
      <c r="K7120" s="24">
        <v>41.25</v>
      </c>
      <c r="L7120" s="24">
        <v>43.166666666666998</v>
      </c>
      <c r="M7120" s="68">
        <v>9.166666666667</v>
      </c>
    </row>
    <row r="7121" spans="4:13" x14ac:dyDescent="0.2">
      <c r="D7121" s="199" t="s">
        <v>49</v>
      </c>
      <c r="E7121" s="22" t="s">
        <v>50</v>
      </c>
      <c r="F7121" s="21"/>
      <c r="G7121" s="19">
        <v>15</v>
      </c>
      <c r="H7121" s="131">
        <v>0</v>
      </c>
      <c r="I7121" s="96">
        <v>6.666666666667</v>
      </c>
      <c r="J7121" s="60">
        <v>0</v>
      </c>
      <c r="K7121" s="96">
        <v>46.666666666666998</v>
      </c>
      <c r="L7121" s="20">
        <v>40</v>
      </c>
      <c r="M7121" s="52">
        <v>6.666666666667</v>
      </c>
    </row>
    <row r="7122" spans="4:13" x14ac:dyDescent="0.2">
      <c r="D7122" s="200"/>
      <c r="E7122" s="4" t="s">
        <v>51</v>
      </c>
      <c r="F7122" s="5"/>
      <c r="G7122" s="6">
        <v>142</v>
      </c>
      <c r="H7122" s="31">
        <v>1.4084507042250001</v>
      </c>
      <c r="I7122" s="12">
        <v>0.70422535211299997</v>
      </c>
      <c r="J7122" s="12">
        <v>9.8591549295770005</v>
      </c>
      <c r="K7122" s="12">
        <v>40.845070422535002</v>
      </c>
      <c r="L7122" s="43">
        <v>37.323943661972002</v>
      </c>
      <c r="M7122" s="42">
        <v>9.8591549295770005</v>
      </c>
    </row>
    <row r="7123" spans="4:13" x14ac:dyDescent="0.2">
      <c r="D7123" s="200"/>
      <c r="E7123" s="4" t="s">
        <v>52</v>
      </c>
      <c r="F7123" s="5"/>
      <c r="G7123" s="6">
        <v>26</v>
      </c>
      <c r="H7123" s="71">
        <v>0</v>
      </c>
      <c r="I7123" s="28">
        <v>0</v>
      </c>
      <c r="J7123" s="28">
        <v>0</v>
      </c>
      <c r="K7123" s="44">
        <v>57.692307692307999</v>
      </c>
      <c r="L7123" s="43">
        <v>34.615384615384997</v>
      </c>
      <c r="M7123" s="42">
        <v>7.6923076923079998</v>
      </c>
    </row>
    <row r="7124" spans="4:13" x14ac:dyDescent="0.2">
      <c r="D7124" s="200"/>
      <c r="E7124" s="4" t="s">
        <v>53</v>
      </c>
      <c r="F7124" s="5"/>
      <c r="G7124" s="6">
        <v>41</v>
      </c>
      <c r="H7124" s="31">
        <v>2.4390243902440001</v>
      </c>
      <c r="I7124" s="28">
        <v>0</v>
      </c>
      <c r="J7124" s="12">
        <v>7.3170731707319998</v>
      </c>
      <c r="K7124" s="29">
        <v>48.780487804878</v>
      </c>
      <c r="L7124" s="43">
        <v>36.585365853658999</v>
      </c>
      <c r="M7124" s="42">
        <v>4.8780487804880002</v>
      </c>
    </row>
    <row r="7125" spans="4:13" x14ac:dyDescent="0.2">
      <c r="D7125" s="200"/>
      <c r="E7125" s="4" t="s">
        <v>54</v>
      </c>
      <c r="F7125" s="5"/>
      <c r="G7125" s="6">
        <v>226</v>
      </c>
      <c r="H7125" s="31">
        <v>0.44247787610599998</v>
      </c>
      <c r="I7125" s="12">
        <v>0.44247787610599998</v>
      </c>
      <c r="J7125" s="12">
        <v>4.424778761062</v>
      </c>
      <c r="K7125" s="12">
        <v>41.592920353982002</v>
      </c>
      <c r="L7125" s="12">
        <v>45.132743362832002</v>
      </c>
      <c r="M7125" s="42">
        <v>7.964601769912</v>
      </c>
    </row>
    <row r="7126" spans="4:13" x14ac:dyDescent="0.2">
      <c r="D7126" s="200"/>
      <c r="E7126" s="4" t="s">
        <v>55</v>
      </c>
      <c r="F7126" s="5"/>
      <c r="G7126" s="6">
        <v>125</v>
      </c>
      <c r="H7126" s="31">
        <v>1.6</v>
      </c>
      <c r="I7126" s="12">
        <v>0.8</v>
      </c>
      <c r="J7126" s="12">
        <v>3.2</v>
      </c>
      <c r="K7126" s="12">
        <v>40.799999999999997</v>
      </c>
      <c r="L7126" s="29">
        <v>48.8</v>
      </c>
      <c r="M7126" s="42">
        <v>4.8</v>
      </c>
    </row>
    <row r="7127" spans="4:13" x14ac:dyDescent="0.2">
      <c r="D7127" s="200"/>
      <c r="E7127" s="4" t="s">
        <v>56</v>
      </c>
      <c r="F7127" s="5"/>
      <c r="G7127" s="6">
        <v>190</v>
      </c>
      <c r="H7127" s="31">
        <v>1.578947368421</v>
      </c>
      <c r="I7127" s="12">
        <v>0.52631578947400004</v>
      </c>
      <c r="J7127" s="12">
        <v>3.6842105263159999</v>
      </c>
      <c r="K7127" s="12">
        <v>41.578947368420998</v>
      </c>
      <c r="L7127" s="12">
        <v>42.105263157895003</v>
      </c>
      <c r="M7127" s="42">
        <v>10.526315789473999</v>
      </c>
    </row>
    <row r="7128" spans="4:13" x14ac:dyDescent="0.2">
      <c r="D7128" s="200"/>
      <c r="E7128" s="4" t="s">
        <v>57</v>
      </c>
      <c r="F7128" s="5"/>
      <c r="G7128" s="6">
        <v>185</v>
      </c>
      <c r="H7128" s="71">
        <v>0</v>
      </c>
      <c r="I7128" s="12">
        <v>1.0810810810810001</v>
      </c>
      <c r="J7128" s="12">
        <v>6.4864864864860001</v>
      </c>
      <c r="K7128" s="29">
        <v>50.270270270269997</v>
      </c>
      <c r="L7128" s="61">
        <v>32.432432432432002</v>
      </c>
      <c r="M7128" s="42">
        <v>9.7297297297299998</v>
      </c>
    </row>
    <row r="7129" spans="4:13" x14ac:dyDescent="0.2">
      <c r="D7129" s="200"/>
      <c r="E7129" s="4" t="s">
        <v>58</v>
      </c>
      <c r="F7129" s="5"/>
      <c r="G7129" s="6">
        <v>113</v>
      </c>
      <c r="H7129" s="31">
        <v>0.88495575221199996</v>
      </c>
      <c r="I7129" s="28">
        <v>0</v>
      </c>
      <c r="J7129" s="12">
        <v>2.654867256637</v>
      </c>
      <c r="K7129" s="61">
        <v>24.778761061947002</v>
      </c>
      <c r="L7129" s="44">
        <v>64.601769911503993</v>
      </c>
      <c r="M7129" s="42">
        <v>7.0796460176989999</v>
      </c>
    </row>
    <row r="7130" spans="4:13" x14ac:dyDescent="0.2">
      <c r="D7130" s="200"/>
      <c r="E7130" s="4" t="s">
        <v>59</v>
      </c>
      <c r="F7130" s="5"/>
      <c r="G7130" s="6">
        <v>136</v>
      </c>
      <c r="H7130" s="71">
        <v>0</v>
      </c>
      <c r="I7130" s="12">
        <v>0.73529411764700003</v>
      </c>
      <c r="J7130" s="12">
        <v>3.6764705882349999</v>
      </c>
      <c r="K7130" s="12">
        <v>36.764705882352999</v>
      </c>
      <c r="L7130" s="12">
        <v>43.382352941176002</v>
      </c>
      <c r="M7130" s="88">
        <v>15.441176470587999</v>
      </c>
    </row>
    <row r="7131" spans="4:13" x14ac:dyDescent="0.2">
      <c r="D7131" s="199" t="s">
        <v>60</v>
      </c>
      <c r="E7131" s="22" t="s">
        <v>61</v>
      </c>
      <c r="F7131" s="21"/>
      <c r="G7131" s="19">
        <v>205</v>
      </c>
      <c r="H7131" s="131">
        <v>0</v>
      </c>
      <c r="I7131" s="20">
        <v>0.48780487804900002</v>
      </c>
      <c r="J7131" s="20">
        <v>5.3658536585369996</v>
      </c>
      <c r="K7131" s="20">
        <v>42.926829268292998</v>
      </c>
      <c r="L7131" s="20">
        <v>42.926829268292998</v>
      </c>
      <c r="M7131" s="52">
        <v>8.2926829268290003</v>
      </c>
    </row>
    <row r="7132" spans="4:13" x14ac:dyDescent="0.2">
      <c r="D7132" s="200"/>
      <c r="E7132" s="4" t="s">
        <v>62</v>
      </c>
      <c r="F7132" s="5"/>
      <c r="G7132" s="6">
        <v>160</v>
      </c>
      <c r="H7132" s="31">
        <v>1.25</v>
      </c>
      <c r="I7132" s="28">
        <v>0</v>
      </c>
      <c r="J7132" s="12">
        <v>4.375</v>
      </c>
      <c r="K7132" s="12">
        <v>39.375</v>
      </c>
      <c r="L7132" s="12">
        <v>45</v>
      </c>
      <c r="M7132" s="42">
        <v>10</v>
      </c>
    </row>
    <row r="7133" spans="4:13" x14ac:dyDescent="0.2">
      <c r="D7133" s="200"/>
      <c r="E7133" s="4" t="s">
        <v>63</v>
      </c>
      <c r="F7133" s="5"/>
      <c r="G7133" s="6">
        <v>121</v>
      </c>
      <c r="H7133" s="71">
        <v>0</v>
      </c>
      <c r="I7133" s="12">
        <v>0.82644628099200002</v>
      </c>
      <c r="J7133" s="12">
        <v>4.9586776859499997</v>
      </c>
      <c r="K7133" s="12">
        <v>45.454545454544999</v>
      </c>
      <c r="L7133" s="12">
        <v>42.148760330579002</v>
      </c>
      <c r="M7133" s="42">
        <v>6.6115702479339999</v>
      </c>
    </row>
    <row r="7134" spans="4:13" x14ac:dyDescent="0.2">
      <c r="D7134" s="200"/>
      <c r="E7134" s="4" t="s">
        <v>64</v>
      </c>
      <c r="F7134" s="5"/>
      <c r="G7134" s="6">
        <v>124</v>
      </c>
      <c r="H7134" s="31">
        <v>1.6129032258060001</v>
      </c>
      <c r="I7134" s="12">
        <v>0.80645161290300005</v>
      </c>
      <c r="J7134" s="12">
        <v>5.6451612903230002</v>
      </c>
      <c r="K7134" s="12">
        <v>41.129032258065003</v>
      </c>
      <c r="L7134" s="12">
        <v>45.967741935484</v>
      </c>
      <c r="M7134" s="42">
        <v>4.8387096774189997</v>
      </c>
    </row>
    <row r="7135" spans="4:13" x14ac:dyDescent="0.2">
      <c r="D7135" s="200"/>
      <c r="E7135" s="4" t="s">
        <v>65</v>
      </c>
      <c r="F7135" s="5"/>
      <c r="G7135" s="6">
        <v>109</v>
      </c>
      <c r="H7135" s="31">
        <v>2.7522935779819999</v>
      </c>
      <c r="I7135" s="28">
        <v>0</v>
      </c>
      <c r="J7135" s="12">
        <v>3.669724770642</v>
      </c>
      <c r="K7135" s="61">
        <v>31.192660550458999</v>
      </c>
      <c r="L7135" s="12">
        <v>45.871559633027999</v>
      </c>
      <c r="M7135" s="88">
        <v>16.513761467889999</v>
      </c>
    </row>
    <row r="7136" spans="4:13" x14ac:dyDescent="0.2">
      <c r="D7136" s="200"/>
      <c r="E7136" s="4" t="s">
        <v>66</v>
      </c>
      <c r="F7136" s="5"/>
      <c r="G7136" s="6">
        <v>104</v>
      </c>
      <c r="H7136" s="31">
        <v>0.96153846153800004</v>
      </c>
      <c r="I7136" s="28">
        <v>0</v>
      </c>
      <c r="J7136" s="12">
        <v>3.8461538461539999</v>
      </c>
      <c r="K7136" s="12">
        <v>43.269230769231001</v>
      </c>
      <c r="L7136" s="12">
        <v>43.269230769231001</v>
      </c>
      <c r="M7136" s="42">
        <v>8.6538461538460005</v>
      </c>
    </row>
    <row r="7137" spans="2:13" x14ac:dyDescent="0.2">
      <c r="D7137" s="200"/>
      <c r="E7137" s="4" t="s">
        <v>67</v>
      </c>
      <c r="F7137" s="5"/>
      <c r="G7137" s="6">
        <v>139</v>
      </c>
      <c r="H7137" s="71">
        <v>0</v>
      </c>
      <c r="I7137" s="28">
        <v>0</v>
      </c>
      <c r="J7137" s="12">
        <v>4.3165467625899998</v>
      </c>
      <c r="K7137" s="12">
        <v>42.446043165467998</v>
      </c>
      <c r="L7137" s="29">
        <v>48.201438848921001</v>
      </c>
      <c r="M7137" s="42">
        <v>5.035971223022</v>
      </c>
    </row>
    <row r="7138" spans="2:13" x14ac:dyDescent="0.2">
      <c r="D7138" s="200"/>
      <c r="E7138" s="4" t="s">
        <v>68</v>
      </c>
      <c r="F7138" s="5"/>
      <c r="G7138" s="6">
        <v>48</v>
      </c>
      <c r="H7138" s="71">
        <v>0</v>
      </c>
      <c r="I7138" s="12">
        <v>2.083333333333</v>
      </c>
      <c r="J7138" s="12">
        <v>6.25</v>
      </c>
      <c r="K7138" s="44">
        <v>52.083333333333002</v>
      </c>
      <c r="L7138" s="43">
        <v>35.416666666666998</v>
      </c>
      <c r="M7138" s="100">
        <v>4.166666666667</v>
      </c>
    </row>
    <row r="7139" spans="2:13" x14ac:dyDescent="0.2">
      <c r="D7139" s="200"/>
      <c r="E7139" s="4" t="s">
        <v>69</v>
      </c>
      <c r="F7139" s="5"/>
      <c r="G7139" s="6">
        <v>37</v>
      </c>
      <c r="H7139" s="71">
        <v>0</v>
      </c>
      <c r="I7139" s="29">
        <v>8.1081081081080004</v>
      </c>
      <c r="J7139" s="12">
        <v>8.1081081081080004</v>
      </c>
      <c r="K7139" s="44">
        <v>56.756756756756999</v>
      </c>
      <c r="L7139" s="61">
        <v>16.216216216216001</v>
      </c>
      <c r="M7139" s="42">
        <v>10.810810810811001</v>
      </c>
    </row>
    <row r="7140" spans="2:13" x14ac:dyDescent="0.2">
      <c r="D7140" s="93" t="s">
        <v>70</v>
      </c>
      <c r="E7140" s="89" t="s">
        <v>18</v>
      </c>
      <c r="F7140" s="92"/>
      <c r="G7140" s="94">
        <v>0</v>
      </c>
      <c r="H7140" s="152">
        <v>0</v>
      </c>
      <c r="I7140" s="101">
        <v>0</v>
      </c>
      <c r="J7140" s="101">
        <v>0</v>
      </c>
      <c r="K7140" s="86">
        <v>0</v>
      </c>
      <c r="L7140" s="86">
        <v>0</v>
      </c>
      <c r="M7140" s="159">
        <v>0</v>
      </c>
    </row>
    <row r="7142" spans="2:13" x14ac:dyDescent="0.2">
      <c r="B7142" s="40" t="str">
        <f xml:space="preserve"> HYPERLINK("#'目次'!B301", "[295]")</f>
        <v>[295]</v>
      </c>
      <c r="C7142" s="23" t="s">
        <v>443</v>
      </c>
    </row>
    <row r="7145" spans="2:13" x14ac:dyDescent="0.2">
      <c r="C7145" s="23" t="s">
        <v>73</v>
      </c>
    </row>
    <row r="7146" spans="2:13" ht="24" x14ac:dyDescent="0.2">
      <c r="D7146" s="195"/>
      <c r="E7146" s="196"/>
      <c r="F7146" s="196"/>
      <c r="G7146" s="37" t="s">
        <v>15</v>
      </c>
      <c r="H7146" s="33" t="s">
        <v>436</v>
      </c>
      <c r="I7146" s="13" t="s">
        <v>437</v>
      </c>
      <c r="J7146" s="13" t="s">
        <v>438</v>
      </c>
      <c r="K7146" s="13" t="s">
        <v>439</v>
      </c>
      <c r="L7146" s="13" t="s">
        <v>440</v>
      </c>
      <c r="M7146" s="38" t="s">
        <v>18</v>
      </c>
    </row>
    <row r="7147" spans="2:13" x14ac:dyDescent="0.2">
      <c r="D7147" s="197"/>
      <c r="E7147" s="198"/>
      <c r="F7147" s="198"/>
      <c r="G7147" s="35"/>
      <c r="H7147" s="39"/>
      <c r="I7147" s="14"/>
      <c r="J7147" s="14"/>
      <c r="K7147" s="14"/>
      <c r="L7147" s="14"/>
      <c r="M7147" s="34"/>
    </row>
    <row r="7148" spans="2:13" x14ac:dyDescent="0.2">
      <c r="D7148" s="56"/>
      <c r="E7148" s="58" t="s">
        <v>15</v>
      </c>
      <c r="F7148" s="46"/>
      <c r="G7148" s="36">
        <v>1200</v>
      </c>
      <c r="H7148" s="24">
        <v>0.83333333333299997</v>
      </c>
      <c r="I7148" s="24">
        <v>0.66666666666700003</v>
      </c>
      <c r="J7148" s="24">
        <v>4.916666666667</v>
      </c>
      <c r="K7148" s="24">
        <v>41.25</v>
      </c>
      <c r="L7148" s="24">
        <v>43.166666666666998</v>
      </c>
      <c r="M7148" s="68">
        <v>9.166666666667</v>
      </c>
    </row>
    <row r="7149" spans="2:13" x14ac:dyDescent="0.2">
      <c r="D7149" s="199" t="s">
        <v>74</v>
      </c>
      <c r="E7149" s="22" t="s">
        <v>75</v>
      </c>
      <c r="F7149" s="21"/>
      <c r="G7149" s="19">
        <v>592</v>
      </c>
      <c r="H7149" s="54">
        <v>0.67567567567599995</v>
      </c>
      <c r="I7149" s="20">
        <v>0.50675675675700005</v>
      </c>
      <c r="J7149" s="20">
        <v>5.0675675675680001</v>
      </c>
      <c r="K7149" s="20">
        <v>39.527027027027003</v>
      </c>
      <c r="L7149" s="20">
        <v>45.945945945946001</v>
      </c>
      <c r="M7149" s="52">
        <v>8.2770270270269997</v>
      </c>
    </row>
    <row r="7150" spans="2:13" x14ac:dyDescent="0.2">
      <c r="D7150" s="200"/>
      <c r="E7150" s="4" t="s">
        <v>34</v>
      </c>
      <c r="F7150" s="5"/>
      <c r="G7150" s="6">
        <v>37</v>
      </c>
      <c r="H7150" s="71">
        <v>0</v>
      </c>
      <c r="I7150" s="28">
        <v>0</v>
      </c>
      <c r="J7150" s="28">
        <v>0</v>
      </c>
      <c r="K7150" s="61">
        <v>27.027027027027</v>
      </c>
      <c r="L7150" s="44">
        <v>64.864864864864998</v>
      </c>
      <c r="M7150" s="42">
        <v>8.1081081081080004</v>
      </c>
    </row>
    <row r="7151" spans="2:13" x14ac:dyDescent="0.2">
      <c r="D7151" s="200"/>
      <c r="E7151" s="4" t="s">
        <v>35</v>
      </c>
      <c r="F7151" s="5"/>
      <c r="G7151" s="6">
        <v>75</v>
      </c>
      <c r="H7151" s="71">
        <v>0</v>
      </c>
      <c r="I7151" s="28">
        <v>0</v>
      </c>
      <c r="J7151" s="12">
        <v>1.333333333333</v>
      </c>
      <c r="K7151" s="29">
        <v>49.333333333333002</v>
      </c>
      <c r="L7151" s="12">
        <v>45.333333333333002</v>
      </c>
      <c r="M7151" s="100">
        <v>4</v>
      </c>
    </row>
    <row r="7152" spans="2:13" x14ac:dyDescent="0.2">
      <c r="D7152" s="200"/>
      <c r="E7152" s="4" t="s">
        <v>36</v>
      </c>
      <c r="F7152" s="5"/>
      <c r="G7152" s="6">
        <v>95</v>
      </c>
      <c r="H7152" s="71">
        <v>0</v>
      </c>
      <c r="I7152" s="28">
        <v>0</v>
      </c>
      <c r="J7152" s="12">
        <v>7.3684210526319998</v>
      </c>
      <c r="K7152" s="12">
        <v>37.894736842104997</v>
      </c>
      <c r="L7152" s="29">
        <v>48.421052631579002</v>
      </c>
      <c r="M7152" s="42">
        <v>6.3157894736840001</v>
      </c>
    </row>
    <row r="7153" spans="2:13" x14ac:dyDescent="0.2">
      <c r="D7153" s="200"/>
      <c r="E7153" s="4" t="s">
        <v>37</v>
      </c>
      <c r="F7153" s="5"/>
      <c r="G7153" s="6">
        <v>111</v>
      </c>
      <c r="H7153" s="31">
        <v>1.8018018018019999</v>
      </c>
      <c r="I7153" s="28">
        <v>0</v>
      </c>
      <c r="J7153" s="12">
        <v>5.4054054054050003</v>
      </c>
      <c r="K7153" s="12">
        <v>43.243243243243001</v>
      </c>
      <c r="L7153" s="12">
        <v>42.342342342342</v>
      </c>
      <c r="M7153" s="42">
        <v>7.2072072072070004</v>
      </c>
    </row>
    <row r="7154" spans="2:13" x14ac:dyDescent="0.2">
      <c r="D7154" s="200"/>
      <c r="E7154" s="4" t="s">
        <v>38</v>
      </c>
      <c r="F7154" s="5"/>
      <c r="G7154" s="6">
        <v>93</v>
      </c>
      <c r="H7154" s="31">
        <v>1.0752688172039999</v>
      </c>
      <c r="I7154" s="28">
        <v>0</v>
      </c>
      <c r="J7154" s="12">
        <v>4.3010752688169998</v>
      </c>
      <c r="K7154" s="12">
        <v>39.784946236559001</v>
      </c>
      <c r="L7154" s="12">
        <v>46.236559139785001</v>
      </c>
      <c r="M7154" s="42">
        <v>8.6021505376339995</v>
      </c>
    </row>
    <row r="7155" spans="2:13" x14ac:dyDescent="0.2">
      <c r="D7155" s="200"/>
      <c r="E7155" s="4" t="s">
        <v>39</v>
      </c>
      <c r="F7155" s="5"/>
      <c r="G7155" s="6">
        <v>109</v>
      </c>
      <c r="H7155" s="31">
        <v>0.91743119266100004</v>
      </c>
      <c r="I7155" s="28">
        <v>0</v>
      </c>
      <c r="J7155" s="12">
        <v>3.669724770642</v>
      </c>
      <c r="K7155" s="12">
        <v>39.449541284403999</v>
      </c>
      <c r="L7155" s="12">
        <v>45.871559633027999</v>
      </c>
      <c r="M7155" s="42">
        <v>10.091743119266001</v>
      </c>
    </row>
    <row r="7156" spans="2:13" x14ac:dyDescent="0.2">
      <c r="D7156" s="200"/>
      <c r="E7156" s="4" t="s">
        <v>40</v>
      </c>
      <c r="F7156" s="5"/>
      <c r="G7156" s="6">
        <v>72</v>
      </c>
      <c r="H7156" s="71">
        <v>0</v>
      </c>
      <c r="I7156" s="12">
        <v>4.166666666667</v>
      </c>
      <c r="J7156" s="29">
        <v>11.111111111111001</v>
      </c>
      <c r="K7156" s="43">
        <v>31.944444444443999</v>
      </c>
      <c r="L7156" s="12">
        <v>38.888888888888999</v>
      </c>
      <c r="M7156" s="42">
        <v>13.888888888888999</v>
      </c>
    </row>
    <row r="7157" spans="2:13" x14ac:dyDescent="0.2">
      <c r="D7157" s="199" t="s">
        <v>76</v>
      </c>
      <c r="E7157" s="22" t="s">
        <v>77</v>
      </c>
      <c r="F7157" s="21"/>
      <c r="G7157" s="19">
        <v>608</v>
      </c>
      <c r="H7157" s="54">
        <v>0.98684210526299998</v>
      </c>
      <c r="I7157" s="20">
        <v>0.82236842105300001</v>
      </c>
      <c r="J7157" s="20">
        <v>4.7697368421049999</v>
      </c>
      <c r="K7157" s="20">
        <v>42.927631578947</v>
      </c>
      <c r="L7157" s="20">
        <v>40.460526315788996</v>
      </c>
      <c r="M7157" s="52">
        <v>10.032894736842</v>
      </c>
    </row>
    <row r="7158" spans="2:13" x14ac:dyDescent="0.2">
      <c r="D7158" s="200"/>
      <c r="E7158" s="4" t="s">
        <v>34</v>
      </c>
      <c r="F7158" s="5"/>
      <c r="G7158" s="6">
        <v>37</v>
      </c>
      <c r="H7158" s="31">
        <v>2.7027027027030002</v>
      </c>
      <c r="I7158" s="28">
        <v>0</v>
      </c>
      <c r="J7158" s="12">
        <v>5.4054054054050003</v>
      </c>
      <c r="K7158" s="61">
        <v>13.513513513514001</v>
      </c>
      <c r="L7158" s="44">
        <v>72.972972972972997</v>
      </c>
      <c r="M7158" s="42">
        <v>5.4054054054050003</v>
      </c>
    </row>
    <row r="7159" spans="2:13" x14ac:dyDescent="0.2">
      <c r="D7159" s="200"/>
      <c r="E7159" s="4" t="s">
        <v>35</v>
      </c>
      <c r="F7159" s="5"/>
      <c r="G7159" s="6">
        <v>73</v>
      </c>
      <c r="H7159" s="71">
        <v>0</v>
      </c>
      <c r="I7159" s="12">
        <v>2.7397260273969999</v>
      </c>
      <c r="J7159" s="12">
        <v>4.1095890410960001</v>
      </c>
      <c r="K7159" s="29">
        <v>46.575342465753003</v>
      </c>
      <c r="L7159" s="43">
        <v>35.616438356163997</v>
      </c>
      <c r="M7159" s="42">
        <v>10.958904109589</v>
      </c>
    </row>
    <row r="7160" spans="2:13" x14ac:dyDescent="0.2">
      <c r="D7160" s="200"/>
      <c r="E7160" s="4" t="s">
        <v>36</v>
      </c>
      <c r="F7160" s="5"/>
      <c r="G7160" s="6">
        <v>92</v>
      </c>
      <c r="H7160" s="71">
        <v>0</v>
      </c>
      <c r="I7160" s="28">
        <v>0</v>
      </c>
      <c r="J7160" s="12">
        <v>1.086956521739</v>
      </c>
      <c r="K7160" s="12">
        <v>42.391304347826001</v>
      </c>
      <c r="L7160" s="44">
        <v>53.260869565217</v>
      </c>
      <c r="M7160" s="100">
        <v>3.2608695652169999</v>
      </c>
    </row>
    <row r="7161" spans="2:13" x14ac:dyDescent="0.2">
      <c r="D7161" s="200"/>
      <c r="E7161" s="4" t="s">
        <v>37</v>
      </c>
      <c r="F7161" s="5"/>
      <c r="G7161" s="6">
        <v>110</v>
      </c>
      <c r="H7161" s="31">
        <v>1.818181818182</v>
      </c>
      <c r="I7161" s="12">
        <v>0.90909090909099999</v>
      </c>
      <c r="J7161" s="12">
        <v>4.5454545454549997</v>
      </c>
      <c r="K7161" s="12">
        <v>42.727272727272997</v>
      </c>
      <c r="L7161" s="12">
        <v>40</v>
      </c>
      <c r="M7161" s="42">
        <v>10</v>
      </c>
    </row>
    <row r="7162" spans="2:13" x14ac:dyDescent="0.2">
      <c r="D7162" s="200"/>
      <c r="E7162" s="4" t="s">
        <v>38</v>
      </c>
      <c r="F7162" s="5"/>
      <c r="G7162" s="6">
        <v>93</v>
      </c>
      <c r="H7162" s="31">
        <v>2.1505376344089999</v>
      </c>
      <c r="I7162" s="12">
        <v>1.0752688172039999</v>
      </c>
      <c r="J7162" s="12">
        <v>5.3763440860219998</v>
      </c>
      <c r="K7162" s="29">
        <v>50.537634408602003</v>
      </c>
      <c r="L7162" s="61">
        <v>31.182795698924998</v>
      </c>
      <c r="M7162" s="42">
        <v>9.6774193548389995</v>
      </c>
    </row>
    <row r="7163" spans="2:13" x14ac:dyDescent="0.2">
      <c r="D7163" s="200"/>
      <c r="E7163" s="4" t="s">
        <v>39</v>
      </c>
      <c r="F7163" s="5"/>
      <c r="G7163" s="6">
        <v>114</v>
      </c>
      <c r="H7163" s="31">
        <v>0.87719298245599997</v>
      </c>
      <c r="I7163" s="28">
        <v>0</v>
      </c>
      <c r="J7163" s="12">
        <v>7.8947368421049999</v>
      </c>
      <c r="K7163" s="12">
        <v>43.859649122806999</v>
      </c>
      <c r="L7163" s="43">
        <v>37.719298245613999</v>
      </c>
      <c r="M7163" s="42">
        <v>9.6491228070179993</v>
      </c>
    </row>
    <row r="7164" spans="2:13" x14ac:dyDescent="0.2">
      <c r="D7164" s="201"/>
      <c r="E7164" s="57" t="s">
        <v>40</v>
      </c>
      <c r="F7164" s="59"/>
      <c r="G7164" s="55">
        <v>89</v>
      </c>
      <c r="H7164" s="137">
        <v>0</v>
      </c>
      <c r="I7164" s="65">
        <v>1.123595505618</v>
      </c>
      <c r="J7164" s="65">
        <v>4.4943820224720001</v>
      </c>
      <c r="K7164" s="65">
        <v>43.820224719100999</v>
      </c>
      <c r="L7164" s="109">
        <v>31.460674157303</v>
      </c>
      <c r="M7164" s="155">
        <v>19.101123595505999</v>
      </c>
    </row>
    <row r="7166" spans="2:13" x14ac:dyDescent="0.2">
      <c r="B7166" s="40" t="str">
        <f xml:space="preserve"> HYPERLINK("#'目次'!B302", "[296]")</f>
        <v>[296]</v>
      </c>
      <c r="C7166" s="23" t="s">
        <v>443</v>
      </c>
    </row>
    <row r="7169" spans="3:13" x14ac:dyDescent="0.2">
      <c r="C7169" s="23" t="s">
        <v>80</v>
      </c>
    </row>
    <row r="7170" spans="3:13" ht="24" x14ac:dyDescent="0.2">
      <c r="E7170" s="195"/>
      <c r="F7170" s="196"/>
      <c r="G7170" s="37" t="s">
        <v>15</v>
      </c>
      <c r="H7170" s="33" t="s">
        <v>436</v>
      </c>
      <c r="I7170" s="13" t="s">
        <v>437</v>
      </c>
      <c r="J7170" s="13" t="s">
        <v>438</v>
      </c>
      <c r="K7170" s="13" t="s">
        <v>439</v>
      </c>
      <c r="L7170" s="13" t="s">
        <v>440</v>
      </c>
      <c r="M7170" s="38" t="s">
        <v>18</v>
      </c>
    </row>
    <row r="7171" spans="3:13" x14ac:dyDescent="0.2">
      <c r="E7171" s="197"/>
      <c r="F7171" s="198"/>
      <c r="G7171" s="35"/>
      <c r="H7171" s="39"/>
      <c r="I7171" s="14"/>
      <c r="J7171" s="14"/>
      <c r="K7171" s="14"/>
      <c r="L7171" s="14"/>
      <c r="M7171" s="34"/>
    </row>
    <row r="7172" spans="3:13" x14ac:dyDescent="0.2">
      <c r="E7172" s="91" t="s">
        <v>15</v>
      </c>
      <c r="F7172" s="46"/>
      <c r="G7172" s="36">
        <v>1200</v>
      </c>
      <c r="H7172" s="24">
        <v>0.83333333333299997</v>
      </c>
      <c r="I7172" s="24">
        <v>0.66666666666700003</v>
      </c>
      <c r="J7172" s="24">
        <v>4.916666666667</v>
      </c>
      <c r="K7172" s="24">
        <v>41.25</v>
      </c>
      <c r="L7172" s="24">
        <v>43.166666666666998</v>
      </c>
      <c r="M7172" s="68">
        <v>9.166666666667</v>
      </c>
    </row>
    <row r="7173" spans="3:13" x14ac:dyDescent="0.2">
      <c r="E7173" s="4" t="s">
        <v>81</v>
      </c>
      <c r="F7173" s="5"/>
      <c r="G7173" s="19">
        <v>48</v>
      </c>
      <c r="H7173" s="54">
        <v>2.083333333333</v>
      </c>
      <c r="I7173" s="20">
        <v>2.083333333333</v>
      </c>
      <c r="J7173" s="20">
        <v>6.25</v>
      </c>
      <c r="K7173" s="96">
        <v>47.916666666666998</v>
      </c>
      <c r="L7173" s="107">
        <v>31.25</v>
      </c>
      <c r="M7173" s="52">
        <v>10.416666666667</v>
      </c>
    </row>
    <row r="7174" spans="3:13" x14ac:dyDescent="0.2">
      <c r="E7174" s="4" t="s">
        <v>82</v>
      </c>
      <c r="F7174" s="5"/>
      <c r="G7174" s="6">
        <v>84</v>
      </c>
      <c r="H7174" s="71">
        <v>0</v>
      </c>
      <c r="I7174" s="28">
        <v>0</v>
      </c>
      <c r="J7174" s="12">
        <v>5.9523809523809996</v>
      </c>
      <c r="K7174" s="43">
        <v>32.142857142856997</v>
      </c>
      <c r="L7174" s="29">
        <v>48.809523809524002</v>
      </c>
      <c r="M7174" s="42">
        <v>13.095238095238001</v>
      </c>
    </row>
    <row r="7175" spans="3:13" x14ac:dyDescent="0.2">
      <c r="E7175" s="4" t="s">
        <v>83</v>
      </c>
      <c r="F7175" s="5"/>
      <c r="G7175" s="6">
        <v>462</v>
      </c>
      <c r="H7175" s="31">
        <v>1.5151515151520001</v>
      </c>
      <c r="I7175" s="12">
        <v>1.0822510822510001</v>
      </c>
      <c r="J7175" s="12">
        <v>5.1948051948050002</v>
      </c>
      <c r="K7175" s="12">
        <v>45.454545454544999</v>
      </c>
      <c r="L7175" s="43">
        <v>37.445887445887003</v>
      </c>
      <c r="M7175" s="42">
        <v>9.3073593073590004</v>
      </c>
    </row>
    <row r="7176" spans="3:13" x14ac:dyDescent="0.2">
      <c r="E7176" s="4" t="s">
        <v>84</v>
      </c>
      <c r="F7176" s="5"/>
      <c r="G7176" s="6">
        <v>30</v>
      </c>
      <c r="H7176" s="71">
        <v>0</v>
      </c>
      <c r="I7176" s="28">
        <v>0</v>
      </c>
      <c r="J7176" s="28">
        <v>0</v>
      </c>
      <c r="K7176" s="43">
        <v>33.333333333333002</v>
      </c>
      <c r="L7176" s="44">
        <v>63.333333333333002</v>
      </c>
      <c r="M7176" s="100">
        <v>3.333333333333</v>
      </c>
    </row>
    <row r="7177" spans="3:13" x14ac:dyDescent="0.2">
      <c r="E7177" s="4" t="s">
        <v>85</v>
      </c>
      <c r="F7177" s="5"/>
      <c r="G7177" s="6">
        <v>144</v>
      </c>
      <c r="H7177" s="71">
        <v>0</v>
      </c>
      <c r="I7177" s="12">
        <v>0.694444444444</v>
      </c>
      <c r="J7177" s="12">
        <v>4.166666666667</v>
      </c>
      <c r="K7177" s="12">
        <v>38.194444444444002</v>
      </c>
      <c r="L7177" s="12">
        <v>47.222222222222001</v>
      </c>
      <c r="M7177" s="42">
        <v>9.7222222222219994</v>
      </c>
    </row>
    <row r="7178" spans="3:13" x14ac:dyDescent="0.2">
      <c r="E7178" s="4" t="s">
        <v>86</v>
      </c>
      <c r="F7178" s="5"/>
      <c r="G7178" s="6">
        <v>192</v>
      </c>
      <c r="H7178" s="71">
        <v>0</v>
      </c>
      <c r="I7178" s="28">
        <v>0</v>
      </c>
      <c r="J7178" s="12">
        <v>5.208333333333</v>
      </c>
      <c r="K7178" s="12">
        <v>41.666666666666998</v>
      </c>
      <c r="L7178" s="12">
        <v>43.75</v>
      </c>
      <c r="M7178" s="42">
        <v>9.375</v>
      </c>
    </row>
    <row r="7179" spans="3:13" x14ac:dyDescent="0.2">
      <c r="E7179" s="4" t="s">
        <v>87</v>
      </c>
      <c r="F7179" s="5"/>
      <c r="G7179" s="6">
        <v>72</v>
      </c>
      <c r="H7179" s="71">
        <v>0</v>
      </c>
      <c r="I7179" s="12">
        <v>1.3888888888890001</v>
      </c>
      <c r="J7179" s="12">
        <v>2.7777777777780002</v>
      </c>
      <c r="K7179" s="12">
        <v>37.5</v>
      </c>
      <c r="L7179" s="29">
        <v>50</v>
      </c>
      <c r="M7179" s="42">
        <v>8.333333333333</v>
      </c>
    </row>
    <row r="7180" spans="3:13" x14ac:dyDescent="0.2">
      <c r="E7180" s="4" t="s">
        <v>88</v>
      </c>
      <c r="F7180" s="5"/>
      <c r="G7180" s="6">
        <v>36</v>
      </c>
      <c r="H7180" s="71">
        <v>0</v>
      </c>
      <c r="I7180" s="28">
        <v>0</v>
      </c>
      <c r="J7180" s="28">
        <v>0</v>
      </c>
      <c r="K7180" s="12">
        <v>44.444444444444002</v>
      </c>
      <c r="L7180" s="12">
        <v>44.444444444444002</v>
      </c>
      <c r="M7180" s="42">
        <v>11.111111111111001</v>
      </c>
    </row>
    <row r="7181" spans="3:13" x14ac:dyDescent="0.2">
      <c r="E7181" s="4" t="s">
        <v>89</v>
      </c>
      <c r="F7181" s="5"/>
      <c r="G7181" s="6">
        <v>66</v>
      </c>
      <c r="H7181" s="31">
        <v>3.0303030303030001</v>
      </c>
      <c r="I7181" s="28">
        <v>0</v>
      </c>
      <c r="J7181" s="12">
        <v>6.0606060606060002</v>
      </c>
      <c r="K7181" s="12">
        <v>36.363636363635997</v>
      </c>
      <c r="L7181" s="12">
        <v>46.969696969696997</v>
      </c>
      <c r="M7181" s="42">
        <v>7.5757575757579998</v>
      </c>
    </row>
    <row r="7182" spans="3:13" x14ac:dyDescent="0.2">
      <c r="E7182" s="4" t="s">
        <v>90</v>
      </c>
      <c r="F7182" s="5"/>
      <c r="G7182" s="6">
        <v>54</v>
      </c>
      <c r="H7182" s="71">
        <v>0</v>
      </c>
      <c r="I7182" s="28">
        <v>0</v>
      </c>
      <c r="J7182" s="12">
        <v>9.2592592592590002</v>
      </c>
      <c r="K7182" s="43">
        <v>33.333333333333002</v>
      </c>
      <c r="L7182" s="29">
        <v>51.851851851851997</v>
      </c>
      <c r="M7182" s="42">
        <v>5.5555555555560003</v>
      </c>
    </row>
    <row r="7183" spans="3:13" x14ac:dyDescent="0.2">
      <c r="E7183" s="57" t="s">
        <v>91</v>
      </c>
      <c r="F7183" s="59"/>
      <c r="G7183" s="55">
        <v>12</v>
      </c>
      <c r="H7183" s="137">
        <v>0</v>
      </c>
      <c r="I7183" s="74">
        <v>0</v>
      </c>
      <c r="J7183" s="74">
        <v>0</v>
      </c>
      <c r="K7183" s="65">
        <v>41.666666666666998</v>
      </c>
      <c r="L7183" s="113">
        <v>58.333333333333002</v>
      </c>
      <c r="M7183" s="171">
        <v>0</v>
      </c>
    </row>
    <row r="7185" spans="2:13" x14ac:dyDescent="0.2">
      <c r="B7185" s="40" t="str">
        <f xml:space="preserve"> HYPERLINK("#'目次'!B303", "[297]")</f>
        <v>[297]</v>
      </c>
      <c r="C7185" s="23" t="s">
        <v>446</v>
      </c>
    </row>
    <row r="7188" spans="2:13" x14ac:dyDescent="0.2">
      <c r="C7188" s="23" t="s">
        <v>14</v>
      </c>
    </row>
    <row r="7189" spans="2:13" ht="24" x14ac:dyDescent="0.2">
      <c r="D7189" s="195"/>
      <c r="E7189" s="196"/>
      <c r="F7189" s="196"/>
      <c r="G7189" s="37" t="s">
        <v>15</v>
      </c>
      <c r="H7189" s="33" t="s">
        <v>436</v>
      </c>
      <c r="I7189" s="13" t="s">
        <v>437</v>
      </c>
      <c r="J7189" s="13" t="s">
        <v>438</v>
      </c>
      <c r="K7189" s="13" t="s">
        <v>439</v>
      </c>
      <c r="L7189" s="13" t="s">
        <v>440</v>
      </c>
      <c r="M7189" s="38" t="s">
        <v>18</v>
      </c>
    </row>
    <row r="7190" spans="2:13" x14ac:dyDescent="0.2">
      <c r="D7190" s="197"/>
      <c r="E7190" s="198"/>
      <c r="F7190" s="198"/>
      <c r="G7190" s="35"/>
      <c r="H7190" s="39"/>
      <c r="I7190" s="14"/>
      <c r="J7190" s="14"/>
      <c r="K7190" s="14"/>
      <c r="L7190" s="14"/>
      <c r="M7190" s="34"/>
    </row>
    <row r="7191" spans="2:13" x14ac:dyDescent="0.2">
      <c r="D7191" s="56"/>
      <c r="E7191" s="58" t="s">
        <v>15</v>
      </c>
      <c r="F7191" s="46"/>
      <c r="G7191" s="36">
        <v>1200</v>
      </c>
      <c r="H7191" s="24">
        <v>8.3333333332999998E-2</v>
      </c>
      <c r="I7191" s="24">
        <v>8.3333333332999998E-2</v>
      </c>
      <c r="J7191" s="24">
        <v>1.083333333333</v>
      </c>
      <c r="K7191" s="24">
        <v>1.833333333333</v>
      </c>
      <c r="L7191" s="24">
        <v>81.833333333333002</v>
      </c>
      <c r="M7191" s="68">
        <v>15.083333333333</v>
      </c>
    </row>
    <row r="7192" spans="2:13" x14ac:dyDescent="0.2">
      <c r="D7192" s="199" t="s">
        <v>19</v>
      </c>
      <c r="E7192" s="22" t="s">
        <v>20</v>
      </c>
      <c r="F7192" s="21"/>
      <c r="G7192" s="19">
        <v>132</v>
      </c>
      <c r="H7192" s="131">
        <v>0</v>
      </c>
      <c r="I7192" s="60">
        <v>0</v>
      </c>
      <c r="J7192" s="20">
        <v>2.2727272727269998</v>
      </c>
      <c r="K7192" s="20">
        <v>0.75757575757600004</v>
      </c>
      <c r="L7192" s="20">
        <v>79.545454545455001</v>
      </c>
      <c r="M7192" s="52">
        <v>17.424242424241999</v>
      </c>
    </row>
    <row r="7193" spans="2:13" x14ac:dyDescent="0.2">
      <c r="D7193" s="200"/>
      <c r="E7193" s="4" t="s">
        <v>21</v>
      </c>
      <c r="F7193" s="5"/>
      <c r="G7193" s="6">
        <v>444</v>
      </c>
      <c r="H7193" s="31">
        <v>0.22522522522499999</v>
      </c>
      <c r="I7193" s="12">
        <v>0.22522522522499999</v>
      </c>
      <c r="J7193" s="12">
        <v>1.126126126126</v>
      </c>
      <c r="K7193" s="12">
        <v>2.0270270270270001</v>
      </c>
      <c r="L7193" s="12">
        <v>79.279279279278995</v>
      </c>
      <c r="M7193" s="42">
        <v>17.117117117117001</v>
      </c>
    </row>
    <row r="7194" spans="2:13" x14ac:dyDescent="0.2">
      <c r="D7194" s="200"/>
      <c r="E7194" s="4" t="s">
        <v>22</v>
      </c>
      <c r="F7194" s="5"/>
      <c r="G7194" s="6">
        <v>192</v>
      </c>
      <c r="H7194" s="71">
        <v>0</v>
      </c>
      <c r="I7194" s="28">
        <v>0</v>
      </c>
      <c r="J7194" s="28">
        <v>0</v>
      </c>
      <c r="K7194" s="12">
        <v>1.041666666667</v>
      </c>
      <c r="L7194" s="12">
        <v>85.9375</v>
      </c>
      <c r="M7194" s="42">
        <v>13.020833333333</v>
      </c>
    </row>
    <row r="7195" spans="2:13" x14ac:dyDescent="0.2">
      <c r="D7195" s="200"/>
      <c r="E7195" s="4" t="s">
        <v>23</v>
      </c>
      <c r="F7195" s="5"/>
      <c r="G7195" s="6">
        <v>192</v>
      </c>
      <c r="H7195" s="71">
        <v>0</v>
      </c>
      <c r="I7195" s="28">
        <v>0</v>
      </c>
      <c r="J7195" s="12">
        <v>0.52083333333299997</v>
      </c>
      <c r="K7195" s="12">
        <v>3.125</v>
      </c>
      <c r="L7195" s="12">
        <v>80.729166666666998</v>
      </c>
      <c r="M7195" s="42">
        <v>15.625</v>
      </c>
    </row>
    <row r="7196" spans="2:13" x14ac:dyDescent="0.2">
      <c r="D7196" s="200"/>
      <c r="E7196" s="4" t="s">
        <v>24</v>
      </c>
      <c r="F7196" s="5"/>
      <c r="G7196" s="6">
        <v>240</v>
      </c>
      <c r="H7196" s="71">
        <v>0</v>
      </c>
      <c r="I7196" s="28">
        <v>0</v>
      </c>
      <c r="J7196" s="12">
        <v>1.666666666667</v>
      </c>
      <c r="K7196" s="12">
        <v>1.666666666667</v>
      </c>
      <c r="L7196" s="12">
        <v>85.416666666666998</v>
      </c>
      <c r="M7196" s="42">
        <v>11.25</v>
      </c>
    </row>
    <row r="7197" spans="2:13" x14ac:dyDescent="0.2">
      <c r="D7197" s="199" t="s">
        <v>25</v>
      </c>
      <c r="E7197" s="22" t="s">
        <v>26</v>
      </c>
      <c r="F7197" s="21"/>
      <c r="G7197" s="19">
        <v>348</v>
      </c>
      <c r="H7197" s="131">
        <v>0</v>
      </c>
      <c r="I7197" s="60">
        <v>0</v>
      </c>
      <c r="J7197" s="20">
        <v>1.149425287356</v>
      </c>
      <c r="K7197" s="20">
        <v>2.2988505747130001</v>
      </c>
      <c r="L7197" s="20">
        <v>84.770114942529005</v>
      </c>
      <c r="M7197" s="52">
        <v>11.781609195402</v>
      </c>
    </row>
    <row r="7198" spans="2:13" x14ac:dyDescent="0.2">
      <c r="D7198" s="200"/>
      <c r="E7198" s="4" t="s">
        <v>27</v>
      </c>
      <c r="F7198" s="5"/>
      <c r="G7198" s="6">
        <v>378</v>
      </c>
      <c r="H7198" s="31">
        <v>0.26455026455000002</v>
      </c>
      <c r="I7198" s="28">
        <v>0</v>
      </c>
      <c r="J7198" s="12">
        <v>1.587301587302</v>
      </c>
      <c r="K7198" s="12">
        <v>1.587301587302</v>
      </c>
      <c r="L7198" s="12">
        <v>79.629629629630003</v>
      </c>
      <c r="M7198" s="42">
        <v>16.931216931217001</v>
      </c>
    </row>
    <row r="7199" spans="2:13" x14ac:dyDescent="0.2">
      <c r="D7199" s="200"/>
      <c r="E7199" s="4" t="s">
        <v>28</v>
      </c>
      <c r="F7199" s="5"/>
      <c r="G7199" s="6">
        <v>372</v>
      </c>
      <c r="H7199" s="71">
        <v>0</v>
      </c>
      <c r="I7199" s="12">
        <v>0.26881720430099998</v>
      </c>
      <c r="J7199" s="12">
        <v>0.80645161290300005</v>
      </c>
      <c r="K7199" s="12">
        <v>1.0752688172039999</v>
      </c>
      <c r="L7199" s="12">
        <v>81.182795698925005</v>
      </c>
      <c r="M7199" s="42">
        <v>16.666666666666998</v>
      </c>
    </row>
    <row r="7200" spans="2:13" x14ac:dyDescent="0.2">
      <c r="D7200" s="200"/>
      <c r="E7200" s="4" t="s">
        <v>29</v>
      </c>
      <c r="F7200" s="5"/>
      <c r="G7200" s="6">
        <v>102</v>
      </c>
      <c r="H7200" s="71">
        <v>0</v>
      </c>
      <c r="I7200" s="28">
        <v>0</v>
      </c>
      <c r="J7200" s="28">
        <v>0</v>
      </c>
      <c r="K7200" s="12">
        <v>3.9215686274510002</v>
      </c>
      <c r="L7200" s="12">
        <v>82.352941176471006</v>
      </c>
      <c r="M7200" s="42">
        <v>13.725490196078001</v>
      </c>
    </row>
    <row r="7201" spans="2:13" x14ac:dyDescent="0.2">
      <c r="D7201" s="199" t="s">
        <v>30</v>
      </c>
      <c r="E7201" s="22" t="s">
        <v>31</v>
      </c>
      <c r="F7201" s="21"/>
      <c r="G7201" s="19">
        <v>592</v>
      </c>
      <c r="H7201" s="54">
        <v>0.16891891891899999</v>
      </c>
      <c r="I7201" s="20">
        <v>0.16891891891899999</v>
      </c>
      <c r="J7201" s="20">
        <v>0.84459459459499997</v>
      </c>
      <c r="K7201" s="20">
        <v>1.351351351351</v>
      </c>
      <c r="L7201" s="20">
        <v>82.601351351350999</v>
      </c>
      <c r="M7201" s="52">
        <v>14.864864864865</v>
      </c>
    </row>
    <row r="7202" spans="2:13" x14ac:dyDescent="0.2">
      <c r="D7202" s="200"/>
      <c r="E7202" s="4" t="s">
        <v>32</v>
      </c>
      <c r="F7202" s="5"/>
      <c r="G7202" s="6">
        <v>608</v>
      </c>
      <c r="H7202" s="71">
        <v>0</v>
      </c>
      <c r="I7202" s="28">
        <v>0</v>
      </c>
      <c r="J7202" s="12">
        <v>1.3157894736839999</v>
      </c>
      <c r="K7202" s="12">
        <v>2.302631578947</v>
      </c>
      <c r="L7202" s="12">
        <v>81.085526315788996</v>
      </c>
      <c r="M7202" s="42">
        <v>15.296052631579</v>
      </c>
    </row>
    <row r="7203" spans="2:13" x14ac:dyDescent="0.2">
      <c r="D7203" s="199" t="s">
        <v>33</v>
      </c>
      <c r="E7203" s="22" t="s">
        <v>34</v>
      </c>
      <c r="F7203" s="21"/>
      <c r="G7203" s="19">
        <v>74</v>
      </c>
      <c r="H7203" s="131">
        <v>0</v>
      </c>
      <c r="I7203" s="60">
        <v>0</v>
      </c>
      <c r="J7203" s="20">
        <v>1.351351351351</v>
      </c>
      <c r="K7203" s="20">
        <v>4.0540540540540002</v>
      </c>
      <c r="L7203" s="20">
        <v>86.486486486486001</v>
      </c>
      <c r="M7203" s="177">
        <v>8.1081081081080004</v>
      </c>
    </row>
    <row r="7204" spans="2:13" x14ac:dyDescent="0.2">
      <c r="D7204" s="200"/>
      <c r="E7204" s="4" t="s">
        <v>35</v>
      </c>
      <c r="F7204" s="5"/>
      <c r="G7204" s="6">
        <v>148</v>
      </c>
      <c r="H7204" s="31">
        <v>0.67567567567599995</v>
      </c>
      <c r="I7204" s="28">
        <v>0</v>
      </c>
      <c r="J7204" s="12">
        <v>1.351351351351</v>
      </c>
      <c r="K7204" s="12">
        <v>2.0270270270270001</v>
      </c>
      <c r="L7204" s="12">
        <v>84.459459459458998</v>
      </c>
      <c r="M7204" s="42">
        <v>11.486486486485999</v>
      </c>
    </row>
    <row r="7205" spans="2:13" x14ac:dyDescent="0.2">
      <c r="D7205" s="200"/>
      <c r="E7205" s="4" t="s">
        <v>36</v>
      </c>
      <c r="F7205" s="5"/>
      <c r="G7205" s="6">
        <v>187</v>
      </c>
      <c r="H7205" s="71">
        <v>0</v>
      </c>
      <c r="I7205" s="28">
        <v>0</v>
      </c>
      <c r="J7205" s="12">
        <v>2.1390374331549999</v>
      </c>
      <c r="K7205" s="12">
        <v>2.1390374331549999</v>
      </c>
      <c r="L7205" s="12">
        <v>85.026737967914002</v>
      </c>
      <c r="M7205" s="42">
        <v>10.695187165775</v>
      </c>
    </row>
    <row r="7206" spans="2:13" x14ac:dyDescent="0.2">
      <c r="D7206" s="200"/>
      <c r="E7206" s="4" t="s">
        <v>37</v>
      </c>
      <c r="F7206" s="5"/>
      <c r="G7206" s="6">
        <v>221</v>
      </c>
      <c r="H7206" s="71">
        <v>0</v>
      </c>
      <c r="I7206" s="12">
        <v>0.452488687783</v>
      </c>
      <c r="J7206" s="12">
        <v>0.904977375566</v>
      </c>
      <c r="K7206" s="12">
        <v>2.262443438914</v>
      </c>
      <c r="L7206" s="12">
        <v>84.615384615384997</v>
      </c>
      <c r="M7206" s="42">
        <v>11.764705882353001</v>
      </c>
    </row>
    <row r="7207" spans="2:13" x14ac:dyDescent="0.2">
      <c r="D7207" s="200"/>
      <c r="E7207" s="4" t="s">
        <v>38</v>
      </c>
      <c r="F7207" s="5"/>
      <c r="G7207" s="6">
        <v>186</v>
      </c>
      <c r="H7207" s="71">
        <v>0</v>
      </c>
      <c r="I7207" s="28">
        <v>0</v>
      </c>
      <c r="J7207" s="12">
        <v>0.53763440860199996</v>
      </c>
      <c r="K7207" s="12">
        <v>1.0752688172039999</v>
      </c>
      <c r="L7207" s="12">
        <v>82.258064516128997</v>
      </c>
      <c r="M7207" s="42">
        <v>16.129032258064999</v>
      </c>
    </row>
    <row r="7208" spans="2:13" x14ac:dyDescent="0.2">
      <c r="D7208" s="200"/>
      <c r="E7208" s="4" t="s">
        <v>39</v>
      </c>
      <c r="F7208" s="5"/>
      <c r="G7208" s="6">
        <v>223</v>
      </c>
      <c r="H7208" s="71">
        <v>0</v>
      </c>
      <c r="I7208" s="28">
        <v>0</v>
      </c>
      <c r="J7208" s="12">
        <v>0.89686098654699997</v>
      </c>
      <c r="K7208" s="12">
        <v>0.89686098654699997</v>
      </c>
      <c r="L7208" s="12">
        <v>80.717488789238004</v>
      </c>
      <c r="M7208" s="42">
        <v>17.488789237668001</v>
      </c>
    </row>
    <row r="7209" spans="2:13" x14ac:dyDescent="0.2">
      <c r="D7209" s="201"/>
      <c r="E7209" s="57" t="s">
        <v>40</v>
      </c>
      <c r="F7209" s="59"/>
      <c r="G7209" s="55">
        <v>161</v>
      </c>
      <c r="H7209" s="137">
        <v>0</v>
      </c>
      <c r="I7209" s="74">
        <v>0</v>
      </c>
      <c r="J7209" s="65">
        <v>0.62111801242200004</v>
      </c>
      <c r="K7209" s="65">
        <v>1.8633540372670001</v>
      </c>
      <c r="L7209" s="109">
        <v>70.807453416149002</v>
      </c>
      <c r="M7209" s="141">
        <v>26.708074534161</v>
      </c>
    </row>
    <row r="7211" spans="2:13" x14ac:dyDescent="0.2">
      <c r="B7211" s="40" t="str">
        <f xml:space="preserve"> HYPERLINK("#'目次'!B304", "[298]")</f>
        <v>[298]</v>
      </c>
      <c r="C7211" s="23" t="s">
        <v>446</v>
      </c>
    </row>
    <row r="7214" spans="2:13" x14ac:dyDescent="0.2">
      <c r="C7214" s="23" t="s">
        <v>48</v>
      </c>
    </row>
    <row r="7215" spans="2:13" ht="24" x14ac:dyDescent="0.2">
      <c r="D7215" s="195"/>
      <c r="E7215" s="196"/>
      <c r="F7215" s="196"/>
      <c r="G7215" s="37" t="s">
        <v>15</v>
      </c>
      <c r="H7215" s="33" t="s">
        <v>436</v>
      </c>
      <c r="I7215" s="13" t="s">
        <v>437</v>
      </c>
      <c r="J7215" s="13" t="s">
        <v>438</v>
      </c>
      <c r="K7215" s="13" t="s">
        <v>439</v>
      </c>
      <c r="L7215" s="13" t="s">
        <v>440</v>
      </c>
      <c r="M7215" s="38" t="s">
        <v>18</v>
      </c>
    </row>
    <row r="7216" spans="2:13" x14ac:dyDescent="0.2">
      <c r="D7216" s="197"/>
      <c r="E7216" s="198"/>
      <c r="F7216" s="198"/>
      <c r="G7216" s="35"/>
      <c r="H7216" s="39"/>
      <c r="I7216" s="14"/>
      <c r="J7216" s="14"/>
      <c r="K7216" s="14"/>
      <c r="L7216" s="14"/>
      <c r="M7216" s="34"/>
    </row>
    <row r="7217" spans="4:13" x14ac:dyDescent="0.2">
      <c r="D7217" s="56"/>
      <c r="E7217" s="58" t="s">
        <v>15</v>
      </c>
      <c r="F7217" s="46"/>
      <c r="G7217" s="36">
        <v>1200</v>
      </c>
      <c r="H7217" s="24">
        <v>8.3333333332999998E-2</v>
      </c>
      <c r="I7217" s="24">
        <v>8.3333333332999998E-2</v>
      </c>
      <c r="J7217" s="24">
        <v>1.083333333333</v>
      </c>
      <c r="K7217" s="24">
        <v>1.833333333333</v>
      </c>
      <c r="L7217" s="24">
        <v>81.833333333333002</v>
      </c>
      <c r="M7217" s="68">
        <v>15.083333333333</v>
      </c>
    </row>
    <row r="7218" spans="4:13" x14ac:dyDescent="0.2">
      <c r="D7218" s="199" t="s">
        <v>49</v>
      </c>
      <c r="E7218" s="22" t="s">
        <v>50</v>
      </c>
      <c r="F7218" s="21"/>
      <c r="G7218" s="19">
        <v>15</v>
      </c>
      <c r="H7218" s="131">
        <v>0</v>
      </c>
      <c r="I7218" s="60">
        <v>0</v>
      </c>
      <c r="J7218" s="60">
        <v>0</v>
      </c>
      <c r="K7218" s="60">
        <v>0</v>
      </c>
      <c r="L7218" s="107">
        <v>66.666666666666998</v>
      </c>
      <c r="M7218" s="167">
        <v>33.333333333333002</v>
      </c>
    </row>
    <row r="7219" spans="4:13" x14ac:dyDescent="0.2">
      <c r="D7219" s="200"/>
      <c r="E7219" s="4" t="s">
        <v>51</v>
      </c>
      <c r="F7219" s="5"/>
      <c r="G7219" s="6">
        <v>142</v>
      </c>
      <c r="H7219" s="71">
        <v>0</v>
      </c>
      <c r="I7219" s="28">
        <v>0</v>
      </c>
      <c r="J7219" s="12">
        <v>1.4084507042250001</v>
      </c>
      <c r="K7219" s="12">
        <v>2.8169014084509998</v>
      </c>
      <c r="L7219" s="12">
        <v>79.577464788732001</v>
      </c>
      <c r="M7219" s="42">
        <v>16.197183098591999</v>
      </c>
    </row>
    <row r="7220" spans="4:13" x14ac:dyDescent="0.2">
      <c r="D7220" s="200"/>
      <c r="E7220" s="4" t="s">
        <v>52</v>
      </c>
      <c r="F7220" s="5"/>
      <c r="G7220" s="6">
        <v>26</v>
      </c>
      <c r="H7220" s="71">
        <v>0</v>
      </c>
      <c r="I7220" s="28">
        <v>0</v>
      </c>
      <c r="J7220" s="28">
        <v>0</v>
      </c>
      <c r="K7220" s="12">
        <v>3.8461538461539999</v>
      </c>
      <c r="L7220" s="43">
        <v>73.076923076922995</v>
      </c>
      <c r="M7220" s="88">
        <v>23.076923076922998</v>
      </c>
    </row>
    <row r="7221" spans="4:13" x14ac:dyDescent="0.2">
      <c r="D7221" s="200"/>
      <c r="E7221" s="4" t="s">
        <v>53</v>
      </c>
      <c r="F7221" s="5"/>
      <c r="G7221" s="6">
        <v>41</v>
      </c>
      <c r="H7221" s="71">
        <v>0</v>
      </c>
      <c r="I7221" s="28">
        <v>0</v>
      </c>
      <c r="J7221" s="12">
        <v>2.4390243902440001</v>
      </c>
      <c r="K7221" s="28">
        <v>0</v>
      </c>
      <c r="L7221" s="44">
        <v>92.682926829267998</v>
      </c>
      <c r="M7221" s="138">
        <v>4.8780487804880002</v>
      </c>
    </row>
    <row r="7222" spans="4:13" x14ac:dyDescent="0.2">
      <c r="D7222" s="200"/>
      <c r="E7222" s="4" t="s">
        <v>54</v>
      </c>
      <c r="F7222" s="5"/>
      <c r="G7222" s="6">
        <v>226</v>
      </c>
      <c r="H7222" s="71">
        <v>0</v>
      </c>
      <c r="I7222" s="28">
        <v>0</v>
      </c>
      <c r="J7222" s="12">
        <v>0.44247787610599998</v>
      </c>
      <c r="K7222" s="12">
        <v>0.88495575221199996</v>
      </c>
      <c r="L7222" s="12">
        <v>82.743362831857993</v>
      </c>
      <c r="M7222" s="42">
        <v>15.929203539823</v>
      </c>
    </row>
    <row r="7223" spans="4:13" x14ac:dyDescent="0.2">
      <c r="D7223" s="200"/>
      <c r="E7223" s="4" t="s">
        <v>55</v>
      </c>
      <c r="F7223" s="5"/>
      <c r="G7223" s="6">
        <v>125</v>
      </c>
      <c r="H7223" s="71">
        <v>0</v>
      </c>
      <c r="I7223" s="12">
        <v>0.8</v>
      </c>
      <c r="J7223" s="12">
        <v>1.6</v>
      </c>
      <c r="K7223" s="12">
        <v>2.4</v>
      </c>
      <c r="L7223" s="29">
        <v>88</v>
      </c>
      <c r="M7223" s="100">
        <v>7.2</v>
      </c>
    </row>
    <row r="7224" spans="4:13" x14ac:dyDescent="0.2">
      <c r="D7224" s="200"/>
      <c r="E7224" s="4" t="s">
        <v>56</v>
      </c>
      <c r="F7224" s="5"/>
      <c r="G7224" s="6">
        <v>190</v>
      </c>
      <c r="H7224" s="71">
        <v>0</v>
      </c>
      <c r="I7224" s="28">
        <v>0</v>
      </c>
      <c r="J7224" s="12">
        <v>2.1052631578950001</v>
      </c>
      <c r="K7224" s="12">
        <v>1.052631578947</v>
      </c>
      <c r="L7224" s="12">
        <v>81.052631578947</v>
      </c>
      <c r="M7224" s="42">
        <v>15.789473684211</v>
      </c>
    </row>
    <row r="7225" spans="4:13" x14ac:dyDescent="0.2">
      <c r="D7225" s="200"/>
      <c r="E7225" s="4" t="s">
        <v>57</v>
      </c>
      <c r="F7225" s="5"/>
      <c r="G7225" s="6">
        <v>185</v>
      </c>
      <c r="H7225" s="71">
        <v>0</v>
      </c>
      <c r="I7225" s="28">
        <v>0</v>
      </c>
      <c r="J7225" s="12">
        <v>0.54054054054099998</v>
      </c>
      <c r="K7225" s="12">
        <v>2.7027027027030002</v>
      </c>
      <c r="L7225" s="12">
        <v>82.702702702702993</v>
      </c>
      <c r="M7225" s="42">
        <v>14.054054054053999</v>
      </c>
    </row>
    <row r="7226" spans="4:13" x14ac:dyDescent="0.2">
      <c r="D7226" s="200"/>
      <c r="E7226" s="4" t="s">
        <v>58</v>
      </c>
      <c r="F7226" s="5"/>
      <c r="G7226" s="6">
        <v>113</v>
      </c>
      <c r="H7226" s="31">
        <v>0.88495575221199996</v>
      </c>
      <c r="I7226" s="28">
        <v>0</v>
      </c>
      <c r="J7226" s="12">
        <v>0.88495575221199996</v>
      </c>
      <c r="K7226" s="12">
        <v>3.53982300885</v>
      </c>
      <c r="L7226" s="12">
        <v>85.840707964602004</v>
      </c>
      <c r="M7226" s="100">
        <v>8.8495575221239999</v>
      </c>
    </row>
    <row r="7227" spans="4:13" x14ac:dyDescent="0.2">
      <c r="D7227" s="200"/>
      <c r="E7227" s="4" t="s">
        <v>59</v>
      </c>
      <c r="F7227" s="5"/>
      <c r="G7227" s="6">
        <v>136</v>
      </c>
      <c r="H7227" s="71">
        <v>0</v>
      </c>
      <c r="I7227" s="28">
        <v>0</v>
      </c>
      <c r="J7227" s="12">
        <v>0.73529411764700003</v>
      </c>
      <c r="K7227" s="12">
        <v>0.73529411764700003</v>
      </c>
      <c r="L7227" s="43">
        <v>73.529411764705998</v>
      </c>
      <c r="M7227" s="88">
        <v>25</v>
      </c>
    </row>
    <row r="7228" spans="4:13" x14ac:dyDescent="0.2">
      <c r="D7228" s="199" t="s">
        <v>60</v>
      </c>
      <c r="E7228" s="22" t="s">
        <v>61</v>
      </c>
      <c r="F7228" s="21"/>
      <c r="G7228" s="19">
        <v>205</v>
      </c>
      <c r="H7228" s="131">
        <v>0</v>
      </c>
      <c r="I7228" s="60">
        <v>0</v>
      </c>
      <c r="J7228" s="60">
        <v>0</v>
      </c>
      <c r="K7228" s="20">
        <v>2.9268292682929999</v>
      </c>
      <c r="L7228" s="20">
        <v>80.975609756097995</v>
      </c>
      <c r="M7228" s="52">
        <v>16.097560975610001</v>
      </c>
    </row>
    <row r="7229" spans="4:13" x14ac:dyDescent="0.2">
      <c r="D7229" s="200"/>
      <c r="E7229" s="4" t="s">
        <v>62</v>
      </c>
      <c r="F7229" s="5"/>
      <c r="G7229" s="6">
        <v>160</v>
      </c>
      <c r="H7229" s="71">
        <v>0</v>
      </c>
      <c r="I7229" s="12">
        <v>0.625</v>
      </c>
      <c r="J7229" s="12">
        <v>0.625</v>
      </c>
      <c r="K7229" s="12">
        <v>3.125</v>
      </c>
      <c r="L7229" s="12">
        <v>78.125</v>
      </c>
      <c r="M7229" s="42">
        <v>17.5</v>
      </c>
    </row>
    <row r="7230" spans="4:13" x14ac:dyDescent="0.2">
      <c r="D7230" s="200"/>
      <c r="E7230" s="4" t="s">
        <v>63</v>
      </c>
      <c r="F7230" s="5"/>
      <c r="G7230" s="6">
        <v>121</v>
      </c>
      <c r="H7230" s="71">
        <v>0</v>
      </c>
      <c r="I7230" s="28">
        <v>0</v>
      </c>
      <c r="J7230" s="12">
        <v>0.82644628099200002</v>
      </c>
      <c r="K7230" s="12">
        <v>0.82644628099200002</v>
      </c>
      <c r="L7230" s="12">
        <v>84.297520661156994</v>
      </c>
      <c r="M7230" s="42">
        <v>14.04958677686</v>
      </c>
    </row>
    <row r="7231" spans="4:13" x14ac:dyDescent="0.2">
      <c r="D7231" s="200"/>
      <c r="E7231" s="4" t="s">
        <v>64</v>
      </c>
      <c r="F7231" s="5"/>
      <c r="G7231" s="6">
        <v>124</v>
      </c>
      <c r="H7231" s="71">
        <v>0</v>
      </c>
      <c r="I7231" s="28">
        <v>0</v>
      </c>
      <c r="J7231" s="12">
        <v>2.4193548387099999</v>
      </c>
      <c r="K7231" s="12">
        <v>1.6129032258060001</v>
      </c>
      <c r="L7231" s="29">
        <v>87.903225806451999</v>
      </c>
      <c r="M7231" s="100">
        <v>8.0645161290320004</v>
      </c>
    </row>
    <row r="7232" spans="4:13" x14ac:dyDescent="0.2">
      <c r="D7232" s="200"/>
      <c r="E7232" s="4" t="s">
        <v>65</v>
      </c>
      <c r="F7232" s="5"/>
      <c r="G7232" s="6">
        <v>109</v>
      </c>
      <c r="H7232" s="71">
        <v>0</v>
      </c>
      <c r="I7232" s="28">
        <v>0</v>
      </c>
      <c r="J7232" s="28">
        <v>0</v>
      </c>
      <c r="K7232" s="28">
        <v>0</v>
      </c>
      <c r="L7232" s="12">
        <v>77.981651376146999</v>
      </c>
      <c r="M7232" s="88">
        <v>22.018348623853001</v>
      </c>
    </row>
    <row r="7233" spans="2:13" x14ac:dyDescent="0.2">
      <c r="D7233" s="200"/>
      <c r="E7233" s="4" t="s">
        <v>66</v>
      </c>
      <c r="F7233" s="5"/>
      <c r="G7233" s="6">
        <v>104</v>
      </c>
      <c r="H7233" s="71">
        <v>0</v>
      </c>
      <c r="I7233" s="28">
        <v>0</v>
      </c>
      <c r="J7233" s="12">
        <v>1.923076923077</v>
      </c>
      <c r="K7233" s="12">
        <v>0.96153846153800004</v>
      </c>
      <c r="L7233" s="12">
        <v>85.576923076922995</v>
      </c>
      <c r="M7233" s="42">
        <v>11.538461538462</v>
      </c>
    </row>
    <row r="7234" spans="2:13" x14ac:dyDescent="0.2">
      <c r="D7234" s="200"/>
      <c r="E7234" s="4" t="s">
        <v>67</v>
      </c>
      <c r="F7234" s="5"/>
      <c r="G7234" s="6">
        <v>139</v>
      </c>
      <c r="H7234" s="31">
        <v>0.71942446043200003</v>
      </c>
      <c r="I7234" s="28">
        <v>0</v>
      </c>
      <c r="J7234" s="12">
        <v>1.438848920863</v>
      </c>
      <c r="K7234" s="12">
        <v>2.1582733812949999</v>
      </c>
      <c r="L7234" s="12">
        <v>85.611510791366996</v>
      </c>
      <c r="M7234" s="100">
        <v>10.071942446043</v>
      </c>
    </row>
    <row r="7235" spans="2:13" x14ac:dyDescent="0.2">
      <c r="D7235" s="200"/>
      <c r="E7235" s="4" t="s">
        <v>68</v>
      </c>
      <c r="F7235" s="5"/>
      <c r="G7235" s="6">
        <v>48</v>
      </c>
      <c r="H7235" s="71">
        <v>0</v>
      </c>
      <c r="I7235" s="28">
        <v>0</v>
      </c>
      <c r="J7235" s="12">
        <v>2.083333333333</v>
      </c>
      <c r="K7235" s="28">
        <v>0</v>
      </c>
      <c r="L7235" s="29">
        <v>87.5</v>
      </c>
      <c r="M7235" s="42">
        <v>10.416666666667</v>
      </c>
    </row>
    <row r="7236" spans="2:13" x14ac:dyDescent="0.2">
      <c r="D7236" s="200"/>
      <c r="E7236" s="4" t="s">
        <v>69</v>
      </c>
      <c r="F7236" s="5"/>
      <c r="G7236" s="6">
        <v>37</v>
      </c>
      <c r="H7236" s="71">
        <v>0</v>
      </c>
      <c r="I7236" s="28">
        <v>0</v>
      </c>
      <c r="J7236" s="28">
        <v>0</v>
      </c>
      <c r="K7236" s="12">
        <v>2.7027027027030002</v>
      </c>
      <c r="L7236" s="12">
        <v>81.081081081080995</v>
      </c>
      <c r="M7236" s="42">
        <v>16.216216216216001</v>
      </c>
    </row>
    <row r="7237" spans="2:13" x14ac:dyDescent="0.2">
      <c r="D7237" s="93" t="s">
        <v>70</v>
      </c>
      <c r="E7237" s="89" t="s">
        <v>18</v>
      </c>
      <c r="F7237" s="92"/>
      <c r="G7237" s="94">
        <v>0</v>
      </c>
      <c r="H7237" s="152">
        <v>0</v>
      </c>
      <c r="I7237" s="101">
        <v>0</v>
      </c>
      <c r="J7237" s="101">
        <v>0</v>
      </c>
      <c r="K7237" s="101">
        <v>0</v>
      </c>
      <c r="L7237" s="86">
        <v>0</v>
      </c>
      <c r="M7237" s="173">
        <v>0</v>
      </c>
    </row>
    <row r="7239" spans="2:13" x14ac:dyDescent="0.2">
      <c r="B7239" s="40" t="str">
        <f xml:space="preserve"> HYPERLINK("#'目次'!B305", "[299]")</f>
        <v>[299]</v>
      </c>
      <c r="C7239" s="23" t="s">
        <v>446</v>
      </c>
    </row>
    <row r="7242" spans="2:13" x14ac:dyDescent="0.2">
      <c r="C7242" s="23" t="s">
        <v>73</v>
      </c>
    </row>
    <row r="7243" spans="2:13" ht="24" x14ac:dyDescent="0.2">
      <c r="D7243" s="195"/>
      <c r="E7243" s="196"/>
      <c r="F7243" s="196"/>
      <c r="G7243" s="37" t="s">
        <v>15</v>
      </c>
      <c r="H7243" s="33" t="s">
        <v>436</v>
      </c>
      <c r="I7243" s="13" t="s">
        <v>437</v>
      </c>
      <c r="J7243" s="13" t="s">
        <v>438</v>
      </c>
      <c r="K7243" s="13" t="s">
        <v>439</v>
      </c>
      <c r="L7243" s="13" t="s">
        <v>440</v>
      </c>
      <c r="M7243" s="38" t="s">
        <v>18</v>
      </c>
    </row>
    <row r="7244" spans="2:13" x14ac:dyDescent="0.2">
      <c r="D7244" s="197"/>
      <c r="E7244" s="198"/>
      <c r="F7244" s="198"/>
      <c r="G7244" s="35"/>
      <c r="H7244" s="39"/>
      <c r="I7244" s="14"/>
      <c r="J7244" s="14"/>
      <c r="K7244" s="14"/>
      <c r="L7244" s="14"/>
      <c r="M7244" s="34"/>
    </row>
    <row r="7245" spans="2:13" x14ac:dyDescent="0.2">
      <c r="D7245" s="56"/>
      <c r="E7245" s="58" t="s">
        <v>15</v>
      </c>
      <c r="F7245" s="46"/>
      <c r="G7245" s="36">
        <v>1200</v>
      </c>
      <c r="H7245" s="24">
        <v>8.3333333332999998E-2</v>
      </c>
      <c r="I7245" s="24">
        <v>8.3333333332999998E-2</v>
      </c>
      <c r="J7245" s="24">
        <v>1.083333333333</v>
      </c>
      <c r="K7245" s="24">
        <v>1.833333333333</v>
      </c>
      <c r="L7245" s="24">
        <v>81.833333333333002</v>
      </c>
      <c r="M7245" s="68">
        <v>15.083333333333</v>
      </c>
    </row>
    <row r="7246" spans="2:13" x14ac:dyDescent="0.2">
      <c r="D7246" s="199" t="s">
        <v>74</v>
      </c>
      <c r="E7246" s="22" t="s">
        <v>75</v>
      </c>
      <c r="F7246" s="21"/>
      <c r="G7246" s="19">
        <v>592</v>
      </c>
      <c r="H7246" s="54">
        <v>0.16891891891899999</v>
      </c>
      <c r="I7246" s="20">
        <v>0.16891891891899999</v>
      </c>
      <c r="J7246" s="20">
        <v>0.84459459459499997</v>
      </c>
      <c r="K7246" s="20">
        <v>1.351351351351</v>
      </c>
      <c r="L7246" s="20">
        <v>82.601351351350999</v>
      </c>
      <c r="M7246" s="52">
        <v>14.864864864865</v>
      </c>
    </row>
    <row r="7247" spans="2:13" x14ac:dyDescent="0.2">
      <c r="D7247" s="200"/>
      <c r="E7247" s="4" t="s">
        <v>34</v>
      </c>
      <c r="F7247" s="5"/>
      <c r="G7247" s="6">
        <v>37</v>
      </c>
      <c r="H7247" s="71">
        <v>0</v>
      </c>
      <c r="I7247" s="28">
        <v>0</v>
      </c>
      <c r="J7247" s="12">
        <v>2.7027027027030002</v>
      </c>
      <c r="K7247" s="12">
        <v>5.4054054054050003</v>
      </c>
      <c r="L7247" s="12">
        <v>81.081081081080995</v>
      </c>
      <c r="M7247" s="42">
        <v>10.810810810811001</v>
      </c>
    </row>
    <row r="7248" spans="2:13" x14ac:dyDescent="0.2">
      <c r="D7248" s="200"/>
      <c r="E7248" s="4" t="s">
        <v>35</v>
      </c>
      <c r="F7248" s="5"/>
      <c r="G7248" s="6">
        <v>75</v>
      </c>
      <c r="H7248" s="31">
        <v>1.333333333333</v>
      </c>
      <c r="I7248" s="28">
        <v>0</v>
      </c>
      <c r="J7248" s="28">
        <v>0</v>
      </c>
      <c r="K7248" s="12">
        <v>1.333333333333</v>
      </c>
      <c r="L7248" s="29">
        <v>88</v>
      </c>
      <c r="M7248" s="100">
        <v>9.333333333333</v>
      </c>
    </row>
    <row r="7249" spans="2:13" x14ac:dyDescent="0.2">
      <c r="D7249" s="200"/>
      <c r="E7249" s="4" t="s">
        <v>36</v>
      </c>
      <c r="F7249" s="5"/>
      <c r="G7249" s="6">
        <v>95</v>
      </c>
      <c r="H7249" s="71">
        <v>0</v>
      </c>
      <c r="I7249" s="28">
        <v>0</v>
      </c>
      <c r="J7249" s="12">
        <v>1.052631578947</v>
      </c>
      <c r="K7249" s="12">
        <v>2.1052631578950001</v>
      </c>
      <c r="L7249" s="29">
        <v>87.368421052632002</v>
      </c>
      <c r="M7249" s="100">
        <v>9.4736842105260006</v>
      </c>
    </row>
    <row r="7250" spans="2:13" x14ac:dyDescent="0.2">
      <c r="D7250" s="200"/>
      <c r="E7250" s="4" t="s">
        <v>37</v>
      </c>
      <c r="F7250" s="5"/>
      <c r="G7250" s="6">
        <v>111</v>
      </c>
      <c r="H7250" s="71">
        <v>0</v>
      </c>
      <c r="I7250" s="12">
        <v>0.90090090090099995</v>
      </c>
      <c r="J7250" s="12">
        <v>1.8018018018019999</v>
      </c>
      <c r="K7250" s="12">
        <v>1.8018018018019999</v>
      </c>
      <c r="L7250" s="12">
        <v>85.585585585586003</v>
      </c>
      <c r="M7250" s="100">
        <v>9.9099099099100005</v>
      </c>
    </row>
    <row r="7251" spans="2:13" x14ac:dyDescent="0.2">
      <c r="D7251" s="200"/>
      <c r="E7251" s="4" t="s">
        <v>38</v>
      </c>
      <c r="F7251" s="5"/>
      <c r="G7251" s="6">
        <v>93</v>
      </c>
      <c r="H7251" s="71">
        <v>0</v>
      </c>
      <c r="I7251" s="28">
        <v>0</v>
      </c>
      <c r="J7251" s="28">
        <v>0</v>
      </c>
      <c r="K7251" s="28">
        <v>0</v>
      </c>
      <c r="L7251" s="12">
        <v>81.720430107526994</v>
      </c>
      <c r="M7251" s="42">
        <v>18.279569892472999</v>
      </c>
    </row>
    <row r="7252" spans="2:13" x14ac:dyDescent="0.2">
      <c r="D7252" s="200"/>
      <c r="E7252" s="4" t="s">
        <v>39</v>
      </c>
      <c r="F7252" s="5"/>
      <c r="G7252" s="6">
        <v>109</v>
      </c>
      <c r="H7252" s="71">
        <v>0</v>
      </c>
      <c r="I7252" s="28">
        <v>0</v>
      </c>
      <c r="J7252" s="28">
        <v>0</v>
      </c>
      <c r="K7252" s="28">
        <v>0</v>
      </c>
      <c r="L7252" s="12">
        <v>81.651376146789005</v>
      </c>
      <c r="M7252" s="42">
        <v>18.348623853210999</v>
      </c>
    </row>
    <row r="7253" spans="2:13" x14ac:dyDescent="0.2">
      <c r="D7253" s="200"/>
      <c r="E7253" s="4" t="s">
        <v>40</v>
      </c>
      <c r="F7253" s="5"/>
      <c r="G7253" s="6">
        <v>72</v>
      </c>
      <c r="H7253" s="71">
        <v>0</v>
      </c>
      <c r="I7253" s="28">
        <v>0</v>
      </c>
      <c r="J7253" s="12">
        <v>1.3888888888890001</v>
      </c>
      <c r="K7253" s="12">
        <v>1.3888888888890001</v>
      </c>
      <c r="L7253" s="61">
        <v>69.444444444444002</v>
      </c>
      <c r="M7253" s="111">
        <v>27.777777777777999</v>
      </c>
    </row>
    <row r="7254" spans="2:13" x14ac:dyDescent="0.2">
      <c r="D7254" s="199" t="s">
        <v>76</v>
      </c>
      <c r="E7254" s="22" t="s">
        <v>77</v>
      </c>
      <c r="F7254" s="21"/>
      <c r="G7254" s="19">
        <v>608</v>
      </c>
      <c r="H7254" s="131">
        <v>0</v>
      </c>
      <c r="I7254" s="60">
        <v>0</v>
      </c>
      <c r="J7254" s="20">
        <v>1.3157894736839999</v>
      </c>
      <c r="K7254" s="20">
        <v>2.302631578947</v>
      </c>
      <c r="L7254" s="20">
        <v>81.085526315788996</v>
      </c>
      <c r="M7254" s="52">
        <v>15.296052631579</v>
      </c>
    </row>
    <row r="7255" spans="2:13" x14ac:dyDescent="0.2">
      <c r="D7255" s="200"/>
      <c r="E7255" s="4" t="s">
        <v>34</v>
      </c>
      <c r="F7255" s="5"/>
      <c r="G7255" s="6">
        <v>37</v>
      </c>
      <c r="H7255" s="71">
        <v>0</v>
      </c>
      <c r="I7255" s="28">
        <v>0</v>
      </c>
      <c r="J7255" s="28">
        <v>0</v>
      </c>
      <c r="K7255" s="12">
        <v>2.7027027027030002</v>
      </c>
      <c r="L7255" s="44">
        <v>91.891891891892001</v>
      </c>
      <c r="M7255" s="100">
        <v>5.4054054054050003</v>
      </c>
    </row>
    <row r="7256" spans="2:13" x14ac:dyDescent="0.2">
      <c r="D7256" s="200"/>
      <c r="E7256" s="4" t="s">
        <v>35</v>
      </c>
      <c r="F7256" s="5"/>
      <c r="G7256" s="6">
        <v>73</v>
      </c>
      <c r="H7256" s="71">
        <v>0</v>
      </c>
      <c r="I7256" s="28">
        <v>0</v>
      </c>
      <c r="J7256" s="12">
        <v>2.7397260273969999</v>
      </c>
      <c r="K7256" s="12">
        <v>2.7397260273969999</v>
      </c>
      <c r="L7256" s="12">
        <v>80.821917808218998</v>
      </c>
      <c r="M7256" s="42">
        <v>13.698630136986001</v>
      </c>
    </row>
    <row r="7257" spans="2:13" x14ac:dyDescent="0.2">
      <c r="D7257" s="200"/>
      <c r="E7257" s="4" t="s">
        <v>36</v>
      </c>
      <c r="F7257" s="5"/>
      <c r="G7257" s="6">
        <v>92</v>
      </c>
      <c r="H7257" s="71">
        <v>0</v>
      </c>
      <c r="I7257" s="28">
        <v>0</v>
      </c>
      <c r="J7257" s="12">
        <v>3.2608695652169999</v>
      </c>
      <c r="K7257" s="12">
        <v>2.1739130434780001</v>
      </c>
      <c r="L7257" s="12">
        <v>82.608695652174006</v>
      </c>
      <c r="M7257" s="42">
        <v>11.95652173913</v>
      </c>
    </row>
    <row r="7258" spans="2:13" x14ac:dyDescent="0.2">
      <c r="D7258" s="200"/>
      <c r="E7258" s="4" t="s">
        <v>37</v>
      </c>
      <c r="F7258" s="5"/>
      <c r="G7258" s="6">
        <v>110</v>
      </c>
      <c r="H7258" s="71">
        <v>0</v>
      </c>
      <c r="I7258" s="28">
        <v>0</v>
      </c>
      <c r="J7258" s="28">
        <v>0</v>
      </c>
      <c r="K7258" s="12">
        <v>2.7272727272730002</v>
      </c>
      <c r="L7258" s="12">
        <v>83.636363636363996</v>
      </c>
      <c r="M7258" s="42">
        <v>13.636363636364001</v>
      </c>
    </row>
    <row r="7259" spans="2:13" x14ac:dyDescent="0.2">
      <c r="D7259" s="200"/>
      <c r="E7259" s="4" t="s">
        <v>38</v>
      </c>
      <c r="F7259" s="5"/>
      <c r="G7259" s="6">
        <v>93</v>
      </c>
      <c r="H7259" s="71">
        <v>0</v>
      </c>
      <c r="I7259" s="28">
        <v>0</v>
      </c>
      <c r="J7259" s="12">
        <v>1.0752688172039999</v>
      </c>
      <c r="K7259" s="12">
        <v>2.1505376344089999</v>
      </c>
      <c r="L7259" s="12">
        <v>82.795698924730999</v>
      </c>
      <c r="M7259" s="42">
        <v>13.978494623655999</v>
      </c>
    </row>
    <row r="7260" spans="2:13" x14ac:dyDescent="0.2">
      <c r="D7260" s="200"/>
      <c r="E7260" s="4" t="s">
        <v>39</v>
      </c>
      <c r="F7260" s="5"/>
      <c r="G7260" s="6">
        <v>114</v>
      </c>
      <c r="H7260" s="71">
        <v>0</v>
      </c>
      <c r="I7260" s="28">
        <v>0</v>
      </c>
      <c r="J7260" s="12">
        <v>1.7543859649119999</v>
      </c>
      <c r="K7260" s="12">
        <v>1.7543859649119999</v>
      </c>
      <c r="L7260" s="12">
        <v>79.824561403508994</v>
      </c>
      <c r="M7260" s="42">
        <v>16.666666666666998</v>
      </c>
    </row>
    <row r="7261" spans="2:13" x14ac:dyDescent="0.2">
      <c r="D7261" s="201"/>
      <c r="E7261" s="57" t="s">
        <v>40</v>
      </c>
      <c r="F7261" s="59"/>
      <c r="G7261" s="55">
        <v>89</v>
      </c>
      <c r="H7261" s="137">
        <v>0</v>
      </c>
      <c r="I7261" s="74">
        <v>0</v>
      </c>
      <c r="J7261" s="74">
        <v>0</v>
      </c>
      <c r="K7261" s="65">
        <v>2.2471910112360001</v>
      </c>
      <c r="L7261" s="125">
        <v>71.910112359550993</v>
      </c>
      <c r="M7261" s="141">
        <v>25.842696629212998</v>
      </c>
    </row>
    <row r="7263" spans="2:13" x14ac:dyDescent="0.2">
      <c r="B7263" s="40" t="str">
        <f xml:space="preserve"> HYPERLINK("#'目次'!B306", "[300]")</f>
        <v>[300]</v>
      </c>
      <c r="C7263" s="23" t="s">
        <v>446</v>
      </c>
    </row>
    <row r="7266" spans="3:13" x14ac:dyDescent="0.2">
      <c r="C7266" s="23" t="s">
        <v>80</v>
      </c>
    </row>
    <row r="7267" spans="3:13" ht="24" x14ac:dyDescent="0.2">
      <c r="E7267" s="195"/>
      <c r="F7267" s="196"/>
      <c r="G7267" s="37" t="s">
        <v>15</v>
      </c>
      <c r="H7267" s="33" t="s">
        <v>436</v>
      </c>
      <c r="I7267" s="13" t="s">
        <v>437</v>
      </c>
      <c r="J7267" s="13" t="s">
        <v>438</v>
      </c>
      <c r="K7267" s="13" t="s">
        <v>439</v>
      </c>
      <c r="L7267" s="13" t="s">
        <v>440</v>
      </c>
      <c r="M7267" s="38" t="s">
        <v>18</v>
      </c>
    </row>
    <row r="7268" spans="3:13" x14ac:dyDescent="0.2">
      <c r="E7268" s="197"/>
      <c r="F7268" s="198"/>
      <c r="G7268" s="35"/>
      <c r="H7268" s="39"/>
      <c r="I7268" s="14"/>
      <c r="J7268" s="14"/>
      <c r="K7268" s="14"/>
      <c r="L7268" s="14"/>
      <c r="M7268" s="34"/>
    </row>
    <row r="7269" spans="3:13" x14ac:dyDescent="0.2">
      <c r="E7269" s="91" t="s">
        <v>15</v>
      </c>
      <c r="F7269" s="46"/>
      <c r="G7269" s="36">
        <v>1200</v>
      </c>
      <c r="H7269" s="24">
        <v>8.3333333332999998E-2</v>
      </c>
      <c r="I7269" s="24">
        <v>8.3333333332999998E-2</v>
      </c>
      <c r="J7269" s="24">
        <v>1.083333333333</v>
      </c>
      <c r="K7269" s="24">
        <v>1.833333333333</v>
      </c>
      <c r="L7269" s="24">
        <v>81.833333333333002</v>
      </c>
      <c r="M7269" s="68">
        <v>15.083333333333</v>
      </c>
    </row>
    <row r="7270" spans="3:13" x14ac:dyDescent="0.2">
      <c r="E7270" s="4" t="s">
        <v>81</v>
      </c>
      <c r="F7270" s="5"/>
      <c r="G7270" s="19">
        <v>48</v>
      </c>
      <c r="H7270" s="131">
        <v>0</v>
      </c>
      <c r="I7270" s="60">
        <v>0</v>
      </c>
      <c r="J7270" s="20">
        <v>2.083333333333</v>
      </c>
      <c r="K7270" s="20">
        <v>2.083333333333</v>
      </c>
      <c r="L7270" s="90">
        <v>75</v>
      </c>
      <c r="M7270" s="153">
        <v>20.833333333333002</v>
      </c>
    </row>
    <row r="7271" spans="3:13" x14ac:dyDescent="0.2">
      <c r="E7271" s="4" t="s">
        <v>82</v>
      </c>
      <c r="F7271" s="5"/>
      <c r="G7271" s="6">
        <v>84</v>
      </c>
      <c r="H7271" s="71">
        <v>0</v>
      </c>
      <c r="I7271" s="28">
        <v>0</v>
      </c>
      <c r="J7271" s="12">
        <v>2.3809523809519999</v>
      </c>
      <c r="K7271" s="28">
        <v>0</v>
      </c>
      <c r="L7271" s="12">
        <v>82.142857142856997</v>
      </c>
      <c r="M7271" s="42">
        <v>15.47619047619</v>
      </c>
    </row>
    <row r="7272" spans="3:13" x14ac:dyDescent="0.2">
      <c r="E7272" s="4" t="s">
        <v>83</v>
      </c>
      <c r="F7272" s="5"/>
      <c r="G7272" s="6">
        <v>462</v>
      </c>
      <c r="H7272" s="31">
        <v>0.21645021645000001</v>
      </c>
      <c r="I7272" s="12">
        <v>0.21645021645000001</v>
      </c>
      <c r="J7272" s="12">
        <v>1.0822510822510001</v>
      </c>
      <c r="K7272" s="12">
        <v>1.948051948052</v>
      </c>
      <c r="L7272" s="12">
        <v>79.220779220778994</v>
      </c>
      <c r="M7272" s="42">
        <v>17.316017316017</v>
      </c>
    </row>
    <row r="7273" spans="3:13" x14ac:dyDescent="0.2">
      <c r="E7273" s="4" t="s">
        <v>84</v>
      </c>
      <c r="F7273" s="5"/>
      <c r="G7273" s="6">
        <v>30</v>
      </c>
      <c r="H7273" s="71">
        <v>0</v>
      </c>
      <c r="I7273" s="28">
        <v>0</v>
      </c>
      <c r="J7273" s="28">
        <v>0</v>
      </c>
      <c r="K7273" s="12">
        <v>3.333333333333</v>
      </c>
      <c r="L7273" s="12">
        <v>86.666666666666998</v>
      </c>
      <c r="M7273" s="100">
        <v>10</v>
      </c>
    </row>
    <row r="7274" spans="3:13" x14ac:dyDescent="0.2">
      <c r="E7274" s="4" t="s">
        <v>85</v>
      </c>
      <c r="F7274" s="5"/>
      <c r="G7274" s="6">
        <v>144</v>
      </c>
      <c r="H7274" s="71">
        <v>0</v>
      </c>
      <c r="I7274" s="28">
        <v>0</v>
      </c>
      <c r="J7274" s="28">
        <v>0</v>
      </c>
      <c r="K7274" s="12">
        <v>0.694444444444</v>
      </c>
      <c r="L7274" s="12">
        <v>86.805555555555998</v>
      </c>
      <c r="M7274" s="42">
        <v>12.5</v>
      </c>
    </row>
    <row r="7275" spans="3:13" x14ac:dyDescent="0.2">
      <c r="E7275" s="4" t="s">
        <v>86</v>
      </c>
      <c r="F7275" s="5"/>
      <c r="G7275" s="6">
        <v>192</v>
      </c>
      <c r="H7275" s="71">
        <v>0</v>
      </c>
      <c r="I7275" s="28">
        <v>0</v>
      </c>
      <c r="J7275" s="12">
        <v>0.52083333333299997</v>
      </c>
      <c r="K7275" s="12">
        <v>3.125</v>
      </c>
      <c r="L7275" s="12">
        <v>80.729166666666998</v>
      </c>
      <c r="M7275" s="42">
        <v>15.625</v>
      </c>
    </row>
    <row r="7276" spans="3:13" x14ac:dyDescent="0.2">
      <c r="E7276" s="4" t="s">
        <v>87</v>
      </c>
      <c r="F7276" s="5"/>
      <c r="G7276" s="6">
        <v>72</v>
      </c>
      <c r="H7276" s="71">
        <v>0</v>
      </c>
      <c r="I7276" s="28">
        <v>0</v>
      </c>
      <c r="J7276" s="12">
        <v>1.3888888888890001</v>
      </c>
      <c r="K7276" s="12">
        <v>4.166666666667</v>
      </c>
      <c r="L7276" s="12">
        <v>86.111111111111001</v>
      </c>
      <c r="M7276" s="100">
        <v>8.333333333333</v>
      </c>
    </row>
    <row r="7277" spans="3:13" x14ac:dyDescent="0.2">
      <c r="E7277" s="4" t="s">
        <v>88</v>
      </c>
      <c r="F7277" s="5"/>
      <c r="G7277" s="6">
        <v>36</v>
      </c>
      <c r="H7277" s="71">
        <v>0</v>
      </c>
      <c r="I7277" s="28">
        <v>0</v>
      </c>
      <c r="J7277" s="28">
        <v>0</v>
      </c>
      <c r="K7277" s="28">
        <v>0</v>
      </c>
      <c r="L7277" s="12">
        <v>83.333333333333002</v>
      </c>
      <c r="M7277" s="42">
        <v>16.666666666666998</v>
      </c>
    </row>
    <row r="7278" spans="3:13" x14ac:dyDescent="0.2">
      <c r="E7278" s="4" t="s">
        <v>89</v>
      </c>
      <c r="F7278" s="5"/>
      <c r="G7278" s="6">
        <v>66</v>
      </c>
      <c r="H7278" s="71">
        <v>0</v>
      </c>
      <c r="I7278" s="28">
        <v>0</v>
      </c>
      <c r="J7278" s="28">
        <v>0</v>
      </c>
      <c r="K7278" s="28">
        <v>0</v>
      </c>
      <c r="L7278" s="12">
        <v>86.363636363636004</v>
      </c>
      <c r="M7278" s="42">
        <v>13.636363636364001</v>
      </c>
    </row>
    <row r="7279" spans="3:13" x14ac:dyDescent="0.2">
      <c r="E7279" s="4" t="s">
        <v>90</v>
      </c>
      <c r="F7279" s="5"/>
      <c r="G7279" s="6">
        <v>54</v>
      </c>
      <c r="H7279" s="71">
        <v>0</v>
      </c>
      <c r="I7279" s="28">
        <v>0</v>
      </c>
      <c r="J7279" s="12">
        <v>5.5555555555560003</v>
      </c>
      <c r="K7279" s="12">
        <v>1.851851851852</v>
      </c>
      <c r="L7279" s="12">
        <v>81.481481481480998</v>
      </c>
      <c r="M7279" s="42">
        <v>11.111111111111001</v>
      </c>
    </row>
    <row r="7280" spans="3:13" x14ac:dyDescent="0.2">
      <c r="E7280" s="57" t="s">
        <v>91</v>
      </c>
      <c r="F7280" s="59"/>
      <c r="G7280" s="55">
        <v>12</v>
      </c>
      <c r="H7280" s="137">
        <v>0</v>
      </c>
      <c r="I7280" s="74">
        <v>0</v>
      </c>
      <c r="J7280" s="74">
        <v>0</v>
      </c>
      <c r="K7280" s="74">
        <v>0</v>
      </c>
      <c r="L7280" s="113">
        <v>100</v>
      </c>
      <c r="M7280" s="185">
        <v>0</v>
      </c>
    </row>
    <row r="7282" spans="2:13" x14ac:dyDescent="0.2">
      <c r="B7282" s="40" t="str">
        <f xml:space="preserve"> HYPERLINK("#'目次'!B307", "[301]")</f>
        <v>[301]</v>
      </c>
      <c r="C7282" s="23" t="s">
        <v>449</v>
      </c>
    </row>
    <row r="7285" spans="2:13" x14ac:dyDescent="0.2">
      <c r="C7285" s="23" t="s">
        <v>14</v>
      </c>
    </row>
    <row r="7286" spans="2:13" ht="24" x14ac:dyDescent="0.2">
      <c r="D7286" s="195"/>
      <c r="E7286" s="196"/>
      <c r="F7286" s="196"/>
      <c r="G7286" s="37" t="s">
        <v>15</v>
      </c>
      <c r="H7286" s="33" t="s">
        <v>436</v>
      </c>
      <c r="I7286" s="13" t="s">
        <v>437</v>
      </c>
      <c r="J7286" s="13" t="s">
        <v>438</v>
      </c>
      <c r="K7286" s="13" t="s">
        <v>439</v>
      </c>
      <c r="L7286" s="13" t="s">
        <v>440</v>
      </c>
      <c r="M7286" s="38" t="s">
        <v>18</v>
      </c>
    </row>
    <row r="7287" spans="2:13" x14ac:dyDescent="0.2">
      <c r="D7287" s="197"/>
      <c r="E7287" s="198"/>
      <c r="F7287" s="198"/>
      <c r="G7287" s="35"/>
      <c r="H7287" s="39"/>
      <c r="I7287" s="14"/>
      <c r="J7287" s="14"/>
      <c r="K7287" s="14"/>
      <c r="L7287" s="14"/>
      <c r="M7287" s="34"/>
    </row>
    <row r="7288" spans="2:13" x14ac:dyDescent="0.2">
      <c r="D7288" s="56"/>
      <c r="E7288" s="58" t="s">
        <v>15</v>
      </c>
      <c r="F7288" s="46"/>
      <c r="G7288" s="36">
        <v>1200</v>
      </c>
      <c r="H7288" s="24">
        <v>1.666666666667</v>
      </c>
      <c r="I7288" s="24">
        <v>14.666666666667</v>
      </c>
      <c r="J7288" s="24">
        <v>68</v>
      </c>
      <c r="K7288" s="24">
        <v>7.25</v>
      </c>
      <c r="L7288" s="24">
        <v>4.666666666667</v>
      </c>
      <c r="M7288" s="68">
        <v>3.75</v>
      </c>
    </row>
    <row r="7289" spans="2:13" x14ac:dyDescent="0.2">
      <c r="D7289" s="199" t="s">
        <v>19</v>
      </c>
      <c r="E7289" s="22" t="s">
        <v>20</v>
      </c>
      <c r="F7289" s="21"/>
      <c r="G7289" s="19">
        <v>132</v>
      </c>
      <c r="H7289" s="54">
        <v>2.2727272727269998</v>
      </c>
      <c r="I7289" s="20">
        <v>12.878787878788</v>
      </c>
      <c r="J7289" s="20">
        <v>67.424242424241996</v>
      </c>
      <c r="K7289" s="20">
        <v>8.333333333333</v>
      </c>
      <c r="L7289" s="20">
        <v>3.0303030303030001</v>
      </c>
      <c r="M7289" s="52">
        <v>6.0606060606060002</v>
      </c>
    </row>
    <row r="7290" spans="2:13" x14ac:dyDescent="0.2">
      <c r="D7290" s="200"/>
      <c r="E7290" s="4" t="s">
        <v>21</v>
      </c>
      <c r="F7290" s="5"/>
      <c r="G7290" s="6">
        <v>444</v>
      </c>
      <c r="H7290" s="31">
        <v>1.5765765765769999</v>
      </c>
      <c r="I7290" s="12">
        <v>13.963963963964</v>
      </c>
      <c r="J7290" s="12">
        <v>70.945945945945994</v>
      </c>
      <c r="K7290" s="12">
        <v>5.1801801801799998</v>
      </c>
      <c r="L7290" s="12">
        <v>4.9549549549550003</v>
      </c>
      <c r="M7290" s="42">
        <v>3.3783783783780001</v>
      </c>
    </row>
    <row r="7291" spans="2:13" x14ac:dyDescent="0.2">
      <c r="D7291" s="200"/>
      <c r="E7291" s="4" t="s">
        <v>22</v>
      </c>
      <c r="F7291" s="5"/>
      <c r="G7291" s="6">
        <v>192</v>
      </c>
      <c r="H7291" s="31">
        <v>1.5625</v>
      </c>
      <c r="I7291" s="12">
        <v>13.020833333333</v>
      </c>
      <c r="J7291" s="12">
        <v>67.1875</v>
      </c>
      <c r="K7291" s="12">
        <v>8.854166666667</v>
      </c>
      <c r="L7291" s="12">
        <v>5.729166666667</v>
      </c>
      <c r="M7291" s="42">
        <v>3.645833333333</v>
      </c>
    </row>
    <row r="7292" spans="2:13" x14ac:dyDescent="0.2">
      <c r="D7292" s="200"/>
      <c r="E7292" s="4" t="s">
        <v>23</v>
      </c>
      <c r="F7292" s="5"/>
      <c r="G7292" s="6">
        <v>192</v>
      </c>
      <c r="H7292" s="31">
        <v>1.5625</v>
      </c>
      <c r="I7292" s="12">
        <v>18.75</v>
      </c>
      <c r="J7292" s="12">
        <v>63.541666666666998</v>
      </c>
      <c r="K7292" s="12">
        <v>9.375</v>
      </c>
      <c r="L7292" s="12">
        <v>2.604166666667</v>
      </c>
      <c r="M7292" s="42">
        <v>4.166666666667</v>
      </c>
    </row>
    <row r="7293" spans="2:13" x14ac:dyDescent="0.2">
      <c r="D7293" s="200"/>
      <c r="E7293" s="4" t="s">
        <v>24</v>
      </c>
      <c r="F7293" s="5"/>
      <c r="G7293" s="6">
        <v>240</v>
      </c>
      <c r="H7293" s="31">
        <v>1.666666666667</v>
      </c>
      <c r="I7293" s="12">
        <v>15</v>
      </c>
      <c r="J7293" s="12">
        <v>67.083333333333002</v>
      </c>
      <c r="K7293" s="12">
        <v>7.5</v>
      </c>
      <c r="L7293" s="12">
        <v>5.833333333333</v>
      </c>
      <c r="M7293" s="42">
        <v>2.916666666667</v>
      </c>
    </row>
    <row r="7294" spans="2:13" x14ac:dyDescent="0.2">
      <c r="D7294" s="199" t="s">
        <v>25</v>
      </c>
      <c r="E7294" s="22" t="s">
        <v>26</v>
      </c>
      <c r="F7294" s="21"/>
      <c r="G7294" s="19">
        <v>348</v>
      </c>
      <c r="H7294" s="54">
        <v>2.0114942528739999</v>
      </c>
      <c r="I7294" s="20">
        <v>15.804597701149</v>
      </c>
      <c r="J7294" s="20">
        <v>69.252873563218003</v>
      </c>
      <c r="K7294" s="20">
        <v>5.1724137931029999</v>
      </c>
      <c r="L7294" s="20">
        <v>3.7356321839079998</v>
      </c>
      <c r="M7294" s="52">
        <v>4.0229885057469996</v>
      </c>
    </row>
    <row r="7295" spans="2:13" x14ac:dyDescent="0.2">
      <c r="D7295" s="200"/>
      <c r="E7295" s="4" t="s">
        <v>27</v>
      </c>
      <c r="F7295" s="5"/>
      <c r="G7295" s="6">
        <v>378</v>
      </c>
      <c r="H7295" s="31">
        <v>2.645502645503</v>
      </c>
      <c r="I7295" s="12">
        <v>16.931216931217001</v>
      </c>
      <c r="J7295" s="12">
        <v>65.608465608466005</v>
      </c>
      <c r="K7295" s="12">
        <v>7.6719576719580003</v>
      </c>
      <c r="L7295" s="12">
        <v>3.4391534391529999</v>
      </c>
      <c r="M7295" s="42">
        <v>3.7037037037039999</v>
      </c>
    </row>
    <row r="7296" spans="2:13" x14ac:dyDescent="0.2">
      <c r="D7296" s="200"/>
      <c r="E7296" s="4" t="s">
        <v>28</v>
      </c>
      <c r="F7296" s="5"/>
      <c r="G7296" s="6">
        <v>372</v>
      </c>
      <c r="H7296" s="31">
        <v>0.53763440860199996</v>
      </c>
      <c r="I7296" s="12">
        <v>12.365591397849</v>
      </c>
      <c r="J7296" s="12">
        <v>68.817204301074995</v>
      </c>
      <c r="K7296" s="12">
        <v>9.1397849462370004</v>
      </c>
      <c r="L7296" s="12">
        <v>5.6451612903230002</v>
      </c>
      <c r="M7296" s="42">
        <v>3.4946236559139998</v>
      </c>
    </row>
    <row r="7297" spans="2:13" x14ac:dyDescent="0.2">
      <c r="D7297" s="200"/>
      <c r="E7297" s="4" t="s">
        <v>29</v>
      </c>
      <c r="F7297" s="5"/>
      <c r="G7297" s="6">
        <v>102</v>
      </c>
      <c r="H7297" s="31">
        <v>0.98039215686299996</v>
      </c>
      <c r="I7297" s="12">
        <v>10.78431372549</v>
      </c>
      <c r="J7297" s="12">
        <v>69.607843137255003</v>
      </c>
      <c r="K7297" s="12">
        <v>5.8823529411760003</v>
      </c>
      <c r="L7297" s="12">
        <v>8.8235294117649996</v>
      </c>
      <c r="M7297" s="42">
        <v>3.9215686274510002</v>
      </c>
    </row>
    <row r="7298" spans="2:13" x14ac:dyDescent="0.2">
      <c r="D7298" s="199" t="s">
        <v>30</v>
      </c>
      <c r="E7298" s="22" t="s">
        <v>31</v>
      </c>
      <c r="F7298" s="21"/>
      <c r="G7298" s="19">
        <v>592</v>
      </c>
      <c r="H7298" s="54">
        <v>2.0270270270270001</v>
      </c>
      <c r="I7298" s="20">
        <v>16.385135135134998</v>
      </c>
      <c r="J7298" s="20">
        <v>66.554054054054006</v>
      </c>
      <c r="K7298" s="20">
        <v>6.7567567567570004</v>
      </c>
      <c r="L7298" s="20">
        <v>5.0675675675680001</v>
      </c>
      <c r="M7298" s="52">
        <v>3.209459459459</v>
      </c>
    </row>
    <row r="7299" spans="2:13" x14ac:dyDescent="0.2">
      <c r="D7299" s="200"/>
      <c r="E7299" s="4" t="s">
        <v>32</v>
      </c>
      <c r="F7299" s="5"/>
      <c r="G7299" s="6">
        <v>608</v>
      </c>
      <c r="H7299" s="31">
        <v>1.3157894736839999</v>
      </c>
      <c r="I7299" s="12">
        <v>12.993421052632</v>
      </c>
      <c r="J7299" s="12">
        <v>69.407894736841996</v>
      </c>
      <c r="K7299" s="12">
        <v>7.7302631578950001</v>
      </c>
      <c r="L7299" s="12">
        <v>4.2763157894740003</v>
      </c>
      <c r="M7299" s="42">
        <v>4.2763157894740003</v>
      </c>
    </row>
    <row r="7300" spans="2:13" x14ac:dyDescent="0.2">
      <c r="D7300" s="199" t="s">
        <v>33</v>
      </c>
      <c r="E7300" s="22" t="s">
        <v>34</v>
      </c>
      <c r="F7300" s="21"/>
      <c r="G7300" s="19">
        <v>74</v>
      </c>
      <c r="H7300" s="54">
        <v>1.351351351351</v>
      </c>
      <c r="I7300" s="107">
        <v>1.351351351351</v>
      </c>
      <c r="J7300" s="90">
        <v>62.162162162161998</v>
      </c>
      <c r="K7300" s="98">
        <v>20.27027027027</v>
      </c>
      <c r="L7300" s="96">
        <v>13.513513513514001</v>
      </c>
      <c r="M7300" s="52">
        <v>1.351351351351</v>
      </c>
    </row>
    <row r="7301" spans="2:13" x14ac:dyDescent="0.2">
      <c r="D7301" s="200"/>
      <c r="E7301" s="4" t="s">
        <v>35</v>
      </c>
      <c r="F7301" s="5"/>
      <c r="G7301" s="6">
        <v>148</v>
      </c>
      <c r="H7301" s="31">
        <v>1.351351351351</v>
      </c>
      <c r="I7301" s="12">
        <v>10.135135135135</v>
      </c>
      <c r="J7301" s="29">
        <v>75.675675675676004</v>
      </c>
      <c r="K7301" s="12">
        <v>6.0810810810809999</v>
      </c>
      <c r="L7301" s="12">
        <v>4.0540540540540002</v>
      </c>
      <c r="M7301" s="42">
        <v>2.7027027027030002</v>
      </c>
    </row>
    <row r="7302" spans="2:13" x14ac:dyDescent="0.2">
      <c r="D7302" s="200"/>
      <c r="E7302" s="4" t="s">
        <v>36</v>
      </c>
      <c r="F7302" s="5"/>
      <c r="G7302" s="6">
        <v>187</v>
      </c>
      <c r="H7302" s="31">
        <v>0.53475935828900001</v>
      </c>
      <c r="I7302" s="12">
        <v>13.368983957218999</v>
      </c>
      <c r="J7302" s="12">
        <v>68.983957219250996</v>
      </c>
      <c r="K7302" s="12">
        <v>4.8128342245990003</v>
      </c>
      <c r="L7302" s="12">
        <v>7.4866310160429999</v>
      </c>
      <c r="M7302" s="42">
        <v>4.8128342245990003</v>
      </c>
    </row>
    <row r="7303" spans="2:13" x14ac:dyDescent="0.2">
      <c r="D7303" s="200"/>
      <c r="E7303" s="4" t="s">
        <v>37</v>
      </c>
      <c r="F7303" s="5"/>
      <c r="G7303" s="6">
        <v>221</v>
      </c>
      <c r="H7303" s="31">
        <v>3.1674208144799998</v>
      </c>
      <c r="I7303" s="12">
        <v>10.859728506787</v>
      </c>
      <c r="J7303" s="29">
        <v>73.755656108596995</v>
      </c>
      <c r="K7303" s="12">
        <v>6.7873303167419996</v>
      </c>
      <c r="L7303" s="12">
        <v>1.357466063348</v>
      </c>
      <c r="M7303" s="42">
        <v>4.0723981900449999</v>
      </c>
    </row>
    <row r="7304" spans="2:13" x14ac:dyDescent="0.2">
      <c r="D7304" s="200"/>
      <c r="E7304" s="4" t="s">
        <v>38</v>
      </c>
      <c r="F7304" s="5"/>
      <c r="G7304" s="6">
        <v>186</v>
      </c>
      <c r="H7304" s="31">
        <v>1.0752688172039999</v>
      </c>
      <c r="I7304" s="12">
        <v>16.129032258064999</v>
      </c>
      <c r="J7304" s="12">
        <v>67.204301075269001</v>
      </c>
      <c r="K7304" s="12">
        <v>10.215053763441</v>
      </c>
      <c r="L7304" s="12">
        <v>3.2258064516129998</v>
      </c>
      <c r="M7304" s="42">
        <v>2.1505376344089999</v>
      </c>
    </row>
    <row r="7305" spans="2:13" x14ac:dyDescent="0.2">
      <c r="D7305" s="200"/>
      <c r="E7305" s="4" t="s">
        <v>39</v>
      </c>
      <c r="F7305" s="5"/>
      <c r="G7305" s="6">
        <v>223</v>
      </c>
      <c r="H7305" s="31">
        <v>0.89686098654699997</v>
      </c>
      <c r="I7305" s="29">
        <v>21.52466367713</v>
      </c>
      <c r="J7305" s="43">
        <v>62.331838565021997</v>
      </c>
      <c r="K7305" s="12">
        <v>6.27802690583</v>
      </c>
      <c r="L7305" s="12">
        <v>3.5874439461879999</v>
      </c>
      <c r="M7305" s="42">
        <v>5.3811659192830001</v>
      </c>
    </row>
    <row r="7306" spans="2:13" x14ac:dyDescent="0.2">
      <c r="D7306" s="201"/>
      <c r="E7306" s="57" t="s">
        <v>40</v>
      </c>
      <c r="F7306" s="59"/>
      <c r="G7306" s="55">
        <v>161</v>
      </c>
      <c r="H7306" s="114">
        <v>3.1055900621119998</v>
      </c>
      <c r="I7306" s="123">
        <v>20.496894409938001</v>
      </c>
      <c r="J7306" s="65">
        <v>63.354037267080997</v>
      </c>
      <c r="K7306" s="65">
        <v>3.7267080745340002</v>
      </c>
      <c r="L7306" s="65">
        <v>5.5900621118010001</v>
      </c>
      <c r="M7306" s="105">
        <v>3.7267080745340002</v>
      </c>
    </row>
    <row r="7308" spans="2:13" x14ac:dyDescent="0.2">
      <c r="B7308" s="40" t="str">
        <f xml:space="preserve"> HYPERLINK("#'目次'!B308", "[302]")</f>
        <v>[302]</v>
      </c>
      <c r="C7308" s="23" t="s">
        <v>449</v>
      </c>
    </row>
    <row r="7311" spans="2:13" x14ac:dyDescent="0.2">
      <c r="C7311" s="23" t="s">
        <v>48</v>
      </c>
    </row>
    <row r="7312" spans="2:13" ht="24" x14ac:dyDescent="0.2">
      <c r="D7312" s="195"/>
      <c r="E7312" s="196"/>
      <c r="F7312" s="196"/>
      <c r="G7312" s="37" t="s">
        <v>15</v>
      </c>
      <c r="H7312" s="33" t="s">
        <v>436</v>
      </c>
      <c r="I7312" s="13" t="s">
        <v>437</v>
      </c>
      <c r="J7312" s="13" t="s">
        <v>438</v>
      </c>
      <c r="K7312" s="13" t="s">
        <v>439</v>
      </c>
      <c r="L7312" s="13" t="s">
        <v>440</v>
      </c>
      <c r="M7312" s="38" t="s">
        <v>18</v>
      </c>
    </row>
    <row r="7313" spans="4:13" x14ac:dyDescent="0.2">
      <c r="D7313" s="197"/>
      <c r="E7313" s="198"/>
      <c r="F7313" s="198"/>
      <c r="G7313" s="35"/>
      <c r="H7313" s="39"/>
      <c r="I7313" s="14"/>
      <c r="J7313" s="14"/>
      <c r="K7313" s="14"/>
      <c r="L7313" s="14"/>
      <c r="M7313" s="34"/>
    </row>
    <row r="7314" spans="4:13" x14ac:dyDescent="0.2">
      <c r="D7314" s="56"/>
      <c r="E7314" s="58" t="s">
        <v>15</v>
      </c>
      <c r="F7314" s="46"/>
      <c r="G7314" s="36">
        <v>1200</v>
      </c>
      <c r="H7314" s="24">
        <v>1.666666666667</v>
      </c>
      <c r="I7314" s="24">
        <v>14.666666666667</v>
      </c>
      <c r="J7314" s="24">
        <v>68</v>
      </c>
      <c r="K7314" s="24">
        <v>7.25</v>
      </c>
      <c r="L7314" s="24">
        <v>4.666666666667</v>
      </c>
      <c r="M7314" s="68">
        <v>3.75</v>
      </c>
    </row>
    <row r="7315" spans="4:13" x14ac:dyDescent="0.2">
      <c r="D7315" s="199" t="s">
        <v>49</v>
      </c>
      <c r="E7315" s="22" t="s">
        <v>50</v>
      </c>
      <c r="F7315" s="21"/>
      <c r="G7315" s="19">
        <v>15</v>
      </c>
      <c r="H7315" s="131">
        <v>0</v>
      </c>
      <c r="I7315" s="96">
        <v>20</v>
      </c>
      <c r="J7315" s="20">
        <v>66.666666666666998</v>
      </c>
      <c r="K7315" s="20">
        <v>6.666666666667</v>
      </c>
      <c r="L7315" s="20">
        <v>6.666666666667</v>
      </c>
      <c r="M7315" s="117">
        <v>0</v>
      </c>
    </row>
    <row r="7316" spans="4:13" x14ac:dyDescent="0.2">
      <c r="D7316" s="200"/>
      <c r="E7316" s="4" t="s">
        <v>51</v>
      </c>
      <c r="F7316" s="5"/>
      <c r="G7316" s="6">
        <v>142</v>
      </c>
      <c r="H7316" s="31">
        <v>3.5211267605629999</v>
      </c>
      <c r="I7316" s="12">
        <v>16.901408450704</v>
      </c>
      <c r="J7316" s="43">
        <v>60.563380281690002</v>
      </c>
      <c r="K7316" s="12">
        <v>9.1549295774649995</v>
      </c>
      <c r="L7316" s="12">
        <v>5.6338028169010004</v>
      </c>
      <c r="M7316" s="42">
        <v>4.2253521126760001</v>
      </c>
    </row>
    <row r="7317" spans="4:13" x14ac:dyDescent="0.2">
      <c r="D7317" s="200"/>
      <c r="E7317" s="4" t="s">
        <v>52</v>
      </c>
      <c r="F7317" s="5"/>
      <c r="G7317" s="6">
        <v>26</v>
      </c>
      <c r="H7317" s="71">
        <v>0</v>
      </c>
      <c r="I7317" s="44">
        <v>30.769230769231001</v>
      </c>
      <c r="J7317" s="43">
        <v>61.538461538462002</v>
      </c>
      <c r="K7317" s="12">
        <v>3.8461538461539999</v>
      </c>
      <c r="L7317" s="28">
        <v>0</v>
      </c>
      <c r="M7317" s="42">
        <v>3.8461538461539999</v>
      </c>
    </row>
    <row r="7318" spans="4:13" x14ac:dyDescent="0.2">
      <c r="D7318" s="200"/>
      <c r="E7318" s="4" t="s">
        <v>53</v>
      </c>
      <c r="F7318" s="5"/>
      <c r="G7318" s="6">
        <v>41</v>
      </c>
      <c r="H7318" s="71">
        <v>0</v>
      </c>
      <c r="I7318" s="43">
        <v>4.8780487804880002</v>
      </c>
      <c r="J7318" s="44">
        <v>82.926829268293005</v>
      </c>
      <c r="K7318" s="12">
        <v>7.3170731707319998</v>
      </c>
      <c r="L7318" s="12">
        <v>4.8780487804880002</v>
      </c>
      <c r="M7318" s="73">
        <v>0</v>
      </c>
    </row>
    <row r="7319" spans="4:13" x14ac:dyDescent="0.2">
      <c r="D7319" s="200"/>
      <c r="E7319" s="4" t="s">
        <v>54</v>
      </c>
      <c r="F7319" s="5"/>
      <c r="G7319" s="6">
        <v>226</v>
      </c>
      <c r="H7319" s="31">
        <v>3.0973451327429999</v>
      </c>
      <c r="I7319" s="12">
        <v>11.946902654866999</v>
      </c>
      <c r="J7319" s="12">
        <v>70.796460176991005</v>
      </c>
      <c r="K7319" s="12">
        <v>6.194690265487</v>
      </c>
      <c r="L7319" s="12">
        <v>4.8672566371680004</v>
      </c>
      <c r="M7319" s="42">
        <v>3.0973451327429999</v>
      </c>
    </row>
    <row r="7320" spans="4:13" x14ac:dyDescent="0.2">
      <c r="D7320" s="200"/>
      <c r="E7320" s="4" t="s">
        <v>55</v>
      </c>
      <c r="F7320" s="5"/>
      <c r="G7320" s="6">
        <v>125</v>
      </c>
      <c r="H7320" s="31">
        <v>0.8</v>
      </c>
      <c r="I7320" s="29">
        <v>20.8</v>
      </c>
      <c r="J7320" s="12">
        <v>64</v>
      </c>
      <c r="K7320" s="12">
        <v>8</v>
      </c>
      <c r="L7320" s="12">
        <v>4</v>
      </c>
      <c r="M7320" s="42">
        <v>2.4</v>
      </c>
    </row>
    <row r="7321" spans="4:13" x14ac:dyDescent="0.2">
      <c r="D7321" s="200"/>
      <c r="E7321" s="4" t="s">
        <v>56</v>
      </c>
      <c r="F7321" s="5"/>
      <c r="G7321" s="6">
        <v>190</v>
      </c>
      <c r="H7321" s="31">
        <v>0.52631578947400004</v>
      </c>
      <c r="I7321" s="12">
        <v>13.157894736842</v>
      </c>
      <c r="J7321" s="12">
        <v>72.631578947367998</v>
      </c>
      <c r="K7321" s="12">
        <v>6.3157894736840001</v>
      </c>
      <c r="L7321" s="12">
        <v>2.6315789473679998</v>
      </c>
      <c r="M7321" s="42">
        <v>4.7368421052630003</v>
      </c>
    </row>
    <row r="7322" spans="4:13" x14ac:dyDescent="0.2">
      <c r="D7322" s="200"/>
      <c r="E7322" s="4" t="s">
        <v>57</v>
      </c>
      <c r="F7322" s="5"/>
      <c r="G7322" s="6">
        <v>185</v>
      </c>
      <c r="H7322" s="31">
        <v>1.6216216216220001</v>
      </c>
      <c r="I7322" s="12">
        <v>14.054054054053999</v>
      </c>
      <c r="J7322" s="29">
        <v>73.513513513513999</v>
      </c>
      <c r="K7322" s="12">
        <v>4.8648648648649999</v>
      </c>
      <c r="L7322" s="12">
        <v>2.1621621621620002</v>
      </c>
      <c r="M7322" s="42">
        <v>3.783783783784</v>
      </c>
    </row>
    <row r="7323" spans="4:13" x14ac:dyDescent="0.2">
      <c r="D7323" s="200"/>
      <c r="E7323" s="4" t="s">
        <v>58</v>
      </c>
      <c r="F7323" s="5"/>
      <c r="G7323" s="6">
        <v>113</v>
      </c>
      <c r="H7323" s="31">
        <v>1.769911504425</v>
      </c>
      <c r="I7323" s="61">
        <v>3.53982300885</v>
      </c>
      <c r="J7323" s="12">
        <v>68.141592920354</v>
      </c>
      <c r="K7323" s="29">
        <v>14.159292035398</v>
      </c>
      <c r="L7323" s="29">
        <v>10.619469026549</v>
      </c>
      <c r="M7323" s="42">
        <v>1.769911504425</v>
      </c>
    </row>
    <row r="7324" spans="4:13" x14ac:dyDescent="0.2">
      <c r="D7324" s="200"/>
      <c r="E7324" s="4" t="s">
        <v>59</v>
      </c>
      <c r="F7324" s="5"/>
      <c r="G7324" s="6">
        <v>136</v>
      </c>
      <c r="H7324" s="31">
        <v>0.73529411764700003</v>
      </c>
      <c r="I7324" s="29">
        <v>22.794117647059</v>
      </c>
      <c r="J7324" s="61">
        <v>57.352941176470999</v>
      </c>
      <c r="K7324" s="12">
        <v>5.8823529411760003</v>
      </c>
      <c r="L7324" s="12">
        <v>5.8823529411760003</v>
      </c>
      <c r="M7324" s="42">
        <v>7.352941176471</v>
      </c>
    </row>
    <row r="7325" spans="4:13" x14ac:dyDescent="0.2">
      <c r="D7325" s="199" t="s">
        <v>60</v>
      </c>
      <c r="E7325" s="22" t="s">
        <v>61</v>
      </c>
      <c r="F7325" s="21"/>
      <c r="G7325" s="19">
        <v>205</v>
      </c>
      <c r="H7325" s="54">
        <v>1.951219512195</v>
      </c>
      <c r="I7325" s="96">
        <v>22.439024390244001</v>
      </c>
      <c r="J7325" s="90">
        <v>59.024390243901998</v>
      </c>
      <c r="K7325" s="20">
        <v>7.80487804878</v>
      </c>
      <c r="L7325" s="20">
        <v>5.8536585365849998</v>
      </c>
      <c r="M7325" s="52">
        <v>2.9268292682929999</v>
      </c>
    </row>
    <row r="7326" spans="4:13" x14ac:dyDescent="0.2">
      <c r="D7326" s="200"/>
      <c r="E7326" s="4" t="s">
        <v>62</v>
      </c>
      <c r="F7326" s="5"/>
      <c r="G7326" s="6">
        <v>160</v>
      </c>
      <c r="H7326" s="31">
        <v>0.625</v>
      </c>
      <c r="I7326" s="12">
        <v>15</v>
      </c>
      <c r="J7326" s="12">
        <v>71.875</v>
      </c>
      <c r="K7326" s="12">
        <v>5.625</v>
      </c>
      <c r="L7326" s="12">
        <v>5</v>
      </c>
      <c r="M7326" s="42">
        <v>1.875</v>
      </c>
    </row>
    <row r="7327" spans="4:13" x14ac:dyDescent="0.2">
      <c r="D7327" s="200"/>
      <c r="E7327" s="4" t="s">
        <v>63</v>
      </c>
      <c r="F7327" s="5"/>
      <c r="G7327" s="6">
        <v>121</v>
      </c>
      <c r="H7327" s="31">
        <v>1.6528925619829999</v>
      </c>
      <c r="I7327" s="12">
        <v>13.223140495868</v>
      </c>
      <c r="J7327" s="12">
        <v>71.900826446281002</v>
      </c>
      <c r="K7327" s="12">
        <v>9.0909090909089993</v>
      </c>
      <c r="L7327" s="12">
        <v>2.4793388429749998</v>
      </c>
      <c r="M7327" s="42">
        <v>1.6528925619829999</v>
      </c>
    </row>
    <row r="7328" spans="4:13" x14ac:dyDescent="0.2">
      <c r="D7328" s="200"/>
      <c r="E7328" s="4" t="s">
        <v>64</v>
      </c>
      <c r="F7328" s="5"/>
      <c r="G7328" s="6">
        <v>124</v>
      </c>
      <c r="H7328" s="31">
        <v>2.4193548387099999</v>
      </c>
      <c r="I7328" s="12">
        <v>16.129032258064999</v>
      </c>
      <c r="J7328" s="12">
        <v>68.548387096773993</v>
      </c>
      <c r="K7328" s="12">
        <v>7.2580645161290001</v>
      </c>
      <c r="L7328" s="12">
        <v>2.4193548387099999</v>
      </c>
      <c r="M7328" s="42">
        <v>3.2258064516129998</v>
      </c>
    </row>
    <row r="7329" spans="2:13" x14ac:dyDescent="0.2">
      <c r="D7329" s="200"/>
      <c r="E7329" s="4" t="s">
        <v>65</v>
      </c>
      <c r="F7329" s="5"/>
      <c r="G7329" s="6">
        <v>109</v>
      </c>
      <c r="H7329" s="31">
        <v>0.91743119266100004</v>
      </c>
      <c r="I7329" s="43">
        <v>9.1743119266060003</v>
      </c>
      <c r="J7329" s="12">
        <v>67.889908256881</v>
      </c>
      <c r="K7329" s="12">
        <v>7.339449541284</v>
      </c>
      <c r="L7329" s="12">
        <v>5.5045871559629997</v>
      </c>
      <c r="M7329" s="88">
        <v>9.1743119266060003</v>
      </c>
    </row>
    <row r="7330" spans="2:13" x14ac:dyDescent="0.2">
      <c r="D7330" s="200"/>
      <c r="E7330" s="4" t="s">
        <v>66</v>
      </c>
      <c r="F7330" s="5"/>
      <c r="G7330" s="6">
        <v>104</v>
      </c>
      <c r="H7330" s="71">
        <v>0</v>
      </c>
      <c r="I7330" s="12">
        <v>10.576923076923</v>
      </c>
      <c r="J7330" s="29">
        <v>75.961538461537998</v>
      </c>
      <c r="K7330" s="12">
        <v>8.6538461538460005</v>
      </c>
      <c r="L7330" s="12">
        <v>3.8461538461539999</v>
      </c>
      <c r="M7330" s="42">
        <v>0.96153846153800004</v>
      </c>
    </row>
    <row r="7331" spans="2:13" x14ac:dyDescent="0.2">
      <c r="D7331" s="200"/>
      <c r="E7331" s="4" t="s">
        <v>67</v>
      </c>
      <c r="F7331" s="5"/>
      <c r="G7331" s="6">
        <v>139</v>
      </c>
      <c r="H7331" s="31">
        <v>4.3165467625899998</v>
      </c>
      <c r="I7331" s="12">
        <v>13.669064748201</v>
      </c>
      <c r="J7331" s="12">
        <v>71.942446043165006</v>
      </c>
      <c r="K7331" s="12">
        <v>5.035971223022</v>
      </c>
      <c r="L7331" s="12">
        <v>4.3165467625899998</v>
      </c>
      <c r="M7331" s="42">
        <v>0.71942446043200003</v>
      </c>
    </row>
    <row r="7332" spans="2:13" x14ac:dyDescent="0.2">
      <c r="D7332" s="200"/>
      <c r="E7332" s="4" t="s">
        <v>68</v>
      </c>
      <c r="F7332" s="5"/>
      <c r="G7332" s="6">
        <v>48</v>
      </c>
      <c r="H7332" s="71">
        <v>0</v>
      </c>
      <c r="I7332" s="12">
        <v>16.666666666666998</v>
      </c>
      <c r="J7332" s="29">
        <v>75</v>
      </c>
      <c r="K7332" s="12">
        <v>4.166666666667</v>
      </c>
      <c r="L7332" s="12">
        <v>2.083333333333</v>
      </c>
      <c r="M7332" s="42">
        <v>2.083333333333</v>
      </c>
    </row>
    <row r="7333" spans="2:13" x14ac:dyDescent="0.2">
      <c r="D7333" s="200"/>
      <c r="E7333" s="4" t="s">
        <v>69</v>
      </c>
      <c r="F7333" s="5"/>
      <c r="G7333" s="6">
        <v>37</v>
      </c>
      <c r="H7333" s="31">
        <v>2.7027027027030002</v>
      </c>
      <c r="I7333" s="44">
        <v>32.432432432432002</v>
      </c>
      <c r="J7333" s="61">
        <v>51.351351351350999</v>
      </c>
      <c r="K7333" s="12">
        <v>8.1081081081080004</v>
      </c>
      <c r="L7333" s="12">
        <v>2.7027027027030002</v>
      </c>
      <c r="M7333" s="42">
        <v>2.7027027027030002</v>
      </c>
    </row>
    <row r="7334" spans="2:13" x14ac:dyDescent="0.2">
      <c r="D7334" s="93" t="s">
        <v>70</v>
      </c>
      <c r="E7334" s="89" t="s">
        <v>18</v>
      </c>
      <c r="F7334" s="92"/>
      <c r="G7334" s="94">
        <v>0</v>
      </c>
      <c r="H7334" s="152">
        <v>0</v>
      </c>
      <c r="I7334" s="86">
        <v>0</v>
      </c>
      <c r="J7334" s="86">
        <v>0</v>
      </c>
      <c r="K7334" s="134">
        <v>0</v>
      </c>
      <c r="L7334" s="101">
        <v>0</v>
      </c>
      <c r="M7334" s="144">
        <v>0</v>
      </c>
    </row>
    <row r="7336" spans="2:13" x14ac:dyDescent="0.2">
      <c r="B7336" s="40" t="str">
        <f xml:space="preserve"> HYPERLINK("#'目次'!B309", "[303]")</f>
        <v>[303]</v>
      </c>
      <c r="C7336" s="23" t="s">
        <v>449</v>
      </c>
    </row>
    <row r="7339" spans="2:13" x14ac:dyDescent="0.2">
      <c r="C7339" s="23" t="s">
        <v>73</v>
      </c>
    </row>
    <row r="7340" spans="2:13" ht="24" x14ac:dyDescent="0.2">
      <c r="D7340" s="195"/>
      <c r="E7340" s="196"/>
      <c r="F7340" s="196"/>
      <c r="G7340" s="37" t="s">
        <v>15</v>
      </c>
      <c r="H7340" s="33" t="s">
        <v>436</v>
      </c>
      <c r="I7340" s="13" t="s">
        <v>437</v>
      </c>
      <c r="J7340" s="13" t="s">
        <v>438</v>
      </c>
      <c r="K7340" s="13" t="s">
        <v>439</v>
      </c>
      <c r="L7340" s="13" t="s">
        <v>440</v>
      </c>
      <c r="M7340" s="38" t="s">
        <v>18</v>
      </c>
    </row>
    <row r="7341" spans="2:13" x14ac:dyDescent="0.2">
      <c r="D7341" s="197"/>
      <c r="E7341" s="198"/>
      <c r="F7341" s="198"/>
      <c r="G7341" s="35"/>
      <c r="H7341" s="39"/>
      <c r="I7341" s="14"/>
      <c r="J7341" s="14"/>
      <c r="K7341" s="14"/>
      <c r="L7341" s="14"/>
      <c r="M7341" s="34"/>
    </row>
    <row r="7342" spans="2:13" x14ac:dyDescent="0.2">
      <c r="D7342" s="56"/>
      <c r="E7342" s="58" t="s">
        <v>15</v>
      </c>
      <c r="F7342" s="46"/>
      <c r="G7342" s="36">
        <v>1200</v>
      </c>
      <c r="H7342" s="24">
        <v>1.666666666667</v>
      </c>
      <c r="I7342" s="24">
        <v>14.666666666667</v>
      </c>
      <c r="J7342" s="24">
        <v>68</v>
      </c>
      <c r="K7342" s="24">
        <v>7.25</v>
      </c>
      <c r="L7342" s="24">
        <v>4.666666666667</v>
      </c>
      <c r="M7342" s="68">
        <v>3.75</v>
      </c>
    </row>
    <row r="7343" spans="2:13" x14ac:dyDescent="0.2">
      <c r="D7343" s="199" t="s">
        <v>74</v>
      </c>
      <c r="E7343" s="22" t="s">
        <v>75</v>
      </c>
      <c r="F7343" s="21"/>
      <c r="G7343" s="19">
        <v>592</v>
      </c>
      <c r="H7343" s="54">
        <v>2.0270270270270001</v>
      </c>
      <c r="I7343" s="20">
        <v>16.385135135134998</v>
      </c>
      <c r="J7343" s="20">
        <v>66.554054054054006</v>
      </c>
      <c r="K7343" s="20">
        <v>6.7567567567570004</v>
      </c>
      <c r="L7343" s="20">
        <v>5.0675675675680001</v>
      </c>
      <c r="M7343" s="52">
        <v>3.209459459459</v>
      </c>
    </row>
    <row r="7344" spans="2:13" x14ac:dyDescent="0.2">
      <c r="D7344" s="200"/>
      <c r="E7344" s="4" t="s">
        <v>34</v>
      </c>
      <c r="F7344" s="5"/>
      <c r="G7344" s="6">
        <v>37</v>
      </c>
      <c r="H7344" s="71">
        <v>0</v>
      </c>
      <c r="I7344" s="99">
        <v>0</v>
      </c>
      <c r="J7344" s="43">
        <v>62.162162162161998</v>
      </c>
      <c r="K7344" s="44">
        <v>24.324324324323999</v>
      </c>
      <c r="L7344" s="29">
        <v>10.810810810811001</v>
      </c>
      <c r="M7344" s="42">
        <v>2.7027027027030002</v>
      </c>
    </row>
    <row r="7345" spans="2:13" x14ac:dyDescent="0.2">
      <c r="D7345" s="200"/>
      <c r="E7345" s="4" t="s">
        <v>35</v>
      </c>
      <c r="F7345" s="5"/>
      <c r="G7345" s="6">
        <v>75</v>
      </c>
      <c r="H7345" s="31">
        <v>1.333333333333</v>
      </c>
      <c r="I7345" s="12">
        <v>12</v>
      </c>
      <c r="J7345" s="29">
        <v>77.333333333333002</v>
      </c>
      <c r="K7345" s="12">
        <v>4</v>
      </c>
      <c r="L7345" s="12">
        <v>2.666666666667</v>
      </c>
      <c r="M7345" s="42">
        <v>2.666666666667</v>
      </c>
    </row>
    <row r="7346" spans="2:13" x14ac:dyDescent="0.2">
      <c r="D7346" s="200"/>
      <c r="E7346" s="4" t="s">
        <v>36</v>
      </c>
      <c r="F7346" s="5"/>
      <c r="G7346" s="6">
        <v>95</v>
      </c>
      <c r="H7346" s="31">
        <v>1.052631578947</v>
      </c>
      <c r="I7346" s="12">
        <v>15.789473684211</v>
      </c>
      <c r="J7346" s="12">
        <v>65.263157894737006</v>
      </c>
      <c r="K7346" s="12">
        <v>3.1578947368420001</v>
      </c>
      <c r="L7346" s="29">
        <v>10.526315789473999</v>
      </c>
      <c r="M7346" s="42">
        <v>4.2105263157890001</v>
      </c>
    </row>
    <row r="7347" spans="2:13" x14ac:dyDescent="0.2">
      <c r="D7347" s="200"/>
      <c r="E7347" s="4" t="s">
        <v>37</v>
      </c>
      <c r="F7347" s="5"/>
      <c r="G7347" s="6">
        <v>111</v>
      </c>
      <c r="H7347" s="31">
        <v>3.6036036036039998</v>
      </c>
      <c r="I7347" s="43">
        <v>7.2072072072070004</v>
      </c>
      <c r="J7347" s="29">
        <v>74.774774774774997</v>
      </c>
      <c r="K7347" s="12">
        <v>6.3063063063060003</v>
      </c>
      <c r="L7347" s="12">
        <v>2.7027027027030002</v>
      </c>
      <c r="M7347" s="42">
        <v>5.4054054054050003</v>
      </c>
    </row>
    <row r="7348" spans="2:13" x14ac:dyDescent="0.2">
      <c r="D7348" s="200"/>
      <c r="E7348" s="4" t="s">
        <v>38</v>
      </c>
      <c r="F7348" s="5"/>
      <c r="G7348" s="6">
        <v>93</v>
      </c>
      <c r="H7348" s="31">
        <v>2.1505376344089999</v>
      </c>
      <c r="I7348" s="12">
        <v>16.129032258064999</v>
      </c>
      <c r="J7348" s="12">
        <v>67.741935483871003</v>
      </c>
      <c r="K7348" s="12">
        <v>10.752688172042999</v>
      </c>
      <c r="L7348" s="12">
        <v>3.2258064516129998</v>
      </c>
      <c r="M7348" s="73">
        <v>0</v>
      </c>
    </row>
    <row r="7349" spans="2:13" x14ac:dyDescent="0.2">
      <c r="D7349" s="200"/>
      <c r="E7349" s="4" t="s">
        <v>39</v>
      </c>
      <c r="F7349" s="5"/>
      <c r="G7349" s="6">
        <v>109</v>
      </c>
      <c r="H7349" s="31">
        <v>1.834862385321</v>
      </c>
      <c r="I7349" s="44">
        <v>28.440366972477001</v>
      </c>
      <c r="J7349" s="61">
        <v>56.880733944954002</v>
      </c>
      <c r="K7349" s="12">
        <v>4.5871559633030001</v>
      </c>
      <c r="L7349" s="12">
        <v>3.669724770642</v>
      </c>
      <c r="M7349" s="42">
        <v>4.5871559633030001</v>
      </c>
    </row>
    <row r="7350" spans="2:13" x14ac:dyDescent="0.2">
      <c r="D7350" s="200"/>
      <c r="E7350" s="4" t="s">
        <v>40</v>
      </c>
      <c r="F7350" s="5"/>
      <c r="G7350" s="6">
        <v>72</v>
      </c>
      <c r="H7350" s="31">
        <v>2.7777777777780002</v>
      </c>
      <c r="I7350" s="44">
        <v>26.388888888888999</v>
      </c>
      <c r="J7350" s="43">
        <v>59.722222222222001</v>
      </c>
      <c r="K7350" s="12">
        <v>4.166666666667</v>
      </c>
      <c r="L7350" s="12">
        <v>5.5555555555560003</v>
      </c>
      <c r="M7350" s="42">
        <v>1.3888888888890001</v>
      </c>
    </row>
    <row r="7351" spans="2:13" x14ac:dyDescent="0.2">
      <c r="D7351" s="199" t="s">
        <v>76</v>
      </c>
      <c r="E7351" s="22" t="s">
        <v>77</v>
      </c>
      <c r="F7351" s="21"/>
      <c r="G7351" s="19">
        <v>608</v>
      </c>
      <c r="H7351" s="54">
        <v>1.3157894736839999</v>
      </c>
      <c r="I7351" s="20">
        <v>12.993421052632</v>
      </c>
      <c r="J7351" s="20">
        <v>69.407894736841996</v>
      </c>
      <c r="K7351" s="20">
        <v>7.7302631578950001</v>
      </c>
      <c r="L7351" s="20">
        <v>4.2763157894740003</v>
      </c>
      <c r="M7351" s="52">
        <v>4.2763157894740003</v>
      </c>
    </row>
    <row r="7352" spans="2:13" x14ac:dyDescent="0.2">
      <c r="D7352" s="200"/>
      <c r="E7352" s="4" t="s">
        <v>34</v>
      </c>
      <c r="F7352" s="5"/>
      <c r="G7352" s="6">
        <v>37</v>
      </c>
      <c r="H7352" s="31">
        <v>2.7027027027030002</v>
      </c>
      <c r="I7352" s="61">
        <v>2.7027027027030002</v>
      </c>
      <c r="J7352" s="43">
        <v>62.162162162161998</v>
      </c>
      <c r="K7352" s="29">
        <v>16.216216216216001</v>
      </c>
      <c r="L7352" s="44">
        <v>16.216216216216001</v>
      </c>
      <c r="M7352" s="73">
        <v>0</v>
      </c>
    </row>
    <row r="7353" spans="2:13" x14ac:dyDescent="0.2">
      <c r="D7353" s="200"/>
      <c r="E7353" s="4" t="s">
        <v>35</v>
      </c>
      <c r="F7353" s="5"/>
      <c r="G7353" s="6">
        <v>73</v>
      </c>
      <c r="H7353" s="31">
        <v>1.369863013699</v>
      </c>
      <c r="I7353" s="43">
        <v>8.2191780821920002</v>
      </c>
      <c r="J7353" s="29">
        <v>73.972602739726</v>
      </c>
      <c r="K7353" s="12">
        <v>8.2191780821920002</v>
      </c>
      <c r="L7353" s="12">
        <v>5.4794520547949999</v>
      </c>
      <c r="M7353" s="42">
        <v>2.7397260273969999</v>
      </c>
    </row>
    <row r="7354" spans="2:13" x14ac:dyDescent="0.2">
      <c r="D7354" s="200"/>
      <c r="E7354" s="4" t="s">
        <v>36</v>
      </c>
      <c r="F7354" s="5"/>
      <c r="G7354" s="6">
        <v>92</v>
      </c>
      <c r="H7354" s="71">
        <v>0</v>
      </c>
      <c r="I7354" s="12">
        <v>10.869565217390999</v>
      </c>
      <c r="J7354" s="12">
        <v>72.826086956522005</v>
      </c>
      <c r="K7354" s="12">
        <v>6.5217391304349999</v>
      </c>
      <c r="L7354" s="12">
        <v>4.3478260869570002</v>
      </c>
      <c r="M7354" s="42">
        <v>5.4347826086959996</v>
      </c>
    </row>
    <row r="7355" spans="2:13" x14ac:dyDescent="0.2">
      <c r="D7355" s="200"/>
      <c r="E7355" s="4" t="s">
        <v>37</v>
      </c>
      <c r="F7355" s="5"/>
      <c r="G7355" s="6">
        <v>110</v>
      </c>
      <c r="H7355" s="31">
        <v>2.7272727272730002</v>
      </c>
      <c r="I7355" s="12">
        <v>14.545454545455</v>
      </c>
      <c r="J7355" s="12">
        <v>72.727272727273004</v>
      </c>
      <c r="K7355" s="12">
        <v>7.2727272727269998</v>
      </c>
      <c r="L7355" s="28">
        <v>0</v>
      </c>
      <c r="M7355" s="42">
        <v>2.7272727272730002</v>
      </c>
    </row>
    <row r="7356" spans="2:13" x14ac:dyDescent="0.2">
      <c r="D7356" s="200"/>
      <c r="E7356" s="4" t="s">
        <v>38</v>
      </c>
      <c r="F7356" s="5"/>
      <c r="G7356" s="6">
        <v>93</v>
      </c>
      <c r="H7356" s="71">
        <v>0</v>
      </c>
      <c r="I7356" s="12">
        <v>16.129032258064999</v>
      </c>
      <c r="J7356" s="12">
        <v>66.666666666666998</v>
      </c>
      <c r="K7356" s="12">
        <v>9.6774193548389995</v>
      </c>
      <c r="L7356" s="12">
        <v>3.2258064516129998</v>
      </c>
      <c r="M7356" s="42">
        <v>4.3010752688169998</v>
      </c>
    </row>
    <row r="7357" spans="2:13" x14ac:dyDescent="0.2">
      <c r="D7357" s="200"/>
      <c r="E7357" s="4" t="s">
        <v>39</v>
      </c>
      <c r="F7357" s="5"/>
      <c r="G7357" s="6">
        <v>114</v>
      </c>
      <c r="H7357" s="71">
        <v>0</v>
      </c>
      <c r="I7357" s="12">
        <v>14.912280701754</v>
      </c>
      <c r="J7357" s="12">
        <v>67.543859649122993</v>
      </c>
      <c r="K7357" s="12">
        <v>7.8947368421049999</v>
      </c>
      <c r="L7357" s="12">
        <v>3.508771929825</v>
      </c>
      <c r="M7357" s="42">
        <v>6.1403508771929998</v>
      </c>
    </row>
    <row r="7358" spans="2:13" x14ac:dyDescent="0.2">
      <c r="D7358" s="201"/>
      <c r="E7358" s="57" t="s">
        <v>40</v>
      </c>
      <c r="F7358" s="59"/>
      <c r="G7358" s="55">
        <v>89</v>
      </c>
      <c r="H7358" s="114">
        <v>3.3707865168539999</v>
      </c>
      <c r="I7358" s="65">
        <v>15.730337078651999</v>
      </c>
      <c r="J7358" s="65">
        <v>66.292134831460999</v>
      </c>
      <c r="K7358" s="65">
        <v>3.3707865168539999</v>
      </c>
      <c r="L7358" s="65">
        <v>5.61797752809</v>
      </c>
      <c r="M7358" s="105">
        <v>5.61797752809</v>
      </c>
    </row>
    <row r="7360" spans="2:13" x14ac:dyDescent="0.2">
      <c r="B7360" s="40" t="str">
        <f xml:space="preserve"> HYPERLINK("#'目次'!B310", "[304]")</f>
        <v>[304]</v>
      </c>
      <c r="C7360" s="23" t="s">
        <v>449</v>
      </c>
    </row>
    <row r="7363" spans="3:13" x14ac:dyDescent="0.2">
      <c r="C7363" s="23" t="s">
        <v>80</v>
      </c>
    </row>
    <row r="7364" spans="3:13" ht="24" x14ac:dyDescent="0.2">
      <c r="E7364" s="195"/>
      <c r="F7364" s="196"/>
      <c r="G7364" s="37" t="s">
        <v>15</v>
      </c>
      <c r="H7364" s="33" t="s">
        <v>436</v>
      </c>
      <c r="I7364" s="13" t="s">
        <v>437</v>
      </c>
      <c r="J7364" s="13" t="s">
        <v>438</v>
      </c>
      <c r="K7364" s="13" t="s">
        <v>439</v>
      </c>
      <c r="L7364" s="13" t="s">
        <v>440</v>
      </c>
      <c r="M7364" s="38" t="s">
        <v>18</v>
      </c>
    </row>
    <row r="7365" spans="3:13" x14ac:dyDescent="0.2">
      <c r="E7365" s="197"/>
      <c r="F7365" s="198"/>
      <c r="G7365" s="35"/>
      <c r="H7365" s="39"/>
      <c r="I7365" s="14"/>
      <c r="J7365" s="14"/>
      <c r="K7365" s="14"/>
      <c r="L7365" s="14"/>
      <c r="M7365" s="34"/>
    </row>
    <row r="7366" spans="3:13" x14ac:dyDescent="0.2">
      <c r="E7366" s="91" t="s">
        <v>15</v>
      </c>
      <c r="F7366" s="46"/>
      <c r="G7366" s="36">
        <v>1200</v>
      </c>
      <c r="H7366" s="24">
        <v>1.666666666667</v>
      </c>
      <c r="I7366" s="24">
        <v>14.666666666667</v>
      </c>
      <c r="J7366" s="24">
        <v>68</v>
      </c>
      <c r="K7366" s="24">
        <v>7.25</v>
      </c>
      <c r="L7366" s="24">
        <v>4.666666666667</v>
      </c>
      <c r="M7366" s="68">
        <v>3.75</v>
      </c>
    </row>
    <row r="7367" spans="3:13" x14ac:dyDescent="0.2">
      <c r="E7367" s="4" t="s">
        <v>81</v>
      </c>
      <c r="F7367" s="5"/>
      <c r="G7367" s="19">
        <v>48</v>
      </c>
      <c r="H7367" s="54">
        <v>6.25</v>
      </c>
      <c r="I7367" s="20">
        <v>10.416666666667</v>
      </c>
      <c r="J7367" s="90">
        <v>62.5</v>
      </c>
      <c r="K7367" s="96">
        <v>12.5</v>
      </c>
      <c r="L7367" s="20">
        <v>4.166666666667</v>
      </c>
      <c r="M7367" s="52">
        <v>4.166666666667</v>
      </c>
    </row>
    <row r="7368" spans="3:13" x14ac:dyDescent="0.2">
      <c r="E7368" s="4" t="s">
        <v>82</v>
      </c>
      <c r="F7368" s="5"/>
      <c r="G7368" s="6">
        <v>84</v>
      </c>
      <c r="H7368" s="71">
        <v>0</v>
      </c>
      <c r="I7368" s="12">
        <v>14.285714285714</v>
      </c>
      <c r="J7368" s="12">
        <v>70.238095238094999</v>
      </c>
      <c r="K7368" s="12">
        <v>5.9523809523809996</v>
      </c>
      <c r="L7368" s="12">
        <v>2.3809523809519999</v>
      </c>
      <c r="M7368" s="42">
        <v>7.1428571428570002</v>
      </c>
    </row>
    <row r="7369" spans="3:13" x14ac:dyDescent="0.2">
      <c r="E7369" s="4" t="s">
        <v>83</v>
      </c>
      <c r="F7369" s="5"/>
      <c r="G7369" s="6">
        <v>462</v>
      </c>
      <c r="H7369" s="31">
        <v>1.731601731602</v>
      </c>
      <c r="I7369" s="12">
        <v>14.285714285714</v>
      </c>
      <c r="J7369" s="12">
        <v>70.12987012987</v>
      </c>
      <c r="K7369" s="12">
        <v>5.1948051948050002</v>
      </c>
      <c r="L7369" s="12">
        <v>4.9783549783550001</v>
      </c>
      <c r="M7369" s="42">
        <v>3.6796536796539998</v>
      </c>
    </row>
    <row r="7370" spans="3:13" x14ac:dyDescent="0.2">
      <c r="E7370" s="4" t="s">
        <v>84</v>
      </c>
      <c r="F7370" s="5"/>
      <c r="G7370" s="6">
        <v>30</v>
      </c>
      <c r="H7370" s="71">
        <v>0</v>
      </c>
      <c r="I7370" s="43">
        <v>6.666666666667</v>
      </c>
      <c r="J7370" s="12">
        <v>66.666666666666998</v>
      </c>
      <c r="K7370" s="29">
        <v>16.666666666666998</v>
      </c>
      <c r="L7370" s="29">
        <v>10</v>
      </c>
      <c r="M7370" s="73">
        <v>0</v>
      </c>
    </row>
    <row r="7371" spans="3:13" x14ac:dyDescent="0.2">
      <c r="E7371" s="4" t="s">
        <v>85</v>
      </c>
      <c r="F7371" s="5"/>
      <c r="G7371" s="6">
        <v>144</v>
      </c>
      <c r="H7371" s="31">
        <v>1.3888888888890001</v>
      </c>
      <c r="I7371" s="12">
        <v>13.194444444444001</v>
      </c>
      <c r="J7371" s="12">
        <v>69.444444444444002</v>
      </c>
      <c r="K7371" s="12">
        <v>7.6388888888890003</v>
      </c>
      <c r="L7371" s="12">
        <v>4.8611111111109997</v>
      </c>
      <c r="M7371" s="42">
        <v>3.4722222222219998</v>
      </c>
    </row>
    <row r="7372" spans="3:13" x14ac:dyDescent="0.2">
      <c r="E7372" s="4" t="s">
        <v>86</v>
      </c>
      <c r="F7372" s="5"/>
      <c r="G7372" s="6">
        <v>192</v>
      </c>
      <c r="H7372" s="31">
        <v>1.5625</v>
      </c>
      <c r="I7372" s="12">
        <v>18.75</v>
      </c>
      <c r="J7372" s="12">
        <v>63.541666666666998</v>
      </c>
      <c r="K7372" s="12">
        <v>9.375</v>
      </c>
      <c r="L7372" s="12">
        <v>2.604166666667</v>
      </c>
      <c r="M7372" s="42">
        <v>4.166666666667</v>
      </c>
    </row>
    <row r="7373" spans="3:13" x14ac:dyDescent="0.2">
      <c r="E7373" s="4" t="s">
        <v>87</v>
      </c>
      <c r="F7373" s="5"/>
      <c r="G7373" s="6">
        <v>72</v>
      </c>
      <c r="H7373" s="71">
        <v>0</v>
      </c>
      <c r="I7373" s="12">
        <v>12.5</v>
      </c>
      <c r="J7373" s="12">
        <v>72.222222222222001</v>
      </c>
      <c r="K7373" s="12">
        <v>6.9444444444439997</v>
      </c>
      <c r="L7373" s="12">
        <v>2.7777777777780002</v>
      </c>
      <c r="M7373" s="42">
        <v>5.5555555555560003</v>
      </c>
    </row>
    <row r="7374" spans="3:13" x14ac:dyDescent="0.2">
      <c r="E7374" s="4" t="s">
        <v>88</v>
      </c>
      <c r="F7374" s="5"/>
      <c r="G7374" s="6">
        <v>36</v>
      </c>
      <c r="H7374" s="31">
        <v>2.7777777777780002</v>
      </c>
      <c r="I7374" s="12">
        <v>19.444444444443999</v>
      </c>
      <c r="J7374" s="43">
        <v>61.111111111111001</v>
      </c>
      <c r="K7374" s="12">
        <v>8.333333333333</v>
      </c>
      <c r="L7374" s="12">
        <v>5.5555555555560003</v>
      </c>
      <c r="M7374" s="42">
        <v>2.7777777777780002</v>
      </c>
    </row>
    <row r="7375" spans="3:13" x14ac:dyDescent="0.2">
      <c r="E7375" s="4" t="s">
        <v>89</v>
      </c>
      <c r="F7375" s="5"/>
      <c r="G7375" s="6">
        <v>66</v>
      </c>
      <c r="H7375" s="31">
        <v>4.5454545454549997</v>
      </c>
      <c r="I7375" s="12">
        <v>15.151515151515</v>
      </c>
      <c r="J7375" s="12">
        <v>63.636363636364003</v>
      </c>
      <c r="K7375" s="12">
        <v>6.0606060606060002</v>
      </c>
      <c r="L7375" s="12">
        <v>7.5757575757579998</v>
      </c>
      <c r="M7375" s="42">
        <v>3.0303030303030001</v>
      </c>
    </row>
    <row r="7376" spans="3:13" x14ac:dyDescent="0.2">
      <c r="E7376" s="4" t="s">
        <v>90</v>
      </c>
      <c r="F7376" s="5"/>
      <c r="G7376" s="6">
        <v>54</v>
      </c>
      <c r="H7376" s="71">
        <v>0</v>
      </c>
      <c r="I7376" s="12">
        <v>18.518518518518999</v>
      </c>
      <c r="J7376" s="12">
        <v>66.666666666666998</v>
      </c>
      <c r="K7376" s="12">
        <v>7.4074074074069998</v>
      </c>
      <c r="L7376" s="12">
        <v>7.4074074074069998</v>
      </c>
      <c r="M7376" s="73">
        <v>0</v>
      </c>
    </row>
    <row r="7377" spans="2:13" x14ac:dyDescent="0.2">
      <c r="E7377" s="57" t="s">
        <v>91</v>
      </c>
      <c r="F7377" s="59"/>
      <c r="G7377" s="55">
        <v>12</v>
      </c>
      <c r="H7377" s="137">
        <v>0</v>
      </c>
      <c r="I7377" s="135">
        <v>0</v>
      </c>
      <c r="J7377" s="123">
        <v>75</v>
      </c>
      <c r="K7377" s="123">
        <v>16.666666666666998</v>
      </c>
      <c r="L7377" s="65">
        <v>8.333333333333</v>
      </c>
      <c r="M7377" s="142">
        <v>0</v>
      </c>
    </row>
    <row r="7379" spans="2:13" x14ac:dyDescent="0.2">
      <c r="B7379" s="40" t="str">
        <f xml:space="preserve"> HYPERLINK("#'目次'!B311", "[305]")</f>
        <v>[305]</v>
      </c>
      <c r="C7379" s="23" t="s">
        <v>452</v>
      </c>
    </row>
    <row r="7382" spans="2:13" x14ac:dyDescent="0.2">
      <c r="C7382" s="23" t="s">
        <v>14</v>
      </c>
    </row>
    <row r="7383" spans="2:13" ht="24" x14ac:dyDescent="0.2">
      <c r="D7383" s="195"/>
      <c r="E7383" s="196"/>
      <c r="F7383" s="196"/>
      <c r="G7383" s="37" t="s">
        <v>15</v>
      </c>
      <c r="H7383" s="33" t="s">
        <v>436</v>
      </c>
      <c r="I7383" s="13" t="s">
        <v>437</v>
      </c>
      <c r="J7383" s="13" t="s">
        <v>438</v>
      </c>
      <c r="K7383" s="13" t="s">
        <v>439</v>
      </c>
      <c r="L7383" s="13" t="s">
        <v>440</v>
      </c>
      <c r="M7383" s="38" t="s">
        <v>18</v>
      </c>
    </row>
    <row r="7384" spans="2:13" x14ac:dyDescent="0.2">
      <c r="D7384" s="197"/>
      <c r="E7384" s="198"/>
      <c r="F7384" s="198"/>
      <c r="G7384" s="35"/>
      <c r="H7384" s="39"/>
      <c r="I7384" s="14"/>
      <c r="J7384" s="14"/>
      <c r="K7384" s="14"/>
      <c r="L7384" s="14"/>
      <c r="M7384" s="34"/>
    </row>
    <row r="7385" spans="2:13" x14ac:dyDescent="0.2">
      <c r="D7385" s="56"/>
      <c r="E7385" s="58" t="s">
        <v>15</v>
      </c>
      <c r="F7385" s="46"/>
      <c r="G7385" s="36">
        <v>1200</v>
      </c>
      <c r="H7385" s="24">
        <v>0.75</v>
      </c>
      <c r="I7385" s="24">
        <v>1.416666666667</v>
      </c>
      <c r="J7385" s="24">
        <v>20.083333333333002</v>
      </c>
      <c r="K7385" s="24">
        <v>45.5</v>
      </c>
      <c r="L7385" s="24">
        <v>26.166666666666998</v>
      </c>
      <c r="M7385" s="68">
        <v>6.083333333333</v>
      </c>
    </row>
    <row r="7386" spans="2:13" x14ac:dyDescent="0.2">
      <c r="D7386" s="199" t="s">
        <v>19</v>
      </c>
      <c r="E7386" s="22" t="s">
        <v>20</v>
      </c>
      <c r="F7386" s="21"/>
      <c r="G7386" s="19">
        <v>132</v>
      </c>
      <c r="H7386" s="54">
        <v>1.5151515151520001</v>
      </c>
      <c r="I7386" s="20">
        <v>1.5151515151520001</v>
      </c>
      <c r="J7386" s="20">
        <v>15.909090909091001</v>
      </c>
      <c r="K7386" s="20">
        <v>46.212121212120998</v>
      </c>
      <c r="L7386" s="20">
        <v>27.272727272727</v>
      </c>
      <c r="M7386" s="52">
        <v>7.5757575757579998</v>
      </c>
    </row>
    <row r="7387" spans="2:13" x14ac:dyDescent="0.2">
      <c r="D7387" s="200"/>
      <c r="E7387" s="4" t="s">
        <v>21</v>
      </c>
      <c r="F7387" s="5"/>
      <c r="G7387" s="6">
        <v>444</v>
      </c>
      <c r="H7387" s="31">
        <v>0.22522522522499999</v>
      </c>
      <c r="I7387" s="12">
        <v>1.126126126126</v>
      </c>
      <c r="J7387" s="12">
        <v>20.27027027027</v>
      </c>
      <c r="K7387" s="12">
        <v>47.972972972972997</v>
      </c>
      <c r="L7387" s="12">
        <v>24.774774774775</v>
      </c>
      <c r="M7387" s="42">
        <v>5.6306306306309999</v>
      </c>
    </row>
    <row r="7388" spans="2:13" x14ac:dyDescent="0.2">
      <c r="D7388" s="200"/>
      <c r="E7388" s="4" t="s">
        <v>22</v>
      </c>
      <c r="F7388" s="5"/>
      <c r="G7388" s="6">
        <v>192</v>
      </c>
      <c r="H7388" s="31">
        <v>1.041666666667</v>
      </c>
      <c r="I7388" s="12">
        <v>2.083333333333</v>
      </c>
      <c r="J7388" s="12">
        <v>22.395833333333002</v>
      </c>
      <c r="K7388" s="12">
        <v>42.708333333333002</v>
      </c>
      <c r="L7388" s="12">
        <v>27.083333333333002</v>
      </c>
      <c r="M7388" s="42">
        <v>4.6875</v>
      </c>
    </row>
    <row r="7389" spans="2:13" x14ac:dyDescent="0.2">
      <c r="D7389" s="200"/>
      <c r="E7389" s="4" t="s">
        <v>23</v>
      </c>
      <c r="F7389" s="5"/>
      <c r="G7389" s="6">
        <v>192</v>
      </c>
      <c r="H7389" s="71">
        <v>0</v>
      </c>
      <c r="I7389" s="12">
        <v>0.52083333333299997</v>
      </c>
      <c r="J7389" s="12">
        <v>23.958333333333002</v>
      </c>
      <c r="K7389" s="12">
        <v>45.3125</v>
      </c>
      <c r="L7389" s="12">
        <v>22.916666666666998</v>
      </c>
      <c r="M7389" s="42">
        <v>7.291666666667</v>
      </c>
    </row>
    <row r="7390" spans="2:13" x14ac:dyDescent="0.2">
      <c r="D7390" s="200"/>
      <c r="E7390" s="4" t="s">
        <v>24</v>
      </c>
      <c r="F7390" s="5"/>
      <c r="G7390" s="6">
        <v>240</v>
      </c>
      <c r="H7390" s="31">
        <v>1.666666666667</v>
      </c>
      <c r="I7390" s="12">
        <v>2.083333333333</v>
      </c>
      <c r="J7390" s="12">
        <v>17.083333333333002</v>
      </c>
      <c r="K7390" s="12">
        <v>42.916666666666998</v>
      </c>
      <c r="L7390" s="12">
        <v>30</v>
      </c>
      <c r="M7390" s="42">
        <v>6.25</v>
      </c>
    </row>
    <row r="7391" spans="2:13" x14ac:dyDescent="0.2">
      <c r="D7391" s="199" t="s">
        <v>25</v>
      </c>
      <c r="E7391" s="22" t="s">
        <v>26</v>
      </c>
      <c r="F7391" s="21"/>
      <c r="G7391" s="19">
        <v>348</v>
      </c>
      <c r="H7391" s="54">
        <v>1.149425287356</v>
      </c>
      <c r="I7391" s="20">
        <v>1.149425287356</v>
      </c>
      <c r="J7391" s="20">
        <v>17.241379310345</v>
      </c>
      <c r="K7391" s="20">
        <v>50</v>
      </c>
      <c r="L7391" s="20">
        <v>25.287356321838999</v>
      </c>
      <c r="M7391" s="52">
        <v>5.1724137931029999</v>
      </c>
    </row>
    <row r="7392" spans="2:13" x14ac:dyDescent="0.2">
      <c r="D7392" s="200"/>
      <c r="E7392" s="4" t="s">
        <v>27</v>
      </c>
      <c r="F7392" s="5"/>
      <c r="G7392" s="6">
        <v>378</v>
      </c>
      <c r="H7392" s="31">
        <v>0.793650793651</v>
      </c>
      <c r="I7392" s="12">
        <v>1.587301587302</v>
      </c>
      <c r="J7392" s="12">
        <v>23.544973544973999</v>
      </c>
      <c r="K7392" s="43">
        <v>40.211640211640002</v>
      </c>
      <c r="L7392" s="12">
        <v>26.455026455026001</v>
      </c>
      <c r="M7392" s="42">
        <v>7.4074074074069998</v>
      </c>
    </row>
    <row r="7393" spans="2:13" x14ac:dyDescent="0.2">
      <c r="D7393" s="200"/>
      <c r="E7393" s="4" t="s">
        <v>28</v>
      </c>
      <c r="F7393" s="5"/>
      <c r="G7393" s="6">
        <v>372</v>
      </c>
      <c r="H7393" s="31">
        <v>0.53763440860199996</v>
      </c>
      <c r="I7393" s="12">
        <v>1.8817204301079999</v>
      </c>
      <c r="J7393" s="12">
        <v>19.892473118280002</v>
      </c>
      <c r="K7393" s="12">
        <v>46.774193548386997</v>
      </c>
      <c r="L7393" s="12">
        <v>24.462365591398001</v>
      </c>
      <c r="M7393" s="42">
        <v>6.4516129032259997</v>
      </c>
    </row>
    <row r="7394" spans="2:13" x14ac:dyDescent="0.2">
      <c r="D7394" s="200"/>
      <c r="E7394" s="4" t="s">
        <v>29</v>
      </c>
      <c r="F7394" s="5"/>
      <c r="G7394" s="6">
        <v>102</v>
      </c>
      <c r="H7394" s="71">
        <v>0</v>
      </c>
      <c r="I7394" s="28">
        <v>0</v>
      </c>
      <c r="J7394" s="12">
        <v>17.647058823529001</v>
      </c>
      <c r="K7394" s="12">
        <v>45.098039215686001</v>
      </c>
      <c r="L7394" s="29">
        <v>34.313725490195999</v>
      </c>
      <c r="M7394" s="42">
        <v>2.9411764705880001</v>
      </c>
    </row>
    <row r="7395" spans="2:13" x14ac:dyDescent="0.2">
      <c r="D7395" s="199" t="s">
        <v>30</v>
      </c>
      <c r="E7395" s="22" t="s">
        <v>31</v>
      </c>
      <c r="F7395" s="21"/>
      <c r="G7395" s="19">
        <v>592</v>
      </c>
      <c r="H7395" s="54">
        <v>0.67567567567599995</v>
      </c>
      <c r="I7395" s="20">
        <v>1.6891891891890001</v>
      </c>
      <c r="J7395" s="20">
        <v>19.594594594595002</v>
      </c>
      <c r="K7395" s="20">
        <v>44.425675675675997</v>
      </c>
      <c r="L7395" s="20">
        <v>26.858108108107999</v>
      </c>
      <c r="M7395" s="52">
        <v>6.7567567567570004</v>
      </c>
    </row>
    <row r="7396" spans="2:13" x14ac:dyDescent="0.2">
      <c r="D7396" s="200"/>
      <c r="E7396" s="4" t="s">
        <v>32</v>
      </c>
      <c r="F7396" s="5"/>
      <c r="G7396" s="6">
        <v>608</v>
      </c>
      <c r="H7396" s="31">
        <v>0.82236842105300001</v>
      </c>
      <c r="I7396" s="12">
        <v>1.151315789474</v>
      </c>
      <c r="J7396" s="12">
        <v>20.559210526316001</v>
      </c>
      <c r="K7396" s="12">
        <v>46.546052631579002</v>
      </c>
      <c r="L7396" s="12">
        <v>25.493421052632002</v>
      </c>
      <c r="M7396" s="42">
        <v>5.4276315789470004</v>
      </c>
    </row>
    <row r="7397" spans="2:13" x14ac:dyDescent="0.2">
      <c r="D7397" s="199" t="s">
        <v>33</v>
      </c>
      <c r="E7397" s="22" t="s">
        <v>34</v>
      </c>
      <c r="F7397" s="21"/>
      <c r="G7397" s="19">
        <v>74</v>
      </c>
      <c r="H7397" s="54">
        <v>1.351351351351</v>
      </c>
      <c r="I7397" s="60">
        <v>0</v>
      </c>
      <c r="J7397" s="90">
        <v>14.864864864865</v>
      </c>
      <c r="K7397" s="20">
        <v>45.945945945946001</v>
      </c>
      <c r="L7397" s="96">
        <v>32.432432432432002</v>
      </c>
      <c r="M7397" s="52">
        <v>5.4054054054050003</v>
      </c>
    </row>
    <row r="7398" spans="2:13" x14ac:dyDescent="0.2">
      <c r="D7398" s="200"/>
      <c r="E7398" s="4" t="s">
        <v>35</v>
      </c>
      <c r="F7398" s="5"/>
      <c r="G7398" s="6">
        <v>148</v>
      </c>
      <c r="H7398" s="71">
        <v>0</v>
      </c>
      <c r="I7398" s="12">
        <v>2.0270270270270001</v>
      </c>
      <c r="J7398" s="12">
        <v>17.567567567567998</v>
      </c>
      <c r="K7398" s="12">
        <v>50</v>
      </c>
      <c r="L7398" s="12">
        <v>27.027027027027</v>
      </c>
      <c r="M7398" s="42">
        <v>3.3783783783780001</v>
      </c>
    </row>
    <row r="7399" spans="2:13" x14ac:dyDescent="0.2">
      <c r="D7399" s="200"/>
      <c r="E7399" s="4" t="s">
        <v>36</v>
      </c>
      <c r="F7399" s="5"/>
      <c r="G7399" s="6">
        <v>187</v>
      </c>
      <c r="H7399" s="71">
        <v>0</v>
      </c>
      <c r="I7399" s="12">
        <v>0.53475935828900001</v>
      </c>
      <c r="J7399" s="43">
        <v>13.368983957218999</v>
      </c>
      <c r="K7399" s="29">
        <v>54.010695187166</v>
      </c>
      <c r="L7399" s="12">
        <v>28.342245989304999</v>
      </c>
      <c r="M7399" s="42">
        <v>3.7433155080209999</v>
      </c>
    </row>
    <row r="7400" spans="2:13" x14ac:dyDescent="0.2">
      <c r="D7400" s="200"/>
      <c r="E7400" s="4" t="s">
        <v>37</v>
      </c>
      <c r="F7400" s="5"/>
      <c r="G7400" s="6">
        <v>221</v>
      </c>
      <c r="H7400" s="31">
        <v>0.452488687783</v>
      </c>
      <c r="I7400" s="12">
        <v>2.262443438914</v>
      </c>
      <c r="J7400" s="12">
        <v>20.814479638009001</v>
      </c>
      <c r="K7400" s="12">
        <v>41.176470588234999</v>
      </c>
      <c r="L7400" s="12">
        <v>29.864253393664999</v>
      </c>
      <c r="M7400" s="42">
        <v>5.4298642533940003</v>
      </c>
    </row>
    <row r="7401" spans="2:13" x14ac:dyDescent="0.2">
      <c r="D7401" s="200"/>
      <c r="E7401" s="4" t="s">
        <v>38</v>
      </c>
      <c r="F7401" s="5"/>
      <c r="G7401" s="6">
        <v>186</v>
      </c>
      <c r="H7401" s="31">
        <v>1.6129032258060001</v>
      </c>
      <c r="I7401" s="12">
        <v>2.1505376344089999</v>
      </c>
      <c r="J7401" s="12">
        <v>17.204301075269001</v>
      </c>
      <c r="K7401" s="12">
        <v>43.010752688171998</v>
      </c>
      <c r="L7401" s="12">
        <v>29.032258064516</v>
      </c>
      <c r="M7401" s="42">
        <v>6.9892473118279996</v>
      </c>
    </row>
    <row r="7402" spans="2:13" x14ac:dyDescent="0.2">
      <c r="D7402" s="200"/>
      <c r="E7402" s="4" t="s">
        <v>39</v>
      </c>
      <c r="F7402" s="5"/>
      <c r="G7402" s="6">
        <v>223</v>
      </c>
      <c r="H7402" s="31">
        <v>1.3452914798210001</v>
      </c>
      <c r="I7402" s="12">
        <v>0.44843049327399997</v>
      </c>
      <c r="J7402" s="29">
        <v>25.560538116591999</v>
      </c>
      <c r="K7402" s="12">
        <v>45.291479820627998</v>
      </c>
      <c r="L7402" s="43">
        <v>21.076233183856999</v>
      </c>
      <c r="M7402" s="42">
        <v>6.27802690583</v>
      </c>
    </row>
    <row r="7403" spans="2:13" x14ac:dyDescent="0.2">
      <c r="D7403" s="201"/>
      <c r="E7403" s="57" t="s">
        <v>40</v>
      </c>
      <c r="F7403" s="59"/>
      <c r="G7403" s="55">
        <v>161</v>
      </c>
      <c r="H7403" s="114">
        <v>0.62111801242200004</v>
      </c>
      <c r="I7403" s="65">
        <v>1.8633540372670001</v>
      </c>
      <c r="J7403" s="123">
        <v>27.329192546584</v>
      </c>
      <c r="K7403" s="125">
        <v>40.372670807452998</v>
      </c>
      <c r="L7403" s="125">
        <v>18.633540372671</v>
      </c>
      <c r="M7403" s="155">
        <v>11.180124223602</v>
      </c>
    </row>
    <row r="7405" spans="2:13" x14ac:dyDescent="0.2">
      <c r="B7405" s="40" t="str">
        <f xml:space="preserve"> HYPERLINK("#'目次'!B312", "[306]")</f>
        <v>[306]</v>
      </c>
      <c r="C7405" s="23" t="s">
        <v>452</v>
      </c>
    </row>
    <row r="7408" spans="2:13" x14ac:dyDescent="0.2">
      <c r="C7408" s="23" t="s">
        <v>48</v>
      </c>
    </row>
    <row r="7409" spans="4:13" ht="24" x14ac:dyDescent="0.2">
      <c r="D7409" s="195"/>
      <c r="E7409" s="196"/>
      <c r="F7409" s="196"/>
      <c r="G7409" s="37" t="s">
        <v>15</v>
      </c>
      <c r="H7409" s="33" t="s">
        <v>436</v>
      </c>
      <c r="I7409" s="13" t="s">
        <v>437</v>
      </c>
      <c r="J7409" s="13" t="s">
        <v>438</v>
      </c>
      <c r="K7409" s="13" t="s">
        <v>439</v>
      </c>
      <c r="L7409" s="13" t="s">
        <v>440</v>
      </c>
      <c r="M7409" s="38" t="s">
        <v>18</v>
      </c>
    </row>
    <row r="7410" spans="4:13" x14ac:dyDescent="0.2">
      <c r="D7410" s="197"/>
      <c r="E7410" s="198"/>
      <c r="F7410" s="198"/>
      <c r="G7410" s="35"/>
      <c r="H7410" s="39"/>
      <c r="I7410" s="14"/>
      <c r="J7410" s="14"/>
      <c r="K7410" s="14"/>
      <c r="L7410" s="14"/>
      <c r="M7410" s="34"/>
    </row>
    <row r="7411" spans="4:13" x14ac:dyDescent="0.2">
      <c r="D7411" s="56"/>
      <c r="E7411" s="58" t="s">
        <v>15</v>
      </c>
      <c r="F7411" s="46"/>
      <c r="G7411" s="36">
        <v>1200</v>
      </c>
      <c r="H7411" s="24">
        <v>0.75</v>
      </c>
      <c r="I7411" s="24">
        <v>1.416666666667</v>
      </c>
      <c r="J7411" s="24">
        <v>20.083333333333002</v>
      </c>
      <c r="K7411" s="24">
        <v>45.5</v>
      </c>
      <c r="L7411" s="24">
        <v>26.166666666666998</v>
      </c>
      <c r="M7411" s="68">
        <v>6.083333333333</v>
      </c>
    </row>
    <row r="7412" spans="4:13" x14ac:dyDescent="0.2">
      <c r="D7412" s="199" t="s">
        <v>49</v>
      </c>
      <c r="E7412" s="22" t="s">
        <v>50</v>
      </c>
      <c r="F7412" s="21"/>
      <c r="G7412" s="19">
        <v>15</v>
      </c>
      <c r="H7412" s="131">
        <v>0</v>
      </c>
      <c r="I7412" s="96">
        <v>6.666666666667</v>
      </c>
      <c r="J7412" s="98">
        <v>40</v>
      </c>
      <c r="K7412" s="107">
        <v>20</v>
      </c>
      <c r="L7412" s="96">
        <v>33.333333333333002</v>
      </c>
      <c r="M7412" s="170">
        <v>0</v>
      </c>
    </row>
    <row r="7413" spans="4:13" x14ac:dyDescent="0.2">
      <c r="D7413" s="200"/>
      <c r="E7413" s="4" t="s">
        <v>51</v>
      </c>
      <c r="F7413" s="5"/>
      <c r="G7413" s="6">
        <v>142</v>
      </c>
      <c r="H7413" s="31">
        <v>0.70422535211299997</v>
      </c>
      <c r="I7413" s="12">
        <v>3.5211267605629999</v>
      </c>
      <c r="J7413" s="12">
        <v>22.535211267606002</v>
      </c>
      <c r="K7413" s="12">
        <v>41.549295774648002</v>
      </c>
      <c r="L7413" s="12">
        <v>26.056338028169002</v>
      </c>
      <c r="M7413" s="42">
        <v>5.6338028169010004</v>
      </c>
    </row>
    <row r="7414" spans="4:13" x14ac:dyDescent="0.2">
      <c r="D7414" s="200"/>
      <c r="E7414" s="4" t="s">
        <v>52</v>
      </c>
      <c r="F7414" s="5"/>
      <c r="G7414" s="6">
        <v>26</v>
      </c>
      <c r="H7414" s="71">
        <v>0</v>
      </c>
      <c r="I7414" s="28">
        <v>0</v>
      </c>
      <c r="J7414" s="12">
        <v>23.076923076922998</v>
      </c>
      <c r="K7414" s="12">
        <v>46.153846153845997</v>
      </c>
      <c r="L7414" s="43">
        <v>19.230769230768999</v>
      </c>
      <c r="M7414" s="88">
        <v>11.538461538462</v>
      </c>
    </row>
    <row r="7415" spans="4:13" x14ac:dyDescent="0.2">
      <c r="D7415" s="200"/>
      <c r="E7415" s="4" t="s">
        <v>53</v>
      </c>
      <c r="F7415" s="5"/>
      <c r="G7415" s="6">
        <v>41</v>
      </c>
      <c r="H7415" s="71">
        <v>0</v>
      </c>
      <c r="I7415" s="12">
        <v>2.4390243902440001</v>
      </c>
      <c r="J7415" s="43">
        <v>14.634146341463</v>
      </c>
      <c r="K7415" s="12">
        <v>48.780487804878</v>
      </c>
      <c r="L7415" s="12">
        <v>29.268292682927001</v>
      </c>
      <c r="M7415" s="42">
        <v>4.8780487804880002</v>
      </c>
    </row>
    <row r="7416" spans="4:13" x14ac:dyDescent="0.2">
      <c r="D7416" s="200"/>
      <c r="E7416" s="4" t="s">
        <v>54</v>
      </c>
      <c r="F7416" s="5"/>
      <c r="G7416" s="6">
        <v>226</v>
      </c>
      <c r="H7416" s="71">
        <v>0</v>
      </c>
      <c r="I7416" s="12">
        <v>0.88495575221199996</v>
      </c>
      <c r="J7416" s="43">
        <v>14.159292035398</v>
      </c>
      <c r="K7416" s="29">
        <v>51.327433628319</v>
      </c>
      <c r="L7416" s="12">
        <v>27.876106194689999</v>
      </c>
      <c r="M7416" s="42">
        <v>5.7522123893810004</v>
      </c>
    </row>
    <row r="7417" spans="4:13" x14ac:dyDescent="0.2">
      <c r="D7417" s="200"/>
      <c r="E7417" s="4" t="s">
        <v>55</v>
      </c>
      <c r="F7417" s="5"/>
      <c r="G7417" s="6">
        <v>125</v>
      </c>
      <c r="H7417" s="31">
        <v>0.8</v>
      </c>
      <c r="I7417" s="12">
        <v>2.4</v>
      </c>
      <c r="J7417" s="12">
        <v>21.6</v>
      </c>
      <c r="K7417" s="12">
        <v>44</v>
      </c>
      <c r="L7417" s="12">
        <v>26.4</v>
      </c>
      <c r="M7417" s="42">
        <v>4.8</v>
      </c>
    </row>
    <row r="7418" spans="4:13" x14ac:dyDescent="0.2">
      <c r="D7418" s="200"/>
      <c r="E7418" s="4" t="s">
        <v>56</v>
      </c>
      <c r="F7418" s="5"/>
      <c r="G7418" s="6">
        <v>190</v>
      </c>
      <c r="H7418" s="31">
        <v>1.052631578947</v>
      </c>
      <c r="I7418" s="12">
        <v>1.052631578947</v>
      </c>
      <c r="J7418" s="12">
        <v>23.157894736842</v>
      </c>
      <c r="K7418" s="12">
        <v>41.052631578947</v>
      </c>
      <c r="L7418" s="12">
        <v>27.368421052632002</v>
      </c>
      <c r="M7418" s="42">
        <v>6.3157894736840001</v>
      </c>
    </row>
    <row r="7419" spans="4:13" x14ac:dyDescent="0.2">
      <c r="D7419" s="200"/>
      <c r="E7419" s="4" t="s">
        <v>57</v>
      </c>
      <c r="F7419" s="5"/>
      <c r="G7419" s="6">
        <v>185</v>
      </c>
      <c r="H7419" s="71">
        <v>0</v>
      </c>
      <c r="I7419" s="12">
        <v>0.54054054054099998</v>
      </c>
      <c r="J7419" s="12">
        <v>21.621621621622001</v>
      </c>
      <c r="K7419" s="12">
        <v>49.189189189189001</v>
      </c>
      <c r="L7419" s="12">
        <v>25.405405405404998</v>
      </c>
      <c r="M7419" s="42">
        <v>3.2432432432430001</v>
      </c>
    </row>
    <row r="7420" spans="4:13" x14ac:dyDescent="0.2">
      <c r="D7420" s="200"/>
      <c r="E7420" s="4" t="s">
        <v>58</v>
      </c>
      <c r="F7420" s="5"/>
      <c r="G7420" s="6">
        <v>113</v>
      </c>
      <c r="H7420" s="31">
        <v>0.88495575221199996</v>
      </c>
      <c r="I7420" s="12">
        <v>0.88495575221199996</v>
      </c>
      <c r="J7420" s="43">
        <v>15.044247787611001</v>
      </c>
      <c r="K7420" s="12">
        <v>47.787610619469</v>
      </c>
      <c r="L7420" s="12">
        <v>30.973451327433999</v>
      </c>
      <c r="M7420" s="42">
        <v>4.424778761062</v>
      </c>
    </row>
    <row r="7421" spans="4:13" x14ac:dyDescent="0.2">
      <c r="D7421" s="200"/>
      <c r="E7421" s="4" t="s">
        <v>59</v>
      </c>
      <c r="F7421" s="5"/>
      <c r="G7421" s="6">
        <v>136</v>
      </c>
      <c r="H7421" s="31">
        <v>2.9411764705880001</v>
      </c>
      <c r="I7421" s="12">
        <v>0.73529411764700003</v>
      </c>
      <c r="J7421" s="12">
        <v>22.794117647059</v>
      </c>
      <c r="K7421" s="12">
        <v>41.911764705882</v>
      </c>
      <c r="L7421" s="43">
        <v>18.382352941175998</v>
      </c>
      <c r="M7421" s="88">
        <v>13.235294117646999</v>
      </c>
    </row>
    <row r="7422" spans="4:13" x14ac:dyDescent="0.2">
      <c r="D7422" s="199" t="s">
        <v>60</v>
      </c>
      <c r="E7422" s="22" t="s">
        <v>61</v>
      </c>
      <c r="F7422" s="21"/>
      <c r="G7422" s="19">
        <v>205</v>
      </c>
      <c r="H7422" s="54">
        <v>0.97560975609800005</v>
      </c>
      <c r="I7422" s="20">
        <v>1.4634146341459999</v>
      </c>
      <c r="J7422" s="20">
        <v>24.390243902439</v>
      </c>
      <c r="K7422" s="20">
        <v>43.902439024389999</v>
      </c>
      <c r="L7422" s="20">
        <v>24.390243902439</v>
      </c>
      <c r="M7422" s="52">
        <v>4.8780487804880002</v>
      </c>
    </row>
    <row r="7423" spans="4:13" x14ac:dyDescent="0.2">
      <c r="D7423" s="200"/>
      <c r="E7423" s="4" t="s">
        <v>62</v>
      </c>
      <c r="F7423" s="5"/>
      <c r="G7423" s="6">
        <v>160</v>
      </c>
      <c r="H7423" s="71">
        <v>0</v>
      </c>
      <c r="I7423" s="12">
        <v>0.625</v>
      </c>
      <c r="J7423" s="12">
        <v>18.125</v>
      </c>
      <c r="K7423" s="29">
        <v>52.5</v>
      </c>
      <c r="L7423" s="12">
        <v>23.125</v>
      </c>
      <c r="M7423" s="42">
        <v>5.625</v>
      </c>
    </row>
    <row r="7424" spans="4:13" x14ac:dyDescent="0.2">
      <c r="D7424" s="200"/>
      <c r="E7424" s="4" t="s">
        <v>63</v>
      </c>
      <c r="F7424" s="5"/>
      <c r="G7424" s="6">
        <v>121</v>
      </c>
      <c r="H7424" s="71">
        <v>0</v>
      </c>
      <c r="I7424" s="12">
        <v>1.6528925619829999</v>
      </c>
      <c r="J7424" s="12">
        <v>20.661157024792999</v>
      </c>
      <c r="K7424" s="12">
        <v>47.933884297520997</v>
      </c>
      <c r="L7424" s="12">
        <v>27.272727272727</v>
      </c>
      <c r="M7424" s="42">
        <v>2.4793388429749998</v>
      </c>
    </row>
    <row r="7425" spans="2:13" x14ac:dyDescent="0.2">
      <c r="D7425" s="200"/>
      <c r="E7425" s="4" t="s">
        <v>64</v>
      </c>
      <c r="F7425" s="5"/>
      <c r="G7425" s="6">
        <v>124</v>
      </c>
      <c r="H7425" s="31">
        <v>0.80645161290300005</v>
      </c>
      <c r="I7425" s="12">
        <v>0.80645161290300005</v>
      </c>
      <c r="J7425" s="12">
        <v>19.354838709677001</v>
      </c>
      <c r="K7425" s="12">
        <v>50</v>
      </c>
      <c r="L7425" s="12">
        <v>26.612903225806001</v>
      </c>
      <c r="M7425" s="42">
        <v>2.4193548387099999</v>
      </c>
    </row>
    <row r="7426" spans="2:13" x14ac:dyDescent="0.2">
      <c r="D7426" s="200"/>
      <c r="E7426" s="4" t="s">
        <v>65</v>
      </c>
      <c r="F7426" s="5"/>
      <c r="G7426" s="6">
        <v>109</v>
      </c>
      <c r="H7426" s="31">
        <v>0.91743119266100004</v>
      </c>
      <c r="I7426" s="12">
        <v>0.91743119266100004</v>
      </c>
      <c r="J7426" s="12">
        <v>15.596330275229001</v>
      </c>
      <c r="K7426" s="43">
        <v>36.697247706421997</v>
      </c>
      <c r="L7426" s="29">
        <v>31.192660550458999</v>
      </c>
      <c r="M7426" s="88">
        <v>14.678899082569</v>
      </c>
    </row>
    <row r="7427" spans="2:13" x14ac:dyDescent="0.2">
      <c r="D7427" s="200"/>
      <c r="E7427" s="4" t="s">
        <v>66</v>
      </c>
      <c r="F7427" s="5"/>
      <c r="G7427" s="6">
        <v>104</v>
      </c>
      <c r="H7427" s="71">
        <v>0</v>
      </c>
      <c r="I7427" s="28">
        <v>0</v>
      </c>
      <c r="J7427" s="12">
        <v>20.192307692307999</v>
      </c>
      <c r="K7427" s="12">
        <v>43.269230769231001</v>
      </c>
      <c r="L7427" s="29">
        <v>32.692307692307999</v>
      </c>
      <c r="M7427" s="42">
        <v>3.8461538461539999</v>
      </c>
    </row>
    <row r="7428" spans="2:13" x14ac:dyDescent="0.2">
      <c r="D7428" s="200"/>
      <c r="E7428" s="4" t="s">
        <v>67</v>
      </c>
      <c r="F7428" s="5"/>
      <c r="G7428" s="6">
        <v>139</v>
      </c>
      <c r="H7428" s="31">
        <v>1.438848920863</v>
      </c>
      <c r="I7428" s="12">
        <v>3.5971223021580001</v>
      </c>
      <c r="J7428" s="43">
        <v>14.388489208633001</v>
      </c>
      <c r="K7428" s="12">
        <v>48.920863309353003</v>
      </c>
      <c r="L7428" s="12">
        <v>27.338129496402999</v>
      </c>
      <c r="M7428" s="42">
        <v>4.3165467625899998</v>
      </c>
    </row>
    <row r="7429" spans="2:13" x14ac:dyDescent="0.2">
      <c r="D7429" s="200"/>
      <c r="E7429" s="4" t="s">
        <v>68</v>
      </c>
      <c r="F7429" s="5"/>
      <c r="G7429" s="6">
        <v>48</v>
      </c>
      <c r="H7429" s="71">
        <v>0</v>
      </c>
      <c r="I7429" s="12">
        <v>2.083333333333</v>
      </c>
      <c r="J7429" s="12">
        <v>18.75</v>
      </c>
      <c r="K7429" s="29">
        <v>52.083333333333002</v>
      </c>
      <c r="L7429" s="43">
        <v>20.833333333333002</v>
      </c>
      <c r="M7429" s="42">
        <v>6.25</v>
      </c>
    </row>
    <row r="7430" spans="2:13" x14ac:dyDescent="0.2">
      <c r="D7430" s="200"/>
      <c r="E7430" s="4" t="s">
        <v>69</v>
      </c>
      <c r="F7430" s="5"/>
      <c r="G7430" s="6">
        <v>37</v>
      </c>
      <c r="H7430" s="71">
        <v>0</v>
      </c>
      <c r="I7430" s="12">
        <v>2.7027027027030002</v>
      </c>
      <c r="J7430" s="44">
        <v>35.135135135135002</v>
      </c>
      <c r="K7430" s="43">
        <v>37.837837837838002</v>
      </c>
      <c r="L7430" s="12">
        <v>21.621621621622001</v>
      </c>
      <c r="M7430" s="42">
        <v>2.7027027027030002</v>
      </c>
    </row>
    <row r="7431" spans="2:13" x14ac:dyDescent="0.2">
      <c r="D7431" s="93" t="s">
        <v>70</v>
      </c>
      <c r="E7431" s="89" t="s">
        <v>18</v>
      </c>
      <c r="F7431" s="92"/>
      <c r="G7431" s="94">
        <v>0</v>
      </c>
      <c r="H7431" s="152">
        <v>0</v>
      </c>
      <c r="I7431" s="101">
        <v>0</v>
      </c>
      <c r="J7431" s="86">
        <v>0</v>
      </c>
      <c r="K7431" s="86">
        <v>0</v>
      </c>
      <c r="L7431" s="86">
        <v>0</v>
      </c>
      <c r="M7431" s="159">
        <v>0</v>
      </c>
    </row>
    <row r="7433" spans="2:13" x14ac:dyDescent="0.2">
      <c r="B7433" s="40" t="str">
        <f xml:space="preserve"> HYPERLINK("#'目次'!B313", "[307]")</f>
        <v>[307]</v>
      </c>
      <c r="C7433" s="23" t="s">
        <v>452</v>
      </c>
    </row>
    <row r="7436" spans="2:13" x14ac:dyDescent="0.2">
      <c r="C7436" s="23" t="s">
        <v>73</v>
      </c>
    </row>
    <row r="7437" spans="2:13" ht="24" x14ac:dyDescent="0.2">
      <c r="D7437" s="195"/>
      <c r="E7437" s="196"/>
      <c r="F7437" s="196"/>
      <c r="G7437" s="37" t="s">
        <v>15</v>
      </c>
      <c r="H7437" s="33" t="s">
        <v>436</v>
      </c>
      <c r="I7437" s="13" t="s">
        <v>437</v>
      </c>
      <c r="J7437" s="13" t="s">
        <v>438</v>
      </c>
      <c r="K7437" s="13" t="s">
        <v>439</v>
      </c>
      <c r="L7437" s="13" t="s">
        <v>440</v>
      </c>
      <c r="M7437" s="38" t="s">
        <v>18</v>
      </c>
    </row>
    <row r="7438" spans="2:13" x14ac:dyDescent="0.2">
      <c r="D7438" s="197"/>
      <c r="E7438" s="198"/>
      <c r="F7438" s="198"/>
      <c r="G7438" s="35"/>
      <c r="H7438" s="39"/>
      <c r="I7438" s="14"/>
      <c r="J7438" s="14"/>
      <c r="K7438" s="14"/>
      <c r="L7438" s="14"/>
      <c r="M7438" s="34"/>
    </row>
    <row r="7439" spans="2:13" x14ac:dyDescent="0.2">
      <c r="D7439" s="56"/>
      <c r="E7439" s="58" t="s">
        <v>15</v>
      </c>
      <c r="F7439" s="46"/>
      <c r="G7439" s="36">
        <v>1200</v>
      </c>
      <c r="H7439" s="24">
        <v>0.75</v>
      </c>
      <c r="I7439" s="24">
        <v>1.416666666667</v>
      </c>
      <c r="J7439" s="24">
        <v>20.083333333333002</v>
      </c>
      <c r="K7439" s="24">
        <v>45.5</v>
      </c>
      <c r="L7439" s="24">
        <v>26.166666666666998</v>
      </c>
      <c r="M7439" s="68">
        <v>6.083333333333</v>
      </c>
    </row>
    <row r="7440" spans="2:13" x14ac:dyDescent="0.2">
      <c r="D7440" s="199" t="s">
        <v>74</v>
      </c>
      <c r="E7440" s="22" t="s">
        <v>75</v>
      </c>
      <c r="F7440" s="21"/>
      <c r="G7440" s="19">
        <v>592</v>
      </c>
      <c r="H7440" s="54">
        <v>0.67567567567599995</v>
      </c>
      <c r="I7440" s="20">
        <v>1.6891891891890001</v>
      </c>
      <c r="J7440" s="20">
        <v>19.594594594595002</v>
      </c>
      <c r="K7440" s="20">
        <v>44.425675675675997</v>
      </c>
      <c r="L7440" s="20">
        <v>26.858108108107999</v>
      </c>
      <c r="M7440" s="52">
        <v>6.7567567567570004</v>
      </c>
    </row>
    <row r="7441" spans="4:13" x14ac:dyDescent="0.2">
      <c r="D7441" s="200"/>
      <c r="E7441" s="4" t="s">
        <v>34</v>
      </c>
      <c r="F7441" s="5"/>
      <c r="G7441" s="6">
        <v>37</v>
      </c>
      <c r="H7441" s="71">
        <v>0</v>
      </c>
      <c r="I7441" s="28">
        <v>0</v>
      </c>
      <c r="J7441" s="12">
        <v>16.216216216216001</v>
      </c>
      <c r="K7441" s="12">
        <v>45.945945945946001</v>
      </c>
      <c r="L7441" s="29">
        <v>32.432432432432002</v>
      </c>
      <c r="M7441" s="42">
        <v>5.4054054054050003</v>
      </c>
    </row>
    <row r="7442" spans="4:13" x14ac:dyDescent="0.2">
      <c r="D7442" s="200"/>
      <c r="E7442" s="4" t="s">
        <v>35</v>
      </c>
      <c r="F7442" s="5"/>
      <c r="G7442" s="6">
        <v>75</v>
      </c>
      <c r="H7442" s="71">
        <v>0</v>
      </c>
      <c r="I7442" s="12">
        <v>1.333333333333</v>
      </c>
      <c r="J7442" s="12">
        <v>21.333333333333002</v>
      </c>
      <c r="K7442" s="12">
        <v>48</v>
      </c>
      <c r="L7442" s="12">
        <v>26.666666666666998</v>
      </c>
      <c r="M7442" s="42">
        <v>2.666666666667</v>
      </c>
    </row>
    <row r="7443" spans="4:13" x14ac:dyDescent="0.2">
      <c r="D7443" s="200"/>
      <c r="E7443" s="4" t="s">
        <v>36</v>
      </c>
      <c r="F7443" s="5"/>
      <c r="G7443" s="6">
        <v>95</v>
      </c>
      <c r="H7443" s="71">
        <v>0</v>
      </c>
      <c r="I7443" s="12">
        <v>1.052631578947</v>
      </c>
      <c r="J7443" s="43">
        <v>14.736842105262999</v>
      </c>
      <c r="K7443" s="29">
        <v>51.578947368420998</v>
      </c>
      <c r="L7443" s="12">
        <v>27.368421052632002</v>
      </c>
      <c r="M7443" s="42">
        <v>5.2631578947369997</v>
      </c>
    </row>
    <row r="7444" spans="4:13" x14ac:dyDescent="0.2">
      <c r="D7444" s="200"/>
      <c r="E7444" s="4" t="s">
        <v>37</v>
      </c>
      <c r="F7444" s="5"/>
      <c r="G7444" s="6">
        <v>111</v>
      </c>
      <c r="H7444" s="71">
        <v>0</v>
      </c>
      <c r="I7444" s="12">
        <v>3.6036036036039998</v>
      </c>
      <c r="J7444" s="12">
        <v>15.315315315315001</v>
      </c>
      <c r="K7444" s="12">
        <v>40.540540540541002</v>
      </c>
      <c r="L7444" s="29">
        <v>34.234234234234002</v>
      </c>
      <c r="M7444" s="42">
        <v>6.3063063063060003</v>
      </c>
    </row>
    <row r="7445" spans="4:13" x14ac:dyDescent="0.2">
      <c r="D7445" s="200"/>
      <c r="E7445" s="4" t="s">
        <v>38</v>
      </c>
      <c r="F7445" s="5"/>
      <c r="G7445" s="6">
        <v>93</v>
      </c>
      <c r="H7445" s="31">
        <v>1.0752688172039999</v>
      </c>
      <c r="I7445" s="12">
        <v>2.1505376344089999</v>
      </c>
      <c r="J7445" s="12">
        <v>16.129032258064999</v>
      </c>
      <c r="K7445" s="12">
        <v>46.236559139785001</v>
      </c>
      <c r="L7445" s="12">
        <v>26.881720430108</v>
      </c>
      <c r="M7445" s="42">
        <v>7.5268817204299996</v>
      </c>
    </row>
    <row r="7446" spans="4:13" x14ac:dyDescent="0.2">
      <c r="D7446" s="200"/>
      <c r="E7446" s="4" t="s">
        <v>39</v>
      </c>
      <c r="F7446" s="5"/>
      <c r="G7446" s="6">
        <v>109</v>
      </c>
      <c r="H7446" s="31">
        <v>2.7522935779819999</v>
      </c>
      <c r="I7446" s="28">
        <v>0</v>
      </c>
      <c r="J7446" s="12">
        <v>24.770642201834999</v>
      </c>
      <c r="K7446" s="12">
        <v>45.871559633027999</v>
      </c>
      <c r="L7446" s="43">
        <v>21.100917431193</v>
      </c>
      <c r="M7446" s="42">
        <v>5.5045871559629997</v>
      </c>
    </row>
    <row r="7447" spans="4:13" x14ac:dyDescent="0.2">
      <c r="D7447" s="200"/>
      <c r="E7447" s="4" t="s">
        <v>40</v>
      </c>
      <c r="F7447" s="5"/>
      <c r="G7447" s="6">
        <v>72</v>
      </c>
      <c r="H7447" s="71">
        <v>0</v>
      </c>
      <c r="I7447" s="12">
        <v>2.7777777777780002</v>
      </c>
      <c r="J7447" s="29">
        <v>29.166666666666998</v>
      </c>
      <c r="K7447" s="61">
        <v>31.944444444443999</v>
      </c>
      <c r="L7447" s="43">
        <v>20.833333333333002</v>
      </c>
      <c r="M7447" s="88">
        <v>15.277777777778001</v>
      </c>
    </row>
    <row r="7448" spans="4:13" x14ac:dyDescent="0.2">
      <c r="D7448" s="199" t="s">
        <v>76</v>
      </c>
      <c r="E7448" s="22" t="s">
        <v>77</v>
      </c>
      <c r="F7448" s="21"/>
      <c r="G7448" s="19">
        <v>608</v>
      </c>
      <c r="H7448" s="54">
        <v>0.82236842105300001</v>
      </c>
      <c r="I7448" s="20">
        <v>1.151315789474</v>
      </c>
      <c r="J7448" s="20">
        <v>20.559210526316001</v>
      </c>
      <c r="K7448" s="20">
        <v>46.546052631579002</v>
      </c>
      <c r="L7448" s="20">
        <v>25.493421052632002</v>
      </c>
      <c r="M7448" s="52">
        <v>5.4276315789470004</v>
      </c>
    </row>
    <row r="7449" spans="4:13" x14ac:dyDescent="0.2">
      <c r="D7449" s="200"/>
      <c r="E7449" s="4" t="s">
        <v>34</v>
      </c>
      <c r="F7449" s="5"/>
      <c r="G7449" s="6">
        <v>37</v>
      </c>
      <c r="H7449" s="31">
        <v>2.7027027027030002</v>
      </c>
      <c r="I7449" s="28">
        <v>0</v>
      </c>
      <c r="J7449" s="43">
        <v>13.513513513514001</v>
      </c>
      <c r="K7449" s="12">
        <v>45.945945945946001</v>
      </c>
      <c r="L7449" s="29">
        <v>32.432432432432002</v>
      </c>
      <c r="M7449" s="42">
        <v>5.4054054054050003</v>
      </c>
    </row>
    <row r="7450" spans="4:13" x14ac:dyDescent="0.2">
      <c r="D7450" s="200"/>
      <c r="E7450" s="4" t="s">
        <v>35</v>
      </c>
      <c r="F7450" s="5"/>
      <c r="G7450" s="6">
        <v>73</v>
      </c>
      <c r="H7450" s="71">
        <v>0</v>
      </c>
      <c r="I7450" s="12">
        <v>2.7397260273969999</v>
      </c>
      <c r="J7450" s="43">
        <v>13.698630136986001</v>
      </c>
      <c r="K7450" s="29">
        <v>52.054794520548</v>
      </c>
      <c r="L7450" s="12">
        <v>27.397260273973</v>
      </c>
      <c r="M7450" s="42">
        <v>4.1095890410960001</v>
      </c>
    </row>
    <row r="7451" spans="4:13" x14ac:dyDescent="0.2">
      <c r="D7451" s="200"/>
      <c r="E7451" s="4" t="s">
        <v>36</v>
      </c>
      <c r="F7451" s="5"/>
      <c r="G7451" s="6">
        <v>92</v>
      </c>
      <c r="H7451" s="71">
        <v>0</v>
      </c>
      <c r="I7451" s="28">
        <v>0</v>
      </c>
      <c r="J7451" s="43">
        <v>11.95652173913</v>
      </c>
      <c r="K7451" s="44">
        <v>56.521739130435002</v>
      </c>
      <c r="L7451" s="12">
        <v>29.347826086956999</v>
      </c>
      <c r="M7451" s="42">
        <v>2.1739130434780001</v>
      </c>
    </row>
    <row r="7452" spans="4:13" x14ac:dyDescent="0.2">
      <c r="D7452" s="200"/>
      <c r="E7452" s="4" t="s">
        <v>37</v>
      </c>
      <c r="F7452" s="5"/>
      <c r="G7452" s="6">
        <v>110</v>
      </c>
      <c r="H7452" s="31">
        <v>0.90909090909099999</v>
      </c>
      <c r="I7452" s="12">
        <v>0.90909090909099999</v>
      </c>
      <c r="J7452" s="29">
        <v>26.363636363636001</v>
      </c>
      <c r="K7452" s="12">
        <v>41.818181818181998</v>
      </c>
      <c r="L7452" s="12">
        <v>25.454545454544999</v>
      </c>
      <c r="M7452" s="42">
        <v>4.5454545454549997</v>
      </c>
    </row>
    <row r="7453" spans="4:13" x14ac:dyDescent="0.2">
      <c r="D7453" s="200"/>
      <c r="E7453" s="4" t="s">
        <v>38</v>
      </c>
      <c r="F7453" s="5"/>
      <c r="G7453" s="6">
        <v>93</v>
      </c>
      <c r="H7453" s="31">
        <v>2.1505376344089999</v>
      </c>
      <c r="I7453" s="12">
        <v>2.1505376344089999</v>
      </c>
      <c r="J7453" s="12">
        <v>18.279569892472999</v>
      </c>
      <c r="K7453" s="43">
        <v>39.784946236559001</v>
      </c>
      <c r="L7453" s="29">
        <v>31.182795698924998</v>
      </c>
      <c r="M7453" s="42">
        <v>6.4516129032259997</v>
      </c>
    </row>
    <row r="7454" spans="4:13" x14ac:dyDescent="0.2">
      <c r="D7454" s="200"/>
      <c r="E7454" s="4" t="s">
        <v>39</v>
      </c>
      <c r="F7454" s="5"/>
      <c r="G7454" s="6">
        <v>114</v>
      </c>
      <c r="H7454" s="71">
        <v>0</v>
      </c>
      <c r="I7454" s="12">
        <v>0.87719298245599997</v>
      </c>
      <c r="J7454" s="29">
        <v>26.315789473683999</v>
      </c>
      <c r="K7454" s="12">
        <v>44.736842105263001</v>
      </c>
      <c r="L7454" s="43">
        <v>21.052631578947</v>
      </c>
      <c r="M7454" s="42">
        <v>7.0175438596489998</v>
      </c>
    </row>
    <row r="7455" spans="4:13" x14ac:dyDescent="0.2">
      <c r="D7455" s="201"/>
      <c r="E7455" s="57" t="s">
        <v>40</v>
      </c>
      <c r="F7455" s="59"/>
      <c r="G7455" s="55">
        <v>89</v>
      </c>
      <c r="H7455" s="114">
        <v>1.123595505618</v>
      </c>
      <c r="I7455" s="65">
        <v>1.123595505618</v>
      </c>
      <c r="J7455" s="123">
        <v>25.842696629212998</v>
      </c>
      <c r="K7455" s="65">
        <v>47.191011235955003</v>
      </c>
      <c r="L7455" s="125">
        <v>16.853932584270002</v>
      </c>
      <c r="M7455" s="105">
        <v>7.8651685393259996</v>
      </c>
    </row>
    <row r="7457" spans="2:13" x14ac:dyDescent="0.2">
      <c r="B7457" s="40" t="str">
        <f xml:space="preserve"> HYPERLINK("#'目次'!B314", "[308]")</f>
        <v>[308]</v>
      </c>
      <c r="C7457" s="23" t="s">
        <v>452</v>
      </c>
    </row>
    <row r="7460" spans="2:13" x14ac:dyDescent="0.2">
      <c r="C7460" s="23" t="s">
        <v>80</v>
      </c>
    </row>
    <row r="7461" spans="2:13" ht="24" x14ac:dyDescent="0.2">
      <c r="E7461" s="195"/>
      <c r="F7461" s="196"/>
      <c r="G7461" s="37" t="s">
        <v>15</v>
      </c>
      <c r="H7461" s="33" t="s">
        <v>436</v>
      </c>
      <c r="I7461" s="13" t="s">
        <v>437</v>
      </c>
      <c r="J7461" s="13" t="s">
        <v>438</v>
      </c>
      <c r="K7461" s="13" t="s">
        <v>439</v>
      </c>
      <c r="L7461" s="13" t="s">
        <v>440</v>
      </c>
      <c r="M7461" s="38" t="s">
        <v>18</v>
      </c>
    </row>
    <row r="7462" spans="2:13" x14ac:dyDescent="0.2">
      <c r="E7462" s="197"/>
      <c r="F7462" s="198"/>
      <c r="G7462" s="35"/>
      <c r="H7462" s="39"/>
      <c r="I7462" s="14"/>
      <c r="J7462" s="14"/>
      <c r="K7462" s="14"/>
      <c r="L7462" s="14"/>
      <c r="M7462" s="34"/>
    </row>
    <row r="7463" spans="2:13" x14ac:dyDescent="0.2">
      <c r="E7463" s="91" t="s">
        <v>15</v>
      </c>
      <c r="F7463" s="46"/>
      <c r="G7463" s="36">
        <v>1200</v>
      </c>
      <c r="H7463" s="24">
        <v>0.75</v>
      </c>
      <c r="I7463" s="24">
        <v>1.416666666667</v>
      </c>
      <c r="J7463" s="24">
        <v>20.083333333333002</v>
      </c>
      <c r="K7463" s="24">
        <v>45.5</v>
      </c>
      <c r="L7463" s="24">
        <v>26.166666666666998</v>
      </c>
      <c r="M7463" s="68">
        <v>6.083333333333</v>
      </c>
    </row>
    <row r="7464" spans="2:13" x14ac:dyDescent="0.2">
      <c r="E7464" s="4" t="s">
        <v>81</v>
      </c>
      <c r="F7464" s="5"/>
      <c r="G7464" s="19">
        <v>48</v>
      </c>
      <c r="H7464" s="54">
        <v>2.083333333333</v>
      </c>
      <c r="I7464" s="20">
        <v>4.166666666667</v>
      </c>
      <c r="J7464" s="90">
        <v>12.5</v>
      </c>
      <c r="K7464" s="98">
        <v>56.25</v>
      </c>
      <c r="L7464" s="90">
        <v>18.75</v>
      </c>
      <c r="M7464" s="52">
        <v>6.25</v>
      </c>
    </row>
    <row r="7465" spans="2:13" x14ac:dyDescent="0.2">
      <c r="E7465" s="4" t="s">
        <v>82</v>
      </c>
      <c r="F7465" s="5"/>
      <c r="G7465" s="6">
        <v>84</v>
      </c>
      <c r="H7465" s="31">
        <v>1.190476190476</v>
      </c>
      <c r="I7465" s="28">
        <v>0</v>
      </c>
      <c r="J7465" s="12">
        <v>17.857142857143</v>
      </c>
      <c r="K7465" s="43">
        <v>40.476190476189998</v>
      </c>
      <c r="L7465" s="29">
        <v>32.142857142856997</v>
      </c>
      <c r="M7465" s="42">
        <v>8.333333333333</v>
      </c>
    </row>
    <row r="7466" spans="2:13" x14ac:dyDescent="0.2">
      <c r="E7466" s="4" t="s">
        <v>83</v>
      </c>
      <c r="F7466" s="5"/>
      <c r="G7466" s="6">
        <v>462</v>
      </c>
      <c r="H7466" s="31">
        <v>0.43290043290000002</v>
      </c>
      <c r="I7466" s="12">
        <v>1.0822510822510001</v>
      </c>
      <c r="J7466" s="12">
        <v>20.346320346319999</v>
      </c>
      <c r="K7466" s="12">
        <v>48.051948051948003</v>
      </c>
      <c r="L7466" s="12">
        <v>24.242424242424001</v>
      </c>
      <c r="M7466" s="42">
        <v>5.844155844156</v>
      </c>
    </row>
    <row r="7467" spans="2:13" x14ac:dyDescent="0.2">
      <c r="E7467" s="4" t="s">
        <v>84</v>
      </c>
      <c r="F7467" s="5"/>
      <c r="G7467" s="6">
        <v>30</v>
      </c>
      <c r="H7467" s="71">
        <v>0</v>
      </c>
      <c r="I7467" s="28">
        <v>0</v>
      </c>
      <c r="J7467" s="44">
        <v>33.333333333333002</v>
      </c>
      <c r="K7467" s="43">
        <v>36.666666666666998</v>
      </c>
      <c r="L7467" s="12">
        <v>26.666666666666998</v>
      </c>
      <c r="M7467" s="42">
        <v>3.333333333333</v>
      </c>
    </row>
    <row r="7468" spans="2:13" x14ac:dyDescent="0.2">
      <c r="E7468" s="4" t="s">
        <v>85</v>
      </c>
      <c r="F7468" s="5"/>
      <c r="G7468" s="6">
        <v>144</v>
      </c>
      <c r="H7468" s="31">
        <v>0.694444444444</v>
      </c>
      <c r="I7468" s="12">
        <v>2.7777777777780002</v>
      </c>
      <c r="J7468" s="12">
        <v>20.138888888888999</v>
      </c>
      <c r="K7468" s="12">
        <v>43.055555555555998</v>
      </c>
      <c r="L7468" s="12">
        <v>29.166666666666998</v>
      </c>
      <c r="M7468" s="42">
        <v>4.166666666667</v>
      </c>
    </row>
    <row r="7469" spans="2:13" x14ac:dyDescent="0.2">
      <c r="E7469" s="4" t="s">
        <v>86</v>
      </c>
      <c r="F7469" s="5"/>
      <c r="G7469" s="6">
        <v>192</v>
      </c>
      <c r="H7469" s="71">
        <v>0</v>
      </c>
      <c r="I7469" s="12">
        <v>0.52083333333299997</v>
      </c>
      <c r="J7469" s="12">
        <v>23.958333333333002</v>
      </c>
      <c r="K7469" s="12">
        <v>45.3125</v>
      </c>
      <c r="L7469" s="12">
        <v>22.916666666666998</v>
      </c>
      <c r="M7469" s="42">
        <v>7.291666666667</v>
      </c>
    </row>
    <row r="7470" spans="2:13" x14ac:dyDescent="0.2">
      <c r="E7470" s="4" t="s">
        <v>87</v>
      </c>
      <c r="F7470" s="5"/>
      <c r="G7470" s="6">
        <v>72</v>
      </c>
      <c r="H7470" s="31">
        <v>1.3888888888890001</v>
      </c>
      <c r="I7470" s="28">
        <v>0</v>
      </c>
      <c r="J7470" s="12">
        <v>18.055555555556001</v>
      </c>
      <c r="K7470" s="12">
        <v>43.055555555555998</v>
      </c>
      <c r="L7470" s="12">
        <v>29.166666666666998</v>
      </c>
      <c r="M7470" s="42">
        <v>8.333333333333</v>
      </c>
    </row>
    <row r="7471" spans="2:13" x14ac:dyDescent="0.2">
      <c r="E7471" s="4" t="s">
        <v>88</v>
      </c>
      <c r="F7471" s="5"/>
      <c r="G7471" s="6">
        <v>36</v>
      </c>
      <c r="H7471" s="71">
        <v>0</v>
      </c>
      <c r="I7471" s="12">
        <v>2.7777777777780002</v>
      </c>
      <c r="J7471" s="43">
        <v>11.111111111111001</v>
      </c>
      <c r="K7471" s="61">
        <v>33.333333333333002</v>
      </c>
      <c r="L7471" s="44">
        <v>41.666666666666998</v>
      </c>
      <c r="M7471" s="88">
        <v>11.111111111111001</v>
      </c>
    </row>
    <row r="7472" spans="2:13" x14ac:dyDescent="0.2">
      <c r="E7472" s="4" t="s">
        <v>89</v>
      </c>
      <c r="F7472" s="5"/>
      <c r="G7472" s="6">
        <v>66</v>
      </c>
      <c r="H7472" s="31">
        <v>3.0303030303030001</v>
      </c>
      <c r="I7472" s="12">
        <v>3.0303030303030001</v>
      </c>
      <c r="J7472" s="12">
        <v>18.181818181817999</v>
      </c>
      <c r="K7472" s="12">
        <v>46.969696969696997</v>
      </c>
      <c r="L7472" s="12">
        <v>22.727272727273</v>
      </c>
      <c r="M7472" s="42">
        <v>6.0606060606060002</v>
      </c>
    </row>
    <row r="7473" spans="2:13" x14ac:dyDescent="0.2">
      <c r="E7473" s="4" t="s">
        <v>90</v>
      </c>
      <c r="F7473" s="5"/>
      <c r="G7473" s="6">
        <v>54</v>
      </c>
      <c r="H7473" s="31">
        <v>1.851851851852</v>
      </c>
      <c r="I7473" s="12">
        <v>3.7037037037039999</v>
      </c>
      <c r="J7473" s="12">
        <v>18.518518518518999</v>
      </c>
      <c r="K7473" s="12">
        <v>44.444444444444002</v>
      </c>
      <c r="L7473" s="12">
        <v>29.629629629629999</v>
      </c>
      <c r="M7473" s="42">
        <v>1.851851851852</v>
      </c>
    </row>
    <row r="7474" spans="2:13" x14ac:dyDescent="0.2">
      <c r="E7474" s="57" t="s">
        <v>91</v>
      </c>
      <c r="F7474" s="59"/>
      <c r="G7474" s="55">
        <v>12</v>
      </c>
      <c r="H7474" s="137">
        <v>0</v>
      </c>
      <c r="I7474" s="74">
        <v>0</v>
      </c>
      <c r="J7474" s="65">
        <v>16.666666666666998</v>
      </c>
      <c r="K7474" s="65">
        <v>41.666666666666998</v>
      </c>
      <c r="L7474" s="113">
        <v>41.666666666666998</v>
      </c>
      <c r="M7474" s="171">
        <v>0</v>
      </c>
    </row>
    <row r="7476" spans="2:13" x14ac:dyDescent="0.2">
      <c r="B7476" s="40" t="str">
        <f xml:space="preserve"> HYPERLINK("#'目次'!B315", "[309]")</f>
        <v>[309]</v>
      </c>
      <c r="C7476" s="23" t="s">
        <v>455</v>
      </c>
    </row>
    <row r="7479" spans="2:13" x14ac:dyDescent="0.2">
      <c r="C7479" s="23" t="s">
        <v>14</v>
      </c>
    </row>
    <row r="7480" spans="2:13" ht="24" x14ac:dyDescent="0.2">
      <c r="D7480" s="195"/>
      <c r="E7480" s="196"/>
      <c r="F7480" s="196"/>
      <c r="G7480" s="37" t="s">
        <v>15</v>
      </c>
      <c r="H7480" s="33" t="s">
        <v>436</v>
      </c>
      <c r="I7480" s="13" t="s">
        <v>437</v>
      </c>
      <c r="J7480" s="13" t="s">
        <v>438</v>
      </c>
      <c r="K7480" s="13" t="s">
        <v>439</v>
      </c>
      <c r="L7480" s="13" t="s">
        <v>440</v>
      </c>
      <c r="M7480" s="38" t="s">
        <v>18</v>
      </c>
    </row>
    <row r="7481" spans="2:13" x14ac:dyDescent="0.2">
      <c r="D7481" s="197"/>
      <c r="E7481" s="198"/>
      <c r="F7481" s="198"/>
      <c r="G7481" s="35"/>
      <c r="H7481" s="39"/>
      <c r="I7481" s="14"/>
      <c r="J7481" s="14"/>
      <c r="K7481" s="14"/>
      <c r="L7481" s="14"/>
      <c r="M7481" s="34"/>
    </row>
    <row r="7482" spans="2:13" x14ac:dyDescent="0.2">
      <c r="D7482" s="56"/>
      <c r="E7482" s="58" t="s">
        <v>15</v>
      </c>
      <c r="F7482" s="46"/>
      <c r="G7482" s="36">
        <v>1200</v>
      </c>
      <c r="H7482" s="24">
        <v>1.75</v>
      </c>
      <c r="I7482" s="24">
        <v>15.5</v>
      </c>
      <c r="J7482" s="24">
        <v>66.666666666666998</v>
      </c>
      <c r="K7482" s="24">
        <v>6.166666666667</v>
      </c>
      <c r="L7482" s="24">
        <v>5.25</v>
      </c>
      <c r="M7482" s="68">
        <v>4.666666666667</v>
      </c>
    </row>
    <row r="7483" spans="2:13" x14ac:dyDescent="0.2">
      <c r="D7483" s="199" t="s">
        <v>19</v>
      </c>
      <c r="E7483" s="22" t="s">
        <v>20</v>
      </c>
      <c r="F7483" s="21"/>
      <c r="G7483" s="19">
        <v>132</v>
      </c>
      <c r="H7483" s="54">
        <v>3.7878787878789999</v>
      </c>
      <c r="I7483" s="20">
        <v>14.393939393939</v>
      </c>
      <c r="J7483" s="20">
        <v>63.636363636364003</v>
      </c>
      <c r="K7483" s="20">
        <v>6.0606060606060002</v>
      </c>
      <c r="L7483" s="20">
        <v>6.0606060606060002</v>
      </c>
      <c r="M7483" s="52">
        <v>6.0606060606060002</v>
      </c>
    </row>
    <row r="7484" spans="2:13" x14ac:dyDescent="0.2">
      <c r="D7484" s="200"/>
      <c r="E7484" s="4" t="s">
        <v>21</v>
      </c>
      <c r="F7484" s="5"/>
      <c r="G7484" s="6">
        <v>444</v>
      </c>
      <c r="H7484" s="31">
        <v>0.67567567567599995</v>
      </c>
      <c r="I7484" s="12">
        <v>17.342342342342</v>
      </c>
      <c r="J7484" s="12">
        <v>65.990990990990994</v>
      </c>
      <c r="K7484" s="12">
        <v>6.9819819819819999</v>
      </c>
      <c r="L7484" s="12">
        <v>5.1801801801799998</v>
      </c>
      <c r="M7484" s="42">
        <v>3.8288288288290002</v>
      </c>
    </row>
    <row r="7485" spans="2:13" x14ac:dyDescent="0.2">
      <c r="D7485" s="200"/>
      <c r="E7485" s="4" t="s">
        <v>22</v>
      </c>
      <c r="F7485" s="5"/>
      <c r="G7485" s="6">
        <v>192</v>
      </c>
      <c r="H7485" s="31">
        <v>2.083333333333</v>
      </c>
      <c r="I7485" s="12">
        <v>17.1875</v>
      </c>
      <c r="J7485" s="12">
        <v>64.0625</v>
      </c>
      <c r="K7485" s="12">
        <v>6.770833333333</v>
      </c>
      <c r="L7485" s="12">
        <v>5.208333333333</v>
      </c>
      <c r="M7485" s="42">
        <v>4.6875</v>
      </c>
    </row>
    <row r="7486" spans="2:13" x14ac:dyDescent="0.2">
      <c r="D7486" s="200"/>
      <c r="E7486" s="4" t="s">
        <v>23</v>
      </c>
      <c r="F7486" s="5"/>
      <c r="G7486" s="6">
        <v>192</v>
      </c>
      <c r="H7486" s="31">
        <v>1.041666666667</v>
      </c>
      <c r="I7486" s="12">
        <v>11.458333333333</v>
      </c>
      <c r="J7486" s="12">
        <v>71.354166666666998</v>
      </c>
      <c r="K7486" s="12">
        <v>6.770833333333</v>
      </c>
      <c r="L7486" s="12">
        <v>4.6875</v>
      </c>
      <c r="M7486" s="42">
        <v>4.6875</v>
      </c>
    </row>
    <row r="7487" spans="2:13" x14ac:dyDescent="0.2">
      <c r="D7487" s="200"/>
      <c r="E7487" s="4" t="s">
        <v>24</v>
      </c>
      <c r="F7487" s="5"/>
      <c r="G7487" s="6">
        <v>240</v>
      </c>
      <c r="H7487" s="31">
        <v>2.916666666667</v>
      </c>
      <c r="I7487" s="12">
        <v>14.583333333333</v>
      </c>
      <c r="J7487" s="12">
        <v>67.916666666666998</v>
      </c>
      <c r="K7487" s="12">
        <v>3.75</v>
      </c>
      <c r="L7487" s="12">
        <v>5.416666666667</v>
      </c>
      <c r="M7487" s="42">
        <v>5.416666666667</v>
      </c>
    </row>
    <row r="7488" spans="2:13" x14ac:dyDescent="0.2">
      <c r="D7488" s="199" t="s">
        <v>25</v>
      </c>
      <c r="E7488" s="22" t="s">
        <v>26</v>
      </c>
      <c r="F7488" s="21"/>
      <c r="G7488" s="19">
        <v>348</v>
      </c>
      <c r="H7488" s="54">
        <v>1.149425287356</v>
      </c>
      <c r="I7488" s="20">
        <v>15.804597701149</v>
      </c>
      <c r="J7488" s="20">
        <v>68.965517241379004</v>
      </c>
      <c r="K7488" s="20">
        <v>3.7356321839079998</v>
      </c>
      <c r="L7488" s="20">
        <v>5.7471264367819996</v>
      </c>
      <c r="M7488" s="52">
        <v>4.5977011494250002</v>
      </c>
    </row>
    <row r="7489" spans="2:13" x14ac:dyDescent="0.2">
      <c r="D7489" s="200"/>
      <c r="E7489" s="4" t="s">
        <v>27</v>
      </c>
      <c r="F7489" s="5"/>
      <c r="G7489" s="6">
        <v>378</v>
      </c>
      <c r="H7489" s="31">
        <v>2.645502645503</v>
      </c>
      <c r="I7489" s="12">
        <v>16.931216931217001</v>
      </c>
      <c r="J7489" s="12">
        <v>64.550264550264998</v>
      </c>
      <c r="K7489" s="12">
        <v>6.0846560846560003</v>
      </c>
      <c r="L7489" s="12">
        <v>5.5555555555560003</v>
      </c>
      <c r="M7489" s="42">
        <v>4.2328042328039999</v>
      </c>
    </row>
    <row r="7490" spans="2:13" x14ac:dyDescent="0.2">
      <c r="D7490" s="200"/>
      <c r="E7490" s="4" t="s">
        <v>28</v>
      </c>
      <c r="F7490" s="5"/>
      <c r="G7490" s="6">
        <v>372</v>
      </c>
      <c r="H7490" s="31">
        <v>0.80645161290300005</v>
      </c>
      <c r="I7490" s="12">
        <v>14.784946236559</v>
      </c>
      <c r="J7490" s="12">
        <v>66.666666666666998</v>
      </c>
      <c r="K7490" s="12">
        <v>7.5268817204299996</v>
      </c>
      <c r="L7490" s="12">
        <v>4.5698924731180002</v>
      </c>
      <c r="M7490" s="42">
        <v>5.6451612903230002</v>
      </c>
    </row>
    <row r="7491" spans="2:13" x14ac:dyDescent="0.2">
      <c r="D7491" s="200"/>
      <c r="E7491" s="4" t="s">
        <v>29</v>
      </c>
      <c r="F7491" s="5"/>
      <c r="G7491" s="6">
        <v>102</v>
      </c>
      <c r="H7491" s="31">
        <v>3.9215686274510002</v>
      </c>
      <c r="I7491" s="12">
        <v>11.764705882353001</v>
      </c>
      <c r="J7491" s="12">
        <v>66.666666666666998</v>
      </c>
      <c r="K7491" s="12">
        <v>9.8039215686270005</v>
      </c>
      <c r="L7491" s="12">
        <v>4.9019607843140003</v>
      </c>
      <c r="M7491" s="42">
        <v>2.9411764705880001</v>
      </c>
    </row>
    <row r="7492" spans="2:13" x14ac:dyDescent="0.2">
      <c r="D7492" s="199" t="s">
        <v>30</v>
      </c>
      <c r="E7492" s="22" t="s">
        <v>31</v>
      </c>
      <c r="F7492" s="21"/>
      <c r="G7492" s="19">
        <v>592</v>
      </c>
      <c r="H7492" s="54">
        <v>1.351351351351</v>
      </c>
      <c r="I7492" s="20">
        <v>14.02027027027</v>
      </c>
      <c r="J7492" s="20">
        <v>67.567567567568005</v>
      </c>
      <c r="K7492" s="20">
        <v>6.5878378378380003</v>
      </c>
      <c r="L7492" s="20">
        <v>6.0810810810809999</v>
      </c>
      <c r="M7492" s="52">
        <v>4.3918918918919996</v>
      </c>
    </row>
    <row r="7493" spans="2:13" x14ac:dyDescent="0.2">
      <c r="D7493" s="200"/>
      <c r="E7493" s="4" t="s">
        <v>32</v>
      </c>
      <c r="F7493" s="5"/>
      <c r="G7493" s="6">
        <v>608</v>
      </c>
      <c r="H7493" s="31">
        <v>2.1381578947370001</v>
      </c>
      <c r="I7493" s="12">
        <v>16.940789473683999</v>
      </c>
      <c r="J7493" s="12">
        <v>65.789473684211004</v>
      </c>
      <c r="K7493" s="12">
        <v>5.7565789473680002</v>
      </c>
      <c r="L7493" s="12">
        <v>4.4407894736840001</v>
      </c>
      <c r="M7493" s="42">
        <v>4.9342105263159999</v>
      </c>
    </row>
    <row r="7494" spans="2:13" x14ac:dyDescent="0.2">
      <c r="D7494" s="199" t="s">
        <v>33</v>
      </c>
      <c r="E7494" s="22" t="s">
        <v>34</v>
      </c>
      <c r="F7494" s="21"/>
      <c r="G7494" s="19">
        <v>74</v>
      </c>
      <c r="H7494" s="54">
        <v>2.7027027027030002</v>
      </c>
      <c r="I7494" s="20">
        <v>14.864864864865</v>
      </c>
      <c r="J7494" s="20">
        <v>62.162162162161998</v>
      </c>
      <c r="K7494" s="20">
        <v>8.1081081081080004</v>
      </c>
      <c r="L7494" s="20">
        <v>8.1081081081080004</v>
      </c>
      <c r="M7494" s="52">
        <v>4.0540540540540002</v>
      </c>
    </row>
    <row r="7495" spans="2:13" x14ac:dyDescent="0.2">
      <c r="D7495" s="200"/>
      <c r="E7495" s="4" t="s">
        <v>35</v>
      </c>
      <c r="F7495" s="5"/>
      <c r="G7495" s="6">
        <v>148</v>
      </c>
      <c r="H7495" s="71">
        <v>0</v>
      </c>
      <c r="I7495" s="12">
        <v>12.162162162162</v>
      </c>
      <c r="J7495" s="12">
        <v>68.918918918919005</v>
      </c>
      <c r="K7495" s="12">
        <v>6.0810810810809999</v>
      </c>
      <c r="L7495" s="12">
        <v>7.4324324324319999</v>
      </c>
      <c r="M7495" s="42">
        <v>5.4054054054050003</v>
      </c>
    </row>
    <row r="7496" spans="2:13" x14ac:dyDescent="0.2">
      <c r="D7496" s="200"/>
      <c r="E7496" s="4" t="s">
        <v>36</v>
      </c>
      <c r="F7496" s="5"/>
      <c r="G7496" s="6">
        <v>187</v>
      </c>
      <c r="H7496" s="71">
        <v>0</v>
      </c>
      <c r="I7496" s="43">
        <v>9.0909090909089993</v>
      </c>
      <c r="J7496" s="29">
        <v>72.727272727273004</v>
      </c>
      <c r="K7496" s="12">
        <v>9.0909090909089993</v>
      </c>
      <c r="L7496" s="12">
        <v>6.4171122994649998</v>
      </c>
      <c r="M7496" s="42">
        <v>2.673796791444</v>
      </c>
    </row>
    <row r="7497" spans="2:13" x14ac:dyDescent="0.2">
      <c r="D7497" s="200"/>
      <c r="E7497" s="4" t="s">
        <v>37</v>
      </c>
      <c r="F7497" s="5"/>
      <c r="G7497" s="6">
        <v>221</v>
      </c>
      <c r="H7497" s="31">
        <v>1.357466063348</v>
      </c>
      <c r="I7497" s="12">
        <v>13.122171945701</v>
      </c>
      <c r="J7497" s="12">
        <v>70.588235294117993</v>
      </c>
      <c r="K7497" s="12">
        <v>6.7873303167419996</v>
      </c>
      <c r="L7497" s="12">
        <v>3.6199095022619998</v>
      </c>
      <c r="M7497" s="42">
        <v>4.524886877828</v>
      </c>
    </row>
    <row r="7498" spans="2:13" x14ac:dyDescent="0.2">
      <c r="D7498" s="200"/>
      <c r="E7498" s="4" t="s">
        <v>38</v>
      </c>
      <c r="F7498" s="5"/>
      <c r="G7498" s="6">
        <v>186</v>
      </c>
      <c r="H7498" s="31">
        <v>1.6129032258060001</v>
      </c>
      <c r="I7498" s="12">
        <v>16.666666666666998</v>
      </c>
      <c r="J7498" s="12">
        <v>69.892473118279995</v>
      </c>
      <c r="K7498" s="12">
        <v>4.3010752688169998</v>
      </c>
      <c r="L7498" s="12">
        <v>3.2258064516129998</v>
      </c>
      <c r="M7498" s="42">
        <v>4.3010752688169998</v>
      </c>
    </row>
    <row r="7499" spans="2:13" x14ac:dyDescent="0.2">
      <c r="D7499" s="200"/>
      <c r="E7499" s="4" t="s">
        <v>39</v>
      </c>
      <c r="F7499" s="5"/>
      <c r="G7499" s="6">
        <v>223</v>
      </c>
      <c r="H7499" s="31">
        <v>1.7937219730939999</v>
      </c>
      <c r="I7499" s="12">
        <v>20.179372197309</v>
      </c>
      <c r="J7499" s="12">
        <v>62.331838565021997</v>
      </c>
      <c r="K7499" s="12">
        <v>5.3811659192830001</v>
      </c>
      <c r="L7499" s="12">
        <v>4.9327354260089997</v>
      </c>
      <c r="M7499" s="42">
        <v>5.3811659192830001</v>
      </c>
    </row>
    <row r="7500" spans="2:13" x14ac:dyDescent="0.2">
      <c r="D7500" s="201"/>
      <c r="E7500" s="57" t="s">
        <v>40</v>
      </c>
      <c r="F7500" s="59"/>
      <c r="G7500" s="55">
        <v>161</v>
      </c>
      <c r="H7500" s="114">
        <v>5.5900621118010001</v>
      </c>
      <c r="I7500" s="123">
        <v>21.739130434783</v>
      </c>
      <c r="J7500" s="109">
        <v>56.521739130435002</v>
      </c>
      <c r="K7500" s="65">
        <v>4.3478260869570002</v>
      </c>
      <c r="L7500" s="65">
        <v>5.5900621118010001</v>
      </c>
      <c r="M7500" s="105">
        <v>6.2111801242239997</v>
      </c>
    </row>
    <row r="7502" spans="2:13" x14ac:dyDescent="0.2">
      <c r="B7502" s="40" t="str">
        <f xml:space="preserve"> HYPERLINK("#'目次'!B316", "[310]")</f>
        <v>[310]</v>
      </c>
      <c r="C7502" s="23" t="s">
        <v>455</v>
      </c>
    </row>
    <row r="7505" spans="3:13" x14ac:dyDescent="0.2">
      <c r="C7505" s="23" t="s">
        <v>48</v>
      </c>
    </row>
    <row r="7506" spans="3:13" ht="24" x14ac:dyDescent="0.2">
      <c r="D7506" s="195"/>
      <c r="E7506" s="196"/>
      <c r="F7506" s="196"/>
      <c r="G7506" s="37" t="s">
        <v>15</v>
      </c>
      <c r="H7506" s="33" t="s">
        <v>436</v>
      </c>
      <c r="I7506" s="13" t="s">
        <v>437</v>
      </c>
      <c r="J7506" s="13" t="s">
        <v>438</v>
      </c>
      <c r="K7506" s="13" t="s">
        <v>439</v>
      </c>
      <c r="L7506" s="13" t="s">
        <v>440</v>
      </c>
      <c r="M7506" s="38" t="s">
        <v>18</v>
      </c>
    </row>
    <row r="7507" spans="3:13" x14ac:dyDescent="0.2">
      <c r="D7507" s="197"/>
      <c r="E7507" s="198"/>
      <c r="F7507" s="198"/>
      <c r="G7507" s="35"/>
      <c r="H7507" s="39"/>
      <c r="I7507" s="14"/>
      <c r="J7507" s="14"/>
      <c r="K7507" s="14"/>
      <c r="L7507" s="14"/>
      <c r="M7507" s="34"/>
    </row>
    <row r="7508" spans="3:13" x14ac:dyDescent="0.2">
      <c r="D7508" s="56"/>
      <c r="E7508" s="58" t="s">
        <v>15</v>
      </c>
      <c r="F7508" s="46"/>
      <c r="G7508" s="36">
        <v>1200</v>
      </c>
      <c r="H7508" s="24">
        <v>1.75</v>
      </c>
      <c r="I7508" s="24">
        <v>15.5</v>
      </c>
      <c r="J7508" s="24">
        <v>66.666666666666998</v>
      </c>
      <c r="K7508" s="24">
        <v>6.166666666667</v>
      </c>
      <c r="L7508" s="24">
        <v>5.25</v>
      </c>
      <c r="M7508" s="68">
        <v>4.666666666667</v>
      </c>
    </row>
    <row r="7509" spans="3:13" x14ac:dyDescent="0.2">
      <c r="D7509" s="199" t="s">
        <v>49</v>
      </c>
      <c r="E7509" s="22" t="s">
        <v>50</v>
      </c>
      <c r="F7509" s="21"/>
      <c r="G7509" s="19">
        <v>15</v>
      </c>
      <c r="H7509" s="131">
        <v>0</v>
      </c>
      <c r="I7509" s="98">
        <v>33.333333333333002</v>
      </c>
      <c r="J7509" s="20">
        <v>66.666666666666998</v>
      </c>
      <c r="K7509" s="128">
        <v>0</v>
      </c>
      <c r="L7509" s="128">
        <v>0</v>
      </c>
      <c r="M7509" s="117">
        <v>0</v>
      </c>
    </row>
    <row r="7510" spans="3:13" x14ac:dyDescent="0.2">
      <c r="D7510" s="200"/>
      <c r="E7510" s="4" t="s">
        <v>51</v>
      </c>
      <c r="F7510" s="5"/>
      <c r="G7510" s="6">
        <v>142</v>
      </c>
      <c r="H7510" s="31">
        <v>1.4084507042250001</v>
      </c>
      <c r="I7510" s="12">
        <v>16.197183098591999</v>
      </c>
      <c r="J7510" s="43">
        <v>57.746478873238999</v>
      </c>
      <c r="K7510" s="12">
        <v>10.56338028169</v>
      </c>
      <c r="L7510" s="12">
        <v>8.4507042253520002</v>
      </c>
      <c r="M7510" s="42">
        <v>5.6338028169010004</v>
      </c>
    </row>
    <row r="7511" spans="3:13" x14ac:dyDescent="0.2">
      <c r="D7511" s="200"/>
      <c r="E7511" s="4" t="s">
        <v>52</v>
      </c>
      <c r="F7511" s="5"/>
      <c r="G7511" s="6">
        <v>26</v>
      </c>
      <c r="H7511" s="71">
        <v>0</v>
      </c>
      <c r="I7511" s="12">
        <v>19.230769230768999</v>
      </c>
      <c r="J7511" s="29">
        <v>73.076923076922995</v>
      </c>
      <c r="K7511" s="69">
        <v>0</v>
      </c>
      <c r="L7511" s="12">
        <v>3.8461538461539999</v>
      </c>
      <c r="M7511" s="42">
        <v>3.8461538461539999</v>
      </c>
    </row>
    <row r="7512" spans="3:13" x14ac:dyDescent="0.2">
      <c r="D7512" s="200"/>
      <c r="E7512" s="4" t="s">
        <v>53</v>
      </c>
      <c r="F7512" s="5"/>
      <c r="G7512" s="6">
        <v>41</v>
      </c>
      <c r="H7512" s="71">
        <v>0</v>
      </c>
      <c r="I7512" s="12">
        <v>12.195121951220001</v>
      </c>
      <c r="J7512" s="29">
        <v>73.170731707317003</v>
      </c>
      <c r="K7512" s="12">
        <v>9.7560975609760003</v>
      </c>
      <c r="L7512" s="12">
        <v>4.8780487804880002</v>
      </c>
      <c r="M7512" s="73">
        <v>0</v>
      </c>
    </row>
    <row r="7513" spans="3:13" x14ac:dyDescent="0.2">
      <c r="D7513" s="200"/>
      <c r="E7513" s="4" t="s">
        <v>54</v>
      </c>
      <c r="F7513" s="5"/>
      <c r="G7513" s="6">
        <v>226</v>
      </c>
      <c r="H7513" s="31">
        <v>0.44247787610599998</v>
      </c>
      <c r="I7513" s="12">
        <v>11.061946902655</v>
      </c>
      <c r="J7513" s="29">
        <v>72.123893805310004</v>
      </c>
      <c r="K7513" s="12">
        <v>6.194690265487</v>
      </c>
      <c r="L7513" s="12">
        <v>5.3097345132739999</v>
      </c>
      <c r="M7513" s="42">
        <v>4.8672566371680004</v>
      </c>
    </row>
    <row r="7514" spans="3:13" x14ac:dyDescent="0.2">
      <c r="D7514" s="200"/>
      <c r="E7514" s="4" t="s">
        <v>55</v>
      </c>
      <c r="F7514" s="5"/>
      <c r="G7514" s="6">
        <v>125</v>
      </c>
      <c r="H7514" s="31">
        <v>0.8</v>
      </c>
      <c r="I7514" s="12">
        <v>14.4</v>
      </c>
      <c r="J7514" s="12">
        <v>71.2</v>
      </c>
      <c r="K7514" s="12">
        <v>5.6</v>
      </c>
      <c r="L7514" s="12">
        <v>4.8</v>
      </c>
      <c r="M7514" s="42">
        <v>3.2</v>
      </c>
    </row>
    <row r="7515" spans="3:13" x14ac:dyDescent="0.2">
      <c r="D7515" s="200"/>
      <c r="E7515" s="4" t="s">
        <v>56</v>
      </c>
      <c r="F7515" s="5"/>
      <c r="G7515" s="6">
        <v>190</v>
      </c>
      <c r="H7515" s="31">
        <v>2.1052631578950001</v>
      </c>
      <c r="I7515" s="12">
        <v>13.684210526316001</v>
      </c>
      <c r="J7515" s="12">
        <v>71.052631578947</v>
      </c>
      <c r="K7515" s="12">
        <v>4.7368421052630003</v>
      </c>
      <c r="L7515" s="12">
        <v>3.6842105263159999</v>
      </c>
      <c r="M7515" s="42">
        <v>4.7368421052630003</v>
      </c>
    </row>
    <row r="7516" spans="3:13" x14ac:dyDescent="0.2">
      <c r="D7516" s="200"/>
      <c r="E7516" s="4" t="s">
        <v>57</v>
      </c>
      <c r="F7516" s="5"/>
      <c r="G7516" s="6">
        <v>185</v>
      </c>
      <c r="H7516" s="31">
        <v>2.1621621621620002</v>
      </c>
      <c r="I7516" s="12">
        <v>20</v>
      </c>
      <c r="J7516" s="12">
        <v>67.027027027027003</v>
      </c>
      <c r="K7516" s="12">
        <v>6.4864864864860001</v>
      </c>
      <c r="L7516" s="12">
        <v>1.6216216216220001</v>
      </c>
      <c r="M7516" s="42">
        <v>2.7027027027030002</v>
      </c>
    </row>
    <row r="7517" spans="3:13" x14ac:dyDescent="0.2">
      <c r="D7517" s="200"/>
      <c r="E7517" s="4" t="s">
        <v>58</v>
      </c>
      <c r="F7517" s="5"/>
      <c r="G7517" s="6">
        <v>113</v>
      </c>
      <c r="H7517" s="31">
        <v>1.769911504425</v>
      </c>
      <c r="I7517" s="12">
        <v>14.159292035398</v>
      </c>
      <c r="J7517" s="12">
        <v>62.831858407079999</v>
      </c>
      <c r="K7517" s="12">
        <v>6.194690265487</v>
      </c>
      <c r="L7517" s="29">
        <v>10.619469026549</v>
      </c>
      <c r="M7517" s="42">
        <v>4.424778761062</v>
      </c>
    </row>
    <row r="7518" spans="3:13" x14ac:dyDescent="0.2">
      <c r="D7518" s="200"/>
      <c r="E7518" s="4" t="s">
        <v>59</v>
      </c>
      <c r="F7518" s="5"/>
      <c r="G7518" s="6">
        <v>136</v>
      </c>
      <c r="H7518" s="31">
        <v>5.147058823529</v>
      </c>
      <c r="I7518" s="12">
        <v>19.117647058824002</v>
      </c>
      <c r="J7518" s="61">
        <v>55.882352941176002</v>
      </c>
      <c r="K7518" s="12">
        <v>4.4117647058819998</v>
      </c>
      <c r="L7518" s="12">
        <v>5.8823529411760003</v>
      </c>
      <c r="M7518" s="42">
        <v>9.5588235294120008</v>
      </c>
    </row>
    <row r="7519" spans="3:13" x14ac:dyDescent="0.2">
      <c r="D7519" s="199" t="s">
        <v>60</v>
      </c>
      <c r="E7519" s="22" t="s">
        <v>61</v>
      </c>
      <c r="F7519" s="21"/>
      <c r="G7519" s="19">
        <v>205</v>
      </c>
      <c r="H7519" s="54">
        <v>2.9268292682929999</v>
      </c>
      <c r="I7519" s="20">
        <v>20</v>
      </c>
      <c r="J7519" s="90">
        <v>60</v>
      </c>
      <c r="K7519" s="20">
        <v>6.3414634146340001</v>
      </c>
      <c r="L7519" s="20">
        <v>5.8536585365849998</v>
      </c>
      <c r="M7519" s="52">
        <v>4.8780487804880002</v>
      </c>
    </row>
    <row r="7520" spans="3:13" x14ac:dyDescent="0.2">
      <c r="D7520" s="200"/>
      <c r="E7520" s="4" t="s">
        <v>62</v>
      </c>
      <c r="F7520" s="5"/>
      <c r="G7520" s="6">
        <v>160</v>
      </c>
      <c r="H7520" s="31">
        <v>0.625</v>
      </c>
      <c r="I7520" s="12">
        <v>16.875</v>
      </c>
      <c r="J7520" s="12">
        <v>69.375</v>
      </c>
      <c r="K7520" s="12">
        <v>5.625</v>
      </c>
      <c r="L7520" s="12">
        <v>4.375</v>
      </c>
      <c r="M7520" s="42">
        <v>3.125</v>
      </c>
    </row>
    <row r="7521" spans="2:13" x14ac:dyDescent="0.2">
      <c r="D7521" s="200"/>
      <c r="E7521" s="4" t="s">
        <v>63</v>
      </c>
      <c r="F7521" s="5"/>
      <c r="G7521" s="6">
        <v>121</v>
      </c>
      <c r="H7521" s="31">
        <v>1.6528925619829999</v>
      </c>
      <c r="I7521" s="12">
        <v>18.181818181817999</v>
      </c>
      <c r="J7521" s="12">
        <v>66.115702479339006</v>
      </c>
      <c r="K7521" s="12">
        <v>4.9586776859499997</v>
      </c>
      <c r="L7521" s="12">
        <v>6.6115702479339999</v>
      </c>
      <c r="M7521" s="42">
        <v>2.4793388429749998</v>
      </c>
    </row>
    <row r="7522" spans="2:13" x14ac:dyDescent="0.2">
      <c r="D7522" s="200"/>
      <c r="E7522" s="4" t="s">
        <v>64</v>
      </c>
      <c r="F7522" s="5"/>
      <c r="G7522" s="6">
        <v>124</v>
      </c>
      <c r="H7522" s="31">
        <v>0.80645161290300005</v>
      </c>
      <c r="I7522" s="12">
        <v>15.322580645161</v>
      </c>
      <c r="J7522" s="29">
        <v>72.580645161289993</v>
      </c>
      <c r="K7522" s="12">
        <v>6.4516129032259997</v>
      </c>
      <c r="L7522" s="12">
        <v>3.2258064516129998</v>
      </c>
      <c r="M7522" s="42">
        <v>1.6129032258060001</v>
      </c>
    </row>
    <row r="7523" spans="2:13" x14ac:dyDescent="0.2">
      <c r="D7523" s="200"/>
      <c r="E7523" s="4" t="s">
        <v>65</v>
      </c>
      <c r="F7523" s="5"/>
      <c r="G7523" s="6">
        <v>109</v>
      </c>
      <c r="H7523" s="31">
        <v>2.7522935779819999</v>
      </c>
      <c r="I7523" s="12">
        <v>11.009174311927</v>
      </c>
      <c r="J7523" s="43">
        <v>61.467889908257</v>
      </c>
      <c r="K7523" s="12">
        <v>6.4220183486240003</v>
      </c>
      <c r="L7523" s="12">
        <v>6.4220183486240003</v>
      </c>
      <c r="M7523" s="88">
        <v>11.926605504587</v>
      </c>
    </row>
    <row r="7524" spans="2:13" x14ac:dyDescent="0.2">
      <c r="D7524" s="200"/>
      <c r="E7524" s="4" t="s">
        <v>66</v>
      </c>
      <c r="F7524" s="5"/>
      <c r="G7524" s="6">
        <v>104</v>
      </c>
      <c r="H7524" s="71">
        <v>0</v>
      </c>
      <c r="I7524" s="12">
        <v>11.538461538462</v>
      </c>
      <c r="J7524" s="44">
        <v>78.846153846153996</v>
      </c>
      <c r="K7524" s="12">
        <v>3.8461538461539999</v>
      </c>
      <c r="L7524" s="12">
        <v>1.923076923077</v>
      </c>
      <c r="M7524" s="42">
        <v>3.8461538461539999</v>
      </c>
    </row>
    <row r="7525" spans="2:13" x14ac:dyDescent="0.2">
      <c r="D7525" s="200"/>
      <c r="E7525" s="4" t="s">
        <v>67</v>
      </c>
      <c r="F7525" s="5"/>
      <c r="G7525" s="6">
        <v>139</v>
      </c>
      <c r="H7525" s="31">
        <v>1.438848920863</v>
      </c>
      <c r="I7525" s="12">
        <v>13.669064748201</v>
      </c>
      <c r="J7525" s="12">
        <v>70.503597122301997</v>
      </c>
      <c r="K7525" s="12">
        <v>9.3525179856119998</v>
      </c>
      <c r="L7525" s="12">
        <v>3.5971223021580001</v>
      </c>
      <c r="M7525" s="42">
        <v>1.438848920863</v>
      </c>
    </row>
    <row r="7526" spans="2:13" x14ac:dyDescent="0.2">
      <c r="D7526" s="200"/>
      <c r="E7526" s="4" t="s">
        <v>68</v>
      </c>
      <c r="F7526" s="5"/>
      <c r="G7526" s="6">
        <v>48</v>
      </c>
      <c r="H7526" s="31">
        <v>2.083333333333</v>
      </c>
      <c r="I7526" s="12">
        <v>18.75</v>
      </c>
      <c r="J7526" s="12">
        <v>64.583333333333002</v>
      </c>
      <c r="K7526" s="12">
        <v>6.25</v>
      </c>
      <c r="L7526" s="12">
        <v>8.333333333333</v>
      </c>
      <c r="M7526" s="73">
        <v>0</v>
      </c>
    </row>
    <row r="7527" spans="2:13" x14ac:dyDescent="0.2">
      <c r="D7527" s="200"/>
      <c r="E7527" s="4" t="s">
        <v>69</v>
      </c>
      <c r="F7527" s="5"/>
      <c r="G7527" s="6">
        <v>37</v>
      </c>
      <c r="H7527" s="31">
        <v>5.4054054054050003</v>
      </c>
      <c r="I7527" s="12">
        <v>13.513513513514001</v>
      </c>
      <c r="J7527" s="12">
        <v>67.567567567568005</v>
      </c>
      <c r="K7527" s="69">
        <v>0</v>
      </c>
      <c r="L7527" s="29">
        <v>10.810810810811001</v>
      </c>
      <c r="M7527" s="42">
        <v>2.7027027027030002</v>
      </c>
    </row>
    <row r="7528" spans="2:13" x14ac:dyDescent="0.2">
      <c r="D7528" s="93" t="s">
        <v>70</v>
      </c>
      <c r="E7528" s="89" t="s">
        <v>18</v>
      </c>
      <c r="F7528" s="92"/>
      <c r="G7528" s="94">
        <v>0</v>
      </c>
      <c r="H7528" s="152">
        <v>0</v>
      </c>
      <c r="I7528" s="86">
        <v>0</v>
      </c>
      <c r="J7528" s="86">
        <v>0</v>
      </c>
      <c r="K7528" s="134">
        <v>0</v>
      </c>
      <c r="L7528" s="134">
        <v>0</v>
      </c>
      <c r="M7528" s="144">
        <v>0</v>
      </c>
    </row>
    <row r="7530" spans="2:13" x14ac:dyDescent="0.2">
      <c r="B7530" s="40" t="str">
        <f xml:space="preserve"> HYPERLINK("#'目次'!B317", "[311]")</f>
        <v>[311]</v>
      </c>
      <c r="C7530" s="23" t="s">
        <v>455</v>
      </c>
    </row>
    <row r="7533" spans="2:13" x14ac:dyDescent="0.2">
      <c r="C7533" s="23" t="s">
        <v>73</v>
      </c>
    </row>
    <row r="7534" spans="2:13" ht="24" x14ac:dyDescent="0.2">
      <c r="D7534" s="195"/>
      <c r="E7534" s="196"/>
      <c r="F7534" s="196"/>
      <c r="G7534" s="37" t="s">
        <v>15</v>
      </c>
      <c r="H7534" s="33" t="s">
        <v>436</v>
      </c>
      <c r="I7534" s="13" t="s">
        <v>437</v>
      </c>
      <c r="J7534" s="13" t="s">
        <v>438</v>
      </c>
      <c r="K7534" s="13" t="s">
        <v>439</v>
      </c>
      <c r="L7534" s="13" t="s">
        <v>440</v>
      </c>
      <c r="M7534" s="38" t="s">
        <v>18</v>
      </c>
    </row>
    <row r="7535" spans="2:13" x14ac:dyDescent="0.2">
      <c r="D7535" s="197"/>
      <c r="E7535" s="198"/>
      <c r="F7535" s="198"/>
      <c r="G7535" s="35"/>
      <c r="H7535" s="39"/>
      <c r="I7535" s="14"/>
      <c r="J7535" s="14"/>
      <c r="K7535" s="14"/>
      <c r="L7535" s="14"/>
      <c r="M7535" s="34"/>
    </row>
    <row r="7536" spans="2:13" x14ac:dyDescent="0.2">
      <c r="D7536" s="56"/>
      <c r="E7536" s="58" t="s">
        <v>15</v>
      </c>
      <c r="F7536" s="46"/>
      <c r="G7536" s="36">
        <v>1200</v>
      </c>
      <c r="H7536" s="24">
        <v>1.75</v>
      </c>
      <c r="I7536" s="24">
        <v>15.5</v>
      </c>
      <c r="J7536" s="24">
        <v>66.666666666666998</v>
      </c>
      <c r="K7536" s="24">
        <v>6.166666666667</v>
      </c>
      <c r="L7536" s="24">
        <v>5.25</v>
      </c>
      <c r="M7536" s="68">
        <v>4.666666666667</v>
      </c>
    </row>
    <row r="7537" spans="4:13" x14ac:dyDescent="0.2">
      <c r="D7537" s="199" t="s">
        <v>74</v>
      </c>
      <c r="E7537" s="22" t="s">
        <v>75</v>
      </c>
      <c r="F7537" s="21"/>
      <c r="G7537" s="19">
        <v>592</v>
      </c>
      <c r="H7537" s="54">
        <v>1.351351351351</v>
      </c>
      <c r="I7537" s="20">
        <v>14.02027027027</v>
      </c>
      <c r="J7537" s="20">
        <v>67.567567567568005</v>
      </c>
      <c r="K7537" s="20">
        <v>6.5878378378380003</v>
      </c>
      <c r="L7537" s="20">
        <v>6.0810810810809999</v>
      </c>
      <c r="M7537" s="52">
        <v>4.3918918918919996</v>
      </c>
    </row>
    <row r="7538" spans="4:13" x14ac:dyDescent="0.2">
      <c r="D7538" s="200"/>
      <c r="E7538" s="4" t="s">
        <v>34</v>
      </c>
      <c r="F7538" s="5"/>
      <c r="G7538" s="6">
        <v>37</v>
      </c>
      <c r="H7538" s="71">
        <v>0</v>
      </c>
      <c r="I7538" s="12">
        <v>16.216216216216001</v>
      </c>
      <c r="J7538" s="12">
        <v>67.567567567568005</v>
      </c>
      <c r="K7538" s="12">
        <v>8.1081081081080004</v>
      </c>
      <c r="L7538" s="12">
        <v>5.4054054054050003</v>
      </c>
      <c r="M7538" s="42">
        <v>2.7027027027030002</v>
      </c>
    </row>
    <row r="7539" spans="4:13" x14ac:dyDescent="0.2">
      <c r="D7539" s="200"/>
      <c r="E7539" s="4" t="s">
        <v>35</v>
      </c>
      <c r="F7539" s="5"/>
      <c r="G7539" s="6">
        <v>75</v>
      </c>
      <c r="H7539" s="71">
        <v>0</v>
      </c>
      <c r="I7539" s="43">
        <v>9.333333333333</v>
      </c>
      <c r="J7539" s="12">
        <v>68</v>
      </c>
      <c r="K7539" s="12">
        <v>6.666666666667</v>
      </c>
      <c r="L7539" s="12">
        <v>9.333333333333</v>
      </c>
      <c r="M7539" s="42">
        <v>6.666666666667</v>
      </c>
    </row>
    <row r="7540" spans="4:13" x14ac:dyDescent="0.2">
      <c r="D7540" s="200"/>
      <c r="E7540" s="4" t="s">
        <v>36</v>
      </c>
      <c r="F7540" s="5"/>
      <c r="G7540" s="6">
        <v>95</v>
      </c>
      <c r="H7540" s="71">
        <v>0</v>
      </c>
      <c r="I7540" s="12">
        <v>12.631578947368</v>
      </c>
      <c r="J7540" s="12">
        <v>69.473684210526002</v>
      </c>
      <c r="K7540" s="12">
        <v>7.3684210526319998</v>
      </c>
      <c r="L7540" s="12">
        <v>6.3157894736840001</v>
      </c>
      <c r="M7540" s="42">
        <v>4.2105263157890001</v>
      </c>
    </row>
    <row r="7541" spans="4:13" x14ac:dyDescent="0.2">
      <c r="D7541" s="200"/>
      <c r="E7541" s="4" t="s">
        <v>37</v>
      </c>
      <c r="F7541" s="5"/>
      <c r="G7541" s="6">
        <v>111</v>
      </c>
      <c r="H7541" s="31">
        <v>0.90090090090099995</v>
      </c>
      <c r="I7541" s="12">
        <v>12.612612612613001</v>
      </c>
      <c r="J7541" s="12">
        <v>69.369369369368997</v>
      </c>
      <c r="K7541" s="12">
        <v>8.1081081081080004</v>
      </c>
      <c r="L7541" s="12">
        <v>3.6036036036039998</v>
      </c>
      <c r="M7541" s="42">
        <v>5.4054054054050003</v>
      </c>
    </row>
    <row r="7542" spans="4:13" x14ac:dyDescent="0.2">
      <c r="D7542" s="200"/>
      <c r="E7542" s="4" t="s">
        <v>38</v>
      </c>
      <c r="F7542" s="5"/>
      <c r="G7542" s="6">
        <v>93</v>
      </c>
      <c r="H7542" s="71">
        <v>0</v>
      </c>
      <c r="I7542" s="12">
        <v>13.978494623655999</v>
      </c>
      <c r="J7542" s="29">
        <v>74.193548387096996</v>
      </c>
      <c r="K7542" s="12">
        <v>5.3763440860219998</v>
      </c>
      <c r="L7542" s="12">
        <v>4.3010752688169998</v>
      </c>
      <c r="M7542" s="42">
        <v>2.1505376344089999</v>
      </c>
    </row>
    <row r="7543" spans="4:13" x14ac:dyDescent="0.2">
      <c r="D7543" s="200"/>
      <c r="E7543" s="4" t="s">
        <v>39</v>
      </c>
      <c r="F7543" s="5"/>
      <c r="G7543" s="6">
        <v>109</v>
      </c>
      <c r="H7543" s="31">
        <v>1.834862385321</v>
      </c>
      <c r="I7543" s="12">
        <v>15.596330275229001</v>
      </c>
      <c r="J7543" s="12">
        <v>65.137614678898998</v>
      </c>
      <c r="K7543" s="12">
        <v>5.5045871559629997</v>
      </c>
      <c r="L7543" s="12">
        <v>7.339449541284</v>
      </c>
      <c r="M7543" s="42">
        <v>4.5871559633030001</v>
      </c>
    </row>
    <row r="7544" spans="4:13" x14ac:dyDescent="0.2">
      <c r="D7544" s="200"/>
      <c r="E7544" s="4" t="s">
        <v>40</v>
      </c>
      <c r="F7544" s="5"/>
      <c r="G7544" s="6">
        <v>72</v>
      </c>
      <c r="H7544" s="76">
        <v>6.9444444444439997</v>
      </c>
      <c r="I7544" s="12">
        <v>19.444444444443999</v>
      </c>
      <c r="J7544" s="43">
        <v>56.944444444444002</v>
      </c>
      <c r="K7544" s="12">
        <v>5.5555555555560003</v>
      </c>
      <c r="L7544" s="12">
        <v>6.9444444444439997</v>
      </c>
      <c r="M7544" s="42">
        <v>4.166666666667</v>
      </c>
    </row>
    <row r="7545" spans="4:13" x14ac:dyDescent="0.2">
      <c r="D7545" s="199" t="s">
        <v>76</v>
      </c>
      <c r="E7545" s="22" t="s">
        <v>77</v>
      </c>
      <c r="F7545" s="21"/>
      <c r="G7545" s="19">
        <v>608</v>
      </c>
      <c r="H7545" s="54">
        <v>2.1381578947370001</v>
      </c>
      <c r="I7545" s="20">
        <v>16.940789473683999</v>
      </c>
      <c r="J7545" s="20">
        <v>65.789473684211004</v>
      </c>
      <c r="K7545" s="20">
        <v>5.7565789473680002</v>
      </c>
      <c r="L7545" s="20">
        <v>4.4407894736840001</v>
      </c>
      <c r="M7545" s="52">
        <v>4.9342105263159999</v>
      </c>
    </row>
    <row r="7546" spans="4:13" x14ac:dyDescent="0.2">
      <c r="D7546" s="200"/>
      <c r="E7546" s="4" t="s">
        <v>34</v>
      </c>
      <c r="F7546" s="5"/>
      <c r="G7546" s="6">
        <v>37</v>
      </c>
      <c r="H7546" s="31">
        <v>5.4054054054050003</v>
      </c>
      <c r="I7546" s="12">
        <v>13.513513513514001</v>
      </c>
      <c r="J7546" s="43">
        <v>56.756756756756999</v>
      </c>
      <c r="K7546" s="12">
        <v>8.1081081081080004</v>
      </c>
      <c r="L7546" s="29">
        <v>10.810810810811001</v>
      </c>
      <c r="M7546" s="42">
        <v>5.4054054054050003</v>
      </c>
    </row>
    <row r="7547" spans="4:13" x14ac:dyDescent="0.2">
      <c r="D7547" s="200"/>
      <c r="E7547" s="4" t="s">
        <v>35</v>
      </c>
      <c r="F7547" s="5"/>
      <c r="G7547" s="6">
        <v>73</v>
      </c>
      <c r="H7547" s="71">
        <v>0</v>
      </c>
      <c r="I7547" s="12">
        <v>15.068493150685001</v>
      </c>
      <c r="J7547" s="12">
        <v>69.863013698629999</v>
      </c>
      <c r="K7547" s="12">
        <v>5.4794520547949999</v>
      </c>
      <c r="L7547" s="12">
        <v>5.4794520547949999</v>
      </c>
      <c r="M7547" s="42">
        <v>4.1095890410960001</v>
      </c>
    </row>
    <row r="7548" spans="4:13" x14ac:dyDescent="0.2">
      <c r="D7548" s="200"/>
      <c r="E7548" s="4" t="s">
        <v>36</v>
      </c>
      <c r="F7548" s="5"/>
      <c r="G7548" s="6">
        <v>92</v>
      </c>
      <c r="H7548" s="71">
        <v>0</v>
      </c>
      <c r="I7548" s="61">
        <v>5.4347826086959996</v>
      </c>
      <c r="J7548" s="29">
        <v>76.086956521738998</v>
      </c>
      <c r="K7548" s="12">
        <v>10.869565217390999</v>
      </c>
      <c r="L7548" s="12">
        <v>6.5217391304349999</v>
      </c>
      <c r="M7548" s="42">
        <v>1.086956521739</v>
      </c>
    </row>
    <row r="7549" spans="4:13" x14ac:dyDescent="0.2">
      <c r="D7549" s="200"/>
      <c r="E7549" s="4" t="s">
        <v>37</v>
      </c>
      <c r="F7549" s="5"/>
      <c r="G7549" s="6">
        <v>110</v>
      </c>
      <c r="H7549" s="31">
        <v>1.818181818182</v>
      </c>
      <c r="I7549" s="12">
        <v>13.636363636364001</v>
      </c>
      <c r="J7549" s="29">
        <v>71.818181818181998</v>
      </c>
      <c r="K7549" s="12">
        <v>5.4545454545450003</v>
      </c>
      <c r="L7549" s="12">
        <v>3.636363636364</v>
      </c>
      <c r="M7549" s="42">
        <v>3.636363636364</v>
      </c>
    </row>
    <row r="7550" spans="4:13" x14ac:dyDescent="0.2">
      <c r="D7550" s="200"/>
      <c r="E7550" s="4" t="s">
        <v>38</v>
      </c>
      <c r="F7550" s="5"/>
      <c r="G7550" s="6">
        <v>93</v>
      </c>
      <c r="H7550" s="31">
        <v>3.2258064516129998</v>
      </c>
      <c r="I7550" s="12">
        <v>19.354838709677001</v>
      </c>
      <c r="J7550" s="12">
        <v>65.591397849461998</v>
      </c>
      <c r="K7550" s="12">
        <v>3.2258064516129998</v>
      </c>
      <c r="L7550" s="12">
        <v>2.1505376344089999</v>
      </c>
      <c r="M7550" s="42">
        <v>6.4516129032259997</v>
      </c>
    </row>
    <row r="7551" spans="4:13" x14ac:dyDescent="0.2">
      <c r="D7551" s="200"/>
      <c r="E7551" s="4" t="s">
        <v>39</v>
      </c>
      <c r="F7551" s="5"/>
      <c r="G7551" s="6">
        <v>114</v>
      </c>
      <c r="H7551" s="31">
        <v>1.7543859649119999</v>
      </c>
      <c r="I7551" s="29">
        <v>24.561403508771999</v>
      </c>
      <c r="J7551" s="43">
        <v>59.649122807018003</v>
      </c>
      <c r="K7551" s="12">
        <v>5.2631578947369997</v>
      </c>
      <c r="L7551" s="12">
        <v>2.6315789473679998</v>
      </c>
      <c r="M7551" s="42">
        <v>6.1403508771929998</v>
      </c>
    </row>
    <row r="7552" spans="4:13" x14ac:dyDescent="0.2">
      <c r="D7552" s="201"/>
      <c r="E7552" s="57" t="s">
        <v>40</v>
      </c>
      <c r="F7552" s="59"/>
      <c r="G7552" s="55">
        <v>89</v>
      </c>
      <c r="H7552" s="114">
        <v>4.4943820224720001</v>
      </c>
      <c r="I7552" s="123">
        <v>23.595505617977999</v>
      </c>
      <c r="J7552" s="109">
        <v>56.179775280899001</v>
      </c>
      <c r="K7552" s="65">
        <v>3.3707865168539999</v>
      </c>
      <c r="L7552" s="65">
        <v>4.4943820224720001</v>
      </c>
      <c r="M7552" s="105">
        <v>7.8651685393259996</v>
      </c>
    </row>
    <row r="7554" spans="2:13" x14ac:dyDescent="0.2">
      <c r="B7554" s="40" t="str">
        <f xml:space="preserve"> HYPERLINK("#'目次'!B318", "[312]")</f>
        <v>[312]</v>
      </c>
      <c r="C7554" s="23" t="s">
        <v>455</v>
      </c>
    </row>
    <row r="7557" spans="2:13" x14ac:dyDescent="0.2">
      <c r="C7557" s="23" t="s">
        <v>80</v>
      </c>
    </row>
    <row r="7558" spans="2:13" ht="24" x14ac:dyDescent="0.2">
      <c r="E7558" s="195"/>
      <c r="F7558" s="196"/>
      <c r="G7558" s="37" t="s">
        <v>15</v>
      </c>
      <c r="H7558" s="33" t="s">
        <v>436</v>
      </c>
      <c r="I7558" s="13" t="s">
        <v>437</v>
      </c>
      <c r="J7558" s="13" t="s">
        <v>438</v>
      </c>
      <c r="K7558" s="13" t="s">
        <v>439</v>
      </c>
      <c r="L7558" s="13" t="s">
        <v>440</v>
      </c>
      <c r="M7558" s="38" t="s">
        <v>18</v>
      </c>
    </row>
    <row r="7559" spans="2:13" x14ac:dyDescent="0.2">
      <c r="E7559" s="197"/>
      <c r="F7559" s="198"/>
      <c r="G7559" s="35"/>
      <c r="H7559" s="39"/>
      <c r="I7559" s="14"/>
      <c r="J7559" s="14"/>
      <c r="K7559" s="14"/>
      <c r="L7559" s="14"/>
      <c r="M7559" s="34"/>
    </row>
    <row r="7560" spans="2:13" x14ac:dyDescent="0.2">
      <c r="E7560" s="91" t="s">
        <v>15</v>
      </c>
      <c r="F7560" s="46"/>
      <c r="G7560" s="36">
        <v>1200</v>
      </c>
      <c r="H7560" s="24">
        <v>1.75</v>
      </c>
      <c r="I7560" s="24">
        <v>15.5</v>
      </c>
      <c r="J7560" s="24">
        <v>66.666666666666998</v>
      </c>
      <c r="K7560" s="24">
        <v>6.166666666667</v>
      </c>
      <c r="L7560" s="24">
        <v>5.25</v>
      </c>
      <c r="M7560" s="68">
        <v>4.666666666667</v>
      </c>
    </row>
    <row r="7561" spans="2:13" x14ac:dyDescent="0.2">
      <c r="E7561" s="4" t="s">
        <v>81</v>
      </c>
      <c r="F7561" s="5"/>
      <c r="G7561" s="19">
        <v>48</v>
      </c>
      <c r="H7561" s="54">
        <v>4.166666666667</v>
      </c>
      <c r="I7561" s="20">
        <v>14.583333333333</v>
      </c>
      <c r="J7561" s="20">
        <v>68.75</v>
      </c>
      <c r="K7561" s="20">
        <v>2.083333333333</v>
      </c>
      <c r="L7561" s="20">
        <v>4.166666666667</v>
      </c>
      <c r="M7561" s="52">
        <v>6.25</v>
      </c>
    </row>
    <row r="7562" spans="2:13" x14ac:dyDescent="0.2">
      <c r="E7562" s="4" t="s">
        <v>82</v>
      </c>
      <c r="F7562" s="5"/>
      <c r="G7562" s="6">
        <v>84</v>
      </c>
      <c r="H7562" s="31">
        <v>3.5714285714290002</v>
      </c>
      <c r="I7562" s="12">
        <v>14.285714285714</v>
      </c>
      <c r="J7562" s="43">
        <v>60.714285714286</v>
      </c>
      <c r="K7562" s="12">
        <v>8.333333333333</v>
      </c>
      <c r="L7562" s="12">
        <v>7.1428571428570002</v>
      </c>
      <c r="M7562" s="42">
        <v>5.9523809523809996</v>
      </c>
    </row>
    <row r="7563" spans="2:13" x14ac:dyDescent="0.2">
      <c r="E7563" s="4" t="s">
        <v>83</v>
      </c>
      <c r="F7563" s="5"/>
      <c r="G7563" s="6">
        <v>462</v>
      </c>
      <c r="H7563" s="31">
        <v>1.0822510822510001</v>
      </c>
      <c r="I7563" s="12">
        <v>17.099567099567</v>
      </c>
      <c r="J7563" s="12">
        <v>65.367965367964999</v>
      </c>
      <c r="K7563" s="12">
        <v>7.1428571428570002</v>
      </c>
      <c r="L7563" s="12">
        <v>5.1948051948050002</v>
      </c>
      <c r="M7563" s="42">
        <v>4.1125541125540002</v>
      </c>
    </row>
    <row r="7564" spans="2:13" x14ac:dyDescent="0.2">
      <c r="E7564" s="4" t="s">
        <v>84</v>
      </c>
      <c r="F7564" s="5"/>
      <c r="G7564" s="6">
        <v>30</v>
      </c>
      <c r="H7564" s="71">
        <v>0</v>
      </c>
      <c r="I7564" s="12">
        <v>16.666666666666998</v>
      </c>
      <c r="J7564" s="29">
        <v>73.333333333333002</v>
      </c>
      <c r="K7564" s="12">
        <v>3.333333333333</v>
      </c>
      <c r="L7564" s="12">
        <v>6.666666666667</v>
      </c>
      <c r="M7564" s="73">
        <v>0</v>
      </c>
    </row>
    <row r="7565" spans="2:13" x14ac:dyDescent="0.2">
      <c r="E7565" s="4" t="s">
        <v>85</v>
      </c>
      <c r="F7565" s="5"/>
      <c r="G7565" s="6">
        <v>144</v>
      </c>
      <c r="H7565" s="31">
        <v>1.3888888888890001</v>
      </c>
      <c r="I7565" s="12">
        <v>18.055555555556001</v>
      </c>
      <c r="J7565" s="12">
        <v>63.888888888888999</v>
      </c>
      <c r="K7565" s="12">
        <v>6.9444444444439997</v>
      </c>
      <c r="L7565" s="12">
        <v>4.8611111111109997</v>
      </c>
      <c r="M7565" s="42">
        <v>4.8611111111109997</v>
      </c>
    </row>
    <row r="7566" spans="2:13" x14ac:dyDescent="0.2">
      <c r="E7566" s="4" t="s">
        <v>86</v>
      </c>
      <c r="F7566" s="5"/>
      <c r="G7566" s="6">
        <v>192</v>
      </c>
      <c r="H7566" s="31">
        <v>1.041666666667</v>
      </c>
      <c r="I7566" s="12">
        <v>11.458333333333</v>
      </c>
      <c r="J7566" s="12">
        <v>71.354166666666998</v>
      </c>
      <c r="K7566" s="12">
        <v>6.770833333333</v>
      </c>
      <c r="L7566" s="12">
        <v>4.6875</v>
      </c>
      <c r="M7566" s="42">
        <v>4.6875</v>
      </c>
    </row>
    <row r="7567" spans="2:13" x14ac:dyDescent="0.2">
      <c r="E7567" s="4" t="s">
        <v>87</v>
      </c>
      <c r="F7567" s="5"/>
      <c r="G7567" s="6">
        <v>72</v>
      </c>
      <c r="H7567" s="71">
        <v>0</v>
      </c>
      <c r="I7567" s="12">
        <v>15.277777777778001</v>
      </c>
      <c r="J7567" s="12">
        <v>69.444444444444002</v>
      </c>
      <c r="K7567" s="12">
        <v>4.166666666667</v>
      </c>
      <c r="L7567" s="12">
        <v>2.7777777777780002</v>
      </c>
      <c r="M7567" s="42">
        <v>8.333333333333</v>
      </c>
    </row>
    <row r="7568" spans="2:13" x14ac:dyDescent="0.2">
      <c r="E7568" s="4" t="s">
        <v>88</v>
      </c>
      <c r="F7568" s="5"/>
      <c r="G7568" s="6">
        <v>36</v>
      </c>
      <c r="H7568" s="31">
        <v>2.7777777777780002</v>
      </c>
      <c r="I7568" s="12">
        <v>11.111111111111001</v>
      </c>
      <c r="J7568" s="12">
        <v>66.666666666666998</v>
      </c>
      <c r="K7568" s="12">
        <v>5.5555555555560003</v>
      </c>
      <c r="L7568" s="12">
        <v>5.5555555555560003</v>
      </c>
      <c r="M7568" s="42">
        <v>8.333333333333</v>
      </c>
    </row>
    <row r="7569" spans="2:13" x14ac:dyDescent="0.2">
      <c r="E7569" s="4" t="s">
        <v>89</v>
      </c>
      <c r="F7569" s="5"/>
      <c r="G7569" s="6">
        <v>66</v>
      </c>
      <c r="H7569" s="31">
        <v>6.0606060606060002</v>
      </c>
      <c r="I7569" s="12">
        <v>16.666666666666998</v>
      </c>
      <c r="J7569" s="12">
        <v>63.636363636364003</v>
      </c>
      <c r="K7569" s="69">
        <v>0</v>
      </c>
      <c r="L7569" s="12">
        <v>9.0909090909089993</v>
      </c>
      <c r="M7569" s="42">
        <v>4.5454545454549997</v>
      </c>
    </row>
    <row r="7570" spans="2:13" x14ac:dyDescent="0.2">
      <c r="E7570" s="4" t="s">
        <v>90</v>
      </c>
      <c r="F7570" s="5"/>
      <c r="G7570" s="6">
        <v>54</v>
      </c>
      <c r="H7570" s="31">
        <v>3.7037037037039999</v>
      </c>
      <c r="I7570" s="12">
        <v>11.111111111111001</v>
      </c>
      <c r="J7570" s="29">
        <v>72.222222222222001</v>
      </c>
      <c r="K7570" s="12">
        <v>7.4074074074069998</v>
      </c>
      <c r="L7570" s="12">
        <v>3.7037037037039999</v>
      </c>
      <c r="M7570" s="42">
        <v>1.851851851852</v>
      </c>
    </row>
    <row r="7571" spans="2:13" x14ac:dyDescent="0.2">
      <c r="E7571" s="57" t="s">
        <v>91</v>
      </c>
      <c r="F7571" s="59"/>
      <c r="G7571" s="55">
        <v>12</v>
      </c>
      <c r="H7571" s="137">
        <v>0</v>
      </c>
      <c r="I7571" s="123">
        <v>25</v>
      </c>
      <c r="J7571" s="65">
        <v>66.666666666666998</v>
      </c>
      <c r="K7571" s="129">
        <v>0</v>
      </c>
      <c r="L7571" s="65">
        <v>8.333333333333</v>
      </c>
      <c r="M7571" s="142">
        <v>0</v>
      </c>
    </row>
    <row r="7573" spans="2:13" x14ac:dyDescent="0.2">
      <c r="B7573" s="40" t="str">
        <f xml:space="preserve"> HYPERLINK("#'目次'!B319", "[313]")</f>
        <v>[313]</v>
      </c>
      <c r="C7573" s="23" t="s">
        <v>458</v>
      </c>
    </row>
    <row r="7576" spans="2:13" x14ac:dyDescent="0.2">
      <c r="C7576" s="23" t="s">
        <v>14</v>
      </c>
    </row>
    <row r="7577" spans="2:13" ht="24" x14ac:dyDescent="0.2">
      <c r="D7577" s="195"/>
      <c r="E7577" s="196"/>
      <c r="F7577" s="196"/>
      <c r="G7577" s="37" t="s">
        <v>15</v>
      </c>
      <c r="H7577" s="33" t="s">
        <v>436</v>
      </c>
      <c r="I7577" s="13" t="s">
        <v>437</v>
      </c>
      <c r="J7577" s="13" t="s">
        <v>438</v>
      </c>
      <c r="K7577" s="13" t="s">
        <v>439</v>
      </c>
      <c r="L7577" s="13" t="s">
        <v>440</v>
      </c>
      <c r="M7577" s="38" t="s">
        <v>18</v>
      </c>
    </row>
    <row r="7578" spans="2:13" x14ac:dyDescent="0.2">
      <c r="D7578" s="197"/>
      <c r="E7578" s="198"/>
      <c r="F7578" s="198"/>
      <c r="G7578" s="35"/>
      <c r="H7578" s="39"/>
      <c r="I7578" s="14"/>
      <c r="J7578" s="14"/>
      <c r="K7578" s="14"/>
      <c r="L7578" s="14"/>
      <c r="M7578" s="34"/>
    </row>
    <row r="7579" spans="2:13" x14ac:dyDescent="0.2">
      <c r="D7579" s="56"/>
      <c r="E7579" s="58" t="s">
        <v>15</v>
      </c>
      <c r="F7579" s="46"/>
      <c r="G7579" s="36">
        <v>1200</v>
      </c>
      <c r="H7579" s="24">
        <v>0.5</v>
      </c>
      <c r="I7579" s="24">
        <v>2.75</v>
      </c>
      <c r="J7579" s="24">
        <v>33.166666666666998</v>
      </c>
      <c r="K7579" s="24">
        <v>35.5</v>
      </c>
      <c r="L7579" s="24">
        <v>21.833333333333002</v>
      </c>
      <c r="M7579" s="68">
        <v>6.25</v>
      </c>
    </row>
    <row r="7580" spans="2:13" x14ac:dyDescent="0.2">
      <c r="D7580" s="199" t="s">
        <v>19</v>
      </c>
      <c r="E7580" s="22" t="s">
        <v>20</v>
      </c>
      <c r="F7580" s="21"/>
      <c r="G7580" s="19">
        <v>132</v>
      </c>
      <c r="H7580" s="54">
        <v>0.75757575757600004</v>
      </c>
      <c r="I7580" s="20">
        <v>2.2727272727269998</v>
      </c>
      <c r="J7580" s="20">
        <v>28.787878787878999</v>
      </c>
      <c r="K7580" s="20">
        <v>37.121212121211997</v>
      </c>
      <c r="L7580" s="20">
        <v>20.454545454544999</v>
      </c>
      <c r="M7580" s="52">
        <v>10.606060606061</v>
      </c>
    </row>
    <row r="7581" spans="2:13" x14ac:dyDescent="0.2">
      <c r="D7581" s="200"/>
      <c r="E7581" s="4" t="s">
        <v>21</v>
      </c>
      <c r="F7581" s="5"/>
      <c r="G7581" s="6">
        <v>444</v>
      </c>
      <c r="H7581" s="31">
        <v>0.22522522522499999</v>
      </c>
      <c r="I7581" s="12">
        <v>2.9279279279280002</v>
      </c>
      <c r="J7581" s="12">
        <v>33.333333333333002</v>
      </c>
      <c r="K7581" s="12">
        <v>37.612612612612999</v>
      </c>
      <c r="L7581" s="12">
        <v>19.819819819820001</v>
      </c>
      <c r="M7581" s="42">
        <v>6.0810810810809999</v>
      </c>
    </row>
    <row r="7582" spans="2:13" x14ac:dyDescent="0.2">
      <c r="D7582" s="200"/>
      <c r="E7582" s="4" t="s">
        <v>22</v>
      </c>
      <c r="F7582" s="5"/>
      <c r="G7582" s="6">
        <v>192</v>
      </c>
      <c r="H7582" s="31">
        <v>0.52083333333299997</v>
      </c>
      <c r="I7582" s="12">
        <v>3.125</v>
      </c>
      <c r="J7582" s="12">
        <v>32.291666666666998</v>
      </c>
      <c r="K7582" s="12">
        <v>32.8125</v>
      </c>
      <c r="L7582" s="12">
        <v>25</v>
      </c>
      <c r="M7582" s="42">
        <v>6.25</v>
      </c>
    </row>
    <row r="7583" spans="2:13" x14ac:dyDescent="0.2">
      <c r="D7583" s="200"/>
      <c r="E7583" s="4" t="s">
        <v>23</v>
      </c>
      <c r="F7583" s="5"/>
      <c r="G7583" s="6">
        <v>192</v>
      </c>
      <c r="H7583" s="31">
        <v>0.52083333333299997</v>
      </c>
      <c r="I7583" s="12">
        <v>2.604166666667</v>
      </c>
      <c r="J7583" s="12">
        <v>37.5</v>
      </c>
      <c r="K7583" s="12">
        <v>31.25</v>
      </c>
      <c r="L7583" s="12">
        <v>22.916666666666998</v>
      </c>
      <c r="M7583" s="42">
        <v>5.208333333333</v>
      </c>
    </row>
    <row r="7584" spans="2:13" x14ac:dyDescent="0.2">
      <c r="D7584" s="200"/>
      <c r="E7584" s="4" t="s">
        <v>24</v>
      </c>
      <c r="F7584" s="5"/>
      <c r="G7584" s="6">
        <v>240</v>
      </c>
      <c r="H7584" s="31">
        <v>0.83333333333299997</v>
      </c>
      <c r="I7584" s="12">
        <v>2.5</v>
      </c>
      <c r="J7584" s="12">
        <v>32.5</v>
      </c>
      <c r="K7584" s="12">
        <v>36.25</v>
      </c>
      <c r="L7584" s="12">
        <v>22.916666666666998</v>
      </c>
      <c r="M7584" s="42">
        <v>5</v>
      </c>
    </row>
    <row r="7585" spans="2:13" x14ac:dyDescent="0.2">
      <c r="D7585" s="199" t="s">
        <v>25</v>
      </c>
      <c r="E7585" s="22" t="s">
        <v>26</v>
      </c>
      <c r="F7585" s="21"/>
      <c r="G7585" s="19">
        <v>348</v>
      </c>
      <c r="H7585" s="54">
        <v>1.149425287356</v>
      </c>
      <c r="I7585" s="20">
        <v>2.586206896552</v>
      </c>
      <c r="J7585" s="20">
        <v>31.609195402299001</v>
      </c>
      <c r="K7585" s="20">
        <v>35.632183908046002</v>
      </c>
      <c r="L7585" s="20">
        <v>22.701149425286999</v>
      </c>
      <c r="M7585" s="52">
        <v>6.3218390804600002</v>
      </c>
    </row>
    <row r="7586" spans="2:13" x14ac:dyDescent="0.2">
      <c r="D7586" s="200"/>
      <c r="E7586" s="4" t="s">
        <v>27</v>
      </c>
      <c r="F7586" s="5"/>
      <c r="G7586" s="6">
        <v>378</v>
      </c>
      <c r="H7586" s="31">
        <v>0.52910052910100003</v>
      </c>
      <c r="I7586" s="12">
        <v>3.4391534391529999</v>
      </c>
      <c r="J7586" s="12">
        <v>34.391534391534002</v>
      </c>
      <c r="K7586" s="12">
        <v>37.037037037037003</v>
      </c>
      <c r="L7586" s="12">
        <v>18.253968253968001</v>
      </c>
      <c r="M7586" s="42">
        <v>6.3492063492059998</v>
      </c>
    </row>
    <row r="7587" spans="2:13" x14ac:dyDescent="0.2">
      <c r="D7587" s="200"/>
      <c r="E7587" s="4" t="s">
        <v>28</v>
      </c>
      <c r="F7587" s="5"/>
      <c r="G7587" s="6">
        <v>372</v>
      </c>
      <c r="H7587" s="71">
        <v>0</v>
      </c>
      <c r="I7587" s="12">
        <v>2.1505376344089999</v>
      </c>
      <c r="J7587" s="12">
        <v>34.408602150538002</v>
      </c>
      <c r="K7587" s="12">
        <v>36.290322580644997</v>
      </c>
      <c r="L7587" s="12">
        <v>21.505376344085999</v>
      </c>
      <c r="M7587" s="42">
        <v>5.6451612903230002</v>
      </c>
    </row>
    <row r="7588" spans="2:13" x14ac:dyDescent="0.2">
      <c r="D7588" s="200"/>
      <c r="E7588" s="4" t="s">
        <v>29</v>
      </c>
      <c r="F7588" s="5"/>
      <c r="G7588" s="6">
        <v>102</v>
      </c>
      <c r="H7588" s="71">
        <v>0</v>
      </c>
      <c r="I7588" s="12">
        <v>2.9411764705880001</v>
      </c>
      <c r="J7588" s="12">
        <v>29.411764705882</v>
      </c>
      <c r="K7588" s="43">
        <v>26.470588235293999</v>
      </c>
      <c r="L7588" s="44">
        <v>33.333333333333002</v>
      </c>
      <c r="M7588" s="42">
        <v>7.8431372549020004</v>
      </c>
    </row>
    <row r="7589" spans="2:13" x14ac:dyDescent="0.2">
      <c r="D7589" s="199" t="s">
        <v>30</v>
      </c>
      <c r="E7589" s="22" t="s">
        <v>31</v>
      </c>
      <c r="F7589" s="21"/>
      <c r="G7589" s="19">
        <v>592</v>
      </c>
      <c r="H7589" s="54">
        <v>0.50675675675700005</v>
      </c>
      <c r="I7589" s="20">
        <v>1.5202702702699999</v>
      </c>
      <c r="J7589" s="20">
        <v>30.067567567567998</v>
      </c>
      <c r="K7589" s="20">
        <v>35.810810810810999</v>
      </c>
      <c r="L7589" s="20">
        <v>25.506756756756999</v>
      </c>
      <c r="M7589" s="52">
        <v>6.5878378378380003</v>
      </c>
    </row>
    <row r="7590" spans="2:13" x14ac:dyDescent="0.2">
      <c r="D7590" s="200"/>
      <c r="E7590" s="4" t="s">
        <v>32</v>
      </c>
      <c r="F7590" s="5"/>
      <c r="G7590" s="6">
        <v>608</v>
      </c>
      <c r="H7590" s="31">
        <v>0.49342105263199998</v>
      </c>
      <c r="I7590" s="12">
        <v>3.947368421053</v>
      </c>
      <c r="J7590" s="12">
        <v>36.184210526316001</v>
      </c>
      <c r="K7590" s="12">
        <v>35.197368421053</v>
      </c>
      <c r="L7590" s="12">
        <v>18.256578947367998</v>
      </c>
      <c r="M7590" s="42">
        <v>5.9210526315790002</v>
      </c>
    </row>
    <row r="7591" spans="2:13" x14ac:dyDescent="0.2">
      <c r="D7591" s="199" t="s">
        <v>33</v>
      </c>
      <c r="E7591" s="22" t="s">
        <v>34</v>
      </c>
      <c r="F7591" s="21"/>
      <c r="G7591" s="19">
        <v>74</v>
      </c>
      <c r="H7591" s="54">
        <v>4.0540540540540002</v>
      </c>
      <c r="I7591" s="20">
        <v>2.7027027027030002</v>
      </c>
      <c r="J7591" s="20">
        <v>31.081081081080999</v>
      </c>
      <c r="K7591" s="20">
        <v>33.783783783784003</v>
      </c>
      <c r="L7591" s="20">
        <v>25.675675675676001</v>
      </c>
      <c r="M7591" s="52">
        <v>2.7027027027030002</v>
      </c>
    </row>
    <row r="7592" spans="2:13" x14ac:dyDescent="0.2">
      <c r="D7592" s="200"/>
      <c r="E7592" s="4" t="s">
        <v>35</v>
      </c>
      <c r="F7592" s="5"/>
      <c r="G7592" s="6">
        <v>148</v>
      </c>
      <c r="H7592" s="71">
        <v>0</v>
      </c>
      <c r="I7592" s="12">
        <v>2.7027027027030002</v>
      </c>
      <c r="J7592" s="12">
        <v>34.459459459458998</v>
      </c>
      <c r="K7592" s="12">
        <v>35.135135135135002</v>
      </c>
      <c r="L7592" s="12">
        <v>22.297297297297</v>
      </c>
      <c r="M7592" s="42">
        <v>5.4054054054050003</v>
      </c>
    </row>
    <row r="7593" spans="2:13" x14ac:dyDescent="0.2">
      <c r="D7593" s="200"/>
      <c r="E7593" s="4" t="s">
        <v>36</v>
      </c>
      <c r="F7593" s="5"/>
      <c r="G7593" s="6">
        <v>187</v>
      </c>
      <c r="H7593" s="71">
        <v>0</v>
      </c>
      <c r="I7593" s="12">
        <v>0.53475935828900001</v>
      </c>
      <c r="J7593" s="43">
        <v>27.807486631016001</v>
      </c>
      <c r="K7593" s="29">
        <v>41.711229946524</v>
      </c>
      <c r="L7593" s="12">
        <v>26.203208556149999</v>
      </c>
      <c r="M7593" s="42">
        <v>3.7433155080209999</v>
      </c>
    </row>
    <row r="7594" spans="2:13" x14ac:dyDescent="0.2">
      <c r="D7594" s="200"/>
      <c r="E7594" s="4" t="s">
        <v>37</v>
      </c>
      <c r="F7594" s="5"/>
      <c r="G7594" s="6">
        <v>221</v>
      </c>
      <c r="H7594" s="31">
        <v>0.452488687783</v>
      </c>
      <c r="I7594" s="12">
        <v>0.904977375566</v>
      </c>
      <c r="J7594" s="12">
        <v>32.126696832579</v>
      </c>
      <c r="K7594" s="12">
        <v>37.556561085973001</v>
      </c>
      <c r="L7594" s="12">
        <v>23.981900452489</v>
      </c>
      <c r="M7594" s="42">
        <v>4.9773755656110001</v>
      </c>
    </row>
    <row r="7595" spans="2:13" x14ac:dyDescent="0.2">
      <c r="D7595" s="200"/>
      <c r="E7595" s="4" t="s">
        <v>38</v>
      </c>
      <c r="F7595" s="5"/>
      <c r="G7595" s="6">
        <v>186</v>
      </c>
      <c r="H7595" s="71">
        <v>0</v>
      </c>
      <c r="I7595" s="12">
        <v>4.3010752688169998</v>
      </c>
      <c r="J7595" s="12">
        <v>32.795698924730999</v>
      </c>
      <c r="K7595" s="12">
        <v>31.182795698924998</v>
      </c>
      <c r="L7595" s="12">
        <v>24.731182795698999</v>
      </c>
      <c r="M7595" s="42">
        <v>6.9892473118279996</v>
      </c>
    </row>
    <row r="7596" spans="2:13" x14ac:dyDescent="0.2">
      <c r="D7596" s="200"/>
      <c r="E7596" s="4" t="s">
        <v>39</v>
      </c>
      <c r="F7596" s="5"/>
      <c r="G7596" s="6">
        <v>223</v>
      </c>
      <c r="H7596" s="31">
        <v>0.89686098654699997</v>
      </c>
      <c r="I7596" s="12">
        <v>3.139013452915</v>
      </c>
      <c r="J7596" s="12">
        <v>34.529147982063002</v>
      </c>
      <c r="K7596" s="12">
        <v>35.426008968609999</v>
      </c>
      <c r="L7596" s="12">
        <v>17.488789237668001</v>
      </c>
      <c r="M7596" s="42">
        <v>8.5201793721969992</v>
      </c>
    </row>
    <row r="7597" spans="2:13" x14ac:dyDescent="0.2">
      <c r="D7597" s="201"/>
      <c r="E7597" s="57" t="s">
        <v>40</v>
      </c>
      <c r="F7597" s="59"/>
      <c r="G7597" s="55">
        <v>161</v>
      </c>
      <c r="H7597" s="137">
        <v>0</v>
      </c>
      <c r="I7597" s="65">
        <v>5.5900621118010001</v>
      </c>
      <c r="J7597" s="123">
        <v>39.130434782609001</v>
      </c>
      <c r="K7597" s="65">
        <v>31.677018633540001</v>
      </c>
      <c r="L7597" s="125">
        <v>14.285714285714</v>
      </c>
      <c r="M7597" s="105">
        <v>9.3167701863350008</v>
      </c>
    </row>
    <row r="7599" spans="2:13" x14ac:dyDescent="0.2">
      <c r="B7599" s="40" t="str">
        <f xml:space="preserve"> HYPERLINK("#'目次'!B320", "[314]")</f>
        <v>[314]</v>
      </c>
      <c r="C7599" s="23" t="s">
        <v>458</v>
      </c>
    </row>
    <row r="7602" spans="3:13" x14ac:dyDescent="0.2">
      <c r="C7602" s="23" t="s">
        <v>48</v>
      </c>
    </row>
    <row r="7603" spans="3:13" ht="24" x14ac:dyDescent="0.2">
      <c r="D7603" s="195"/>
      <c r="E7603" s="196"/>
      <c r="F7603" s="196"/>
      <c r="G7603" s="37" t="s">
        <v>15</v>
      </c>
      <c r="H7603" s="33" t="s">
        <v>436</v>
      </c>
      <c r="I7603" s="13" t="s">
        <v>437</v>
      </c>
      <c r="J7603" s="13" t="s">
        <v>438</v>
      </c>
      <c r="K7603" s="13" t="s">
        <v>439</v>
      </c>
      <c r="L7603" s="13" t="s">
        <v>440</v>
      </c>
      <c r="M7603" s="38" t="s">
        <v>18</v>
      </c>
    </row>
    <row r="7604" spans="3:13" x14ac:dyDescent="0.2">
      <c r="D7604" s="197"/>
      <c r="E7604" s="198"/>
      <c r="F7604" s="198"/>
      <c r="G7604" s="35"/>
      <c r="H7604" s="39"/>
      <c r="I7604" s="14"/>
      <c r="J7604" s="14"/>
      <c r="K7604" s="14"/>
      <c r="L7604" s="14"/>
      <c r="M7604" s="34"/>
    </row>
    <row r="7605" spans="3:13" x14ac:dyDescent="0.2">
      <c r="D7605" s="56"/>
      <c r="E7605" s="58" t="s">
        <v>15</v>
      </c>
      <c r="F7605" s="46"/>
      <c r="G7605" s="36">
        <v>1200</v>
      </c>
      <c r="H7605" s="24">
        <v>0.5</v>
      </c>
      <c r="I7605" s="24">
        <v>2.75</v>
      </c>
      <c r="J7605" s="24">
        <v>33.166666666666998</v>
      </c>
      <c r="K7605" s="24">
        <v>35.5</v>
      </c>
      <c r="L7605" s="24">
        <v>21.833333333333002</v>
      </c>
      <c r="M7605" s="68">
        <v>6.25</v>
      </c>
    </row>
    <row r="7606" spans="3:13" x14ac:dyDescent="0.2">
      <c r="D7606" s="199" t="s">
        <v>49</v>
      </c>
      <c r="E7606" s="22" t="s">
        <v>50</v>
      </c>
      <c r="F7606" s="21"/>
      <c r="G7606" s="19">
        <v>15</v>
      </c>
      <c r="H7606" s="131">
        <v>0</v>
      </c>
      <c r="I7606" s="60">
        <v>0</v>
      </c>
      <c r="J7606" s="98">
        <v>66.666666666666998</v>
      </c>
      <c r="K7606" s="90">
        <v>26.666666666666998</v>
      </c>
      <c r="L7606" s="107">
        <v>6.666666666667</v>
      </c>
      <c r="M7606" s="170">
        <v>0</v>
      </c>
    </row>
    <row r="7607" spans="3:13" x14ac:dyDescent="0.2">
      <c r="D7607" s="200"/>
      <c r="E7607" s="4" t="s">
        <v>51</v>
      </c>
      <c r="F7607" s="5"/>
      <c r="G7607" s="6">
        <v>142</v>
      </c>
      <c r="H7607" s="31">
        <v>0.70422535211299997</v>
      </c>
      <c r="I7607" s="12">
        <v>4.2253521126760001</v>
      </c>
      <c r="J7607" s="43">
        <v>27.464788732393998</v>
      </c>
      <c r="K7607" s="12">
        <v>37.323943661972002</v>
      </c>
      <c r="L7607" s="12">
        <v>23.239436619717999</v>
      </c>
      <c r="M7607" s="42">
        <v>7.0422535211269999</v>
      </c>
    </row>
    <row r="7608" spans="3:13" x14ac:dyDescent="0.2">
      <c r="D7608" s="200"/>
      <c r="E7608" s="4" t="s">
        <v>52</v>
      </c>
      <c r="F7608" s="5"/>
      <c r="G7608" s="6">
        <v>26</v>
      </c>
      <c r="H7608" s="71">
        <v>0</v>
      </c>
      <c r="I7608" s="12">
        <v>7.6923076923079998</v>
      </c>
      <c r="J7608" s="61">
        <v>19.230769230768999</v>
      </c>
      <c r="K7608" s="44">
        <v>46.153846153845997</v>
      </c>
      <c r="L7608" s="12">
        <v>23.076923076922998</v>
      </c>
      <c r="M7608" s="42">
        <v>3.8461538461539999</v>
      </c>
    </row>
    <row r="7609" spans="3:13" x14ac:dyDescent="0.2">
      <c r="D7609" s="200"/>
      <c r="E7609" s="4" t="s">
        <v>53</v>
      </c>
      <c r="F7609" s="5"/>
      <c r="G7609" s="6">
        <v>41</v>
      </c>
      <c r="H7609" s="71">
        <v>0</v>
      </c>
      <c r="I7609" s="28">
        <v>0</v>
      </c>
      <c r="J7609" s="12">
        <v>34.146341463414998</v>
      </c>
      <c r="K7609" s="12">
        <v>31.707317073171001</v>
      </c>
      <c r="L7609" s="29">
        <v>29.268292682927001</v>
      </c>
      <c r="M7609" s="42">
        <v>4.8780487804880002</v>
      </c>
    </row>
    <row r="7610" spans="3:13" x14ac:dyDescent="0.2">
      <c r="D7610" s="200"/>
      <c r="E7610" s="4" t="s">
        <v>54</v>
      </c>
      <c r="F7610" s="5"/>
      <c r="G7610" s="6">
        <v>226</v>
      </c>
      <c r="H7610" s="71">
        <v>0</v>
      </c>
      <c r="I7610" s="12">
        <v>0.88495575221199996</v>
      </c>
      <c r="J7610" s="43">
        <v>27.876106194689999</v>
      </c>
      <c r="K7610" s="12">
        <v>38.053097345132997</v>
      </c>
      <c r="L7610" s="29">
        <v>26.991150442477998</v>
      </c>
      <c r="M7610" s="42">
        <v>6.194690265487</v>
      </c>
    </row>
    <row r="7611" spans="3:13" x14ac:dyDescent="0.2">
      <c r="D7611" s="200"/>
      <c r="E7611" s="4" t="s">
        <v>55</v>
      </c>
      <c r="F7611" s="5"/>
      <c r="G7611" s="6">
        <v>125</v>
      </c>
      <c r="H7611" s="31">
        <v>0.8</v>
      </c>
      <c r="I7611" s="12">
        <v>1.6</v>
      </c>
      <c r="J7611" s="12">
        <v>34.4</v>
      </c>
      <c r="K7611" s="12">
        <v>35.200000000000003</v>
      </c>
      <c r="L7611" s="12">
        <v>24.8</v>
      </c>
      <c r="M7611" s="42">
        <v>3.2</v>
      </c>
    </row>
    <row r="7612" spans="3:13" x14ac:dyDescent="0.2">
      <c r="D7612" s="200"/>
      <c r="E7612" s="4" t="s">
        <v>56</v>
      </c>
      <c r="F7612" s="5"/>
      <c r="G7612" s="6">
        <v>190</v>
      </c>
      <c r="H7612" s="71">
        <v>0</v>
      </c>
      <c r="I7612" s="12">
        <v>3.1578947368420001</v>
      </c>
      <c r="J7612" s="12">
        <v>30.526315789474001</v>
      </c>
      <c r="K7612" s="12">
        <v>39.473684210526002</v>
      </c>
      <c r="L7612" s="12">
        <v>20</v>
      </c>
      <c r="M7612" s="42">
        <v>6.8421052631580004</v>
      </c>
    </row>
    <row r="7613" spans="3:13" x14ac:dyDescent="0.2">
      <c r="D7613" s="200"/>
      <c r="E7613" s="4" t="s">
        <v>57</v>
      </c>
      <c r="F7613" s="5"/>
      <c r="G7613" s="6">
        <v>185</v>
      </c>
      <c r="H7613" s="71">
        <v>0</v>
      </c>
      <c r="I7613" s="12">
        <v>3.2432432432430001</v>
      </c>
      <c r="J7613" s="44">
        <v>45.405405405404998</v>
      </c>
      <c r="K7613" s="12">
        <v>32.972972972972997</v>
      </c>
      <c r="L7613" s="43">
        <v>14.054054054053999</v>
      </c>
      <c r="M7613" s="42">
        <v>4.3243243243240004</v>
      </c>
    </row>
    <row r="7614" spans="3:13" x14ac:dyDescent="0.2">
      <c r="D7614" s="200"/>
      <c r="E7614" s="4" t="s">
        <v>58</v>
      </c>
      <c r="F7614" s="5"/>
      <c r="G7614" s="6">
        <v>113</v>
      </c>
      <c r="H7614" s="31">
        <v>2.654867256637</v>
      </c>
      <c r="I7614" s="12">
        <v>3.53982300885</v>
      </c>
      <c r="J7614" s="12">
        <v>29.203539823008999</v>
      </c>
      <c r="K7614" s="12">
        <v>34.513274336282997</v>
      </c>
      <c r="L7614" s="12">
        <v>26.548672566372002</v>
      </c>
      <c r="M7614" s="42">
        <v>3.53982300885</v>
      </c>
    </row>
    <row r="7615" spans="3:13" x14ac:dyDescent="0.2">
      <c r="D7615" s="200"/>
      <c r="E7615" s="4" t="s">
        <v>59</v>
      </c>
      <c r="F7615" s="5"/>
      <c r="G7615" s="6">
        <v>136</v>
      </c>
      <c r="H7615" s="31">
        <v>0.73529411764700003</v>
      </c>
      <c r="I7615" s="12">
        <v>3.6764705882349999</v>
      </c>
      <c r="J7615" s="12">
        <v>36.029411764705998</v>
      </c>
      <c r="K7615" s="43">
        <v>27.941176470588001</v>
      </c>
      <c r="L7615" s="12">
        <v>17.647058823529001</v>
      </c>
      <c r="M7615" s="88">
        <v>13.970588235294001</v>
      </c>
    </row>
    <row r="7616" spans="3:13" x14ac:dyDescent="0.2">
      <c r="D7616" s="199" t="s">
        <v>60</v>
      </c>
      <c r="E7616" s="22" t="s">
        <v>61</v>
      </c>
      <c r="F7616" s="21"/>
      <c r="G7616" s="19">
        <v>205</v>
      </c>
      <c r="H7616" s="54">
        <v>0.48780487804900002</v>
      </c>
      <c r="I7616" s="20">
        <v>3.4146341463410002</v>
      </c>
      <c r="J7616" s="96">
        <v>41.463414634145998</v>
      </c>
      <c r="K7616" s="90">
        <v>29.268292682927001</v>
      </c>
      <c r="L7616" s="20">
        <v>18.536585365853998</v>
      </c>
      <c r="M7616" s="52">
        <v>6.8292682926830004</v>
      </c>
    </row>
    <row r="7617" spans="2:13" x14ac:dyDescent="0.2">
      <c r="D7617" s="200"/>
      <c r="E7617" s="4" t="s">
        <v>62</v>
      </c>
      <c r="F7617" s="5"/>
      <c r="G7617" s="6">
        <v>160</v>
      </c>
      <c r="H7617" s="31">
        <v>0.625</v>
      </c>
      <c r="I7617" s="12">
        <v>2.5</v>
      </c>
      <c r="J7617" s="12">
        <v>33.125</v>
      </c>
      <c r="K7617" s="29">
        <v>40.625</v>
      </c>
      <c r="L7617" s="12">
        <v>19.375</v>
      </c>
      <c r="M7617" s="42">
        <v>3.75</v>
      </c>
    </row>
    <row r="7618" spans="2:13" x14ac:dyDescent="0.2">
      <c r="D7618" s="200"/>
      <c r="E7618" s="4" t="s">
        <v>63</v>
      </c>
      <c r="F7618" s="5"/>
      <c r="G7618" s="6">
        <v>121</v>
      </c>
      <c r="H7618" s="71">
        <v>0</v>
      </c>
      <c r="I7618" s="12">
        <v>1.6528925619829999</v>
      </c>
      <c r="J7618" s="43">
        <v>26.446280991736</v>
      </c>
      <c r="K7618" s="12">
        <v>37.190082644627999</v>
      </c>
      <c r="L7618" s="29">
        <v>31.404958677686</v>
      </c>
      <c r="M7618" s="42">
        <v>3.305785123967</v>
      </c>
    </row>
    <row r="7619" spans="2:13" x14ac:dyDescent="0.2">
      <c r="D7619" s="200"/>
      <c r="E7619" s="4" t="s">
        <v>64</v>
      </c>
      <c r="F7619" s="5"/>
      <c r="G7619" s="6">
        <v>124</v>
      </c>
      <c r="H7619" s="71">
        <v>0</v>
      </c>
      <c r="I7619" s="12">
        <v>2.4193548387099999</v>
      </c>
      <c r="J7619" s="12">
        <v>36.290322580644997</v>
      </c>
      <c r="K7619" s="12">
        <v>33.064516129032</v>
      </c>
      <c r="L7619" s="12">
        <v>26.612903225806001</v>
      </c>
      <c r="M7619" s="42">
        <v>1.6129032258060001</v>
      </c>
    </row>
    <row r="7620" spans="2:13" x14ac:dyDescent="0.2">
      <c r="D7620" s="200"/>
      <c r="E7620" s="4" t="s">
        <v>65</v>
      </c>
      <c r="F7620" s="5"/>
      <c r="G7620" s="6">
        <v>109</v>
      </c>
      <c r="H7620" s="71">
        <v>0</v>
      </c>
      <c r="I7620" s="12">
        <v>1.834862385321</v>
      </c>
      <c r="J7620" s="12">
        <v>31.192660550458999</v>
      </c>
      <c r="K7620" s="12">
        <v>32.110091743119</v>
      </c>
      <c r="L7620" s="12">
        <v>20.183486238532002</v>
      </c>
      <c r="M7620" s="88">
        <v>14.678899082569</v>
      </c>
    </row>
    <row r="7621" spans="2:13" x14ac:dyDescent="0.2">
      <c r="D7621" s="200"/>
      <c r="E7621" s="4" t="s">
        <v>66</v>
      </c>
      <c r="F7621" s="5"/>
      <c r="G7621" s="6">
        <v>104</v>
      </c>
      <c r="H7621" s="71">
        <v>0</v>
      </c>
      <c r="I7621" s="12">
        <v>2.884615384615</v>
      </c>
      <c r="J7621" s="43">
        <v>25.961538461538002</v>
      </c>
      <c r="K7621" s="29">
        <v>42.307692307692001</v>
      </c>
      <c r="L7621" s="12">
        <v>23.076923076922998</v>
      </c>
      <c r="M7621" s="42">
        <v>5.7692307692310001</v>
      </c>
    </row>
    <row r="7622" spans="2:13" x14ac:dyDescent="0.2">
      <c r="D7622" s="200"/>
      <c r="E7622" s="4" t="s">
        <v>67</v>
      </c>
      <c r="F7622" s="5"/>
      <c r="G7622" s="6">
        <v>139</v>
      </c>
      <c r="H7622" s="31">
        <v>2.1582733812949999</v>
      </c>
      <c r="I7622" s="12">
        <v>2.1582733812949999</v>
      </c>
      <c r="J7622" s="12">
        <v>31.654676258993</v>
      </c>
      <c r="K7622" s="12">
        <v>32.374100719424</v>
      </c>
      <c r="L7622" s="29">
        <v>27.338129496402999</v>
      </c>
      <c r="M7622" s="42">
        <v>4.3165467625899998</v>
      </c>
    </row>
    <row r="7623" spans="2:13" x14ac:dyDescent="0.2">
      <c r="D7623" s="200"/>
      <c r="E7623" s="4" t="s">
        <v>68</v>
      </c>
      <c r="F7623" s="5"/>
      <c r="G7623" s="6">
        <v>48</v>
      </c>
      <c r="H7623" s="71">
        <v>0</v>
      </c>
      <c r="I7623" s="12">
        <v>2.083333333333</v>
      </c>
      <c r="J7623" s="12">
        <v>33.333333333333002</v>
      </c>
      <c r="K7623" s="44">
        <v>47.916666666666998</v>
      </c>
      <c r="L7623" s="43">
        <v>14.583333333333</v>
      </c>
      <c r="M7623" s="42">
        <v>2.083333333333</v>
      </c>
    </row>
    <row r="7624" spans="2:13" x14ac:dyDescent="0.2">
      <c r="D7624" s="200"/>
      <c r="E7624" s="4" t="s">
        <v>69</v>
      </c>
      <c r="F7624" s="5"/>
      <c r="G7624" s="6">
        <v>37</v>
      </c>
      <c r="H7624" s="71">
        <v>0</v>
      </c>
      <c r="I7624" s="29">
        <v>10.810810810811001</v>
      </c>
      <c r="J7624" s="12">
        <v>32.432432432432002</v>
      </c>
      <c r="K7624" s="29">
        <v>40.540540540541002</v>
      </c>
      <c r="L7624" s="43">
        <v>13.513513513514001</v>
      </c>
      <c r="M7624" s="42">
        <v>2.7027027027030002</v>
      </c>
    </row>
    <row r="7625" spans="2:13" x14ac:dyDescent="0.2">
      <c r="D7625" s="93" t="s">
        <v>70</v>
      </c>
      <c r="E7625" s="89" t="s">
        <v>18</v>
      </c>
      <c r="F7625" s="92"/>
      <c r="G7625" s="94">
        <v>0</v>
      </c>
      <c r="H7625" s="152">
        <v>0</v>
      </c>
      <c r="I7625" s="101">
        <v>0</v>
      </c>
      <c r="J7625" s="86">
        <v>0</v>
      </c>
      <c r="K7625" s="86">
        <v>0</v>
      </c>
      <c r="L7625" s="86">
        <v>0</v>
      </c>
      <c r="M7625" s="159">
        <v>0</v>
      </c>
    </row>
    <row r="7627" spans="2:13" x14ac:dyDescent="0.2">
      <c r="B7627" s="40" t="str">
        <f xml:space="preserve"> HYPERLINK("#'目次'!B321", "[315]")</f>
        <v>[315]</v>
      </c>
      <c r="C7627" s="23" t="s">
        <v>458</v>
      </c>
    </row>
    <row r="7630" spans="2:13" x14ac:dyDescent="0.2">
      <c r="C7630" s="23" t="s">
        <v>73</v>
      </c>
    </row>
    <row r="7631" spans="2:13" ht="24" x14ac:dyDescent="0.2">
      <c r="D7631" s="195"/>
      <c r="E7631" s="196"/>
      <c r="F7631" s="196"/>
      <c r="G7631" s="37" t="s">
        <v>15</v>
      </c>
      <c r="H7631" s="33" t="s">
        <v>436</v>
      </c>
      <c r="I7631" s="13" t="s">
        <v>437</v>
      </c>
      <c r="J7631" s="13" t="s">
        <v>438</v>
      </c>
      <c r="K7631" s="13" t="s">
        <v>439</v>
      </c>
      <c r="L7631" s="13" t="s">
        <v>440</v>
      </c>
      <c r="M7631" s="38" t="s">
        <v>18</v>
      </c>
    </row>
    <row r="7632" spans="2:13" x14ac:dyDescent="0.2">
      <c r="D7632" s="197"/>
      <c r="E7632" s="198"/>
      <c r="F7632" s="198"/>
      <c r="G7632" s="35"/>
      <c r="H7632" s="39"/>
      <c r="I7632" s="14"/>
      <c r="J7632" s="14"/>
      <c r="K7632" s="14"/>
      <c r="L7632" s="14"/>
      <c r="M7632" s="34"/>
    </row>
    <row r="7633" spans="4:13" x14ac:dyDescent="0.2">
      <c r="D7633" s="56"/>
      <c r="E7633" s="58" t="s">
        <v>15</v>
      </c>
      <c r="F7633" s="46"/>
      <c r="G7633" s="36">
        <v>1200</v>
      </c>
      <c r="H7633" s="24">
        <v>0.5</v>
      </c>
      <c r="I7633" s="24">
        <v>2.75</v>
      </c>
      <c r="J7633" s="24">
        <v>33.166666666666998</v>
      </c>
      <c r="K7633" s="24">
        <v>35.5</v>
      </c>
      <c r="L7633" s="24">
        <v>21.833333333333002</v>
      </c>
      <c r="M7633" s="68">
        <v>6.25</v>
      </c>
    </row>
    <row r="7634" spans="4:13" x14ac:dyDescent="0.2">
      <c r="D7634" s="199" t="s">
        <v>74</v>
      </c>
      <c r="E7634" s="22" t="s">
        <v>75</v>
      </c>
      <c r="F7634" s="21"/>
      <c r="G7634" s="19">
        <v>592</v>
      </c>
      <c r="H7634" s="54">
        <v>0.50675675675700005</v>
      </c>
      <c r="I7634" s="20">
        <v>1.5202702702699999</v>
      </c>
      <c r="J7634" s="20">
        <v>30.067567567567998</v>
      </c>
      <c r="K7634" s="20">
        <v>35.810810810810999</v>
      </c>
      <c r="L7634" s="20">
        <v>25.506756756756999</v>
      </c>
      <c r="M7634" s="52">
        <v>6.5878378378380003</v>
      </c>
    </row>
    <row r="7635" spans="4:13" x14ac:dyDescent="0.2">
      <c r="D7635" s="200"/>
      <c r="E7635" s="4" t="s">
        <v>34</v>
      </c>
      <c r="F7635" s="5"/>
      <c r="G7635" s="6">
        <v>37</v>
      </c>
      <c r="H7635" s="31">
        <v>2.7027027027030002</v>
      </c>
      <c r="I7635" s="12">
        <v>5.4054054054050003</v>
      </c>
      <c r="J7635" s="12">
        <v>32.432432432432002</v>
      </c>
      <c r="K7635" s="43">
        <v>29.72972972973</v>
      </c>
      <c r="L7635" s="12">
        <v>24.324324324323999</v>
      </c>
      <c r="M7635" s="42">
        <v>5.4054054054050003</v>
      </c>
    </row>
    <row r="7636" spans="4:13" x14ac:dyDescent="0.2">
      <c r="D7636" s="200"/>
      <c r="E7636" s="4" t="s">
        <v>35</v>
      </c>
      <c r="F7636" s="5"/>
      <c r="G7636" s="6">
        <v>75</v>
      </c>
      <c r="H7636" s="71">
        <v>0</v>
      </c>
      <c r="I7636" s="28">
        <v>0</v>
      </c>
      <c r="J7636" s="12">
        <v>29.333333333333002</v>
      </c>
      <c r="K7636" s="12">
        <v>36</v>
      </c>
      <c r="L7636" s="29">
        <v>28</v>
      </c>
      <c r="M7636" s="42">
        <v>6.666666666667</v>
      </c>
    </row>
    <row r="7637" spans="4:13" x14ac:dyDescent="0.2">
      <c r="D7637" s="200"/>
      <c r="E7637" s="4" t="s">
        <v>36</v>
      </c>
      <c r="F7637" s="5"/>
      <c r="G7637" s="6">
        <v>95</v>
      </c>
      <c r="H7637" s="71">
        <v>0</v>
      </c>
      <c r="I7637" s="12">
        <v>1.052631578947</v>
      </c>
      <c r="J7637" s="43">
        <v>24.210526315789</v>
      </c>
      <c r="K7637" s="29">
        <v>43.157894736842003</v>
      </c>
      <c r="L7637" s="29">
        <v>27.368421052632002</v>
      </c>
      <c r="M7637" s="42">
        <v>4.2105263157890001</v>
      </c>
    </row>
    <row r="7638" spans="4:13" x14ac:dyDescent="0.2">
      <c r="D7638" s="200"/>
      <c r="E7638" s="4" t="s">
        <v>37</v>
      </c>
      <c r="F7638" s="5"/>
      <c r="G7638" s="6">
        <v>111</v>
      </c>
      <c r="H7638" s="71">
        <v>0</v>
      </c>
      <c r="I7638" s="12">
        <v>0.90090090090099995</v>
      </c>
      <c r="J7638" s="12">
        <v>31.531531531532</v>
      </c>
      <c r="K7638" s="12">
        <v>36.936936936937002</v>
      </c>
      <c r="L7638" s="12">
        <v>24.324324324323999</v>
      </c>
      <c r="M7638" s="42">
        <v>6.3063063063060003</v>
      </c>
    </row>
    <row r="7639" spans="4:13" x14ac:dyDescent="0.2">
      <c r="D7639" s="200"/>
      <c r="E7639" s="4" t="s">
        <v>38</v>
      </c>
      <c r="F7639" s="5"/>
      <c r="G7639" s="6">
        <v>93</v>
      </c>
      <c r="H7639" s="71">
        <v>0</v>
      </c>
      <c r="I7639" s="12">
        <v>2.1505376344089999</v>
      </c>
      <c r="J7639" s="43">
        <v>26.881720430108</v>
      </c>
      <c r="K7639" s="12">
        <v>34.408602150538002</v>
      </c>
      <c r="L7639" s="29">
        <v>30.107526881719998</v>
      </c>
      <c r="M7639" s="42">
        <v>6.4516129032259997</v>
      </c>
    </row>
    <row r="7640" spans="4:13" x14ac:dyDescent="0.2">
      <c r="D7640" s="200"/>
      <c r="E7640" s="4" t="s">
        <v>39</v>
      </c>
      <c r="F7640" s="5"/>
      <c r="G7640" s="6">
        <v>109</v>
      </c>
      <c r="H7640" s="31">
        <v>1.834862385321</v>
      </c>
      <c r="I7640" s="28">
        <v>0</v>
      </c>
      <c r="J7640" s="12">
        <v>33.944954128440003</v>
      </c>
      <c r="K7640" s="12">
        <v>33.027522935779999</v>
      </c>
      <c r="L7640" s="12">
        <v>22.935779816514</v>
      </c>
      <c r="M7640" s="42">
        <v>8.2568807339449997</v>
      </c>
    </row>
    <row r="7641" spans="4:13" x14ac:dyDescent="0.2">
      <c r="D7641" s="200"/>
      <c r="E7641" s="4" t="s">
        <v>40</v>
      </c>
      <c r="F7641" s="5"/>
      <c r="G7641" s="6">
        <v>72</v>
      </c>
      <c r="H7641" s="71">
        <v>0</v>
      </c>
      <c r="I7641" s="12">
        <v>4.166666666667</v>
      </c>
      <c r="J7641" s="12">
        <v>33.333333333333002</v>
      </c>
      <c r="K7641" s="12">
        <v>33.333333333333002</v>
      </c>
      <c r="L7641" s="12">
        <v>20.833333333333002</v>
      </c>
      <c r="M7641" s="42">
        <v>8.333333333333</v>
      </c>
    </row>
    <row r="7642" spans="4:13" x14ac:dyDescent="0.2">
      <c r="D7642" s="199" t="s">
        <v>76</v>
      </c>
      <c r="E7642" s="22" t="s">
        <v>77</v>
      </c>
      <c r="F7642" s="21"/>
      <c r="G7642" s="19">
        <v>608</v>
      </c>
      <c r="H7642" s="54">
        <v>0.49342105263199998</v>
      </c>
      <c r="I7642" s="20">
        <v>3.947368421053</v>
      </c>
      <c r="J7642" s="20">
        <v>36.184210526316001</v>
      </c>
      <c r="K7642" s="20">
        <v>35.197368421053</v>
      </c>
      <c r="L7642" s="20">
        <v>18.256578947367998</v>
      </c>
      <c r="M7642" s="52">
        <v>5.9210526315790002</v>
      </c>
    </row>
    <row r="7643" spans="4:13" x14ac:dyDescent="0.2">
      <c r="D7643" s="200"/>
      <c r="E7643" s="4" t="s">
        <v>34</v>
      </c>
      <c r="F7643" s="5"/>
      <c r="G7643" s="6">
        <v>37</v>
      </c>
      <c r="H7643" s="31">
        <v>5.4054054054050003</v>
      </c>
      <c r="I7643" s="28">
        <v>0</v>
      </c>
      <c r="J7643" s="12">
        <v>29.72972972973</v>
      </c>
      <c r="K7643" s="12">
        <v>37.837837837838002</v>
      </c>
      <c r="L7643" s="29">
        <v>27.027027027027</v>
      </c>
      <c r="M7643" s="139">
        <v>0</v>
      </c>
    </row>
    <row r="7644" spans="4:13" x14ac:dyDescent="0.2">
      <c r="D7644" s="200"/>
      <c r="E7644" s="4" t="s">
        <v>35</v>
      </c>
      <c r="F7644" s="5"/>
      <c r="G7644" s="6">
        <v>73</v>
      </c>
      <c r="H7644" s="71">
        <v>0</v>
      </c>
      <c r="I7644" s="12">
        <v>5.4794520547949999</v>
      </c>
      <c r="J7644" s="29">
        <v>39.726027397259998</v>
      </c>
      <c r="K7644" s="12">
        <v>34.246575342466002</v>
      </c>
      <c r="L7644" s="43">
        <v>16.438356164384</v>
      </c>
      <c r="M7644" s="42">
        <v>4.1095890410960001</v>
      </c>
    </row>
    <row r="7645" spans="4:13" x14ac:dyDescent="0.2">
      <c r="D7645" s="200"/>
      <c r="E7645" s="4" t="s">
        <v>36</v>
      </c>
      <c r="F7645" s="5"/>
      <c r="G7645" s="6">
        <v>92</v>
      </c>
      <c r="H7645" s="71">
        <v>0</v>
      </c>
      <c r="I7645" s="28">
        <v>0</v>
      </c>
      <c r="J7645" s="12">
        <v>31.521739130435002</v>
      </c>
      <c r="K7645" s="12">
        <v>40.217391304347998</v>
      </c>
      <c r="L7645" s="12">
        <v>25</v>
      </c>
      <c r="M7645" s="42">
        <v>3.2608695652169999</v>
      </c>
    </row>
    <row r="7646" spans="4:13" x14ac:dyDescent="0.2">
      <c r="D7646" s="200"/>
      <c r="E7646" s="4" t="s">
        <v>37</v>
      </c>
      <c r="F7646" s="5"/>
      <c r="G7646" s="6">
        <v>110</v>
      </c>
      <c r="H7646" s="31">
        <v>0.90909090909099999</v>
      </c>
      <c r="I7646" s="12">
        <v>0.90909090909099999</v>
      </c>
      <c r="J7646" s="12">
        <v>32.727272727272997</v>
      </c>
      <c r="K7646" s="12">
        <v>38.181818181818002</v>
      </c>
      <c r="L7646" s="12">
        <v>23.636363636363999</v>
      </c>
      <c r="M7646" s="42">
        <v>3.636363636364</v>
      </c>
    </row>
    <row r="7647" spans="4:13" x14ac:dyDescent="0.2">
      <c r="D7647" s="200"/>
      <c r="E7647" s="4" t="s">
        <v>38</v>
      </c>
      <c r="F7647" s="5"/>
      <c r="G7647" s="6">
        <v>93</v>
      </c>
      <c r="H7647" s="71">
        <v>0</v>
      </c>
      <c r="I7647" s="12">
        <v>6.4516129032259997</v>
      </c>
      <c r="J7647" s="29">
        <v>38.709677419355003</v>
      </c>
      <c r="K7647" s="43">
        <v>27.956989247311999</v>
      </c>
      <c r="L7647" s="12">
        <v>19.354838709677001</v>
      </c>
      <c r="M7647" s="42">
        <v>7.5268817204299996</v>
      </c>
    </row>
    <row r="7648" spans="4:13" x14ac:dyDescent="0.2">
      <c r="D7648" s="200"/>
      <c r="E7648" s="4" t="s">
        <v>39</v>
      </c>
      <c r="F7648" s="5"/>
      <c r="G7648" s="6">
        <v>114</v>
      </c>
      <c r="H7648" s="71">
        <v>0</v>
      </c>
      <c r="I7648" s="12">
        <v>6.1403508771929998</v>
      </c>
      <c r="J7648" s="12">
        <v>35.087719298246</v>
      </c>
      <c r="K7648" s="12">
        <v>37.719298245613999</v>
      </c>
      <c r="L7648" s="43">
        <v>12.280701754386</v>
      </c>
      <c r="M7648" s="42">
        <v>8.7719298245609991</v>
      </c>
    </row>
    <row r="7649" spans="2:13" x14ac:dyDescent="0.2">
      <c r="D7649" s="201"/>
      <c r="E7649" s="57" t="s">
        <v>40</v>
      </c>
      <c r="F7649" s="59"/>
      <c r="G7649" s="55">
        <v>89</v>
      </c>
      <c r="H7649" s="137">
        <v>0</v>
      </c>
      <c r="I7649" s="65">
        <v>6.7415730337079998</v>
      </c>
      <c r="J7649" s="113">
        <v>43.820224719100999</v>
      </c>
      <c r="K7649" s="125">
        <v>30.337078651685001</v>
      </c>
      <c r="L7649" s="109">
        <v>8.9887640449440003</v>
      </c>
      <c r="M7649" s="105">
        <v>10.112359550561999</v>
      </c>
    </row>
    <row r="7651" spans="2:13" x14ac:dyDescent="0.2">
      <c r="B7651" s="40" t="str">
        <f xml:space="preserve"> HYPERLINK("#'目次'!B322", "[316]")</f>
        <v>[316]</v>
      </c>
      <c r="C7651" s="23" t="s">
        <v>458</v>
      </c>
    </row>
    <row r="7654" spans="2:13" x14ac:dyDescent="0.2">
      <c r="C7654" s="23" t="s">
        <v>80</v>
      </c>
    </row>
    <row r="7655" spans="2:13" ht="24" x14ac:dyDescent="0.2">
      <c r="E7655" s="195"/>
      <c r="F7655" s="196"/>
      <c r="G7655" s="37" t="s">
        <v>15</v>
      </c>
      <c r="H7655" s="33" t="s">
        <v>436</v>
      </c>
      <c r="I7655" s="13" t="s">
        <v>437</v>
      </c>
      <c r="J7655" s="13" t="s">
        <v>438</v>
      </c>
      <c r="K7655" s="13" t="s">
        <v>439</v>
      </c>
      <c r="L7655" s="13" t="s">
        <v>440</v>
      </c>
      <c r="M7655" s="38" t="s">
        <v>18</v>
      </c>
    </row>
    <row r="7656" spans="2:13" x14ac:dyDescent="0.2">
      <c r="E7656" s="197"/>
      <c r="F7656" s="198"/>
      <c r="G7656" s="35"/>
      <c r="H7656" s="39"/>
      <c r="I7656" s="14"/>
      <c r="J7656" s="14"/>
      <c r="K7656" s="14"/>
      <c r="L7656" s="14"/>
      <c r="M7656" s="34"/>
    </row>
    <row r="7657" spans="2:13" x14ac:dyDescent="0.2">
      <c r="E7657" s="91" t="s">
        <v>15</v>
      </c>
      <c r="F7657" s="46"/>
      <c r="G7657" s="36">
        <v>1200</v>
      </c>
      <c r="H7657" s="24">
        <v>0.5</v>
      </c>
      <c r="I7657" s="24">
        <v>2.75</v>
      </c>
      <c r="J7657" s="24">
        <v>33.166666666666998</v>
      </c>
      <c r="K7657" s="24">
        <v>35.5</v>
      </c>
      <c r="L7657" s="24">
        <v>21.833333333333002</v>
      </c>
      <c r="M7657" s="68">
        <v>6.25</v>
      </c>
    </row>
    <row r="7658" spans="2:13" x14ac:dyDescent="0.2">
      <c r="E7658" s="4" t="s">
        <v>81</v>
      </c>
      <c r="F7658" s="5"/>
      <c r="G7658" s="19">
        <v>48</v>
      </c>
      <c r="H7658" s="54">
        <v>2.083333333333</v>
      </c>
      <c r="I7658" s="20">
        <v>6.25</v>
      </c>
      <c r="J7658" s="107">
        <v>20.833333333333002</v>
      </c>
      <c r="K7658" s="96">
        <v>43.75</v>
      </c>
      <c r="L7658" s="90">
        <v>16.666666666666998</v>
      </c>
      <c r="M7658" s="52">
        <v>10.416666666667</v>
      </c>
    </row>
    <row r="7659" spans="2:13" x14ac:dyDescent="0.2">
      <c r="E7659" s="4" t="s">
        <v>82</v>
      </c>
      <c r="F7659" s="5"/>
      <c r="G7659" s="6">
        <v>84</v>
      </c>
      <c r="H7659" s="71">
        <v>0</v>
      </c>
      <c r="I7659" s="28">
        <v>0</v>
      </c>
      <c r="J7659" s="12">
        <v>33.333333333333002</v>
      </c>
      <c r="K7659" s="12">
        <v>33.333333333333002</v>
      </c>
      <c r="L7659" s="12">
        <v>22.619047619048001</v>
      </c>
      <c r="M7659" s="42">
        <v>10.714285714286</v>
      </c>
    </row>
    <row r="7660" spans="2:13" x14ac:dyDescent="0.2">
      <c r="E7660" s="4" t="s">
        <v>83</v>
      </c>
      <c r="F7660" s="5"/>
      <c r="G7660" s="6">
        <v>462</v>
      </c>
      <c r="H7660" s="31">
        <v>0.43290043290000002</v>
      </c>
      <c r="I7660" s="12">
        <v>2.8138528138529999</v>
      </c>
      <c r="J7660" s="12">
        <v>33.549783549784003</v>
      </c>
      <c r="K7660" s="12">
        <v>36.796536796536998</v>
      </c>
      <c r="L7660" s="12">
        <v>20.12987012987</v>
      </c>
      <c r="M7660" s="42">
        <v>6.2770562770560003</v>
      </c>
    </row>
    <row r="7661" spans="2:13" x14ac:dyDescent="0.2">
      <c r="E7661" s="4" t="s">
        <v>84</v>
      </c>
      <c r="F7661" s="5"/>
      <c r="G7661" s="6">
        <v>30</v>
      </c>
      <c r="H7661" s="71">
        <v>0</v>
      </c>
      <c r="I7661" s="12">
        <v>3.333333333333</v>
      </c>
      <c r="J7661" s="44">
        <v>50</v>
      </c>
      <c r="K7661" s="61">
        <v>16.666666666666998</v>
      </c>
      <c r="L7661" s="29">
        <v>30</v>
      </c>
      <c r="M7661" s="139">
        <v>0</v>
      </c>
    </row>
    <row r="7662" spans="2:13" x14ac:dyDescent="0.2">
      <c r="E7662" s="4" t="s">
        <v>85</v>
      </c>
      <c r="F7662" s="5"/>
      <c r="G7662" s="6">
        <v>144</v>
      </c>
      <c r="H7662" s="71">
        <v>0</v>
      </c>
      <c r="I7662" s="12">
        <v>3.4722222222219998</v>
      </c>
      <c r="J7662" s="43">
        <v>27.777777777777999</v>
      </c>
      <c r="K7662" s="12">
        <v>38.194444444444002</v>
      </c>
      <c r="L7662" s="12">
        <v>23.611111111111001</v>
      </c>
      <c r="M7662" s="42">
        <v>6.9444444444439997</v>
      </c>
    </row>
    <row r="7663" spans="2:13" x14ac:dyDescent="0.2">
      <c r="E7663" s="4" t="s">
        <v>86</v>
      </c>
      <c r="F7663" s="5"/>
      <c r="G7663" s="6">
        <v>192</v>
      </c>
      <c r="H7663" s="31">
        <v>0.52083333333299997</v>
      </c>
      <c r="I7663" s="12">
        <v>2.604166666667</v>
      </c>
      <c r="J7663" s="12">
        <v>37.5</v>
      </c>
      <c r="K7663" s="12">
        <v>31.25</v>
      </c>
      <c r="L7663" s="12">
        <v>22.916666666666998</v>
      </c>
      <c r="M7663" s="42">
        <v>5.208333333333</v>
      </c>
    </row>
    <row r="7664" spans="2:13" x14ac:dyDescent="0.2">
      <c r="E7664" s="4" t="s">
        <v>87</v>
      </c>
      <c r="F7664" s="5"/>
      <c r="G7664" s="6">
        <v>72</v>
      </c>
      <c r="H7664" s="71">
        <v>0</v>
      </c>
      <c r="I7664" s="28">
        <v>0</v>
      </c>
      <c r="J7664" s="12">
        <v>33.333333333333002</v>
      </c>
      <c r="K7664" s="12">
        <v>38.888888888888999</v>
      </c>
      <c r="L7664" s="12">
        <v>19.444444444443999</v>
      </c>
      <c r="M7664" s="42">
        <v>8.333333333333</v>
      </c>
    </row>
    <row r="7665" spans="2:13" x14ac:dyDescent="0.2">
      <c r="E7665" s="4" t="s">
        <v>88</v>
      </c>
      <c r="F7665" s="5"/>
      <c r="G7665" s="6">
        <v>36</v>
      </c>
      <c r="H7665" s="71">
        <v>0</v>
      </c>
      <c r="I7665" s="28">
        <v>0</v>
      </c>
      <c r="J7665" s="12">
        <v>33.333333333333002</v>
      </c>
      <c r="K7665" s="12">
        <v>33.333333333333002</v>
      </c>
      <c r="L7665" s="29">
        <v>30.555555555556001</v>
      </c>
      <c r="M7665" s="42">
        <v>2.7777777777780002</v>
      </c>
    </row>
    <row r="7666" spans="2:13" x14ac:dyDescent="0.2">
      <c r="E7666" s="4" t="s">
        <v>89</v>
      </c>
      <c r="F7666" s="5"/>
      <c r="G7666" s="6">
        <v>66</v>
      </c>
      <c r="H7666" s="31">
        <v>3.0303030303030001</v>
      </c>
      <c r="I7666" s="12">
        <v>3.0303030303030001</v>
      </c>
      <c r="J7666" s="12">
        <v>33.333333333333002</v>
      </c>
      <c r="K7666" s="12">
        <v>36.363636363635997</v>
      </c>
      <c r="L7666" s="12">
        <v>18.181818181817999</v>
      </c>
      <c r="M7666" s="42">
        <v>6.0606060606060002</v>
      </c>
    </row>
    <row r="7667" spans="2:13" x14ac:dyDescent="0.2">
      <c r="E7667" s="4" t="s">
        <v>90</v>
      </c>
      <c r="F7667" s="5"/>
      <c r="G7667" s="6">
        <v>54</v>
      </c>
      <c r="H7667" s="71">
        <v>0</v>
      </c>
      <c r="I7667" s="12">
        <v>7.4074074074069998</v>
      </c>
      <c r="J7667" s="43">
        <v>25.925925925925998</v>
      </c>
      <c r="K7667" s="12">
        <v>37.037037037037003</v>
      </c>
      <c r="L7667" s="29">
        <v>27.777777777777999</v>
      </c>
      <c r="M7667" s="42">
        <v>1.851851851852</v>
      </c>
    </row>
    <row r="7668" spans="2:13" x14ac:dyDescent="0.2">
      <c r="E7668" s="57" t="s">
        <v>91</v>
      </c>
      <c r="F7668" s="59"/>
      <c r="G7668" s="55">
        <v>12</v>
      </c>
      <c r="H7668" s="137">
        <v>0</v>
      </c>
      <c r="I7668" s="74">
        <v>0</v>
      </c>
      <c r="J7668" s="113">
        <v>50</v>
      </c>
      <c r="K7668" s="109">
        <v>25</v>
      </c>
      <c r="L7668" s="65">
        <v>25</v>
      </c>
      <c r="M7668" s="171">
        <v>0</v>
      </c>
    </row>
    <row r="7670" spans="2:13" x14ac:dyDescent="0.2">
      <c r="B7670" s="40" t="str">
        <f xml:space="preserve"> HYPERLINK("#'目次'!B323", "[317]")</f>
        <v>[317]</v>
      </c>
      <c r="C7670" s="23" t="s">
        <v>461</v>
      </c>
    </row>
    <row r="7673" spans="2:13" x14ac:dyDescent="0.2">
      <c r="C7673" s="23" t="s">
        <v>14</v>
      </c>
    </row>
    <row r="7674" spans="2:13" ht="24" x14ac:dyDescent="0.2">
      <c r="D7674" s="195"/>
      <c r="E7674" s="196"/>
      <c r="F7674" s="196"/>
      <c r="G7674" s="37" t="s">
        <v>15</v>
      </c>
      <c r="H7674" s="33" t="s">
        <v>436</v>
      </c>
      <c r="I7674" s="13" t="s">
        <v>437</v>
      </c>
      <c r="J7674" s="13" t="s">
        <v>438</v>
      </c>
      <c r="K7674" s="13" t="s">
        <v>439</v>
      </c>
      <c r="L7674" s="13" t="s">
        <v>440</v>
      </c>
      <c r="M7674" s="38" t="s">
        <v>18</v>
      </c>
    </row>
    <row r="7675" spans="2:13" x14ac:dyDescent="0.2">
      <c r="D7675" s="197"/>
      <c r="E7675" s="198"/>
      <c r="F7675" s="198"/>
      <c r="G7675" s="35"/>
      <c r="H7675" s="39"/>
      <c r="I7675" s="14"/>
      <c r="J7675" s="14"/>
      <c r="K7675" s="14"/>
      <c r="L7675" s="14"/>
      <c r="M7675" s="34"/>
    </row>
    <row r="7676" spans="2:13" x14ac:dyDescent="0.2">
      <c r="D7676" s="56"/>
      <c r="E7676" s="58" t="s">
        <v>15</v>
      </c>
      <c r="F7676" s="46"/>
      <c r="G7676" s="36">
        <v>1200</v>
      </c>
      <c r="H7676" s="24">
        <v>2.083333333333</v>
      </c>
      <c r="I7676" s="24">
        <v>16.833333333333002</v>
      </c>
      <c r="J7676" s="24">
        <v>62.75</v>
      </c>
      <c r="K7676" s="24">
        <v>6.583333333333</v>
      </c>
      <c r="L7676" s="24">
        <v>7.083333333333</v>
      </c>
      <c r="M7676" s="68">
        <v>4.666666666667</v>
      </c>
    </row>
    <row r="7677" spans="2:13" x14ac:dyDescent="0.2">
      <c r="D7677" s="199" t="s">
        <v>19</v>
      </c>
      <c r="E7677" s="22" t="s">
        <v>20</v>
      </c>
      <c r="F7677" s="21"/>
      <c r="G7677" s="19">
        <v>132</v>
      </c>
      <c r="H7677" s="54">
        <v>2.2727272727269998</v>
      </c>
      <c r="I7677" s="90">
        <v>11.363636363635999</v>
      </c>
      <c r="J7677" s="20">
        <v>63.636363636364003</v>
      </c>
      <c r="K7677" s="20">
        <v>4.5454545454549997</v>
      </c>
      <c r="L7677" s="20">
        <v>9.0909090909089993</v>
      </c>
      <c r="M7677" s="52">
        <v>9.0909090909089993</v>
      </c>
    </row>
    <row r="7678" spans="2:13" x14ac:dyDescent="0.2">
      <c r="D7678" s="200"/>
      <c r="E7678" s="4" t="s">
        <v>21</v>
      </c>
      <c r="F7678" s="5"/>
      <c r="G7678" s="6">
        <v>444</v>
      </c>
      <c r="H7678" s="31">
        <v>1.5765765765769999</v>
      </c>
      <c r="I7678" s="12">
        <v>15.540540540541</v>
      </c>
      <c r="J7678" s="12">
        <v>64.639639639639995</v>
      </c>
      <c r="K7678" s="12">
        <v>7.2072072072070004</v>
      </c>
      <c r="L7678" s="12">
        <v>6.7567567567570004</v>
      </c>
      <c r="M7678" s="42">
        <v>4.2792792792789998</v>
      </c>
    </row>
    <row r="7679" spans="2:13" x14ac:dyDescent="0.2">
      <c r="D7679" s="200"/>
      <c r="E7679" s="4" t="s">
        <v>22</v>
      </c>
      <c r="F7679" s="5"/>
      <c r="G7679" s="6">
        <v>192</v>
      </c>
      <c r="H7679" s="31">
        <v>2.604166666667</v>
      </c>
      <c r="I7679" s="12">
        <v>19.791666666666998</v>
      </c>
      <c r="J7679" s="12">
        <v>58.333333333333002</v>
      </c>
      <c r="K7679" s="12">
        <v>7.291666666667</v>
      </c>
      <c r="L7679" s="12">
        <v>8.333333333333</v>
      </c>
      <c r="M7679" s="42">
        <v>3.645833333333</v>
      </c>
    </row>
    <row r="7680" spans="2:13" x14ac:dyDescent="0.2">
      <c r="D7680" s="200"/>
      <c r="E7680" s="4" t="s">
        <v>23</v>
      </c>
      <c r="F7680" s="5"/>
      <c r="G7680" s="6">
        <v>192</v>
      </c>
      <c r="H7680" s="31">
        <v>1.041666666667</v>
      </c>
      <c r="I7680" s="12">
        <v>14.583333333333</v>
      </c>
      <c r="J7680" s="29">
        <v>68.229166666666998</v>
      </c>
      <c r="K7680" s="12">
        <v>6.770833333333</v>
      </c>
      <c r="L7680" s="12">
        <v>5.208333333333</v>
      </c>
      <c r="M7680" s="42">
        <v>4.166666666667</v>
      </c>
    </row>
    <row r="7681" spans="2:13" x14ac:dyDescent="0.2">
      <c r="D7681" s="200"/>
      <c r="E7681" s="4" t="s">
        <v>24</v>
      </c>
      <c r="F7681" s="5"/>
      <c r="G7681" s="6">
        <v>240</v>
      </c>
      <c r="H7681" s="31">
        <v>3.333333333333</v>
      </c>
      <c r="I7681" s="12">
        <v>21.666666666666998</v>
      </c>
      <c r="J7681" s="12">
        <v>57.916666666666998</v>
      </c>
      <c r="K7681" s="12">
        <v>5.833333333333</v>
      </c>
      <c r="L7681" s="12">
        <v>7.083333333333</v>
      </c>
      <c r="M7681" s="42">
        <v>4.166666666667</v>
      </c>
    </row>
    <row r="7682" spans="2:13" x14ac:dyDescent="0.2">
      <c r="D7682" s="199" t="s">
        <v>25</v>
      </c>
      <c r="E7682" s="22" t="s">
        <v>26</v>
      </c>
      <c r="F7682" s="21"/>
      <c r="G7682" s="19">
        <v>348</v>
      </c>
      <c r="H7682" s="54">
        <v>1.7241379310339999</v>
      </c>
      <c r="I7682" s="20">
        <v>13.793103448276</v>
      </c>
      <c r="J7682" s="20">
        <v>65.517241379309993</v>
      </c>
      <c r="K7682" s="20">
        <v>6.8965517241379999</v>
      </c>
      <c r="L7682" s="20">
        <v>7.1839080459769997</v>
      </c>
      <c r="M7682" s="52">
        <v>4.885057471264</v>
      </c>
    </row>
    <row r="7683" spans="2:13" x14ac:dyDescent="0.2">
      <c r="D7683" s="200"/>
      <c r="E7683" s="4" t="s">
        <v>27</v>
      </c>
      <c r="F7683" s="5"/>
      <c r="G7683" s="6">
        <v>378</v>
      </c>
      <c r="H7683" s="31">
        <v>2.3809523809519999</v>
      </c>
      <c r="I7683" s="12">
        <v>16.666666666666998</v>
      </c>
      <c r="J7683" s="12">
        <v>62.962962962962997</v>
      </c>
      <c r="K7683" s="12">
        <v>6.6137566137570003</v>
      </c>
      <c r="L7683" s="12">
        <v>6.3492063492059998</v>
      </c>
      <c r="M7683" s="42">
        <v>5.0264550264550003</v>
      </c>
    </row>
    <row r="7684" spans="2:13" x14ac:dyDescent="0.2">
      <c r="D7684" s="200"/>
      <c r="E7684" s="4" t="s">
        <v>28</v>
      </c>
      <c r="F7684" s="5"/>
      <c r="G7684" s="6">
        <v>372</v>
      </c>
      <c r="H7684" s="31">
        <v>2.4193548387099999</v>
      </c>
      <c r="I7684" s="12">
        <v>19.623655913977998</v>
      </c>
      <c r="J7684" s="12">
        <v>61.290322580644997</v>
      </c>
      <c r="K7684" s="12">
        <v>5.1075268817200001</v>
      </c>
      <c r="L7684" s="12">
        <v>7.2580645161290001</v>
      </c>
      <c r="M7684" s="42">
        <v>4.3010752688169998</v>
      </c>
    </row>
    <row r="7685" spans="2:13" x14ac:dyDescent="0.2">
      <c r="D7685" s="200"/>
      <c r="E7685" s="4" t="s">
        <v>29</v>
      </c>
      <c r="F7685" s="5"/>
      <c r="G7685" s="6">
        <v>102</v>
      </c>
      <c r="H7685" s="31">
        <v>0.98039215686299996</v>
      </c>
      <c r="I7685" s="12">
        <v>17.647058823529001</v>
      </c>
      <c r="J7685" s="12">
        <v>57.843137254901997</v>
      </c>
      <c r="K7685" s="12">
        <v>10.78431372549</v>
      </c>
      <c r="L7685" s="12">
        <v>8.8235294117649996</v>
      </c>
      <c r="M7685" s="42">
        <v>3.9215686274510002</v>
      </c>
    </row>
    <row r="7686" spans="2:13" x14ac:dyDescent="0.2">
      <c r="D7686" s="199" t="s">
        <v>30</v>
      </c>
      <c r="E7686" s="22" t="s">
        <v>31</v>
      </c>
      <c r="F7686" s="21"/>
      <c r="G7686" s="19">
        <v>592</v>
      </c>
      <c r="H7686" s="54">
        <v>1.6891891891890001</v>
      </c>
      <c r="I7686" s="20">
        <v>13.851351351350999</v>
      </c>
      <c r="J7686" s="20">
        <v>62.162162162161998</v>
      </c>
      <c r="K7686" s="20">
        <v>7.7702702702700002</v>
      </c>
      <c r="L7686" s="20">
        <v>9.2905405405410004</v>
      </c>
      <c r="M7686" s="52">
        <v>5.2364864864860001</v>
      </c>
    </row>
    <row r="7687" spans="2:13" x14ac:dyDescent="0.2">
      <c r="D7687" s="200"/>
      <c r="E7687" s="4" t="s">
        <v>32</v>
      </c>
      <c r="F7687" s="5"/>
      <c r="G7687" s="6">
        <v>608</v>
      </c>
      <c r="H7687" s="31">
        <v>2.4671052631579999</v>
      </c>
      <c r="I7687" s="12">
        <v>19.736842105263001</v>
      </c>
      <c r="J7687" s="12">
        <v>63.322368421053</v>
      </c>
      <c r="K7687" s="12">
        <v>5.4276315789470004</v>
      </c>
      <c r="L7687" s="12">
        <v>4.9342105263159999</v>
      </c>
      <c r="M7687" s="42">
        <v>4.1118421052630003</v>
      </c>
    </row>
    <row r="7688" spans="2:13" x14ac:dyDescent="0.2">
      <c r="D7688" s="199" t="s">
        <v>33</v>
      </c>
      <c r="E7688" s="22" t="s">
        <v>34</v>
      </c>
      <c r="F7688" s="21"/>
      <c r="G7688" s="19">
        <v>74</v>
      </c>
      <c r="H7688" s="54">
        <v>4.0540540540540002</v>
      </c>
      <c r="I7688" s="20">
        <v>16.216216216216001</v>
      </c>
      <c r="J7688" s="20">
        <v>58.108108108107999</v>
      </c>
      <c r="K7688" s="20">
        <v>6.7567567567570004</v>
      </c>
      <c r="L7688" s="96">
        <v>12.162162162162</v>
      </c>
      <c r="M7688" s="52">
        <v>2.7027027027030002</v>
      </c>
    </row>
    <row r="7689" spans="2:13" x14ac:dyDescent="0.2">
      <c r="D7689" s="200"/>
      <c r="E7689" s="4" t="s">
        <v>35</v>
      </c>
      <c r="F7689" s="5"/>
      <c r="G7689" s="6">
        <v>148</v>
      </c>
      <c r="H7689" s="31">
        <v>0.67567567567599995</v>
      </c>
      <c r="I7689" s="12">
        <v>13.513513513514001</v>
      </c>
      <c r="J7689" s="12">
        <v>61.486486486486001</v>
      </c>
      <c r="K7689" s="12">
        <v>9.4594594594589996</v>
      </c>
      <c r="L7689" s="12">
        <v>10.810810810811001</v>
      </c>
      <c r="M7689" s="42">
        <v>4.0540540540540002</v>
      </c>
    </row>
    <row r="7690" spans="2:13" x14ac:dyDescent="0.2">
      <c r="D7690" s="200"/>
      <c r="E7690" s="4" t="s">
        <v>36</v>
      </c>
      <c r="F7690" s="5"/>
      <c r="G7690" s="6">
        <v>187</v>
      </c>
      <c r="H7690" s="31">
        <v>0.53475935828900001</v>
      </c>
      <c r="I7690" s="43">
        <v>11.764705882353001</v>
      </c>
      <c r="J7690" s="12">
        <v>66.844919786096</v>
      </c>
      <c r="K7690" s="12">
        <v>10.695187165775</v>
      </c>
      <c r="L7690" s="12">
        <v>6.9518716577540003</v>
      </c>
      <c r="M7690" s="42">
        <v>3.208556149733</v>
      </c>
    </row>
    <row r="7691" spans="2:13" x14ac:dyDescent="0.2">
      <c r="D7691" s="200"/>
      <c r="E7691" s="4" t="s">
        <v>37</v>
      </c>
      <c r="F7691" s="5"/>
      <c r="G7691" s="6">
        <v>221</v>
      </c>
      <c r="H7691" s="31">
        <v>1.8099547511309999</v>
      </c>
      <c r="I7691" s="12">
        <v>13.122171945701</v>
      </c>
      <c r="J7691" s="29">
        <v>68.325791855204002</v>
      </c>
      <c r="K7691" s="12">
        <v>7.2398190045249997</v>
      </c>
      <c r="L7691" s="12">
        <v>5.4298642533940003</v>
      </c>
      <c r="M7691" s="42">
        <v>4.0723981900449999</v>
      </c>
    </row>
    <row r="7692" spans="2:13" x14ac:dyDescent="0.2">
      <c r="D7692" s="200"/>
      <c r="E7692" s="4" t="s">
        <v>38</v>
      </c>
      <c r="F7692" s="5"/>
      <c r="G7692" s="6">
        <v>186</v>
      </c>
      <c r="H7692" s="31">
        <v>2.1505376344089999</v>
      </c>
      <c r="I7692" s="12">
        <v>17.741935483871</v>
      </c>
      <c r="J7692" s="12">
        <v>65.053763440859996</v>
      </c>
      <c r="K7692" s="12">
        <v>3.7634408602149998</v>
      </c>
      <c r="L7692" s="12">
        <v>6.4516129032259997</v>
      </c>
      <c r="M7692" s="42">
        <v>4.8387096774189997</v>
      </c>
    </row>
    <row r="7693" spans="2:13" x14ac:dyDescent="0.2">
      <c r="D7693" s="200"/>
      <c r="E7693" s="4" t="s">
        <v>39</v>
      </c>
      <c r="F7693" s="5"/>
      <c r="G7693" s="6">
        <v>223</v>
      </c>
      <c r="H7693" s="31">
        <v>2.2421524663680001</v>
      </c>
      <c r="I7693" s="12">
        <v>21.076233183856999</v>
      </c>
      <c r="J7693" s="12">
        <v>59.641255605380998</v>
      </c>
      <c r="K7693" s="12">
        <v>4.9327354260089997</v>
      </c>
      <c r="L7693" s="12">
        <v>6.7264573991030003</v>
      </c>
      <c r="M7693" s="42">
        <v>5.3811659192830001</v>
      </c>
    </row>
    <row r="7694" spans="2:13" x14ac:dyDescent="0.2">
      <c r="D7694" s="201"/>
      <c r="E7694" s="57" t="s">
        <v>40</v>
      </c>
      <c r="F7694" s="59"/>
      <c r="G7694" s="55">
        <v>161</v>
      </c>
      <c r="H7694" s="114">
        <v>4.3478260869570002</v>
      </c>
      <c r="I7694" s="123">
        <v>24.223602484472</v>
      </c>
      <c r="J7694" s="125">
        <v>55.279503105590003</v>
      </c>
      <c r="K7694" s="65">
        <v>3.7267080745340002</v>
      </c>
      <c r="L7694" s="65">
        <v>4.9689440993789997</v>
      </c>
      <c r="M7694" s="105">
        <v>7.4534161490680004</v>
      </c>
    </row>
    <row r="7696" spans="2:13" x14ac:dyDescent="0.2">
      <c r="B7696" s="40" t="str">
        <f xml:space="preserve"> HYPERLINK("#'目次'!B324", "[318]")</f>
        <v>[318]</v>
      </c>
      <c r="C7696" s="23" t="s">
        <v>461</v>
      </c>
    </row>
    <row r="7699" spans="3:13" x14ac:dyDescent="0.2">
      <c r="C7699" s="23" t="s">
        <v>48</v>
      </c>
    </row>
    <row r="7700" spans="3:13" ht="24" x14ac:dyDescent="0.2">
      <c r="D7700" s="195"/>
      <c r="E7700" s="196"/>
      <c r="F7700" s="196"/>
      <c r="G7700" s="37" t="s">
        <v>15</v>
      </c>
      <c r="H7700" s="33" t="s">
        <v>436</v>
      </c>
      <c r="I7700" s="13" t="s">
        <v>437</v>
      </c>
      <c r="J7700" s="13" t="s">
        <v>438</v>
      </c>
      <c r="K7700" s="13" t="s">
        <v>439</v>
      </c>
      <c r="L7700" s="13" t="s">
        <v>440</v>
      </c>
      <c r="M7700" s="38" t="s">
        <v>18</v>
      </c>
    </row>
    <row r="7701" spans="3:13" x14ac:dyDescent="0.2">
      <c r="D7701" s="197"/>
      <c r="E7701" s="198"/>
      <c r="F7701" s="198"/>
      <c r="G7701" s="35"/>
      <c r="H7701" s="39"/>
      <c r="I7701" s="14"/>
      <c r="J7701" s="14"/>
      <c r="K7701" s="14"/>
      <c r="L7701" s="14"/>
      <c r="M7701" s="34"/>
    </row>
    <row r="7702" spans="3:13" x14ac:dyDescent="0.2">
      <c r="D7702" s="56"/>
      <c r="E7702" s="58" t="s">
        <v>15</v>
      </c>
      <c r="F7702" s="46"/>
      <c r="G7702" s="36">
        <v>1200</v>
      </c>
      <c r="H7702" s="24">
        <v>2.083333333333</v>
      </c>
      <c r="I7702" s="24">
        <v>16.833333333333002</v>
      </c>
      <c r="J7702" s="24">
        <v>62.75</v>
      </c>
      <c r="K7702" s="24">
        <v>6.583333333333</v>
      </c>
      <c r="L7702" s="24">
        <v>7.083333333333</v>
      </c>
      <c r="M7702" s="68">
        <v>4.666666666667</v>
      </c>
    </row>
    <row r="7703" spans="3:13" x14ac:dyDescent="0.2">
      <c r="D7703" s="199" t="s">
        <v>49</v>
      </c>
      <c r="E7703" s="22" t="s">
        <v>50</v>
      </c>
      <c r="F7703" s="21"/>
      <c r="G7703" s="19">
        <v>15</v>
      </c>
      <c r="H7703" s="131">
        <v>0</v>
      </c>
      <c r="I7703" s="96">
        <v>26.666666666666998</v>
      </c>
      <c r="J7703" s="20">
        <v>60</v>
      </c>
      <c r="K7703" s="20">
        <v>6.666666666667</v>
      </c>
      <c r="L7703" s="20">
        <v>6.666666666667</v>
      </c>
      <c r="M7703" s="117">
        <v>0</v>
      </c>
    </row>
    <row r="7704" spans="3:13" x14ac:dyDescent="0.2">
      <c r="D7704" s="200"/>
      <c r="E7704" s="4" t="s">
        <v>51</v>
      </c>
      <c r="F7704" s="5"/>
      <c r="G7704" s="6">
        <v>142</v>
      </c>
      <c r="H7704" s="31">
        <v>2.8169014084509998</v>
      </c>
      <c r="I7704" s="12">
        <v>14.084507042254</v>
      </c>
      <c r="J7704" s="43">
        <v>57.746478873238999</v>
      </c>
      <c r="K7704" s="12">
        <v>7.746478873239</v>
      </c>
      <c r="L7704" s="12">
        <v>10.56338028169</v>
      </c>
      <c r="M7704" s="42">
        <v>7.0422535211269999</v>
      </c>
    </row>
    <row r="7705" spans="3:13" x14ac:dyDescent="0.2">
      <c r="D7705" s="200"/>
      <c r="E7705" s="4" t="s">
        <v>52</v>
      </c>
      <c r="F7705" s="5"/>
      <c r="G7705" s="6">
        <v>26</v>
      </c>
      <c r="H7705" s="71">
        <v>0</v>
      </c>
      <c r="I7705" s="12">
        <v>15.384615384615</v>
      </c>
      <c r="J7705" s="29">
        <v>69.230769230768999</v>
      </c>
      <c r="K7705" s="12">
        <v>3.8461538461539999</v>
      </c>
      <c r="L7705" s="12">
        <v>7.6923076923079998</v>
      </c>
      <c r="M7705" s="42">
        <v>3.8461538461539999</v>
      </c>
    </row>
    <row r="7706" spans="3:13" x14ac:dyDescent="0.2">
      <c r="D7706" s="200"/>
      <c r="E7706" s="4" t="s">
        <v>53</v>
      </c>
      <c r="F7706" s="5"/>
      <c r="G7706" s="6">
        <v>41</v>
      </c>
      <c r="H7706" s="71">
        <v>0</v>
      </c>
      <c r="I7706" s="43">
        <v>9.7560975609760003</v>
      </c>
      <c r="J7706" s="44">
        <v>73.170731707317003</v>
      </c>
      <c r="K7706" s="12">
        <v>4.8780487804880002</v>
      </c>
      <c r="L7706" s="29">
        <v>12.195121951220001</v>
      </c>
      <c r="M7706" s="73">
        <v>0</v>
      </c>
    </row>
    <row r="7707" spans="3:13" x14ac:dyDescent="0.2">
      <c r="D7707" s="200"/>
      <c r="E7707" s="4" t="s">
        <v>54</v>
      </c>
      <c r="F7707" s="5"/>
      <c r="G7707" s="6">
        <v>226</v>
      </c>
      <c r="H7707" s="71">
        <v>0</v>
      </c>
      <c r="I7707" s="43">
        <v>9.2920353982300004</v>
      </c>
      <c r="J7707" s="29">
        <v>71.238938053097002</v>
      </c>
      <c r="K7707" s="12">
        <v>7.964601769912</v>
      </c>
      <c r="L7707" s="12">
        <v>7.0796460176989999</v>
      </c>
      <c r="M7707" s="42">
        <v>4.424778761062</v>
      </c>
    </row>
    <row r="7708" spans="3:13" x14ac:dyDescent="0.2">
      <c r="D7708" s="200"/>
      <c r="E7708" s="4" t="s">
        <v>55</v>
      </c>
      <c r="F7708" s="5"/>
      <c r="G7708" s="6">
        <v>125</v>
      </c>
      <c r="H7708" s="31">
        <v>1.6</v>
      </c>
      <c r="I7708" s="29">
        <v>23.2</v>
      </c>
      <c r="J7708" s="43">
        <v>56</v>
      </c>
      <c r="K7708" s="12">
        <v>10.4</v>
      </c>
      <c r="L7708" s="12">
        <v>7.2</v>
      </c>
      <c r="M7708" s="42">
        <v>1.6</v>
      </c>
    </row>
    <row r="7709" spans="3:13" x14ac:dyDescent="0.2">
      <c r="D7709" s="200"/>
      <c r="E7709" s="4" t="s">
        <v>56</v>
      </c>
      <c r="F7709" s="5"/>
      <c r="G7709" s="6">
        <v>190</v>
      </c>
      <c r="H7709" s="31">
        <v>1.578947368421</v>
      </c>
      <c r="I7709" s="12">
        <v>14.736842105262999</v>
      </c>
      <c r="J7709" s="29">
        <v>67.894736842105004</v>
      </c>
      <c r="K7709" s="12">
        <v>5.7894736842109999</v>
      </c>
      <c r="L7709" s="12">
        <v>5.7894736842109999</v>
      </c>
      <c r="M7709" s="42">
        <v>4.2105263157890001</v>
      </c>
    </row>
    <row r="7710" spans="3:13" x14ac:dyDescent="0.2">
      <c r="D7710" s="200"/>
      <c r="E7710" s="4" t="s">
        <v>57</v>
      </c>
      <c r="F7710" s="5"/>
      <c r="G7710" s="6">
        <v>185</v>
      </c>
      <c r="H7710" s="31">
        <v>2.7027027027030002</v>
      </c>
      <c r="I7710" s="29">
        <v>25.945945945946001</v>
      </c>
      <c r="J7710" s="12">
        <v>63.783783783784003</v>
      </c>
      <c r="K7710" s="12">
        <v>3.2432432432430001</v>
      </c>
      <c r="L7710" s="43">
        <v>1.6216216216220001</v>
      </c>
      <c r="M7710" s="42">
        <v>2.7027027027030002</v>
      </c>
    </row>
    <row r="7711" spans="3:13" x14ac:dyDescent="0.2">
      <c r="D7711" s="200"/>
      <c r="E7711" s="4" t="s">
        <v>58</v>
      </c>
      <c r="F7711" s="5"/>
      <c r="G7711" s="6">
        <v>113</v>
      </c>
      <c r="H7711" s="31">
        <v>3.53982300885</v>
      </c>
      <c r="I7711" s="12">
        <v>13.274336283186001</v>
      </c>
      <c r="J7711" s="12">
        <v>59.292035398229999</v>
      </c>
      <c r="K7711" s="12">
        <v>7.964601769912</v>
      </c>
      <c r="L7711" s="29">
        <v>12.389380530973</v>
      </c>
      <c r="M7711" s="42">
        <v>3.53982300885</v>
      </c>
    </row>
    <row r="7712" spans="3:13" x14ac:dyDescent="0.2">
      <c r="D7712" s="200"/>
      <c r="E7712" s="4" t="s">
        <v>59</v>
      </c>
      <c r="F7712" s="5"/>
      <c r="G7712" s="6">
        <v>136</v>
      </c>
      <c r="H7712" s="31">
        <v>5.147058823529</v>
      </c>
      <c r="I7712" s="12">
        <v>21.323529411765001</v>
      </c>
      <c r="J7712" s="61">
        <v>50</v>
      </c>
      <c r="K7712" s="12">
        <v>5.147058823529</v>
      </c>
      <c r="L7712" s="12">
        <v>6.6176470588239997</v>
      </c>
      <c r="M7712" s="88">
        <v>11.764705882353001</v>
      </c>
    </row>
    <row r="7713" spans="2:13" x14ac:dyDescent="0.2">
      <c r="D7713" s="199" t="s">
        <v>60</v>
      </c>
      <c r="E7713" s="22" t="s">
        <v>61</v>
      </c>
      <c r="F7713" s="21"/>
      <c r="G7713" s="19">
        <v>205</v>
      </c>
      <c r="H7713" s="54">
        <v>2.4390243902440001</v>
      </c>
      <c r="I7713" s="96">
        <v>26.829268292683</v>
      </c>
      <c r="J7713" s="90">
        <v>55.121951219511999</v>
      </c>
      <c r="K7713" s="20">
        <v>4.3902439024389999</v>
      </c>
      <c r="L7713" s="20">
        <v>6.3414634146340001</v>
      </c>
      <c r="M7713" s="52">
        <v>4.8780487804880002</v>
      </c>
    </row>
    <row r="7714" spans="2:13" x14ac:dyDescent="0.2">
      <c r="D7714" s="200"/>
      <c r="E7714" s="4" t="s">
        <v>62</v>
      </c>
      <c r="F7714" s="5"/>
      <c r="G7714" s="6">
        <v>160</v>
      </c>
      <c r="H7714" s="31">
        <v>1.25</v>
      </c>
      <c r="I7714" s="12">
        <v>18.125</v>
      </c>
      <c r="J7714" s="12">
        <v>65.625</v>
      </c>
      <c r="K7714" s="12">
        <v>6.875</v>
      </c>
      <c r="L7714" s="12">
        <v>5</v>
      </c>
      <c r="M7714" s="42">
        <v>3.125</v>
      </c>
    </row>
    <row r="7715" spans="2:13" x14ac:dyDescent="0.2">
      <c r="D7715" s="200"/>
      <c r="E7715" s="4" t="s">
        <v>63</v>
      </c>
      <c r="F7715" s="5"/>
      <c r="G7715" s="6">
        <v>121</v>
      </c>
      <c r="H7715" s="31">
        <v>0.82644628099200002</v>
      </c>
      <c r="I7715" s="12">
        <v>19.008264462810001</v>
      </c>
      <c r="J7715" s="12">
        <v>59.504132231405002</v>
      </c>
      <c r="K7715" s="12">
        <v>7.4380165289260001</v>
      </c>
      <c r="L7715" s="12">
        <v>10.743801652893</v>
      </c>
      <c r="M7715" s="42">
        <v>2.4793388429749998</v>
      </c>
    </row>
    <row r="7716" spans="2:13" x14ac:dyDescent="0.2">
      <c r="D7716" s="200"/>
      <c r="E7716" s="4" t="s">
        <v>64</v>
      </c>
      <c r="F7716" s="5"/>
      <c r="G7716" s="6">
        <v>124</v>
      </c>
      <c r="H7716" s="71">
        <v>0</v>
      </c>
      <c r="I7716" s="12">
        <v>14.516129032258</v>
      </c>
      <c r="J7716" s="44">
        <v>73.387096774194006</v>
      </c>
      <c r="K7716" s="12">
        <v>5.6451612903230002</v>
      </c>
      <c r="L7716" s="12">
        <v>5.6451612903230002</v>
      </c>
      <c r="M7716" s="42">
        <v>0.80645161290300005</v>
      </c>
    </row>
    <row r="7717" spans="2:13" x14ac:dyDescent="0.2">
      <c r="D7717" s="200"/>
      <c r="E7717" s="4" t="s">
        <v>65</v>
      </c>
      <c r="F7717" s="5"/>
      <c r="G7717" s="6">
        <v>109</v>
      </c>
      <c r="H7717" s="31">
        <v>2.7522935779819999</v>
      </c>
      <c r="I7717" s="43">
        <v>11.009174311927</v>
      </c>
      <c r="J7717" s="12">
        <v>58.715596330274998</v>
      </c>
      <c r="K7717" s="12">
        <v>6.4220183486240003</v>
      </c>
      <c r="L7717" s="12">
        <v>11.009174311927</v>
      </c>
      <c r="M7717" s="88">
        <v>10.091743119266001</v>
      </c>
    </row>
    <row r="7718" spans="2:13" x14ac:dyDescent="0.2">
      <c r="D7718" s="200"/>
      <c r="E7718" s="4" t="s">
        <v>66</v>
      </c>
      <c r="F7718" s="5"/>
      <c r="G7718" s="6">
        <v>104</v>
      </c>
      <c r="H7718" s="31">
        <v>2.884615384615</v>
      </c>
      <c r="I7718" s="43">
        <v>11.538461538462</v>
      </c>
      <c r="J7718" s="29">
        <v>70.192307692308006</v>
      </c>
      <c r="K7718" s="12">
        <v>7.6923076923079998</v>
      </c>
      <c r="L7718" s="12">
        <v>4.8076923076920002</v>
      </c>
      <c r="M7718" s="42">
        <v>2.884615384615</v>
      </c>
    </row>
    <row r="7719" spans="2:13" x14ac:dyDescent="0.2">
      <c r="D7719" s="200"/>
      <c r="E7719" s="4" t="s">
        <v>67</v>
      </c>
      <c r="F7719" s="5"/>
      <c r="G7719" s="6">
        <v>139</v>
      </c>
      <c r="H7719" s="31">
        <v>2.877697841727</v>
      </c>
      <c r="I7719" s="43">
        <v>11.510791366906</v>
      </c>
      <c r="J7719" s="29">
        <v>70.503597122301997</v>
      </c>
      <c r="K7719" s="12">
        <v>7.1942446043170003</v>
      </c>
      <c r="L7719" s="12">
        <v>5.035971223022</v>
      </c>
      <c r="M7719" s="42">
        <v>2.877697841727</v>
      </c>
    </row>
    <row r="7720" spans="2:13" x14ac:dyDescent="0.2">
      <c r="D7720" s="200"/>
      <c r="E7720" s="4" t="s">
        <v>68</v>
      </c>
      <c r="F7720" s="5"/>
      <c r="G7720" s="6">
        <v>48</v>
      </c>
      <c r="H7720" s="31">
        <v>2.083333333333</v>
      </c>
      <c r="I7720" s="12">
        <v>18.75</v>
      </c>
      <c r="J7720" s="12">
        <v>64.583333333333002</v>
      </c>
      <c r="K7720" s="12">
        <v>4.166666666667</v>
      </c>
      <c r="L7720" s="12">
        <v>10.416666666667</v>
      </c>
      <c r="M7720" s="73">
        <v>0</v>
      </c>
    </row>
    <row r="7721" spans="2:13" x14ac:dyDescent="0.2">
      <c r="D7721" s="200"/>
      <c r="E7721" s="4" t="s">
        <v>69</v>
      </c>
      <c r="F7721" s="5"/>
      <c r="G7721" s="6">
        <v>37</v>
      </c>
      <c r="H7721" s="31">
        <v>2.7027027027030002</v>
      </c>
      <c r="I7721" s="43">
        <v>10.810810810811001</v>
      </c>
      <c r="J7721" s="43">
        <v>56.756756756756999</v>
      </c>
      <c r="K7721" s="29">
        <v>13.513513513514001</v>
      </c>
      <c r="L7721" s="12">
        <v>10.810810810811001</v>
      </c>
      <c r="M7721" s="42">
        <v>5.4054054054050003</v>
      </c>
    </row>
    <row r="7722" spans="2:13" x14ac:dyDescent="0.2">
      <c r="D7722" s="93" t="s">
        <v>70</v>
      </c>
      <c r="E7722" s="89" t="s">
        <v>18</v>
      </c>
      <c r="F7722" s="92"/>
      <c r="G7722" s="94">
        <v>0</v>
      </c>
      <c r="H7722" s="152">
        <v>0</v>
      </c>
      <c r="I7722" s="86">
        <v>0</v>
      </c>
      <c r="J7722" s="86">
        <v>0</v>
      </c>
      <c r="K7722" s="134">
        <v>0</v>
      </c>
      <c r="L7722" s="134">
        <v>0</v>
      </c>
      <c r="M7722" s="144">
        <v>0</v>
      </c>
    </row>
    <row r="7724" spans="2:13" x14ac:dyDescent="0.2">
      <c r="B7724" s="40" t="str">
        <f xml:space="preserve"> HYPERLINK("#'目次'!B325", "[319]")</f>
        <v>[319]</v>
      </c>
      <c r="C7724" s="23" t="s">
        <v>461</v>
      </c>
    </row>
    <row r="7727" spans="2:13" x14ac:dyDescent="0.2">
      <c r="C7727" s="23" t="s">
        <v>73</v>
      </c>
    </row>
    <row r="7728" spans="2:13" ht="24" x14ac:dyDescent="0.2">
      <c r="D7728" s="195"/>
      <c r="E7728" s="196"/>
      <c r="F7728" s="196"/>
      <c r="G7728" s="37" t="s">
        <v>15</v>
      </c>
      <c r="H7728" s="33" t="s">
        <v>436</v>
      </c>
      <c r="I7728" s="13" t="s">
        <v>437</v>
      </c>
      <c r="J7728" s="13" t="s">
        <v>438</v>
      </c>
      <c r="K7728" s="13" t="s">
        <v>439</v>
      </c>
      <c r="L7728" s="13" t="s">
        <v>440</v>
      </c>
      <c r="M7728" s="38" t="s">
        <v>18</v>
      </c>
    </row>
    <row r="7729" spans="4:13" x14ac:dyDescent="0.2">
      <c r="D7729" s="197"/>
      <c r="E7729" s="198"/>
      <c r="F7729" s="198"/>
      <c r="G7729" s="35"/>
      <c r="H7729" s="39"/>
      <c r="I7729" s="14"/>
      <c r="J7729" s="14"/>
      <c r="K7729" s="14"/>
      <c r="L7729" s="14"/>
      <c r="M7729" s="34"/>
    </row>
    <row r="7730" spans="4:13" x14ac:dyDescent="0.2">
      <c r="D7730" s="56"/>
      <c r="E7730" s="58" t="s">
        <v>15</v>
      </c>
      <c r="F7730" s="46"/>
      <c r="G7730" s="36">
        <v>1200</v>
      </c>
      <c r="H7730" s="24">
        <v>2.083333333333</v>
      </c>
      <c r="I7730" s="24">
        <v>16.833333333333002</v>
      </c>
      <c r="J7730" s="24">
        <v>62.75</v>
      </c>
      <c r="K7730" s="24">
        <v>6.583333333333</v>
      </c>
      <c r="L7730" s="24">
        <v>7.083333333333</v>
      </c>
      <c r="M7730" s="68">
        <v>4.666666666667</v>
      </c>
    </row>
    <row r="7731" spans="4:13" x14ac:dyDescent="0.2">
      <c r="D7731" s="199" t="s">
        <v>74</v>
      </c>
      <c r="E7731" s="22" t="s">
        <v>75</v>
      </c>
      <c r="F7731" s="21"/>
      <c r="G7731" s="19">
        <v>592</v>
      </c>
      <c r="H7731" s="54">
        <v>1.6891891891890001</v>
      </c>
      <c r="I7731" s="20">
        <v>13.851351351350999</v>
      </c>
      <c r="J7731" s="20">
        <v>62.162162162161998</v>
      </c>
      <c r="K7731" s="20">
        <v>7.7702702702700002</v>
      </c>
      <c r="L7731" s="20">
        <v>9.2905405405410004</v>
      </c>
      <c r="M7731" s="52">
        <v>5.2364864864860001</v>
      </c>
    </row>
    <row r="7732" spans="4:13" x14ac:dyDescent="0.2">
      <c r="D7732" s="200"/>
      <c r="E7732" s="4" t="s">
        <v>34</v>
      </c>
      <c r="F7732" s="5"/>
      <c r="G7732" s="6">
        <v>37</v>
      </c>
      <c r="H7732" s="31">
        <v>2.7027027027030002</v>
      </c>
      <c r="I7732" s="12">
        <v>16.216216216216001</v>
      </c>
      <c r="J7732" s="43">
        <v>56.756756756756999</v>
      </c>
      <c r="K7732" s="12">
        <v>8.1081081081080004</v>
      </c>
      <c r="L7732" s="12">
        <v>10.810810810811001</v>
      </c>
      <c r="M7732" s="42">
        <v>5.4054054054050003</v>
      </c>
    </row>
    <row r="7733" spans="4:13" x14ac:dyDescent="0.2">
      <c r="D7733" s="200"/>
      <c r="E7733" s="4" t="s">
        <v>35</v>
      </c>
      <c r="F7733" s="5"/>
      <c r="G7733" s="6">
        <v>75</v>
      </c>
      <c r="H7733" s="31">
        <v>1.333333333333</v>
      </c>
      <c r="I7733" s="12">
        <v>12</v>
      </c>
      <c r="J7733" s="12">
        <v>58.666666666666998</v>
      </c>
      <c r="K7733" s="12">
        <v>10.666666666667</v>
      </c>
      <c r="L7733" s="29">
        <v>13.333333333333</v>
      </c>
      <c r="M7733" s="42">
        <v>4</v>
      </c>
    </row>
    <row r="7734" spans="4:13" x14ac:dyDescent="0.2">
      <c r="D7734" s="200"/>
      <c r="E7734" s="4" t="s">
        <v>36</v>
      </c>
      <c r="F7734" s="5"/>
      <c r="G7734" s="6">
        <v>95</v>
      </c>
      <c r="H7734" s="31">
        <v>1.052631578947</v>
      </c>
      <c r="I7734" s="43">
        <v>7.3684210526319998</v>
      </c>
      <c r="J7734" s="12">
        <v>64.210526315788996</v>
      </c>
      <c r="K7734" s="29">
        <v>13.684210526316001</v>
      </c>
      <c r="L7734" s="12">
        <v>9.4736842105260006</v>
      </c>
      <c r="M7734" s="42">
        <v>4.2105263157890001</v>
      </c>
    </row>
    <row r="7735" spans="4:13" x14ac:dyDescent="0.2">
      <c r="D7735" s="200"/>
      <c r="E7735" s="4" t="s">
        <v>37</v>
      </c>
      <c r="F7735" s="5"/>
      <c r="G7735" s="6">
        <v>111</v>
      </c>
      <c r="H7735" s="31">
        <v>0.90090090090099995</v>
      </c>
      <c r="I7735" s="12">
        <v>12.612612612613001</v>
      </c>
      <c r="J7735" s="12">
        <v>63.963963963963998</v>
      </c>
      <c r="K7735" s="12">
        <v>8.1081081081080004</v>
      </c>
      <c r="L7735" s="12">
        <v>9.0090090090090005</v>
      </c>
      <c r="M7735" s="42">
        <v>5.4054054054050003</v>
      </c>
    </row>
    <row r="7736" spans="4:13" x14ac:dyDescent="0.2">
      <c r="D7736" s="200"/>
      <c r="E7736" s="4" t="s">
        <v>38</v>
      </c>
      <c r="F7736" s="5"/>
      <c r="G7736" s="6">
        <v>93</v>
      </c>
      <c r="H7736" s="71">
        <v>0</v>
      </c>
      <c r="I7736" s="12">
        <v>15.053763440859999</v>
      </c>
      <c r="J7736" s="12">
        <v>67.741935483871003</v>
      </c>
      <c r="K7736" s="12">
        <v>5.3763440860219998</v>
      </c>
      <c r="L7736" s="12">
        <v>7.5268817204299996</v>
      </c>
      <c r="M7736" s="42">
        <v>4.3010752688169998</v>
      </c>
    </row>
    <row r="7737" spans="4:13" x14ac:dyDescent="0.2">
      <c r="D7737" s="200"/>
      <c r="E7737" s="4" t="s">
        <v>39</v>
      </c>
      <c r="F7737" s="5"/>
      <c r="G7737" s="6">
        <v>109</v>
      </c>
      <c r="H7737" s="31">
        <v>1.834862385321</v>
      </c>
      <c r="I7737" s="12">
        <v>15.596330275229001</v>
      </c>
      <c r="J7737" s="12">
        <v>62.385321100916997</v>
      </c>
      <c r="K7737" s="12">
        <v>5.5045871559629997</v>
      </c>
      <c r="L7737" s="12">
        <v>9.1743119266060003</v>
      </c>
      <c r="M7737" s="42">
        <v>5.5045871559629997</v>
      </c>
    </row>
    <row r="7738" spans="4:13" x14ac:dyDescent="0.2">
      <c r="D7738" s="200"/>
      <c r="E7738" s="4" t="s">
        <v>40</v>
      </c>
      <c r="F7738" s="5"/>
      <c r="G7738" s="6">
        <v>72</v>
      </c>
      <c r="H7738" s="31">
        <v>5.5555555555560003</v>
      </c>
      <c r="I7738" s="12">
        <v>20.833333333333002</v>
      </c>
      <c r="J7738" s="43">
        <v>55.555555555555998</v>
      </c>
      <c r="K7738" s="12">
        <v>2.7777777777780002</v>
      </c>
      <c r="L7738" s="12">
        <v>6.9444444444439997</v>
      </c>
      <c r="M7738" s="42">
        <v>8.333333333333</v>
      </c>
    </row>
    <row r="7739" spans="4:13" x14ac:dyDescent="0.2">
      <c r="D7739" s="199" t="s">
        <v>76</v>
      </c>
      <c r="E7739" s="22" t="s">
        <v>77</v>
      </c>
      <c r="F7739" s="21"/>
      <c r="G7739" s="19">
        <v>608</v>
      </c>
      <c r="H7739" s="54">
        <v>2.4671052631579999</v>
      </c>
      <c r="I7739" s="20">
        <v>19.736842105263001</v>
      </c>
      <c r="J7739" s="20">
        <v>63.322368421053</v>
      </c>
      <c r="K7739" s="20">
        <v>5.4276315789470004</v>
      </c>
      <c r="L7739" s="20">
        <v>4.9342105263159999</v>
      </c>
      <c r="M7739" s="52">
        <v>4.1118421052630003</v>
      </c>
    </row>
    <row r="7740" spans="4:13" x14ac:dyDescent="0.2">
      <c r="D7740" s="200"/>
      <c r="E7740" s="4" t="s">
        <v>34</v>
      </c>
      <c r="F7740" s="5"/>
      <c r="G7740" s="6">
        <v>37</v>
      </c>
      <c r="H7740" s="31">
        <v>5.4054054054050003</v>
      </c>
      <c r="I7740" s="12">
        <v>16.216216216216001</v>
      </c>
      <c r="J7740" s="12">
        <v>59.459459459458998</v>
      </c>
      <c r="K7740" s="12">
        <v>5.4054054054050003</v>
      </c>
      <c r="L7740" s="29">
        <v>13.513513513514001</v>
      </c>
      <c r="M7740" s="73">
        <v>0</v>
      </c>
    </row>
    <row r="7741" spans="4:13" x14ac:dyDescent="0.2">
      <c r="D7741" s="200"/>
      <c r="E7741" s="4" t="s">
        <v>35</v>
      </c>
      <c r="F7741" s="5"/>
      <c r="G7741" s="6">
        <v>73</v>
      </c>
      <c r="H7741" s="71">
        <v>0</v>
      </c>
      <c r="I7741" s="12">
        <v>15.068493150685001</v>
      </c>
      <c r="J7741" s="12">
        <v>64.383561643836003</v>
      </c>
      <c r="K7741" s="12">
        <v>8.2191780821920002</v>
      </c>
      <c r="L7741" s="12">
        <v>8.2191780821920002</v>
      </c>
      <c r="M7741" s="42">
        <v>4.1095890410960001</v>
      </c>
    </row>
    <row r="7742" spans="4:13" x14ac:dyDescent="0.2">
      <c r="D7742" s="200"/>
      <c r="E7742" s="4" t="s">
        <v>36</v>
      </c>
      <c r="F7742" s="5"/>
      <c r="G7742" s="6">
        <v>92</v>
      </c>
      <c r="H7742" s="71">
        <v>0</v>
      </c>
      <c r="I7742" s="12">
        <v>16.304347826087</v>
      </c>
      <c r="J7742" s="29">
        <v>69.565217391304003</v>
      </c>
      <c r="K7742" s="12">
        <v>7.6086956521740001</v>
      </c>
      <c r="L7742" s="12">
        <v>4.3478260869570002</v>
      </c>
      <c r="M7742" s="42">
        <v>2.1739130434780001</v>
      </c>
    </row>
    <row r="7743" spans="4:13" x14ac:dyDescent="0.2">
      <c r="D7743" s="200"/>
      <c r="E7743" s="4" t="s">
        <v>37</v>
      </c>
      <c r="F7743" s="5"/>
      <c r="G7743" s="6">
        <v>110</v>
      </c>
      <c r="H7743" s="31">
        <v>2.7272727272730002</v>
      </c>
      <c r="I7743" s="12">
        <v>13.636363636364001</v>
      </c>
      <c r="J7743" s="29">
        <v>72.727272727273004</v>
      </c>
      <c r="K7743" s="12">
        <v>6.363636363636</v>
      </c>
      <c r="L7743" s="43">
        <v>1.818181818182</v>
      </c>
      <c r="M7743" s="42">
        <v>2.7272727272730002</v>
      </c>
    </row>
    <row r="7744" spans="4:13" x14ac:dyDescent="0.2">
      <c r="D7744" s="200"/>
      <c r="E7744" s="4" t="s">
        <v>38</v>
      </c>
      <c r="F7744" s="5"/>
      <c r="G7744" s="6">
        <v>93</v>
      </c>
      <c r="H7744" s="31">
        <v>4.3010752688169998</v>
      </c>
      <c r="I7744" s="12">
        <v>20.430107526882001</v>
      </c>
      <c r="J7744" s="12">
        <v>62.365591397849002</v>
      </c>
      <c r="K7744" s="12">
        <v>2.1505376344089999</v>
      </c>
      <c r="L7744" s="12">
        <v>5.3763440860219998</v>
      </c>
      <c r="M7744" s="42">
        <v>5.3763440860219998</v>
      </c>
    </row>
    <row r="7745" spans="2:13" x14ac:dyDescent="0.2">
      <c r="D7745" s="200"/>
      <c r="E7745" s="4" t="s">
        <v>39</v>
      </c>
      <c r="F7745" s="5"/>
      <c r="G7745" s="6">
        <v>114</v>
      </c>
      <c r="H7745" s="31">
        <v>2.6315789473679998</v>
      </c>
      <c r="I7745" s="29">
        <v>26.315789473683999</v>
      </c>
      <c r="J7745" s="43">
        <v>57.017543859649003</v>
      </c>
      <c r="K7745" s="12">
        <v>4.3859649122809996</v>
      </c>
      <c r="L7745" s="12">
        <v>4.3859649122809996</v>
      </c>
      <c r="M7745" s="42">
        <v>5.2631578947369997</v>
      </c>
    </row>
    <row r="7746" spans="2:13" x14ac:dyDescent="0.2">
      <c r="D7746" s="201"/>
      <c r="E7746" s="57" t="s">
        <v>40</v>
      </c>
      <c r="F7746" s="59"/>
      <c r="G7746" s="55">
        <v>89</v>
      </c>
      <c r="H7746" s="114">
        <v>3.3707865168539999</v>
      </c>
      <c r="I7746" s="113">
        <v>26.966292134831001</v>
      </c>
      <c r="J7746" s="125">
        <v>55.056179775281002</v>
      </c>
      <c r="K7746" s="65">
        <v>4.4943820224720001</v>
      </c>
      <c r="L7746" s="65">
        <v>3.3707865168539999</v>
      </c>
      <c r="M7746" s="105">
        <v>6.7415730337079998</v>
      </c>
    </row>
    <row r="7748" spans="2:13" x14ac:dyDescent="0.2">
      <c r="B7748" s="40" t="str">
        <f xml:space="preserve"> HYPERLINK("#'目次'!B326", "[320]")</f>
        <v>[320]</v>
      </c>
      <c r="C7748" s="23" t="s">
        <v>461</v>
      </c>
    </row>
    <row r="7751" spans="2:13" x14ac:dyDescent="0.2">
      <c r="C7751" s="23" t="s">
        <v>80</v>
      </c>
    </row>
    <row r="7752" spans="2:13" ht="24" x14ac:dyDescent="0.2">
      <c r="E7752" s="195"/>
      <c r="F7752" s="196"/>
      <c r="G7752" s="37" t="s">
        <v>15</v>
      </c>
      <c r="H7752" s="33" t="s">
        <v>436</v>
      </c>
      <c r="I7752" s="13" t="s">
        <v>437</v>
      </c>
      <c r="J7752" s="13" t="s">
        <v>438</v>
      </c>
      <c r="K7752" s="13" t="s">
        <v>439</v>
      </c>
      <c r="L7752" s="13" t="s">
        <v>440</v>
      </c>
      <c r="M7752" s="38" t="s">
        <v>18</v>
      </c>
    </row>
    <row r="7753" spans="2:13" x14ac:dyDescent="0.2">
      <c r="E7753" s="197"/>
      <c r="F7753" s="198"/>
      <c r="G7753" s="35"/>
      <c r="H7753" s="39"/>
      <c r="I7753" s="14"/>
      <c r="J7753" s="14"/>
      <c r="K7753" s="14"/>
      <c r="L7753" s="14"/>
      <c r="M7753" s="34"/>
    </row>
    <row r="7754" spans="2:13" x14ac:dyDescent="0.2">
      <c r="E7754" s="91" t="s">
        <v>15</v>
      </c>
      <c r="F7754" s="46"/>
      <c r="G7754" s="36">
        <v>1200</v>
      </c>
      <c r="H7754" s="24">
        <v>2.083333333333</v>
      </c>
      <c r="I7754" s="24">
        <v>16.833333333333002</v>
      </c>
      <c r="J7754" s="24">
        <v>62.75</v>
      </c>
      <c r="K7754" s="24">
        <v>6.583333333333</v>
      </c>
      <c r="L7754" s="24">
        <v>7.083333333333</v>
      </c>
      <c r="M7754" s="68">
        <v>4.666666666667</v>
      </c>
    </row>
    <row r="7755" spans="2:13" x14ac:dyDescent="0.2">
      <c r="E7755" s="4" t="s">
        <v>81</v>
      </c>
      <c r="F7755" s="5"/>
      <c r="G7755" s="19">
        <v>48</v>
      </c>
      <c r="H7755" s="54">
        <v>2.083333333333</v>
      </c>
      <c r="I7755" s="90">
        <v>8.333333333333</v>
      </c>
      <c r="J7755" s="20">
        <v>66.666666666666998</v>
      </c>
      <c r="K7755" s="20">
        <v>6.25</v>
      </c>
      <c r="L7755" s="20">
        <v>8.333333333333</v>
      </c>
      <c r="M7755" s="52">
        <v>8.333333333333</v>
      </c>
    </row>
    <row r="7756" spans="2:13" x14ac:dyDescent="0.2">
      <c r="E7756" s="4" t="s">
        <v>82</v>
      </c>
      <c r="F7756" s="5"/>
      <c r="G7756" s="6">
        <v>84</v>
      </c>
      <c r="H7756" s="31">
        <v>2.3809523809519999</v>
      </c>
      <c r="I7756" s="12">
        <v>13.095238095238001</v>
      </c>
      <c r="J7756" s="12">
        <v>61.904761904761997</v>
      </c>
      <c r="K7756" s="12">
        <v>3.5714285714290002</v>
      </c>
      <c r="L7756" s="12">
        <v>9.5238095238099998</v>
      </c>
      <c r="M7756" s="42">
        <v>9.5238095238099998</v>
      </c>
    </row>
    <row r="7757" spans="2:13" x14ac:dyDescent="0.2">
      <c r="E7757" s="4" t="s">
        <v>83</v>
      </c>
      <c r="F7757" s="5"/>
      <c r="G7757" s="6">
        <v>462</v>
      </c>
      <c r="H7757" s="31">
        <v>1.948051948052</v>
      </c>
      <c r="I7757" s="12">
        <v>15.584415584416</v>
      </c>
      <c r="J7757" s="12">
        <v>64.069264069263994</v>
      </c>
      <c r="K7757" s="12">
        <v>6.9264069264070001</v>
      </c>
      <c r="L7757" s="12">
        <v>6.9264069264070001</v>
      </c>
      <c r="M7757" s="42">
        <v>4.5454545454549997</v>
      </c>
    </row>
    <row r="7758" spans="2:13" x14ac:dyDescent="0.2">
      <c r="E7758" s="4" t="s">
        <v>84</v>
      </c>
      <c r="F7758" s="5"/>
      <c r="G7758" s="6">
        <v>30</v>
      </c>
      <c r="H7758" s="71">
        <v>0</v>
      </c>
      <c r="I7758" s="29">
        <v>23.333333333333002</v>
      </c>
      <c r="J7758" s="43">
        <v>56.666666666666998</v>
      </c>
      <c r="K7758" s="12">
        <v>6.666666666667</v>
      </c>
      <c r="L7758" s="29">
        <v>13.333333333333</v>
      </c>
      <c r="M7758" s="73">
        <v>0</v>
      </c>
    </row>
    <row r="7759" spans="2:13" x14ac:dyDescent="0.2">
      <c r="E7759" s="4" t="s">
        <v>85</v>
      </c>
      <c r="F7759" s="5"/>
      <c r="G7759" s="6">
        <v>144</v>
      </c>
      <c r="H7759" s="31">
        <v>2.083333333333</v>
      </c>
      <c r="I7759" s="12">
        <v>19.444444444443999</v>
      </c>
      <c r="J7759" s="12">
        <v>59.722222222222001</v>
      </c>
      <c r="K7759" s="12">
        <v>8.333333333333</v>
      </c>
      <c r="L7759" s="12">
        <v>6.9444444444439997</v>
      </c>
      <c r="M7759" s="42">
        <v>3.4722222222219998</v>
      </c>
    </row>
    <row r="7760" spans="2:13" x14ac:dyDescent="0.2">
      <c r="E7760" s="4" t="s">
        <v>86</v>
      </c>
      <c r="F7760" s="5"/>
      <c r="G7760" s="6">
        <v>192</v>
      </c>
      <c r="H7760" s="31">
        <v>1.041666666667</v>
      </c>
      <c r="I7760" s="12">
        <v>14.583333333333</v>
      </c>
      <c r="J7760" s="29">
        <v>68.229166666666998</v>
      </c>
      <c r="K7760" s="12">
        <v>6.770833333333</v>
      </c>
      <c r="L7760" s="12">
        <v>5.208333333333</v>
      </c>
      <c r="M7760" s="42">
        <v>4.166666666667</v>
      </c>
    </row>
    <row r="7761" spans="2:13" x14ac:dyDescent="0.2">
      <c r="E7761" s="4" t="s">
        <v>87</v>
      </c>
      <c r="F7761" s="5"/>
      <c r="G7761" s="6">
        <v>72</v>
      </c>
      <c r="H7761" s="31">
        <v>1.3888888888890001</v>
      </c>
      <c r="I7761" s="12">
        <v>18.055555555556001</v>
      </c>
      <c r="J7761" s="12">
        <v>65.277777777777999</v>
      </c>
      <c r="K7761" s="12">
        <v>5.5555555555560003</v>
      </c>
      <c r="L7761" s="12">
        <v>2.7777777777780002</v>
      </c>
      <c r="M7761" s="42">
        <v>6.9444444444439997</v>
      </c>
    </row>
    <row r="7762" spans="2:13" x14ac:dyDescent="0.2">
      <c r="E7762" s="4" t="s">
        <v>88</v>
      </c>
      <c r="F7762" s="5"/>
      <c r="G7762" s="6">
        <v>36</v>
      </c>
      <c r="H7762" s="31">
        <v>5.5555555555560003</v>
      </c>
      <c r="I7762" s="12">
        <v>16.666666666666998</v>
      </c>
      <c r="J7762" s="12">
        <v>61.111111111111001</v>
      </c>
      <c r="K7762" s="12">
        <v>2.7777777777780002</v>
      </c>
      <c r="L7762" s="12">
        <v>11.111111111111001</v>
      </c>
      <c r="M7762" s="42">
        <v>2.7777777777780002</v>
      </c>
    </row>
    <row r="7763" spans="2:13" x14ac:dyDescent="0.2">
      <c r="E7763" s="4" t="s">
        <v>89</v>
      </c>
      <c r="F7763" s="5"/>
      <c r="G7763" s="6">
        <v>66</v>
      </c>
      <c r="H7763" s="31">
        <v>3.0303030303030001</v>
      </c>
      <c r="I7763" s="29">
        <v>24.242424242424001</v>
      </c>
      <c r="J7763" s="43">
        <v>53.030303030303003</v>
      </c>
      <c r="K7763" s="12">
        <v>7.5757575757579998</v>
      </c>
      <c r="L7763" s="12">
        <v>7.5757575757579998</v>
      </c>
      <c r="M7763" s="42">
        <v>4.5454545454549997</v>
      </c>
    </row>
    <row r="7764" spans="2:13" x14ac:dyDescent="0.2">
      <c r="E7764" s="4" t="s">
        <v>90</v>
      </c>
      <c r="F7764" s="5"/>
      <c r="G7764" s="6">
        <v>54</v>
      </c>
      <c r="H7764" s="31">
        <v>3.7037037037039999</v>
      </c>
      <c r="I7764" s="12">
        <v>18.518518518518999</v>
      </c>
      <c r="J7764" s="12">
        <v>59.259259259258997</v>
      </c>
      <c r="K7764" s="12">
        <v>7.4074074074069998</v>
      </c>
      <c r="L7764" s="12">
        <v>9.2592592592590002</v>
      </c>
      <c r="M7764" s="42">
        <v>1.851851851852</v>
      </c>
    </row>
    <row r="7765" spans="2:13" x14ac:dyDescent="0.2">
      <c r="E7765" s="57" t="s">
        <v>91</v>
      </c>
      <c r="F7765" s="59"/>
      <c r="G7765" s="55">
        <v>12</v>
      </c>
      <c r="H7765" s="162">
        <v>8.333333333333</v>
      </c>
      <c r="I7765" s="113">
        <v>58.333333333333002</v>
      </c>
      <c r="J7765" s="109">
        <v>25</v>
      </c>
      <c r="K7765" s="129">
        <v>0</v>
      </c>
      <c r="L7765" s="65">
        <v>8.333333333333</v>
      </c>
      <c r="M7765" s="142">
        <v>0</v>
      </c>
    </row>
    <row r="7767" spans="2:13" x14ac:dyDescent="0.2">
      <c r="B7767" s="40" t="str">
        <f xml:space="preserve"> HYPERLINK("#'目次'!B327", "[321]")</f>
        <v>[321]</v>
      </c>
      <c r="C7767" s="23" t="s">
        <v>464</v>
      </c>
    </row>
    <row r="7770" spans="2:13" x14ac:dyDescent="0.2">
      <c r="C7770" s="23" t="s">
        <v>14</v>
      </c>
    </row>
    <row r="7771" spans="2:13" ht="24" x14ac:dyDescent="0.2">
      <c r="D7771" s="195"/>
      <c r="E7771" s="196"/>
      <c r="F7771" s="196"/>
      <c r="G7771" s="37" t="s">
        <v>15</v>
      </c>
      <c r="H7771" s="33" t="s">
        <v>436</v>
      </c>
      <c r="I7771" s="13" t="s">
        <v>437</v>
      </c>
      <c r="J7771" s="13" t="s">
        <v>438</v>
      </c>
      <c r="K7771" s="13" t="s">
        <v>439</v>
      </c>
      <c r="L7771" s="13" t="s">
        <v>440</v>
      </c>
      <c r="M7771" s="38" t="s">
        <v>18</v>
      </c>
    </row>
    <row r="7772" spans="2:13" x14ac:dyDescent="0.2">
      <c r="D7772" s="197"/>
      <c r="E7772" s="198"/>
      <c r="F7772" s="198"/>
      <c r="G7772" s="35"/>
      <c r="H7772" s="39"/>
      <c r="I7772" s="14"/>
      <c r="J7772" s="14"/>
      <c r="K7772" s="14"/>
      <c r="L7772" s="14"/>
      <c r="M7772" s="34"/>
    </row>
    <row r="7773" spans="2:13" x14ac:dyDescent="0.2">
      <c r="D7773" s="56"/>
      <c r="E7773" s="58" t="s">
        <v>15</v>
      </c>
      <c r="F7773" s="46"/>
      <c r="G7773" s="36">
        <v>1200</v>
      </c>
      <c r="H7773" s="24">
        <v>0.66666666666700003</v>
      </c>
      <c r="I7773" s="24">
        <v>3.25</v>
      </c>
      <c r="J7773" s="24">
        <v>34.083333333333002</v>
      </c>
      <c r="K7773" s="24">
        <v>33.083333333333002</v>
      </c>
      <c r="L7773" s="24">
        <v>23.166666666666998</v>
      </c>
      <c r="M7773" s="68">
        <v>5.75</v>
      </c>
    </row>
    <row r="7774" spans="2:13" x14ac:dyDescent="0.2">
      <c r="D7774" s="199" t="s">
        <v>19</v>
      </c>
      <c r="E7774" s="22" t="s">
        <v>20</v>
      </c>
      <c r="F7774" s="21"/>
      <c r="G7774" s="19">
        <v>132</v>
      </c>
      <c r="H7774" s="54">
        <v>0.75757575757600004</v>
      </c>
      <c r="I7774" s="20">
        <v>3.0303030303030001</v>
      </c>
      <c r="J7774" s="20">
        <v>32.575757575757997</v>
      </c>
      <c r="K7774" s="20">
        <v>34.090909090909001</v>
      </c>
      <c r="L7774" s="20">
        <v>21.969696969697001</v>
      </c>
      <c r="M7774" s="52">
        <v>7.5757575757579998</v>
      </c>
    </row>
    <row r="7775" spans="2:13" x14ac:dyDescent="0.2">
      <c r="D7775" s="200"/>
      <c r="E7775" s="4" t="s">
        <v>21</v>
      </c>
      <c r="F7775" s="5"/>
      <c r="G7775" s="6">
        <v>444</v>
      </c>
      <c r="H7775" s="31">
        <v>0.22522522522499999</v>
      </c>
      <c r="I7775" s="12">
        <v>3.1531531531530002</v>
      </c>
      <c r="J7775" s="12">
        <v>35.360360360359998</v>
      </c>
      <c r="K7775" s="12">
        <v>33.108108108107999</v>
      </c>
      <c r="L7775" s="12">
        <v>22.297297297297</v>
      </c>
      <c r="M7775" s="42">
        <v>5.8558558558560003</v>
      </c>
    </row>
    <row r="7776" spans="2:13" x14ac:dyDescent="0.2">
      <c r="D7776" s="200"/>
      <c r="E7776" s="4" t="s">
        <v>22</v>
      </c>
      <c r="F7776" s="5"/>
      <c r="G7776" s="6">
        <v>192</v>
      </c>
      <c r="H7776" s="31">
        <v>1.041666666667</v>
      </c>
      <c r="I7776" s="12">
        <v>2.604166666667</v>
      </c>
      <c r="J7776" s="12">
        <v>31.770833333333002</v>
      </c>
      <c r="K7776" s="12">
        <v>33.333333333333002</v>
      </c>
      <c r="L7776" s="12">
        <v>25</v>
      </c>
      <c r="M7776" s="42">
        <v>6.25</v>
      </c>
    </row>
    <row r="7777" spans="4:13" x14ac:dyDescent="0.2">
      <c r="D7777" s="200"/>
      <c r="E7777" s="4" t="s">
        <v>23</v>
      </c>
      <c r="F7777" s="5"/>
      <c r="G7777" s="6">
        <v>192</v>
      </c>
      <c r="H7777" s="31">
        <v>0.52083333333299997</v>
      </c>
      <c r="I7777" s="12">
        <v>2.083333333333</v>
      </c>
      <c r="J7777" s="12">
        <v>38.020833333333002</v>
      </c>
      <c r="K7777" s="12">
        <v>29.166666666666998</v>
      </c>
      <c r="L7777" s="12">
        <v>25</v>
      </c>
      <c r="M7777" s="42">
        <v>5.208333333333</v>
      </c>
    </row>
    <row r="7778" spans="4:13" x14ac:dyDescent="0.2">
      <c r="D7778" s="200"/>
      <c r="E7778" s="4" t="s">
        <v>24</v>
      </c>
      <c r="F7778" s="5"/>
      <c r="G7778" s="6">
        <v>240</v>
      </c>
      <c r="H7778" s="31">
        <v>1.25</v>
      </c>
      <c r="I7778" s="12">
        <v>5</v>
      </c>
      <c r="J7778" s="12">
        <v>31.25</v>
      </c>
      <c r="K7778" s="12">
        <v>35.416666666666998</v>
      </c>
      <c r="L7778" s="12">
        <v>22.5</v>
      </c>
      <c r="M7778" s="42">
        <v>4.583333333333</v>
      </c>
    </row>
    <row r="7779" spans="4:13" x14ac:dyDescent="0.2">
      <c r="D7779" s="199" t="s">
        <v>25</v>
      </c>
      <c r="E7779" s="22" t="s">
        <v>26</v>
      </c>
      <c r="F7779" s="21"/>
      <c r="G7779" s="19">
        <v>348</v>
      </c>
      <c r="H7779" s="54">
        <v>1.149425287356</v>
      </c>
      <c r="I7779" s="20">
        <v>3.1609195402300001</v>
      </c>
      <c r="J7779" s="20">
        <v>30.747126436782001</v>
      </c>
      <c r="K7779" s="20">
        <v>35.057471264367997</v>
      </c>
      <c r="L7779" s="20">
        <v>24.712643678161001</v>
      </c>
      <c r="M7779" s="52">
        <v>5.1724137931029999</v>
      </c>
    </row>
    <row r="7780" spans="4:13" x14ac:dyDescent="0.2">
      <c r="D7780" s="200"/>
      <c r="E7780" s="4" t="s">
        <v>27</v>
      </c>
      <c r="F7780" s="5"/>
      <c r="G7780" s="6">
        <v>378</v>
      </c>
      <c r="H7780" s="31">
        <v>0.52910052910100003</v>
      </c>
      <c r="I7780" s="12">
        <v>4.4973544973540003</v>
      </c>
      <c r="J7780" s="12">
        <v>35.978835978836003</v>
      </c>
      <c r="K7780" s="12">
        <v>32.539682539683</v>
      </c>
      <c r="L7780" s="12">
        <v>20.105820105820001</v>
      </c>
      <c r="M7780" s="42">
        <v>6.3492063492059998</v>
      </c>
    </row>
    <row r="7781" spans="4:13" x14ac:dyDescent="0.2">
      <c r="D7781" s="200"/>
      <c r="E7781" s="4" t="s">
        <v>28</v>
      </c>
      <c r="F7781" s="5"/>
      <c r="G7781" s="6">
        <v>372</v>
      </c>
      <c r="H7781" s="31">
        <v>0.53763440860199996</v>
      </c>
      <c r="I7781" s="12">
        <v>2.4193548387099999</v>
      </c>
      <c r="J7781" s="12">
        <v>35.215053763440999</v>
      </c>
      <c r="K7781" s="12">
        <v>31.451612903226</v>
      </c>
      <c r="L7781" s="12">
        <v>24.731182795698999</v>
      </c>
      <c r="M7781" s="42">
        <v>5.6451612903230002</v>
      </c>
    </row>
    <row r="7782" spans="4:13" x14ac:dyDescent="0.2">
      <c r="D7782" s="200"/>
      <c r="E7782" s="4" t="s">
        <v>29</v>
      </c>
      <c r="F7782" s="5"/>
      <c r="G7782" s="6">
        <v>102</v>
      </c>
      <c r="H7782" s="71">
        <v>0</v>
      </c>
      <c r="I7782" s="12">
        <v>1.9607843137250001</v>
      </c>
      <c r="J7782" s="12">
        <v>34.313725490195999</v>
      </c>
      <c r="K7782" s="12">
        <v>34.313725490195999</v>
      </c>
      <c r="L7782" s="12">
        <v>23.529411764706001</v>
      </c>
      <c r="M7782" s="42">
        <v>5.8823529411760003</v>
      </c>
    </row>
    <row r="7783" spans="4:13" x14ac:dyDescent="0.2">
      <c r="D7783" s="199" t="s">
        <v>30</v>
      </c>
      <c r="E7783" s="22" t="s">
        <v>31</v>
      </c>
      <c r="F7783" s="21"/>
      <c r="G7783" s="19">
        <v>592</v>
      </c>
      <c r="H7783" s="54">
        <v>0.84459459459499997</v>
      </c>
      <c r="I7783" s="20">
        <v>2.533783783784</v>
      </c>
      <c r="J7783" s="20">
        <v>31.25</v>
      </c>
      <c r="K7783" s="20">
        <v>31.081081081080999</v>
      </c>
      <c r="L7783" s="20">
        <v>28.040540540540999</v>
      </c>
      <c r="M7783" s="52">
        <v>6.25</v>
      </c>
    </row>
    <row r="7784" spans="4:13" x14ac:dyDescent="0.2">
      <c r="D7784" s="200"/>
      <c r="E7784" s="4" t="s">
        <v>32</v>
      </c>
      <c r="F7784" s="5"/>
      <c r="G7784" s="6">
        <v>608</v>
      </c>
      <c r="H7784" s="31">
        <v>0.49342105263199998</v>
      </c>
      <c r="I7784" s="12">
        <v>3.947368421053</v>
      </c>
      <c r="J7784" s="12">
        <v>36.842105263157997</v>
      </c>
      <c r="K7784" s="12">
        <v>35.032894736842003</v>
      </c>
      <c r="L7784" s="12">
        <v>18.421052631578998</v>
      </c>
      <c r="M7784" s="42">
        <v>5.2631578947369997</v>
      </c>
    </row>
    <row r="7785" spans="4:13" x14ac:dyDescent="0.2">
      <c r="D7785" s="199" t="s">
        <v>33</v>
      </c>
      <c r="E7785" s="22" t="s">
        <v>34</v>
      </c>
      <c r="F7785" s="21"/>
      <c r="G7785" s="19">
        <v>74</v>
      </c>
      <c r="H7785" s="54">
        <v>1.351351351351</v>
      </c>
      <c r="I7785" s="20">
        <v>6.7567567567570004</v>
      </c>
      <c r="J7785" s="96">
        <v>39.189189189189001</v>
      </c>
      <c r="K7785" s="107">
        <v>20.27027027027</v>
      </c>
      <c r="L7785" s="96">
        <v>28.378378378377999</v>
      </c>
      <c r="M7785" s="52">
        <v>4.0540540540540002</v>
      </c>
    </row>
    <row r="7786" spans="4:13" x14ac:dyDescent="0.2">
      <c r="D7786" s="200"/>
      <c r="E7786" s="4" t="s">
        <v>35</v>
      </c>
      <c r="F7786" s="5"/>
      <c r="G7786" s="6">
        <v>148</v>
      </c>
      <c r="H7786" s="71">
        <v>0</v>
      </c>
      <c r="I7786" s="12">
        <v>3.3783783783780001</v>
      </c>
      <c r="J7786" s="12">
        <v>33.108108108107999</v>
      </c>
      <c r="K7786" s="29">
        <v>40.540540540541002</v>
      </c>
      <c r="L7786" s="12">
        <v>18.243243243243001</v>
      </c>
      <c r="M7786" s="42">
        <v>4.7297297297299998</v>
      </c>
    </row>
    <row r="7787" spans="4:13" x14ac:dyDescent="0.2">
      <c r="D7787" s="200"/>
      <c r="E7787" s="4" t="s">
        <v>36</v>
      </c>
      <c r="F7787" s="5"/>
      <c r="G7787" s="6">
        <v>187</v>
      </c>
      <c r="H7787" s="71">
        <v>0</v>
      </c>
      <c r="I7787" s="12">
        <v>2.1390374331549999</v>
      </c>
      <c r="J7787" s="12">
        <v>34.224598930481001</v>
      </c>
      <c r="K7787" s="12">
        <v>36.363636363635997</v>
      </c>
      <c r="L7787" s="12">
        <v>24.064171122994999</v>
      </c>
      <c r="M7787" s="42">
        <v>3.208556149733</v>
      </c>
    </row>
    <row r="7788" spans="4:13" x14ac:dyDescent="0.2">
      <c r="D7788" s="200"/>
      <c r="E7788" s="4" t="s">
        <v>37</v>
      </c>
      <c r="F7788" s="5"/>
      <c r="G7788" s="6">
        <v>221</v>
      </c>
      <c r="H7788" s="31">
        <v>0.904977375566</v>
      </c>
      <c r="I7788" s="12">
        <v>1.357466063348</v>
      </c>
      <c r="J7788" s="12">
        <v>32.126696832579</v>
      </c>
      <c r="K7788" s="12">
        <v>36.651583710407003</v>
      </c>
      <c r="L7788" s="12">
        <v>23.981900452489</v>
      </c>
      <c r="M7788" s="42">
        <v>4.9773755656110001</v>
      </c>
    </row>
    <row r="7789" spans="4:13" x14ac:dyDescent="0.2">
      <c r="D7789" s="200"/>
      <c r="E7789" s="4" t="s">
        <v>38</v>
      </c>
      <c r="F7789" s="5"/>
      <c r="G7789" s="6">
        <v>186</v>
      </c>
      <c r="H7789" s="31">
        <v>0.53763440860199996</v>
      </c>
      <c r="I7789" s="12">
        <v>2.6881720430109999</v>
      </c>
      <c r="J7789" s="12">
        <v>33.870967741934997</v>
      </c>
      <c r="K7789" s="12">
        <v>30.645161290322999</v>
      </c>
      <c r="L7789" s="12">
        <v>25.806451612903</v>
      </c>
      <c r="M7789" s="42">
        <v>6.4516129032259997</v>
      </c>
    </row>
    <row r="7790" spans="4:13" x14ac:dyDescent="0.2">
      <c r="D7790" s="200"/>
      <c r="E7790" s="4" t="s">
        <v>39</v>
      </c>
      <c r="F7790" s="5"/>
      <c r="G7790" s="6">
        <v>223</v>
      </c>
      <c r="H7790" s="31">
        <v>1.3452914798210001</v>
      </c>
      <c r="I7790" s="12">
        <v>4.0358744394619999</v>
      </c>
      <c r="J7790" s="12">
        <v>30.941704035874</v>
      </c>
      <c r="K7790" s="12">
        <v>31.838565022421999</v>
      </c>
      <c r="L7790" s="12">
        <v>23.766816143498001</v>
      </c>
      <c r="M7790" s="42">
        <v>8.0717488789239997</v>
      </c>
    </row>
    <row r="7791" spans="4:13" x14ac:dyDescent="0.2">
      <c r="D7791" s="201"/>
      <c r="E7791" s="57" t="s">
        <v>40</v>
      </c>
      <c r="F7791" s="59"/>
      <c r="G7791" s="55">
        <v>161</v>
      </c>
      <c r="H7791" s="114">
        <v>0.62111801242200004</v>
      </c>
      <c r="I7791" s="65">
        <v>4.9689440993789997</v>
      </c>
      <c r="J7791" s="123">
        <v>39.751552795031003</v>
      </c>
      <c r="K7791" s="125">
        <v>27.950310559005999</v>
      </c>
      <c r="L7791" s="65">
        <v>19.254658385092998</v>
      </c>
      <c r="M7791" s="105">
        <v>7.4534161490680004</v>
      </c>
    </row>
    <row r="7793" spans="2:13" x14ac:dyDescent="0.2">
      <c r="B7793" s="40" t="str">
        <f xml:space="preserve"> HYPERLINK("#'目次'!B328", "[322]")</f>
        <v>[322]</v>
      </c>
      <c r="C7793" s="23" t="s">
        <v>464</v>
      </c>
    </row>
    <row r="7796" spans="2:13" x14ac:dyDescent="0.2">
      <c r="C7796" s="23" t="s">
        <v>48</v>
      </c>
    </row>
    <row r="7797" spans="2:13" ht="24" x14ac:dyDescent="0.2">
      <c r="D7797" s="195"/>
      <c r="E7797" s="196"/>
      <c r="F7797" s="196"/>
      <c r="G7797" s="37" t="s">
        <v>15</v>
      </c>
      <c r="H7797" s="33" t="s">
        <v>436</v>
      </c>
      <c r="I7797" s="13" t="s">
        <v>437</v>
      </c>
      <c r="J7797" s="13" t="s">
        <v>438</v>
      </c>
      <c r="K7797" s="13" t="s">
        <v>439</v>
      </c>
      <c r="L7797" s="13" t="s">
        <v>440</v>
      </c>
      <c r="M7797" s="38" t="s">
        <v>18</v>
      </c>
    </row>
    <row r="7798" spans="2:13" x14ac:dyDescent="0.2">
      <c r="D7798" s="197"/>
      <c r="E7798" s="198"/>
      <c r="F7798" s="198"/>
      <c r="G7798" s="35"/>
      <c r="H7798" s="39"/>
      <c r="I7798" s="14"/>
      <c r="J7798" s="14"/>
      <c r="K7798" s="14"/>
      <c r="L7798" s="14"/>
      <c r="M7798" s="34"/>
    </row>
    <row r="7799" spans="2:13" x14ac:dyDescent="0.2">
      <c r="D7799" s="56"/>
      <c r="E7799" s="58" t="s">
        <v>15</v>
      </c>
      <c r="F7799" s="46"/>
      <c r="G7799" s="36">
        <v>1200</v>
      </c>
      <c r="H7799" s="24">
        <v>0.66666666666700003</v>
      </c>
      <c r="I7799" s="24">
        <v>3.25</v>
      </c>
      <c r="J7799" s="24">
        <v>34.083333333333002</v>
      </c>
      <c r="K7799" s="24">
        <v>33.083333333333002</v>
      </c>
      <c r="L7799" s="24">
        <v>23.166666666666998</v>
      </c>
      <c r="M7799" s="68">
        <v>5.75</v>
      </c>
    </row>
    <row r="7800" spans="2:13" x14ac:dyDescent="0.2">
      <c r="D7800" s="199" t="s">
        <v>49</v>
      </c>
      <c r="E7800" s="22" t="s">
        <v>50</v>
      </c>
      <c r="F7800" s="21"/>
      <c r="G7800" s="19">
        <v>15</v>
      </c>
      <c r="H7800" s="131">
        <v>0</v>
      </c>
      <c r="I7800" s="60">
        <v>0</v>
      </c>
      <c r="J7800" s="96">
        <v>40</v>
      </c>
      <c r="K7800" s="98">
        <v>46.666666666666998</v>
      </c>
      <c r="L7800" s="90">
        <v>13.333333333333</v>
      </c>
      <c r="M7800" s="170">
        <v>0</v>
      </c>
    </row>
    <row r="7801" spans="2:13" x14ac:dyDescent="0.2">
      <c r="D7801" s="200"/>
      <c r="E7801" s="4" t="s">
        <v>51</v>
      </c>
      <c r="F7801" s="5"/>
      <c r="G7801" s="6">
        <v>142</v>
      </c>
      <c r="H7801" s="31">
        <v>1.4084507042250001</v>
      </c>
      <c r="I7801" s="12">
        <v>2.8169014084509998</v>
      </c>
      <c r="J7801" s="12">
        <v>31.690140845070001</v>
      </c>
      <c r="K7801" s="43">
        <v>27.464788732393998</v>
      </c>
      <c r="L7801" s="29">
        <v>29.577464788732001</v>
      </c>
      <c r="M7801" s="42">
        <v>7.0422535211269999</v>
      </c>
    </row>
    <row r="7802" spans="2:13" x14ac:dyDescent="0.2">
      <c r="D7802" s="200"/>
      <c r="E7802" s="4" t="s">
        <v>52</v>
      </c>
      <c r="F7802" s="5"/>
      <c r="G7802" s="6">
        <v>26</v>
      </c>
      <c r="H7802" s="71">
        <v>0</v>
      </c>
      <c r="I7802" s="12">
        <v>3.8461538461539999</v>
      </c>
      <c r="J7802" s="12">
        <v>30.769230769231001</v>
      </c>
      <c r="K7802" s="43">
        <v>26.923076923077002</v>
      </c>
      <c r="L7802" s="29">
        <v>30.769230769231001</v>
      </c>
      <c r="M7802" s="42">
        <v>7.6923076923079998</v>
      </c>
    </row>
    <row r="7803" spans="2:13" x14ac:dyDescent="0.2">
      <c r="D7803" s="200"/>
      <c r="E7803" s="4" t="s">
        <v>53</v>
      </c>
      <c r="F7803" s="5"/>
      <c r="G7803" s="6">
        <v>41</v>
      </c>
      <c r="H7803" s="31">
        <v>2.4390243902440001</v>
      </c>
      <c r="I7803" s="28">
        <v>0</v>
      </c>
      <c r="J7803" s="12">
        <v>36.585365853658999</v>
      </c>
      <c r="K7803" s="12">
        <v>34.146341463414998</v>
      </c>
      <c r="L7803" s="12">
        <v>24.390243902439</v>
      </c>
      <c r="M7803" s="42">
        <v>2.4390243902440001</v>
      </c>
    </row>
    <row r="7804" spans="2:13" x14ac:dyDescent="0.2">
      <c r="D7804" s="200"/>
      <c r="E7804" s="4" t="s">
        <v>54</v>
      </c>
      <c r="F7804" s="5"/>
      <c r="G7804" s="6">
        <v>226</v>
      </c>
      <c r="H7804" s="71">
        <v>0</v>
      </c>
      <c r="I7804" s="12">
        <v>1.327433628319</v>
      </c>
      <c r="J7804" s="43">
        <v>26.548672566372002</v>
      </c>
      <c r="K7804" s="29">
        <v>39.380530973451002</v>
      </c>
      <c r="L7804" s="12">
        <v>26.548672566372002</v>
      </c>
      <c r="M7804" s="42">
        <v>6.194690265487</v>
      </c>
    </row>
    <row r="7805" spans="2:13" x14ac:dyDescent="0.2">
      <c r="D7805" s="200"/>
      <c r="E7805" s="4" t="s">
        <v>55</v>
      </c>
      <c r="F7805" s="5"/>
      <c r="G7805" s="6">
        <v>125</v>
      </c>
      <c r="H7805" s="31">
        <v>0.8</v>
      </c>
      <c r="I7805" s="12">
        <v>4</v>
      </c>
      <c r="J7805" s="12">
        <v>36</v>
      </c>
      <c r="K7805" s="12">
        <v>32.799999999999997</v>
      </c>
      <c r="L7805" s="12">
        <v>24.8</v>
      </c>
      <c r="M7805" s="42">
        <v>1.6</v>
      </c>
    </row>
    <row r="7806" spans="2:13" x14ac:dyDescent="0.2">
      <c r="D7806" s="200"/>
      <c r="E7806" s="4" t="s">
        <v>56</v>
      </c>
      <c r="F7806" s="5"/>
      <c r="G7806" s="6">
        <v>190</v>
      </c>
      <c r="H7806" s="31">
        <v>0.52631578947400004</v>
      </c>
      <c r="I7806" s="12">
        <v>4.2105263157890001</v>
      </c>
      <c r="J7806" s="12">
        <v>30.526315789474001</v>
      </c>
      <c r="K7806" s="12">
        <v>35.789473684211004</v>
      </c>
      <c r="L7806" s="12">
        <v>23.157894736842</v>
      </c>
      <c r="M7806" s="42">
        <v>5.7894736842109999</v>
      </c>
    </row>
    <row r="7807" spans="2:13" x14ac:dyDescent="0.2">
      <c r="D7807" s="200"/>
      <c r="E7807" s="4" t="s">
        <v>57</v>
      </c>
      <c r="F7807" s="5"/>
      <c r="G7807" s="6">
        <v>185</v>
      </c>
      <c r="H7807" s="71">
        <v>0</v>
      </c>
      <c r="I7807" s="12">
        <v>3.783783783784</v>
      </c>
      <c r="J7807" s="29">
        <v>42.702702702703</v>
      </c>
      <c r="K7807" s="12">
        <v>35.135135135135002</v>
      </c>
      <c r="L7807" s="43">
        <v>15.135135135135</v>
      </c>
      <c r="M7807" s="42">
        <v>3.2432432432430001</v>
      </c>
    </row>
    <row r="7808" spans="2:13" x14ac:dyDescent="0.2">
      <c r="D7808" s="200"/>
      <c r="E7808" s="4" t="s">
        <v>58</v>
      </c>
      <c r="F7808" s="5"/>
      <c r="G7808" s="6">
        <v>113</v>
      </c>
      <c r="H7808" s="31">
        <v>0.88495575221199996</v>
      </c>
      <c r="I7808" s="12">
        <v>5.3097345132739999</v>
      </c>
      <c r="J7808" s="12">
        <v>38.938053097344998</v>
      </c>
      <c r="K7808" s="43">
        <v>26.548672566372002</v>
      </c>
      <c r="L7808" s="12">
        <v>23.008849557522002</v>
      </c>
      <c r="M7808" s="42">
        <v>5.3097345132739999</v>
      </c>
    </row>
    <row r="7809" spans="2:13" x14ac:dyDescent="0.2">
      <c r="D7809" s="200"/>
      <c r="E7809" s="4" t="s">
        <v>59</v>
      </c>
      <c r="F7809" s="5"/>
      <c r="G7809" s="6">
        <v>136</v>
      </c>
      <c r="H7809" s="31">
        <v>1.4705882352940001</v>
      </c>
      <c r="I7809" s="12">
        <v>3.6764705882349999</v>
      </c>
      <c r="J7809" s="12">
        <v>36.029411764705998</v>
      </c>
      <c r="K7809" s="43">
        <v>26.470588235293999</v>
      </c>
      <c r="L7809" s="12">
        <v>19.852941176470999</v>
      </c>
      <c r="M7809" s="88">
        <v>12.5</v>
      </c>
    </row>
    <row r="7810" spans="2:13" x14ac:dyDescent="0.2">
      <c r="D7810" s="199" t="s">
        <v>60</v>
      </c>
      <c r="E7810" s="22" t="s">
        <v>61</v>
      </c>
      <c r="F7810" s="21"/>
      <c r="G7810" s="19">
        <v>205</v>
      </c>
      <c r="H7810" s="54">
        <v>0.97560975609800005</v>
      </c>
      <c r="I7810" s="20">
        <v>4.3902439024389999</v>
      </c>
      <c r="J7810" s="96">
        <v>39.512195121951002</v>
      </c>
      <c r="K7810" s="20">
        <v>32.195121951220003</v>
      </c>
      <c r="L7810" s="90">
        <v>18.048780487805001</v>
      </c>
      <c r="M7810" s="52">
        <v>4.8780487804880002</v>
      </c>
    </row>
    <row r="7811" spans="2:13" x14ac:dyDescent="0.2">
      <c r="D7811" s="200"/>
      <c r="E7811" s="4" t="s">
        <v>62</v>
      </c>
      <c r="F7811" s="5"/>
      <c r="G7811" s="6">
        <v>160</v>
      </c>
      <c r="H7811" s="71">
        <v>0</v>
      </c>
      <c r="I7811" s="12">
        <v>4.375</v>
      </c>
      <c r="J7811" s="12">
        <v>34.375</v>
      </c>
      <c r="K7811" s="29">
        <v>39.375</v>
      </c>
      <c r="L7811" s="43">
        <v>18.125</v>
      </c>
      <c r="M7811" s="42">
        <v>3.75</v>
      </c>
    </row>
    <row r="7812" spans="2:13" x14ac:dyDescent="0.2">
      <c r="D7812" s="200"/>
      <c r="E7812" s="4" t="s">
        <v>63</v>
      </c>
      <c r="F7812" s="5"/>
      <c r="G7812" s="6">
        <v>121</v>
      </c>
      <c r="H7812" s="71">
        <v>0</v>
      </c>
      <c r="I7812" s="12">
        <v>4.9586776859499997</v>
      </c>
      <c r="J7812" s="12">
        <v>32.231404958677999</v>
      </c>
      <c r="K7812" s="12">
        <v>32.231404958677999</v>
      </c>
      <c r="L7812" s="12">
        <v>28.099173553719002</v>
      </c>
      <c r="M7812" s="42">
        <v>2.4793388429749998</v>
      </c>
    </row>
    <row r="7813" spans="2:13" x14ac:dyDescent="0.2">
      <c r="D7813" s="200"/>
      <c r="E7813" s="4" t="s">
        <v>64</v>
      </c>
      <c r="F7813" s="5"/>
      <c r="G7813" s="6">
        <v>124</v>
      </c>
      <c r="H7813" s="71">
        <v>0</v>
      </c>
      <c r="I7813" s="12">
        <v>4.0322580645160002</v>
      </c>
      <c r="J7813" s="12">
        <v>37.096774193548001</v>
      </c>
      <c r="K7813" s="12">
        <v>32.258064516128997</v>
      </c>
      <c r="L7813" s="12">
        <v>25.806451612903</v>
      </c>
      <c r="M7813" s="42">
        <v>0.80645161290300005</v>
      </c>
    </row>
    <row r="7814" spans="2:13" x14ac:dyDescent="0.2">
      <c r="D7814" s="200"/>
      <c r="E7814" s="4" t="s">
        <v>65</v>
      </c>
      <c r="F7814" s="5"/>
      <c r="G7814" s="6">
        <v>109</v>
      </c>
      <c r="H7814" s="71">
        <v>0</v>
      </c>
      <c r="I7814" s="12">
        <v>1.834862385321</v>
      </c>
      <c r="J7814" s="43">
        <v>28.440366972477001</v>
      </c>
      <c r="K7814" s="12">
        <v>31.192660550458999</v>
      </c>
      <c r="L7814" s="12">
        <v>23.853211009174</v>
      </c>
      <c r="M7814" s="88">
        <v>14.678899082569</v>
      </c>
    </row>
    <row r="7815" spans="2:13" x14ac:dyDescent="0.2">
      <c r="D7815" s="200"/>
      <c r="E7815" s="4" t="s">
        <v>66</v>
      </c>
      <c r="F7815" s="5"/>
      <c r="G7815" s="6">
        <v>104</v>
      </c>
      <c r="H7815" s="31">
        <v>0.96153846153800004</v>
      </c>
      <c r="I7815" s="12">
        <v>1.923076923077</v>
      </c>
      <c r="J7815" s="43">
        <v>28.846153846153999</v>
      </c>
      <c r="K7815" s="12">
        <v>36.538461538462002</v>
      </c>
      <c r="L7815" s="12">
        <v>26.923076923077002</v>
      </c>
      <c r="M7815" s="42">
        <v>4.8076923076920002</v>
      </c>
    </row>
    <row r="7816" spans="2:13" x14ac:dyDescent="0.2">
      <c r="D7816" s="200"/>
      <c r="E7816" s="4" t="s">
        <v>67</v>
      </c>
      <c r="F7816" s="5"/>
      <c r="G7816" s="6">
        <v>139</v>
      </c>
      <c r="H7816" s="31">
        <v>2.1582733812949999</v>
      </c>
      <c r="I7816" s="12">
        <v>2.1582733812949999</v>
      </c>
      <c r="J7816" s="12">
        <v>30.935251798561001</v>
      </c>
      <c r="K7816" s="12">
        <v>35.971223021583</v>
      </c>
      <c r="L7816" s="12">
        <v>24.460431654676</v>
      </c>
      <c r="M7816" s="42">
        <v>4.3165467625899998</v>
      </c>
    </row>
    <row r="7817" spans="2:13" x14ac:dyDescent="0.2">
      <c r="D7817" s="200"/>
      <c r="E7817" s="4" t="s">
        <v>68</v>
      </c>
      <c r="F7817" s="5"/>
      <c r="G7817" s="6">
        <v>48</v>
      </c>
      <c r="H7817" s="71">
        <v>0</v>
      </c>
      <c r="I7817" s="28">
        <v>0</v>
      </c>
      <c r="J7817" s="29">
        <v>41.666666666666998</v>
      </c>
      <c r="K7817" s="12">
        <v>29.166666666666998</v>
      </c>
      <c r="L7817" s="12">
        <v>27.083333333333002</v>
      </c>
      <c r="M7817" s="42">
        <v>2.083333333333</v>
      </c>
    </row>
    <row r="7818" spans="2:13" x14ac:dyDescent="0.2">
      <c r="D7818" s="200"/>
      <c r="E7818" s="4" t="s">
        <v>69</v>
      </c>
      <c r="F7818" s="5"/>
      <c r="G7818" s="6">
        <v>37</v>
      </c>
      <c r="H7818" s="71">
        <v>0</v>
      </c>
      <c r="I7818" s="12">
        <v>2.7027027027030002</v>
      </c>
      <c r="J7818" s="12">
        <v>29.72972972973</v>
      </c>
      <c r="K7818" s="29">
        <v>40.540540540541002</v>
      </c>
      <c r="L7818" s="12">
        <v>24.324324324323999</v>
      </c>
      <c r="M7818" s="42">
        <v>2.7027027027030002</v>
      </c>
    </row>
    <row r="7819" spans="2:13" x14ac:dyDescent="0.2">
      <c r="D7819" s="93" t="s">
        <v>70</v>
      </c>
      <c r="E7819" s="89" t="s">
        <v>18</v>
      </c>
      <c r="F7819" s="92"/>
      <c r="G7819" s="94">
        <v>0</v>
      </c>
      <c r="H7819" s="152">
        <v>0</v>
      </c>
      <c r="I7819" s="101">
        <v>0</v>
      </c>
      <c r="J7819" s="86">
        <v>0</v>
      </c>
      <c r="K7819" s="86">
        <v>0</v>
      </c>
      <c r="L7819" s="86">
        <v>0</v>
      </c>
      <c r="M7819" s="159">
        <v>0</v>
      </c>
    </row>
    <row r="7821" spans="2:13" x14ac:dyDescent="0.2">
      <c r="B7821" s="40" t="str">
        <f xml:space="preserve"> HYPERLINK("#'目次'!B329", "[323]")</f>
        <v>[323]</v>
      </c>
      <c r="C7821" s="23" t="s">
        <v>464</v>
      </c>
    </row>
    <row r="7824" spans="2:13" x14ac:dyDescent="0.2">
      <c r="C7824" s="23" t="s">
        <v>73</v>
      </c>
    </row>
    <row r="7825" spans="4:13" ht="24" x14ac:dyDescent="0.2">
      <c r="D7825" s="195"/>
      <c r="E7825" s="196"/>
      <c r="F7825" s="196"/>
      <c r="G7825" s="37" t="s">
        <v>15</v>
      </c>
      <c r="H7825" s="33" t="s">
        <v>436</v>
      </c>
      <c r="I7825" s="13" t="s">
        <v>437</v>
      </c>
      <c r="J7825" s="13" t="s">
        <v>438</v>
      </c>
      <c r="K7825" s="13" t="s">
        <v>439</v>
      </c>
      <c r="L7825" s="13" t="s">
        <v>440</v>
      </c>
      <c r="M7825" s="38" t="s">
        <v>18</v>
      </c>
    </row>
    <row r="7826" spans="4:13" x14ac:dyDescent="0.2">
      <c r="D7826" s="197"/>
      <c r="E7826" s="198"/>
      <c r="F7826" s="198"/>
      <c r="G7826" s="35"/>
      <c r="H7826" s="39"/>
      <c r="I7826" s="14"/>
      <c r="J7826" s="14"/>
      <c r="K7826" s="14"/>
      <c r="L7826" s="14"/>
      <c r="M7826" s="34"/>
    </row>
    <row r="7827" spans="4:13" x14ac:dyDescent="0.2">
      <c r="D7827" s="56"/>
      <c r="E7827" s="58" t="s">
        <v>15</v>
      </c>
      <c r="F7827" s="46"/>
      <c r="G7827" s="36">
        <v>1200</v>
      </c>
      <c r="H7827" s="24">
        <v>0.66666666666700003</v>
      </c>
      <c r="I7827" s="24">
        <v>3.25</v>
      </c>
      <c r="J7827" s="24">
        <v>34.083333333333002</v>
      </c>
      <c r="K7827" s="24">
        <v>33.083333333333002</v>
      </c>
      <c r="L7827" s="24">
        <v>23.166666666666998</v>
      </c>
      <c r="M7827" s="68">
        <v>5.75</v>
      </c>
    </row>
    <row r="7828" spans="4:13" x14ac:dyDescent="0.2">
      <c r="D7828" s="199" t="s">
        <v>74</v>
      </c>
      <c r="E7828" s="22" t="s">
        <v>75</v>
      </c>
      <c r="F7828" s="21"/>
      <c r="G7828" s="19">
        <v>592</v>
      </c>
      <c r="H7828" s="54">
        <v>0.84459459459499997</v>
      </c>
      <c r="I7828" s="20">
        <v>2.533783783784</v>
      </c>
      <c r="J7828" s="20">
        <v>31.25</v>
      </c>
      <c r="K7828" s="20">
        <v>31.081081081080999</v>
      </c>
      <c r="L7828" s="20">
        <v>28.040540540540999</v>
      </c>
      <c r="M7828" s="52">
        <v>6.25</v>
      </c>
    </row>
    <row r="7829" spans="4:13" x14ac:dyDescent="0.2">
      <c r="D7829" s="200"/>
      <c r="E7829" s="4" t="s">
        <v>34</v>
      </c>
      <c r="F7829" s="5"/>
      <c r="G7829" s="6">
        <v>37</v>
      </c>
      <c r="H7829" s="71">
        <v>0</v>
      </c>
      <c r="I7829" s="29">
        <v>10.810810810811001</v>
      </c>
      <c r="J7829" s="12">
        <v>37.837837837838002</v>
      </c>
      <c r="K7829" s="61">
        <v>21.621621621622001</v>
      </c>
      <c r="L7829" s="12">
        <v>24.324324324323999</v>
      </c>
      <c r="M7829" s="42">
        <v>5.4054054054050003</v>
      </c>
    </row>
    <row r="7830" spans="4:13" x14ac:dyDescent="0.2">
      <c r="D7830" s="200"/>
      <c r="E7830" s="4" t="s">
        <v>35</v>
      </c>
      <c r="F7830" s="5"/>
      <c r="G7830" s="6">
        <v>75</v>
      </c>
      <c r="H7830" s="71">
        <v>0</v>
      </c>
      <c r="I7830" s="28">
        <v>0</v>
      </c>
      <c r="J7830" s="12">
        <v>33.333333333333002</v>
      </c>
      <c r="K7830" s="12">
        <v>36</v>
      </c>
      <c r="L7830" s="12">
        <v>25.333333333333002</v>
      </c>
      <c r="M7830" s="42">
        <v>5.333333333333</v>
      </c>
    </row>
    <row r="7831" spans="4:13" x14ac:dyDescent="0.2">
      <c r="D7831" s="200"/>
      <c r="E7831" s="4" t="s">
        <v>36</v>
      </c>
      <c r="F7831" s="5"/>
      <c r="G7831" s="6">
        <v>95</v>
      </c>
      <c r="H7831" s="71">
        <v>0</v>
      </c>
      <c r="I7831" s="12">
        <v>2.1052631578950001</v>
      </c>
      <c r="J7831" s="12">
        <v>31.578947368421002</v>
      </c>
      <c r="K7831" s="12">
        <v>37.894736842104997</v>
      </c>
      <c r="L7831" s="12">
        <v>23.157894736842</v>
      </c>
      <c r="M7831" s="42">
        <v>5.2631578947369997</v>
      </c>
    </row>
    <row r="7832" spans="4:13" x14ac:dyDescent="0.2">
      <c r="D7832" s="200"/>
      <c r="E7832" s="4" t="s">
        <v>37</v>
      </c>
      <c r="F7832" s="5"/>
      <c r="G7832" s="6">
        <v>111</v>
      </c>
      <c r="H7832" s="31">
        <v>0.90090090090099995</v>
      </c>
      <c r="I7832" s="12">
        <v>1.8018018018019999</v>
      </c>
      <c r="J7832" s="43">
        <v>27.927927927928</v>
      </c>
      <c r="K7832" s="12">
        <v>34.234234234234002</v>
      </c>
      <c r="L7832" s="29">
        <v>29.72972972973</v>
      </c>
      <c r="M7832" s="42">
        <v>5.4054054054050003</v>
      </c>
    </row>
    <row r="7833" spans="4:13" x14ac:dyDescent="0.2">
      <c r="D7833" s="200"/>
      <c r="E7833" s="4" t="s">
        <v>38</v>
      </c>
      <c r="F7833" s="5"/>
      <c r="G7833" s="6">
        <v>93</v>
      </c>
      <c r="H7833" s="31">
        <v>1.0752688172039999</v>
      </c>
      <c r="I7833" s="12">
        <v>2.1505376344089999</v>
      </c>
      <c r="J7833" s="12">
        <v>30.107526881719998</v>
      </c>
      <c r="K7833" s="12">
        <v>32.258064516128997</v>
      </c>
      <c r="L7833" s="12">
        <v>27.956989247311999</v>
      </c>
      <c r="M7833" s="42">
        <v>6.4516129032259997</v>
      </c>
    </row>
    <row r="7834" spans="4:13" x14ac:dyDescent="0.2">
      <c r="D7834" s="200"/>
      <c r="E7834" s="4" t="s">
        <v>39</v>
      </c>
      <c r="F7834" s="5"/>
      <c r="G7834" s="6">
        <v>109</v>
      </c>
      <c r="H7834" s="31">
        <v>2.7522935779819999</v>
      </c>
      <c r="I7834" s="28">
        <v>0</v>
      </c>
      <c r="J7834" s="12">
        <v>29.357798165138</v>
      </c>
      <c r="K7834" s="12">
        <v>30.275229357798001</v>
      </c>
      <c r="L7834" s="29">
        <v>30.275229357798001</v>
      </c>
      <c r="M7834" s="42">
        <v>7.339449541284</v>
      </c>
    </row>
    <row r="7835" spans="4:13" x14ac:dyDescent="0.2">
      <c r="D7835" s="200"/>
      <c r="E7835" s="4" t="s">
        <v>40</v>
      </c>
      <c r="F7835" s="5"/>
      <c r="G7835" s="6">
        <v>72</v>
      </c>
      <c r="H7835" s="71">
        <v>0</v>
      </c>
      <c r="I7835" s="12">
        <v>6.9444444444439997</v>
      </c>
      <c r="J7835" s="12">
        <v>34.722222222222001</v>
      </c>
      <c r="K7835" s="61">
        <v>16.666666666666998</v>
      </c>
      <c r="L7835" s="44">
        <v>33.333333333333002</v>
      </c>
      <c r="M7835" s="42">
        <v>8.333333333333</v>
      </c>
    </row>
    <row r="7836" spans="4:13" x14ac:dyDescent="0.2">
      <c r="D7836" s="199" t="s">
        <v>76</v>
      </c>
      <c r="E7836" s="22" t="s">
        <v>77</v>
      </c>
      <c r="F7836" s="21"/>
      <c r="G7836" s="19">
        <v>608</v>
      </c>
      <c r="H7836" s="54">
        <v>0.49342105263199998</v>
      </c>
      <c r="I7836" s="20">
        <v>3.947368421053</v>
      </c>
      <c r="J7836" s="20">
        <v>36.842105263157997</v>
      </c>
      <c r="K7836" s="20">
        <v>35.032894736842003</v>
      </c>
      <c r="L7836" s="20">
        <v>18.421052631578998</v>
      </c>
      <c r="M7836" s="52">
        <v>5.2631578947369997</v>
      </c>
    </row>
    <row r="7837" spans="4:13" x14ac:dyDescent="0.2">
      <c r="D7837" s="200"/>
      <c r="E7837" s="4" t="s">
        <v>34</v>
      </c>
      <c r="F7837" s="5"/>
      <c r="G7837" s="6">
        <v>37</v>
      </c>
      <c r="H7837" s="31">
        <v>2.7027027027030002</v>
      </c>
      <c r="I7837" s="12">
        <v>2.7027027027030002</v>
      </c>
      <c r="J7837" s="29">
        <v>40.540540540541002</v>
      </c>
      <c r="K7837" s="61">
        <v>18.918918918919001</v>
      </c>
      <c r="L7837" s="29">
        <v>32.432432432432002</v>
      </c>
      <c r="M7837" s="42">
        <v>2.7027027027030002</v>
      </c>
    </row>
    <row r="7838" spans="4:13" x14ac:dyDescent="0.2">
      <c r="D7838" s="200"/>
      <c r="E7838" s="4" t="s">
        <v>35</v>
      </c>
      <c r="F7838" s="5"/>
      <c r="G7838" s="6">
        <v>73</v>
      </c>
      <c r="H7838" s="71">
        <v>0</v>
      </c>
      <c r="I7838" s="12">
        <v>6.8493150684930004</v>
      </c>
      <c r="J7838" s="12">
        <v>32.876712328766999</v>
      </c>
      <c r="K7838" s="44">
        <v>45.205479452055002</v>
      </c>
      <c r="L7838" s="61">
        <v>10.958904109589</v>
      </c>
      <c r="M7838" s="42">
        <v>4.1095890410960001</v>
      </c>
    </row>
    <row r="7839" spans="4:13" x14ac:dyDescent="0.2">
      <c r="D7839" s="200"/>
      <c r="E7839" s="4" t="s">
        <v>36</v>
      </c>
      <c r="F7839" s="5"/>
      <c r="G7839" s="6">
        <v>92</v>
      </c>
      <c r="H7839" s="71">
        <v>0</v>
      </c>
      <c r="I7839" s="12">
        <v>2.1739130434780001</v>
      </c>
      <c r="J7839" s="12">
        <v>36.956521739129997</v>
      </c>
      <c r="K7839" s="12">
        <v>34.782608695652002</v>
      </c>
      <c r="L7839" s="12">
        <v>25</v>
      </c>
      <c r="M7839" s="42">
        <v>1.086956521739</v>
      </c>
    </row>
    <row r="7840" spans="4:13" x14ac:dyDescent="0.2">
      <c r="D7840" s="200"/>
      <c r="E7840" s="4" t="s">
        <v>37</v>
      </c>
      <c r="F7840" s="5"/>
      <c r="G7840" s="6">
        <v>110</v>
      </c>
      <c r="H7840" s="31">
        <v>0.90909090909099999</v>
      </c>
      <c r="I7840" s="12">
        <v>0.90909090909099999</v>
      </c>
      <c r="J7840" s="12">
        <v>36.363636363635997</v>
      </c>
      <c r="K7840" s="29">
        <v>39.090909090909001</v>
      </c>
      <c r="L7840" s="12">
        <v>18.181818181817999</v>
      </c>
      <c r="M7840" s="42">
        <v>4.5454545454549997</v>
      </c>
    </row>
    <row r="7841" spans="2:13" x14ac:dyDescent="0.2">
      <c r="D7841" s="200"/>
      <c r="E7841" s="4" t="s">
        <v>38</v>
      </c>
      <c r="F7841" s="5"/>
      <c r="G7841" s="6">
        <v>93</v>
      </c>
      <c r="H7841" s="71">
        <v>0</v>
      </c>
      <c r="I7841" s="12">
        <v>3.2258064516129998</v>
      </c>
      <c r="J7841" s="12">
        <v>37.634408602150998</v>
      </c>
      <c r="K7841" s="12">
        <v>29.032258064516</v>
      </c>
      <c r="L7841" s="12">
        <v>23.655913978495001</v>
      </c>
      <c r="M7841" s="42">
        <v>6.4516129032259997</v>
      </c>
    </row>
    <row r="7842" spans="2:13" x14ac:dyDescent="0.2">
      <c r="D7842" s="200"/>
      <c r="E7842" s="4" t="s">
        <v>39</v>
      </c>
      <c r="F7842" s="5"/>
      <c r="G7842" s="6">
        <v>114</v>
      </c>
      <c r="H7842" s="71">
        <v>0</v>
      </c>
      <c r="I7842" s="12">
        <v>7.8947368421049999</v>
      </c>
      <c r="J7842" s="12">
        <v>32.456140350877</v>
      </c>
      <c r="K7842" s="12">
        <v>33.333333333333002</v>
      </c>
      <c r="L7842" s="43">
        <v>17.543859649123</v>
      </c>
      <c r="M7842" s="42">
        <v>8.7719298245609991</v>
      </c>
    </row>
    <row r="7843" spans="2:13" x14ac:dyDescent="0.2">
      <c r="D7843" s="201"/>
      <c r="E7843" s="57" t="s">
        <v>40</v>
      </c>
      <c r="F7843" s="59"/>
      <c r="G7843" s="55">
        <v>89</v>
      </c>
      <c r="H7843" s="114">
        <v>1.123595505618</v>
      </c>
      <c r="I7843" s="65">
        <v>3.3707865168539999</v>
      </c>
      <c r="J7843" s="123">
        <v>43.820224719100999</v>
      </c>
      <c r="K7843" s="65">
        <v>37.078651685392998</v>
      </c>
      <c r="L7843" s="109">
        <v>7.8651685393259996</v>
      </c>
      <c r="M7843" s="105">
        <v>6.7415730337079998</v>
      </c>
    </row>
    <row r="7845" spans="2:13" x14ac:dyDescent="0.2">
      <c r="B7845" s="40" t="str">
        <f xml:space="preserve"> HYPERLINK("#'目次'!B330", "[324]")</f>
        <v>[324]</v>
      </c>
      <c r="C7845" s="23" t="s">
        <v>464</v>
      </c>
    </row>
    <row r="7848" spans="2:13" x14ac:dyDescent="0.2">
      <c r="C7848" s="23" t="s">
        <v>80</v>
      </c>
    </row>
    <row r="7849" spans="2:13" ht="24" x14ac:dyDescent="0.2">
      <c r="E7849" s="195"/>
      <c r="F7849" s="196"/>
      <c r="G7849" s="37" t="s">
        <v>15</v>
      </c>
      <c r="H7849" s="33" t="s">
        <v>436</v>
      </c>
      <c r="I7849" s="13" t="s">
        <v>437</v>
      </c>
      <c r="J7849" s="13" t="s">
        <v>438</v>
      </c>
      <c r="K7849" s="13" t="s">
        <v>439</v>
      </c>
      <c r="L7849" s="13" t="s">
        <v>440</v>
      </c>
      <c r="M7849" s="38" t="s">
        <v>18</v>
      </c>
    </row>
    <row r="7850" spans="2:13" x14ac:dyDescent="0.2">
      <c r="E7850" s="197"/>
      <c r="F7850" s="198"/>
      <c r="G7850" s="35"/>
      <c r="H7850" s="39"/>
      <c r="I7850" s="14"/>
      <c r="J7850" s="14"/>
      <c r="K7850" s="14"/>
      <c r="L7850" s="14"/>
      <c r="M7850" s="34"/>
    </row>
    <row r="7851" spans="2:13" x14ac:dyDescent="0.2">
      <c r="E7851" s="91" t="s">
        <v>15</v>
      </c>
      <c r="F7851" s="46"/>
      <c r="G7851" s="36">
        <v>1200</v>
      </c>
      <c r="H7851" s="24">
        <v>0.66666666666700003</v>
      </c>
      <c r="I7851" s="24">
        <v>3.25</v>
      </c>
      <c r="J7851" s="24">
        <v>34.083333333333002</v>
      </c>
      <c r="K7851" s="24">
        <v>33.083333333333002</v>
      </c>
      <c r="L7851" s="24">
        <v>23.166666666666998</v>
      </c>
      <c r="M7851" s="68">
        <v>5.75</v>
      </c>
    </row>
    <row r="7852" spans="2:13" x14ac:dyDescent="0.2">
      <c r="E7852" s="4" t="s">
        <v>81</v>
      </c>
      <c r="F7852" s="5"/>
      <c r="G7852" s="19">
        <v>48</v>
      </c>
      <c r="H7852" s="54">
        <v>2.083333333333</v>
      </c>
      <c r="I7852" s="20">
        <v>6.25</v>
      </c>
      <c r="J7852" s="20">
        <v>29.166666666666998</v>
      </c>
      <c r="K7852" s="96">
        <v>39.583333333333002</v>
      </c>
      <c r="L7852" s="90">
        <v>14.583333333333</v>
      </c>
      <c r="M7852" s="52">
        <v>8.333333333333</v>
      </c>
    </row>
    <row r="7853" spans="2:13" x14ac:dyDescent="0.2">
      <c r="E7853" s="4" t="s">
        <v>82</v>
      </c>
      <c r="F7853" s="5"/>
      <c r="G7853" s="6">
        <v>84</v>
      </c>
      <c r="H7853" s="71">
        <v>0</v>
      </c>
      <c r="I7853" s="12">
        <v>1.190476190476</v>
      </c>
      <c r="J7853" s="12">
        <v>34.523809523810002</v>
      </c>
      <c r="K7853" s="12">
        <v>30.952380952380999</v>
      </c>
      <c r="L7853" s="12">
        <v>26.190476190476002</v>
      </c>
      <c r="M7853" s="42">
        <v>7.1428571428570002</v>
      </c>
    </row>
    <row r="7854" spans="2:13" x14ac:dyDescent="0.2">
      <c r="E7854" s="4" t="s">
        <v>83</v>
      </c>
      <c r="F7854" s="5"/>
      <c r="G7854" s="6">
        <v>462</v>
      </c>
      <c r="H7854" s="31">
        <v>0.43290043290000002</v>
      </c>
      <c r="I7854" s="12">
        <v>3.2467532467529998</v>
      </c>
      <c r="J7854" s="12">
        <v>35.064935064935</v>
      </c>
      <c r="K7854" s="12">
        <v>33.116883116883002</v>
      </c>
      <c r="L7854" s="12">
        <v>22.077922077922</v>
      </c>
      <c r="M7854" s="42">
        <v>6.0606060606060002</v>
      </c>
    </row>
    <row r="7855" spans="2:13" x14ac:dyDescent="0.2">
      <c r="E7855" s="4" t="s">
        <v>84</v>
      </c>
      <c r="F7855" s="5"/>
      <c r="G7855" s="6">
        <v>30</v>
      </c>
      <c r="H7855" s="71">
        <v>0</v>
      </c>
      <c r="I7855" s="28">
        <v>0</v>
      </c>
      <c r="J7855" s="44">
        <v>46.666666666666998</v>
      </c>
      <c r="K7855" s="43">
        <v>26.666666666666998</v>
      </c>
      <c r="L7855" s="12">
        <v>23.333333333333002</v>
      </c>
      <c r="M7855" s="42">
        <v>3.333333333333</v>
      </c>
    </row>
    <row r="7856" spans="2:13" x14ac:dyDescent="0.2">
      <c r="E7856" s="4" t="s">
        <v>85</v>
      </c>
      <c r="F7856" s="5"/>
      <c r="G7856" s="6">
        <v>144</v>
      </c>
      <c r="H7856" s="31">
        <v>0.694444444444</v>
      </c>
      <c r="I7856" s="12">
        <v>2.7777777777780002</v>
      </c>
      <c r="J7856" s="12">
        <v>29.166666666666998</v>
      </c>
      <c r="K7856" s="12">
        <v>34.722222222222001</v>
      </c>
      <c r="L7856" s="12">
        <v>26.388888888888999</v>
      </c>
      <c r="M7856" s="42">
        <v>6.25</v>
      </c>
    </row>
    <row r="7857" spans="2:13" x14ac:dyDescent="0.2">
      <c r="E7857" s="4" t="s">
        <v>86</v>
      </c>
      <c r="F7857" s="5"/>
      <c r="G7857" s="6">
        <v>192</v>
      </c>
      <c r="H7857" s="31">
        <v>0.52083333333299997</v>
      </c>
      <c r="I7857" s="12">
        <v>2.083333333333</v>
      </c>
      <c r="J7857" s="12">
        <v>38.020833333333002</v>
      </c>
      <c r="K7857" s="12">
        <v>29.166666666666998</v>
      </c>
      <c r="L7857" s="12">
        <v>25</v>
      </c>
      <c r="M7857" s="42">
        <v>5.208333333333</v>
      </c>
    </row>
    <row r="7858" spans="2:13" x14ac:dyDescent="0.2">
      <c r="E7858" s="4" t="s">
        <v>87</v>
      </c>
      <c r="F7858" s="5"/>
      <c r="G7858" s="6">
        <v>72</v>
      </c>
      <c r="H7858" s="71">
        <v>0</v>
      </c>
      <c r="I7858" s="12">
        <v>1.3888888888890001</v>
      </c>
      <c r="J7858" s="12">
        <v>36.111111111111001</v>
      </c>
      <c r="K7858" s="12">
        <v>36.111111111111001</v>
      </c>
      <c r="L7858" s="43">
        <v>18.055555555556001</v>
      </c>
      <c r="M7858" s="42">
        <v>8.333333333333</v>
      </c>
    </row>
    <row r="7859" spans="2:13" x14ac:dyDescent="0.2">
      <c r="E7859" s="4" t="s">
        <v>88</v>
      </c>
      <c r="F7859" s="5"/>
      <c r="G7859" s="6">
        <v>36</v>
      </c>
      <c r="H7859" s="71">
        <v>0</v>
      </c>
      <c r="I7859" s="12">
        <v>5.5555555555560003</v>
      </c>
      <c r="J7859" s="61">
        <v>16.666666666666998</v>
      </c>
      <c r="K7859" s="44">
        <v>50</v>
      </c>
      <c r="L7859" s="12">
        <v>25</v>
      </c>
      <c r="M7859" s="42">
        <v>2.7777777777780002</v>
      </c>
    </row>
    <row r="7860" spans="2:13" x14ac:dyDescent="0.2">
      <c r="E7860" s="4" t="s">
        <v>89</v>
      </c>
      <c r="F7860" s="5"/>
      <c r="G7860" s="6">
        <v>66</v>
      </c>
      <c r="H7860" s="31">
        <v>3.0303030303030001</v>
      </c>
      <c r="I7860" s="12">
        <v>7.5757575757579998</v>
      </c>
      <c r="J7860" s="12">
        <v>33.333333333333002</v>
      </c>
      <c r="K7860" s="12">
        <v>31.818181818182001</v>
      </c>
      <c r="L7860" s="12">
        <v>19.696969696970001</v>
      </c>
      <c r="M7860" s="42">
        <v>4.5454545454549997</v>
      </c>
    </row>
    <row r="7861" spans="2:13" x14ac:dyDescent="0.2">
      <c r="E7861" s="4" t="s">
        <v>90</v>
      </c>
      <c r="F7861" s="5"/>
      <c r="G7861" s="6">
        <v>54</v>
      </c>
      <c r="H7861" s="31">
        <v>1.851851851852</v>
      </c>
      <c r="I7861" s="12">
        <v>7.4074074074069998</v>
      </c>
      <c r="J7861" s="12">
        <v>29.629629629629999</v>
      </c>
      <c r="K7861" s="12">
        <v>33.333333333333002</v>
      </c>
      <c r="L7861" s="12">
        <v>25.925925925925998</v>
      </c>
      <c r="M7861" s="42">
        <v>1.851851851852</v>
      </c>
    </row>
    <row r="7862" spans="2:13" x14ac:dyDescent="0.2">
      <c r="E7862" s="57" t="s">
        <v>91</v>
      </c>
      <c r="F7862" s="59"/>
      <c r="G7862" s="55">
        <v>12</v>
      </c>
      <c r="H7862" s="137">
        <v>0</v>
      </c>
      <c r="I7862" s="74">
        <v>0</v>
      </c>
      <c r="J7862" s="123">
        <v>41.666666666666998</v>
      </c>
      <c r="K7862" s="109">
        <v>16.666666666666998</v>
      </c>
      <c r="L7862" s="113">
        <v>41.666666666666998</v>
      </c>
      <c r="M7862" s="171">
        <v>0</v>
      </c>
    </row>
    <row r="7864" spans="2:13" x14ac:dyDescent="0.2">
      <c r="B7864" s="40" t="str">
        <f xml:space="preserve"> HYPERLINK("#'目次'!B331", "[325]")</f>
        <v>[325]</v>
      </c>
      <c r="C7864" s="23" t="s">
        <v>467</v>
      </c>
    </row>
    <row r="7867" spans="2:13" x14ac:dyDescent="0.2">
      <c r="C7867" s="23" t="s">
        <v>14</v>
      </c>
    </row>
    <row r="7868" spans="2:13" ht="24" x14ac:dyDescent="0.2">
      <c r="D7868" s="195"/>
      <c r="E7868" s="196"/>
      <c r="F7868" s="196"/>
      <c r="G7868" s="37" t="s">
        <v>15</v>
      </c>
      <c r="H7868" s="33" t="s">
        <v>436</v>
      </c>
      <c r="I7868" s="13" t="s">
        <v>437</v>
      </c>
      <c r="J7868" s="13" t="s">
        <v>438</v>
      </c>
      <c r="K7868" s="13" t="s">
        <v>439</v>
      </c>
      <c r="L7868" s="13" t="s">
        <v>440</v>
      </c>
      <c r="M7868" s="38" t="s">
        <v>18</v>
      </c>
    </row>
    <row r="7869" spans="2:13" x14ac:dyDescent="0.2">
      <c r="D7869" s="197"/>
      <c r="E7869" s="198"/>
      <c r="F7869" s="198"/>
      <c r="G7869" s="35"/>
      <c r="H7869" s="39"/>
      <c r="I7869" s="14"/>
      <c r="J7869" s="14"/>
      <c r="K7869" s="14"/>
      <c r="L7869" s="14"/>
      <c r="M7869" s="34"/>
    </row>
    <row r="7870" spans="2:13" x14ac:dyDescent="0.2">
      <c r="D7870" s="56"/>
      <c r="E7870" s="58" t="s">
        <v>15</v>
      </c>
      <c r="F7870" s="46"/>
      <c r="G7870" s="36">
        <v>1200</v>
      </c>
      <c r="H7870" s="24">
        <v>1.416666666667</v>
      </c>
      <c r="I7870" s="24">
        <v>12.5</v>
      </c>
      <c r="J7870" s="24">
        <v>59.333333333333002</v>
      </c>
      <c r="K7870" s="24">
        <v>7.583333333333</v>
      </c>
      <c r="L7870" s="24">
        <v>13.916666666667</v>
      </c>
      <c r="M7870" s="68">
        <v>5.25</v>
      </c>
    </row>
    <row r="7871" spans="2:13" x14ac:dyDescent="0.2">
      <c r="D7871" s="199" t="s">
        <v>19</v>
      </c>
      <c r="E7871" s="22" t="s">
        <v>20</v>
      </c>
      <c r="F7871" s="21"/>
      <c r="G7871" s="19">
        <v>132</v>
      </c>
      <c r="H7871" s="54">
        <v>2.2727272727269998</v>
      </c>
      <c r="I7871" s="20">
        <v>10.606060606061</v>
      </c>
      <c r="J7871" s="20">
        <v>56.818181818181998</v>
      </c>
      <c r="K7871" s="20">
        <v>6.0606060606060002</v>
      </c>
      <c r="L7871" s="20">
        <v>15.909090909091001</v>
      </c>
      <c r="M7871" s="52">
        <v>8.333333333333</v>
      </c>
    </row>
    <row r="7872" spans="2:13" x14ac:dyDescent="0.2">
      <c r="D7872" s="200"/>
      <c r="E7872" s="4" t="s">
        <v>21</v>
      </c>
      <c r="F7872" s="5"/>
      <c r="G7872" s="6">
        <v>444</v>
      </c>
      <c r="H7872" s="31">
        <v>0.67567567567599995</v>
      </c>
      <c r="I7872" s="12">
        <v>13.063063063063</v>
      </c>
      <c r="J7872" s="12">
        <v>60.585585585586003</v>
      </c>
      <c r="K7872" s="12">
        <v>9.0090090090090005</v>
      </c>
      <c r="L7872" s="12">
        <v>12.162162162162</v>
      </c>
      <c r="M7872" s="42">
        <v>4.5045045045050003</v>
      </c>
    </row>
    <row r="7873" spans="4:13" x14ac:dyDescent="0.2">
      <c r="D7873" s="200"/>
      <c r="E7873" s="4" t="s">
        <v>22</v>
      </c>
      <c r="F7873" s="5"/>
      <c r="G7873" s="6">
        <v>192</v>
      </c>
      <c r="H7873" s="31">
        <v>2.083333333333</v>
      </c>
      <c r="I7873" s="12">
        <v>10.9375</v>
      </c>
      <c r="J7873" s="12">
        <v>60.9375</v>
      </c>
      <c r="K7873" s="12">
        <v>6.25</v>
      </c>
      <c r="L7873" s="12">
        <v>14.583333333333</v>
      </c>
      <c r="M7873" s="42">
        <v>5.208333333333</v>
      </c>
    </row>
    <row r="7874" spans="4:13" x14ac:dyDescent="0.2">
      <c r="D7874" s="200"/>
      <c r="E7874" s="4" t="s">
        <v>23</v>
      </c>
      <c r="F7874" s="5"/>
      <c r="G7874" s="6">
        <v>192</v>
      </c>
      <c r="H7874" s="31">
        <v>1.5625</v>
      </c>
      <c r="I7874" s="12">
        <v>9.375</v>
      </c>
      <c r="J7874" s="12">
        <v>59.375</v>
      </c>
      <c r="K7874" s="12">
        <v>9.375</v>
      </c>
      <c r="L7874" s="12">
        <v>15.625</v>
      </c>
      <c r="M7874" s="42">
        <v>4.6875</v>
      </c>
    </row>
    <row r="7875" spans="4:13" x14ac:dyDescent="0.2">
      <c r="D7875" s="200"/>
      <c r="E7875" s="4" t="s">
        <v>24</v>
      </c>
      <c r="F7875" s="5"/>
      <c r="G7875" s="6">
        <v>240</v>
      </c>
      <c r="H7875" s="31">
        <v>1.666666666667</v>
      </c>
      <c r="I7875" s="12">
        <v>16.25</v>
      </c>
      <c r="J7875" s="12">
        <v>57.083333333333002</v>
      </c>
      <c r="K7875" s="12">
        <v>5.416666666667</v>
      </c>
      <c r="L7875" s="12">
        <v>14.166666666667</v>
      </c>
      <c r="M7875" s="42">
        <v>5.416666666667</v>
      </c>
    </row>
    <row r="7876" spans="4:13" x14ac:dyDescent="0.2">
      <c r="D7876" s="199" t="s">
        <v>25</v>
      </c>
      <c r="E7876" s="22" t="s">
        <v>26</v>
      </c>
      <c r="F7876" s="21"/>
      <c r="G7876" s="19">
        <v>348</v>
      </c>
      <c r="H7876" s="54">
        <v>2.2988505747130001</v>
      </c>
      <c r="I7876" s="20">
        <v>10.057471264368001</v>
      </c>
      <c r="J7876" s="20">
        <v>62.356321839080003</v>
      </c>
      <c r="K7876" s="20">
        <v>6.3218390804600002</v>
      </c>
      <c r="L7876" s="20">
        <v>14.367816091953999</v>
      </c>
      <c r="M7876" s="52">
        <v>4.5977011494250002</v>
      </c>
    </row>
    <row r="7877" spans="4:13" x14ac:dyDescent="0.2">
      <c r="D7877" s="200"/>
      <c r="E7877" s="4" t="s">
        <v>27</v>
      </c>
      <c r="F7877" s="5"/>
      <c r="G7877" s="6">
        <v>378</v>
      </c>
      <c r="H7877" s="31">
        <v>1.058201058201</v>
      </c>
      <c r="I7877" s="12">
        <v>15.343915343915</v>
      </c>
      <c r="J7877" s="12">
        <v>56.613756613756998</v>
      </c>
      <c r="K7877" s="12">
        <v>9.2592592592590002</v>
      </c>
      <c r="L7877" s="12">
        <v>11.904761904761999</v>
      </c>
      <c r="M7877" s="42">
        <v>5.8201058201059999</v>
      </c>
    </row>
    <row r="7878" spans="4:13" x14ac:dyDescent="0.2">
      <c r="D7878" s="200"/>
      <c r="E7878" s="4" t="s">
        <v>28</v>
      </c>
      <c r="F7878" s="5"/>
      <c r="G7878" s="6">
        <v>372</v>
      </c>
      <c r="H7878" s="31">
        <v>1.0752688172039999</v>
      </c>
      <c r="I7878" s="12">
        <v>13.440860215054</v>
      </c>
      <c r="J7878" s="12">
        <v>59.946236559139997</v>
      </c>
      <c r="K7878" s="12">
        <v>6.4516129032259997</v>
      </c>
      <c r="L7878" s="12">
        <v>13.709677419355</v>
      </c>
      <c r="M7878" s="42">
        <v>5.3763440860219998</v>
      </c>
    </row>
    <row r="7879" spans="4:13" x14ac:dyDescent="0.2">
      <c r="D7879" s="200"/>
      <c r="E7879" s="4" t="s">
        <v>29</v>
      </c>
      <c r="F7879" s="5"/>
      <c r="G7879" s="6">
        <v>102</v>
      </c>
      <c r="H7879" s="31">
        <v>0.98039215686299996</v>
      </c>
      <c r="I7879" s="43">
        <v>6.8627450980390003</v>
      </c>
      <c r="J7879" s="12">
        <v>56.862745098038999</v>
      </c>
      <c r="K7879" s="12">
        <v>9.8039215686270005</v>
      </c>
      <c r="L7879" s="29">
        <v>20.588235294118</v>
      </c>
      <c r="M7879" s="42">
        <v>4.9019607843140003</v>
      </c>
    </row>
    <row r="7880" spans="4:13" x14ac:dyDescent="0.2">
      <c r="D7880" s="199" t="s">
        <v>30</v>
      </c>
      <c r="E7880" s="22" t="s">
        <v>31</v>
      </c>
      <c r="F7880" s="21"/>
      <c r="G7880" s="19">
        <v>592</v>
      </c>
      <c r="H7880" s="54">
        <v>1.351351351351</v>
      </c>
      <c r="I7880" s="20">
        <v>10.135135135135</v>
      </c>
      <c r="J7880" s="20">
        <v>54.898648648649001</v>
      </c>
      <c r="K7880" s="20">
        <v>8.6148648648649999</v>
      </c>
      <c r="L7880" s="96">
        <v>19.087837837837998</v>
      </c>
      <c r="M7880" s="52">
        <v>5.9121621621619997</v>
      </c>
    </row>
    <row r="7881" spans="4:13" x14ac:dyDescent="0.2">
      <c r="D7881" s="200"/>
      <c r="E7881" s="4" t="s">
        <v>32</v>
      </c>
      <c r="F7881" s="5"/>
      <c r="G7881" s="6">
        <v>608</v>
      </c>
      <c r="H7881" s="31">
        <v>1.4802631578950001</v>
      </c>
      <c r="I7881" s="12">
        <v>14.802631578947</v>
      </c>
      <c r="J7881" s="12">
        <v>63.651315789473998</v>
      </c>
      <c r="K7881" s="12">
        <v>6.5789473684209998</v>
      </c>
      <c r="L7881" s="43">
        <v>8.8815789473680002</v>
      </c>
      <c r="M7881" s="42">
        <v>4.6052631578950001</v>
      </c>
    </row>
    <row r="7882" spans="4:13" x14ac:dyDescent="0.2">
      <c r="D7882" s="199" t="s">
        <v>33</v>
      </c>
      <c r="E7882" s="22" t="s">
        <v>34</v>
      </c>
      <c r="F7882" s="21"/>
      <c r="G7882" s="19">
        <v>74</v>
      </c>
      <c r="H7882" s="54">
        <v>5.4054054054050003</v>
      </c>
      <c r="I7882" s="20">
        <v>13.513513513514001</v>
      </c>
      <c r="J7882" s="107">
        <v>47.297297297297</v>
      </c>
      <c r="K7882" s="20">
        <v>5.4054054054050003</v>
      </c>
      <c r="L7882" s="98">
        <v>24.324324324323999</v>
      </c>
      <c r="M7882" s="52">
        <v>4.0540540540540002</v>
      </c>
    </row>
    <row r="7883" spans="4:13" x14ac:dyDescent="0.2">
      <c r="D7883" s="200"/>
      <c r="E7883" s="4" t="s">
        <v>35</v>
      </c>
      <c r="F7883" s="5"/>
      <c r="G7883" s="6">
        <v>148</v>
      </c>
      <c r="H7883" s="31">
        <v>1.351351351351</v>
      </c>
      <c r="I7883" s="12">
        <v>9.4594594594589996</v>
      </c>
      <c r="J7883" s="12">
        <v>62.837837837838002</v>
      </c>
      <c r="K7883" s="12">
        <v>8.7837837837839992</v>
      </c>
      <c r="L7883" s="12">
        <v>12.837837837838</v>
      </c>
      <c r="M7883" s="42">
        <v>4.7297297297299998</v>
      </c>
    </row>
    <row r="7884" spans="4:13" x14ac:dyDescent="0.2">
      <c r="D7884" s="200"/>
      <c r="E7884" s="4" t="s">
        <v>36</v>
      </c>
      <c r="F7884" s="5"/>
      <c r="G7884" s="6">
        <v>187</v>
      </c>
      <c r="H7884" s="31">
        <v>0.53475935828900001</v>
      </c>
      <c r="I7884" s="12">
        <v>11.229946524063999</v>
      </c>
      <c r="J7884" s="12">
        <v>62.566844919786</v>
      </c>
      <c r="K7884" s="12">
        <v>11.229946524063999</v>
      </c>
      <c r="L7884" s="12">
        <v>11.229946524063999</v>
      </c>
      <c r="M7884" s="42">
        <v>3.208556149733</v>
      </c>
    </row>
    <row r="7885" spans="4:13" x14ac:dyDescent="0.2">
      <c r="D7885" s="200"/>
      <c r="E7885" s="4" t="s">
        <v>37</v>
      </c>
      <c r="F7885" s="5"/>
      <c r="G7885" s="6">
        <v>221</v>
      </c>
      <c r="H7885" s="31">
        <v>0.904977375566</v>
      </c>
      <c r="I7885" s="12">
        <v>14.479638009049999</v>
      </c>
      <c r="J7885" s="12">
        <v>60.180995475113001</v>
      </c>
      <c r="K7885" s="12">
        <v>8.5972850678730008</v>
      </c>
      <c r="L7885" s="12">
        <v>11.764705882353001</v>
      </c>
      <c r="M7885" s="42">
        <v>4.0723981900449999</v>
      </c>
    </row>
    <row r="7886" spans="4:13" x14ac:dyDescent="0.2">
      <c r="D7886" s="200"/>
      <c r="E7886" s="4" t="s">
        <v>38</v>
      </c>
      <c r="F7886" s="5"/>
      <c r="G7886" s="6">
        <v>186</v>
      </c>
      <c r="H7886" s="31">
        <v>0.53763440860199996</v>
      </c>
      <c r="I7886" s="12">
        <v>10.215053763441</v>
      </c>
      <c r="J7886" s="12">
        <v>62.903225806451999</v>
      </c>
      <c r="K7886" s="12">
        <v>6.4516129032259997</v>
      </c>
      <c r="L7886" s="12">
        <v>13.978494623655999</v>
      </c>
      <c r="M7886" s="42">
        <v>5.9139784946239997</v>
      </c>
    </row>
    <row r="7887" spans="4:13" x14ac:dyDescent="0.2">
      <c r="D7887" s="200"/>
      <c r="E7887" s="4" t="s">
        <v>39</v>
      </c>
      <c r="F7887" s="5"/>
      <c r="G7887" s="6">
        <v>223</v>
      </c>
      <c r="H7887" s="31">
        <v>1.3452914798210001</v>
      </c>
      <c r="I7887" s="12">
        <v>13.90134529148</v>
      </c>
      <c r="J7887" s="12">
        <v>57.399103139013</v>
      </c>
      <c r="K7887" s="12">
        <v>4.0358744394619999</v>
      </c>
      <c r="L7887" s="12">
        <v>16.591928251121001</v>
      </c>
      <c r="M7887" s="42">
        <v>6.7264573991030003</v>
      </c>
    </row>
    <row r="7888" spans="4:13" x14ac:dyDescent="0.2">
      <c r="D7888" s="201"/>
      <c r="E7888" s="57" t="s">
        <v>40</v>
      </c>
      <c r="F7888" s="59"/>
      <c r="G7888" s="55">
        <v>161</v>
      </c>
      <c r="H7888" s="114">
        <v>2.4844720496889998</v>
      </c>
      <c r="I7888" s="65">
        <v>14.285714285714</v>
      </c>
      <c r="J7888" s="65">
        <v>55.279503105590003</v>
      </c>
      <c r="K7888" s="65">
        <v>8.074534161491</v>
      </c>
      <c r="L7888" s="65">
        <v>12.422360248446999</v>
      </c>
      <c r="M7888" s="105">
        <v>7.4534161490680004</v>
      </c>
    </row>
    <row r="7890" spans="2:13" x14ac:dyDescent="0.2">
      <c r="B7890" s="40" t="str">
        <f xml:space="preserve"> HYPERLINK("#'目次'!B332", "[326]")</f>
        <v>[326]</v>
      </c>
      <c r="C7890" s="23" t="s">
        <v>467</v>
      </c>
    </row>
    <row r="7893" spans="2:13" x14ac:dyDescent="0.2">
      <c r="C7893" s="23" t="s">
        <v>48</v>
      </c>
    </row>
    <row r="7894" spans="2:13" ht="24" x14ac:dyDescent="0.2">
      <c r="D7894" s="195"/>
      <c r="E7894" s="196"/>
      <c r="F7894" s="196"/>
      <c r="G7894" s="37" t="s">
        <v>15</v>
      </c>
      <c r="H7894" s="33" t="s">
        <v>436</v>
      </c>
      <c r="I7894" s="13" t="s">
        <v>437</v>
      </c>
      <c r="J7894" s="13" t="s">
        <v>438</v>
      </c>
      <c r="K7894" s="13" t="s">
        <v>439</v>
      </c>
      <c r="L7894" s="13" t="s">
        <v>440</v>
      </c>
      <c r="M7894" s="38" t="s">
        <v>18</v>
      </c>
    </row>
    <row r="7895" spans="2:13" x14ac:dyDescent="0.2">
      <c r="D7895" s="197"/>
      <c r="E7895" s="198"/>
      <c r="F7895" s="198"/>
      <c r="G7895" s="35"/>
      <c r="H7895" s="39"/>
      <c r="I7895" s="14"/>
      <c r="J7895" s="14"/>
      <c r="K7895" s="14"/>
      <c r="L7895" s="14"/>
      <c r="M7895" s="34"/>
    </row>
    <row r="7896" spans="2:13" x14ac:dyDescent="0.2">
      <c r="D7896" s="56"/>
      <c r="E7896" s="58" t="s">
        <v>15</v>
      </c>
      <c r="F7896" s="46"/>
      <c r="G7896" s="36">
        <v>1200</v>
      </c>
      <c r="H7896" s="24">
        <v>1.416666666667</v>
      </c>
      <c r="I7896" s="24">
        <v>12.5</v>
      </c>
      <c r="J7896" s="24">
        <v>59.333333333333002</v>
      </c>
      <c r="K7896" s="24">
        <v>7.583333333333</v>
      </c>
      <c r="L7896" s="24">
        <v>13.916666666667</v>
      </c>
      <c r="M7896" s="68">
        <v>5.25</v>
      </c>
    </row>
    <row r="7897" spans="2:13" x14ac:dyDescent="0.2">
      <c r="D7897" s="199" t="s">
        <v>49</v>
      </c>
      <c r="E7897" s="22" t="s">
        <v>50</v>
      </c>
      <c r="F7897" s="21"/>
      <c r="G7897" s="19">
        <v>15</v>
      </c>
      <c r="H7897" s="131">
        <v>0</v>
      </c>
      <c r="I7897" s="90">
        <v>6.666666666667</v>
      </c>
      <c r="J7897" s="98">
        <v>73.333333333333002</v>
      </c>
      <c r="K7897" s="20">
        <v>6.666666666667</v>
      </c>
      <c r="L7897" s="20">
        <v>13.333333333333</v>
      </c>
      <c r="M7897" s="170">
        <v>0</v>
      </c>
    </row>
    <row r="7898" spans="2:13" x14ac:dyDescent="0.2">
      <c r="D7898" s="200"/>
      <c r="E7898" s="4" t="s">
        <v>51</v>
      </c>
      <c r="F7898" s="5"/>
      <c r="G7898" s="6">
        <v>142</v>
      </c>
      <c r="H7898" s="31">
        <v>2.112676056338</v>
      </c>
      <c r="I7898" s="12">
        <v>7.746478873239</v>
      </c>
      <c r="J7898" s="12">
        <v>54.929577464788998</v>
      </c>
      <c r="K7898" s="12">
        <v>7.746478873239</v>
      </c>
      <c r="L7898" s="29">
        <v>21.12676056338</v>
      </c>
      <c r="M7898" s="42">
        <v>6.3380281690139997</v>
      </c>
    </row>
    <row r="7899" spans="2:13" x14ac:dyDescent="0.2">
      <c r="D7899" s="200"/>
      <c r="E7899" s="4" t="s">
        <v>52</v>
      </c>
      <c r="F7899" s="5"/>
      <c r="G7899" s="6">
        <v>26</v>
      </c>
      <c r="H7899" s="71">
        <v>0</v>
      </c>
      <c r="I7899" s="12">
        <v>11.538461538462</v>
      </c>
      <c r="J7899" s="43">
        <v>50</v>
      </c>
      <c r="K7899" s="12">
        <v>11.538461538462</v>
      </c>
      <c r="L7899" s="29">
        <v>19.230769230768999</v>
      </c>
      <c r="M7899" s="42">
        <v>7.6923076923079998</v>
      </c>
    </row>
    <row r="7900" spans="2:13" x14ac:dyDescent="0.2">
      <c r="D7900" s="200"/>
      <c r="E7900" s="4" t="s">
        <v>53</v>
      </c>
      <c r="F7900" s="5"/>
      <c r="G7900" s="6">
        <v>41</v>
      </c>
      <c r="H7900" s="71">
        <v>0</v>
      </c>
      <c r="I7900" s="43">
        <v>7.3170731707319998</v>
      </c>
      <c r="J7900" s="29">
        <v>68.292682926829002</v>
      </c>
      <c r="K7900" s="12">
        <v>7.3170731707319998</v>
      </c>
      <c r="L7900" s="12">
        <v>14.634146341463</v>
      </c>
      <c r="M7900" s="42">
        <v>2.4390243902440001</v>
      </c>
    </row>
    <row r="7901" spans="2:13" x14ac:dyDescent="0.2">
      <c r="D7901" s="200"/>
      <c r="E7901" s="4" t="s">
        <v>54</v>
      </c>
      <c r="F7901" s="5"/>
      <c r="G7901" s="6">
        <v>226</v>
      </c>
      <c r="H7901" s="31">
        <v>0.44247787610599998</v>
      </c>
      <c r="I7901" s="12">
        <v>9.2920353982300004</v>
      </c>
      <c r="J7901" s="12">
        <v>58.849557522124002</v>
      </c>
      <c r="K7901" s="12">
        <v>10.619469026549</v>
      </c>
      <c r="L7901" s="12">
        <v>15.929203539823</v>
      </c>
      <c r="M7901" s="42">
        <v>4.8672566371680004</v>
      </c>
    </row>
    <row r="7902" spans="2:13" x14ac:dyDescent="0.2">
      <c r="D7902" s="200"/>
      <c r="E7902" s="4" t="s">
        <v>55</v>
      </c>
      <c r="F7902" s="5"/>
      <c r="G7902" s="6">
        <v>125</v>
      </c>
      <c r="H7902" s="31">
        <v>0.8</v>
      </c>
      <c r="I7902" s="12">
        <v>16</v>
      </c>
      <c r="J7902" s="12">
        <v>54.4</v>
      </c>
      <c r="K7902" s="12">
        <v>8.8000000000000007</v>
      </c>
      <c r="L7902" s="12">
        <v>17.600000000000001</v>
      </c>
      <c r="M7902" s="42">
        <v>2.4</v>
      </c>
    </row>
    <row r="7903" spans="2:13" x14ac:dyDescent="0.2">
      <c r="D7903" s="200"/>
      <c r="E7903" s="4" t="s">
        <v>56</v>
      </c>
      <c r="F7903" s="5"/>
      <c r="G7903" s="6">
        <v>190</v>
      </c>
      <c r="H7903" s="71">
        <v>0</v>
      </c>
      <c r="I7903" s="12">
        <v>11.578947368421</v>
      </c>
      <c r="J7903" s="29">
        <v>65.789473684211004</v>
      </c>
      <c r="K7903" s="12">
        <v>6.3157894736840001</v>
      </c>
      <c r="L7903" s="12">
        <v>11.052631578947</v>
      </c>
      <c r="M7903" s="42">
        <v>5.2631578947369997</v>
      </c>
    </row>
    <row r="7904" spans="2:13" x14ac:dyDescent="0.2">
      <c r="D7904" s="200"/>
      <c r="E7904" s="4" t="s">
        <v>57</v>
      </c>
      <c r="F7904" s="5"/>
      <c r="G7904" s="6">
        <v>185</v>
      </c>
      <c r="H7904" s="31">
        <v>1.6216216216220001</v>
      </c>
      <c r="I7904" s="29">
        <v>18.378378378377999</v>
      </c>
      <c r="J7904" s="29">
        <v>68.108108108107999</v>
      </c>
      <c r="K7904" s="12">
        <v>5.9459459459459998</v>
      </c>
      <c r="L7904" s="61">
        <v>3.783783783784</v>
      </c>
      <c r="M7904" s="42">
        <v>2.1621621621620002</v>
      </c>
    </row>
    <row r="7905" spans="2:13" x14ac:dyDescent="0.2">
      <c r="D7905" s="200"/>
      <c r="E7905" s="4" t="s">
        <v>58</v>
      </c>
      <c r="F7905" s="5"/>
      <c r="G7905" s="6">
        <v>113</v>
      </c>
      <c r="H7905" s="31">
        <v>4.424778761062</v>
      </c>
      <c r="I7905" s="12">
        <v>10.619469026549</v>
      </c>
      <c r="J7905" s="43">
        <v>52.212389380531</v>
      </c>
      <c r="K7905" s="12">
        <v>9.7345132743360008</v>
      </c>
      <c r="L7905" s="12">
        <v>17.699115044248</v>
      </c>
      <c r="M7905" s="42">
        <v>5.3097345132739999</v>
      </c>
    </row>
    <row r="7906" spans="2:13" x14ac:dyDescent="0.2">
      <c r="D7906" s="200"/>
      <c r="E7906" s="4" t="s">
        <v>59</v>
      </c>
      <c r="F7906" s="5"/>
      <c r="G7906" s="6">
        <v>136</v>
      </c>
      <c r="H7906" s="31">
        <v>2.9411764705880001</v>
      </c>
      <c r="I7906" s="12">
        <v>16.911764705882</v>
      </c>
      <c r="J7906" s="43">
        <v>51.470588235294002</v>
      </c>
      <c r="K7906" s="12">
        <v>2.9411764705880001</v>
      </c>
      <c r="L7906" s="12">
        <v>13.235294117646999</v>
      </c>
      <c r="M7906" s="88">
        <v>12.5</v>
      </c>
    </row>
    <row r="7907" spans="2:13" x14ac:dyDescent="0.2">
      <c r="D7907" s="199" t="s">
        <v>60</v>
      </c>
      <c r="E7907" s="22" t="s">
        <v>61</v>
      </c>
      <c r="F7907" s="21"/>
      <c r="G7907" s="19">
        <v>205</v>
      </c>
      <c r="H7907" s="54">
        <v>1.951219512195</v>
      </c>
      <c r="I7907" s="96">
        <v>17.560975609755999</v>
      </c>
      <c r="J7907" s="90">
        <v>54.146341463414998</v>
      </c>
      <c r="K7907" s="20">
        <v>7.80487804878</v>
      </c>
      <c r="L7907" s="20">
        <v>13.170731707317</v>
      </c>
      <c r="M7907" s="52">
        <v>5.3658536585369996</v>
      </c>
    </row>
    <row r="7908" spans="2:13" x14ac:dyDescent="0.2">
      <c r="D7908" s="200"/>
      <c r="E7908" s="4" t="s">
        <v>62</v>
      </c>
      <c r="F7908" s="5"/>
      <c r="G7908" s="6">
        <v>160</v>
      </c>
      <c r="H7908" s="31">
        <v>1.25</v>
      </c>
      <c r="I7908" s="12">
        <v>13.125</v>
      </c>
      <c r="J7908" s="12">
        <v>63.75</v>
      </c>
      <c r="K7908" s="12">
        <v>10</v>
      </c>
      <c r="L7908" s="43">
        <v>8.125</v>
      </c>
      <c r="M7908" s="42">
        <v>3.75</v>
      </c>
    </row>
    <row r="7909" spans="2:13" x14ac:dyDescent="0.2">
      <c r="D7909" s="200"/>
      <c r="E7909" s="4" t="s">
        <v>63</v>
      </c>
      <c r="F7909" s="5"/>
      <c r="G7909" s="6">
        <v>121</v>
      </c>
      <c r="H7909" s="71">
        <v>0</v>
      </c>
      <c r="I7909" s="12">
        <v>15.702479338843</v>
      </c>
      <c r="J7909" s="12">
        <v>61.983471074379999</v>
      </c>
      <c r="K7909" s="12">
        <v>4.9586776859499997</v>
      </c>
      <c r="L7909" s="12">
        <v>14.04958677686</v>
      </c>
      <c r="M7909" s="42">
        <v>3.305785123967</v>
      </c>
    </row>
    <row r="7910" spans="2:13" x14ac:dyDescent="0.2">
      <c r="D7910" s="200"/>
      <c r="E7910" s="4" t="s">
        <v>64</v>
      </c>
      <c r="F7910" s="5"/>
      <c r="G7910" s="6">
        <v>124</v>
      </c>
      <c r="H7910" s="71">
        <v>0</v>
      </c>
      <c r="I7910" s="12">
        <v>15.322580645161</v>
      </c>
      <c r="J7910" s="12">
        <v>63.709677419355003</v>
      </c>
      <c r="K7910" s="12">
        <v>6.4516129032259997</v>
      </c>
      <c r="L7910" s="12">
        <v>13.709677419355</v>
      </c>
      <c r="M7910" s="42">
        <v>0.80645161290300005</v>
      </c>
    </row>
    <row r="7911" spans="2:13" x14ac:dyDescent="0.2">
      <c r="D7911" s="200"/>
      <c r="E7911" s="4" t="s">
        <v>65</v>
      </c>
      <c r="F7911" s="5"/>
      <c r="G7911" s="6">
        <v>109</v>
      </c>
      <c r="H7911" s="31">
        <v>1.834862385321</v>
      </c>
      <c r="I7911" s="12">
        <v>12.844036697248001</v>
      </c>
      <c r="J7911" s="43">
        <v>50.458715596330002</v>
      </c>
      <c r="K7911" s="12">
        <v>8.2568807339449997</v>
      </c>
      <c r="L7911" s="12">
        <v>15.596330275229001</v>
      </c>
      <c r="M7911" s="88">
        <v>11.009174311927</v>
      </c>
    </row>
    <row r="7912" spans="2:13" x14ac:dyDescent="0.2">
      <c r="D7912" s="200"/>
      <c r="E7912" s="4" t="s">
        <v>66</v>
      </c>
      <c r="F7912" s="5"/>
      <c r="G7912" s="6">
        <v>104</v>
      </c>
      <c r="H7912" s="31">
        <v>0.96153846153800004</v>
      </c>
      <c r="I7912" s="12">
        <v>9.6153846153850004</v>
      </c>
      <c r="J7912" s="12">
        <v>61.538461538462002</v>
      </c>
      <c r="K7912" s="12">
        <v>10.576923076923</v>
      </c>
      <c r="L7912" s="12">
        <v>13.461538461538</v>
      </c>
      <c r="M7912" s="42">
        <v>3.8461538461539999</v>
      </c>
    </row>
    <row r="7913" spans="2:13" x14ac:dyDescent="0.2">
      <c r="D7913" s="200"/>
      <c r="E7913" s="4" t="s">
        <v>67</v>
      </c>
      <c r="F7913" s="5"/>
      <c r="G7913" s="6">
        <v>139</v>
      </c>
      <c r="H7913" s="31">
        <v>2.1582733812949999</v>
      </c>
      <c r="I7913" s="43">
        <v>5.035971223022</v>
      </c>
      <c r="J7913" s="29">
        <v>67.625899280575993</v>
      </c>
      <c r="K7913" s="12">
        <v>5.035971223022</v>
      </c>
      <c r="L7913" s="12">
        <v>15.827338129496001</v>
      </c>
      <c r="M7913" s="42">
        <v>4.3165467625899998</v>
      </c>
    </row>
    <row r="7914" spans="2:13" x14ac:dyDescent="0.2">
      <c r="D7914" s="200"/>
      <c r="E7914" s="4" t="s">
        <v>68</v>
      </c>
      <c r="F7914" s="5"/>
      <c r="G7914" s="6">
        <v>48</v>
      </c>
      <c r="H7914" s="71">
        <v>0</v>
      </c>
      <c r="I7914" s="12">
        <v>16.666666666666998</v>
      </c>
      <c r="J7914" s="12">
        <v>58.333333333333002</v>
      </c>
      <c r="K7914" s="12">
        <v>10.416666666667</v>
      </c>
      <c r="L7914" s="12">
        <v>14.583333333333</v>
      </c>
      <c r="M7914" s="139">
        <v>0</v>
      </c>
    </row>
    <row r="7915" spans="2:13" x14ac:dyDescent="0.2">
      <c r="D7915" s="200"/>
      <c r="E7915" s="4" t="s">
        <v>69</v>
      </c>
      <c r="F7915" s="5"/>
      <c r="G7915" s="6">
        <v>37</v>
      </c>
      <c r="H7915" s="31">
        <v>5.4054054054050003</v>
      </c>
      <c r="I7915" s="12">
        <v>13.513513513514001</v>
      </c>
      <c r="J7915" s="61">
        <v>40.540540540541002</v>
      </c>
      <c r="K7915" s="12">
        <v>10.810810810811001</v>
      </c>
      <c r="L7915" s="44">
        <v>24.324324324323999</v>
      </c>
      <c r="M7915" s="42">
        <v>5.4054054054050003</v>
      </c>
    </row>
    <row r="7916" spans="2:13" x14ac:dyDescent="0.2">
      <c r="D7916" s="93" t="s">
        <v>70</v>
      </c>
      <c r="E7916" s="89" t="s">
        <v>18</v>
      </c>
      <c r="F7916" s="92"/>
      <c r="G7916" s="94">
        <v>0</v>
      </c>
      <c r="H7916" s="152">
        <v>0</v>
      </c>
      <c r="I7916" s="86">
        <v>0</v>
      </c>
      <c r="J7916" s="86">
        <v>0</v>
      </c>
      <c r="K7916" s="134">
        <v>0</v>
      </c>
      <c r="L7916" s="86">
        <v>0</v>
      </c>
      <c r="M7916" s="159">
        <v>0</v>
      </c>
    </row>
    <row r="7918" spans="2:13" x14ac:dyDescent="0.2">
      <c r="B7918" s="40" t="str">
        <f xml:space="preserve"> HYPERLINK("#'目次'!B333", "[327]")</f>
        <v>[327]</v>
      </c>
      <c r="C7918" s="23" t="s">
        <v>467</v>
      </c>
    </row>
    <row r="7921" spans="3:13" x14ac:dyDescent="0.2">
      <c r="C7921" s="23" t="s">
        <v>73</v>
      </c>
    </row>
    <row r="7922" spans="3:13" ht="24" x14ac:dyDescent="0.2">
      <c r="D7922" s="195"/>
      <c r="E7922" s="196"/>
      <c r="F7922" s="196"/>
      <c r="G7922" s="37" t="s">
        <v>15</v>
      </c>
      <c r="H7922" s="33" t="s">
        <v>436</v>
      </c>
      <c r="I7922" s="13" t="s">
        <v>437</v>
      </c>
      <c r="J7922" s="13" t="s">
        <v>438</v>
      </c>
      <c r="K7922" s="13" t="s">
        <v>439</v>
      </c>
      <c r="L7922" s="13" t="s">
        <v>440</v>
      </c>
      <c r="M7922" s="38" t="s">
        <v>18</v>
      </c>
    </row>
    <row r="7923" spans="3:13" x14ac:dyDescent="0.2">
      <c r="D7923" s="197"/>
      <c r="E7923" s="198"/>
      <c r="F7923" s="198"/>
      <c r="G7923" s="35"/>
      <c r="H7923" s="39"/>
      <c r="I7923" s="14"/>
      <c r="J7923" s="14"/>
      <c r="K7923" s="14"/>
      <c r="L7923" s="14"/>
      <c r="M7923" s="34"/>
    </row>
    <row r="7924" spans="3:13" x14ac:dyDescent="0.2">
      <c r="D7924" s="56"/>
      <c r="E7924" s="58" t="s">
        <v>15</v>
      </c>
      <c r="F7924" s="46"/>
      <c r="G7924" s="36">
        <v>1200</v>
      </c>
      <c r="H7924" s="24">
        <v>1.416666666667</v>
      </c>
      <c r="I7924" s="24">
        <v>12.5</v>
      </c>
      <c r="J7924" s="24">
        <v>59.333333333333002</v>
      </c>
      <c r="K7924" s="24">
        <v>7.583333333333</v>
      </c>
      <c r="L7924" s="24">
        <v>13.916666666667</v>
      </c>
      <c r="M7924" s="68">
        <v>5.25</v>
      </c>
    </row>
    <row r="7925" spans="3:13" x14ac:dyDescent="0.2">
      <c r="D7925" s="199" t="s">
        <v>74</v>
      </c>
      <c r="E7925" s="22" t="s">
        <v>75</v>
      </c>
      <c r="F7925" s="21"/>
      <c r="G7925" s="19">
        <v>592</v>
      </c>
      <c r="H7925" s="54">
        <v>1.351351351351</v>
      </c>
      <c r="I7925" s="20">
        <v>10.135135135135</v>
      </c>
      <c r="J7925" s="20">
        <v>54.898648648649001</v>
      </c>
      <c r="K7925" s="20">
        <v>8.6148648648649999</v>
      </c>
      <c r="L7925" s="96">
        <v>19.087837837837998</v>
      </c>
      <c r="M7925" s="52">
        <v>5.9121621621619997</v>
      </c>
    </row>
    <row r="7926" spans="3:13" x14ac:dyDescent="0.2">
      <c r="D7926" s="200"/>
      <c r="E7926" s="4" t="s">
        <v>34</v>
      </c>
      <c r="F7926" s="5"/>
      <c r="G7926" s="6">
        <v>37</v>
      </c>
      <c r="H7926" s="31">
        <v>2.7027027027030002</v>
      </c>
      <c r="I7926" s="12">
        <v>16.216216216216001</v>
      </c>
      <c r="J7926" s="43">
        <v>51.351351351350999</v>
      </c>
      <c r="K7926" s="69">
        <v>0</v>
      </c>
      <c r="L7926" s="44">
        <v>27.027027027027</v>
      </c>
      <c r="M7926" s="42">
        <v>2.7027027027030002</v>
      </c>
    </row>
    <row r="7927" spans="3:13" x14ac:dyDescent="0.2">
      <c r="D7927" s="200"/>
      <c r="E7927" s="4" t="s">
        <v>35</v>
      </c>
      <c r="F7927" s="5"/>
      <c r="G7927" s="6">
        <v>75</v>
      </c>
      <c r="H7927" s="31">
        <v>1.333333333333</v>
      </c>
      <c r="I7927" s="43">
        <v>5.333333333333</v>
      </c>
      <c r="J7927" s="12">
        <v>61.333333333333002</v>
      </c>
      <c r="K7927" s="12">
        <v>8</v>
      </c>
      <c r="L7927" s="12">
        <v>18.666666666666998</v>
      </c>
      <c r="M7927" s="42">
        <v>5.333333333333</v>
      </c>
    </row>
    <row r="7928" spans="3:13" x14ac:dyDescent="0.2">
      <c r="D7928" s="200"/>
      <c r="E7928" s="4" t="s">
        <v>36</v>
      </c>
      <c r="F7928" s="5"/>
      <c r="G7928" s="6">
        <v>95</v>
      </c>
      <c r="H7928" s="71">
        <v>0</v>
      </c>
      <c r="I7928" s="12">
        <v>9.4736842105260006</v>
      </c>
      <c r="J7928" s="12">
        <v>56.842105263157997</v>
      </c>
      <c r="K7928" s="29">
        <v>13.684210526316001</v>
      </c>
      <c r="L7928" s="12">
        <v>14.736842105262999</v>
      </c>
      <c r="M7928" s="42">
        <v>5.2631578947369997</v>
      </c>
    </row>
    <row r="7929" spans="3:13" x14ac:dyDescent="0.2">
      <c r="D7929" s="200"/>
      <c r="E7929" s="4" t="s">
        <v>37</v>
      </c>
      <c r="F7929" s="5"/>
      <c r="G7929" s="6">
        <v>111</v>
      </c>
      <c r="H7929" s="31">
        <v>0.90090090090099995</v>
      </c>
      <c r="I7929" s="12">
        <v>13.513513513514001</v>
      </c>
      <c r="J7929" s="43">
        <v>51.351351351350999</v>
      </c>
      <c r="K7929" s="12">
        <v>11.711711711712001</v>
      </c>
      <c r="L7929" s="12">
        <v>18.018018018018001</v>
      </c>
      <c r="M7929" s="42">
        <v>4.5045045045050003</v>
      </c>
    </row>
    <row r="7930" spans="3:13" x14ac:dyDescent="0.2">
      <c r="D7930" s="200"/>
      <c r="E7930" s="4" t="s">
        <v>38</v>
      </c>
      <c r="F7930" s="5"/>
      <c r="G7930" s="6">
        <v>93</v>
      </c>
      <c r="H7930" s="71">
        <v>0</v>
      </c>
      <c r="I7930" s="43">
        <v>6.4516129032259997</v>
      </c>
      <c r="J7930" s="12">
        <v>60.215053763440999</v>
      </c>
      <c r="K7930" s="12">
        <v>8.6021505376339995</v>
      </c>
      <c r="L7930" s="12">
        <v>18.279569892472999</v>
      </c>
      <c r="M7930" s="42">
        <v>6.4516129032259997</v>
      </c>
    </row>
    <row r="7931" spans="3:13" x14ac:dyDescent="0.2">
      <c r="D7931" s="200"/>
      <c r="E7931" s="4" t="s">
        <v>39</v>
      </c>
      <c r="F7931" s="5"/>
      <c r="G7931" s="6">
        <v>109</v>
      </c>
      <c r="H7931" s="31">
        <v>2.7522935779819999</v>
      </c>
      <c r="I7931" s="43">
        <v>7.339449541284</v>
      </c>
      <c r="J7931" s="12">
        <v>55.963302752293998</v>
      </c>
      <c r="K7931" s="12">
        <v>4.5871559633030001</v>
      </c>
      <c r="L7931" s="29">
        <v>22.018348623853001</v>
      </c>
      <c r="M7931" s="42">
        <v>7.339449541284</v>
      </c>
    </row>
    <row r="7932" spans="3:13" x14ac:dyDescent="0.2">
      <c r="D7932" s="200"/>
      <c r="E7932" s="4" t="s">
        <v>40</v>
      </c>
      <c r="F7932" s="5"/>
      <c r="G7932" s="6">
        <v>72</v>
      </c>
      <c r="H7932" s="31">
        <v>2.7777777777780002</v>
      </c>
      <c r="I7932" s="12">
        <v>16.666666666666998</v>
      </c>
      <c r="J7932" s="61">
        <v>44.444444444444002</v>
      </c>
      <c r="K7932" s="12">
        <v>8.333333333333</v>
      </c>
      <c r="L7932" s="29">
        <v>19.444444444443999</v>
      </c>
      <c r="M7932" s="42">
        <v>8.333333333333</v>
      </c>
    </row>
    <row r="7933" spans="3:13" x14ac:dyDescent="0.2">
      <c r="D7933" s="199" t="s">
        <v>76</v>
      </c>
      <c r="E7933" s="22" t="s">
        <v>77</v>
      </c>
      <c r="F7933" s="21"/>
      <c r="G7933" s="19">
        <v>608</v>
      </c>
      <c r="H7933" s="54">
        <v>1.4802631578950001</v>
      </c>
      <c r="I7933" s="20">
        <v>14.802631578947</v>
      </c>
      <c r="J7933" s="20">
        <v>63.651315789473998</v>
      </c>
      <c r="K7933" s="20">
        <v>6.5789473684209998</v>
      </c>
      <c r="L7933" s="90">
        <v>8.8815789473680002</v>
      </c>
      <c r="M7933" s="52">
        <v>4.6052631578950001</v>
      </c>
    </row>
    <row r="7934" spans="3:13" x14ac:dyDescent="0.2">
      <c r="D7934" s="200"/>
      <c r="E7934" s="4" t="s">
        <v>34</v>
      </c>
      <c r="F7934" s="5"/>
      <c r="G7934" s="6">
        <v>37</v>
      </c>
      <c r="H7934" s="76">
        <v>8.1081081081080004</v>
      </c>
      <c r="I7934" s="12">
        <v>10.810810810811001</v>
      </c>
      <c r="J7934" s="61">
        <v>43.243243243243001</v>
      </c>
      <c r="K7934" s="12">
        <v>10.810810810811001</v>
      </c>
      <c r="L7934" s="29">
        <v>21.621621621622001</v>
      </c>
      <c r="M7934" s="42">
        <v>5.4054054054050003</v>
      </c>
    </row>
    <row r="7935" spans="3:13" x14ac:dyDescent="0.2">
      <c r="D7935" s="200"/>
      <c r="E7935" s="4" t="s">
        <v>35</v>
      </c>
      <c r="F7935" s="5"/>
      <c r="G7935" s="6">
        <v>73</v>
      </c>
      <c r="H7935" s="31">
        <v>1.369863013699</v>
      </c>
      <c r="I7935" s="12">
        <v>13.698630136986001</v>
      </c>
      <c r="J7935" s="29">
        <v>64.383561643836003</v>
      </c>
      <c r="K7935" s="12">
        <v>9.5890410958899999</v>
      </c>
      <c r="L7935" s="43">
        <v>6.8493150684930004</v>
      </c>
      <c r="M7935" s="42">
        <v>4.1095890410960001</v>
      </c>
    </row>
    <row r="7936" spans="3:13" x14ac:dyDescent="0.2">
      <c r="D7936" s="200"/>
      <c r="E7936" s="4" t="s">
        <v>36</v>
      </c>
      <c r="F7936" s="5"/>
      <c r="G7936" s="6">
        <v>92</v>
      </c>
      <c r="H7936" s="31">
        <v>1.086956521739</v>
      </c>
      <c r="I7936" s="12">
        <v>13.04347826087</v>
      </c>
      <c r="J7936" s="29">
        <v>68.478260869565005</v>
      </c>
      <c r="K7936" s="12">
        <v>8.6956521739130004</v>
      </c>
      <c r="L7936" s="43">
        <v>7.6086956521740001</v>
      </c>
      <c r="M7936" s="42">
        <v>1.086956521739</v>
      </c>
    </row>
    <row r="7937" spans="2:13" x14ac:dyDescent="0.2">
      <c r="D7937" s="200"/>
      <c r="E7937" s="4" t="s">
        <v>37</v>
      </c>
      <c r="F7937" s="5"/>
      <c r="G7937" s="6">
        <v>110</v>
      </c>
      <c r="H7937" s="31">
        <v>0.90909090909099999</v>
      </c>
      <c r="I7937" s="12">
        <v>15.454545454545</v>
      </c>
      <c r="J7937" s="29">
        <v>69.090909090908994</v>
      </c>
      <c r="K7937" s="12">
        <v>5.4545454545450003</v>
      </c>
      <c r="L7937" s="43">
        <v>5.4545454545450003</v>
      </c>
      <c r="M7937" s="42">
        <v>3.636363636364</v>
      </c>
    </row>
    <row r="7938" spans="2:13" x14ac:dyDescent="0.2">
      <c r="D7938" s="200"/>
      <c r="E7938" s="4" t="s">
        <v>38</v>
      </c>
      <c r="F7938" s="5"/>
      <c r="G7938" s="6">
        <v>93</v>
      </c>
      <c r="H7938" s="31">
        <v>1.0752688172039999</v>
      </c>
      <c r="I7938" s="12">
        <v>13.978494623655999</v>
      </c>
      <c r="J7938" s="29">
        <v>65.591397849461998</v>
      </c>
      <c r="K7938" s="12">
        <v>4.3010752688169998</v>
      </c>
      <c r="L7938" s="12">
        <v>9.6774193548389995</v>
      </c>
      <c r="M7938" s="42">
        <v>5.3763440860219998</v>
      </c>
    </row>
    <row r="7939" spans="2:13" x14ac:dyDescent="0.2">
      <c r="D7939" s="200"/>
      <c r="E7939" s="4" t="s">
        <v>39</v>
      </c>
      <c r="F7939" s="5"/>
      <c r="G7939" s="6">
        <v>114</v>
      </c>
      <c r="H7939" s="71">
        <v>0</v>
      </c>
      <c r="I7939" s="29">
        <v>20.175438596490999</v>
      </c>
      <c r="J7939" s="12">
        <v>58.771929824560999</v>
      </c>
      <c r="K7939" s="12">
        <v>3.508771929825</v>
      </c>
      <c r="L7939" s="12">
        <v>11.403508771929999</v>
      </c>
      <c r="M7939" s="42">
        <v>6.1403508771929998</v>
      </c>
    </row>
    <row r="7940" spans="2:13" x14ac:dyDescent="0.2">
      <c r="D7940" s="201"/>
      <c r="E7940" s="57" t="s">
        <v>40</v>
      </c>
      <c r="F7940" s="59"/>
      <c r="G7940" s="55">
        <v>89</v>
      </c>
      <c r="H7940" s="114">
        <v>2.2471910112360001</v>
      </c>
      <c r="I7940" s="65">
        <v>12.359550561798001</v>
      </c>
      <c r="J7940" s="65">
        <v>64.044943820225001</v>
      </c>
      <c r="K7940" s="65">
        <v>7.8651685393259996</v>
      </c>
      <c r="L7940" s="125">
        <v>6.7415730337079998</v>
      </c>
      <c r="M7940" s="105">
        <v>6.7415730337079998</v>
      </c>
    </row>
    <row r="7942" spans="2:13" x14ac:dyDescent="0.2">
      <c r="B7942" s="40" t="str">
        <f xml:space="preserve"> HYPERLINK("#'目次'!B334", "[328]")</f>
        <v>[328]</v>
      </c>
      <c r="C7942" s="23" t="s">
        <v>467</v>
      </c>
    </row>
    <row r="7945" spans="2:13" x14ac:dyDescent="0.2">
      <c r="C7945" s="23" t="s">
        <v>80</v>
      </c>
    </row>
    <row r="7946" spans="2:13" ht="24" x14ac:dyDescent="0.2">
      <c r="E7946" s="195"/>
      <c r="F7946" s="196"/>
      <c r="G7946" s="37" t="s">
        <v>15</v>
      </c>
      <c r="H7946" s="33" t="s">
        <v>436</v>
      </c>
      <c r="I7946" s="13" t="s">
        <v>437</v>
      </c>
      <c r="J7946" s="13" t="s">
        <v>438</v>
      </c>
      <c r="K7946" s="13" t="s">
        <v>439</v>
      </c>
      <c r="L7946" s="13" t="s">
        <v>440</v>
      </c>
      <c r="M7946" s="38" t="s">
        <v>18</v>
      </c>
    </row>
    <row r="7947" spans="2:13" x14ac:dyDescent="0.2">
      <c r="E7947" s="197"/>
      <c r="F7947" s="198"/>
      <c r="G7947" s="35"/>
      <c r="H7947" s="39"/>
      <c r="I7947" s="14"/>
      <c r="J7947" s="14"/>
      <c r="K7947" s="14"/>
      <c r="L7947" s="14"/>
      <c r="M7947" s="34"/>
    </row>
    <row r="7948" spans="2:13" x14ac:dyDescent="0.2">
      <c r="E7948" s="91" t="s">
        <v>15</v>
      </c>
      <c r="F7948" s="46"/>
      <c r="G7948" s="36">
        <v>1200</v>
      </c>
      <c r="H7948" s="24">
        <v>1.416666666667</v>
      </c>
      <c r="I7948" s="24">
        <v>12.5</v>
      </c>
      <c r="J7948" s="24">
        <v>59.333333333333002</v>
      </c>
      <c r="K7948" s="24">
        <v>7.583333333333</v>
      </c>
      <c r="L7948" s="24">
        <v>13.916666666667</v>
      </c>
      <c r="M7948" s="68">
        <v>5.25</v>
      </c>
    </row>
    <row r="7949" spans="2:13" x14ac:dyDescent="0.2">
      <c r="E7949" s="4" t="s">
        <v>81</v>
      </c>
      <c r="F7949" s="5"/>
      <c r="G7949" s="19">
        <v>48</v>
      </c>
      <c r="H7949" s="54">
        <v>6.25</v>
      </c>
      <c r="I7949" s="20">
        <v>8.333333333333</v>
      </c>
      <c r="J7949" s="20">
        <v>60.416666666666998</v>
      </c>
      <c r="K7949" s="20">
        <v>4.166666666667</v>
      </c>
      <c r="L7949" s="20">
        <v>14.583333333333</v>
      </c>
      <c r="M7949" s="52">
        <v>6.25</v>
      </c>
    </row>
    <row r="7950" spans="2:13" x14ac:dyDescent="0.2">
      <c r="E7950" s="4" t="s">
        <v>82</v>
      </c>
      <c r="F7950" s="5"/>
      <c r="G7950" s="6">
        <v>84</v>
      </c>
      <c r="H7950" s="71">
        <v>0</v>
      </c>
      <c r="I7950" s="12">
        <v>11.904761904761999</v>
      </c>
      <c r="J7950" s="12">
        <v>54.761904761905001</v>
      </c>
      <c r="K7950" s="12">
        <v>7.1428571428570002</v>
      </c>
      <c r="L7950" s="12">
        <v>16.666666666666998</v>
      </c>
      <c r="M7950" s="42">
        <v>9.5238095238099998</v>
      </c>
    </row>
    <row r="7951" spans="2:13" x14ac:dyDescent="0.2">
      <c r="E7951" s="4" t="s">
        <v>83</v>
      </c>
      <c r="F7951" s="5"/>
      <c r="G7951" s="6">
        <v>462</v>
      </c>
      <c r="H7951" s="31">
        <v>0.86580086580100002</v>
      </c>
      <c r="I7951" s="12">
        <v>13.203463203463</v>
      </c>
      <c r="J7951" s="12">
        <v>60.173160173159999</v>
      </c>
      <c r="K7951" s="12">
        <v>8.6580086580090008</v>
      </c>
      <c r="L7951" s="12">
        <v>12.337662337662</v>
      </c>
      <c r="M7951" s="42">
        <v>4.7619047619049999</v>
      </c>
    </row>
    <row r="7952" spans="2:13" x14ac:dyDescent="0.2">
      <c r="E7952" s="4" t="s">
        <v>84</v>
      </c>
      <c r="F7952" s="5"/>
      <c r="G7952" s="6">
        <v>30</v>
      </c>
      <c r="H7952" s="71">
        <v>0</v>
      </c>
      <c r="I7952" s="43">
        <v>6.666666666667</v>
      </c>
      <c r="J7952" s="44">
        <v>70</v>
      </c>
      <c r="K7952" s="12">
        <v>3.333333333333</v>
      </c>
      <c r="L7952" s="12">
        <v>16.666666666666998</v>
      </c>
      <c r="M7952" s="42">
        <v>3.333333333333</v>
      </c>
    </row>
    <row r="7953" spans="2:13" x14ac:dyDescent="0.2">
      <c r="E7953" s="4" t="s">
        <v>85</v>
      </c>
      <c r="F7953" s="5"/>
      <c r="G7953" s="6">
        <v>144</v>
      </c>
      <c r="H7953" s="31">
        <v>2.083333333333</v>
      </c>
      <c r="I7953" s="12">
        <v>11.111111111111001</v>
      </c>
      <c r="J7953" s="12">
        <v>60.416666666666998</v>
      </c>
      <c r="K7953" s="12">
        <v>7.6388888888890003</v>
      </c>
      <c r="L7953" s="12">
        <v>13.888888888888999</v>
      </c>
      <c r="M7953" s="42">
        <v>4.8611111111109997</v>
      </c>
    </row>
    <row r="7954" spans="2:13" x14ac:dyDescent="0.2">
      <c r="E7954" s="4" t="s">
        <v>86</v>
      </c>
      <c r="F7954" s="5"/>
      <c r="G7954" s="6">
        <v>192</v>
      </c>
      <c r="H7954" s="31">
        <v>1.5625</v>
      </c>
      <c r="I7954" s="12">
        <v>9.375</v>
      </c>
      <c r="J7954" s="12">
        <v>59.375</v>
      </c>
      <c r="K7954" s="12">
        <v>9.375</v>
      </c>
      <c r="L7954" s="12">
        <v>15.625</v>
      </c>
      <c r="M7954" s="42">
        <v>4.6875</v>
      </c>
    </row>
    <row r="7955" spans="2:13" x14ac:dyDescent="0.2">
      <c r="E7955" s="4" t="s">
        <v>87</v>
      </c>
      <c r="F7955" s="5"/>
      <c r="G7955" s="6">
        <v>72</v>
      </c>
      <c r="H7955" s="31">
        <v>1.3888888888890001</v>
      </c>
      <c r="I7955" s="29">
        <v>18.055555555556001</v>
      </c>
      <c r="J7955" s="12">
        <v>56.944444444444002</v>
      </c>
      <c r="K7955" s="12">
        <v>6.9444444444439997</v>
      </c>
      <c r="L7955" s="12">
        <v>9.7222222222219994</v>
      </c>
      <c r="M7955" s="42">
        <v>6.9444444444439997</v>
      </c>
    </row>
    <row r="7956" spans="2:13" x14ac:dyDescent="0.2">
      <c r="E7956" s="4" t="s">
        <v>88</v>
      </c>
      <c r="F7956" s="5"/>
      <c r="G7956" s="6">
        <v>36</v>
      </c>
      <c r="H7956" s="71">
        <v>0</v>
      </c>
      <c r="I7956" s="12">
        <v>16.666666666666998</v>
      </c>
      <c r="J7956" s="12">
        <v>55.555555555555998</v>
      </c>
      <c r="K7956" s="12">
        <v>2.7777777777780002</v>
      </c>
      <c r="L7956" s="29">
        <v>19.444444444443999</v>
      </c>
      <c r="M7956" s="42">
        <v>5.5555555555560003</v>
      </c>
    </row>
    <row r="7957" spans="2:13" x14ac:dyDescent="0.2">
      <c r="E7957" s="4" t="s">
        <v>89</v>
      </c>
      <c r="F7957" s="5"/>
      <c r="G7957" s="6">
        <v>66</v>
      </c>
      <c r="H7957" s="31">
        <v>3.0303030303030001</v>
      </c>
      <c r="I7957" s="12">
        <v>15.151515151515</v>
      </c>
      <c r="J7957" s="12">
        <v>56.060606060605998</v>
      </c>
      <c r="K7957" s="12">
        <v>6.0606060606060002</v>
      </c>
      <c r="L7957" s="12">
        <v>15.151515151515</v>
      </c>
      <c r="M7957" s="42">
        <v>4.5454545454549997</v>
      </c>
    </row>
    <row r="7958" spans="2:13" x14ac:dyDescent="0.2">
      <c r="E7958" s="4" t="s">
        <v>90</v>
      </c>
      <c r="F7958" s="5"/>
      <c r="G7958" s="6">
        <v>54</v>
      </c>
      <c r="H7958" s="31">
        <v>1.851851851852</v>
      </c>
      <c r="I7958" s="12">
        <v>12.962962962962999</v>
      </c>
      <c r="J7958" s="12">
        <v>59.259259259258997</v>
      </c>
      <c r="K7958" s="12">
        <v>5.5555555555560003</v>
      </c>
      <c r="L7958" s="12">
        <v>14.814814814815</v>
      </c>
      <c r="M7958" s="42">
        <v>5.5555555555560003</v>
      </c>
    </row>
    <row r="7959" spans="2:13" x14ac:dyDescent="0.2">
      <c r="E7959" s="57" t="s">
        <v>91</v>
      </c>
      <c r="F7959" s="59"/>
      <c r="G7959" s="55">
        <v>12</v>
      </c>
      <c r="H7959" s="137">
        <v>0</v>
      </c>
      <c r="I7959" s="113">
        <v>25</v>
      </c>
      <c r="J7959" s="65">
        <v>58.333333333333002</v>
      </c>
      <c r="K7959" s="129">
        <v>0</v>
      </c>
      <c r="L7959" s="65">
        <v>16.666666666666998</v>
      </c>
      <c r="M7959" s="171">
        <v>0</v>
      </c>
    </row>
    <row r="7961" spans="2:13" x14ac:dyDescent="0.2">
      <c r="B7961" s="40" t="str">
        <f xml:space="preserve"> HYPERLINK("#'目次'!B335", "[329]")</f>
        <v>[329]</v>
      </c>
      <c r="C7961" s="23" t="s">
        <v>470</v>
      </c>
    </row>
    <row r="7964" spans="2:13" x14ac:dyDescent="0.2">
      <c r="C7964" s="23" t="s">
        <v>14</v>
      </c>
    </row>
    <row r="7965" spans="2:13" ht="24" x14ac:dyDescent="0.2">
      <c r="D7965" s="195"/>
      <c r="E7965" s="196"/>
      <c r="F7965" s="196"/>
      <c r="G7965" s="37" t="s">
        <v>15</v>
      </c>
      <c r="H7965" s="33" t="s">
        <v>471</v>
      </c>
      <c r="I7965" s="13" t="s">
        <v>472</v>
      </c>
      <c r="J7965" s="13" t="s">
        <v>473</v>
      </c>
      <c r="K7965" s="13" t="s">
        <v>440</v>
      </c>
      <c r="L7965" s="38" t="s">
        <v>18</v>
      </c>
    </row>
    <row r="7966" spans="2:13" x14ac:dyDescent="0.2">
      <c r="D7966" s="197"/>
      <c r="E7966" s="198"/>
      <c r="F7966" s="198"/>
      <c r="G7966" s="35"/>
      <c r="H7966" s="39"/>
      <c r="I7966" s="14"/>
      <c r="J7966" s="14"/>
      <c r="K7966" s="14"/>
      <c r="L7966" s="34"/>
    </row>
    <row r="7967" spans="2:13" x14ac:dyDescent="0.2">
      <c r="D7967" s="56"/>
      <c r="E7967" s="58" t="s">
        <v>15</v>
      </c>
      <c r="F7967" s="46"/>
      <c r="G7967" s="36">
        <v>1200</v>
      </c>
      <c r="H7967" s="24">
        <v>1.666666666667</v>
      </c>
      <c r="I7967" s="24">
        <v>11.083333333333</v>
      </c>
      <c r="J7967" s="24">
        <v>60.25</v>
      </c>
      <c r="K7967" s="24">
        <v>20.666666666666998</v>
      </c>
      <c r="L7967" s="68">
        <v>6.333333333333</v>
      </c>
    </row>
    <row r="7968" spans="2:13" x14ac:dyDescent="0.2">
      <c r="D7968" s="199" t="s">
        <v>19</v>
      </c>
      <c r="E7968" s="22" t="s">
        <v>20</v>
      </c>
      <c r="F7968" s="21"/>
      <c r="G7968" s="19">
        <v>132</v>
      </c>
      <c r="H7968" s="54">
        <v>1.5151515151520001</v>
      </c>
      <c r="I7968" s="20">
        <v>10.606060606061</v>
      </c>
      <c r="J7968" s="90">
        <v>51.515151515151999</v>
      </c>
      <c r="K7968" s="96">
        <v>26.515151515151999</v>
      </c>
      <c r="L7968" s="52">
        <v>9.8484848484850005</v>
      </c>
    </row>
    <row r="7969" spans="4:12" x14ac:dyDescent="0.2">
      <c r="D7969" s="200"/>
      <c r="E7969" s="4" t="s">
        <v>21</v>
      </c>
      <c r="F7969" s="5"/>
      <c r="G7969" s="6">
        <v>444</v>
      </c>
      <c r="H7969" s="31">
        <v>1.8018018018019999</v>
      </c>
      <c r="I7969" s="12">
        <v>12.162162162162</v>
      </c>
      <c r="J7969" s="12">
        <v>61.261261261260998</v>
      </c>
      <c r="K7969" s="12">
        <v>20.27027027027</v>
      </c>
      <c r="L7969" s="42">
        <v>4.5045045045050003</v>
      </c>
    </row>
    <row r="7970" spans="4:12" x14ac:dyDescent="0.2">
      <c r="D7970" s="200"/>
      <c r="E7970" s="4" t="s">
        <v>22</v>
      </c>
      <c r="F7970" s="5"/>
      <c r="G7970" s="6">
        <v>192</v>
      </c>
      <c r="H7970" s="31">
        <v>2.083333333333</v>
      </c>
      <c r="I7970" s="12">
        <v>13.541666666667</v>
      </c>
      <c r="J7970" s="43">
        <v>54.166666666666998</v>
      </c>
      <c r="K7970" s="12">
        <v>21.875</v>
      </c>
      <c r="L7970" s="42">
        <v>8.333333333333</v>
      </c>
    </row>
    <row r="7971" spans="4:12" x14ac:dyDescent="0.2">
      <c r="D7971" s="200"/>
      <c r="E7971" s="4" t="s">
        <v>23</v>
      </c>
      <c r="F7971" s="5"/>
      <c r="G7971" s="6">
        <v>192</v>
      </c>
      <c r="H7971" s="31">
        <v>2.083333333333</v>
      </c>
      <c r="I7971" s="12">
        <v>11.458333333333</v>
      </c>
      <c r="J7971" s="29">
        <v>66.666666666666998</v>
      </c>
      <c r="K7971" s="43">
        <v>14.583333333333</v>
      </c>
      <c r="L7971" s="42">
        <v>5.208333333333</v>
      </c>
    </row>
    <row r="7972" spans="4:12" x14ac:dyDescent="0.2">
      <c r="D7972" s="200"/>
      <c r="E7972" s="4" t="s">
        <v>24</v>
      </c>
      <c r="F7972" s="5"/>
      <c r="G7972" s="6">
        <v>240</v>
      </c>
      <c r="H7972" s="31">
        <v>0.83333333333299997</v>
      </c>
      <c r="I7972" s="12">
        <v>7.083333333333</v>
      </c>
      <c r="J7972" s="12">
        <v>62.916666666666998</v>
      </c>
      <c r="K7972" s="12">
        <v>22.083333333333002</v>
      </c>
      <c r="L7972" s="42">
        <v>7.083333333333</v>
      </c>
    </row>
    <row r="7973" spans="4:12" x14ac:dyDescent="0.2">
      <c r="D7973" s="199" t="s">
        <v>25</v>
      </c>
      <c r="E7973" s="22" t="s">
        <v>26</v>
      </c>
      <c r="F7973" s="21"/>
      <c r="G7973" s="19">
        <v>348</v>
      </c>
      <c r="H7973" s="54">
        <v>2.586206896552</v>
      </c>
      <c r="I7973" s="20">
        <v>13.505747126437001</v>
      </c>
      <c r="J7973" s="20">
        <v>60.057471264367997</v>
      </c>
      <c r="K7973" s="20">
        <v>18.103448275862</v>
      </c>
      <c r="L7973" s="52">
        <v>5.7471264367819996</v>
      </c>
    </row>
    <row r="7974" spans="4:12" x14ac:dyDescent="0.2">
      <c r="D7974" s="200"/>
      <c r="E7974" s="4" t="s">
        <v>27</v>
      </c>
      <c r="F7974" s="5"/>
      <c r="G7974" s="6">
        <v>378</v>
      </c>
      <c r="H7974" s="31">
        <v>2.3809523809519999</v>
      </c>
      <c r="I7974" s="12">
        <v>10.31746031746</v>
      </c>
      <c r="J7974" s="12">
        <v>63.227513227513001</v>
      </c>
      <c r="K7974" s="12">
        <v>19.047619047619001</v>
      </c>
      <c r="L7974" s="42">
        <v>5.0264550264550003</v>
      </c>
    </row>
    <row r="7975" spans="4:12" x14ac:dyDescent="0.2">
      <c r="D7975" s="200"/>
      <c r="E7975" s="4" t="s">
        <v>28</v>
      </c>
      <c r="F7975" s="5"/>
      <c r="G7975" s="6">
        <v>372</v>
      </c>
      <c r="H7975" s="31">
        <v>0.53763440860199996</v>
      </c>
      <c r="I7975" s="12">
        <v>10.215053763441</v>
      </c>
      <c r="J7975" s="12">
        <v>55.913978494623997</v>
      </c>
      <c r="K7975" s="12">
        <v>25.537634408601999</v>
      </c>
      <c r="L7975" s="42">
        <v>7.795698924731</v>
      </c>
    </row>
    <row r="7976" spans="4:12" x14ac:dyDescent="0.2">
      <c r="D7976" s="200"/>
      <c r="E7976" s="4" t="s">
        <v>29</v>
      </c>
      <c r="F7976" s="5"/>
      <c r="G7976" s="6">
        <v>102</v>
      </c>
      <c r="H7976" s="71">
        <v>0</v>
      </c>
      <c r="I7976" s="12">
        <v>8.8235294117649996</v>
      </c>
      <c r="J7976" s="29">
        <v>65.686274509803994</v>
      </c>
      <c r="K7976" s="12">
        <v>17.647058823529001</v>
      </c>
      <c r="L7976" s="42">
        <v>7.8431372549020004</v>
      </c>
    </row>
    <row r="7977" spans="4:12" x14ac:dyDescent="0.2">
      <c r="D7977" s="199" t="s">
        <v>30</v>
      </c>
      <c r="E7977" s="22" t="s">
        <v>31</v>
      </c>
      <c r="F7977" s="21"/>
      <c r="G7977" s="19">
        <v>592</v>
      </c>
      <c r="H7977" s="54">
        <v>1.6891891891890001</v>
      </c>
      <c r="I7977" s="20">
        <v>10.472972972973</v>
      </c>
      <c r="J7977" s="20">
        <v>56.587837837838002</v>
      </c>
      <c r="K7977" s="20">
        <v>24.324324324323999</v>
      </c>
      <c r="L7977" s="52">
        <v>6.9256756756759996</v>
      </c>
    </row>
    <row r="7978" spans="4:12" x14ac:dyDescent="0.2">
      <c r="D7978" s="200"/>
      <c r="E7978" s="4" t="s">
        <v>32</v>
      </c>
      <c r="F7978" s="5"/>
      <c r="G7978" s="6">
        <v>608</v>
      </c>
      <c r="H7978" s="31">
        <v>1.6447368421049999</v>
      </c>
      <c r="I7978" s="12">
        <v>11.677631578947</v>
      </c>
      <c r="J7978" s="12">
        <v>63.815789473683999</v>
      </c>
      <c r="K7978" s="12">
        <v>17.105263157894999</v>
      </c>
      <c r="L7978" s="42">
        <v>5.7565789473680002</v>
      </c>
    </row>
    <row r="7979" spans="4:12" x14ac:dyDescent="0.2">
      <c r="D7979" s="199" t="s">
        <v>33</v>
      </c>
      <c r="E7979" s="22" t="s">
        <v>34</v>
      </c>
      <c r="F7979" s="21"/>
      <c r="G7979" s="19">
        <v>74</v>
      </c>
      <c r="H7979" s="54">
        <v>1.351351351351</v>
      </c>
      <c r="I7979" s="151">
        <v>0</v>
      </c>
      <c r="J7979" s="90">
        <v>51.351351351350999</v>
      </c>
      <c r="K7979" s="98">
        <v>35.135135135135002</v>
      </c>
      <c r="L7979" s="153">
        <v>12.162162162162</v>
      </c>
    </row>
    <row r="7980" spans="4:12" x14ac:dyDescent="0.2">
      <c r="D7980" s="200"/>
      <c r="E7980" s="4" t="s">
        <v>35</v>
      </c>
      <c r="F7980" s="5"/>
      <c r="G7980" s="6">
        <v>148</v>
      </c>
      <c r="H7980" s="31">
        <v>1.351351351351</v>
      </c>
      <c r="I7980" s="12">
        <v>8.1081081081080004</v>
      </c>
      <c r="J7980" s="12">
        <v>56.081081081081003</v>
      </c>
      <c r="K7980" s="29">
        <v>29.72972972973</v>
      </c>
      <c r="L7980" s="42">
        <v>4.7297297297299998</v>
      </c>
    </row>
    <row r="7981" spans="4:12" x14ac:dyDescent="0.2">
      <c r="D7981" s="200"/>
      <c r="E7981" s="4" t="s">
        <v>36</v>
      </c>
      <c r="F7981" s="5"/>
      <c r="G7981" s="6">
        <v>187</v>
      </c>
      <c r="H7981" s="31">
        <v>1.069518716578</v>
      </c>
      <c r="I7981" s="12">
        <v>6.9518716577540003</v>
      </c>
      <c r="J7981" s="12">
        <v>57.754010695186999</v>
      </c>
      <c r="K7981" s="29">
        <v>29.946524064171001</v>
      </c>
      <c r="L7981" s="42">
        <v>4.2780748663099999</v>
      </c>
    </row>
    <row r="7982" spans="4:12" x14ac:dyDescent="0.2">
      <c r="D7982" s="200"/>
      <c r="E7982" s="4" t="s">
        <v>37</v>
      </c>
      <c r="F7982" s="5"/>
      <c r="G7982" s="6">
        <v>221</v>
      </c>
      <c r="H7982" s="31">
        <v>2.7149321266970001</v>
      </c>
      <c r="I7982" s="12">
        <v>9.9547511312220003</v>
      </c>
      <c r="J7982" s="12">
        <v>62.895927601810001</v>
      </c>
      <c r="K7982" s="12">
        <v>20.814479638009001</v>
      </c>
      <c r="L7982" s="42">
        <v>3.6199095022619998</v>
      </c>
    </row>
    <row r="7983" spans="4:12" x14ac:dyDescent="0.2">
      <c r="D7983" s="200"/>
      <c r="E7983" s="4" t="s">
        <v>38</v>
      </c>
      <c r="F7983" s="5"/>
      <c r="G7983" s="6">
        <v>186</v>
      </c>
      <c r="H7983" s="31">
        <v>1.6129032258060001</v>
      </c>
      <c r="I7983" s="12">
        <v>11.827956989246999</v>
      </c>
      <c r="J7983" s="12">
        <v>63.440860215054002</v>
      </c>
      <c r="K7983" s="12">
        <v>18.279569892472999</v>
      </c>
      <c r="L7983" s="42">
        <v>4.8387096774189997</v>
      </c>
    </row>
    <row r="7984" spans="4:12" x14ac:dyDescent="0.2">
      <c r="D7984" s="200"/>
      <c r="E7984" s="4" t="s">
        <v>39</v>
      </c>
      <c r="F7984" s="5"/>
      <c r="G7984" s="6">
        <v>223</v>
      </c>
      <c r="H7984" s="31">
        <v>2.2421524663680001</v>
      </c>
      <c r="I7984" s="12">
        <v>15.2466367713</v>
      </c>
      <c r="J7984" s="12">
        <v>62.331838565021997</v>
      </c>
      <c r="K7984" s="43">
        <v>11.659192825111999</v>
      </c>
      <c r="L7984" s="42">
        <v>8.5201793721969992</v>
      </c>
    </row>
    <row r="7985" spans="2:12" x14ac:dyDescent="0.2">
      <c r="D7985" s="201"/>
      <c r="E7985" s="57" t="s">
        <v>40</v>
      </c>
      <c r="F7985" s="59"/>
      <c r="G7985" s="55">
        <v>161</v>
      </c>
      <c r="H7985" s="114">
        <v>0.62111801242200004</v>
      </c>
      <c r="I7985" s="123">
        <v>18.633540372671</v>
      </c>
      <c r="J7985" s="65">
        <v>60.869565217390999</v>
      </c>
      <c r="K7985" s="109">
        <v>9.9378881987579994</v>
      </c>
      <c r="L7985" s="105">
        <v>9.9378881987579994</v>
      </c>
    </row>
    <row r="7987" spans="2:12" x14ac:dyDescent="0.2">
      <c r="B7987" s="40" t="str">
        <f xml:space="preserve"> HYPERLINK("#'目次'!B336", "[330]")</f>
        <v>[330]</v>
      </c>
      <c r="C7987" s="23" t="s">
        <v>470</v>
      </c>
    </row>
    <row r="7990" spans="2:12" x14ac:dyDescent="0.2">
      <c r="C7990" s="23" t="s">
        <v>48</v>
      </c>
    </row>
    <row r="7991" spans="2:12" ht="24" x14ac:dyDescent="0.2">
      <c r="D7991" s="195"/>
      <c r="E7991" s="196"/>
      <c r="F7991" s="196"/>
      <c r="G7991" s="37" t="s">
        <v>15</v>
      </c>
      <c r="H7991" s="33" t="s">
        <v>471</v>
      </c>
      <c r="I7991" s="13" t="s">
        <v>472</v>
      </c>
      <c r="J7991" s="13" t="s">
        <v>473</v>
      </c>
      <c r="K7991" s="13" t="s">
        <v>440</v>
      </c>
      <c r="L7991" s="38" t="s">
        <v>18</v>
      </c>
    </row>
    <row r="7992" spans="2:12" x14ac:dyDescent="0.2">
      <c r="D7992" s="197"/>
      <c r="E7992" s="198"/>
      <c r="F7992" s="198"/>
      <c r="G7992" s="35"/>
      <c r="H7992" s="39"/>
      <c r="I7992" s="14"/>
      <c r="J7992" s="14"/>
      <c r="K7992" s="14"/>
      <c r="L7992" s="34"/>
    </row>
    <row r="7993" spans="2:12" x14ac:dyDescent="0.2">
      <c r="D7993" s="56"/>
      <c r="E7993" s="58" t="s">
        <v>15</v>
      </c>
      <c r="F7993" s="46"/>
      <c r="G7993" s="36">
        <v>1200</v>
      </c>
      <c r="H7993" s="24">
        <v>1.666666666667</v>
      </c>
      <c r="I7993" s="24">
        <v>11.083333333333</v>
      </c>
      <c r="J7993" s="24">
        <v>60.25</v>
      </c>
      <c r="K7993" s="24">
        <v>20.666666666666998</v>
      </c>
      <c r="L7993" s="68">
        <v>6.333333333333</v>
      </c>
    </row>
    <row r="7994" spans="2:12" x14ac:dyDescent="0.2">
      <c r="D7994" s="199" t="s">
        <v>49</v>
      </c>
      <c r="E7994" s="22" t="s">
        <v>50</v>
      </c>
      <c r="F7994" s="21"/>
      <c r="G7994" s="19">
        <v>15</v>
      </c>
      <c r="H7994" s="131">
        <v>0</v>
      </c>
      <c r="I7994" s="96">
        <v>20</v>
      </c>
      <c r="J7994" s="90">
        <v>53.333333333333002</v>
      </c>
      <c r="K7994" s="96">
        <v>26.666666666666998</v>
      </c>
      <c r="L7994" s="170">
        <v>0</v>
      </c>
    </row>
    <row r="7995" spans="2:12" x14ac:dyDescent="0.2">
      <c r="D7995" s="200"/>
      <c r="E7995" s="4" t="s">
        <v>51</v>
      </c>
      <c r="F7995" s="5"/>
      <c r="G7995" s="6">
        <v>142</v>
      </c>
      <c r="H7995" s="31">
        <v>4.2253521126760001</v>
      </c>
      <c r="I7995" s="12">
        <v>12.676056338027999</v>
      </c>
      <c r="J7995" s="12">
        <v>59.859154929577002</v>
      </c>
      <c r="K7995" s="12">
        <v>16.901408450704</v>
      </c>
      <c r="L7995" s="42">
        <v>6.3380281690139997</v>
      </c>
    </row>
    <row r="7996" spans="2:12" x14ac:dyDescent="0.2">
      <c r="D7996" s="200"/>
      <c r="E7996" s="4" t="s">
        <v>52</v>
      </c>
      <c r="F7996" s="5"/>
      <c r="G7996" s="6">
        <v>26</v>
      </c>
      <c r="H7996" s="31">
        <v>3.8461538461539999</v>
      </c>
      <c r="I7996" s="12">
        <v>11.538461538462</v>
      </c>
      <c r="J7996" s="12">
        <v>61.538461538462002</v>
      </c>
      <c r="K7996" s="43">
        <v>15.384615384615</v>
      </c>
      <c r="L7996" s="42">
        <v>7.6923076923079998</v>
      </c>
    </row>
    <row r="7997" spans="2:12" x14ac:dyDescent="0.2">
      <c r="D7997" s="200"/>
      <c r="E7997" s="4" t="s">
        <v>53</v>
      </c>
      <c r="F7997" s="5"/>
      <c r="G7997" s="6">
        <v>41</v>
      </c>
      <c r="H7997" s="71">
        <v>0</v>
      </c>
      <c r="I7997" s="12">
        <v>12.195121951220001</v>
      </c>
      <c r="J7997" s="44">
        <v>73.170731707317003</v>
      </c>
      <c r="K7997" s="43">
        <v>12.195121951220001</v>
      </c>
      <c r="L7997" s="42">
        <v>2.4390243902440001</v>
      </c>
    </row>
    <row r="7998" spans="2:12" x14ac:dyDescent="0.2">
      <c r="D7998" s="200"/>
      <c r="E7998" s="4" t="s">
        <v>54</v>
      </c>
      <c r="F7998" s="5"/>
      <c r="G7998" s="6">
        <v>226</v>
      </c>
      <c r="H7998" s="31">
        <v>2.212389380531</v>
      </c>
      <c r="I7998" s="12">
        <v>8.8495575221239999</v>
      </c>
      <c r="J7998" s="12">
        <v>61.061946902655002</v>
      </c>
      <c r="K7998" s="12">
        <v>23.008849557522002</v>
      </c>
      <c r="L7998" s="42">
        <v>4.8672566371680004</v>
      </c>
    </row>
    <row r="7999" spans="2:12" x14ac:dyDescent="0.2">
      <c r="D7999" s="200"/>
      <c r="E7999" s="4" t="s">
        <v>55</v>
      </c>
      <c r="F7999" s="5"/>
      <c r="G7999" s="6">
        <v>125</v>
      </c>
      <c r="H7999" s="71">
        <v>0</v>
      </c>
      <c r="I7999" s="12">
        <v>8</v>
      </c>
      <c r="J7999" s="12">
        <v>58.4</v>
      </c>
      <c r="K7999" s="29">
        <v>28.8</v>
      </c>
      <c r="L7999" s="42">
        <v>4.8</v>
      </c>
    </row>
    <row r="8000" spans="2:12" x14ac:dyDescent="0.2">
      <c r="D8000" s="200"/>
      <c r="E8000" s="4" t="s">
        <v>56</v>
      </c>
      <c r="F8000" s="5"/>
      <c r="G8000" s="6">
        <v>190</v>
      </c>
      <c r="H8000" s="31">
        <v>0.52631578947400004</v>
      </c>
      <c r="I8000" s="12">
        <v>8.9473684210529996</v>
      </c>
      <c r="J8000" s="29">
        <v>65.263157894737006</v>
      </c>
      <c r="K8000" s="12">
        <v>20.526315789474001</v>
      </c>
      <c r="L8000" s="42">
        <v>4.7368421052630003</v>
      </c>
    </row>
    <row r="8001" spans="2:12" x14ac:dyDescent="0.2">
      <c r="D8001" s="200"/>
      <c r="E8001" s="4" t="s">
        <v>57</v>
      </c>
      <c r="F8001" s="5"/>
      <c r="G8001" s="6">
        <v>185</v>
      </c>
      <c r="H8001" s="31">
        <v>2.1621621621620002</v>
      </c>
      <c r="I8001" s="29">
        <v>17.297297297297</v>
      </c>
      <c r="J8001" s="12">
        <v>62.162162162161998</v>
      </c>
      <c r="K8001" s="43">
        <v>12.432432432432</v>
      </c>
      <c r="L8001" s="42">
        <v>5.9459459459459998</v>
      </c>
    </row>
    <row r="8002" spans="2:12" x14ac:dyDescent="0.2">
      <c r="D8002" s="200"/>
      <c r="E8002" s="4" t="s">
        <v>58</v>
      </c>
      <c r="F8002" s="5"/>
      <c r="G8002" s="6">
        <v>113</v>
      </c>
      <c r="H8002" s="31">
        <v>0.88495575221199996</v>
      </c>
      <c r="I8002" s="43">
        <v>3.53982300885</v>
      </c>
      <c r="J8002" s="61">
        <v>47.787610619469</v>
      </c>
      <c r="K8002" s="44">
        <v>36.283185840708001</v>
      </c>
      <c r="L8002" s="88">
        <v>11.504424778761001</v>
      </c>
    </row>
    <row r="8003" spans="2:12" x14ac:dyDescent="0.2">
      <c r="D8003" s="200"/>
      <c r="E8003" s="4" t="s">
        <v>59</v>
      </c>
      <c r="F8003" s="5"/>
      <c r="G8003" s="6">
        <v>136</v>
      </c>
      <c r="H8003" s="31">
        <v>1.4705882352940001</v>
      </c>
      <c r="I8003" s="12">
        <v>15.441176470587999</v>
      </c>
      <c r="J8003" s="12">
        <v>58.088235294118</v>
      </c>
      <c r="K8003" s="43">
        <v>14.705882352941</v>
      </c>
      <c r="L8003" s="42">
        <v>10.294117647059</v>
      </c>
    </row>
    <row r="8004" spans="2:12" x14ac:dyDescent="0.2">
      <c r="D8004" s="199" t="s">
        <v>60</v>
      </c>
      <c r="E8004" s="22" t="s">
        <v>61</v>
      </c>
      <c r="F8004" s="21"/>
      <c r="G8004" s="19">
        <v>205</v>
      </c>
      <c r="H8004" s="54">
        <v>0.97560975609800005</v>
      </c>
      <c r="I8004" s="20">
        <v>9.2682926829269991</v>
      </c>
      <c r="J8004" s="20">
        <v>59.024390243901998</v>
      </c>
      <c r="K8004" s="20">
        <v>24.878048780488001</v>
      </c>
      <c r="L8004" s="52">
        <v>5.8536585365849998</v>
      </c>
    </row>
    <row r="8005" spans="2:12" x14ac:dyDescent="0.2">
      <c r="D8005" s="200"/>
      <c r="E8005" s="4" t="s">
        <v>62</v>
      </c>
      <c r="F8005" s="5"/>
      <c r="G8005" s="6">
        <v>160</v>
      </c>
      <c r="H8005" s="31">
        <v>1.875</v>
      </c>
      <c r="I8005" s="12">
        <v>7.5</v>
      </c>
      <c r="J8005" s="12">
        <v>62.5</v>
      </c>
      <c r="K8005" s="12">
        <v>24.375</v>
      </c>
      <c r="L8005" s="42">
        <v>3.75</v>
      </c>
    </row>
    <row r="8006" spans="2:12" x14ac:dyDescent="0.2">
      <c r="D8006" s="200"/>
      <c r="E8006" s="4" t="s">
        <v>63</v>
      </c>
      <c r="F8006" s="5"/>
      <c r="G8006" s="6">
        <v>121</v>
      </c>
      <c r="H8006" s="71">
        <v>0</v>
      </c>
      <c r="I8006" s="12">
        <v>15.702479338843</v>
      </c>
      <c r="J8006" s="12">
        <v>56.198347107438003</v>
      </c>
      <c r="K8006" s="12">
        <v>23.966942148760001</v>
      </c>
      <c r="L8006" s="42">
        <v>4.1322314049589997</v>
      </c>
    </row>
    <row r="8007" spans="2:12" x14ac:dyDescent="0.2">
      <c r="D8007" s="200"/>
      <c r="E8007" s="4" t="s">
        <v>64</v>
      </c>
      <c r="F8007" s="5"/>
      <c r="G8007" s="6">
        <v>124</v>
      </c>
      <c r="H8007" s="31">
        <v>1.6129032258060001</v>
      </c>
      <c r="I8007" s="12">
        <v>8.0645161290320004</v>
      </c>
      <c r="J8007" s="29">
        <v>69.354838709676997</v>
      </c>
      <c r="K8007" s="12">
        <v>19.354838709677001</v>
      </c>
      <c r="L8007" s="42">
        <v>1.6129032258060001</v>
      </c>
    </row>
    <row r="8008" spans="2:12" x14ac:dyDescent="0.2">
      <c r="D8008" s="200"/>
      <c r="E8008" s="4" t="s">
        <v>65</v>
      </c>
      <c r="F8008" s="5"/>
      <c r="G8008" s="6">
        <v>109</v>
      </c>
      <c r="H8008" s="31">
        <v>2.7522935779819999</v>
      </c>
      <c r="I8008" s="12">
        <v>14.678899082569</v>
      </c>
      <c r="J8008" s="43">
        <v>55.045871559632999</v>
      </c>
      <c r="K8008" s="12">
        <v>21.100917431193</v>
      </c>
      <c r="L8008" s="42">
        <v>6.4220183486240003</v>
      </c>
    </row>
    <row r="8009" spans="2:12" x14ac:dyDescent="0.2">
      <c r="D8009" s="200"/>
      <c r="E8009" s="4" t="s">
        <v>66</v>
      </c>
      <c r="F8009" s="5"/>
      <c r="G8009" s="6">
        <v>104</v>
      </c>
      <c r="H8009" s="31">
        <v>1.923076923077</v>
      </c>
      <c r="I8009" s="12">
        <v>12.5</v>
      </c>
      <c r="J8009" s="29">
        <v>66.346153846153996</v>
      </c>
      <c r="K8009" s="12">
        <v>17.307692307692001</v>
      </c>
      <c r="L8009" s="42">
        <v>1.923076923077</v>
      </c>
    </row>
    <row r="8010" spans="2:12" x14ac:dyDescent="0.2">
      <c r="D8010" s="200"/>
      <c r="E8010" s="4" t="s">
        <v>67</v>
      </c>
      <c r="F8010" s="5"/>
      <c r="G8010" s="6">
        <v>139</v>
      </c>
      <c r="H8010" s="31">
        <v>3.5971223021580001</v>
      </c>
      <c r="I8010" s="12">
        <v>11.510791366906</v>
      </c>
      <c r="J8010" s="29">
        <v>68.345323741006993</v>
      </c>
      <c r="K8010" s="43">
        <v>14.388489208633001</v>
      </c>
      <c r="L8010" s="42">
        <v>2.1582733812949999</v>
      </c>
    </row>
    <row r="8011" spans="2:12" x14ac:dyDescent="0.2">
      <c r="D8011" s="200"/>
      <c r="E8011" s="4" t="s">
        <v>68</v>
      </c>
      <c r="F8011" s="5"/>
      <c r="G8011" s="6">
        <v>48</v>
      </c>
      <c r="H8011" s="71">
        <v>0</v>
      </c>
      <c r="I8011" s="29">
        <v>18.75</v>
      </c>
      <c r="J8011" s="12">
        <v>62.5</v>
      </c>
      <c r="K8011" s="12">
        <v>18.75</v>
      </c>
      <c r="L8011" s="139">
        <v>0</v>
      </c>
    </row>
    <row r="8012" spans="2:12" x14ac:dyDescent="0.2">
      <c r="D8012" s="200"/>
      <c r="E8012" s="4" t="s">
        <v>69</v>
      </c>
      <c r="F8012" s="5"/>
      <c r="G8012" s="6">
        <v>37</v>
      </c>
      <c r="H8012" s="31">
        <v>2.7027027027030002</v>
      </c>
      <c r="I8012" s="44">
        <v>24.324324324323999</v>
      </c>
      <c r="J8012" s="12">
        <v>56.756756756756999</v>
      </c>
      <c r="K8012" s="43">
        <v>13.513513513514001</v>
      </c>
      <c r="L8012" s="42">
        <v>2.7027027027030002</v>
      </c>
    </row>
    <row r="8013" spans="2:12" x14ac:dyDescent="0.2">
      <c r="D8013" s="93" t="s">
        <v>70</v>
      </c>
      <c r="E8013" s="89" t="s">
        <v>18</v>
      </c>
      <c r="F8013" s="92"/>
      <c r="G8013" s="94">
        <v>0</v>
      </c>
      <c r="H8013" s="152">
        <v>0</v>
      </c>
      <c r="I8013" s="86">
        <v>0</v>
      </c>
      <c r="J8013" s="86">
        <v>0</v>
      </c>
      <c r="K8013" s="86">
        <v>0</v>
      </c>
      <c r="L8013" s="159">
        <v>0</v>
      </c>
    </row>
    <row r="8015" spans="2:12" x14ac:dyDescent="0.2">
      <c r="B8015" s="40" t="str">
        <f xml:space="preserve"> HYPERLINK("#'目次'!B337", "[331]")</f>
        <v>[331]</v>
      </c>
      <c r="C8015" s="23" t="s">
        <v>470</v>
      </c>
    </row>
    <row r="8018" spans="3:12" x14ac:dyDescent="0.2">
      <c r="C8018" s="23" t="s">
        <v>73</v>
      </c>
    </row>
    <row r="8019" spans="3:12" ht="24" x14ac:dyDescent="0.2">
      <c r="D8019" s="195"/>
      <c r="E8019" s="196"/>
      <c r="F8019" s="196"/>
      <c r="G8019" s="37" t="s">
        <v>15</v>
      </c>
      <c r="H8019" s="33" t="s">
        <v>471</v>
      </c>
      <c r="I8019" s="13" t="s">
        <v>472</v>
      </c>
      <c r="J8019" s="13" t="s">
        <v>473</v>
      </c>
      <c r="K8019" s="13" t="s">
        <v>440</v>
      </c>
      <c r="L8019" s="38" t="s">
        <v>18</v>
      </c>
    </row>
    <row r="8020" spans="3:12" x14ac:dyDescent="0.2">
      <c r="D8020" s="197"/>
      <c r="E8020" s="198"/>
      <c r="F8020" s="198"/>
      <c r="G8020" s="35"/>
      <c r="H8020" s="39"/>
      <c r="I8020" s="14"/>
      <c r="J8020" s="14"/>
      <c r="K8020" s="14"/>
      <c r="L8020" s="34"/>
    </row>
    <row r="8021" spans="3:12" x14ac:dyDescent="0.2">
      <c r="D8021" s="56"/>
      <c r="E8021" s="58" t="s">
        <v>15</v>
      </c>
      <c r="F8021" s="46"/>
      <c r="G8021" s="36">
        <v>1200</v>
      </c>
      <c r="H8021" s="24">
        <v>1.666666666667</v>
      </c>
      <c r="I8021" s="24">
        <v>11.083333333333</v>
      </c>
      <c r="J8021" s="24">
        <v>60.25</v>
      </c>
      <c r="K8021" s="24">
        <v>20.666666666666998</v>
      </c>
      <c r="L8021" s="68">
        <v>6.333333333333</v>
      </c>
    </row>
    <row r="8022" spans="3:12" x14ac:dyDescent="0.2">
      <c r="D8022" s="199" t="s">
        <v>74</v>
      </c>
      <c r="E8022" s="22" t="s">
        <v>75</v>
      </c>
      <c r="F8022" s="21"/>
      <c r="G8022" s="19">
        <v>592</v>
      </c>
      <c r="H8022" s="54">
        <v>1.6891891891890001</v>
      </c>
      <c r="I8022" s="20">
        <v>10.472972972973</v>
      </c>
      <c r="J8022" s="20">
        <v>56.587837837838002</v>
      </c>
      <c r="K8022" s="20">
        <v>24.324324324323999</v>
      </c>
      <c r="L8022" s="52">
        <v>6.9256756756759996</v>
      </c>
    </row>
    <row r="8023" spans="3:12" x14ac:dyDescent="0.2">
      <c r="D8023" s="200"/>
      <c r="E8023" s="4" t="s">
        <v>34</v>
      </c>
      <c r="F8023" s="5"/>
      <c r="G8023" s="6">
        <v>37</v>
      </c>
      <c r="H8023" s="31">
        <v>2.7027027027030002</v>
      </c>
      <c r="I8023" s="99">
        <v>0</v>
      </c>
      <c r="J8023" s="61">
        <v>43.243243243243001</v>
      </c>
      <c r="K8023" s="44">
        <v>37.837837837838002</v>
      </c>
      <c r="L8023" s="88">
        <v>16.216216216216001</v>
      </c>
    </row>
    <row r="8024" spans="3:12" x14ac:dyDescent="0.2">
      <c r="D8024" s="200"/>
      <c r="E8024" s="4" t="s">
        <v>35</v>
      </c>
      <c r="F8024" s="5"/>
      <c r="G8024" s="6">
        <v>75</v>
      </c>
      <c r="H8024" s="31">
        <v>1.333333333333</v>
      </c>
      <c r="I8024" s="12">
        <v>9.333333333333</v>
      </c>
      <c r="J8024" s="61">
        <v>49.333333333333002</v>
      </c>
      <c r="K8024" s="44">
        <v>36</v>
      </c>
      <c r="L8024" s="42">
        <v>4</v>
      </c>
    </row>
    <row r="8025" spans="3:12" x14ac:dyDescent="0.2">
      <c r="D8025" s="200"/>
      <c r="E8025" s="4" t="s">
        <v>36</v>
      </c>
      <c r="F8025" s="5"/>
      <c r="G8025" s="6">
        <v>95</v>
      </c>
      <c r="H8025" s="71">
        <v>0</v>
      </c>
      <c r="I8025" s="12">
        <v>8.4210526315790002</v>
      </c>
      <c r="J8025" s="61">
        <v>48.421052631579002</v>
      </c>
      <c r="K8025" s="44">
        <v>36.842105263157997</v>
      </c>
      <c r="L8025" s="42">
        <v>6.3157894736840001</v>
      </c>
    </row>
    <row r="8026" spans="3:12" x14ac:dyDescent="0.2">
      <c r="D8026" s="200"/>
      <c r="E8026" s="4" t="s">
        <v>37</v>
      </c>
      <c r="F8026" s="5"/>
      <c r="G8026" s="6">
        <v>111</v>
      </c>
      <c r="H8026" s="31">
        <v>2.7027027027030002</v>
      </c>
      <c r="I8026" s="12">
        <v>8.1081081081080004</v>
      </c>
      <c r="J8026" s="12">
        <v>63.963963963963998</v>
      </c>
      <c r="K8026" s="12">
        <v>20.720720720721001</v>
      </c>
      <c r="L8026" s="42">
        <v>4.5045045045050003</v>
      </c>
    </row>
    <row r="8027" spans="3:12" x14ac:dyDescent="0.2">
      <c r="D8027" s="200"/>
      <c r="E8027" s="4" t="s">
        <v>38</v>
      </c>
      <c r="F8027" s="5"/>
      <c r="G8027" s="6">
        <v>93</v>
      </c>
      <c r="H8027" s="71">
        <v>0</v>
      </c>
      <c r="I8027" s="12">
        <v>9.6774193548389995</v>
      </c>
      <c r="J8027" s="12">
        <v>64.516129032257993</v>
      </c>
      <c r="K8027" s="12">
        <v>21.505376344085999</v>
      </c>
      <c r="L8027" s="42">
        <v>4.3010752688169998</v>
      </c>
    </row>
    <row r="8028" spans="3:12" x14ac:dyDescent="0.2">
      <c r="D8028" s="200"/>
      <c r="E8028" s="4" t="s">
        <v>39</v>
      </c>
      <c r="F8028" s="5"/>
      <c r="G8028" s="6">
        <v>109</v>
      </c>
      <c r="H8028" s="31">
        <v>3.669724770642</v>
      </c>
      <c r="I8028" s="12">
        <v>11.926605504587</v>
      </c>
      <c r="J8028" s="12">
        <v>62.385321100916997</v>
      </c>
      <c r="K8028" s="43">
        <v>13.761467889907999</v>
      </c>
      <c r="L8028" s="42">
        <v>8.2568807339449997</v>
      </c>
    </row>
    <row r="8029" spans="3:12" x14ac:dyDescent="0.2">
      <c r="D8029" s="200"/>
      <c r="E8029" s="4" t="s">
        <v>40</v>
      </c>
      <c r="F8029" s="5"/>
      <c r="G8029" s="6">
        <v>72</v>
      </c>
      <c r="H8029" s="31">
        <v>1.3888888888890001</v>
      </c>
      <c r="I8029" s="44">
        <v>22.222222222222001</v>
      </c>
      <c r="J8029" s="43">
        <v>51.388888888888999</v>
      </c>
      <c r="K8029" s="43">
        <v>13.888888888888999</v>
      </c>
      <c r="L8029" s="42">
        <v>11.111111111111001</v>
      </c>
    </row>
    <row r="8030" spans="3:12" x14ac:dyDescent="0.2">
      <c r="D8030" s="199" t="s">
        <v>76</v>
      </c>
      <c r="E8030" s="22" t="s">
        <v>77</v>
      </c>
      <c r="F8030" s="21"/>
      <c r="G8030" s="19">
        <v>608</v>
      </c>
      <c r="H8030" s="54">
        <v>1.6447368421049999</v>
      </c>
      <c r="I8030" s="20">
        <v>11.677631578947</v>
      </c>
      <c r="J8030" s="20">
        <v>63.815789473683999</v>
      </c>
      <c r="K8030" s="20">
        <v>17.105263157894999</v>
      </c>
      <c r="L8030" s="52">
        <v>5.7565789473680002</v>
      </c>
    </row>
    <row r="8031" spans="3:12" x14ac:dyDescent="0.2">
      <c r="D8031" s="200"/>
      <c r="E8031" s="4" t="s">
        <v>34</v>
      </c>
      <c r="F8031" s="5"/>
      <c r="G8031" s="6">
        <v>37</v>
      </c>
      <c r="H8031" s="71">
        <v>0</v>
      </c>
      <c r="I8031" s="99">
        <v>0</v>
      </c>
      <c r="J8031" s="12">
        <v>59.459459459458998</v>
      </c>
      <c r="K8031" s="44">
        <v>32.432432432432002</v>
      </c>
      <c r="L8031" s="42">
        <v>8.1081081081080004</v>
      </c>
    </row>
    <row r="8032" spans="3:12" x14ac:dyDescent="0.2">
      <c r="D8032" s="200"/>
      <c r="E8032" s="4" t="s">
        <v>35</v>
      </c>
      <c r="F8032" s="5"/>
      <c r="G8032" s="6">
        <v>73</v>
      </c>
      <c r="H8032" s="31">
        <v>1.369863013699</v>
      </c>
      <c r="I8032" s="12">
        <v>6.8493150684930004</v>
      </c>
      <c r="J8032" s="12">
        <v>63.013698630137</v>
      </c>
      <c r="K8032" s="12">
        <v>23.287671232876999</v>
      </c>
      <c r="L8032" s="42">
        <v>5.4794520547949999</v>
      </c>
    </row>
    <row r="8033" spans="2:12" x14ac:dyDescent="0.2">
      <c r="D8033" s="200"/>
      <c r="E8033" s="4" t="s">
        <v>36</v>
      </c>
      <c r="F8033" s="5"/>
      <c r="G8033" s="6">
        <v>92</v>
      </c>
      <c r="H8033" s="31">
        <v>2.1739130434780001</v>
      </c>
      <c r="I8033" s="43">
        <v>5.4347826086959996</v>
      </c>
      <c r="J8033" s="29">
        <v>67.391304347825994</v>
      </c>
      <c r="K8033" s="12">
        <v>22.826086956522001</v>
      </c>
      <c r="L8033" s="42">
        <v>2.1739130434780001</v>
      </c>
    </row>
    <row r="8034" spans="2:12" x14ac:dyDescent="0.2">
      <c r="D8034" s="200"/>
      <c r="E8034" s="4" t="s">
        <v>37</v>
      </c>
      <c r="F8034" s="5"/>
      <c r="G8034" s="6">
        <v>110</v>
      </c>
      <c r="H8034" s="31">
        <v>2.7272727272730002</v>
      </c>
      <c r="I8034" s="12">
        <v>11.818181818182</v>
      </c>
      <c r="J8034" s="12">
        <v>61.818181818181998</v>
      </c>
      <c r="K8034" s="12">
        <v>20.909090909090999</v>
      </c>
      <c r="L8034" s="42">
        <v>2.7272727272730002</v>
      </c>
    </row>
    <row r="8035" spans="2:12" x14ac:dyDescent="0.2">
      <c r="D8035" s="200"/>
      <c r="E8035" s="4" t="s">
        <v>38</v>
      </c>
      <c r="F8035" s="5"/>
      <c r="G8035" s="6">
        <v>93</v>
      </c>
      <c r="H8035" s="31">
        <v>3.2258064516129998</v>
      </c>
      <c r="I8035" s="12">
        <v>13.978494623655999</v>
      </c>
      <c r="J8035" s="12">
        <v>62.365591397849002</v>
      </c>
      <c r="K8035" s="43">
        <v>15.053763440859999</v>
      </c>
      <c r="L8035" s="42">
        <v>5.3763440860219998</v>
      </c>
    </row>
    <row r="8036" spans="2:12" x14ac:dyDescent="0.2">
      <c r="D8036" s="200"/>
      <c r="E8036" s="4" t="s">
        <v>39</v>
      </c>
      <c r="F8036" s="5"/>
      <c r="G8036" s="6">
        <v>114</v>
      </c>
      <c r="H8036" s="31">
        <v>0.87719298245599997</v>
      </c>
      <c r="I8036" s="29">
        <v>18.421052631578998</v>
      </c>
      <c r="J8036" s="12">
        <v>62.280701754386001</v>
      </c>
      <c r="K8036" s="61">
        <v>9.6491228070179993</v>
      </c>
      <c r="L8036" s="42">
        <v>8.7719298245609991</v>
      </c>
    </row>
    <row r="8037" spans="2:12" x14ac:dyDescent="0.2">
      <c r="D8037" s="201"/>
      <c r="E8037" s="57" t="s">
        <v>40</v>
      </c>
      <c r="F8037" s="59"/>
      <c r="G8037" s="55">
        <v>89</v>
      </c>
      <c r="H8037" s="137">
        <v>0</v>
      </c>
      <c r="I8037" s="65">
        <v>15.730337078651999</v>
      </c>
      <c r="J8037" s="123">
        <v>68.539325842696996</v>
      </c>
      <c r="K8037" s="109">
        <v>6.7415730337079998</v>
      </c>
      <c r="L8037" s="105">
        <v>8.9887640449440003</v>
      </c>
    </row>
    <row r="8039" spans="2:12" x14ac:dyDescent="0.2">
      <c r="B8039" s="40" t="str">
        <f xml:space="preserve"> HYPERLINK("#'目次'!B338", "[332]")</f>
        <v>[332]</v>
      </c>
      <c r="C8039" s="23" t="s">
        <v>470</v>
      </c>
    </row>
    <row r="8042" spans="2:12" x14ac:dyDescent="0.2">
      <c r="C8042" s="23" t="s">
        <v>80</v>
      </c>
    </row>
    <row r="8043" spans="2:12" ht="24" x14ac:dyDescent="0.2">
      <c r="E8043" s="195"/>
      <c r="F8043" s="196"/>
      <c r="G8043" s="37" t="s">
        <v>15</v>
      </c>
      <c r="H8043" s="33" t="s">
        <v>471</v>
      </c>
      <c r="I8043" s="13" t="s">
        <v>472</v>
      </c>
      <c r="J8043" s="13" t="s">
        <v>473</v>
      </c>
      <c r="K8043" s="13" t="s">
        <v>440</v>
      </c>
      <c r="L8043" s="38" t="s">
        <v>18</v>
      </c>
    </row>
    <row r="8044" spans="2:12" x14ac:dyDescent="0.2">
      <c r="E8044" s="197"/>
      <c r="F8044" s="198"/>
      <c r="G8044" s="35"/>
      <c r="H8044" s="39"/>
      <c r="I8044" s="14"/>
      <c r="J8044" s="14"/>
      <c r="K8044" s="14"/>
      <c r="L8044" s="34"/>
    </row>
    <row r="8045" spans="2:12" x14ac:dyDescent="0.2">
      <c r="E8045" s="91" t="s">
        <v>15</v>
      </c>
      <c r="F8045" s="46"/>
      <c r="G8045" s="36">
        <v>1200</v>
      </c>
      <c r="H8045" s="24">
        <v>1.666666666667</v>
      </c>
      <c r="I8045" s="24">
        <v>11.083333333333</v>
      </c>
      <c r="J8045" s="24">
        <v>60.25</v>
      </c>
      <c r="K8045" s="24">
        <v>20.666666666666998</v>
      </c>
      <c r="L8045" s="68">
        <v>6.333333333333</v>
      </c>
    </row>
    <row r="8046" spans="2:12" x14ac:dyDescent="0.2">
      <c r="E8046" s="4" t="s">
        <v>81</v>
      </c>
      <c r="F8046" s="5"/>
      <c r="G8046" s="19">
        <v>48</v>
      </c>
      <c r="H8046" s="54">
        <v>2.083333333333</v>
      </c>
      <c r="I8046" s="20">
        <v>8.333333333333</v>
      </c>
      <c r="J8046" s="96">
        <v>66.666666666666998</v>
      </c>
      <c r="K8046" s="90">
        <v>12.5</v>
      </c>
      <c r="L8046" s="52">
        <v>10.416666666667</v>
      </c>
    </row>
    <row r="8047" spans="2:12" x14ac:dyDescent="0.2">
      <c r="E8047" s="4" t="s">
        <v>82</v>
      </c>
      <c r="F8047" s="5"/>
      <c r="G8047" s="6">
        <v>84</v>
      </c>
      <c r="H8047" s="31">
        <v>1.190476190476</v>
      </c>
      <c r="I8047" s="12">
        <v>11.904761904761999</v>
      </c>
      <c r="J8047" s="61">
        <v>42.857142857143003</v>
      </c>
      <c r="K8047" s="44">
        <v>34.523809523810002</v>
      </c>
      <c r="L8047" s="42">
        <v>9.5238095238099998</v>
      </c>
    </row>
    <row r="8048" spans="2:12" x14ac:dyDescent="0.2">
      <c r="E8048" s="4" t="s">
        <v>83</v>
      </c>
      <c r="F8048" s="5"/>
      <c r="G8048" s="6">
        <v>462</v>
      </c>
      <c r="H8048" s="31">
        <v>1.948051948052</v>
      </c>
      <c r="I8048" s="12">
        <v>12.554112554113001</v>
      </c>
      <c r="J8048" s="12">
        <v>60.173160173159999</v>
      </c>
      <c r="K8048" s="12">
        <v>20.562770562771</v>
      </c>
      <c r="L8048" s="42">
        <v>4.7619047619049999</v>
      </c>
    </row>
    <row r="8049" spans="2:12" x14ac:dyDescent="0.2">
      <c r="E8049" s="4" t="s">
        <v>84</v>
      </c>
      <c r="F8049" s="5"/>
      <c r="G8049" s="6">
        <v>30</v>
      </c>
      <c r="H8049" s="31">
        <v>3.333333333333</v>
      </c>
      <c r="I8049" s="99">
        <v>0</v>
      </c>
      <c r="J8049" s="12">
        <v>63.333333333333002</v>
      </c>
      <c r="K8049" s="29">
        <v>26.666666666666998</v>
      </c>
      <c r="L8049" s="42">
        <v>6.666666666667</v>
      </c>
    </row>
    <row r="8050" spans="2:12" x14ac:dyDescent="0.2">
      <c r="E8050" s="4" t="s">
        <v>85</v>
      </c>
      <c r="F8050" s="5"/>
      <c r="G8050" s="6">
        <v>144</v>
      </c>
      <c r="H8050" s="31">
        <v>1.3888888888890001</v>
      </c>
      <c r="I8050" s="12">
        <v>15.277777777778001</v>
      </c>
      <c r="J8050" s="43">
        <v>54.861111111111001</v>
      </c>
      <c r="K8050" s="12">
        <v>20.138888888888999</v>
      </c>
      <c r="L8050" s="42">
        <v>8.333333333333</v>
      </c>
    </row>
    <row r="8051" spans="2:12" x14ac:dyDescent="0.2">
      <c r="E8051" s="4" t="s">
        <v>86</v>
      </c>
      <c r="F8051" s="5"/>
      <c r="G8051" s="6">
        <v>192</v>
      </c>
      <c r="H8051" s="31">
        <v>2.083333333333</v>
      </c>
      <c r="I8051" s="12">
        <v>11.458333333333</v>
      </c>
      <c r="J8051" s="29">
        <v>66.666666666666998</v>
      </c>
      <c r="K8051" s="43">
        <v>14.583333333333</v>
      </c>
      <c r="L8051" s="42">
        <v>5.208333333333</v>
      </c>
    </row>
    <row r="8052" spans="2:12" x14ac:dyDescent="0.2">
      <c r="E8052" s="4" t="s">
        <v>87</v>
      </c>
      <c r="F8052" s="5"/>
      <c r="G8052" s="6">
        <v>72</v>
      </c>
      <c r="H8052" s="71">
        <v>0</v>
      </c>
      <c r="I8052" s="43">
        <v>5.5555555555560003</v>
      </c>
      <c r="J8052" s="12">
        <v>62.5</v>
      </c>
      <c r="K8052" s="12">
        <v>23.611111111111001</v>
      </c>
      <c r="L8052" s="42">
        <v>8.333333333333</v>
      </c>
    </row>
    <row r="8053" spans="2:12" x14ac:dyDescent="0.2">
      <c r="E8053" s="4" t="s">
        <v>88</v>
      </c>
      <c r="F8053" s="5"/>
      <c r="G8053" s="6">
        <v>36</v>
      </c>
      <c r="H8053" s="31">
        <v>2.7777777777780002</v>
      </c>
      <c r="I8053" s="12">
        <v>8.333333333333</v>
      </c>
      <c r="J8053" s="44">
        <v>72.222222222222001</v>
      </c>
      <c r="K8053" s="43">
        <v>11.111111111111001</v>
      </c>
      <c r="L8053" s="42">
        <v>5.5555555555560003</v>
      </c>
    </row>
    <row r="8054" spans="2:12" x14ac:dyDescent="0.2">
      <c r="E8054" s="4" t="s">
        <v>89</v>
      </c>
      <c r="F8054" s="5"/>
      <c r="G8054" s="6">
        <v>66</v>
      </c>
      <c r="H8054" s="71">
        <v>0</v>
      </c>
      <c r="I8054" s="12">
        <v>12.121212121212</v>
      </c>
      <c r="J8054" s="12">
        <v>59.090909090909001</v>
      </c>
      <c r="K8054" s="12">
        <v>16.666666666666998</v>
      </c>
      <c r="L8054" s="88">
        <v>12.121212121212</v>
      </c>
    </row>
    <row r="8055" spans="2:12" x14ac:dyDescent="0.2">
      <c r="E8055" s="4" t="s">
        <v>90</v>
      </c>
      <c r="F8055" s="5"/>
      <c r="G8055" s="6">
        <v>54</v>
      </c>
      <c r="H8055" s="31">
        <v>1.851851851852</v>
      </c>
      <c r="I8055" s="43">
        <v>3.7037037037039999</v>
      </c>
      <c r="J8055" s="29">
        <v>66.666666666666998</v>
      </c>
      <c r="K8055" s="29">
        <v>25.925925925925998</v>
      </c>
      <c r="L8055" s="42">
        <v>1.851851851852</v>
      </c>
    </row>
    <row r="8056" spans="2:12" x14ac:dyDescent="0.2">
      <c r="E8056" s="57" t="s">
        <v>91</v>
      </c>
      <c r="F8056" s="59"/>
      <c r="G8056" s="55">
        <v>12</v>
      </c>
      <c r="H8056" s="137">
        <v>0</v>
      </c>
      <c r="I8056" s="135">
        <v>0</v>
      </c>
      <c r="J8056" s="109">
        <v>41.666666666666998</v>
      </c>
      <c r="K8056" s="113">
        <v>58.333333333333002</v>
      </c>
      <c r="L8056" s="171">
        <v>0</v>
      </c>
    </row>
    <row r="8058" spans="2:12" x14ac:dyDescent="0.2">
      <c r="B8058" s="40" t="str">
        <f xml:space="preserve"> HYPERLINK("#'目次'!B339", "[333]")</f>
        <v>[333]</v>
      </c>
      <c r="C8058" s="23" t="s">
        <v>476</v>
      </c>
    </row>
    <row r="8061" spans="2:12" x14ac:dyDescent="0.2">
      <c r="C8061" s="23" t="s">
        <v>14</v>
      </c>
    </row>
    <row r="8062" spans="2:12" ht="24" x14ac:dyDescent="0.2">
      <c r="D8062" s="195"/>
      <c r="E8062" s="196"/>
      <c r="F8062" s="196"/>
      <c r="G8062" s="37" t="s">
        <v>15</v>
      </c>
      <c r="H8062" s="33" t="s">
        <v>471</v>
      </c>
      <c r="I8062" s="13" t="s">
        <v>472</v>
      </c>
      <c r="J8062" s="13" t="s">
        <v>473</v>
      </c>
      <c r="K8062" s="13" t="s">
        <v>440</v>
      </c>
      <c r="L8062" s="38" t="s">
        <v>18</v>
      </c>
    </row>
    <row r="8063" spans="2:12" x14ac:dyDescent="0.2">
      <c r="D8063" s="197"/>
      <c r="E8063" s="198"/>
      <c r="F8063" s="198"/>
      <c r="G8063" s="35"/>
      <c r="H8063" s="39"/>
      <c r="I8063" s="14"/>
      <c r="J8063" s="14"/>
      <c r="K8063" s="14"/>
      <c r="L8063" s="34"/>
    </row>
    <row r="8064" spans="2:12" x14ac:dyDescent="0.2">
      <c r="D8064" s="56"/>
      <c r="E8064" s="58" t="s">
        <v>15</v>
      </c>
      <c r="F8064" s="46"/>
      <c r="G8064" s="36">
        <v>1200</v>
      </c>
      <c r="H8064" s="24">
        <v>0.166666666667</v>
      </c>
      <c r="I8064" s="24">
        <v>1.25</v>
      </c>
      <c r="J8064" s="24">
        <v>46.333333333333002</v>
      </c>
      <c r="K8064" s="24">
        <v>42.166666666666998</v>
      </c>
      <c r="L8064" s="68">
        <v>10.083333333333</v>
      </c>
    </row>
    <row r="8065" spans="4:12" x14ac:dyDescent="0.2">
      <c r="D8065" s="199" t="s">
        <v>19</v>
      </c>
      <c r="E8065" s="22" t="s">
        <v>20</v>
      </c>
      <c r="F8065" s="21"/>
      <c r="G8065" s="19">
        <v>132</v>
      </c>
      <c r="H8065" s="131">
        <v>0</v>
      </c>
      <c r="I8065" s="20">
        <v>1.5151515151520001</v>
      </c>
      <c r="J8065" s="107">
        <v>33.333333333333002</v>
      </c>
      <c r="K8065" s="98">
        <v>52.272727272727003</v>
      </c>
      <c r="L8065" s="52">
        <v>12.878787878788</v>
      </c>
    </row>
    <row r="8066" spans="4:12" x14ac:dyDescent="0.2">
      <c r="D8066" s="200"/>
      <c r="E8066" s="4" t="s">
        <v>21</v>
      </c>
      <c r="F8066" s="5"/>
      <c r="G8066" s="6">
        <v>444</v>
      </c>
      <c r="H8066" s="31">
        <v>0.22522522522499999</v>
      </c>
      <c r="I8066" s="12">
        <v>1.351351351351</v>
      </c>
      <c r="J8066" s="12">
        <v>49.324324324324003</v>
      </c>
      <c r="K8066" s="12">
        <v>40.315315315314997</v>
      </c>
      <c r="L8066" s="42">
        <v>8.7837837837839992</v>
      </c>
    </row>
    <row r="8067" spans="4:12" x14ac:dyDescent="0.2">
      <c r="D8067" s="200"/>
      <c r="E8067" s="4" t="s">
        <v>22</v>
      </c>
      <c r="F8067" s="5"/>
      <c r="G8067" s="6">
        <v>192</v>
      </c>
      <c r="H8067" s="31">
        <v>0.52083333333299997</v>
      </c>
      <c r="I8067" s="12">
        <v>0.52083333333299997</v>
      </c>
      <c r="J8067" s="12">
        <v>44.791666666666998</v>
      </c>
      <c r="K8067" s="12">
        <v>41.666666666666998</v>
      </c>
      <c r="L8067" s="42">
        <v>12.5</v>
      </c>
    </row>
    <row r="8068" spans="4:12" x14ac:dyDescent="0.2">
      <c r="D8068" s="200"/>
      <c r="E8068" s="4" t="s">
        <v>23</v>
      </c>
      <c r="F8068" s="5"/>
      <c r="G8068" s="6">
        <v>192</v>
      </c>
      <c r="H8068" s="71">
        <v>0</v>
      </c>
      <c r="I8068" s="12">
        <v>1.041666666667</v>
      </c>
      <c r="J8068" s="29">
        <v>54.6875</v>
      </c>
      <c r="K8068" s="43">
        <v>36.458333333333002</v>
      </c>
      <c r="L8068" s="42">
        <v>7.8125</v>
      </c>
    </row>
    <row r="8069" spans="4:12" x14ac:dyDescent="0.2">
      <c r="D8069" s="200"/>
      <c r="E8069" s="4" t="s">
        <v>24</v>
      </c>
      <c r="F8069" s="5"/>
      <c r="G8069" s="6">
        <v>240</v>
      </c>
      <c r="H8069" s="71">
        <v>0</v>
      </c>
      <c r="I8069" s="12">
        <v>1.666666666667</v>
      </c>
      <c r="J8069" s="12">
        <v>42.5</v>
      </c>
      <c r="K8069" s="12">
        <v>45</v>
      </c>
      <c r="L8069" s="42">
        <v>10.833333333333</v>
      </c>
    </row>
    <row r="8070" spans="4:12" x14ac:dyDescent="0.2">
      <c r="D8070" s="199" t="s">
        <v>25</v>
      </c>
      <c r="E8070" s="22" t="s">
        <v>26</v>
      </c>
      <c r="F8070" s="21"/>
      <c r="G8070" s="19">
        <v>348</v>
      </c>
      <c r="H8070" s="131">
        <v>0</v>
      </c>
      <c r="I8070" s="20">
        <v>1.7241379310339999</v>
      </c>
      <c r="J8070" s="20">
        <v>46.551724137930997</v>
      </c>
      <c r="K8070" s="20">
        <v>42.528735632184002</v>
      </c>
      <c r="L8070" s="52">
        <v>9.1954022988510005</v>
      </c>
    </row>
    <row r="8071" spans="4:12" x14ac:dyDescent="0.2">
      <c r="D8071" s="200"/>
      <c r="E8071" s="4" t="s">
        <v>27</v>
      </c>
      <c r="F8071" s="5"/>
      <c r="G8071" s="6">
        <v>378</v>
      </c>
      <c r="H8071" s="31">
        <v>0.52910052910100003</v>
      </c>
      <c r="I8071" s="12">
        <v>1.587301587302</v>
      </c>
      <c r="J8071" s="12">
        <v>47.883597883598</v>
      </c>
      <c r="K8071" s="12">
        <v>40.211640211640002</v>
      </c>
      <c r="L8071" s="42">
        <v>9.7883597883599993</v>
      </c>
    </row>
    <row r="8072" spans="4:12" x14ac:dyDescent="0.2">
      <c r="D8072" s="200"/>
      <c r="E8072" s="4" t="s">
        <v>28</v>
      </c>
      <c r="F8072" s="5"/>
      <c r="G8072" s="6">
        <v>372</v>
      </c>
      <c r="H8072" s="71">
        <v>0</v>
      </c>
      <c r="I8072" s="12">
        <v>0.53763440860199996</v>
      </c>
      <c r="J8072" s="12">
        <v>41.397849462365997</v>
      </c>
      <c r="K8072" s="12">
        <v>46.505376344086002</v>
      </c>
      <c r="L8072" s="42">
        <v>11.559139784946</v>
      </c>
    </row>
    <row r="8073" spans="4:12" x14ac:dyDescent="0.2">
      <c r="D8073" s="200"/>
      <c r="E8073" s="4" t="s">
        <v>29</v>
      </c>
      <c r="F8073" s="5"/>
      <c r="G8073" s="6">
        <v>102</v>
      </c>
      <c r="H8073" s="71">
        <v>0</v>
      </c>
      <c r="I8073" s="12">
        <v>0.98039215686299996</v>
      </c>
      <c r="J8073" s="44">
        <v>57.843137254901997</v>
      </c>
      <c r="K8073" s="43">
        <v>32.352941176470999</v>
      </c>
      <c r="L8073" s="42">
        <v>8.8235294117649996</v>
      </c>
    </row>
    <row r="8074" spans="4:12" x14ac:dyDescent="0.2">
      <c r="D8074" s="199" t="s">
        <v>30</v>
      </c>
      <c r="E8074" s="22" t="s">
        <v>31</v>
      </c>
      <c r="F8074" s="21"/>
      <c r="G8074" s="19">
        <v>592</v>
      </c>
      <c r="H8074" s="54">
        <v>0.33783783783799998</v>
      </c>
      <c r="I8074" s="20">
        <v>1.351351351351</v>
      </c>
      <c r="J8074" s="20">
        <v>44.425675675675997</v>
      </c>
      <c r="K8074" s="20">
        <v>43.412162162161998</v>
      </c>
      <c r="L8074" s="52">
        <v>10.472972972973</v>
      </c>
    </row>
    <row r="8075" spans="4:12" x14ac:dyDescent="0.2">
      <c r="D8075" s="200"/>
      <c r="E8075" s="4" t="s">
        <v>32</v>
      </c>
      <c r="F8075" s="5"/>
      <c r="G8075" s="6">
        <v>608</v>
      </c>
      <c r="H8075" s="71">
        <v>0</v>
      </c>
      <c r="I8075" s="12">
        <v>1.151315789474</v>
      </c>
      <c r="J8075" s="12">
        <v>48.190789473683999</v>
      </c>
      <c r="K8075" s="12">
        <v>40.953947368420998</v>
      </c>
      <c r="L8075" s="42">
        <v>9.7039473684209998</v>
      </c>
    </row>
    <row r="8076" spans="4:12" x14ac:dyDescent="0.2">
      <c r="D8076" s="199" t="s">
        <v>33</v>
      </c>
      <c r="E8076" s="22" t="s">
        <v>34</v>
      </c>
      <c r="F8076" s="21"/>
      <c r="G8076" s="19">
        <v>74</v>
      </c>
      <c r="H8076" s="131">
        <v>0</v>
      </c>
      <c r="I8076" s="60">
        <v>0</v>
      </c>
      <c r="J8076" s="90">
        <v>37.837837837838002</v>
      </c>
      <c r="K8076" s="20">
        <v>45.945945945946001</v>
      </c>
      <c r="L8076" s="153">
        <v>16.216216216216001</v>
      </c>
    </row>
    <row r="8077" spans="4:12" x14ac:dyDescent="0.2">
      <c r="D8077" s="200"/>
      <c r="E8077" s="4" t="s">
        <v>35</v>
      </c>
      <c r="F8077" s="5"/>
      <c r="G8077" s="6">
        <v>148</v>
      </c>
      <c r="H8077" s="31">
        <v>0.67567567567599995</v>
      </c>
      <c r="I8077" s="12">
        <v>2.0270270270270001</v>
      </c>
      <c r="J8077" s="43">
        <v>36.486486486486001</v>
      </c>
      <c r="K8077" s="44">
        <v>53.378378378378002</v>
      </c>
      <c r="L8077" s="42">
        <v>7.4324324324319999</v>
      </c>
    </row>
    <row r="8078" spans="4:12" x14ac:dyDescent="0.2">
      <c r="D8078" s="200"/>
      <c r="E8078" s="4" t="s">
        <v>36</v>
      </c>
      <c r="F8078" s="5"/>
      <c r="G8078" s="6">
        <v>187</v>
      </c>
      <c r="H8078" s="71">
        <v>0</v>
      </c>
      <c r="I8078" s="28">
        <v>0</v>
      </c>
      <c r="J8078" s="12">
        <v>42.780748663102003</v>
      </c>
      <c r="K8078" s="29">
        <v>51.336898395722002</v>
      </c>
      <c r="L8078" s="42">
        <v>5.8823529411760003</v>
      </c>
    </row>
    <row r="8079" spans="4:12" x14ac:dyDescent="0.2">
      <c r="D8079" s="200"/>
      <c r="E8079" s="4" t="s">
        <v>37</v>
      </c>
      <c r="F8079" s="5"/>
      <c r="G8079" s="6">
        <v>221</v>
      </c>
      <c r="H8079" s="71">
        <v>0</v>
      </c>
      <c r="I8079" s="12">
        <v>1.357466063348</v>
      </c>
      <c r="J8079" s="29">
        <v>51.583710407239998</v>
      </c>
      <c r="K8079" s="12">
        <v>42.533936651584</v>
      </c>
      <c r="L8079" s="100">
        <v>4.524886877828</v>
      </c>
    </row>
    <row r="8080" spans="4:12" x14ac:dyDescent="0.2">
      <c r="D8080" s="200"/>
      <c r="E8080" s="4" t="s">
        <v>38</v>
      </c>
      <c r="F8080" s="5"/>
      <c r="G8080" s="6">
        <v>186</v>
      </c>
      <c r="H8080" s="71">
        <v>0</v>
      </c>
      <c r="I8080" s="12">
        <v>0.53763440860199996</v>
      </c>
      <c r="J8080" s="12">
        <v>47.849462365591002</v>
      </c>
      <c r="K8080" s="12">
        <v>40.860215053763</v>
      </c>
      <c r="L8080" s="42">
        <v>10.752688172042999</v>
      </c>
    </row>
    <row r="8081" spans="2:12" x14ac:dyDescent="0.2">
      <c r="D8081" s="200"/>
      <c r="E8081" s="4" t="s">
        <v>39</v>
      </c>
      <c r="F8081" s="5"/>
      <c r="G8081" s="6">
        <v>223</v>
      </c>
      <c r="H8081" s="71">
        <v>0</v>
      </c>
      <c r="I8081" s="12">
        <v>1.7937219730939999</v>
      </c>
      <c r="J8081" s="12">
        <v>51.121076233183999</v>
      </c>
      <c r="K8081" s="43">
        <v>34.529147982063002</v>
      </c>
      <c r="L8081" s="42">
        <v>12.556053811659</v>
      </c>
    </row>
    <row r="8082" spans="2:12" x14ac:dyDescent="0.2">
      <c r="D8082" s="201"/>
      <c r="E8082" s="57" t="s">
        <v>40</v>
      </c>
      <c r="F8082" s="59"/>
      <c r="G8082" s="55">
        <v>161</v>
      </c>
      <c r="H8082" s="114">
        <v>0.62111801242200004</v>
      </c>
      <c r="I8082" s="65">
        <v>2.4844720496889998</v>
      </c>
      <c r="J8082" s="65">
        <v>47.826086956521998</v>
      </c>
      <c r="K8082" s="109">
        <v>31.055900621117999</v>
      </c>
      <c r="L8082" s="155">
        <v>18.012422360247999</v>
      </c>
    </row>
    <row r="8084" spans="2:12" x14ac:dyDescent="0.2">
      <c r="B8084" s="40" t="str">
        <f xml:space="preserve"> HYPERLINK("#'目次'!B340", "[334]")</f>
        <v>[334]</v>
      </c>
      <c r="C8084" s="23" t="s">
        <v>476</v>
      </c>
    </row>
    <row r="8087" spans="2:12" x14ac:dyDescent="0.2">
      <c r="C8087" s="23" t="s">
        <v>48</v>
      </c>
    </row>
    <row r="8088" spans="2:12" ht="24" x14ac:dyDescent="0.2">
      <c r="D8088" s="195"/>
      <c r="E8088" s="196"/>
      <c r="F8088" s="196"/>
      <c r="G8088" s="37" t="s">
        <v>15</v>
      </c>
      <c r="H8088" s="33" t="s">
        <v>471</v>
      </c>
      <c r="I8088" s="13" t="s">
        <v>472</v>
      </c>
      <c r="J8088" s="13" t="s">
        <v>473</v>
      </c>
      <c r="K8088" s="13" t="s">
        <v>440</v>
      </c>
      <c r="L8088" s="38" t="s">
        <v>18</v>
      </c>
    </row>
    <row r="8089" spans="2:12" x14ac:dyDescent="0.2">
      <c r="D8089" s="197"/>
      <c r="E8089" s="198"/>
      <c r="F8089" s="198"/>
      <c r="G8089" s="35"/>
      <c r="H8089" s="39"/>
      <c r="I8089" s="14"/>
      <c r="J8089" s="14"/>
      <c r="K8089" s="14"/>
      <c r="L8089" s="34"/>
    </row>
    <row r="8090" spans="2:12" x14ac:dyDescent="0.2">
      <c r="D8090" s="56"/>
      <c r="E8090" s="58" t="s">
        <v>15</v>
      </c>
      <c r="F8090" s="46"/>
      <c r="G8090" s="36">
        <v>1200</v>
      </c>
      <c r="H8090" s="24">
        <v>0.166666666667</v>
      </c>
      <c r="I8090" s="24">
        <v>1.25</v>
      </c>
      <c r="J8090" s="24">
        <v>46.333333333333002</v>
      </c>
      <c r="K8090" s="24">
        <v>42.166666666666998</v>
      </c>
      <c r="L8090" s="68">
        <v>10.083333333333</v>
      </c>
    </row>
    <row r="8091" spans="2:12" x14ac:dyDescent="0.2">
      <c r="D8091" s="199" t="s">
        <v>49</v>
      </c>
      <c r="E8091" s="22" t="s">
        <v>50</v>
      </c>
      <c r="F8091" s="21"/>
      <c r="G8091" s="19">
        <v>15</v>
      </c>
      <c r="H8091" s="131">
        <v>0</v>
      </c>
      <c r="I8091" s="60">
        <v>0</v>
      </c>
      <c r="J8091" s="20">
        <v>46.666666666666998</v>
      </c>
      <c r="K8091" s="20">
        <v>40</v>
      </c>
      <c r="L8091" s="52">
        <v>13.333333333333</v>
      </c>
    </row>
    <row r="8092" spans="2:12" x14ac:dyDescent="0.2">
      <c r="D8092" s="200"/>
      <c r="E8092" s="4" t="s">
        <v>51</v>
      </c>
      <c r="F8092" s="5"/>
      <c r="G8092" s="6">
        <v>142</v>
      </c>
      <c r="H8092" s="71">
        <v>0</v>
      </c>
      <c r="I8092" s="12">
        <v>2.112676056338</v>
      </c>
      <c r="J8092" s="44">
        <v>57.042253521127002</v>
      </c>
      <c r="K8092" s="43">
        <v>32.394366197182997</v>
      </c>
      <c r="L8092" s="42">
        <v>8.4507042253520002</v>
      </c>
    </row>
    <row r="8093" spans="2:12" x14ac:dyDescent="0.2">
      <c r="D8093" s="200"/>
      <c r="E8093" s="4" t="s">
        <v>52</v>
      </c>
      <c r="F8093" s="5"/>
      <c r="G8093" s="6">
        <v>26</v>
      </c>
      <c r="H8093" s="71">
        <v>0</v>
      </c>
      <c r="I8093" s="28">
        <v>0</v>
      </c>
      <c r="J8093" s="12">
        <v>50</v>
      </c>
      <c r="K8093" s="12">
        <v>42.307692307692001</v>
      </c>
      <c r="L8093" s="42">
        <v>7.6923076923079998</v>
      </c>
    </row>
    <row r="8094" spans="2:12" x14ac:dyDescent="0.2">
      <c r="D8094" s="200"/>
      <c r="E8094" s="4" t="s">
        <v>53</v>
      </c>
      <c r="F8094" s="5"/>
      <c r="G8094" s="6">
        <v>41</v>
      </c>
      <c r="H8094" s="71">
        <v>0</v>
      </c>
      <c r="I8094" s="28">
        <v>0</v>
      </c>
      <c r="J8094" s="44">
        <v>65.853658536585002</v>
      </c>
      <c r="K8094" s="61">
        <v>29.268292682927001</v>
      </c>
      <c r="L8094" s="100">
        <v>4.8780487804880002</v>
      </c>
    </row>
    <row r="8095" spans="2:12" x14ac:dyDescent="0.2">
      <c r="D8095" s="200"/>
      <c r="E8095" s="4" t="s">
        <v>54</v>
      </c>
      <c r="F8095" s="5"/>
      <c r="G8095" s="6">
        <v>226</v>
      </c>
      <c r="H8095" s="71">
        <v>0</v>
      </c>
      <c r="I8095" s="12">
        <v>0.88495575221199996</v>
      </c>
      <c r="J8095" s="43">
        <v>41.150442477875998</v>
      </c>
      <c r="K8095" s="44">
        <v>52.212389380531</v>
      </c>
      <c r="L8095" s="42">
        <v>5.7522123893810004</v>
      </c>
    </row>
    <row r="8096" spans="2:12" x14ac:dyDescent="0.2">
      <c r="D8096" s="200"/>
      <c r="E8096" s="4" t="s">
        <v>55</v>
      </c>
      <c r="F8096" s="5"/>
      <c r="G8096" s="6">
        <v>125</v>
      </c>
      <c r="H8096" s="71">
        <v>0</v>
      </c>
      <c r="I8096" s="12">
        <v>1.6</v>
      </c>
      <c r="J8096" s="12">
        <v>45.6</v>
      </c>
      <c r="K8096" s="12">
        <v>46.4</v>
      </c>
      <c r="L8096" s="42">
        <v>6.4</v>
      </c>
    </row>
    <row r="8097" spans="2:12" x14ac:dyDescent="0.2">
      <c r="D8097" s="200"/>
      <c r="E8097" s="4" t="s">
        <v>56</v>
      </c>
      <c r="F8097" s="5"/>
      <c r="G8097" s="6">
        <v>190</v>
      </c>
      <c r="H8097" s="71">
        <v>0</v>
      </c>
      <c r="I8097" s="12">
        <v>0.52631578947400004</v>
      </c>
      <c r="J8097" s="12">
        <v>43.157894736842003</v>
      </c>
      <c r="K8097" s="29">
        <v>47.368421052632002</v>
      </c>
      <c r="L8097" s="42">
        <v>8.9473684210529996</v>
      </c>
    </row>
    <row r="8098" spans="2:12" x14ac:dyDescent="0.2">
      <c r="D8098" s="200"/>
      <c r="E8098" s="4" t="s">
        <v>57</v>
      </c>
      <c r="F8098" s="5"/>
      <c r="G8098" s="6">
        <v>185</v>
      </c>
      <c r="H8098" s="71">
        <v>0</v>
      </c>
      <c r="I8098" s="12">
        <v>2.7027027027030002</v>
      </c>
      <c r="J8098" s="29">
        <v>51.351351351350999</v>
      </c>
      <c r="K8098" s="43">
        <v>34.054054054053999</v>
      </c>
      <c r="L8098" s="42">
        <v>11.891891891892</v>
      </c>
    </row>
    <row r="8099" spans="2:12" x14ac:dyDescent="0.2">
      <c r="D8099" s="200"/>
      <c r="E8099" s="4" t="s">
        <v>58</v>
      </c>
      <c r="F8099" s="5"/>
      <c r="G8099" s="6">
        <v>113</v>
      </c>
      <c r="H8099" s="31">
        <v>0.88495575221199996</v>
      </c>
      <c r="I8099" s="12">
        <v>0.88495575221199996</v>
      </c>
      <c r="J8099" s="61">
        <v>32.743362831858001</v>
      </c>
      <c r="K8099" s="29">
        <v>50.442477876105997</v>
      </c>
      <c r="L8099" s="42">
        <v>15.044247787611001</v>
      </c>
    </row>
    <row r="8100" spans="2:12" x14ac:dyDescent="0.2">
      <c r="D8100" s="200"/>
      <c r="E8100" s="4" t="s">
        <v>59</v>
      </c>
      <c r="F8100" s="5"/>
      <c r="G8100" s="6">
        <v>136</v>
      </c>
      <c r="H8100" s="31">
        <v>0.73529411764700003</v>
      </c>
      <c r="I8100" s="12">
        <v>0.73529411764700003</v>
      </c>
      <c r="J8100" s="12">
        <v>46.323529411765001</v>
      </c>
      <c r="K8100" s="43">
        <v>33.088235294118</v>
      </c>
      <c r="L8100" s="88">
        <v>19.117647058824002</v>
      </c>
    </row>
    <row r="8101" spans="2:12" x14ac:dyDescent="0.2">
      <c r="D8101" s="199" t="s">
        <v>60</v>
      </c>
      <c r="E8101" s="22" t="s">
        <v>61</v>
      </c>
      <c r="F8101" s="21"/>
      <c r="G8101" s="19">
        <v>205</v>
      </c>
      <c r="H8101" s="54">
        <v>0.48780487804900002</v>
      </c>
      <c r="I8101" s="20">
        <v>0.48780487804900002</v>
      </c>
      <c r="J8101" s="20">
        <v>46.829268292682997</v>
      </c>
      <c r="K8101" s="20">
        <v>42.926829268292998</v>
      </c>
      <c r="L8101" s="52">
        <v>9.2682926829269991</v>
      </c>
    </row>
    <row r="8102" spans="2:12" x14ac:dyDescent="0.2">
      <c r="D8102" s="200"/>
      <c r="E8102" s="4" t="s">
        <v>62</v>
      </c>
      <c r="F8102" s="5"/>
      <c r="G8102" s="6">
        <v>160</v>
      </c>
      <c r="H8102" s="71">
        <v>0</v>
      </c>
      <c r="I8102" s="12">
        <v>2.5</v>
      </c>
      <c r="J8102" s="43">
        <v>41.25</v>
      </c>
      <c r="K8102" s="29">
        <v>49.375</v>
      </c>
      <c r="L8102" s="42">
        <v>6.875</v>
      </c>
    </row>
    <row r="8103" spans="2:12" x14ac:dyDescent="0.2">
      <c r="D8103" s="200"/>
      <c r="E8103" s="4" t="s">
        <v>63</v>
      </c>
      <c r="F8103" s="5"/>
      <c r="G8103" s="6">
        <v>121</v>
      </c>
      <c r="H8103" s="71">
        <v>0</v>
      </c>
      <c r="I8103" s="12">
        <v>2.4793388429749998</v>
      </c>
      <c r="J8103" s="43">
        <v>41.322314049587</v>
      </c>
      <c r="K8103" s="12">
        <v>47.107438016529002</v>
      </c>
      <c r="L8103" s="42">
        <v>9.0909090909089993</v>
      </c>
    </row>
    <row r="8104" spans="2:12" x14ac:dyDescent="0.2">
      <c r="D8104" s="200"/>
      <c r="E8104" s="4" t="s">
        <v>64</v>
      </c>
      <c r="F8104" s="5"/>
      <c r="G8104" s="6">
        <v>124</v>
      </c>
      <c r="H8104" s="71">
        <v>0</v>
      </c>
      <c r="I8104" s="28">
        <v>0</v>
      </c>
      <c r="J8104" s="29">
        <v>53.225806451613003</v>
      </c>
      <c r="K8104" s="12">
        <v>42.741935483871003</v>
      </c>
      <c r="L8104" s="100">
        <v>4.0322580645160002</v>
      </c>
    </row>
    <row r="8105" spans="2:12" x14ac:dyDescent="0.2">
      <c r="D8105" s="200"/>
      <c r="E8105" s="4" t="s">
        <v>65</v>
      </c>
      <c r="F8105" s="5"/>
      <c r="G8105" s="6">
        <v>109</v>
      </c>
      <c r="H8105" s="71">
        <v>0</v>
      </c>
      <c r="I8105" s="28">
        <v>0</v>
      </c>
      <c r="J8105" s="43">
        <v>37.614678899083003</v>
      </c>
      <c r="K8105" s="29">
        <v>47.706422018349002</v>
      </c>
      <c r="L8105" s="42">
        <v>14.678899082569</v>
      </c>
    </row>
    <row r="8106" spans="2:12" x14ac:dyDescent="0.2">
      <c r="D8106" s="200"/>
      <c r="E8106" s="4" t="s">
        <v>66</v>
      </c>
      <c r="F8106" s="5"/>
      <c r="G8106" s="6">
        <v>104</v>
      </c>
      <c r="H8106" s="71">
        <v>0</v>
      </c>
      <c r="I8106" s="12">
        <v>1.923076923077</v>
      </c>
      <c r="J8106" s="29">
        <v>51.923076923076998</v>
      </c>
      <c r="K8106" s="12">
        <v>43.269230769231001</v>
      </c>
      <c r="L8106" s="100">
        <v>2.884615384615</v>
      </c>
    </row>
    <row r="8107" spans="2:12" x14ac:dyDescent="0.2">
      <c r="D8107" s="200"/>
      <c r="E8107" s="4" t="s">
        <v>67</v>
      </c>
      <c r="F8107" s="5"/>
      <c r="G8107" s="6">
        <v>139</v>
      </c>
      <c r="H8107" s="31">
        <v>0.71942446043200003</v>
      </c>
      <c r="I8107" s="28">
        <v>0</v>
      </c>
      <c r="J8107" s="44">
        <v>56.834532374101002</v>
      </c>
      <c r="K8107" s="43">
        <v>36.690647482014001</v>
      </c>
      <c r="L8107" s="42">
        <v>5.755395683453</v>
      </c>
    </row>
    <row r="8108" spans="2:12" x14ac:dyDescent="0.2">
      <c r="D8108" s="200"/>
      <c r="E8108" s="4" t="s">
        <v>68</v>
      </c>
      <c r="F8108" s="5"/>
      <c r="G8108" s="6">
        <v>48</v>
      </c>
      <c r="H8108" s="71">
        <v>0</v>
      </c>
      <c r="I8108" s="12">
        <v>4.166666666667</v>
      </c>
      <c r="J8108" s="12">
        <v>43.75</v>
      </c>
      <c r="K8108" s="29">
        <v>47.916666666666998</v>
      </c>
      <c r="L8108" s="100">
        <v>4.166666666667</v>
      </c>
    </row>
    <row r="8109" spans="2:12" x14ac:dyDescent="0.2">
      <c r="D8109" s="200"/>
      <c r="E8109" s="4" t="s">
        <v>69</v>
      </c>
      <c r="F8109" s="5"/>
      <c r="G8109" s="6">
        <v>37</v>
      </c>
      <c r="H8109" s="71">
        <v>0</v>
      </c>
      <c r="I8109" s="12">
        <v>2.7027027027030002</v>
      </c>
      <c r="J8109" s="44">
        <v>64.864864864864998</v>
      </c>
      <c r="K8109" s="61">
        <v>24.324324324323999</v>
      </c>
      <c r="L8109" s="42">
        <v>8.1081081081080004</v>
      </c>
    </row>
    <row r="8110" spans="2:12" x14ac:dyDescent="0.2">
      <c r="D8110" s="93" t="s">
        <v>70</v>
      </c>
      <c r="E8110" s="89" t="s">
        <v>18</v>
      </c>
      <c r="F8110" s="92"/>
      <c r="G8110" s="94">
        <v>0</v>
      </c>
      <c r="H8110" s="152">
        <v>0</v>
      </c>
      <c r="I8110" s="101">
        <v>0</v>
      </c>
      <c r="J8110" s="86">
        <v>0</v>
      </c>
      <c r="K8110" s="86">
        <v>0</v>
      </c>
      <c r="L8110" s="173">
        <v>0</v>
      </c>
    </row>
    <row r="8112" spans="2:12" x14ac:dyDescent="0.2">
      <c r="B8112" s="40" t="str">
        <f xml:space="preserve"> HYPERLINK("#'目次'!B341", "[335]")</f>
        <v>[335]</v>
      </c>
      <c r="C8112" s="23" t="s">
        <v>476</v>
      </c>
    </row>
    <row r="8115" spans="3:12" x14ac:dyDescent="0.2">
      <c r="C8115" s="23" t="s">
        <v>73</v>
      </c>
    </row>
    <row r="8116" spans="3:12" ht="24" x14ac:dyDescent="0.2">
      <c r="D8116" s="195"/>
      <c r="E8116" s="196"/>
      <c r="F8116" s="196"/>
      <c r="G8116" s="37" t="s">
        <v>15</v>
      </c>
      <c r="H8116" s="33" t="s">
        <v>471</v>
      </c>
      <c r="I8116" s="13" t="s">
        <v>472</v>
      </c>
      <c r="J8116" s="13" t="s">
        <v>473</v>
      </c>
      <c r="K8116" s="13" t="s">
        <v>440</v>
      </c>
      <c r="L8116" s="38" t="s">
        <v>18</v>
      </c>
    </row>
    <row r="8117" spans="3:12" x14ac:dyDescent="0.2">
      <c r="D8117" s="197"/>
      <c r="E8117" s="198"/>
      <c r="F8117" s="198"/>
      <c r="G8117" s="35"/>
      <c r="H8117" s="39"/>
      <c r="I8117" s="14"/>
      <c r="J8117" s="14"/>
      <c r="K8117" s="14"/>
      <c r="L8117" s="34"/>
    </row>
    <row r="8118" spans="3:12" x14ac:dyDescent="0.2">
      <c r="D8118" s="56"/>
      <c r="E8118" s="58" t="s">
        <v>15</v>
      </c>
      <c r="F8118" s="46"/>
      <c r="G8118" s="36">
        <v>1200</v>
      </c>
      <c r="H8118" s="24">
        <v>0.166666666667</v>
      </c>
      <c r="I8118" s="24">
        <v>1.25</v>
      </c>
      <c r="J8118" s="24">
        <v>46.333333333333002</v>
      </c>
      <c r="K8118" s="24">
        <v>42.166666666666998</v>
      </c>
      <c r="L8118" s="68">
        <v>10.083333333333</v>
      </c>
    </row>
    <row r="8119" spans="3:12" x14ac:dyDescent="0.2">
      <c r="D8119" s="199" t="s">
        <v>74</v>
      </c>
      <c r="E8119" s="22" t="s">
        <v>75</v>
      </c>
      <c r="F8119" s="21"/>
      <c r="G8119" s="19">
        <v>592</v>
      </c>
      <c r="H8119" s="54">
        <v>0.33783783783799998</v>
      </c>
      <c r="I8119" s="20">
        <v>1.351351351351</v>
      </c>
      <c r="J8119" s="20">
        <v>44.425675675675997</v>
      </c>
      <c r="K8119" s="20">
        <v>43.412162162161998</v>
      </c>
      <c r="L8119" s="52">
        <v>10.472972972973</v>
      </c>
    </row>
    <row r="8120" spans="3:12" x14ac:dyDescent="0.2">
      <c r="D8120" s="200"/>
      <c r="E8120" s="4" t="s">
        <v>34</v>
      </c>
      <c r="F8120" s="5"/>
      <c r="G8120" s="6">
        <v>37</v>
      </c>
      <c r="H8120" s="71">
        <v>0</v>
      </c>
      <c r="I8120" s="28">
        <v>0</v>
      </c>
      <c r="J8120" s="61">
        <v>35.135135135135002</v>
      </c>
      <c r="K8120" s="12">
        <v>43.243243243243001</v>
      </c>
      <c r="L8120" s="111">
        <v>21.621621621622001</v>
      </c>
    </row>
    <row r="8121" spans="3:12" x14ac:dyDescent="0.2">
      <c r="D8121" s="200"/>
      <c r="E8121" s="4" t="s">
        <v>35</v>
      </c>
      <c r="F8121" s="5"/>
      <c r="G8121" s="6">
        <v>75</v>
      </c>
      <c r="H8121" s="31">
        <v>1.333333333333</v>
      </c>
      <c r="I8121" s="12">
        <v>2.666666666667</v>
      </c>
      <c r="J8121" s="61">
        <v>33.333333333333002</v>
      </c>
      <c r="K8121" s="44">
        <v>53.333333333333002</v>
      </c>
      <c r="L8121" s="42">
        <v>9.333333333333</v>
      </c>
    </row>
    <row r="8122" spans="3:12" x14ac:dyDescent="0.2">
      <c r="D8122" s="200"/>
      <c r="E8122" s="4" t="s">
        <v>36</v>
      </c>
      <c r="F8122" s="5"/>
      <c r="G8122" s="6">
        <v>95</v>
      </c>
      <c r="H8122" s="71">
        <v>0</v>
      </c>
      <c r="I8122" s="28">
        <v>0</v>
      </c>
      <c r="J8122" s="43">
        <v>38.947368421053</v>
      </c>
      <c r="K8122" s="44">
        <v>54.736842105263001</v>
      </c>
      <c r="L8122" s="42">
        <v>6.3157894736840001</v>
      </c>
    </row>
    <row r="8123" spans="3:12" x14ac:dyDescent="0.2">
      <c r="D8123" s="200"/>
      <c r="E8123" s="4" t="s">
        <v>37</v>
      </c>
      <c r="F8123" s="5"/>
      <c r="G8123" s="6">
        <v>111</v>
      </c>
      <c r="H8123" s="71">
        <v>0</v>
      </c>
      <c r="I8123" s="12">
        <v>1.8018018018019999</v>
      </c>
      <c r="J8123" s="12">
        <v>50.450450450449999</v>
      </c>
      <c r="K8123" s="12">
        <v>43.243243243243001</v>
      </c>
      <c r="L8123" s="100">
        <v>4.5045045045050003</v>
      </c>
    </row>
    <row r="8124" spans="3:12" x14ac:dyDescent="0.2">
      <c r="D8124" s="200"/>
      <c r="E8124" s="4" t="s">
        <v>38</v>
      </c>
      <c r="F8124" s="5"/>
      <c r="G8124" s="6">
        <v>93</v>
      </c>
      <c r="H8124" s="71">
        <v>0</v>
      </c>
      <c r="I8124" s="28">
        <v>0</v>
      </c>
      <c r="J8124" s="12">
        <v>49.462365591397997</v>
      </c>
      <c r="K8124" s="12">
        <v>40.860215053763</v>
      </c>
      <c r="L8124" s="42">
        <v>9.6774193548389995</v>
      </c>
    </row>
    <row r="8125" spans="3:12" x14ac:dyDescent="0.2">
      <c r="D8125" s="200"/>
      <c r="E8125" s="4" t="s">
        <v>39</v>
      </c>
      <c r="F8125" s="5"/>
      <c r="G8125" s="6">
        <v>109</v>
      </c>
      <c r="H8125" s="71">
        <v>0</v>
      </c>
      <c r="I8125" s="12">
        <v>1.834862385321</v>
      </c>
      <c r="J8125" s="29">
        <v>53.211009174311997</v>
      </c>
      <c r="K8125" s="43">
        <v>33.027522935779999</v>
      </c>
      <c r="L8125" s="42">
        <v>11.926605504587</v>
      </c>
    </row>
    <row r="8126" spans="3:12" x14ac:dyDescent="0.2">
      <c r="D8126" s="200"/>
      <c r="E8126" s="4" t="s">
        <v>40</v>
      </c>
      <c r="F8126" s="5"/>
      <c r="G8126" s="6">
        <v>72</v>
      </c>
      <c r="H8126" s="31">
        <v>1.3888888888890001</v>
      </c>
      <c r="I8126" s="12">
        <v>2.7777777777780002</v>
      </c>
      <c r="J8126" s="43">
        <v>38.888888888888999</v>
      </c>
      <c r="K8126" s="12">
        <v>37.5</v>
      </c>
      <c r="L8126" s="88">
        <v>19.444444444443999</v>
      </c>
    </row>
    <row r="8127" spans="3:12" x14ac:dyDescent="0.2">
      <c r="D8127" s="199" t="s">
        <v>76</v>
      </c>
      <c r="E8127" s="22" t="s">
        <v>77</v>
      </c>
      <c r="F8127" s="21"/>
      <c r="G8127" s="19">
        <v>608</v>
      </c>
      <c r="H8127" s="131">
        <v>0</v>
      </c>
      <c r="I8127" s="20">
        <v>1.151315789474</v>
      </c>
      <c r="J8127" s="20">
        <v>48.190789473683999</v>
      </c>
      <c r="K8127" s="20">
        <v>40.953947368420998</v>
      </c>
      <c r="L8127" s="52">
        <v>9.7039473684209998</v>
      </c>
    </row>
    <row r="8128" spans="3:12" x14ac:dyDescent="0.2">
      <c r="D8128" s="200"/>
      <c r="E8128" s="4" t="s">
        <v>34</v>
      </c>
      <c r="F8128" s="5"/>
      <c r="G8128" s="6">
        <v>37</v>
      </c>
      <c r="H8128" s="71">
        <v>0</v>
      </c>
      <c r="I8128" s="28">
        <v>0</v>
      </c>
      <c r="J8128" s="43">
        <v>40.540540540541002</v>
      </c>
      <c r="K8128" s="29">
        <v>48.648648648649001</v>
      </c>
      <c r="L8128" s="42">
        <v>10.810810810811001</v>
      </c>
    </row>
    <row r="8129" spans="2:12" x14ac:dyDescent="0.2">
      <c r="D8129" s="200"/>
      <c r="E8129" s="4" t="s">
        <v>35</v>
      </c>
      <c r="F8129" s="5"/>
      <c r="G8129" s="6">
        <v>73</v>
      </c>
      <c r="H8129" s="71">
        <v>0</v>
      </c>
      <c r="I8129" s="12">
        <v>1.369863013699</v>
      </c>
      <c r="J8129" s="43">
        <v>39.726027397259998</v>
      </c>
      <c r="K8129" s="44">
        <v>53.424657534246997</v>
      </c>
      <c r="L8129" s="42">
        <v>5.4794520547949999</v>
      </c>
    </row>
    <row r="8130" spans="2:12" x14ac:dyDescent="0.2">
      <c r="D8130" s="200"/>
      <c r="E8130" s="4" t="s">
        <v>36</v>
      </c>
      <c r="F8130" s="5"/>
      <c r="G8130" s="6">
        <v>92</v>
      </c>
      <c r="H8130" s="71">
        <v>0</v>
      </c>
      <c r="I8130" s="28">
        <v>0</v>
      </c>
      <c r="J8130" s="12">
        <v>46.739130434783</v>
      </c>
      <c r="K8130" s="29">
        <v>47.826086956521998</v>
      </c>
      <c r="L8130" s="42">
        <v>5.4347826086959996</v>
      </c>
    </row>
    <row r="8131" spans="2:12" x14ac:dyDescent="0.2">
      <c r="D8131" s="200"/>
      <c r="E8131" s="4" t="s">
        <v>37</v>
      </c>
      <c r="F8131" s="5"/>
      <c r="G8131" s="6">
        <v>110</v>
      </c>
      <c r="H8131" s="71">
        <v>0</v>
      </c>
      <c r="I8131" s="12">
        <v>0.90909090909099999</v>
      </c>
      <c r="J8131" s="29">
        <v>52.727272727272997</v>
      </c>
      <c r="K8131" s="12">
        <v>41.818181818181998</v>
      </c>
      <c r="L8131" s="100">
        <v>4.5454545454549997</v>
      </c>
    </row>
    <row r="8132" spans="2:12" x14ac:dyDescent="0.2">
      <c r="D8132" s="200"/>
      <c r="E8132" s="4" t="s">
        <v>38</v>
      </c>
      <c r="F8132" s="5"/>
      <c r="G8132" s="6">
        <v>93</v>
      </c>
      <c r="H8132" s="71">
        <v>0</v>
      </c>
      <c r="I8132" s="12">
        <v>1.0752688172039999</v>
      </c>
      <c r="J8132" s="12">
        <v>46.236559139785001</v>
      </c>
      <c r="K8132" s="12">
        <v>40.860215053763</v>
      </c>
      <c r="L8132" s="42">
        <v>11.827956989246999</v>
      </c>
    </row>
    <row r="8133" spans="2:12" x14ac:dyDescent="0.2">
      <c r="D8133" s="200"/>
      <c r="E8133" s="4" t="s">
        <v>39</v>
      </c>
      <c r="F8133" s="5"/>
      <c r="G8133" s="6">
        <v>114</v>
      </c>
      <c r="H8133" s="71">
        <v>0</v>
      </c>
      <c r="I8133" s="12">
        <v>1.7543859649119999</v>
      </c>
      <c r="J8133" s="12">
        <v>49.122807017543998</v>
      </c>
      <c r="K8133" s="43">
        <v>35.964912280702002</v>
      </c>
      <c r="L8133" s="42">
        <v>13.157894736842</v>
      </c>
    </row>
    <row r="8134" spans="2:12" x14ac:dyDescent="0.2">
      <c r="D8134" s="201"/>
      <c r="E8134" s="57" t="s">
        <v>40</v>
      </c>
      <c r="F8134" s="59"/>
      <c r="G8134" s="55">
        <v>89</v>
      </c>
      <c r="H8134" s="137">
        <v>0</v>
      </c>
      <c r="I8134" s="65">
        <v>2.2471910112360001</v>
      </c>
      <c r="J8134" s="123">
        <v>55.056179775281002</v>
      </c>
      <c r="K8134" s="109">
        <v>25.842696629212998</v>
      </c>
      <c r="L8134" s="155">
        <v>16.853932584270002</v>
      </c>
    </row>
    <row r="8136" spans="2:12" x14ac:dyDescent="0.2">
      <c r="B8136" s="40" t="str">
        <f xml:space="preserve"> HYPERLINK("#'目次'!B342", "[336]")</f>
        <v>[336]</v>
      </c>
      <c r="C8136" s="23" t="s">
        <v>476</v>
      </c>
    </row>
    <row r="8139" spans="2:12" x14ac:dyDescent="0.2">
      <c r="C8139" s="23" t="s">
        <v>80</v>
      </c>
    </row>
    <row r="8140" spans="2:12" ht="24" x14ac:dyDescent="0.2">
      <c r="E8140" s="195"/>
      <c r="F8140" s="196"/>
      <c r="G8140" s="37" t="s">
        <v>15</v>
      </c>
      <c r="H8140" s="33" t="s">
        <v>471</v>
      </c>
      <c r="I8140" s="13" t="s">
        <v>472</v>
      </c>
      <c r="J8140" s="13" t="s">
        <v>473</v>
      </c>
      <c r="K8140" s="13" t="s">
        <v>440</v>
      </c>
      <c r="L8140" s="38" t="s">
        <v>18</v>
      </c>
    </row>
    <row r="8141" spans="2:12" x14ac:dyDescent="0.2">
      <c r="E8141" s="197"/>
      <c r="F8141" s="198"/>
      <c r="G8141" s="35"/>
      <c r="H8141" s="39"/>
      <c r="I8141" s="14"/>
      <c r="J8141" s="14"/>
      <c r="K8141" s="14"/>
      <c r="L8141" s="34"/>
    </row>
    <row r="8142" spans="2:12" x14ac:dyDescent="0.2">
      <c r="E8142" s="91" t="s">
        <v>15</v>
      </c>
      <c r="F8142" s="46"/>
      <c r="G8142" s="36">
        <v>1200</v>
      </c>
      <c r="H8142" s="24">
        <v>0.166666666667</v>
      </c>
      <c r="I8142" s="24">
        <v>1.25</v>
      </c>
      <c r="J8142" s="24">
        <v>46.333333333333002</v>
      </c>
      <c r="K8142" s="24">
        <v>42.166666666666998</v>
      </c>
      <c r="L8142" s="68">
        <v>10.083333333333</v>
      </c>
    </row>
    <row r="8143" spans="2:12" x14ac:dyDescent="0.2">
      <c r="E8143" s="4" t="s">
        <v>81</v>
      </c>
      <c r="F8143" s="5"/>
      <c r="G8143" s="19">
        <v>48</v>
      </c>
      <c r="H8143" s="131">
        <v>0</v>
      </c>
      <c r="I8143" s="60">
        <v>0</v>
      </c>
      <c r="J8143" s="96">
        <v>52.083333333333002</v>
      </c>
      <c r="K8143" s="90">
        <v>35.416666666666998</v>
      </c>
      <c r="L8143" s="52">
        <v>12.5</v>
      </c>
    </row>
    <row r="8144" spans="2:12" x14ac:dyDescent="0.2">
      <c r="E8144" s="4" t="s">
        <v>82</v>
      </c>
      <c r="F8144" s="5"/>
      <c r="G8144" s="6">
        <v>84</v>
      </c>
      <c r="H8144" s="71">
        <v>0</v>
      </c>
      <c r="I8144" s="12">
        <v>2.3809523809519999</v>
      </c>
      <c r="J8144" s="61">
        <v>22.619047619048001</v>
      </c>
      <c r="K8144" s="44">
        <v>61.904761904761997</v>
      </c>
      <c r="L8144" s="42">
        <v>13.095238095238001</v>
      </c>
    </row>
    <row r="8145" spans="2:12" x14ac:dyDescent="0.2">
      <c r="E8145" s="4" t="s">
        <v>83</v>
      </c>
      <c r="F8145" s="5"/>
      <c r="G8145" s="6">
        <v>462</v>
      </c>
      <c r="H8145" s="31">
        <v>0.21645021645000001</v>
      </c>
      <c r="I8145" s="12">
        <v>1.298701298701</v>
      </c>
      <c r="J8145" s="12">
        <v>48.268398268398002</v>
      </c>
      <c r="K8145" s="12">
        <v>40.909090909090999</v>
      </c>
      <c r="L8145" s="42">
        <v>9.3073593073590004</v>
      </c>
    </row>
    <row r="8146" spans="2:12" x14ac:dyDescent="0.2">
      <c r="E8146" s="4" t="s">
        <v>84</v>
      </c>
      <c r="F8146" s="5"/>
      <c r="G8146" s="6">
        <v>30</v>
      </c>
      <c r="H8146" s="31">
        <v>3.333333333333</v>
      </c>
      <c r="I8146" s="28">
        <v>0</v>
      </c>
      <c r="J8146" s="12">
        <v>46.666666666666998</v>
      </c>
      <c r="K8146" s="12">
        <v>40</v>
      </c>
      <c r="L8146" s="42">
        <v>10</v>
      </c>
    </row>
    <row r="8147" spans="2:12" x14ac:dyDescent="0.2">
      <c r="E8147" s="4" t="s">
        <v>85</v>
      </c>
      <c r="F8147" s="5"/>
      <c r="G8147" s="6">
        <v>144</v>
      </c>
      <c r="H8147" s="71">
        <v>0</v>
      </c>
      <c r="I8147" s="12">
        <v>0.694444444444</v>
      </c>
      <c r="J8147" s="12">
        <v>47.222222222222001</v>
      </c>
      <c r="K8147" s="12">
        <v>40.277777777777999</v>
      </c>
      <c r="L8147" s="42">
        <v>11.805555555555999</v>
      </c>
    </row>
    <row r="8148" spans="2:12" x14ac:dyDescent="0.2">
      <c r="E8148" s="4" t="s">
        <v>86</v>
      </c>
      <c r="F8148" s="5"/>
      <c r="G8148" s="6">
        <v>192</v>
      </c>
      <c r="H8148" s="71">
        <v>0</v>
      </c>
      <c r="I8148" s="12">
        <v>1.041666666667</v>
      </c>
      <c r="J8148" s="29">
        <v>54.6875</v>
      </c>
      <c r="K8148" s="43">
        <v>36.458333333333002</v>
      </c>
      <c r="L8148" s="42">
        <v>7.8125</v>
      </c>
    </row>
    <row r="8149" spans="2:12" x14ac:dyDescent="0.2">
      <c r="E8149" s="4" t="s">
        <v>87</v>
      </c>
      <c r="F8149" s="5"/>
      <c r="G8149" s="6">
        <v>72</v>
      </c>
      <c r="H8149" s="71">
        <v>0</v>
      </c>
      <c r="I8149" s="28">
        <v>0</v>
      </c>
      <c r="J8149" s="12">
        <v>45.833333333333002</v>
      </c>
      <c r="K8149" s="12">
        <v>43.055555555555998</v>
      </c>
      <c r="L8149" s="42">
        <v>11.111111111111001</v>
      </c>
    </row>
    <row r="8150" spans="2:12" x14ac:dyDescent="0.2">
      <c r="E8150" s="4" t="s">
        <v>88</v>
      </c>
      <c r="F8150" s="5"/>
      <c r="G8150" s="6">
        <v>36</v>
      </c>
      <c r="H8150" s="71">
        <v>0</v>
      </c>
      <c r="I8150" s="12">
        <v>5.5555555555560003</v>
      </c>
      <c r="J8150" s="12">
        <v>47.222222222222001</v>
      </c>
      <c r="K8150" s="43">
        <v>33.333333333333002</v>
      </c>
      <c r="L8150" s="42">
        <v>13.888888888888999</v>
      </c>
    </row>
    <row r="8151" spans="2:12" x14ac:dyDescent="0.2">
      <c r="E8151" s="4" t="s">
        <v>89</v>
      </c>
      <c r="F8151" s="5"/>
      <c r="G8151" s="6">
        <v>66</v>
      </c>
      <c r="H8151" s="71">
        <v>0</v>
      </c>
      <c r="I8151" s="12">
        <v>1.5151515151520001</v>
      </c>
      <c r="J8151" s="43">
        <v>40.909090909090999</v>
      </c>
      <c r="K8151" s="12">
        <v>43.939393939394002</v>
      </c>
      <c r="L8151" s="42">
        <v>13.636363636364001</v>
      </c>
    </row>
    <row r="8152" spans="2:12" x14ac:dyDescent="0.2">
      <c r="E8152" s="4" t="s">
        <v>90</v>
      </c>
      <c r="F8152" s="5"/>
      <c r="G8152" s="6">
        <v>54</v>
      </c>
      <c r="H8152" s="71">
        <v>0</v>
      </c>
      <c r="I8152" s="12">
        <v>1.851851851852</v>
      </c>
      <c r="J8152" s="43">
        <v>38.888888888888999</v>
      </c>
      <c r="K8152" s="29">
        <v>51.851851851851997</v>
      </c>
      <c r="L8152" s="42">
        <v>7.4074074074069998</v>
      </c>
    </row>
    <row r="8153" spans="2:12" x14ac:dyDescent="0.2">
      <c r="E8153" s="57" t="s">
        <v>91</v>
      </c>
      <c r="F8153" s="59"/>
      <c r="G8153" s="55">
        <v>12</v>
      </c>
      <c r="H8153" s="137">
        <v>0</v>
      </c>
      <c r="I8153" s="74">
        <v>0</v>
      </c>
      <c r="J8153" s="109">
        <v>33.333333333333002</v>
      </c>
      <c r="K8153" s="113">
        <v>66.666666666666998</v>
      </c>
      <c r="L8153" s="185">
        <v>0</v>
      </c>
    </row>
    <row r="8155" spans="2:12" x14ac:dyDescent="0.2">
      <c r="B8155" s="40" t="str">
        <f xml:space="preserve"> HYPERLINK("#'目次'!B343", "[337]")</f>
        <v>[337]</v>
      </c>
      <c r="C8155" s="23" t="s">
        <v>479</v>
      </c>
    </row>
    <row r="8158" spans="2:12" x14ac:dyDescent="0.2">
      <c r="C8158" s="23" t="s">
        <v>14</v>
      </c>
    </row>
    <row r="8159" spans="2:12" ht="24" x14ac:dyDescent="0.2">
      <c r="D8159" s="195"/>
      <c r="E8159" s="196"/>
      <c r="F8159" s="196"/>
      <c r="G8159" s="37" t="s">
        <v>15</v>
      </c>
      <c r="H8159" s="33" t="s">
        <v>471</v>
      </c>
      <c r="I8159" s="13" t="s">
        <v>472</v>
      </c>
      <c r="J8159" s="13" t="s">
        <v>473</v>
      </c>
      <c r="K8159" s="13" t="s">
        <v>440</v>
      </c>
      <c r="L8159" s="38" t="s">
        <v>18</v>
      </c>
    </row>
    <row r="8160" spans="2:12" x14ac:dyDescent="0.2">
      <c r="D8160" s="197"/>
      <c r="E8160" s="198"/>
      <c r="F8160" s="198"/>
      <c r="G8160" s="35"/>
      <c r="H8160" s="39"/>
      <c r="I8160" s="14"/>
      <c r="J8160" s="14"/>
      <c r="K8160" s="14"/>
      <c r="L8160" s="34"/>
    </row>
    <row r="8161" spans="4:12" x14ac:dyDescent="0.2">
      <c r="D8161" s="56"/>
      <c r="E8161" s="58" t="s">
        <v>15</v>
      </c>
      <c r="F8161" s="46"/>
      <c r="G8161" s="36">
        <v>1200</v>
      </c>
      <c r="H8161" s="24">
        <v>8.3333333332999998E-2</v>
      </c>
      <c r="I8161" s="24">
        <v>0.91666666666700003</v>
      </c>
      <c r="J8161" s="24">
        <v>10.416666666667</v>
      </c>
      <c r="K8161" s="24">
        <v>76.25</v>
      </c>
      <c r="L8161" s="68">
        <v>12.333333333333</v>
      </c>
    </row>
    <row r="8162" spans="4:12" x14ac:dyDescent="0.2">
      <c r="D8162" s="199" t="s">
        <v>19</v>
      </c>
      <c r="E8162" s="22" t="s">
        <v>20</v>
      </c>
      <c r="F8162" s="21"/>
      <c r="G8162" s="19">
        <v>132</v>
      </c>
      <c r="H8162" s="131">
        <v>0</v>
      </c>
      <c r="I8162" s="20">
        <v>1.5151515151520001</v>
      </c>
      <c r="J8162" s="90">
        <v>5.3030303030299999</v>
      </c>
      <c r="K8162" s="20">
        <v>77.272727272726996</v>
      </c>
      <c r="L8162" s="52">
        <v>15.909090909091001</v>
      </c>
    </row>
    <row r="8163" spans="4:12" x14ac:dyDescent="0.2">
      <c r="D8163" s="200"/>
      <c r="E8163" s="4" t="s">
        <v>21</v>
      </c>
      <c r="F8163" s="5"/>
      <c r="G8163" s="6">
        <v>444</v>
      </c>
      <c r="H8163" s="31">
        <v>0.22522522522499999</v>
      </c>
      <c r="I8163" s="12">
        <v>0.90090090090099995</v>
      </c>
      <c r="J8163" s="12">
        <v>9.9099099099100005</v>
      </c>
      <c r="K8163" s="12">
        <v>77.477477477476995</v>
      </c>
      <c r="L8163" s="42">
        <v>11.486486486485999</v>
      </c>
    </row>
    <row r="8164" spans="4:12" x14ac:dyDescent="0.2">
      <c r="D8164" s="200"/>
      <c r="E8164" s="4" t="s">
        <v>22</v>
      </c>
      <c r="F8164" s="5"/>
      <c r="G8164" s="6">
        <v>192</v>
      </c>
      <c r="H8164" s="71">
        <v>0</v>
      </c>
      <c r="I8164" s="12">
        <v>0.52083333333299997</v>
      </c>
      <c r="J8164" s="12">
        <v>10.9375</v>
      </c>
      <c r="K8164" s="12">
        <v>75.520833333333002</v>
      </c>
      <c r="L8164" s="42">
        <v>13.020833333333</v>
      </c>
    </row>
    <row r="8165" spans="4:12" x14ac:dyDescent="0.2">
      <c r="D8165" s="200"/>
      <c r="E8165" s="4" t="s">
        <v>23</v>
      </c>
      <c r="F8165" s="5"/>
      <c r="G8165" s="6">
        <v>192</v>
      </c>
      <c r="H8165" s="71">
        <v>0</v>
      </c>
      <c r="I8165" s="12">
        <v>1.041666666667</v>
      </c>
      <c r="J8165" s="12">
        <v>10.416666666667</v>
      </c>
      <c r="K8165" s="12">
        <v>78.125</v>
      </c>
      <c r="L8165" s="42">
        <v>10.416666666667</v>
      </c>
    </row>
    <row r="8166" spans="4:12" x14ac:dyDescent="0.2">
      <c r="D8166" s="200"/>
      <c r="E8166" s="4" t="s">
        <v>24</v>
      </c>
      <c r="F8166" s="5"/>
      <c r="G8166" s="6">
        <v>240</v>
      </c>
      <c r="H8166" s="71">
        <v>0</v>
      </c>
      <c r="I8166" s="12">
        <v>0.83333333333299997</v>
      </c>
      <c r="J8166" s="12">
        <v>13.75</v>
      </c>
      <c r="K8166" s="12">
        <v>72.5</v>
      </c>
      <c r="L8166" s="42">
        <v>12.916666666667</v>
      </c>
    </row>
    <row r="8167" spans="4:12" x14ac:dyDescent="0.2">
      <c r="D8167" s="199" t="s">
        <v>25</v>
      </c>
      <c r="E8167" s="22" t="s">
        <v>26</v>
      </c>
      <c r="F8167" s="21"/>
      <c r="G8167" s="19">
        <v>348</v>
      </c>
      <c r="H8167" s="131">
        <v>0</v>
      </c>
      <c r="I8167" s="20">
        <v>0.86206896551699996</v>
      </c>
      <c r="J8167" s="20">
        <v>10.919540229885</v>
      </c>
      <c r="K8167" s="20">
        <v>77.586206896552</v>
      </c>
      <c r="L8167" s="52">
        <v>10.632183908046001</v>
      </c>
    </row>
    <row r="8168" spans="4:12" x14ac:dyDescent="0.2">
      <c r="D8168" s="200"/>
      <c r="E8168" s="4" t="s">
        <v>27</v>
      </c>
      <c r="F8168" s="5"/>
      <c r="G8168" s="6">
        <v>378</v>
      </c>
      <c r="H8168" s="31">
        <v>0.26455026455000002</v>
      </c>
      <c r="I8168" s="12">
        <v>1.3227513227509999</v>
      </c>
      <c r="J8168" s="12">
        <v>10.052910052910001</v>
      </c>
      <c r="K8168" s="12">
        <v>76.719576719577006</v>
      </c>
      <c r="L8168" s="42">
        <v>11.640211640212</v>
      </c>
    </row>
    <row r="8169" spans="4:12" x14ac:dyDescent="0.2">
      <c r="D8169" s="200"/>
      <c r="E8169" s="4" t="s">
        <v>28</v>
      </c>
      <c r="F8169" s="5"/>
      <c r="G8169" s="6">
        <v>372</v>
      </c>
      <c r="H8169" s="71">
        <v>0</v>
      </c>
      <c r="I8169" s="12">
        <v>0.53763440860199996</v>
      </c>
      <c r="J8169" s="12">
        <v>10.215053763441</v>
      </c>
      <c r="K8169" s="12">
        <v>74.462365591397997</v>
      </c>
      <c r="L8169" s="42">
        <v>14.784946236559</v>
      </c>
    </row>
    <row r="8170" spans="4:12" x14ac:dyDescent="0.2">
      <c r="D8170" s="200"/>
      <c r="E8170" s="4" t="s">
        <v>29</v>
      </c>
      <c r="F8170" s="5"/>
      <c r="G8170" s="6">
        <v>102</v>
      </c>
      <c r="H8170" s="71">
        <v>0</v>
      </c>
      <c r="I8170" s="12">
        <v>0.98039215686299996</v>
      </c>
      <c r="J8170" s="12">
        <v>10.78431372549</v>
      </c>
      <c r="K8170" s="12">
        <v>76.470588235294002</v>
      </c>
      <c r="L8170" s="42">
        <v>11.764705882353001</v>
      </c>
    </row>
    <row r="8171" spans="4:12" x14ac:dyDescent="0.2">
      <c r="D8171" s="199" t="s">
        <v>30</v>
      </c>
      <c r="E8171" s="22" t="s">
        <v>31</v>
      </c>
      <c r="F8171" s="21"/>
      <c r="G8171" s="19">
        <v>592</v>
      </c>
      <c r="H8171" s="131">
        <v>0</v>
      </c>
      <c r="I8171" s="20">
        <v>1.351351351351</v>
      </c>
      <c r="J8171" s="20">
        <v>10.304054054053999</v>
      </c>
      <c r="K8171" s="20">
        <v>75.168918918919005</v>
      </c>
      <c r="L8171" s="52">
        <v>13.175675675676001</v>
      </c>
    </row>
    <row r="8172" spans="4:12" x14ac:dyDescent="0.2">
      <c r="D8172" s="200"/>
      <c r="E8172" s="4" t="s">
        <v>32</v>
      </c>
      <c r="F8172" s="5"/>
      <c r="G8172" s="6">
        <v>608</v>
      </c>
      <c r="H8172" s="31">
        <v>0.164473684211</v>
      </c>
      <c r="I8172" s="12">
        <v>0.49342105263199998</v>
      </c>
      <c r="J8172" s="12">
        <v>10.526315789473999</v>
      </c>
      <c r="K8172" s="12">
        <v>77.302631578947</v>
      </c>
      <c r="L8172" s="42">
        <v>11.513157894737001</v>
      </c>
    </row>
    <row r="8173" spans="4:12" x14ac:dyDescent="0.2">
      <c r="D8173" s="199" t="s">
        <v>33</v>
      </c>
      <c r="E8173" s="22" t="s">
        <v>34</v>
      </c>
      <c r="F8173" s="21"/>
      <c r="G8173" s="19">
        <v>74</v>
      </c>
      <c r="H8173" s="131">
        <v>0</v>
      </c>
      <c r="I8173" s="20">
        <v>1.351351351351</v>
      </c>
      <c r="J8173" s="20">
        <v>10.810810810811001</v>
      </c>
      <c r="K8173" s="20">
        <v>71.621621621621998</v>
      </c>
      <c r="L8173" s="52">
        <v>16.216216216216001</v>
      </c>
    </row>
    <row r="8174" spans="4:12" x14ac:dyDescent="0.2">
      <c r="D8174" s="200"/>
      <c r="E8174" s="4" t="s">
        <v>35</v>
      </c>
      <c r="F8174" s="5"/>
      <c r="G8174" s="6">
        <v>148</v>
      </c>
      <c r="H8174" s="71">
        <v>0</v>
      </c>
      <c r="I8174" s="12">
        <v>1.351351351351</v>
      </c>
      <c r="J8174" s="12">
        <v>9.4594594594589996</v>
      </c>
      <c r="K8174" s="12">
        <v>81.081081081080995</v>
      </c>
      <c r="L8174" s="42">
        <v>8.1081081081080004</v>
      </c>
    </row>
    <row r="8175" spans="4:12" x14ac:dyDescent="0.2">
      <c r="D8175" s="200"/>
      <c r="E8175" s="4" t="s">
        <v>36</v>
      </c>
      <c r="F8175" s="5"/>
      <c r="G8175" s="6">
        <v>187</v>
      </c>
      <c r="H8175" s="71">
        <v>0</v>
      </c>
      <c r="I8175" s="12">
        <v>0.53475935828900001</v>
      </c>
      <c r="J8175" s="12">
        <v>10.160427807487</v>
      </c>
      <c r="K8175" s="29">
        <v>82.352941176471006</v>
      </c>
      <c r="L8175" s="100">
        <v>6.9518716577540003</v>
      </c>
    </row>
    <row r="8176" spans="4:12" x14ac:dyDescent="0.2">
      <c r="D8176" s="200"/>
      <c r="E8176" s="4" t="s">
        <v>37</v>
      </c>
      <c r="F8176" s="5"/>
      <c r="G8176" s="6">
        <v>221</v>
      </c>
      <c r="H8176" s="71">
        <v>0</v>
      </c>
      <c r="I8176" s="12">
        <v>0.904977375566</v>
      </c>
      <c r="J8176" s="12">
        <v>14.027149321267</v>
      </c>
      <c r="K8176" s="12">
        <v>78.733031674207993</v>
      </c>
      <c r="L8176" s="100">
        <v>6.3348416289590004</v>
      </c>
    </row>
    <row r="8177" spans="2:12" x14ac:dyDescent="0.2">
      <c r="D8177" s="200"/>
      <c r="E8177" s="4" t="s">
        <v>38</v>
      </c>
      <c r="F8177" s="5"/>
      <c r="G8177" s="6">
        <v>186</v>
      </c>
      <c r="H8177" s="71">
        <v>0</v>
      </c>
      <c r="I8177" s="12">
        <v>0.53763440860199996</v>
      </c>
      <c r="J8177" s="12">
        <v>10.752688172042999</v>
      </c>
      <c r="K8177" s="12">
        <v>77.419354838710007</v>
      </c>
      <c r="L8177" s="42">
        <v>11.290322580645</v>
      </c>
    </row>
    <row r="8178" spans="2:12" x14ac:dyDescent="0.2">
      <c r="D8178" s="200"/>
      <c r="E8178" s="4" t="s">
        <v>39</v>
      </c>
      <c r="F8178" s="5"/>
      <c r="G8178" s="6">
        <v>223</v>
      </c>
      <c r="H8178" s="31">
        <v>0.44843049327399997</v>
      </c>
      <c r="I8178" s="12">
        <v>0.44843049327399997</v>
      </c>
      <c r="J8178" s="12">
        <v>8.9686098654710005</v>
      </c>
      <c r="K8178" s="12">
        <v>74.439461883408001</v>
      </c>
      <c r="L8178" s="42">
        <v>15.695067264574</v>
      </c>
    </row>
    <row r="8179" spans="2:12" x14ac:dyDescent="0.2">
      <c r="D8179" s="201"/>
      <c r="E8179" s="57" t="s">
        <v>40</v>
      </c>
      <c r="F8179" s="59"/>
      <c r="G8179" s="55">
        <v>161</v>
      </c>
      <c r="H8179" s="137">
        <v>0</v>
      </c>
      <c r="I8179" s="65">
        <v>1.8633540372670001</v>
      </c>
      <c r="J8179" s="65">
        <v>8.074534161491</v>
      </c>
      <c r="K8179" s="109">
        <v>64.596273291925002</v>
      </c>
      <c r="L8179" s="141">
        <v>25.465838509316999</v>
      </c>
    </row>
    <row r="8181" spans="2:12" x14ac:dyDescent="0.2">
      <c r="B8181" s="40" t="str">
        <f xml:space="preserve"> HYPERLINK("#'目次'!B344", "[338]")</f>
        <v>[338]</v>
      </c>
      <c r="C8181" s="23" t="s">
        <v>479</v>
      </c>
    </row>
    <row r="8184" spans="2:12" x14ac:dyDescent="0.2">
      <c r="C8184" s="23" t="s">
        <v>48</v>
      </c>
    </row>
    <row r="8185" spans="2:12" ht="24" x14ac:dyDescent="0.2">
      <c r="D8185" s="195"/>
      <c r="E8185" s="196"/>
      <c r="F8185" s="196"/>
      <c r="G8185" s="37" t="s">
        <v>15</v>
      </c>
      <c r="H8185" s="33" t="s">
        <v>471</v>
      </c>
      <c r="I8185" s="13" t="s">
        <v>472</v>
      </c>
      <c r="J8185" s="13" t="s">
        <v>473</v>
      </c>
      <c r="K8185" s="13" t="s">
        <v>440</v>
      </c>
      <c r="L8185" s="38" t="s">
        <v>18</v>
      </c>
    </row>
    <row r="8186" spans="2:12" x14ac:dyDescent="0.2">
      <c r="D8186" s="197"/>
      <c r="E8186" s="198"/>
      <c r="F8186" s="198"/>
      <c r="G8186" s="35"/>
      <c r="H8186" s="39"/>
      <c r="I8186" s="14"/>
      <c r="J8186" s="14"/>
      <c r="K8186" s="14"/>
      <c r="L8186" s="34"/>
    </row>
    <row r="8187" spans="2:12" x14ac:dyDescent="0.2">
      <c r="D8187" s="56"/>
      <c r="E8187" s="58" t="s">
        <v>15</v>
      </c>
      <c r="F8187" s="46"/>
      <c r="G8187" s="36">
        <v>1200</v>
      </c>
      <c r="H8187" s="24">
        <v>8.3333333332999998E-2</v>
      </c>
      <c r="I8187" s="24">
        <v>0.91666666666700003</v>
      </c>
      <c r="J8187" s="24">
        <v>10.416666666667</v>
      </c>
      <c r="K8187" s="24">
        <v>76.25</v>
      </c>
      <c r="L8187" s="68">
        <v>12.333333333333</v>
      </c>
    </row>
    <row r="8188" spans="2:12" x14ac:dyDescent="0.2">
      <c r="D8188" s="199" t="s">
        <v>49</v>
      </c>
      <c r="E8188" s="22" t="s">
        <v>50</v>
      </c>
      <c r="F8188" s="21"/>
      <c r="G8188" s="19">
        <v>15</v>
      </c>
      <c r="H8188" s="131">
        <v>0</v>
      </c>
      <c r="I8188" s="60">
        <v>0</v>
      </c>
      <c r="J8188" s="20">
        <v>6.666666666667</v>
      </c>
      <c r="K8188" s="90">
        <v>66.666666666666998</v>
      </c>
      <c r="L8188" s="167">
        <v>26.666666666666998</v>
      </c>
    </row>
    <row r="8189" spans="2:12" x14ac:dyDescent="0.2">
      <c r="D8189" s="200"/>
      <c r="E8189" s="4" t="s">
        <v>51</v>
      </c>
      <c r="F8189" s="5"/>
      <c r="G8189" s="6">
        <v>142</v>
      </c>
      <c r="H8189" s="71">
        <v>0</v>
      </c>
      <c r="I8189" s="12">
        <v>1.4084507042250001</v>
      </c>
      <c r="J8189" s="12">
        <v>7.746478873239</v>
      </c>
      <c r="K8189" s="12">
        <v>78.169014084506998</v>
      </c>
      <c r="L8189" s="42">
        <v>12.676056338027999</v>
      </c>
    </row>
    <row r="8190" spans="2:12" x14ac:dyDescent="0.2">
      <c r="D8190" s="200"/>
      <c r="E8190" s="4" t="s">
        <v>52</v>
      </c>
      <c r="F8190" s="5"/>
      <c r="G8190" s="6">
        <v>26</v>
      </c>
      <c r="H8190" s="71">
        <v>0</v>
      </c>
      <c r="I8190" s="28">
        <v>0</v>
      </c>
      <c r="J8190" s="12">
        <v>11.538461538462</v>
      </c>
      <c r="K8190" s="12">
        <v>80.769230769231001</v>
      </c>
      <c r="L8190" s="42">
        <v>7.6923076923079998</v>
      </c>
    </row>
    <row r="8191" spans="2:12" x14ac:dyDescent="0.2">
      <c r="D8191" s="200"/>
      <c r="E8191" s="4" t="s">
        <v>53</v>
      </c>
      <c r="F8191" s="5"/>
      <c r="G8191" s="6">
        <v>41</v>
      </c>
      <c r="H8191" s="71">
        <v>0</v>
      </c>
      <c r="I8191" s="28">
        <v>0</v>
      </c>
      <c r="J8191" s="29">
        <v>17.073170731706998</v>
      </c>
      <c r="K8191" s="12">
        <v>78.048780487805004</v>
      </c>
      <c r="L8191" s="100">
        <v>4.8780487804880002</v>
      </c>
    </row>
    <row r="8192" spans="2:12" x14ac:dyDescent="0.2">
      <c r="D8192" s="200"/>
      <c r="E8192" s="4" t="s">
        <v>54</v>
      </c>
      <c r="F8192" s="5"/>
      <c r="G8192" s="6">
        <v>226</v>
      </c>
      <c r="H8192" s="71">
        <v>0</v>
      </c>
      <c r="I8192" s="12">
        <v>0.88495575221199996</v>
      </c>
      <c r="J8192" s="12">
        <v>10.619469026549</v>
      </c>
      <c r="K8192" s="12">
        <v>80.973451327434006</v>
      </c>
      <c r="L8192" s="42">
        <v>7.5221238938050003</v>
      </c>
    </row>
    <row r="8193" spans="4:12" x14ac:dyDescent="0.2">
      <c r="D8193" s="200"/>
      <c r="E8193" s="4" t="s">
        <v>55</v>
      </c>
      <c r="F8193" s="5"/>
      <c r="G8193" s="6">
        <v>125</v>
      </c>
      <c r="H8193" s="71">
        <v>0</v>
      </c>
      <c r="I8193" s="12">
        <v>1.6</v>
      </c>
      <c r="J8193" s="12">
        <v>13.6</v>
      </c>
      <c r="K8193" s="12">
        <v>76.8</v>
      </c>
      <c r="L8193" s="42">
        <v>8</v>
      </c>
    </row>
    <row r="8194" spans="4:12" x14ac:dyDescent="0.2">
      <c r="D8194" s="200"/>
      <c r="E8194" s="4" t="s">
        <v>56</v>
      </c>
      <c r="F8194" s="5"/>
      <c r="G8194" s="6">
        <v>190</v>
      </c>
      <c r="H8194" s="31">
        <v>0.52631578947400004</v>
      </c>
      <c r="I8194" s="28">
        <v>0</v>
      </c>
      <c r="J8194" s="12">
        <v>11.578947368421</v>
      </c>
      <c r="K8194" s="12">
        <v>77.368421052632002</v>
      </c>
      <c r="L8194" s="42">
        <v>10.526315789473999</v>
      </c>
    </row>
    <row r="8195" spans="4:12" x14ac:dyDescent="0.2">
      <c r="D8195" s="200"/>
      <c r="E8195" s="4" t="s">
        <v>57</v>
      </c>
      <c r="F8195" s="5"/>
      <c r="G8195" s="6">
        <v>185</v>
      </c>
      <c r="H8195" s="71">
        <v>0</v>
      </c>
      <c r="I8195" s="12">
        <v>0.54054054054099998</v>
      </c>
      <c r="J8195" s="12">
        <v>10.27027027027</v>
      </c>
      <c r="K8195" s="12">
        <v>76.756756756756999</v>
      </c>
      <c r="L8195" s="42">
        <v>12.432432432432</v>
      </c>
    </row>
    <row r="8196" spans="4:12" x14ac:dyDescent="0.2">
      <c r="D8196" s="200"/>
      <c r="E8196" s="4" t="s">
        <v>58</v>
      </c>
      <c r="F8196" s="5"/>
      <c r="G8196" s="6">
        <v>113</v>
      </c>
      <c r="H8196" s="71">
        <v>0</v>
      </c>
      <c r="I8196" s="12">
        <v>2.654867256637</v>
      </c>
      <c r="J8196" s="12">
        <v>8.8495575221239999</v>
      </c>
      <c r="K8196" s="12">
        <v>72.566371681416001</v>
      </c>
      <c r="L8196" s="42">
        <v>15.929203539823</v>
      </c>
    </row>
    <row r="8197" spans="4:12" x14ac:dyDescent="0.2">
      <c r="D8197" s="200"/>
      <c r="E8197" s="4" t="s">
        <v>59</v>
      </c>
      <c r="F8197" s="5"/>
      <c r="G8197" s="6">
        <v>136</v>
      </c>
      <c r="H8197" s="71">
        <v>0</v>
      </c>
      <c r="I8197" s="12">
        <v>0.73529411764700003</v>
      </c>
      <c r="J8197" s="12">
        <v>8.0882352941180002</v>
      </c>
      <c r="K8197" s="61">
        <v>66.176470588235006</v>
      </c>
      <c r="L8197" s="111">
        <v>25</v>
      </c>
    </row>
    <row r="8198" spans="4:12" x14ac:dyDescent="0.2">
      <c r="D8198" s="199" t="s">
        <v>60</v>
      </c>
      <c r="E8198" s="22" t="s">
        <v>61</v>
      </c>
      <c r="F8198" s="21"/>
      <c r="G8198" s="19">
        <v>205</v>
      </c>
      <c r="H8198" s="131">
        <v>0</v>
      </c>
      <c r="I8198" s="20">
        <v>0.48780487804900002</v>
      </c>
      <c r="J8198" s="20">
        <v>10.731707317073001</v>
      </c>
      <c r="K8198" s="20">
        <v>75.609756097561004</v>
      </c>
      <c r="L8198" s="52">
        <v>13.170731707317</v>
      </c>
    </row>
    <row r="8199" spans="4:12" x14ac:dyDescent="0.2">
      <c r="D8199" s="200"/>
      <c r="E8199" s="4" t="s">
        <v>62</v>
      </c>
      <c r="F8199" s="5"/>
      <c r="G8199" s="6">
        <v>160</v>
      </c>
      <c r="H8199" s="31">
        <v>0.625</v>
      </c>
      <c r="I8199" s="12">
        <v>0.625</v>
      </c>
      <c r="J8199" s="12">
        <v>6.875</v>
      </c>
      <c r="K8199" s="29">
        <v>82.5</v>
      </c>
      <c r="L8199" s="42">
        <v>9.375</v>
      </c>
    </row>
    <row r="8200" spans="4:12" x14ac:dyDescent="0.2">
      <c r="D8200" s="200"/>
      <c r="E8200" s="4" t="s">
        <v>63</v>
      </c>
      <c r="F8200" s="5"/>
      <c r="G8200" s="6">
        <v>121</v>
      </c>
      <c r="H8200" s="71">
        <v>0</v>
      </c>
      <c r="I8200" s="12">
        <v>2.4793388429749998</v>
      </c>
      <c r="J8200" s="12">
        <v>9.0909090909089993</v>
      </c>
      <c r="K8200" s="12">
        <v>78.512396694214999</v>
      </c>
      <c r="L8200" s="42">
        <v>9.9173553719009995</v>
      </c>
    </row>
    <row r="8201" spans="4:12" x14ac:dyDescent="0.2">
      <c r="D8201" s="200"/>
      <c r="E8201" s="4" t="s">
        <v>64</v>
      </c>
      <c r="F8201" s="5"/>
      <c r="G8201" s="6">
        <v>124</v>
      </c>
      <c r="H8201" s="71">
        <v>0</v>
      </c>
      <c r="I8201" s="28">
        <v>0</v>
      </c>
      <c r="J8201" s="12">
        <v>12.096774193548001</v>
      </c>
      <c r="K8201" s="29">
        <v>81.451612903226007</v>
      </c>
      <c r="L8201" s="100">
        <v>6.4516129032259997</v>
      </c>
    </row>
    <row r="8202" spans="4:12" x14ac:dyDescent="0.2">
      <c r="D8202" s="200"/>
      <c r="E8202" s="4" t="s">
        <v>65</v>
      </c>
      <c r="F8202" s="5"/>
      <c r="G8202" s="6">
        <v>109</v>
      </c>
      <c r="H8202" s="71">
        <v>0</v>
      </c>
      <c r="I8202" s="28">
        <v>0</v>
      </c>
      <c r="J8202" s="12">
        <v>7.339449541284</v>
      </c>
      <c r="K8202" s="12">
        <v>76.146788990825996</v>
      </c>
      <c r="L8202" s="42">
        <v>16.513761467889999</v>
      </c>
    </row>
    <row r="8203" spans="4:12" x14ac:dyDescent="0.2">
      <c r="D8203" s="200"/>
      <c r="E8203" s="4" t="s">
        <v>66</v>
      </c>
      <c r="F8203" s="5"/>
      <c r="G8203" s="6">
        <v>104</v>
      </c>
      <c r="H8203" s="71">
        <v>0</v>
      </c>
      <c r="I8203" s="12">
        <v>0.96153846153800004</v>
      </c>
      <c r="J8203" s="29">
        <v>16.346153846153999</v>
      </c>
      <c r="K8203" s="12">
        <v>78.846153846153996</v>
      </c>
      <c r="L8203" s="100">
        <v>3.8461538461539999</v>
      </c>
    </row>
    <row r="8204" spans="4:12" x14ac:dyDescent="0.2">
      <c r="D8204" s="200"/>
      <c r="E8204" s="4" t="s">
        <v>67</v>
      </c>
      <c r="F8204" s="5"/>
      <c r="G8204" s="6">
        <v>139</v>
      </c>
      <c r="H8204" s="71">
        <v>0</v>
      </c>
      <c r="I8204" s="12">
        <v>1.438848920863</v>
      </c>
      <c r="J8204" s="12">
        <v>12.94964028777</v>
      </c>
      <c r="K8204" s="12">
        <v>78.417266187050004</v>
      </c>
      <c r="L8204" s="100">
        <v>7.1942446043170003</v>
      </c>
    </row>
    <row r="8205" spans="4:12" x14ac:dyDescent="0.2">
      <c r="D8205" s="200"/>
      <c r="E8205" s="4" t="s">
        <v>68</v>
      </c>
      <c r="F8205" s="5"/>
      <c r="G8205" s="6">
        <v>48</v>
      </c>
      <c r="H8205" s="71">
        <v>0</v>
      </c>
      <c r="I8205" s="12">
        <v>2.083333333333</v>
      </c>
      <c r="J8205" s="12">
        <v>12.5</v>
      </c>
      <c r="K8205" s="29">
        <v>81.25</v>
      </c>
      <c r="L8205" s="100">
        <v>4.166666666667</v>
      </c>
    </row>
    <row r="8206" spans="4:12" x14ac:dyDescent="0.2">
      <c r="D8206" s="200"/>
      <c r="E8206" s="4" t="s">
        <v>69</v>
      </c>
      <c r="F8206" s="5"/>
      <c r="G8206" s="6">
        <v>37</v>
      </c>
      <c r="H8206" s="71">
        <v>0</v>
      </c>
      <c r="I8206" s="28">
        <v>0</v>
      </c>
      <c r="J8206" s="12">
        <v>13.513513513514001</v>
      </c>
      <c r="K8206" s="12">
        <v>75.675675675676004</v>
      </c>
      <c r="L8206" s="42">
        <v>10.810810810811001</v>
      </c>
    </row>
    <row r="8207" spans="4:12" x14ac:dyDescent="0.2">
      <c r="D8207" s="93" t="s">
        <v>70</v>
      </c>
      <c r="E8207" s="89" t="s">
        <v>18</v>
      </c>
      <c r="F8207" s="92"/>
      <c r="G8207" s="94">
        <v>0</v>
      </c>
      <c r="H8207" s="152">
        <v>0</v>
      </c>
      <c r="I8207" s="101">
        <v>0</v>
      </c>
      <c r="J8207" s="86">
        <v>0</v>
      </c>
      <c r="K8207" s="86">
        <v>0</v>
      </c>
      <c r="L8207" s="173">
        <v>0</v>
      </c>
    </row>
    <row r="8209" spans="2:12" x14ac:dyDescent="0.2">
      <c r="B8209" s="40" t="str">
        <f xml:space="preserve"> HYPERLINK("#'目次'!B345", "[339]")</f>
        <v>[339]</v>
      </c>
      <c r="C8209" s="23" t="s">
        <v>479</v>
      </c>
    </row>
    <row r="8212" spans="2:12" x14ac:dyDescent="0.2">
      <c r="C8212" s="23" t="s">
        <v>73</v>
      </c>
    </row>
    <row r="8213" spans="2:12" ht="24" x14ac:dyDescent="0.2">
      <c r="D8213" s="195"/>
      <c r="E8213" s="196"/>
      <c r="F8213" s="196"/>
      <c r="G8213" s="37" t="s">
        <v>15</v>
      </c>
      <c r="H8213" s="33" t="s">
        <v>471</v>
      </c>
      <c r="I8213" s="13" t="s">
        <v>472</v>
      </c>
      <c r="J8213" s="13" t="s">
        <v>473</v>
      </c>
      <c r="K8213" s="13" t="s">
        <v>440</v>
      </c>
      <c r="L8213" s="38" t="s">
        <v>18</v>
      </c>
    </row>
    <row r="8214" spans="2:12" x14ac:dyDescent="0.2">
      <c r="D8214" s="197"/>
      <c r="E8214" s="198"/>
      <c r="F8214" s="198"/>
      <c r="G8214" s="35"/>
      <c r="H8214" s="39"/>
      <c r="I8214" s="14"/>
      <c r="J8214" s="14"/>
      <c r="K8214" s="14"/>
      <c r="L8214" s="34"/>
    </row>
    <row r="8215" spans="2:12" x14ac:dyDescent="0.2">
      <c r="D8215" s="56"/>
      <c r="E8215" s="58" t="s">
        <v>15</v>
      </c>
      <c r="F8215" s="46"/>
      <c r="G8215" s="36">
        <v>1200</v>
      </c>
      <c r="H8215" s="24">
        <v>8.3333333332999998E-2</v>
      </c>
      <c r="I8215" s="24">
        <v>0.91666666666700003</v>
      </c>
      <c r="J8215" s="24">
        <v>10.416666666667</v>
      </c>
      <c r="K8215" s="24">
        <v>76.25</v>
      </c>
      <c r="L8215" s="68">
        <v>12.333333333333</v>
      </c>
    </row>
    <row r="8216" spans="2:12" x14ac:dyDescent="0.2">
      <c r="D8216" s="199" t="s">
        <v>74</v>
      </c>
      <c r="E8216" s="22" t="s">
        <v>75</v>
      </c>
      <c r="F8216" s="21"/>
      <c r="G8216" s="19">
        <v>592</v>
      </c>
      <c r="H8216" s="131">
        <v>0</v>
      </c>
      <c r="I8216" s="20">
        <v>1.351351351351</v>
      </c>
      <c r="J8216" s="20">
        <v>10.304054054053999</v>
      </c>
      <c r="K8216" s="20">
        <v>75.168918918919005</v>
      </c>
      <c r="L8216" s="52">
        <v>13.175675675676001</v>
      </c>
    </row>
    <row r="8217" spans="2:12" x14ac:dyDescent="0.2">
      <c r="D8217" s="200"/>
      <c r="E8217" s="4" t="s">
        <v>34</v>
      </c>
      <c r="F8217" s="5"/>
      <c r="G8217" s="6">
        <v>37</v>
      </c>
      <c r="H8217" s="71">
        <v>0</v>
      </c>
      <c r="I8217" s="12">
        <v>2.7027027027030002</v>
      </c>
      <c r="J8217" s="29">
        <v>16.216216216216001</v>
      </c>
      <c r="K8217" s="61">
        <v>59.459459459458998</v>
      </c>
      <c r="L8217" s="88">
        <v>21.621621621622001</v>
      </c>
    </row>
    <row r="8218" spans="2:12" x14ac:dyDescent="0.2">
      <c r="D8218" s="200"/>
      <c r="E8218" s="4" t="s">
        <v>35</v>
      </c>
      <c r="F8218" s="5"/>
      <c r="G8218" s="6">
        <v>75</v>
      </c>
      <c r="H8218" s="71">
        <v>0</v>
      </c>
      <c r="I8218" s="12">
        <v>2.666666666667</v>
      </c>
      <c r="J8218" s="12">
        <v>12</v>
      </c>
      <c r="K8218" s="12">
        <v>76</v>
      </c>
      <c r="L8218" s="42">
        <v>9.333333333333</v>
      </c>
    </row>
    <row r="8219" spans="2:12" x14ac:dyDescent="0.2">
      <c r="D8219" s="200"/>
      <c r="E8219" s="4" t="s">
        <v>36</v>
      </c>
      <c r="F8219" s="5"/>
      <c r="G8219" s="6">
        <v>95</v>
      </c>
      <c r="H8219" s="71">
        <v>0</v>
      </c>
      <c r="I8219" s="28">
        <v>0</v>
      </c>
      <c r="J8219" s="12">
        <v>12.631578947368</v>
      </c>
      <c r="K8219" s="12">
        <v>81.052631578947</v>
      </c>
      <c r="L8219" s="100">
        <v>6.3157894736840001</v>
      </c>
    </row>
    <row r="8220" spans="2:12" x14ac:dyDescent="0.2">
      <c r="D8220" s="200"/>
      <c r="E8220" s="4" t="s">
        <v>37</v>
      </c>
      <c r="F8220" s="5"/>
      <c r="G8220" s="6">
        <v>111</v>
      </c>
      <c r="H8220" s="71">
        <v>0</v>
      </c>
      <c r="I8220" s="12">
        <v>1.8018018018019999</v>
      </c>
      <c r="J8220" s="12">
        <v>9.9099099099100005</v>
      </c>
      <c r="K8220" s="12">
        <v>81.081081081080995</v>
      </c>
      <c r="L8220" s="100">
        <v>7.2072072072070004</v>
      </c>
    </row>
    <row r="8221" spans="2:12" x14ac:dyDescent="0.2">
      <c r="D8221" s="200"/>
      <c r="E8221" s="4" t="s">
        <v>38</v>
      </c>
      <c r="F8221" s="5"/>
      <c r="G8221" s="6">
        <v>93</v>
      </c>
      <c r="H8221" s="71">
        <v>0</v>
      </c>
      <c r="I8221" s="28">
        <v>0</v>
      </c>
      <c r="J8221" s="12">
        <v>10.752688172042999</v>
      </c>
      <c r="K8221" s="12">
        <v>77.419354838710007</v>
      </c>
      <c r="L8221" s="42">
        <v>11.827956989246999</v>
      </c>
    </row>
    <row r="8222" spans="2:12" x14ac:dyDescent="0.2">
      <c r="D8222" s="200"/>
      <c r="E8222" s="4" t="s">
        <v>39</v>
      </c>
      <c r="F8222" s="5"/>
      <c r="G8222" s="6">
        <v>109</v>
      </c>
      <c r="H8222" s="71">
        <v>0</v>
      </c>
      <c r="I8222" s="12">
        <v>0.91743119266100004</v>
      </c>
      <c r="J8222" s="12">
        <v>9.1743119266060003</v>
      </c>
      <c r="K8222" s="12">
        <v>73.394495412843995</v>
      </c>
      <c r="L8222" s="42">
        <v>16.513761467889999</v>
      </c>
    </row>
    <row r="8223" spans="2:12" x14ac:dyDescent="0.2">
      <c r="D8223" s="200"/>
      <c r="E8223" s="4" t="s">
        <v>40</v>
      </c>
      <c r="F8223" s="5"/>
      <c r="G8223" s="6">
        <v>72</v>
      </c>
      <c r="H8223" s="71">
        <v>0</v>
      </c>
      <c r="I8223" s="12">
        <v>2.7777777777780002</v>
      </c>
      <c r="J8223" s="43">
        <v>4.166666666667</v>
      </c>
      <c r="K8223" s="61">
        <v>65.277777777777999</v>
      </c>
      <c r="L8223" s="111">
        <v>27.777777777777999</v>
      </c>
    </row>
    <row r="8224" spans="2:12" x14ac:dyDescent="0.2">
      <c r="D8224" s="199" t="s">
        <v>76</v>
      </c>
      <c r="E8224" s="22" t="s">
        <v>77</v>
      </c>
      <c r="F8224" s="21"/>
      <c r="G8224" s="19">
        <v>608</v>
      </c>
      <c r="H8224" s="54">
        <v>0.164473684211</v>
      </c>
      <c r="I8224" s="20">
        <v>0.49342105263199998</v>
      </c>
      <c r="J8224" s="20">
        <v>10.526315789473999</v>
      </c>
      <c r="K8224" s="20">
        <v>77.302631578947</v>
      </c>
      <c r="L8224" s="52">
        <v>11.513157894737001</v>
      </c>
    </row>
    <row r="8225" spans="2:12" x14ac:dyDescent="0.2">
      <c r="D8225" s="200"/>
      <c r="E8225" s="4" t="s">
        <v>34</v>
      </c>
      <c r="F8225" s="5"/>
      <c r="G8225" s="6">
        <v>37</v>
      </c>
      <c r="H8225" s="71">
        <v>0</v>
      </c>
      <c r="I8225" s="28">
        <v>0</v>
      </c>
      <c r="J8225" s="43">
        <v>5.4054054054050003</v>
      </c>
      <c r="K8225" s="29">
        <v>83.783783783784003</v>
      </c>
      <c r="L8225" s="42">
        <v>10.810810810811001</v>
      </c>
    </row>
    <row r="8226" spans="2:12" x14ac:dyDescent="0.2">
      <c r="D8226" s="200"/>
      <c r="E8226" s="4" t="s">
        <v>35</v>
      </c>
      <c r="F8226" s="5"/>
      <c r="G8226" s="6">
        <v>73</v>
      </c>
      <c r="H8226" s="71">
        <v>0</v>
      </c>
      <c r="I8226" s="28">
        <v>0</v>
      </c>
      <c r="J8226" s="12">
        <v>6.8493150684930004</v>
      </c>
      <c r="K8226" s="44">
        <v>86.301369863014003</v>
      </c>
      <c r="L8226" s="100">
        <v>6.8493150684930004</v>
      </c>
    </row>
    <row r="8227" spans="2:12" x14ac:dyDescent="0.2">
      <c r="D8227" s="200"/>
      <c r="E8227" s="4" t="s">
        <v>36</v>
      </c>
      <c r="F8227" s="5"/>
      <c r="G8227" s="6">
        <v>92</v>
      </c>
      <c r="H8227" s="71">
        <v>0</v>
      </c>
      <c r="I8227" s="12">
        <v>1.086956521739</v>
      </c>
      <c r="J8227" s="12">
        <v>7.6086956521740001</v>
      </c>
      <c r="K8227" s="29">
        <v>83.695652173913004</v>
      </c>
      <c r="L8227" s="42">
        <v>7.6086956521740001</v>
      </c>
    </row>
    <row r="8228" spans="2:12" x14ac:dyDescent="0.2">
      <c r="D8228" s="200"/>
      <c r="E8228" s="4" t="s">
        <v>37</v>
      </c>
      <c r="F8228" s="5"/>
      <c r="G8228" s="6">
        <v>110</v>
      </c>
      <c r="H8228" s="71">
        <v>0</v>
      </c>
      <c r="I8228" s="28">
        <v>0</v>
      </c>
      <c r="J8228" s="29">
        <v>18.181818181817999</v>
      </c>
      <c r="K8228" s="12">
        <v>76.363636363636004</v>
      </c>
      <c r="L8228" s="100">
        <v>5.4545454545450003</v>
      </c>
    </row>
    <row r="8229" spans="2:12" x14ac:dyDescent="0.2">
      <c r="D8229" s="200"/>
      <c r="E8229" s="4" t="s">
        <v>38</v>
      </c>
      <c r="F8229" s="5"/>
      <c r="G8229" s="6">
        <v>93</v>
      </c>
      <c r="H8229" s="71">
        <v>0</v>
      </c>
      <c r="I8229" s="12">
        <v>1.0752688172039999</v>
      </c>
      <c r="J8229" s="12">
        <v>10.752688172042999</v>
      </c>
      <c r="K8229" s="12">
        <v>77.419354838710007</v>
      </c>
      <c r="L8229" s="42">
        <v>10.752688172042999</v>
      </c>
    </row>
    <row r="8230" spans="2:12" x14ac:dyDescent="0.2">
      <c r="D8230" s="200"/>
      <c r="E8230" s="4" t="s">
        <v>39</v>
      </c>
      <c r="F8230" s="5"/>
      <c r="G8230" s="6">
        <v>114</v>
      </c>
      <c r="H8230" s="31">
        <v>0.87719298245599997</v>
      </c>
      <c r="I8230" s="28">
        <v>0</v>
      </c>
      <c r="J8230" s="12">
        <v>8.7719298245609991</v>
      </c>
      <c r="K8230" s="12">
        <v>75.438596491227997</v>
      </c>
      <c r="L8230" s="42">
        <v>14.912280701754</v>
      </c>
    </row>
    <row r="8231" spans="2:12" x14ac:dyDescent="0.2">
      <c r="D8231" s="201"/>
      <c r="E8231" s="57" t="s">
        <v>40</v>
      </c>
      <c r="F8231" s="59"/>
      <c r="G8231" s="55">
        <v>89</v>
      </c>
      <c r="H8231" s="137">
        <v>0</v>
      </c>
      <c r="I8231" s="65">
        <v>1.123595505618</v>
      </c>
      <c r="J8231" s="65">
        <v>11.23595505618</v>
      </c>
      <c r="K8231" s="109">
        <v>64.044943820225001</v>
      </c>
      <c r="L8231" s="141">
        <v>23.595505617977999</v>
      </c>
    </row>
    <row r="8233" spans="2:12" x14ac:dyDescent="0.2">
      <c r="B8233" s="40" t="str">
        <f xml:space="preserve"> HYPERLINK("#'目次'!B346", "[340]")</f>
        <v>[340]</v>
      </c>
      <c r="C8233" s="23" t="s">
        <v>479</v>
      </c>
    </row>
    <row r="8236" spans="2:12" x14ac:dyDescent="0.2">
      <c r="C8236" s="23" t="s">
        <v>80</v>
      </c>
    </row>
    <row r="8237" spans="2:12" ht="24" x14ac:dyDescent="0.2">
      <c r="E8237" s="195"/>
      <c r="F8237" s="196"/>
      <c r="G8237" s="37" t="s">
        <v>15</v>
      </c>
      <c r="H8237" s="33" t="s">
        <v>471</v>
      </c>
      <c r="I8237" s="13" t="s">
        <v>472</v>
      </c>
      <c r="J8237" s="13" t="s">
        <v>473</v>
      </c>
      <c r="K8237" s="13" t="s">
        <v>440</v>
      </c>
      <c r="L8237" s="38" t="s">
        <v>18</v>
      </c>
    </row>
    <row r="8238" spans="2:12" x14ac:dyDescent="0.2">
      <c r="E8238" s="197"/>
      <c r="F8238" s="198"/>
      <c r="G8238" s="35"/>
      <c r="H8238" s="39"/>
      <c r="I8238" s="14"/>
      <c r="J8238" s="14"/>
      <c r="K8238" s="14"/>
      <c r="L8238" s="34"/>
    </row>
    <row r="8239" spans="2:12" x14ac:dyDescent="0.2">
      <c r="E8239" s="91" t="s">
        <v>15</v>
      </c>
      <c r="F8239" s="46"/>
      <c r="G8239" s="36">
        <v>1200</v>
      </c>
      <c r="H8239" s="24">
        <v>8.3333333332999998E-2</v>
      </c>
      <c r="I8239" s="24">
        <v>0.91666666666700003</v>
      </c>
      <c r="J8239" s="24">
        <v>10.416666666667</v>
      </c>
      <c r="K8239" s="24">
        <v>76.25</v>
      </c>
      <c r="L8239" s="68">
        <v>12.333333333333</v>
      </c>
    </row>
    <row r="8240" spans="2:12" x14ac:dyDescent="0.2">
      <c r="E8240" s="4" t="s">
        <v>81</v>
      </c>
      <c r="F8240" s="5"/>
      <c r="G8240" s="19">
        <v>48</v>
      </c>
      <c r="H8240" s="131">
        <v>0</v>
      </c>
      <c r="I8240" s="60">
        <v>0</v>
      </c>
      <c r="J8240" s="20">
        <v>8.333333333333</v>
      </c>
      <c r="K8240" s="20">
        <v>77.083333333333002</v>
      </c>
      <c r="L8240" s="52">
        <v>14.583333333333</v>
      </c>
    </row>
    <row r="8241" spans="2:12" x14ac:dyDescent="0.2">
      <c r="E8241" s="4" t="s">
        <v>82</v>
      </c>
      <c r="F8241" s="5"/>
      <c r="G8241" s="6">
        <v>84</v>
      </c>
      <c r="H8241" s="71">
        <v>0</v>
      </c>
      <c r="I8241" s="12">
        <v>2.3809523809519999</v>
      </c>
      <c r="J8241" s="43">
        <v>3.5714285714290002</v>
      </c>
      <c r="K8241" s="12">
        <v>77.380952380951996</v>
      </c>
      <c r="L8241" s="42">
        <v>16.666666666666998</v>
      </c>
    </row>
    <row r="8242" spans="2:12" x14ac:dyDescent="0.2">
      <c r="E8242" s="4" t="s">
        <v>83</v>
      </c>
      <c r="F8242" s="5"/>
      <c r="G8242" s="6">
        <v>462</v>
      </c>
      <c r="H8242" s="31">
        <v>0.21645021645000001</v>
      </c>
      <c r="I8242" s="12">
        <v>0.86580086580100002</v>
      </c>
      <c r="J8242" s="12">
        <v>10.173160173159999</v>
      </c>
      <c r="K8242" s="12">
        <v>76.839826839826998</v>
      </c>
      <c r="L8242" s="42">
        <v>11.904761904761999</v>
      </c>
    </row>
    <row r="8243" spans="2:12" x14ac:dyDescent="0.2">
      <c r="E8243" s="4" t="s">
        <v>84</v>
      </c>
      <c r="F8243" s="5"/>
      <c r="G8243" s="6">
        <v>30</v>
      </c>
      <c r="H8243" s="71">
        <v>0</v>
      </c>
      <c r="I8243" s="28">
        <v>0</v>
      </c>
      <c r="J8243" s="12">
        <v>13.333333333333</v>
      </c>
      <c r="K8243" s="12">
        <v>76.666666666666998</v>
      </c>
      <c r="L8243" s="42">
        <v>10</v>
      </c>
    </row>
    <row r="8244" spans="2:12" x14ac:dyDescent="0.2">
      <c r="E8244" s="4" t="s">
        <v>85</v>
      </c>
      <c r="F8244" s="5"/>
      <c r="G8244" s="6">
        <v>144</v>
      </c>
      <c r="H8244" s="71">
        <v>0</v>
      </c>
      <c r="I8244" s="12">
        <v>0.694444444444</v>
      </c>
      <c r="J8244" s="12">
        <v>9.7222222222219994</v>
      </c>
      <c r="K8244" s="12">
        <v>77.083333333333002</v>
      </c>
      <c r="L8244" s="42">
        <v>12.5</v>
      </c>
    </row>
    <row r="8245" spans="2:12" x14ac:dyDescent="0.2">
      <c r="E8245" s="4" t="s">
        <v>86</v>
      </c>
      <c r="F8245" s="5"/>
      <c r="G8245" s="6">
        <v>192</v>
      </c>
      <c r="H8245" s="71">
        <v>0</v>
      </c>
      <c r="I8245" s="12">
        <v>1.041666666667</v>
      </c>
      <c r="J8245" s="12">
        <v>10.416666666667</v>
      </c>
      <c r="K8245" s="12">
        <v>78.125</v>
      </c>
      <c r="L8245" s="42">
        <v>10.416666666667</v>
      </c>
    </row>
    <row r="8246" spans="2:12" x14ac:dyDescent="0.2">
      <c r="E8246" s="4" t="s">
        <v>87</v>
      </c>
      <c r="F8246" s="5"/>
      <c r="G8246" s="6">
        <v>72</v>
      </c>
      <c r="H8246" s="71">
        <v>0</v>
      </c>
      <c r="I8246" s="28">
        <v>0</v>
      </c>
      <c r="J8246" s="12">
        <v>13.888888888888999</v>
      </c>
      <c r="K8246" s="12">
        <v>73.611111111111001</v>
      </c>
      <c r="L8246" s="42">
        <v>12.5</v>
      </c>
    </row>
    <row r="8247" spans="2:12" x14ac:dyDescent="0.2">
      <c r="E8247" s="4" t="s">
        <v>88</v>
      </c>
      <c r="F8247" s="5"/>
      <c r="G8247" s="6">
        <v>36</v>
      </c>
      <c r="H8247" s="71">
        <v>0</v>
      </c>
      <c r="I8247" s="28">
        <v>0</v>
      </c>
      <c r="J8247" s="12">
        <v>13.888888888888999</v>
      </c>
      <c r="K8247" s="43">
        <v>69.444444444444002</v>
      </c>
      <c r="L8247" s="42">
        <v>16.666666666666998</v>
      </c>
    </row>
    <row r="8248" spans="2:12" x14ac:dyDescent="0.2">
      <c r="E8248" s="4" t="s">
        <v>89</v>
      </c>
      <c r="F8248" s="5"/>
      <c r="G8248" s="6">
        <v>66</v>
      </c>
      <c r="H8248" s="71">
        <v>0</v>
      </c>
      <c r="I8248" s="12">
        <v>1.5151515151520001</v>
      </c>
      <c r="J8248" s="12">
        <v>7.5757575757579998</v>
      </c>
      <c r="K8248" s="12">
        <v>74.242424242423994</v>
      </c>
      <c r="L8248" s="42">
        <v>16.666666666666998</v>
      </c>
    </row>
    <row r="8249" spans="2:12" x14ac:dyDescent="0.2">
      <c r="E8249" s="4" t="s">
        <v>90</v>
      </c>
      <c r="F8249" s="5"/>
      <c r="G8249" s="6">
        <v>54</v>
      </c>
      <c r="H8249" s="71">
        <v>0</v>
      </c>
      <c r="I8249" s="12">
        <v>1.851851851852</v>
      </c>
      <c r="J8249" s="29">
        <v>20.370370370370001</v>
      </c>
      <c r="K8249" s="43">
        <v>68.518518518519002</v>
      </c>
      <c r="L8249" s="42">
        <v>9.2592592592590002</v>
      </c>
    </row>
    <row r="8250" spans="2:12" x14ac:dyDescent="0.2">
      <c r="E8250" s="57" t="s">
        <v>91</v>
      </c>
      <c r="F8250" s="59"/>
      <c r="G8250" s="55">
        <v>12</v>
      </c>
      <c r="H8250" s="137">
        <v>0</v>
      </c>
      <c r="I8250" s="74">
        <v>0</v>
      </c>
      <c r="J8250" s="123">
        <v>16.666666666666998</v>
      </c>
      <c r="K8250" s="123">
        <v>83.333333333333002</v>
      </c>
      <c r="L8250" s="185">
        <v>0</v>
      </c>
    </row>
    <row r="8252" spans="2:12" x14ac:dyDescent="0.2">
      <c r="B8252" s="40" t="str">
        <f xml:space="preserve"> HYPERLINK("#'目次'!B347", "[341]")</f>
        <v>[341]</v>
      </c>
      <c r="C8252" s="23" t="s">
        <v>482</v>
      </c>
    </row>
    <row r="8255" spans="2:12" x14ac:dyDescent="0.2">
      <c r="C8255" s="23" t="s">
        <v>14</v>
      </c>
    </row>
    <row r="8256" spans="2:12" ht="24" x14ac:dyDescent="0.2">
      <c r="D8256" s="195"/>
      <c r="E8256" s="196"/>
      <c r="F8256" s="196"/>
      <c r="G8256" s="37" t="s">
        <v>15</v>
      </c>
      <c r="H8256" s="33" t="s">
        <v>471</v>
      </c>
      <c r="I8256" s="13" t="s">
        <v>472</v>
      </c>
      <c r="J8256" s="13" t="s">
        <v>473</v>
      </c>
      <c r="K8256" s="13" t="s">
        <v>440</v>
      </c>
      <c r="L8256" s="38" t="s">
        <v>18</v>
      </c>
    </row>
    <row r="8257" spans="4:12" x14ac:dyDescent="0.2">
      <c r="D8257" s="197"/>
      <c r="E8257" s="198"/>
      <c r="F8257" s="198"/>
      <c r="G8257" s="35"/>
      <c r="H8257" s="39"/>
      <c r="I8257" s="14"/>
      <c r="J8257" s="14"/>
      <c r="K8257" s="14"/>
      <c r="L8257" s="34"/>
    </row>
    <row r="8258" spans="4:12" x14ac:dyDescent="0.2">
      <c r="D8258" s="56"/>
      <c r="E8258" s="58" t="s">
        <v>15</v>
      </c>
      <c r="F8258" s="46"/>
      <c r="G8258" s="36">
        <v>1200</v>
      </c>
      <c r="H8258" s="24">
        <v>0.33333333333300003</v>
      </c>
      <c r="I8258" s="24">
        <v>13.333333333333</v>
      </c>
      <c r="J8258" s="24">
        <v>51.666666666666998</v>
      </c>
      <c r="K8258" s="24">
        <v>26.25</v>
      </c>
      <c r="L8258" s="68">
        <v>8.416666666667</v>
      </c>
    </row>
    <row r="8259" spans="4:12" x14ac:dyDescent="0.2">
      <c r="D8259" s="199" t="s">
        <v>19</v>
      </c>
      <c r="E8259" s="22" t="s">
        <v>20</v>
      </c>
      <c r="F8259" s="21"/>
      <c r="G8259" s="19">
        <v>132</v>
      </c>
      <c r="H8259" s="131">
        <v>0</v>
      </c>
      <c r="I8259" s="20">
        <v>11.363636363635999</v>
      </c>
      <c r="J8259" s="20">
        <v>48.484848484848001</v>
      </c>
      <c r="K8259" s="20">
        <v>28.787878787878999</v>
      </c>
      <c r="L8259" s="52">
        <v>11.363636363635999</v>
      </c>
    </row>
    <row r="8260" spans="4:12" x14ac:dyDescent="0.2">
      <c r="D8260" s="200"/>
      <c r="E8260" s="4" t="s">
        <v>21</v>
      </c>
      <c r="F8260" s="5"/>
      <c r="G8260" s="6">
        <v>444</v>
      </c>
      <c r="H8260" s="71">
        <v>0</v>
      </c>
      <c r="I8260" s="12">
        <v>12.387387387386999</v>
      </c>
      <c r="J8260" s="12">
        <v>53.828828828829003</v>
      </c>
      <c r="K8260" s="12">
        <v>27.027027027027</v>
      </c>
      <c r="L8260" s="42">
        <v>6.7567567567570004</v>
      </c>
    </row>
    <row r="8261" spans="4:12" x14ac:dyDescent="0.2">
      <c r="D8261" s="200"/>
      <c r="E8261" s="4" t="s">
        <v>22</v>
      </c>
      <c r="F8261" s="5"/>
      <c r="G8261" s="6">
        <v>192</v>
      </c>
      <c r="H8261" s="31">
        <v>1.041666666667</v>
      </c>
      <c r="I8261" s="12">
        <v>15.104166666667</v>
      </c>
      <c r="J8261" s="12">
        <v>48.958333333333002</v>
      </c>
      <c r="K8261" s="12">
        <v>24.479166666666998</v>
      </c>
      <c r="L8261" s="42">
        <v>10.416666666667</v>
      </c>
    </row>
    <row r="8262" spans="4:12" x14ac:dyDescent="0.2">
      <c r="D8262" s="200"/>
      <c r="E8262" s="4" t="s">
        <v>23</v>
      </c>
      <c r="F8262" s="5"/>
      <c r="G8262" s="6">
        <v>192</v>
      </c>
      <c r="H8262" s="31">
        <v>1.041666666667</v>
      </c>
      <c r="I8262" s="12">
        <v>15.104166666667</v>
      </c>
      <c r="J8262" s="12">
        <v>52.604166666666998</v>
      </c>
      <c r="K8262" s="12">
        <v>23.958333333333002</v>
      </c>
      <c r="L8262" s="42">
        <v>7.291666666667</v>
      </c>
    </row>
    <row r="8263" spans="4:12" x14ac:dyDescent="0.2">
      <c r="D8263" s="200"/>
      <c r="E8263" s="4" t="s">
        <v>24</v>
      </c>
      <c r="F8263" s="5"/>
      <c r="G8263" s="6">
        <v>240</v>
      </c>
      <c r="H8263" s="71">
        <v>0</v>
      </c>
      <c r="I8263" s="12">
        <v>13.333333333333</v>
      </c>
      <c r="J8263" s="12">
        <v>50.833333333333002</v>
      </c>
      <c r="K8263" s="12">
        <v>26.666666666666998</v>
      </c>
      <c r="L8263" s="42">
        <v>9.166666666667</v>
      </c>
    </row>
    <row r="8264" spans="4:12" x14ac:dyDescent="0.2">
      <c r="D8264" s="199" t="s">
        <v>25</v>
      </c>
      <c r="E8264" s="22" t="s">
        <v>26</v>
      </c>
      <c r="F8264" s="21"/>
      <c r="G8264" s="19">
        <v>348</v>
      </c>
      <c r="H8264" s="54">
        <v>0.28735632183900001</v>
      </c>
      <c r="I8264" s="20">
        <v>16.666666666666998</v>
      </c>
      <c r="J8264" s="20">
        <v>50.862068965516997</v>
      </c>
      <c r="K8264" s="20">
        <v>25.287356321838999</v>
      </c>
      <c r="L8264" s="52">
        <v>6.8965517241379999</v>
      </c>
    </row>
    <row r="8265" spans="4:12" x14ac:dyDescent="0.2">
      <c r="D8265" s="200"/>
      <c r="E8265" s="4" t="s">
        <v>27</v>
      </c>
      <c r="F8265" s="5"/>
      <c r="G8265" s="6">
        <v>378</v>
      </c>
      <c r="H8265" s="31">
        <v>0.52910052910100003</v>
      </c>
      <c r="I8265" s="12">
        <v>13.492063492063</v>
      </c>
      <c r="J8265" s="12">
        <v>54.232804232804</v>
      </c>
      <c r="K8265" s="12">
        <v>23.544973544973999</v>
      </c>
      <c r="L8265" s="42">
        <v>8.2010582010580002</v>
      </c>
    </row>
    <row r="8266" spans="4:12" x14ac:dyDescent="0.2">
      <c r="D8266" s="200"/>
      <c r="E8266" s="4" t="s">
        <v>28</v>
      </c>
      <c r="F8266" s="5"/>
      <c r="G8266" s="6">
        <v>372</v>
      </c>
      <c r="H8266" s="71">
        <v>0</v>
      </c>
      <c r="I8266" s="12">
        <v>10.483870967742</v>
      </c>
      <c r="J8266" s="12">
        <v>48.387096774193999</v>
      </c>
      <c r="K8266" s="12">
        <v>30.913978494624001</v>
      </c>
      <c r="L8266" s="42">
        <v>10.215053763441</v>
      </c>
    </row>
    <row r="8267" spans="4:12" x14ac:dyDescent="0.2">
      <c r="D8267" s="200"/>
      <c r="E8267" s="4" t="s">
        <v>29</v>
      </c>
      <c r="F8267" s="5"/>
      <c r="G8267" s="6">
        <v>102</v>
      </c>
      <c r="H8267" s="31">
        <v>0.98039215686299996</v>
      </c>
      <c r="I8267" s="12">
        <v>11.764705882353001</v>
      </c>
      <c r="J8267" s="29">
        <v>56.862745098038999</v>
      </c>
      <c r="K8267" s="12">
        <v>22.549019607843</v>
      </c>
      <c r="L8267" s="42">
        <v>7.8431372549020004</v>
      </c>
    </row>
    <row r="8268" spans="4:12" x14ac:dyDescent="0.2">
      <c r="D8268" s="199" t="s">
        <v>30</v>
      </c>
      <c r="E8268" s="22" t="s">
        <v>31</v>
      </c>
      <c r="F8268" s="21"/>
      <c r="G8268" s="19">
        <v>592</v>
      </c>
      <c r="H8268" s="54">
        <v>0.50675675675700005</v>
      </c>
      <c r="I8268" s="20">
        <v>13.344594594595</v>
      </c>
      <c r="J8268" s="20">
        <v>48.986486486486001</v>
      </c>
      <c r="K8268" s="20">
        <v>28.040540540540999</v>
      </c>
      <c r="L8268" s="52">
        <v>9.1216216216219994</v>
      </c>
    </row>
    <row r="8269" spans="4:12" x14ac:dyDescent="0.2">
      <c r="D8269" s="200"/>
      <c r="E8269" s="4" t="s">
        <v>32</v>
      </c>
      <c r="F8269" s="5"/>
      <c r="G8269" s="6">
        <v>608</v>
      </c>
      <c r="H8269" s="31">
        <v>0.164473684211</v>
      </c>
      <c r="I8269" s="12">
        <v>13.322368421053</v>
      </c>
      <c r="J8269" s="12">
        <v>54.276315789473998</v>
      </c>
      <c r="K8269" s="12">
        <v>24.506578947367998</v>
      </c>
      <c r="L8269" s="42">
        <v>7.7302631578950001</v>
      </c>
    </row>
    <row r="8270" spans="4:12" x14ac:dyDescent="0.2">
      <c r="D8270" s="199" t="s">
        <v>33</v>
      </c>
      <c r="E8270" s="22" t="s">
        <v>34</v>
      </c>
      <c r="F8270" s="21"/>
      <c r="G8270" s="19">
        <v>74</v>
      </c>
      <c r="H8270" s="131">
        <v>0</v>
      </c>
      <c r="I8270" s="90">
        <v>4.0540540540540002</v>
      </c>
      <c r="J8270" s="20">
        <v>54.054054054053999</v>
      </c>
      <c r="K8270" s="20">
        <v>25.675675675676001</v>
      </c>
      <c r="L8270" s="153">
        <v>16.216216216216001</v>
      </c>
    </row>
    <row r="8271" spans="4:12" x14ac:dyDescent="0.2">
      <c r="D8271" s="200"/>
      <c r="E8271" s="4" t="s">
        <v>35</v>
      </c>
      <c r="F8271" s="5"/>
      <c r="G8271" s="6">
        <v>148</v>
      </c>
      <c r="H8271" s="71">
        <v>0</v>
      </c>
      <c r="I8271" s="43">
        <v>8.1081081081080004</v>
      </c>
      <c r="J8271" s="12">
        <v>49.324324324324003</v>
      </c>
      <c r="K8271" s="44">
        <v>36.486486486486001</v>
      </c>
      <c r="L8271" s="42">
        <v>6.0810810810809999</v>
      </c>
    </row>
    <row r="8272" spans="4:12" x14ac:dyDescent="0.2">
      <c r="D8272" s="200"/>
      <c r="E8272" s="4" t="s">
        <v>36</v>
      </c>
      <c r="F8272" s="5"/>
      <c r="G8272" s="6">
        <v>187</v>
      </c>
      <c r="H8272" s="31">
        <v>0.53475935828900001</v>
      </c>
      <c r="I8272" s="12">
        <v>13.903743315508001</v>
      </c>
      <c r="J8272" s="43">
        <v>43.850267379679003</v>
      </c>
      <c r="K8272" s="44">
        <v>36.363636363635997</v>
      </c>
      <c r="L8272" s="42">
        <v>5.3475935828879999</v>
      </c>
    </row>
    <row r="8273" spans="2:12" x14ac:dyDescent="0.2">
      <c r="D8273" s="200"/>
      <c r="E8273" s="4" t="s">
        <v>37</v>
      </c>
      <c r="F8273" s="5"/>
      <c r="G8273" s="6">
        <v>221</v>
      </c>
      <c r="H8273" s="71">
        <v>0</v>
      </c>
      <c r="I8273" s="12">
        <v>17.194570135747</v>
      </c>
      <c r="J8273" s="12">
        <v>52.488687782805002</v>
      </c>
      <c r="K8273" s="12">
        <v>26.244343891402998</v>
      </c>
      <c r="L8273" s="42">
        <v>4.0723981900449999</v>
      </c>
    </row>
    <row r="8274" spans="2:12" x14ac:dyDescent="0.2">
      <c r="D8274" s="200"/>
      <c r="E8274" s="4" t="s">
        <v>38</v>
      </c>
      <c r="F8274" s="5"/>
      <c r="G8274" s="6">
        <v>186</v>
      </c>
      <c r="H8274" s="31">
        <v>0.53763440860199996</v>
      </c>
      <c r="I8274" s="12">
        <v>13.978494623655999</v>
      </c>
      <c r="J8274" s="12">
        <v>51.075268817203998</v>
      </c>
      <c r="K8274" s="12">
        <v>26.881720430108</v>
      </c>
      <c r="L8274" s="42">
        <v>7.5268817204299996</v>
      </c>
    </row>
    <row r="8275" spans="2:12" x14ac:dyDescent="0.2">
      <c r="D8275" s="200"/>
      <c r="E8275" s="4" t="s">
        <v>39</v>
      </c>
      <c r="F8275" s="5"/>
      <c r="G8275" s="6">
        <v>223</v>
      </c>
      <c r="H8275" s="71">
        <v>0</v>
      </c>
      <c r="I8275" s="12">
        <v>13.452914798206001</v>
      </c>
      <c r="J8275" s="12">
        <v>54.260089686099001</v>
      </c>
      <c r="K8275" s="43">
        <v>19.730941704035999</v>
      </c>
      <c r="L8275" s="42">
        <v>12.556053811659</v>
      </c>
    </row>
    <row r="8276" spans="2:12" x14ac:dyDescent="0.2">
      <c r="D8276" s="201"/>
      <c r="E8276" s="57" t="s">
        <v>40</v>
      </c>
      <c r="F8276" s="59"/>
      <c r="G8276" s="55">
        <v>161</v>
      </c>
      <c r="H8276" s="114">
        <v>1.242236024845</v>
      </c>
      <c r="I8276" s="65">
        <v>15.527950310559</v>
      </c>
      <c r="J8276" s="123">
        <v>57.763975155280001</v>
      </c>
      <c r="K8276" s="109">
        <v>13.664596273292</v>
      </c>
      <c r="L8276" s="105">
        <v>11.801242236025001</v>
      </c>
    </row>
    <row r="8278" spans="2:12" x14ac:dyDescent="0.2">
      <c r="B8278" s="40" t="str">
        <f xml:space="preserve"> HYPERLINK("#'目次'!B348", "[342]")</f>
        <v>[342]</v>
      </c>
      <c r="C8278" s="23" t="s">
        <v>482</v>
      </c>
    </row>
    <row r="8281" spans="2:12" x14ac:dyDescent="0.2">
      <c r="C8281" s="23" t="s">
        <v>48</v>
      </c>
    </row>
    <row r="8282" spans="2:12" ht="24" x14ac:dyDescent="0.2">
      <c r="D8282" s="195"/>
      <c r="E8282" s="196"/>
      <c r="F8282" s="196"/>
      <c r="G8282" s="37" t="s">
        <v>15</v>
      </c>
      <c r="H8282" s="33" t="s">
        <v>471</v>
      </c>
      <c r="I8282" s="13" t="s">
        <v>472</v>
      </c>
      <c r="J8282" s="13" t="s">
        <v>473</v>
      </c>
      <c r="K8282" s="13" t="s">
        <v>440</v>
      </c>
      <c r="L8282" s="38" t="s">
        <v>18</v>
      </c>
    </row>
    <row r="8283" spans="2:12" x14ac:dyDescent="0.2">
      <c r="D8283" s="197"/>
      <c r="E8283" s="198"/>
      <c r="F8283" s="198"/>
      <c r="G8283" s="35"/>
      <c r="H8283" s="39"/>
      <c r="I8283" s="14"/>
      <c r="J8283" s="14"/>
      <c r="K8283" s="14"/>
      <c r="L8283" s="34"/>
    </row>
    <row r="8284" spans="2:12" x14ac:dyDescent="0.2">
      <c r="D8284" s="56"/>
      <c r="E8284" s="58" t="s">
        <v>15</v>
      </c>
      <c r="F8284" s="46"/>
      <c r="G8284" s="36">
        <v>1200</v>
      </c>
      <c r="H8284" s="24">
        <v>0.33333333333300003</v>
      </c>
      <c r="I8284" s="24">
        <v>13.333333333333</v>
      </c>
      <c r="J8284" s="24">
        <v>51.666666666666998</v>
      </c>
      <c r="K8284" s="24">
        <v>26.25</v>
      </c>
      <c r="L8284" s="68">
        <v>8.416666666667</v>
      </c>
    </row>
    <row r="8285" spans="2:12" x14ac:dyDescent="0.2">
      <c r="D8285" s="199" t="s">
        <v>49</v>
      </c>
      <c r="E8285" s="22" t="s">
        <v>50</v>
      </c>
      <c r="F8285" s="21"/>
      <c r="G8285" s="19">
        <v>15</v>
      </c>
      <c r="H8285" s="131">
        <v>0</v>
      </c>
      <c r="I8285" s="20">
        <v>13.333333333333</v>
      </c>
      <c r="J8285" s="107">
        <v>40</v>
      </c>
      <c r="K8285" s="96">
        <v>33.333333333333002</v>
      </c>
      <c r="L8285" s="52">
        <v>13.333333333333</v>
      </c>
    </row>
    <row r="8286" spans="2:12" x14ac:dyDescent="0.2">
      <c r="D8286" s="200"/>
      <c r="E8286" s="4" t="s">
        <v>51</v>
      </c>
      <c r="F8286" s="5"/>
      <c r="G8286" s="6">
        <v>142</v>
      </c>
      <c r="H8286" s="31">
        <v>1.4084507042250001</v>
      </c>
      <c r="I8286" s="12">
        <v>16.197183098591999</v>
      </c>
      <c r="J8286" s="12">
        <v>52.112676056338003</v>
      </c>
      <c r="K8286" s="12">
        <v>23.239436619717999</v>
      </c>
      <c r="L8286" s="42">
        <v>7.0422535211269999</v>
      </c>
    </row>
    <row r="8287" spans="2:12" x14ac:dyDescent="0.2">
      <c r="D8287" s="200"/>
      <c r="E8287" s="4" t="s">
        <v>52</v>
      </c>
      <c r="F8287" s="5"/>
      <c r="G8287" s="6">
        <v>26</v>
      </c>
      <c r="H8287" s="71">
        <v>0</v>
      </c>
      <c r="I8287" s="43">
        <v>7.6923076923079998</v>
      </c>
      <c r="J8287" s="29">
        <v>61.538461538462002</v>
      </c>
      <c r="K8287" s="12">
        <v>26.923076923077002</v>
      </c>
      <c r="L8287" s="42">
        <v>3.8461538461539999</v>
      </c>
    </row>
    <row r="8288" spans="2:12" x14ac:dyDescent="0.2">
      <c r="D8288" s="200"/>
      <c r="E8288" s="4" t="s">
        <v>53</v>
      </c>
      <c r="F8288" s="5"/>
      <c r="G8288" s="6">
        <v>41</v>
      </c>
      <c r="H8288" s="71">
        <v>0</v>
      </c>
      <c r="I8288" s="44">
        <v>24.390243902439</v>
      </c>
      <c r="J8288" s="12">
        <v>56.097560975610001</v>
      </c>
      <c r="K8288" s="43">
        <v>17.073170731706998</v>
      </c>
      <c r="L8288" s="100">
        <v>2.4390243902440001</v>
      </c>
    </row>
    <row r="8289" spans="4:12" x14ac:dyDescent="0.2">
      <c r="D8289" s="200"/>
      <c r="E8289" s="4" t="s">
        <v>54</v>
      </c>
      <c r="F8289" s="5"/>
      <c r="G8289" s="6">
        <v>226</v>
      </c>
      <c r="H8289" s="71">
        <v>0</v>
      </c>
      <c r="I8289" s="12">
        <v>12.83185840708</v>
      </c>
      <c r="J8289" s="12">
        <v>50</v>
      </c>
      <c r="K8289" s="29">
        <v>32.300884955751997</v>
      </c>
      <c r="L8289" s="42">
        <v>4.8672566371680004</v>
      </c>
    </row>
    <row r="8290" spans="4:12" x14ac:dyDescent="0.2">
      <c r="D8290" s="200"/>
      <c r="E8290" s="4" t="s">
        <v>55</v>
      </c>
      <c r="F8290" s="5"/>
      <c r="G8290" s="6">
        <v>125</v>
      </c>
      <c r="H8290" s="71">
        <v>0</v>
      </c>
      <c r="I8290" s="12">
        <v>12</v>
      </c>
      <c r="J8290" s="12">
        <v>48</v>
      </c>
      <c r="K8290" s="29">
        <v>34.4</v>
      </c>
      <c r="L8290" s="42">
        <v>5.6</v>
      </c>
    </row>
    <row r="8291" spans="4:12" x14ac:dyDescent="0.2">
      <c r="D8291" s="200"/>
      <c r="E8291" s="4" t="s">
        <v>56</v>
      </c>
      <c r="F8291" s="5"/>
      <c r="G8291" s="6">
        <v>190</v>
      </c>
      <c r="H8291" s="71">
        <v>0</v>
      </c>
      <c r="I8291" s="12">
        <v>13.157894736842</v>
      </c>
      <c r="J8291" s="12">
        <v>48.947368421053</v>
      </c>
      <c r="K8291" s="12">
        <v>30.526315789474001</v>
      </c>
      <c r="L8291" s="42">
        <v>7.3684210526319998</v>
      </c>
    </row>
    <row r="8292" spans="4:12" x14ac:dyDescent="0.2">
      <c r="D8292" s="200"/>
      <c r="E8292" s="4" t="s">
        <v>57</v>
      </c>
      <c r="F8292" s="5"/>
      <c r="G8292" s="6">
        <v>185</v>
      </c>
      <c r="H8292" s="71">
        <v>0</v>
      </c>
      <c r="I8292" s="12">
        <v>17.297297297297</v>
      </c>
      <c r="J8292" s="29">
        <v>57.837837837838002</v>
      </c>
      <c r="K8292" s="61">
        <v>15.675675675676001</v>
      </c>
      <c r="L8292" s="42">
        <v>9.1891891891889994</v>
      </c>
    </row>
    <row r="8293" spans="4:12" x14ac:dyDescent="0.2">
      <c r="D8293" s="200"/>
      <c r="E8293" s="4" t="s">
        <v>58</v>
      </c>
      <c r="F8293" s="5"/>
      <c r="G8293" s="6">
        <v>113</v>
      </c>
      <c r="H8293" s="71">
        <v>0</v>
      </c>
      <c r="I8293" s="43">
        <v>6.194690265487</v>
      </c>
      <c r="J8293" s="43">
        <v>46.017699115044003</v>
      </c>
      <c r="K8293" s="29">
        <v>32.743362831858001</v>
      </c>
      <c r="L8293" s="88">
        <v>15.044247787611001</v>
      </c>
    </row>
    <row r="8294" spans="4:12" x14ac:dyDescent="0.2">
      <c r="D8294" s="200"/>
      <c r="E8294" s="4" t="s">
        <v>59</v>
      </c>
      <c r="F8294" s="5"/>
      <c r="G8294" s="6">
        <v>136</v>
      </c>
      <c r="H8294" s="31">
        <v>1.4705882352940001</v>
      </c>
      <c r="I8294" s="12">
        <v>11.029411764705999</v>
      </c>
      <c r="J8294" s="12">
        <v>55.147058823529001</v>
      </c>
      <c r="K8294" s="43">
        <v>16.911764705882</v>
      </c>
      <c r="L8294" s="88">
        <v>15.441176470587999</v>
      </c>
    </row>
    <row r="8295" spans="4:12" x14ac:dyDescent="0.2">
      <c r="D8295" s="199" t="s">
        <v>60</v>
      </c>
      <c r="E8295" s="22" t="s">
        <v>61</v>
      </c>
      <c r="F8295" s="21"/>
      <c r="G8295" s="19">
        <v>205</v>
      </c>
      <c r="H8295" s="54">
        <v>0.48780487804900002</v>
      </c>
      <c r="I8295" s="20">
        <v>13.170731707317</v>
      </c>
      <c r="J8295" s="20">
        <v>51.219512195122</v>
      </c>
      <c r="K8295" s="20">
        <v>27.804878048780001</v>
      </c>
      <c r="L8295" s="52">
        <v>7.3170731707319998</v>
      </c>
    </row>
    <row r="8296" spans="4:12" x14ac:dyDescent="0.2">
      <c r="D8296" s="200"/>
      <c r="E8296" s="4" t="s">
        <v>62</v>
      </c>
      <c r="F8296" s="5"/>
      <c r="G8296" s="6">
        <v>160</v>
      </c>
      <c r="H8296" s="31">
        <v>0.625</v>
      </c>
      <c r="I8296" s="12">
        <v>9.375</v>
      </c>
      <c r="J8296" s="29">
        <v>57.5</v>
      </c>
      <c r="K8296" s="12">
        <v>26.875</v>
      </c>
      <c r="L8296" s="42">
        <v>5.625</v>
      </c>
    </row>
    <row r="8297" spans="4:12" x14ac:dyDescent="0.2">
      <c r="D8297" s="200"/>
      <c r="E8297" s="4" t="s">
        <v>63</v>
      </c>
      <c r="F8297" s="5"/>
      <c r="G8297" s="6">
        <v>121</v>
      </c>
      <c r="H8297" s="31">
        <v>0.82644628099200002</v>
      </c>
      <c r="I8297" s="12">
        <v>15.702479338843</v>
      </c>
      <c r="J8297" s="12">
        <v>48.760330578511997</v>
      </c>
      <c r="K8297" s="12">
        <v>29.752066115702</v>
      </c>
      <c r="L8297" s="42">
        <v>4.9586776859499997</v>
      </c>
    </row>
    <row r="8298" spans="4:12" x14ac:dyDescent="0.2">
      <c r="D8298" s="200"/>
      <c r="E8298" s="4" t="s">
        <v>64</v>
      </c>
      <c r="F8298" s="5"/>
      <c r="G8298" s="6">
        <v>124</v>
      </c>
      <c r="H8298" s="71">
        <v>0</v>
      </c>
      <c r="I8298" s="12">
        <v>13.709677419355</v>
      </c>
      <c r="J8298" s="12">
        <v>55.645161290323003</v>
      </c>
      <c r="K8298" s="12">
        <v>26.612903225806001</v>
      </c>
      <c r="L8298" s="42">
        <v>4.0322580645160002</v>
      </c>
    </row>
    <row r="8299" spans="4:12" x14ac:dyDescent="0.2">
      <c r="D8299" s="200"/>
      <c r="E8299" s="4" t="s">
        <v>65</v>
      </c>
      <c r="F8299" s="5"/>
      <c r="G8299" s="6">
        <v>109</v>
      </c>
      <c r="H8299" s="31">
        <v>0.91743119266100004</v>
      </c>
      <c r="I8299" s="12">
        <v>15.596330275229001</v>
      </c>
      <c r="J8299" s="12">
        <v>46.788990825688003</v>
      </c>
      <c r="K8299" s="12">
        <v>25.688073394494999</v>
      </c>
      <c r="L8299" s="42">
        <v>11.009174311927</v>
      </c>
    </row>
    <row r="8300" spans="4:12" x14ac:dyDescent="0.2">
      <c r="D8300" s="200"/>
      <c r="E8300" s="4" t="s">
        <v>66</v>
      </c>
      <c r="F8300" s="5"/>
      <c r="G8300" s="6">
        <v>104</v>
      </c>
      <c r="H8300" s="71">
        <v>0</v>
      </c>
      <c r="I8300" s="12">
        <v>17.307692307692001</v>
      </c>
      <c r="J8300" s="12">
        <v>53.846153846154003</v>
      </c>
      <c r="K8300" s="12">
        <v>26.923076923077002</v>
      </c>
      <c r="L8300" s="100">
        <v>1.923076923077</v>
      </c>
    </row>
    <row r="8301" spans="4:12" x14ac:dyDescent="0.2">
      <c r="D8301" s="200"/>
      <c r="E8301" s="4" t="s">
        <v>67</v>
      </c>
      <c r="F8301" s="5"/>
      <c r="G8301" s="6">
        <v>139</v>
      </c>
      <c r="H8301" s="71">
        <v>0</v>
      </c>
      <c r="I8301" s="12">
        <v>17.266187050359999</v>
      </c>
      <c r="J8301" s="29">
        <v>58.273381294963997</v>
      </c>
      <c r="K8301" s="43">
        <v>20.143884892086</v>
      </c>
      <c r="L8301" s="42">
        <v>4.3165467625899998</v>
      </c>
    </row>
    <row r="8302" spans="4:12" x14ac:dyDescent="0.2">
      <c r="D8302" s="200"/>
      <c r="E8302" s="4" t="s">
        <v>68</v>
      </c>
      <c r="F8302" s="5"/>
      <c r="G8302" s="6">
        <v>48</v>
      </c>
      <c r="H8302" s="71">
        <v>0</v>
      </c>
      <c r="I8302" s="12">
        <v>16.666666666666998</v>
      </c>
      <c r="J8302" s="43">
        <v>43.75</v>
      </c>
      <c r="K8302" s="29">
        <v>35.416666666666998</v>
      </c>
      <c r="L8302" s="42">
        <v>4.166666666667</v>
      </c>
    </row>
    <row r="8303" spans="4:12" x14ac:dyDescent="0.2">
      <c r="D8303" s="200"/>
      <c r="E8303" s="4" t="s">
        <v>69</v>
      </c>
      <c r="F8303" s="5"/>
      <c r="G8303" s="6">
        <v>37</v>
      </c>
      <c r="H8303" s="71">
        <v>0</v>
      </c>
      <c r="I8303" s="12">
        <v>13.513513513514001</v>
      </c>
      <c r="J8303" s="29">
        <v>59.459459459458998</v>
      </c>
      <c r="K8303" s="43">
        <v>18.918918918919001</v>
      </c>
      <c r="L8303" s="42">
        <v>8.1081081081080004</v>
      </c>
    </row>
    <row r="8304" spans="4:12" x14ac:dyDescent="0.2">
      <c r="D8304" s="93" t="s">
        <v>70</v>
      </c>
      <c r="E8304" s="89" t="s">
        <v>18</v>
      </c>
      <c r="F8304" s="92"/>
      <c r="G8304" s="94">
        <v>0</v>
      </c>
      <c r="H8304" s="152">
        <v>0</v>
      </c>
      <c r="I8304" s="86">
        <v>0</v>
      </c>
      <c r="J8304" s="86">
        <v>0</v>
      </c>
      <c r="K8304" s="86">
        <v>0</v>
      </c>
      <c r="L8304" s="159">
        <v>0</v>
      </c>
    </row>
    <row r="8306" spans="2:12" x14ac:dyDescent="0.2">
      <c r="B8306" s="40" t="str">
        <f xml:space="preserve"> HYPERLINK("#'目次'!B349", "[343]")</f>
        <v>[343]</v>
      </c>
      <c r="C8306" s="23" t="s">
        <v>482</v>
      </c>
    </row>
    <row r="8309" spans="2:12" x14ac:dyDescent="0.2">
      <c r="C8309" s="23" t="s">
        <v>73</v>
      </c>
    </row>
    <row r="8310" spans="2:12" ht="24" x14ac:dyDescent="0.2">
      <c r="D8310" s="195"/>
      <c r="E8310" s="196"/>
      <c r="F8310" s="196"/>
      <c r="G8310" s="37" t="s">
        <v>15</v>
      </c>
      <c r="H8310" s="33" t="s">
        <v>471</v>
      </c>
      <c r="I8310" s="13" t="s">
        <v>472</v>
      </c>
      <c r="J8310" s="13" t="s">
        <v>473</v>
      </c>
      <c r="K8310" s="13" t="s">
        <v>440</v>
      </c>
      <c r="L8310" s="38" t="s">
        <v>18</v>
      </c>
    </row>
    <row r="8311" spans="2:12" x14ac:dyDescent="0.2">
      <c r="D8311" s="197"/>
      <c r="E8311" s="198"/>
      <c r="F8311" s="198"/>
      <c r="G8311" s="35"/>
      <c r="H8311" s="39"/>
      <c r="I8311" s="14"/>
      <c r="J8311" s="14"/>
      <c r="K8311" s="14"/>
      <c r="L8311" s="34"/>
    </row>
    <row r="8312" spans="2:12" x14ac:dyDescent="0.2">
      <c r="D8312" s="56"/>
      <c r="E8312" s="58" t="s">
        <v>15</v>
      </c>
      <c r="F8312" s="46"/>
      <c r="G8312" s="36">
        <v>1200</v>
      </c>
      <c r="H8312" s="24">
        <v>0.33333333333300003</v>
      </c>
      <c r="I8312" s="24">
        <v>13.333333333333</v>
      </c>
      <c r="J8312" s="24">
        <v>51.666666666666998</v>
      </c>
      <c r="K8312" s="24">
        <v>26.25</v>
      </c>
      <c r="L8312" s="68">
        <v>8.416666666667</v>
      </c>
    </row>
    <row r="8313" spans="2:12" x14ac:dyDescent="0.2">
      <c r="D8313" s="199" t="s">
        <v>74</v>
      </c>
      <c r="E8313" s="22" t="s">
        <v>75</v>
      </c>
      <c r="F8313" s="21"/>
      <c r="G8313" s="19">
        <v>592</v>
      </c>
      <c r="H8313" s="54">
        <v>0.50675675675700005</v>
      </c>
      <c r="I8313" s="20">
        <v>13.344594594595</v>
      </c>
      <c r="J8313" s="20">
        <v>48.986486486486001</v>
      </c>
      <c r="K8313" s="20">
        <v>28.040540540540999</v>
      </c>
      <c r="L8313" s="52">
        <v>9.1216216216219994</v>
      </c>
    </row>
    <row r="8314" spans="2:12" x14ac:dyDescent="0.2">
      <c r="D8314" s="200"/>
      <c r="E8314" s="4" t="s">
        <v>34</v>
      </c>
      <c r="F8314" s="5"/>
      <c r="G8314" s="6">
        <v>37</v>
      </c>
      <c r="H8314" s="71">
        <v>0</v>
      </c>
      <c r="I8314" s="43">
        <v>5.4054054054050003</v>
      </c>
      <c r="J8314" s="12">
        <v>51.351351351350999</v>
      </c>
      <c r="K8314" s="12">
        <v>21.621621621622001</v>
      </c>
      <c r="L8314" s="111">
        <v>21.621621621622001</v>
      </c>
    </row>
    <row r="8315" spans="2:12" x14ac:dyDescent="0.2">
      <c r="D8315" s="200"/>
      <c r="E8315" s="4" t="s">
        <v>35</v>
      </c>
      <c r="F8315" s="5"/>
      <c r="G8315" s="6">
        <v>75</v>
      </c>
      <c r="H8315" s="71">
        <v>0</v>
      </c>
      <c r="I8315" s="12">
        <v>10.666666666667</v>
      </c>
      <c r="J8315" s="43">
        <v>45.333333333333002</v>
      </c>
      <c r="K8315" s="44">
        <v>37.333333333333002</v>
      </c>
      <c r="L8315" s="42">
        <v>6.666666666667</v>
      </c>
    </row>
    <row r="8316" spans="2:12" x14ac:dyDescent="0.2">
      <c r="D8316" s="200"/>
      <c r="E8316" s="4" t="s">
        <v>36</v>
      </c>
      <c r="F8316" s="5"/>
      <c r="G8316" s="6">
        <v>95</v>
      </c>
      <c r="H8316" s="31">
        <v>1.052631578947</v>
      </c>
      <c r="I8316" s="12">
        <v>15.789473684211</v>
      </c>
      <c r="J8316" s="61">
        <v>36.842105263157997</v>
      </c>
      <c r="K8316" s="44">
        <v>40</v>
      </c>
      <c r="L8316" s="42">
        <v>6.3157894736840001</v>
      </c>
    </row>
    <row r="8317" spans="2:12" x14ac:dyDescent="0.2">
      <c r="D8317" s="200"/>
      <c r="E8317" s="4" t="s">
        <v>37</v>
      </c>
      <c r="F8317" s="5"/>
      <c r="G8317" s="6">
        <v>111</v>
      </c>
      <c r="H8317" s="71">
        <v>0</v>
      </c>
      <c r="I8317" s="12">
        <v>17.117117117117001</v>
      </c>
      <c r="J8317" s="12">
        <v>52.252252252251999</v>
      </c>
      <c r="K8317" s="12">
        <v>26.126126126126</v>
      </c>
      <c r="L8317" s="42">
        <v>4.5045045045050003</v>
      </c>
    </row>
    <row r="8318" spans="2:12" x14ac:dyDescent="0.2">
      <c r="D8318" s="200"/>
      <c r="E8318" s="4" t="s">
        <v>38</v>
      </c>
      <c r="F8318" s="5"/>
      <c r="G8318" s="6">
        <v>93</v>
      </c>
      <c r="H8318" s="71">
        <v>0</v>
      </c>
      <c r="I8318" s="12">
        <v>13.978494623655999</v>
      </c>
      <c r="J8318" s="12">
        <v>51.612903225806001</v>
      </c>
      <c r="K8318" s="12">
        <v>27.956989247311999</v>
      </c>
      <c r="L8318" s="42">
        <v>6.4516129032259997</v>
      </c>
    </row>
    <row r="8319" spans="2:12" x14ac:dyDescent="0.2">
      <c r="D8319" s="200"/>
      <c r="E8319" s="4" t="s">
        <v>39</v>
      </c>
      <c r="F8319" s="5"/>
      <c r="G8319" s="6">
        <v>109</v>
      </c>
      <c r="H8319" s="71">
        <v>0</v>
      </c>
      <c r="I8319" s="12">
        <v>11.926605504587</v>
      </c>
      <c r="J8319" s="12">
        <v>53.211009174311997</v>
      </c>
      <c r="K8319" s="12">
        <v>22.018348623853001</v>
      </c>
      <c r="L8319" s="42">
        <v>12.844036697248001</v>
      </c>
    </row>
    <row r="8320" spans="2:12" x14ac:dyDescent="0.2">
      <c r="D8320" s="200"/>
      <c r="E8320" s="4" t="s">
        <v>40</v>
      </c>
      <c r="F8320" s="5"/>
      <c r="G8320" s="6">
        <v>72</v>
      </c>
      <c r="H8320" s="31">
        <v>2.7777777777780002</v>
      </c>
      <c r="I8320" s="12">
        <v>12.5</v>
      </c>
      <c r="J8320" s="12">
        <v>52.777777777777999</v>
      </c>
      <c r="K8320" s="43">
        <v>18.055555555556001</v>
      </c>
      <c r="L8320" s="88">
        <v>13.888888888888999</v>
      </c>
    </row>
    <row r="8321" spans="2:12" x14ac:dyDescent="0.2">
      <c r="D8321" s="199" t="s">
        <v>76</v>
      </c>
      <c r="E8321" s="22" t="s">
        <v>77</v>
      </c>
      <c r="F8321" s="21"/>
      <c r="G8321" s="19">
        <v>608</v>
      </c>
      <c r="H8321" s="54">
        <v>0.164473684211</v>
      </c>
      <c r="I8321" s="20">
        <v>13.322368421053</v>
      </c>
      <c r="J8321" s="20">
        <v>54.276315789473998</v>
      </c>
      <c r="K8321" s="20">
        <v>24.506578947367998</v>
      </c>
      <c r="L8321" s="52">
        <v>7.7302631578950001</v>
      </c>
    </row>
    <row r="8322" spans="2:12" x14ac:dyDescent="0.2">
      <c r="D8322" s="200"/>
      <c r="E8322" s="4" t="s">
        <v>34</v>
      </c>
      <c r="F8322" s="5"/>
      <c r="G8322" s="6">
        <v>37</v>
      </c>
      <c r="H8322" s="71">
        <v>0</v>
      </c>
      <c r="I8322" s="61">
        <v>2.7027027027030002</v>
      </c>
      <c r="J8322" s="29">
        <v>56.756756756756999</v>
      </c>
      <c r="K8322" s="12">
        <v>29.72972972973</v>
      </c>
      <c r="L8322" s="42">
        <v>10.810810810811001</v>
      </c>
    </row>
    <row r="8323" spans="2:12" x14ac:dyDescent="0.2">
      <c r="D8323" s="200"/>
      <c r="E8323" s="4" t="s">
        <v>35</v>
      </c>
      <c r="F8323" s="5"/>
      <c r="G8323" s="6">
        <v>73</v>
      </c>
      <c r="H8323" s="71">
        <v>0</v>
      </c>
      <c r="I8323" s="43">
        <v>5.4794520547949999</v>
      </c>
      <c r="J8323" s="12">
        <v>53.424657534246997</v>
      </c>
      <c r="K8323" s="29">
        <v>35.616438356163997</v>
      </c>
      <c r="L8323" s="42">
        <v>5.4794520547949999</v>
      </c>
    </row>
    <row r="8324" spans="2:12" x14ac:dyDescent="0.2">
      <c r="D8324" s="200"/>
      <c r="E8324" s="4" t="s">
        <v>36</v>
      </c>
      <c r="F8324" s="5"/>
      <c r="G8324" s="6">
        <v>92</v>
      </c>
      <c r="H8324" s="71">
        <v>0</v>
      </c>
      <c r="I8324" s="12">
        <v>11.95652173913</v>
      </c>
      <c r="J8324" s="12">
        <v>51.086956521738998</v>
      </c>
      <c r="K8324" s="29">
        <v>32.608695652173999</v>
      </c>
      <c r="L8324" s="42">
        <v>4.3478260869570002</v>
      </c>
    </row>
    <row r="8325" spans="2:12" x14ac:dyDescent="0.2">
      <c r="D8325" s="200"/>
      <c r="E8325" s="4" t="s">
        <v>37</v>
      </c>
      <c r="F8325" s="5"/>
      <c r="G8325" s="6">
        <v>110</v>
      </c>
      <c r="H8325" s="71">
        <v>0</v>
      </c>
      <c r="I8325" s="12">
        <v>17.272727272727</v>
      </c>
      <c r="J8325" s="12">
        <v>52.727272727272997</v>
      </c>
      <c r="K8325" s="12">
        <v>26.363636363636001</v>
      </c>
      <c r="L8325" s="42">
        <v>3.636363636364</v>
      </c>
    </row>
    <row r="8326" spans="2:12" x14ac:dyDescent="0.2">
      <c r="D8326" s="200"/>
      <c r="E8326" s="4" t="s">
        <v>38</v>
      </c>
      <c r="F8326" s="5"/>
      <c r="G8326" s="6">
        <v>93</v>
      </c>
      <c r="H8326" s="31">
        <v>1.0752688172039999</v>
      </c>
      <c r="I8326" s="12">
        <v>13.978494623655999</v>
      </c>
      <c r="J8326" s="12">
        <v>50.537634408602003</v>
      </c>
      <c r="K8326" s="12">
        <v>25.806451612903</v>
      </c>
      <c r="L8326" s="42">
        <v>8.6021505376339995</v>
      </c>
    </row>
    <row r="8327" spans="2:12" x14ac:dyDescent="0.2">
      <c r="D8327" s="200"/>
      <c r="E8327" s="4" t="s">
        <v>39</v>
      </c>
      <c r="F8327" s="5"/>
      <c r="G8327" s="6">
        <v>114</v>
      </c>
      <c r="H8327" s="71">
        <v>0</v>
      </c>
      <c r="I8327" s="12">
        <v>14.912280701754</v>
      </c>
      <c r="J8327" s="12">
        <v>55.263157894736999</v>
      </c>
      <c r="K8327" s="43">
        <v>17.543859649123</v>
      </c>
      <c r="L8327" s="42">
        <v>12.280701754386</v>
      </c>
    </row>
    <row r="8328" spans="2:12" x14ac:dyDescent="0.2">
      <c r="D8328" s="201"/>
      <c r="E8328" s="57" t="s">
        <v>40</v>
      </c>
      <c r="F8328" s="59"/>
      <c r="G8328" s="55">
        <v>89</v>
      </c>
      <c r="H8328" s="137">
        <v>0</v>
      </c>
      <c r="I8328" s="65">
        <v>17.977528089888001</v>
      </c>
      <c r="J8328" s="113">
        <v>61.797752808989003</v>
      </c>
      <c r="K8328" s="109">
        <v>10.112359550561999</v>
      </c>
      <c r="L8328" s="105">
        <v>10.112359550561999</v>
      </c>
    </row>
    <row r="8330" spans="2:12" x14ac:dyDescent="0.2">
      <c r="B8330" s="40" t="str">
        <f xml:space="preserve"> HYPERLINK("#'目次'!B350", "[344]")</f>
        <v>[344]</v>
      </c>
      <c r="C8330" s="23" t="s">
        <v>482</v>
      </c>
    </row>
    <row r="8333" spans="2:12" x14ac:dyDescent="0.2">
      <c r="C8333" s="23" t="s">
        <v>80</v>
      </c>
    </row>
    <row r="8334" spans="2:12" ht="24" x14ac:dyDescent="0.2">
      <c r="E8334" s="195"/>
      <c r="F8334" s="196"/>
      <c r="G8334" s="37" t="s">
        <v>15</v>
      </c>
      <c r="H8334" s="33" t="s">
        <v>471</v>
      </c>
      <c r="I8334" s="13" t="s">
        <v>472</v>
      </c>
      <c r="J8334" s="13" t="s">
        <v>473</v>
      </c>
      <c r="K8334" s="13" t="s">
        <v>440</v>
      </c>
      <c r="L8334" s="38" t="s">
        <v>18</v>
      </c>
    </row>
    <row r="8335" spans="2:12" x14ac:dyDescent="0.2">
      <c r="E8335" s="197"/>
      <c r="F8335" s="198"/>
      <c r="G8335" s="35"/>
      <c r="H8335" s="39"/>
      <c r="I8335" s="14"/>
      <c r="J8335" s="14"/>
      <c r="K8335" s="14"/>
      <c r="L8335" s="34"/>
    </row>
    <row r="8336" spans="2:12" x14ac:dyDescent="0.2">
      <c r="E8336" s="91" t="s">
        <v>15</v>
      </c>
      <c r="F8336" s="46"/>
      <c r="G8336" s="36">
        <v>1200</v>
      </c>
      <c r="H8336" s="24">
        <v>0.33333333333300003</v>
      </c>
      <c r="I8336" s="24">
        <v>13.333333333333</v>
      </c>
      <c r="J8336" s="24">
        <v>51.666666666666998</v>
      </c>
      <c r="K8336" s="24">
        <v>26.25</v>
      </c>
      <c r="L8336" s="68">
        <v>8.416666666667</v>
      </c>
    </row>
    <row r="8337" spans="2:12" x14ac:dyDescent="0.2">
      <c r="E8337" s="4" t="s">
        <v>81</v>
      </c>
      <c r="F8337" s="5"/>
      <c r="G8337" s="19">
        <v>48</v>
      </c>
      <c r="H8337" s="131">
        <v>0</v>
      </c>
      <c r="I8337" s="90">
        <v>8.333333333333</v>
      </c>
      <c r="J8337" s="98">
        <v>66.666666666666998</v>
      </c>
      <c r="K8337" s="107">
        <v>14.583333333333</v>
      </c>
      <c r="L8337" s="52">
        <v>10.416666666667</v>
      </c>
    </row>
    <row r="8338" spans="2:12" x14ac:dyDescent="0.2">
      <c r="E8338" s="4" t="s">
        <v>82</v>
      </c>
      <c r="F8338" s="5"/>
      <c r="G8338" s="6">
        <v>84</v>
      </c>
      <c r="H8338" s="71">
        <v>0</v>
      </c>
      <c r="I8338" s="12">
        <v>13.095238095238001</v>
      </c>
      <c r="J8338" s="61">
        <v>38.095238095238003</v>
      </c>
      <c r="K8338" s="44">
        <v>36.904761904761997</v>
      </c>
      <c r="L8338" s="42">
        <v>11.904761904761999</v>
      </c>
    </row>
    <row r="8339" spans="2:12" x14ac:dyDescent="0.2">
      <c r="E8339" s="4" t="s">
        <v>83</v>
      </c>
      <c r="F8339" s="5"/>
      <c r="G8339" s="6">
        <v>462</v>
      </c>
      <c r="H8339" s="71">
        <v>0</v>
      </c>
      <c r="I8339" s="12">
        <v>12.770562770563</v>
      </c>
      <c r="J8339" s="12">
        <v>53.246753246753002</v>
      </c>
      <c r="K8339" s="12">
        <v>27.056277056277001</v>
      </c>
      <c r="L8339" s="42">
        <v>6.9264069264070001</v>
      </c>
    </row>
    <row r="8340" spans="2:12" x14ac:dyDescent="0.2">
      <c r="E8340" s="4" t="s">
        <v>84</v>
      </c>
      <c r="F8340" s="5"/>
      <c r="G8340" s="6">
        <v>30</v>
      </c>
      <c r="H8340" s="31">
        <v>3.333333333333</v>
      </c>
      <c r="I8340" s="43">
        <v>6.666666666667</v>
      </c>
      <c r="J8340" s="29">
        <v>56.666666666666998</v>
      </c>
      <c r="K8340" s="12">
        <v>26.666666666666998</v>
      </c>
      <c r="L8340" s="42">
        <v>6.666666666667</v>
      </c>
    </row>
    <row r="8341" spans="2:12" x14ac:dyDescent="0.2">
      <c r="E8341" s="4" t="s">
        <v>85</v>
      </c>
      <c r="F8341" s="5"/>
      <c r="G8341" s="6">
        <v>144</v>
      </c>
      <c r="H8341" s="31">
        <v>0.694444444444</v>
      </c>
      <c r="I8341" s="12">
        <v>15.972222222221999</v>
      </c>
      <c r="J8341" s="12">
        <v>48.611111111111001</v>
      </c>
      <c r="K8341" s="12">
        <v>23.611111111111001</v>
      </c>
      <c r="L8341" s="42">
        <v>11.111111111111001</v>
      </c>
    </row>
    <row r="8342" spans="2:12" x14ac:dyDescent="0.2">
      <c r="E8342" s="4" t="s">
        <v>86</v>
      </c>
      <c r="F8342" s="5"/>
      <c r="G8342" s="6">
        <v>192</v>
      </c>
      <c r="H8342" s="31">
        <v>1.041666666667</v>
      </c>
      <c r="I8342" s="12">
        <v>15.104166666667</v>
      </c>
      <c r="J8342" s="12">
        <v>52.604166666666998</v>
      </c>
      <c r="K8342" s="12">
        <v>23.958333333333002</v>
      </c>
      <c r="L8342" s="42">
        <v>7.291666666667</v>
      </c>
    </row>
    <row r="8343" spans="2:12" x14ac:dyDescent="0.2">
      <c r="E8343" s="4" t="s">
        <v>87</v>
      </c>
      <c r="F8343" s="5"/>
      <c r="G8343" s="6">
        <v>72</v>
      </c>
      <c r="H8343" s="71">
        <v>0</v>
      </c>
      <c r="I8343" s="12">
        <v>13.888888888888999</v>
      </c>
      <c r="J8343" s="12">
        <v>55.555555555555998</v>
      </c>
      <c r="K8343" s="43">
        <v>20.833333333333002</v>
      </c>
      <c r="L8343" s="42">
        <v>9.7222222222219994</v>
      </c>
    </row>
    <row r="8344" spans="2:12" x14ac:dyDescent="0.2">
      <c r="E8344" s="4" t="s">
        <v>88</v>
      </c>
      <c r="F8344" s="5"/>
      <c r="G8344" s="6">
        <v>36</v>
      </c>
      <c r="H8344" s="71">
        <v>0</v>
      </c>
      <c r="I8344" s="29">
        <v>19.444444444443999</v>
      </c>
      <c r="J8344" s="12">
        <v>50</v>
      </c>
      <c r="K8344" s="12">
        <v>22.222222222222001</v>
      </c>
      <c r="L8344" s="42">
        <v>8.333333333333</v>
      </c>
    </row>
    <row r="8345" spans="2:12" x14ac:dyDescent="0.2">
      <c r="E8345" s="4" t="s">
        <v>89</v>
      </c>
      <c r="F8345" s="5"/>
      <c r="G8345" s="6">
        <v>66</v>
      </c>
      <c r="H8345" s="71">
        <v>0</v>
      </c>
      <c r="I8345" s="12">
        <v>12.121212121212</v>
      </c>
      <c r="J8345" s="12">
        <v>53.030303030303003</v>
      </c>
      <c r="K8345" s="43">
        <v>21.212121212121001</v>
      </c>
      <c r="L8345" s="88">
        <v>13.636363636364001</v>
      </c>
    </row>
    <row r="8346" spans="2:12" x14ac:dyDescent="0.2">
      <c r="E8346" s="4" t="s">
        <v>90</v>
      </c>
      <c r="F8346" s="5"/>
      <c r="G8346" s="6">
        <v>54</v>
      </c>
      <c r="H8346" s="71">
        <v>0</v>
      </c>
      <c r="I8346" s="12">
        <v>12.962962962962999</v>
      </c>
      <c r="J8346" s="61">
        <v>40.740740740741003</v>
      </c>
      <c r="K8346" s="44">
        <v>40.740740740741003</v>
      </c>
      <c r="L8346" s="42">
        <v>5.5555555555560003</v>
      </c>
    </row>
    <row r="8347" spans="2:12" x14ac:dyDescent="0.2">
      <c r="E8347" s="57" t="s">
        <v>91</v>
      </c>
      <c r="F8347" s="59"/>
      <c r="G8347" s="55">
        <v>12</v>
      </c>
      <c r="H8347" s="137">
        <v>0</v>
      </c>
      <c r="I8347" s="135">
        <v>0</v>
      </c>
      <c r="J8347" s="123">
        <v>58.333333333333002</v>
      </c>
      <c r="K8347" s="113">
        <v>41.666666666666998</v>
      </c>
      <c r="L8347" s="171">
        <v>0</v>
      </c>
    </row>
    <row r="8349" spans="2:12" x14ac:dyDescent="0.2">
      <c r="B8349" s="40" t="str">
        <f xml:space="preserve"> HYPERLINK("#'目次'!B351", "[345]")</f>
        <v>[345]</v>
      </c>
      <c r="C8349" s="23" t="s">
        <v>485</v>
      </c>
    </row>
    <row r="8352" spans="2:12" x14ac:dyDescent="0.2">
      <c r="C8352" s="23" t="s">
        <v>14</v>
      </c>
    </row>
    <row r="8353" spans="4:12" ht="24" x14ac:dyDescent="0.2">
      <c r="D8353" s="195"/>
      <c r="E8353" s="196"/>
      <c r="F8353" s="196"/>
      <c r="G8353" s="37" t="s">
        <v>15</v>
      </c>
      <c r="H8353" s="33" t="s">
        <v>471</v>
      </c>
      <c r="I8353" s="13" t="s">
        <v>472</v>
      </c>
      <c r="J8353" s="13" t="s">
        <v>473</v>
      </c>
      <c r="K8353" s="13" t="s">
        <v>440</v>
      </c>
      <c r="L8353" s="38" t="s">
        <v>18</v>
      </c>
    </row>
    <row r="8354" spans="4:12" x14ac:dyDescent="0.2">
      <c r="D8354" s="197"/>
      <c r="E8354" s="198"/>
      <c r="F8354" s="198"/>
      <c r="G8354" s="35"/>
      <c r="H8354" s="39"/>
      <c r="I8354" s="14"/>
      <c r="J8354" s="14"/>
      <c r="K8354" s="14"/>
      <c r="L8354" s="34"/>
    </row>
    <row r="8355" spans="4:12" x14ac:dyDescent="0.2">
      <c r="D8355" s="56"/>
      <c r="E8355" s="58" t="s">
        <v>15</v>
      </c>
      <c r="F8355" s="46"/>
      <c r="G8355" s="36">
        <v>1200</v>
      </c>
      <c r="H8355" s="24">
        <v>4.25</v>
      </c>
      <c r="I8355" s="24">
        <v>8.916666666667</v>
      </c>
      <c r="J8355" s="24">
        <v>47.083333333333002</v>
      </c>
      <c r="K8355" s="24">
        <v>30.416666666666998</v>
      </c>
      <c r="L8355" s="68">
        <v>9.333333333333</v>
      </c>
    </row>
    <row r="8356" spans="4:12" x14ac:dyDescent="0.2">
      <c r="D8356" s="199" t="s">
        <v>19</v>
      </c>
      <c r="E8356" s="22" t="s">
        <v>20</v>
      </c>
      <c r="F8356" s="21"/>
      <c r="G8356" s="19">
        <v>132</v>
      </c>
      <c r="H8356" s="54">
        <v>4.5454545454549997</v>
      </c>
      <c r="I8356" s="20">
        <v>6.0606060606060002</v>
      </c>
      <c r="J8356" s="90">
        <v>39.393939393939</v>
      </c>
      <c r="K8356" s="96">
        <v>37.878787878788003</v>
      </c>
      <c r="L8356" s="52">
        <v>12.121212121212</v>
      </c>
    </row>
    <row r="8357" spans="4:12" x14ac:dyDescent="0.2">
      <c r="D8357" s="200"/>
      <c r="E8357" s="4" t="s">
        <v>21</v>
      </c>
      <c r="F8357" s="5"/>
      <c r="G8357" s="6">
        <v>444</v>
      </c>
      <c r="H8357" s="31">
        <v>4.5045045045050003</v>
      </c>
      <c r="I8357" s="12">
        <v>9.234234234234</v>
      </c>
      <c r="J8357" s="12">
        <v>47.072072072071997</v>
      </c>
      <c r="K8357" s="12">
        <v>30.855855855855999</v>
      </c>
      <c r="L8357" s="42">
        <v>8.333333333333</v>
      </c>
    </row>
    <row r="8358" spans="4:12" x14ac:dyDescent="0.2">
      <c r="D8358" s="200"/>
      <c r="E8358" s="4" t="s">
        <v>22</v>
      </c>
      <c r="F8358" s="5"/>
      <c r="G8358" s="6">
        <v>192</v>
      </c>
      <c r="H8358" s="31">
        <v>4.6875</v>
      </c>
      <c r="I8358" s="12">
        <v>9.375</v>
      </c>
      <c r="J8358" s="12">
        <v>46.875</v>
      </c>
      <c r="K8358" s="12">
        <v>26.5625</v>
      </c>
      <c r="L8358" s="42">
        <v>12.5</v>
      </c>
    </row>
    <row r="8359" spans="4:12" x14ac:dyDescent="0.2">
      <c r="D8359" s="200"/>
      <c r="E8359" s="4" t="s">
        <v>23</v>
      </c>
      <c r="F8359" s="5"/>
      <c r="G8359" s="6">
        <v>192</v>
      </c>
      <c r="H8359" s="31">
        <v>4.6875</v>
      </c>
      <c r="I8359" s="12">
        <v>10.416666666667</v>
      </c>
      <c r="J8359" s="12">
        <v>51.041666666666998</v>
      </c>
      <c r="K8359" s="12">
        <v>27.604166666666998</v>
      </c>
      <c r="L8359" s="42">
        <v>6.25</v>
      </c>
    </row>
    <row r="8360" spans="4:12" x14ac:dyDescent="0.2">
      <c r="D8360" s="200"/>
      <c r="E8360" s="4" t="s">
        <v>24</v>
      </c>
      <c r="F8360" s="5"/>
      <c r="G8360" s="6">
        <v>240</v>
      </c>
      <c r="H8360" s="31">
        <v>2.916666666667</v>
      </c>
      <c r="I8360" s="12">
        <v>8.333333333333</v>
      </c>
      <c r="J8360" s="12">
        <v>48.333333333333002</v>
      </c>
      <c r="K8360" s="12">
        <v>30.833333333333002</v>
      </c>
      <c r="L8360" s="42">
        <v>9.583333333333</v>
      </c>
    </row>
    <row r="8361" spans="4:12" x14ac:dyDescent="0.2">
      <c r="D8361" s="199" t="s">
        <v>25</v>
      </c>
      <c r="E8361" s="22" t="s">
        <v>26</v>
      </c>
      <c r="F8361" s="21"/>
      <c r="G8361" s="19">
        <v>348</v>
      </c>
      <c r="H8361" s="54">
        <v>4.3103448275860003</v>
      </c>
      <c r="I8361" s="20">
        <v>9.7701149425290001</v>
      </c>
      <c r="J8361" s="20">
        <v>47.126436781609002</v>
      </c>
      <c r="K8361" s="20">
        <v>30.459770114943002</v>
      </c>
      <c r="L8361" s="52">
        <v>8.333333333333</v>
      </c>
    </row>
    <row r="8362" spans="4:12" x14ac:dyDescent="0.2">
      <c r="D8362" s="200"/>
      <c r="E8362" s="4" t="s">
        <v>27</v>
      </c>
      <c r="F8362" s="5"/>
      <c r="G8362" s="6">
        <v>378</v>
      </c>
      <c r="H8362" s="31">
        <v>5.0264550264550003</v>
      </c>
      <c r="I8362" s="12">
        <v>10.846560846560999</v>
      </c>
      <c r="J8362" s="12">
        <v>50</v>
      </c>
      <c r="K8362" s="12">
        <v>25.925925925925998</v>
      </c>
      <c r="L8362" s="42">
        <v>8.2010582010580002</v>
      </c>
    </row>
    <row r="8363" spans="4:12" x14ac:dyDescent="0.2">
      <c r="D8363" s="200"/>
      <c r="E8363" s="4" t="s">
        <v>28</v>
      </c>
      <c r="F8363" s="5"/>
      <c r="G8363" s="6">
        <v>372</v>
      </c>
      <c r="H8363" s="31">
        <v>3.4946236559139998</v>
      </c>
      <c r="I8363" s="12">
        <v>6.9892473118279996</v>
      </c>
      <c r="J8363" s="12">
        <v>42.473118279570002</v>
      </c>
      <c r="K8363" s="29">
        <v>35.752688172043001</v>
      </c>
      <c r="L8363" s="42">
        <v>11.290322580645</v>
      </c>
    </row>
    <row r="8364" spans="4:12" x14ac:dyDescent="0.2">
      <c r="D8364" s="200"/>
      <c r="E8364" s="4" t="s">
        <v>29</v>
      </c>
      <c r="F8364" s="5"/>
      <c r="G8364" s="6">
        <v>102</v>
      </c>
      <c r="H8364" s="31">
        <v>3.9215686274510002</v>
      </c>
      <c r="I8364" s="12">
        <v>5.8823529411760003</v>
      </c>
      <c r="J8364" s="29">
        <v>52.941176470587997</v>
      </c>
      <c r="K8364" s="12">
        <v>27.450980392157</v>
      </c>
      <c r="L8364" s="42">
        <v>9.8039215686270005</v>
      </c>
    </row>
    <row r="8365" spans="4:12" x14ac:dyDescent="0.2">
      <c r="D8365" s="199" t="s">
        <v>30</v>
      </c>
      <c r="E8365" s="22" t="s">
        <v>31</v>
      </c>
      <c r="F8365" s="21"/>
      <c r="G8365" s="19">
        <v>592</v>
      </c>
      <c r="H8365" s="54">
        <v>4.898648648649</v>
      </c>
      <c r="I8365" s="20">
        <v>8.2770270270269997</v>
      </c>
      <c r="J8365" s="20">
        <v>44.594594594595002</v>
      </c>
      <c r="K8365" s="20">
        <v>31.587837837837998</v>
      </c>
      <c r="L8365" s="52">
        <v>10.641891891892</v>
      </c>
    </row>
    <row r="8366" spans="4:12" x14ac:dyDescent="0.2">
      <c r="D8366" s="200"/>
      <c r="E8366" s="4" t="s">
        <v>32</v>
      </c>
      <c r="F8366" s="5"/>
      <c r="G8366" s="6">
        <v>608</v>
      </c>
      <c r="H8366" s="31">
        <v>3.6184210526320002</v>
      </c>
      <c r="I8366" s="12">
        <v>9.5394736842109999</v>
      </c>
      <c r="J8366" s="12">
        <v>49.506578947367998</v>
      </c>
      <c r="K8366" s="12">
        <v>29.276315789474001</v>
      </c>
      <c r="L8366" s="42">
        <v>8.0592105263160008</v>
      </c>
    </row>
    <row r="8367" spans="4:12" x14ac:dyDescent="0.2">
      <c r="D8367" s="199" t="s">
        <v>33</v>
      </c>
      <c r="E8367" s="22" t="s">
        <v>34</v>
      </c>
      <c r="F8367" s="21"/>
      <c r="G8367" s="19">
        <v>74</v>
      </c>
      <c r="H8367" s="131">
        <v>0</v>
      </c>
      <c r="I8367" s="20">
        <v>5.4054054054050003</v>
      </c>
      <c r="J8367" s="20">
        <v>48.648648648649001</v>
      </c>
      <c r="K8367" s="20">
        <v>29.72972972973</v>
      </c>
      <c r="L8367" s="153">
        <v>16.216216216216001</v>
      </c>
    </row>
    <row r="8368" spans="4:12" x14ac:dyDescent="0.2">
      <c r="D8368" s="200"/>
      <c r="E8368" s="4" t="s">
        <v>35</v>
      </c>
      <c r="F8368" s="5"/>
      <c r="G8368" s="6">
        <v>148</v>
      </c>
      <c r="H8368" s="31">
        <v>2.7027027027030002</v>
      </c>
      <c r="I8368" s="12">
        <v>11.486486486485999</v>
      </c>
      <c r="J8368" s="43">
        <v>37.162162162161998</v>
      </c>
      <c r="K8368" s="44">
        <v>41.216216216215997</v>
      </c>
      <c r="L8368" s="42">
        <v>7.4324324324319999</v>
      </c>
    </row>
    <row r="8369" spans="2:12" x14ac:dyDescent="0.2">
      <c r="D8369" s="200"/>
      <c r="E8369" s="4" t="s">
        <v>36</v>
      </c>
      <c r="F8369" s="5"/>
      <c r="G8369" s="6">
        <v>187</v>
      </c>
      <c r="H8369" s="31">
        <v>5.3475935828879999</v>
      </c>
      <c r="I8369" s="12">
        <v>7.4866310160429999</v>
      </c>
      <c r="J8369" s="43">
        <v>39.572192513368996</v>
      </c>
      <c r="K8369" s="44">
        <v>41.711229946524</v>
      </c>
      <c r="L8369" s="42">
        <v>5.8823529411760003</v>
      </c>
    </row>
    <row r="8370" spans="2:12" x14ac:dyDescent="0.2">
      <c r="D8370" s="200"/>
      <c r="E8370" s="4" t="s">
        <v>37</v>
      </c>
      <c r="F8370" s="5"/>
      <c r="G8370" s="6">
        <v>221</v>
      </c>
      <c r="H8370" s="31">
        <v>4.0723981900449999</v>
      </c>
      <c r="I8370" s="12">
        <v>13.122171945701</v>
      </c>
      <c r="J8370" s="12">
        <v>49.321266968326</v>
      </c>
      <c r="K8370" s="12">
        <v>28.959276018099999</v>
      </c>
      <c r="L8370" s="42">
        <v>4.524886877828</v>
      </c>
    </row>
    <row r="8371" spans="2:12" x14ac:dyDescent="0.2">
      <c r="D8371" s="200"/>
      <c r="E8371" s="4" t="s">
        <v>38</v>
      </c>
      <c r="F8371" s="5"/>
      <c r="G8371" s="6">
        <v>186</v>
      </c>
      <c r="H8371" s="31">
        <v>6.4516129032259997</v>
      </c>
      <c r="I8371" s="12">
        <v>7.5268817204299996</v>
      </c>
      <c r="J8371" s="12">
        <v>47.849462365591002</v>
      </c>
      <c r="K8371" s="12">
        <v>29.569892473117999</v>
      </c>
      <c r="L8371" s="42">
        <v>8.6021505376339995</v>
      </c>
    </row>
    <row r="8372" spans="2:12" x14ac:dyDescent="0.2">
      <c r="D8372" s="200"/>
      <c r="E8372" s="4" t="s">
        <v>39</v>
      </c>
      <c r="F8372" s="5"/>
      <c r="G8372" s="6">
        <v>223</v>
      </c>
      <c r="H8372" s="31">
        <v>5.3811659192830001</v>
      </c>
      <c r="I8372" s="12">
        <v>8.5201793721969992</v>
      </c>
      <c r="J8372" s="12">
        <v>50.224215246637002</v>
      </c>
      <c r="K8372" s="43">
        <v>23.318385650223998</v>
      </c>
      <c r="L8372" s="42">
        <v>12.556053811659</v>
      </c>
    </row>
    <row r="8373" spans="2:12" x14ac:dyDescent="0.2">
      <c r="D8373" s="201"/>
      <c r="E8373" s="57" t="s">
        <v>40</v>
      </c>
      <c r="F8373" s="59"/>
      <c r="G8373" s="55">
        <v>161</v>
      </c>
      <c r="H8373" s="114">
        <v>2.4844720496889998</v>
      </c>
      <c r="I8373" s="65">
        <v>6.2111801242239997</v>
      </c>
      <c r="J8373" s="123">
        <v>55.900621118011998</v>
      </c>
      <c r="K8373" s="125">
        <v>20.496894409938001</v>
      </c>
      <c r="L8373" s="155">
        <v>14.906832298136999</v>
      </c>
    </row>
    <row r="8375" spans="2:12" x14ac:dyDescent="0.2">
      <c r="B8375" s="40" t="str">
        <f xml:space="preserve"> HYPERLINK("#'目次'!B352", "[346]")</f>
        <v>[346]</v>
      </c>
      <c r="C8375" s="23" t="s">
        <v>485</v>
      </c>
    </row>
    <row r="8378" spans="2:12" x14ac:dyDescent="0.2">
      <c r="C8378" s="23" t="s">
        <v>48</v>
      </c>
    </row>
    <row r="8379" spans="2:12" ht="24" x14ac:dyDescent="0.2">
      <c r="D8379" s="195"/>
      <c r="E8379" s="196"/>
      <c r="F8379" s="196"/>
      <c r="G8379" s="37" t="s">
        <v>15</v>
      </c>
      <c r="H8379" s="33" t="s">
        <v>471</v>
      </c>
      <c r="I8379" s="13" t="s">
        <v>472</v>
      </c>
      <c r="J8379" s="13" t="s">
        <v>473</v>
      </c>
      <c r="K8379" s="13" t="s">
        <v>440</v>
      </c>
      <c r="L8379" s="38" t="s">
        <v>18</v>
      </c>
    </row>
    <row r="8380" spans="2:12" x14ac:dyDescent="0.2">
      <c r="D8380" s="197"/>
      <c r="E8380" s="198"/>
      <c r="F8380" s="198"/>
      <c r="G8380" s="35"/>
      <c r="H8380" s="39"/>
      <c r="I8380" s="14"/>
      <c r="J8380" s="14"/>
      <c r="K8380" s="14"/>
      <c r="L8380" s="34"/>
    </row>
    <row r="8381" spans="2:12" x14ac:dyDescent="0.2">
      <c r="D8381" s="56"/>
      <c r="E8381" s="58" t="s">
        <v>15</v>
      </c>
      <c r="F8381" s="46"/>
      <c r="G8381" s="36">
        <v>1200</v>
      </c>
      <c r="H8381" s="24">
        <v>4.25</v>
      </c>
      <c r="I8381" s="24">
        <v>8.916666666667</v>
      </c>
      <c r="J8381" s="24">
        <v>47.083333333333002</v>
      </c>
      <c r="K8381" s="24">
        <v>30.416666666666998</v>
      </c>
      <c r="L8381" s="68">
        <v>9.333333333333</v>
      </c>
    </row>
    <row r="8382" spans="2:12" x14ac:dyDescent="0.2">
      <c r="D8382" s="199" t="s">
        <v>49</v>
      </c>
      <c r="E8382" s="22" t="s">
        <v>50</v>
      </c>
      <c r="F8382" s="21"/>
      <c r="G8382" s="19">
        <v>15</v>
      </c>
      <c r="H8382" s="131">
        <v>0</v>
      </c>
      <c r="I8382" s="20">
        <v>6.666666666667</v>
      </c>
      <c r="J8382" s="20">
        <v>46.666666666666998</v>
      </c>
      <c r="K8382" s="20">
        <v>33.333333333333002</v>
      </c>
      <c r="L8382" s="52">
        <v>13.333333333333</v>
      </c>
    </row>
    <row r="8383" spans="2:12" x14ac:dyDescent="0.2">
      <c r="D8383" s="200"/>
      <c r="E8383" s="4" t="s">
        <v>51</v>
      </c>
      <c r="F8383" s="5"/>
      <c r="G8383" s="6">
        <v>142</v>
      </c>
      <c r="H8383" s="31">
        <v>7.0422535211269999</v>
      </c>
      <c r="I8383" s="12">
        <v>10.56338028169</v>
      </c>
      <c r="J8383" s="12">
        <v>44.366197183098997</v>
      </c>
      <c r="K8383" s="12">
        <v>26.760563380282001</v>
      </c>
      <c r="L8383" s="42">
        <v>11.267605633803001</v>
      </c>
    </row>
    <row r="8384" spans="2:12" x14ac:dyDescent="0.2">
      <c r="D8384" s="200"/>
      <c r="E8384" s="4" t="s">
        <v>52</v>
      </c>
      <c r="F8384" s="5"/>
      <c r="G8384" s="6">
        <v>26</v>
      </c>
      <c r="H8384" s="76">
        <v>11.538461538462</v>
      </c>
      <c r="I8384" s="29">
        <v>15.384615384615</v>
      </c>
      <c r="J8384" s="61">
        <v>30.769230769231001</v>
      </c>
      <c r="K8384" s="12">
        <v>34.615384615384997</v>
      </c>
      <c r="L8384" s="42">
        <v>7.6923076923079998</v>
      </c>
    </row>
    <row r="8385" spans="4:12" x14ac:dyDescent="0.2">
      <c r="D8385" s="200"/>
      <c r="E8385" s="4" t="s">
        <v>53</v>
      </c>
      <c r="F8385" s="5"/>
      <c r="G8385" s="6">
        <v>41</v>
      </c>
      <c r="H8385" s="31">
        <v>2.4390243902440001</v>
      </c>
      <c r="I8385" s="29">
        <v>14.634146341463</v>
      </c>
      <c r="J8385" s="44">
        <v>60.975609756098002</v>
      </c>
      <c r="K8385" s="61">
        <v>17.073170731706998</v>
      </c>
      <c r="L8385" s="42">
        <v>4.8780487804880002</v>
      </c>
    </row>
    <row r="8386" spans="4:12" x14ac:dyDescent="0.2">
      <c r="D8386" s="200"/>
      <c r="E8386" s="4" t="s">
        <v>54</v>
      </c>
      <c r="F8386" s="5"/>
      <c r="G8386" s="6">
        <v>226</v>
      </c>
      <c r="H8386" s="31">
        <v>4.424778761062</v>
      </c>
      <c r="I8386" s="12">
        <v>7.964601769912</v>
      </c>
      <c r="J8386" s="12">
        <v>45.575221238937999</v>
      </c>
      <c r="K8386" s="29">
        <v>36.725663716813997</v>
      </c>
      <c r="L8386" s="42">
        <v>5.3097345132739999</v>
      </c>
    </row>
    <row r="8387" spans="4:12" x14ac:dyDescent="0.2">
      <c r="D8387" s="200"/>
      <c r="E8387" s="4" t="s">
        <v>55</v>
      </c>
      <c r="F8387" s="5"/>
      <c r="G8387" s="6">
        <v>125</v>
      </c>
      <c r="H8387" s="31">
        <v>3.2</v>
      </c>
      <c r="I8387" s="12">
        <v>8</v>
      </c>
      <c r="J8387" s="12">
        <v>43.2</v>
      </c>
      <c r="K8387" s="29">
        <v>38.4</v>
      </c>
      <c r="L8387" s="42">
        <v>7.2</v>
      </c>
    </row>
    <row r="8388" spans="4:12" x14ac:dyDescent="0.2">
      <c r="D8388" s="200"/>
      <c r="E8388" s="4" t="s">
        <v>56</v>
      </c>
      <c r="F8388" s="5"/>
      <c r="G8388" s="6">
        <v>190</v>
      </c>
      <c r="H8388" s="31">
        <v>3.1578947368420001</v>
      </c>
      <c r="I8388" s="12">
        <v>9.4736842105260006</v>
      </c>
      <c r="J8388" s="12">
        <v>45.789473684211004</v>
      </c>
      <c r="K8388" s="12">
        <v>35.263157894736999</v>
      </c>
      <c r="L8388" s="42">
        <v>6.3157894736840001</v>
      </c>
    </row>
    <row r="8389" spans="4:12" x14ac:dyDescent="0.2">
      <c r="D8389" s="200"/>
      <c r="E8389" s="4" t="s">
        <v>57</v>
      </c>
      <c r="F8389" s="5"/>
      <c r="G8389" s="6">
        <v>185</v>
      </c>
      <c r="H8389" s="31">
        <v>4.8648648648649999</v>
      </c>
      <c r="I8389" s="12">
        <v>11.891891891892</v>
      </c>
      <c r="J8389" s="12">
        <v>51.891891891892001</v>
      </c>
      <c r="K8389" s="43">
        <v>22.702702702703</v>
      </c>
      <c r="L8389" s="42">
        <v>8.6486486486490008</v>
      </c>
    </row>
    <row r="8390" spans="4:12" x14ac:dyDescent="0.2">
      <c r="D8390" s="200"/>
      <c r="E8390" s="4" t="s">
        <v>58</v>
      </c>
      <c r="F8390" s="5"/>
      <c r="G8390" s="6">
        <v>113</v>
      </c>
      <c r="H8390" s="31">
        <v>0.88495575221199996</v>
      </c>
      <c r="I8390" s="12">
        <v>5.3097345132739999</v>
      </c>
      <c r="J8390" s="12">
        <v>42.477876106194998</v>
      </c>
      <c r="K8390" s="29">
        <v>36.283185840708001</v>
      </c>
      <c r="L8390" s="88">
        <v>15.044247787611001</v>
      </c>
    </row>
    <row r="8391" spans="4:12" x14ac:dyDescent="0.2">
      <c r="D8391" s="200"/>
      <c r="E8391" s="4" t="s">
        <v>59</v>
      </c>
      <c r="F8391" s="5"/>
      <c r="G8391" s="6">
        <v>136</v>
      </c>
      <c r="H8391" s="31">
        <v>5.147058823529</v>
      </c>
      <c r="I8391" s="12">
        <v>5.147058823529</v>
      </c>
      <c r="J8391" s="29">
        <v>53.676470588234999</v>
      </c>
      <c r="K8391" s="61">
        <v>18.382352941175998</v>
      </c>
      <c r="L8391" s="88">
        <v>17.647058823529001</v>
      </c>
    </row>
    <row r="8392" spans="4:12" x14ac:dyDescent="0.2">
      <c r="D8392" s="199" t="s">
        <v>60</v>
      </c>
      <c r="E8392" s="22" t="s">
        <v>61</v>
      </c>
      <c r="F8392" s="21"/>
      <c r="G8392" s="19">
        <v>205</v>
      </c>
      <c r="H8392" s="54">
        <v>3.4146341463410002</v>
      </c>
      <c r="I8392" s="20">
        <v>7.3170731707319998</v>
      </c>
      <c r="J8392" s="20">
        <v>48.780487804878</v>
      </c>
      <c r="K8392" s="20">
        <v>33.170731707317003</v>
      </c>
      <c r="L8392" s="52">
        <v>7.3170731707319998</v>
      </c>
    </row>
    <row r="8393" spans="4:12" x14ac:dyDescent="0.2">
      <c r="D8393" s="200"/>
      <c r="E8393" s="4" t="s">
        <v>62</v>
      </c>
      <c r="F8393" s="5"/>
      <c r="G8393" s="6">
        <v>160</v>
      </c>
      <c r="H8393" s="31">
        <v>5</v>
      </c>
      <c r="I8393" s="12">
        <v>5</v>
      </c>
      <c r="J8393" s="12">
        <v>50</v>
      </c>
      <c r="K8393" s="12">
        <v>33.125</v>
      </c>
      <c r="L8393" s="42">
        <v>6.875</v>
      </c>
    </row>
    <row r="8394" spans="4:12" x14ac:dyDescent="0.2">
      <c r="D8394" s="200"/>
      <c r="E8394" s="4" t="s">
        <v>63</v>
      </c>
      <c r="F8394" s="5"/>
      <c r="G8394" s="6">
        <v>121</v>
      </c>
      <c r="H8394" s="31">
        <v>4.9586776859499997</v>
      </c>
      <c r="I8394" s="12">
        <v>10.743801652893</v>
      </c>
      <c r="J8394" s="43">
        <v>41.322314049587</v>
      </c>
      <c r="K8394" s="29">
        <v>36.363636363635997</v>
      </c>
      <c r="L8394" s="42">
        <v>6.6115702479339999</v>
      </c>
    </row>
    <row r="8395" spans="4:12" x14ac:dyDescent="0.2">
      <c r="D8395" s="200"/>
      <c r="E8395" s="4" t="s">
        <v>64</v>
      </c>
      <c r="F8395" s="5"/>
      <c r="G8395" s="6">
        <v>124</v>
      </c>
      <c r="H8395" s="31">
        <v>3.2258064516129998</v>
      </c>
      <c r="I8395" s="12">
        <v>11.290322580645</v>
      </c>
      <c r="J8395" s="29">
        <v>52.419354838709999</v>
      </c>
      <c r="K8395" s="12">
        <v>29.032258064516</v>
      </c>
      <c r="L8395" s="100">
        <v>4.0322580645160002</v>
      </c>
    </row>
    <row r="8396" spans="4:12" x14ac:dyDescent="0.2">
      <c r="D8396" s="200"/>
      <c r="E8396" s="4" t="s">
        <v>65</v>
      </c>
      <c r="F8396" s="5"/>
      <c r="G8396" s="6">
        <v>109</v>
      </c>
      <c r="H8396" s="31">
        <v>3.669724770642</v>
      </c>
      <c r="I8396" s="12">
        <v>9.1743119266060003</v>
      </c>
      <c r="J8396" s="12">
        <v>44.036697247706002</v>
      </c>
      <c r="K8396" s="12">
        <v>30.275229357798001</v>
      </c>
      <c r="L8396" s="42">
        <v>12.844036697248001</v>
      </c>
    </row>
    <row r="8397" spans="4:12" x14ac:dyDescent="0.2">
      <c r="D8397" s="200"/>
      <c r="E8397" s="4" t="s">
        <v>66</v>
      </c>
      <c r="F8397" s="5"/>
      <c r="G8397" s="6">
        <v>104</v>
      </c>
      <c r="H8397" s="31">
        <v>5.7692307692310001</v>
      </c>
      <c r="I8397" s="12">
        <v>6.7307692307689999</v>
      </c>
      <c r="J8397" s="12">
        <v>50</v>
      </c>
      <c r="K8397" s="12">
        <v>34.615384615384997</v>
      </c>
      <c r="L8397" s="100">
        <v>2.884615384615</v>
      </c>
    </row>
    <row r="8398" spans="4:12" x14ac:dyDescent="0.2">
      <c r="D8398" s="200"/>
      <c r="E8398" s="4" t="s">
        <v>67</v>
      </c>
      <c r="F8398" s="5"/>
      <c r="G8398" s="6">
        <v>139</v>
      </c>
      <c r="H8398" s="31">
        <v>5.755395683453</v>
      </c>
      <c r="I8398" s="12">
        <v>11.510791366906</v>
      </c>
      <c r="J8398" s="29">
        <v>54.676258992805998</v>
      </c>
      <c r="K8398" s="43">
        <v>23.021582733812998</v>
      </c>
      <c r="L8398" s="42">
        <v>5.035971223022</v>
      </c>
    </row>
    <row r="8399" spans="4:12" x14ac:dyDescent="0.2">
      <c r="D8399" s="200"/>
      <c r="E8399" s="4" t="s">
        <v>68</v>
      </c>
      <c r="F8399" s="5"/>
      <c r="G8399" s="6">
        <v>48</v>
      </c>
      <c r="H8399" s="31">
        <v>4.166666666667</v>
      </c>
      <c r="I8399" s="12">
        <v>10.416666666667</v>
      </c>
      <c r="J8399" s="12">
        <v>45.833333333333002</v>
      </c>
      <c r="K8399" s="12">
        <v>33.333333333333002</v>
      </c>
      <c r="L8399" s="42">
        <v>6.25</v>
      </c>
    </row>
    <row r="8400" spans="4:12" x14ac:dyDescent="0.2">
      <c r="D8400" s="200"/>
      <c r="E8400" s="4" t="s">
        <v>69</v>
      </c>
      <c r="F8400" s="5"/>
      <c r="G8400" s="6">
        <v>37</v>
      </c>
      <c r="H8400" s="31">
        <v>5.4054054054050003</v>
      </c>
      <c r="I8400" s="44">
        <v>21.621621621622001</v>
      </c>
      <c r="J8400" s="12">
        <v>51.351351351350999</v>
      </c>
      <c r="K8400" s="61">
        <v>13.513513513514001</v>
      </c>
      <c r="L8400" s="42">
        <v>8.1081081081080004</v>
      </c>
    </row>
    <row r="8401" spans="2:12" x14ac:dyDescent="0.2">
      <c r="D8401" s="93" t="s">
        <v>70</v>
      </c>
      <c r="E8401" s="89" t="s">
        <v>18</v>
      </c>
      <c r="F8401" s="92"/>
      <c r="G8401" s="94">
        <v>0</v>
      </c>
      <c r="H8401" s="152">
        <v>0</v>
      </c>
      <c r="I8401" s="134">
        <v>0</v>
      </c>
      <c r="J8401" s="86">
        <v>0</v>
      </c>
      <c r="K8401" s="86">
        <v>0</v>
      </c>
      <c r="L8401" s="159">
        <v>0</v>
      </c>
    </row>
    <row r="8403" spans="2:12" x14ac:dyDescent="0.2">
      <c r="B8403" s="40" t="str">
        <f xml:space="preserve"> HYPERLINK("#'目次'!B353", "[347]")</f>
        <v>[347]</v>
      </c>
      <c r="C8403" s="23" t="s">
        <v>485</v>
      </c>
    </row>
    <row r="8406" spans="2:12" x14ac:dyDescent="0.2">
      <c r="C8406" s="23" t="s">
        <v>73</v>
      </c>
    </row>
    <row r="8407" spans="2:12" ht="24" x14ac:dyDescent="0.2">
      <c r="D8407" s="195"/>
      <c r="E8407" s="196"/>
      <c r="F8407" s="196"/>
      <c r="G8407" s="37" t="s">
        <v>15</v>
      </c>
      <c r="H8407" s="33" t="s">
        <v>471</v>
      </c>
      <c r="I8407" s="13" t="s">
        <v>472</v>
      </c>
      <c r="J8407" s="13" t="s">
        <v>473</v>
      </c>
      <c r="K8407" s="13" t="s">
        <v>440</v>
      </c>
      <c r="L8407" s="38" t="s">
        <v>18</v>
      </c>
    </row>
    <row r="8408" spans="2:12" x14ac:dyDescent="0.2">
      <c r="D8408" s="197"/>
      <c r="E8408" s="198"/>
      <c r="F8408" s="198"/>
      <c r="G8408" s="35"/>
      <c r="H8408" s="39"/>
      <c r="I8408" s="14"/>
      <c r="J8408" s="14"/>
      <c r="K8408" s="14"/>
      <c r="L8408" s="34"/>
    </row>
    <row r="8409" spans="2:12" x14ac:dyDescent="0.2">
      <c r="D8409" s="56"/>
      <c r="E8409" s="58" t="s">
        <v>15</v>
      </c>
      <c r="F8409" s="46"/>
      <c r="G8409" s="36">
        <v>1200</v>
      </c>
      <c r="H8409" s="24">
        <v>4.25</v>
      </c>
      <c r="I8409" s="24">
        <v>8.916666666667</v>
      </c>
      <c r="J8409" s="24">
        <v>47.083333333333002</v>
      </c>
      <c r="K8409" s="24">
        <v>30.416666666666998</v>
      </c>
      <c r="L8409" s="68">
        <v>9.333333333333</v>
      </c>
    </row>
    <row r="8410" spans="2:12" x14ac:dyDescent="0.2">
      <c r="D8410" s="199" t="s">
        <v>74</v>
      </c>
      <c r="E8410" s="22" t="s">
        <v>75</v>
      </c>
      <c r="F8410" s="21"/>
      <c r="G8410" s="19">
        <v>592</v>
      </c>
      <c r="H8410" s="54">
        <v>4.898648648649</v>
      </c>
      <c r="I8410" s="20">
        <v>8.2770270270269997</v>
      </c>
      <c r="J8410" s="20">
        <v>44.594594594595002</v>
      </c>
      <c r="K8410" s="20">
        <v>31.587837837837998</v>
      </c>
      <c r="L8410" s="52">
        <v>10.641891891892</v>
      </c>
    </row>
    <row r="8411" spans="2:12" x14ac:dyDescent="0.2">
      <c r="D8411" s="200"/>
      <c r="E8411" s="4" t="s">
        <v>34</v>
      </c>
      <c r="F8411" s="5"/>
      <c r="G8411" s="6">
        <v>37</v>
      </c>
      <c r="H8411" s="71">
        <v>0</v>
      </c>
      <c r="I8411" s="12">
        <v>10.810810810811001</v>
      </c>
      <c r="J8411" s="12">
        <v>45.945945945946001</v>
      </c>
      <c r="K8411" s="43">
        <v>21.621621621622001</v>
      </c>
      <c r="L8411" s="111">
        <v>21.621621621622001</v>
      </c>
    </row>
    <row r="8412" spans="2:12" x14ac:dyDescent="0.2">
      <c r="D8412" s="200"/>
      <c r="E8412" s="4" t="s">
        <v>35</v>
      </c>
      <c r="F8412" s="5"/>
      <c r="G8412" s="6">
        <v>75</v>
      </c>
      <c r="H8412" s="31">
        <v>5.333333333333</v>
      </c>
      <c r="I8412" s="12">
        <v>10.666666666667</v>
      </c>
      <c r="J8412" s="61">
        <v>32</v>
      </c>
      <c r="K8412" s="44">
        <v>42.666666666666998</v>
      </c>
      <c r="L8412" s="42">
        <v>9.333333333333</v>
      </c>
    </row>
    <row r="8413" spans="2:12" x14ac:dyDescent="0.2">
      <c r="D8413" s="200"/>
      <c r="E8413" s="4" t="s">
        <v>36</v>
      </c>
      <c r="F8413" s="5"/>
      <c r="G8413" s="6">
        <v>95</v>
      </c>
      <c r="H8413" s="31">
        <v>8.4210526315790002</v>
      </c>
      <c r="I8413" s="12">
        <v>4.2105263157890001</v>
      </c>
      <c r="J8413" s="61">
        <v>32.631578947367998</v>
      </c>
      <c r="K8413" s="44">
        <v>48.421052631579002</v>
      </c>
      <c r="L8413" s="42">
        <v>6.3157894736840001</v>
      </c>
    </row>
    <row r="8414" spans="2:12" x14ac:dyDescent="0.2">
      <c r="D8414" s="200"/>
      <c r="E8414" s="4" t="s">
        <v>37</v>
      </c>
      <c r="F8414" s="5"/>
      <c r="G8414" s="6">
        <v>111</v>
      </c>
      <c r="H8414" s="31">
        <v>3.6036036036039998</v>
      </c>
      <c r="I8414" s="12">
        <v>13.513513513514001</v>
      </c>
      <c r="J8414" s="12">
        <v>48.648648648649001</v>
      </c>
      <c r="K8414" s="12">
        <v>28.828828828829</v>
      </c>
      <c r="L8414" s="42">
        <v>5.4054054054050003</v>
      </c>
    </row>
    <row r="8415" spans="2:12" x14ac:dyDescent="0.2">
      <c r="D8415" s="200"/>
      <c r="E8415" s="4" t="s">
        <v>38</v>
      </c>
      <c r="F8415" s="5"/>
      <c r="G8415" s="6">
        <v>93</v>
      </c>
      <c r="H8415" s="31">
        <v>4.3010752688169998</v>
      </c>
      <c r="I8415" s="12">
        <v>6.4516129032259997</v>
      </c>
      <c r="J8415" s="12">
        <v>49.462365591397997</v>
      </c>
      <c r="K8415" s="12">
        <v>30.107526881719998</v>
      </c>
      <c r="L8415" s="42">
        <v>9.6774193548389995</v>
      </c>
    </row>
    <row r="8416" spans="2:12" x14ac:dyDescent="0.2">
      <c r="D8416" s="200"/>
      <c r="E8416" s="4" t="s">
        <v>39</v>
      </c>
      <c r="F8416" s="5"/>
      <c r="G8416" s="6">
        <v>109</v>
      </c>
      <c r="H8416" s="31">
        <v>4.5871559633030001</v>
      </c>
      <c r="I8416" s="12">
        <v>6.4220183486240003</v>
      </c>
      <c r="J8416" s="29">
        <v>55.045871559632999</v>
      </c>
      <c r="K8416" s="43">
        <v>21.100917431193</v>
      </c>
      <c r="L8416" s="42">
        <v>12.844036697248001</v>
      </c>
    </row>
    <row r="8417" spans="2:12" x14ac:dyDescent="0.2">
      <c r="D8417" s="200"/>
      <c r="E8417" s="4" t="s">
        <v>40</v>
      </c>
      <c r="F8417" s="5"/>
      <c r="G8417" s="6">
        <v>72</v>
      </c>
      <c r="H8417" s="31">
        <v>5.5555555555560003</v>
      </c>
      <c r="I8417" s="12">
        <v>6.9444444444439997</v>
      </c>
      <c r="J8417" s="12">
        <v>44.444444444444002</v>
      </c>
      <c r="K8417" s="43">
        <v>25</v>
      </c>
      <c r="L8417" s="88">
        <v>18.055555555556001</v>
      </c>
    </row>
    <row r="8418" spans="2:12" x14ac:dyDescent="0.2">
      <c r="D8418" s="199" t="s">
        <v>76</v>
      </c>
      <c r="E8418" s="22" t="s">
        <v>77</v>
      </c>
      <c r="F8418" s="21"/>
      <c r="G8418" s="19">
        <v>608</v>
      </c>
      <c r="H8418" s="54">
        <v>3.6184210526320002</v>
      </c>
      <c r="I8418" s="20">
        <v>9.5394736842109999</v>
      </c>
      <c r="J8418" s="20">
        <v>49.506578947367998</v>
      </c>
      <c r="K8418" s="20">
        <v>29.276315789474001</v>
      </c>
      <c r="L8418" s="52">
        <v>8.0592105263160008</v>
      </c>
    </row>
    <row r="8419" spans="2:12" x14ac:dyDescent="0.2">
      <c r="D8419" s="200"/>
      <c r="E8419" s="4" t="s">
        <v>34</v>
      </c>
      <c r="F8419" s="5"/>
      <c r="G8419" s="6">
        <v>37</v>
      </c>
      <c r="H8419" s="71">
        <v>0</v>
      </c>
      <c r="I8419" s="69">
        <v>0</v>
      </c>
      <c r="J8419" s="12">
        <v>51.351351351350999</v>
      </c>
      <c r="K8419" s="29">
        <v>37.837837837838002</v>
      </c>
      <c r="L8419" s="42">
        <v>10.810810810811001</v>
      </c>
    </row>
    <row r="8420" spans="2:12" x14ac:dyDescent="0.2">
      <c r="D8420" s="200"/>
      <c r="E8420" s="4" t="s">
        <v>35</v>
      </c>
      <c r="F8420" s="5"/>
      <c r="G8420" s="6">
        <v>73</v>
      </c>
      <c r="H8420" s="71">
        <v>0</v>
      </c>
      <c r="I8420" s="12">
        <v>12.328767123287999</v>
      </c>
      <c r="J8420" s="12">
        <v>42.465753424657997</v>
      </c>
      <c r="K8420" s="29">
        <v>39.726027397259998</v>
      </c>
      <c r="L8420" s="42">
        <v>5.4794520547949999</v>
      </c>
    </row>
    <row r="8421" spans="2:12" x14ac:dyDescent="0.2">
      <c r="D8421" s="200"/>
      <c r="E8421" s="4" t="s">
        <v>36</v>
      </c>
      <c r="F8421" s="5"/>
      <c r="G8421" s="6">
        <v>92</v>
      </c>
      <c r="H8421" s="31">
        <v>2.1739130434780001</v>
      </c>
      <c r="I8421" s="12">
        <v>10.869565217390999</v>
      </c>
      <c r="J8421" s="12">
        <v>46.739130434783</v>
      </c>
      <c r="K8421" s="12">
        <v>34.782608695652002</v>
      </c>
      <c r="L8421" s="42">
        <v>5.4347826086959996</v>
      </c>
    </row>
    <row r="8422" spans="2:12" x14ac:dyDescent="0.2">
      <c r="D8422" s="200"/>
      <c r="E8422" s="4" t="s">
        <v>37</v>
      </c>
      <c r="F8422" s="5"/>
      <c r="G8422" s="6">
        <v>110</v>
      </c>
      <c r="H8422" s="31">
        <v>4.5454545454549997</v>
      </c>
      <c r="I8422" s="12">
        <v>12.727272727273</v>
      </c>
      <c r="J8422" s="12">
        <v>50</v>
      </c>
      <c r="K8422" s="12">
        <v>29.090909090909001</v>
      </c>
      <c r="L8422" s="100">
        <v>3.636363636364</v>
      </c>
    </row>
    <row r="8423" spans="2:12" x14ac:dyDescent="0.2">
      <c r="D8423" s="200"/>
      <c r="E8423" s="4" t="s">
        <v>38</v>
      </c>
      <c r="F8423" s="5"/>
      <c r="G8423" s="6">
        <v>93</v>
      </c>
      <c r="H8423" s="31">
        <v>8.6021505376339995</v>
      </c>
      <c r="I8423" s="12">
        <v>8.6021505376339995</v>
      </c>
      <c r="J8423" s="12">
        <v>46.236559139785001</v>
      </c>
      <c r="K8423" s="12">
        <v>29.032258064516</v>
      </c>
      <c r="L8423" s="42">
        <v>7.5268817204299996</v>
      </c>
    </row>
    <row r="8424" spans="2:12" x14ac:dyDescent="0.2">
      <c r="D8424" s="200"/>
      <c r="E8424" s="4" t="s">
        <v>39</v>
      </c>
      <c r="F8424" s="5"/>
      <c r="G8424" s="6">
        <v>114</v>
      </c>
      <c r="H8424" s="31">
        <v>6.1403508771929998</v>
      </c>
      <c r="I8424" s="12">
        <v>10.526315789473999</v>
      </c>
      <c r="J8424" s="12">
        <v>45.614035087719003</v>
      </c>
      <c r="K8424" s="12">
        <v>25.438596491228001</v>
      </c>
      <c r="L8424" s="42">
        <v>12.280701754386</v>
      </c>
    </row>
    <row r="8425" spans="2:12" x14ac:dyDescent="0.2">
      <c r="D8425" s="201"/>
      <c r="E8425" s="57" t="s">
        <v>40</v>
      </c>
      <c r="F8425" s="59"/>
      <c r="G8425" s="55">
        <v>89</v>
      </c>
      <c r="H8425" s="137">
        <v>0</v>
      </c>
      <c r="I8425" s="65">
        <v>5.61797752809</v>
      </c>
      <c r="J8425" s="113">
        <v>65.168539325843</v>
      </c>
      <c r="K8425" s="109">
        <v>16.853932584270002</v>
      </c>
      <c r="L8425" s="105">
        <v>12.359550561798001</v>
      </c>
    </row>
    <row r="8427" spans="2:12" x14ac:dyDescent="0.2">
      <c r="B8427" s="40" t="str">
        <f xml:space="preserve"> HYPERLINK("#'目次'!B354", "[348]")</f>
        <v>[348]</v>
      </c>
      <c r="C8427" s="23" t="s">
        <v>485</v>
      </c>
    </row>
    <row r="8430" spans="2:12" x14ac:dyDescent="0.2">
      <c r="C8430" s="23" t="s">
        <v>80</v>
      </c>
    </row>
    <row r="8431" spans="2:12" ht="24" x14ac:dyDescent="0.2">
      <c r="E8431" s="195"/>
      <c r="F8431" s="196"/>
      <c r="G8431" s="37" t="s">
        <v>15</v>
      </c>
      <c r="H8431" s="33" t="s">
        <v>471</v>
      </c>
      <c r="I8431" s="13" t="s">
        <v>472</v>
      </c>
      <c r="J8431" s="13" t="s">
        <v>473</v>
      </c>
      <c r="K8431" s="13" t="s">
        <v>440</v>
      </c>
      <c r="L8431" s="38" t="s">
        <v>18</v>
      </c>
    </row>
    <row r="8432" spans="2:12" x14ac:dyDescent="0.2">
      <c r="E8432" s="197"/>
      <c r="F8432" s="198"/>
      <c r="G8432" s="35"/>
      <c r="H8432" s="39"/>
      <c r="I8432" s="14"/>
      <c r="J8432" s="14"/>
      <c r="K8432" s="14"/>
      <c r="L8432" s="34"/>
    </row>
    <row r="8433" spans="2:12" x14ac:dyDescent="0.2">
      <c r="E8433" s="91" t="s">
        <v>15</v>
      </c>
      <c r="F8433" s="46"/>
      <c r="G8433" s="36">
        <v>1200</v>
      </c>
      <c r="H8433" s="24">
        <v>4.25</v>
      </c>
      <c r="I8433" s="24">
        <v>8.916666666667</v>
      </c>
      <c r="J8433" s="24">
        <v>47.083333333333002</v>
      </c>
      <c r="K8433" s="24">
        <v>30.416666666666998</v>
      </c>
      <c r="L8433" s="68">
        <v>9.333333333333</v>
      </c>
    </row>
    <row r="8434" spans="2:12" x14ac:dyDescent="0.2">
      <c r="E8434" s="4" t="s">
        <v>81</v>
      </c>
      <c r="F8434" s="5"/>
      <c r="G8434" s="19">
        <v>48</v>
      </c>
      <c r="H8434" s="54">
        <v>8.333333333333</v>
      </c>
      <c r="I8434" s="20">
        <v>6.25</v>
      </c>
      <c r="J8434" s="20">
        <v>45.833333333333002</v>
      </c>
      <c r="K8434" s="20">
        <v>29.166666666666998</v>
      </c>
      <c r="L8434" s="52">
        <v>10.416666666667</v>
      </c>
    </row>
    <row r="8435" spans="2:12" x14ac:dyDescent="0.2">
      <c r="E8435" s="4" t="s">
        <v>82</v>
      </c>
      <c r="F8435" s="5"/>
      <c r="G8435" s="6">
        <v>84</v>
      </c>
      <c r="H8435" s="31">
        <v>2.3809523809519999</v>
      </c>
      <c r="I8435" s="12">
        <v>5.9523809523809996</v>
      </c>
      <c r="J8435" s="61">
        <v>35.714285714286</v>
      </c>
      <c r="K8435" s="44">
        <v>42.857142857143003</v>
      </c>
      <c r="L8435" s="42">
        <v>13.095238095238001</v>
      </c>
    </row>
    <row r="8436" spans="2:12" x14ac:dyDescent="0.2">
      <c r="E8436" s="4" t="s">
        <v>83</v>
      </c>
      <c r="F8436" s="5"/>
      <c r="G8436" s="6">
        <v>462</v>
      </c>
      <c r="H8436" s="31">
        <v>4.5454545454549997</v>
      </c>
      <c r="I8436" s="12">
        <v>9.5238095238099998</v>
      </c>
      <c r="J8436" s="12">
        <v>46.320346320345998</v>
      </c>
      <c r="K8436" s="12">
        <v>30.519480519481</v>
      </c>
      <c r="L8436" s="42">
        <v>9.0909090909089993</v>
      </c>
    </row>
    <row r="8437" spans="2:12" x14ac:dyDescent="0.2">
      <c r="E8437" s="4" t="s">
        <v>84</v>
      </c>
      <c r="F8437" s="5"/>
      <c r="G8437" s="6">
        <v>30</v>
      </c>
      <c r="H8437" s="71">
        <v>0</v>
      </c>
      <c r="I8437" s="69">
        <v>0</v>
      </c>
      <c r="J8437" s="44">
        <v>60</v>
      </c>
      <c r="K8437" s="12">
        <v>30</v>
      </c>
      <c r="L8437" s="42">
        <v>10</v>
      </c>
    </row>
    <row r="8438" spans="2:12" x14ac:dyDescent="0.2">
      <c r="E8438" s="4" t="s">
        <v>85</v>
      </c>
      <c r="F8438" s="5"/>
      <c r="G8438" s="6">
        <v>144</v>
      </c>
      <c r="H8438" s="31">
        <v>5.5555555555560003</v>
      </c>
      <c r="I8438" s="12">
        <v>10.416666666667</v>
      </c>
      <c r="J8438" s="12">
        <v>46.527777777777999</v>
      </c>
      <c r="K8438" s="12">
        <v>26.388888888888999</v>
      </c>
      <c r="L8438" s="42">
        <v>11.111111111111001</v>
      </c>
    </row>
    <row r="8439" spans="2:12" x14ac:dyDescent="0.2">
      <c r="E8439" s="4" t="s">
        <v>86</v>
      </c>
      <c r="F8439" s="5"/>
      <c r="G8439" s="6">
        <v>192</v>
      </c>
      <c r="H8439" s="31">
        <v>4.6875</v>
      </c>
      <c r="I8439" s="12">
        <v>10.416666666667</v>
      </c>
      <c r="J8439" s="12">
        <v>51.041666666666998</v>
      </c>
      <c r="K8439" s="12">
        <v>27.604166666666998</v>
      </c>
      <c r="L8439" s="42">
        <v>6.25</v>
      </c>
    </row>
    <row r="8440" spans="2:12" x14ac:dyDescent="0.2">
      <c r="E8440" s="4" t="s">
        <v>87</v>
      </c>
      <c r="F8440" s="5"/>
      <c r="G8440" s="6">
        <v>72</v>
      </c>
      <c r="H8440" s="31">
        <v>2.7777777777780002</v>
      </c>
      <c r="I8440" s="12">
        <v>8.333333333333</v>
      </c>
      <c r="J8440" s="29">
        <v>55.555555555555998</v>
      </c>
      <c r="K8440" s="43">
        <v>22.222222222222001</v>
      </c>
      <c r="L8440" s="42">
        <v>11.111111111111001</v>
      </c>
    </row>
    <row r="8441" spans="2:12" x14ac:dyDescent="0.2">
      <c r="E8441" s="4" t="s">
        <v>88</v>
      </c>
      <c r="F8441" s="5"/>
      <c r="G8441" s="6">
        <v>36</v>
      </c>
      <c r="H8441" s="31">
        <v>2.7777777777780002</v>
      </c>
      <c r="I8441" s="12">
        <v>8.333333333333</v>
      </c>
      <c r="J8441" s="29">
        <v>55.555555555555998</v>
      </c>
      <c r="K8441" s="43">
        <v>25</v>
      </c>
      <c r="L8441" s="42">
        <v>8.333333333333</v>
      </c>
    </row>
    <row r="8442" spans="2:12" x14ac:dyDescent="0.2">
      <c r="E8442" s="4" t="s">
        <v>89</v>
      </c>
      <c r="F8442" s="5"/>
      <c r="G8442" s="6">
        <v>66</v>
      </c>
      <c r="H8442" s="31">
        <v>4.5454545454549997</v>
      </c>
      <c r="I8442" s="12">
        <v>6.0606060606060002</v>
      </c>
      <c r="J8442" s="12">
        <v>45.454545454544999</v>
      </c>
      <c r="K8442" s="12">
        <v>31.818181818182001</v>
      </c>
      <c r="L8442" s="42">
        <v>12.121212121212</v>
      </c>
    </row>
    <row r="8443" spans="2:12" x14ac:dyDescent="0.2">
      <c r="E8443" s="4" t="s">
        <v>90</v>
      </c>
      <c r="F8443" s="5"/>
      <c r="G8443" s="6">
        <v>54</v>
      </c>
      <c r="H8443" s="31">
        <v>1.851851851852</v>
      </c>
      <c r="I8443" s="12">
        <v>12.962962962962999</v>
      </c>
      <c r="J8443" s="43">
        <v>38.888888888888999</v>
      </c>
      <c r="K8443" s="29">
        <v>38.888888888888999</v>
      </c>
      <c r="L8443" s="42">
        <v>7.4074074074069998</v>
      </c>
    </row>
    <row r="8444" spans="2:12" x14ac:dyDescent="0.2">
      <c r="E8444" s="57" t="s">
        <v>91</v>
      </c>
      <c r="F8444" s="59"/>
      <c r="G8444" s="55">
        <v>12</v>
      </c>
      <c r="H8444" s="137">
        <v>0</v>
      </c>
      <c r="I8444" s="129">
        <v>0</v>
      </c>
      <c r="J8444" s="125">
        <v>41.666666666666998</v>
      </c>
      <c r="K8444" s="113">
        <v>58.333333333333002</v>
      </c>
      <c r="L8444" s="171">
        <v>0</v>
      </c>
    </row>
    <row r="8446" spans="2:12" x14ac:dyDescent="0.2">
      <c r="B8446" s="40" t="str">
        <f xml:space="preserve"> HYPERLINK("#'目次'!B355", "[349]")</f>
        <v>[349]</v>
      </c>
      <c r="C8446" s="23" t="s">
        <v>488</v>
      </c>
    </row>
    <row r="8449" spans="3:12" x14ac:dyDescent="0.2">
      <c r="C8449" s="23" t="s">
        <v>14</v>
      </c>
    </row>
    <row r="8450" spans="3:12" ht="24" x14ac:dyDescent="0.2">
      <c r="D8450" s="195"/>
      <c r="E8450" s="196"/>
      <c r="F8450" s="196"/>
      <c r="G8450" s="37" t="s">
        <v>15</v>
      </c>
      <c r="H8450" s="33" t="s">
        <v>471</v>
      </c>
      <c r="I8450" s="13" t="s">
        <v>472</v>
      </c>
      <c r="J8450" s="13" t="s">
        <v>473</v>
      </c>
      <c r="K8450" s="13" t="s">
        <v>440</v>
      </c>
      <c r="L8450" s="38" t="s">
        <v>18</v>
      </c>
    </row>
    <row r="8451" spans="3:12" x14ac:dyDescent="0.2">
      <c r="D8451" s="197"/>
      <c r="E8451" s="198"/>
      <c r="F8451" s="198"/>
      <c r="G8451" s="35"/>
      <c r="H8451" s="39"/>
      <c r="I8451" s="14"/>
      <c r="J8451" s="14"/>
      <c r="K8451" s="14"/>
      <c r="L8451" s="34"/>
    </row>
    <row r="8452" spans="3:12" x14ac:dyDescent="0.2">
      <c r="D8452" s="56"/>
      <c r="E8452" s="58" t="s">
        <v>15</v>
      </c>
      <c r="F8452" s="46"/>
      <c r="G8452" s="36">
        <v>1200</v>
      </c>
      <c r="H8452" s="24">
        <v>2.666666666667</v>
      </c>
      <c r="I8452" s="24">
        <v>16.25</v>
      </c>
      <c r="J8452" s="24">
        <v>43.5</v>
      </c>
      <c r="K8452" s="24">
        <v>28.25</v>
      </c>
      <c r="L8452" s="68">
        <v>9.333333333333</v>
      </c>
    </row>
    <row r="8453" spans="3:12" x14ac:dyDescent="0.2">
      <c r="D8453" s="199" t="s">
        <v>19</v>
      </c>
      <c r="E8453" s="22" t="s">
        <v>20</v>
      </c>
      <c r="F8453" s="21"/>
      <c r="G8453" s="19">
        <v>132</v>
      </c>
      <c r="H8453" s="54">
        <v>2.2727272727269998</v>
      </c>
      <c r="I8453" s="20">
        <v>12.121212121212</v>
      </c>
      <c r="J8453" s="90">
        <v>34.090909090909001</v>
      </c>
      <c r="K8453" s="98">
        <v>39.393939393939</v>
      </c>
      <c r="L8453" s="52">
        <v>12.121212121212</v>
      </c>
    </row>
    <row r="8454" spans="3:12" x14ac:dyDescent="0.2">
      <c r="D8454" s="200"/>
      <c r="E8454" s="4" t="s">
        <v>21</v>
      </c>
      <c r="F8454" s="5"/>
      <c r="G8454" s="6">
        <v>444</v>
      </c>
      <c r="H8454" s="31">
        <v>2.2522522522520001</v>
      </c>
      <c r="I8454" s="12">
        <v>16.441441441441</v>
      </c>
      <c r="J8454" s="12">
        <v>45.495495495495</v>
      </c>
      <c r="K8454" s="12">
        <v>27.477477477476999</v>
      </c>
      <c r="L8454" s="42">
        <v>8.333333333333</v>
      </c>
    </row>
    <row r="8455" spans="3:12" x14ac:dyDescent="0.2">
      <c r="D8455" s="200"/>
      <c r="E8455" s="4" t="s">
        <v>22</v>
      </c>
      <c r="F8455" s="5"/>
      <c r="G8455" s="6">
        <v>192</v>
      </c>
      <c r="H8455" s="31">
        <v>3.125</v>
      </c>
      <c r="I8455" s="12">
        <v>15.625</v>
      </c>
      <c r="J8455" s="12">
        <v>41.666666666666998</v>
      </c>
      <c r="K8455" s="12">
        <v>28.125</v>
      </c>
      <c r="L8455" s="42">
        <v>11.458333333333</v>
      </c>
    </row>
    <row r="8456" spans="3:12" x14ac:dyDescent="0.2">
      <c r="D8456" s="200"/>
      <c r="E8456" s="4" t="s">
        <v>23</v>
      </c>
      <c r="F8456" s="5"/>
      <c r="G8456" s="6">
        <v>192</v>
      </c>
      <c r="H8456" s="31">
        <v>3.125</v>
      </c>
      <c r="I8456" s="12">
        <v>19.270833333333002</v>
      </c>
      <c r="J8456" s="12">
        <v>47.916666666666998</v>
      </c>
      <c r="K8456" s="43">
        <v>22.916666666666998</v>
      </c>
      <c r="L8456" s="42">
        <v>6.770833333333</v>
      </c>
    </row>
    <row r="8457" spans="3:12" x14ac:dyDescent="0.2">
      <c r="D8457" s="200"/>
      <c r="E8457" s="4" t="s">
        <v>24</v>
      </c>
      <c r="F8457" s="5"/>
      <c r="G8457" s="6">
        <v>240</v>
      </c>
      <c r="H8457" s="31">
        <v>2.916666666667</v>
      </c>
      <c r="I8457" s="12">
        <v>16.25</v>
      </c>
      <c r="J8457" s="12">
        <v>42.916666666666998</v>
      </c>
      <c r="K8457" s="12">
        <v>27.916666666666998</v>
      </c>
      <c r="L8457" s="42">
        <v>10</v>
      </c>
    </row>
    <row r="8458" spans="3:12" x14ac:dyDescent="0.2">
      <c r="D8458" s="199" t="s">
        <v>25</v>
      </c>
      <c r="E8458" s="22" t="s">
        <v>26</v>
      </c>
      <c r="F8458" s="21"/>
      <c r="G8458" s="19">
        <v>348</v>
      </c>
      <c r="H8458" s="54">
        <v>3.1609195402300001</v>
      </c>
      <c r="I8458" s="20">
        <v>17.816091954023001</v>
      </c>
      <c r="J8458" s="20">
        <v>41.091954022989</v>
      </c>
      <c r="K8458" s="20">
        <v>28.735632183907999</v>
      </c>
      <c r="L8458" s="52">
        <v>9.1954022988510005</v>
      </c>
    </row>
    <row r="8459" spans="3:12" x14ac:dyDescent="0.2">
      <c r="D8459" s="200"/>
      <c r="E8459" s="4" t="s">
        <v>27</v>
      </c>
      <c r="F8459" s="5"/>
      <c r="G8459" s="6">
        <v>378</v>
      </c>
      <c r="H8459" s="31">
        <v>1.851851851852</v>
      </c>
      <c r="I8459" s="12">
        <v>17.989417989418001</v>
      </c>
      <c r="J8459" s="29">
        <v>48.677248677248997</v>
      </c>
      <c r="K8459" s="43">
        <v>22.751322751322999</v>
      </c>
      <c r="L8459" s="42">
        <v>8.7301587301589993</v>
      </c>
    </row>
    <row r="8460" spans="3:12" x14ac:dyDescent="0.2">
      <c r="D8460" s="200"/>
      <c r="E8460" s="4" t="s">
        <v>28</v>
      </c>
      <c r="F8460" s="5"/>
      <c r="G8460" s="6">
        <v>372</v>
      </c>
      <c r="H8460" s="31">
        <v>2.9569892473119999</v>
      </c>
      <c r="I8460" s="12">
        <v>13.440860215054</v>
      </c>
      <c r="J8460" s="12">
        <v>39.516129032258</v>
      </c>
      <c r="K8460" s="29">
        <v>33.870967741934997</v>
      </c>
      <c r="L8460" s="42">
        <v>10.215053763441</v>
      </c>
    </row>
    <row r="8461" spans="3:12" x14ac:dyDescent="0.2">
      <c r="D8461" s="200"/>
      <c r="E8461" s="4" t="s">
        <v>29</v>
      </c>
      <c r="F8461" s="5"/>
      <c r="G8461" s="6">
        <v>102</v>
      </c>
      <c r="H8461" s="31">
        <v>2.9411764705880001</v>
      </c>
      <c r="I8461" s="12">
        <v>14.705882352941</v>
      </c>
      <c r="J8461" s="12">
        <v>47.058823529412003</v>
      </c>
      <c r="K8461" s="12">
        <v>26.470588235293999</v>
      </c>
      <c r="L8461" s="42">
        <v>8.8235294117649996</v>
      </c>
    </row>
    <row r="8462" spans="3:12" x14ac:dyDescent="0.2">
      <c r="D8462" s="199" t="s">
        <v>30</v>
      </c>
      <c r="E8462" s="22" t="s">
        <v>31</v>
      </c>
      <c r="F8462" s="21"/>
      <c r="G8462" s="19">
        <v>592</v>
      </c>
      <c r="H8462" s="54">
        <v>2.7027027027030002</v>
      </c>
      <c r="I8462" s="20">
        <v>14.695945945946001</v>
      </c>
      <c r="J8462" s="20">
        <v>43.75</v>
      </c>
      <c r="K8462" s="20">
        <v>28.885135135134998</v>
      </c>
      <c r="L8462" s="52">
        <v>9.9662162162160008</v>
      </c>
    </row>
    <row r="8463" spans="3:12" x14ac:dyDescent="0.2">
      <c r="D8463" s="200"/>
      <c r="E8463" s="4" t="s">
        <v>32</v>
      </c>
      <c r="F8463" s="5"/>
      <c r="G8463" s="6">
        <v>608</v>
      </c>
      <c r="H8463" s="31">
        <v>2.6315789473679998</v>
      </c>
      <c r="I8463" s="12">
        <v>17.763157894736999</v>
      </c>
      <c r="J8463" s="12">
        <v>43.256578947367998</v>
      </c>
      <c r="K8463" s="12">
        <v>27.631578947367998</v>
      </c>
      <c r="L8463" s="42">
        <v>8.7171052631580004</v>
      </c>
    </row>
    <row r="8464" spans="3:12" x14ac:dyDescent="0.2">
      <c r="D8464" s="199" t="s">
        <v>33</v>
      </c>
      <c r="E8464" s="22" t="s">
        <v>34</v>
      </c>
      <c r="F8464" s="21"/>
      <c r="G8464" s="19">
        <v>74</v>
      </c>
      <c r="H8464" s="131">
        <v>0</v>
      </c>
      <c r="I8464" s="90">
        <v>8.1081081081080004</v>
      </c>
      <c r="J8464" s="20">
        <v>44.594594594595002</v>
      </c>
      <c r="K8464" s="20">
        <v>31.081081081080999</v>
      </c>
      <c r="L8464" s="153">
        <v>16.216216216216001</v>
      </c>
    </row>
    <row r="8465" spans="2:12" x14ac:dyDescent="0.2">
      <c r="D8465" s="200"/>
      <c r="E8465" s="4" t="s">
        <v>35</v>
      </c>
      <c r="F8465" s="5"/>
      <c r="G8465" s="6">
        <v>148</v>
      </c>
      <c r="H8465" s="31">
        <v>3.3783783783780001</v>
      </c>
      <c r="I8465" s="43">
        <v>8.1081081081080004</v>
      </c>
      <c r="J8465" s="12">
        <v>43.918918918918997</v>
      </c>
      <c r="K8465" s="29">
        <v>37.162162162161998</v>
      </c>
      <c r="L8465" s="42">
        <v>7.4324324324319999</v>
      </c>
    </row>
    <row r="8466" spans="2:12" x14ac:dyDescent="0.2">
      <c r="D8466" s="200"/>
      <c r="E8466" s="4" t="s">
        <v>36</v>
      </c>
      <c r="F8466" s="5"/>
      <c r="G8466" s="6">
        <v>187</v>
      </c>
      <c r="H8466" s="31">
        <v>2.673796791444</v>
      </c>
      <c r="I8466" s="12">
        <v>14.973262032086</v>
      </c>
      <c r="J8466" s="43">
        <v>33.689839572193002</v>
      </c>
      <c r="K8466" s="44">
        <v>42.780748663102003</v>
      </c>
      <c r="L8466" s="42">
        <v>5.8823529411760003</v>
      </c>
    </row>
    <row r="8467" spans="2:12" x14ac:dyDescent="0.2">
      <c r="D8467" s="200"/>
      <c r="E8467" s="4" t="s">
        <v>37</v>
      </c>
      <c r="F8467" s="5"/>
      <c r="G8467" s="6">
        <v>221</v>
      </c>
      <c r="H8467" s="31">
        <v>2.7149321266970001</v>
      </c>
      <c r="I8467" s="12">
        <v>17.194570135747</v>
      </c>
      <c r="J8467" s="29">
        <v>48.868778280542998</v>
      </c>
      <c r="K8467" s="12">
        <v>26.244343891402998</v>
      </c>
      <c r="L8467" s="42">
        <v>4.9773755656110001</v>
      </c>
    </row>
    <row r="8468" spans="2:12" x14ac:dyDescent="0.2">
      <c r="D8468" s="200"/>
      <c r="E8468" s="4" t="s">
        <v>38</v>
      </c>
      <c r="F8468" s="5"/>
      <c r="G8468" s="6">
        <v>186</v>
      </c>
      <c r="H8468" s="31">
        <v>2.1505376344089999</v>
      </c>
      <c r="I8468" s="12">
        <v>17.741935483871</v>
      </c>
      <c r="J8468" s="12">
        <v>45.698924731182998</v>
      </c>
      <c r="K8468" s="12">
        <v>24.731182795698999</v>
      </c>
      <c r="L8468" s="42">
        <v>9.6774193548389995</v>
      </c>
    </row>
    <row r="8469" spans="2:12" x14ac:dyDescent="0.2">
      <c r="D8469" s="200"/>
      <c r="E8469" s="4" t="s">
        <v>39</v>
      </c>
      <c r="F8469" s="5"/>
      <c r="G8469" s="6">
        <v>223</v>
      </c>
      <c r="H8469" s="31">
        <v>4.0358744394619999</v>
      </c>
      <c r="I8469" s="12">
        <v>18.834080717489002</v>
      </c>
      <c r="J8469" s="12">
        <v>43.497757847533997</v>
      </c>
      <c r="K8469" s="43">
        <v>21.076233183856999</v>
      </c>
      <c r="L8469" s="42">
        <v>12.556053811659</v>
      </c>
    </row>
    <row r="8470" spans="2:12" x14ac:dyDescent="0.2">
      <c r="D8470" s="201"/>
      <c r="E8470" s="57" t="s">
        <v>40</v>
      </c>
      <c r="F8470" s="59"/>
      <c r="G8470" s="55">
        <v>161</v>
      </c>
      <c r="H8470" s="114">
        <v>1.8633540372670001</v>
      </c>
      <c r="I8470" s="123">
        <v>22.360248447204999</v>
      </c>
      <c r="J8470" s="65">
        <v>44.099378881988002</v>
      </c>
      <c r="K8470" s="125">
        <v>18.633540372671</v>
      </c>
      <c r="L8470" s="105">
        <v>13.04347826087</v>
      </c>
    </row>
    <row r="8472" spans="2:12" x14ac:dyDescent="0.2">
      <c r="B8472" s="40" t="str">
        <f xml:space="preserve"> HYPERLINK("#'目次'!B356", "[350]")</f>
        <v>[350]</v>
      </c>
      <c r="C8472" s="23" t="s">
        <v>488</v>
      </c>
    </row>
    <row r="8475" spans="2:12" x14ac:dyDescent="0.2">
      <c r="C8475" s="23" t="s">
        <v>48</v>
      </c>
    </row>
    <row r="8476" spans="2:12" ht="24" x14ac:dyDescent="0.2">
      <c r="D8476" s="195"/>
      <c r="E8476" s="196"/>
      <c r="F8476" s="196"/>
      <c r="G8476" s="37" t="s">
        <v>15</v>
      </c>
      <c r="H8476" s="33" t="s">
        <v>471</v>
      </c>
      <c r="I8476" s="13" t="s">
        <v>472</v>
      </c>
      <c r="J8476" s="13" t="s">
        <v>473</v>
      </c>
      <c r="K8476" s="13" t="s">
        <v>440</v>
      </c>
      <c r="L8476" s="38" t="s">
        <v>18</v>
      </c>
    </row>
    <row r="8477" spans="2:12" x14ac:dyDescent="0.2">
      <c r="D8477" s="197"/>
      <c r="E8477" s="198"/>
      <c r="F8477" s="198"/>
      <c r="G8477" s="35"/>
      <c r="H8477" s="39"/>
      <c r="I8477" s="14"/>
      <c r="J8477" s="14"/>
      <c r="K8477" s="14"/>
      <c r="L8477" s="34"/>
    </row>
    <row r="8478" spans="2:12" x14ac:dyDescent="0.2">
      <c r="D8478" s="56"/>
      <c r="E8478" s="58" t="s">
        <v>15</v>
      </c>
      <c r="F8478" s="46"/>
      <c r="G8478" s="36">
        <v>1200</v>
      </c>
      <c r="H8478" s="24">
        <v>2.666666666667</v>
      </c>
      <c r="I8478" s="24">
        <v>16.25</v>
      </c>
      <c r="J8478" s="24">
        <v>43.5</v>
      </c>
      <c r="K8478" s="24">
        <v>28.25</v>
      </c>
      <c r="L8478" s="68">
        <v>9.333333333333</v>
      </c>
    </row>
    <row r="8479" spans="2:12" x14ac:dyDescent="0.2">
      <c r="D8479" s="199" t="s">
        <v>49</v>
      </c>
      <c r="E8479" s="22" t="s">
        <v>50</v>
      </c>
      <c r="F8479" s="21"/>
      <c r="G8479" s="19">
        <v>15</v>
      </c>
      <c r="H8479" s="131">
        <v>0</v>
      </c>
      <c r="I8479" s="20">
        <v>13.333333333333</v>
      </c>
      <c r="J8479" s="107">
        <v>33.333333333333002</v>
      </c>
      <c r="K8479" s="98">
        <v>40</v>
      </c>
      <c r="L8479" s="52">
        <v>13.333333333333</v>
      </c>
    </row>
    <row r="8480" spans="2:12" x14ac:dyDescent="0.2">
      <c r="D8480" s="200"/>
      <c r="E8480" s="4" t="s">
        <v>51</v>
      </c>
      <c r="F8480" s="5"/>
      <c r="G8480" s="6">
        <v>142</v>
      </c>
      <c r="H8480" s="31">
        <v>3.5211267605629999</v>
      </c>
      <c r="I8480" s="12">
        <v>15.492957746479</v>
      </c>
      <c r="J8480" s="12">
        <v>47.183098591548998</v>
      </c>
      <c r="K8480" s="43">
        <v>23.239436619717999</v>
      </c>
      <c r="L8480" s="42">
        <v>10.56338028169</v>
      </c>
    </row>
    <row r="8481" spans="4:12" x14ac:dyDescent="0.2">
      <c r="D8481" s="200"/>
      <c r="E8481" s="4" t="s">
        <v>52</v>
      </c>
      <c r="F8481" s="5"/>
      <c r="G8481" s="6">
        <v>26</v>
      </c>
      <c r="H8481" s="76">
        <v>7.6923076923079998</v>
      </c>
      <c r="I8481" s="12">
        <v>19.230769230768999</v>
      </c>
      <c r="J8481" s="43">
        <v>38.461538461537998</v>
      </c>
      <c r="K8481" s="12">
        <v>26.923076923077002</v>
      </c>
      <c r="L8481" s="42">
        <v>7.6923076923079998</v>
      </c>
    </row>
    <row r="8482" spans="4:12" x14ac:dyDescent="0.2">
      <c r="D8482" s="200"/>
      <c r="E8482" s="4" t="s">
        <v>53</v>
      </c>
      <c r="F8482" s="5"/>
      <c r="G8482" s="6">
        <v>41</v>
      </c>
      <c r="H8482" s="31">
        <v>2.4390243902440001</v>
      </c>
      <c r="I8482" s="44">
        <v>26.829268292683</v>
      </c>
      <c r="J8482" s="12">
        <v>43.902439024389999</v>
      </c>
      <c r="K8482" s="43">
        <v>21.951219512194999</v>
      </c>
      <c r="L8482" s="42">
        <v>4.8780487804880002</v>
      </c>
    </row>
    <row r="8483" spans="4:12" x14ac:dyDescent="0.2">
      <c r="D8483" s="200"/>
      <c r="E8483" s="4" t="s">
        <v>54</v>
      </c>
      <c r="F8483" s="5"/>
      <c r="G8483" s="6">
        <v>226</v>
      </c>
      <c r="H8483" s="31">
        <v>2.654867256637</v>
      </c>
      <c r="I8483" s="12">
        <v>13.716814159291999</v>
      </c>
      <c r="J8483" s="12">
        <v>42.035398230087999</v>
      </c>
      <c r="K8483" s="29">
        <v>35.398230088496</v>
      </c>
      <c r="L8483" s="42">
        <v>6.194690265487</v>
      </c>
    </row>
    <row r="8484" spans="4:12" x14ac:dyDescent="0.2">
      <c r="D8484" s="200"/>
      <c r="E8484" s="4" t="s">
        <v>55</v>
      </c>
      <c r="F8484" s="5"/>
      <c r="G8484" s="6">
        <v>125</v>
      </c>
      <c r="H8484" s="31">
        <v>0.8</v>
      </c>
      <c r="I8484" s="12">
        <v>16.8</v>
      </c>
      <c r="J8484" s="12">
        <v>40</v>
      </c>
      <c r="K8484" s="29">
        <v>36</v>
      </c>
      <c r="L8484" s="42">
        <v>6.4</v>
      </c>
    </row>
    <row r="8485" spans="4:12" x14ac:dyDescent="0.2">
      <c r="D8485" s="200"/>
      <c r="E8485" s="4" t="s">
        <v>56</v>
      </c>
      <c r="F8485" s="5"/>
      <c r="G8485" s="6">
        <v>190</v>
      </c>
      <c r="H8485" s="31">
        <v>2.6315789473679998</v>
      </c>
      <c r="I8485" s="12">
        <v>15.789473684211</v>
      </c>
      <c r="J8485" s="12">
        <v>42.105263157895003</v>
      </c>
      <c r="K8485" s="12">
        <v>32.631578947367998</v>
      </c>
      <c r="L8485" s="42">
        <v>6.8421052631580004</v>
      </c>
    </row>
    <row r="8486" spans="4:12" x14ac:dyDescent="0.2">
      <c r="D8486" s="200"/>
      <c r="E8486" s="4" t="s">
        <v>57</v>
      </c>
      <c r="F8486" s="5"/>
      <c r="G8486" s="6">
        <v>185</v>
      </c>
      <c r="H8486" s="31">
        <v>3.2432432432430001</v>
      </c>
      <c r="I8486" s="12">
        <v>21.081081081080999</v>
      </c>
      <c r="J8486" s="12">
        <v>47.567567567567998</v>
      </c>
      <c r="K8486" s="43">
        <v>20</v>
      </c>
      <c r="L8486" s="42">
        <v>8.1081081081080004</v>
      </c>
    </row>
    <row r="8487" spans="4:12" x14ac:dyDescent="0.2">
      <c r="D8487" s="200"/>
      <c r="E8487" s="4" t="s">
        <v>58</v>
      </c>
      <c r="F8487" s="5"/>
      <c r="G8487" s="6">
        <v>113</v>
      </c>
      <c r="H8487" s="31">
        <v>1.769911504425</v>
      </c>
      <c r="I8487" s="43">
        <v>7.0796460176989999</v>
      </c>
      <c r="J8487" s="12">
        <v>41.592920353982002</v>
      </c>
      <c r="K8487" s="29">
        <v>34.513274336282997</v>
      </c>
      <c r="L8487" s="88">
        <v>15.044247787611001</v>
      </c>
    </row>
    <row r="8488" spans="4:12" x14ac:dyDescent="0.2">
      <c r="D8488" s="200"/>
      <c r="E8488" s="4" t="s">
        <v>59</v>
      </c>
      <c r="F8488" s="5"/>
      <c r="G8488" s="6">
        <v>136</v>
      </c>
      <c r="H8488" s="31">
        <v>2.9411764705880001</v>
      </c>
      <c r="I8488" s="12">
        <v>19.117647058824002</v>
      </c>
      <c r="J8488" s="12">
        <v>44.852941176470999</v>
      </c>
      <c r="K8488" s="61">
        <v>15.441176470587999</v>
      </c>
      <c r="L8488" s="88">
        <v>17.647058823529001</v>
      </c>
    </row>
    <row r="8489" spans="4:12" x14ac:dyDescent="0.2">
      <c r="D8489" s="199" t="s">
        <v>60</v>
      </c>
      <c r="E8489" s="22" t="s">
        <v>61</v>
      </c>
      <c r="F8489" s="21"/>
      <c r="G8489" s="19">
        <v>205</v>
      </c>
      <c r="H8489" s="54">
        <v>3.4146341463410002</v>
      </c>
      <c r="I8489" s="20">
        <v>19.024390243902001</v>
      </c>
      <c r="J8489" s="20">
        <v>42.439024390244001</v>
      </c>
      <c r="K8489" s="20">
        <v>27.317073170732002</v>
      </c>
      <c r="L8489" s="52">
        <v>7.80487804878</v>
      </c>
    </row>
    <row r="8490" spans="4:12" x14ac:dyDescent="0.2">
      <c r="D8490" s="200"/>
      <c r="E8490" s="4" t="s">
        <v>62</v>
      </c>
      <c r="F8490" s="5"/>
      <c r="G8490" s="6">
        <v>160</v>
      </c>
      <c r="H8490" s="31">
        <v>2.5</v>
      </c>
      <c r="I8490" s="43">
        <v>11.25</v>
      </c>
      <c r="J8490" s="29">
        <v>49.375</v>
      </c>
      <c r="K8490" s="12">
        <v>31.875</v>
      </c>
      <c r="L8490" s="42">
        <v>5</v>
      </c>
    </row>
    <row r="8491" spans="4:12" x14ac:dyDescent="0.2">
      <c r="D8491" s="200"/>
      <c r="E8491" s="4" t="s">
        <v>63</v>
      </c>
      <c r="F8491" s="5"/>
      <c r="G8491" s="6">
        <v>121</v>
      </c>
      <c r="H8491" s="31">
        <v>4.9586776859499997</v>
      </c>
      <c r="I8491" s="12">
        <v>16.528925619835</v>
      </c>
      <c r="J8491" s="12">
        <v>38.842975206612003</v>
      </c>
      <c r="K8491" s="29">
        <v>33.884297520661001</v>
      </c>
      <c r="L8491" s="42">
        <v>5.7851239669419998</v>
      </c>
    </row>
    <row r="8492" spans="4:12" x14ac:dyDescent="0.2">
      <c r="D8492" s="200"/>
      <c r="E8492" s="4" t="s">
        <v>64</v>
      </c>
      <c r="F8492" s="5"/>
      <c r="G8492" s="6">
        <v>124</v>
      </c>
      <c r="H8492" s="31">
        <v>0.80645161290300005</v>
      </c>
      <c r="I8492" s="12">
        <v>18.548387096774</v>
      </c>
      <c r="J8492" s="12">
        <v>46.774193548386997</v>
      </c>
      <c r="K8492" s="12">
        <v>29.032258064516</v>
      </c>
      <c r="L8492" s="42">
        <v>4.8387096774189997</v>
      </c>
    </row>
    <row r="8493" spans="4:12" x14ac:dyDescent="0.2">
      <c r="D8493" s="200"/>
      <c r="E8493" s="4" t="s">
        <v>65</v>
      </c>
      <c r="F8493" s="5"/>
      <c r="G8493" s="6">
        <v>109</v>
      </c>
      <c r="H8493" s="71">
        <v>0</v>
      </c>
      <c r="I8493" s="12">
        <v>18.348623853210999</v>
      </c>
      <c r="J8493" s="12">
        <v>43.119266055045998</v>
      </c>
      <c r="K8493" s="12">
        <v>25.688073394494999</v>
      </c>
      <c r="L8493" s="42">
        <v>12.844036697248001</v>
      </c>
    </row>
    <row r="8494" spans="4:12" x14ac:dyDescent="0.2">
      <c r="D8494" s="200"/>
      <c r="E8494" s="4" t="s">
        <v>66</v>
      </c>
      <c r="F8494" s="5"/>
      <c r="G8494" s="6">
        <v>104</v>
      </c>
      <c r="H8494" s="31">
        <v>2.884615384615</v>
      </c>
      <c r="I8494" s="12">
        <v>13.461538461538</v>
      </c>
      <c r="J8494" s="12">
        <v>45.192307692307999</v>
      </c>
      <c r="K8494" s="29">
        <v>34.615384615384997</v>
      </c>
      <c r="L8494" s="100">
        <v>3.8461538461539999</v>
      </c>
    </row>
    <row r="8495" spans="4:12" x14ac:dyDescent="0.2">
      <c r="D8495" s="200"/>
      <c r="E8495" s="4" t="s">
        <v>67</v>
      </c>
      <c r="F8495" s="5"/>
      <c r="G8495" s="6">
        <v>139</v>
      </c>
      <c r="H8495" s="31">
        <v>3.5971223021580001</v>
      </c>
      <c r="I8495" s="12">
        <v>18.705035971223001</v>
      </c>
      <c r="J8495" s="12">
        <v>47.482014388488999</v>
      </c>
      <c r="K8495" s="12">
        <v>24.460431654676</v>
      </c>
      <c r="L8495" s="42">
        <v>5.755395683453</v>
      </c>
    </row>
    <row r="8496" spans="4:12" x14ac:dyDescent="0.2">
      <c r="D8496" s="200"/>
      <c r="E8496" s="4" t="s">
        <v>68</v>
      </c>
      <c r="F8496" s="5"/>
      <c r="G8496" s="6">
        <v>48</v>
      </c>
      <c r="H8496" s="31">
        <v>4.166666666667</v>
      </c>
      <c r="I8496" s="12">
        <v>18.75</v>
      </c>
      <c r="J8496" s="12">
        <v>41.666666666666998</v>
      </c>
      <c r="K8496" s="12">
        <v>31.25</v>
      </c>
      <c r="L8496" s="100">
        <v>4.166666666667</v>
      </c>
    </row>
    <row r="8497" spans="2:12" x14ac:dyDescent="0.2">
      <c r="D8497" s="200"/>
      <c r="E8497" s="4" t="s">
        <v>69</v>
      </c>
      <c r="F8497" s="5"/>
      <c r="G8497" s="6">
        <v>37</v>
      </c>
      <c r="H8497" s="31">
        <v>5.4054054054050003</v>
      </c>
      <c r="I8497" s="44">
        <v>29.72972972973</v>
      </c>
      <c r="J8497" s="12">
        <v>43.243243243243001</v>
      </c>
      <c r="K8497" s="61">
        <v>13.513513513514001</v>
      </c>
      <c r="L8497" s="42">
        <v>8.1081081081080004</v>
      </c>
    </row>
    <row r="8498" spans="2:12" x14ac:dyDescent="0.2">
      <c r="D8498" s="93" t="s">
        <v>70</v>
      </c>
      <c r="E8498" s="89" t="s">
        <v>18</v>
      </c>
      <c r="F8498" s="92"/>
      <c r="G8498" s="94">
        <v>0</v>
      </c>
      <c r="H8498" s="152">
        <v>0</v>
      </c>
      <c r="I8498" s="86">
        <v>0</v>
      </c>
      <c r="J8498" s="86">
        <v>0</v>
      </c>
      <c r="K8498" s="86">
        <v>0</v>
      </c>
      <c r="L8498" s="159">
        <v>0</v>
      </c>
    </row>
    <row r="8500" spans="2:12" x14ac:dyDescent="0.2">
      <c r="B8500" s="40" t="str">
        <f xml:space="preserve"> HYPERLINK("#'目次'!B357", "[351]")</f>
        <v>[351]</v>
      </c>
      <c r="C8500" s="23" t="s">
        <v>488</v>
      </c>
    </row>
    <row r="8503" spans="2:12" x14ac:dyDescent="0.2">
      <c r="C8503" s="23" t="s">
        <v>73</v>
      </c>
    </row>
    <row r="8504" spans="2:12" ht="24" x14ac:dyDescent="0.2">
      <c r="D8504" s="195"/>
      <c r="E8504" s="196"/>
      <c r="F8504" s="196"/>
      <c r="G8504" s="37" t="s">
        <v>15</v>
      </c>
      <c r="H8504" s="33" t="s">
        <v>471</v>
      </c>
      <c r="I8504" s="13" t="s">
        <v>472</v>
      </c>
      <c r="J8504" s="13" t="s">
        <v>473</v>
      </c>
      <c r="K8504" s="13" t="s">
        <v>440</v>
      </c>
      <c r="L8504" s="38" t="s">
        <v>18</v>
      </c>
    </row>
    <row r="8505" spans="2:12" x14ac:dyDescent="0.2">
      <c r="D8505" s="197"/>
      <c r="E8505" s="198"/>
      <c r="F8505" s="198"/>
      <c r="G8505" s="35"/>
      <c r="H8505" s="39"/>
      <c r="I8505" s="14"/>
      <c r="J8505" s="14"/>
      <c r="K8505" s="14"/>
      <c r="L8505" s="34"/>
    </row>
    <row r="8506" spans="2:12" x14ac:dyDescent="0.2">
      <c r="D8506" s="56"/>
      <c r="E8506" s="58" t="s">
        <v>15</v>
      </c>
      <c r="F8506" s="46"/>
      <c r="G8506" s="36">
        <v>1200</v>
      </c>
      <c r="H8506" s="24">
        <v>2.666666666667</v>
      </c>
      <c r="I8506" s="24">
        <v>16.25</v>
      </c>
      <c r="J8506" s="24">
        <v>43.5</v>
      </c>
      <c r="K8506" s="24">
        <v>28.25</v>
      </c>
      <c r="L8506" s="68">
        <v>9.333333333333</v>
      </c>
    </row>
    <row r="8507" spans="2:12" x14ac:dyDescent="0.2">
      <c r="D8507" s="199" t="s">
        <v>74</v>
      </c>
      <c r="E8507" s="22" t="s">
        <v>75</v>
      </c>
      <c r="F8507" s="21"/>
      <c r="G8507" s="19">
        <v>592</v>
      </c>
      <c r="H8507" s="54">
        <v>2.7027027027030002</v>
      </c>
      <c r="I8507" s="20">
        <v>14.695945945946001</v>
      </c>
      <c r="J8507" s="20">
        <v>43.75</v>
      </c>
      <c r="K8507" s="20">
        <v>28.885135135134998</v>
      </c>
      <c r="L8507" s="52">
        <v>9.9662162162160008</v>
      </c>
    </row>
    <row r="8508" spans="2:12" x14ac:dyDescent="0.2">
      <c r="D8508" s="200"/>
      <c r="E8508" s="4" t="s">
        <v>34</v>
      </c>
      <c r="F8508" s="5"/>
      <c r="G8508" s="6">
        <v>37</v>
      </c>
      <c r="H8508" s="71">
        <v>0</v>
      </c>
      <c r="I8508" s="12">
        <v>13.513513513514001</v>
      </c>
      <c r="J8508" s="12">
        <v>43.243243243243001</v>
      </c>
      <c r="K8508" s="43">
        <v>21.621621621622001</v>
      </c>
      <c r="L8508" s="111">
        <v>21.621621621622001</v>
      </c>
    </row>
    <row r="8509" spans="2:12" x14ac:dyDescent="0.2">
      <c r="D8509" s="200"/>
      <c r="E8509" s="4" t="s">
        <v>35</v>
      </c>
      <c r="F8509" s="5"/>
      <c r="G8509" s="6">
        <v>75</v>
      </c>
      <c r="H8509" s="31">
        <v>6.666666666667</v>
      </c>
      <c r="I8509" s="43">
        <v>8</v>
      </c>
      <c r="J8509" s="12">
        <v>38.666666666666998</v>
      </c>
      <c r="K8509" s="44">
        <v>38.666666666666998</v>
      </c>
      <c r="L8509" s="42">
        <v>8</v>
      </c>
    </row>
    <row r="8510" spans="2:12" x14ac:dyDescent="0.2">
      <c r="D8510" s="200"/>
      <c r="E8510" s="4" t="s">
        <v>36</v>
      </c>
      <c r="F8510" s="5"/>
      <c r="G8510" s="6">
        <v>95</v>
      </c>
      <c r="H8510" s="31">
        <v>3.1578947368420001</v>
      </c>
      <c r="I8510" s="12">
        <v>14.736842105262999</v>
      </c>
      <c r="J8510" s="61">
        <v>28.421052631578998</v>
      </c>
      <c r="K8510" s="44">
        <v>47.368421052632002</v>
      </c>
      <c r="L8510" s="42">
        <v>6.3157894736840001</v>
      </c>
    </row>
    <row r="8511" spans="2:12" x14ac:dyDescent="0.2">
      <c r="D8511" s="200"/>
      <c r="E8511" s="4" t="s">
        <v>37</v>
      </c>
      <c r="F8511" s="5"/>
      <c r="G8511" s="6">
        <v>111</v>
      </c>
      <c r="H8511" s="31">
        <v>1.8018018018019999</v>
      </c>
      <c r="I8511" s="12">
        <v>16.216216216216001</v>
      </c>
      <c r="J8511" s="29">
        <v>53.153153153152999</v>
      </c>
      <c r="K8511" s="12">
        <v>23.423423423422999</v>
      </c>
      <c r="L8511" s="42">
        <v>5.4054054054050003</v>
      </c>
    </row>
    <row r="8512" spans="2:12" x14ac:dyDescent="0.2">
      <c r="D8512" s="200"/>
      <c r="E8512" s="4" t="s">
        <v>38</v>
      </c>
      <c r="F8512" s="5"/>
      <c r="G8512" s="6">
        <v>93</v>
      </c>
      <c r="H8512" s="31">
        <v>1.0752688172039999</v>
      </c>
      <c r="I8512" s="12">
        <v>13.978494623655999</v>
      </c>
      <c r="J8512" s="12">
        <v>47.311827956988999</v>
      </c>
      <c r="K8512" s="12">
        <v>29.032258064516</v>
      </c>
      <c r="L8512" s="42">
        <v>8.6021505376339995</v>
      </c>
    </row>
    <row r="8513" spans="2:12" x14ac:dyDescent="0.2">
      <c r="D8513" s="200"/>
      <c r="E8513" s="4" t="s">
        <v>39</v>
      </c>
      <c r="F8513" s="5"/>
      <c r="G8513" s="6">
        <v>109</v>
      </c>
      <c r="H8513" s="31">
        <v>2.7522935779819999</v>
      </c>
      <c r="I8513" s="12">
        <v>16.513761467889999</v>
      </c>
      <c r="J8513" s="29">
        <v>48.623853211008999</v>
      </c>
      <c r="K8513" s="43">
        <v>18.348623853210999</v>
      </c>
      <c r="L8513" s="42">
        <v>13.761467889907999</v>
      </c>
    </row>
    <row r="8514" spans="2:12" x14ac:dyDescent="0.2">
      <c r="D8514" s="200"/>
      <c r="E8514" s="4" t="s">
        <v>40</v>
      </c>
      <c r="F8514" s="5"/>
      <c r="G8514" s="6">
        <v>72</v>
      </c>
      <c r="H8514" s="31">
        <v>2.7777777777780002</v>
      </c>
      <c r="I8514" s="12">
        <v>18.055555555556001</v>
      </c>
      <c r="J8514" s="12">
        <v>43.055555555555998</v>
      </c>
      <c r="K8514" s="43">
        <v>22.222222222222001</v>
      </c>
      <c r="L8514" s="42">
        <v>13.888888888888999</v>
      </c>
    </row>
    <row r="8515" spans="2:12" x14ac:dyDescent="0.2">
      <c r="D8515" s="199" t="s">
        <v>76</v>
      </c>
      <c r="E8515" s="22" t="s">
        <v>77</v>
      </c>
      <c r="F8515" s="21"/>
      <c r="G8515" s="19">
        <v>608</v>
      </c>
      <c r="H8515" s="54">
        <v>2.6315789473679998</v>
      </c>
      <c r="I8515" s="20">
        <v>17.763157894736999</v>
      </c>
      <c r="J8515" s="20">
        <v>43.256578947367998</v>
      </c>
      <c r="K8515" s="20">
        <v>27.631578947367998</v>
      </c>
      <c r="L8515" s="52">
        <v>8.7171052631580004</v>
      </c>
    </row>
    <row r="8516" spans="2:12" x14ac:dyDescent="0.2">
      <c r="D8516" s="200"/>
      <c r="E8516" s="4" t="s">
        <v>34</v>
      </c>
      <c r="F8516" s="5"/>
      <c r="G8516" s="6">
        <v>37</v>
      </c>
      <c r="H8516" s="71">
        <v>0</v>
      </c>
      <c r="I8516" s="61">
        <v>2.7027027027030002</v>
      </c>
      <c r="J8516" s="12">
        <v>45.945945945946001</v>
      </c>
      <c r="K8516" s="44">
        <v>40.540540540541002</v>
      </c>
      <c r="L8516" s="42">
        <v>10.810810810811001</v>
      </c>
    </row>
    <row r="8517" spans="2:12" x14ac:dyDescent="0.2">
      <c r="D8517" s="200"/>
      <c r="E8517" s="4" t="s">
        <v>35</v>
      </c>
      <c r="F8517" s="5"/>
      <c r="G8517" s="6">
        <v>73</v>
      </c>
      <c r="H8517" s="71">
        <v>0</v>
      </c>
      <c r="I8517" s="43">
        <v>8.2191780821920002</v>
      </c>
      <c r="J8517" s="29">
        <v>49.315068493151003</v>
      </c>
      <c r="K8517" s="29">
        <v>35.616438356163997</v>
      </c>
      <c r="L8517" s="42">
        <v>6.8493150684930004</v>
      </c>
    </row>
    <row r="8518" spans="2:12" x14ac:dyDescent="0.2">
      <c r="D8518" s="200"/>
      <c r="E8518" s="4" t="s">
        <v>36</v>
      </c>
      <c r="F8518" s="5"/>
      <c r="G8518" s="6">
        <v>92</v>
      </c>
      <c r="H8518" s="31">
        <v>2.1739130434780001</v>
      </c>
      <c r="I8518" s="12">
        <v>15.217391304348</v>
      </c>
      <c r="J8518" s="12">
        <v>39.130434782609001</v>
      </c>
      <c r="K8518" s="29">
        <v>38.043478260870003</v>
      </c>
      <c r="L8518" s="42">
        <v>5.4347826086959996</v>
      </c>
    </row>
    <row r="8519" spans="2:12" x14ac:dyDescent="0.2">
      <c r="D8519" s="200"/>
      <c r="E8519" s="4" t="s">
        <v>37</v>
      </c>
      <c r="F8519" s="5"/>
      <c r="G8519" s="6">
        <v>110</v>
      </c>
      <c r="H8519" s="31">
        <v>3.636363636364</v>
      </c>
      <c r="I8519" s="12">
        <v>18.181818181817999</v>
      </c>
      <c r="J8519" s="12">
        <v>44.545454545455001</v>
      </c>
      <c r="K8519" s="12">
        <v>29.090909090909001</v>
      </c>
      <c r="L8519" s="42">
        <v>4.5454545454549997</v>
      </c>
    </row>
    <row r="8520" spans="2:12" x14ac:dyDescent="0.2">
      <c r="D8520" s="200"/>
      <c r="E8520" s="4" t="s">
        <v>38</v>
      </c>
      <c r="F8520" s="5"/>
      <c r="G8520" s="6">
        <v>93</v>
      </c>
      <c r="H8520" s="31">
        <v>3.2258064516129998</v>
      </c>
      <c r="I8520" s="29">
        <v>21.505376344085999</v>
      </c>
      <c r="J8520" s="12">
        <v>44.086021505376003</v>
      </c>
      <c r="K8520" s="43">
        <v>20.430107526882001</v>
      </c>
      <c r="L8520" s="42">
        <v>10.752688172042999</v>
      </c>
    </row>
    <row r="8521" spans="2:12" x14ac:dyDescent="0.2">
      <c r="D8521" s="200"/>
      <c r="E8521" s="4" t="s">
        <v>39</v>
      </c>
      <c r="F8521" s="5"/>
      <c r="G8521" s="6">
        <v>114</v>
      </c>
      <c r="H8521" s="31">
        <v>5.2631578947369997</v>
      </c>
      <c r="I8521" s="12">
        <v>21.052631578947</v>
      </c>
      <c r="J8521" s="12">
        <v>38.596491228070001</v>
      </c>
      <c r="K8521" s="12">
        <v>23.684210526316001</v>
      </c>
      <c r="L8521" s="42">
        <v>11.403508771929999</v>
      </c>
    </row>
    <row r="8522" spans="2:12" x14ac:dyDescent="0.2">
      <c r="D8522" s="201"/>
      <c r="E8522" s="57" t="s">
        <v>40</v>
      </c>
      <c r="F8522" s="59"/>
      <c r="G8522" s="55">
        <v>89</v>
      </c>
      <c r="H8522" s="114">
        <v>1.123595505618</v>
      </c>
      <c r="I8522" s="123">
        <v>25.842696629212998</v>
      </c>
      <c r="J8522" s="65">
        <v>44.943820224718998</v>
      </c>
      <c r="K8522" s="109">
        <v>15.730337078651999</v>
      </c>
      <c r="L8522" s="105">
        <v>12.359550561798001</v>
      </c>
    </row>
    <row r="8524" spans="2:12" x14ac:dyDescent="0.2">
      <c r="B8524" s="40" t="str">
        <f xml:space="preserve"> HYPERLINK("#'目次'!B358", "[352]")</f>
        <v>[352]</v>
      </c>
      <c r="C8524" s="23" t="s">
        <v>488</v>
      </c>
    </row>
    <row r="8527" spans="2:12" x14ac:dyDescent="0.2">
      <c r="C8527" s="23" t="s">
        <v>80</v>
      </c>
    </row>
    <row r="8528" spans="2:12" ht="24" x14ac:dyDescent="0.2">
      <c r="E8528" s="195"/>
      <c r="F8528" s="196"/>
      <c r="G8528" s="37" t="s">
        <v>15</v>
      </c>
      <c r="H8528" s="33" t="s">
        <v>471</v>
      </c>
      <c r="I8528" s="13" t="s">
        <v>472</v>
      </c>
      <c r="J8528" s="13" t="s">
        <v>473</v>
      </c>
      <c r="K8528" s="13" t="s">
        <v>440</v>
      </c>
      <c r="L8528" s="38" t="s">
        <v>18</v>
      </c>
    </row>
    <row r="8529" spans="2:12" x14ac:dyDescent="0.2">
      <c r="E8529" s="197"/>
      <c r="F8529" s="198"/>
      <c r="G8529" s="35"/>
      <c r="H8529" s="39"/>
      <c r="I8529" s="14"/>
      <c r="J8529" s="14"/>
      <c r="K8529" s="14"/>
      <c r="L8529" s="34"/>
    </row>
    <row r="8530" spans="2:12" x14ac:dyDescent="0.2">
      <c r="E8530" s="91" t="s">
        <v>15</v>
      </c>
      <c r="F8530" s="46"/>
      <c r="G8530" s="36">
        <v>1200</v>
      </c>
      <c r="H8530" s="24">
        <v>2.666666666667</v>
      </c>
      <c r="I8530" s="24">
        <v>16.25</v>
      </c>
      <c r="J8530" s="24">
        <v>43.5</v>
      </c>
      <c r="K8530" s="24">
        <v>28.25</v>
      </c>
      <c r="L8530" s="68">
        <v>9.333333333333</v>
      </c>
    </row>
    <row r="8531" spans="2:12" x14ac:dyDescent="0.2">
      <c r="E8531" s="4" t="s">
        <v>81</v>
      </c>
      <c r="F8531" s="5"/>
      <c r="G8531" s="19">
        <v>48</v>
      </c>
      <c r="H8531" s="54">
        <v>4.166666666667</v>
      </c>
      <c r="I8531" s="20">
        <v>14.583333333333</v>
      </c>
      <c r="J8531" s="20">
        <v>43.75</v>
      </c>
      <c r="K8531" s="20">
        <v>27.083333333333002</v>
      </c>
      <c r="L8531" s="52">
        <v>10.416666666667</v>
      </c>
    </row>
    <row r="8532" spans="2:12" x14ac:dyDescent="0.2">
      <c r="E8532" s="4" t="s">
        <v>82</v>
      </c>
      <c r="F8532" s="5"/>
      <c r="G8532" s="6">
        <v>84</v>
      </c>
      <c r="H8532" s="31">
        <v>1.190476190476</v>
      </c>
      <c r="I8532" s="43">
        <v>10.714285714286</v>
      </c>
      <c r="J8532" s="61">
        <v>28.571428571428999</v>
      </c>
      <c r="K8532" s="44">
        <v>46.428571428570997</v>
      </c>
      <c r="L8532" s="42">
        <v>13.095238095238001</v>
      </c>
    </row>
    <row r="8533" spans="2:12" x14ac:dyDescent="0.2">
      <c r="E8533" s="4" t="s">
        <v>83</v>
      </c>
      <c r="F8533" s="5"/>
      <c r="G8533" s="6">
        <v>462</v>
      </c>
      <c r="H8533" s="31">
        <v>2.3809523809519999</v>
      </c>
      <c r="I8533" s="12">
        <v>16.450216450216001</v>
      </c>
      <c r="J8533" s="12">
        <v>44.588744588745001</v>
      </c>
      <c r="K8533" s="12">
        <v>27.705627705628</v>
      </c>
      <c r="L8533" s="42">
        <v>8.8744588744590001</v>
      </c>
    </row>
    <row r="8534" spans="2:12" x14ac:dyDescent="0.2">
      <c r="E8534" s="4" t="s">
        <v>84</v>
      </c>
      <c r="F8534" s="5"/>
      <c r="G8534" s="6">
        <v>30</v>
      </c>
      <c r="H8534" s="71">
        <v>0</v>
      </c>
      <c r="I8534" s="43">
        <v>10</v>
      </c>
      <c r="J8534" s="29">
        <v>53.333333333333002</v>
      </c>
      <c r="K8534" s="12">
        <v>30</v>
      </c>
      <c r="L8534" s="42">
        <v>6.666666666667</v>
      </c>
    </row>
    <row r="8535" spans="2:12" x14ac:dyDescent="0.2">
      <c r="E8535" s="4" t="s">
        <v>85</v>
      </c>
      <c r="F8535" s="5"/>
      <c r="G8535" s="6">
        <v>144</v>
      </c>
      <c r="H8535" s="31">
        <v>3.4722222222219998</v>
      </c>
      <c r="I8535" s="12">
        <v>16.666666666666998</v>
      </c>
      <c r="J8535" s="12">
        <v>41.666666666666998</v>
      </c>
      <c r="K8535" s="12">
        <v>27.083333333333002</v>
      </c>
      <c r="L8535" s="42">
        <v>11.111111111111001</v>
      </c>
    </row>
    <row r="8536" spans="2:12" x14ac:dyDescent="0.2">
      <c r="E8536" s="4" t="s">
        <v>86</v>
      </c>
      <c r="F8536" s="5"/>
      <c r="G8536" s="6">
        <v>192</v>
      </c>
      <c r="H8536" s="31">
        <v>3.125</v>
      </c>
      <c r="I8536" s="12">
        <v>19.270833333333002</v>
      </c>
      <c r="J8536" s="12">
        <v>47.916666666666998</v>
      </c>
      <c r="K8536" s="43">
        <v>22.916666666666998</v>
      </c>
      <c r="L8536" s="42">
        <v>6.770833333333</v>
      </c>
    </row>
    <row r="8537" spans="2:12" x14ac:dyDescent="0.2">
      <c r="E8537" s="4" t="s">
        <v>87</v>
      </c>
      <c r="F8537" s="5"/>
      <c r="G8537" s="6">
        <v>72</v>
      </c>
      <c r="H8537" s="31">
        <v>4.166666666667</v>
      </c>
      <c r="I8537" s="12">
        <v>16.666666666666998</v>
      </c>
      <c r="J8537" s="29">
        <v>48.611111111111001</v>
      </c>
      <c r="K8537" s="43">
        <v>19.444444444443999</v>
      </c>
      <c r="L8537" s="42">
        <v>11.111111111111001</v>
      </c>
    </row>
    <row r="8538" spans="2:12" x14ac:dyDescent="0.2">
      <c r="E8538" s="4" t="s">
        <v>88</v>
      </c>
      <c r="F8538" s="5"/>
      <c r="G8538" s="6">
        <v>36</v>
      </c>
      <c r="H8538" s="31">
        <v>2.7777777777780002</v>
      </c>
      <c r="I8538" s="12">
        <v>19.444444444443999</v>
      </c>
      <c r="J8538" s="12">
        <v>41.666666666666998</v>
      </c>
      <c r="K8538" s="12">
        <v>27.777777777777999</v>
      </c>
      <c r="L8538" s="42">
        <v>8.333333333333</v>
      </c>
    </row>
    <row r="8539" spans="2:12" x14ac:dyDescent="0.2">
      <c r="E8539" s="4" t="s">
        <v>89</v>
      </c>
      <c r="F8539" s="5"/>
      <c r="G8539" s="6">
        <v>66</v>
      </c>
      <c r="H8539" s="31">
        <v>3.0303030303030001</v>
      </c>
      <c r="I8539" s="12">
        <v>18.181818181817999</v>
      </c>
      <c r="J8539" s="12">
        <v>39.393939393939</v>
      </c>
      <c r="K8539" s="12">
        <v>25.757575757575999</v>
      </c>
      <c r="L8539" s="42">
        <v>13.636363636364001</v>
      </c>
    </row>
    <row r="8540" spans="2:12" x14ac:dyDescent="0.2">
      <c r="E8540" s="4" t="s">
        <v>90</v>
      </c>
      <c r="F8540" s="5"/>
      <c r="G8540" s="6">
        <v>54</v>
      </c>
      <c r="H8540" s="31">
        <v>1.851851851852</v>
      </c>
      <c r="I8540" s="12">
        <v>12.962962962962999</v>
      </c>
      <c r="J8540" s="12">
        <v>38.888888888888999</v>
      </c>
      <c r="K8540" s="44">
        <v>38.888888888888999</v>
      </c>
      <c r="L8540" s="42">
        <v>7.4074074074069998</v>
      </c>
    </row>
    <row r="8541" spans="2:12" x14ac:dyDescent="0.2">
      <c r="E8541" s="57" t="s">
        <v>91</v>
      </c>
      <c r="F8541" s="59"/>
      <c r="G8541" s="55">
        <v>12</v>
      </c>
      <c r="H8541" s="137">
        <v>0</v>
      </c>
      <c r="I8541" s="125">
        <v>8.333333333333</v>
      </c>
      <c r="J8541" s="123">
        <v>50</v>
      </c>
      <c r="K8541" s="113">
        <v>41.666666666666998</v>
      </c>
      <c r="L8541" s="171">
        <v>0</v>
      </c>
    </row>
    <row r="8543" spans="2:12" x14ac:dyDescent="0.2">
      <c r="B8543" s="40" t="str">
        <f xml:space="preserve"> HYPERLINK("#'目次'!B359", "[353]")</f>
        <v>[353]</v>
      </c>
      <c r="C8543" s="23" t="s">
        <v>491</v>
      </c>
    </row>
    <row r="8546" spans="3:12" x14ac:dyDescent="0.2">
      <c r="C8546" s="23" t="s">
        <v>14</v>
      </c>
    </row>
    <row r="8547" spans="3:12" ht="24" x14ac:dyDescent="0.2">
      <c r="D8547" s="195"/>
      <c r="E8547" s="196"/>
      <c r="F8547" s="196"/>
      <c r="G8547" s="37" t="s">
        <v>15</v>
      </c>
      <c r="H8547" s="33" t="s">
        <v>471</v>
      </c>
      <c r="I8547" s="13" t="s">
        <v>472</v>
      </c>
      <c r="J8547" s="13" t="s">
        <v>473</v>
      </c>
      <c r="K8547" s="13" t="s">
        <v>440</v>
      </c>
      <c r="L8547" s="38" t="s">
        <v>18</v>
      </c>
    </row>
    <row r="8548" spans="3:12" x14ac:dyDescent="0.2">
      <c r="D8548" s="197"/>
      <c r="E8548" s="198"/>
      <c r="F8548" s="198"/>
      <c r="G8548" s="35"/>
      <c r="H8548" s="39"/>
      <c r="I8548" s="14"/>
      <c r="J8548" s="14"/>
      <c r="K8548" s="14"/>
      <c r="L8548" s="34"/>
    </row>
    <row r="8549" spans="3:12" x14ac:dyDescent="0.2">
      <c r="D8549" s="56"/>
      <c r="E8549" s="58" t="s">
        <v>15</v>
      </c>
      <c r="F8549" s="46"/>
      <c r="G8549" s="36">
        <v>1200</v>
      </c>
      <c r="H8549" s="24">
        <v>2.166666666667</v>
      </c>
      <c r="I8549" s="24">
        <v>8.25</v>
      </c>
      <c r="J8549" s="24">
        <v>49.333333333333002</v>
      </c>
      <c r="K8549" s="24">
        <v>30.833333333333002</v>
      </c>
      <c r="L8549" s="68">
        <v>9.416666666667</v>
      </c>
    </row>
    <row r="8550" spans="3:12" x14ac:dyDescent="0.2">
      <c r="D8550" s="199" t="s">
        <v>19</v>
      </c>
      <c r="E8550" s="22" t="s">
        <v>20</v>
      </c>
      <c r="F8550" s="21"/>
      <c r="G8550" s="19">
        <v>132</v>
      </c>
      <c r="H8550" s="54">
        <v>2.2727272727269998</v>
      </c>
      <c r="I8550" s="20">
        <v>4.5454545454549997</v>
      </c>
      <c r="J8550" s="107">
        <v>38.636363636364003</v>
      </c>
      <c r="K8550" s="98">
        <v>42.424242424242003</v>
      </c>
      <c r="L8550" s="52">
        <v>12.121212121212</v>
      </c>
    </row>
    <row r="8551" spans="3:12" x14ac:dyDescent="0.2">
      <c r="D8551" s="200"/>
      <c r="E8551" s="4" t="s">
        <v>21</v>
      </c>
      <c r="F8551" s="5"/>
      <c r="G8551" s="6">
        <v>444</v>
      </c>
      <c r="H8551" s="31">
        <v>1.5765765765769999</v>
      </c>
      <c r="I8551" s="12">
        <v>8.7837837837839992</v>
      </c>
      <c r="J8551" s="12">
        <v>50.675675675675997</v>
      </c>
      <c r="K8551" s="12">
        <v>30.180180180179999</v>
      </c>
      <c r="L8551" s="42">
        <v>8.7837837837839992</v>
      </c>
    </row>
    <row r="8552" spans="3:12" x14ac:dyDescent="0.2">
      <c r="D8552" s="200"/>
      <c r="E8552" s="4" t="s">
        <v>22</v>
      </c>
      <c r="F8552" s="5"/>
      <c r="G8552" s="6">
        <v>192</v>
      </c>
      <c r="H8552" s="31">
        <v>2.083333333333</v>
      </c>
      <c r="I8552" s="12">
        <v>9.895833333333</v>
      </c>
      <c r="J8552" s="12">
        <v>47.395833333333002</v>
      </c>
      <c r="K8552" s="12">
        <v>29.166666666666998</v>
      </c>
      <c r="L8552" s="42">
        <v>11.458333333333</v>
      </c>
    </row>
    <row r="8553" spans="3:12" x14ac:dyDescent="0.2">
      <c r="D8553" s="200"/>
      <c r="E8553" s="4" t="s">
        <v>23</v>
      </c>
      <c r="F8553" s="5"/>
      <c r="G8553" s="6">
        <v>192</v>
      </c>
      <c r="H8553" s="31">
        <v>3.645833333333</v>
      </c>
      <c r="I8553" s="12">
        <v>8.333333333333</v>
      </c>
      <c r="J8553" s="12">
        <v>52.604166666666998</v>
      </c>
      <c r="K8553" s="12">
        <v>28.645833333333002</v>
      </c>
      <c r="L8553" s="42">
        <v>6.770833333333</v>
      </c>
    </row>
    <row r="8554" spans="3:12" x14ac:dyDescent="0.2">
      <c r="D8554" s="200"/>
      <c r="E8554" s="4" t="s">
        <v>24</v>
      </c>
      <c r="F8554" s="5"/>
      <c r="G8554" s="6">
        <v>240</v>
      </c>
      <c r="H8554" s="31">
        <v>2.083333333333</v>
      </c>
      <c r="I8554" s="12">
        <v>7.916666666667</v>
      </c>
      <c r="J8554" s="12">
        <v>51.666666666666998</v>
      </c>
      <c r="K8554" s="12">
        <v>28.75</v>
      </c>
      <c r="L8554" s="42">
        <v>9.583333333333</v>
      </c>
    </row>
    <row r="8555" spans="3:12" x14ac:dyDescent="0.2">
      <c r="D8555" s="199" t="s">
        <v>25</v>
      </c>
      <c r="E8555" s="22" t="s">
        <v>26</v>
      </c>
      <c r="F8555" s="21"/>
      <c r="G8555" s="19">
        <v>348</v>
      </c>
      <c r="H8555" s="54">
        <v>3.4482758620689999</v>
      </c>
      <c r="I8555" s="20">
        <v>8.0459770114939992</v>
      </c>
      <c r="J8555" s="20">
        <v>49.712643678161001</v>
      </c>
      <c r="K8555" s="20">
        <v>30.172413793103001</v>
      </c>
      <c r="L8555" s="52">
        <v>8.6206896551720007</v>
      </c>
    </row>
    <row r="8556" spans="3:12" x14ac:dyDescent="0.2">
      <c r="D8556" s="200"/>
      <c r="E8556" s="4" t="s">
        <v>27</v>
      </c>
      <c r="F8556" s="5"/>
      <c r="G8556" s="6">
        <v>378</v>
      </c>
      <c r="H8556" s="31">
        <v>1.058201058201</v>
      </c>
      <c r="I8556" s="12">
        <v>9.2592592592590002</v>
      </c>
      <c r="J8556" s="12">
        <v>53.439153439153003</v>
      </c>
      <c r="K8556" s="12">
        <v>26.984126984126998</v>
      </c>
      <c r="L8556" s="42">
        <v>9.2592592592590002</v>
      </c>
    </row>
    <row r="8557" spans="3:12" x14ac:dyDescent="0.2">
      <c r="D8557" s="200"/>
      <c r="E8557" s="4" t="s">
        <v>28</v>
      </c>
      <c r="F8557" s="5"/>
      <c r="G8557" s="6">
        <v>372</v>
      </c>
      <c r="H8557" s="31">
        <v>1.3440860215049999</v>
      </c>
      <c r="I8557" s="12">
        <v>8.6021505376339995</v>
      </c>
      <c r="J8557" s="43">
        <v>43.817204301075002</v>
      </c>
      <c r="K8557" s="29">
        <v>36.021505376344003</v>
      </c>
      <c r="L8557" s="42">
        <v>10.215053763441</v>
      </c>
    </row>
    <row r="8558" spans="3:12" x14ac:dyDescent="0.2">
      <c r="D8558" s="200"/>
      <c r="E8558" s="4" t="s">
        <v>29</v>
      </c>
      <c r="F8558" s="5"/>
      <c r="G8558" s="6">
        <v>102</v>
      </c>
      <c r="H8558" s="31">
        <v>4.9019607843140003</v>
      </c>
      <c r="I8558" s="12">
        <v>3.9215686274510002</v>
      </c>
      <c r="J8558" s="12">
        <v>52.941176470587997</v>
      </c>
      <c r="K8558" s="12">
        <v>28.431372549020001</v>
      </c>
      <c r="L8558" s="42">
        <v>9.8039215686270005</v>
      </c>
    </row>
    <row r="8559" spans="3:12" x14ac:dyDescent="0.2">
      <c r="D8559" s="199" t="s">
        <v>30</v>
      </c>
      <c r="E8559" s="22" t="s">
        <v>31</v>
      </c>
      <c r="F8559" s="21"/>
      <c r="G8559" s="19">
        <v>592</v>
      </c>
      <c r="H8559" s="54">
        <v>2.533783783784</v>
      </c>
      <c r="I8559" s="20">
        <v>7.601351351351</v>
      </c>
      <c r="J8559" s="20">
        <v>48.141891891892001</v>
      </c>
      <c r="K8559" s="20">
        <v>31.418918918919001</v>
      </c>
      <c r="L8559" s="52">
        <v>10.304054054053999</v>
      </c>
    </row>
    <row r="8560" spans="3:12" x14ac:dyDescent="0.2">
      <c r="D8560" s="200"/>
      <c r="E8560" s="4" t="s">
        <v>32</v>
      </c>
      <c r="F8560" s="5"/>
      <c r="G8560" s="6">
        <v>608</v>
      </c>
      <c r="H8560" s="31">
        <v>1.8092105263160001</v>
      </c>
      <c r="I8560" s="12">
        <v>8.8815789473680002</v>
      </c>
      <c r="J8560" s="12">
        <v>50.493421052632002</v>
      </c>
      <c r="K8560" s="12">
        <v>30.263157894736999</v>
      </c>
      <c r="L8560" s="42">
        <v>8.5526315789470004</v>
      </c>
    </row>
    <row r="8561" spans="2:12" x14ac:dyDescent="0.2">
      <c r="D8561" s="199" t="s">
        <v>33</v>
      </c>
      <c r="E8561" s="22" t="s">
        <v>34</v>
      </c>
      <c r="F8561" s="21"/>
      <c r="G8561" s="19">
        <v>74</v>
      </c>
      <c r="H8561" s="131">
        <v>0</v>
      </c>
      <c r="I8561" s="20">
        <v>6.7567567567570004</v>
      </c>
      <c r="J8561" s="90">
        <v>41.891891891892001</v>
      </c>
      <c r="K8561" s="20">
        <v>35.135135135135002</v>
      </c>
      <c r="L8561" s="153">
        <v>16.216216216216001</v>
      </c>
    </row>
    <row r="8562" spans="2:12" x14ac:dyDescent="0.2">
      <c r="D8562" s="200"/>
      <c r="E8562" s="4" t="s">
        <v>35</v>
      </c>
      <c r="F8562" s="5"/>
      <c r="G8562" s="6">
        <v>148</v>
      </c>
      <c r="H8562" s="31">
        <v>2.7027027027030002</v>
      </c>
      <c r="I8562" s="12">
        <v>6.7567567567570004</v>
      </c>
      <c r="J8562" s="43">
        <v>39.864864864864998</v>
      </c>
      <c r="K8562" s="44">
        <v>42.567567567567998</v>
      </c>
      <c r="L8562" s="42">
        <v>8.1081081081080004</v>
      </c>
    </row>
    <row r="8563" spans="2:12" x14ac:dyDescent="0.2">
      <c r="D8563" s="200"/>
      <c r="E8563" s="4" t="s">
        <v>36</v>
      </c>
      <c r="F8563" s="5"/>
      <c r="G8563" s="6">
        <v>187</v>
      </c>
      <c r="H8563" s="31">
        <v>4.2780748663099999</v>
      </c>
      <c r="I8563" s="12">
        <v>8.0213903743320003</v>
      </c>
      <c r="J8563" s="61">
        <v>39.037433155080002</v>
      </c>
      <c r="K8563" s="44">
        <v>42.780748663102003</v>
      </c>
      <c r="L8563" s="42">
        <v>5.8823529411760003</v>
      </c>
    </row>
    <row r="8564" spans="2:12" x14ac:dyDescent="0.2">
      <c r="D8564" s="200"/>
      <c r="E8564" s="4" t="s">
        <v>37</v>
      </c>
      <c r="F8564" s="5"/>
      <c r="G8564" s="6">
        <v>221</v>
      </c>
      <c r="H8564" s="31">
        <v>0.452488687783</v>
      </c>
      <c r="I8564" s="12">
        <v>9.0497737556560001</v>
      </c>
      <c r="J8564" s="29">
        <v>56.108597285068001</v>
      </c>
      <c r="K8564" s="12">
        <v>29.411764705882</v>
      </c>
      <c r="L8564" s="42">
        <v>4.9773755656110001</v>
      </c>
    </row>
    <row r="8565" spans="2:12" x14ac:dyDescent="0.2">
      <c r="D8565" s="200"/>
      <c r="E8565" s="4" t="s">
        <v>38</v>
      </c>
      <c r="F8565" s="5"/>
      <c r="G8565" s="6">
        <v>186</v>
      </c>
      <c r="H8565" s="31">
        <v>3.2258064516129998</v>
      </c>
      <c r="I8565" s="12">
        <v>9.6774193548389995</v>
      </c>
      <c r="J8565" s="12">
        <v>51.612903225806001</v>
      </c>
      <c r="K8565" s="12">
        <v>26.344086021504999</v>
      </c>
      <c r="L8565" s="42">
        <v>9.1397849462370004</v>
      </c>
    </row>
    <row r="8566" spans="2:12" x14ac:dyDescent="0.2">
      <c r="D8566" s="200"/>
      <c r="E8566" s="4" t="s">
        <v>39</v>
      </c>
      <c r="F8566" s="5"/>
      <c r="G8566" s="6">
        <v>223</v>
      </c>
      <c r="H8566" s="31">
        <v>2.2421524663680001</v>
      </c>
      <c r="I8566" s="12">
        <v>7.6233183856500002</v>
      </c>
      <c r="J8566" s="12">
        <v>53.811659192824997</v>
      </c>
      <c r="K8566" s="43">
        <v>24.215246636770999</v>
      </c>
      <c r="L8566" s="42">
        <v>12.107623318386</v>
      </c>
    </row>
    <row r="8567" spans="2:12" x14ac:dyDescent="0.2">
      <c r="D8567" s="201"/>
      <c r="E8567" s="57" t="s">
        <v>40</v>
      </c>
      <c r="F8567" s="59"/>
      <c r="G8567" s="55">
        <v>161</v>
      </c>
      <c r="H8567" s="114">
        <v>1.242236024845</v>
      </c>
      <c r="I8567" s="65">
        <v>8.6956521739130004</v>
      </c>
      <c r="J8567" s="123">
        <v>55.279503105590003</v>
      </c>
      <c r="K8567" s="109">
        <v>20.496894409938001</v>
      </c>
      <c r="L8567" s="105">
        <v>14.285714285714</v>
      </c>
    </row>
    <row r="8569" spans="2:12" x14ac:dyDescent="0.2">
      <c r="B8569" s="40" t="str">
        <f xml:space="preserve"> HYPERLINK("#'目次'!B360", "[354]")</f>
        <v>[354]</v>
      </c>
      <c r="C8569" s="23" t="s">
        <v>491</v>
      </c>
    </row>
    <row r="8572" spans="2:12" x14ac:dyDescent="0.2">
      <c r="C8572" s="23" t="s">
        <v>48</v>
      </c>
    </row>
    <row r="8573" spans="2:12" ht="24" x14ac:dyDescent="0.2">
      <c r="D8573" s="195"/>
      <c r="E8573" s="196"/>
      <c r="F8573" s="196"/>
      <c r="G8573" s="37" t="s">
        <v>15</v>
      </c>
      <c r="H8573" s="33" t="s">
        <v>471</v>
      </c>
      <c r="I8573" s="13" t="s">
        <v>472</v>
      </c>
      <c r="J8573" s="13" t="s">
        <v>473</v>
      </c>
      <c r="K8573" s="13" t="s">
        <v>440</v>
      </c>
      <c r="L8573" s="38" t="s">
        <v>18</v>
      </c>
    </row>
    <row r="8574" spans="2:12" x14ac:dyDescent="0.2">
      <c r="D8574" s="197"/>
      <c r="E8574" s="198"/>
      <c r="F8574" s="198"/>
      <c r="G8574" s="35"/>
      <c r="H8574" s="39"/>
      <c r="I8574" s="14"/>
      <c r="J8574" s="14"/>
      <c r="K8574" s="14"/>
      <c r="L8574" s="34"/>
    </row>
    <row r="8575" spans="2:12" x14ac:dyDescent="0.2">
      <c r="D8575" s="56"/>
      <c r="E8575" s="58" t="s">
        <v>15</v>
      </c>
      <c r="F8575" s="46"/>
      <c r="G8575" s="36">
        <v>1200</v>
      </c>
      <c r="H8575" s="24">
        <v>2.166666666667</v>
      </c>
      <c r="I8575" s="24">
        <v>8.25</v>
      </c>
      <c r="J8575" s="24">
        <v>49.333333333333002</v>
      </c>
      <c r="K8575" s="24">
        <v>30.833333333333002</v>
      </c>
      <c r="L8575" s="68">
        <v>9.416666666667</v>
      </c>
    </row>
    <row r="8576" spans="2:12" x14ac:dyDescent="0.2">
      <c r="D8576" s="199" t="s">
        <v>49</v>
      </c>
      <c r="E8576" s="22" t="s">
        <v>50</v>
      </c>
      <c r="F8576" s="21"/>
      <c r="G8576" s="19">
        <v>15</v>
      </c>
      <c r="H8576" s="131">
        <v>0</v>
      </c>
      <c r="I8576" s="128">
        <v>0</v>
      </c>
      <c r="J8576" s="20">
        <v>46.666666666666998</v>
      </c>
      <c r="K8576" s="96">
        <v>40</v>
      </c>
      <c r="L8576" s="52">
        <v>13.333333333333</v>
      </c>
    </row>
    <row r="8577" spans="4:12" x14ac:dyDescent="0.2">
      <c r="D8577" s="200"/>
      <c r="E8577" s="4" t="s">
        <v>51</v>
      </c>
      <c r="F8577" s="5"/>
      <c r="G8577" s="6">
        <v>142</v>
      </c>
      <c r="H8577" s="31">
        <v>4.2253521126760001</v>
      </c>
      <c r="I8577" s="12">
        <v>9.1549295774649995</v>
      </c>
      <c r="J8577" s="12">
        <v>50</v>
      </c>
      <c r="K8577" s="12">
        <v>26.056338028169002</v>
      </c>
      <c r="L8577" s="42">
        <v>10.56338028169</v>
      </c>
    </row>
    <row r="8578" spans="4:12" x14ac:dyDescent="0.2">
      <c r="D8578" s="200"/>
      <c r="E8578" s="4" t="s">
        <v>52</v>
      </c>
      <c r="F8578" s="5"/>
      <c r="G8578" s="6">
        <v>26</v>
      </c>
      <c r="H8578" s="76">
        <v>7.6923076923079998</v>
      </c>
      <c r="I8578" s="12">
        <v>7.6923076923079998</v>
      </c>
      <c r="J8578" s="12">
        <v>50</v>
      </c>
      <c r="K8578" s="12">
        <v>26.923076923077002</v>
      </c>
      <c r="L8578" s="42">
        <v>7.6923076923079998</v>
      </c>
    </row>
    <row r="8579" spans="4:12" x14ac:dyDescent="0.2">
      <c r="D8579" s="200"/>
      <c r="E8579" s="4" t="s">
        <v>53</v>
      </c>
      <c r="F8579" s="5"/>
      <c r="G8579" s="6">
        <v>41</v>
      </c>
      <c r="H8579" s="71">
        <v>0</v>
      </c>
      <c r="I8579" s="12">
        <v>7.3170731707319998</v>
      </c>
      <c r="J8579" s="44">
        <v>60.975609756098002</v>
      </c>
      <c r="K8579" s="12">
        <v>26.829268292683</v>
      </c>
      <c r="L8579" s="42">
        <v>4.8780487804880002</v>
      </c>
    </row>
    <row r="8580" spans="4:12" x14ac:dyDescent="0.2">
      <c r="D8580" s="200"/>
      <c r="E8580" s="4" t="s">
        <v>54</v>
      </c>
      <c r="F8580" s="5"/>
      <c r="G8580" s="6">
        <v>226</v>
      </c>
      <c r="H8580" s="31">
        <v>2.654867256637</v>
      </c>
      <c r="I8580" s="12">
        <v>8.4070796460179995</v>
      </c>
      <c r="J8580" s="12">
        <v>46.017699115044003</v>
      </c>
      <c r="K8580" s="29">
        <v>36.725663716813997</v>
      </c>
      <c r="L8580" s="42">
        <v>6.194690265487</v>
      </c>
    </row>
    <row r="8581" spans="4:12" x14ac:dyDescent="0.2">
      <c r="D8581" s="200"/>
      <c r="E8581" s="4" t="s">
        <v>55</v>
      </c>
      <c r="F8581" s="5"/>
      <c r="G8581" s="6">
        <v>125</v>
      </c>
      <c r="H8581" s="31">
        <v>0.8</v>
      </c>
      <c r="I8581" s="12">
        <v>12</v>
      </c>
      <c r="J8581" s="43">
        <v>40</v>
      </c>
      <c r="K8581" s="29">
        <v>40</v>
      </c>
      <c r="L8581" s="42">
        <v>7.2</v>
      </c>
    </row>
    <row r="8582" spans="4:12" x14ac:dyDescent="0.2">
      <c r="D8582" s="200"/>
      <c r="E8582" s="4" t="s">
        <v>56</v>
      </c>
      <c r="F8582" s="5"/>
      <c r="G8582" s="6">
        <v>190</v>
      </c>
      <c r="H8582" s="31">
        <v>3.1578947368420001</v>
      </c>
      <c r="I8582" s="12">
        <v>6.8421052631580004</v>
      </c>
      <c r="J8582" s="12">
        <v>48.421052631579002</v>
      </c>
      <c r="K8582" s="12">
        <v>35.263157894736999</v>
      </c>
      <c r="L8582" s="42">
        <v>6.3157894736840001</v>
      </c>
    </row>
    <row r="8583" spans="4:12" x14ac:dyDescent="0.2">
      <c r="D8583" s="200"/>
      <c r="E8583" s="4" t="s">
        <v>57</v>
      </c>
      <c r="F8583" s="5"/>
      <c r="G8583" s="6">
        <v>185</v>
      </c>
      <c r="H8583" s="31">
        <v>1.0810810810810001</v>
      </c>
      <c r="I8583" s="12">
        <v>10.810810810811001</v>
      </c>
      <c r="J8583" s="29">
        <v>56.756756756756999</v>
      </c>
      <c r="K8583" s="43">
        <v>22.702702702703</v>
      </c>
      <c r="L8583" s="42">
        <v>8.6486486486490008</v>
      </c>
    </row>
    <row r="8584" spans="4:12" x14ac:dyDescent="0.2">
      <c r="D8584" s="200"/>
      <c r="E8584" s="4" t="s">
        <v>58</v>
      </c>
      <c r="F8584" s="5"/>
      <c r="G8584" s="6">
        <v>113</v>
      </c>
      <c r="H8584" s="31">
        <v>0.88495575221199996</v>
      </c>
      <c r="I8584" s="12">
        <v>7.0796460176989999</v>
      </c>
      <c r="J8584" s="61">
        <v>38.938053097344998</v>
      </c>
      <c r="K8584" s="29">
        <v>38.053097345132997</v>
      </c>
      <c r="L8584" s="88">
        <v>15.044247787611001</v>
      </c>
    </row>
    <row r="8585" spans="4:12" x14ac:dyDescent="0.2">
      <c r="D8585" s="200"/>
      <c r="E8585" s="4" t="s">
        <v>59</v>
      </c>
      <c r="F8585" s="5"/>
      <c r="G8585" s="6">
        <v>136</v>
      </c>
      <c r="H8585" s="31">
        <v>1.4705882352940001</v>
      </c>
      <c r="I8585" s="12">
        <v>4.4117647058819998</v>
      </c>
      <c r="J8585" s="29">
        <v>58.823529411765001</v>
      </c>
      <c r="K8585" s="61">
        <v>17.647058823529001</v>
      </c>
      <c r="L8585" s="88">
        <v>17.647058823529001</v>
      </c>
    </row>
    <row r="8586" spans="4:12" x14ac:dyDescent="0.2">
      <c r="D8586" s="199" t="s">
        <v>60</v>
      </c>
      <c r="E8586" s="22" t="s">
        <v>61</v>
      </c>
      <c r="F8586" s="21"/>
      <c r="G8586" s="19">
        <v>205</v>
      </c>
      <c r="H8586" s="54">
        <v>1.4634146341459999</v>
      </c>
      <c r="I8586" s="20">
        <v>10.243902439024</v>
      </c>
      <c r="J8586" s="20">
        <v>49.268292682926997</v>
      </c>
      <c r="K8586" s="20">
        <v>31.707317073171001</v>
      </c>
      <c r="L8586" s="52">
        <v>7.3170731707319998</v>
      </c>
    </row>
    <row r="8587" spans="4:12" x14ac:dyDescent="0.2">
      <c r="D8587" s="200"/>
      <c r="E8587" s="4" t="s">
        <v>62</v>
      </c>
      <c r="F8587" s="5"/>
      <c r="G8587" s="6">
        <v>160</v>
      </c>
      <c r="H8587" s="31">
        <v>3.125</v>
      </c>
      <c r="I8587" s="43">
        <v>2.5</v>
      </c>
      <c r="J8587" s="29">
        <v>56.25</v>
      </c>
      <c r="K8587" s="12">
        <v>31.875</v>
      </c>
      <c r="L8587" s="42">
        <v>6.25</v>
      </c>
    </row>
    <row r="8588" spans="4:12" x14ac:dyDescent="0.2">
      <c r="D8588" s="200"/>
      <c r="E8588" s="4" t="s">
        <v>63</v>
      </c>
      <c r="F8588" s="5"/>
      <c r="G8588" s="6">
        <v>121</v>
      </c>
      <c r="H8588" s="31">
        <v>0.82644628099200002</v>
      </c>
      <c r="I8588" s="12">
        <v>6.6115702479339999</v>
      </c>
      <c r="J8588" s="12">
        <v>48.760330578511997</v>
      </c>
      <c r="K8588" s="29">
        <v>37.190082644627999</v>
      </c>
      <c r="L8588" s="42">
        <v>6.6115702479339999</v>
      </c>
    </row>
    <row r="8589" spans="4:12" x14ac:dyDescent="0.2">
      <c r="D8589" s="200"/>
      <c r="E8589" s="4" t="s">
        <v>64</v>
      </c>
      <c r="F8589" s="5"/>
      <c r="G8589" s="6">
        <v>124</v>
      </c>
      <c r="H8589" s="31">
        <v>1.6129032258060001</v>
      </c>
      <c r="I8589" s="12">
        <v>8.0645161290320004</v>
      </c>
      <c r="J8589" s="29">
        <v>56.451612903226</v>
      </c>
      <c r="K8589" s="12">
        <v>30.645161290322999</v>
      </c>
      <c r="L8589" s="100">
        <v>3.2258064516129998</v>
      </c>
    </row>
    <row r="8590" spans="4:12" x14ac:dyDescent="0.2">
      <c r="D8590" s="200"/>
      <c r="E8590" s="4" t="s">
        <v>65</v>
      </c>
      <c r="F8590" s="5"/>
      <c r="G8590" s="6">
        <v>109</v>
      </c>
      <c r="H8590" s="31">
        <v>2.7522935779819999</v>
      </c>
      <c r="I8590" s="12">
        <v>10.091743119266001</v>
      </c>
      <c r="J8590" s="12">
        <v>47.706422018349002</v>
      </c>
      <c r="K8590" s="43">
        <v>25.688073394494999</v>
      </c>
      <c r="L8590" s="42">
        <v>13.761467889907999</v>
      </c>
    </row>
    <row r="8591" spans="4:12" x14ac:dyDescent="0.2">
      <c r="D8591" s="200"/>
      <c r="E8591" s="4" t="s">
        <v>66</v>
      </c>
      <c r="F8591" s="5"/>
      <c r="G8591" s="6">
        <v>104</v>
      </c>
      <c r="H8591" s="31">
        <v>2.884615384615</v>
      </c>
      <c r="I8591" s="12">
        <v>7.6923076923079998</v>
      </c>
      <c r="J8591" s="12">
        <v>50</v>
      </c>
      <c r="K8591" s="12">
        <v>35.576923076923002</v>
      </c>
      <c r="L8591" s="100">
        <v>3.8461538461539999</v>
      </c>
    </row>
    <row r="8592" spans="4:12" x14ac:dyDescent="0.2">
      <c r="D8592" s="200"/>
      <c r="E8592" s="4" t="s">
        <v>67</v>
      </c>
      <c r="F8592" s="5"/>
      <c r="G8592" s="6">
        <v>139</v>
      </c>
      <c r="H8592" s="31">
        <v>3.5971223021580001</v>
      </c>
      <c r="I8592" s="12">
        <v>10.071942446043</v>
      </c>
      <c r="J8592" s="12">
        <v>52.517985611511001</v>
      </c>
      <c r="K8592" s="12">
        <v>28.057553956835001</v>
      </c>
      <c r="L8592" s="42">
        <v>5.755395683453</v>
      </c>
    </row>
    <row r="8593" spans="2:12" x14ac:dyDescent="0.2">
      <c r="D8593" s="200"/>
      <c r="E8593" s="4" t="s">
        <v>68</v>
      </c>
      <c r="F8593" s="5"/>
      <c r="G8593" s="6">
        <v>48</v>
      </c>
      <c r="H8593" s="31">
        <v>2.083333333333</v>
      </c>
      <c r="I8593" s="12">
        <v>10.416666666667</v>
      </c>
      <c r="J8593" s="12">
        <v>45.833333333333002</v>
      </c>
      <c r="K8593" s="29">
        <v>37.5</v>
      </c>
      <c r="L8593" s="100">
        <v>4.166666666667</v>
      </c>
    </row>
    <row r="8594" spans="2:12" x14ac:dyDescent="0.2">
      <c r="D8594" s="200"/>
      <c r="E8594" s="4" t="s">
        <v>69</v>
      </c>
      <c r="F8594" s="5"/>
      <c r="G8594" s="6">
        <v>37</v>
      </c>
      <c r="H8594" s="76">
        <v>8.1081081081080004</v>
      </c>
      <c r="I8594" s="44">
        <v>21.621621621622001</v>
      </c>
      <c r="J8594" s="43">
        <v>43.243243243243001</v>
      </c>
      <c r="K8594" s="61">
        <v>18.918918918919001</v>
      </c>
      <c r="L8594" s="42">
        <v>8.1081081081080004</v>
      </c>
    </row>
    <row r="8595" spans="2:12" x14ac:dyDescent="0.2">
      <c r="D8595" s="93" t="s">
        <v>70</v>
      </c>
      <c r="E8595" s="89" t="s">
        <v>18</v>
      </c>
      <c r="F8595" s="92"/>
      <c r="G8595" s="94">
        <v>0</v>
      </c>
      <c r="H8595" s="152">
        <v>0</v>
      </c>
      <c r="I8595" s="134">
        <v>0</v>
      </c>
      <c r="J8595" s="86">
        <v>0</v>
      </c>
      <c r="K8595" s="86">
        <v>0</v>
      </c>
      <c r="L8595" s="159">
        <v>0</v>
      </c>
    </row>
    <row r="8597" spans="2:12" x14ac:dyDescent="0.2">
      <c r="B8597" s="40" t="str">
        <f xml:space="preserve"> HYPERLINK("#'目次'!B361", "[355]")</f>
        <v>[355]</v>
      </c>
      <c r="C8597" s="23" t="s">
        <v>491</v>
      </c>
    </row>
    <row r="8600" spans="2:12" x14ac:dyDescent="0.2">
      <c r="C8600" s="23" t="s">
        <v>73</v>
      </c>
    </row>
    <row r="8601" spans="2:12" ht="24" x14ac:dyDescent="0.2">
      <c r="D8601" s="195"/>
      <c r="E8601" s="196"/>
      <c r="F8601" s="196"/>
      <c r="G8601" s="37" t="s">
        <v>15</v>
      </c>
      <c r="H8601" s="33" t="s">
        <v>471</v>
      </c>
      <c r="I8601" s="13" t="s">
        <v>472</v>
      </c>
      <c r="J8601" s="13" t="s">
        <v>473</v>
      </c>
      <c r="K8601" s="13" t="s">
        <v>440</v>
      </c>
      <c r="L8601" s="38" t="s">
        <v>18</v>
      </c>
    </row>
    <row r="8602" spans="2:12" x14ac:dyDescent="0.2">
      <c r="D8602" s="197"/>
      <c r="E8602" s="198"/>
      <c r="F8602" s="198"/>
      <c r="G8602" s="35"/>
      <c r="H8602" s="39"/>
      <c r="I8602" s="14"/>
      <c r="J8602" s="14"/>
      <c r="K8602" s="14"/>
      <c r="L8602" s="34"/>
    </row>
    <row r="8603" spans="2:12" x14ac:dyDescent="0.2">
      <c r="D8603" s="56"/>
      <c r="E8603" s="58" t="s">
        <v>15</v>
      </c>
      <c r="F8603" s="46"/>
      <c r="G8603" s="36">
        <v>1200</v>
      </c>
      <c r="H8603" s="24">
        <v>2.166666666667</v>
      </c>
      <c r="I8603" s="24">
        <v>8.25</v>
      </c>
      <c r="J8603" s="24">
        <v>49.333333333333002</v>
      </c>
      <c r="K8603" s="24">
        <v>30.833333333333002</v>
      </c>
      <c r="L8603" s="68">
        <v>9.416666666667</v>
      </c>
    </row>
    <row r="8604" spans="2:12" x14ac:dyDescent="0.2">
      <c r="D8604" s="199" t="s">
        <v>74</v>
      </c>
      <c r="E8604" s="22" t="s">
        <v>75</v>
      </c>
      <c r="F8604" s="21"/>
      <c r="G8604" s="19">
        <v>592</v>
      </c>
      <c r="H8604" s="54">
        <v>2.533783783784</v>
      </c>
      <c r="I8604" s="20">
        <v>7.601351351351</v>
      </c>
      <c r="J8604" s="20">
        <v>48.141891891892001</v>
      </c>
      <c r="K8604" s="20">
        <v>31.418918918919001</v>
      </c>
      <c r="L8604" s="52">
        <v>10.304054054053999</v>
      </c>
    </row>
    <row r="8605" spans="2:12" x14ac:dyDescent="0.2">
      <c r="D8605" s="200"/>
      <c r="E8605" s="4" t="s">
        <v>34</v>
      </c>
      <c r="F8605" s="5"/>
      <c r="G8605" s="6">
        <v>37</v>
      </c>
      <c r="H8605" s="71">
        <v>0</v>
      </c>
      <c r="I8605" s="12">
        <v>10.810810810811001</v>
      </c>
      <c r="J8605" s="43">
        <v>40.540540540541002</v>
      </c>
      <c r="K8605" s="12">
        <v>27.027027027027</v>
      </c>
      <c r="L8605" s="111">
        <v>21.621621621622001</v>
      </c>
    </row>
    <row r="8606" spans="2:12" x14ac:dyDescent="0.2">
      <c r="D8606" s="200"/>
      <c r="E8606" s="4" t="s">
        <v>35</v>
      </c>
      <c r="F8606" s="5"/>
      <c r="G8606" s="6">
        <v>75</v>
      </c>
      <c r="H8606" s="31">
        <v>4</v>
      </c>
      <c r="I8606" s="12">
        <v>4</v>
      </c>
      <c r="J8606" s="43">
        <v>41.333333333333002</v>
      </c>
      <c r="K8606" s="44">
        <v>41.333333333333002</v>
      </c>
      <c r="L8606" s="42">
        <v>9.333333333333</v>
      </c>
    </row>
    <row r="8607" spans="2:12" x14ac:dyDescent="0.2">
      <c r="D8607" s="200"/>
      <c r="E8607" s="4" t="s">
        <v>36</v>
      </c>
      <c r="F8607" s="5"/>
      <c r="G8607" s="6">
        <v>95</v>
      </c>
      <c r="H8607" s="31">
        <v>5.2631578947369997</v>
      </c>
      <c r="I8607" s="12">
        <v>6.3157894736840001</v>
      </c>
      <c r="J8607" s="61">
        <v>34.736842105263001</v>
      </c>
      <c r="K8607" s="44">
        <v>47.368421052632002</v>
      </c>
      <c r="L8607" s="42">
        <v>6.3157894736840001</v>
      </c>
    </row>
    <row r="8608" spans="2:12" x14ac:dyDescent="0.2">
      <c r="D8608" s="200"/>
      <c r="E8608" s="4" t="s">
        <v>37</v>
      </c>
      <c r="F8608" s="5"/>
      <c r="G8608" s="6">
        <v>111</v>
      </c>
      <c r="H8608" s="31">
        <v>0.90090090090099995</v>
      </c>
      <c r="I8608" s="12">
        <v>9.0090090090090005</v>
      </c>
      <c r="J8608" s="29">
        <v>54.954954954954999</v>
      </c>
      <c r="K8608" s="12">
        <v>29.72972972973</v>
      </c>
      <c r="L8608" s="42">
        <v>5.4054054054050003</v>
      </c>
    </row>
    <row r="8609" spans="2:12" x14ac:dyDescent="0.2">
      <c r="D8609" s="200"/>
      <c r="E8609" s="4" t="s">
        <v>38</v>
      </c>
      <c r="F8609" s="5"/>
      <c r="G8609" s="6">
        <v>93</v>
      </c>
      <c r="H8609" s="31">
        <v>2.1505376344089999</v>
      </c>
      <c r="I8609" s="12">
        <v>10.752688172042999</v>
      </c>
      <c r="J8609" s="12">
        <v>48.387096774193999</v>
      </c>
      <c r="K8609" s="12">
        <v>29.032258064516</v>
      </c>
      <c r="L8609" s="42">
        <v>9.6774193548389995</v>
      </c>
    </row>
    <row r="8610" spans="2:12" x14ac:dyDescent="0.2">
      <c r="D8610" s="200"/>
      <c r="E8610" s="4" t="s">
        <v>39</v>
      </c>
      <c r="F8610" s="5"/>
      <c r="G8610" s="6">
        <v>109</v>
      </c>
      <c r="H8610" s="31">
        <v>2.7522935779819999</v>
      </c>
      <c r="I8610" s="12">
        <v>5.5045871559629997</v>
      </c>
      <c r="J8610" s="29">
        <v>57.798165137615001</v>
      </c>
      <c r="K8610" s="43">
        <v>22.018348623853001</v>
      </c>
      <c r="L8610" s="42">
        <v>11.926605504587</v>
      </c>
    </row>
    <row r="8611" spans="2:12" x14ac:dyDescent="0.2">
      <c r="D8611" s="200"/>
      <c r="E8611" s="4" t="s">
        <v>40</v>
      </c>
      <c r="F8611" s="5"/>
      <c r="G8611" s="6">
        <v>72</v>
      </c>
      <c r="H8611" s="31">
        <v>1.3888888888890001</v>
      </c>
      <c r="I8611" s="12">
        <v>8.333333333333</v>
      </c>
      <c r="J8611" s="12">
        <v>51.388888888888999</v>
      </c>
      <c r="K8611" s="43">
        <v>22.222222222222001</v>
      </c>
      <c r="L8611" s="88">
        <v>16.666666666666998</v>
      </c>
    </row>
    <row r="8612" spans="2:12" x14ac:dyDescent="0.2">
      <c r="D8612" s="199" t="s">
        <v>76</v>
      </c>
      <c r="E8612" s="22" t="s">
        <v>77</v>
      </c>
      <c r="F8612" s="21"/>
      <c r="G8612" s="19">
        <v>608</v>
      </c>
      <c r="H8612" s="54">
        <v>1.8092105263160001</v>
      </c>
      <c r="I8612" s="20">
        <v>8.8815789473680002</v>
      </c>
      <c r="J8612" s="20">
        <v>50.493421052632002</v>
      </c>
      <c r="K8612" s="20">
        <v>30.263157894736999</v>
      </c>
      <c r="L8612" s="52">
        <v>8.5526315789470004</v>
      </c>
    </row>
    <row r="8613" spans="2:12" x14ac:dyDescent="0.2">
      <c r="D8613" s="200"/>
      <c r="E8613" s="4" t="s">
        <v>34</v>
      </c>
      <c r="F8613" s="5"/>
      <c r="G8613" s="6">
        <v>37</v>
      </c>
      <c r="H8613" s="71">
        <v>0</v>
      </c>
      <c r="I8613" s="43">
        <v>2.7027027027030002</v>
      </c>
      <c r="J8613" s="43">
        <v>43.243243243243001</v>
      </c>
      <c r="K8613" s="44">
        <v>43.243243243243001</v>
      </c>
      <c r="L8613" s="42">
        <v>10.810810810811001</v>
      </c>
    </row>
    <row r="8614" spans="2:12" x14ac:dyDescent="0.2">
      <c r="D8614" s="200"/>
      <c r="E8614" s="4" t="s">
        <v>35</v>
      </c>
      <c r="F8614" s="5"/>
      <c r="G8614" s="6">
        <v>73</v>
      </c>
      <c r="H8614" s="31">
        <v>1.369863013699</v>
      </c>
      <c r="I8614" s="12">
        <v>9.5890410958899999</v>
      </c>
      <c r="J8614" s="61">
        <v>38.356164383562003</v>
      </c>
      <c r="K8614" s="44">
        <v>43.835616438355999</v>
      </c>
      <c r="L8614" s="42">
        <v>6.8493150684930004</v>
      </c>
    </row>
    <row r="8615" spans="2:12" x14ac:dyDescent="0.2">
      <c r="D8615" s="200"/>
      <c r="E8615" s="4" t="s">
        <v>36</v>
      </c>
      <c r="F8615" s="5"/>
      <c r="G8615" s="6">
        <v>92</v>
      </c>
      <c r="H8615" s="31">
        <v>3.2608695652169999</v>
      </c>
      <c r="I8615" s="12">
        <v>9.7826086956519998</v>
      </c>
      <c r="J8615" s="43">
        <v>43.478260869564998</v>
      </c>
      <c r="K8615" s="29">
        <v>38.043478260870003</v>
      </c>
      <c r="L8615" s="42">
        <v>5.4347826086959996</v>
      </c>
    </row>
    <row r="8616" spans="2:12" x14ac:dyDescent="0.2">
      <c r="D8616" s="200"/>
      <c r="E8616" s="4" t="s">
        <v>37</v>
      </c>
      <c r="F8616" s="5"/>
      <c r="G8616" s="6">
        <v>110</v>
      </c>
      <c r="H8616" s="71">
        <v>0</v>
      </c>
      <c r="I8616" s="12">
        <v>9.0909090909089993</v>
      </c>
      <c r="J8616" s="29">
        <v>57.272727272727003</v>
      </c>
      <c r="K8616" s="12">
        <v>29.090909090909001</v>
      </c>
      <c r="L8616" s="42">
        <v>4.5454545454549997</v>
      </c>
    </row>
    <row r="8617" spans="2:12" x14ac:dyDescent="0.2">
      <c r="D8617" s="200"/>
      <c r="E8617" s="4" t="s">
        <v>38</v>
      </c>
      <c r="F8617" s="5"/>
      <c r="G8617" s="6">
        <v>93</v>
      </c>
      <c r="H8617" s="31">
        <v>4.3010752688169998</v>
      </c>
      <c r="I8617" s="12">
        <v>8.6021505376339995</v>
      </c>
      <c r="J8617" s="29">
        <v>54.838709677418997</v>
      </c>
      <c r="K8617" s="43">
        <v>23.655913978495001</v>
      </c>
      <c r="L8617" s="42">
        <v>8.6021505376339995</v>
      </c>
    </row>
    <row r="8618" spans="2:12" x14ac:dyDescent="0.2">
      <c r="D8618" s="200"/>
      <c r="E8618" s="4" t="s">
        <v>39</v>
      </c>
      <c r="F8618" s="5"/>
      <c r="G8618" s="6">
        <v>114</v>
      </c>
      <c r="H8618" s="31">
        <v>1.7543859649119999</v>
      </c>
      <c r="I8618" s="12">
        <v>9.6491228070179993</v>
      </c>
      <c r="J8618" s="12">
        <v>50</v>
      </c>
      <c r="K8618" s="12">
        <v>26.315789473683999</v>
      </c>
      <c r="L8618" s="42">
        <v>12.280701754386</v>
      </c>
    </row>
    <row r="8619" spans="2:12" x14ac:dyDescent="0.2">
      <c r="D8619" s="201"/>
      <c r="E8619" s="57" t="s">
        <v>40</v>
      </c>
      <c r="F8619" s="59"/>
      <c r="G8619" s="55">
        <v>89</v>
      </c>
      <c r="H8619" s="114">
        <v>1.123595505618</v>
      </c>
      <c r="I8619" s="65">
        <v>8.9887640449440003</v>
      </c>
      <c r="J8619" s="123">
        <v>58.426966292134999</v>
      </c>
      <c r="K8619" s="109">
        <v>19.101123595505999</v>
      </c>
      <c r="L8619" s="105">
        <v>12.359550561798001</v>
      </c>
    </row>
    <row r="8621" spans="2:12" x14ac:dyDescent="0.2">
      <c r="B8621" s="40" t="str">
        <f xml:space="preserve"> HYPERLINK("#'目次'!B362", "[356]")</f>
        <v>[356]</v>
      </c>
      <c r="C8621" s="23" t="s">
        <v>491</v>
      </c>
    </row>
    <row r="8624" spans="2:12" x14ac:dyDescent="0.2">
      <c r="C8624" s="23" t="s">
        <v>80</v>
      </c>
    </row>
    <row r="8625" spans="2:12" ht="24" x14ac:dyDescent="0.2">
      <c r="E8625" s="195"/>
      <c r="F8625" s="196"/>
      <c r="G8625" s="37" t="s">
        <v>15</v>
      </c>
      <c r="H8625" s="33" t="s">
        <v>471</v>
      </c>
      <c r="I8625" s="13" t="s">
        <v>472</v>
      </c>
      <c r="J8625" s="13" t="s">
        <v>473</v>
      </c>
      <c r="K8625" s="13" t="s">
        <v>440</v>
      </c>
      <c r="L8625" s="38" t="s">
        <v>18</v>
      </c>
    </row>
    <row r="8626" spans="2:12" x14ac:dyDescent="0.2">
      <c r="E8626" s="197"/>
      <c r="F8626" s="198"/>
      <c r="G8626" s="35"/>
      <c r="H8626" s="39"/>
      <c r="I8626" s="14"/>
      <c r="J8626" s="14"/>
      <c r="K8626" s="14"/>
      <c r="L8626" s="34"/>
    </row>
    <row r="8627" spans="2:12" x14ac:dyDescent="0.2">
      <c r="E8627" s="91" t="s">
        <v>15</v>
      </c>
      <c r="F8627" s="46"/>
      <c r="G8627" s="36">
        <v>1200</v>
      </c>
      <c r="H8627" s="24">
        <v>2.166666666667</v>
      </c>
      <c r="I8627" s="24">
        <v>8.25</v>
      </c>
      <c r="J8627" s="24">
        <v>49.333333333333002</v>
      </c>
      <c r="K8627" s="24">
        <v>30.833333333333002</v>
      </c>
      <c r="L8627" s="68">
        <v>9.416666666667</v>
      </c>
    </row>
    <row r="8628" spans="2:12" x14ac:dyDescent="0.2">
      <c r="E8628" s="4" t="s">
        <v>81</v>
      </c>
      <c r="F8628" s="5"/>
      <c r="G8628" s="19">
        <v>48</v>
      </c>
      <c r="H8628" s="54">
        <v>2.083333333333</v>
      </c>
      <c r="I8628" s="20">
        <v>4.166666666667</v>
      </c>
      <c r="J8628" s="20">
        <v>47.916666666666998</v>
      </c>
      <c r="K8628" s="20">
        <v>33.333333333333002</v>
      </c>
      <c r="L8628" s="52">
        <v>12.5</v>
      </c>
    </row>
    <row r="8629" spans="2:12" x14ac:dyDescent="0.2">
      <c r="E8629" s="4" t="s">
        <v>82</v>
      </c>
      <c r="F8629" s="5"/>
      <c r="G8629" s="6">
        <v>84</v>
      </c>
      <c r="H8629" s="31">
        <v>2.3809523809519999</v>
      </c>
      <c r="I8629" s="12">
        <v>4.7619047619049999</v>
      </c>
      <c r="J8629" s="61">
        <v>33.333333333333002</v>
      </c>
      <c r="K8629" s="44">
        <v>47.619047619047997</v>
      </c>
      <c r="L8629" s="42">
        <v>11.904761904761999</v>
      </c>
    </row>
    <row r="8630" spans="2:12" x14ac:dyDescent="0.2">
      <c r="E8630" s="4" t="s">
        <v>83</v>
      </c>
      <c r="F8630" s="5"/>
      <c r="G8630" s="6">
        <v>462</v>
      </c>
      <c r="H8630" s="31">
        <v>1.731601731602</v>
      </c>
      <c r="I8630" s="12">
        <v>9.0909090909089993</v>
      </c>
      <c r="J8630" s="12">
        <v>49.783549783550001</v>
      </c>
      <c r="K8630" s="12">
        <v>30.08658008658</v>
      </c>
      <c r="L8630" s="42">
        <v>9.3073593073590004</v>
      </c>
    </row>
    <row r="8631" spans="2:12" x14ac:dyDescent="0.2">
      <c r="E8631" s="4" t="s">
        <v>84</v>
      </c>
      <c r="F8631" s="5"/>
      <c r="G8631" s="6">
        <v>30</v>
      </c>
      <c r="H8631" s="71">
        <v>0</v>
      </c>
      <c r="I8631" s="69">
        <v>0</v>
      </c>
      <c r="J8631" s="44">
        <v>60</v>
      </c>
      <c r="K8631" s="12">
        <v>33.333333333333002</v>
      </c>
      <c r="L8631" s="42">
        <v>6.666666666667</v>
      </c>
    </row>
    <row r="8632" spans="2:12" x14ac:dyDescent="0.2">
      <c r="E8632" s="4" t="s">
        <v>85</v>
      </c>
      <c r="F8632" s="5"/>
      <c r="G8632" s="6">
        <v>144</v>
      </c>
      <c r="H8632" s="31">
        <v>2.083333333333</v>
      </c>
      <c r="I8632" s="12">
        <v>11.111111111111001</v>
      </c>
      <c r="J8632" s="12">
        <v>47.222222222222001</v>
      </c>
      <c r="K8632" s="12">
        <v>28.472222222222001</v>
      </c>
      <c r="L8632" s="42">
        <v>11.111111111111001</v>
      </c>
    </row>
    <row r="8633" spans="2:12" x14ac:dyDescent="0.2">
      <c r="E8633" s="4" t="s">
        <v>86</v>
      </c>
      <c r="F8633" s="5"/>
      <c r="G8633" s="6">
        <v>192</v>
      </c>
      <c r="H8633" s="31">
        <v>3.645833333333</v>
      </c>
      <c r="I8633" s="12">
        <v>8.333333333333</v>
      </c>
      <c r="J8633" s="12">
        <v>52.604166666666998</v>
      </c>
      <c r="K8633" s="12">
        <v>28.645833333333002</v>
      </c>
      <c r="L8633" s="42">
        <v>6.770833333333</v>
      </c>
    </row>
    <row r="8634" spans="2:12" x14ac:dyDescent="0.2">
      <c r="E8634" s="4" t="s">
        <v>87</v>
      </c>
      <c r="F8634" s="5"/>
      <c r="G8634" s="6">
        <v>72</v>
      </c>
      <c r="H8634" s="31">
        <v>1.3888888888890001</v>
      </c>
      <c r="I8634" s="12">
        <v>5.5555555555560003</v>
      </c>
      <c r="J8634" s="44">
        <v>59.722222222222001</v>
      </c>
      <c r="K8634" s="43">
        <v>22.222222222222001</v>
      </c>
      <c r="L8634" s="42">
        <v>11.111111111111001</v>
      </c>
    </row>
    <row r="8635" spans="2:12" x14ac:dyDescent="0.2">
      <c r="E8635" s="4" t="s">
        <v>88</v>
      </c>
      <c r="F8635" s="5"/>
      <c r="G8635" s="6">
        <v>36</v>
      </c>
      <c r="H8635" s="71">
        <v>0</v>
      </c>
      <c r="I8635" s="12">
        <v>8.333333333333</v>
      </c>
      <c r="J8635" s="29">
        <v>55.555555555555998</v>
      </c>
      <c r="K8635" s="12">
        <v>27.777777777777999</v>
      </c>
      <c r="L8635" s="42">
        <v>8.333333333333</v>
      </c>
    </row>
    <row r="8636" spans="2:12" x14ac:dyDescent="0.2">
      <c r="E8636" s="4" t="s">
        <v>89</v>
      </c>
      <c r="F8636" s="5"/>
      <c r="G8636" s="6">
        <v>66</v>
      </c>
      <c r="H8636" s="31">
        <v>4.5454545454549997</v>
      </c>
      <c r="I8636" s="12">
        <v>10.606060606061</v>
      </c>
      <c r="J8636" s="43">
        <v>43.939393939394002</v>
      </c>
      <c r="K8636" s="12">
        <v>28.787878787878999</v>
      </c>
      <c r="L8636" s="42">
        <v>12.121212121212</v>
      </c>
    </row>
    <row r="8637" spans="2:12" x14ac:dyDescent="0.2">
      <c r="E8637" s="4" t="s">
        <v>90</v>
      </c>
      <c r="F8637" s="5"/>
      <c r="G8637" s="6">
        <v>54</v>
      </c>
      <c r="H8637" s="31">
        <v>1.851851851852</v>
      </c>
      <c r="I8637" s="12">
        <v>7.4074074074069998</v>
      </c>
      <c r="J8637" s="12">
        <v>48.148148148148003</v>
      </c>
      <c r="K8637" s="12">
        <v>35.185185185184999</v>
      </c>
      <c r="L8637" s="42">
        <v>7.4074074074069998</v>
      </c>
    </row>
    <row r="8638" spans="2:12" x14ac:dyDescent="0.2">
      <c r="E8638" s="57" t="s">
        <v>91</v>
      </c>
      <c r="F8638" s="59"/>
      <c r="G8638" s="55">
        <v>12</v>
      </c>
      <c r="H8638" s="137">
        <v>0</v>
      </c>
      <c r="I8638" s="65">
        <v>8.333333333333</v>
      </c>
      <c r="J8638" s="65">
        <v>50</v>
      </c>
      <c r="K8638" s="113">
        <v>41.666666666666998</v>
      </c>
      <c r="L8638" s="171">
        <v>0</v>
      </c>
    </row>
    <row r="8640" spans="2:12" x14ac:dyDescent="0.2">
      <c r="B8640" s="40" t="str">
        <f xml:space="preserve"> HYPERLINK("#'目次'!B363", "[357]")</f>
        <v>[357]</v>
      </c>
      <c r="C8640" s="23" t="s">
        <v>494</v>
      </c>
    </row>
    <row r="8643" spans="3:12" x14ac:dyDescent="0.2">
      <c r="C8643" s="23" t="s">
        <v>14</v>
      </c>
    </row>
    <row r="8644" spans="3:12" ht="24" x14ac:dyDescent="0.2">
      <c r="D8644" s="195"/>
      <c r="E8644" s="196"/>
      <c r="F8644" s="196"/>
      <c r="G8644" s="37" t="s">
        <v>15</v>
      </c>
      <c r="H8644" s="33" t="s">
        <v>471</v>
      </c>
      <c r="I8644" s="13" t="s">
        <v>472</v>
      </c>
      <c r="J8644" s="13" t="s">
        <v>473</v>
      </c>
      <c r="K8644" s="13" t="s">
        <v>440</v>
      </c>
      <c r="L8644" s="38" t="s">
        <v>18</v>
      </c>
    </row>
    <row r="8645" spans="3:12" x14ac:dyDescent="0.2">
      <c r="D8645" s="197"/>
      <c r="E8645" s="198"/>
      <c r="F8645" s="198"/>
      <c r="G8645" s="35"/>
      <c r="H8645" s="39"/>
      <c r="I8645" s="14"/>
      <c r="J8645" s="14"/>
      <c r="K8645" s="14"/>
      <c r="L8645" s="34"/>
    </row>
    <row r="8646" spans="3:12" x14ac:dyDescent="0.2">
      <c r="D8646" s="56"/>
      <c r="E8646" s="58" t="s">
        <v>15</v>
      </c>
      <c r="F8646" s="46"/>
      <c r="G8646" s="36">
        <v>1200</v>
      </c>
      <c r="H8646" s="24">
        <v>4</v>
      </c>
      <c r="I8646" s="24">
        <v>17.25</v>
      </c>
      <c r="J8646" s="24">
        <v>42.166666666666998</v>
      </c>
      <c r="K8646" s="24">
        <v>27.583333333333002</v>
      </c>
      <c r="L8646" s="68">
        <v>9</v>
      </c>
    </row>
    <row r="8647" spans="3:12" x14ac:dyDescent="0.2">
      <c r="D8647" s="199" t="s">
        <v>19</v>
      </c>
      <c r="E8647" s="22" t="s">
        <v>20</v>
      </c>
      <c r="F8647" s="21"/>
      <c r="G8647" s="19">
        <v>132</v>
      </c>
      <c r="H8647" s="54">
        <v>3.0303030303030001</v>
      </c>
      <c r="I8647" s="20">
        <v>14.393939393939</v>
      </c>
      <c r="J8647" s="107">
        <v>29.545454545455001</v>
      </c>
      <c r="K8647" s="98">
        <v>40.909090909090999</v>
      </c>
      <c r="L8647" s="52">
        <v>12.121212121212</v>
      </c>
    </row>
    <row r="8648" spans="3:12" x14ac:dyDescent="0.2">
      <c r="D8648" s="200"/>
      <c r="E8648" s="4" t="s">
        <v>21</v>
      </c>
      <c r="F8648" s="5"/>
      <c r="G8648" s="6">
        <v>444</v>
      </c>
      <c r="H8648" s="31">
        <v>3.6036036036039998</v>
      </c>
      <c r="I8648" s="12">
        <v>17.567567567567998</v>
      </c>
      <c r="J8648" s="12">
        <v>43.918918918918997</v>
      </c>
      <c r="K8648" s="12">
        <v>27.477477477476999</v>
      </c>
      <c r="L8648" s="42">
        <v>7.4324324324319999</v>
      </c>
    </row>
    <row r="8649" spans="3:12" x14ac:dyDescent="0.2">
      <c r="D8649" s="200"/>
      <c r="E8649" s="4" t="s">
        <v>22</v>
      </c>
      <c r="F8649" s="5"/>
      <c r="G8649" s="6">
        <v>192</v>
      </c>
      <c r="H8649" s="31">
        <v>5.729166666667</v>
      </c>
      <c r="I8649" s="12">
        <v>16.145833333333002</v>
      </c>
      <c r="J8649" s="12">
        <v>40.104166666666998</v>
      </c>
      <c r="K8649" s="12">
        <v>26.041666666666998</v>
      </c>
      <c r="L8649" s="42">
        <v>11.979166666667</v>
      </c>
    </row>
    <row r="8650" spans="3:12" x14ac:dyDescent="0.2">
      <c r="D8650" s="200"/>
      <c r="E8650" s="4" t="s">
        <v>23</v>
      </c>
      <c r="F8650" s="5"/>
      <c r="G8650" s="6">
        <v>192</v>
      </c>
      <c r="H8650" s="31">
        <v>3.645833333333</v>
      </c>
      <c r="I8650" s="12">
        <v>18.75</v>
      </c>
      <c r="J8650" s="29">
        <v>48.958333333333002</v>
      </c>
      <c r="K8650" s="43">
        <v>21.875</v>
      </c>
      <c r="L8650" s="42">
        <v>6.770833333333</v>
      </c>
    </row>
    <row r="8651" spans="3:12" x14ac:dyDescent="0.2">
      <c r="D8651" s="200"/>
      <c r="E8651" s="4" t="s">
        <v>24</v>
      </c>
      <c r="F8651" s="5"/>
      <c r="G8651" s="6">
        <v>240</v>
      </c>
      <c r="H8651" s="31">
        <v>4.166666666667</v>
      </c>
      <c r="I8651" s="12">
        <v>17.916666666666998</v>
      </c>
      <c r="J8651" s="12">
        <v>42.083333333333002</v>
      </c>
      <c r="K8651" s="12">
        <v>26.25</v>
      </c>
      <c r="L8651" s="42">
        <v>9.583333333333</v>
      </c>
    </row>
    <row r="8652" spans="3:12" x14ac:dyDescent="0.2">
      <c r="D8652" s="199" t="s">
        <v>25</v>
      </c>
      <c r="E8652" s="22" t="s">
        <v>26</v>
      </c>
      <c r="F8652" s="21"/>
      <c r="G8652" s="19">
        <v>348</v>
      </c>
      <c r="H8652" s="54">
        <v>4.885057471264</v>
      </c>
      <c r="I8652" s="20">
        <v>17.816091954023001</v>
      </c>
      <c r="J8652" s="20">
        <v>41.666666666666998</v>
      </c>
      <c r="K8652" s="20">
        <v>27.298850574713001</v>
      </c>
      <c r="L8652" s="52">
        <v>8.333333333333</v>
      </c>
    </row>
    <row r="8653" spans="3:12" x14ac:dyDescent="0.2">
      <c r="D8653" s="200"/>
      <c r="E8653" s="4" t="s">
        <v>27</v>
      </c>
      <c r="F8653" s="5"/>
      <c r="G8653" s="6">
        <v>378</v>
      </c>
      <c r="H8653" s="31">
        <v>2.3809523809519999</v>
      </c>
      <c r="I8653" s="12">
        <v>19.047619047619001</v>
      </c>
      <c r="J8653" s="29">
        <v>47.354497354496999</v>
      </c>
      <c r="K8653" s="12">
        <v>22.751322751322999</v>
      </c>
      <c r="L8653" s="42">
        <v>8.4656084656079997</v>
      </c>
    </row>
    <row r="8654" spans="3:12" x14ac:dyDescent="0.2">
      <c r="D8654" s="200"/>
      <c r="E8654" s="4" t="s">
        <v>28</v>
      </c>
      <c r="F8654" s="5"/>
      <c r="G8654" s="6">
        <v>372</v>
      </c>
      <c r="H8654" s="31">
        <v>4.3010752688169998</v>
      </c>
      <c r="I8654" s="12">
        <v>15.860215053763</v>
      </c>
      <c r="J8654" s="43">
        <v>36.290322580644997</v>
      </c>
      <c r="K8654" s="29">
        <v>33.333333333333002</v>
      </c>
      <c r="L8654" s="42">
        <v>10.215053763441</v>
      </c>
    </row>
    <row r="8655" spans="3:12" x14ac:dyDescent="0.2">
      <c r="D8655" s="200"/>
      <c r="E8655" s="4" t="s">
        <v>29</v>
      </c>
      <c r="F8655" s="5"/>
      <c r="G8655" s="6">
        <v>102</v>
      </c>
      <c r="H8655" s="31">
        <v>5.8823529411760003</v>
      </c>
      <c r="I8655" s="12">
        <v>13.725490196078001</v>
      </c>
      <c r="J8655" s="12">
        <v>46.078431372548998</v>
      </c>
      <c r="K8655" s="12">
        <v>25.490196078431001</v>
      </c>
      <c r="L8655" s="42">
        <v>8.8235294117649996</v>
      </c>
    </row>
    <row r="8656" spans="3:12" x14ac:dyDescent="0.2">
      <c r="D8656" s="199" t="s">
        <v>30</v>
      </c>
      <c r="E8656" s="22" t="s">
        <v>31</v>
      </c>
      <c r="F8656" s="21"/>
      <c r="G8656" s="19">
        <v>592</v>
      </c>
      <c r="H8656" s="54">
        <v>4.2229729729730003</v>
      </c>
      <c r="I8656" s="20">
        <v>16.047297297297</v>
      </c>
      <c r="J8656" s="20">
        <v>42.398648648649001</v>
      </c>
      <c r="K8656" s="20">
        <v>27.533783783783999</v>
      </c>
      <c r="L8656" s="52">
        <v>9.7972972972969998</v>
      </c>
    </row>
    <row r="8657" spans="2:12" x14ac:dyDescent="0.2">
      <c r="D8657" s="200"/>
      <c r="E8657" s="4" t="s">
        <v>32</v>
      </c>
      <c r="F8657" s="5"/>
      <c r="G8657" s="6">
        <v>608</v>
      </c>
      <c r="H8657" s="31">
        <v>3.7828947368420001</v>
      </c>
      <c r="I8657" s="12">
        <v>18.421052631578998</v>
      </c>
      <c r="J8657" s="12">
        <v>41.940789473683999</v>
      </c>
      <c r="K8657" s="12">
        <v>27.631578947367998</v>
      </c>
      <c r="L8657" s="42">
        <v>8.2236842105260006</v>
      </c>
    </row>
    <row r="8658" spans="2:12" x14ac:dyDescent="0.2">
      <c r="D8658" s="199" t="s">
        <v>33</v>
      </c>
      <c r="E8658" s="22" t="s">
        <v>34</v>
      </c>
      <c r="F8658" s="21"/>
      <c r="G8658" s="19">
        <v>74</v>
      </c>
      <c r="H8658" s="54">
        <v>4.0540540540540002</v>
      </c>
      <c r="I8658" s="107">
        <v>6.7567567567570004</v>
      </c>
      <c r="J8658" s="20">
        <v>43.243243243243001</v>
      </c>
      <c r="K8658" s="20">
        <v>29.72972972973</v>
      </c>
      <c r="L8658" s="153">
        <v>16.216216216216001</v>
      </c>
    </row>
    <row r="8659" spans="2:12" x14ac:dyDescent="0.2">
      <c r="D8659" s="200"/>
      <c r="E8659" s="4" t="s">
        <v>35</v>
      </c>
      <c r="F8659" s="5"/>
      <c r="G8659" s="6">
        <v>148</v>
      </c>
      <c r="H8659" s="31">
        <v>2.0270270270270001</v>
      </c>
      <c r="I8659" s="43">
        <v>10.135135135135</v>
      </c>
      <c r="J8659" s="12">
        <v>43.243243243243001</v>
      </c>
      <c r="K8659" s="29">
        <v>37.162162162161998</v>
      </c>
      <c r="L8659" s="42">
        <v>7.4324324324319999</v>
      </c>
    </row>
    <row r="8660" spans="2:12" x14ac:dyDescent="0.2">
      <c r="D8660" s="200"/>
      <c r="E8660" s="4" t="s">
        <v>36</v>
      </c>
      <c r="F8660" s="5"/>
      <c r="G8660" s="6">
        <v>187</v>
      </c>
      <c r="H8660" s="31">
        <v>5.8823529411760003</v>
      </c>
      <c r="I8660" s="12">
        <v>13.368983957218999</v>
      </c>
      <c r="J8660" s="43">
        <v>33.689839572193002</v>
      </c>
      <c r="K8660" s="44">
        <v>41.711229946524</v>
      </c>
      <c r="L8660" s="42">
        <v>5.3475935828879999</v>
      </c>
    </row>
    <row r="8661" spans="2:12" x14ac:dyDescent="0.2">
      <c r="D8661" s="200"/>
      <c r="E8661" s="4" t="s">
        <v>37</v>
      </c>
      <c r="F8661" s="5"/>
      <c r="G8661" s="6">
        <v>221</v>
      </c>
      <c r="H8661" s="31">
        <v>1.357466063348</v>
      </c>
      <c r="I8661" s="12">
        <v>20.814479638009001</v>
      </c>
      <c r="J8661" s="12">
        <v>47.058823529412003</v>
      </c>
      <c r="K8661" s="12">
        <v>25.791855203619999</v>
      </c>
      <c r="L8661" s="42">
        <v>4.9773755656110001</v>
      </c>
    </row>
    <row r="8662" spans="2:12" x14ac:dyDescent="0.2">
      <c r="D8662" s="200"/>
      <c r="E8662" s="4" t="s">
        <v>38</v>
      </c>
      <c r="F8662" s="5"/>
      <c r="G8662" s="6">
        <v>186</v>
      </c>
      <c r="H8662" s="31">
        <v>4.8387096774189997</v>
      </c>
      <c r="I8662" s="12">
        <v>21.505376344085999</v>
      </c>
      <c r="J8662" s="12">
        <v>40.860215053763</v>
      </c>
      <c r="K8662" s="12">
        <v>23.655913978495001</v>
      </c>
      <c r="L8662" s="42">
        <v>9.1397849462370004</v>
      </c>
    </row>
    <row r="8663" spans="2:12" x14ac:dyDescent="0.2">
      <c r="D8663" s="200"/>
      <c r="E8663" s="4" t="s">
        <v>39</v>
      </c>
      <c r="F8663" s="5"/>
      <c r="G8663" s="6">
        <v>223</v>
      </c>
      <c r="H8663" s="31">
        <v>6.27802690583</v>
      </c>
      <c r="I8663" s="12">
        <v>17.937219730942001</v>
      </c>
      <c r="J8663" s="12">
        <v>43.497757847533997</v>
      </c>
      <c r="K8663" s="43">
        <v>21.076233183856999</v>
      </c>
      <c r="L8663" s="42">
        <v>11.210762331839</v>
      </c>
    </row>
    <row r="8664" spans="2:12" x14ac:dyDescent="0.2">
      <c r="D8664" s="201"/>
      <c r="E8664" s="57" t="s">
        <v>40</v>
      </c>
      <c r="F8664" s="59"/>
      <c r="G8664" s="55">
        <v>161</v>
      </c>
      <c r="H8664" s="114">
        <v>3.1055900621119998</v>
      </c>
      <c r="I8664" s="123">
        <v>22.360248447204999</v>
      </c>
      <c r="J8664" s="65">
        <v>43.478260869564998</v>
      </c>
      <c r="K8664" s="109">
        <v>17.391304347826001</v>
      </c>
      <c r="L8664" s="105">
        <v>13.664596273292</v>
      </c>
    </row>
    <row r="8666" spans="2:12" x14ac:dyDescent="0.2">
      <c r="B8666" s="40" t="str">
        <f xml:space="preserve"> HYPERLINK("#'目次'!B364", "[358]")</f>
        <v>[358]</v>
      </c>
      <c r="C8666" s="23" t="s">
        <v>494</v>
      </c>
    </row>
    <row r="8669" spans="2:12" x14ac:dyDescent="0.2">
      <c r="C8669" s="23" t="s">
        <v>48</v>
      </c>
    </row>
    <row r="8670" spans="2:12" ht="24" x14ac:dyDescent="0.2">
      <c r="D8670" s="195"/>
      <c r="E8670" s="196"/>
      <c r="F8670" s="196"/>
      <c r="G8670" s="37" t="s">
        <v>15</v>
      </c>
      <c r="H8670" s="33" t="s">
        <v>471</v>
      </c>
      <c r="I8670" s="13" t="s">
        <v>472</v>
      </c>
      <c r="J8670" s="13" t="s">
        <v>473</v>
      </c>
      <c r="K8670" s="13" t="s">
        <v>440</v>
      </c>
      <c r="L8670" s="38" t="s">
        <v>18</v>
      </c>
    </row>
    <row r="8671" spans="2:12" x14ac:dyDescent="0.2">
      <c r="D8671" s="197"/>
      <c r="E8671" s="198"/>
      <c r="F8671" s="198"/>
      <c r="G8671" s="35"/>
      <c r="H8671" s="39"/>
      <c r="I8671" s="14"/>
      <c r="J8671" s="14"/>
      <c r="K8671" s="14"/>
      <c r="L8671" s="34"/>
    </row>
    <row r="8672" spans="2:12" x14ac:dyDescent="0.2">
      <c r="D8672" s="56"/>
      <c r="E8672" s="58" t="s">
        <v>15</v>
      </c>
      <c r="F8672" s="46"/>
      <c r="G8672" s="36">
        <v>1200</v>
      </c>
      <c r="H8672" s="24">
        <v>4</v>
      </c>
      <c r="I8672" s="24">
        <v>17.25</v>
      </c>
      <c r="J8672" s="24">
        <v>42.166666666666998</v>
      </c>
      <c r="K8672" s="24">
        <v>27.583333333333002</v>
      </c>
      <c r="L8672" s="68">
        <v>9</v>
      </c>
    </row>
    <row r="8673" spans="4:12" x14ac:dyDescent="0.2">
      <c r="D8673" s="199" t="s">
        <v>49</v>
      </c>
      <c r="E8673" s="22" t="s">
        <v>50</v>
      </c>
      <c r="F8673" s="21"/>
      <c r="G8673" s="19">
        <v>15</v>
      </c>
      <c r="H8673" s="54">
        <v>6.666666666667</v>
      </c>
      <c r="I8673" s="20">
        <v>13.333333333333</v>
      </c>
      <c r="J8673" s="90">
        <v>33.333333333333002</v>
      </c>
      <c r="K8673" s="96">
        <v>33.333333333333002</v>
      </c>
      <c r="L8673" s="52">
        <v>13.333333333333</v>
      </c>
    </row>
    <row r="8674" spans="4:12" x14ac:dyDescent="0.2">
      <c r="D8674" s="200"/>
      <c r="E8674" s="4" t="s">
        <v>51</v>
      </c>
      <c r="F8674" s="5"/>
      <c r="G8674" s="6">
        <v>142</v>
      </c>
      <c r="H8674" s="31">
        <v>7.0422535211269999</v>
      </c>
      <c r="I8674" s="12">
        <v>16.197183098591999</v>
      </c>
      <c r="J8674" s="12">
        <v>46.478873239437</v>
      </c>
      <c r="K8674" s="43">
        <v>21.12676056338</v>
      </c>
      <c r="L8674" s="42">
        <v>9.1549295774649995</v>
      </c>
    </row>
    <row r="8675" spans="4:12" x14ac:dyDescent="0.2">
      <c r="D8675" s="200"/>
      <c r="E8675" s="4" t="s">
        <v>52</v>
      </c>
      <c r="F8675" s="5"/>
      <c r="G8675" s="6">
        <v>26</v>
      </c>
      <c r="H8675" s="31">
        <v>7.6923076923079998</v>
      </c>
      <c r="I8675" s="12">
        <v>15.384615384615</v>
      </c>
      <c r="J8675" s="12">
        <v>42.307692307692001</v>
      </c>
      <c r="K8675" s="12">
        <v>26.923076923077002</v>
      </c>
      <c r="L8675" s="42">
        <v>7.6923076923079998</v>
      </c>
    </row>
    <row r="8676" spans="4:12" x14ac:dyDescent="0.2">
      <c r="D8676" s="200"/>
      <c r="E8676" s="4" t="s">
        <v>53</v>
      </c>
      <c r="F8676" s="5"/>
      <c r="G8676" s="6">
        <v>41</v>
      </c>
      <c r="H8676" s="71">
        <v>0</v>
      </c>
      <c r="I8676" s="29">
        <v>26.829268292683</v>
      </c>
      <c r="J8676" s="12">
        <v>46.341463414633999</v>
      </c>
      <c r="K8676" s="43">
        <v>21.951219512194999</v>
      </c>
      <c r="L8676" s="42">
        <v>4.8780487804880002</v>
      </c>
    </row>
    <row r="8677" spans="4:12" x14ac:dyDescent="0.2">
      <c r="D8677" s="200"/>
      <c r="E8677" s="4" t="s">
        <v>54</v>
      </c>
      <c r="F8677" s="5"/>
      <c r="G8677" s="6">
        <v>226</v>
      </c>
      <c r="H8677" s="31">
        <v>3.0973451327429999</v>
      </c>
      <c r="I8677" s="12">
        <v>16.371681415929</v>
      </c>
      <c r="J8677" s="12">
        <v>38.495575221239001</v>
      </c>
      <c r="K8677" s="29">
        <v>35.840707964601997</v>
      </c>
      <c r="L8677" s="42">
        <v>6.194690265487</v>
      </c>
    </row>
    <row r="8678" spans="4:12" x14ac:dyDescent="0.2">
      <c r="D8678" s="200"/>
      <c r="E8678" s="4" t="s">
        <v>55</v>
      </c>
      <c r="F8678" s="5"/>
      <c r="G8678" s="6">
        <v>125</v>
      </c>
      <c r="H8678" s="31">
        <v>1.6</v>
      </c>
      <c r="I8678" s="12">
        <v>19.2</v>
      </c>
      <c r="J8678" s="12">
        <v>38.4</v>
      </c>
      <c r="K8678" s="29">
        <v>34.4</v>
      </c>
      <c r="L8678" s="42">
        <v>6.4</v>
      </c>
    </row>
    <row r="8679" spans="4:12" x14ac:dyDescent="0.2">
      <c r="D8679" s="200"/>
      <c r="E8679" s="4" t="s">
        <v>56</v>
      </c>
      <c r="F8679" s="5"/>
      <c r="G8679" s="6">
        <v>190</v>
      </c>
      <c r="H8679" s="31">
        <v>6.3157894736840001</v>
      </c>
      <c r="I8679" s="12">
        <v>17.368421052632002</v>
      </c>
      <c r="J8679" s="12">
        <v>40</v>
      </c>
      <c r="K8679" s="12">
        <v>30.526315789474001</v>
      </c>
      <c r="L8679" s="42">
        <v>5.7894736842109999</v>
      </c>
    </row>
    <row r="8680" spans="4:12" x14ac:dyDescent="0.2">
      <c r="D8680" s="200"/>
      <c r="E8680" s="4" t="s">
        <v>57</v>
      </c>
      <c r="F8680" s="5"/>
      <c r="G8680" s="6">
        <v>185</v>
      </c>
      <c r="H8680" s="31">
        <v>3.2432432432430001</v>
      </c>
      <c r="I8680" s="12">
        <v>19.459459459459001</v>
      </c>
      <c r="J8680" s="29">
        <v>48.108108108107999</v>
      </c>
      <c r="K8680" s="43">
        <v>21.081081081080999</v>
      </c>
      <c r="L8680" s="42">
        <v>8.1081081081080004</v>
      </c>
    </row>
    <row r="8681" spans="4:12" x14ac:dyDescent="0.2">
      <c r="D8681" s="200"/>
      <c r="E8681" s="4" t="s">
        <v>58</v>
      </c>
      <c r="F8681" s="5"/>
      <c r="G8681" s="6">
        <v>113</v>
      </c>
      <c r="H8681" s="31">
        <v>3.53982300885</v>
      </c>
      <c r="I8681" s="43">
        <v>8.8495575221239999</v>
      </c>
      <c r="J8681" s="12">
        <v>39.823008849558001</v>
      </c>
      <c r="K8681" s="29">
        <v>32.743362831858001</v>
      </c>
      <c r="L8681" s="88">
        <v>15.044247787611001</v>
      </c>
    </row>
    <row r="8682" spans="4:12" x14ac:dyDescent="0.2">
      <c r="D8682" s="200"/>
      <c r="E8682" s="4" t="s">
        <v>59</v>
      </c>
      <c r="F8682" s="5"/>
      <c r="G8682" s="6">
        <v>136</v>
      </c>
      <c r="H8682" s="31">
        <v>2.9411764705880001</v>
      </c>
      <c r="I8682" s="12">
        <v>19.852941176470999</v>
      </c>
      <c r="J8682" s="12">
        <v>43.382352941176002</v>
      </c>
      <c r="K8682" s="61">
        <v>16.176470588234999</v>
      </c>
      <c r="L8682" s="88">
        <v>17.647058823529001</v>
      </c>
    </row>
    <row r="8683" spans="4:12" x14ac:dyDescent="0.2">
      <c r="D8683" s="199" t="s">
        <v>60</v>
      </c>
      <c r="E8683" s="22" t="s">
        <v>61</v>
      </c>
      <c r="F8683" s="21"/>
      <c r="G8683" s="19">
        <v>205</v>
      </c>
      <c r="H8683" s="54">
        <v>3.4146341463410002</v>
      </c>
      <c r="I8683" s="20">
        <v>20</v>
      </c>
      <c r="J8683" s="20">
        <v>42.926829268292998</v>
      </c>
      <c r="K8683" s="20">
        <v>26.341463414633999</v>
      </c>
      <c r="L8683" s="52">
        <v>7.3170731707319998</v>
      </c>
    </row>
    <row r="8684" spans="4:12" x14ac:dyDescent="0.2">
      <c r="D8684" s="200"/>
      <c r="E8684" s="4" t="s">
        <v>62</v>
      </c>
      <c r="F8684" s="5"/>
      <c r="G8684" s="6">
        <v>160</v>
      </c>
      <c r="H8684" s="31">
        <v>3.75</v>
      </c>
      <c r="I8684" s="12">
        <v>12.5</v>
      </c>
      <c r="J8684" s="29">
        <v>50.625</v>
      </c>
      <c r="K8684" s="12">
        <v>27.5</v>
      </c>
      <c r="L8684" s="42">
        <v>5.625</v>
      </c>
    </row>
    <row r="8685" spans="4:12" x14ac:dyDescent="0.2">
      <c r="D8685" s="200"/>
      <c r="E8685" s="4" t="s">
        <v>63</v>
      </c>
      <c r="F8685" s="5"/>
      <c r="G8685" s="6">
        <v>121</v>
      </c>
      <c r="H8685" s="31">
        <v>3.305785123967</v>
      </c>
      <c r="I8685" s="12">
        <v>19.834710743801999</v>
      </c>
      <c r="J8685" s="12">
        <v>38.016528925620001</v>
      </c>
      <c r="K8685" s="29">
        <v>33.057851239668999</v>
      </c>
      <c r="L8685" s="42">
        <v>5.7851239669419998</v>
      </c>
    </row>
    <row r="8686" spans="4:12" x14ac:dyDescent="0.2">
      <c r="D8686" s="200"/>
      <c r="E8686" s="4" t="s">
        <v>64</v>
      </c>
      <c r="F8686" s="5"/>
      <c r="G8686" s="6">
        <v>124</v>
      </c>
      <c r="H8686" s="31">
        <v>2.4193548387099999</v>
      </c>
      <c r="I8686" s="12">
        <v>20.161290322580999</v>
      </c>
      <c r="J8686" s="12">
        <v>45.967741935484</v>
      </c>
      <c r="K8686" s="12">
        <v>28.225806451613</v>
      </c>
      <c r="L8686" s="100">
        <v>3.2258064516129998</v>
      </c>
    </row>
    <row r="8687" spans="4:12" x14ac:dyDescent="0.2">
      <c r="D8687" s="200"/>
      <c r="E8687" s="4" t="s">
        <v>65</v>
      </c>
      <c r="F8687" s="5"/>
      <c r="G8687" s="6">
        <v>109</v>
      </c>
      <c r="H8687" s="31">
        <v>1.834862385321</v>
      </c>
      <c r="I8687" s="12">
        <v>16.513761467889999</v>
      </c>
      <c r="J8687" s="12">
        <v>44.036697247706002</v>
      </c>
      <c r="K8687" s="12">
        <v>24.770642201834999</v>
      </c>
      <c r="L8687" s="42">
        <v>12.844036697248001</v>
      </c>
    </row>
    <row r="8688" spans="4:12" x14ac:dyDescent="0.2">
      <c r="D8688" s="200"/>
      <c r="E8688" s="4" t="s">
        <v>66</v>
      </c>
      <c r="F8688" s="5"/>
      <c r="G8688" s="6">
        <v>104</v>
      </c>
      <c r="H8688" s="31">
        <v>2.884615384615</v>
      </c>
      <c r="I8688" s="12">
        <v>14.423076923077</v>
      </c>
      <c r="J8688" s="12">
        <v>45.192307692307999</v>
      </c>
      <c r="K8688" s="29">
        <v>34.615384615384997</v>
      </c>
      <c r="L8688" s="100">
        <v>2.884615384615</v>
      </c>
    </row>
    <row r="8689" spans="2:12" x14ac:dyDescent="0.2">
      <c r="D8689" s="200"/>
      <c r="E8689" s="4" t="s">
        <v>67</v>
      </c>
      <c r="F8689" s="5"/>
      <c r="G8689" s="6">
        <v>139</v>
      </c>
      <c r="H8689" s="31">
        <v>7.9136690647480004</v>
      </c>
      <c r="I8689" s="12">
        <v>17.985611510790999</v>
      </c>
      <c r="J8689" s="12">
        <v>43.884892086331</v>
      </c>
      <c r="K8689" s="12">
        <v>24.460431654676</v>
      </c>
      <c r="L8689" s="42">
        <v>5.755395683453</v>
      </c>
    </row>
    <row r="8690" spans="2:12" x14ac:dyDescent="0.2">
      <c r="D8690" s="200"/>
      <c r="E8690" s="4" t="s">
        <v>68</v>
      </c>
      <c r="F8690" s="5"/>
      <c r="G8690" s="6">
        <v>48</v>
      </c>
      <c r="H8690" s="31">
        <v>4.166666666667</v>
      </c>
      <c r="I8690" s="29">
        <v>25</v>
      </c>
      <c r="J8690" s="43">
        <v>35.416666666666998</v>
      </c>
      <c r="K8690" s="12">
        <v>31.25</v>
      </c>
      <c r="L8690" s="42">
        <v>4.166666666667</v>
      </c>
    </row>
    <row r="8691" spans="2:12" x14ac:dyDescent="0.2">
      <c r="D8691" s="200"/>
      <c r="E8691" s="4" t="s">
        <v>69</v>
      </c>
      <c r="F8691" s="5"/>
      <c r="G8691" s="6">
        <v>37</v>
      </c>
      <c r="H8691" s="76">
        <v>13.513513513514001</v>
      </c>
      <c r="I8691" s="29">
        <v>24.324324324323999</v>
      </c>
      <c r="J8691" s="43">
        <v>35.135135135135002</v>
      </c>
      <c r="K8691" s="43">
        <v>18.918918918919001</v>
      </c>
      <c r="L8691" s="42">
        <v>8.1081081081080004</v>
      </c>
    </row>
    <row r="8692" spans="2:12" x14ac:dyDescent="0.2">
      <c r="D8692" s="93" t="s">
        <v>70</v>
      </c>
      <c r="E8692" s="89" t="s">
        <v>18</v>
      </c>
      <c r="F8692" s="92"/>
      <c r="G8692" s="94">
        <v>0</v>
      </c>
      <c r="H8692" s="152">
        <v>0</v>
      </c>
      <c r="I8692" s="86">
        <v>0</v>
      </c>
      <c r="J8692" s="86">
        <v>0</v>
      </c>
      <c r="K8692" s="86">
        <v>0</v>
      </c>
      <c r="L8692" s="159">
        <v>0</v>
      </c>
    </row>
    <row r="8694" spans="2:12" x14ac:dyDescent="0.2">
      <c r="B8694" s="40" t="str">
        <f xml:space="preserve"> HYPERLINK("#'目次'!B365", "[359]")</f>
        <v>[359]</v>
      </c>
      <c r="C8694" s="23" t="s">
        <v>494</v>
      </c>
    </row>
    <row r="8697" spans="2:12" x14ac:dyDescent="0.2">
      <c r="C8697" s="23" t="s">
        <v>73</v>
      </c>
    </row>
    <row r="8698" spans="2:12" ht="24" x14ac:dyDescent="0.2">
      <c r="D8698" s="195"/>
      <c r="E8698" s="196"/>
      <c r="F8698" s="196"/>
      <c r="G8698" s="37" t="s">
        <v>15</v>
      </c>
      <c r="H8698" s="33" t="s">
        <v>471</v>
      </c>
      <c r="I8698" s="13" t="s">
        <v>472</v>
      </c>
      <c r="J8698" s="13" t="s">
        <v>473</v>
      </c>
      <c r="K8698" s="13" t="s">
        <v>440</v>
      </c>
      <c r="L8698" s="38" t="s">
        <v>18</v>
      </c>
    </row>
    <row r="8699" spans="2:12" x14ac:dyDescent="0.2">
      <c r="D8699" s="197"/>
      <c r="E8699" s="198"/>
      <c r="F8699" s="198"/>
      <c r="G8699" s="35"/>
      <c r="H8699" s="39"/>
      <c r="I8699" s="14"/>
      <c r="J8699" s="14"/>
      <c r="K8699" s="14"/>
      <c r="L8699" s="34"/>
    </row>
    <row r="8700" spans="2:12" x14ac:dyDescent="0.2">
      <c r="D8700" s="56"/>
      <c r="E8700" s="58" t="s">
        <v>15</v>
      </c>
      <c r="F8700" s="46"/>
      <c r="G8700" s="36">
        <v>1200</v>
      </c>
      <c r="H8700" s="24">
        <v>4</v>
      </c>
      <c r="I8700" s="24">
        <v>17.25</v>
      </c>
      <c r="J8700" s="24">
        <v>42.166666666666998</v>
      </c>
      <c r="K8700" s="24">
        <v>27.583333333333002</v>
      </c>
      <c r="L8700" s="68">
        <v>9</v>
      </c>
    </row>
    <row r="8701" spans="2:12" x14ac:dyDescent="0.2">
      <c r="D8701" s="199" t="s">
        <v>74</v>
      </c>
      <c r="E8701" s="22" t="s">
        <v>75</v>
      </c>
      <c r="F8701" s="21"/>
      <c r="G8701" s="19">
        <v>592</v>
      </c>
      <c r="H8701" s="54">
        <v>4.2229729729730003</v>
      </c>
      <c r="I8701" s="20">
        <v>16.047297297297</v>
      </c>
      <c r="J8701" s="20">
        <v>42.398648648649001</v>
      </c>
      <c r="K8701" s="20">
        <v>27.533783783783999</v>
      </c>
      <c r="L8701" s="52">
        <v>9.7972972972969998</v>
      </c>
    </row>
    <row r="8702" spans="2:12" x14ac:dyDescent="0.2">
      <c r="D8702" s="200"/>
      <c r="E8702" s="4" t="s">
        <v>34</v>
      </c>
      <c r="F8702" s="5"/>
      <c r="G8702" s="6">
        <v>37</v>
      </c>
      <c r="H8702" s="31">
        <v>8.1081081081080004</v>
      </c>
      <c r="I8702" s="43">
        <v>8.1081081081080004</v>
      </c>
      <c r="J8702" s="12">
        <v>40.540540540541002</v>
      </c>
      <c r="K8702" s="43">
        <v>21.621621621622001</v>
      </c>
      <c r="L8702" s="111">
        <v>21.621621621622001</v>
      </c>
    </row>
    <row r="8703" spans="2:12" x14ac:dyDescent="0.2">
      <c r="D8703" s="200"/>
      <c r="E8703" s="4" t="s">
        <v>35</v>
      </c>
      <c r="F8703" s="5"/>
      <c r="G8703" s="6">
        <v>75</v>
      </c>
      <c r="H8703" s="31">
        <v>4</v>
      </c>
      <c r="I8703" s="61">
        <v>6.666666666667</v>
      </c>
      <c r="J8703" s="12">
        <v>45.333333333333002</v>
      </c>
      <c r="K8703" s="29">
        <v>36</v>
      </c>
      <c r="L8703" s="42">
        <v>8</v>
      </c>
    </row>
    <row r="8704" spans="2:12" x14ac:dyDescent="0.2">
      <c r="D8704" s="200"/>
      <c r="E8704" s="4" t="s">
        <v>36</v>
      </c>
      <c r="F8704" s="5"/>
      <c r="G8704" s="6">
        <v>95</v>
      </c>
      <c r="H8704" s="31">
        <v>5.2631578947369997</v>
      </c>
      <c r="I8704" s="12">
        <v>15.789473684211</v>
      </c>
      <c r="J8704" s="61">
        <v>27.368421052632002</v>
      </c>
      <c r="K8704" s="44">
        <v>45.263157894736999</v>
      </c>
      <c r="L8704" s="42">
        <v>6.3157894736840001</v>
      </c>
    </row>
    <row r="8705" spans="2:12" x14ac:dyDescent="0.2">
      <c r="D8705" s="200"/>
      <c r="E8705" s="4" t="s">
        <v>37</v>
      </c>
      <c r="F8705" s="5"/>
      <c r="G8705" s="6">
        <v>111</v>
      </c>
      <c r="H8705" s="31">
        <v>0.90090090090099995</v>
      </c>
      <c r="I8705" s="29">
        <v>22.522522522523001</v>
      </c>
      <c r="J8705" s="29">
        <v>48.648648648649001</v>
      </c>
      <c r="K8705" s="43">
        <v>22.522522522523001</v>
      </c>
      <c r="L8705" s="42">
        <v>5.4054054054050003</v>
      </c>
    </row>
    <row r="8706" spans="2:12" x14ac:dyDescent="0.2">
      <c r="D8706" s="200"/>
      <c r="E8706" s="4" t="s">
        <v>38</v>
      </c>
      <c r="F8706" s="5"/>
      <c r="G8706" s="6">
        <v>93</v>
      </c>
      <c r="H8706" s="31">
        <v>3.2258064516129998</v>
      </c>
      <c r="I8706" s="12">
        <v>20.430107526882001</v>
      </c>
      <c r="J8706" s="12">
        <v>40.860215053763</v>
      </c>
      <c r="K8706" s="12">
        <v>26.881720430108</v>
      </c>
      <c r="L8706" s="42">
        <v>8.6021505376339995</v>
      </c>
    </row>
    <row r="8707" spans="2:12" x14ac:dyDescent="0.2">
      <c r="D8707" s="200"/>
      <c r="E8707" s="4" t="s">
        <v>39</v>
      </c>
      <c r="F8707" s="5"/>
      <c r="G8707" s="6">
        <v>109</v>
      </c>
      <c r="H8707" s="31">
        <v>6.4220183486240003</v>
      </c>
      <c r="I8707" s="12">
        <v>14.678899082569</v>
      </c>
      <c r="J8707" s="12">
        <v>46.788990825688003</v>
      </c>
      <c r="K8707" s="43">
        <v>20.183486238532002</v>
      </c>
      <c r="L8707" s="42">
        <v>11.926605504587</v>
      </c>
    </row>
    <row r="8708" spans="2:12" x14ac:dyDescent="0.2">
      <c r="D8708" s="200"/>
      <c r="E8708" s="4" t="s">
        <v>40</v>
      </c>
      <c r="F8708" s="5"/>
      <c r="G8708" s="6">
        <v>72</v>
      </c>
      <c r="H8708" s="31">
        <v>4.166666666667</v>
      </c>
      <c r="I8708" s="12">
        <v>16.666666666666998</v>
      </c>
      <c r="J8708" s="12">
        <v>45.833333333333002</v>
      </c>
      <c r="K8708" s="43">
        <v>18.055555555556001</v>
      </c>
      <c r="L8708" s="88">
        <v>15.277777777778001</v>
      </c>
    </row>
    <row r="8709" spans="2:12" x14ac:dyDescent="0.2">
      <c r="D8709" s="199" t="s">
        <v>76</v>
      </c>
      <c r="E8709" s="22" t="s">
        <v>77</v>
      </c>
      <c r="F8709" s="21"/>
      <c r="G8709" s="19">
        <v>608</v>
      </c>
      <c r="H8709" s="54">
        <v>3.7828947368420001</v>
      </c>
      <c r="I8709" s="20">
        <v>18.421052631578998</v>
      </c>
      <c r="J8709" s="20">
        <v>41.940789473683999</v>
      </c>
      <c r="K8709" s="20">
        <v>27.631578947367998</v>
      </c>
      <c r="L8709" s="52">
        <v>8.2236842105260006</v>
      </c>
    </row>
    <row r="8710" spans="2:12" x14ac:dyDescent="0.2">
      <c r="D8710" s="200"/>
      <c r="E8710" s="4" t="s">
        <v>34</v>
      </c>
      <c r="F8710" s="5"/>
      <c r="G8710" s="6">
        <v>37</v>
      </c>
      <c r="H8710" s="71">
        <v>0</v>
      </c>
      <c r="I8710" s="61">
        <v>5.4054054054050003</v>
      </c>
      <c r="J8710" s="12">
        <v>45.945945945946001</v>
      </c>
      <c r="K8710" s="44">
        <v>37.837837837838002</v>
      </c>
      <c r="L8710" s="42">
        <v>10.810810810811001</v>
      </c>
    </row>
    <row r="8711" spans="2:12" x14ac:dyDescent="0.2">
      <c r="D8711" s="200"/>
      <c r="E8711" s="4" t="s">
        <v>35</v>
      </c>
      <c r="F8711" s="5"/>
      <c r="G8711" s="6">
        <v>73</v>
      </c>
      <c r="H8711" s="71">
        <v>0</v>
      </c>
      <c r="I8711" s="12">
        <v>13.698630136986001</v>
      </c>
      <c r="J8711" s="12">
        <v>41.095890410959001</v>
      </c>
      <c r="K8711" s="44">
        <v>38.356164383562003</v>
      </c>
      <c r="L8711" s="42">
        <v>6.8493150684930004</v>
      </c>
    </row>
    <row r="8712" spans="2:12" x14ac:dyDescent="0.2">
      <c r="D8712" s="200"/>
      <c r="E8712" s="4" t="s">
        <v>36</v>
      </c>
      <c r="F8712" s="5"/>
      <c r="G8712" s="6">
        <v>92</v>
      </c>
      <c r="H8712" s="31">
        <v>6.5217391304349999</v>
      </c>
      <c r="I8712" s="43">
        <v>10.869565217390999</v>
      </c>
      <c r="J8712" s="12">
        <v>40.217391304347998</v>
      </c>
      <c r="K8712" s="44">
        <v>38.043478260870003</v>
      </c>
      <c r="L8712" s="42">
        <v>4.3478260869570002</v>
      </c>
    </row>
    <row r="8713" spans="2:12" x14ac:dyDescent="0.2">
      <c r="D8713" s="200"/>
      <c r="E8713" s="4" t="s">
        <v>37</v>
      </c>
      <c r="F8713" s="5"/>
      <c r="G8713" s="6">
        <v>110</v>
      </c>
      <c r="H8713" s="31">
        <v>1.818181818182</v>
      </c>
      <c r="I8713" s="12">
        <v>19.090909090909001</v>
      </c>
      <c r="J8713" s="12">
        <v>45.454545454544999</v>
      </c>
      <c r="K8713" s="12">
        <v>29.090909090909001</v>
      </c>
      <c r="L8713" s="42">
        <v>4.5454545454549997</v>
      </c>
    </row>
    <row r="8714" spans="2:12" x14ac:dyDescent="0.2">
      <c r="D8714" s="200"/>
      <c r="E8714" s="4" t="s">
        <v>38</v>
      </c>
      <c r="F8714" s="5"/>
      <c r="G8714" s="6">
        <v>93</v>
      </c>
      <c r="H8714" s="31">
        <v>6.4516129032259997</v>
      </c>
      <c r="I8714" s="29">
        <v>22.580645161290001</v>
      </c>
      <c r="J8714" s="12">
        <v>40.860215053763</v>
      </c>
      <c r="K8714" s="43">
        <v>20.430107526882001</v>
      </c>
      <c r="L8714" s="42">
        <v>9.6774193548389995</v>
      </c>
    </row>
    <row r="8715" spans="2:12" x14ac:dyDescent="0.2">
      <c r="D8715" s="200"/>
      <c r="E8715" s="4" t="s">
        <v>39</v>
      </c>
      <c r="F8715" s="5"/>
      <c r="G8715" s="6">
        <v>114</v>
      </c>
      <c r="H8715" s="31">
        <v>6.1403508771929998</v>
      </c>
      <c r="I8715" s="12">
        <v>21.052631578947</v>
      </c>
      <c r="J8715" s="12">
        <v>40.350877192981997</v>
      </c>
      <c r="K8715" s="43">
        <v>21.929824561404001</v>
      </c>
      <c r="L8715" s="42">
        <v>10.526315789473999</v>
      </c>
    </row>
    <row r="8716" spans="2:12" x14ac:dyDescent="0.2">
      <c r="D8716" s="201"/>
      <c r="E8716" s="57" t="s">
        <v>40</v>
      </c>
      <c r="F8716" s="59"/>
      <c r="G8716" s="55">
        <v>89</v>
      </c>
      <c r="H8716" s="114">
        <v>2.2471910112360001</v>
      </c>
      <c r="I8716" s="123">
        <v>26.966292134831001</v>
      </c>
      <c r="J8716" s="65">
        <v>41.573033707865001</v>
      </c>
      <c r="K8716" s="109">
        <v>16.853932584270002</v>
      </c>
      <c r="L8716" s="105">
        <v>12.359550561798001</v>
      </c>
    </row>
    <row r="8718" spans="2:12" x14ac:dyDescent="0.2">
      <c r="B8718" s="40" t="str">
        <f xml:space="preserve"> HYPERLINK("#'目次'!B366", "[360]")</f>
        <v>[360]</v>
      </c>
      <c r="C8718" s="23" t="s">
        <v>494</v>
      </c>
    </row>
    <row r="8721" spans="3:12" x14ac:dyDescent="0.2">
      <c r="C8721" s="23" t="s">
        <v>80</v>
      </c>
    </row>
    <row r="8722" spans="3:12" ht="24" x14ac:dyDescent="0.2">
      <c r="E8722" s="195"/>
      <c r="F8722" s="196"/>
      <c r="G8722" s="37" t="s">
        <v>15</v>
      </c>
      <c r="H8722" s="33" t="s">
        <v>471</v>
      </c>
      <c r="I8722" s="13" t="s">
        <v>472</v>
      </c>
      <c r="J8722" s="13" t="s">
        <v>473</v>
      </c>
      <c r="K8722" s="13" t="s">
        <v>440</v>
      </c>
      <c r="L8722" s="38" t="s">
        <v>18</v>
      </c>
    </row>
    <row r="8723" spans="3:12" x14ac:dyDescent="0.2">
      <c r="E8723" s="197"/>
      <c r="F8723" s="198"/>
      <c r="G8723" s="35"/>
      <c r="H8723" s="39"/>
      <c r="I8723" s="14"/>
      <c r="J8723" s="14"/>
      <c r="K8723" s="14"/>
      <c r="L8723" s="34"/>
    </row>
    <row r="8724" spans="3:12" x14ac:dyDescent="0.2">
      <c r="E8724" s="91" t="s">
        <v>15</v>
      </c>
      <c r="F8724" s="46"/>
      <c r="G8724" s="36">
        <v>1200</v>
      </c>
      <c r="H8724" s="24">
        <v>4</v>
      </c>
      <c r="I8724" s="24">
        <v>17.25</v>
      </c>
      <c r="J8724" s="24">
        <v>42.166666666666998</v>
      </c>
      <c r="K8724" s="24">
        <v>27.583333333333002</v>
      </c>
      <c r="L8724" s="68">
        <v>9</v>
      </c>
    </row>
    <row r="8725" spans="3:12" x14ac:dyDescent="0.2">
      <c r="E8725" s="4" t="s">
        <v>81</v>
      </c>
      <c r="F8725" s="5"/>
      <c r="G8725" s="19">
        <v>48</v>
      </c>
      <c r="H8725" s="54">
        <v>2.083333333333</v>
      </c>
      <c r="I8725" s="20">
        <v>14.583333333333</v>
      </c>
      <c r="J8725" s="20">
        <v>41.666666666666998</v>
      </c>
      <c r="K8725" s="20">
        <v>31.25</v>
      </c>
      <c r="L8725" s="52">
        <v>10.416666666667</v>
      </c>
    </row>
    <row r="8726" spans="3:12" x14ac:dyDescent="0.2">
      <c r="E8726" s="4" t="s">
        <v>82</v>
      </c>
      <c r="F8726" s="5"/>
      <c r="G8726" s="6">
        <v>84</v>
      </c>
      <c r="H8726" s="31">
        <v>3.5714285714290002</v>
      </c>
      <c r="I8726" s="12">
        <v>14.285714285714</v>
      </c>
      <c r="J8726" s="61">
        <v>22.619047619048001</v>
      </c>
      <c r="K8726" s="44">
        <v>46.428571428570997</v>
      </c>
      <c r="L8726" s="42">
        <v>13.095238095238001</v>
      </c>
    </row>
    <row r="8727" spans="3:12" x14ac:dyDescent="0.2">
      <c r="E8727" s="4" t="s">
        <v>83</v>
      </c>
      <c r="F8727" s="5"/>
      <c r="G8727" s="6">
        <v>462</v>
      </c>
      <c r="H8727" s="31">
        <v>3.896103896104</v>
      </c>
      <c r="I8727" s="12">
        <v>17.316017316017</v>
      </c>
      <c r="J8727" s="12">
        <v>43.290043290043002</v>
      </c>
      <c r="K8727" s="12">
        <v>27.489177489176999</v>
      </c>
      <c r="L8727" s="42">
        <v>8.0086580086579993</v>
      </c>
    </row>
    <row r="8728" spans="3:12" x14ac:dyDescent="0.2">
      <c r="E8728" s="4" t="s">
        <v>84</v>
      </c>
      <c r="F8728" s="5"/>
      <c r="G8728" s="6">
        <v>30</v>
      </c>
      <c r="H8728" s="71">
        <v>0</v>
      </c>
      <c r="I8728" s="12">
        <v>13.333333333333</v>
      </c>
      <c r="J8728" s="12">
        <v>46.666666666666998</v>
      </c>
      <c r="K8728" s="12">
        <v>30</v>
      </c>
      <c r="L8728" s="42">
        <v>10</v>
      </c>
    </row>
    <row r="8729" spans="3:12" x14ac:dyDescent="0.2">
      <c r="E8729" s="4" t="s">
        <v>85</v>
      </c>
      <c r="F8729" s="5"/>
      <c r="G8729" s="6">
        <v>144</v>
      </c>
      <c r="H8729" s="31">
        <v>6.25</v>
      </c>
      <c r="I8729" s="12">
        <v>17.361111111111001</v>
      </c>
      <c r="J8729" s="12">
        <v>40.277777777777999</v>
      </c>
      <c r="K8729" s="12">
        <v>25</v>
      </c>
      <c r="L8729" s="42">
        <v>11.111111111111001</v>
      </c>
    </row>
    <row r="8730" spans="3:12" x14ac:dyDescent="0.2">
      <c r="E8730" s="4" t="s">
        <v>86</v>
      </c>
      <c r="F8730" s="5"/>
      <c r="G8730" s="6">
        <v>192</v>
      </c>
      <c r="H8730" s="31">
        <v>3.645833333333</v>
      </c>
      <c r="I8730" s="12">
        <v>18.75</v>
      </c>
      <c r="J8730" s="29">
        <v>48.958333333333002</v>
      </c>
      <c r="K8730" s="43">
        <v>21.875</v>
      </c>
      <c r="L8730" s="42">
        <v>6.770833333333</v>
      </c>
    </row>
    <row r="8731" spans="3:12" x14ac:dyDescent="0.2">
      <c r="E8731" s="4" t="s">
        <v>87</v>
      </c>
      <c r="F8731" s="5"/>
      <c r="G8731" s="6">
        <v>72</v>
      </c>
      <c r="H8731" s="31">
        <v>4.166666666667</v>
      </c>
      <c r="I8731" s="12">
        <v>16.666666666666998</v>
      </c>
      <c r="J8731" s="29">
        <v>50</v>
      </c>
      <c r="K8731" s="43">
        <v>18.055555555556001</v>
      </c>
      <c r="L8731" s="42">
        <v>11.111111111111001</v>
      </c>
    </row>
    <row r="8732" spans="3:12" x14ac:dyDescent="0.2">
      <c r="E8732" s="4" t="s">
        <v>88</v>
      </c>
      <c r="F8732" s="5"/>
      <c r="G8732" s="6">
        <v>36</v>
      </c>
      <c r="H8732" s="31">
        <v>5.5555555555560003</v>
      </c>
      <c r="I8732" s="29">
        <v>25</v>
      </c>
      <c r="J8732" s="43">
        <v>36.111111111111001</v>
      </c>
      <c r="K8732" s="12">
        <v>25</v>
      </c>
      <c r="L8732" s="42">
        <v>8.333333333333</v>
      </c>
    </row>
    <row r="8733" spans="3:12" x14ac:dyDescent="0.2">
      <c r="E8733" s="4" t="s">
        <v>89</v>
      </c>
      <c r="F8733" s="5"/>
      <c r="G8733" s="6">
        <v>66</v>
      </c>
      <c r="H8733" s="31">
        <v>4.5454545454549997</v>
      </c>
      <c r="I8733" s="12">
        <v>16.666666666666998</v>
      </c>
      <c r="J8733" s="12">
        <v>40.909090909090999</v>
      </c>
      <c r="K8733" s="12">
        <v>25.757575757575999</v>
      </c>
      <c r="L8733" s="42">
        <v>12.121212121212</v>
      </c>
    </row>
    <row r="8734" spans="3:12" x14ac:dyDescent="0.2">
      <c r="E8734" s="4" t="s">
        <v>90</v>
      </c>
      <c r="F8734" s="5"/>
      <c r="G8734" s="6">
        <v>54</v>
      </c>
      <c r="H8734" s="31">
        <v>3.7037037037039999</v>
      </c>
      <c r="I8734" s="12">
        <v>12.962962962962999</v>
      </c>
      <c r="J8734" s="12">
        <v>40.740740740741003</v>
      </c>
      <c r="K8734" s="29">
        <v>35.185185185184999</v>
      </c>
      <c r="L8734" s="42">
        <v>7.4074074074069998</v>
      </c>
    </row>
    <row r="8735" spans="3:12" x14ac:dyDescent="0.2">
      <c r="E8735" s="57" t="s">
        <v>91</v>
      </c>
      <c r="F8735" s="59"/>
      <c r="G8735" s="55">
        <v>12</v>
      </c>
      <c r="H8735" s="137">
        <v>0</v>
      </c>
      <c r="I8735" s="113">
        <v>33.333333333333002</v>
      </c>
      <c r="J8735" s="109">
        <v>25</v>
      </c>
      <c r="K8735" s="113">
        <v>41.666666666666998</v>
      </c>
      <c r="L8735" s="171">
        <v>0</v>
      </c>
    </row>
    <row r="8737" spans="2:12" x14ac:dyDescent="0.2">
      <c r="B8737" s="40" t="str">
        <f xml:space="preserve"> HYPERLINK("#'目次'!B367", "[361]")</f>
        <v>[361]</v>
      </c>
      <c r="C8737" s="23" t="s">
        <v>497</v>
      </c>
    </row>
    <row r="8740" spans="2:12" x14ac:dyDescent="0.2">
      <c r="C8740" s="23" t="s">
        <v>14</v>
      </c>
    </row>
    <row r="8741" spans="2:12" ht="24" x14ac:dyDescent="0.2">
      <c r="D8741" s="195"/>
      <c r="E8741" s="196"/>
      <c r="F8741" s="196"/>
      <c r="G8741" s="37" t="s">
        <v>15</v>
      </c>
      <c r="H8741" s="33" t="s">
        <v>471</v>
      </c>
      <c r="I8741" s="13" t="s">
        <v>472</v>
      </c>
      <c r="J8741" s="13" t="s">
        <v>473</v>
      </c>
      <c r="K8741" s="13" t="s">
        <v>440</v>
      </c>
      <c r="L8741" s="38" t="s">
        <v>18</v>
      </c>
    </row>
    <row r="8742" spans="2:12" x14ac:dyDescent="0.2">
      <c r="D8742" s="197"/>
      <c r="E8742" s="198"/>
      <c r="F8742" s="198"/>
      <c r="G8742" s="35"/>
      <c r="H8742" s="39"/>
      <c r="I8742" s="14"/>
      <c r="J8742" s="14"/>
      <c r="K8742" s="14"/>
      <c r="L8742" s="34"/>
    </row>
    <row r="8743" spans="2:12" x14ac:dyDescent="0.2">
      <c r="D8743" s="56"/>
      <c r="E8743" s="58" t="s">
        <v>15</v>
      </c>
      <c r="F8743" s="46"/>
      <c r="G8743" s="36">
        <v>1200</v>
      </c>
      <c r="H8743" s="24">
        <v>4.333333333333</v>
      </c>
      <c r="I8743" s="24">
        <v>9.75</v>
      </c>
      <c r="J8743" s="24">
        <v>46.166666666666998</v>
      </c>
      <c r="K8743" s="24">
        <v>30.416666666666998</v>
      </c>
      <c r="L8743" s="68">
        <v>9.333333333333</v>
      </c>
    </row>
    <row r="8744" spans="2:12" x14ac:dyDescent="0.2">
      <c r="D8744" s="199" t="s">
        <v>19</v>
      </c>
      <c r="E8744" s="22" t="s">
        <v>20</v>
      </c>
      <c r="F8744" s="21"/>
      <c r="G8744" s="19">
        <v>132</v>
      </c>
      <c r="H8744" s="54">
        <v>3.7878787878789999</v>
      </c>
      <c r="I8744" s="90">
        <v>4.5454545454549997</v>
      </c>
      <c r="J8744" s="107">
        <v>35.606060606061</v>
      </c>
      <c r="K8744" s="98">
        <v>43.939393939394002</v>
      </c>
      <c r="L8744" s="52">
        <v>12.121212121212</v>
      </c>
    </row>
    <row r="8745" spans="2:12" x14ac:dyDescent="0.2">
      <c r="D8745" s="200"/>
      <c r="E8745" s="4" t="s">
        <v>21</v>
      </c>
      <c r="F8745" s="5"/>
      <c r="G8745" s="6">
        <v>444</v>
      </c>
      <c r="H8745" s="31">
        <v>3.8288288288290002</v>
      </c>
      <c r="I8745" s="12">
        <v>10.135135135135</v>
      </c>
      <c r="J8745" s="12">
        <v>47.072072072071997</v>
      </c>
      <c r="K8745" s="12">
        <v>30.405405405404998</v>
      </c>
      <c r="L8745" s="42">
        <v>8.5585585585589996</v>
      </c>
    </row>
    <row r="8746" spans="2:12" x14ac:dyDescent="0.2">
      <c r="D8746" s="200"/>
      <c r="E8746" s="4" t="s">
        <v>22</v>
      </c>
      <c r="F8746" s="5"/>
      <c r="G8746" s="6">
        <v>192</v>
      </c>
      <c r="H8746" s="31">
        <v>7.8125</v>
      </c>
      <c r="I8746" s="12">
        <v>6.770833333333</v>
      </c>
      <c r="J8746" s="12">
        <v>46.875</v>
      </c>
      <c r="K8746" s="12">
        <v>27.083333333333002</v>
      </c>
      <c r="L8746" s="42">
        <v>11.458333333333</v>
      </c>
    </row>
    <row r="8747" spans="2:12" x14ac:dyDescent="0.2">
      <c r="D8747" s="200"/>
      <c r="E8747" s="4" t="s">
        <v>23</v>
      </c>
      <c r="F8747" s="5"/>
      <c r="G8747" s="6">
        <v>192</v>
      </c>
      <c r="H8747" s="31">
        <v>4.166666666667</v>
      </c>
      <c r="I8747" s="12">
        <v>11.979166666667</v>
      </c>
      <c r="J8747" s="12">
        <v>51.041666666666998</v>
      </c>
      <c r="K8747" s="12">
        <v>26.041666666666998</v>
      </c>
      <c r="L8747" s="42">
        <v>6.770833333333</v>
      </c>
    </row>
    <row r="8748" spans="2:12" x14ac:dyDescent="0.2">
      <c r="D8748" s="200"/>
      <c r="E8748" s="4" t="s">
        <v>24</v>
      </c>
      <c r="F8748" s="5"/>
      <c r="G8748" s="6">
        <v>240</v>
      </c>
      <c r="H8748" s="31">
        <v>2.916666666667</v>
      </c>
      <c r="I8748" s="12">
        <v>12.5</v>
      </c>
      <c r="J8748" s="12">
        <v>45.833333333333002</v>
      </c>
      <c r="K8748" s="12">
        <v>29.166666666666998</v>
      </c>
      <c r="L8748" s="42">
        <v>9.583333333333</v>
      </c>
    </row>
    <row r="8749" spans="2:12" x14ac:dyDescent="0.2">
      <c r="D8749" s="199" t="s">
        <v>25</v>
      </c>
      <c r="E8749" s="22" t="s">
        <v>26</v>
      </c>
      <c r="F8749" s="21"/>
      <c r="G8749" s="19">
        <v>348</v>
      </c>
      <c r="H8749" s="54">
        <v>5.1724137931029999</v>
      </c>
      <c r="I8749" s="20">
        <v>9.1954022988510005</v>
      </c>
      <c r="J8749" s="20">
        <v>47.126436781609002</v>
      </c>
      <c r="K8749" s="20">
        <v>30.172413793103001</v>
      </c>
      <c r="L8749" s="52">
        <v>8.333333333333</v>
      </c>
    </row>
    <row r="8750" spans="2:12" x14ac:dyDescent="0.2">
      <c r="D8750" s="200"/>
      <c r="E8750" s="4" t="s">
        <v>27</v>
      </c>
      <c r="F8750" s="5"/>
      <c r="G8750" s="6">
        <v>378</v>
      </c>
      <c r="H8750" s="31">
        <v>2.3809523809519999</v>
      </c>
      <c r="I8750" s="12">
        <v>10.846560846560999</v>
      </c>
      <c r="J8750" s="29">
        <v>51.322751322751003</v>
      </c>
      <c r="K8750" s="12">
        <v>26.190476190476002</v>
      </c>
      <c r="L8750" s="42">
        <v>9.2592592592590002</v>
      </c>
    </row>
    <row r="8751" spans="2:12" x14ac:dyDescent="0.2">
      <c r="D8751" s="200"/>
      <c r="E8751" s="4" t="s">
        <v>28</v>
      </c>
      <c r="F8751" s="5"/>
      <c r="G8751" s="6">
        <v>372</v>
      </c>
      <c r="H8751" s="31">
        <v>4.8387096774189997</v>
      </c>
      <c r="I8751" s="12">
        <v>10.215053763441</v>
      </c>
      <c r="J8751" s="43">
        <v>38.440860215054002</v>
      </c>
      <c r="K8751" s="29">
        <v>36.290322580644997</v>
      </c>
      <c r="L8751" s="42">
        <v>10.215053763441</v>
      </c>
    </row>
    <row r="8752" spans="2:12" x14ac:dyDescent="0.2">
      <c r="D8752" s="200"/>
      <c r="E8752" s="4" t="s">
        <v>29</v>
      </c>
      <c r="F8752" s="5"/>
      <c r="G8752" s="6">
        <v>102</v>
      </c>
      <c r="H8752" s="31">
        <v>6.8627450980390003</v>
      </c>
      <c r="I8752" s="12">
        <v>5.8823529411760003</v>
      </c>
      <c r="J8752" s="29">
        <v>51.960784313725</v>
      </c>
      <c r="K8752" s="12">
        <v>25.490196078431001</v>
      </c>
      <c r="L8752" s="42">
        <v>9.8039215686270005</v>
      </c>
    </row>
    <row r="8753" spans="2:12" x14ac:dyDescent="0.2">
      <c r="D8753" s="199" t="s">
        <v>30</v>
      </c>
      <c r="E8753" s="22" t="s">
        <v>31</v>
      </c>
      <c r="F8753" s="21"/>
      <c r="G8753" s="19">
        <v>592</v>
      </c>
      <c r="H8753" s="54">
        <v>4.898648648649</v>
      </c>
      <c r="I8753" s="20">
        <v>8.1081081081080004</v>
      </c>
      <c r="J8753" s="20">
        <v>46.283783783784003</v>
      </c>
      <c r="K8753" s="20">
        <v>30.405405405404998</v>
      </c>
      <c r="L8753" s="52">
        <v>10.304054054053999</v>
      </c>
    </row>
    <row r="8754" spans="2:12" x14ac:dyDescent="0.2">
      <c r="D8754" s="200"/>
      <c r="E8754" s="4" t="s">
        <v>32</v>
      </c>
      <c r="F8754" s="5"/>
      <c r="G8754" s="6">
        <v>608</v>
      </c>
      <c r="H8754" s="31">
        <v>3.7828947368420001</v>
      </c>
      <c r="I8754" s="12">
        <v>11.348684210526001</v>
      </c>
      <c r="J8754" s="12">
        <v>46.052631578947</v>
      </c>
      <c r="K8754" s="12">
        <v>30.427631578947</v>
      </c>
      <c r="L8754" s="42">
        <v>8.3881578947370006</v>
      </c>
    </row>
    <row r="8755" spans="2:12" x14ac:dyDescent="0.2">
      <c r="D8755" s="199" t="s">
        <v>33</v>
      </c>
      <c r="E8755" s="22" t="s">
        <v>34</v>
      </c>
      <c r="F8755" s="21"/>
      <c r="G8755" s="19">
        <v>74</v>
      </c>
      <c r="H8755" s="54">
        <v>5.4054054054050003</v>
      </c>
      <c r="I8755" s="90">
        <v>4.0540540540540002</v>
      </c>
      <c r="J8755" s="20">
        <v>44.594594594595002</v>
      </c>
      <c r="K8755" s="20">
        <v>29.72972972973</v>
      </c>
      <c r="L8755" s="153">
        <v>16.216216216216001</v>
      </c>
    </row>
    <row r="8756" spans="2:12" x14ac:dyDescent="0.2">
      <c r="D8756" s="200"/>
      <c r="E8756" s="4" t="s">
        <v>35</v>
      </c>
      <c r="F8756" s="5"/>
      <c r="G8756" s="6">
        <v>148</v>
      </c>
      <c r="H8756" s="31">
        <v>2.0270270270270001</v>
      </c>
      <c r="I8756" s="12">
        <v>9.4594594594589996</v>
      </c>
      <c r="J8756" s="43">
        <v>37.837837837838002</v>
      </c>
      <c r="K8756" s="44">
        <v>42.567567567567998</v>
      </c>
      <c r="L8756" s="42">
        <v>8.1081081081080004</v>
      </c>
    </row>
    <row r="8757" spans="2:12" x14ac:dyDescent="0.2">
      <c r="D8757" s="200"/>
      <c r="E8757" s="4" t="s">
        <v>36</v>
      </c>
      <c r="F8757" s="5"/>
      <c r="G8757" s="6">
        <v>187</v>
      </c>
      <c r="H8757" s="31">
        <v>5.3475935828879999</v>
      </c>
      <c r="I8757" s="12">
        <v>8.5561497326199998</v>
      </c>
      <c r="J8757" s="43">
        <v>36.898395721924999</v>
      </c>
      <c r="K8757" s="44">
        <v>42.780748663102003</v>
      </c>
      <c r="L8757" s="42">
        <v>6.4171122994649998</v>
      </c>
    </row>
    <row r="8758" spans="2:12" x14ac:dyDescent="0.2">
      <c r="D8758" s="200"/>
      <c r="E8758" s="4" t="s">
        <v>37</v>
      </c>
      <c r="F8758" s="5"/>
      <c r="G8758" s="6">
        <v>221</v>
      </c>
      <c r="H8758" s="31">
        <v>2.262443438914</v>
      </c>
      <c r="I8758" s="12">
        <v>13.122171945701</v>
      </c>
      <c r="J8758" s="12">
        <v>50.226244343890997</v>
      </c>
      <c r="K8758" s="12">
        <v>29.411764705882</v>
      </c>
      <c r="L8758" s="42">
        <v>4.9773755656110001</v>
      </c>
    </row>
    <row r="8759" spans="2:12" x14ac:dyDescent="0.2">
      <c r="D8759" s="200"/>
      <c r="E8759" s="4" t="s">
        <v>38</v>
      </c>
      <c r="F8759" s="5"/>
      <c r="G8759" s="6">
        <v>186</v>
      </c>
      <c r="H8759" s="31">
        <v>4.8387096774189997</v>
      </c>
      <c r="I8759" s="12">
        <v>9.6774193548389995</v>
      </c>
      <c r="J8759" s="12">
        <v>51.075268817203998</v>
      </c>
      <c r="K8759" s="43">
        <v>25.268817204301001</v>
      </c>
      <c r="L8759" s="42">
        <v>9.1397849462370004</v>
      </c>
    </row>
    <row r="8760" spans="2:12" x14ac:dyDescent="0.2">
      <c r="D8760" s="200"/>
      <c r="E8760" s="4" t="s">
        <v>39</v>
      </c>
      <c r="F8760" s="5"/>
      <c r="G8760" s="6">
        <v>223</v>
      </c>
      <c r="H8760" s="31">
        <v>5.8295964125559996</v>
      </c>
      <c r="I8760" s="12">
        <v>9.4170403587439999</v>
      </c>
      <c r="J8760" s="12">
        <v>48.430493273543</v>
      </c>
      <c r="K8760" s="43">
        <v>24.663677130044999</v>
      </c>
      <c r="L8760" s="42">
        <v>11.659192825111999</v>
      </c>
    </row>
    <row r="8761" spans="2:12" x14ac:dyDescent="0.2">
      <c r="D8761" s="201"/>
      <c r="E8761" s="57" t="s">
        <v>40</v>
      </c>
      <c r="F8761" s="59"/>
      <c r="G8761" s="55">
        <v>161</v>
      </c>
      <c r="H8761" s="114">
        <v>4.9689440993789997</v>
      </c>
      <c r="I8761" s="65">
        <v>9.9378881987579994</v>
      </c>
      <c r="J8761" s="65">
        <v>50.931677018633998</v>
      </c>
      <c r="K8761" s="125">
        <v>20.496894409938001</v>
      </c>
      <c r="L8761" s="105">
        <v>13.664596273292</v>
      </c>
    </row>
    <row r="8763" spans="2:12" x14ac:dyDescent="0.2">
      <c r="B8763" s="40" t="str">
        <f xml:space="preserve"> HYPERLINK("#'目次'!B368", "[362]")</f>
        <v>[362]</v>
      </c>
      <c r="C8763" s="23" t="s">
        <v>497</v>
      </c>
    </row>
    <row r="8766" spans="2:12" x14ac:dyDescent="0.2">
      <c r="C8766" s="23" t="s">
        <v>48</v>
      </c>
    </row>
    <row r="8767" spans="2:12" ht="24" x14ac:dyDescent="0.2">
      <c r="D8767" s="195"/>
      <c r="E8767" s="196"/>
      <c r="F8767" s="196"/>
      <c r="G8767" s="37" t="s">
        <v>15</v>
      </c>
      <c r="H8767" s="33" t="s">
        <v>471</v>
      </c>
      <c r="I8767" s="13" t="s">
        <v>472</v>
      </c>
      <c r="J8767" s="13" t="s">
        <v>473</v>
      </c>
      <c r="K8767" s="13" t="s">
        <v>440</v>
      </c>
      <c r="L8767" s="38" t="s">
        <v>18</v>
      </c>
    </row>
    <row r="8768" spans="2:12" x14ac:dyDescent="0.2">
      <c r="D8768" s="197"/>
      <c r="E8768" s="198"/>
      <c r="F8768" s="198"/>
      <c r="G8768" s="35"/>
      <c r="H8768" s="39"/>
      <c r="I8768" s="14"/>
      <c r="J8768" s="14"/>
      <c r="K8768" s="14"/>
      <c r="L8768" s="34"/>
    </row>
    <row r="8769" spans="4:12" x14ac:dyDescent="0.2">
      <c r="D8769" s="56"/>
      <c r="E8769" s="58" t="s">
        <v>15</v>
      </c>
      <c r="F8769" s="46"/>
      <c r="G8769" s="36">
        <v>1200</v>
      </c>
      <c r="H8769" s="24">
        <v>4.333333333333</v>
      </c>
      <c r="I8769" s="24">
        <v>9.75</v>
      </c>
      <c r="J8769" s="24">
        <v>46.166666666666998</v>
      </c>
      <c r="K8769" s="24">
        <v>30.416666666666998</v>
      </c>
      <c r="L8769" s="68">
        <v>9.333333333333</v>
      </c>
    </row>
    <row r="8770" spans="4:12" x14ac:dyDescent="0.2">
      <c r="D8770" s="199" t="s">
        <v>49</v>
      </c>
      <c r="E8770" s="22" t="s">
        <v>50</v>
      </c>
      <c r="F8770" s="21"/>
      <c r="G8770" s="19">
        <v>15</v>
      </c>
      <c r="H8770" s="54">
        <v>6.666666666667</v>
      </c>
      <c r="I8770" s="20">
        <v>6.666666666667</v>
      </c>
      <c r="J8770" s="90">
        <v>40</v>
      </c>
      <c r="K8770" s="20">
        <v>33.333333333333002</v>
      </c>
      <c r="L8770" s="52">
        <v>13.333333333333</v>
      </c>
    </row>
    <row r="8771" spans="4:12" x14ac:dyDescent="0.2">
      <c r="D8771" s="200"/>
      <c r="E8771" s="4" t="s">
        <v>51</v>
      </c>
      <c r="F8771" s="5"/>
      <c r="G8771" s="6">
        <v>142</v>
      </c>
      <c r="H8771" s="31">
        <v>7.0422535211269999</v>
      </c>
      <c r="I8771" s="12">
        <v>9.1549295774649995</v>
      </c>
      <c r="J8771" s="12">
        <v>50.704225352112999</v>
      </c>
      <c r="K8771" s="43">
        <v>23.239436619717999</v>
      </c>
      <c r="L8771" s="42">
        <v>9.8591549295770005</v>
      </c>
    </row>
    <row r="8772" spans="4:12" x14ac:dyDescent="0.2">
      <c r="D8772" s="200"/>
      <c r="E8772" s="4" t="s">
        <v>52</v>
      </c>
      <c r="F8772" s="5"/>
      <c r="G8772" s="6">
        <v>26</v>
      </c>
      <c r="H8772" s="31">
        <v>7.6923076923079998</v>
      </c>
      <c r="I8772" s="12">
        <v>7.6923076923079998</v>
      </c>
      <c r="J8772" s="12">
        <v>46.153846153845997</v>
      </c>
      <c r="K8772" s="12">
        <v>30.769230769231001</v>
      </c>
      <c r="L8772" s="42">
        <v>7.6923076923079998</v>
      </c>
    </row>
    <row r="8773" spans="4:12" x14ac:dyDescent="0.2">
      <c r="D8773" s="200"/>
      <c r="E8773" s="4" t="s">
        <v>53</v>
      </c>
      <c r="F8773" s="5"/>
      <c r="G8773" s="6">
        <v>41</v>
      </c>
      <c r="H8773" s="31">
        <v>4.8780487804880002</v>
      </c>
      <c r="I8773" s="43">
        <v>2.4390243902440001</v>
      </c>
      <c r="J8773" s="44">
        <v>63.414634146341001</v>
      </c>
      <c r="K8773" s="43">
        <v>24.390243902439</v>
      </c>
      <c r="L8773" s="42">
        <v>4.8780487804880002</v>
      </c>
    </row>
    <row r="8774" spans="4:12" x14ac:dyDescent="0.2">
      <c r="D8774" s="200"/>
      <c r="E8774" s="4" t="s">
        <v>54</v>
      </c>
      <c r="F8774" s="5"/>
      <c r="G8774" s="6">
        <v>226</v>
      </c>
      <c r="H8774" s="31">
        <v>2.654867256637</v>
      </c>
      <c r="I8774" s="12">
        <v>9.7345132743360008</v>
      </c>
      <c r="J8774" s="43">
        <v>41.150442477875998</v>
      </c>
      <c r="K8774" s="29">
        <v>39.823008849558001</v>
      </c>
      <c r="L8774" s="42">
        <v>6.6371681415930004</v>
      </c>
    </row>
    <row r="8775" spans="4:12" x14ac:dyDescent="0.2">
      <c r="D8775" s="200"/>
      <c r="E8775" s="4" t="s">
        <v>55</v>
      </c>
      <c r="F8775" s="5"/>
      <c r="G8775" s="6">
        <v>125</v>
      </c>
      <c r="H8775" s="31">
        <v>3.2</v>
      </c>
      <c r="I8775" s="12">
        <v>11.2</v>
      </c>
      <c r="J8775" s="43">
        <v>40.799999999999997</v>
      </c>
      <c r="K8775" s="29">
        <v>37.6</v>
      </c>
      <c r="L8775" s="42">
        <v>7.2</v>
      </c>
    </row>
    <row r="8776" spans="4:12" x14ac:dyDescent="0.2">
      <c r="D8776" s="200"/>
      <c r="E8776" s="4" t="s">
        <v>56</v>
      </c>
      <c r="F8776" s="5"/>
      <c r="G8776" s="6">
        <v>190</v>
      </c>
      <c r="H8776" s="31">
        <v>5.7894736842109999</v>
      </c>
      <c r="I8776" s="12">
        <v>10.526315789473999</v>
      </c>
      <c r="J8776" s="12">
        <v>43.157894736842003</v>
      </c>
      <c r="K8776" s="12">
        <v>34.210526315788996</v>
      </c>
      <c r="L8776" s="42">
        <v>6.3157894736840001</v>
      </c>
    </row>
    <row r="8777" spans="4:12" x14ac:dyDescent="0.2">
      <c r="D8777" s="200"/>
      <c r="E8777" s="4" t="s">
        <v>57</v>
      </c>
      <c r="F8777" s="5"/>
      <c r="G8777" s="6">
        <v>185</v>
      </c>
      <c r="H8777" s="31">
        <v>3.783783783784</v>
      </c>
      <c r="I8777" s="12">
        <v>12.432432432432</v>
      </c>
      <c r="J8777" s="29">
        <v>52.432432432432002</v>
      </c>
      <c r="K8777" s="43">
        <v>22.702702702703</v>
      </c>
      <c r="L8777" s="42">
        <v>8.6486486486490008</v>
      </c>
    </row>
    <row r="8778" spans="4:12" x14ac:dyDescent="0.2">
      <c r="D8778" s="200"/>
      <c r="E8778" s="4" t="s">
        <v>58</v>
      </c>
      <c r="F8778" s="5"/>
      <c r="G8778" s="6">
        <v>113</v>
      </c>
      <c r="H8778" s="31">
        <v>3.53982300885</v>
      </c>
      <c r="I8778" s="12">
        <v>7.0796460176989999</v>
      </c>
      <c r="J8778" s="43">
        <v>38.938053097344998</v>
      </c>
      <c r="K8778" s="12">
        <v>35.398230088496</v>
      </c>
      <c r="L8778" s="88">
        <v>15.044247787611001</v>
      </c>
    </row>
    <row r="8779" spans="4:12" x14ac:dyDescent="0.2">
      <c r="D8779" s="200"/>
      <c r="E8779" s="4" t="s">
        <v>59</v>
      </c>
      <c r="F8779" s="5"/>
      <c r="G8779" s="6">
        <v>136</v>
      </c>
      <c r="H8779" s="31">
        <v>3.6764705882349999</v>
      </c>
      <c r="I8779" s="12">
        <v>9.5588235294120008</v>
      </c>
      <c r="J8779" s="29">
        <v>51.470588235294002</v>
      </c>
      <c r="K8779" s="61">
        <v>18.382352941175998</v>
      </c>
      <c r="L8779" s="88">
        <v>16.911764705882</v>
      </c>
    </row>
    <row r="8780" spans="4:12" x14ac:dyDescent="0.2">
      <c r="D8780" s="199" t="s">
        <v>60</v>
      </c>
      <c r="E8780" s="22" t="s">
        <v>61</v>
      </c>
      <c r="F8780" s="21"/>
      <c r="G8780" s="19">
        <v>205</v>
      </c>
      <c r="H8780" s="54">
        <v>4.3902439024389999</v>
      </c>
      <c r="I8780" s="20">
        <v>12.682926829268</v>
      </c>
      <c r="J8780" s="20">
        <v>44.878048780488001</v>
      </c>
      <c r="K8780" s="20">
        <v>30.731707317072999</v>
      </c>
      <c r="L8780" s="52">
        <v>7.3170731707319998</v>
      </c>
    </row>
    <row r="8781" spans="4:12" x14ac:dyDescent="0.2">
      <c r="D8781" s="200"/>
      <c r="E8781" s="4" t="s">
        <v>62</v>
      </c>
      <c r="F8781" s="5"/>
      <c r="G8781" s="6">
        <v>160</v>
      </c>
      <c r="H8781" s="31">
        <v>3.75</v>
      </c>
      <c r="I8781" s="12">
        <v>6.875</v>
      </c>
      <c r="J8781" s="29">
        <v>53.125</v>
      </c>
      <c r="K8781" s="12">
        <v>30.625</v>
      </c>
      <c r="L8781" s="42">
        <v>5.625</v>
      </c>
    </row>
    <row r="8782" spans="4:12" x14ac:dyDescent="0.2">
      <c r="D8782" s="200"/>
      <c r="E8782" s="4" t="s">
        <v>63</v>
      </c>
      <c r="F8782" s="5"/>
      <c r="G8782" s="6">
        <v>121</v>
      </c>
      <c r="H8782" s="31">
        <v>5.7851239669419998</v>
      </c>
      <c r="I8782" s="12">
        <v>9.9173553719009995</v>
      </c>
      <c r="J8782" s="12">
        <v>43.801652892561997</v>
      </c>
      <c r="K8782" s="12">
        <v>33.884297520661001</v>
      </c>
      <c r="L8782" s="42">
        <v>6.6115702479339999</v>
      </c>
    </row>
    <row r="8783" spans="4:12" x14ac:dyDescent="0.2">
      <c r="D8783" s="200"/>
      <c r="E8783" s="4" t="s">
        <v>64</v>
      </c>
      <c r="F8783" s="5"/>
      <c r="G8783" s="6">
        <v>124</v>
      </c>
      <c r="H8783" s="31">
        <v>4.0322580645160002</v>
      </c>
      <c r="I8783" s="12">
        <v>9.6774193548389995</v>
      </c>
      <c r="J8783" s="29">
        <v>51.612903225806001</v>
      </c>
      <c r="K8783" s="12">
        <v>31.451612903226</v>
      </c>
      <c r="L8783" s="100">
        <v>3.2258064516129998</v>
      </c>
    </row>
    <row r="8784" spans="4:12" x14ac:dyDescent="0.2">
      <c r="D8784" s="200"/>
      <c r="E8784" s="4" t="s">
        <v>65</v>
      </c>
      <c r="F8784" s="5"/>
      <c r="G8784" s="6">
        <v>109</v>
      </c>
      <c r="H8784" s="31">
        <v>1.834862385321</v>
      </c>
      <c r="I8784" s="12">
        <v>11.009174311927</v>
      </c>
      <c r="J8784" s="12">
        <v>44.954128440367001</v>
      </c>
      <c r="K8784" s="12">
        <v>28.440366972477001</v>
      </c>
      <c r="L8784" s="42">
        <v>13.761467889907999</v>
      </c>
    </row>
    <row r="8785" spans="2:12" x14ac:dyDescent="0.2">
      <c r="D8785" s="200"/>
      <c r="E8785" s="4" t="s">
        <v>66</v>
      </c>
      <c r="F8785" s="5"/>
      <c r="G8785" s="6">
        <v>104</v>
      </c>
      <c r="H8785" s="31">
        <v>1.923076923077</v>
      </c>
      <c r="I8785" s="12">
        <v>6.7307692307689999</v>
      </c>
      <c r="J8785" s="12">
        <v>50.961538461537998</v>
      </c>
      <c r="K8785" s="29">
        <v>36.538461538462002</v>
      </c>
      <c r="L8785" s="100">
        <v>3.8461538461539999</v>
      </c>
    </row>
    <row r="8786" spans="2:12" x14ac:dyDescent="0.2">
      <c r="D8786" s="200"/>
      <c r="E8786" s="4" t="s">
        <v>67</v>
      </c>
      <c r="F8786" s="5"/>
      <c r="G8786" s="6">
        <v>139</v>
      </c>
      <c r="H8786" s="31">
        <v>7.9136690647480004</v>
      </c>
      <c r="I8786" s="12">
        <v>10.071942446043</v>
      </c>
      <c r="J8786" s="12">
        <v>49.640287769784003</v>
      </c>
      <c r="K8786" s="12">
        <v>25.899280575540001</v>
      </c>
      <c r="L8786" s="42">
        <v>6.4748201438850002</v>
      </c>
    </row>
    <row r="8787" spans="2:12" x14ac:dyDescent="0.2">
      <c r="D8787" s="200"/>
      <c r="E8787" s="4" t="s">
        <v>68</v>
      </c>
      <c r="F8787" s="5"/>
      <c r="G8787" s="6">
        <v>48</v>
      </c>
      <c r="H8787" s="31">
        <v>4.166666666667</v>
      </c>
      <c r="I8787" s="12">
        <v>12.5</v>
      </c>
      <c r="J8787" s="12">
        <v>43.75</v>
      </c>
      <c r="K8787" s="29">
        <v>35.416666666666998</v>
      </c>
      <c r="L8787" s="100">
        <v>4.166666666667</v>
      </c>
    </row>
    <row r="8788" spans="2:12" x14ac:dyDescent="0.2">
      <c r="D8788" s="200"/>
      <c r="E8788" s="4" t="s">
        <v>69</v>
      </c>
      <c r="F8788" s="5"/>
      <c r="G8788" s="6">
        <v>37</v>
      </c>
      <c r="H8788" s="76">
        <v>13.513513513514001</v>
      </c>
      <c r="I8788" s="12">
        <v>13.513513513514001</v>
      </c>
      <c r="J8788" s="12">
        <v>45.945945945946001</v>
      </c>
      <c r="K8788" s="61">
        <v>18.918918918919001</v>
      </c>
      <c r="L8788" s="42">
        <v>8.1081081081080004</v>
      </c>
    </row>
    <row r="8789" spans="2:12" x14ac:dyDescent="0.2">
      <c r="D8789" s="93" t="s">
        <v>70</v>
      </c>
      <c r="E8789" s="89" t="s">
        <v>18</v>
      </c>
      <c r="F8789" s="92"/>
      <c r="G8789" s="94">
        <v>0</v>
      </c>
      <c r="H8789" s="152">
        <v>0</v>
      </c>
      <c r="I8789" s="134">
        <v>0</v>
      </c>
      <c r="J8789" s="86">
        <v>0</v>
      </c>
      <c r="K8789" s="86">
        <v>0</v>
      </c>
      <c r="L8789" s="159">
        <v>0</v>
      </c>
    </row>
    <row r="8791" spans="2:12" x14ac:dyDescent="0.2">
      <c r="B8791" s="40" t="str">
        <f xml:space="preserve"> HYPERLINK("#'目次'!B369", "[363]")</f>
        <v>[363]</v>
      </c>
      <c r="C8791" s="23" t="s">
        <v>497</v>
      </c>
    </row>
    <row r="8794" spans="2:12" x14ac:dyDescent="0.2">
      <c r="C8794" s="23" t="s">
        <v>73</v>
      </c>
    </row>
    <row r="8795" spans="2:12" ht="24" x14ac:dyDescent="0.2">
      <c r="D8795" s="195"/>
      <c r="E8795" s="196"/>
      <c r="F8795" s="196"/>
      <c r="G8795" s="37" t="s">
        <v>15</v>
      </c>
      <c r="H8795" s="33" t="s">
        <v>471</v>
      </c>
      <c r="I8795" s="13" t="s">
        <v>472</v>
      </c>
      <c r="J8795" s="13" t="s">
        <v>473</v>
      </c>
      <c r="K8795" s="13" t="s">
        <v>440</v>
      </c>
      <c r="L8795" s="38" t="s">
        <v>18</v>
      </c>
    </row>
    <row r="8796" spans="2:12" x14ac:dyDescent="0.2">
      <c r="D8796" s="197"/>
      <c r="E8796" s="198"/>
      <c r="F8796" s="198"/>
      <c r="G8796" s="35"/>
      <c r="H8796" s="39"/>
      <c r="I8796" s="14"/>
      <c r="J8796" s="14"/>
      <c r="K8796" s="14"/>
      <c r="L8796" s="34"/>
    </row>
    <row r="8797" spans="2:12" x14ac:dyDescent="0.2">
      <c r="D8797" s="56"/>
      <c r="E8797" s="58" t="s">
        <v>15</v>
      </c>
      <c r="F8797" s="46"/>
      <c r="G8797" s="36">
        <v>1200</v>
      </c>
      <c r="H8797" s="24">
        <v>4.333333333333</v>
      </c>
      <c r="I8797" s="24">
        <v>9.75</v>
      </c>
      <c r="J8797" s="24">
        <v>46.166666666666998</v>
      </c>
      <c r="K8797" s="24">
        <v>30.416666666666998</v>
      </c>
      <c r="L8797" s="68">
        <v>9.333333333333</v>
      </c>
    </row>
    <row r="8798" spans="2:12" x14ac:dyDescent="0.2">
      <c r="D8798" s="199" t="s">
        <v>74</v>
      </c>
      <c r="E8798" s="22" t="s">
        <v>75</v>
      </c>
      <c r="F8798" s="21"/>
      <c r="G8798" s="19">
        <v>592</v>
      </c>
      <c r="H8798" s="54">
        <v>4.898648648649</v>
      </c>
      <c r="I8798" s="20">
        <v>8.1081081081080004</v>
      </c>
      <c r="J8798" s="20">
        <v>46.283783783784003</v>
      </c>
      <c r="K8798" s="20">
        <v>30.405405405404998</v>
      </c>
      <c r="L8798" s="52">
        <v>10.304054054053999</v>
      </c>
    </row>
    <row r="8799" spans="2:12" x14ac:dyDescent="0.2">
      <c r="D8799" s="200"/>
      <c r="E8799" s="4" t="s">
        <v>34</v>
      </c>
      <c r="F8799" s="5"/>
      <c r="G8799" s="6">
        <v>37</v>
      </c>
      <c r="H8799" s="76">
        <v>10.810810810811001</v>
      </c>
      <c r="I8799" s="43">
        <v>2.7027027027030002</v>
      </c>
      <c r="J8799" s="12">
        <v>43.243243243243001</v>
      </c>
      <c r="K8799" s="43">
        <v>21.621621621622001</v>
      </c>
      <c r="L8799" s="111">
        <v>21.621621621622001</v>
      </c>
    </row>
    <row r="8800" spans="2:12" x14ac:dyDescent="0.2">
      <c r="D8800" s="200"/>
      <c r="E8800" s="4" t="s">
        <v>35</v>
      </c>
      <c r="F8800" s="5"/>
      <c r="G8800" s="6">
        <v>75</v>
      </c>
      <c r="H8800" s="31">
        <v>2.666666666667</v>
      </c>
      <c r="I8800" s="12">
        <v>5.333333333333</v>
      </c>
      <c r="J8800" s="43">
        <v>40</v>
      </c>
      <c r="K8800" s="44">
        <v>42.666666666666998</v>
      </c>
      <c r="L8800" s="42">
        <v>9.333333333333</v>
      </c>
    </row>
    <row r="8801" spans="2:12" x14ac:dyDescent="0.2">
      <c r="D8801" s="200"/>
      <c r="E8801" s="4" t="s">
        <v>36</v>
      </c>
      <c r="F8801" s="5"/>
      <c r="G8801" s="6">
        <v>95</v>
      </c>
      <c r="H8801" s="31">
        <v>5.2631578947369997</v>
      </c>
      <c r="I8801" s="12">
        <v>9.4736842105260006</v>
      </c>
      <c r="J8801" s="61">
        <v>30.526315789474001</v>
      </c>
      <c r="K8801" s="44">
        <v>47.368421052632002</v>
      </c>
      <c r="L8801" s="42">
        <v>7.3684210526319998</v>
      </c>
    </row>
    <row r="8802" spans="2:12" x14ac:dyDescent="0.2">
      <c r="D8802" s="200"/>
      <c r="E8802" s="4" t="s">
        <v>37</v>
      </c>
      <c r="F8802" s="5"/>
      <c r="G8802" s="6">
        <v>111</v>
      </c>
      <c r="H8802" s="31">
        <v>3.6036036036039998</v>
      </c>
      <c r="I8802" s="12">
        <v>12.612612612613001</v>
      </c>
      <c r="J8802" s="29">
        <v>52.252252252251999</v>
      </c>
      <c r="K8802" s="12">
        <v>26.126126126126</v>
      </c>
      <c r="L8802" s="42">
        <v>5.4054054054050003</v>
      </c>
    </row>
    <row r="8803" spans="2:12" x14ac:dyDescent="0.2">
      <c r="D8803" s="200"/>
      <c r="E8803" s="4" t="s">
        <v>38</v>
      </c>
      <c r="F8803" s="5"/>
      <c r="G8803" s="6">
        <v>93</v>
      </c>
      <c r="H8803" s="31">
        <v>3.2258064516129998</v>
      </c>
      <c r="I8803" s="12">
        <v>8.6021505376339995</v>
      </c>
      <c r="J8803" s="29">
        <v>51.612903225806001</v>
      </c>
      <c r="K8803" s="12">
        <v>26.881720430108</v>
      </c>
      <c r="L8803" s="42">
        <v>9.6774193548389995</v>
      </c>
    </row>
    <row r="8804" spans="2:12" x14ac:dyDescent="0.2">
      <c r="D8804" s="200"/>
      <c r="E8804" s="4" t="s">
        <v>39</v>
      </c>
      <c r="F8804" s="5"/>
      <c r="G8804" s="6">
        <v>109</v>
      </c>
      <c r="H8804" s="31">
        <v>5.5045871559629997</v>
      </c>
      <c r="I8804" s="12">
        <v>6.4220183486240003</v>
      </c>
      <c r="J8804" s="29">
        <v>53.211009174311997</v>
      </c>
      <c r="K8804" s="43">
        <v>22.935779816514</v>
      </c>
      <c r="L8804" s="42">
        <v>11.926605504587</v>
      </c>
    </row>
    <row r="8805" spans="2:12" x14ac:dyDescent="0.2">
      <c r="D8805" s="200"/>
      <c r="E8805" s="4" t="s">
        <v>40</v>
      </c>
      <c r="F8805" s="5"/>
      <c r="G8805" s="6">
        <v>72</v>
      </c>
      <c r="H8805" s="31">
        <v>6.9444444444439997</v>
      </c>
      <c r="I8805" s="12">
        <v>6.9444444444439997</v>
      </c>
      <c r="J8805" s="12">
        <v>48.611111111111001</v>
      </c>
      <c r="K8805" s="43">
        <v>22.222222222222001</v>
      </c>
      <c r="L8805" s="88">
        <v>15.277777777778001</v>
      </c>
    </row>
    <row r="8806" spans="2:12" x14ac:dyDescent="0.2">
      <c r="D8806" s="199" t="s">
        <v>76</v>
      </c>
      <c r="E8806" s="22" t="s">
        <v>77</v>
      </c>
      <c r="F8806" s="21"/>
      <c r="G8806" s="19">
        <v>608</v>
      </c>
      <c r="H8806" s="54">
        <v>3.7828947368420001</v>
      </c>
      <c r="I8806" s="20">
        <v>11.348684210526001</v>
      </c>
      <c r="J8806" s="20">
        <v>46.052631578947</v>
      </c>
      <c r="K8806" s="20">
        <v>30.427631578947</v>
      </c>
      <c r="L8806" s="52">
        <v>8.3881578947370006</v>
      </c>
    </row>
    <row r="8807" spans="2:12" x14ac:dyDescent="0.2">
      <c r="D8807" s="200"/>
      <c r="E8807" s="4" t="s">
        <v>34</v>
      </c>
      <c r="F8807" s="5"/>
      <c r="G8807" s="6">
        <v>37</v>
      </c>
      <c r="H8807" s="71">
        <v>0</v>
      </c>
      <c r="I8807" s="12">
        <v>5.4054054054050003</v>
      </c>
      <c r="J8807" s="12">
        <v>45.945945945946001</v>
      </c>
      <c r="K8807" s="29">
        <v>37.837837837838002</v>
      </c>
      <c r="L8807" s="42">
        <v>10.810810810811001</v>
      </c>
    </row>
    <row r="8808" spans="2:12" x14ac:dyDescent="0.2">
      <c r="D8808" s="200"/>
      <c r="E8808" s="4" t="s">
        <v>35</v>
      </c>
      <c r="F8808" s="5"/>
      <c r="G8808" s="6">
        <v>73</v>
      </c>
      <c r="H8808" s="31">
        <v>1.369863013699</v>
      </c>
      <c r="I8808" s="12">
        <v>13.698630136986001</v>
      </c>
      <c r="J8808" s="61">
        <v>35.616438356163997</v>
      </c>
      <c r="K8808" s="44">
        <v>42.465753424657997</v>
      </c>
      <c r="L8808" s="42">
        <v>6.8493150684930004</v>
      </c>
    </row>
    <row r="8809" spans="2:12" x14ac:dyDescent="0.2">
      <c r="D8809" s="200"/>
      <c r="E8809" s="4" t="s">
        <v>36</v>
      </c>
      <c r="F8809" s="5"/>
      <c r="G8809" s="6">
        <v>92</v>
      </c>
      <c r="H8809" s="31">
        <v>5.4347826086959996</v>
      </c>
      <c r="I8809" s="12">
        <v>7.6086956521740001</v>
      </c>
      <c r="J8809" s="12">
        <v>43.478260869564998</v>
      </c>
      <c r="K8809" s="29">
        <v>38.043478260870003</v>
      </c>
      <c r="L8809" s="42">
        <v>5.4347826086959996</v>
      </c>
    </row>
    <row r="8810" spans="2:12" x14ac:dyDescent="0.2">
      <c r="D8810" s="200"/>
      <c r="E8810" s="4" t="s">
        <v>37</v>
      </c>
      <c r="F8810" s="5"/>
      <c r="G8810" s="6">
        <v>110</v>
      </c>
      <c r="H8810" s="31">
        <v>0.90909090909099999</v>
      </c>
      <c r="I8810" s="12">
        <v>13.636363636364001</v>
      </c>
      <c r="J8810" s="12">
        <v>48.181818181818002</v>
      </c>
      <c r="K8810" s="12">
        <v>32.727272727272997</v>
      </c>
      <c r="L8810" s="42">
        <v>4.5454545454549997</v>
      </c>
    </row>
    <row r="8811" spans="2:12" x14ac:dyDescent="0.2">
      <c r="D8811" s="200"/>
      <c r="E8811" s="4" t="s">
        <v>38</v>
      </c>
      <c r="F8811" s="5"/>
      <c r="G8811" s="6">
        <v>93</v>
      </c>
      <c r="H8811" s="31">
        <v>6.4516129032259997</v>
      </c>
      <c r="I8811" s="12">
        <v>10.752688172042999</v>
      </c>
      <c r="J8811" s="12">
        <v>50.537634408602003</v>
      </c>
      <c r="K8811" s="43">
        <v>23.655913978495001</v>
      </c>
      <c r="L8811" s="42">
        <v>8.6021505376339995</v>
      </c>
    </row>
    <row r="8812" spans="2:12" x14ac:dyDescent="0.2">
      <c r="D8812" s="200"/>
      <c r="E8812" s="4" t="s">
        <v>39</v>
      </c>
      <c r="F8812" s="5"/>
      <c r="G8812" s="6">
        <v>114</v>
      </c>
      <c r="H8812" s="31">
        <v>6.1403508771929998</v>
      </c>
      <c r="I8812" s="12">
        <v>12.280701754386</v>
      </c>
      <c r="J8812" s="12">
        <v>43.859649122806999</v>
      </c>
      <c r="K8812" s="12">
        <v>26.315789473683999</v>
      </c>
      <c r="L8812" s="42">
        <v>11.403508771929999</v>
      </c>
    </row>
    <row r="8813" spans="2:12" x14ac:dyDescent="0.2">
      <c r="D8813" s="201"/>
      <c r="E8813" s="57" t="s">
        <v>40</v>
      </c>
      <c r="F8813" s="59"/>
      <c r="G8813" s="55">
        <v>89</v>
      </c>
      <c r="H8813" s="114">
        <v>3.3707865168539999</v>
      </c>
      <c r="I8813" s="65">
        <v>12.359550561798001</v>
      </c>
      <c r="J8813" s="123">
        <v>52.808988764044997</v>
      </c>
      <c r="K8813" s="109">
        <v>19.101123595505999</v>
      </c>
      <c r="L8813" s="105">
        <v>12.359550561798001</v>
      </c>
    </row>
    <row r="8815" spans="2:12" x14ac:dyDescent="0.2">
      <c r="B8815" s="40" t="str">
        <f xml:space="preserve"> HYPERLINK("#'目次'!B370", "[364]")</f>
        <v>[364]</v>
      </c>
      <c r="C8815" s="23" t="s">
        <v>497</v>
      </c>
    </row>
    <row r="8818" spans="3:12" x14ac:dyDescent="0.2">
      <c r="C8818" s="23" t="s">
        <v>80</v>
      </c>
    </row>
    <row r="8819" spans="3:12" ht="24" x14ac:dyDescent="0.2">
      <c r="E8819" s="195"/>
      <c r="F8819" s="196"/>
      <c r="G8819" s="37" t="s">
        <v>15</v>
      </c>
      <c r="H8819" s="33" t="s">
        <v>471</v>
      </c>
      <c r="I8819" s="13" t="s">
        <v>472</v>
      </c>
      <c r="J8819" s="13" t="s">
        <v>473</v>
      </c>
      <c r="K8819" s="13" t="s">
        <v>440</v>
      </c>
      <c r="L8819" s="38" t="s">
        <v>18</v>
      </c>
    </row>
    <row r="8820" spans="3:12" x14ac:dyDescent="0.2">
      <c r="E8820" s="197"/>
      <c r="F8820" s="198"/>
      <c r="G8820" s="35"/>
      <c r="H8820" s="39"/>
      <c r="I8820" s="14"/>
      <c r="J8820" s="14"/>
      <c r="K8820" s="14"/>
      <c r="L8820" s="34"/>
    </row>
    <row r="8821" spans="3:12" x14ac:dyDescent="0.2">
      <c r="E8821" s="91" t="s">
        <v>15</v>
      </c>
      <c r="F8821" s="46"/>
      <c r="G8821" s="36">
        <v>1200</v>
      </c>
      <c r="H8821" s="24">
        <v>4.333333333333</v>
      </c>
      <c r="I8821" s="24">
        <v>9.75</v>
      </c>
      <c r="J8821" s="24">
        <v>46.166666666666998</v>
      </c>
      <c r="K8821" s="24">
        <v>30.416666666666998</v>
      </c>
      <c r="L8821" s="68">
        <v>9.333333333333</v>
      </c>
    </row>
    <row r="8822" spans="3:12" x14ac:dyDescent="0.2">
      <c r="E8822" s="4" t="s">
        <v>81</v>
      </c>
      <c r="F8822" s="5"/>
      <c r="G8822" s="19">
        <v>48</v>
      </c>
      <c r="H8822" s="54">
        <v>2.083333333333</v>
      </c>
      <c r="I8822" s="90">
        <v>4.166666666667</v>
      </c>
      <c r="J8822" s="20">
        <v>45.833333333333002</v>
      </c>
      <c r="K8822" s="96">
        <v>35.416666666666998</v>
      </c>
      <c r="L8822" s="52">
        <v>12.5</v>
      </c>
    </row>
    <row r="8823" spans="3:12" x14ac:dyDescent="0.2">
      <c r="E8823" s="4" t="s">
        <v>82</v>
      </c>
      <c r="F8823" s="5"/>
      <c r="G8823" s="6">
        <v>84</v>
      </c>
      <c r="H8823" s="31">
        <v>4.7619047619049999</v>
      </c>
      <c r="I8823" s="12">
        <v>4.7619047619049999</v>
      </c>
      <c r="J8823" s="61">
        <v>29.761904761905001</v>
      </c>
      <c r="K8823" s="44">
        <v>48.809523809524002</v>
      </c>
      <c r="L8823" s="42">
        <v>11.904761904761999</v>
      </c>
    </row>
    <row r="8824" spans="3:12" x14ac:dyDescent="0.2">
      <c r="E8824" s="4" t="s">
        <v>83</v>
      </c>
      <c r="F8824" s="5"/>
      <c r="G8824" s="6">
        <v>462</v>
      </c>
      <c r="H8824" s="31">
        <v>4.1125541125540002</v>
      </c>
      <c r="I8824" s="12">
        <v>9.9567099567100001</v>
      </c>
      <c r="J8824" s="12">
        <v>46.536796536796999</v>
      </c>
      <c r="K8824" s="12">
        <v>30.303030303029999</v>
      </c>
      <c r="L8824" s="42">
        <v>9.0909090909089993</v>
      </c>
    </row>
    <row r="8825" spans="3:12" x14ac:dyDescent="0.2">
      <c r="E8825" s="4" t="s">
        <v>84</v>
      </c>
      <c r="F8825" s="5"/>
      <c r="G8825" s="6">
        <v>30</v>
      </c>
      <c r="H8825" s="31">
        <v>3.333333333333</v>
      </c>
      <c r="I8825" s="69">
        <v>0</v>
      </c>
      <c r="J8825" s="44">
        <v>60</v>
      </c>
      <c r="K8825" s="12">
        <v>30</v>
      </c>
      <c r="L8825" s="42">
        <v>6.666666666667</v>
      </c>
    </row>
    <row r="8826" spans="3:12" x14ac:dyDescent="0.2">
      <c r="E8826" s="4" t="s">
        <v>85</v>
      </c>
      <c r="F8826" s="5"/>
      <c r="G8826" s="6">
        <v>144</v>
      </c>
      <c r="H8826" s="31">
        <v>8.333333333333</v>
      </c>
      <c r="I8826" s="12">
        <v>8.333333333333</v>
      </c>
      <c r="J8826" s="12">
        <v>45.833333333333002</v>
      </c>
      <c r="K8826" s="12">
        <v>26.388888888888999</v>
      </c>
      <c r="L8826" s="42">
        <v>11.111111111111001</v>
      </c>
    </row>
    <row r="8827" spans="3:12" x14ac:dyDescent="0.2">
      <c r="E8827" s="4" t="s">
        <v>86</v>
      </c>
      <c r="F8827" s="5"/>
      <c r="G8827" s="6">
        <v>192</v>
      </c>
      <c r="H8827" s="31">
        <v>4.166666666667</v>
      </c>
      <c r="I8827" s="12">
        <v>11.979166666667</v>
      </c>
      <c r="J8827" s="12">
        <v>51.041666666666998</v>
      </c>
      <c r="K8827" s="12">
        <v>26.041666666666998</v>
      </c>
      <c r="L8827" s="42">
        <v>6.770833333333</v>
      </c>
    </row>
    <row r="8828" spans="3:12" x14ac:dyDescent="0.2">
      <c r="E8828" s="4" t="s">
        <v>87</v>
      </c>
      <c r="F8828" s="5"/>
      <c r="G8828" s="6">
        <v>72</v>
      </c>
      <c r="H8828" s="31">
        <v>2.7777777777780002</v>
      </c>
      <c r="I8828" s="12">
        <v>12.5</v>
      </c>
      <c r="J8828" s="29">
        <v>52.777777777777999</v>
      </c>
      <c r="K8828" s="43">
        <v>20.833333333333002</v>
      </c>
      <c r="L8828" s="42">
        <v>11.111111111111001</v>
      </c>
    </row>
    <row r="8829" spans="3:12" x14ac:dyDescent="0.2">
      <c r="E8829" s="4" t="s">
        <v>88</v>
      </c>
      <c r="F8829" s="5"/>
      <c r="G8829" s="6">
        <v>36</v>
      </c>
      <c r="H8829" s="31">
        <v>2.7777777777780002</v>
      </c>
      <c r="I8829" s="12">
        <v>5.5555555555560003</v>
      </c>
      <c r="J8829" s="29">
        <v>52.777777777777999</v>
      </c>
      <c r="K8829" s="12">
        <v>30.555555555556001</v>
      </c>
      <c r="L8829" s="42">
        <v>8.333333333333</v>
      </c>
    </row>
    <row r="8830" spans="3:12" x14ac:dyDescent="0.2">
      <c r="E8830" s="4" t="s">
        <v>89</v>
      </c>
      <c r="F8830" s="5"/>
      <c r="G8830" s="6">
        <v>66</v>
      </c>
      <c r="H8830" s="31">
        <v>3.0303030303030001</v>
      </c>
      <c r="I8830" s="12">
        <v>12.121212121212</v>
      </c>
      <c r="J8830" s="12">
        <v>43.939393939394002</v>
      </c>
      <c r="K8830" s="12">
        <v>28.787878787878999</v>
      </c>
      <c r="L8830" s="42">
        <v>12.121212121212</v>
      </c>
    </row>
    <row r="8831" spans="3:12" x14ac:dyDescent="0.2">
      <c r="E8831" s="4" t="s">
        <v>90</v>
      </c>
      <c r="F8831" s="5"/>
      <c r="G8831" s="6">
        <v>54</v>
      </c>
      <c r="H8831" s="31">
        <v>3.7037037037039999</v>
      </c>
      <c r="I8831" s="29">
        <v>14.814814814815</v>
      </c>
      <c r="J8831" s="43">
        <v>38.888888888888999</v>
      </c>
      <c r="K8831" s="12">
        <v>35.185185185184999</v>
      </c>
      <c r="L8831" s="42">
        <v>7.4074074074069998</v>
      </c>
    </row>
    <row r="8832" spans="3:12" x14ac:dyDescent="0.2">
      <c r="E8832" s="57" t="s">
        <v>91</v>
      </c>
      <c r="F8832" s="59"/>
      <c r="G8832" s="55">
        <v>12</v>
      </c>
      <c r="H8832" s="137">
        <v>0</v>
      </c>
      <c r="I8832" s="113">
        <v>25</v>
      </c>
      <c r="J8832" s="109">
        <v>25</v>
      </c>
      <c r="K8832" s="113">
        <v>50</v>
      </c>
      <c r="L8832" s="171">
        <v>0</v>
      </c>
    </row>
    <row r="8834" spans="2:12" x14ac:dyDescent="0.2">
      <c r="B8834" s="40" t="str">
        <f xml:space="preserve"> HYPERLINK("#'目次'!B371", "[365]")</f>
        <v>[365]</v>
      </c>
      <c r="C8834" s="23" t="s">
        <v>500</v>
      </c>
    </row>
    <row r="8837" spans="2:12" x14ac:dyDescent="0.2">
      <c r="C8837" s="23" t="s">
        <v>14</v>
      </c>
    </row>
    <row r="8838" spans="2:12" ht="24" x14ac:dyDescent="0.2">
      <c r="D8838" s="195"/>
      <c r="E8838" s="196"/>
      <c r="F8838" s="196"/>
      <c r="G8838" s="37" t="s">
        <v>15</v>
      </c>
      <c r="H8838" s="33" t="s">
        <v>471</v>
      </c>
      <c r="I8838" s="13" t="s">
        <v>472</v>
      </c>
      <c r="J8838" s="13" t="s">
        <v>473</v>
      </c>
      <c r="K8838" s="13" t="s">
        <v>440</v>
      </c>
      <c r="L8838" s="38" t="s">
        <v>18</v>
      </c>
    </row>
    <row r="8839" spans="2:12" x14ac:dyDescent="0.2">
      <c r="D8839" s="197"/>
      <c r="E8839" s="198"/>
      <c r="F8839" s="198"/>
      <c r="G8839" s="35"/>
      <c r="H8839" s="39"/>
      <c r="I8839" s="14"/>
      <c r="J8839" s="14"/>
      <c r="K8839" s="14"/>
      <c r="L8839" s="34"/>
    </row>
    <row r="8840" spans="2:12" x14ac:dyDescent="0.2">
      <c r="D8840" s="56"/>
      <c r="E8840" s="58" t="s">
        <v>15</v>
      </c>
      <c r="F8840" s="46"/>
      <c r="G8840" s="36">
        <v>1200</v>
      </c>
      <c r="H8840" s="24">
        <v>6.583333333333</v>
      </c>
      <c r="I8840" s="24">
        <v>15.416666666667</v>
      </c>
      <c r="J8840" s="24">
        <v>40.166666666666998</v>
      </c>
      <c r="K8840" s="24">
        <v>28.666666666666998</v>
      </c>
      <c r="L8840" s="68">
        <v>9.166666666667</v>
      </c>
    </row>
    <row r="8841" spans="2:12" x14ac:dyDescent="0.2">
      <c r="D8841" s="199" t="s">
        <v>19</v>
      </c>
      <c r="E8841" s="22" t="s">
        <v>20</v>
      </c>
      <c r="F8841" s="21"/>
      <c r="G8841" s="19">
        <v>132</v>
      </c>
      <c r="H8841" s="54">
        <v>5.3030303030299999</v>
      </c>
      <c r="I8841" s="20">
        <v>12.121212121212</v>
      </c>
      <c r="J8841" s="90">
        <v>30.303030303029999</v>
      </c>
      <c r="K8841" s="98">
        <v>40.909090909090999</v>
      </c>
      <c r="L8841" s="52">
        <v>11.363636363635999</v>
      </c>
    </row>
    <row r="8842" spans="2:12" x14ac:dyDescent="0.2">
      <c r="D8842" s="200"/>
      <c r="E8842" s="4" t="s">
        <v>21</v>
      </c>
      <c r="F8842" s="5"/>
      <c r="G8842" s="6">
        <v>444</v>
      </c>
      <c r="H8842" s="31">
        <v>5.1801801801799998</v>
      </c>
      <c r="I8842" s="12">
        <v>15.765765765766</v>
      </c>
      <c r="J8842" s="12">
        <v>42.342342342342</v>
      </c>
      <c r="K8842" s="12">
        <v>28.603603603604</v>
      </c>
      <c r="L8842" s="42">
        <v>8.1081081081080004</v>
      </c>
    </row>
    <row r="8843" spans="2:12" x14ac:dyDescent="0.2">
      <c r="D8843" s="200"/>
      <c r="E8843" s="4" t="s">
        <v>22</v>
      </c>
      <c r="F8843" s="5"/>
      <c r="G8843" s="6">
        <v>192</v>
      </c>
      <c r="H8843" s="31">
        <v>7.8125</v>
      </c>
      <c r="I8843" s="12">
        <v>15.625</v>
      </c>
      <c r="J8843" s="12">
        <v>37.5</v>
      </c>
      <c r="K8843" s="12">
        <v>27.604166666666998</v>
      </c>
      <c r="L8843" s="42">
        <v>11.458333333333</v>
      </c>
    </row>
    <row r="8844" spans="2:12" x14ac:dyDescent="0.2">
      <c r="D8844" s="200"/>
      <c r="E8844" s="4" t="s">
        <v>23</v>
      </c>
      <c r="F8844" s="5"/>
      <c r="G8844" s="6">
        <v>192</v>
      </c>
      <c r="H8844" s="31">
        <v>6.770833333333</v>
      </c>
      <c r="I8844" s="12">
        <v>16.666666666666998</v>
      </c>
      <c r="J8844" s="29">
        <v>45.3125</v>
      </c>
      <c r="K8844" s="12">
        <v>23.958333333333002</v>
      </c>
      <c r="L8844" s="42">
        <v>7.291666666667</v>
      </c>
    </row>
    <row r="8845" spans="2:12" x14ac:dyDescent="0.2">
      <c r="D8845" s="200"/>
      <c r="E8845" s="4" t="s">
        <v>24</v>
      </c>
      <c r="F8845" s="5"/>
      <c r="G8845" s="6">
        <v>240</v>
      </c>
      <c r="H8845" s="31">
        <v>8.75</v>
      </c>
      <c r="I8845" s="12">
        <v>15.416666666667</v>
      </c>
      <c r="J8845" s="12">
        <v>39.583333333333002</v>
      </c>
      <c r="K8845" s="12">
        <v>26.666666666666998</v>
      </c>
      <c r="L8845" s="42">
        <v>9.583333333333</v>
      </c>
    </row>
    <row r="8846" spans="2:12" x14ac:dyDescent="0.2">
      <c r="D8846" s="199" t="s">
        <v>25</v>
      </c>
      <c r="E8846" s="22" t="s">
        <v>26</v>
      </c>
      <c r="F8846" s="21"/>
      <c r="G8846" s="19">
        <v>348</v>
      </c>
      <c r="H8846" s="54">
        <v>6.8965517241379999</v>
      </c>
      <c r="I8846" s="20">
        <v>15.517241379310001</v>
      </c>
      <c r="J8846" s="20">
        <v>40.804597701149</v>
      </c>
      <c r="K8846" s="20">
        <v>28.160919540230001</v>
      </c>
      <c r="L8846" s="52">
        <v>8.6206896551720007</v>
      </c>
    </row>
    <row r="8847" spans="2:12" x14ac:dyDescent="0.2">
      <c r="D8847" s="200"/>
      <c r="E8847" s="4" t="s">
        <v>27</v>
      </c>
      <c r="F8847" s="5"/>
      <c r="G8847" s="6">
        <v>378</v>
      </c>
      <c r="H8847" s="31">
        <v>5.8201058201059999</v>
      </c>
      <c r="I8847" s="12">
        <v>16.931216931217001</v>
      </c>
      <c r="J8847" s="12">
        <v>43.386243386243002</v>
      </c>
      <c r="K8847" s="12">
        <v>25.132275132275002</v>
      </c>
      <c r="L8847" s="42">
        <v>8.7301587301589993</v>
      </c>
    </row>
    <row r="8848" spans="2:12" x14ac:dyDescent="0.2">
      <c r="D8848" s="200"/>
      <c r="E8848" s="4" t="s">
        <v>28</v>
      </c>
      <c r="F8848" s="5"/>
      <c r="G8848" s="6">
        <v>372</v>
      </c>
      <c r="H8848" s="31">
        <v>6.7204301075270001</v>
      </c>
      <c r="I8848" s="12">
        <v>13.709677419355</v>
      </c>
      <c r="J8848" s="12">
        <v>35.215053763440999</v>
      </c>
      <c r="K8848" s="29">
        <v>34.139784946237</v>
      </c>
      <c r="L8848" s="42">
        <v>10.215053763441</v>
      </c>
    </row>
    <row r="8849" spans="2:12" x14ac:dyDescent="0.2">
      <c r="D8849" s="200"/>
      <c r="E8849" s="4" t="s">
        <v>29</v>
      </c>
      <c r="F8849" s="5"/>
      <c r="G8849" s="6">
        <v>102</v>
      </c>
      <c r="H8849" s="31">
        <v>7.8431372549020004</v>
      </c>
      <c r="I8849" s="12">
        <v>15.686274509804001</v>
      </c>
      <c r="J8849" s="12">
        <v>44.117647058823998</v>
      </c>
      <c r="K8849" s="43">
        <v>23.529411764706001</v>
      </c>
      <c r="L8849" s="42">
        <v>8.8235294117649996</v>
      </c>
    </row>
    <row r="8850" spans="2:12" x14ac:dyDescent="0.2">
      <c r="D8850" s="199" t="s">
        <v>30</v>
      </c>
      <c r="E8850" s="22" t="s">
        <v>31</v>
      </c>
      <c r="F8850" s="21"/>
      <c r="G8850" s="19">
        <v>592</v>
      </c>
      <c r="H8850" s="54">
        <v>6.7567567567570004</v>
      </c>
      <c r="I8850" s="20">
        <v>13.682432432432</v>
      </c>
      <c r="J8850" s="20">
        <v>40.371621621621998</v>
      </c>
      <c r="K8850" s="20">
        <v>29.054054054053999</v>
      </c>
      <c r="L8850" s="52">
        <v>10.135135135135</v>
      </c>
    </row>
    <row r="8851" spans="2:12" x14ac:dyDescent="0.2">
      <c r="D8851" s="200"/>
      <c r="E8851" s="4" t="s">
        <v>32</v>
      </c>
      <c r="F8851" s="5"/>
      <c r="G8851" s="6">
        <v>608</v>
      </c>
      <c r="H8851" s="31">
        <v>6.4144736842109999</v>
      </c>
      <c r="I8851" s="12">
        <v>17.105263157894999</v>
      </c>
      <c r="J8851" s="12">
        <v>39.967105263157997</v>
      </c>
      <c r="K8851" s="12">
        <v>28.289473684211</v>
      </c>
      <c r="L8851" s="42">
        <v>8.2236842105260006</v>
      </c>
    </row>
    <row r="8852" spans="2:12" x14ac:dyDescent="0.2">
      <c r="D8852" s="199" t="s">
        <v>33</v>
      </c>
      <c r="E8852" s="22" t="s">
        <v>34</v>
      </c>
      <c r="F8852" s="21"/>
      <c r="G8852" s="19">
        <v>74</v>
      </c>
      <c r="H8852" s="54">
        <v>6.7567567567570004</v>
      </c>
      <c r="I8852" s="107">
        <v>5.4054054054050003</v>
      </c>
      <c r="J8852" s="20">
        <v>41.891891891892001</v>
      </c>
      <c r="K8852" s="20">
        <v>29.72972972973</v>
      </c>
      <c r="L8852" s="153">
        <v>16.216216216216001</v>
      </c>
    </row>
    <row r="8853" spans="2:12" x14ac:dyDescent="0.2">
      <c r="D8853" s="200"/>
      <c r="E8853" s="4" t="s">
        <v>35</v>
      </c>
      <c r="F8853" s="5"/>
      <c r="G8853" s="6">
        <v>148</v>
      </c>
      <c r="H8853" s="31">
        <v>6.7567567567570004</v>
      </c>
      <c r="I8853" s="12">
        <v>10.810810810811001</v>
      </c>
      <c r="J8853" s="43">
        <v>35.135135135135002</v>
      </c>
      <c r="K8853" s="44">
        <v>39.189189189189001</v>
      </c>
      <c r="L8853" s="42">
        <v>8.1081081081080004</v>
      </c>
    </row>
    <row r="8854" spans="2:12" x14ac:dyDescent="0.2">
      <c r="D8854" s="200"/>
      <c r="E8854" s="4" t="s">
        <v>36</v>
      </c>
      <c r="F8854" s="5"/>
      <c r="G8854" s="6">
        <v>187</v>
      </c>
      <c r="H8854" s="31">
        <v>7.4866310160429999</v>
      </c>
      <c r="I8854" s="12">
        <v>11.229946524063999</v>
      </c>
      <c r="J8854" s="43">
        <v>33.155080213904</v>
      </c>
      <c r="K8854" s="44">
        <v>42.245989304813001</v>
      </c>
      <c r="L8854" s="42">
        <v>5.8823529411760003</v>
      </c>
    </row>
    <row r="8855" spans="2:12" x14ac:dyDescent="0.2">
      <c r="D8855" s="200"/>
      <c r="E8855" s="4" t="s">
        <v>37</v>
      </c>
      <c r="F8855" s="5"/>
      <c r="G8855" s="6">
        <v>221</v>
      </c>
      <c r="H8855" s="31">
        <v>4.524886877828</v>
      </c>
      <c r="I8855" s="12">
        <v>19.457013574661001</v>
      </c>
      <c r="J8855" s="12">
        <v>43.438914027149004</v>
      </c>
      <c r="K8855" s="12">
        <v>28.054298642534</v>
      </c>
      <c r="L8855" s="42">
        <v>4.524886877828</v>
      </c>
    </row>
    <row r="8856" spans="2:12" x14ac:dyDescent="0.2">
      <c r="D8856" s="200"/>
      <c r="E8856" s="4" t="s">
        <v>38</v>
      </c>
      <c r="F8856" s="5"/>
      <c r="G8856" s="6">
        <v>186</v>
      </c>
      <c r="H8856" s="31">
        <v>8.0645161290320004</v>
      </c>
      <c r="I8856" s="12">
        <v>16.666666666666998</v>
      </c>
      <c r="J8856" s="12">
        <v>42.473118279570002</v>
      </c>
      <c r="K8856" s="43">
        <v>23.655913978495001</v>
      </c>
      <c r="L8856" s="42">
        <v>9.1397849462370004</v>
      </c>
    </row>
    <row r="8857" spans="2:12" x14ac:dyDescent="0.2">
      <c r="D8857" s="200"/>
      <c r="E8857" s="4" t="s">
        <v>39</v>
      </c>
      <c r="F8857" s="5"/>
      <c r="G8857" s="6">
        <v>223</v>
      </c>
      <c r="H8857" s="31">
        <v>7.1748878923769999</v>
      </c>
      <c r="I8857" s="12">
        <v>16.143497757847999</v>
      </c>
      <c r="J8857" s="12">
        <v>42.600896860987</v>
      </c>
      <c r="K8857" s="43">
        <v>22.421524663677001</v>
      </c>
      <c r="L8857" s="42">
        <v>11.659192825111999</v>
      </c>
    </row>
    <row r="8858" spans="2:12" x14ac:dyDescent="0.2">
      <c r="D8858" s="201"/>
      <c r="E8858" s="57" t="s">
        <v>40</v>
      </c>
      <c r="F8858" s="59"/>
      <c r="G8858" s="55">
        <v>161</v>
      </c>
      <c r="H8858" s="114">
        <v>5.5900621118010001</v>
      </c>
      <c r="I8858" s="123">
        <v>21.11801242236</v>
      </c>
      <c r="J8858" s="65">
        <v>41.614906832297997</v>
      </c>
      <c r="K8858" s="109">
        <v>18.012422360247999</v>
      </c>
      <c r="L8858" s="105">
        <v>13.664596273292</v>
      </c>
    </row>
    <row r="8860" spans="2:12" x14ac:dyDescent="0.2">
      <c r="B8860" s="40" t="str">
        <f xml:space="preserve"> HYPERLINK("#'目次'!B372", "[366]")</f>
        <v>[366]</v>
      </c>
      <c r="C8860" s="23" t="s">
        <v>500</v>
      </c>
    </row>
    <row r="8863" spans="2:12" x14ac:dyDescent="0.2">
      <c r="C8863" s="23" t="s">
        <v>48</v>
      </c>
    </row>
    <row r="8864" spans="2:12" ht="24" x14ac:dyDescent="0.2">
      <c r="D8864" s="195"/>
      <c r="E8864" s="196"/>
      <c r="F8864" s="196"/>
      <c r="G8864" s="37" t="s">
        <v>15</v>
      </c>
      <c r="H8864" s="33" t="s">
        <v>471</v>
      </c>
      <c r="I8864" s="13" t="s">
        <v>472</v>
      </c>
      <c r="J8864" s="13" t="s">
        <v>473</v>
      </c>
      <c r="K8864" s="13" t="s">
        <v>440</v>
      </c>
      <c r="L8864" s="38" t="s">
        <v>18</v>
      </c>
    </row>
    <row r="8865" spans="4:12" x14ac:dyDescent="0.2">
      <c r="D8865" s="197"/>
      <c r="E8865" s="198"/>
      <c r="F8865" s="198"/>
      <c r="G8865" s="35"/>
      <c r="H8865" s="39"/>
      <c r="I8865" s="14"/>
      <c r="J8865" s="14"/>
      <c r="K8865" s="14"/>
      <c r="L8865" s="34"/>
    </row>
    <row r="8866" spans="4:12" x14ac:dyDescent="0.2">
      <c r="D8866" s="56"/>
      <c r="E8866" s="58" t="s">
        <v>15</v>
      </c>
      <c r="F8866" s="46"/>
      <c r="G8866" s="36">
        <v>1200</v>
      </c>
      <c r="H8866" s="24">
        <v>6.583333333333</v>
      </c>
      <c r="I8866" s="24">
        <v>15.416666666667</v>
      </c>
      <c r="J8866" s="24">
        <v>40.166666666666998</v>
      </c>
      <c r="K8866" s="24">
        <v>28.666666666666998</v>
      </c>
      <c r="L8866" s="68">
        <v>9.166666666667</v>
      </c>
    </row>
    <row r="8867" spans="4:12" x14ac:dyDescent="0.2">
      <c r="D8867" s="199" t="s">
        <v>49</v>
      </c>
      <c r="E8867" s="22" t="s">
        <v>50</v>
      </c>
      <c r="F8867" s="21"/>
      <c r="G8867" s="19">
        <v>15</v>
      </c>
      <c r="H8867" s="149">
        <v>13.333333333333</v>
      </c>
      <c r="I8867" s="90">
        <v>6.666666666667</v>
      </c>
      <c r="J8867" s="20">
        <v>40</v>
      </c>
      <c r="K8867" s="20">
        <v>26.666666666666998</v>
      </c>
      <c r="L8867" s="52">
        <v>13.333333333333</v>
      </c>
    </row>
    <row r="8868" spans="4:12" x14ac:dyDescent="0.2">
      <c r="D8868" s="200"/>
      <c r="E8868" s="4" t="s">
        <v>51</v>
      </c>
      <c r="F8868" s="5"/>
      <c r="G8868" s="6">
        <v>142</v>
      </c>
      <c r="H8868" s="31">
        <v>7.746478873239</v>
      </c>
      <c r="I8868" s="12">
        <v>14.788732394366001</v>
      </c>
      <c r="J8868" s="12">
        <v>45.070422535211002</v>
      </c>
      <c r="K8868" s="43">
        <v>22.535211267606002</v>
      </c>
      <c r="L8868" s="42">
        <v>9.8591549295770005</v>
      </c>
    </row>
    <row r="8869" spans="4:12" x14ac:dyDescent="0.2">
      <c r="D8869" s="200"/>
      <c r="E8869" s="4" t="s">
        <v>52</v>
      </c>
      <c r="F8869" s="5"/>
      <c r="G8869" s="6">
        <v>26</v>
      </c>
      <c r="H8869" s="31">
        <v>7.6923076923079998</v>
      </c>
      <c r="I8869" s="12">
        <v>11.538461538462</v>
      </c>
      <c r="J8869" s="29">
        <v>46.153846153845997</v>
      </c>
      <c r="K8869" s="12">
        <v>26.923076923077002</v>
      </c>
      <c r="L8869" s="42">
        <v>7.6923076923079998</v>
      </c>
    </row>
    <row r="8870" spans="4:12" x14ac:dyDescent="0.2">
      <c r="D8870" s="200"/>
      <c r="E8870" s="4" t="s">
        <v>53</v>
      </c>
      <c r="F8870" s="5"/>
      <c r="G8870" s="6">
        <v>41</v>
      </c>
      <c r="H8870" s="31">
        <v>2.4390243902440001</v>
      </c>
      <c r="I8870" s="12">
        <v>19.512195121950999</v>
      </c>
      <c r="J8870" s="29">
        <v>48.780487804878</v>
      </c>
      <c r="K8870" s="12">
        <v>24.390243902439</v>
      </c>
      <c r="L8870" s="42">
        <v>4.8780487804880002</v>
      </c>
    </row>
    <row r="8871" spans="4:12" x14ac:dyDescent="0.2">
      <c r="D8871" s="200"/>
      <c r="E8871" s="4" t="s">
        <v>54</v>
      </c>
      <c r="F8871" s="5"/>
      <c r="G8871" s="6">
        <v>226</v>
      </c>
      <c r="H8871" s="31">
        <v>4.8672566371680004</v>
      </c>
      <c r="I8871" s="12">
        <v>15.044247787611001</v>
      </c>
      <c r="J8871" s="12">
        <v>35.398230088496</v>
      </c>
      <c r="K8871" s="29">
        <v>38.495575221239001</v>
      </c>
      <c r="L8871" s="42">
        <v>6.194690265487</v>
      </c>
    </row>
    <row r="8872" spans="4:12" x14ac:dyDescent="0.2">
      <c r="D8872" s="200"/>
      <c r="E8872" s="4" t="s">
        <v>55</v>
      </c>
      <c r="F8872" s="5"/>
      <c r="G8872" s="6">
        <v>125</v>
      </c>
      <c r="H8872" s="31">
        <v>6.4</v>
      </c>
      <c r="I8872" s="12">
        <v>12</v>
      </c>
      <c r="J8872" s="12">
        <v>38.4</v>
      </c>
      <c r="K8872" s="29">
        <v>36</v>
      </c>
      <c r="L8872" s="42">
        <v>7.2</v>
      </c>
    </row>
    <row r="8873" spans="4:12" x14ac:dyDescent="0.2">
      <c r="D8873" s="200"/>
      <c r="E8873" s="4" t="s">
        <v>56</v>
      </c>
      <c r="F8873" s="5"/>
      <c r="G8873" s="6">
        <v>190</v>
      </c>
      <c r="H8873" s="31">
        <v>11.052631578947</v>
      </c>
      <c r="I8873" s="12">
        <v>15.789473684211</v>
      </c>
      <c r="J8873" s="43">
        <v>34.210526315788996</v>
      </c>
      <c r="K8873" s="12">
        <v>32.631578947367998</v>
      </c>
      <c r="L8873" s="42">
        <v>6.3157894736840001</v>
      </c>
    </row>
    <row r="8874" spans="4:12" x14ac:dyDescent="0.2">
      <c r="D8874" s="200"/>
      <c r="E8874" s="4" t="s">
        <v>57</v>
      </c>
      <c r="F8874" s="5"/>
      <c r="G8874" s="6">
        <v>185</v>
      </c>
      <c r="H8874" s="31">
        <v>5.4054054054050003</v>
      </c>
      <c r="I8874" s="12">
        <v>20</v>
      </c>
      <c r="J8874" s="29">
        <v>46.486486486486001</v>
      </c>
      <c r="K8874" s="43">
        <v>20</v>
      </c>
      <c r="L8874" s="42">
        <v>8.1081081081080004</v>
      </c>
    </row>
    <row r="8875" spans="4:12" x14ac:dyDescent="0.2">
      <c r="D8875" s="200"/>
      <c r="E8875" s="4" t="s">
        <v>58</v>
      </c>
      <c r="F8875" s="5"/>
      <c r="G8875" s="6">
        <v>113</v>
      </c>
      <c r="H8875" s="31">
        <v>7.0796460176989999</v>
      </c>
      <c r="I8875" s="43">
        <v>7.964601769912</v>
      </c>
      <c r="J8875" s="12">
        <v>36.283185840708001</v>
      </c>
      <c r="K8875" s="12">
        <v>33.628318584071003</v>
      </c>
      <c r="L8875" s="88">
        <v>15.044247787611001</v>
      </c>
    </row>
    <row r="8876" spans="4:12" x14ac:dyDescent="0.2">
      <c r="D8876" s="200"/>
      <c r="E8876" s="4" t="s">
        <v>59</v>
      </c>
      <c r="F8876" s="5"/>
      <c r="G8876" s="6">
        <v>136</v>
      </c>
      <c r="H8876" s="31">
        <v>3.6764705882349999</v>
      </c>
      <c r="I8876" s="12">
        <v>19.852941176470999</v>
      </c>
      <c r="J8876" s="12">
        <v>43.382352941176002</v>
      </c>
      <c r="K8876" s="61">
        <v>16.176470588234999</v>
      </c>
      <c r="L8876" s="88">
        <v>16.911764705882</v>
      </c>
    </row>
    <row r="8877" spans="4:12" x14ac:dyDescent="0.2">
      <c r="D8877" s="199" t="s">
        <v>60</v>
      </c>
      <c r="E8877" s="22" t="s">
        <v>61</v>
      </c>
      <c r="F8877" s="21"/>
      <c r="G8877" s="19">
        <v>205</v>
      </c>
      <c r="H8877" s="54">
        <v>6.8292682926830004</v>
      </c>
      <c r="I8877" s="20">
        <v>17.073170731706998</v>
      </c>
      <c r="J8877" s="20">
        <v>41.463414634145998</v>
      </c>
      <c r="K8877" s="20">
        <v>27.317073170732002</v>
      </c>
      <c r="L8877" s="52">
        <v>7.3170731707319998</v>
      </c>
    </row>
    <row r="8878" spans="4:12" x14ac:dyDescent="0.2">
      <c r="D8878" s="200"/>
      <c r="E8878" s="4" t="s">
        <v>62</v>
      </c>
      <c r="F8878" s="5"/>
      <c r="G8878" s="6">
        <v>160</v>
      </c>
      <c r="H8878" s="31">
        <v>5.625</v>
      </c>
      <c r="I8878" s="12">
        <v>13.125</v>
      </c>
      <c r="J8878" s="29">
        <v>46.875</v>
      </c>
      <c r="K8878" s="12">
        <v>28.75</v>
      </c>
      <c r="L8878" s="42">
        <v>5.625</v>
      </c>
    </row>
    <row r="8879" spans="4:12" x14ac:dyDescent="0.2">
      <c r="D8879" s="200"/>
      <c r="E8879" s="4" t="s">
        <v>63</v>
      </c>
      <c r="F8879" s="5"/>
      <c r="G8879" s="6">
        <v>121</v>
      </c>
      <c r="H8879" s="31">
        <v>6.6115702479339999</v>
      </c>
      <c r="I8879" s="12">
        <v>18.181818181817999</v>
      </c>
      <c r="J8879" s="12">
        <v>36.363636363635997</v>
      </c>
      <c r="K8879" s="12">
        <v>32.231404958677999</v>
      </c>
      <c r="L8879" s="42">
        <v>6.6115702479339999</v>
      </c>
    </row>
    <row r="8880" spans="4:12" x14ac:dyDescent="0.2">
      <c r="D8880" s="200"/>
      <c r="E8880" s="4" t="s">
        <v>64</v>
      </c>
      <c r="F8880" s="5"/>
      <c r="G8880" s="6">
        <v>124</v>
      </c>
      <c r="H8880" s="31">
        <v>7.2580645161290001</v>
      </c>
      <c r="I8880" s="12">
        <v>18.548387096774</v>
      </c>
      <c r="J8880" s="12">
        <v>41.129032258065003</v>
      </c>
      <c r="K8880" s="12">
        <v>29.838709677419001</v>
      </c>
      <c r="L8880" s="100">
        <v>3.2258064516129998</v>
      </c>
    </row>
    <row r="8881" spans="2:12" x14ac:dyDescent="0.2">
      <c r="D8881" s="200"/>
      <c r="E8881" s="4" t="s">
        <v>65</v>
      </c>
      <c r="F8881" s="5"/>
      <c r="G8881" s="6">
        <v>109</v>
      </c>
      <c r="H8881" s="31">
        <v>5.5045871559629997</v>
      </c>
      <c r="I8881" s="12">
        <v>15.596330275229001</v>
      </c>
      <c r="J8881" s="12">
        <v>38.532110091743</v>
      </c>
      <c r="K8881" s="12">
        <v>28.440366972477001</v>
      </c>
      <c r="L8881" s="42">
        <v>11.926605504587</v>
      </c>
    </row>
    <row r="8882" spans="2:12" x14ac:dyDescent="0.2">
      <c r="D8882" s="200"/>
      <c r="E8882" s="4" t="s">
        <v>66</v>
      </c>
      <c r="F8882" s="5"/>
      <c r="G8882" s="6">
        <v>104</v>
      </c>
      <c r="H8882" s="31">
        <v>5.7692307692310001</v>
      </c>
      <c r="I8882" s="12">
        <v>11.538461538462</v>
      </c>
      <c r="J8882" s="12">
        <v>44.230769230768999</v>
      </c>
      <c r="K8882" s="29">
        <v>34.615384615384997</v>
      </c>
      <c r="L8882" s="100">
        <v>3.8461538461539999</v>
      </c>
    </row>
    <row r="8883" spans="2:12" x14ac:dyDescent="0.2">
      <c r="D8883" s="200"/>
      <c r="E8883" s="4" t="s">
        <v>67</v>
      </c>
      <c r="F8883" s="5"/>
      <c r="G8883" s="6">
        <v>139</v>
      </c>
      <c r="H8883" s="31">
        <v>9.3525179856119998</v>
      </c>
      <c r="I8883" s="12">
        <v>14.388489208633001</v>
      </c>
      <c r="J8883" s="12">
        <v>44.604316546763002</v>
      </c>
      <c r="K8883" s="12">
        <v>25.179856115107999</v>
      </c>
      <c r="L8883" s="42">
        <v>6.4748201438850002</v>
      </c>
    </row>
    <row r="8884" spans="2:12" x14ac:dyDescent="0.2">
      <c r="D8884" s="200"/>
      <c r="E8884" s="4" t="s">
        <v>68</v>
      </c>
      <c r="F8884" s="5"/>
      <c r="G8884" s="6">
        <v>48</v>
      </c>
      <c r="H8884" s="31">
        <v>10.416666666667</v>
      </c>
      <c r="I8884" s="12">
        <v>14.583333333333</v>
      </c>
      <c r="J8884" s="12">
        <v>35.416666666666998</v>
      </c>
      <c r="K8884" s="29">
        <v>35.416666666666998</v>
      </c>
      <c r="L8884" s="100">
        <v>4.166666666667</v>
      </c>
    </row>
    <row r="8885" spans="2:12" x14ac:dyDescent="0.2">
      <c r="D8885" s="200"/>
      <c r="E8885" s="4" t="s">
        <v>69</v>
      </c>
      <c r="F8885" s="5"/>
      <c r="G8885" s="6">
        <v>37</v>
      </c>
      <c r="H8885" s="76">
        <v>13.513513513514001</v>
      </c>
      <c r="I8885" s="44">
        <v>27.027027027027</v>
      </c>
      <c r="J8885" s="43">
        <v>32.432432432432002</v>
      </c>
      <c r="K8885" s="43">
        <v>18.918918918919001</v>
      </c>
      <c r="L8885" s="42">
        <v>8.1081081081080004</v>
      </c>
    </row>
    <row r="8886" spans="2:12" x14ac:dyDescent="0.2">
      <c r="D8886" s="93" t="s">
        <v>70</v>
      </c>
      <c r="E8886" s="89" t="s">
        <v>18</v>
      </c>
      <c r="F8886" s="92"/>
      <c r="G8886" s="94">
        <v>0</v>
      </c>
      <c r="H8886" s="178">
        <v>0</v>
      </c>
      <c r="I8886" s="86">
        <v>0</v>
      </c>
      <c r="J8886" s="86">
        <v>0</v>
      </c>
      <c r="K8886" s="86">
        <v>0</v>
      </c>
      <c r="L8886" s="159">
        <v>0</v>
      </c>
    </row>
    <row r="8888" spans="2:12" x14ac:dyDescent="0.2">
      <c r="B8888" s="40" t="str">
        <f xml:space="preserve"> HYPERLINK("#'目次'!B373", "[367]")</f>
        <v>[367]</v>
      </c>
      <c r="C8888" s="23" t="s">
        <v>500</v>
      </c>
    </row>
    <row r="8891" spans="2:12" x14ac:dyDescent="0.2">
      <c r="C8891" s="23" t="s">
        <v>73</v>
      </c>
    </row>
    <row r="8892" spans="2:12" ht="24" x14ac:dyDescent="0.2">
      <c r="D8892" s="195"/>
      <c r="E8892" s="196"/>
      <c r="F8892" s="196"/>
      <c r="G8892" s="37" t="s">
        <v>15</v>
      </c>
      <c r="H8892" s="33" t="s">
        <v>471</v>
      </c>
      <c r="I8892" s="13" t="s">
        <v>472</v>
      </c>
      <c r="J8892" s="13" t="s">
        <v>473</v>
      </c>
      <c r="K8892" s="13" t="s">
        <v>440</v>
      </c>
      <c r="L8892" s="38" t="s">
        <v>18</v>
      </c>
    </row>
    <row r="8893" spans="2:12" x14ac:dyDescent="0.2">
      <c r="D8893" s="197"/>
      <c r="E8893" s="198"/>
      <c r="F8893" s="198"/>
      <c r="G8893" s="35"/>
      <c r="H8893" s="39"/>
      <c r="I8893" s="14"/>
      <c r="J8893" s="14"/>
      <c r="K8893" s="14"/>
      <c r="L8893" s="34"/>
    </row>
    <row r="8894" spans="2:12" x14ac:dyDescent="0.2">
      <c r="D8894" s="56"/>
      <c r="E8894" s="58" t="s">
        <v>15</v>
      </c>
      <c r="F8894" s="46"/>
      <c r="G8894" s="36">
        <v>1200</v>
      </c>
      <c r="H8894" s="24">
        <v>6.583333333333</v>
      </c>
      <c r="I8894" s="24">
        <v>15.416666666667</v>
      </c>
      <c r="J8894" s="24">
        <v>40.166666666666998</v>
      </c>
      <c r="K8894" s="24">
        <v>28.666666666666998</v>
      </c>
      <c r="L8894" s="68">
        <v>9.166666666667</v>
      </c>
    </row>
    <row r="8895" spans="2:12" x14ac:dyDescent="0.2">
      <c r="D8895" s="199" t="s">
        <v>74</v>
      </c>
      <c r="E8895" s="22" t="s">
        <v>75</v>
      </c>
      <c r="F8895" s="21"/>
      <c r="G8895" s="19">
        <v>592</v>
      </c>
      <c r="H8895" s="54">
        <v>6.7567567567570004</v>
      </c>
      <c r="I8895" s="20">
        <v>13.682432432432</v>
      </c>
      <c r="J8895" s="20">
        <v>40.371621621621998</v>
      </c>
      <c r="K8895" s="20">
        <v>29.054054054053999</v>
      </c>
      <c r="L8895" s="52">
        <v>10.135135135135</v>
      </c>
    </row>
    <row r="8896" spans="2:12" x14ac:dyDescent="0.2">
      <c r="D8896" s="200"/>
      <c r="E8896" s="4" t="s">
        <v>34</v>
      </c>
      <c r="F8896" s="5"/>
      <c r="G8896" s="6">
        <v>37</v>
      </c>
      <c r="H8896" s="31">
        <v>10.810810810811001</v>
      </c>
      <c r="I8896" s="61">
        <v>2.7027027027030002</v>
      </c>
      <c r="J8896" s="12">
        <v>40.540540540541002</v>
      </c>
      <c r="K8896" s="12">
        <v>24.324324324323999</v>
      </c>
      <c r="L8896" s="111">
        <v>21.621621621622001</v>
      </c>
    </row>
    <row r="8897" spans="2:12" x14ac:dyDescent="0.2">
      <c r="D8897" s="200"/>
      <c r="E8897" s="4" t="s">
        <v>35</v>
      </c>
      <c r="F8897" s="5"/>
      <c r="G8897" s="6">
        <v>75</v>
      </c>
      <c r="H8897" s="31">
        <v>9.333333333333</v>
      </c>
      <c r="I8897" s="43">
        <v>8</v>
      </c>
      <c r="J8897" s="12">
        <v>36</v>
      </c>
      <c r="K8897" s="29">
        <v>37.333333333333002</v>
      </c>
      <c r="L8897" s="42">
        <v>9.333333333333</v>
      </c>
    </row>
    <row r="8898" spans="2:12" x14ac:dyDescent="0.2">
      <c r="D8898" s="200"/>
      <c r="E8898" s="4" t="s">
        <v>36</v>
      </c>
      <c r="F8898" s="5"/>
      <c r="G8898" s="6">
        <v>95</v>
      </c>
      <c r="H8898" s="31">
        <v>7.3684210526319998</v>
      </c>
      <c r="I8898" s="12">
        <v>11.578947368421</v>
      </c>
      <c r="J8898" s="61">
        <v>26.315789473683999</v>
      </c>
      <c r="K8898" s="44">
        <v>47.368421052632002</v>
      </c>
      <c r="L8898" s="42">
        <v>7.3684210526319998</v>
      </c>
    </row>
    <row r="8899" spans="2:12" x14ac:dyDescent="0.2">
      <c r="D8899" s="200"/>
      <c r="E8899" s="4" t="s">
        <v>37</v>
      </c>
      <c r="F8899" s="5"/>
      <c r="G8899" s="6">
        <v>111</v>
      </c>
      <c r="H8899" s="31">
        <v>6.3063063063060003</v>
      </c>
      <c r="I8899" s="12">
        <v>17.117117117117001</v>
      </c>
      <c r="J8899" s="29">
        <v>46.846846846847001</v>
      </c>
      <c r="K8899" s="12">
        <v>25.225225225225</v>
      </c>
      <c r="L8899" s="42">
        <v>4.5045045045050003</v>
      </c>
    </row>
    <row r="8900" spans="2:12" x14ac:dyDescent="0.2">
      <c r="D8900" s="200"/>
      <c r="E8900" s="4" t="s">
        <v>38</v>
      </c>
      <c r="F8900" s="5"/>
      <c r="G8900" s="6">
        <v>93</v>
      </c>
      <c r="H8900" s="31">
        <v>4.3010752688169998</v>
      </c>
      <c r="I8900" s="12">
        <v>17.204301075269001</v>
      </c>
      <c r="J8900" s="12">
        <v>43.010752688171998</v>
      </c>
      <c r="K8900" s="12">
        <v>25.806451612903</v>
      </c>
      <c r="L8900" s="42">
        <v>9.6774193548389995</v>
      </c>
    </row>
    <row r="8901" spans="2:12" x14ac:dyDescent="0.2">
      <c r="D8901" s="200"/>
      <c r="E8901" s="4" t="s">
        <v>39</v>
      </c>
      <c r="F8901" s="5"/>
      <c r="G8901" s="6">
        <v>109</v>
      </c>
      <c r="H8901" s="31">
        <v>5.5045871559629997</v>
      </c>
      <c r="I8901" s="12">
        <v>14.678899082569</v>
      </c>
      <c r="J8901" s="29">
        <v>45.871559633027999</v>
      </c>
      <c r="K8901" s="43">
        <v>22.018348623853001</v>
      </c>
      <c r="L8901" s="42">
        <v>11.926605504587</v>
      </c>
    </row>
    <row r="8902" spans="2:12" x14ac:dyDescent="0.2">
      <c r="D8902" s="200"/>
      <c r="E8902" s="4" t="s">
        <v>40</v>
      </c>
      <c r="F8902" s="5"/>
      <c r="G8902" s="6">
        <v>72</v>
      </c>
      <c r="H8902" s="31">
        <v>6.9444444444439997</v>
      </c>
      <c r="I8902" s="12">
        <v>16.666666666666998</v>
      </c>
      <c r="J8902" s="12">
        <v>41.666666666666998</v>
      </c>
      <c r="K8902" s="43">
        <v>19.444444444443999</v>
      </c>
      <c r="L8902" s="88">
        <v>15.277777777778001</v>
      </c>
    </row>
    <row r="8903" spans="2:12" x14ac:dyDescent="0.2">
      <c r="D8903" s="199" t="s">
        <v>76</v>
      </c>
      <c r="E8903" s="22" t="s">
        <v>77</v>
      </c>
      <c r="F8903" s="21"/>
      <c r="G8903" s="19">
        <v>608</v>
      </c>
      <c r="H8903" s="54">
        <v>6.4144736842109999</v>
      </c>
      <c r="I8903" s="20">
        <v>17.105263157894999</v>
      </c>
      <c r="J8903" s="20">
        <v>39.967105263157997</v>
      </c>
      <c r="K8903" s="20">
        <v>28.289473684211</v>
      </c>
      <c r="L8903" s="52">
        <v>8.2236842105260006</v>
      </c>
    </row>
    <row r="8904" spans="2:12" x14ac:dyDescent="0.2">
      <c r="D8904" s="200"/>
      <c r="E8904" s="4" t="s">
        <v>34</v>
      </c>
      <c r="F8904" s="5"/>
      <c r="G8904" s="6">
        <v>37</v>
      </c>
      <c r="H8904" s="31">
        <v>2.7027027027030002</v>
      </c>
      <c r="I8904" s="43">
        <v>8.1081081081080004</v>
      </c>
      <c r="J8904" s="12">
        <v>43.243243243243001</v>
      </c>
      <c r="K8904" s="29">
        <v>35.135135135135002</v>
      </c>
      <c r="L8904" s="42">
        <v>10.810810810811001</v>
      </c>
    </row>
    <row r="8905" spans="2:12" x14ac:dyDescent="0.2">
      <c r="D8905" s="200"/>
      <c r="E8905" s="4" t="s">
        <v>35</v>
      </c>
      <c r="F8905" s="5"/>
      <c r="G8905" s="6">
        <v>73</v>
      </c>
      <c r="H8905" s="31">
        <v>4.1095890410960001</v>
      </c>
      <c r="I8905" s="12">
        <v>13.698630136986001</v>
      </c>
      <c r="J8905" s="43">
        <v>34.246575342466002</v>
      </c>
      <c r="K8905" s="44">
        <v>41.095890410959001</v>
      </c>
      <c r="L8905" s="42">
        <v>6.8493150684930004</v>
      </c>
    </row>
    <row r="8906" spans="2:12" x14ac:dyDescent="0.2">
      <c r="D8906" s="200"/>
      <c r="E8906" s="4" t="s">
        <v>36</v>
      </c>
      <c r="F8906" s="5"/>
      <c r="G8906" s="6">
        <v>92</v>
      </c>
      <c r="H8906" s="31">
        <v>7.6086956521740001</v>
      </c>
      <c r="I8906" s="12">
        <v>10.869565217390999</v>
      </c>
      <c r="J8906" s="12">
        <v>40.217391304347998</v>
      </c>
      <c r="K8906" s="29">
        <v>36.956521739129997</v>
      </c>
      <c r="L8906" s="42">
        <v>4.3478260869570002</v>
      </c>
    </row>
    <row r="8907" spans="2:12" x14ac:dyDescent="0.2">
      <c r="D8907" s="200"/>
      <c r="E8907" s="4" t="s">
        <v>37</v>
      </c>
      <c r="F8907" s="5"/>
      <c r="G8907" s="6">
        <v>110</v>
      </c>
      <c r="H8907" s="31">
        <v>2.7272727272730002</v>
      </c>
      <c r="I8907" s="29">
        <v>21.818181818182001</v>
      </c>
      <c r="J8907" s="12">
        <v>40</v>
      </c>
      <c r="K8907" s="12">
        <v>30.909090909090999</v>
      </c>
      <c r="L8907" s="42">
        <v>4.5454545454549997</v>
      </c>
    </row>
    <row r="8908" spans="2:12" x14ac:dyDescent="0.2">
      <c r="D8908" s="200"/>
      <c r="E8908" s="4" t="s">
        <v>38</v>
      </c>
      <c r="F8908" s="5"/>
      <c r="G8908" s="6">
        <v>93</v>
      </c>
      <c r="H8908" s="76">
        <v>11.827956989246999</v>
      </c>
      <c r="I8908" s="12">
        <v>16.129032258064999</v>
      </c>
      <c r="J8908" s="12">
        <v>41.935483870968</v>
      </c>
      <c r="K8908" s="43">
        <v>21.505376344085999</v>
      </c>
      <c r="L8908" s="42">
        <v>8.6021505376339995</v>
      </c>
    </row>
    <row r="8909" spans="2:12" x14ac:dyDescent="0.2">
      <c r="D8909" s="200"/>
      <c r="E8909" s="4" t="s">
        <v>39</v>
      </c>
      <c r="F8909" s="5"/>
      <c r="G8909" s="6">
        <v>114</v>
      </c>
      <c r="H8909" s="31">
        <v>8.7719298245609991</v>
      </c>
      <c r="I8909" s="12">
        <v>17.543859649123</v>
      </c>
      <c r="J8909" s="12">
        <v>39.473684210526002</v>
      </c>
      <c r="K8909" s="43">
        <v>22.807017543859999</v>
      </c>
      <c r="L8909" s="42">
        <v>11.403508771929999</v>
      </c>
    </row>
    <row r="8910" spans="2:12" x14ac:dyDescent="0.2">
      <c r="D8910" s="201"/>
      <c r="E8910" s="57" t="s">
        <v>40</v>
      </c>
      <c r="F8910" s="59"/>
      <c r="G8910" s="55">
        <v>89</v>
      </c>
      <c r="H8910" s="114">
        <v>4.4943820224720001</v>
      </c>
      <c r="I8910" s="123">
        <v>24.719101123596001</v>
      </c>
      <c r="J8910" s="65">
        <v>41.573033707865001</v>
      </c>
      <c r="K8910" s="109">
        <v>16.853932584270002</v>
      </c>
      <c r="L8910" s="105">
        <v>12.359550561798001</v>
      </c>
    </row>
    <row r="8912" spans="2:12" x14ac:dyDescent="0.2">
      <c r="B8912" s="40" t="str">
        <f xml:space="preserve"> HYPERLINK("#'目次'!B374", "[368]")</f>
        <v>[368]</v>
      </c>
      <c r="C8912" s="23" t="s">
        <v>500</v>
      </c>
    </row>
    <row r="8915" spans="3:12" x14ac:dyDescent="0.2">
      <c r="C8915" s="23" t="s">
        <v>80</v>
      </c>
    </row>
    <row r="8916" spans="3:12" ht="24" x14ac:dyDescent="0.2">
      <c r="E8916" s="195"/>
      <c r="F8916" s="196"/>
      <c r="G8916" s="37" t="s">
        <v>15</v>
      </c>
      <c r="H8916" s="33" t="s">
        <v>471</v>
      </c>
      <c r="I8916" s="13" t="s">
        <v>472</v>
      </c>
      <c r="J8916" s="13" t="s">
        <v>473</v>
      </c>
      <c r="K8916" s="13" t="s">
        <v>440</v>
      </c>
      <c r="L8916" s="38" t="s">
        <v>18</v>
      </c>
    </row>
    <row r="8917" spans="3:12" x14ac:dyDescent="0.2">
      <c r="E8917" s="197"/>
      <c r="F8917" s="198"/>
      <c r="G8917" s="35"/>
      <c r="H8917" s="39"/>
      <c r="I8917" s="14"/>
      <c r="J8917" s="14"/>
      <c r="K8917" s="14"/>
      <c r="L8917" s="34"/>
    </row>
    <row r="8918" spans="3:12" x14ac:dyDescent="0.2">
      <c r="E8918" s="91" t="s">
        <v>15</v>
      </c>
      <c r="F8918" s="46"/>
      <c r="G8918" s="36">
        <v>1200</v>
      </c>
      <c r="H8918" s="24">
        <v>6.583333333333</v>
      </c>
      <c r="I8918" s="24">
        <v>15.416666666667</v>
      </c>
      <c r="J8918" s="24">
        <v>40.166666666666998</v>
      </c>
      <c r="K8918" s="24">
        <v>28.666666666666998</v>
      </c>
      <c r="L8918" s="68">
        <v>9.166666666667</v>
      </c>
    </row>
    <row r="8919" spans="3:12" x14ac:dyDescent="0.2">
      <c r="E8919" s="4" t="s">
        <v>81</v>
      </c>
      <c r="F8919" s="5"/>
      <c r="G8919" s="19">
        <v>48</v>
      </c>
      <c r="H8919" s="54">
        <v>4.166666666667</v>
      </c>
      <c r="I8919" s="90">
        <v>10.416666666667</v>
      </c>
      <c r="J8919" s="20">
        <v>43.75</v>
      </c>
      <c r="K8919" s="20">
        <v>31.25</v>
      </c>
      <c r="L8919" s="52">
        <v>10.416666666667</v>
      </c>
    </row>
    <row r="8920" spans="3:12" x14ac:dyDescent="0.2">
      <c r="E8920" s="4" t="s">
        <v>82</v>
      </c>
      <c r="F8920" s="5"/>
      <c r="G8920" s="6">
        <v>84</v>
      </c>
      <c r="H8920" s="31">
        <v>5.9523809523809996</v>
      </c>
      <c r="I8920" s="12">
        <v>13.095238095238001</v>
      </c>
      <c r="J8920" s="61">
        <v>22.619047619048001</v>
      </c>
      <c r="K8920" s="44">
        <v>46.428571428570997</v>
      </c>
      <c r="L8920" s="42">
        <v>11.904761904761999</v>
      </c>
    </row>
    <row r="8921" spans="3:12" x14ac:dyDescent="0.2">
      <c r="E8921" s="4" t="s">
        <v>83</v>
      </c>
      <c r="F8921" s="5"/>
      <c r="G8921" s="6">
        <v>462</v>
      </c>
      <c r="H8921" s="31">
        <v>5.4112554112550004</v>
      </c>
      <c r="I8921" s="12">
        <v>15.800865800865999</v>
      </c>
      <c r="J8921" s="12">
        <v>41.558441558441999</v>
      </c>
      <c r="K8921" s="12">
        <v>28.571428571428999</v>
      </c>
      <c r="L8921" s="42">
        <v>8.6580086580090008</v>
      </c>
    </row>
    <row r="8922" spans="3:12" x14ac:dyDescent="0.2">
      <c r="E8922" s="4" t="s">
        <v>84</v>
      </c>
      <c r="F8922" s="5"/>
      <c r="G8922" s="6">
        <v>30</v>
      </c>
      <c r="H8922" s="31">
        <v>3.333333333333</v>
      </c>
      <c r="I8922" s="12">
        <v>13.333333333333</v>
      </c>
      <c r="J8922" s="29">
        <v>46.666666666666998</v>
      </c>
      <c r="K8922" s="12">
        <v>30</v>
      </c>
      <c r="L8922" s="42">
        <v>6.666666666667</v>
      </c>
    </row>
    <row r="8923" spans="3:12" x14ac:dyDescent="0.2">
      <c r="E8923" s="4" t="s">
        <v>85</v>
      </c>
      <c r="F8923" s="5"/>
      <c r="G8923" s="6">
        <v>144</v>
      </c>
      <c r="H8923" s="31">
        <v>8.333333333333</v>
      </c>
      <c r="I8923" s="12">
        <v>15.972222222221999</v>
      </c>
      <c r="J8923" s="12">
        <v>37.5</v>
      </c>
      <c r="K8923" s="12">
        <v>27.083333333333002</v>
      </c>
      <c r="L8923" s="42">
        <v>11.111111111111001</v>
      </c>
    </row>
    <row r="8924" spans="3:12" x14ac:dyDescent="0.2">
      <c r="E8924" s="4" t="s">
        <v>86</v>
      </c>
      <c r="F8924" s="5"/>
      <c r="G8924" s="6">
        <v>192</v>
      </c>
      <c r="H8924" s="31">
        <v>6.770833333333</v>
      </c>
      <c r="I8924" s="12">
        <v>16.666666666666998</v>
      </c>
      <c r="J8924" s="29">
        <v>45.3125</v>
      </c>
      <c r="K8924" s="12">
        <v>23.958333333333002</v>
      </c>
      <c r="L8924" s="42">
        <v>7.291666666667</v>
      </c>
    </row>
    <row r="8925" spans="3:12" x14ac:dyDescent="0.2">
      <c r="E8925" s="4" t="s">
        <v>87</v>
      </c>
      <c r="F8925" s="5"/>
      <c r="G8925" s="6">
        <v>72</v>
      </c>
      <c r="H8925" s="31">
        <v>5.5555555555560003</v>
      </c>
      <c r="I8925" s="12">
        <v>18.055555555556001</v>
      </c>
      <c r="J8925" s="29">
        <v>45.833333333333002</v>
      </c>
      <c r="K8925" s="43">
        <v>19.444444444443999</v>
      </c>
      <c r="L8925" s="42">
        <v>11.111111111111001</v>
      </c>
    </row>
    <row r="8926" spans="3:12" x14ac:dyDescent="0.2">
      <c r="E8926" s="4" t="s">
        <v>88</v>
      </c>
      <c r="F8926" s="5"/>
      <c r="G8926" s="6">
        <v>36</v>
      </c>
      <c r="H8926" s="31">
        <v>11.111111111111001</v>
      </c>
      <c r="I8926" s="12">
        <v>13.888888888888999</v>
      </c>
      <c r="J8926" s="12">
        <v>38.888888888888999</v>
      </c>
      <c r="K8926" s="12">
        <v>27.777777777777999</v>
      </c>
      <c r="L8926" s="42">
        <v>8.333333333333</v>
      </c>
    </row>
    <row r="8927" spans="3:12" x14ac:dyDescent="0.2">
      <c r="E8927" s="4" t="s">
        <v>89</v>
      </c>
      <c r="F8927" s="5"/>
      <c r="G8927" s="6">
        <v>66</v>
      </c>
      <c r="H8927" s="31">
        <v>7.5757575757579998</v>
      </c>
      <c r="I8927" s="12">
        <v>16.666666666666998</v>
      </c>
      <c r="J8927" s="12">
        <v>39.393939393939</v>
      </c>
      <c r="K8927" s="12">
        <v>24.242424242424001</v>
      </c>
      <c r="L8927" s="42">
        <v>12.121212121212</v>
      </c>
    </row>
    <row r="8928" spans="3:12" x14ac:dyDescent="0.2">
      <c r="E8928" s="4" t="s">
        <v>90</v>
      </c>
      <c r="F8928" s="5"/>
      <c r="G8928" s="6">
        <v>54</v>
      </c>
      <c r="H8928" s="76">
        <v>12.962962962962999</v>
      </c>
      <c r="I8928" s="12">
        <v>11.111111111111001</v>
      </c>
      <c r="J8928" s="12">
        <v>35.185185185184999</v>
      </c>
      <c r="K8928" s="12">
        <v>33.333333333333002</v>
      </c>
      <c r="L8928" s="42">
        <v>7.4074074074069998</v>
      </c>
    </row>
    <row r="8929" spans="2:14" x14ac:dyDescent="0.2">
      <c r="E8929" s="57" t="s">
        <v>91</v>
      </c>
      <c r="F8929" s="59"/>
      <c r="G8929" s="55">
        <v>12</v>
      </c>
      <c r="H8929" s="114">
        <v>8.333333333333</v>
      </c>
      <c r="I8929" s="65">
        <v>16.666666666666998</v>
      </c>
      <c r="J8929" s="109">
        <v>25</v>
      </c>
      <c r="K8929" s="113">
        <v>50</v>
      </c>
      <c r="L8929" s="171">
        <v>0</v>
      </c>
    </row>
    <row r="8931" spans="2:14" x14ac:dyDescent="0.2">
      <c r="B8931" s="40" t="str">
        <f xml:space="preserve"> HYPERLINK("#'目次'!B375", "[369]")</f>
        <v>[369]</v>
      </c>
      <c r="C8931" s="23" t="s">
        <v>503</v>
      </c>
    </row>
    <row r="8934" spans="2:14" x14ac:dyDescent="0.2">
      <c r="C8934" s="23" t="s">
        <v>14</v>
      </c>
    </row>
    <row r="8935" spans="2:14" ht="72" x14ac:dyDescent="0.2">
      <c r="D8935" s="195"/>
      <c r="E8935" s="196"/>
      <c r="F8935" s="196"/>
      <c r="G8935" s="37" t="s">
        <v>15</v>
      </c>
      <c r="H8935" s="33" t="s">
        <v>504</v>
      </c>
      <c r="I8935" s="13" t="s">
        <v>505</v>
      </c>
      <c r="J8935" s="13" t="s">
        <v>506</v>
      </c>
      <c r="K8935" s="13" t="s">
        <v>507</v>
      </c>
      <c r="L8935" s="13" t="s">
        <v>508</v>
      </c>
      <c r="M8935" s="13" t="s">
        <v>99</v>
      </c>
      <c r="N8935" s="38" t="s">
        <v>18</v>
      </c>
    </row>
    <row r="8936" spans="2:14" x14ac:dyDescent="0.2">
      <c r="D8936" s="197"/>
      <c r="E8936" s="198"/>
      <c r="F8936" s="198"/>
      <c r="G8936" s="35"/>
      <c r="H8936" s="39"/>
      <c r="I8936" s="14"/>
      <c r="J8936" s="14"/>
      <c r="K8936" s="14"/>
      <c r="L8936" s="14"/>
      <c r="M8936" s="14"/>
      <c r="N8936" s="34"/>
    </row>
    <row r="8937" spans="2:14" x14ac:dyDescent="0.2">
      <c r="D8937" s="56"/>
      <c r="E8937" s="58" t="s">
        <v>15</v>
      </c>
      <c r="F8937" s="46"/>
      <c r="G8937" s="36">
        <v>1200</v>
      </c>
      <c r="H8937" s="24">
        <v>36.333333333333002</v>
      </c>
      <c r="I8937" s="24">
        <v>28.666666666666998</v>
      </c>
      <c r="J8937" s="24">
        <v>10.666666666667</v>
      </c>
      <c r="K8937" s="24">
        <v>29.666666666666998</v>
      </c>
      <c r="L8937" s="24">
        <v>0.83333333333299997</v>
      </c>
      <c r="M8937" s="24">
        <v>16.75</v>
      </c>
      <c r="N8937" s="68">
        <v>9.666666666667</v>
      </c>
    </row>
    <row r="8938" spans="2:14" x14ac:dyDescent="0.2">
      <c r="D8938" s="199" t="s">
        <v>19</v>
      </c>
      <c r="E8938" s="22" t="s">
        <v>20</v>
      </c>
      <c r="F8938" s="21"/>
      <c r="G8938" s="19">
        <v>132</v>
      </c>
      <c r="H8938" s="54">
        <v>38.636363636364003</v>
      </c>
      <c r="I8938" s="20">
        <v>26.515151515151999</v>
      </c>
      <c r="J8938" s="20">
        <v>10.606060606061</v>
      </c>
      <c r="K8938" s="20">
        <v>31.818181818182001</v>
      </c>
      <c r="L8938" s="20">
        <v>1.5151515151520001</v>
      </c>
      <c r="M8938" s="90">
        <v>11.363636363635999</v>
      </c>
      <c r="N8938" s="52">
        <v>12.878787878788</v>
      </c>
    </row>
    <row r="8939" spans="2:14" x14ac:dyDescent="0.2">
      <c r="D8939" s="200"/>
      <c r="E8939" s="4" t="s">
        <v>21</v>
      </c>
      <c r="F8939" s="5"/>
      <c r="G8939" s="6">
        <v>444</v>
      </c>
      <c r="H8939" s="31">
        <v>32.657657657658</v>
      </c>
      <c r="I8939" s="12">
        <v>30.630630630631</v>
      </c>
      <c r="J8939" s="12">
        <v>11.486486486485999</v>
      </c>
      <c r="K8939" s="29">
        <v>35.810810810810999</v>
      </c>
      <c r="L8939" s="12">
        <v>0.67567567567599995</v>
      </c>
      <c r="M8939" s="12">
        <v>15.765765765766</v>
      </c>
      <c r="N8939" s="42">
        <v>11.486486486485999</v>
      </c>
    </row>
    <row r="8940" spans="2:14" x14ac:dyDescent="0.2">
      <c r="D8940" s="200"/>
      <c r="E8940" s="4" t="s">
        <v>22</v>
      </c>
      <c r="F8940" s="5"/>
      <c r="G8940" s="6">
        <v>192</v>
      </c>
      <c r="H8940" s="31">
        <v>33.333333333333002</v>
      </c>
      <c r="I8940" s="12">
        <v>29.166666666666998</v>
      </c>
      <c r="J8940" s="12">
        <v>5.729166666667</v>
      </c>
      <c r="K8940" s="12">
        <v>26.5625</v>
      </c>
      <c r="L8940" s="12">
        <v>1.041666666667</v>
      </c>
      <c r="M8940" s="12">
        <v>18.229166666666998</v>
      </c>
      <c r="N8940" s="42">
        <v>8.333333333333</v>
      </c>
    </row>
    <row r="8941" spans="2:14" x14ac:dyDescent="0.2">
      <c r="D8941" s="200"/>
      <c r="E8941" s="4" t="s">
        <v>23</v>
      </c>
      <c r="F8941" s="5"/>
      <c r="G8941" s="6">
        <v>192</v>
      </c>
      <c r="H8941" s="31">
        <v>37.5</v>
      </c>
      <c r="I8941" s="12">
        <v>25</v>
      </c>
      <c r="J8941" s="12">
        <v>10.9375</v>
      </c>
      <c r="K8941" s="12">
        <v>27.083333333333002</v>
      </c>
      <c r="L8941" s="12">
        <v>0.52083333333299997</v>
      </c>
      <c r="M8941" s="12">
        <v>16.145833333333002</v>
      </c>
      <c r="N8941" s="42">
        <v>7.291666666667</v>
      </c>
    </row>
    <row r="8942" spans="2:14" x14ac:dyDescent="0.2">
      <c r="D8942" s="200"/>
      <c r="E8942" s="4" t="s">
        <v>24</v>
      </c>
      <c r="F8942" s="5"/>
      <c r="G8942" s="6">
        <v>240</v>
      </c>
      <c r="H8942" s="76">
        <v>43.333333333333002</v>
      </c>
      <c r="I8942" s="12">
        <v>28.75</v>
      </c>
      <c r="J8942" s="12">
        <v>12.916666666667</v>
      </c>
      <c r="K8942" s="43">
        <v>21.666666666666998</v>
      </c>
      <c r="L8942" s="12">
        <v>0.83333333333299997</v>
      </c>
      <c r="M8942" s="12">
        <v>20.833333333333002</v>
      </c>
      <c r="N8942" s="42">
        <v>7.5</v>
      </c>
    </row>
    <row r="8943" spans="2:14" x14ac:dyDescent="0.2">
      <c r="D8943" s="199" t="s">
        <v>25</v>
      </c>
      <c r="E8943" s="22" t="s">
        <v>26</v>
      </c>
      <c r="F8943" s="21"/>
      <c r="G8943" s="19">
        <v>348</v>
      </c>
      <c r="H8943" s="54">
        <v>38.793103448276</v>
      </c>
      <c r="I8943" s="20">
        <v>30.747126436782001</v>
      </c>
      <c r="J8943" s="20">
        <v>12.068965517241001</v>
      </c>
      <c r="K8943" s="96">
        <v>34.770114942528998</v>
      </c>
      <c r="L8943" s="20">
        <v>1.149425287356</v>
      </c>
      <c r="M8943" s="20">
        <v>14.942528735631999</v>
      </c>
      <c r="N8943" s="52">
        <v>9.1954022988510005</v>
      </c>
    </row>
    <row r="8944" spans="2:14" x14ac:dyDescent="0.2">
      <c r="D8944" s="200"/>
      <c r="E8944" s="4" t="s">
        <v>27</v>
      </c>
      <c r="F8944" s="5"/>
      <c r="G8944" s="6">
        <v>378</v>
      </c>
      <c r="H8944" s="31">
        <v>34.656084656085</v>
      </c>
      <c r="I8944" s="12">
        <v>29.100529100528998</v>
      </c>
      <c r="J8944" s="12">
        <v>9.2592592592590002</v>
      </c>
      <c r="K8944" s="12">
        <v>31.216931216930998</v>
      </c>
      <c r="L8944" s="12">
        <v>1.587301587302</v>
      </c>
      <c r="M8944" s="12">
        <v>17.724867724868002</v>
      </c>
      <c r="N8944" s="42">
        <v>8.2010582010580002</v>
      </c>
    </row>
    <row r="8945" spans="2:14" x14ac:dyDescent="0.2">
      <c r="D8945" s="200"/>
      <c r="E8945" s="4" t="s">
        <v>28</v>
      </c>
      <c r="F8945" s="5"/>
      <c r="G8945" s="6">
        <v>372</v>
      </c>
      <c r="H8945" s="31">
        <v>33.602150537634003</v>
      </c>
      <c r="I8945" s="12">
        <v>27.956989247311999</v>
      </c>
      <c r="J8945" s="12">
        <v>10.752688172042999</v>
      </c>
      <c r="K8945" s="12">
        <v>25.268817204301001</v>
      </c>
      <c r="L8945" s="28">
        <v>0</v>
      </c>
      <c r="M8945" s="12">
        <v>18.279569892472999</v>
      </c>
      <c r="N8945" s="42">
        <v>11.827956989246999</v>
      </c>
    </row>
    <row r="8946" spans="2:14" x14ac:dyDescent="0.2">
      <c r="D8946" s="200"/>
      <c r="E8946" s="4" t="s">
        <v>29</v>
      </c>
      <c r="F8946" s="5"/>
      <c r="G8946" s="6">
        <v>102</v>
      </c>
      <c r="H8946" s="76">
        <v>44.117647058823998</v>
      </c>
      <c r="I8946" s="43">
        <v>22.549019607843</v>
      </c>
      <c r="J8946" s="12">
        <v>10.78431372549</v>
      </c>
      <c r="K8946" s="43">
        <v>22.549019607843</v>
      </c>
      <c r="L8946" s="28">
        <v>0</v>
      </c>
      <c r="M8946" s="12">
        <v>13.725490196078001</v>
      </c>
      <c r="N8946" s="42">
        <v>8.8235294117649996</v>
      </c>
    </row>
    <row r="8947" spans="2:14" x14ac:dyDescent="0.2">
      <c r="D8947" s="199" t="s">
        <v>30</v>
      </c>
      <c r="E8947" s="22" t="s">
        <v>31</v>
      </c>
      <c r="F8947" s="21"/>
      <c r="G8947" s="19">
        <v>592</v>
      </c>
      <c r="H8947" s="54">
        <v>34.966216216215997</v>
      </c>
      <c r="I8947" s="20">
        <v>28.885135135134998</v>
      </c>
      <c r="J8947" s="20">
        <v>11.824324324323999</v>
      </c>
      <c r="K8947" s="20">
        <v>28.885135135134998</v>
      </c>
      <c r="L8947" s="20">
        <v>1.1824324324319999</v>
      </c>
      <c r="M8947" s="20">
        <v>15.202702702703</v>
      </c>
      <c r="N8947" s="52">
        <v>10.472972972973</v>
      </c>
    </row>
    <row r="8948" spans="2:14" x14ac:dyDescent="0.2">
      <c r="D8948" s="200"/>
      <c r="E8948" s="4" t="s">
        <v>32</v>
      </c>
      <c r="F8948" s="5"/>
      <c r="G8948" s="6">
        <v>608</v>
      </c>
      <c r="H8948" s="31">
        <v>37.664473684211004</v>
      </c>
      <c r="I8948" s="12">
        <v>28.453947368421002</v>
      </c>
      <c r="J8948" s="12">
        <v>9.5394736842109999</v>
      </c>
      <c r="K8948" s="12">
        <v>30.427631578947</v>
      </c>
      <c r="L8948" s="12">
        <v>0.49342105263199998</v>
      </c>
      <c r="M8948" s="12">
        <v>18.256578947367998</v>
      </c>
      <c r="N8948" s="42">
        <v>8.8815789473680002</v>
      </c>
    </row>
    <row r="8949" spans="2:14" x14ac:dyDescent="0.2">
      <c r="D8949" s="199" t="s">
        <v>33</v>
      </c>
      <c r="E8949" s="22" t="s">
        <v>34</v>
      </c>
      <c r="F8949" s="21"/>
      <c r="G8949" s="19">
        <v>74</v>
      </c>
      <c r="H8949" s="149">
        <v>43.243243243243001</v>
      </c>
      <c r="I8949" s="96">
        <v>36.486486486486001</v>
      </c>
      <c r="J8949" s="20">
        <v>6.7567567567570004</v>
      </c>
      <c r="K8949" s="107">
        <v>10.810810810811001</v>
      </c>
      <c r="L8949" s="20">
        <v>2.7027027027030002</v>
      </c>
      <c r="M8949" s="20">
        <v>12.162162162162</v>
      </c>
      <c r="N8949" s="52">
        <v>6.7567567567570004</v>
      </c>
    </row>
    <row r="8950" spans="2:14" x14ac:dyDescent="0.2">
      <c r="D8950" s="200"/>
      <c r="E8950" s="4" t="s">
        <v>35</v>
      </c>
      <c r="F8950" s="5"/>
      <c r="G8950" s="6">
        <v>148</v>
      </c>
      <c r="H8950" s="31">
        <v>37.837837837838002</v>
      </c>
      <c r="I8950" s="29">
        <v>34.459459459458998</v>
      </c>
      <c r="J8950" s="43">
        <v>5.4054054054050003</v>
      </c>
      <c r="K8950" s="12">
        <v>25</v>
      </c>
      <c r="L8950" s="12">
        <v>0.67567567567599995</v>
      </c>
      <c r="M8950" s="12">
        <v>15.540540540541</v>
      </c>
      <c r="N8950" s="42">
        <v>11.486486486485999</v>
      </c>
    </row>
    <row r="8951" spans="2:14" x14ac:dyDescent="0.2">
      <c r="D8951" s="200"/>
      <c r="E8951" s="4" t="s">
        <v>36</v>
      </c>
      <c r="F8951" s="5"/>
      <c r="G8951" s="6">
        <v>187</v>
      </c>
      <c r="H8951" s="31">
        <v>35.294117647058997</v>
      </c>
      <c r="I8951" s="12">
        <v>24.598930481282999</v>
      </c>
      <c r="J8951" s="43">
        <v>5.3475935828879999</v>
      </c>
      <c r="K8951" s="12">
        <v>32.085561497325997</v>
      </c>
      <c r="L8951" s="12">
        <v>1.069518716578</v>
      </c>
      <c r="M8951" s="29">
        <v>21.925133689839999</v>
      </c>
      <c r="N8951" s="42">
        <v>13.368983957218999</v>
      </c>
    </row>
    <row r="8952" spans="2:14" x14ac:dyDescent="0.2">
      <c r="D8952" s="200"/>
      <c r="E8952" s="4" t="s">
        <v>37</v>
      </c>
      <c r="F8952" s="5"/>
      <c r="G8952" s="6">
        <v>221</v>
      </c>
      <c r="H8952" s="31">
        <v>38.461538461537998</v>
      </c>
      <c r="I8952" s="12">
        <v>27.601809954751001</v>
      </c>
      <c r="J8952" s="12">
        <v>12.217194570136</v>
      </c>
      <c r="K8952" s="29">
        <v>35.746606334841999</v>
      </c>
      <c r="L8952" s="28">
        <v>0</v>
      </c>
      <c r="M8952" s="12">
        <v>14.932126696833</v>
      </c>
      <c r="N8952" s="42">
        <v>4.9773755656110001</v>
      </c>
    </row>
    <row r="8953" spans="2:14" x14ac:dyDescent="0.2">
      <c r="D8953" s="200"/>
      <c r="E8953" s="4" t="s">
        <v>38</v>
      </c>
      <c r="F8953" s="5"/>
      <c r="G8953" s="6">
        <v>186</v>
      </c>
      <c r="H8953" s="84">
        <v>31.182795698924998</v>
      </c>
      <c r="I8953" s="12">
        <v>27.419354838709999</v>
      </c>
      <c r="J8953" s="12">
        <v>7.5268817204299996</v>
      </c>
      <c r="K8953" s="12">
        <v>31.182795698924998</v>
      </c>
      <c r="L8953" s="12">
        <v>2.1505376344089999</v>
      </c>
      <c r="M8953" s="29">
        <v>22.043010752688001</v>
      </c>
      <c r="N8953" s="42">
        <v>9.6774193548389995</v>
      </c>
    </row>
    <row r="8954" spans="2:14" x14ac:dyDescent="0.2">
      <c r="D8954" s="200"/>
      <c r="E8954" s="4" t="s">
        <v>39</v>
      </c>
      <c r="F8954" s="5"/>
      <c r="G8954" s="6">
        <v>223</v>
      </c>
      <c r="H8954" s="31">
        <v>37.668161434978003</v>
      </c>
      <c r="I8954" s="12">
        <v>26.905829596413</v>
      </c>
      <c r="J8954" s="12">
        <v>14.349775784753</v>
      </c>
      <c r="K8954" s="12">
        <v>34.080717488788999</v>
      </c>
      <c r="L8954" s="12">
        <v>0.44843049327399997</v>
      </c>
      <c r="M8954" s="12">
        <v>13.90134529148</v>
      </c>
      <c r="N8954" s="42">
        <v>12.556053811659</v>
      </c>
    </row>
    <row r="8955" spans="2:14" x14ac:dyDescent="0.2">
      <c r="D8955" s="201"/>
      <c r="E8955" s="57" t="s">
        <v>40</v>
      </c>
      <c r="F8955" s="59"/>
      <c r="G8955" s="55">
        <v>161</v>
      </c>
      <c r="H8955" s="114">
        <v>34.161490683229999</v>
      </c>
      <c r="I8955" s="65">
        <v>29.813664596273</v>
      </c>
      <c r="J8955" s="123">
        <v>19.875776397515999</v>
      </c>
      <c r="K8955" s="125">
        <v>23.602484472050001</v>
      </c>
      <c r="L8955" s="74">
        <v>0</v>
      </c>
      <c r="M8955" s="65">
        <v>14.285714285714</v>
      </c>
      <c r="N8955" s="105">
        <v>7.4534161490680004</v>
      </c>
    </row>
    <row r="8957" spans="2:14" x14ac:dyDescent="0.2">
      <c r="B8957" s="40" t="str">
        <f xml:space="preserve"> HYPERLINK("#'目次'!B376", "[370]")</f>
        <v>[370]</v>
      </c>
      <c r="C8957" s="23" t="s">
        <v>503</v>
      </c>
    </row>
    <row r="8960" spans="2:14" x14ac:dyDescent="0.2">
      <c r="C8960" s="23" t="s">
        <v>48</v>
      </c>
    </row>
    <row r="8961" spans="4:14" ht="72" x14ac:dyDescent="0.2">
      <c r="D8961" s="195"/>
      <c r="E8961" s="196"/>
      <c r="F8961" s="196"/>
      <c r="G8961" s="37" t="s">
        <v>15</v>
      </c>
      <c r="H8961" s="33" t="s">
        <v>504</v>
      </c>
      <c r="I8961" s="13" t="s">
        <v>505</v>
      </c>
      <c r="J8961" s="13" t="s">
        <v>506</v>
      </c>
      <c r="K8961" s="13" t="s">
        <v>507</v>
      </c>
      <c r="L8961" s="13" t="s">
        <v>508</v>
      </c>
      <c r="M8961" s="13" t="s">
        <v>99</v>
      </c>
      <c r="N8961" s="38" t="s">
        <v>18</v>
      </c>
    </row>
    <row r="8962" spans="4:14" x14ac:dyDescent="0.2">
      <c r="D8962" s="197"/>
      <c r="E8962" s="198"/>
      <c r="F8962" s="198"/>
      <c r="G8962" s="35"/>
      <c r="H8962" s="39"/>
      <c r="I8962" s="14"/>
      <c r="J8962" s="14"/>
      <c r="K8962" s="14"/>
      <c r="L8962" s="14"/>
      <c r="M8962" s="14"/>
      <c r="N8962" s="34"/>
    </row>
    <row r="8963" spans="4:14" x14ac:dyDescent="0.2">
      <c r="D8963" s="56"/>
      <c r="E8963" s="58" t="s">
        <v>15</v>
      </c>
      <c r="F8963" s="46"/>
      <c r="G8963" s="36">
        <v>1200</v>
      </c>
      <c r="H8963" s="24">
        <v>36.333333333333002</v>
      </c>
      <c r="I8963" s="24">
        <v>28.666666666666998</v>
      </c>
      <c r="J8963" s="24">
        <v>10.666666666667</v>
      </c>
      <c r="K8963" s="24">
        <v>29.666666666666998</v>
      </c>
      <c r="L8963" s="24">
        <v>0.83333333333299997</v>
      </c>
      <c r="M8963" s="24">
        <v>16.75</v>
      </c>
      <c r="N8963" s="68">
        <v>9.666666666667</v>
      </c>
    </row>
    <row r="8964" spans="4:14" x14ac:dyDescent="0.2">
      <c r="D8964" s="199" t="s">
        <v>49</v>
      </c>
      <c r="E8964" s="22" t="s">
        <v>50</v>
      </c>
      <c r="F8964" s="21"/>
      <c r="G8964" s="19">
        <v>15</v>
      </c>
      <c r="H8964" s="156">
        <v>26.666666666666998</v>
      </c>
      <c r="I8964" s="98">
        <v>40</v>
      </c>
      <c r="J8964" s="96">
        <v>20</v>
      </c>
      <c r="K8964" s="90">
        <v>20</v>
      </c>
      <c r="L8964" s="60">
        <v>0</v>
      </c>
      <c r="M8964" s="20">
        <v>13.333333333333</v>
      </c>
      <c r="N8964" s="167">
        <v>20</v>
      </c>
    </row>
    <row r="8965" spans="4:14" x14ac:dyDescent="0.2">
      <c r="D8965" s="200"/>
      <c r="E8965" s="4" t="s">
        <v>51</v>
      </c>
      <c r="F8965" s="5"/>
      <c r="G8965" s="6">
        <v>142</v>
      </c>
      <c r="H8965" s="31">
        <v>38.732394366196999</v>
      </c>
      <c r="I8965" s="12">
        <v>30.281690140845001</v>
      </c>
      <c r="J8965" s="12">
        <v>11.971830985915</v>
      </c>
      <c r="K8965" s="43">
        <v>20.422535211267999</v>
      </c>
      <c r="L8965" s="12">
        <v>0.70422535211299997</v>
      </c>
      <c r="M8965" s="12">
        <v>17.605633802817</v>
      </c>
      <c r="N8965" s="42">
        <v>11.971830985915</v>
      </c>
    </row>
    <row r="8966" spans="4:14" x14ac:dyDescent="0.2">
      <c r="D8966" s="200"/>
      <c r="E8966" s="4" t="s">
        <v>52</v>
      </c>
      <c r="F8966" s="5"/>
      <c r="G8966" s="6">
        <v>26</v>
      </c>
      <c r="H8966" s="84">
        <v>26.923076923077002</v>
      </c>
      <c r="I8966" s="43">
        <v>23.076923076922998</v>
      </c>
      <c r="J8966" s="43">
        <v>3.8461538461539999</v>
      </c>
      <c r="K8966" s="44">
        <v>46.153846153845997</v>
      </c>
      <c r="L8966" s="28">
        <v>0</v>
      </c>
      <c r="M8966" s="12">
        <v>15.384615384615</v>
      </c>
      <c r="N8966" s="42">
        <v>11.538461538462</v>
      </c>
    </row>
    <row r="8967" spans="4:14" x14ac:dyDescent="0.2">
      <c r="D8967" s="200"/>
      <c r="E8967" s="4" t="s">
        <v>53</v>
      </c>
      <c r="F8967" s="5"/>
      <c r="G8967" s="6">
        <v>41</v>
      </c>
      <c r="H8967" s="104">
        <v>24.390243902439</v>
      </c>
      <c r="I8967" s="29">
        <v>36.585365853658999</v>
      </c>
      <c r="J8967" s="12">
        <v>7.3170731707319998</v>
      </c>
      <c r="K8967" s="29">
        <v>36.585365853658999</v>
      </c>
      <c r="L8967" s="12">
        <v>2.4390243902440001</v>
      </c>
      <c r="M8967" s="44">
        <v>26.829268292683</v>
      </c>
      <c r="N8967" s="100">
        <v>2.4390243902440001</v>
      </c>
    </row>
    <row r="8968" spans="4:14" x14ac:dyDescent="0.2">
      <c r="D8968" s="200"/>
      <c r="E8968" s="4" t="s">
        <v>54</v>
      </c>
      <c r="F8968" s="5"/>
      <c r="G8968" s="6">
        <v>226</v>
      </c>
      <c r="H8968" s="31">
        <v>36.283185840708001</v>
      </c>
      <c r="I8968" s="12">
        <v>28.318584070796</v>
      </c>
      <c r="J8968" s="12">
        <v>10.176991150441999</v>
      </c>
      <c r="K8968" s="29">
        <v>35.840707964601997</v>
      </c>
      <c r="L8968" s="12">
        <v>1.327433628319</v>
      </c>
      <c r="M8968" s="12">
        <v>17.699115044248</v>
      </c>
      <c r="N8968" s="42">
        <v>8.8495575221239999</v>
      </c>
    </row>
    <row r="8969" spans="4:14" x14ac:dyDescent="0.2">
      <c r="D8969" s="200"/>
      <c r="E8969" s="4" t="s">
        <v>55</v>
      </c>
      <c r="F8969" s="5"/>
      <c r="G8969" s="6">
        <v>125</v>
      </c>
      <c r="H8969" s="31">
        <v>37.6</v>
      </c>
      <c r="I8969" s="12">
        <v>25.6</v>
      </c>
      <c r="J8969" s="12">
        <v>7.2</v>
      </c>
      <c r="K8969" s="12">
        <v>28.8</v>
      </c>
      <c r="L8969" s="12">
        <v>0.8</v>
      </c>
      <c r="M8969" s="12">
        <v>12</v>
      </c>
      <c r="N8969" s="42">
        <v>10.4</v>
      </c>
    </row>
    <row r="8970" spans="4:14" x14ac:dyDescent="0.2">
      <c r="D8970" s="200"/>
      <c r="E8970" s="4" t="s">
        <v>56</v>
      </c>
      <c r="F8970" s="5"/>
      <c r="G8970" s="6">
        <v>190</v>
      </c>
      <c r="H8970" s="31">
        <v>40</v>
      </c>
      <c r="I8970" s="12">
        <v>28.947368421053</v>
      </c>
      <c r="J8970" s="12">
        <v>11.578947368421</v>
      </c>
      <c r="K8970" s="12">
        <v>33.684210526316001</v>
      </c>
      <c r="L8970" s="12">
        <v>0.52631578947400004</v>
      </c>
      <c r="M8970" s="12">
        <v>16.842105263158</v>
      </c>
      <c r="N8970" s="42">
        <v>9.4736842105260006</v>
      </c>
    </row>
    <row r="8971" spans="4:14" x14ac:dyDescent="0.2">
      <c r="D8971" s="200"/>
      <c r="E8971" s="4" t="s">
        <v>57</v>
      </c>
      <c r="F8971" s="5"/>
      <c r="G8971" s="6">
        <v>185</v>
      </c>
      <c r="H8971" s="31">
        <v>36.756756756756999</v>
      </c>
      <c r="I8971" s="12">
        <v>26.486486486486001</v>
      </c>
      <c r="J8971" s="12">
        <v>10.27027027027</v>
      </c>
      <c r="K8971" s="29">
        <v>35.675675675675997</v>
      </c>
      <c r="L8971" s="12">
        <v>0.54054054054099998</v>
      </c>
      <c r="M8971" s="12">
        <v>16.756756756756999</v>
      </c>
      <c r="N8971" s="42">
        <v>6.4864864864860001</v>
      </c>
    </row>
    <row r="8972" spans="4:14" x14ac:dyDescent="0.2">
      <c r="D8972" s="200"/>
      <c r="E8972" s="4" t="s">
        <v>58</v>
      </c>
      <c r="F8972" s="5"/>
      <c r="G8972" s="6">
        <v>113</v>
      </c>
      <c r="H8972" s="31">
        <v>39.823008849558001</v>
      </c>
      <c r="I8972" s="12">
        <v>32.743362831858001</v>
      </c>
      <c r="J8972" s="43">
        <v>3.53982300885</v>
      </c>
      <c r="K8972" s="61">
        <v>11.504424778761001</v>
      </c>
      <c r="L8972" s="12">
        <v>1.769911504425</v>
      </c>
      <c r="M8972" s="12">
        <v>14.159292035398</v>
      </c>
      <c r="N8972" s="42">
        <v>12.389380530973</v>
      </c>
    </row>
    <row r="8973" spans="4:14" x14ac:dyDescent="0.2">
      <c r="D8973" s="200"/>
      <c r="E8973" s="4" t="s">
        <v>59</v>
      </c>
      <c r="F8973" s="5"/>
      <c r="G8973" s="6">
        <v>136</v>
      </c>
      <c r="H8973" s="84">
        <v>30.147058823529001</v>
      </c>
      <c r="I8973" s="12">
        <v>27.205882352941</v>
      </c>
      <c r="J8973" s="29">
        <v>19.852941176470999</v>
      </c>
      <c r="K8973" s="12">
        <v>27.205882352941</v>
      </c>
      <c r="L8973" s="28">
        <v>0</v>
      </c>
      <c r="M8973" s="12">
        <v>18.382352941175998</v>
      </c>
      <c r="N8973" s="42">
        <v>11.029411764705999</v>
      </c>
    </row>
    <row r="8974" spans="4:14" x14ac:dyDescent="0.2">
      <c r="D8974" s="199" t="s">
        <v>60</v>
      </c>
      <c r="E8974" s="22" t="s">
        <v>61</v>
      </c>
      <c r="F8974" s="21"/>
      <c r="G8974" s="19">
        <v>205</v>
      </c>
      <c r="H8974" s="54">
        <v>37.073170731707002</v>
      </c>
      <c r="I8974" s="20">
        <v>30.243902439024001</v>
      </c>
      <c r="J8974" s="96">
        <v>16.585365853658999</v>
      </c>
      <c r="K8974" s="90">
        <v>22.439024390244001</v>
      </c>
      <c r="L8974" s="20">
        <v>0.48780487804900002</v>
      </c>
      <c r="M8974" s="20">
        <v>15.121951219512001</v>
      </c>
      <c r="N8974" s="52">
        <v>11.219512195122</v>
      </c>
    </row>
    <row r="8975" spans="4:14" x14ac:dyDescent="0.2">
      <c r="D8975" s="200"/>
      <c r="E8975" s="4" t="s">
        <v>62</v>
      </c>
      <c r="F8975" s="5"/>
      <c r="G8975" s="6">
        <v>160</v>
      </c>
      <c r="H8975" s="31">
        <v>35</v>
      </c>
      <c r="I8975" s="12">
        <v>25</v>
      </c>
      <c r="J8975" s="12">
        <v>13.75</v>
      </c>
      <c r="K8975" s="12">
        <v>30.625</v>
      </c>
      <c r="L8975" s="28">
        <v>0</v>
      </c>
      <c r="M8975" s="12">
        <v>18.125</v>
      </c>
      <c r="N8975" s="42">
        <v>8.75</v>
      </c>
    </row>
    <row r="8976" spans="4:14" x14ac:dyDescent="0.2">
      <c r="D8976" s="200"/>
      <c r="E8976" s="4" t="s">
        <v>63</v>
      </c>
      <c r="F8976" s="5"/>
      <c r="G8976" s="6">
        <v>121</v>
      </c>
      <c r="H8976" s="31">
        <v>36.363636363635997</v>
      </c>
      <c r="I8976" s="12">
        <v>28.099173553719002</v>
      </c>
      <c r="J8976" s="12">
        <v>13.223140495868</v>
      </c>
      <c r="K8976" s="29">
        <v>35.537190082644997</v>
      </c>
      <c r="L8976" s="12">
        <v>0.82644628099200002</v>
      </c>
      <c r="M8976" s="12">
        <v>19.834710743801999</v>
      </c>
      <c r="N8976" s="100">
        <v>4.1322314049589997</v>
      </c>
    </row>
    <row r="8977" spans="2:14" x14ac:dyDescent="0.2">
      <c r="D8977" s="200"/>
      <c r="E8977" s="4" t="s">
        <v>64</v>
      </c>
      <c r="F8977" s="5"/>
      <c r="G8977" s="6">
        <v>124</v>
      </c>
      <c r="H8977" s="31">
        <v>38.709677419355003</v>
      </c>
      <c r="I8977" s="12">
        <v>26.612903225806001</v>
      </c>
      <c r="J8977" s="12">
        <v>8.0645161290320004</v>
      </c>
      <c r="K8977" s="12">
        <v>33.870967741934997</v>
      </c>
      <c r="L8977" s="28">
        <v>0</v>
      </c>
      <c r="M8977" s="12">
        <v>17.741935483871</v>
      </c>
      <c r="N8977" s="42">
        <v>9.6774193548389995</v>
      </c>
    </row>
    <row r="8978" spans="2:14" x14ac:dyDescent="0.2">
      <c r="D8978" s="200"/>
      <c r="E8978" s="4" t="s">
        <v>65</v>
      </c>
      <c r="F8978" s="5"/>
      <c r="G8978" s="6">
        <v>109</v>
      </c>
      <c r="H8978" s="31">
        <v>34.862385321101002</v>
      </c>
      <c r="I8978" s="12">
        <v>30.275229357798001</v>
      </c>
      <c r="J8978" s="12">
        <v>9.1743119266060003</v>
      </c>
      <c r="K8978" s="12">
        <v>24.770642201834999</v>
      </c>
      <c r="L8978" s="12">
        <v>0.91743119266100004</v>
      </c>
      <c r="M8978" s="12">
        <v>17.43119266055</v>
      </c>
      <c r="N8978" s="42">
        <v>12.844036697248001</v>
      </c>
    </row>
    <row r="8979" spans="2:14" x14ac:dyDescent="0.2">
      <c r="D8979" s="200"/>
      <c r="E8979" s="4" t="s">
        <v>66</v>
      </c>
      <c r="F8979" s="5"/>
      <c r="G8979" s="6">
        <v>104</v>
      </c>
      <c r="H8979" s="76">
        <v>41.346153846154003</v>
      </c>
      <c r="I8979" s="29">
        <v>35.576923076923002</v>
      </c>
      <c r="J8979" s="12">
        <v>6.7307692307689999</v>
      </c>
      <c r="K8979" s="29">
        <v>39.423076923076998</v>
      </c>
      <c r="L8979" s="12">
        <v>0.96153846153800004</v>
      </c>
      <c r="M8979" s="12">
        <v>12.5</v>
      </c>
      <c r="N8979" s="42">
        <v>4.8076923076920002</v>
      </c>
    </row>
    <row r="8980" spans="2:14" x14ac:dyDescent="0.2">
      <c r="D8980" s="200"/>
      <c r="E8980" s="4" t="s">
        <v>67</v>
      </c>
      <c r="F8980" s="5"/>
      <c r="G8980" s="6">
        <v>139</v>
      </c>
      <c r="H8980" s="31">
        <v>36.690647482014001</v>
      </c>
      <c r="I8980" s="12">
        <v>28.057553956835001</v>
      </c>
      <c r="J8980" s="12">
        <v>7.9136690647480004</v>
      </c>
      <c r="K8980" s="29">
        <v>37.410071942446002</v>
      </c>
      <c r="L8980" s="12">
        <v>1.438848920863</v>
      </c>
      <c r="M8980" s="12">
        <v>15.827338129496001</v>
      </c>
      <c r="N8980" s="100">
        <v>4.3165467625899998</v>
      </c>
    </row>
    <row r="8981" spans="2:14" x14ac:dyDescent="0.2">
      <c r="D8981" s="200"/>
      <c r="E8981" s="4" t="s">
        <v>68</v>
      </c>
      <c r="F8981" s="5"/>
      <c r="G8981" s="6">
        <v>48</v>
      </c>
      <c r="H8981" s="31">
        <v>35.416666666666998</v>
      </c>
      <c r="I8981" s="12">
        <v>29.166666666666998</v>
      </c>
      <c r="J8981" s="12">
        <v>8.333333333333</v>
      </c>
      <c r="K8981" s="43">
        <v>22.916666666666998</v>
      </c>
      <c r="L8981" s="28">
        <v>0</v>
      </c>
      <c r="M8981" s="44">
        <v>31.25</v>
      </c>
      <c r="N8981" s="100">
        <v>2.083333333333</v>
      </c>
    </row>
    <row r="8982" spans="2:14" x14ac:dyDescent="0.2">
      <c r="D8982" s="200"/>
      <c r="E8982" s="4" t="s">
        <v>69</v>
      </c>
      <c r="F8982" s="5"/>
      <c r="G8982" s="6">
        <v>37</v>
      </c>
      <c r="H8982" s="31">
        <v>37.837837837838002</v>
      </c>
      <c r="I8982" s="29">
        <v>35.135135135135002</v>
      </c>
      <c r="J8982" s="29">
        <v>16.216216216216001</v>
      </c>
      <c r="K8982" s="44">
        <v>43.243243243243001</v>
      </c>
      <c r="L8982" s="12">
        <v>5.4054054054050003</v>
      </c>
      <c r="M8982" s="12">
        <v>18.918918918919001</v>
      </c>
      <c r="N8982" s="100">
        <v>2.7027027027030002</v>
      </c>
    </row>
    <row r="8983" spans="2:14" x14ac:dyDescent="0.2">
      <c r="D8983" s="93" t="s">
        <v>70</v>
      </c>
      <c r="E8983" s="89" t="s">
        <v>18</v>
      </c>
      <c r="F8983" s="92"/>
      <c r="G8983" s="94">
        <v>0</v>
      </c>
      <c r="H8983" s="148">
        <v>0</v>
      </c>
      <c r="I8983" s="86">
        <v>0</v>
      </c>
      <c r="J8983" s="86">
        <v>0</v>
      </c>
      <c r="K8983" s="86">
        <v>0</v>
      </c>
      <c r="L8983" s="101">
        <v>0</v>
      </c>
      <c r="M8983" s="86">
        <v>0</v>
      </c>
      <c r="N8983" s="159">
        <v>0</v>
      </c>
    </row>
    <row r="8985" spans="2:14" x14ac:dyDescent="0.2">
      <c r="B8985" s="40" t="str">
        <f xml:space="preserve"> HYPERLINK("#'目次'!B377", "[371]")</f>
        <v>[371]</v>
      </c>
      <c r="C8985" s="23" t="s">
        <v>503</v>
      </c>
    </row>
    <row r="8988" spans="2:14" x14ac:dyDescent="0.2">
      <c r="C8988" s="23" t="s">
        <v>73</v>
      </c>
    </row>
    <row r="8989" spans="2:14" ht="72" x14ac:dyDescent="0.2">
      <c r="D8989" s="195"/>
      <c r="E8989" s="196"/>
      <c r="F8989" s="196"/>
      <c r="G8989" s="37" t="s">
        <v>15</v>
      </c>
      <c r="H8989" s="33" t="s">
        <v>504</v>
      </c>
      <c r="I8989" s="13" t="s">
        <v>505</v>
      </c>
      <c r="J8989" s="13" t="s">
        <v>506</v>
      </c>
      <c r="K8989" s="13" t="s">
        <v>507</v>
      </c>
      <c r="L8989" s="13" t="s">
        <v>508</v>
      </c>
      <c r="M8989" s="13" t="s">
        <v>99</v>
      </c>
      <c r="N8989" s="38" t="s">
        <v>18</v>
      </c>
    </row>
    <row r="8990" spans="2:14" x14ac:dyDescent="0.2">
      <c r="D8990" s="197"/>
      <c r="E8990" s="198"/>
      <c r="F8990" s="198"/>
      <c r="G8990" s="35"/>
      <c r="H8990" s="39"/>
      <c r="I8990" s="14"/>
      <c r="J8990" s="14"/>
      <c r="K8990" s="14"/>
      <c r="L8990" s="14"/>
      <c r="M8990" s="14"/>
      <c r="N8990" s="34"/>
    </row>
    <row r="8991" spans="2:14" x14ac:dyDescent="0.2">
      <c r="D8991" s="56"/>
      <c r="E8991" s="58" t="s">
        <v>15</v>
      </c>
      <c r="F8991" s="46"/>
      <c r="G8991" s="36">
        <v>1200</v>
      </c>
      <c r="H8991" s="24">
        <v>36.333333333333002</v>
      </c>
      <c r="I8991" s="24">
        <v>28.666666666666998</v>
      </c>
      <c r="J8991" s="24">
        <v>10.666666666667</v>
      </c>
      <c r="K8991" s="24">
        <v>29.666666666666998</v>
      </c>
      <c r="L8991" s="24">
        <v>0.83333333333299997</v>
      </c>
      <c r="M8991" s="24">
        <v>16.75</v>
      </c>
      <c r="N8991" s="68">
        <v>9.666666666667</v>
      </c>
    </row>
    <row r="8992" spans="2:14" x14ac:dyDescent="0.2">
      <c r="D8992" s="199" t="s">
        <v>74</v>
      </c>
      <c r="E8992" s="22" t="s">
        <v>75</v>
      </c>
      <c r="F8992" s="21"/>
      <c r="G8992" s="19">
        <v>592</v>
      </c>
      <c r="H8992" s="54">
        <v>34.966216216215997</v>
      </c>
      <c r="I8992" s="20">
        <v>28.885135135134998</v>
      </c>
      <c r="J8992" s="20">
        <v>11.824324324323999</v>
      </c>
      <c r="K8992" s="20">
        <v>28.885135135134998</v>
      </c>
      <c r="L8992" s="20">
        <v>1.1824324324319999</v>
      </c>
      <c r="M8992" s="20">
        <v>15.202702702703</v>
      </c>
      <c r="N8992" s="52">
        <v>10.472972972973</v>
      </c>
    </row>
    <row r="8993" spans="4:14" x14ac:dyDescent="0.2">
      <c r="D8993" s="200"/>
      <c r="E8993" s="4" t="s">
        <v>34</v>
      </c>
      <c r="F8993" s="5"/>
      <c r="G8993" s="6">
        <v>37</v>
      </c>
      <c r="H8993" s="76">
        <v>43.243243243243001</v>
      </c>
      <c r="I8993" s="44">
        <v>40.540540540541002</v>
      </c>
      <c r="J8993" s="43">
        <v>5.4054054054050003</v>
      </c>
      <c r="K8993" s="61">
        <v>2.7027027027030002</v>
      </c>
      <c r="L8993" s="12">
        <v>5.4054054054050003</v>
      </c>
      <c r="M8993" s="43">
        <v>8.1081081081080004</v>
      </c>
      <c r="N8993" s="42">
        <v>10.810810810811001</v>
      </c>
    </row>
    <row r="8994" spans="4:14" x14ac:dyDescent="0.2">
      <c r="D8994" s="200"/>
      <c r="E8994" s="4" t="s">
        <v>35</v>
      </c>
      <c r="F8994" s="5"/>
      <c r="G8994" s="6">
        <v>75</v>
      </c>
      <c r="H8994" s="76">
        <v>41.333333333333002</v>
      </c>
      <c r="I8994" s="12">
        <v>33.333333333333002</v>
      </c>
      <c r="J8994" s="12">
        <v>8</v>
      </c>
      <c r="K8994" s="43">
        <v>22.666666666666998</v>
      </c>
      <c r="L8994" s="28">
        <v>0</v>
      </c>
      <c r="M8994" s="12">
        <v>12</v>
      </c>
      <c r="N8994" s="42">
        <v>12</v>
      </c>
    </row>
    <row r="8995" spans="4:14" x14ac:dyDescent="0.2">
      <c r="D8995" s="200"/>
      <c r="E8995" s="4" t="s">
        <v>36</v>
      </c>
      <c r="F8995" s="5"/>
      <c r="G8995" s="6">
        <v>95</v>
      </c>
      <c r="H8995" s="84">
        <v>29.473684210525999</v>
      </c>
      <c r="I8995" s="43">
        <v>21.052631578947</v>
      </c>
      <c r="J8995" s="12">
        <v>6.3157894736840001</v>
      </c>
      <c r="K8995" s="12">
        <v>32.631578947367998</v>
      </c>
      <c r="L8995" s="12">
        <v>1.052631578947</v>
      </c>
      <c r="M8995" s="29">
        <v>22.105263157894999</v>
      </c>
      <c r="N8995" s="88">
        <v>17.894736842105001</v>
      </c>
    </row>
    <row r="8996" spans="4:14" x14ac:dyDescent="0.2">
      <c r="D8996" s="200"/>
      <c r="E8996" s="4" t="s">
        <v>37</v>
      </c>
      <c r="F8996" s="5"/>
      <c r="G8996" s="6">
        <v>111</v>
      </c>
      <c r="H8996" s="31">
        <v>35.135135135135002</v>
      </c>
      <c r="I8996" s="12">
        <v>29.72972972973</v>
      </c>
      <c r="J8996" s="12">
        <v>13.513513513514001</v>
      </c>
      <c r="K8996" s="44">
        <v>40.540540540541002</v>
      </c>
      <c r="L8996" s="28">
        <v>0</v>
      </c>
      <c r="M8996" s="43">
        <v>11.711711711712001</v>
      </c>
      <c r="N8996" s="42">
        <v>5.4054054054050003</v>
      </c>
    </row>
    <row r="8997" spans="4:14" x14ac:dyDescent="0.2">
      <c r="D8997" s="200"/>
      <c r="E8997" s="4" t="s">
        <v>38</v>
      </c>
      <c r="F8997" s="5"/>
      <c r="G8997" s="6">
        <v>93</v>
      </c>
      <c r="H8997" s="84">
        <v>30.107526881719998</v>
      </c>
      <c r="I8997" s="12">
        <v>32.258064516128997</v>
      </c>
      <c r="J8997" s="12">
        <v>10.752688172042999</v>
      </c>
      <c r="K8997" s="12">
        <v>27.956989247311999</v>
      </c>
      <c r="L8997" s="12">
        <v>3.2258064516129998</v>
      </c>
      <c r="M8997" s="12">
        <v>16.129032258064999</v>
      </c>
      <c r="N8997" s="42">
        <v>8.6021505376339995</v>
      </c>
    </row>
    <row r="8998" spans="4:14" x14ac:dyDescent="0.2">
      <c r="D8998" s="200"/>
      <c r="E8998" s="4" t="s">
        <v>39</v>
      </c>
      <c r="F8998" s="5"/>
      <c r="G8998" s="6">
        <v>109</v>
      </c>
      <c r="H8998" s="31">
        <v>37.614678899083003</v>
      </c>
      <c r="I8998" s="12">
        <v>24.770642201834999</v>
      </c>
      <c r="J8998" s="29">
        <v>16.513761467889999</v>
      </c>
      <c r="K8998" s="12">
        <v>32.110091743119</v>
      </c>
      <c r="L8998" s="12">
        <v>0.91743119266100004</v>
      </c>
      <c r="M8998" s="12">
        <v>16.513761467889999</v>
      </c>
      <c r="N8998" s="42">
        <v>11.926605504587</v>
      </c>
    </row>
    <row r="8999" spans="4:14" x14ac:dyDescent="0.2">
      <c r="D8999" s="200"/>
      <c r="E8999" s="4" t="s">
        <v>40</v>
      </c>
      <c r="F8999" s="5"/>
      <c r="G8999" s="6">
        <v>72</v>
      </c>
      <c r="H8999" s="31">
        <v>33.333333333333002</v>
      </c>
      <c r="I8999" s="12">
        <v>29.166666666666998</v>
      </c>
      <c r="J8999" s="29">
        <v>18.055555555556001</v>
      </c>
      <c r="K8999" s="43">
        <v>22.222222222222001</v>
      </c>
      <c r="L8999" s="28">
        <v>0</v>
      </c>
      <c r="M8999" s="12">
        <v>15.277777777778001</v>
      </c>
      <c r="N8999" s="42">
        <v>6.9444444444439997</v>
      </c>
    </row>
    <row r="9000" spans="4:14" x14ac:dyDescent="0.2">
      <c r="D9000" s="199" t="s">
        <v>76</v>
      </c>
      <c r="E9000" s="22" t="s">
        <v>77</v>
      </c>
      <c r="F9000" s="21"/>
      <c r="G9000" s="19">
        <v>608</v>
      </c>
      <c r="H9000" s="54">
        <v>37.664473684211004</v>
      </c>
      <c r="I9000" s="20">
        <v>28.453947368421002</v>
      </c>
      <c r="J9000" s="20">
        <v>9.5394736842109999</v>
      </c>
      <c r="K9000" s="20">
        <v>30.427631578947</v>
      </c>
      <c r="L9000" s="20">
        <v>0.49342105263199998</v>
      </c>
      <c r="M9000" s="20">
        <v>18.256578947367998</v>
      </c>
      <c r="N9000" s="52">
        <v>8.8815789473680002</v>
      </c>
    </row>
    <row r="9001" spans="4:14" x14ac:dyDescent="0.2">
      <c r="D9001" s="200"/>
      <c r="E9001" s="4" t="s">
        <v>34</v>
      </c>
      <c r="F9001" s="5"/>
      <c r="G9001" s="6">
        <v>37</v>
      </c>
      <c r="H9001" s="76">
        <v>43.243243243243001</v>
      </c>
      <c r="I9001" s="12">
        <v>32.432432432432002</v>
      </c>
      <c r="J9001" s="12">
        <v>8.1081081081080004</v>
      </c>
      <c r="K9001" s="61">
        <v>18.918918918919001</v>
      </c>
      <c r="L9001" s="28">
        <v>0</v>
      </c>
      <c r="M9001" s="12">
        <v>16.216216216216001</v>
      </c>
      <c r="N9001" s="100">
        <v>2.7027027027030002</v>
      </c>
    </row>
    <row r="9002" spans="4:14" x14ac:dyDescent="0.2">
      <c r="D9002" s="200"/>
      <c r="E9002" s="4" t="s">
        <v>35</v>
      </c>
      <c r="F9002" s="5"/>
      <c r="G9002" s="6">
        <v>73</v>
      </c>
      <c r="H9002" s="31">
        <v>34.246575342466002</v>
      </c>
      <c r="I9002" s="29">
        <v>35.616438356163997</v>
      </c>
      <c r="J9002" s="43">
        <v>2.7397260273969999</v>
      </c>
      <c r="K9002" s="12">
        <v>27.397260273973</v>
      </c>
      <c r="L9002" s="12">
        <v>1.369863013699</v>
      </c>
      <c r="M9002" s="12">
        <v>19.178082191781002</v>
      </c>
      <c r="N9002" s="42">
        <v>10.958904109589</v>
      </c>
    </row>
    <row r="9003" spans="4:14" x14ac:dyDescent="0.2">
      <c r="D9003" s="200"/>
      <c r="E9003" s="4" t="s">
        <v>36</v>
      </c>
      <c r="F9003" s="5"/>
      <c r="G9003" s="6">
        <v>92</v>
      </c>
      <c r="H9003" s="31">
        <v>41.304347826087003</v>
      </c>
      <c r="I9003" s="12">
        <v>28.260869565217</v>
      </c>
      <c r="J9003" s="43">
        <v>4.3478260869570002</v>
      </c>
      <c r="K9003" s="12">
        <v>31.521739130435002</v>
      </c>
      <c r="L9003" s="12">
        <v>1.086956521739</v>
      </c>
      <c r="M9003" s="12">
        <v>21.739130434783</v>
      </c>
      <c r="N9003" s="42">
        <v>8.6956521739130004</v>
      </c>
    </row>
    <row r="9004" spans="4:14" x14ac:dyDescent="0.2">
      <c r="D9004" s="200"/>
      <c r="E9004" s="4" t="s">
        <v>37</v>
      </c>
      <c r="F9004" s="5"/>
      <c r="G9004" s="6">
        <v>110</v>
      </c>
      <c r="H9004" s="76">
        <v>41.818181818181998</v>
      </c>
      <c r="I9004" s="12">
        <v>25.454545454544999</v>
      </c>
      <c r="J9004" s="12">
        <v>10.909090909091001</v>
      </c>
      <c r="K9004" s="12">
        <v>30.909090909090999</v>
      </c>
      <c r="L9004" s="28">
        <v>0</v>
      </c>
      <c r="M9004" s="12">
        <v>18.181818181817999</v>
      </c>
      <c r="N9004" s="100">
        <v>4.5454545454549997</v>
      </c>
    </row>
    <row r="9005" spans="4:14" x14ac:dyDescent="0.2">
      <c r="D9005" s="200"/>
      <c r="E9005" s="4" t="s">
        <v>38</v>
      </c>
      <c r="F9005" s="5"/>
      <c r="G9005" s="6">
        <v>93</v>
      </c>
      <c r="H9005" s="31">
        <v>32.258064516128997</v>
      </c>
      <c r="I9005" s="43">
        <v>22.580645161290001</v>
      </c>
      <c r="J9005" s="43">
        <v>4.3010752688169998</v>
      </c>
      <c r="K9005" s="12">
        <v>34.408602150538002</v>
      </c>
      <c r="L9005" s="12">
        <v>1.0752688172039999</v>
      </c>
      <c r="M9005" s="44">
        <v>27.956989247311999</v>
      </c>
      <c r="N9005" s="42">
        <v>10.752688172042999</v>
      </c>
    </row>
    <row r="9006" spans="4:14" x14ac:dyDescent="0.2">
      <c r="D9006" s="200"/>
      <c r="E9006" s="4" t="s">
        <v>39</v>
      </c>
      <c r="F9006" s="5"/>
      <c r="G9006" s="6">
        <v>114</v>
      </c>
      <c r="H9006" s="31">
        <v>37.719298245613999</v>
      </c>
      <c r="I9006" s="12">
        <v>28.947368421053</v>
      </c>
      <c r="J9006" s="12">
        <v>12.280701754386</v>
      </c>
      <c r="K9006" s="29">
        <v>35.964912280702002</v>
      </c>
      <c r="L9006" s="28">
        <v>0</v>
      </c>
      <c r="M9006" s="43">
        <v>11.403508771929999</v>
      </c>
      <c r="N9006" s="42">
        <v>13.157894736842</v>
      </c>
    </row>
    <row r="9007" spans="4:14" x14ac:dyDescent="0.2">
      <c r="D9007" s="201"/>
      <c r="E9007" s="57" t="s">
        <v>40</v>
      </c>
      <c r="F9007" s="59"/>
      <c r="G9007" s="55">
        <v>89</v>
      </c>
      <c r="H9007" s="114">
        <v>34.831460674157</v>
      </c>
      <c r="I9007" s="65">
        <v>30.337078651685001</v>
      </c>
      <c r="J9007" s="113">
        <v>21.348314606742001</v>
      </c>
      <c r="K9007" s="65">
        <v>24.719101123596001</v>
      </c>
      <c r="L9007" s="74">
        <v>0</v>
      </c>
      <c r="M9007" s="65">
        <v>13.483146067416</v>
      </c>
      <c r="N9007" s="105">
        <v>7.8651685393259996</v>
      </c>
    </row>
    <row r="9009" spans="2:14" x14ac:dyDescent="0.2">
      <c r="B9009" s="40" t="str">
        <f xml:space="preserve"> HYPERLINK("#'目次'!B378", "[372]")</f>
        <v>[372]</v>
      </c>
      <c r="C9009" s="23" t="s">
        <v>503</v>
      </c>
    </row>
    <row r="9012" spans="2:14" x14ac:dyDescent="0.2">
      <c r="C9012" s="23" t="s">
        <v>80</v>
      </c>
    </row>
    <row r="9013" spans="2:14" ht="72" x14ac:dyDescent="0.2">
      <c r="E9013" s="195"/>
      <c r="F9013" s="196"/>
      <c r="G9013" s="37" t="s">
        <v>15</v>
      </c>
      <c r="H9013" s="33" t="s">
        <v>504</v>
      </c>
      <c r="I9013" s="13" t="s">
        <v>505</v>
      </c>
      <c r="J9013" s="13" t="s">
        <v>506</v>
      </c>
      <c r="K9013" s="13" t="s">
        <v>507</v>
      </c>
      <c r="L9013" s="13" t="s">
        <v>508</v>
      </c>
      <c r="M9013" s="13" t="s">
        <v>99</v>
      </c>
      <c r="N9013" s="38" t="s">
        <v>18</v>
      </c>
    </row>
    <row r="9014" spans="2:14" x14ac:dyDescent="0.2">
      <c r="E9014" s="197"/>
      <c r="F9014" s="198"/>
      <c r="G9014" s="35"/>
      <c r="H9014" s="39"/>
      <c r="I9014" s="14"/>
      <c r="J9014" s="14"/>
      <c r="K9014" s="14"/>
      <c r="L9014" s="14"/>
      <c r="M9014" s="14"/>
      <c r="N9014" s="34"/>
    </row>
    <row r="9015" spans="2:14" x14ac:dyDescent="0.2">
      <c r="E9015" s="91" t="s">
        <v>15</v>
      </c>
      <c r="F9015" s="46"/>
      <c r="G9015" s="36">
        <v>1200</v>
      </c>
      <c r="H9015" s="24">
        <v>36.333333333333002</v>
      </c>
      <c r="I9015" s="24">
        <v>28.666666666666998</v>
      </c>
      <c r="J9015" s="24">
        <v>10.666666666667</v>
      </c>
      <c r="K9015" s="24">
        <v>29.666666666666998</v>
      </c>
      <c r="L9015" s="24">
        <v>0.83333333333299997</v>
      </c>
      <c r="M9015" s="24">
        <v>16.75</v>
      </c>
      <c r="N9015" s="68">
        <v>9.666666666667</v>
      </c>
    </row>
    <row r="9016" spans="2:14" x14ac:dyDescent="0.2">
      <c r="E9016" s="4" t="s">
        <v>81</v>
      </c>
      <c r="F9016" s="5"/>
      <c r="G9016" s="19">
        <v>48</v>
      </c>
      <c r="H9016" s="149">
        <v>45.833333333333002</v>
      </c>
      <c r="I9016" s="20">
        <v>29.166666666666998</v>
      </c>
      <c r="J9016" s="20">
        <v>8.333333333333</v>
      </c>
      <c r="K9016" s="96">
        <v>35.416666666666998</v>
      </c>
      <c r="L9016" s="60">
        <v>0</v>
      </c>
      <c r="M9016" s="20">
        <v>12.5</v>
      </c>
      <c r="N9016" s="52">
        <v>10.416666666667</v>
      </c>
    </row>
    <row r="9017" spans="2:14" x14ac:dyDescent="0.2">
      <c r="E9017" s="4" t="s">
        <v>82</v>
      </c>
      <c r="F9017" s="5"/>
      <c r="G9017" s="6">
        <v>84</v>
      </c>
      <c r="H9017" s="31">
        <v>34.523809523810002</v>
      </c>
      <c r="I9017" s="12">
        <v>25</v>
      </c>
      <c r="J9017" s="12">
        <v>11.904761904761999</v>
      </c>
      <c r="K9017" s="12">
        <v>29.761904761905001</v>
      </c>
      <c r="L9017" s="12">
        <v>2.3809523809519999</v>
      </c>
      <c r="M9017" s="43">
        <v>10.714285714286</v>
      </c>
      <c r="N9017" s="42">
        <v>14.285714285714</v>
      </c>
    </row>
    <row r="9018" spans="2:14" x14ac:dyDescent="0.2">
      <c r="E9018" s="4" t="s">
        <v>83</v>
      </c>
      <c r="F9018" s="5"/>
      <c r="G9018" s="6">
        <v>462</v>
      </c>
      <c r="H9018" s="31">
        <v>32.251082251082003</v>
      </c>
      <c r="I9018" s="12">
        <v>30.303030303029999</v>
      </c>
      <c r="J9018" s="12">
        <v>11.038961038961</v>
      </c>
      <c r="K9018" s="29">
        <v>35.714285714286</v>
      </c>
      <c r="L9018" s="12">
        <v>0.64935064935099995</v>
      </c>
      <c r="M9018" s="12">
        <v>16.017316017315999</v>
      </c>
      <c r="N9018" s="42">
        <v>11.688311688312</v>
      </c>
    </row>
    <row r="9019" spans="2:14" x14ac:dyDescent="0.2">
      <c r="E9019" s="4" t="s">
        <v>84</v>
      </c>
      <c r="F9019" s="5"/>
      <c r="G9019" s="6">
        <v>30</v>
      </c>
      <c r="H9019" s="31">
        <v>33.333333333333002</v>
      </c>
      <c r="I9019" s="29">
        <v>36.666666666666998</v>
      </c>
      <c r="J9019" s="12">
        <v>6.666666666667</v>
      </c>
      <c r="K9019" s="43">
        <v>20</v>
      </c>
      <c r="L9019" s="28">
        <v>0</v>
      </c>
      <c r="M9019" s="43">
        <v>10</v>
      </c>
      <c r="N9019" s="88">
        <v>16.666666666666998</v>
      </c>
    </row>
    <row r="9020" spans="2:14" x14ac:dyDescent="0.2">
      <c r="E9020" s="4" t="s">
        <v>85</v>
      </c>
      <c r="F9020" s="5"/>
      <c r="G9020" s="6">
        <v>144</v>
      </c>
      <c r="H9020" s="31">
        <v>34.722222222222001</v>
      </c>
      <c r="I9020" s="12">
        <v>28.472222222222001</v>
      </c>
      <c r="J9020" s="12">
        <v>6.25</v>
      </c>
      <c r="K9020" s="12">
        <v>27.083333333333002</v>
      </c>
      <c r="L9020" s="12">
        <v>1.3888888888890001</v>
      </c>
      <c r="M9020" s="12">
        <v>19.444444444443999</v>
      </c>
      <c r="N9020" s="42">
        <v>5.5555555555560003</v>
      </c>
    </row>
    <row r="9021" spans="2:14" x14ac:dyDescent="0.2">
      <c r="E9021" s="4" t="s">
        <v>86</v>
      </c>
      <c r="F9021" s="5"/>
      <c r="G9021" s="6">
        <v>192</v>
      </c>
      <c r="H9021" s="31">
        <v>37.5</v>
      </c>
      <c r="I9021" s="12">
        <v>25</v>
      </c>
      <c r="J9021" s="12">
        <v>10.9375</v>
      </c>
      <c r="K9021" s="12">
        <v>27.083333333333002</v>
      </c>
      <c r="L9021" s="12">
        <v>0.52083333333299997</v>
      </c>
      <c r="M9021" s="12">
        <v>16.145833333333002</v>
      </c>
      <c r="N9021" s="42">
        <v>7.291666666667</v>
      </c>
    </row>
    <row r="9022" spans="2:14" x14ac:dyDescent="0.2">
      <c r="E9022" s="4" t="s">
        <v>87</v>
      </c>
      <c r="F9022" s="5"/>
      <c r="G9022" s="6">
        <v>72</v>
      </c>
      <c r="H9022" s="76">
        <v>45.833333333333002</v>
      </c>
      <c r="I9022" s="29">
        <v>36.111111111111001</v>
      </c>
      <c r="J9022" s="12">
        <v>15.277777777778001</v>
      </c>
      <c r="K9022" s="12">
        <v>25</v>
      </c>
      <c r="L9022" s="28">
        <v>0</v>
      </c>
      <c r="M9022" s="43">
        <v>9.7222222222219994</v>
      </c>
      <c r="N9022" s="42">
        <v>12.5</v>
      </c>
    </row>
    <row r="9023" spans="2:14" x14ac:dyDescent="0.2">
      <c r="E9023" s="4" t="s">
        <v>88</v>
      </c>
      <c r="F9023" s="5"/>
      <c r="G9023" s="6">
        <v>36</v>
      </c>
      <c r="H9023" s="84">
        <v>27.777777777777999</v>
      </c>
      <c r="I9023" s="12">
        <v>30.555555555556001</v>
      </c>
      <c r="J9023" s="12">
        <v>8.333333333333</v>
      </c>
      <c r="K9023" s="12">
        <v>33.333333333333002</v>
      </c>
      <c r="L9023" s="12">
        <v>2.7777777777780002</v>
      </c>
      <c r="M9023" s="44">
        <v>30.555555555556001</v>
      </c>
      <c r="N9023" s="42">
        <v>8.333333333333</v>
      </c>
    </row>
    <row r="9024" spans="2:14" x14ac:dyDescent="0.2">
      <c r="E9024" s="4" t="s">
        <v>89</v>
      </c>
      <c r="F9024" s="5"/>
      <c r="G9024" s="6">
        <v>66</v>
      </c>
      <c r="H9024" s="87">
        <v>59.090909090909001</v>
      </c>
      <c r="I9024" s="43">
        <v>22.727272727273</v>
      </c>
      <c r="J9024" s="12">
        <v>9.0909090909089993</v>
      </c>
      <c r="K9024" s="61">
        <v>15.151515151515</v>
      </c>
      <c r="L9024" s="28">
        <v>0</v>
      </c>
      <c r="M9024" s="12">
        <v>18.181818181817999</v>
      </c>
      <c r="N9024" s="100">
        <v>4.5454545454549997</v>
      </c>
    </row>
    <row r="9025" spans="2:14" x14ac:dyDescent="0.2">
      <c r="E9025" s="4" t="s">
        <v>90</v>
      </c>
      <c r="F9025" s="5"/>
      <c r="G9025" s="6">
        <v>54</v>
      </c>
      <c r="H9025" s="31">
        <v>35.185185185184999</v>
      </c>
      <c r="I9025" s="12">
        <v>25.925925925925998</v>
      </c>
      <c r="J9025" s="29">
        <v>18.518518518518999</v>
      </c>
      <c r="K9025" s="61">
        <v>16.666666666666998</v>
      </c>
      <c r="L9025" s="12">
        <v>1.851851851852</v>
      </c>
      <c r="M9025" s="44">
        <v>29.629629629629999</v>
      </c>
      <c r="N9025" s="100">
        <v>1.851851851852</v>
      </c>
    </row>
    <row r="9026" spans="2:14" x14ac:dyDescent="0.2">
      <c r="E9026" s="57" t="s">
        <v>91</v>
      </c>
      <c r="F9026" s="59"/>
      <c r="G9026" s="55">
        <v>12</v>
      </c>
      <c r="H9026" s="169">
        <v>25</v>
      </c>
      <c r="I9026" s="65">
        <v>25</v>
      </c>
      <c r="J9026" s="65">
        <v>8.333333333333</v>
      </c>
      <c r="K9026" s="65">
        <v>25</v>
      </c>
      <c r="L9026" s="74">
        <v>0</v>
      </c>
      <c r="M9026" s="113">
        <v>33.333333333333002</v>
      </c>
      <c r="N9026" s="155">
        <v>16.666666666666998</v>
      </c>
    </row>
    <row r="9028" spans="2:14" x14ac:dyDescent="0.2">
      <c r="B9028" s="40" t="str">
        <f xml:space="preserve"> HYPERLINK("#'目次'!B379", "[373]")</f>
        <v>[373]</v>
      </c>
      <c r="C9028" s="23" t="s">
        <v>511</v>
      </c>
    </row>
    <row r="9031" spans="2:14" x14ac:dyDescent="0.2">
      <c r="C9031" s="23" t="s">
        <v>14</v>
      </c>
    </row>
    <row r="9032" spans="2:14" x14ac:dyDescent="0.2">
      <c r="D9032" s="195"/>
      <c r="E9032" s="196"/>
      <c r="F9032" s="196"/>
      <c r="G9032" s="37" t="s">
        <v>15</v>
      </c>
      <c r="H9032" s="33" t="s">
        <v>512</v>
      </c>
      <c r="I9032" s="13" t="s">
        <v>513</v>
      </c>
      <c r="J9032" s="13" t="s">
        <v>514</v>
      </c>
      <c r="K9032" s="38" t="s">
        <v>18</v>
      </c>
    </row>
    <row r="9033" spans="2:14" x14ac:dyDescent="0.2">
      <c r="D9033" s="197"/>
      <c r="E9033" s="198"/>
      <c r="F9033" s="198"/>
      <c r="G9033" s="35"/>
      <c r="H9033" s="39"/>
      <c r="I9033" s="14"/>
      <c r="J9033" s="14"/>
      <c r="K9033" s="34"/>
    </row>
    <row r="9034" spans="2:14" x14ac:dyDescent="0.2">
      <c r="D9034" s="56"/>
      <c r="E9034" s="58" t="s">
        <v>15</v>
      </c>
      <c r="F9034" s="46"/>
      <c r="G9034" s="36">
        <v>1200</v>
      </c>
      <c r="H9034" s="24">
        <v>6.5</v>
      </c>
      <c r="I9034" s="24">
        <v>60.916666666666998</v>
      </c>
      <c r="J9034" s="24">
        <v>29.416666666666998</v>
      </c>
      <c r="K9034" s="68">
        <v>3.166666666667</v>
      </c>
    </row>
    <row r="9035" spans="2:14" x14ac:dyDescent="0.2">
      <c r="D9035" s="199" t="s">
        <v>19</v>
      </c>
      <c r="E9035" s="22" t="s">
        <v>20</v>
      </c>
      <c r="F9035" s="21"/>
      <c r="G9035" s="19">
        <v>132</v>
      </c>
      <c r="H9035" s="54">
        <v>9.0909090909089993</v>
      </c>
      <c r="I9035" s="20">
        <v>59.848484848485</v>
      </c>
      <c r="J9035" s="90">
        <v>24.242424242424001</v>
      </c>
      <c r="K9035" s="52">
        <v>6.8181818181820004</v>
      </c>
    </row>
    <row r="9036" spans="2:14" x14ac:dyDescent="0.2">
      <c r="D9036" s="200"/>
      <c r="E9036" s="4" t="s">
        <v>21</v>
      </c>
      <c r="F9036" s="5"/>
      <c r="G9036" s="6">
        <v>444</v>
      </c>
      <c r="H9036" s="31">
        <v>6.3063063063060003</v>
      </c>
      <c r="I9036" s="12">
        <v>61.936936936937002</v>
      </c>
      <c r="J9036" s="12">
        <v>28.828828828829</v>
      </c>
      <c r="K9036" s="42">
        <v>2.9279279279280002</v>
      </c>
    </row>
    <row r="9037" spans="2:14" x14ac:dyDescent="0.2">
      <c r="D9037" s="200"/>
      <c r="E9037" s="4" t="s">
        <v>22</v>
      </c>
      <c r="F9037" s="5"/>
      <c r="G9037" s="6">
        <v>192</v>
      </c>
      <c r="H9037" s="31">
        <v>6.770833333333</v>
      </c>
      <c r="I9037" s="12">
        <v>58.333333333333002</v>
      </c>
      <c r="J9037" s="12">
        <v>32.8125</v>
      </c>
      <c r="K9037" s="42">
        <v>2.083333333333</v>
      </c>
    </row>
    <row r="9038" spans="2:14" x14ac:dyDescent="0.2">
      <c r="D9038" s="200"/>
      <c r="E9038" s="4" t="s">
        <v>23</v>
      </c>
      <c r="F9038" s="5"/>
      <c r="G9038" s="6">
        <v>192</v>
      </c>
      <c r="H9038" s="31">
        <v>5.208333333333</v>
      </c>
      <c r="I9038" s="12">
        <v>60.9375</v>
      </c>
      <c r="J9038" s="12">
        <v>32.291666666666998</v>
      </c>
      <c r="K9038" s="42">
        <v>1.5625</v>
      </c>
    </row>
    <row r="9039" spans="2:14" x14ac:dyDescent="0.2">
      <c r="D9039" s="200"/>
      <c r="E9039" s="4" t="s">
        <v>24</v>
      </c>
      <c r="F9039" s="5"/>
      <c r="G9039" s="6">
        <v>240</v>
      </c>
      <c r="H9039" s="31">
        <v>6.25</v>
      </c>
      <c r="I9039" s="12">
        <v>61.666666666666998</v>
      </c>
      <c r="J9039" s="12">
        <v>28.333333333333002</v>
      </c>
      <c r="K9039" s="42">
        <v>3.75</v>
      </c>
    </row>
    <row r="9040" spans="2:14" x14ac:dyDescent="0.2">
      <c r="D9040" s="199" t="s">
        <v>25</v>
      </c>
      <c r="E9040" s="22" t="s">
        <v>26</v>
      </c>
      <c r="F9040" s="21"/>
      <c r="G9040" s="19">
        <v>348</v>
      </c>
      <c r="H9040" s="54">
        <v>6.609195402299</v>
      </c>
      <c r="I9040" s="20">
        <v>62.643678160919997</v>
      </c>
      <c r="J9040" s="20">
        <v>29.597701149424999</v>
      </c>
      <c r="K9040" s="52">
        <v>1.149425287356</v>
      </c>
    </row>
    <row r="9041" spans="2:11" x14ac:dyDescent="0.2">
      <c r="D9041" s="200"/>
      <c r="E9041" s="4" t="s">
        <v>27</v>
      </c>
      <c r="F9041" s="5"/>
      <c r="G9041" s="6">
        <v>378</v>
      </c>
      <c r="H9041" s="31">
        <v>7.9365079365079998</v>
      </c>
      <c r="I9041" s="12">
        <v>61.111111111111001</v>
      </c>
      <c r="J9041" s="12">
        <v>27.777777777777999</v>
      </c>
      <c r="K9041" s="42">
        <v>3.1746031746029999</v>
      </c>
    </row>
    <row r="9042" spans="2:11" x14ac:dyDescent="0.2">
      <c r="D9042" s="200"/>
      <c r="E9042" s="4" t="s">
        <v>28</v>
      </c>
      <c r="F9042" s="5"/>
      <c r="G9042" s="6">
        <v>372</v>
      </c>
      <c r="H9042" s="31">
        <v>5.9139784946239997</v>
      </c>
      <c r="I9042" s="12">
        <v>57.526881720429998</v>
      </c>
      <c r="J9042" s="12">
        <v>32.258064516128997</v>
      </c>
      <c r="K9042" s="42">
        <v>4.3010752688169998</v>
      </c>
    </row>
    <row r="9043" spans="2:11" x14ac:dyDescent="0.2">
      <c r="D9043" s="200"/>
      <c r="E9043" s="4" t="s">
        <v>29</v>
      </c>
      <c r="F9043" s="5"/>
      <c r="G9043" s="6">
        <v>102</v>
      </c>
      <c r="H9043" s="31">
        <v>2.9411764705880001</v>
      </c>
      <c r="I9043" s="29">
        <v>66.666666666666998</v>
      </c>
      <c r="J9043" s="12">
        <v>24.509803921568999</v>
      </c>
      <c r="K9043" s="42">
        <v>5.8823529411760003</v>
      </c>
    </row>
    <row r="9044" spans="2:11" x14ac:dyDescent="0.2">
      <c r="D9044" s="199" t="s">
        <v>30</v>
      </c>
      <c r="E9044" s="22" t="s">
        <v>31</v>
      </c>
      <c r="F9044" s="21"/>
      <c r="G9044" s="19">
        <v>592</v>
      </c>
      <c r="H9044" s="54">
        <v>5.0675675675680001</v>
      </c>
      <c r="I9044" s="20">
        <v>62.837837837838002</v>
      </c>
      <c r="J9044" s="20">
        <v>28.378378378377999</v>
      </c>
      <c r="K9044" s="52">
        <v>3.716216216216</v>
      </c>
    </row>
    <row r="9045" spans="2:11" x14ac:dyDescent="0.2">
      <c r="D9045" s="200"/>
      <c r="E9045" s="4" t="s">
        <v>32</v>
      </c>
      <c r="F9045" s="5"/>
      <c r="G9045" s="6">
        <v>608</v>
      </c>
      <c r="H9045" s="31">
        <v>7.8947368421049999</v>
      </c>
      <c r="I9045" s="12">
        <v>59.046052631579002</v>
      </c>
      <c r="J9045" s="12">
        <v>30.427631578947</v>
      </c>
      <c r="K9045" s="42">
        <v>2.6315789473679998</v>
      </c>
    </row>
    <row r="9046" spans="2:11" x14ac:dyDescent="0.2">
      <c r="D9046" s="199" t="s">
        <v>33</v>
      </c>
      <c r="E9046" s="22" t="s">
        <v>34</v>
      </c>
      <c r="F9046" s="21"/>
      <c r="G9046" s="19">
        <v>74</v>
      </c>
      <c r="H9046" s="149">
        <v>14.864864864865</v>
      </c>
      <c r="I9046" s="96">
        <v>68.918918918919005</v>
      </c>
      <c r="J9046" s="107">
        <v>12.162162162162</v>
      </c>
      <c r="K9046" s="52">
        <v>4.0540540540540002</v>
      </c>
    </row>
    <row r="9047" spans="2:11" x14ac:dyDescent="0.2">
      <c r="D9047" s="200"/>
      <c r="E9047" s="4" t="s">
        <v>35</v>
      </c>
      <c r="F9047" s="5"/>
      <c r="G9047" s="6">
        <v>148</v>
      </c>
      <c r="H9047" s="76">
        <v>14.864864864865</v>
      </c>
      <c r="I9047" s="12">
        <v>59.459459459458998</v>
      </c>
      <c r="J9047" s="43">
        <v>21.621621621622001</v>
      </c>
      <c r="K9047" s="42">
        <v>4.0540540540540002</v>
      </c>
    </row>
    <row r="9048" spans="2:11" x14ac:dyDescent="0.2">
      <c r="D9048" s="200"/>
      <c r="E9048" s="4" t="s">
        <v>36</v>
      </c>
      <c r="F9048" s="5"/>
      <c r="G9048" s="6">
        <v>187</v>
      </c>
      <c r="H9048" s="31">
        <v>5.8823529411760003</v>
      </c>
      <c r="I9048" s="12">
        <v>64.705882352941003</v>
      </c>
      <c r="J9048" s="12">
        <v>26.203208556149999</v>
      </c>
      <c r="K9048" s="42">
        <v>3.208556149733</v>
      </c>
    </row>
    <row r="9049" spans="2:11" x14ac:dyDescent="0.2">
      <c r="D9049" s="200"/>
      <c r="E9049" s="4" t="s">
        <v>37</v>
      </c>
      <c r="F9049" s="5"/>
      <c r="G9049" s="6">
        <v>221</v>
      </c>
      <c r="H9049" s="31">
        <v>4.9773755656110001</v>
      </c>
      <c r="I9049" s="12">
        <v>62.895927601810001</v>
      </c>
      <c r="J9049" s="12">
        <v>29.864253393664999</v>
      </c>
      <c r="K9049" s="42">
        <v>2.262443438914</v>
      </c>
    </row>
    <row r="9050" spans="2:11" x14ac:dyDescent="0.2">
      <c r="D9050" s="200"/>
      <c r="E9050" s="4" t="s">
        <v>38</v>
      </c>
      <c r="F9050" s="5"/>
      <c r="G9050" s="6">
        <v>186</v>
      </c>
      <c r="H9050" s="31">
        <v>5.3763440860219998</v>
      </c>
      <c r="I9050" s="43">
        <v>52.688172043011001</v>
      </c>
      <c r="J9050" s="44">
        <v>39.784946236559001</v>
      </c>
      <c r="K9050" s="42">
        <v>2.1505376344089999</v>
      </c>
    </row>
    <row r="9051" spans="2:11" x14ac:dyDescent="0.2">
      <c r="D9051" s="200"/>
      <c r="E9051" s="4" t="s">
        <v>39</v>
      </c>
      <c r="F9051" s="5"/>
      <c r="G9051" s="6">
        <v>223</v>
      </c>
      <c r="H9051" s="31">
        <v>4.0358744394619999</v>
      </c>
      <c r="I9051" s="12">
        <v>60.089686098655001</v>
      </c>
      <c r="J9051" s="12">
        <v>31.838565022421999</v>
      </c>
      <c r="K9051" s="42">
        <v>4.0358744394619999</v>
      </c>
    </row>
    <row r="9052" spans="2:11" x14ac:dyDescent="0.2">
      <c r="D9052" s="201"/>
      <c r="E9052" s="57" t="s">
        <v>40</v>
      </c>
      <c r="F9052" s="59"/>
      <c r="G9052" s="55">
        <v>161</v>
      </c>
      <c r="H9052" s="114">
        <v>2.4844720496889998</v>
      </c>
      <c r="I9052" s="65">
        <v>62.111801242235998</v>
      </c>
      <c r="J9052" s="65">
        <v>32.298136645962998</v>
      </c>
      <c r="K9052" s="105">
        <v>3.1055900621119998</v>
      </c>
    </row>
    <row r="9054" spans="2:11" x14ac:dyDescent="0.2">
      <c r="B9054" s="40" t="str">
        <f xml:space="preserve"> HYPERLINK("#'目次'!B380", "[374]")</f>
        <v>[374]</v>
      </c>
      <c r="C9054" s="23" t="s">
        <v>511</v>
      </c>
    </row>
    <row r="9057" spans="3:11" x14ac:dyDescent="0.2">
      <c r="C9057" s="23" t="s">
        <v>48</v>
      </c>
    </row>
    <row r="9058" spans="3:11" x14ac:dyDescent="0.2">
      <c r="D9058" s="195"/>
      <c r="E9058" s="196"/>
      <c r="F9058" s="196"/>
      <c r="G9058" s="37" t="s">
        <v>15</v>
      </c>
      <c r="H9058" s="33" t="s">
        <v>512</v>
      </c>
      <c r="I9058" s="13" t="s">
        <v>513</v>
      </c>
      <c r="J9058" s="13" t="s">
        <v>514</v>
      </c>
      <c r="K9058" s="38" t="s">
        <v>18</v>
      </c>
    </row>
    <row r="9059" spans="3:11" x14ac:dyDescent="0.2">
      <c r="D9059" s="197"/>
      <c r="E9059" s="198"/>
      <c r="F9059" s="198"/>
      <c r="G9059" s="35"/>
      <c r="H9059" s="39"/>
      <c r="I9059" s="14"/>
      <c r="J9059" s="14"/>
      <c r="K9059" s="34"/>
    </row>
    <row r="9060" spans="3:11" x14ac:dyDescent="0.2">
      <c r="D9060" s="56"/>
      <c r="E9060" s="58" t="s">
        <v>15</v>
      </c>
      <c r="F9060" s="46"/>
      <c r="G9060" s="36">
        <v>1200</v>
      </c>
      <c r="H9060" s="24">
        <v>6.5</v>
      </c>
      <c r="I9060" s="24">
        <v>60.916666666666998</v>
      </c>
      <c r="J9060" s="24">
        <v>29.416666666666998</v>
      </c>
      <c r="K9060" s="68">
        <v>3.166666666667</v>
      </c>
    </row>
    <row r="9061" spans="3:11" x14ac:dyDescent="0.2">
      <c r="D9061" s="199" t="s">
        <v>49</v>
      </c>
      <c r="E9061" s="22" t="s">
        <v>50</v>
      </c>
      <c r="F9061" s="21"/>
      <c r="G9061" s="19">
        <v>15</v>
      </c>
      <c r="H9061" s="180">
        <v>0</v>
      </c>
      <c r="I9061" s="20">
        <v>60</v>
      </c>
      <c r="J9061" s="98">
        <v>40</v>
      </c>
      <c r="K9061" s="117">
        <v>0</v>
      </c>
    </row>
    <row r="9062" spans="3:11" x14ac:dyDescent="0.2">
      <c r="D9062" s="200"/>
      <c r="E9062" s="4" t="s">
        <v>51</v>
      </c>
      <c r="F9062" s="5"/>
      <c r="G9062" s="6">
        <v>142</v>
      </c>
      <c r="H9062" s="31">
        <v>6.3380281690139997</v>
      </c>
      <c r="I9062" s="12">
        <v>59.154929577464998</v>
      </c>
      <c r="J9062" s="12">
        <v>31.690140845070001</v>
      </c>
      <c r="K9062" s="42">
        <v>2.8169014084509998</v>
      </c>
    </row>
    <row r="9063" spans="3:11" x14ac:dyDescent="0.2">
      <c r="D9063" s="200"/>
      <c r="E9063" s="4" t="s">
        <v>52</v>
      </c>
      <c r="F9063" s="5"/>
      <c r="G9063" s="6">
        <v>26</v>
      </c>
      <c r="H9063" s="31">
        <v>7.6923076923079998</v>
      </c>
      <c r="I9063" s="12">
        <v>65.384615384615003</v>
      </c>
      <c r="J9063" s="12">
        <v>26.923076923077002</v>
      </c>
      <c r="K9063" s="73">
        <v>0</v>
      </c>
    </row>
    <row r="9064" spans="3:11" x14ac:dyDescent="0.2">
      <c r="D9064" s="200"/>
      <c r="E9064" s="4" t="s">
        <v>53</v>
      </c>
      <c r="F9064" s="5"/>
      <c r="G9064" s="6">
        <v>41</v>
      </c>
      <c r="H9064" s="31">
        <v>7.3170731707319998</v>
      </c>
      <c r="I9064" s="12">
        <v>60.975609756098002</v>
      </c>
      <c r="J9064" s="12">
        <v>31.707317073171001</v>
      </c>
      <c r="K9064" s="73">
        <v>0</v>
      </c>
    </row>
    <row r="9065" spans="3:11" x14ac:dyDescent="0.2">
      <c r="D9065" s="200"/>
      <c r="E9065" s="4" t="s">
        <v>54</v>
      </c>
      <c r="F9065" s="5"/>
      <c r="G9065" s="6">
        <v>226</v>
      </c>
      <c r="H9065" s="31">
        <v>6.194690265487</v>
      </c>
      <c r="I9065" s="12">
        <v>62.389380530973</v>
      </c>
      <c r="J9065" s="12">
        <v>28.318584070796</v>
      </c>
      <c r="K9065" s="42">
        <v>3.0973451327429999</v>
      </c>
    </row>
    <row r="9066" spans="3:11" x14ac:dyDescent="0.2">
      <c r="D9066" s="200"/>
      <c r="E9066" s="4" t="s">
        <v>55</v>
      </c>
      <c r="F9066" s="5"/>
      <c r="G9066" s="6">
        <v>125</v>
      </c>
      <c r="H9066" s="31">
        <v>7.2</v>
      </c>
      <c r="I9066" s="12">
        <v>56.8</v>
      </c>
      <c r="J9066" s="12">
        <v>34.4</v>
      </c>
      <c r="K9066" s="42">
        <v>1.6</v>
      </c>
    </row>
    <row r="9067" spans="3:11" x14ac:dyDescent="0.2">
      <c r="D9067" s="200"/>
      <c r="E9067" s="4" t="s">
        <v>56</v>
      </c>
      <c r="F9067" s="5"/>
      <c r="G9067" s="6">
        <v>190</v>
      </c>
      <c r="H9067" s="31">
        <v>5.7894736842109999</v>
      </c>
      <c r="I9067" s="12">
        <v>61.578947368420998</v>
      </c>
      <c r="J9067" s="12">
        <v>28.947368421053</v>
      </c>
      <c r="K9067" s="42">
        <v>3.6842105263159999</v>
      </c>
    </row>
    <row r="9068" spans="3:11" x14ac:dyDescent="0.2">
      <c r="D9068" s="200"/>
      <c r="E9068" s="4" t="s">
        <v>57</v>
      </c>
      <c r="F9068" s="5"/>
      <c r="G9068" s="6">
        <v>185</v>
      </c>
      <c r="H9068" s="31">
        <v>5.9459459459459998</v>
      </c>
      <c r="I9068" s="12">
        <v>64.864864864864998</v>
      </c>
      <c r="J9068" s="12">
        <v>27.567567567567998</v>
      </c>
      <c r="K9068" s="42">
        <v>1.6216216216220001</v>
      </c>
    </row>
    <row r="9069" spans="3:11" x14ac:dyDescent="0.2">
      <c r="D9069" s="200"/>
      <c r="E9069" s="4" t="s">
        <v>58</v>
      </c>
      <c r="F9069" s="5"/>
      <c r="G9069" s="6">
        <v>113</v>
      </c>
      <c r="H9069" s="76">
        <v>14.159292035398</v>
      </c>
      <c r="I9069" s="29">
        <v>67.256637168142007</v>
      </c>
      <c r="J9069" s="61">
        <v>13.274336283186001</v>
      </c>
      <c r="K9069" s="42">
        <v>5.3097345132739999</v>
      </c>
    </row>
    <row r="9070" spans="3:11" x14ac:dyDescent="0.2">
      <c r="D9070" s="200"/>
      <c r="E9070" s="4" t="s">
        <v>59</v>
      </c>
      <c r="F9070" s="5"/>
      <c r="G9070" s="6">
        <v>136</v>
      </c>
      <c r="H9070" s="31">
        <v>2.2058823529409999</v>
      </c>
      <c r="I9070" s="43">
        <v>51.470588235294002</v>
      </c>
      <c r="J9070" s="44">
        <v>39.705882352941003</v>
      </c>
      <c r="K9070" s="42">
        <v>6.6176470588239997</v>
      </c>
    </row>
    <row r="9071" spans="3:11" x14ac:dyDescent="0.2">
      <c r="D9071" s="199" t="s">
        <v>60</v>
      </c>
      <c r="E9071" s="22" t="s">
        <v>61</v>
      </c>
      <c r="F9071" s="21"/>
      <c r="G9071" s="19">
        <v>205</v>
      </c>
      <c r="H9071" s="54">
        <v>2.9268292682929999</v>
      </c>
      <c r="I9071" s="20">
        <v>56.097560975610001</v>
      </c>
      <c r="J9071" s="96">
        <v>38.048780487804997</v>
      </c>
      <c r="K9071" s="52">
        <v>2.9268292682929999</v>
      </c>
    </row>
    <row r="9072" spans="3:11" x14ac:dyDescent="0.2">
      <c r="D9072" s="200"/>
      <c r="E9072" s="4" t="s">
        <v>62</v>
      </c>
      <c r="F9072" s="5"/>
      <c r="G9072" s="6">
        <v>160</v>
      </c>
      <c r="H9072" s="31">
        <v>3.75</v>
      </c>
      <c r="I9072" s="29">
        <v>70.625</v>
      </c>
      <c r="J9072" s="43">
        <v>22.5</v>
      </c>
      <c r="K9072" s="42">
        <v>3.125</v>
      </c>
    </row>
    <row r="9073" spans="2:11" x14ac:dyDescent="0.2">
      <c r="D9073" s="200"/>
      <c r="E9073" s="4" t="s">
        <v>63</v>
      </c>
      <c r="F9073" s="5"/>
      <c r="G9073" s="6">
        <v>121</v>
      </c>
      <c r="H9073" s="31">
        <v>7.4380165289260001</v>
      </c>
      <c r="I9073" s="12">
        <v>57.024793388429998</v>
      </c>
      <c r="J9073" s="29">
        <v>34.710743801653003</v>
      </c>
      <c r="K9073" s="42">
        <v>0.82644628099200002</v>
      </c>
    </row>
    <row r="9074" spans="2:11" x14ac:dyDescent="0.2">
      <c r="D9074" s="200"/>
      <c r="E9074" s="4" t="s">
        <v>64</v>
      </c>
      <c r="F9074" s="5"/>
      <c r="G9074" s="6">
        <v>124</v>
      </c>
      <c r="H9074" s="31">
        <v>8.8709677419350008</v>
      </c>
      <c r="I9074" s="12">
        <v>57.258064516128997</v>
      </c>
      <c r="J9074" s="12">
        <v>33.064516129032</v>
      </c>
      <c r="K9074" s="42">
        <v>0.80645161290300005</v>
      </c>
    </row>
    <row r="9075" spans="2:11" x14ac:dyDescent="0.2">
      <c r="D9075" s="200"/>
      <c r="E9075" s="4" t="s">
        <v>65</v>
      </c>
      <c r="F9075" s="5"/>
      <c r="G9075" s="6">
        <v>109</v>
      </c>
      <c r="H9075" s="31">
        <v>6.4220183486240003</v>
      </c>
      <c r="I9075" s="12">
        <v>60.550458715596001</v>
      </c>
      <c r="J9075" s="12">
        <v>29.357798165138</v>
      </c>
      <c r="K9075" s="42">
        <v>3.669724770642</v>
      </c>
    </row>
    <row r="9076" spans="2:11" x14ac:dyDescent="0.2">
      <c r="D9076" s="200"/>
      <c r="E9076" s="4" t="s">
        <v>66</v>
      </c>
      <c r="F9076" s="5"/>
      <c r="G9076" s="6">
        <v>104</v>
      </c>
      <c r="H9076" s="76">
        <v>11.538461538462</v>
      </c>
      <c r="I9076" s="12">
        <v>61.538461538462002</v>
      </c>
      <c r="J9076" s="12">
        <v>25.961538461538002</v>
      </c>
      <c r="K9076" s="42">
        <v>0.96153846153800004</v>
      </c>
    </row>
    <row r="9077" spans="2:11" x14ac:dyDescent="0.2">
      <c r="D9077" s="200"/>
      <c r="E9077" s="4" t="s">
        <v>67</v>
      </c>
      <c r="F9077" s="5"/>
      <c r="G9077" s="6">
        <v>139</v>
      </c>
      <c r="H9077" s="31">
        <v>8.6330935251799996</v>
      </c>
      <c r="I9077" s="12">
        <v>61.870503597122003</v>
      </c>
      <c r="J9077" s="12">
        <v>28.776978417266001</v>
      </c>
      <c r="K9077" s="42">
        <v>0.71942446043200003</v>
      </c>
    </row>
    <row r="9078" spans="2:11" x14ac:dyDescent="0.2">
      <c r="D9078" s="200"/>
      <c r="E9078" s="4" t="s">
        <v>68</v>
      </c>
      <c r="F9078" s="5"/>
      <c r="G9078" s="6">
        <v>48</v>
      </c>
      <c r="H9078" s="31">
        <v>6.25</v>
      </c>
      <c r="I9078" s="12">
        <v>56.25</v>
      </c>
      <c r="J9078" s="29">
        <v>37.5</v>
      </c>
      <c r="K9078" s="73">
        <v>0</v>
      </c>
    </row>
    <row r="9079" spans="2:11" x14ac:dyDescent="0.2">
      <c r="D9079" s="200"/>
      <c r="E9079" s="4" t="s">
        <v>69</v>
      </c>
      <c r="F9079" s="5"/>
      <c r="G9079" s="6">
        <v>37</v>
      </c>
      <c r="H9079" s="87">
        <v>18.918918918919001</v>
      </c>
      <c r="I9079" s="12">
        <v>62.162162162161998</v>
      </c>
      <c r="J9079" s="61">
        <v>18.918918918919001</v>
      </c>
      <c r="K9079" s="73">
        <v>0</v>
      </c>
    </row>
    <row r="9080" spans="2:11" x14ac:dyDescent="0.2">
      <c r="D9080" s="93" t="s">
        <v>70</v>
      </c>
      <c r="E9080" s="89" t="s">
        <v>18</v>
      </c>
      <c r="F9080" s="92"/>
      <c r="G9080" s="94">
        <v>0</v>
      </c>
      <c r="H9080" s="178">
        <v>0</v>
      </c>
      <c r="I9080" s="86">
        <v>0</v>
      </c>
      <c r="J9080" s="86">
        <v>0</v>
      </c>
      <c r="K9080" s="144">
        <v>0</v>
      </c>
    </row>
    <row r="9082" spans="2:11" x14ac:dyDescent="0.2">
      <c r="B9082" s="40" t="str">
        <f xml:space="preserve"> HYPERLINK("#'目次'!B381", "[375]")</f>
        <v>[375]</v>
      </c>
      <c r="C9082" s="23" t="s">
        <v>511</v>
      </c>
    </row>
    <row r="9085" spans="2:11" x14ac:dyDescent="0.2">
      <c r="C9085" s="23" t="s">
        <v>73</v>
      </c>
    </row>
    <row r="9086" spans="2:11" x14ac:dyDescent="0.2">
      <c r="D9086" s="195"/>
      <c r="E9086" s="196"/>
      <c r="F9086" s="196"/>
      <c r="G9086" s="37" t="s">
        <v>15</v>
      </c>
      <c r="H9086" s="33" t="s">
        <v>512</v>
      </c>
      <c r="I9086" s="13" t="s">
        <v>513</v>
      </c>
      <c r="J9086" s="13" t="s">
        <v>514</v>
      </c>
      <c r="K9086" s="38" t="s">
        <v>18</v>
      </c>
    </row>
    <row r="9087" spans="2:11" x14ac:dyDescent="0.2">
      <c r="D9087" s="197"/>
      <c r="E9087" s="198"/>
      <c r="F9087" s="198"/>
      <c r="G9087" s="35"/>
      <c r="H9087" s="39"/>
      <c r="I9087" s="14"/>
      <c r="J9087" s="14"/>
      <c r="K9087" s="34"/>
    </row>
    <row r="9088" spans="2:11" x14ac:dyDescent="0.2">
      <c r="D9088" s="56"/>
      <c r="E9088" s="58" t="s">
        <v>15</v>
      </c>
      <c r="F9088" s="46"/>
      <c r="G9088" s="36">
        <v>1200</v>
      </c>
      <c r="H9088" s="24">
        <v>6.5</v>
      </c>
      <c r="I9088" s="24">
        <v>60.916666666666998</v>
      </c>
      <c r="J9088" s="24">
        <v>29.416666666666998</v>
      </c>
      <c r="K9088" s="68">
        <v>3.166666666667</v>
      </c>
    </row>
    <row r="9089" spans="4:11" x14ac:dyDescent="0.2">
      <c r="D9089" s="199" t="s">
        <v>74</v>
      </c>
      <c r="E9089" s="22" t="s">
        <v>75</v>
      </c>
      <c r="F9089" s="21"/>
      <c r="G9089" s="19">
        <v>592</v>
      </c>
      <c r="H9089" s="54">
        <v>5.0675675675680001</v>
      </c>
      <c r="I9089" s="20">
        <v>62.837837837838002</v>
      </c>
      <c r="J9089" s="20">
        <v>28.378378378377999</v>
      </c>
      <c r="K9089" s="52">
        <v>3.716216216216</v>
      </c>
    </row>
    <row r="9090" spans="4:11" x14ac:dyDescent="0.2">
      <c r="D9090" s="200"/>
      <c r="E9090" s="4" t="s">
        <v>34</v>
      </c>
      <c r="F9090" s="5"/>
      <c r="G9090" s="6">
        <v>37</v>
      </c>
      <c r="H9090" s="31">
        <v>8.1081081081080004</v>
      </c>
      <c r="I9090" s="44">
        <v>75.675675675676004</v>
      </c>
      <c r="J9090" s="61">
        <v>8.1081081081080004</v>
      </c>
      <c r="K9090" s="42">
        <v>8.1081081081080004</v>
      </c>
    </row>
    <row r="9091" spans="4:11" x14ac:dyDescent="0.2">
      <c r="D9091" s="200"/>
      <c r="E9091" s="4" t="s">
        <v>35</v>
      </c>
      <c r="F9091" s="5"/>
      <c r="G9091" s="6">
        <v>75</v>
      </c>
      <c r="H9091" s="76">
        <v>12</v>
      </c>
      <c r="I9091" s="29">
        <v>68</v>
      </c>
      <c r="J9091" s="61">
        <v>17.333333333333002</v>
      </c>
      <c r="K9091" s="42">
        <v>2.666666666667</v>
      </c>
    </row>
    <row r="9092" spans="4:11" x14ac:dyDescent="0.2">
      <c r="D9092" s="200"/>
      <c r="E9092" s="4" t="s">
        <v>36</v>
      </c>
      <c r="F9092" s="5"/>
      <c r="G9092" s="6">
        <v>95</v>
      </c>
      <c r="H9092" s="31">
        <v>5.2631578947369997</v>
      </c>
      <c r="I9092" s="12">
        <v>63.157894736842003</v>
      </c>
      <c r="J9092" s="12">
        <v>26.315789473683999</v>
      </c>
      <c r="K9092" s="42">
        <v>5.2631578947369997</v>
      </c>
    </row>
    <row r="9093" spans="4:11" x14ac:dyDescent="0.2">
      <c r="D9093" s="200"/>
      <c r="E9093" s="4" t="s">
        <v>37</v>
      </c>
      <c r="F9093" s="5"/>
      <c r="G9093" s="6">
        <v>111</v>
      </c>
      <c r="H9093" s="31">
        <v>3.6036036036039998</v>
      </c>
      <c r="I9093" s="29">
        <v>66.666666666666998</v>
      </c>
      <c r="J9093" s="12">
        <v>27.027027027027</v>
      </c>
      <c r="K9093" s="42">
        <v>2.7027027027030002</v>
      </c>
    </row>
    <row r="9094" spans="4:11" x14ac:dyDescent="0.2">
      <c r="D9094" s="200"/>
      <c r="E9094" s="4" t="s">
        <v>38</v>
      </c>
      <c r="F9094" s="5"/>
      <c r="G9094" s="6">
        <v>93</v>
      </c>
      <c r="H9094" s="31">
        <v>5.3763440860219998</v>
      </c>
      <c r="I9094" s="61">
        <v>50.537634408602003</v>
      </c>
      <c r="J9094" s="44">
        <v>41.935483870968</v>
      </c>
      <c r="K9094" s="42">
        <v>2.1505376344089999</v>
      </c>
    </row>
    <row r="9095" spans="4:11" x14ac:dyDescent="0.2">
      <c r="D9095" s="200"/>
      <c r="E9095" s="4" t="s">
        <v>39</v>
      </c>
      <c r="F9095" s="5"/>
      <c r="G9095" s="6">
        <v>109</v>
      </c>
      <c r="H9095" s="31">
        <v>2.7522935779819999</v>
      </c>
      <c r="I9095" s="12">
        <v>62.385321100916997</v>
      </c>
      <c r="J9095" s="12">
        <v>31.192660550458999</v>
      </c>
      <c r="K9095" s="42">
        <v>3.669724770642</v>
      </c>
    </row>
    <row r="9096" spans="4:11" x14ac:dyDescent="0.2">
      <c r="D9096" s="200"/>
      <c r="E9096" s="4" t="s">
        <v>40</v>
      </c>
      <c r="F9096" s="5"/>
      <c r="G9096" s="6">
        <v>72</v>
      </c>
      <c r="H9096" s="84">
        <v>1.3888888888890001</v>
      </c>
      <c r="I9096" s="12">
        <v>61.111111111111001</v>
      </c>
      <c r="J9096" s="12">
        <v>33.333333333333002</v>
      </c>
      <c r="K9096" s="42">
        <v>4.166666666667</v>
      </c>
    </row>
    <row r="9097" spans="4:11" x14ac:dyDescent="0.2">
      <c r="D9097" s="199" t="s">
        <v>76</v>
      </c>
      <c r="E9097" s="22" t="s">
        <v>77</v>
      </c>
      <c r="F9097" s="21"/>
      <c r="G9097" s="19">
        <v>608</v>
      </c>
      <c r="H9097" s="54">
        <v>7.8947368421049999</v>
      </c>
      <c r="I9097" s="20">
        <v>59.046052631579002</v>
      </c>
      <c r="J9097" s="20">
        <v>30.427631578947</v>
      </c>
      <c r="K9097" s="52">
        <v>2.6315789473679998</v>
      </c>
    </row>
    <row r="9098" spans="4:11" x14ac:dyDescent="0.2">
      <c r="D9098" s="200"/>
      <c r="E9098" s="4" t="s">
        <v>34</v>
      </c>
      <c r="F9098" s="5"/>
      <c r="G9098" s="6">
        <v>37</v>
      </c>
      <c r="H9098" s="87">
        <v>21.621621621622001</v>
      </c>
      <c r="I9098" s="12">
        <v>62.162162162161998</v>
      </c>
      <c r="J9098" s="61">
        <v>16.216216216216001</v>
      </c>
      <c r="K9098" s="73">
        <v>0</v>
      </c>
    </row>
    <row r="9099" spans="4:11" x14ac:dyDescent="0.2">
      <c r="D9099" s="200"/>
      <c r="E9099" s="4" t="s">
        <v>35</v>
      </c>
      <c r="F9099" s="5"/>
      <c r="G9099" s="6">
        <v>73</v>
      </c>
      <c r="H9099" s="87">
        <v>17.808219178081998</v>
      </c>
      <c r="I9099" s="61">
        <v>50.684931506848997</v>
      </c>
      <c r="J9099" s="12">
        <v>26.027397260274</v>
      </c>
      <c r="K9099" s="42">
        <v>5.4794520547949999</v>
      </c>
    </row>
    <row r="9100" spans="4:11" x14ac:dyDescent="0.2">
      <c r="D9100" s="200"/>
      <c r="E9100" s="4" t="s">
        <v>36</v>
      </c>
      <c r="F9100" s="5"/>
      <c r="G9100" s="6">
        <v>92</v>
      </c>
      <c r="H9100" s="31">
        <v>6.5217391304349999</v>
      </c>
      <c r="I9100" s="29">
        <v>66.304347826086996</v>
      </c>
      <c r="J9100" s="12">
        <v>26.086956521739001</v>
      </c>
      <c r="K9100" s="42">
        <v>1.086956521739</v>
      </c>
    </row>
    <row r="9101" spans="4:11" x14ac:dyDescent="0.2">
      <c r="D9101" s="200"/>
      <c r="E9101" s="4" t="s">
        <v>37</v>
      </c>
      <c r="F9101" s="5"/>
      <c r="G9101" s="6">
        <v>110</v>
      </c>
      <c r="H9101" s="31">
        <v>6.363636363636</v>
      </c>
      <c r="I9101" s="12">
        <v>59.090909090909001</v>
      </c>
      <c r="J9101" s="12">
        <v>32.727272727272997</v>
      </c>
      <c r="K9101" s="42">
        <v>1.818181818182</v>
      </c>
    </row>
    <row r="9102" spans="4:11" x14ac:dyDescent="0.2">
      <c r="D9102" s="200"/>
      <c r="E9102" s="4" t="s">
        <v>38</v>
      </c>
      <c r="F9102" s="5"/>
      <c r="G9102" s="6">
        <v>93</v>
      </c>
      <c r="H9102" s="31">
        <v>5.3763440860219998</v>
      </c>
      <c r="I9102" s="43">
        <v>54.838709677418997</v>
      </c>
      <c r="J9102" s="29">
        <v>37.634408602150998</v>
      </c>
      <c r="K9102" s="42">
        <v>2.1505376344089999</v>
      </c>
    </row>
    <row r="9103" spans="4:11" x14ac:dyDescent="0.2">
      <c r="D9103" s="200"/>
      <c r="E9103" s="4" t="s">
        <v>39</v>
      </c>
      <c r="F9103" s="5"/>
      <c r="G9103" s="6">
        <v>114</v>
      </c>
      <c r="H9103" s="31">
        <v>5.2631578947369997</v>
      </c>
      <c r="I9103" s="12">
        <v>57.894736842104997</v>
      </c>
      <c r="J9103" s="12">
        <v>32.456140350877</v>
      </c>
      <c r="K9103" s="42">
        <v>4.3859649122809996</v>
      </c>
    </row>
    <row r="9104" spans="4:11" x14ac:dyDescent="0.2">
      <c r="D9104" s="201"/>
      <c r="E9104" s="57" t="s">
        <v>40</v>
      </c>
      <c r="F9104" s="59"/>
      <c r="G9104" s="55">
        <v>89</v>
      </c>
      <c r="H9104" s="114">
        <v>3.3707865168539999</v>
      </c>
      <c r="I9104" s="65">
        <v>62.921348314607002</v>
      </c>
      <c r="J9104" s="65">
        <v>31.460674157303</v>
      </c>
      <c r="K9104" s="105">
        <v>2.2471910112360001</v>
      </c>
    </row>
    <row r="9106" spans="2:11" x14ac:dyDescent="0.2">
      <c r="B9106" s="40" t="str">
        <f xml:space="preserve"> HYPERLINK("#'目次'!B382", "[376]")</f>
        <v>[376]</v>
      </c>
      <c r="C9106" s="23" t="s">
        <v>511</v>
      </c>
    </row>
    <row r="9109" spans="2:11" x14ac:dyDescent="0.2">
      <c r="C9109" s="23" t="s">
        <v>80</v>
      </c>
    </row>
    <row r="9110" spans="2:11" x14ac:dyDescent="0.2">
      <c r="E9110" s="195"/>
      <c r="F9110" s="196"/>
      <c r="G9110" s="37" t="s">
        <v>15</v>
      </c>
      <c r="H9110" s="33" t="s">
        <v>512</v>
      </c>
      <c r="I9110" s="13" t="s">
        <v>513</v>
      </c>
      <c r="J9110" s="13" t="s">
        <v>514</v>
      </c>
      <c r="K9110" s="38" t="s">
        <v>18</v>
      </c>
    </row>
    <row r="9111" spans="2:11" x14ac:dyDescent="0.2">
      <c r="E9111" s="197"/>
      <c r="F9111" s="198"/>
      <c r="G9111" s="35"/>
      <c r="H9111" s="39"/>
      <c r="I9111" s="14"/>
      <c r="J9111" s="14"/>
      <c r="K9111" s="34"/>
    </row>
    <row r="9112" spans="2:11" x14ac:dyDescent="0.2">
      <c r="E9112" s="91" t="s">
        <v>15</v>
      </c>
      <c r="F9112" s="46"/>
      <c r="G9112" s="36">
        <v>1200</v>
      </c>
      <c r="H9112" s="24">
        <v>6.5</v>
      </c>
      <c r="I9112" s="24">
        <v>60.916666666666998</v>
      </c>
      <c r="J9112" s="24">
        <v>29.416666666666998</v>
      </c>
      <c r="K9112" s="68">
        <v>3.166666666667</v>
      </c>
    </row>
    <row r="9113" spans="2:11" x14ac:dyDescent="0.2">
      <c r="E9113" s="4" t="s">
        <v>81</v>
      </c>
      <c r="F9113" s="5"/>
      <c r="G9113" s="19">
        <v>48</v>
      </c>
      <c r="H9113" s="149">
        <v>14.583333333333</v>
      </c>
      <c r="I9113" s="20">
        <v>62.5</v>
      </c>
      <c r="J9113" s="107">
        <v>18.75</v>
      </c>
      <c r="K9113" s="52">
        <v>4.166666666667</v>
      </c>
    </row>
    <row r="9114" spans="2:11" x14ac:dyDescent="0.2">
      <c r="E9114" s="4" t="s">
        <v>82</v>
      </c>
      <c r="F9114" s="5"/>
      <c r="G9114" s="6">
        <v>84</v>
      </c>
      <c r="H9114" s="31">
        <v>5.9523809523809996</v>
      </c>
      <c r="I9114" s="12">
        <v>58.333333333333002</v>
      </c>
      <c r="J9114" s="12">
        <v>27.380952380951999</v>
      </c>
      <c r="K9114" s="88">
        <v>8.333333333333</v>
      </c>
    </row>
    <row r="9115" spans="2:11" x14ac:dyDescent="0.2">
      <c r="E9115" s="4" t="s">
        <v>83</v>
      </c>
      <c r="F9115" s="5"/>
      <c r="G9115" s="6">
        <v>462</v>
      </c>
      <c r="H9115" s="31">
        <v>6.4935064935059996</v>
      </c>
      <c r="I9115" s="12">
        <v>61.038961038960998</v>
      </c>
      <c r="J9115" s="12">
        <v>29.437229437229</v>
      </c>
      <c r="K9115" s="42">
        <v>3.0303030303030001</v>
      </c>
    </row>
    <row r="9116" spans="2:11" x14ac:dyDescent="0.2">
      <c r="E9116" s="4" t="s">
        <v>84</v>
      </c>
      <c r="F9116" s="5"/>
      <c r="G9116" s="6">
        <v>30</v>
      </c>
      <c r="H9116" s="31">
        <v>10</v>
      </c>
      <c r="I9116" s="12">
        <v>56.666666666666998</v>
      </c>
      <c r="J9116" s="12">
        <v>33.333333333333002</v>
      </c>
      <c r="K9116" s="73">
        <v>0</v>
      </c>
    </row>
    <row r="9117" spans="2:11" x14ac:dyDescent="0.2">
      <c r="E9117" s="4" t="s">
        <v>85</v>
      </c>
      <c r="F9117" s="5"/>
      <c r="G9117" s="6">
        <v>144</v>
      </c>
      <c r="H9117" s="31">
        <v>5.5555555555560003</v>
      </c>
      <c r="I9117" s="12">
        <v>61.111111111111001</v>
      </c>
      <c r="J9117" s="12">
        <v>31.25</v>
      </c>
      <c r="K9117" s="42">
        <v>2.083333333333</v>
      </c>
    </row>
    <row r="9118" spans="2:11" x14ac:dyDescent="0.2">
      <c r="E9118" s="4" t="s">
        <v>86</v>
      </c>
      <c r="F9118" s="5"/>
      <c r="G9118" s="6">
        <v>192</v>
      </c>
      <c r="H9118" s="31">
        <v>5.208333333333</v>
      </c>
      <c r="I9118" s="12">
        <v>60.9375</v>
      </c>
      <c r="J9118" s="12">
        <v>32.291666666666998</v>
      </c>
      <c r="K9118" s="42">
        <v>1.5625</v>
      </c>
    </row>
    <row r="9119" spans="2:11" x14ac:dyDescent="0.2">
      <c r="E9119" s="4" t="s">
        <v>87</v>
      </c>
      <c r="F9119" s="5"/>
      <c r="G9119" s="6">
        <v>72</v>
      </c>
      <c r="H9119" s="31">
        <v>8.333333333333</v>
      </c>
      <c r="I9119" s="12">
        <v>65.277777777777999</v>
      </c>
      <c r="J9119" s="43">
        <v>23.611111111111001</v>
      </c>
      <c r="K9119" s="42">
        <v>2.7777777777780002</v>
      </c>
    </row>
    <row r="9120" spans="2:11" x14ac:dyDescent="0.2">
      <c r="E9120" s="4" t="s">
        <v>88</v>
      </c>
      <c r="F9120" s="5"/>
      <c r="G9120" s="6">
        <v>36</v>
      </c>
      <c r="H9120" s="31">
        <v>5.5555555555560003</v>
      </c>
      <c r="I9120" s="12">
        <v>58.333333333333002</v>
      </c>
      <c r="J9120" s="12">
        <v>30.555555555556001</v>
      </c>
      <c r="K9120" s="42">
        <v>5.5555555555560003</v>
      </c>
    </row>
    <row r="9121" spans="2:11" x14ac:dyDescent="0.2">
      <c r="E9121" s="4" t="s">
        <v>89</v>
      </c>
      <c r="F9121" s="5"/>
      <c r="G9121" s="6">
        <v>66</v>
      </c>
      <c r="H9121" s="31">
        <v>7.5757575757579998</v>
      </c>
      <c r="I9121" s="12">
        <v>62.121212121211997</v>
      </c>
      <c r="J9121" s="12">
        <v>25.757575757575999</v>
      </c>
      <c r="K9121" s="42">
        <v>4.5454545454549997</v>
      </c>
    </row>
    <row r="9122" spans="2:11" x14ac:dyDescent="0.2">
      <c r="E9122" s="4" t="s">
        <v>90</v>
      </c>
      <c r="F9122" s="5"/>
      <c r="G9122" s="6">
        <v>54</v>
      </c>
      <c r="H9122" s="31">
        <v>3.7037037037039999</v>
      </c>
      <c r="I9122" s="12">
        <v>59.259259259258997</v>
      </c>
      <c r="J9122" s="29">
        <v>37.037037037037003</v>
      </c>
      <c r="K9122" s="73">
        <v>0</v>
      </c>
    </row>
    <row r="9123" spans="2:11" x14ac:dyDescent="0.2">
      <c r="E9123" s="57" t="s">
        <v>91</v>
      </c>
      <c r="F9123" s="59"/>
      <c r="G9123" s="55">
        <v>12</v>
      </c>
      <c r="H9123" s="183">
        <v>0</v>
      </c>
      <c r="I9123" s="65">
        <v>58.333333333333002</v>
      </c>
      <c r="J9123" s="65">
        <v>25</v>
      </c>
      <c r="K9123" s="141">
        <v>16.666666666666998</v>
      </c>
    </row>
    <row r="9125" spans="2:11" x14ac:dyDescent="0.2">
      <c r="B9125" s="40" t="str">
        <f xml:space="preserve"> HYPERLINK("#'目次'!B383", "[377]")</f>
        <v>[377]</v>
      </c>
      <c r="C9125" s="23" t="s">
        <v>517</v>
      </c>
    </row>
    <row r="9128" spans="2:11" x14ac:dyDescent="0.2">
      <c r="C9128" s="23" t="s">
        <v>14</v>
      </c>
    </row>
    <row r="9129" spans="2:11" x14ac:dyDescent="0.2">
      <c r="D9129" s="195"/>
      <c r="E9129" s="196"/>
      <c r="F9129" s="196"/>
      <c r="G9129" s="37" t="s">
        <v>15</v>
      </c>
      <c r="H9129" s="33" t="s">
        <v>512</v>
      </c>
      <c r="I9129" s="13" t="s">
        <v>513</v>
      </c>
      <c r="J9129" s="13" t="s">
        <v>514</v>
      </c>
      <c r="K9129" s="38" t="s">
        <v>18</v>
      </c>
    </row>
    <row r="9130" spans="2:11" x14ac:dyDescent="0.2">
      <c r="D9130" s="197"/>
      <c r="E9130" s="198"/>
      <c r="F9130" s="198"/>
      <c r="G9130" s="35"/>
      <c r="H9130" s="39"/>
      <c r="I9130" s="14"/>
      <c r="J9130" s="14"/>
      <c r="K9130" s="34"/>
    </row>
    <row r="9131" spans="2:11" x14ac:dyDescent="0.2">
      <c r="D9131" s="56"/>
      <c r="E9131" s="58" t="s">
        <v>15</v>
      </c>
      <c r="F9131" s="46"/>
      <c r="G9131" s="36">
        <v>1200</v>
      </c>
      <c r="H9131" s="24">
        <v>2.916666666667</v>
      </c>
      <c r="I9131" s="24">
        <v>65.75</v>
      </c>
      <c r="J9131" s="24">
        <v>27.583333333333002</v>
      </c>
      <c r="K9131" s="68">
        <v>3.75</v>
      </c>
    </row>
    <row r="9132" spans="2:11" x14ac:dyDescent="0.2">
      <c r="D9132" s="199" t="s">
        <v>19</v>
      </c>
      <c r="E9132" s="22" t="s">
        <v>20</v>
      </c>
      <c r="F9132" s="21"/>
      <c r="G9132" s="19">
        <v>132</v>
      </c>
      <c r="H9132" s="54">
        <v>3.0303030303030001</v>
      </c>
      <c r="I9132" s="20">
        <v>67.424242424241996</v>
      </c>
      <c r="J9132" s="90">
        <v>21.969696969697001</v>
      </c>
      <c r="K9132" s="52">
        <v>7.5757575757579998</v>
      </c>
    </row>
    <row r="9133" spans="2:11" x14ac:dyDescent="0.2">
      <c r="D9133" s="200"/>
      <c r="E9133" s="4" t="s">
        <v>21</v>
      </c>
      <c r="F9133" s="5"/>
      <c r="G9133" s="6">
        <v>444</v>
      </c>
      <c r="H9133" s="31">
        <v>2.9279279279280002</v>
      </c>
      <c r="I9133" s="12">
        <v>67.567567567568005</v>
      </c>
      <c r="J9133" s="12">
        <v>25.675675675676001</v>
      </c>
      <c r="K9133" s="42">
        <v>3.8288288288290002</v>
      </c>
    </row>
    <row r="9134" spans="2:11" x14ac:dyDescent="0.2">
      <c r="D9134" s="200"/>
      <c r="E9134" s="4" t="s">
        <v>22</v>
      </c>
      <c r="F9134" s="5"/>
      <c r="G9134" s="6">
        <v>192</v>
      </c>
      <c r="H9134" s="31">
        <v>3.125</v>
      </c>
      <c r="I9134" s="12">
        <v>62.5</v>
      </c>
      <c r="J9134" s="12">
        <v>31.770833333333002</v>
      </c>
      <c r="K9134" s="42">
        <v>2.604166666667</v>
      </c>
    </row>
    <row r="9135" spans="2:11" x14ac:dyDescent="0.2">
      <c r="D9135" s="200"/>
      <c r="E9135" s="4" t="s">
        <v>23</v>
      </c>
      <c r="F9135" s="5"/>
      <c r="G9135" s="6">
        <v>192</v>
      </c>
      <c r="H9135" s="31">
        <v>3.125</v>
      </c>
      <c r="I9135" s="12">
        <v>65.625</v>
      </c>
      <c r="J9135" s="12">
        <v>29.6875</v>
      </c>
      <c r="K9135" s="42">
        <v>1.5625</v>
      </c>
    </row>
    <row r="9136" spans="2:11" x14ac:dyDescent="0.2">
      <c r="D9136" s="200"/>
      <c r="E9136" s="4" t="s">
        <v>24</v>
      </c>
      <c r="F9136" s="5"/>
      <c r="G9136" s="6">
        <v>240</v>
      </c>
      <c r="H9136" s="31">
        <v>2.5</v>
      </c>
      <c r="I9136" s="12">
        <v>64.166666666666998</v>
      </c>
      <c r="J9136" s="12">
        <v>29.166666666666998</v>
      </c>
      <c r="K9136" s="42">
        <v>4.166666666667</v>
      </c>
    </row>
    <row r="9137" spans="2:11" x14ac:dyDescent="0.2">
      <c r="D9137" s="199" t="s">
        <v>25</v>
      </c>
      <c r="E9137" s="22" t="s">
        <v>26</v>
      </c>
      <c r="F9137" s="21"/>
      <c r="G9137" s="19">
        <v>348</v>
      </c>
      <c r="H9137" s="54">
        <v>2.586206896552</v>
      </c>
      <c r="I9137" s="20">
        <v>67.816091954022994</v>
      </c>
      <c r="J9137" s="20">
        <v>27.873563218390998</v>
      </c>
      <c r="K9137" s="52">
        <v>1.7241379310339999</v>
      </c>
    </row>
    <row r="9138" spans="2:11" x14ac:dyDescent="0.2">
      <c r="D9138" s="200"/>
      <c r="E9138" s="4" t="s">
        <v>27</v>
      </c>
      <c r="F9138" s="5"/>
      <c r="G9138" s="6">
        <v>378</v>
      </c>
      <c r="H9138" s="31">
        <v>3.7037037037039999</v>
      </c>
      <c r="I9138" s="12">
        <v>65.079365079365004</v>
      </c>
      <c r="J9138" s="12">
        <v>27.248677248677001</v>
      </c>
      <c r="K9138" s="42">
        <v>3.9682539682539999</v>
      </c>
    </row>
    <row r="9139" spans="2:11" x14ac:dyDescent="0.2">
      <c r="D9139" s="200"/>
      <c r="E9139" s="4" t="s">
        <v>28</v>
      </c>
      <c r="F9139" s="5"/>
      <c r="G9139" s="6">
        <v>372</v>
      </c>
      <c r="H9139" s="31">
        <v>2.9569892473119999</v>
      </c>
      <c r="I9139" s="12">
        <v>63.440860215054002</v>
      </c>
      <c r="J9139" s="12">
        <v>28.763440860214999</v>
      </c>
      <c r="K9139" s="42">
        <v>4.8387096774189997</v>
      </c>
    </row>
    <row r="9140" spans="2:11" x14ac:dyDescent="0.2">
      <c r="D9140" s="200"/>
      <c r="E9140" s="4" t="s">
        <v>29</v>
      </c>
      <c r="F9140" s="5"/>
      <c r="G9140" s="6">
        <v>102</v>
      </c>
      <c r="H9140" s="31">
        <v>0.98039215686299996</v>
      </c>
      <c r="I9140" s="12">
        <v>69.607843137255003</v>
      </c>
      <c r="J9140" s="12">
        <v>23.529411764706001</v>
      </c>
      <c r="K9140" s="42">
        <v>5.8823529411760003</v>
      </c>
    </row>
    <row r="9141" spans="2:11" x14ac:dyDescent="0.2">
      <c r="D9141" s="199" t="s">
        <v>30</v>
      </c>
      <c r="E9141" s="22" t="s">
        <v>31</v>
      </c>
      <c r="F9141" s="21"/>
      <c r="G9141" s="19">
        <v>592</v>
      </c>
      <c r="H9141" s="54">
        <v>2.7027027027030002</v>
      </c>
      <c r="I9141" s="20">
        <v>66.554054054054006</v>
      </c>
      <c r="J9141" s="20">
        <v>26.52027027027</v>
      </c>
      <c r="K9141" s="52">
        <v>4.2229729729730003</v>
      </c>
    </row>
    <row r="9142" spans="2:11" x14ac:dyDescent="0.2">
      <c r="D9142" s="200"/>
      <c r="E9142" s="4" t="s">
        <v>32</v>
      </c>
      <c r="F9142" s="5"/>
      <c r="G9142" s="6">
        <v>608</v>
      </c>
      <c r="H9142" s="31">
        <v>3.125</v>
      </c>
      <c r="I9142" s="12">
        <v>64.967105263158004</v>
      </c>
      <c r="J9142" s="12">
        <v>28.618421052632002</v>
      </c>
      <c r="K9142" s="42">
        <v>3.2894736842109999</v>
      </c>
    </row>
    <row r="9143" spans="2:11" x14ac:dyDescent="0.2">
      <c r="D9143" s="199" t="s">
        <v>33</v>
      </c>
      <c r="E9143" s="22" t="s">
        <v>34</v>
      </c>
      <c r="F9143" s="21"/>
      <c r="G9143" s="19">
        <v>74</v>
      </c>
      <c r="H9143" s="149">
        <v>8.1081081081080004</v>
      </c>
      <c r="I9143" s="96">
        <v>71.621621621621998</v>
      </c>
      <c r="J9143" s="107">
        <v>16.216216216216001</v>
      </c>
      <c r="K9143" s="52">
        <v>4.0540540540540002</v>
      </c>
    </row>
    <row r="9144" spans="2:11" x14ac:dyDescent="0.2">
      <c r="D9144" s="200"/>
      <c r="E9144" s="4" t="s">
        <v>35</v>
      </c>
      <c r="F9144" s="5"/>
      <c r="G9144" s="6">
        <v>148</v>
      </c>
      <c r="H9144" s="31">
        <v>4.7297297297299998</v>
      </c>
      <c r="I9144" s="29">
        <v>71.621621621621998</v>
      </c>
      <c r="J9144" s="43">
        <v>20.27027027027</v>
      </c>
      <c r="K9144" s="42">
        <v>3.3783783783780001</v>
      </c>
    </row>
    <row r="9145" spans="2:11" x14ac:dyDescent="0.2">
      <c r="D9145" s="200"/>
      <c r="E9145" s="4" t="s">
        <v>36</v>
      </c>
      <c r="F9145" s="5"/>
      <c r="G9145" s="6">
        <v>187</v>
      </c>
      <c r="H9145" s="31">
        <v>3.7433155080209999</v>
      </c>
      <c r="I9145" s="12">
        <v>65.775401069519006</v>
      </c>
      <c r="J9145" s="12">
        <v>27.272727272727</v>
      </c>
      <c r="K9145" s="42">
        <v>3.208556149733</v>
      </c>
    </row>
    <row r="9146" spans="2:11" x14ac:dyDescent="0.2">
      <c r="D9146" s="200"/>
      <c r="E9146" s="4" t="s">
        <v>37</v>
      </c>
      <c r="F9146" s="5"/>
      <c r="G9146" s="6">
        <v>221</v>
      </c>
      <c r="H9146" s="31">
        <v>3.1674208144799998</v>
      </c>
      <c r="I9146" s="12">
        <v>66.968325791854994</v>
      </c>
      <c r="J9146" s="12">
        <v>27.601809954751001</v>
      </c>
      <c r="K9146" s="42">
        <v>2.262443438914</v>
      </c>
    </row>
    <row r="9147" spans="2:11" x14ac:dyDescent="0.2">
      <c r="D9147" s="200"/>
      <c r="E9147" s="4" t="s">
        <v>38</v>
      </c>
      <c r="F9147" s="5"/>
      <c r="G9147" s="6">
        <v>186</v>
      </c>
      <c r="H9147" s="31">
        <v>2.1505376344089999</v>
      </c>
      <c r="I9147" s="43">
        <v>58.064516129032</v>
      </c>
      <c r="J9147" s="29">
        <v>37.096774193548001</v>
      </c>
      <c r="K9147" s="42">
        <v>2.6881720430109999</v>
      </c>
    </row>
    <row r="9148" spans="2:11" x14ac:dyDescent="0.2">
      <c r="D9148" s="200"/>
      <c r="E9148" s="4" t="s">
        <v>39</v>
      </c>
      <c r="F9148" s="5"/>
      <c r="G9148" s="6">
        <v>223</v>
      </c>
      <c r="H9148" s="31">
        <v>1.7937219730939999</v>
      </c>
      <c r="I9148" s="12">
        <v>65.919282511210994</v>
      </c>
      <c r="J9148" s="12">
        <v>27.80269058296</v>
      </c>
      <c r="K9148" s="42">
        <v>4.4843049327350002</v>
      </c>
    </row>
    <row r="9149" spans="2:11" x14ac:dyDescent="0.2">
      <c r="D9149" s="201"/>
      <c r="E9149" s="57" t="s">
        <v>40</v>
      </c>
      <c r="F9149" s="59"/>
      <c r="G9149" s="55">
        <v>161</v>
      </c>
      <c r="H9149" s="137">
        <v>0</v>
      </c>
      <c r="I9149" s="65">
        <v>64.596273291925002</v>
      </c>
      <c r="J9149" s="65">
        <v>28.571428571428999</v>
      </c>
      <c r="K9149" s="105">
        <v>6.8322981366460001</v>
      </c>
    </row>
    <row r="9151" spans="2:11" x14ac:dyDescent="0.2">
      <c r="B9151" s="40" t="str">
        <f xml:space="preserve"> HYPERLINK("#'目次'!B384", "[378]")</f>
        <v>[378]</v>
      </c>
      <c r="C9151" s="23" t="s">
        <v>517</v>
      </c>
    </row>
    <row r="9154" spans="3:11" x14ac:dyDescent="0.2">
      <c r="C9154" s="23" t="s">
        <v>48</v>
      </c>
    </row>
    <row r="9155" spans="3:11" x14ac:dyDescent="0.2">
      <c r="D9155" s="195"/>
      <c r="E9155" s="196"/>
      <c r="F9155" s="196"/>
      <c r="G9155" s="37" t="s">
        <v>15</v>
      </c>
      <c r="H9155" s="33" t="s">
        <v>512</v>
      </c>
      <c r="I9155" s="13" t="s">
        <v>513</v>
      </c>
      <c r="J9155" s="13" t="s">
        <v>514</v>
      </c>
      <c r="K9155" s="38" t="s">
        <v>18</v>
      </c>
    </row>
    <row r="9156" spans="3:11" x14ac:dyDescent="0.2">
      <c r="D9156" s="197"/>
      <c r="E9156" s="198"/>
      <c r="F9156" s="198"/>
      <c r="G9156" s="35"/>
      <c r="H9156" s="39"/>
      <c r="I9156" s="14"/>
      <c r="J9156" s="14"/>
      <c r="K9156" s="34"/>
    </row>
    <row r="9157" spans="3:11" x14ac:dyDescent="0.2">
      <c r="D9157" s="56"/>
      <c r="E9157" s="58" t="s">
        <v>15</v>
      </c>
      <c r="F9157" s="46"/>
      <c r="G9157" s="36">
        <v>1200</v>
      </c>
      <c r="H9157" s="24">
        <v>2.916666666667</v>
      </c>
      <c r="I9157" s="24">
        <v>65.75</v>
      </c>
      <c r="J9157" s="24">
        <v>27.583333333333002</v>
      </c>
      <c r="K9157" s="68">
        <v>3.75</v>
      </c>
    </row>
    <row r="9158" spans="3:11" x14ac:dyDescent="0.2">
      <c r="D9158" s="199" t="s">
        <v>49</v>
      </c>
      <c r="E9158" s="22" t="s">
        <v>50</v>
      </c>
      <c r="F9158" s="21"/>
      <c r="G9158" s="19">
        <v>15</v>
      </c>
      <c r="H9158" s="131">
        <v>0</v>
      </c>
      <c r="I9158" s="20">
        <v>66.666666666666998</v>
      </c>
      <c r="J9158" s="96">
        <v>33.333333333333002</v>
      </c>
      <c r="K9158" s="117">
        <v>0</v>
      </c>
    </row>
    <row r="9159" spans="3:11" x14ac:dyDescent="0.2">
      <c r="D9159" s="200"/>
      <c r="E9159" s="4" t="s">
        <v>51</v>
      </c>
      <c r="F9159" s="5"/>
      <c r="G9159" s="6">
        <v>142</v>
      </c>
      <c r="H9159" s="31">
        <v>4.9295774647890003</v>
      </c>
      <c r="I9159" s="43">
        <v>59.154929577464998</v>
      </c>
      <c r="J9159" s="29">
        <v>33.098591549296003</v>
      </c>
      <c r="K9159" s="42">
        <v>2.8169014084509998</v>
      </c>
    </row>
    <row r="9160" spans="3:11" x14ac:dyDescent="0.2">
      <c r="D9160" s="200"/>
      <c r="E9160" s="4" t="s">
        <v>52</v>
      </c>
      <c r="F9160" s="5"/>
      <c r="G9160" s="6">
        <v>26</v>
      </c>
      <c r="H9160" s="31">
        <v>3.8461538461539999</v>
      </c>
      <c r="I9160" s="12">
        <v>65.384615384615003</v>
      </c>
      <c r="J9160" s="12">
        <v>30.769230769231001</v>
      </c>
      <c r="K9160" s="73">
        <v>0</v>
      </c>
    </row>
    <row r="9161" spans="3:11" x14ac:dyDescent="0.2">
      <c r="D9161" s="200"/>
      <c r="E9161" s="4" t="s">
        <v>53</v>
      </c>
      <c r="F9161" s="5"/>
      <c r="G9161" s="6">
        <v>41</v>
      </c>
      <c r="H9161" s="31">
        <v>2.4390243902440001</v>
      </c>
      <c r="I9161" s="12">
        <v>70.731707317073003</v>
      </c>
      <c r="J9161" s="12">
        <v>26.829268292683</v>
      </c>
      <c r="K9161" s="73">
        <v>0</v>
      </c>
    </row>
    <row r="9162" spans="3:11" x14ac:dyDescent="0.2">
      <c r="D9162" s="200"/>
      <c r="E9162" s="4" t="s">
        <v>54</v>
      </c>
      <c r="F9162" s="5"/>
      <c r="G9162" s="6">
        <v>226</v>
      </c>
      <c r="H9162" s="31">
        <v>0.44247787610599998</v>
      </c>
      <c r="I9162" s="12">
        <v>69.026548672565994</v>
      </c>
      <c r="J9162" s="12">
        <v>27.433628318583999</v>
      </c>
      <c r="K9162" s="42">
        <v>3.0973451327429999</v>
      </c>
    </row>
    <row r="9163" spans="3:11" x14ac:dyDescent="0.2">
      <c r="D9163" s="200"/>
      <c r="E9163" s="4" t="s">
        <v>55</v>
      </c>
      <c r="F9163" s="5"/>
      <c r="G9163" s="6">
        <v>125</v>
      </c>
      <c r="H9163" s="31">
        <v>4.8</v>
      </c>
      <c r="I9163" s="12">
        <v>60.8</v>
      </c>
      <c r="J9163" s="29">
        <v>32.799999999999997</v>
      </c>
      <c r="K9163" s="42">
        <v>1.6</v>
      </c>
    </row>
    <row r="9164" spans="3:11" x14ac:dyDescent="0.2">
      <c r="D9164" s="200"/>
      <c r="E9164" s="4" t="s">
        <v>56</v>
      </c>
      <c r="F9164" s="5"/>
      <c r="G9164" s="6">
        <v>190</v>
      </c>
      <c r="H9164" s="31">
        <v>4.2105263157890001</v>
      </c>
      <c r="I9164" s="12">
        <v>64.736842105262994</v>
      </c>
      <c r="J9164" s="12">
        <v>27.368421052632002</v>
      </c>
      <c r="K9164" s="42">
        <v>3.6842105263159999</v>
      </c>
    </row>
    <row r="9165" spans="3:11" x14ac:dyDescent="0.2">
      <c r="D9165" s="200"/>
      <c r="E9165" s="4" t="s">
        <v>57</v>
      </c>
      <c r="F9165" s="5"/>
      <c r="G9165" s="6">
        <v>185</v>
      </c>
      <c r="H9165" s="31">
        <v>1.6216216216220001</v>
      </c>
      <c r="I9165" s="29">
        <v>71.891891891892001</v>
      </c>
      <c r="J9165" s="12">
        <v>24.864864864865002</v>
      </c>
      <c r="K9165" s="42">
        <v>1.6216216216220001</v>
      </c>
    </row>
    <row r="9166" spans="3:11" x14ac:dyDescent="0.2">
      <c r="D9166" s="200"/>
      <c r="E9166" s="4" t="s">
        <v>58</v>
      </c>
      <c r="F9166" s="5"/>
      <c r="G9166" s="6">
        <v>113</v>
      </c>
      <c r="H9166" s="31">
        <v>7.0796460176989999</v>
      </c>
      <c r="I9166" s="29">
        <v>73.451327433627995</v>
      </c>
      <c r="J9166" s="61">
        <v>14.159292035398</v>
      </c>
      <c r="K9166" s="42">
        <v>5.3097345132739999</v>
      </c>
    </row>
    <row r="9167" spans="3:11" x14ac:dyDescent="0.2">
      <c r="D9167" s="200"/>
      <c r="E9167" s="4" t="s">
        <v>59</v>
      </c>
      <c r="F9167" s="5"/>
      <c r="G9167" s="6">
        <v>136</v>
      </c>
      <c r="H9167" s="71">
        <v>0</v>
      </c>
      <c r="I9167" s="43">
        <v>56.617647058823998</v>
      </c>
      <c r="J9167" s="12">
        <v>31.617647058824002</v>
      </c>
      <c r="K9167" s="88">
        <v>11.764705882353001</v>
      </c>
    </row>
    <row r="9168" spans="3:11" x14ac:dyDescent="0.2">
      <c r="D9168" s="199" t="s">
        <v>60</v>
      </c>
      <c r="E9168" s="22" t="s">
        <v>61</v>
      </c>
      <c r="F9168" s="21"/>
      <c r="G9168" s="19">
        <v>205</v>
      </c>
      <c r="H9168" s="54">
        <v>1.4634146341459999</v>
      </c>
      <c r="I9168" s="20">
        <v>62.439024390244001</v>
      </c>
      <c r="J9168" s="20">
        <v>31.707317073171001</v>
      </c>
      <c r="K9168" s="52">
        <v>4.3902439024389999</v>
      </c>
    </row>
    <row r="9169" spans="2:11" x14ac:dyDescent="0.2">
      <c r="D9169" s="200"/>
      <c r="E9169" s="4" t="s">
        <v>62</v>
      </c>
      <c r="F9169" s="5"/>
      <c r="G9169" s="6">
        <v>160</v>
      </c>
      <c r="H9169" s="31">
        <v>1.875</v>
      </c>
      <c r="I9169" s="29">
        <v>71.25</v>
      </c>
      <c r="J9169" s="43">
        <v>22.5</v>
      </c>
      <c r="K9169" s="42">
        <v>4.375</v>
      </c>
    </row>
    <row r="9170" spans="2:11" x14ac:dyDescent="0.2">
      <c r="D9170" s="200"/>
      <c r="E9170" s="4" t="s">
        <v>63</v>
      </c>
      <c r="F9170" s="5"/>
      <c r="G9170" s="6">
        <v>121</v>
      </c>
      <c r="H9170" s="31">
        <v>3.305785123967</v>
      </c>
      <c r="I9170" s="12">
        <v>61.983471074379999</v>
      </c>
      <c r="J9170" s="29">
        <v>33.884297520661001</v>
      </c>
      <c r="K9170" s="42">
        <v>0.82644628099200002</v>
      </c>
    </row>
    <row r="9171" spans="2:11" x14ac:dyDescent="0.2">
      <c r="D9171" s="200"/>
      <c r="E9171" s="4" t="s">
        <v>64</v>
      </c>
      <c r="F9171" s="5"/>
      <c r="G9171" s="6">
        <v>124</v>
      </c>
      <c r="H9171" s="31">
        <v>3.2258064516129998</v>
      </c>
      <c r="I9171" s="43">
        <v>59.677419354839003</v>
      </c>
      <c r="J9171" s="29">
        <v>36.290322580644997</v>
      </c>
      <c r="K9171" s="42">
        <v>0.80645161290300005</v>
      </c>
    </row>
    <row r="9172" spans="2:11" x14ac:dyDescent="0.2">
      <c r="D9172" s="200"/>
      <c r="E9172" s="4" t="s">
        <v>65</v>
      </c>
      <c r="F9172" s="5"/>
      <c r="G9172" s="6">
        <v>109</v>
      </c>
      <c r="H9172" s="31">
        <v>2.7522935779819999</v>
      </c>
      <c r="I9172" s="12">
        <v>65.137614678898998</v>
      </c>
      <c r="J9172" s="12">
        <v>28.440366972477001</v>
      </c>
      <c r="K9172" s="42">
        <v>3.669724770642</v>
      </c>
    </row>
    <row r="9173" spans="2:11" x14ac:dyDescent="0.2">
      <c r="D9173" s="200"/>
      <c r="E9173" s="4" t="s">
        <v>66</v>
      </c>
      <c r="F9173" s="5"/>
      <c r="G9173" s="6">
        <v>104</v>
      </c>
      <c r="H9173" s="31">
        <v>5.7692307692310001</v>
      </c>
      <c r="I9173" s="12">
        <v>67.307692307691994</v>
      </c>
      <c r="J9173" s="12">
        <v>25</v>
      </c>
      <c r="K9173" s="42">
        <v>1.923076923077</v>
      </c>
    </row>
    <row r="9174" spans="2:11" x14ac:dyDescent="0.2">
      <c r="D9174" s="200"/>
      <c r="E9174" s="4" t="s">
        <v>67</v>
      </c>
      <c r="F9174" s="5"/>
      <c r="G9174" s="6">
        <v>139</v>
      </c>
      <c r="H9174" s="31">
        <v>3.5971223021580001</v>
      </c>
      <c r="I9174" s="12">
        <v>70.503597122301997</v>
      </c>
      <c r="J9174" s="12">
        <v>25.179856115107999</v>
      </c>
      <c r="K9174" s="42">
        <v>0.71942446043200003</v>
      </c>
    </row>
    <row r="9175" spans="2:11" x14ac:dyDescent="0.2">
      <c r="D9175" s="200"/>
      <c r="E9175" s="4" t="s">
        <v>68</v>
      </c>
      <c r="F9175" s="5"/>
      <c r="G9175" s="6">
        <v>48</v>
      </c>
      <c r="H9175" s="31">
        <v>4.166666666667</v>
      </c>
      <c r="I9175" s="43">
        <v>60.416666666666998</v>
      </c>
      <c r="J9175" s="29">
        <v>35.416666666666998</v>
      </c>
      <c r="K9175" s="73">
        <v>0</v>
      </c>
    </row>
    <row r="9176" spans="2:11" x14ac:dyDescent="0.2">
      <c r="D9176" s="200"/>
      <c r="E9176" s="4" t="s">
        <v>69</v>
      </c>
      <c r="F9176" s="5"/>
      <c r="G9176" s="6">
        <v>37</v>
      </c>
      <c r="H9176" s="31">
        <v>2.7027027027030002</v>
      </c>
      <c r="I9176" s="44">
        <v>81.081081081080995</v>
      </c>
      <c r="J9176" s="61">
        <v>16.216216216216001</v>
      </c>
      <c r="K9176" s="73">
        <v>0</v>
      </c>
    </row>
    <row r="9177" spans="2:11" x14ac:dyDescent="0.2">
      <c r="D9177" s="93" t="s">
        <v>70</v>
      </c>
      <c r="E9177" s="89" t="s">
        <v>18</v>
      </c>
      <c r="F9177" s="92"/>
      <c r="G9177" s="94">
        <v>0</v>
      </c>
      <c r="H9177" s="152">
        <v>0</v>
      </c>
      <c r="I9177" s="86">
        <v>0</v>
      </c>
      <c r="J9177" s="86">
        <v>0</v>
      </c>
      <c r="K9177" s="144">
        <v>0</v>
      </c>
    </row>
    <row r="9179" spans="2:11" x14ac:dyDescent="0.2">
      <c r="B9179" s="40" t="str">
        <f xml:space="preserve"> HYPERLINK("#'目次'!B385", "[379]")</f>
        <v>[379]</v>
      </c>
      <c r="C9179" s="23" t="s">
        <v>517</v>
      </c>
    </row>
    <row r="9182" spans="2:11" x14ac:dyDescent="0.2">
      <c r="C9182" s="23" t="s">
        <v>73</v>
      </c>
    </row>
    <row r="9183" spans="2:11" x14ac:dyDescent="0.2">
      <c r="D9183" s="195"/>
      <c r="E9183" s="196"/>
      <c r="F9183" s="196"/>
      <c r="G9183" s="37" t="s">
        <v>15</v>
      </c>
      <c r="H9183" s="33" t="s">
        <v>512</v>
      </c>
      <c r="I9183" s="13" t="s">
        <v>513</v>
      </c>
      <c r="J9183" s="13" t="s">
        <v>514</v>
      </c>
      <c r="K9183" s="38" t="s">
        <v>18</v>
      </c>
    </row>
    <row r="9184" spans="2:11" x14ac:dyDescent="0.2">
      <c r="D9184" s="197"/>
      <c r="E9184" s="198"/>
      <c r="F9184" s="198"/>
      <c r="G9184" s="35"/>
      <c r="H9184" s="39"/>
      <c r="I9184" s="14"/>
      <c r="J9184" s="14"/>
      <c r="K9184" s="34"/>
    </row>
    <row r="9185" spans="4:11" x14ac:dyDescent="0.2">
      <c r="D9185" s="56"/>
      <c r="E9185" s="58" t="s">
        <v>15</v>
      </c>
      <c r="F9185" s="46"/>
      <c r="G9185" s="36">
        <v>1200</v>
      </c>
      <c r="H9185" s="24">
        <v>2.916666666667</v>
      </c>
      <c r="I9185" s="24">
        <v>65.75</v>
      </c>
      <c r="J9185" s="24">
        <v>27.583333333333002</v>
      </c>
      <c r="K9185" s="68">
        <v>3.75</v>
      </c>
    </row>
    <row r="9186" spans="4:11" x14ac:dyDescent="0.2">
      <c r="D9186" s="199" t="s">
        <v>74</v>
      </c>
      <c r="E9186" s="22" t="s">
        <v>75</v>
      </c>
      <c r="F9186" s="21"/>
      <c r="G9186" s="19">
        <v>592</v>
      </c>
      <c r="H9186" s="54">
        <v>2.7027027027030002</v>
      </c>
      <c r="I9186" s="20">
        <v>66.554054054054006</v>
      </c>
      <c r="J9186" s="20">
        <v>26.52027027027</v>
      </c>
      <c r="K9186" s="52">
        <v>4.2229729729730003</v>
      </c>
    </row>
    <row r="9187" spans="4:11" x14ac:dyDescent="0.2">
      <c r="D9187" s="200"/>
      <c r="E9187" s="4" t="s">
        <v>34</v>
      </c>
      <c r="F9187" s="5"/>
      <c r="G9187" s="6">
        <v>37</v>
      </c>
      <c r="H9187" s="31">
        <v>5.4054054054050003</v>
      </c>
      <c r="I9187" s="44">
        <v>78.378378378378002</v>
      </c>
      <c r="J9187" s="61">
        <v>8.1081081081080004</v>
      </c>
      <c r="K9187" s="42">
        <v>8.1081081081080004</v>
      </c>
    </row>
    <row r="9188" spans="4:11" x14ac:dyDescent="0.2">
      <c r="D9188" s="200"/>
      <c r="E9188" s="4" t="s">
        <v>35</v>
      </c>
      <c r="F9188" s="5"/>
      <c r="G9188" s="6">
        <v>75</v>
      </c>
      <c r="H9188" s="31">
        <v>6.666666666667</v>
      </c>
      <c r="I9188" s="44">
        <v>77.333333333333002</v>
      </c>
      <c r="J9188" s="61">
        <v>13.333333333333</v>
      </c>
      <c r="K9188" s="42">
        <v>2.666666666667</v>
      </c>
    </row>
    <row r="9189" spans="4:11" x14ac:dyDescent="0.2">
      <c r="D9189" s="200"/>
      <c r="E9189" s="4" t="s">
        <v>36</v>
      </c>
      <c r="F9189" s="5"/>
      <c r="G9189" s="6">
        <v>95</v>
      </c>
      <c r="H9189" s="31">
        <v>3.1578947368420001</v>
      </c>
      <c r="I9189" s="12">
        <v>66.315789473684006</v>
      </c>
      <c r="J9189" s="12">
        <v>25.263157894736999</v>
      </c>
      <c r="K9189" s="42">
        <v>5.2631578947369997</v>
      </c>
    </row>
    <row r="9190" spans="4:11" x14ac:dyDescent="0.2">
      <c r="D9190" s="200"/>
      <c r="E9190" s="4" t="s">
        <v>37</v>
      </c>
      <c r="F9190" s="5"/>
      <c r="G9190" s="6">
        <v>111</v>
      </c>
      <c r="H9190" s="31">
        <v>2.7027027027030002</v>
      </c>
      <c r="I9190" s="12">
        <v>69.369369369368997</v>
      </c>
      <c r="J9190" s="12">
        <v>25.225225225225</v>
      </c>
      <c r="K9190" s="42">
        <v>2.7027027027030002</v>
      </c>
    </row>
    <row r="9191" spans="4:11" x14ac:dyDescent="0.2">
      <c r="D9191" s="200"/>
      <c r="E9191" s="4" t="s">
        <v>38</v>
      </c>
      <c r="F9191" s="5"/>
      <c r="G9191" s="6">
        <v>93</v>
      </c>
      <c r="H9191" s="31">
        <v>2.1505376344089999</v>
      </c>
      <c r="I9191" s="61">
        <v>50.537634408602003</v>
      </c>
      <c r="J9191" s="44">
        <v>45.161290322581003</v>
      </c>
      <c r="K9191" s="42">
        <v>2.1505376344089999</v>
      </c>
    </row>
    <row r="9192" spans="4:11" x14ac:dyDescent="0.2">
      <c r="D9192" s="200"/>
      <c r="E9192" s="4" t="s">
        <v>39</v>
      </c>
      <c r="F9192" s="5"/>
      <c r="G9192" s="6">
        <v>109</v>
      </c>
      <c r="H9192" s="31">
        <v>0.91743119266100004</v>
      </c>
      <c r="I9192" s="12">
        <v>69.724770642202003</v>
      </c>
      <c r="J9192" s="12">
        <v>25.688073394494999</v>
      </c>
      <c r="K9192" s="42">
        <v>3.669724770642</v>
      </c>
    </row>
    <row r="9193" spans="4:11" x14ac:dyDescent="0.2">
      <c r="D9193" s="200"/>
      <c r="E9193" s="4" t="s">
        <v>40</v>
      </c>
      <c r="F9193" s="5"/>
      <c r="G9193" s="6">
        <v>72</v>
      </c>
      <c r="H9193" s="71">
        <v>0</v>
      </c>
      <c r="I9193" s="12">
        <v>61.111111111111001</v>
      </c>
      <c r="J9193" s="12">
        <v>30.555555555556001</v>
      </c>
      <c r="K9193" s="42">
        <v>8.333333333333</v>
      </c>
    </row>
    <row r="9194" spans="4:11" x14ac:dyDescent="0.2">
      <c r="D9194" s="199" t="s">
        <v>76</v>
      </c>
      <c r="E9194" s="22" t="s">
        <v>77</v>
      </c>
      <c r="F9194" s="21"/>
      <c r="G9194" s="19">
        <v>608</v>
      </c>
      <c r="H9194" s="54">
        <v>3.125</v>
      </c>
      <c r="I9194" s="20">
        <v>64.967105263158004</v>
      </c>
      <c r="J9194" s="20">
        <v>28.618421052632002</v>
      </c>
      <c r="K9194" s="52">
        <v>3.2894736842109999</v>
      </c>
    </row>
    <row r="9195" spans="4:11" x14ac:dyDescent="0.2">
      <c r="D9195" s="200"/>
      <c r="E9195" s="4" t="s">
        <v>34</v>
      </c>
      <c r="F9195" s="5"/>
      <c r="G9195" s="6">
        <v>37</v>
      </c>
      <c r="H9195" s="76">
        <v>10.810810810811001</v>
      </c>
      <c r="I9195" s="12">
        <v>64.864864864864998</v>
      </c>
      <c r="J9195" s="12">
        <v>24.324324324323999</v>
      </c>
      <c r="K9195" s="73">
        <v>0</v>
      </c>
    </row>
    <row r="9196" spans="4:11" x14ac:dyDescent="0.2">
      <c r="D9196" s="200"/>
      <c r="E9196" s="4" t="s">
        <v>35</v>
      </c>
      <c r="F9196" s="5"/>
      <c r="G9196" s="6">
        <v>73</v>
      </c>
      <c r="H9196" s="31">
        <v>2.7397260273969999</v>
      </c>
      <c r="I9196" s="12">
        <v>65.753424657533998</v>
      </c>
      <c r="J9196" s="12">
        <v>27.397260273973</v>
      </c>
      <c r="K9196" s="42">
        <v>4.1095890410960001</v>
      </c>
    </row>
    <row r="9197" spans="4:11" x14ac:dyDescent="0.2">
      <c r="D9197" s="200"/>
      <c r="E9197" s="4" t="s">
        <v>36</v>
      </c>
      <c r="F9197" s="5"/>
      <c r="G9197" s="6">
        <v>92</v>
      </c>
      <c r="H9197" s="31">
        <v>4.3478260869570002</v>
      </c>
      <c r="I9197" s="12">
        <v>65.217391304347998</v>
      </c>
      <c r="J9197" s="12">
        <v>29.347826086956999</v>
      </c>
      <c r="K9197" s="42">
        <v>1.086956521739</v>
      </c>
    </row>
    <row r="9198" spans="4:11" x14ac:dyDescent="0.2">
      <c r="D9198" s="200"/>
      <c r="E9198" s="4" t="s">
        <v>37</v>
      </c>
      <c r="F9198" s="5"/>
      <c r="G9198" s="6">
        <v>110</v>
      </c>
      <c r="H9198" s="31">
        <v>3.636363636364</v>
      </c>
      <c r="I9198" s="12">
        <v>64.545454545455001</v>
      </c>
      <c r="J9198" s="12">
        <v>30</v>
      </c>
      <c r="K9198" s="42">
        <v>1.818181818182</v>
      </c>
    </row>
    <row r="9199" spans="4:11" x14ac:dyDescent="0.2">
      <c r="D9199" s="200"/>
      <c r="E9199" s="4" t="s">
        <v>38</v>
      </c>
      <c r="F9199" s="5"/>
      <c r="G9199" s="6">
        <v>93</v>
      </c>
      <c r="H9199" s="31">
        <v>2.1505376344089999</v>
      </c>
      <c r="I9199" s="12">
        <v>65.591397849461998</v>
      </c>
      <c r="J9199" s="12">
        <v>29.032258064516</v>
      </c>
      <c r="K9199" s="42">
        <v>3.2258064516129998</v>
      </c>
    </row>
    <row r="9200" spans="4:11" x14ac:dyDescent="0.2">
      <c r="D9200" s="200"/>
      <c r="E9200" s="4" t="s">
        <v>39</v>
      </c>
      <c r="F9200" s="5"/>
      <c r="G9200" s="6">
        <v>114</v>
      </c>
      <c r="H9200" s="31">
        <v>2.6315789473679998</v>
      </c>
      <c r="I9200" s="12">
        <v>62.280701754386001</v>
      </c>
      <c r="J9200" s="12">
        <v>29.824561403509001</v>
      </c>
      <c r="K9200" s="42">
        <v>5.2631578947369997</v>
      </c>
    </row>
    <row r="9201" spans="2:11" x14ac:dyDescent="0.2">
      <c r="D9201" s="201"/>
      <c r="E9201" s="57" t="s">
        <v>40</v>
      </c>
      <c r="F9201" s="59"/>
      <c r="G9201" s="55">
        <v>89</v>
      </c>
      <c r="H9201" s="137">
        <v>0</v>
      </c>
      <c r="I9201" s="65">
        <v>67.415730337078998</v>
      </c>
      <c r="J9201" s="65">
        <v>26.966292134831001</v>
      </c>
      <c r="K9201" s="105">
        <v>5.61797752809</v>
      </c>
    </row>
    <row r="9203" spans="2:11" x14ac:dyDescent="0.2">
      <c r="B9203" s="40" t="str">
        <f xml:space="preserve"> HYPERLINK("#'目次'!B386", "[380]")</f>
        <v>[380]</v>
      </c>
      <c r="C9203" s="23" t="s">
        <v>517</v>
      </c>
    </row>
    <row r="9206" spans="2:11" x14ac:dyDescent="0.2">
      <c r="C9206" s="23" t="s">
        <v>80</v>
      </c>
    </row>
    <row r="9207" spans="2:11" x14ac:dyDescent="0.2">
      <c r="E9207" s="195"/>
      <c r="F9207" s="196"/>
      <c r="G9207" s="37" t="s">
        <v>15</v>
      </c>
      <c r="H9207" s="33" t="s">
        <v>512</v>
      </c>
      <c r="I9207" s="13" t="s">
        <v>513</v>
      </c>
      <c r="J9207" s="13" t="s">
        <v>514</v>
      </c>
      <c r="K9207" s="38" t="s">
        <v>18</v>
      </c>
    </row>
    <row r="9208" spans="2:11" x14ac:dyDescent="0.2">
      <c r="E9208" s="197"/>
      <c r="F9208" s="198"/>
      <c r="G9208" s="35"/>
      <c r="H9208" s="39"/>
      <c r="I9208" s="14"/>
      <c r="J9208" s="14"/>
      <c r="K9208" s="34"/>
    </row>
    <row r="9209" spans="2:11" x14ac:dyDescent="0.2">
      <c r="E9209" s="91" t="s">
        <v>15</v>
      </c>
      <c r="F9209" s="46"/>
      <c r="G9209" s="36">
        <v>1200</v>
      </c>
      <c r="H9209" s="24">
        <v>2.916666666667</v>
      </c>
      <c r="I9209" s="24">
        <v>65.75</v>
      </c>
      <c r="J9209" s="24">
        <v>27.583333333333002</v>
      </c>
      <c r="K9209" s="68">
        <v>3.75</v>
      </c>
    </row>
    <row r="9210" spans="2:11" x14ac:dyDescent="0.2">
      <c r="E9210" s="4" t="s">
        <v>81</v>
      </c>
      <c r="F9210" s="5"/>
      <c r="G9210" s="19">
        <v>48</v>
      </c>
      <c r="H9210" s="54">
        <v>2.083333333333</v>
      </c>
      <c r="I9210" s="98">
        <v>77.083333333333002</v>
      </c>
      <c r="J9210" s="107">
        <v>16.666666666666998</v>
      </c>
      <c r="K9210" s="52">
        <v>4.166666666667</v>
      </c>
    </row>
    <row r="9211" spans="2:11" x14ac:dyDescent="0.2">
      <c r="E9211" s="4" t="s">
        <v>82</v>
      </c>
      <c r="F9211" s="5"/>
      <c r="G9211" s="6">
        <v>84</v>
      </c>
      <c r="H9211" s="31">
        <v>3.5714285714290002</v>
      </c>
      <c r="I9211" s="12">
        <v>61.904761904761997</v>
      </c>
      <c r="J9211" s="12">
        <v>25</v>
      </c>
      <c r="K9211" s="88">
        <v>9.5238095238099998</v>
      </c>
    </row>
    <row r="9212" spans="2:11" x14ac:dyDescent="0.2">
      <c r="E9212" s="4" t="s">
        <v>83</v>
      </c>
      <c r="F9212" s="5"/>
      <c r="G9212" s="6">
        <v>462</v>
      </c>
      <c r="H9212" s="31">
        <v>3.0303030303030001</v>
      </c>
      <c r="I9212" s="12">
        <v>66.883116883116998</v>
      </c>
      <c r="J9212" s="12">
        <v>26.190476190476002</v>
      </c>
      <c r="K9212" s="42">
        <v>3.896103896104</v>
      </c>
    </row>
    <row r="9213" spans="2:11" x14ac:dyDescent="0.2">
      <c r="E9213" s="4" t="s">
        <v>84</v>
      </c>
      <c r="F9213" s="5"/>
      <c r="G9213" s="6">
        <v>30</v>
      </c>
      <c r="H9213" s="31">
        <v>3.333333333333</v>
      </c>
      <c r="I9213" s="43">
        <v>60</v>
      </c>
      <c r="J9213" s="29">
        <v>33.333333333333002</v>
      </c>
      <c r="K9213" s="42">
        <v>3.333333333333</v>
      </c>
    </row>
    <row r="9214" spans="2:11" x14ac:dyDescent="0.2">
      <c r="E9214" s="4" t="s">
        <v>85</v>
      </c>
      <c r="F9214" s="5"/>
      <c r="G9214" s="6">
        <v>144</v>
      </c>
      <c r="H9214" s="31">
        <v>2.7777777777780002</v>
      </c>
      <c r="I9214" s="12">
        <v>64.583333333333002</v>
      </c>
      <c r="J9214" s="12">
        <v>30.555555555556001</v>
      </c>
      <c r="K9214" s="42">
        <v>2.083333333333</v>
      </c>
    </row>
    <row r="9215" spans="2:11" x14ac:dyDescent="0.2">
      <c r="E9215" s="4" t="s">
        <v>86</v>
      </c>
      <c r="F9215" s="5"/>
      <c r="G9215" s="6">
        <v>192</v>
      </c>
      <c r="H9215" s="31">
        <v>3.125</v>
      </c>
      <c r="I9215" s="12">
        <v>65.625</v>
      </c>
      <c r="J9215" s="12">
        <v>29.6875</v>
      </c>
      <c r="K9215" s="42">
        <v>1.5625</v>
      </c>
    </row>
    <row r="9216" spans="2:11" x14ac:dyDescent="0.2">
      <c r="E9216" s="4" t="s">
        <v>87</v>
      </c>
      <c r="F9216" s="5"/>
      <c r="G9216" s="6">
        <v>72</v>
      </c>
      <c r="H9216" s="31">
        <v>4.166666666667</v>
      </c>
      <c r="I9216" s="12">
        <v>69.444444444444002</v>
      </c>
      <c r="J9216" s="43">
        <v>22.222222222222001</v>
      </c>
      <c r="K9216" s="42">
        <v>4.166666666667</v>
      </c>
    </row>
    <row r="9217" spans="2:11" x14ac:dyDescent="0.2">
      <c r="E9217" s="4" t="s">
        <v>88</v>
      </c>
      <c r="F9217" s="5"/>
      <c r="G9217" s="6">
        <v>36</v>
      </c>
      <c r="H9217" s="71">
        <v>0</v>
      </c>
      <c r="I9217" s="12">
        <v>66.666666666666998</v>
      </c>
      <c r="J9217" s="12">
        <v>27.777777777777999</v>
      </c>
      <c r="K9217" s="42">
        <v>5.5555555555560003</v>
      </c>
    </row>
    <row r="9218" spans="2:11" x14ac:dyDescent="0.2">
      <c r="E9218" s="4" t="s">
        <v>89</v>
      </c>
      <c r="F9218" s="5"/>
      <c r="G9218" s="6">
        <v>66</v>
      </c>
      <c r="H9218" s="31">
        <v>3.0303030303030001</v>
      </c>
      <c r="I9218" s="12">
        <v>63.636363636364003</v>
      </c>
      <c r="J9218" s="12">
        <v>28.787878787878999</v>
      </c>
      <c r="K9218" s="42">
        <v>4.5454545454549997</v>
      </c>
    </row>
    <row r="9219" spans="2:11" x14ac:dyDescent="0.2">
      <c r="E9219" s="4" t="s">
        <v>90</v>
      </c>
      <c r="F9219" s="5"/>
      <c r="G9219" s="6">
        <v>54</v>
      </c>
      <c r="H9219" s="31">
        <v>1.851851851852</v>
      </c>
      <c r="I9219" s="43">
        <v>57.407407407407</v>
      </c>
      <c r="J9219" s="44">
        <v>40.740740740741003</v>
      </c>
      <c r="K9219" s="73">
        <v>0</v>
      </c>
    </row>
    <row r="9220" spans="2:11" x14ac:dyDescent="0.2">
      <c r="E9220" s="57" t="s">
        <v>91</v>
      </c>
      <c r="F9220" s="59"/>
      <c r="G9220" s="55">
        <v>12</v>
      </c>
      <c r="H9220" s="137">
        <v>0</v>
      </c>
      <c r="I9220" s="125">
        <v>58.333333333333002</v>
      </c>
      <c r="J9220" s="65">
        <v>25</v>
      </c>
      <c r="K9220" s="141">
        <v>16.666666666666998</v>
      </c>
    </row>
    <row r="9222" spans="2:11" x14ac:dyDescent="0.2">
      <c r="B9222" s="40" t="str">
        <f xml:space="preserve"> HYPERLINK("#'目次'!B387", "[381]")</f>
        <v>[381]</v>
      </c>
      <c r="C9222" s="23" t="s">
        <v>520</v>
      </c>
    </row>
    <row r="9225" spans="2:11" x14ac:dyDescent="0.2">
      <c r="C9225" s="23" t="s">
        <v>14</v>
      </c>
    </row>
    <row r="9226" spans="2:11" x14ac:dyDescent="0.2">
      <c r="D9226" s="195"/>
      <c r="E9226" s="196"/>
      <c r="F9226" s="196"/>
      <c r="G9226" s="37" t="s">
        <v>15</v>
      </c>
      <c r="H9226" s="33" t="s">
        <v>512</v>
      </c>
      <c r="I9226" s="13" t="s">
        <v>513</v>
      </c>
      <c r="J9226" s="13" t="s">
        <v>514</v>
      </c>
      <c r="K9226" s="38" t="s">
        <v>18</v>
      </c>
    </row>
    <row r="9227" spans="2:11" x14ac:dyDescent="0.2">
      <c r="D9227" s="197"/>
      <c r="E9227" s="198"/>
      <c r="F9227" s="198"/>
      <c r="G9227" s="35"/>
      <c r="H9227" s="39"/>
      <c r="I9227" s="14"/>
      <c r="J9227" s="14"/>
      <c r="K9227" s="34"/>
    </row>
    <row r="9228" spans="2:11" x14ac:dyDescent="0.2">
      <c r="D9228" s="56"/>
      <c r="E9228" s="58" t="s">
        <v>15</v>
      </c>
      <c r="F9228" s="46"/>
      <c r="G9228" s="36">
        <v>1200</v>
      </c>
      <c r="H9228" s="24">
        <v>0.5</v>
      </c>
      <c r="I9228" s="24">
        <v>56.416666666666998</v>
      </c>
      <c r="J9228" s="24">
        <v>36.416666666666998</v>
      </c>
      <c r="K9228" s="68">
        <v>6.666666666667</v>
      </c>
    </row>
    <row r="9229" spans="2:11" x14ac:dyDescent="0.2">
      <c r="D9229" s="199" t="s">
        <v>19</v>
      </c>
      <c r="E9229" s="22" t="s">
        <v>20</v>
      </c>
      <c r="F9229" s="21"/>
      <c r="G9229" s="19">
        <v>132</v>
      </c>
      <c r="H9229" s="54">
        <v>1.5151515151520001</v>
      </c>
      <c r="I9229" s="20">
        <v>58.333333333333002</v>
      </c>
      <c r="J9229" s="90">
        <v>31.060606060605998</v>
      </c>
      <c r="K9229" s="52">
        <v>9.0909090909089993</v>
      </c>
    </row>
    <row r="9230" spans="2:11" x14ac:dyDescent="0.2">
      <c r="D9230" s="200"/>
      <c r="E9230" s="4" t="s">
        <v>21</v>
      </c>
      <c r="F9230" s="5"/>
      <c r="G9230" s="6">
        <v>444</v>
      </c>
      <c r="H9230" s="31">
        <v>0.45045045044999998</v>
      </c>
      <c r="I9230" s="12">
        <v>53.378378378378002</v>
      </c>
      <c r="J9230" s="12">
        <v>39.864864864864998</v>
      </c>
      <c r="K9230" s="42">
        <v>6.3063063063060003</v>
      </c>
    </row>
    <row r="9231" spans="2:11" x14ac:dyDescent="0.2">
      <c r="D9231" s="200"/>
      <c r="E9231" s="4" t="s">
        <v>22</v>
      </c>
      <c r="F9231" s="5"/>
      <c r="G9231" s="6">
        <v>192</v>
      </c>
      <c r="H9231" s="31">
        <v>0.52083333333299997</v>
      </c>
      <c r="I9231" s="29">
        <v>61.458333333333002</v>
      </c>
      <c r="J9231" s="12">
        <v>32.291666666666998</v>
      </c>
      <c r="K9231" s="42">
        <v>5.729166666667</v>
      </c>
    </row>
    <row r="9232" spans="2:11" x14ac:dyDescent="0.2">
      <c r="D9232" s="200"/>
      <c r="E9232" s="4" t="s">
        <v>23</v>
      </c>
      <c r="F9232" s="5"/>
      <c r="G9232" s="6">
        <v>192</v>
      </c>
      <c r="H9232" s="31">
        <v>0.52083333333299997</v>
      </c>
      <c r="I9232" s="12">
        <v>59.375</v>
      </c>
      <c r="J9232" s="12">
        <v>34.895833333333002</v>
      </c>
      <c r="K9232" s="42">
        <v>5.208333333333</v>
      </c>
    </row>
    <row r="9233" spans="2:11" x14ac:dyDescent="0.2">
      <c r="D9233" s="200"/>
      <c r="E9233" s="4" t="s">
        <v>24</v>
      </c>
      <c r="F9233" s="5"/>
      <c r="G9233" s="6">
        <v>240</v>
      </c>
      <c r="H9233" s="71">
        <v>0</v>
      </c>
      <c r="I9233" s="12">
        <v>54.583333333333002</v>
      </c>
      <c r="J9233" s="12">
        <v>37.5</v>
      </c>
      <c r="K9233" s="42">
        <v>7.916666666667</v>
      </c>
    </row>
    <row r="9234" spans="2:11" x14ac:dyDescent="0.2">
      <c r="D9234" s="199" t="s">
        <v>25</v>
      </c>
      <c r="E9234" s="22" t="s">
        <v>26</v>
      </c>
      <c r="F9234" s="21"/>
      <c r="G9234" s="19">
        <v>348</v>
      </c>
      <c r="H9234" s="54">
        <v>0.28735632183900001</v>
      </c>
      <c r="I9234" s="20">
        <v>58.045977011494003</v>
      </c>
      <c r="J9234" s="20">
        <v>36.206896551724</v>
      </c>
      <c r="K9234" s="52">
        <v>5.4597701149429998</v>
      </c>
    </row>
    <row r="9235" spans="2:11" x14ac:dyDescent="0.2">
      <c r="D9235" s="200"/>
      <c r="E9235" s="4" t="s">
        <v>27</v>
      </c>
      <c r="F9235" s="5"/>
      <c r="G9235" s="6">
        <v>378</v>
      </c>
      <c r="H9235" s="31">
        <v>0.52910052910100003</v>
      </c>
      <c r="I9235" s="12">
        <v>56.349206349206</v>
      </c>
      <c r="J9235" s="12">
        <v>36.243386243385999</v>
      </c>
      <c r="K9235" s="42">
        <v>6.8783068783069998</v>
      </c>
    </row>
    <row r="9236" spans="2:11" x14ac:dyDescent="0.2">
      <c r="D9236" s="200"/>
      <c r="E9236" s="4" t="s">
        <v>28</v>
      </c>
      <c r="F9236" s="5"/>
      <c r="G9236" s="6">
        <v>372</v>
      </c>
      <c r="H9236" s="31">
        <v>0.80645161290300005</v>
      </c>
      <c r="I9236" s="12">
        <v>55.645161290323003</v>
      </c>
      <c r="J9236" s="12">
        <v>36.559139784945998</v>
      </c>
      <c r="K9236" s="42">
        <v>6.9892473118279996</v>
      </c>
    </row>
    <row r="9237" spans="2:11" x14ac:dyDescent="0.2">
      <c r="D9237" s="200"/>
      <c r="E9237" s="4" t="s">
        <v>29</v>
      </c>
      <c r="F9237" s="5"/>
      <c r="G9237" s="6">
        <v>102</v>
      </c>
      <c r="H9237" s="71">
        <v>0</v>
      </c>
      <c r="I9237" s="12">
        <v>53.921568627451002</v>
      </c>
      <c r="J9237" s="12">
        <v>37.254901960783997</v>
      </c>
      <c r="K9237" s="42">
        <v>8.8235294117649996</v>
      </c>
    </row>
    <row r="9238" spans="2:11" x14ac:dyDescent="0.2">
      <c r="D9238" s="199" t="s">
        <v>30</v>
      </c>
      <c r="E9238" s="22" t="s">
        <v>31</v>
      </c>
      <c r="F9238" s="21"/>
      <c r="G9238" s="19">
        <v>592</v>
      </c>
      <c r="H9238" s="54">
        <v>0.50675675675700005</v>
      </c>
      <c r="I9238" s="20">
        <v>57.601351351350999</v>
      </c>
      <c r="J9238" s="20">
        <v>34.966216216215997</v>
      </c>
      <c r="K9238" s="52">
        <v>6.9256756756759996</v>
      </c>
    </row>
    <row r="9239" spans="2:11" x14ac:dyDescent="0.2">
      <c r="D9239" s="200"/>
      <c r="E9239" s="4" t="s">
        <v>32</v>
      </c>
      <c r="F9239" s="5"/>
      <c r="G9239" s="6">
        <v>608</v>
      </c>
      <c r="H9239" s="31">
        <v>0.49342105263199998</v>
      </c>
      <c r="I9239" s="12">
        <v>55.263157894736999</v>
      </c>
      <c r="J9239" s="12">
        <v>37.828947368420998</v>
      </c>
      <c r="K9239" s="42">
        <v>6.4144736842109999</v>
      </c>
    </row>
    <row r="9240" spans="2:11" x14ac:dyDescent="0.2">
      <c r="D9240" s="199" t="s">
        <v>33</v>
      </c>
      <c r="E9240" s="22" t="s">
        <v>34</v>
      </c>
      <c r="F9240" s="21"/>
      <c r="G9240" s="19">
        <v>74</v>
      </c>
      <c r="H9240" s="54">
        <v>4.0540540540540002</v>
      </c>
      <c r="I9240" s="98">
        <v>75.675675675676004</v>
      </c>
      <c r="J9240" s="107">
        <v>16.216216216216001</v>
      </c>
      <c r="K9240" s="52">
        <v>4.0540540540540002</v>
      </c>
    </row>
    <row r="9241" spans="2:11" x14ac:dyDescent="0.2">
      <c r="D9241" s="200"/>
      <c r="E9241" s="4" t="s">
        <v>35</v>
      </c>
      <c r="F9241" s="5"/>
      <c r="G9241" s="6">
        <v>148</v>
      </c>
      <c r="H9241" s="31">
        <v>0.67567567567599995</v>
      </c>
      <c r="I9241" s="29">
        <v>64.189189189188994</v>
      </c>
      <c r="J9241" s="43">
        <v>30.405405405404998</v>
      </c>
      <c r="K9241" s="42">
        <v>4.7297297297299998</v>
      </c>
    </row>
    <row r="9242" spans="2:11" x14ac:dyDescent="0.2">
      <c r="D9242" s="200"/>
      <c r="E9242" s="4" t="s">
        <v>36</v>
      </c>
      <c r="F9242" s="5"/>
      <c r="G9242" s="6">
        <v>187</v>
      </c>
      <c r="H9242" s="71">
        <v>0</v>
      </c>
      <c r="I9242" s="29">
        <v>63.101604278075001</v>
      </c>
      <c r="J9242" s="12">
        <v>33.155080213904</v>
      </c>
      <c r="K9242" s="42">
        <v>3.7433155080209999</v>
      </c>
    </row>
    <row r="9243" spans="2:11" x14ac:dyDescent="0.2">
      <c r="D9243" s="200"/>
      <c r="E9243" s="4" t="s">
        <v>37</v>
      </c>
      <c r="F9243" s="5"/>
      <c r="G9243" s="6">
        <v>221</v>
      </c>
      <c r="H9243" s="31">
        <v>0.452488687783</v>
      </c>
      <c r="I9243" s="12">
        <v>60.180995475113001</v>
      </c>
      <c r="J9243" s="12">
        <v>36.651583710407003</v>
      </c>
      <c r="K9243" s="42">
        <v>2.7149321266970001</v>
      </c>
    </row>
    <row r="9244" spans="2:11" x14ac:dyDescent="0.2">
      <c r="D9244" s="200"/>
      <c r="E9244" s="4" t="s">
        <v>38</v>
      </c>
      <c r="F9244" s="5"/>
      <c r="G9244" s="6">
        <v>186</v>
      </c>
      <c r="H9244" s="71">
        <v>0</v>
      </c>
      <c r="I9244" s="43">
        <v>47.849462365591002</v>
      </c>
      <c r="J9244" s="44">
        <v>47.311827956988999</v>
      </c>
      <c r="K9244" s="42">
        <v>4.8387096774189997</v>
      </c>
    </row>
    <row r="9245" spans="2:11" x14ac:dyDescent="0.2">
      <c r="D9245" s="200"/>
      <c r="E9245" s="4" t="s">
        <v>39</v>
      </c>
      <c r="F9245" s="5"/>
      <c r="G9245" s="6">
        <v>223</v>
      </c>
      <c r="H9245" s="31">
        <v>0.44843049327399997</v>
      </c>
      <c r="I9245" s="43">
        <v>48.430493273543</v>
      </c>
      <c r="J9245" s="12">
        <v>41.255605381165999</v>
      </c>
      <c r="K9245" s="42">
        <v>9.8654708520179994</v>
      </c>
    </row>
    <row r="9246" spans="2:11" x14ac:dyDescent="0.2">
      <c r="D9246" s="201"/>
      <c r="E9246" s="57" t="s">
        <v>40</v>
      </c>
      <c r="F9246" s="59"/>
      <c r="G9246" s="55">
        <v>161</v>
      </c>
      <c r="H9246" s="137">
        <v>0</v>
      </c>
      <c r="I9246" s="125">
        <v>48.447204968944</v>
      </c>
      <c r="J9246" s="65">
        <v>35.403726708074998</v>
      </c>
      <c r="K9246" s="155">
        <v>16.149068322981002</v>
      </c>
    </row>
    <row r="9248" spans="2:11" x14ac:dyDescent="0.2">
      <c r="B9248" s="40" t="str">
        <f xml:space="preserve"> HYPERLINK("#'目次'!B388", "[382]")</f>
        <v>[382]</v>
      </c>
      <c r="C9248" s="23" t="s">
        <v>520</v>
      </c>
    </row>
    <row r="9251" spans="3:11" x14ac:dyDescent="0.2">
      <c r="C9251" s="23" t="s">
        <v>48</v>
      </c>
    </row>
    <row r="9252" spans="3:11" x14ac:dyDescent="0.2">
      <c r="D9252" s="195"/>
      <c r="E9252" s="196"/>
      <c r="F9252" s="196"/>
      <c r="G9252" s="37" t="s">
        <v>15</v>
      </c>
      <c r="H9252" s="33" t="s">
        <v>512</v>
      </c>
      <c r="I9252" s="13" t="s">
        <v>513</v>
      </c>
      <c r="J9252" s="13" t="s">
        <v>514</v>
      </c>
      <c r="K9252" s="38" t="s">
        <v>18</v>
      </c>
    </row>
    <row r="9253" spans="3:11" x14ac:dyDescent="0.2">
      <c r="D9253" s="197"/>
      <c r="E9253" s="198"/>
      <c r="F9253" s="198"/>
      <c r="G9253" s="35"/>
      <c r="H9253" s="39"/>
      <c r="I9253" s="14"/>
      <c r="J9253" s="14"/>
      <c r="K9253" s="34"/>
    </row>
    <row r="9254" spans="3:11" x14ac:dyDescent="0.2">
      <c r="D9254" s="56"/>
      <c r="E9254" s="58" t="s">
        <v>15</v>
      </c>
      <c r="F9254" s="46"/>
      <c r="G9254" s="36">
        <v>1200</v>
      </c>
      <c r="H9254" s="24">
        <v>0.5</v>
      </c>
      <c r="I9254" s="24">
        <v>56.416666666666998</v>
      </c>
      <c r="J9254" s="24">
        <v>36.416666666666998</v>
      </c>
      <c r="K9254" s="68">
        <v>6.666666666667</v>
      </c>
    </row>
    <row r="9255" spans="3:11" x14ac:dyDescent="0.2">
      <c r="D9255" s="199" t="s">
        <v>49</v>
      </c>
      <c r="E9255" s="22" t="s">
        <v>50</v>
      </c>
      <c r="F9255" s="21"/>
      <c r="G9255" s="19">
        <v>15</v>
      </c>
      <c r="H9255" s="131">
        <v>0</v>
      </c>
      <c r="I9255" s="90">
        <v>46.666666666666998</v>
      </c>
      <c r="J9255" s="98">
        <v>46.666666666666998</v>
      </c>
      <c r="K9255" s="52">
        <v>6.666666666667</v>
      </c>
    </row>
    <row r="9256" spans="3:11" x14ac:dyDescent="0.2">
      <c r="D9256" s="200"/>
      <c r="E9256" s="4" t="s">
        <v>51</v>
      </c>
      <c r="F9256" s="5"/>
      <c r="G9256" s="6">
        <v>142</v>
      </c>
      <c r="H9256" s="31">
        <v>0.70422535211299997</v>
      </c>
      <c r="I9256" s="12">
        <v>52.112676056338003</v>
      </c>
      <c r="J9256" s="29">
        <v>41.549295774648002</v>
      </c>
      <c r="K9256" s="42">
        <v>5.6338028169010004</v>
      </c>
    </row>
    <row r="9257" spans="3:11" x14ac:dyDescent="0.2">
      <c r="D9257" s="200"/>
      <c r="E9257" s="4" t="s">
        <v>52</v>
      </c>
      <c r="F9257" s="5"/>
      <c r="G9257" s="6">
        <v>26</v>
      </c>
      <c r="H9257" s="71">
        <v>0</v>
      </c>
      <c r="I9257" s="43">
        <v>50</v>
      </c>
      <c r="J9257" s="29">
        <v>46.153846153845997</v>
      </c>
      <c r="K9257" s="42">
        <v>3.8461538461539999</v>
      </c>
    </row>
    <row r="9258" spans="3:11" x14ac:dyDescent="0.2">
      <c r="D9258" s="200"/>
      <c r="E9258" s="4" t="s">
        <v>53</v>
      </c>
      <c r="F9258" s="5"/>
      <c r="G9258" s="6">
        <v>41</v>
      </c>
      <c r="H9258" s="71">
        <v>0</v>
      </c>
      <c r="I9258" s="12">
        <v>56.097560975610001</v>
      </c>
      <c r="J9258" s="29">
        <v>43.902439024389999</v>
      </c>
      <c r="K9258" s="139">
        <v>0</v>
      </c>
    </row>
    <row r="9259" spans="3:11" x14ac:dyDescent="0.2">
      <c r="D9259" s="200"/>
      <c r="E9259" s="4" t="s">
        <v>54</v>
      </c>
      <c r="F9259" s="5"/>
      <c r="G9259" s="6">
        <v>226</v>
      </c>
      <c r="H9259" s="71">
        <v>0</v>
      </c>
      <c r="I9259" s="12">
        <v>59.734513274336003</v>
      </c>
      <c r="J9259" s="12">
        <v>35.840707964601997</v>
      </c>
      <c r="K9259" s="42">
        <v>4.424778761062</v>
      </c>
    </row>
    <row r="9260" spans="3:11" x14ac:dyDescent="0.2">
      <c r="D9260" s="200"/>
      <c r="E9260" s="4" t="s">
        <v>55</v>
      </c>
      <c r="F9260" s="5"/>
      <c r="G9260" s="6">
        <v>125</v>
      </c>
      <c r="H9260" s="71">
        <v>0</v>
      </c>
      <c r="I9260" s="12">
        <v>55.2</v>
      </c>
      <c r="J9260" s="12">
        <v>39.200000000000003</v>
      </c>
      <c r="K9260" s="42">
        <v>5.6</v>
      </c>
    </row>
    <row r="9261" spans="3:11" x14ac:dyDescent="0.2">
      <c r="D9261" s="200"/>
      <c r="E9261" s="4" t="s">
        <v>56</v>
      </c>
      <c r="F9261" s="5"/>
      <c r="G9261" s="6">
        <v>190</v>
      </c>
      <c r="H9261" s="31">
        <v>0.52631578947400004</v>
      </c>
      <c r="I9261" s="12">
        <v>55.263157894736999</v>
      </c>
      <c r="J9261" s="12">
        <v>38.947368421053</v>
      </c>
      <c r="K9261" s="42">
        <v>5.2631578947369997</v>
      </c>
    </row>
    <row r="9262" spans="3:11" x14ac:dyDescent="0.2">
      <c r="D9262" s="200"/>
      <c r="E9262" s="4" t="s">
        <v>57</v>
      </c>
      <c r="F9262" s="5"/>
      <c r="G9262" s="6">
        <v>185</v>
      </c>
      <c r="H9262" s="71">
        <v>0</v>
      </c>
      <c r="I9262" s="12">
        <v>55.135135135135002</v>
      </c>
      <c r="J9262" s="12">
        <v>38.918918918918997</v>
      </c>
      <c r="K9262" s="42">
        <v>5.9459459459459998</v>
      </c>
    </row>
    <row r="9263" spans="3:11" x14ac:dyDescent="0.2">
      <c r="D9263" s="200"/>
      <c r="E9263" s="4" t="s">
        <v>58</v>
      </c>
      <c r="F9263" s="5"/>
      <c r="G9263" s="6">
        <v>113</v>
      </c>
      <c r="H9263" s="31">
        <v>3.53982300885</v>
      </c>
      <c r="I9263" s="44">
        <v>76.991150442478002</v>
      </c>
      <c r="J9263" s="61">
        <v>14.159292035398</v>
      </c>
      <c r="K9263" s="42">
        <v>5.3097345132739999</v>
      </c>
    </row>
    <row r="9264" spans="3:11" x14ac:dyDescent="0.2">
      <c r="D9264" s="200"/>
      <c r="E9264" s="4" t="s">
        <v>59</v>
      </c>
      <c r="F9264" s="5"/>
      <c r="G9264" s="6">
        <v>136</v>
      </c>
      <c r="H9264" s="71">
        <v>0</v>
      </c>
      <c r="I9264" s="61">
        <v>45.588235294118</v>
      </c>
      <c r="J9264" s="12">
        <v>35.294117647058997</v>
      </c>
      <c r="K9264" s="111">
        <v>19.117647058824002</v>
      </c>
    </row>
    <row r="9265" spans="2:11" x14ac:dyDescent="0.2">
      <c r="D9265" s="199" t="s">
        <v>60</v>
      </c>
      <c r="E9265" s="22" t="s">
        <v>61</v>
      </c>
      <c r="F9265" s="21"/>
      <c r="G9265" s="19">
        <v>205</v>
      </c>
      <c r="H9265" s="54">
        <v>0.48780487804900002</v>
      </c>
      <c r="I9265" s="90">
        <v>50.243902439023998</v>
      </c>
      <c r="J9265" s="20">
        <v>40</v>
      </c>
      <c r="K9265" s="52">
        <v>9.2682926829269991</v>
      </c>
    </row>
    <row r="9266" spans="2:11" x14ac:dyDescent="0.2">
      <c r="D9266" s="200"/>
      <c r="E9266" s="4" t="s">
        <v>62</v>
      </c>
      <c r="F9266" s="5"/>
      <c r="G9266" s="6">
        <v>160</v>
      </c>
      <c r="H9266" s="31">
        <v>0.625</v>
      </c>
      <c r="I9266" s="12">
        <v>58.75</v>
      </c>
      <c r="J9266" s="12">
        <v>33.75</v>
      </c>
      <c r="K9266" s="42">
        <v>6.875</v>
      </c>
    </row>
    <row r="9267" spans="2:11" x14ac:dyDescent="0.2">
      <c r="D9267" s="200"/>
      <c r="E9267" s="4" t="s">
        <v>63</v>
      </c>
      <c r="F9267" s="5"/>
      <c r="G9267" s="6">
        <v>121</v>
      </c>
      <c r="H9267" s="71">
        <v>0</v>
      </c>
      <c r="I9267" s="12">
        <v>54.545454545455001</v>
      </c>
      <c r="J9267" s="12">
        <v>38.842975206612003</v>
      </c>
      <c r="K9267" s="42">
        <v>6.6115702479339999</v>
      </c>
    </row>
    <row r="9268" spans="2:11" x14ac:dyDescent="0.2">
      <c r="D9268" s="200"/>
      <c r="E9268" s="4" t="s">
        <v>64</v>
      </c>
      <c r="F9268" s="5"/>
      <c r="G9268" s="6">
        <v>124</v>
      </c>
      <c r="H9268" s="71">
        <v>0</v>
      </c>
      <c r="I9268" s="43">
        <v>48.387096774193999</v>
      </c>
      <c r="J9268" s="44">
        <v>47.580645161290001</v>
      </c>
      <c r="K9268" s="42">
        <v>4.0322580645160002</v>
      </c>
    </row>
    <row r="9269" spans="2:11" x14ac:dyDescent="0.2">
      <c r="D9269" s="200"/>
      <c r="E9269" s="4" t="s">
        <v>65</v>
      </c>
      <c r="F9269" s="5"/>
      <c r="G9269" s="6">
        <v>109</v>
      </c>
      <c r="H9269" s="31">
        <v>0.91743119266100004</v>
      </c>
      <c r="I9269" s="12">
        <v>60.550458715596001</v>
      </c>
      <c r="J9269" s="12">
        <v>34.862385321101002</v>
      </c>
      <c r="K9269" s="42">
        <v>3.669724770642</v>
      </c>
    </row>
    <row r="9270" spans="2:11" x14ac:dyDescent="0.2">
      <c r="D9270" s="200"/>
      <c r="E9270" s="4" t="s">
        <v>66</v>
      </c>
      <c r="F9270" s="5"/>
      <c r="G9270" s="6">
        <v>104</v>
      </c>
      <c r="H9270" s="31">
        <v>0.96153846153800004</v>
      </c>
      <c r="I9270" s="29">
        <v>61.538461538462002</v>
      </c>
      <c r="J9270" s="12">
        <v>35.576923076923002</v>
      </c>
      <c r="K9270" s="42">
        <v>1.923076923077</v>
      </c>
    </row>
    <row r="9271" spans="2:11" x14ac:dyDescent="0.2">
      <c r="D9271" s="200"/>
      <c r="E9271" s="4" t="s">
        <v>67</v>
      </c>
      <c r="F9271" s="5"/>
      <c r="G9271" s="6">
        <v>139</v>
      </c>
      <c r="H9271" s="31">
        <v>0.71942446043200003</v>
      </c>
      <c r="I9271" s="12">
        <v>56.115107913669</v>
      </c>
      <c r="J9271" s="12">
        <v>40.287769784173001</v>
      </c>
      <c r="K9271" s="42">
        <v>2.877697841727</v>
      </c>
    </row>
    <row r="9272" spans="2:11" x14ac:dyDescent="0.2">
      <c r="D9272" s="200"/>
      <c r="E9272" s="4" t="s">
        <v>68</v>
      </c>
      <c r="F9272" s="5"/>
      <c r="G9272" s="6">
        <v>48</v>
      </c>
      <c r="H9272" s="31">
        <v>2.083333333333</v>
      </c>
      <c r="I9272" s="43">
        <v>47.916666666666998</v>
      </c>
      <c r="J9272" s="29">
        <v>45.833333333333002</v>
      </c>
      <c r="K9272" s="42">
        <v>4.166666666667</v>
      </c>
    </row>
    <row r="9273" spans="2:11" x14ac:dyDescent="0.2">
      <c r="D9273" s="200"/>
      <c r="E9273" s="4" t="s">
        <v>69</v>
      </c>
      <c r="F9273" s="5"/>
      <c r="G9273" s="6">
        <v>37</v>
      </c>
      <c r="H9273" s="71">
        <v>0</v>
      </c>
      <c r="I9273" s="44">
        <v>75.675675675676004</v>
      </c>
      <c r="J9273" s="61">
        <v>21.621621621622001</v>
      </c>
      <c r="K9273" s="42">
        <v>2.7027027027030002</v>
      </c>
    </row>
    <row r="9274" spans="2:11" x14ac:dyDescent="0.2">
      <c r="D9274" s="93" t="s">
        <v>70</v>
      </c>
      <c r="E9274" s="89" t="s">
        <v>18</v>
      </c>
      <c r="F9274" s="92"/>
      <c r="G9274" s="94">
        <v>0</v>
      </c>
      <c r="H9274" s="152">
        <v>0</v>
      </c>
      <c r="I9274" s="86">
        <v>0</v>
      </c>
      <c r="J9274" s="86">
        <v>0</v>
      </c>
      <c r="K9274" s="159">
        <v>0</v>
      </c>
    </row>
    <row r="9276" spans="2:11" x14ac:dyDescent="0.2">
      <c r="B9276" s="40" t="str">
        <f xml:space="preserve"> HYPERLINK("#'目次'!B389", "[383]")</f>
        <v>[383]</v>
      </c>
      <c r="C9276" s="23" t="s">
        <v>520</v>
      </c>
    </row>
    <row r="9279" spans="2:11" x14ac:dyDescent="0.2">
      <c r="C9279" s="23" t="s">
        <v>73</v>
      </c>
    </row>
    <row r="9280" spans="2:11" x14ac:dyDescent="0.2">
      <c r="D9280" s="195"/>
      <c r="E9280" s="196"/>
      <c r="F9280" s="196"/>
      <c r="G9280" s="37" t="s">
        <v>15</v>
      </c>
      <c r="H9280" s="33" t="s">
        <v>512</v>
      </c>
      <c r="I9280" s="13" t="s">
        <v>513</v>
      </c>
      <c r="J9280" s="13" t="s">
        <v>514</v>
      </c>
      <c r="K9280" s="38" t="s">
        <v>18</v>
      </c>
    </row>
    <row r="9281" spans="4:11" x14ac:dyDescent="0.2">
      <c r="D9281" s="197"/>
      <c r="E9281" s="198"/>
      <c r="F9281" s="198"/>
      <c r="G9281" s="35"/>
      <c r="H9281" s="39"/>
      <c r="I9281" s="14"/>
      <c r="J9281" s="14"/>
      <c r="K9281" s="34"/>
    </row>
    <row r="9282" spans="4:11" x14ac:dyDescent="0.2">
      <c r="D9282" s="56"/>
      <c r="E9282" s="58" t="s">
        <v>15</v>
      </c>
      <c r="F9282" s="46"/>
      <c r="G9282" s="36">
        <v>1200</v>
      </c>
      <c r="H9282" s="24">
        <v>0.5</v>
      </c>
      <c r="I9282" s="24">
        <v>56.416666666666998</v>
      </c>
      <c r="J9282" s="24">
        <v>36.416666666666998</v>
      </c>
      <c r="K9282" s="68">
        <v>6.666666666667</v>
      </c>
    </row>
    <row r="9283" spans="4:11" x14ac:dyDescent="0.2">
      <c r="D9283" s="199" t="s">
        <v>74</v>
      </c>
      <c r="E9283" s="22" t="s">
        <v>75</v>
      </c>
      <c r="F9283" s="21"/>
      <c r="G9283" s="19">
        <v>592</v>
      </c>
      <c r="H9283" s="54">
        <v>0.50675675675700005</v>
      </c>
      <c r="I9283" s="20">
        <v>57.601351351350999</v>
      </c>
      <c r="J9283" s="20">
        <v>34.966216216215997</v>
      </c>
      <c r="K9283" s="52">
        <v>6.9256756756759996</v>
      </c>
    </row>
    <row r="9284" spans="4:11" x14ac:dyDescent="0.2">
      <c r="D9284" s="200"/>
      <c r="E9284" s="4" t="s">
        <v>34</v>
      </c>
      <c r="F9284" s="5"/>
      <c r="G9284" s="6">
        <v>37</v>
      </c>
      <c r="H9284" s="31">
        <v>5.4054054054050003</v>
      </c>
      <c r="I9284" s="44">
        <v>72.972972972972997</v>
      </c>
      <c r="J9284" s="61">
        <v>13.513513513514001</v>
      </c>
      <c r="K9284" s="42">
        <v>8.1081081081080004</v>
      </c>
    </row>
    <row r="9285" spans="4:11" x14ac:dyDescent="0.2">
      <c r="D9285" s="200"/>
      <c r="E9285" s="4" t="s">
        <v>35</v>
      </c>
      <c r="F9285" s="5"/>
      <c r="G9285" s="6">
        <v>75</v>
      </c>
      <c r="H9285" s="31">
        <v>1.333333333333</v>
      </c>
      <c r="I9285" s="44">
        <v>76</v>
      </c>
      <c r="J9285" s="61">
        <v>20</v>
      </c>
      <c r="K9285" s="42">
        <v>2.666666666667</v>
      </c>
    </row>
    <row r="9286" spans="4:11" x14ac:dyDescent="0.2">
      <c r="D9286" s="200"/>
      <c r="E9286" s="4" t="s">
        <v>36</v>
      </c>
      <c r="F9286" s="5"/>
      <c r="G9286" s="6">
        <v>95</v>
      </c>
      <c r="H9286" s="71">
        <v>0</v>
      </c>
      <c r="I9286" s="29">
        <v>66.315789473684006</v>
      </c>
      <c r="J9286" s="43">
        <v>27.368421052632002</v>
      </c>
      <c r="K9286" s="42">
        <v>6.3157894736840001</v>
      </c>
    </row>
    <row r="9287" spans="4:11" x14ac:dyDescent="0.2">
      <c r="D9287" s="200"/>
      <c r="E9287" s="4" t="s">
        <v>37</v>
      </c>
      <c r="F9287" s="5"/>
      <c r="G9287" s="6">
        <v>111</v>
      </c>
      <c r="H9287" s="71">
        <v>0</v>
      </c>
      <c r="I9287" s="12">
        <v>57.657657657658</v>
      </c>
      <c r="J9287" s="12">
        <v>39.639639639640002</v>
      </c>
      <c r="K9287" s="42">
        <v>2.7027027027030002</v>
      </c>
    </row>
    <row r="9288" spans="4:11" x14ac:dyDescent="0.2">
      <c r="D9288" s="200"/>
      <c r="E9288" s="4" t="s">
        <v>38</v>
      </c>
      <c r="F9288" s="5"/>
      <c r="G9288" s="6">
        <v>93</v>
      </c>
      <c r="H9288" s="71">
        <v>0</v>
      </c>
      <c r="I9288" s="61">
        <v>38.709677419355003</v>
      </c>
      <c r="J9288" s="44">
        <v>55.913978494623997</v>
      </c>
      <c r="K9288" s="42">
        <v>5.3763440860219998</v>
      </c>
    </row>
    <row r="9289" spans="4:11" x14ac:dyDescent="0.2">
      <c r="D9289" s="200"/>
      <c r="E9289" s="4" t="s">
        <v>39</v>
      </c>
      <c r="F9289" s="5"/>
      <c r="G9289" s="6">
        <v>109</v>
      </c>
      <c r="H9289" s="71">
        <v>0</v>
      </c>
      <c r="I9289" s="43">
        <v>51.376146788991001</v>
      </c>
      <c r="J9289" s="12">
        <v>40.366972477064003</v>
      </c>
      <c r="K9289" s="42">
        <v>8.2568807339449997</v>
      </c>
    </row>
    <row r="9290" spans="4:11" x14ac:dyDescent="0.2">
      <c r="D9290" s="200"/>
      <c r="E9290" s="4" t="s">
        <v>40</v>
      </c>
      <c r="F9290" s="5"/>
      <c r="G9290" s="6">
        <v>72</v>
      </c>
      <c r="H9290" s="71">
        <v>0</v>
      </c>
      <c r="I9290" s="12">
        <v>52.777777777777999</v>
      </c>
      <c r="J9290" s="43">
        <v>29.166666666666998</v>
      </c>
      <c r="K9290" s="111">
        <v>18.055555555556001</v>
      </c>
    </row>
    <row r="9291" spans="4:11" x14ac:dyDescent="0.2">
      <c r="D9291" s="199" t="s">
        <v>76</v>
      </c>
      <c r="E9291" s="22" t="s">
        <v>77</v>
      </c>
      <c r="F9291" s="21"/>
      <c r="G9291" s="19">
        <v>608</v>
      </c>
      <c r="H9291" s="54">
        <v>0.49342105263199998</v>
      </c>
      <c r="I9291" s="20">
        <v>55.263157894736999</v>
      </c>
      <c r="J9291" s="20">
        <v>37.828947368420998</v>
      </c>
      <c r="K9291" s="52">
        <v>6.4144736842109999</v>
      </c>
    </row>
    <row r="9292" spans="4:11" x14ac:dyDescent="0.2">
      <c r="D9292" s="200"/>
      <c r="E9292" s="4" t="s">
        <v>34</v>
      </c>
      <c r="F9292" s="5"/>
      <c r="G9292" s="6">
        <v>37</v>
      </c>
      <c r="H9292" s="31">
        <v>2.7027027027030002</v>
      </c>
      <c r="I9292" s="44">
        <v>78.378378378378002</v>
      </c>
      <c r="J9292" s="61">
        <v>18.918918918919001</v>
      </c>
      <c r="K9292" s="139">
        <v>0</v>
      </c>
    </row>
    <row r="9293" spans="4:11" x14ac:dyDescent="0.2">
      <c r="D9293" s="200"/>
      <c r="E9293" s="4" t="s">
        <v>35</v>
      </c>
      <c r="F9293" s="5"/>
      <c r="G9293" s="6">
        <v>73</v>
      </c>
      <c r="H9293" s="71">
        <v>0</v>
      </c>
      <c r="I9293" s="12">
        <v>52.054794520548</v>
      </c>
      <c r="J9293" s="12">
        <v>41.095890410959001</v>
      </c>
      <c r="K9293" s="42">
        <v>6.8493150684930004</v>
      </c>
    </row>
    <row r="9294" spans="4:11" x14ac:dyDescent="0.2">
      <c r="D9294" s="200"/>
      <c r="E9294" s="4" t="s">
        <v>36</v>
      </c>
      <c r="F9294" s="5"/>
      <c r="G9294" s="6">
        <v>92</v>
      </c>
      <c r="H9294" s="71">
        <v>0</v>
      </c>
      <c r="I9294" s="12">
        <v>59.782608695652002</v>
      </c>
      <c r="J9294" s="12">
        <v>39.130434782609001</v>
      </c>
      <c r="K9294" s="100">
        <v>1.086956521739</v>
      </c>
    </row>
    <row r="9295" spans="4:11" x14ac:dyDescent="0.2">
      <c r="D9295" s="200"/>
      <c r="E9295" s="4" t="s">
        <v>37</v>
      </c>
      <c r="F9295" s="5"/>
      <c r="G9295" s="6">
        <v>110</v>
      </c>
      <c r="H9295" s="31">
        <v>0.90909090909099999</v>
      </c>
      <c r="I9295" s="29">
        <v>62.727272727272997</v>
      </c>
      <c r="J9295" s="12">
        <v>33.636363636364003</v>
      </c>
      <c r="K9295" s="42">
        <v>2.7272727272730002</v>
      </c>
    </row>
    <row r="9296" spans="4:11" x14ac:dyDescent="0.2">
      <c r="D9296" s="200"/>
      <c r="E9296" s="4" t="s">
        <v>38</v>
      </c>
      <c r="F9296" s="5"/>
      <c r="G9296" s="6">
        <v>93</v>
      </c>
      <c r="H9296" s="71">
        <v>0</v>
      </c>
      <c r="I9296" s="12">
        <v>56.989247311828002</v>
      </c>
      <c r="J9296" s="12">
        <v>38.709677419355003</v>
      </c>
      <c r="K9296" s="42">
        <v>4.3010752688169998</v>
      </c>
    </row>
    <row r="9297" spans="2:11" x14ac:dyDescent="0.2">
      <c r="D9297" s="200"/>
      <c r="E9297" s="4" t="s">
        <v>39</v>
      </c>
      <c r="F9297" s="5"/>
      <c r="G9297" s="6">
        <v>114</v>
      </c>
      <c r="H9297" s="31">
        <v>0.87719298245599997</v>
      </c>
      <c r="I9297" s="61">
        <v>45.614035087719003</v>
      </c>
      <c r="J9297" s="29">
        <v>42.105263157895003</v>
      </c>
      <c r="K9297" s="42">
        <v>11.403508771929999</v>
      </c>
    </row>
    <row r="9298" spans="2:11" x14ac:dyDescent="0.2">
      <c r="D9298" s="201"/>
      <c r="E9298" s="57" t="s">
        <v>40</v>
      </c>
      <c r="F9298" s="59"/>
      <c r="G9298" s="55">
        <v>89</v>
      </c>
      <c r="H9298" s="137">
        <v>0</v>
      </c>
      <c r="I9298" s="109">
        <v>44.943820224718998</v>
      </c>
      <c r="J9298" s="65">
        <v>40.449438202247002</v>
      </c>
      <c r="K9298" s="155">
        <v>14.606741573034</v>
      </c>
    </row>
    <row r="9300" spans="2:11" x14ac:dyDescent="0.2">
      <c r="B9300" s="40" t="str">
        <f xml:space="preserve"> HYPERLINK("#'目次'!B390", "[384]")</f>
        <v>[384]</v>
      </c>
      <c r="C9300" s="23" t="s">
        <v>520</v>
      </c>
    </row>
    <row r="9303" spans="2:11" x14ac:dyDescent="0.2">
      <c r="C9303" s="23" t="s">
        <v>80</v>
      </c>
    </row>
    <row r="9304" spans="2:11" x14ac:dyDescent="0.2">
      <c r="E9304" s="195"/>
      <c r="F9304" s="196"/>
      <c r="G9304" s="37" t="s">
        <v>15</v>
      </c>
      <c r="H9304" s="33" t="s">
        <v>512</v>
      </c>
      <c r="I9304" s="13" t="s">
        <v>513</v>
      </c>
      <c r="J9304" s="13" t="s">
        <v>514</v>
      </c>
      <c r="K9304" s="38" t="s">
        <v>18</v>
      </c>
    </row>
    <row r="9305" spans="2:11" x14ac:dyDescent="0.2">
      <c r="E9305" s="197"/>
      <c r="F9305" s="198"/>
      <c r="G9305" s="35"/>
      <c r="H9305" s="39"/>
      <c r="I9305" s="14"/>
      <c r="J9305" s="14"/>
      <c r="K9305" s="34"/>
    </row>
    <row r="9306" spans="2:11" x14ac:dyDescent="0.2">
      <c r="E9306" s="91" t="s">
        <v>15</v>
      </c>
      <c r="F9306" s="46"/>
      <c r="G9306" s="36">
        <v>1200</v>
      </c>
      <c r="H9306" s="24">
        <v>0.5</v>
      </c>
      <c r="I9306" s="24">
        <v>56.416666666666998</v>
      </c>
      <c r="J9306" s="24">
        <v>36.416666666666998</v>
      </c>
      <c r="K9306" s="68">
        <v>6.666666666667</v>
      </c>
    </row>
    <row r="9307" spans="2:11" x14ac:dyDescent="0.2">
      <c r="E9307" s="4" t="s">
        <v>81</v>
      </c>
      <c r="F9307" s="5"/>
      <c r="G9307" s="19">
        <v>48</v>
      </c>
      <c r="H9307" s="131">
        <v>0</v>
      </c>
      <c r="I9307" s="20">
        <v>60.416666666666998</v>
      </c>
      <c r="J9307" s="90">
        <v>31.25</v>
      </c>
      <c r="K9307" s="52">
        <v>8.333333333333</v>
      </c>
    </row>
    <row r="9308" spans="2:11" x14ac:dyDescent="0.2">
      <c r="E9308" s="4" t="s">
        <v>82</v>
      </c>
      <c r="F9308" s="5"/>
      <c r="G9308" s="6">
        <v>84</v>
      </c>
      <c r="H9308" s="31">
        <v>2.3809523809519999</v>
      </c>
      <c r="I9308" s="12">
        <v>57.142857142856997</v>
      </c>
      <c r="J9308" s="43">
        <v>30.952380952380999</v>
      </c>
      <c r="K9308" s="42">
        <v>9.5238095238099998</v>
      </c>
    </row>
    <row r="9309" spans="2:11" x14ac:dyDescent="0.2">
      <c r="E9309" s="4" t="s">
        <v>83</v>
      </c>
      <c r="F9309" s="5"/>
      <c r="G9309" s="6">
        <v>462</v>
      </c>
      <c r="H9309" s="31">
        <v>0.43290043290000002</v>
      </c>
      <c r="I9309" s="12">
        <v>53.246753246753002</v>
      </c>
      <c r="J9309" s="12">
        <v>40.04329004329</v>
      </c>
      <c r="K9309" s="42">
        <v>6.2770562770560003</v>
      </c>
    </row>
    <row r="9310" spans="2:11" x14ac:dyDescent="0.2">
      <c r="E9310" s="4" t="s">
        <v>84</v>
      </c>
      <c r="F9310" s="5"/>
      <c r="G9310" s="6">
        <v>30</v>
      </c>
      <c r="H9310" s="71">
        <v>0</v>
      </c>
      <c r="I9310" s="12">
        <v>56.666666666666998</v>
      </c>
      <c r="J9310" s="12">
        <v>36.666666666666998</v>
      </c>
      <c r="K9310" s="42">
        <v>6.666666666667</v>
      </c>
    </row>
    <row r="9311" spans="2:11" x14ac:dyDescent="0.2">
      <c r="E9311" s="4" t="s">
        <v>85</v>
      </c>
      <c r="F9311" s="5"/>
      <c r="G9311" s="6">
        <v>144</v>
      </c>
      <c r="H9311" s="31">
        <v>0.694444444444</v>
      </c>
      <c r="I9311" s="29">
        <v>63.888888888888999</v>
      </c>
      <c r="J9311" s="43">
        <v>29.861111111111001</v>
      </c>
      <c r="K9311" s="42">
        <v>5.5555555555560003</v>
      </c>
    </row>
    <row r="9312" spans="2:11" x14ac:dyDescent="0.2">
      <c r="E9312" s="4" t="s">
        <v>86</v>
      </c>
      <c r="F9312" s="5"/>
      <c r="G9312" s="6">
        <v>192</v>
      </c>
      <c r="H9312" s="31">
        <v>0.52083333333299997</v>
      </c>
      <c r="I9312" s="12">
        <v>59.375</v>
      </c>
      <c r="J9312" s="12">
        <v>34.895833333333002</v>
      </c>
      <c r="K9312" s="42">
        <v>5.208333333333</v>
      </c>
    </row>
    <row r="9313" spans="2:11" x14ac:dyDescent="0.2">
      <c r="E9313" s="4" t="s">
        <v>87</v>
      </c>
      <c r="F9313" s="5"/>
      <c r="G9313" s="6">
        <v>72</v>
      </c>
      <c r="H9313" s="71">
        <v>0</v>
      </c>
      <c r="I9313" s="12">
        <v>59.722222222222001</v>
      </c>
      <c r="J9313" s="12">
        <v>34.722222222222001</v>
      </c>
      <c r="K9313" s="42">
        <v>5.5555555555560003</v>
      </c>
    </row>
    <row r="9314" spans="2:11" x14ac:dyDescent="0.2">
      <c r="E9314" s="4" t="s">
        <v>88</v>
      </c>
      <c r="F9314" s="5"/>
      <c r="G9314" s="6">
        <v>36</v>
      </c>
      <c r="H9314" s="71">
        <v>0</v>
      </c>
      <c r="I9314" s="12">
        <v>61.111111111111001</v>
      </c>
      <c r="J9314" s="43">
        <v>27.777777777777999</v>
      </c>
      <c r="K9314" s="42">
        <v>11.111111111111001</v>
      </c>
    </row>
    <row r="9315" spans="2:11" x14ac:dyDescent="0.2">
      <c r="E9315" s="4" t="s">
        <v>89</v>
      </c>
      <c r="F9315" s="5"/>
      <c r="G9315" s="6">
        <v>66</v>
      </c>
      <c r="H9315" s="71">
        <v>0</v>
      </c>
      <c r="I9315" s="43">
        <v>48.484848484848001</v>
      </c>
      <c r="J9315" s="12">
        <v>40.909090909090999</v>
      </c>
      <c r="K9315" s="42">
        <v>10.606060606061</v>
      </c>
    </row>
    <row r="9316" spans="2:11" x14ac:dyDescent="0.2">
      <c r="E9316" s="4" t="s">
        <v>90</v>
      </c>
      <c r="F9316" s="5"/>
      <c r="G9316" s="6">
        <v>54</v>
      </c>
      <c r="H9316" s="71">
        <v>0</v>
      </c>
      <c r="I9316" s="43">
        <v>50</v>
      </c>
      <c r="J9316" s="29">
        <v>46.296296296295999</v>
      </c>
      <c r="K9316" s="42">
        <v>3.7037037037039999</v>
      </c>
    </row>
    <row r="9317" spans="2:11" x14ac:dyDescent="0.2">
      <c r="E9317" s="57" t="s">
        <v>91</v>
      </c>
      <c r="F9317" s="59"/>
      <c r="G9317" s="55">
        <v>12</v>
      </c>
      <c r="H9317" s="137">
        <v>0</v>
      </c>
      <c r="I9317" s="65">
        <v>58.333333333333002</v>
      </c>
      <c r="J9317" s="109">
        <v>25</v>
      </c>
      <c r="K9317" s="141">
        <v>16.666666666666998</v>
      </c>
    </row>
    <row r="9319" spans="2:11" x14ac:dyDescent="0.2">
      <c r="B9319" s="40" t="str">
        <f xml:space="preserve"> HYPERLINK("#'目次'!B391", "[385]")</f>
        <v>[385]</v>
      </c>
      <c r="C9319" s="23" t="s">
        <v>523</v>
      </c>
    </row>
    <row r="9322" spans="2:11" x14ac:dyDescent="0.2">
      <c r="C9322" s="23" t="s">
        <v>14</v>
      </c>
    </row>
    <row r="9323" spans="2:11" x14ac:dyDescent="0.2">
      <c r="D9323" s="195"/>
      <c r="E9323" s="196"/>
      <c r="F9323" s="196"/>
      <c r="G9323" s="37" t="s">
        <v>15</v>
      </c>
      <c r="H9323" s="33" t="s">
        <v>512</v>
      </c>
      <c r="I9323" s="13" t="s">
        <v>513</v>
      </c>
      <c r="J9323" s="13" t="s">
        <v>514</v>
      </c>
      <c r="K9323" s="38" t="s">
        <v>18</v>
      </c>
    </row>
    <row r="9324" spans="2:11" x14ac:dyDescent="0.2">
      <c r="D9324" s="197"/>
      <c r="E9324" s="198"/>
      <c r="F9324" s="198"/>
      <c r="G9324" s="35"/>
      <c r="H9324" s="39"/>
      <c r="I9324" s="14"/>
      <c r="J9324" s="14"/>
      <c r="K9324" s="34"/>
    </row>
    <row r="9325" spans="2:11" x14ac:dyDescent="0.2">
      <c r="D9325" s="56"/>
      <c r="E9325" s="58" t="s">
        <v>15</v>
      </c>
      <c r="F9325" s="46"/>
      <c r="G9325" s="36">
        <v>1200</v>
      </c>
      <c r="H9325" s="24">
        <v>8.416666666667</v>
      </c>
      <c r="I9325" s="24">
        <v>68.75</v>
      </c>
      <c r="J9325" s="24">
        <v>19.5</v>
      </c>
      <c r="K9325" s="68">
        <v>3.333333333333</v>
      </c>
    </row>
    <row r="9326" spans="2:11" x14ac:dyDescent="0.2">
      <c r="D9326" s="199" t="s">
        <v>19</v>
      </c>
      <c r="E9326" s="22" t="s">
        <v>20</v>
      </c>
      <c r="F9326" s="21"/>
      <c r="G9326" s="19">
        <v>132</v>
      </c>
      <c r="H9326" s="54">
        <v>6.8181818181820004</v>
      </c>
      <c r="I9326" s="20">
        <v>71.969696969696997</v>
      </c>
      <c r="J9326" s="90">
        <v>13.636363636364001</v>
      </c>
      <c r="K9326" s="52">
        <v>7.5757575757579998</v>
      </c>
    </row>
    <row r="9327" spans="2:11" x14ac:dyDescent="0.2">
      <c r="D9327" s="200"/>
      <c r="E9327" s="4" t="s">
        <v>21</v>
      </c>
      <c r="F9327" s="5"/>
      <c r="G9327" s="6">
        <v>444</v>
      </c>
      <c r="H9327" s="31">
        <v>8.7837837837839992</v>
      </c>
      <c r="I9327" s="12">
        <v>68.918918918919005</v>
      </c>
      <c r="J9327" s="12">
        <v>19.594594594595002</v>
      </c>
      <c r="K9327" s="42">
        <v>2.7027027027030002</v>
      </c>
    </row>
    <row r="9328" spans="2:11" x14ac:dyDescent="0.2">
      <c r="D9328" s="200"/>
      <c r="E9328" s="4" t="s">
        <v>22</v>
      </c>
      <c r="F9328" s="5"/>
      <c r="G9328" s="6">
        <v>192</v>
      </c>
      <c r="H9328" s="31">
        <v>8.333333333333</v>
      </c>
      <c r="I9328" s="12">
        <v>67.708333333333002</v>
      </c>
      <c r="J9328" s="12">
        <v>21.875</v>
      </c>
      <c r="K9328" s="42">
        <v>2.083333333333</v>
      </c>
    </row>
    <row r="9329" spans="4:11" x14ac:dyDescent="0.2">
      <c r="D9329" s="200"/>
      <c r="E9329" s="4" t="s">
        <v>23</v>
      </c>
      <c r="F9329" s="5"/>
      <c r="G9329" s="6">
        <v>192</v>
      </c>
      <c r="H9329" s="31">
        <v>6.770833333333</v>
      </c>
      <c r="I9329" s="12">
        <v>70.3125</v>
      </c>
      <c r="J9329" s="12">
        <v>20.833333333333002</v>
      </c>
      <c r="K9329" s="42">
        <v>2.083333333333</v>
      </c>
    </row>
    <row r="9330" spans="4:11" x14ac:dyDescent="0.2">
      <c r="D9330" s="200"/>
      <c r="E9330" s="4" t="s">
        <v>24</v>
      </c>
      <c r="F9330" s="5"/>
      <c r="G9330" s="6">
        <v>240</v>
      </c>
      <c r="H9330" s="31">
        <v>10</v>
      </c>
      <c r="I9330" s="12">
        <v>66.25</v>
      </c>
      <c r="J9330" s="12">
        <v>19.583333333333002</v>
      </c>
      <c r="K9330" s="42">
        <v>4.166666666667</v>
      </c>
    </row>
    <row r="9331" spans="4:11" x14ac:dyDescent="0.2">
      <c r="D9331" s="199" t="s">
        <v>25</v>
      </c>
      <c r="E9331" s="22" t="s">
        <v>26</v>
      </c>
      <c r="F9331" s="21"/>
      <c r="G9331" s="19">
        <v>348</v>
      </c>
      <c r="H9331" s="54">
        <v>8.333333333333</v>
      </c>
      <c r="I9331" s="20">
        <v>71.839080459770003</v>
      </c>
      <c r="J9331" s="20">
        <v>18.103448275862</v>
      </c>
      <c r="K9331" s="52">
        <v>1.7241379310339999</v>
      </c>
    </row>
    <row r="9332" spans="4:11" x14ac:dyDescent="0.2">
      <c r="D9332" s="200"/>
      <c r="E9332" s="4" t="s">
        <v>27</v>
      </c>
      <c r="F9332" s="5"/>
      <c r="G9332" s="6">
        <v>378</v>
      </c>
      <c r="H9332" s="31">
        <v>9.7883597883599993</v>
      </c>
      <c r="I9332" s="12">
        <v>67.460317460317</v>
      </c>
      <c r="J9332" s="12">
        <v>19.312169312169001</v>
      </c>
      <c r="K9332" s="42">
        <v>3.4391534391529999</v>
      </c>
    </row>
    <row r="9333" spans="4:11" x14ac:dyDescent="0.2">
      <c r="D9333" s="200"/>
      <c r="E9333" s="4" t="s">
        <v>28</v>
      </c>
      <c r="F9333" s="5"/>
      <c r="G9333" s="6">
        <v>372</v>
      </c>
      <c r="H9333" s="31">
        <v>8.0645161290320004</v>
      </c>
      <c r="I9333" s="12">
        <v>65.591397849461998</v>
      </c>
      <c r="J9333" s="12">
        <v>22.043010752688001</v>
      </c>
      <c r="K9333" s="42">
        <v>4.3010752688169998</v>
      </c>
    </row>
    <row r="9334" spans="4:11" x14ac:dyDescent="0.2">
      <c r="D9334" s="200"/>
      <c r="E9334" s="4" t="s">
        <v>29</v>
      </c>
      <c r="F9334" s="5"/>
      <c r="G9334" s="6">
        <v>102</v>
      </c>
      <c r="H9334" s="31">
        <v>4.9019607843140003</v>
      </c>
      <c r="I9334" s="29">
        <v>74.509803921569002</v>
      </c>
      <c r="J9334" s="12">
        <v>15.686274509804001</v>
      </c>
      <c r="K9334" s="42">
        <v>4.9019607843140003</v>
      </c>
    </row>
    <row r="9335" spans="4:11" x14ac:dyDescent="0.2">
      <c r="D9335" s="199" t="s">
        <v>30</v>
      </c>
      <c r="E9335" s="22" t="s">
        <v>31</v>
      </c>
      <c r="F9335" s="21"/>
      <c r="G9335" s="19">
        <v>592</v>
      </c>
      <c r="H9335" s="54">
        <v>7.2635135135139999</v>
      </c>
      <c r="I9335" s="20">
        <v>68.581081081080995</v>
      </c>
      <c r="J9335" s="20">
        <v>20.608108108107999</v>
      </c>
      <c r="K9335" s="52">
        <v>3.5472972972969998</v>
      </c>
    </row>
    <row r="9336" spans="4:11" x14ac:dyDescent="0.2">
      <c r="D9336" s="200"/>
      <c r="E9336" s="4" t="s">
        <v>32</v>
      </c>
      <c r="F9336" s="5"/>
      <c r="G9336" s="6">
        <v>608</v>
      </c>
      <c r="H9336" s="31">
        <v>9.5394736842109999</v>
      </c>
      <c r="I9336" s="12">
        <v>68.914473684211004</v>
      </c>
      <c r="J9336" s="12">
        <v>18.421052631578998</v>
      </c>
      <c r="K9336" s="42">
        <v>3.125</v>
      </c>
    </row>
    <row r="9337" spans="4:11" x14ac:dyDescent="0.2">
      <c r="D9337" s="199" t="s">
        <v>33</v>
      </c>
      <c r="E9337" s="22" t="s">
        <v>34</v>
      </c>
      <c r="F9337" s="21"/>
      <c r="G9337" s="19">
        <v>74</v>
      </c>
      <c r="H9337" s="149">
        <v>17.567567567567998</v>
      </c>
      <c r="I9337" s="20">
        <v>67.567567567568005</v>
      </c>
      <c r="J9337" s="90">
        <v>12.162162162162</v>
      </c>
      <c r="K9337" s="52">
        <v>2.7027027027030002</v>
      </c>
    </row>
    <row r="9338" spans="4:11" x14ac:dyDescent="0.2">
      <c r="D9338" s="200"/>
      <c r="E9338" s="4" t="s">
        <v>35</v>
      </c>
      <c r="F9338" s="5"/>
      <c r="G9338" s="6">
        <v>148</v>
      </c>
      <c r="H9338" s="76">
        <v>16.216216216216001</v>
      </c>
      <c r="I9338" s="12">
        <v>66.216216216215997</v>
      </c>
      <c r="J9338" s="43">
        <v>13.513513513514001</v>
      </c>
      <c r="K9338" s="42">
        <v>4.0540540540540002</v>
      </c>
    </row>
    <row r="9339" spans="4:11" x14ac:dyDescent="0.2">
      <c r="D9339" s="200"/>
      <c r="E9339" s="4" t="s">
        <v>36</v>
      </c>
      <c r="F9339" s="5"/>
      <c r="G9339" s="6">
        <v>187</v>
      </c>
      <c r="H9339" s="31">
        <v>8.0213903743320003</v>
      </c>
      <c r="I9339" s="12">
        <v>72.192513368983995</v>
      </c>
      <c r="J9339" s="12">
        <v>17.112299465241001</v>
      </c>
      <c r="K9339" s="42">
        <v>2.673796791444</v>
      </c>
    </row>
    <row r="9340" spans="4:11" x14ac:dyDescent="0.2">
      <c r="D9340" s="200"/>
      <c r="E9340" s="4" t="s">
        <v>37</v>
      </c>
      <c r="F9340" s="5"/>
      <c r="G9340" s="6">
        <v>221</v>
      </c>
      <c r="H9340" s="31">
        <v>9.5022624434389993</v>
      </c>
      <c r="I9340" s="12">
        <v>67.873303167421</v>
      </c>
      <c r="J9340" s="12">
        <v>20.361990950226001</v>
      </c>
      <c r="K9340" s="42">
        <v>2.262443438914</v>
      </c>
    </row>
    <row r="9341" spans="4:11" x14ac:dyDescent="0.2">
      <c r="D9341" s="200"/>
      <c r="E9341" s="4" t="s">
        <v>38</v>
      </c>
      <c r="F9341" s="5"/>
      <c r="G9341" s="6">
        <v>186</v>
      </c>
      <c r="H9341" s="31">
        <v>4.8387096774189997</v>
      </c>
      <c r="I9341" s="12">
        <v>67.204301075269001</v>
      </c>
      <c r="J9341" s="29">
        <v>25.806451612903</v>
      </c>
      <c r="K9341" s="42">
        <v>2.1505376344089999</v>
      </c>
    </row>
    <row r="9342" spans="4:11" x14ac:dyDescent="0.2">
      <c r="D9342" s="200"/>
      <c r="E9342" s="4" t="s">
        <v>39</v>
      </c>
      <c r="F9342" s="5"/>
      <c r="G9342" s="6">
        <v>223</v>
      </c>
      <c r="H9342" s="31">
        <v>6.27802690583</v>
      </c>
      <c r="I9342" s="12">
        <v>69.955156950673</v>
      </c>
      <c r="J9342" s="12">
        <v>19.282511210761999</v>
      </c>
      <c r="K9342" s="42">
        <v>4.4843049327350002</v>
      </c>
    </row>
    <row r="9343" spans="4:11" x14ac:dyDescent="0.2">
      <c r="D9343" s="201"/>
      <c r="E9343" s="57" t="s">
        <v>40</v>
      </c>
      <c r="F9343" s="59"/>
      <c r="G9343" s="55">
        <v>161</v>
      </c>
      <c r="H9343" s="157">
        <v>3.1055900621119998</v>
      </c>
      <c r="I9343" s="65">
        <v>68.944099378882001</v>
      </c>
      <c r="J9343" s="65">
        <v>22.981366459627001</v>
      </c>
      <c r="K9343" s="105">
        <v>4.9689440993789997</v>
      </c>
    </row>
    <row r="9345" spans="2:11" x14ac:dyDescent="0.2">
      <c r="B9345" s="40" t="str">
        <f xml:space="preserve"> HYPERLINK("#'目次'!B392", "[386]")</f>
        <v>[386]</v>
      </c>
      <c r="C9345" s="23" t="s">
        <v>523</v>
      </c>
    </row>
    <row r="9348" spans="2:11" x14ac:dyDescent="0.2">
      <c r="C9348" s="23" t="s">
        <v>48</v>
      </c>
    </row>
    <row r="9349" spans="2:11" x14ac:dyDescent="0.2">
      <c r="D9349" s="195"/>
      <c r="E9349" s="196"/>
      <c r="F9349" s="196"/>
      <c r="G9349" s="37" t="s">
        <v>15</v>
      </c>
      <c r="H9349" s="33" t="s">
        <v>512</v>
      </c>
      <c r="I9349" s="13" t="s">
        <v>513</v>
      </c>
      <c r="J9349" s="13" t="s">
        <v>514</v>
      </c>
      <c r="K9349" s="38" t="s">
        <v>18</v>
      </c>
    </row>
    <row r="9350" spans="2:11" x14ac:dyDescent="0.2">
      <c r="D9350" s="197"/>
      <c r="E9350" s="198"/>
      <c r="F9350" s="198"/>
      <c r="G9350" s="35"/>
      <c r="H9350" s="39"/>
      <c r="I9350" s="14"/>
      <c r="J9350" s="14"/>
      <c r="K9350" s="34"/>
    </row>
    <row r="9351" spans="2:11" x14ac:dyDescent="0.2">
      <c r="D9351" s="56"/>
      <c r="E9351" s="58" t="s">
        <v>15</v>
      </c>
      <c r="F9351" s="46"/>
      <c r="G9351" s="36">
        <v>1200</v>
      </c>
      <c r="H9351" s="24">
        <v>8.416666666667</v>
      </c>
      <c r="I9351" s="24">
        <v>68.75</v>
      </c>
      <c r="J9351" s="24">
        <v>19.5</v>
      </c>
      <c r="K9351" s="68">
        <v>3.333333333333</v>
      </c>
    </row>
    <row r="9352" spans="2:11" x14ac:dyDescent="0.2">
      <c r="D9352" s="199" t="s">
        <v>49</v>
      </c>
      <c r="E9352" s="22" t="s">
        <v>50</v>
      </c>
      <c r="F9352" s="21"/>
      <c r="G9352" s="19">
        <v>15</v>
      </c>
      <c r="H9352" s="180">
        <v>0</v>
      </c>
      <c r="I9352" s="20">
        <v>66.666666666666998</v>
      </c>
      <c r="J9352" s="98">
        <v>33.333333333333002</v>
      </c>
      <c r="K9352" s="117">
        <v>0</v>
      </c>
    </row>
    <row r="9353" spans="2:11" x14ac:dyDescent="0.2">
      <c r="D9353" s="200"/>
      <c r="E9353" s="4" t="s">
        <v>51</v>
      </c>
      <c r="F9353" s="5"/>
      <c r="G9353" s="6">
        <v>142</v>
      </c>
      <c r="H9353" s="31">
        <v>7.746478873239</v>
      </c>
      <c r="I9353" s="12">
        <v>66.197183098592006</v>
      </c>
      <c r="J9353" s="12">
        <v>23.239436619717999</v>
      </c>
      <c r="K9353" s="42">
        <v>2.8169014084509998</v>
      </c>
    </row>
    <row r="9354" spans="2:11" x14ac:dyDescent="0.2">
      <c r="D9354" s="200"/>
      <c r="E9354" s="4" t="s">
        <v>52</v>
      </c>
      <c r="F9354" s="5"/>
      <c r="G9354" s="6">
        <v>26</v>
      </c>
      <c r="H9354" s="31">
        <v>7.6923076923079998</v>
      </c>
      <c r="I9354" s="12">
        <v>69.230769230768999</v>
      </c>
      <c r="J9354" s="12">
        <v>23.076923076922998</v>
      </c>
      <c r="K9354" s="73">
        <v>0</v>
      </c>
    </row>
    <row r="9355" spans="2:11" x14ac:dyDescent="0.2">
      <c r="D9355" s="200"/>
      <c r="E9355" s="4" t="s">
        <v>53</v>
      </c>
      <c r="F9355" s="5"/>
      <c r="G9355" s="6">
        <v>41</v>
      </c>
      <c r="H9355" s="31">
        <v>4.8780487804880002</v>
      </c>
      <c r="I9355" s="12">
        <v>65.853658536585002</v>
      </c>
      <c r="J9355" s="29">
        <v>29.268292682927001</v>
      </c>
      <c r="K9355" s="73">
        <v>0</v>
      </c>
    </row>
    <row r="9356" spans="2:11" x14ac:dyDescent="0.2">
      <c r="D9356" s="200"/>
      <c r="E9356" s="4" t="s">
        <v>54</v>
      </c>
      <c r="F9356" s="5"/>
      <c r="G9356" s="6">
        <v>226</v>
      </c>
      <c r="H9356" s="31">
        <v>7.0796460176989999</v>
      </c>
      <c r="I9356" s="12">
        <v>68.584070796459997</v>
      </c>
      <c r="J9356" s="12">
        <v>21.238938053097002</v>
      </c>
      <c r="K9356" s="42">
        <v>3.0973451327429999</v>
      </c>
    </row>
    <row r="9357" spans="2:11" x14ac:dyDescent="0.2">
      <c r="D9357" s="200"/>
      <c r="E9357" s="4" t="s">
        <v>55</v>
      </c>
      <c r="F9357" s="5"/>
      <c r="G9357" s="6">
        <v>125</v>
      </c>
      <c r="H9357" s="31">
        <v>9.6</v>
      </c>
      <c r="I9357" s="12">
        <v>66.400000000000006</v>
      </c>
      <c r="J9357" s="12">
        <v>22.4</v>
      </c>
      <c r="K9357" s="42">
        <v>1.6</v>
      </c>
    </row>
    <row r="9358" spans="2:11" x14ac:dyDescent="0.2">
      <c r="D9358" s="200"/>
      <c r="E9358" s="4" t="s">
        <v>56</v>
      </c>
      <c r="F9358" s="5"/>
      <c r="G9358" s="6">
        <v>190</v>
      </c>
      <c r="H9358" s="31">
        <v>10</v>
      </c>
      <c r="I9358" s="12">
        <v>72.105263157894996</v>
      </c>
      <c r="J9358" s="12">
        <v>15.263157894737001</v>
      </c>
      <c r="K9358" s="42">
        <v>2.6315789473679998</v>
      </c>
    </row>
    <row r="9359" spans="2:11" x14ac:dyDescent="0.2">
      <c r="D9359" s="200"/>
      <c r="E9359" s="4" t="s">
        <v>57</v>
      </c>
      <c r="F9359" s="5"/>
      <c r="G9359" s="6">
        <v>185</v>
      </c>
      <c r="H9359" s="31">
        <v>9.1891891891889994</v>
      </c>
      <c r="I9359" s="29">
        <v>75.675675675676004</v>
      </c>
      <c r="J9359" s="43">
        <v>13.513513513514001</v>
      </c>
      <c r="K9359" s="42">
        <v>1.6216216216220001</v>
      </c>
    </row>
    <row r="9360" spans="2:11" x14ac:dyDescent="0.2">
      <c r="D9360" s="200"/>
      <c r="E9360" s="4" t="s">
        <v>58</v>
      </c>
      <c r="F9360" s="5"/>
      <c r="G9360" s="6">
        <v>113</v>
      </c>
      <c r="H9360" s="76">
        <v>15.929203539823</v>
      </c>
      <c r="I9360" s="12">
        <v>69.026548672565994</v>
      </c>
      <c r="J9360" s="43">
        <v>10.619469026549</v>
      </c>
      <c r="K9360" s="42">
        <v>4.424778761062</v>
      </c>
    </row>
    <row r="9361" spans="2:11" x14ac:dyDescent="0.2">
      <c r="D9361" s="200"/>
      <c r="E9361" s="4" t="s">
        <v>59</v>
      </c>
      <c r="F9361" s="5"/>
      <c r="G9361" s="6">
        <v>136</v>
      </c>
      <c r="H9361" s="84">
        <v>2.9411764705880001</v>
      </c>
      <c r="I9361" s="43">
        <v>60.294117647058997</v>
      </c>
      <c r="J9361" s="29">
        <v>26.470588235293999</v>
      </c>
      <c r="K9361" s="88">
        <v>10.294117647059</v>
      </c>
    </row>
    <row r="9362" spans="2:11" x14ac:dyDescent="0.2">
      <c r="D9362" s="199" t="s">
        <v>60</v>
      </c>
      <c r="E9362" s="22" t="s">
        <v>61</v>
      </c>
      <c r="F9362" s="21"/>
      <c r="G9362" s="19">
        <v>205</v>
      </c>
      <c r="H9362" s="54">
        <v>4.3902439024389999</v>
      </c>
      <c r="I9362" s="20">
        <v>67.317073170732002</v>
      </c>
      <c r="J9362" s="20">
        <v>24.390243902439</v>
      </c>
      <c r="K9362" s="52">
        <v>3.90243902439</v>
      </c>
    </row>
    <row r="9363" spans="2:11" x14ac:dyDescent="0.2">
      <c r="D9363" s="200"/>
      <c r="E9363" s="4" t="s">
        <v>62</v>
      </c>
      <c r="F9363" s="5"/>
      <c r="G9363" s="6">
        <v>160</v>
      </c>
      <c r="H9363" s="31">
        <v>5.625</v>
      </c>
      <c r="I9363" s="29">
        <v>78.125</v>
      </c>
      <c r="J9363" s="43">
        <v>13.75</v>
      </c>
      <c r="K9363" s="42">
        <v>2.5</v>
      </c>
    </row>
    <row r="9364" spans="2:11" x14ac:dyDescent="0.2">
      <c r="D9364" s="200"/>
      <c r="E9364" s="4" t="s">
        <v>63</v>
      </c>
      <c r="F9364" s="5"/>
      <c r="G9364" s="6">
        <v>121</v>
      </c>
      <c r="H9364" s="31">
        <v>13.223140495868</v>
      </c>
      <c r="I9364" s="12">
        <v>66.115702479339006</v>
      </c>
      <c r="J9364" s="12">
        <v>19.834710743801999</v>
      </c>
      <c r="K9364" s="42">
        <v>0.82644628099200002</v>
      </c>
    </row>
    <row r="9365" spans="2:11" x14ac:dyDescent="0.2">
      <c r="D9365" s="200"/>
      <c r="E9365" s="4" t="s">
        <v>64</v>
      </c>
      <c r="F9365" s="5"/>
      <c r="G9365" s="6">
        <v>124</v>
      </c>
      <c r="H9365" s="31">
        <v>12.096774193548001</v>
      </c>
      <c r="I9365" s="12">
        <v>67.741935483871003</v>
      </c>
      <c r="J9365" s="12">
        <v>19.354838709677001</v>
      </c>
      <c r="K9365" s="42">
        <v>0.80645161290300005</v>
      </c>
    </row>
    <row r="9366" spans="2:11" x14ac:dyDescent="0.2">
      <c r="D9366" s="200"/>
      <c r="E9366" s="4" t="s">
        <v>65</v>
      </c>
      <c r="F9366" s="5"/>
      <c r="G9366" s="6">
        <v>109</v>
      </c>
      <c r="H9366" s="76">
        <v>16.513761467889999</v>
      </c>
      <c r="I9366" s="43">
        <v>60.550458715596001</v>
      </c>
      <c r="J9366" s="12">
        <v>19.266055045872001</v>
      </c>
      <c r="K9366" s="42">
        <v>3.669724770642</v>
      </c>
    </row>
    <row r="9367" spans="2:11" x14ac:dyDescent="0.2">
      <c r="D9367" s="200"/>
      <c r="E9367" s="4" t="s">
        <v>66</v>
      </c>
      <c r="F9367" s="5"/>
      <c r="G9367" s="6">
        <v>104</v>
      </c>
      <c r="H9367" s="31">
        <v>6.7307692307689999</v>
      </c>
      <c r="I9367" s="12">
        <v>71.153846153846004</v>
      </c>
      <c r="J9367" s="12">
        <v>20.192307692307999</v>
      </c>
      <c r="K9367" s="42">
        <v>1.923076923077</v>
      </c>
    </row>
    <row r="9368" spans="2:11" x14ac:dyDescent="0.2">
      <c r="D9368" s="200"/>
      <c r="E9368" s="4" t="s">
        <v>67</v>
      </c>
      <c r="F9368" s="5"/>
      <c r="G9368" s="6">
        <v>139</v>
      </c>
      <c r="H9368" s="31">
        <v>10.071942446043</v>
      </c>
      <c r="I9368" s="12">
        <v>66.906474820143998</v>
      </c>
      <c r="J9368" s="12">
        <v>22.302158273381</v>
      </c>
      <c r="K9368" s="42">
        <v>0.71942446043200003</v>
      </c>
    </row>
    <row r="9369" spans="2:11" x14ac:dyDescent="0.2">
      <c r="D9369" s="200"/>
      <c r="E9369" s="4" t="s">
        <v>68</v>
      </c>
      <c r="F9369" s="5"/>
      <c r="G9369" s="6">
        <v>48</v>
      </c>
      <c r="H9369" s="31">
        <v>6.25</v>
      </c>
      <c r="I9369" s="43">
        <v>60.416666666666998</v>
      </c>
      <c r="J9369" s="44">
        <v>31.25</v>
      </c>
      <c r="K9369" s="42">
        <v>2.083333333333</v>
      </c>
    </row>
    <row r="9370" spans="2:11" x14ac:dyDescent="0.2">
      <c r="D9370" s="200"/>
      <c r="E9370" s="4" t="s">
        <v>69</v>
      </c>
      <c r="F9370" s="5"/>
      <c r="G9370" s="6">
        <v>37</v>
      </c>
      <c r="H9370" s="31">
        <v>10.810810810811001</v>
      </c>
      <c r="I9370" s="29">
        <v>75.675675675676004</v>
      </c>
      <c r="J9370" s="43">
        <v>13.513513513514001</v>
      </c>
      <c r="K9370" s="73">
        <v>0</v>
      </c>
    </row>
    <row r="9371" spans="2:11" x14ac:dyDescent="0.2">
      <c r="D9371" s="93" t="s">
        <v>70</v>
      </c>
      <c r="E9371" s="89" t="s">
        <v>18</v>
      </c>
      <c r="F9371" s="92"/>
      <c r="G9371" s="94">
        <v>0</v>
      </c>
      <c r="H9371" s="178">
        <v>0</v>
      </c>
      <c r="I9371" s="86">
        <v>0</v>
      </c>
      <c r="J9371" s="86">
        <v>0</v>
      </c>
      <c r="K9371" s="144">
        <v>0</v>
      </c>
    </row>
    <row r="9373" spans="2:11" x14ac:dyDescent="0.2">
      <c r="B9373" s="40" t="str">
        <f xml:space="preserve"> HYPERLINK("#'目次'!B393", "[387]")</f>
        <v>[387]</v>
      </c>
      <c r="C9373" s="23" t="s">
        <v>523</v>
      </c>
    </row>
    <row r="9376" spans="2:11" x14ac:dyDescent="0.2">
      <c r="C9376" s="23" t="s">
        <v>73</v>
      </c>
    </row>
    <row r="9377" spans="4:11" x14ac:dyDescent="0.2">
      <c r="D9377" s="195"/>
      <c r="E9377" s="196"/>
      <c r="F9377" s="196"/>
      <c r="G9377" s="37" t="s">
        <v>15</v>
      </c>
      <c r="H9377" s="33" t="s">
        <v>512</v>
      </c>
      <c r="I9377" s="13" t="s">
        <v>513</v>
      </c>
      <c r="J9377" s="13" t="s">
        <v>514</v>
      </c>
      <c r="K9377" s="38" t="s">
        <v>18</v>
      </c>
    </row>
    <row r="9378" spans="4:11" x14ac:dyDescent="0.2">
      <c r="D9378" s="197"/>
      <c r="E9378" s="198"/>
      <c r="F9378" s="198"/>
      <c r="G9378" s="35"/>
      <c r="H9378" s="39"/>
      <c r="I9378" s="14"/>
      <c r="J9378" s="14"/>
      <c r="K9378" s="34"/>
    </row>
    <row r="9379" spans="4:11" x14ac:dyDescent="0.2">
      <c r="D9379" s="56"/>
      <c r="E9379" s="58" t="s">
        <v>15</v>
      </c>
      <c r="F9379" s="46"/>
      <c r="G9379" s="36">
        <v>1200</v>
      </c>
      <c r="H9379" s="24">
        <v>8.416666666667</v>
      </c>
      <c r="I9379" s="24">
        <v>68.75</v>
      </c>
      <c r="J9379" s="24">
        <v>19.5</v>
      </c>
      <c r="K9379" s="68">
        <v>3.333333333333</v>
      </c>
    </row>
    <row r="9380" spans="4:11" x14ac:dyDescent="0.2">
      <c r="D9380" s="199" t="s">
        <v>74</v>
      </c>
      <c r="E9380" s="22" t="s">
        <v>75</v>
      </c>
      <c r="F9380" s="21"/>
      <c r="G9380" s="19">
        <v>592</v>
      </c>
      <c r="H9380" s="54">
        <v>7.2635135135139999</v>
      </c>
      <c r="I9380" s="20">
        <v>68.581081081080995</v>
      </c>
      <c r="J9380" s="20">
        <v>20.608108108107999</v>
      </c>
      <c r="K9380" s="52">
        <v>3.5472972972969998</v>
      </c>
    </row>
    <row r="9381" spans="4:11" x14ac:dyDescent="0.2">
      <c r="D9381" s="200"/>
      <c r="E9381" s="4" t="s">
        <v>34</v>
      </c>
      <c r="F9381" s="5"/>
      <c r="G9381" s="6">
        <v>37</v>
      </c>
      <c r="H9381" s="76">
        <v>16.216216216216001</v>
      </c>
      <c r="I9381" s="12">
        <v>70.270270270270004</v>
      </c>
      <c r="J9381" s="61">
        <v>8.1081081081080004</v>
      </c>
      <c r="K9381" s="42">
        <v>5.4054054054050003</v>
      </c>
    </row>
    <row r="9382" spans="4:11" x14ac:dyDescent="0.2">
      <c r="D9382" s="200"/>
      <c r="E9382" s="4" t="s">
        <v>35</v>
      </c>
      <c r="F9382" s="5"/>
      <c r="G9382" s="6">
        <v>75</v>
      </c>
      <c r="H9382" s="76">
        <v>14.666666666667</v>
      </c>
      <c r="I9382" s="12">
        <v>73.333333333333002</v>
      </c>
      <c r="J9382" s="61">
        <v>9.333333333333</v>
      </c>
      <c r="K9382" s="42">
        <v>2.666666666667</v>
      </c>
    </row>
    <row r="9383" spans="4:11" x14ac:dyDescent="0.2">
      <c r="D9383" s="200"/>
      <c r="E9383" s="4" t="s">
        <v>36</v>
      </c>
      <c r="F9383" s="5"/>
      <c r="G9383" s="6">
        <v>95</v>
      </c>
      <c r="H9383" s="31">
        <v>6.3157894736840001</v>
      </c>
      <c r="I9383" s="12">
        <v>71.578947368420998</v>
      </c>
      <c r="J9383" s="12">
        <v>17.894736842105001</v>
      </c>
      <c r="K9383" s="42">
        <v>4.2105263157890001</v>
      </c>
    </row>
    <row r="9384" spans="4:11" x14ac:dyDescent="0.2">
      <c r="D9384" s="200"/>
      <c r="E9384" s="4" t="s">
        <v>37</v>
      </c>
      <c r="F9384" s="5"/>
      <c r="G9384" s="6">
        <v>111</v>
      </c>
      <c r="H9384" s="31">
        <v>8.1081081081080004</v>
      </c>
      <c r="I9384" s="12">
        <v>64.864864864864998</v>
      </c>
      <c r="J9384" s="12">
        <v>24.324324324323999</v>
      </c>
      <c r="K9384" s="42">
        <v>2.7027027027030002</v>
      </c>
    </row>
    <row r="9385" spans="4:11" x14ac:dyDescent="0.2">
      <c r="D9385" s="200"/>
      <c r="E9385" s="4" t="s">
        <v>38</v>
      </c>
      <c r="F9385" s="5"/>
      <c r="G9385" s="6">
        <v>93</v>
      </c>
      <c r="H9385" s="31">
        <v>4.3010752688169998</v>
      </c>
      <c r="I9385" s="43">
        <v>63.440860215054002</v>
      </c>
      <c r="J9385" s="44">
        <v>30.107526881719998</v>
      </c>
      <c r="K9385" s="42">
        <v>2.1505376344089999</v>
      </c>
    </row>
    <row r="9386" spans="4:11" x14ac:dyDescent="0.2">
      <c r="D9386" s="200"/>
      <c r="E9386" s="4" t="s">
        <v>39</v>
      </c>
      <c r="F9386" s="5"/>
      <c r="G9386" s="6">
        <v>109</v>
      </c>
      <c r="H9386" s="31">
        <v>4.5871559633030001</v>
      </c>
      <c r="I9386" s="12">
        <v>72.477064220182996</v>
      </c>
      <c r="J9386" s="12">
        <v>19.266055045872001</v>
      </c>
      <c r="K9386" s="42">
        <v>3.669724770642</v>
      </c>
    </row>
    <row r="9387" spans="4:11" x14ac:dyDescent="0.2">
      <c r="D9387" s="200"/>
      <c r="E9387" s="4" t="s">
        <v>40</v>
      </c>
      <c r="F9387" s="5"/>
      <c r="G9387" s="6">
        <v>72</v>
      </c>
      <c r="H9387" s="84">
        <v>2.7777777777780002</v>
      </c>
      <c r="I9387" s="12">
        <v>65.277777777777999</v>
      </c>
      <c r="J9387" s="29">
        <v>26.388888888888999</v>
      </c>
      <c r="K9387" s="42">
        <v>5.5555555555560003</v>
      </c>
    </row>
    <row r="9388" spans="4:11" x14ac:dyDescent="0.2">
      <c r="D9388" s="199" t="s">
        <v>76</v>
      </c>
      <c r="E9388" s="22" t="s">
        <v>77</v>
      </c>
      <c r="F9388" s="21"/>
      <c r="G9388" s="19">
        <v>608</v>
      </c>
      <c r="H9388" s="54">
        <v>9.5394736842109999</v>
      </c>
      <c r="I9388" s="20">
        <v>68.914473684211004</v>
      </c>
      <c r="J9388" s="20">
        <v>18.421052631578998</v>
      </c>
      <c r="K9388" s="52">
        <v>3.125</v>
      </c>
    </row>
    <row r="9389" spans="4:11" x14ac:dyDescent="0.2">
      <c r="D9389" s="200"/>
      <c r="E9389" s="4" t="s">
        <v>34</v>
      </c>
      <c r="F9389" s="5"/>
      <c r="G9389" s="6">
        <v>37</v>
      </c>
      <c r="H9389" s="87">
        <v>18.918918918919001</v>
      </c>
      <c r="I9389" s="12">
        <v>64.864864864864998</v>
      </c>
      <c r="J9389" s="12">
        <v>16.216216216216001</v>
      </c>
      <c r="K9389" s="73">
        <v>0</v>
      </c>
    </row>
    <row r="9390" spans="4:11" x14ac:dyDescent="0.2">
      <c r="D9390" s="200"/>
      <c r="E9390" s="4" t="s">
        <v>35</v>
      </c>
      <c r="F9390" s="5"/>
      <c r="G9390" s="6">
        <v>73</v>
      </c>
      <c r="H9390" s="76">
        <v>17.808219178081998</v>
      </c>
      <c r="I9390" s="43">
        <v>58.904109589040999</v>
      </c>
      <c r="J9390" s="12">
        <v>17.808219178081998</v>
      </c>
      <c r="K9390" s="42">
        <v>5.4794520547949999</v>
      </c>
    </row>
    <row r="9391" spans="4:11" x14ac:dyDescent="0.2">
      <c r="D9391" s="200"/>
      <c r="E9391" s="4" t="s">
        <v>36</v>
      </c>
      <c r="F9391" s="5"/>
      <c r="G9391" s="6">
        <v>92</v>
      </c>
      <c r="H9391" s="31">
        <v>9.7826086956519998</v>
      </c>
      <c r="I9391" s="12">
        <v>72.826086956522005</v>
      </c>
      <c r="J9391" s="12">
        <v>16.304347826087</v>
      </c>
      <c r="K9391" s="42">
        <v>1.086956521739</v>
      </c>
    </row>
    <row r="9392" spans="4:11" x14ac:dyDescent="0.2">
      <c r="D9392" s="200"/>
      <c r="E9392" s="4" t="s">
        <v>37</v>
      </c>
      <c r="F9392" s="5"/>
      <c r="G9392" s="6">
        <v>110</v>
      </c>
      <c r="H9392" s="31">
        <v>10.909090909091001</v>
      </c>
      <c r="I9392" s="12">
        <v>70.909090909091006</v>
      </c>
      <c r="J9392" s="12">
        <v>16.363636363636001</v>
      </c>
      <c r="K9392" s="42">
        <v>1.818181818182</v>
      </c>
    </row>
    <row r="9393" spans="2:11" x14ac:dyDescent="0.2">
      <c r="D9393" s="200"/>
      <c r="E9393" s="4" t="s">
        <v>38</v>
      </c>
      <c r="F9393" s="5"/>
      <c r="G9393" s="6">
        <v>93</v>
      </c>
      <c r="H9393" s="31">
        <v>5.3763440860219998</v>
      </c>
      <c r="I9393" s="12">
        <v>70.967741935484</v>
      </c>
      <c r="J9393" s="12">
        <v>21.505376344085999</v>
      </c>
      <c r="K9393" s="42">
        <v>2.1505376344089999</v>
      </c>
    </row>
    <row r="9394" spans="2:11" x14ac:dyDescent="0.2">
      <c r="D9394" s="200"/>
      <c r="E9394" s="4" t="s">
        <v>39</v>
      </c>
      <c r="F9394" s="5"/>
      <c r="G9394" s="6">
        <v>114</v>
      </c>
      <c r="H9394" s="31">
        <v>7.8947368421049999</v>
      </c>
      <c r="I9394" s="12">
        <v>67.543859649122993</v>
      </c>
      <c r="J9394" s="12">
        <v>19.298245614035</v>
      </c>
      <c r="K9394" s="42">
        <v>5.2631578947369997</v>
      </c>
    </row>
    <row r="9395" spans="2:11" x14ac:dyDescent="0.2">
      <c r="D9395" s="201"/>
      <c r="E9395" s="57" t="s">
        <v>40</v>
      </c>
      <c r="F9395" s="59"/>
      <c r="G9395" s="55">
        <v>89</v>
      </c>
      <c r="H9395" s="157">
        <v>3.3707865168539999</v>
      </c>
      <c r="I9395" s="65">
        <v>71.910112359550993</v>
      </c>
      <c r="J9395" s="65">
        <v>20.224719101123998</v>
      </c>
      <c r="K9395" s="105">
        <v>4.4943820224720001</v>
      </c>
    </row>
    <row r="9397" spans="2:11" x14ac:dyDescent="0.2">
      <c r="B9397" s="40" t="str">
        <f xml:space="preserve"> HYPERLINK("#'目次'!B394", "[388]")</f>
        <v>[388]</v>
      </c>
      <c r="C9397" s="23" t="s">
        <v>523</v>
      </c>
    </row>
    <row r="9400" spans="2:11" x14ac:dyDescent="0.2">
      <c r="C9400" s="23" t="s">
        <v>80</v>
      </c>
    </row>
    <row r="9401" spans="2:11" x14ac:dyDescent="0.2">
      <c r="E9401" s="195"/>
      <c r="F9401" s="196"/>
      <c r="G9401" s="37" t="s">
        <v>15</v>
      </c>
      <c r="H9401" s="33" t="s">
        <v>512</v>
      </c>
      <c r="I9401" s="13" t="s">
        <v>513</v>
      </c>
      <c r="J9401" s="13" t="s">
        <v>514</v>
      </c>
      <c r="K9401" s="38" t="s">
        <v>18</v>
      </c>
    </row>
    <row r="9402" spans="2:11" x14ac:dyDescent="0.2">
      <c r="E9402" s="197"/>
      <c r="F9402" s="198"/>
      <c r="G9402" s="35"/>
      <c r="H9402" s="39"/>
      <c r="I9402" s="14"/>
      <c r="J9402" s="14"/>
      <c r="K9402" s="34"/>
    </row>
    <row r="9403" spans="2:11" x14ac:dyDescent="0.2">
      <c r="E9403" s="91" t="s">
        <v>15</v>
      </c>
      <c r="F9403" s="46"/>
      <c r="G9403" s="36">
        <v>1200</v>
      </c>
      <c r="H9403" s="24">
        <v>8.416666666667</v>
      </c>
      <c r="I9403" s="24">
        <v>68.75</v>
      </c>
      <c r="J9403" s="24">
        <v>19.5</v>
      </c>
      <c r="K9403" s="68">
        <v>3.333333333333</v>
      </c>
    </row>
    <row r="9404" spans="2:11" x14ac:dyDescent="0.2">
      <c r="E9404" s="4" t="s">
        <v>81</v>
      </c>
      <c r="F9404" s="5"/>
      <c r="G9404" s="19">
        <v>48</v>
      </c>
      <c r="H9404" s="54">
        <v>12.5</v>
      </c>
      <c r="I9404" s="96">
        <v>77.083333333333002</v>
      </c>
      <c r="J9404" s="107">
        <v>6.25</v>
      </c>
      <c r="K9404" s="52">
        <v>4.166666666667</v>
      </c>
    </row>
    <row r="9405" spans="2:11" x14ac:dyDescent="0.2">
      <c r="E9405" s="4" t="s">
        <v>82</v>
      </c>
      <c r="F9405" s="5"/>
      <c r="G9405" s="6">
        <v>84</v>
      </c>
      <c r="H9405" s="31">
        <v>3.5714285714290002</v>
      </c>
      <c r="I9405" s="12">
        <v>69.047619047618994</v>
      </c>
      <c r="J9405" s="12">
        <v>17.857142857143</v>
      </c>
      <c r="K9405" s="88">
        <v>9.5238095238099998</v>
      </c>
    </row>
    <row r="9406" spans="2:11" x14ac:dyDescent="0.2">
      <c r="E9406" s="4" t="s">
        <v>83</v>
      </c>
      <c r="F9406" s="5"/>
      <c r="G9406" s="6">
        <v>462</v>
      </c>
      <c r="H9406" s="31">
        <v>8.8744588744590001</v>
      </c>
      <c r="I9406" s="12">
        <v>68.831168831168995</v>
      </c>
      <c r="J9406" s="12">
        <v>19.480519480519</v>
      </c>
      <c r="K9406" s="42">
        <v>2.8138528138529999</v>
      </c>
    </row>
    <row r="9407" spans="2:11" x14ac:dyDescent="0.2">
      <c r="E9407" s="4" t="s">
        <v>84</v>
      </c>
      <c r="F9407" s="5"/>
      <c r="G9407" s="6">
        <v>30</v>
      </c>
      <c r="H9407" s="31">
        <v>10</v>
      </c>
      <c r="I9407" s="12">
        <v>66.666666666666998</v>
      </c>
      <c r="J9407" s="12">
        <v>23.333333333333002</v>
      </c>
      <c r="K9407" s="73">
        <v>0</v>
      </c>
    </row>
    <row r="9408" spans="2:11" x14ac:dyDescent="0.2">
      <c r="E9408" s="4" t="s">
        <v>85</v>
      </c>
      <c r="F9408" s="5"/>
      <c r="G9408" s="6">
        <v>144</v>
      </c>
      <c r="H9408" s="31">
        <v>7.6388888888890003</v>
      </c>
      <c r="I9408" s="12">
        <v>68.055555555555998</v>
      </c>
      <c r="J9408" s="12">
        <v>22.222222222222001</v>
      </c>
      <c r="K9408" s="42">
        <v>2.083333333333</v>
      </c>
    </row>
    <row r="9409" spans="2:11" x14ac:dyDescent="0.2">
      <c r="E9409" s="4" t="s">
        <v>86</v>
      </c>
      <c r="F9409" s="5"/>
      <c r="G9409" s="6">
        <v>192</v>
      </c>
      <c r="H9409" s="31">
        <v>6.770833333333</v>
      </c>
      <c r="I9409" s="12">
        <v>70.3125</v>
      </c>
      <c r="J9409" s="12">
        <v>20.833333333333002</v>
      </c>
      <c r="K9409" s="42">
        <v>2.083333333333</v>
      </c>
    </row>
    <row r="9410" spans="2:11" x14ac:dyDescent="0.2">
      <c r="E9410" s="4" t="s">
        <v>87</v>
      </c>
      <c r="F9410" s="5"/>
      <c r="G9410" s="6">
        <v>72</v>
      </c>
      <c r="H9410" s="76">
        <v>16.666666666666998</v>
      </c>
      <c r="I9410" s="12">
        <v>65.277777777777999</v>
      </c>
      <c r="J9410" s="43">
        <v>12.5</v>
      </c>
      <c r="K9410" s="42">
        <v>5.5555555555560003</v>
      </c>
    </row>
    <row r="9411" spans="2:11" x14ac:dyDescent="0.2">
      <c r="E9411" s="4" t="s">
        <v>88</v>
      </c>
      <c r="F9411" s="5"/>
      <c r="G9411" s="6">
        <v>36</v>
      </c>
      <c r="H9411" s="31">
        <v>8.333333333333</v>
      </c>
      <c r="I9411" s="12">
        <v>69.444444444444002</v>
      </c>
      <c r="J9411" s="12">
        <v>19.444444444443999</v>
      </c>
      <c r="K9411" s="42">
        <v>2.7777777777780002</v>
      </c>
    </row>
    <row r="9412" spans="2:11" x14ac:dyDescent="0.2">
      <c r="E9412" s="4" t="s">
        <v>89</v>
      </c>
      <c r="F9412" s="5"/>
      <c r="G9412" s="6">
        <v>66</v>
      </c>
      <c r="H9412" s="31">
        <v>6.0606060606060002</v>
      </c>
      <c r="I9412" s="12">
        <v>72.727272727273004</v>
      </c>
      <c r="J9412" s="12">
        <v>16.666666666666998</v>
      </c>
      <c r="K9412" s="42">
        <v>4.5454545454549997</v>
      </c>
    </row>
    <row r="9413" spans="2:11" x14ac:dyDescent="0.2">
      <c r="E9413" s="4" t="s">
        <v>90</v>
      </c>
      <c r="F9413" s="5"/>
      <c r="G9413" s="6">
        <v>54</v>
      </c>
      <c r="H9413" s="31">
        <v>9.2592592592590002</v>
      </c>
      <c r="I9413" s="43">
        <v>61.111111111111001</v>
      </c>
      <c r="J9413" s="44">
        <v>29.629629629629999</v>
      </c>
      <c r="K9413" s="73">
        <v>0</v>
      </c>
    </row>
    <row r="9414" spans="2:11" x14ac:dyDescent="0.2">
      <c r="E9414" s="57" t="s">
        <v>91</v>
      </c>
      <c r="F9414" s="59"/>
      <c r="G9414" s="55">
        <v>12</v>
      </c>
      <c r="H9414" s="183">
        <v>0</v>
      </c>
      <c r="I9414" s="109">
        <v>50</v>
      </c>
      <c r="J9414" s="113">
        <v>33.333333333333002</v>
      </c>
      <c r="K9414" s="141">
        <v>16.666666666666998</v>
      </c>
    </row>
    <row r="9416" spans="2:11" x14ac:dyDescent="0.2">
      <c r="B9416" s="40" t="str">
        <f xml:space="preserve"> HYPERLINK("#'目次'!B395", "[389]")</f>
        <v>[389]</v>
      </c>
      <c r="C9416" s="23" t="s">
        <v>526</v>
      </c>
    </row>
    <row r="9419" spans="2:11" x14ac:dyDescent="0.2">
      <c r="C9419" s="23" t="s">
        <v>14</v>
      </c>
    </row>
    <row r="9420" spans="2:11" x14ac:dyDescent="0.2">
      <c r="D9420" s="195"/>
      <c r="E9420" s="196"/>
      <c r="F9420" s="196"/>
      <c r="G9420" s="37" t="s">
        <v>15</v>
      </c>
      <c r="H9420" s="33" t="s">
        <v>512</v>
      </c>
      <c r="I9420" s="13" t="s">
        <v>513</v>
      </c>
      <c r="J9420" s="13" t="s">
        <v>514</v>
      </c>
      <c r="K9420" s="38" t="s">
        <v>18</v>
      </c>
    </row>
    <row r="9421" spans="2:11" x14ac:dyDescent="0.2">
      <c r="D9421" s="197"/>
      <c r="E9421" s="198"/>
      <c r="F9421" s="198"/>
      <c r="G9421" s="35"/>
      <c r="H9421" s="39"/>
      <c r="I9421" s="14"/>
      <c r="J9421" s="14"/>
      <c r="K9421" s="34"/>
    </row>
    <row r="9422" spans="2:11" x14ac:dyDescent="0.2">
      <c r="D9422" s="56"/>
      <c r="E9422" s="58" t="s">
        <v>15</v>
      </c>
      <c r="F9422" s="46"/>
      <c r="G9422" s="36">
        <v>1200</v>
      </c>
      <c r="H9422" s="24">
        <v>5.75</v>
      </c>
      <c r="I9422" s="24">
        <v>70.25</v>
      </c>
      <c r="J9422" s="24">
        <v>20.833333333333002</v>
      </c>
      <c r="K9422" s="68">
        <v>3.166666666667</v>
      </c>
    </row>
    <row r="9423" spans="2:11" x14ac:dyDescent="0.2">
      <c r="D9423" s="199" t="s">
        <v>19</v>
      </c>
      <c r="E9423" s="22" t="s">
        <v>20</v>
      </c>
      <c r="F9423" s="21"/>
      <c r="G9423" s="19">
        <v>132</v>
      </c>
      <c r="H9423" s="54">
        <v>4.5454545454549997</v>
      </c>
      <c r="I9423" s="20">
        <v>74.242424242423994</v>
      </c>
      <c r="J9423" s="90">
        <v>13.636363636364001</v>
      </c>
      <c r="K9423" s="52">
        <v>7.5757575757579998</v>
      </c>
    </row>
    <row r="9424" spans="2:11" x14ac:dyDescent="0.2">
      <c r="D9424" s="200"/>
      <c r="E9424" s="4" t="s">
        <v>21</v>
      </c>
      <c r="F9424" s="5"/>
      <c r="G9424" s="6">
        <v>444</v>
      </c>
      <c r="H9424" s="31">
        <v>6.7567567567570004</v>
      </c>
      <c r="I9424" s="12">
        <v>70.495495495495007</v>
      </c>
      <c r="J9424" s="12">
        <v>20.045045045045001</v>
      </c>
      <c r="K9424" s="42">
        <v>2.7027027027030002</v>
      </c>
    </row>
    <row r="9425" spans="4:11" x14ac:dyDescent="0.2">
      <c r="D9425" s="200"/>
      <c r="E9425" s="4" t="s">
        <v>22</v>
      </c>
      <c r="F9425" s="5"/>
      <c r="G9425" s="6">
        <v>192</v>
      </c>
      <c r="H9425" s="31">
        <v>8.854166666667</v>
      </c>
      <c r="I9425" s="12">
        <v>70.3125</v>
      </c>
      <c r="J9425" s="12">
        <v>19.270833333333002</v>
      </c>
      <c r="K9425" s="42">
        <v>1.5625</v>
      </c>
    </row>
    <row r="9426" spans="4:11" x14ac:dyDescent="0.2">
      <c r="D9426" s="200"/>
      <c r="E9426" s="4" t="s">
        <v>23</v>
      </c>
      <c r="F9426" s="5"/>
      <c r="G9426" s="6">
        <v>192</v>
      </c>
      <c r="H9426" s="31">
        <v>5.208333333333</v>
      </c>
      <c r="I9426" s="12">
        <v>67.1875</v>
      </c>
      <c r="J9426" s="29">
        <v>26.041666666666998</v>
      </c>
      <c r="K9426" s="42">
        <v>1.5625</v>
      </c>
    </row>
    <row r="9427" spans="4:11" x14ac:dyDescent="0.2">
      <c r="D9427" s="200"/>
      <c r="E9427" s="4" t="s">
        <v>24</v>
      </c>
      <c r="F9427" s="5"/>
      <c r="G9427" s="6">
        <v>240</v>
      </c>
      <c r="H9427" s="31">
        <v>2.5</v>
      </c>
      <c r="I9427" s="12">
        <v>70</v>
      </c>
      <c r="J9427" s="12">
        <v>23.333333333333002</v>
      </c>
      <c r="K9427" s="42">
        <v>4.166666666667</v>
      </c>
    </row>
    <row r="9428" spans="4:11" x14ac:dyDescent="0.2">
      <c r="D9428" s="199" t="s">
        <v>25</v>
      </c>
      <c r="E9428" s="22" t="s">
        <v>26</v>
      </c>
      <c r="F9428" s="21"/>
      <c r="G9428" s="19">
        <v>348</v>
      </c>
      <c r="H9428" s="54">
        <v>6.609195402299</v>
      </c>
      <c r="I9428" s="20">
        <v>71.264367816092005</v>
      </c>
      <c r="J9428" s="20">
        <v>20.689655172414</v>
      </c>
      <c r="K9428" s="52">
        <v>1.4367816091950001</v>
      </c>
    </row>
    <row r="9429" spans="4:11" x14ac:dyDescent="0.2">
      <c r="D9429" s="200"/>
      <c r="E9429" s="4" t="s">
        <v>27</v>
      </c>
      <c r="F9429" s="5"/>
      <c r="G9429" s="6">
        <v>378</v>
      </c>
      <c r="H9429" s="31">
        <v>6.8783068783069998</v>
      </c>
      <c r="I9429" s="12">
        <v>68.518518518519002</v>
      </c>
      <c r="J9429" s="12">
        <v>20.899470899471002</v>
      </c>
      <c r="K9429" s="42">
        <v>3.7037037037039999</v>
      </c>
    </row>
    <row r="9430" spans="4:11" x14ac:dyDescent="0.2">
      <c r="D9430" s="200"/>
      <c r="E9430" s="4" t="s">
        <v>28</v>
      </c>
      <c r="F9430" s="5"/>
      <c r="G9430" s="6">
        <v>372</v>
      </c>
      <c r="H9430" s="31">
        <v>5.3763440860219998</v>
      </c>
      <c r="I9430" s="12">
        <v>68.548387096773993</v>
      </c>
      <c r="J9430" s="12">
        <v>22.311827956988999</v>
      </c>
      <c r="K9430" s="42">
        <v>3.7634408602149998</v>
      </c>
    </row>
    <row r="9431" spans="4:11" x14ac:dyDescent="0.2">
      <c r="D9431" s="200"/>
      <c r="E9431" s="4" t="s">
        <v>29</v>
      </c>
      <c r="F9431" s="5"/>
      <c r="G9431" s="6">
        <v>102</v>
      </c>
      <c r="H9431" s="165">
        <v>0</v>
      </c>
      <c r="I9431" s="29">
        <v>79.411764705882007</v>
      </c>
      <c r="J9431" s="43">
        <v>15.686274509804001</v>
      </c>
      <c r="K9431" s="42">
        <v>4.9019607843140003</v>
      </c>
    </row>
    <row r="9432" spans="4:11" x14ac:dyDescent="0.2">
      <c r="D9432" s="199" t="s">
        <v>30</v>
      </c>
      <c r="E9432" s="22" t="s">
        <v>31</v>
      </c>
      <c r="F9432" s="21"/>
      <c r="G9432" s="19">
        <v>592</v>
      </c>
      <c r="H9432" s="54">
        <v>4.898648648649</v>
      </c>
      <c r="I9432" s="20">
        <v>71.114864864864998</v>
      </c>
      <c r="J9432" s="20">
        <v>20.608108108107999</v>
      </c>
      <c r="K9432" s="52">
        <v>3.3783783783780001</v>
      </c>
    </row>
    <row r="9433" spans="4:11" x14ac:dyDescent="0.2">
      <c r="D9433" s="200"/>
      <c r="E9433" s="4" t="s">
        <v>32</v>
      </c>
      <c r="F9433" s="5"/>
      <c r="G9433" s="6">
        <v>608</v>
      </c>
      <c r="H9433" s="31">
        <v>6.5789473684209998</v>
      </c>
      <c r="I9433" s="12">
        <v>69.407894736841996</v>
      </c>
      <c r="J9433" s="12">
        <v>21.052631578947</v>
      </c>
      <c r="K9433" s="42">
        <v>2.9605263157890001</v>
      </c>
    </row>
    <row r="9434" spans="4:11" x14ac:dyDescent="0.2">
      <c r="D9434" s="199" t="s">
        <v>33</v>
      </c>
      <c r="E9434" s="22" t="s">
        <v>34</v>
      </c>
      <c r="F9434" s="21"/>
      <c r="G9434" s="19">
        <v>74</v>
      </c>
      <c r="H9434" s="149">
        <v>12.162162162162</v>
      </c>
      <c r="I9434" s="20">
        <v>72.972972972972997</v>
      </c>
      <c r="J9434" s="90">
        <v>12.162162162162</v>
      </c>
      <c r="K9434" s="52">
        <v>2.7027027027030002</v>
      </c>
    </row>
    <row r="9435" spans="4:11" x14ac:dyDescent="0.2">
      <c r="D9435" s="200"/>
      <c r="E9435" s="4" t="s">
        <v>35</v>
      </c>
      <c r="F9435" s="5"/>
      <c r="G9435" s="6">
        <v>148</v>
      </c>
      <c r="H9435" s="76">
        <v>12.162162162162</v>
      </c>
      <c r="I9435" s="12">
        <v>68.918918918919005</v>
      </c>
      <c r="J9435" s="43">
        <v>15.540540540541</v>
      </c>
      <c r="K9435" s="42">
        <v>3.3783783783780001</v>
      </c>
    </row>
    <row r="9436" spans="4:11" x14ac:dyDescent="0.2">
      <c r="D9436" s="200"/>
      <c r="E9436" s="4" t="s">
        <v>36</v>
      </c>
      <c r="F9436" s="5"/>
      <c r="G9436" s="6">
        <v>187</v>
      </c>
      <c r="H9436" s="31">
        <v>4.2780748663099999</v>
      </c>
      <c r="I9436" s="12">
        <v>74.866310160428</v>
      </c>
      <c r="J9436" s="12">
        <v>18.181818181817999</v>
      </c>
      <c r="K9436" s="42">
        <v>2.673796791444</v>
      </c>
    </row>
    <row r="9437" spans="4:11" x14ac:dyDescent="0.2">
      <c r="D9437" s="200"/>
      <c r="E9437" s="4" t="s">
        <v>37</v>
      </c>
      <c r="F9437" s="5"/>
      <c r="G9437" s="6">
        <v>221</v>
      </c>
      <c r="H9437" s="31">
        <v>5.8823529411760003</v>
      </c>
      <c r="I9437" s="12">
        <v>71.493212669683004</v>
      </c>
      <c r="J9437" s="12">
        <v>20.361990950226001</v>
      </c>
      <c r="K9437" s="42">
        <v>2.262443438914</v>
      </c>
    </row>
    <row r="9438" spans="4:11" x14ac:dyDescent="0.2">
      <c r="D9438" s="200"/>
      <c r="E9438" s="4" t="s">
        <v>38</v>
      </c>
      <c r="F9438" s="5"/>
      <c r="G9438" s="6">
        <v>186</v>
      </c>
      <c r="H9438" s="31">
        <v>5.3763440860219998</v>
      </c>
      <c r="I9438" s="12">
        <v>67.204301075269001</v>
      </c>
      <c r="J9438" s="12">
        <v>25.806451612903</v>
      </c>
      <c r="K9438" s="42">
        <v>1.6129032258060001</v>
      </c>
    </row>
    <row r="9439" spans="4:11" x14ac:dyDescent="0.2">
      <c r="D9439" s="200"/>
      <c r="E9439" s="4" t="s">
        <v>39</v>
      </c>
      <c r="F9439" s="5"/>
      <c r="G9439" s="6">
        <v>223</v>
      </c>
      <c r="H9439" s="31">
        <v>4.0358744394619999</v>
      </c>
      <c r="I9439" s="12">
        <v>66.367713004484003</v>
      </c>
      <c r="J9439" s="12">
        <v>25.112107623318</v>
      </c>
      <c r="K9439" s="42">
        <v>4.4843049327350002</v>
      </c>
    </row>
    <row r="9440" spans="4:11" x14ac:dyDescent="0.2">
      <c r="D9440" s="201"/>
      <c r="E9440" s="57" t="s">
        <v>40</v>
      </c>
      <c r="F9440" s="59"/>
      <c r="G9440" s="55">
        <v>161</v>
      </c>
      <c r="H9440" s="114">
        <v>1.242236024845</v>
      </c>
      <c r="I9440" s="65">
        <v>72.049689440994001</v>
      </c>
      <c r="J9440" s="65">
        <v>21.739130434783</v>
      </c>
      <c r="K9440" s="105">
        <v>4.9689440993789997</v>
      </c>
    </row>
    <row r="9442" spans="2:11" x14ac:dyDescent="0.2">
      <c r="B9442" s="40" t="str">
        <f xml:space="preserve"> HYPERLINK("#'目次'!B396", "[390]")</f>
        <v>[390]</v>
      </c>
      <c r="C9442" s="23" t="s">
        <v>526</v>
      </c>
    </row>
    <row r="9445" spans="2:11" x14ac:dyDescent="0.2">
      <c r="C9445" s="23" t="s">
        <v>48</v>
      </c>
    </row>
    <row r="9446" spans="2:11" x14ac:dyDescent="0.2">
      <c r="D9446" s="195"/>
      <c r="E9446" s="196"/>
      <c r="F9446" s="196"/>
      <c r="G9446" s="37" t="s">
        <v>15</v>
      </c>
      <c r="H9446" s="33" t="s">
        <v>512</v>
      </c>
      <c r="I9446" s="13" t="s">
        <v>513</v>
      </c>
      <c r="J9446" s="13" t="s">
        <v>514</v>
      </c>
      <c r="K9446" s="38" t="s">
        <v>18</v>
      </c>
    </row>
    <row r="9447" spans="2:11" x14ac:dyDescent="0.2">
      <c r="D9447" s="197"/>
      <c r="E9447" s="198"/>
      <c r="F9447" s="198"/>
      <c r="G9447" s="35"/>
      <c r="H9447" s="39"/>
      <c r="I9447" s="14"/>
      <c r="J9447" s="14"/>
      <c r="K9447" s="34"/>
    </row>
    <row r="9448" spans="2:11" x14ac:dyDescent="0.2">
      <c r="D9448" s="56"/>
      <c r="E9448" s="58" t="s">
        <v>15</v>
      </c>
      <c r="F9448" s="46"/>
      <c r="G9448" s="36">
        <v>1200</v>
      </c>
      <c r="H9448" s="24">
        <v>5.75</v>
      </c>
      <c r="I9448" s="24">
        <v>70.25</v>
      </c>
      <c r="J9448" s="24">
        <v>20.833333333333002</v>
      </c>
      <c r="K9448" s="68">
        <v>3.166666666667</v>
      </c>
    </row>
    <row r="9449" spans="2:11" x14ac:dyDescent="0.2">
      <c r="D9449" s="199" t="s">
        <v>49</v>
      </c>
      <c r="E9449" s="22" t="s">
        <v>50</v>
      </c>
      <c r="F9449" s="21"/>
      <c r="G9449" s="19">
        <v>15</v>
      </c>
      <c r="H9449" s="54">
        <v>6.666666666667</v>
      </c>
      <c r="I9449" s="107">
        <v>60</v>
      </c>
      <c r="J9449" s="98">
        <v>33.333333333333002</v>
      </c>
      <c r="K9449" s="117">
        <v>0</v>
      </c>
    </row>
    <row r="9450" spans="2:11" x14ac:dyDescent="0.2">
      <c r="D9450" s="200"/>
      <c r="E9450" s="4" t="s">
        <v>51</v>
      </c>
      <c r="F9450" s="5"/>
      <c r="G9450" s="6">
        <v>142</v>
      </c>
      <c r="H9450" s="31">
        <v>6.3380281690139997</v>
      </c>
      <c r="I9450" s="12">
        <v>66.197183098592006</v>
      </c>
      <c r="J9450" s="12">
        <v>24.647887323944001</v>
      </c>
      <c r="K9450" s="42">
        <v>2.8169014084509998</v>
      </c>
    </row>
    <row r="9451" spans="2:11" x14ac:dyDescent="0.2">
      <c r="D9451" s="200"/>
      <c r="E9451" s="4" t="s">
        <v>52</v>
      </c>
      <c r="F9451" s="5"/>
      <c r="G9451" s="6">
        <v>26</v>
      </c>
      <c r="H9451" s="31">
        <v>3.8461538461539999</v>
      </c>
      <c r="I9451" s="12">
        <v>69.230769230768999</v>
      </c>
      <c r="J9451" s="29">
        <v>26.923076923077002</v>
      </c>
      <c r="K9451" s="73">
        <v>0</v>
      </c>
    </row>
    <row r="9452" spans="2:11" x14ac:dyDescent="0.2">
      <c r="D9452" s="200"/>
      <c r="E9452" s="4" t="s">
        <v>53</v>
      </c>
      <c r="F9452" s="5"/>
      <c r="G9452" s="6">
        <v>41</v>
      </c>
      <c r="H9452" s="31">
        <v>4.8780487804880002</v>
      </c>
      <c r="I9452" s="12">
        <v>65.853658536585002</v>
      </c>
      <c r="J9452" s="29">
        <v>29.268292682927001</v>
      </c>
      <c r="K9452" s="73">
        <v>0</v>
      </c>
    </row>
    <row r="9453" spans="2:11" x14ac:dyDescent="0.2">
      <c r="D9453" s="200"/>
      <c r="E9453" s="4" t="s">
        <v>54</v>
      </c>
      <c r="F9453" s="5"/>
      <c r="G9453" s="6">
        <v>226</v>
      </c>
      <c r="H9453" s="31">
        <v>5.3097345132739999</v>
      </c>
      <c r="I9453" s="12">
        <v>70.353982300884994</v>
      </c>
      <c r="J9453" s="12">
        <v>22.123893805310001</v>
      </c>
      <c r="K9453" s="42">
        <v>2.212389380531</v>
      </c>
    </row>
    <row r="9454" spans="2:11" x14ac:dyDescent="0.2">
      <c r="D9454" s="200"/>
      <c r="E9454" s="4" t="s">
        <v>55</v>
      </c>
      <c r="F9454" s="5"/>
      <c r="G9454" s="6">
        <v>125</v>
      </c>
      <c r="H9454" s="31">
        <v>4.8</v>
      </c>
      <c r="I9454" s="12">
        <v>70.400000000000006</v>
      </c>
      <c r="J9454" s="12">
        <v>23.2</v>
      </c>
      <c r="K9454" s="42">
        <v>1.6</v>
      </c>
    </row>
    <row r="9455" spans="2:11" x14ac:dyDescent="0.2">
      <c r="D9455" s="200"/>
      <c r="E9455" s="4" t="s">
        <v>56</v>
      </c>
      <c r="F9455" s="5"/>
      <c r="G9455" s="6">
        <v>190</v>
      </c>
      <c r="H9455" s="31">
        <v>7.8947368421049999</v>
      </c>
      <c r="I9455" s="12">
        <v>71.052631578947</v>
      </c>
      <c r="J9455" s="12">
        <v>18.421052631578998</v>
      </c>
      <c r="K9455" s="42">
        <v>2.6315789473679998</v>
      </c>
    </row>
    <row r="9456" spans="2:11" x14ac:dyDescent="0.2">
      <c r="D9456" s="200"/>
      <c r="E9456" s="4" t="s">
        <v>57</v>
      </c>
      <c r="F9456" s="5"/>
      <c r="G9456" s="6">
        <v>185</v>
      </c>
      <c r="H9456" s="31">
        <v>3.2432432432430001</v>
      </c>
      <c r="I9456" s="29">
        <v>77.297297297297007</v>
      </c>
      <c r="J9456" s="12">
        <v>17.837837837837998</v>
      </c>
      <c r="K9456" s="42">
        <v>1.6216216216220001</v>
      </c>
    </row>
    <row r="9457" spans="2:11" x14ac:dyDescent="0.2">
      <c r="D9457" s="200"/>
      <c r="E9457" s="4" t="s">
        <v>58</v>
      </c>
      <c r="F9457" s="5"/>
      <c r="G9457" s="6">
        <v>113</v>
      </c>
      <c r="H9457" s="76">
        <v>12.389380530973</v>
      </c>
      <c r="I9457" s="12">
        <v>72.566371681416001</v>
      </c>
      <c r="J9457" s="61">
        <v>10.619469026549</v>
      </c>
      <c r="K9457" s="42">
        <v>4.424778761062</v>
      </c>
    </row>
    <row r="9458" spans="2:11" x14ac:dyDescent="0.2">
      <c r="D9458" s="200"/>
      <c r="E9458" s="4" t="s">
        <v>59</v>
      </c>
      <c r="F9458" s="5"/>
      <c r="G9458" s="6">
        <v>136</v>
      </c>
      <c r="H9458" s="31">
        <v>2.2058823529409999</v>
      </c>
      <c r="I9458" s="43">
        <v>63.970588235294002</v>
      </c>
      <c r="J9458" s="12">
        <v>23.529411764706001</v>
      </c>
      <c r="K9458" s="88">
        <v>10.294117647059</v>
      </c>
    </row>
    <row r="9459" spans="2:11" x14ac:dyDescent="0.2">
      <c r="D9459" s="199" t="s">
        <v>60</v>
      </c>
      <c r="E9459" s="22" t="s">
        <v>61</v>
      </c>
      <c r="F9459" s="21"/>
      <c r="G9459" s="19">
        <v>205</v>
      </c>
      <c r="H9459" s="54">
        <v>3.90243902439</v>
      </c>
      <c r="I9459" s="20">
        <v>66.829268292682997</v>
      </c>
      <c r="J9459" s="20">
        <v>25.365853658536999</v>
      </c>
      <c r="K9459" s="52">
        <v>3.90243902439</v>
      </c>
    </row>
    <row r="9460" spans="2:11" x14ac:dyDescent="0.2">
      <c r="D9460" s="200"/>
      <c r="E9460" s="4" t="s">
        <v>62</v>
      </c>
      <c r="F9460" s="5"/>
      <c r="G9460" s="6">
        <v>160</v>
      </c>
      <c r="H9460" s="31">
        <v>3.75</v>
      </c>
      <c r="I9460" s="12">
        <v>74.375</v>
      </c>
      <c r="J9460" s="12">
        <v>20</v>
      </c>
      <c r="K9460" s="42">
        <v>1.875</v>
      </c>
    </row>
    <row r="9461" spans="2:11" x14ac:dyDescent="0.2">
      <c r="D9461" s="200"/>
      <c r="E9461" s="4" t="s">
        <v>63</v>
      </c>
      <c r="F9461" s="5"/>
      <c r="G9461" s="6">
        <v>121</v>
      </c>
      <c r="H9461" s="31">
        <v>9.0909090909089993</v>
      </c>
      <c r="I9461" s="12">
        <v>71.074380165289</v>
      </c>
      <c r="J9461" s="12">
        <v>19.008264462810001</v>
      </c>
      <c r="K9461" s="42">
        <v>0.82644628099200002</v>
      </c>
    </row>
    <row r="9462" spans="2:11" x14ac:dyDescent="0.2">
      <c r="D9462" s="200"/>
      <c r="E9462" s="4" t="s">
        <v>64</v>
      </c>
      <c r="F9462" s="5"/>
      <c r="G9462" s="6">
        <v>124</v>
      </c>
      <c r="H9462" s="31">
        <v>6.4516129032259997</v>
      </c>
      <c r="I9462" s="12">
        <v>74.193548387096996</v>
      </c>
      <c r="J9462" s="12">
        <v>18.548387096774</v>
      </c>
      <c r="K9462" s="42">
        <v>0.80645161290300005</v>
      </c>
    </row>
    <row r="9463" spans="2:11" x14ac:dyDescent="0.2">
      <c r="D9463" s="200"/>
      <c r="E9463" s="4" t="s">
        <v>65</v>
      </c>
      <c r="F9463" s="5"/>
      <c r="G9463" s="6">
        <v>109</v>
      </c>
      <c r="H9463" s="31">
        <v>9.1743119266060003</v>
      </c>
      <c r="I9463" s="12">
        <v>66.972477064220001</v>
      </c>
      <c r="J9463" s="12">
        <v>20.183486238532002</v>
      </c>
      <c r="K9463" s="42">
        <v>3.669724770642</v>
      </c>
    </row>
    <row r="9464" spans="2:11" x14ac:dyDescent="0.2">
      <c r="D9464" s="200"/>
      <c r="E9464" s="4" t="s">
        <v>66</v>
      </c>
      <c r="F9464" s="5"/>
      <c r="G9464" s="6">
        <v>104</v>
      </c>
      <c r="H9464" s="31">
        <v>4.8076923076920002</v>
      </c>
      <c r="I9464" s="12">
        <v>75</v>
      </c>
      <c r="J9464" s="12">
        <v>19.230769230768999</v>
      </c>
      <c r="K9464" s="42">
        <v>0.96153846153800004</v>
      </c>
    </row>
    <row r="9465" spans="2:11" x14ac:dyDescent="0.2">
      <c r="D9465" s="200"/>
      <c r="E9465" s="4" t="s">
        <v>67</v>
      </c>
      <c r="F9465" s="5"/>
      <c r="G9465" s="6">
        <v>139</v>
      </c>
      <c r="H9465" s="31">
        <v>6.4748201438850002</v>
      </c>
      <c r="I9465" s="12">
        <v>71.942446043165006</v>
      </c>
      <c r="J9465" s="12">
        <v>20.863309352518002</v>
      </c>
      <c r="K9465" s="42">
        <v>0.71942446043200003</v>
      </c>
    </row>
    <row r="9466" spans="2:11" x14ac:dyDescent="0.2">
      <c r="D9466" s="200"/>
      <c r="E9466" s="4" t="s">
        <v>68</v>
      </c>
      <c r="F9466" s="5"/>
      <c r="G9466" s="6">
        <v>48</v>
      </c>
      <c r="H9466" s="76">
        <v>12.5</v>
      </c>
      <c r="I9466" s="61">
        <v>52.083333333333002</v>
      </c>
      <c r="J9466" s="44">
        <v>33.333333333333002</v>
      </c>
      <c r="K9466" s="42">
        <v>2.083333333333</v>
      </c>
    </row>
    <row r="9467" spans="2:11" x14ac:dyDescent="0.2">
      <c r="D9467" s="200"/>
      <c r="E9467" s="4" t="s">
        <v>69</v>
      </c>
      <c r="F9467" s="5"/>
      <c r="G9467" s="6">
        <v>37</v>
      </c>
      <c r="H9467" s="31">
        <v>8.1081081081080004</v>
      </c>
      <c r="I9467" s="44">
        <v>81.081081081080995</v>
      </c>
      <c r="J9467" s="61">
        <v>10.810810810811001</v>
      </c>
      <c r="K9467" s="73">
        <v>0</v>
      </c>
    </row>
    <row r="9468" spans="2:11" x14ac:dyDescent="0.2">
      <c r="D9468" s="93" t="s">
        <v>70</v>
      </c>
      <c r="E9468" s="89" t="s">
        <v>18</v>
      </c>
      <c r="F9468" s="92"/>
      <c r="G9468" s="94">
        <v>0</v>
      </c>
      <c r="H9468" s="178">
        <v>0</v>
      </c>
      <c r="I9468" s="86">
        <v>0</v>
      </c>
      <c r="J9468" s="86">
        <v>0</v>
      </c>
      <c r="K9468" s="144">
        <v>0</v>
      </c>
    </row>
    <row r="9470" spans="2:11" x14ac:dyDescent="0.2">
      <c r="B9470" s="40" t="str">
        <f xml:space="preserve"> HYPERLINK("#'目次'!B397", "[391]")</f>
        <v>[391]</v>
      </c>
      <c r="C9470" s="23" t="s">
        <v>526</v>
      </c>
    </row>
    <row r="9473" spans="3:11" x14ac:dyDescent="0.2">
      <c r="C9473" s="23" t="s">
        <v>73</v>
      </c>
    </row>
    <row r="9474" spans="3:11" x14ac:dyDescent="0.2">
      <c r="D9474" s="195"/>
      <c r="E9474" s="196"/>
      <c r="F9474" s="196"/>
      <c r="G9474" s="37" t="s">
        <v>15</v>
      </c>
      <c r="H9474" s="33" t="s">
        <v>512</v>
      </c>
      <c r="I9474" s="13" t="s">
        <v>513</v>
      </c>
      <c r="J9474" s="13" t="s">
        <v>514</v>
      </c>
      <c r="K9474" s="38" t="s">
        <v>18</v>
      </c>
    </row>
    <row r="9475" spans="3:11" x14ac:dyDescent="0.2">
      <c r="D9475" s="197"/>
      <c r="E9475" s="198"/>
      <c r="F9475" s="198"/>
      <c r="G9475" s="35"/>
      <c r="H9475" s="39"/>
      <c r="I9475" s="14"/>
      <c r="J9475" s="14"/>
      <c r="K9475" s="34"/>
    </row>
    <row r="9476" spans="3:11" x14ac:dyDescent="0.2">
      <c r="D9476" s="56"/>
      <c r="E9476" s="58" t="s">
        <v>15</v>
      </c>
      <c r="F9476" s="46"/>
      <c r="G9476" s="36">
        <v>1200</v>
      </c>
      <c r="H9476" s="24">
        <v>5.75</v>
      </c>
      <c r="I9476" s="24">
        <v>70.25</v>
      </c>
      <c r="J9476" s="24">
        <v>20.833333333333002</v>
      </c>
      <c r="K9476" s="68">
        <v>3.166666666667</v>
      </c>
    </row>
    <row r="9477" spans="3:11" x14ac:dyDescent="0.2">
      <c r="D9477" s="199" t="s">
        <v>74</v>
      </c>
      <c r="E9477" s="22" t="s">
        <v>75</v>
      </c>
      <c r="F9477" s="21"/>
      <c r="G9477" s="19">
        <v>592</v>
      </c>
      <c r="H9477" s="54">
        <v>4.898648648649</v>
      </c>
      <c r="I9477" s="20">
        <v>71.114864864864998</v>
      </c>
      <c r="J9477" s="20">
        <v>20.608108108107999</v>
      </c>
      <c r="K9477" s="52">
        <v>3.3783783783780001</v>
      </c>
    </row>
    <row r="9478" spans="3:11" x14ac:dyDescent="0.2">
      <c r="D9478" s="200"/>
      <c r="E9478" s="4" t="s">
        <v>34</v>
      </c>
      <c r="F9478" s="5"/>
      <c r="G9478" s="6">
        <v>37</v>
      </c>
      <c r="H9478" s="76">
        <v>10.810810810811001</v>
      </c>
      <c r="I9478" s="29">
        <v>78.378378378378002</v>
      </c>
      <c r="J9478" s="61">
        <v>5.4054054054050003</v>
      </c>
      <c r="K9478" s="42">
        <v>5.4054054054050003</v>
      </c>
    </row>
    <row r="9479" spans="3:11" x14ac:dyDescent="0.2">
      <c r="D9479" s="200"/>
      <c r="E9479" s="4" t="s">
        <v>35</v>
      </c>
      <c r="F9479" s="5"/>
      <c r="G9479" s="6">
        <v>75</v>
      </c>
      <c r="H9479" s="31">
        <v>10.666666666667</v>
      </c>
      <c r="I9479" s="29">
        <v>76</v>
      </c>
      <c r="J9479" s="61">
        <v>10.666666666667</v>
      </c>
      <c r="K9479" s="42">
        <v>2.666666666667</v>
      </c>
    </row>
    <row r="9480" spans="3:11" x14ac:dyDescent="0.2">
      <c r="D9480" s="200"/>
      <c r="E9480" s="4" t="s">
        <v>36</v>
      </c>
      <c r="F9480" s="5"/>
      <c r="G9480" s="6">
        <v>95</v>
      </c>
      <c r="H9480" s="31">
        <v>3.1578947368420001</v>
      </c>
      <c r="I9480" s="12">
        <v>72.631578947367998</v>
      </c>
      <c r="J9480" s="12">
        <v>20</v>
      </c>
      <c r="K9480" s="42">
        <v>4.2105263157890001</v>
      </c>
    </row>
    <row r="9481" spans="3:11" x14ac:dyDescent="0.2">
      <c r="D9481" s="200"/>
      <c r="E9481" s="4" t="s">
        <v>37</v>
      </c>
      <c r="F9481" s="5"/>
      <c r="G9481" s="6">
        <v>111</v>
      </c>
      <c r="H9481" s="31">
        <v>5.4054054054050003</v>
      </c>
      <c r="I9481" s="12">
        <v>69.369369369368997</v>
      </c>
      <c r="J9481" s="12">
        <v>22.522522522523001</v>
      </c>
      <c r="K9481" s="42">
        <v>2.7027027027030002</v>
      </c>
    </row>
    <row r="9482" spans="3:11" x14ac:dyDescent="0.2">
      <c r="D9482" s="200"/>
      <c r="E9482" s="4" t="s">
        <v>38</v>
      </c>
      <c r="F9482" s="5"/>
      <c r="G9482" s="6">
        <v>93</v>
      </c>
      <c r="H9482" s="31">
        <v>3.2258064516129998</v>
      </c>
      <c r="I9482" s="12">
        <v>65.591397849461998</v>
      </c>
      <c r="J9482" s="29">
        <v>30.107526881719998</v>
      </c>
      <c r="K9482" s="42">
        <v>1.0752688172039999</v>
      </c>
    </row>
    <row r="9483" spans="3:11" x14ac:dyDescent="0.2">
      <c r="D9483" s="200"/>
      <c r="E9483" s="4" t="s">
        <v>39</v>
      </c>
      <c r="F9483" s="5"/>
      <c r="G9483" s="6">
        <v>109</v>
      </c>
      <c r="H9483" s="31">
        <v>2.7522935779819999</v>
      </c>
      <c r="I9483" s="12">
        <v>71.559633027523006</v>
      </c>
      <c r="J9483" s="12">
        <v>22.018348623853001</v>
      </c>
      <c r="K9483" s="42">
        <v>3.669724770642</v>
      </c>
    </row>
    <row r="9484" spans="3:11" x14ac:dyDescent="0.2">
      <c r="D9484" s="200"/>
      <c r="E9484" s="4" t="s">
        <v>40</v>
      </c>
      <c r="F9484" s="5"/>
      <c r="G9484" s="6">
        <v>72</v>
      </c>
      <c r="H9484" s="31">
        <v>2.7777777777780002</v>
      </c>
      <c r="I9484" s="12">
        <v>69.444444444444002</v>
      </c>
      <c r="J9484" s="12">
        <v>22.222222222222001</v>
      </c>
      <c r="K9484" s="42">
        <v>5.5555555555560003</v>
      </c>
    </row>
    <row r="9485" spans="3:11" x14ac:dyDescent="0.2">
      <c r="D9485" s="199" t="s">
        <v>76</v>
      </c>
      <c r="E9485" s="22" t="s">
        <v>77</v>
      </c>
      <c r="F9485" s="21"/>
      <c r="G9485" s="19">
        <v>608</v>
      </c>
      <c r="H9485" s="54">
        <v>6.5789473684209998</v>
      </c>
      <c r="I9485" s="20">
        <v>69.407894736841996</v>
      </c>
      <c r="J9485" s="20">
        <v>21.052631578947</v>
      </c>
      <c r="K9485" s="52">
        <v>2.9605263157890001</v>
      </c>
    </row>
    <row r="9486" spans="3:11" x14ac:dyDescent="0.2">
      <c r="D9486" s="200"/>
      <c r="E9486" s="4" t="s">
        <v>34</v>
      </c>
      <c r="F9486" s="5"/>
      <c r="G9486" s="6">
        <v>37</v>
      </c>
      <c r="H9486" s="76">
        <v>13.513513513514001</v>
      </c>
      <c r="I9486" s="12">
        <v>67.567567567568005</v>
      </c>
      <c r="J9486" s="12">
        <v>18.918918918919001</v>
      </c>
      <c r="K9486" s="73">
        <v>0</v>
      </c>
    </row>
    <row r="9487" spans="3:11" x14ac:dyDescent="0.2">
      <c r="D9487" s="200"/>
      <c r="E9487" s="4" t="s">
        <v>35</v>
      </c>
      <c r="F9487" s="5"/>
      <c r="G9487" s="6">
        <v>73</v>
      </c>
      <c r="H9487" s="76">
        <v>13.698630136986001</v>
      </c>
      <c r="I9487" s="43">
        <v>61.643835616437997</v>
      </c>
      <c r="J9487" s="12">
        <v>20.547945205478999</v>
      </c>
      <c r="K9487" s="42">
        <v>4.1095890410960001</v>
      </c>
    </row>
    <row r="9488" spans="3:11" x14ac:dyDescent="0.2">
      <c r="D9488" s="200"/>
      <c r="E9488" s="4" t="s">
        <v>36</v>
      </c>
      <c r="F9488" s="5"/>
      <c r="G9488" s="6">
        <v>92</v>
      </c>
      <c r="H9488" s="31">
        <v>5.4347826086959996</v>
      </c>
      <c r="I9488" s="29">
        <v>77.173913043477995</v>
      </c>
      <c r="J9488" s="12">
        <v>16.304347826087</v>
      </c>
      <c r="K9488" s="42">
        <v>1.086956521739</v>
      </c>
    </row>
    <row r="9489" spans="2:11" x14ac:dyDescent="0.2">
      <c r="D9489" s="200"/>
      <c r="E9489" s="4" t="s">
        <v>37</v>
      </c>
      <c r="F9489" s="5"/>
      <c r="G9489" s="6">
        <v>110</v>
      </c>
      <c r="H9489" s="31">
        <v>6.363636363636</v>
      </c>
      <c r="I9489" s="12">
        <v>73.636363636363996</v>
      </c>
      <c r="J9489" s="12">
        <v>18.181818181817999</v>
      </c>
      <c r="K9489" s="42">
        <v>1.818181818182</v>
      </c>
    </row>
    <row r="9490" spans="2:11" x14ac:dyDescent="0.2">
      <c r="D9490" s="200"/>
      <c r="E9490" s="4" t="s">
        <v>38</v>
      </c>
      <c r="F9490" s="5"/>
      <c r="G9490" s="6">
        <v>93</v>
      </c>
      <c r="H9490" s="31">
        <v>7.5268817204299996</v>
      </c>
      <c r="I9490" s="12">
        <v>68.817204301074995</v>
      </c>
      <c r="J9490" s="12">
        <v>21.505376344085999</v>
      </c>
      <c r="K9490" s="42">
        <v>2.1505376344089999</v>
      </c>
    </row>
    <row r="9491" spans="2:11" x14ac:dyDescent="0.2">
      <c r="D9491" s="200"/>
      <c r="E9491" s="4" t="s">
        <v>39</v>
      </c>
      <c r="F9491" s="5"/>
      <c r="G9491" s="6">
        <v>114</v>
      </c>
      <c r="H9491" s="31">
        <v>5.2631578947369997</v>
      </c>
      <c r="I9491" s="43">
        <v>61.403508771929999</v>
      </c>
      <c r="J9491" s="29">
        <v>28.070175438595999</v>
      </c>
      <c r="K9491" s="42">
        <v>5.2631578947369997</v>
      </c>
    </row>
    <row r="9492" spans="2:11" x14ac:dyDescent="0.2">
      <c r="D9492" s="201"/>
      <c r="E9492" s="57" t="s">
        <v>40</v>
      </c>
      <c r="F9492" s="59"/>
      <c r="G9492" s="55">
        <v>89</v>
      </c>
      <c r="H9492" s="183">
        <v>0</v>
      </c>
      <c r="I9492" s="65">
        <v>74.157303370787005</v>
      </c>
      <c r="J9492" s="65">
        <v>21.348314606742001</v>
      </c>
      <c r="K9492" s="105">
        <v>4.4943820224720001</v>
      </c>
    </row>
    <row r="9494" spans="2:11" x14ac:dyDescent="0.2">
      <c r="B9494" s="40" t="str">
        <f xml:space="preserve"> HYPERLINK("#'目次'!B398", "[392]")</f>
        <v>[392]</v>
      </c>
      <c r="C9494" s="23" t="s">
        <v>526</v>
      </c>
    </row>
    <row r="9497" spans="2:11" x14ac:dyDescent="0.2">
      <c r="C9497" s="23" t="s">
        <v>80</v>
      </c>
    </row>
    <row r="9498" spans="2:11" x14ac:dyDescent="0.2">
      <c r="E9498" s="195"/>
      <c r="F9498" s="196"/>
      <c r="G9498" s="37" t="s">
        <v>15</v>
      </c>
      <c r="H9498" s="33" t="s">
        <v>512</v>
      </c>
      <c r="I9498" s="13" t="s">
        <v>513</v>
      </c>
      <c r="J9498" s="13" t="s">
        <v>514</v>
      </c>
      <c r="K9498" s="38" t="s">
        <v>18</v>
      </c>
    </row>
    <row r="9499" spans="2:11" x14ac:dyDescent="0.2">
      <c r="E9499" s="197"/>
      <c r="F9499" s="198"/>
      <c r="G9499" s="35"/>
      <c r="H9499" s="39"/>
      <c r="I9499" s="14"/>
      <c r="J9499" s="14"/>
      <c r="K9499" s="34"/>
    </row>
    <row r="9500" spans="2:11" x14ac:dyDescent="0.2">
      <c r="E9500" s="91" t="s">
        <v>15</v>
      </c>
      <c r="F9500" s="46"/>
      <c r="G9500" s="36">
        <v>1200</v>
      </c>
      <c r="H9500" s="24">
        <v>5.75</v>
      </c>
      <c r="I9500" s="24">
        <v>70.25</v>
      </c>
      <c r="J9500" s="24">
        <v>20.833333333333002</v>
      </c>
      <c r="K9500" s="68">
        <v>3.166666666667</v>
      </c>
    </row>
    <row r="9501" spans="2:11" x14ac:dyDescent="0.2">
      <c r="E9501" s="4" t="s">
        <v>81</v>
      </c>
      <c r="F9501" s="5"/>
      <c r="G9501" s="19">
        <v>48</v>
      </c>
      <c r="H9501" s="54">
        <v>8.333333333333</v>
      </c>
      <c r="I9501" s="96">
        <v>77.083333333333002</v>
      </c>
      <c r="J9501" s="107">
        <v>10.416666666667</v>
      </c>
      <c r="K9501" s="52">
        <v>4.166666666667</v>
      </c>
    </row>
    <row r="9502" spans="2:11" x14ac:dyDescent="0.2">
      <c r="E9502" s="4" t="s">
        <v>82</v>
      </c>
      <c r="F9502" s="5"/>
      <c r="G9502" s="6">
        <v>84</v>
      </c>
      <c r="H9502" s="31">
        <v>2.3809523809519999</v>
      </c>
      <c r="I9502" s="12">
        <v>72.619047619048004</v>
      </c>
      <c r="J9502" s="43">
        <v>15.47619047619</v>
      </c>
      <c r="K9502" s="88">
        <v>9.5238095238099998</v>
      </c>
    </row>
    <row r="9503" spans="2:11" x14ac:dyDescent="0.2">
      <c r="E9503" s="4" t="s">
        <v>83</v>
      </c>
      <c r="F9503" s="5"/>
      <c r="G9503" s="6">
        <v>462</v>
      </c>
      <c r="H9503" s="31">
        <v>7.1428571428570002</v>
      </c>
      <c r="I9503" s="12">
        <v>70.562770562770993</v>
      </c>
      <c r="J9503" s="12">
        <v>19.480519480519</v>
      </c>
      <c r="K9503" s="42">
        <v>2.8138528138529999</v>
      </c>
    </row>
    <row r="9504" spans="2:11" x14ac:dyDescent="0.2">
      <c r="E9504" s="4" t="s">
        <v>84</v>
      </c>
      <c r="F9504" s="5"/>
      <c r="G9504" s="6">
        <v>30</v>
      </c>
      <c r="H9504" s="31">
        <v>6.666666666667</v>
      </c>
      <c r="I9504" s="12">
        <v>70</v>
      </c>
      <c r="J9504" s="12">
        <v>23.333333333333002</v>
      </c>
      <c r="K9504" s="73">
        <v>0</v>
      </c>
    </row>
    <row r="9505" spans="2:11" x14ac:dyDescent="0.2">
      <c r="E9505" s="4" t="s">
        <v>85</v>
      </c>
      <c r="F9505" s="5"/>
      <c r="G9505" s="6">
        <v>144</v>
      </c>
      <c r="H9505" s="31">
        <v>8.333333333333</v>
      </c>
      <c r="I9505" s="12">
        <v>70.138888888888999</v>
      </c>
      <c r="J9505" s="12">
        <v>20.138888888888999</v>
      </c>
      <c r="K9505" s="42">
        <v>1.3888888888890001</v>
      </c>
    </row>
    <row r="9506" spans="2:11" x14ac:dyDescent="0.2">
      <c r="E9506" s="4" t="s">
        <v>86</v>
      </c>
      <c r="F9506" s="5"/>
      <c r="G9506" s="6">
        <v>192</v>
      </c>
      <c r="H9506" s="31">
        <v>5.208333333333</v>
      </c>
      <c r="I9506" s="12">
        <v>67.1875</v>
      </c>
      <c r="J9506" s="29">
        <v>26.041666666666998</v>
      </c>
      <c r="K9506" s="42">
        <v>1.5625</v>
      </c>
    </row>
    <row r="9507" spans="2:11" x14ac:dyDescent="0.2">
      <c r="E9507" s="4" t="s">
        <v>87</v>
      </c>
      <c r="F9507" s="5"/>
      <c r="G9507" s="6">
        <v>72</v>
      </c>
      <c r="H9507" s="31">
        <v>6.9444444444439997</v>
      </c>
      <c r="I9507" s="12">
        <v>69.444444444444002</v>
      </c>
      <c r="J9507" s="12">
        <v>18.055555555556001</v>
      </c>
      <c r="K9507" s="42">
        <v>5.5555555555560003</v>
      </c>
    </row>
    <row r="9508" spans="2:11" x14ac:dyDescent="0.2">
      <c r="E9508" s="4" t="s">
        <v>88</v>
      </c>
      <c r="F9508" s="5"/>
      <c r="G9508" s="6">
        <v>36</v>
      </c>
      <c r="H9508" s="31">
        <v>2.7777777777780002</v>
      </c>
      <c r="I9508" s="12">
        <v>66.666666666666998</v>
      </c>
      <c r="J9508" s="29">
        <v>27.777777777777999</v>
      </c>
      <c r="K9508" s="42">
        <v>2.7777777777780002</v>
      </c>
    </row>
    <row r="9509" spans="2:11" x14ac:dyDescent="0.2">
      <c r="E9509" s="4" t="s">
        <v>89</v>
      </c>
      <c r="F9509" s="5"/>
      <c r="G9509" s="6">
        <v>66</v>
      </c>
      <c r="H9509" s="165">
        <v>0</v>
      </c>
      <c r="I9509" s="12">
        <v>71.212121212121005</v>
      </c>
      <c r="J9509" s="12">
        <v>24.242424242424001</v>
      </c>
      <c r="K9509" s="42">
        <v>4.5454545454549997</v>
      </c>
    </row>
    <row r="9510" spans="2:11" x14ac:dyDescent="0.2">
      <c r="E9510" s="4" t="s">
        <v>90</v>
      </c>
      <c r="F9510" s="5"/>
      <c r="G9510" s="6">
        <v>54</v>
      </c>
      <c r="H9510" s="165">
        <v>0</v>
      </c>
      <c r="I9510" s="29">
        <v>75.925925925925995</v>
      </c>
      <c r="J9510" s="12">
        <v>24.074074074074002</v>
      </c>
      <c r="K9510" s="73">
        <v>0</v>
      </c>
    </row>
    <row r="9511" spans="2:11" x14ac:dyDescent="0.2">
      <c r="E9511" s="57" t="s">
        <v>91</v>
      </c>
      <c r="F9511" s="59"/>
      <c r="G9511" s="55">
        <v>12</v>
      </c>
      <c r="H9511" s="183">
        <v>0</v>
      </c>
      <c r="I9511" s="109">
        <v>50</v>
      </c>
      <c r="J9511" s="113">
        <v>33.333333333333002</v>
      </c>
      <c r="K9511" s="141">
        <v>16.666666666666998</v>
      </c>
    </row>
    <row r="9513" spans="2:11" x14ac:dyDescent="0.2">
      <c r="B9513" s="40" t="str">
        <f xml:space="preserve"> HYPERLINK("#'目次'!B399", "[393]")</f>
        <v>[393]</v>
      </c>
      <c r="C9513" s="23" t="s">
        <v>529</v>
      </c>
    </row>
    <row r="9516" spans="2:11" x14ac:dyDescent="0.2">
      <c r="C9516" s="23" t="s">
        <v>14</v>
      </c>
    </row>
    <row r="9517" spans="2:11" x14ac:dyDescent="0.2">
      <c r="D9517" s="195"/>
      <c r="E9517" s="196"/>
      <c r="F9517" s="196"/>
      <c r="G9517" s="37" t="s">
        <v>15</v>
      </c>
      <c r="H9517" s="33" t="s">
        <v>512</v>
      </c>
      <c r="I9517" s="13" t="s">
        <v>513</v>
      </c>
      <c r="J9517" s="13" t="s">
        <v>514</v>
      </c>
      <c r="K9517" s="38" t="s">
        <v>18</v>
      </c>
    </row>
    <row r="9518" spans="2:11" x14ac:dyDescent="0.2">
      <c r="D9518" s="197"/>
      <c r="E9518" s="198"/>
      <c r="F9518" s="198"/>
      <c r="G9518" s="35"/>
      <c r="H9518" s="39"/>
      <c r="I9518" s="14"/>
      <c r="J9518" s="14"/>
      <c r="K9518" s="34"/>
    </row>
    <row r="9519" spans="2:11" x14ac:dyDescent="0.2">
      <c r="D9519" s="56"/>
      <c r="E9519" s="58" t="s">
        <v>15</v>
      </c>
      <c r="F9519" s="46"/>
      <c r="G9519" s="36">
        <v>1200</v>
      </c>
      <c r="H9519" s="24">
        <v>6.583333333333</v>
      </c>
      <c r="I9519" s="24">
        <v>72.166666666666998</v>
      </c>
      <c r="J9519" s="24">
        <v>18.083333333333002</v>
      </c>
      <c r="K9519" s="68">
        <v>3.166666666667</v>
      </c>
    </row>
    <row r="9520" spans="2:11" x14ac:dyDescent="0.2">
      <c r="D9520" s="199" t="s">
        <v>19</v>
      </c>
      <c r="E9520" s="22" t="s">
        <v>20</v>
      </c>
      <c r="F9520" s="21"/>
      <c r="G9520" s="19">
        <v>132</v>
      </c>
      <c r="H9520" s="54">
        <v>4.5454545454549997</v>
      </c>
      <c r="I9520" s="20">
        <v>76.515151515151999</v>
      </c>
      <c r="J9520" s="90">
        <v>11.363636363635999</v>
      </c>
      <c r="K9520" s="52">
        <v>7.5757575757579998</v>
      </c>
    </row>
    <row r="9521" spans="4:11" x14ac:dyDescent="0.2">
      <c r="D9521" s="200"/>
      <c r="E9521" s="4" t="s">
        <v>21</v>
      </c>
      <c r="F9521" s="5"/>
      <c r="G9521" s="6">
        <v>444</v>
      </c>
      <c r="H9521" s="31">
        <v>6.9819819819819999</v>
      </c>
      <c r="I9521" s="12">
        <v>72.297297297297007</v>
      </c>
      <c r="J9521" s="12">
        <v>18.243243243243001</v>
      </c>
      <c r="K9521" s="42">
        <v>2.4774774774770001</v>
      </c>
    </row>
    <row r="9522" spans="4:11" x14ac:dyDescent="0.2">
      <c r="D9522" s="200"/>
      <c r="E9522" s="4" t="s">
        <v>22</v>
      </c>
      <c r="F9522" s="5"/>
      <c r="G9522" s="6">
        <v>192</v>
      </c>
      <c r="H9522" s="31">
        <v>7.291666666667</v>
      </c>
      <c r="I9522" s="12">
        <v>73.4375</v>
      </c>
      <c r="J9522" s="12">
        <v>17.1875</v>
      </c>
      <c r="K9522" s="42">
        <v>2.083333333333</v>
      </c>
    </row>
    <row r="9523" spans="4:11" x14ac:dyDescent="0.2">
      <c r="D9523" s="200"/>
      <c r="E9523" s="4" t="s">
        <v>23</v>
      </c>
      <c r="F9523" s="5"/>
      <c r="G9523" s="6">
        <v>192</v>
      </c>
      <c r="H9523" s="31">
        <v>6.770833333333</v>
      </c>
      <c r="I9523" s="12">
        <v>70.3125</v>
      </c>
      <c r="J9523" s="12">
        <v>21.354166666666998</v>
      </c>
      <c r="K9523" s="42">
        <v>1.5625</v>
      </c>
    </row>
    <row r="9524" spans="4:11" x14ac:dyDescent="0.2">
      <c r="D9524" s="200"/>
      <c r="E9524" s="4" t="s">
        <v>24</v>
      </c>
      <c r="F9524" s="5"/>
      <c r="G9524" s="6">
        <v>240</v>
      </c>
      <c r="H9524" s="31">
        <v>6.25</v>
      </c>
      <c r="I9524" s="12">
        <v>70</v>
      </c>
      <c r="J9524" s="12">
        <v>19.583333333333002</v>
      </c>
      <c r="K9524" s="42">
        <v>4.166666666667</v>
      </c>
    </row>
    <row r="9525" spans="4:11" x14ac:dyDescent="0.2">
      <c r="D9525" s="199" t="s">
        <v>25</v>
      </c>
      <c r="E9525" s="22" t="s">
        <v>26</v>
      </c>
      <c r="F9525" s="21"/>
      <c r="G9525" s="19">
        <v>348</v>
      </c>
      <c r="H9525" s="54">
        <v>7.4712643678159996</v>
      </c>
      <c r="I9525" s="20">
        <v>73.275862068966006</v>
      </c>
      <c r="J9525" s="20">
        <v>17.816091954023001</v>
      </c>
      <c r="K9525" s="52">
        <v>1.4367816091950001</v>
      </c>
    </row>
    <row r="9526" spans="4:11" x14ac:dyDescent="0.2">
      <c r="D9526" s="200"/>
      <c r="E9526" s="4" t="s">
        <v>27</v>
      </c>
      <c r="F9526" s="5"/>
      <c r="G9526" s="6">
        <v>378</v>
      </c>
      <c r="H9526" s="31">
        <v>6.6137566137570003</v>
      </c>
      <c r="I9526" s="12">
        <v>71.164021164020994</v>
      </c>
      <c r="J9526" s="12">
        <v>18.783068783069002</v>
      </c>
      <c r="K9526" s="42">
        <v>3.4391534391529999</v>
      </c>
    </row>
    <row r="9527" spans="4:11" x14ac:dyDescent="0.2">
      <c r="D9527" s="200"/>
      <c r="E9527" s="4" t="s">
        <v>28</v>
      </c>
      <c r="F9527" s="5"/>
      <c r="G9527" s="6">
        <v>372</v>
      </c>
      <c r="H9527" s="31">
        <v>6.4516129032259997</v>
      </c>
      <c r="I9527" s="12">
        <v>70.161290322580996</v>
      </c>
      <c r="J9527" s="12">
        <v>19.354838709677001</v>
      </c>
      <c r="K9527" s="42">
        <v>4.0322580645160002</v>
      </c>
    </row>
    <row r="9528" spans="4:11" x14ac:dyDescent="0.2">
      <c r="D9528" s="200"/>
      <c r="E9528" s="4" t="s">
        <v>29</v>
      </c>
      <c r="F9528" s="5"/>
      <c r="G9528" s="6">
        <v>102</v>
      </c>
      <c r="H9528" s="31">
        <v>3.9215686274510002</v>
      </c>
      <c r="I9528" s="29">
        <v>79.411764705882007</v>
      </c>
      <c r="J9528" s="43">
        <v>11.764705882353001</v>
      </c>
      <c r="K9528" s="42">
        <v>4.9019607843140003</v>
      </c>
    </row>
    <row r="9529" spans="4:11" x14ac:dyDescent="0.2">
      <c r="D9529" s="199" t="s">
        <v>30</v>
      </c>
      <c r="E9529" s="22" t="s">
        <v>31</v>
      </c>
      <c r="F9529" s="21"/>
      <c r="G9529" s="19">
        <v>592</v>
      </c>
      <c r="H9529" s="54">
        <v>5.5743243243240004</v>
      </c>
      <c r="I9529" s="20">
        <v>72.466216216215997</v>
      </c>
      <c r="J9529" s="20">
        <v>18.581081081080999</v>
      </c>
      <c r="K9529" s="52">
        <v>3.3783783783780001</v>
      </c>
    </row>
    <row r="9530" spans="4:11" x14ac:dyDescent="0.2">
      <c r="D9530" s="200"/>
      <c r="E9530" s="4" t="s">
        <v>32</v>
      </c>
      <c r="F9530" s="5"/>
      <c r="G9530" s="6">
        <v>608</v>
      </c>
      <c r="H9530" s="31">
        <v>7.5657894736840001</v>
      </c>
      <c r="I9530" s="12">
        <v>71.875</v>
      </c>
      <c r="J9530" s="12">
        <v>17.598684210525999</v>
      </c>
      <c r="K9530" s="42">
        <v>2.9605263157890001</v>
      </c>
    </row>
    <row r="9531" spans="4:11" x14ac:dyDescent="0.2">
      <c r="D9531" s="199" t="s">
        <v>33</v>
      </c>
      <c r="E9531" s="22" t="s">
        <v>34</v>
      </c>
      <c r="F9531" s="21"/>
      <c r="G9531" s="19">
        <v>74</v>
      </c>
      <c r="H9531" s="54">
        <v>10.810810810811001</v>
      </c>
      <c r="I9531" s="20">
        <v>75.675675675676004</v>
      </c>
      <c r="J9531" s="90">
        <v>10.810810810811001</v>
      </c>
      <c r="K9531" s="52">
        <v>2.7027027027030002</v>
      </c>
    </row>
    <row r="9532" spans="4:11" x14ac:dyDescent="0.2">
      <c r="D9532" s="200"/>
      <c r="E9532" s="4" t="s">
        <v>35</v>
      </c>
      <c r="F9532" s="5"/>
      <c r="G9532" s="6">
        <v>148</v>
      </c>
      <c r="H9532" s="31">
        <v>11.486486486485999</v>
      </c>
      <c r="I9532" s="12">
        <v>68.918918918919005</v>
      </c>
      <c r="J9532" s="12">
        <v>16.216216216216001</v>
      </c>
      <c r="K9532" s="42">
        <v>3.3783783783780001</v>
      </c>
    </row>
    <row r="9533" spans="4:11" x14ac:dyDescent="0.2">
      <c r="D9533" s="200"/>
      <c r="E9533" s="4" t="s">
        <v>36</v>
      </c>
      <c r="F9533" s="5"/>
      <c r="G9533" s="6">
        <v>187</v>
      </c>
      <c r="H9533" s="31">
        <v>5.3475935828879999</v>
      </c>
      <c r="I9533" s="12">
        <v>76.470588235294002</v>
      </c>
      <c r="J9533" s="12">
        <v>15.508021390373999</v>
      </c>
      <c r="K9533" s="42">
        <v>2.673796791444</v>
      </c>
    </row>
    <row r="9534" spans="4:11" x14ac:dyDescent="0.2">
      <c r="D9534" s="200"/>
      <c r="E9534" s="4" t="s">
        <v>37</v>
      </c>
      <c r="F9534" s="5"/>
      <c r="G9534" s="6">
        <v>221</v>
      </c>
      <c r="H9534" s="31">
        <v>6.3348416289590004</v>
      </c>
      <c r="I9534" s="12">
        <v>71.493212669683004</v>
      </c>
      <c r="J9534" s="12">
        <v>19.909502262442999</v>
      </c>
      <c r="K9534" s="42">
        <v>2.262443438914</v>
      </c>
    </row>
    <row r="9535" spans="4:11" x14ac:dyDescent="0.2">
      <c r="D9535" s="200"/>
      <c r="E9535" s="4" t="s">
        <v>38</v>
      </c>
      <c r="F9535" s="5"/>
      <c r="G9535" s="6">
        <v>186</v>
      </c>
      <c r="H9535" s="31">
        <v>4.3010752688169998</v>
      </c>
      <c r="I9535" s="12">
        <v>70.967741935484</v>
      </c>
      <c r="J9535" s="12">
        <v>22.580645161290001</v>
      </c>
      <c r="K9535" s="42">
        <v>2.1505376344089999</v>
      </c>
    </row>
    <row r="9536" spans="4:11" x14ac:dyDescent="0.2">
      <c r="D9536" s="200"/>
      <c r="E9536" s="4" t="s">
        <v>39</v>
      </c>
      <c r="F9536" s="5"/>
      <c r="G9536" s="6">
        <v>223</v>
      </c>
      <c r="H9536" s="31">
        <v>6.7264573991030003</v>
      </c>
      <c r="I9536" s="12">
        <v>69.955156950673</v>
      </c>
      <c r="J9536" s="12">
        <v>18.834080717489002</v>
      </c>
      <c r="K9536" s="42">
        <v>4.4843049327350002</v>
      </c>
    </row>
    <row r="9537" spans="2:11" x14ac:dyDescent="0.2">
      <c r="D9537" s="201"/>
      <c r="E9537" s="57" t="s">
        <v>40</v>
      </c>
      <c r="F9537" s="59"/>
      <c r="G9537" s="55">
        <v>161</v>
      </c>
      <c r="H9537" s="114">
        <v>4.3478260869570002</v>
      </c>
      <c r="I9537" s="65">
        <v>73.913043478261002</v>
      </c>
      <c r="J9537" s="65">
        <v>17.391304347826001</v>
      </c>
      <c r="K9537" s="105">
        <v>4.3478260869570002</v>
      </c>
    </row>
    <row r="9539" spans="2:11" x14ac:dyDescent="0.2">
      <c r="B9539" s="40" t="str">
        <f xml:space="preserve"> HYPERLINK("#'目次'!B400", "[394]")</f>
        <v>[394]</v>
      </c>
      <c r="C9539" s="23" t="s">
        <v>529</v>
      </c>
    </row>
    <row r="9542" spans="2:11" x14ac:dyDescent="0.2">
      <c r="C9542" s="23" t="s">
        <v>48</v>
      </c>
    </row>
    <row r="9543" spans="2:11" x14ac:dyDescent="0.2">
      <c r="D9543" s="195"/>
      <c r="E9543" s="196"/>
      <c r="F9543" s="196"/>
      <c r="G9543" s="37" t="s">
        <v>15</v>
      </c>
      <c r="H9543" s="33" t="s">
        <v>512</v>
      </c>
      <c r="I9543" s="13" t="s">
        <v>513</v>
      </c>
      <c r="J9543" s="13" t="s">
        <v>514</v>
      </c>
      <c r="K9543" s="38" t="s">
        <v>18</v>
      </c>
    </row>
    <row r="9544" spans="2:11" x14ac:dyDescent="0.2">
      <c r="D9544" s="197"/>
      <c r="E9544" s="198"/>
      <c r="F9544" s="198"/>
      <c r="G9544" s="35"/>
      <c r="H9544" s="39"/>
      <c r="I9544" s="14"/>
      <c r="J9544" s="14"/>
      <c r="K9544" s="34"/>
    </row>
    <row r="9545" spans="2:11" x14ac:dyDescent="0.2">
      <c r="D9545" s="56"/>
      <c r="E9545" s="58" t="s">
        <v>15</v>
      </c>
      <c r="F9545" s="46"/>
      <c r="G9545" s="36">
        <v>1200</v>
      </c>
      <c r="H9545" s="24">
        <v>6.583333333333</v>
      </c>
      <c r="I9545" s="24">
        <v>72.166666666666998</v>
      </c>
      <c r="J9545" s="24">
        <v>18.083333333333002</v>
      </c>
      <c r="K9545" s="68">
        <v>3.166666666667</v>
      </c>
    </row>
    <row r="9546" spans="2:11" x14ac:dyDescent="0.2">
      <c r="D9546" s="199" t="s">
        <v>49</v>
      </c>
      <c r="E9546" s="22" t="s">
        <v>50</v>
      </c>
      <c r="F9546" s="21"/>
      <c r="G9546" s="19">
        <v>15</v>
      </c>
      <c r="H9546" s="149">
        <v>13.333333333333</v>
      </c>
      <c r="I9546" s="107">
        <v>53.333333333333002</v>
      </c>
      <c r="J9546" s="98">
        <v>33.333333333333002</v>
      </c>
      <c r="K9546" s="117">
        <v>0</v>
      </c>
    </row>
    <row r="9547" spans="2:11" x14ac:dyDescent="0.2">
      <c r="D9547" s="200"/>
      <c r="E9547" s="4" t="s">
        <v>51</v>
      </c>
      <c r="F9547" s="5"/>
      <c r="G9547" s="6">
        <v>142</v>
      </c>
      <c r="H9547" s="31">
        <v>4.2253521126760001</v>
      </c>
      <c r="I9547" s="12">
        <v>71.830985915493002</v>
      </c>
      <c r="J9547" s="12">
        <v>21.12676056338</v>
      </c>
      <c r="K9547" s="42">
        <v>2.8169014084509998</v>
      </c>
    </row>
    <row r="9548" spans="2:11" x14ac:dyDescent="0.2">
      <c r="D9548" s="200"/>
      <c r="E9548" s="4" t="s">
        <v>52</v>
      </c>
      <c r="F9548" s="5"/>
      <c r="G9548" s="6">
        <v>26</v>
      </c>
      <c r="H9548" s="31">
        <v>3.8461538461539999</v>
      </c>
      <c r="I9548" s="12">
        <v>73.076923076922995</v>
      </c>
      <c r="J9548" s="12">
        <v>23.076923076922998</v>
      </c>
      <c r="K9548" s="73">
        <v>0</v>
      </c>
    </row>
    <row r="9549" spans="2:11" x14ac:dyDescent="0.2">
      <c r="D9549" s="200"/>
      <c r="E9549" s="4" t="s">
        <v>53</v>
      </c>
      <c r="F9549" s="5"/>
      <c r="G9549" s="6">
        <v>41</v>
      </c>
      <c r="H9549" s="165">
        <v>0</v>
      </c>
      <c r="I9549" s="12">
        <v>73.170731707317003</v>
      </c>
      <c r="J9549" s="29">
        <v>26.829268292683</v>
      </c>
      <c r="K9549" s="73">
        <v>0</v>
      </c>
    </row>
    <row r="9550" spans="2:11" x14ac:dyDescent="0.2">
      <c r="D9550" s="200"/>
      <c r="E9550" s="4" t="s">
        <v>54</v>
      </c>
      <c r="F9550" s="5"/>
      <c r="G9550" s="6">
        <v>226</v>
      </c>
      <c r="H9550" s="31">
        <v>5.3097345132739999</v>
      </c>
      <c r="I9550" s="12">
        <v>72.566371681416001</v>
      </c>
      <c r="J9550" s="12">
        <v>19.469026548673</v>
      </c>
      <c r="K9550" s="42">
        <v>2.654867256637</v>
      </c>
    </row>
    <row r="9551" spans="2:11" x14ac:dyDescent="0.2">
      <c r="D9551" s="200"/>
      <c r="E9551" s="4" t="s">
        <v>55</v>
      </c>
      <c r="F9551" s="5"/>
      <c r="G9551" s="6">
        <v>125</v>
      </c>
      <c r="H9551" s="31">
        <v>4</v>
      </c>
      <c r="I9551" s="12">
        <v>70.400000000000006</v>
      </c>
      <c r="J9551" s="29">
        <v>24</v>
      </c>
      <c r="K9551" s="42">
        <v>1.6</v>
      </c>
    </row>
    <row r="9552" spans="2:11" x14ac:dyDescent="0.2">
      <c r="D9552" s="200"/>
      <c r="E9552" s="4" t="s">
        <v>56</v>
      </c>
      <c r="F9552" s="5"/>
      <c r="G9552" s="6">
        <v>190</v>
      </c>
      <c r="H9552" s="31">
        <v>11.052631578947</v>
      </c>
      <c r="I9552" s="12">
        <v>72.105263157894996</v>
      </c>
      <c r="J9552" s="12">
        <v>14.210526315789</v>
      </c>
      <c r="K9552" s="42">
        <v>2.6315789473679998</v>
      </c>
    </row>
    <row r="9553" spans="2:11" x14ac:dyDescent="0.2">
      <c r="D9553" s="200"/>
      <c r="E9553" s="4" t="s">
        <v>57</v>
      </c>
      <c r="F9553" s="5"/>
      <c r="G9553" s="6">
        <v>185</v>
      </c>
      <c r="H9553" s="31">
        <v>5.4054054054050003</v>
      </c>
      <c r="I9553" s="29">
        <v>78.918918918919005</v>
      </c>
      <c r="J9553" s="12">
        <v>14.054054054053999</v>
      </c>
      <c r="K9553" s="42">
        <v>1.6216216216220001</v>
      </c>
    </row>
    <row r="9554" spans="2:11" x14ac:dyDescent="0.2">
      <c r="D9554" s="200"/>
      <c r="E9554" s="4" t="s">
        <v>58</v>
      </c>
      <c r="F9554" s="5"/>
      <c r="G9554" s="6">
        <v>113</v>
      </c>
      <c r="H9554" s="31">
        <v>11.504424778761001</v>
      </c>
      <c r="I9554" s="12">
        <v>72.566371681416001</v>
      </c>
      <c r="J9554" s="43">
        <v>11.504424778761001</v>
      </c>
      <c r="K9554" s="42">
        <v>4.424778761062</v>
      </c>
    </row>
    <row r="9555" spans="2:11" x14ac:dyDescent="0.2">
      <c r="D9555" s="200"/>
      <c r="E9555" s="4" t="s">
        <v>59</v>
      </c>
      <c r="F9555" s="5"/>
      <c r="G9555" s="6">
        <v>136</v>
      </c>
      <c r="H9555" s="31">
        <v>6.6176470588239997</v>
      </c>
      <c r="I9555" s="43">
        <v>65.441176470588005</v>
      </c>
      <c r="J9555" s="12">
        <v>18.382352941175998</v>
      </c>
      <c r="K9555" s="88">
        <v>9.5588235294120008</v>
      </c>
    </row>
    <row r="9556" spans="2:11" x14ac:dyDescent="0.2">
      <c r="D9556" s="199" t="s">
        <v>60</v>
      </c>
      <c r="E9556" s="22" t="s">
        <v>61</v>
      </c>
      <c r="F9556" s="21"/>
      <c r="G9556" s="19">
        <v>205</v>
      </c>
      <c r="H9556" s="54">
        <v>8.7804878048779997</v>
      </c>
      <c r="I9556" s="20">
        <v>68.780487804878007</v>
      </c>
      <c r="J9556" s="20">
        <v>18.536585365853998</v>
      </c>
      <c r="K9556" s="52">
        <v>3.90243902439</v>
      </c>
    </row>
    <row r="9557" spans="2:11" x14ac:dyDescent="0.2">
      <c r="D9557" s="200"/>
      <c r="E9557" s="4" t="s">
        <v>62</v>
      </c>
      <c r="F9557" s="5"/>
      <c r="G9557" s="6">
        <v>160</v>
      </c>
      <c r="H9557" s="31">
        <v>3.75</v>
      </c>
      <c r="I9557" s="29">
        <v>80</v>
      </c>
      <c r="J9557" s="12">
        <v>14.375</v>
      </c>
      <c r="K9557" s="42">
        <v>1.875</v>
      </c>
    </row>
    <row r="9558" spans="2:11" x14ac:dyDescent="0.2">
      <c r="D9558" s="200"/>
      <c r="E9558" s="4" t="s">
        <v>63</v>
      </c>
      <c r="F9558" s="5"/>
      <c r="G9558" s="6">
        <v>121</v>
      </c>
      <c r="H9558" s="31">
        <v>9.9173553719009995</v>
      </c>
      <c r="I9558" s="12">
        <v>73.553719008263997</v>
      </c>
      <c r="J9558" s="12">
        <v>15.702479338843</v>
      </c>
      <c r="K9558" s="42">
        <v>0.82644628099200002</v>
      </c>
    </row>
    <row r="9559" spans="2:11" x14ac:dyDescent="0.2">
      <c r="D9559" s="200"/>
      <c r="E9559" s="4" t="s">
        <v>64</v>
      </c>
      <c r="F9559" s="5"/>
      <c r="G9559" s="6">
        <v>124</v>
      </c>
      <c r="H9559" s="31">
        <v>8.0645161290320004</v>
      </c>
      <c r="I9559" s="12">
        <v>70.967741935484</v>
      </c>
      <c r="J9559" s="12">
        <v>20.161290322580999</v>
      </c>
      <c r="K9559" s="42">
        <v>0.80645161290300005</v>
      </c>
    </row>
    <row r="9560" spans="2:11" x14ac:dyDescent="0.2">
      <c r="D9560" s="200"/>
      <c r="E9560" s="4" t="s">
        <v>65</v>
      </c>
      <c r="F9560" s="5"/>
      <c r="G9560" s="6">
        <v>109</v>
      </c>
      <c r="H9560" s="31">
        <v>9.1743119266060003</v>
      </c>
      <c r="I9560" s="12">
        <v>68.807339449541004</v>
      </c>
      <c r="J9560" s="12">
        <v>18.348623853210999</v>
      </c>
      <c r="K9560" s="42">
        <v>3.669724770642</v>
      </c>
    </row>
    <row r="9561" spans="2:11" x14ac:dyDescent="0.2">
      <c r="D9561" s="200"/>
      <c r="E9561" s="4" t="s">
        <v>66</v>
      </c>
      <c r="F9561" s="5"/>
      <c r="G9561" s="6">
        <v>104</v>
      </c>
      <c r="H9561" s="31">
        <v>4.8076923076920002</v>
      </c>
      <c r="I9561" s="12">
        <v>76.923076923077005</v>
      </c>
      <c r="J9561" s="12">
        <v>17.307692307692001</v>
      </c>
      <c r="K9561" s="42">
        <v>0.96153846153800004</v>
      </c>
    </row>
    <row r="9562" spans="2:11" x14ac:dyDescent="0.2">
      <c r="D9562" s="200"/>
      <c r="E9562" s="4" t="s">
        <v>67</v>
      </c>
      <c r="F9562" s="5"/>
      <c r="G9562" s="6">
        <v>139</v>
      </c>
      <c r="H9562" s="31">
        <v>4.3165467625899998</v>
      </c>
      <c r="I9562" s="12">
        <v>74.100719424459996</v>
      </c>
      <c r="J9562" s="12">
        <v>20.863309352518002</v>
      </c>
      <c r="K9562" s="42">
        <v>0.71942446043200003</v>
      </c>
    </row>
    <row r="9563" spans="2:11" x14ac:dyDescent="0.2">
      <c r="D9563" s="200"/>
      <c r="E9563" s="4" t="s">
        <v>68</v>
      </c>
      <c r="F9563" s="5"/>
      <c r="G9563" s="6">
        <v>48</v>
      </c>
      <c r="H9563" s="31">
        <v>6.25</v>
      </c>
      <c r="I9563" s="61">
        <v>58.333333333333002</v>
      </c>
      <c r="J9563" s="44">
        <v>33.333333333333002</v>
      </c>
      <c r="K9563" s="42">
        <v>2.083333333333</v>
      </c>
    </row>
    <row r="9564" spans="2:11" x14ac:dyDescent="0.2">
      <c r="D9564" s="200"/>
      <c r="E9564" s="4" t="s">
        <v>69</v>
      </c>
      <c r="F9564" s="5"/>
      <c r="G9564" s="6">
        <v>37</v>
      </c>
      <c r="H9564" s="31">
        <v>10.810810810811001</v>
      </c>
      <c r="I9564" s="12">
        <v>75.675675675676004</v>
      </c>
      <c r="J9564" s="12">
        <v>13.513513513514001</v>
      </c>
      <c r="K9564" s="73">
        <v>0</v>
      </c>
    </row>
    <row r="9565" spans="2:11" x14ac:dyDescent="0.2">
      <c r="D9565" s="93" t="s">
        <v>70</v>
      </c>
      <c r="E9565" s="89" t="s">
        <v>18</v>
      </c>
      <c r="F9565" s="92"/>
      <c r="G9565" s="94">
        <v>0</v>
      </c>
      <c r="H9565" s="178">
        <v>0</v>
      </c>
      <c r="I9565" s="86">
        <v>0</v>
      </c>
      <c r="J9565" s="86">
        <v>0</v>
      </c>
      <c r="K9565" s="144">
        <v>0</v>
      </c>
    </row>
    <row r="9567" spans="2:11" x14ac:dyDescent="0.2">
      <c r="B9567" s="40" t="str">
        <f xml:space="preserve"> HYPERLINK("#'目次'!B401", "[395]")</f>
        <v>[395]</v>
      </c>
      <c r="C9567" s="23" t="s">
        <v>529</v>
      </c>
    </row>
    <row r="9570" spans="3:11" x14ac:dyDescent="0.2">
      <c r="C9570" s="23" t="s">
        <v>73</v>
      </c>
    </row>
    <row r="9571" spans="3:11" x14ac:dyDescent="0.2">
      <c r="D9571" s="195"/>
      <c r="E9571" s="196"/>
      <c r="F9571" s="196"/>
      <c r="G9571" s="37" t="s">
        <v>15</v>
      </c>
      <c r="H9571" s="33" t="s">
        <v>512</v>
      </c>
      <c r="I9571" s="13" t="s">
        <v>513</v>
      </c>
      <c r="J9571" s="13" t="s">
        <v>514</v>
      </c>
      <c r="K9571" s="38" t="s">
        <v>18</v>
      </c>
    </row>
    <row r="9572" spans="3:11" x14ac:dyDescent="0.2">
      <c r="D9572" s="197"/>
      <c r="E9572" s="198"/>
      <c r="F9572" s="198"/>
      <c r="G9572" s="35"/>
      <c r="H9572" s="39"/>
      <c r="I9572" s="14"/>
      <c r="J9572" s="14"/>
      <c r="K9572" s="34"/>
    </row>
    <row r="9573" spans="3:11" x14ac:dyDescent="0.2">
      <c r="D9573" s="56"/>
      <c r="E9573" s="58" t="s">
        <v>15</v>
      </c>
      <c r="F9573" s="46"/>
      <c r="G9573" s="36">
        <v>1200</v>
      </c>
      <c r="H9573" s="24">
        <v>6.583333333333</v>
      </c>
      <c r="I9573" s="24">
        <v>72.166666666666998</v>
      </c>
      <c r="J9573" s="24">
        <v>18.083333333333002</v>
      </c>
      <c r="K9573" s="68">
        <v>3.166666666667</v>
      </c>
    </row>
    <row r="9574" spans="3:11" x14ac:dyDescent="0.2">
      <c r="D9574" s="199" t="s">
        <v>74</v>
      </c>
      <c r="E9574" s="22" t="s">
        <v>75</v>
      </c>
      <c r="F9574" s="21"/>
      <c r="G9574" s="19">
        <v>592</v>
      </c>
      <c r="H9574" s="54">
        <v>5.5743243243240004</v>
      </c>
      <c r="I9574" s="20">
        <v>72.466216216215997</v>
      </c>
      <c r="J9574" s="20">
        <v>18.581081081080999</v>
      </c>
      <c r="K9574" s="52">
        <v>3.3783783783780001</v>
      </c>
    </row>
    <row r="9575" spans="3:11" x14ac:dyDescent="0.2">
      <c r="D9575" s="200"/>
      <c r="E9575" s="4" t="s">
        <v>34</v>
      </c>
      <c r="F9575" s="5"/>
      <c r="G9575" s="6">
        <v>37</v>
      </c>
      <c r="H9575" s="31">
        <v>10.810810810811001</v>
      </c>
      <c r="I9575" s="29">
        <v>78.378378378378002</v>
      </c>
      <c r="J9575" s="61">
        <v>5.4054054054050003</v>
      </c>
      <c r="K9575" s="42">
        <v>5.4054054054050003</v>
      </c>
    </row>
    <row r="9576" spans="3:11" x14ac:dyDescent="0.2">
      <c r="D9576" s="200"/>
      <c r="E9576" s="4" t="s">
        <v>35</v>
      </c>
      <c r="F9576" s="5"/>
      <c r="G9576" s="6">
        <v>75</v>
      </c>
      <c r="H9576" s="31">
        <v>10.666666666667</v>
      </c>
      <c r="I9576" s="12">
        <v>76</v>
      </c>
      <c r="J9576" s="43">
        <v>10.666666666667</v>
      </c>
      <c r="K9576" s="42">
        <v>2.666666666667</v>
      </c>
    </row>
    <row r="9577" spans="3:11" x14ac:dyDescent="0.2">
      <c r="D9577" s="200"/>
      <c r="E9577" s="4" t="s">
        <v>36</v>
      </c>
      <c r="F9577" s="5"/>
      <c r="G9577" s="6">
        <v>95</v>
      </c>
      <c r="H9577" s="31">
        <v>2.1052631578950001</v>
      </c>
      <c r="I9577" s="12">
        <v>76.842105263158004</v>
      </c>
      <c r="J9577" s="12">
        <v>16.842105263158</v>
      </c>
      <c r="K9577" s="42">
        <v>4.2105263157890001</v>
      </c>
    </row>
    <row r="9578" spans="3:11" x14ac:dyDescent="0.2">
      <c r="D9578" s="200"/>
      <c r="E9578" s="4" t="s">
        <v>37</v>
      </c>
      <c r="F9578" s="5"/>
      <c r="G9578" s="6">
        <v>111</v>
      </c>
      <c r="H9578" s="31">
        <v>6.3063063063060003</v>
      </c>
      <c r="I9578" s="43">
        <v>66.666666666666998</v>
      </c>
      <c r="J9578" s="29">
        <v>24.324324324323999</v>
      </c>
      <c r="K9578" s="42">
        <v>2.7027027027030002</v>
      </c>
    </row>
    <row r="9579" spans="3:11" x14ac:dyDescent="0.2">
      <c r="D9579" s="200"/>
      <c r="E9579" s="4" t="s">
        <v>38</v>
      </c>
      <c r="F9579" s="5"/>
      <c r="G9579" s="6">
        <v>93</v>
      </c>
      <c r="H9579" s="84">
        <v>1.0752688172039999</v>
      </c>
      <c r="I9579" s="12">
        <v>69.892473118279995</v>
      </c>
      <c r="J9579" s="29">
        <v>26.881720430108</v>
      </c>
      <c r="K9579" s="42">
        <v>2.1505376344089999</v>
      </c>
    </row>
    <row r="9580" spans="3:11" x14ac:dyDescent="0.2">
      <c r="D9580" s="200"/>
      <c r="E9580" s="4" t="s">
        <v>39</v>
      </c>
      <c r="F9580" s="5"/>
      <c r="G9580" s="6">
        <v>109</v>
      </c>
      <c r="H9580" s="31">
        <v>7.339449541284</v>
      </c>
      <c r="I9580" s="12">
        <v>70.642201834862007</v>
      </c>
      <c r="J9580" s="12">
        <v>18.348623853210999</v>
      </c>
      <c r="K9580" s="42">
        <v>3.669724770642</v>
      </c>
    </row>
    <row r="9581" spans="3:11" x14ac:dyDescent="0.2">
      <c r="D9581" s="200"/>
      <c r="E9581" s="4" t="s">
        <v>40</v>
      </c>
      <c r="F9581" s="5"/>
      <c r="G9581" s="6">
        <v>72</v>
      </c>
      <c r="H9581" s="31">
        <v>4.166666666667</v>
      </c>
      <c r="I9581" s="12">
        <v>75</v>
      </c>
      <c r="J9581" s="12">
        <v>16.666666666666998</v>
      </c>
      <c r="K9581" s="42">
        <v>4.166666666667</v>
      </c>
    </row>
    <row r="9582" spans="3:11" x14ac:dyDescent="0.2">
      <c r="D9582" s="199" t="s">
        <v>76</v>
      </c>
      <c r="E9582" s="22" t="s">
        <v>77</v>
      </c>
      <c r="F9582" s="21"/>
      <c r="G9582" s="19">
        <v>608</v>
      </c>
      <c r="H9582" s="54">
        <v>7.5657894736840001</v>
      </c>
      <c r="I9582" s="20">
        <v>71.875</v>
      </c>
      <c r="J9582" s="20">
        <v>17.598684210525999</v>
      </c>
      <c r="K9582" s="52">
        <v>2.9605263157890001</v>
      </c>
    </row>
    <row r="9583" spans="3:11" x14ac:dyDescent="0.2">
      <c r="D9583" s="200"/>
      <c r="E9583" s="4" t="s">
        <v>34</v>
      </c>
      <c r="F9583" s="5"/>
      <c r="G9583" s="6">
        <v>37</v>
      </c>
      <c r="H9583" s="31">
        <v>10.810810810811001</v>
      </c>
      <c r="I9583" s="12">
        <v>72.972972972972997</v>
      </c>
      <c r="J9583" s="12">
        <v>16.216216216216001</v>
      </c>
      <c r="K9583" s="73">
        <v>0</v>
      </c>
    </row>
    <row r="9584" spans="3:11" x14ac:dyDescent="0.2">
      <c r="D9584" s="200"/>
      <c r="E9584" s="4" t="s">
        <v>35</v>
      </c>
      <c r="F9584" s="5"/>
      <c r="G9584" s="6">
        <v>73</v>
      </c>
      <c r="H9584" s="76">
        <v>12.328767123287999</v>
      </c>
      <c r="I9584" s="61">
        <v>61.643835616437997</v>
      </c>
      <c r="J9584" s="12">
        <v>21.917808219177999</v>
      </c>
      <c r="K9584" s="42">
        <v>4.1095890410960001</v>
      </c>
    </row>
    <row r="9585" spans="2:11" x14ac:dyDescent="0.2">
      <c r="D9585" s="200"/>
      <c r="E9585" s="4" t="s">
        <v>36</v>
      </c>
      <c r="F9585" s="5"/>
      <c r="G9585" s="6">
        <v>92</v>
      </c>
      <c r="H9585" s="31">
        <v>8.6956521739130004</v>
      </c>
      <c r="I9585" s="12">
        <v>76.086956521738998</v>
      </c>
      <c r="J9585" s="12">
        <v>14.130434782609001</v>
      </c>
      <c r="K9585" s="42">
        <v>1.086956521739</v>
      </c>
    </row>
    <row r="9586" spans="2:11" x14ac:dyDescent="0.2">
      <c r="D9586" s="200"/>
      <c r="E9586" s="4" t="s">
        <v>37</v>
      </c>
      <c r="F9586" s="5"/>
      <c r="G9586" s="6">
        <v>110</v>
      </c>
      <c r="H9586" s="31">
        <v>6.363636363636</v>
      </c>
      <c r="I9586" s="12">
        <v>76.363636363636004</v>
      </c>
      <c r="J9586" s="12">
        <v>15.454545454545</v>
      </c>
      <c r="K9586" s="42">
        <v>1.818181818182</v>
      </c>
    </row>
    <row r="9587" spans="2:11" x14ac:dyDescent="0.2">
      <c r="D9587" s="200"/>
      <c r="E9587" s="4" t="s">
        <v>38</v>
      </c>
      <c r="F9587" s="5"/>
      <c r="G9587" s="6">
        <v>93</v>
      </c>
      <c r="H9587" s="31">
        <v>7.5268817204299996</v>
      </c>
      <c r="I9587" s="12">
        <v>72.043010752688005</v>
      </c>
      <c r="J9587" s="12">
        <v>18.279569892472999</v>
      </c>
      <c r="K9587" s="42">
        <v>2.1505376344089999</v>
      </c>
    </row>
    <row r="9588" spans="2:11" x14ac:dyDescent="0.2">
      <c r="D9588" s="200"/>
      <c r="E9588" s="4" t="s">
        <v>39</v>
      </c>
      <c r="F9588" s="5"/>
      <c r="G9588" s="6">
        <v>114</v>
      </c>
      <c r="H9588" s="31">
        <v>6.1403508771929998</v>
      </c>
      <c r="I9588" s="12">
        <v>69.298245614034997</v>
      </c>
      <c r="J9588" s="12">
        <v>19.298245614035</v>
      </c>
      <c r="K9588" s="42">
        <v>5.2631578947369997</v>
      </c>
    </row>
    <row r="9589" spans="2:11" x14ac:dyDescent="0.2">
      <c r="D9589" s="201"/>
      <c r="E9589" s="57" t="s">
        <v>40</v>
      </c>
      <c r="F9589" s="59"/>
      <c r="G9589" s="55">
        <v>89</v>
      </c>
      <c r="H9589" s="114">
        <v>4.4943820224720001</v>
      </c>
      <c r="I9589" s="65">
        <v>73.033707865169006</v>
      </c>
      <c r="J9589" s="65">
        <v>17.977528089888001</v>
      </c>
      <c r="K9589" s="105">
        <v>4.4943820224720001</v>
      </c>
    </row>
    <row r="9591" spans="2:11" x14ac:dyDescent="0.2">
      <c r="B9591" s="40" t="str">
        <f xml:space="preserve"> HYPERLINK("#'目次'!B402", "[396]")</f>
        <v>[396]</v>
      </c>
      <c r="C9591" s="23" t="s">
        <v>529</v>
      </c>
    </row>
    <row r="9594" spans="2:11" x14ac:dyDescent="0.2">
      <c r="C9594" s="23" t="s">
        <v>80</v>
      </c>
    </row>
    <row r="9595" spans="2:11" x14ac:dyDescent="0.2">
      <c r="E9595" s="195"/>
      <c r="F9595" s="196"/>
      <c r="G9595" s="37" t="s">
        <v>15</v>
      </c>
      <c r="H9595" s="33" t="s">
        <v>512</v>
      </c>
      <c r="I9595" s="13" t="s">
        <v>513</v>
      </c>
      <c r="J9595" s="13" t="s">
        <v>514</v>
      </c>
      <c r="K9595" s="38" t="s">
        <v>18</v>
      </c>
    </row>
    <row r="9596" spans="2:11" x14ac:dyDescent="0.2">
      <c r="E9596" s="197"/>
      <c r="F9596" s="198"/>
      <c r="G9596" s="35"/>
      <c r="H9596" s="39"/>
      <c r="I9596" s="14"/>
      <c r="J9596" s="14"/>
      <c r="K9596" s="34"/>
    </row>
    <row r="9597" spans="2:11" x14ac:dyDescent="0.2">
      <c r="E9597" s="91" t="s">
        <v>15</v>
      </c>
      <c r="F9597" s="46"/>
      <c r="G9597" s="36">
        <v>1200</v>
      </c>
      <c r="H9597" s="24">
        <v>6.583333333333</v>
      </c>
      <c r="I9597" s="24">
        <v>72.166666666666998</v>
      </c>
      <c r="J9597" s="24">
        <v>18.083333333333002</v>
      </c>
      <c r="K9597" s="68">
        <v>3.166666666667</v>
      </c>
    </row>
    <row r="9598" spans="2:11" x14ac:dyDescent="0.2">
      <c r="E9598" s="4" t="s">
        <v>81</v>
      </c>
      <c r="F9598" s="5"/>
      <c r="G9598" s="19">
        <v>48</v>
      </c>
      <c r="H9598" s="54">
        <v>8.333333333333</v>
      </c>
      <c r="I9598" s="96">
        <v>81.25</v>
      </c>
      <c r="J9598" s="107">
        <v>6.25</v>
      </c>
      <c r="K9598" s="52">
        <v>4.166666666667</v>
      </c>
    </row>
    <row r="9599" spans="2:11" x14ac:dyDescent="0.2">
      <c r="E9599" s="4" t="s">
        <v>82</v>
      </c>
      <c r="F9599" s="5"/>
      <c r="G9599" s="6">
        <v>84</v>
      </c>
      <c r="H9599" s="31">
        <v>2.3809523809519999</v>
      </c>
      <c r="I9599" s="12">
        <v>73.809523809523995</v>
      </c>
      <c r="J9599" s="12">
        <v>14.285714285714</v>
      </c>
      <c r="K9599" s="88">
        <v>9.5238095238099998</v>
      </c>
    </row>
    <row r="9600" spans="2:11" x14ac:dyDescent="0.2">
      <c r="E9600" s="4" t="s">
        <v>83</v>
      </c>
      <c r="F9600" s="5"/>
      <c r="G9600" s="6">
        <v>462</v>
      </c>
      <c r="H9600" s="31">
        <v>7.3593073593070004</v>
      </c>
      <c r="I9600" s="12">
        <v>72.294372294371996</v>
      </c>
      <c r="J9600" s="12">
        <v>17.748917748918</v>
      </c>
      <c r="K9600" s="42">
        <v>2.5974025974030002</v>
      </c>
    </row>
    <row r="9601" spans="2:11" x14ac:dyDescent="0.2">
      <c r="E9601" s="4" t="s">
        <v>84</v>
      </c>
      <c r="F9601" s="5"/>
      <c r="G9601" s="6">
        <v>30</v>
      </c>
      <c r="H9601" s="31">
        <v>6.666666666667</v>
      </c>
      <c r="I9601" s="12">
        <v>73.333333333333002</v>
      </c>
      <c r="J9601" s="12">
        <v>20</v>
      </c>
      <c r="K9601" s="73">
        <v>0</v>
      </c>
    </row>
    <row r="9602" spans="2:11" x14ac:dyDescent="0.2">
      <c r="E9602" s="4" t="s">
        <v>85</v>
      </c>
      <c r="F9602" s="5"/>
      <c r="G9602" s="6">
        <v>144</v>
      </c>
      <c r="H9602" s="31">
        <v>6.25</v>
      </c>
      <c r="I9602" s="12">
        <v>73.611111111111001</v>
      </c>
      <c r="J9602" s="12">
        <v>18.055555555556001</v>
      </c>
      <c r="K9602" s="42">
        <v>2.083333333333</v>
      </c>
    </row>
    <row r="9603" spans="2:11" x14ac:dyDescent="0.2">
      <c r="E9603" s="4" t="s">
        <v>86</v>
      </c>
      <c r="F9603" s="5"/>
      <c r="G9603" s="6">
        <v>192</v>
      </c>
      <c r="H9603" s="31">
        <v>6.770833333333</v>
      </c>
      <c r="I9603" s="12">
        <v>70.3125</v>
      </c>
      <c r="J9603" s="12">
        <v>21.354166666666998</v>
      </c>
      <c r="K9603" s="42">
        <v>1.5625</v>
      </c>
    </row>
    <row r="9604" spans="2:11" x14ac:dyDescent="0.2">
      <c r="E9604" s="4" t="s">
        <v>87</v>
      </c>
      <c r="F9604" s="5"/>
      <c r="G9604" s="6">
        <v>72</v>
      </c>
      <c r="H9604" s="76">
        <v>15.277777777778001</v>
      </c>
      <c r="I9604" s="43">
        <v>63.888888888888999</v>
      </c>
      <c r="J9604" s="12">
        <v>15.277777777778001</v>
      </c>
      <c r="K9604" s="42">
        <v>5.5555555555560003</v>
      </c>
    </row>
    <row r="9605" spans="2:11" x14ac:dyDescent="0.2">
      <c r="E9605" s="4" t="s">
        <v>88</v>
      </c>
      <c r="F9605" s="5"/>
      <c r="G9605" s="6">
        <v>36</v>
      </c>
      <c r="H9605" s="31">
        <v>2.7777777777780002</v>
      </c>
      <c r="I9605" s="29">
        <v>80.555555555555998</v>
      </c>
      <c r="J9605" s="12">
        <v>13.888888888888999</v>
      </c>
      <c r="K9605" s="42">
        <v>2.7777777777780002</v>
      </c>
    </row>
    <row r="9606" spans="2:11" x14ac:dyDescent="0.2">
      <c r="E9606" s="4" t="s">
        <v>89</v>
      </c>
      <c r="F9606" s="5"/>
      <c r="G9606" s="6">
        <v>66</v>
      </c>
      <c r="H9606" s="165">
        <v>0</v>
      </c>
      <c r="I9606" s="12">
        <v>74.242424242423994</v>
      </c>
      <c r="J9606" s="12">
        <v>21.212121212121001</v>
      </c>
      <c r="K9606" s="42">
        <v>4.5454545454549997</v>
      </c>
    </row>
    <row r="9607" spans="2:11" x14ac:dyDescent="0.2">
      <c r="E9607" s="4" t="s">
        <v>90</v>
      </c>
      <c r="F9607" s="5"/>
      <c r="G9607" s="6">
        <v>54</v>
      </c>
      <c r="H9607" s="31">
        <v>5.5555555555560003</v>
      </c>
      <c r="I9607" s="12">
        <v>68.518518518519002</v>
      </c>
      <c r="J9607" s="29">
        <v>25.925925925925998</v>
      </c>
      <c r="K9607" s="73">
        <v>0</v>
      </c>
    </row>
    <row r="9608" spans="2:11" x14ac:dyDescent="0.2">
      <c r="E9608" s="57" t="s">
        <v>91</v>
      </c>
      <c r="F9608" s="59"/>
      <c r="G9608" s="55">
        <v>12</v>
      </c>
      <c r="H9608" s="183">
        <v>0</v>
      </c>
      <c r="I9608" s="109">
        <v>58.333333333333002</v>
      </c>
      <c r="J9608" s="123">
        <v>25</v>
      </c>
      <c r="K9608" s="141">
        <v>16.666666666666998</v>
      </c>
    </row>
    <row r="9610" spans="2:11" x14ac:dyDescent="0.2">
      <c r="B9610" s="40" t="str">
        <f xml:space="preserve"> HYPERLINK("#'目次'!B403", "[397]")</f>
        <v>[397]</v>
      </c>
      <c r="C9610" s="23" t="s">
        <v>532</v>
      </c>
    </row>
    <row r="9613" spans="2:11" x14ac:dyDescent="0.2">
      <c r="C9613" s="23" t="s">
        <v>14</v>
      </c>
    </row>
    <row r="9614" spans="2:11" x14ac:dyDescent="0.2">
      <c r="D9614" s="195"/>
      <c r="E9614" s="196"/>
      <c r="F9614" s="196"/>
      <c r="G9614" s="37" t="s">
        <v>15</v>
      </c>
      <c r="H9614" s="33" t="s">
        <v>512</v>
      </c>
      <c r="I9614" s="13" t="s">
        <v>513</v>
      </c>
      <c r="J9614" s="13" t="s">
        <v>514</v>
      </c>
      <c r="K9614" s="38" t="s">
        <v>18</v>
      </c>
    </row>
    <row r="9615" spans="2:11" x14ac:dyDescent="0.2">
      <c r="D9615" s="197"/>
      <c r="E9615" s="198"/>
      <c r="F9615" s="198"/>
      <c r="G9615" s="35"/>
      <c r="H9615" s="39"/>
      <c r="I9615" s="14"/>
      <c r="J9615" s="14"/>
      <c r="K9615" s="34"/>
    </row>
    <row r="9616" spans="2:11" x14ac:dyDescent="0.2">
      <c r="D9616" s="56"/>
      <c r="E9616" s="58" t="s">
        <v>15</v>
      </c>
      <c r="F9616" s="46"/>
      <c r="G9616" s="36">
        <v>1200</v>
      </c>
      <c r="H9616" s="24">
        <v>4.333333333333</v>
      </c>
      <c r="I9616" s="24">
        <v>71.75</v>
      </c>
      <c r="J9616" s="24">
        <v>20.416666666666998</v>
      </c>
      <c r="K9616" s="68">
        <v>3.5</v>
      </c>
    </row>
    <row r="9617" spans="4:11" x14ac:dyDescent="0.2">
      <c r="D9617" s="199" t="s">
        <v>19</v>
      </c>
      <c r="E9617" s="22" t="s">
        <v>20</v>
      </c>
      <c r="F9617" s="21"/>
      <c r="G9617" s="19">
        <v>132</v>
      </c>
      <c r="H9617" s="54">
        <v>5.3030303030299999</v>
      </c>
      <c r="I9617" s="20">
        <v>75</v>
      </c>
      <c r="J9617" s="90">
        <v>12.121212121212</v>
      </c>
      <c r="K9617" s="52">
        <v>7.5757575757579998</v>
      </c>
    </row>
    <row r="9618" spans="4:11" x14ac:dyDescent="0.2">
      <c r="D9618" s="200"/>
      <c r="E9618" s="4" t="s">
        <v>21</v>
      </c>
      <c r="F9618" s="5"/>
      <c r="G9618" s="6">
        <v>444</v>
      </c>
      <c r="H9618" s="31">
        <v>4.5045045045050003</v>
      </c>
      <c r="I9618" s="12">
        <v>70.945945945945994</v>
      </c>
      <c r="J9618" s="12">
        <v>21.396396396396</v>
      </c>
      <c r="K9618" s="42">
        <v>3.1531531531530002</v>
      </c>
    </row>
    <row r="9619" spans="4:11" x14ac:dyDescent="0.2">
      <c r="D9619" s="200"/>
      <c r="E9619" s="4" t="s">
        <v>22</v>
      </c>
      <c r="F9619" s="5"/>
      <c r="G9619" s="6">
        <v>192</v>
      </c>
      <c r="H9619" s="31">
        <v>5.729166666667</v>
      </c>
      <c r="I9619" s="12">
        <v>72.916666666666998</v>
      </c>
      <c r="J9619" s="12">
        <v>19.270833333333002</v>
      </c>
      <c r="K9619" s="42">
        <v>2.083333333333</v>
      </c>
    </row>
    <row r="9620" spans="4:11" x14ac:dyDescent="0.2">
      <c r="D9620" s="200"/>
      <c r="E9620" s="4" t="s">
        <v>23</v>
      </c>
      <c r="F9620" s="5"/>
      <c r="G9620" s="6">
        <v>192</v>
      </c>
      <c r="H9620" s="31">
        <v>3.645833333333</v>
      </c>
      <c r="I9620" s="12">
        <v>72.395833333333002</v>
      </c>
      <c r="J9620" s="12">
        <v>21.875</v>
      </c>
      <c r="K9620" s="42">
        <v>2.083333333333</v>
      </c>
    </row>
    <row r="9621" spans="4:11" x14ac:dyDescent="0.2">
      <c r="D9621" s="200"/>
      <c r="E9621" s="4" t="s">
        <v>24</v>
      </c>
      <c r="F9621" s="5"/>
      <c r="G9621" s="6">
        <v>240</v>
      </c>
      <c r="H9621" s="31">
        <v>2.916666666667</v>
      </c>
      <c r="I9621" s="12">
        <v>70</v>
      </c>
      <c r="J9621" s="12">
        <v>22.916666666666998</v>
      </c>
      <c r="K9621" s="42">
        <v>4.166666666667</v>
      </c>
    </row>
    <row r="9622" spans="4:11" x14ac:dyDescent="0.2">
      <c r="D9622" s="199" t="s">
        <v>25</v>
      </c>
      <c r="E9622" s="22" t="s">
        <v>26</v>
      </c>
      <c r="F9622" s="21"/>
      <c r="G9622" s="19">
        <v>348</v>
      </c>
      <c r="H9622" s="54">
        <v>4.3103448275860003</v>
      </c>
      <c r="I9622" s="20">
        <v>73.850574712644004</v>
      </c>
      <c r="J9622" s="20">
        <v>20.114942528736002</v>
      </c>
      <c r="K9622" s="52">
        <v>1.7241379310339999</v>
      </c>
    </row>
    <row r="9623" spans="4:11" x14ac:dyDescent="0.2">
      <c r="D9623" s="200"/>
      <c r="E9623" s="4" t="s">
        <v>27</v>
      </c>
      <c r="F9623" s="5"/>
      <c r="G9623" s="6">
        <v>378</v>
      </c>
      <c r="H9623" s="31">
        <v>5.5555555555560003</v>
      </c>
      <c r="I9623" s="12">
        <v>70.370370370369997</v>
      </c>
      <c r="J9623" s="12">
        <v>20.105820105820001</v>
      </c>
      <c r="K9623" s="42">
        <v>3.9682539682539999</v>
      </c>
    </row>
    <row r="9624" spans="4:11" x14ac:dyDescent="0.2">
      <c r="D9624" s="200"/>
      <c r="E9624" s="4" t="s">
        <v>28</v>
      </c>
      <c r="F9624" s="5"/>
      <c r="G9624" s="6">
        <v>372</v>
      </c>
      <c r="H9624" s="31">
        <v>3.7634408602149998</v>
      </c>
      <c r="I9624" s="12">
        <v>68.548387096773993</v>
      </c>
      <c r="J9624" s="12">
        <v>23.387096774193999</v>
      </c>
      <c r="K9624" s="42">
        <v>4.3010752688169998</v>
      </c>
    </row>
    <row r="9625" spans="4:11" x14ac:dyDescent="0.2">
      <c r="D9625" s="200"/>
      <c r="E9625" s="4" t="s">
        <v>29</v>
      </c>
      <c r="F9625" s="5"/>
      <c r="G9625" s="6">
        <v>102</v>
      </c>
      <c r="H9625" s="31">
        <v>1.9607843137250001</v>
      </c>
      <c r="I9625" s="29">
        <v>81.372549019608002</v>
      </c>
      <c r="J9625" s="43">
        <v>11.764705882353001</v>
      </c>
      <c r="K9625" s="42">
        <v>4.9019607843140003</v>
      </c>
    </row>
    <row r="9626" spans="4:11" x14ac:dyDescent="0.2">
      <c r="D9626" s="199" t="s">
        <v>30</v>
      </c>
      <c r="E9626" s="22" t="s">
        <v>31</v>
      </c>
      <c r="F9626" s="21"/>
      <c r="G9626" s="19">
        <v>592</v>
      </c>
      <c r="H9626" s="54">
        <v>4.0540540540540002</v>
      </c>
      <c r="I9626" s="20">
        <v>72.297297297297007</v>
      </c>
      <c r="J9626" s="20">
        <v>19.763513513513999</v>
      </c>
      <c r="K9626" s="52">
        <v>3.8851351351350001</v>
      </c>
    </row>
    <row r="9627" spans="4:11" x14ac:dyDescent="0.2">
      <c r="D9627" s="200"/>
      <c r="E9627" s="4" t="s">
        <v>32</v>
      </c>
      <c r="F9627" s="5"/>
      <c r="G9627" s="6">
        <v>608</v>
      </c>
      <c r="H9627" s="31">
        <v>4.6052631578950001</v>
      </c>
      <c r="I9627" s="12">
        <v>71.217105263158004</v>
      </c>
      <c r="J9627" s="12">
        <v>21.052631578947</v>
      </c>
      <c r="K9627" s="42">
        <v>3.125</v>
      </c>
    </row>
    <row r="9628" spans="4:11" x14ac:dyDescent="0.2">
      <c r="D9628" s="199" t="s">
        <v>33</v>
      </c>
      <c r="E9628" s="22" t="s">
        <v>34</v>
      </c>
      <c r="F9628" s="21"/>
      <c r="G9628" s="19">
        <v>74</v>
      </c>
      <c r="H9628" s="149">
        <v>9.4594594594589996</v>
      </c>
      <c r="I9628" s="96">
        <v>77.027027027027003</v>
      </c>
      <c r="J9628" s="90">
        <v>10.810810810811001</v>
      </c>
      <c r="K9628" s="52">
        <v>2.7027027027030002</v>
      </c>
    </row>
    <row r="9629" spans="4:11" x14ac:dyDescent="0.2">
      <c r="D9629" s="200"/>
      <c r="E9629" s="4" t="s">
        <v>35</v>
      </c>
      <c r="F9629" s="5"/>
      <c r="G9629" s="6">
        <v>148</v>
      </c>
      <c r="H9629" s="31">
        <v>6.7567567567570004</v>
      </c>
      <c r="I9629" s="12">
        <v>73.648648648649001</v>
      </c>
      <c r="J9629" s="12">
        <v>15.540540540541</v>
      </c>
      <c r="K9629" s="42">
        <v>4.0540540540540002</v>
      </c>
    </row>
    <row r="9630" spans="4:11" x14ac:dyDescent="0.2">
      <c r="D9630" s="200"/>
      <c r="E9630" s="4" t="s">
        <v>36</v>
      </c>
      <c r="F9630" s="5"/>
      <c r="G9630" s="6">
        <v>187</v>
      </c>
      <c r="H9630" s="31">
        <v>5.3475935828879999</v>
      </c>
      <c r="I9630" s="12">
        <v>74.331550802139006</v>
      </c>
      <c r="J9630" s="12">
        <v>17.112299465241001</v>
      </c>
      <c r="K9630" s="42">
        <v>3.208556149733</v>
      </c>
    </row>
    <row r="9631" spans="4:11" x14ac:dyDescent="0.2">
      <c r="D9631" s="200"/>
      <c r="E9631" s="4" t="s">
        <v>37</v>
      </c>
      <c r="F9631" s="5"/>
      <c r="G9631" s="6">
        <v>221</v>
      </c>
      <c r="H9631" s="31">
        <v>2.7149321266970001</v>
      </c>
      <c r="I9631" s="12">
        <v>72.850678733031998</v>
      </c>
      <c r="J9631" s="12">
        <v>22.171945701357</v>
      </c>
      <c r="K9631" s="42">
        <v>2.262443438914</v>
      </c>
    </row>
    <row r="9632" spans="4:11" x14ac:dyDescent="0.2">
      <c r="D9632" s="200"/>
      <c r="E9632" s="4" t="s">
        <v>38</v>
      </c>
      <c r="F9632" s="5"/>
      <c r="G9632" s="6">
        <v>186</v>
      </c>
      <c r="H9632" s="31">
        <v>4.8387096774189997</v>
      </c>
      <c r="I9632" s="12">
        <v>67.741935483871003</v>
      </c>
      <c r="J9632" s="12">
        <v>25.268817204301001</v>
      </c>
      <c r="K9632" s="42">
        <v>2.1505376344089999</v>
      </c>
    </row>
    <row r="9633" spans="2:11" x14ac:dyDescent="0.2">
      <c r="D9633" s="200"/>
      <c r="E9633" s="4" t="s">
        <v>39</v>
      </c>
      <c r="F9633" s="5"/>
      <c r="G9633" s="6">
        <v>223</v>
      </c>
      <c r="H9633" s="31">
        <v>2.690582959641</v>
      </c>
      <c r="I9633" s="12">
        <v>68.161434977577997</v>
      </c>
      <c r="J9633" s="12">
        <v>24.663677130044999</v>
      </c>
      <c r="K9633" s="42">
        <v>4.4843049327350002</v>
      </c>
    </row>
    <row r="9634" spans="2:11" x14ac:dyDescent="0.2">
      <c r="D9634" s="201"/>
      <c r="E9634" s="57" t="s">
        <v>40</v>
      </c>
      <c r="F9634" s="59"/>
      <c r="G9634" s="55">
        <v>161</v>
      </c>
      <c r="H9634" s="114">
        <v>2.4844720496889998</v>
      </c>
      <c r="I9634" s="65">
        <v>72.670807453416003</v>
      </c>
      <c r="J9634" s="65">
        <v>19.254658385092998</v>
      </c>
      <c r="K9634" s="105">
        <v>5.5900621118010001</v>
      </c>
    </row>
    <row r="9636" spans="2:11" x14ac:dyDescent="0.2">
      <c r="B9636" s="40" t="str">
        <f xml:space="preserve"> HYPERLINK("#'目次'!B404", "[398]")</f>
        <v>[398]</v>
      </c>
      <c r="C9636" s="23" t="s">
        <v>532</v>
      </c>
    </row>
    <row r="9639" spans="2:11" x14ac:dyDescent="0.2">
      <c r="C9639" s="23" t="s">
        <v>48</v>
      </c>
    </row>
    <row r="9640" spans="2:11" x14ac:dyDescent="0.2">
      <c r="D9640" s="195"/>
      <c r="E9640" s="196"/>
      <c r="F9640" s="196"/>
      <c r="G9640" s="37" t="s">
        <v>15</v>
      </c>
      <c r="H9640" s="33" t="s">
        <v>512</v>
      </c>
      <c r="I9640" s="13" t="s">
        <v>513</v>
      </c>
      <c r="J9640" s="13" t="s">
        <v>514</v>
      </c>
      <c r="K9640" s="38" t="s">
        <v>18</v>
      </c>
    </row>
    <row r="9641" spans="2:11" x14ac:dyDescent="0.2">
      <c r="D9641" s="197"/>
      <c r="E9641" s="198"/>
      <c r="F9641" s="198"/>
      <c r="G9641" s="35"/>
      <c r="H9641" s="39"/>
      <c r="I9641" s="14"/>
      <c r="J9641" s="14"/>
      <c r="K9641" s="34"/>
    </row>
    <row r="9642" spans="2:11" x14ac:dyDescent="0.2">
      <c r="D9642" s="56"/>
      <c r="E9642" s="58" t="s">
        <v>15</v>
      </c>
      <c r="F9642" s="46"/>
      <c r="G9642" s="36">
        <v>1200</v>
      </c>
      <c r="H9642" s="24">
        <v>4.333333333333</v>
      </c>
      <c r="I9642" s="24">
        <v>71.75</v>
      </c>
      <c r="J9642" s="24">
        <v>20.416666666666998</v>
      </c>
      <c r="K9642" s="68">
        <v>3.5</v>
      </c>
    </row>
    <row r="9643" spans="2:11" x14ac:dyDescent="0.2">
      <c r="D9643" s="199" t="s">
        <v>49</v>
      </c>
      <c r="E9643" s="22" t="s">
        <v>50</v>
      </c>
      <c r="F9643" s="21"/>
      <c r="G9643" s="19">
        <v>15</v>
      </c>
      <c r="H9643" s="149">
        <v>13.333333333333</v>
      </c>
      <c r="I9643" s="107">
        <v>53.333333333333002</v>
      </c>
      <c r="J9643" s="98">
        <v>33.333333333333002</v>
      </c>
      <c r="K9643" s="117">
        <v>0</v>
      </c>
    </row>
    <row r="9644" spans="2:11" x14ac:dyDescent="0.2">
      <c r="D9644" s="200"/>
      <c r="E9644" s="4" t="s">
        <v>51</v>
      </c>
      <c r="F9644" s="5"/>
      <c r="G9644" s="6">
        <v>142</v>
      </c>
      <c r="H9644" s="31">
        <v>3.5211267605629999</v>
      </c>
      <c r="I9644" s="12">
        <v>69.718309859154999</v>
      </c>
      <c r="J9644" s="12">
        <v>23.943661971830998</v>
      </c>
      <c r="K9644" s="42">
        <v>2.8169014084509998</v>
      </c>
    </row>
    <row r="9645" spans="2:11" x14ac:dyDescent="0.2">
      <c r="D9645" s="200"/>
      <c r="E9645" s="4" t="s">
        <v>52</v>
      </c>
      <c r="F9645" s="5"/>
      <c r="G9645" s="6">
        <v>26</v>
      </c>
      <c r="H9645" s="31">
        <v>3.8461538461539999</v>
      </c>
      <c r="I9645" s="12">
        <v>69.230769230768999</v>
      </c>
      <c r="J9645" s="29">
        <v>26.923076923077002</v>
      </c>
      <c r="K9645" s="73">
        <v>0</v>
      </c>
    </row>
    <row r="9646" spans="2:11" x14ac:dyDescent="0.2">
      <c r="D9646" s="200"/>
      <c r="E9646" s="4" t="s">
        <v>53</v>
      </c>
      <c r="F9646" s="5"/>
      <c r="G9646" s="6">
        <v>41</v>
      </c>
      <c r="H9646" s="71">
        <v>0</v>
      </c>
      <c r="I9646" s="12">
        <v>70.731707317073003</v>
      </c>
      <c r="J9646" s="29">
        <v>29.268292682927001</v>
      </c>
      <c r="K9646" s="73">
        <v>0</v>
      </c>
    </row>
    <row r="9647" spans="2:11" x14ac:dyDescent="0.2">
      <c r="D9647" s="200"/>
      <c r="E9647" s="4" t="s">
        <v>54</v>
      </c>
      <c r="F9647" s="5"/>
      <c r="G9647" s="6">
        <v>226</v>
      </c>
      <c r="H9647" s="31">
        <v>3.53982300885</v>
      </c>
      <c r="I9647" s="12">
        <v>72.566371681416001</v>
      </c>
      <c r="J9647" s="12">
        <v>21.238938053097002</v>
      </c>
      <c r="K9647" s="42">
        <v>2.654867256637</v>
      </c>
    </row>
    <row r="9648" spans="2:11" x14ac:dyDescent="0.2">
      <c r="D9648" s="200"/>
      <c r="E9648" s="4" t="s">
        <v>55</v>
      </c>
      <c r="F9648" s="5"/>
      <c r="G9648" s="6">
        <v>125</v>
      </c>
      <c r="H9648" s="31">
        <v>4.8</v>
      </c>
      <c r="I9648" s="12">
        <v>71.2</v>
      </c>
      <c r="J9648" s="12">
        <v>22.4</v>
      </c>
      <c r="K9648" s="42">
        <v>1.6</v>
      </c>
    </row>
    <row r="9649" spans="2:11" x14ac:dyDescent="0.2">
      <c r="D9649" s="200"/>
      <c r="E9649" s="4" t="s">
        <v>56</v>
      </c>
      <c r="F9649" s="5"/>
      <c r="G9649" s="6">
        <v>190</v>
      </c>
      <c r="H9649" s="31">
        <v>6.3157894736840001</v>
      </c>
      <c r="I9649" s="12">
        <v>73.157894736841996</v>
      </c>
      <c r="J9649" s="12">
        <v>17.368421052632002</v>
      </c>
      <c r="K9649" s="42">
        <v>3.1578947368420001</v>
      </c>
    </row>
    <row r="9650" spans="2:11" x14ac:dyDescent="0.2">
      <c r="D9650" s="200"/>
      <c r="E9650" s="4" t="s">
        <v>57</v>
      </c>
      <c r="F9650" s="5"/>
      <c r="G9650" s="6">
        <v>185</v>
      </c>
      <c r="H9650" s="31">
        <v>3.2432432432430001</v>
      </c>
      <c r="I9650" s="12">
        <v>75.675675675676004</v>
      </c>
      <c r="J9650" s="12">
        <v>19.459459459459001</v>
      </c>
      <c r="K9650" s="42">
        <v>1.6216216216220001</v>
      </c>
    </row>
    <row r="9651" spans="2:11" x14ac:dyDescent="0.2">
      <c r="D9651" s="200"/>
      <c r="E9651" s="4" t="s">
        <v>58</v>
      </c>
      <c r="F9651" s="5"/>
      <c r="G9651" s="6">
        <v>113</v>
      </c>
      <c r="H9651" s="31">
        <v>8.8495575221239999</v>
      </c>
      <c r="I9651" s="12">
        <v>75.221238938053006</v>
      </c>
      <c r="J9651" s="43">
        <v>10.619469026549</v>
      </c>
      <c r="K9651" s="42">
        <v>5.3097345132739999</v>
      </c>
    </row>
    <row r="9652" spans="2:11" x14ac:dyDescent="0.2">
      <c r="D9652" s="200"/>
      <c r="E9652" s="4" t="s">
        <v>59</v>
      </c>
      <c r="F9652" s="5"/>
      <c r="G9652" s="6">
        <v>136</v>
      </c>
      <c r="H9652" s="31">
        <v>1.4705882352940001</v>
      </c>
      <c r="I9652" s="43">
        <v>65.441176470588005</v>
      </c>
      <c r="J9652" s="12">
        <v>22.058823529411999</v>
      </c>
      <c r="K9652" s="88">
        <v>11.029411764705999</v>
      </c>
    </row>
    <row r="9653" spans="2:11" x14ac:dyDescent="0.2">
      <c r="D9653" s="199" t="s">
        <v>60</v>
      </c>
      <c r="E9653" s="22" t="s">
        <v>61</v>
      </c>
      <c r="F9653" s="21"/>
      <c r="G9653" s="19">
        <v>205</v>
      </c>
      <c r="H9653" s="54">
        <v>3.90243902439</v>
      </c>
      <c r="I9653" s="20">
        <v>69.756097560976002</v>
      </c>
      <c r="J9653" s="20">
        <v>21.951219512194999</v>
      </c>
      <c r="K9653" s="52">
        <v>4.3902439024389999</v>
      </c>
    </row>
    <row r="9654" spans="2:11" x14ac:dyDescent="0.2">
      <c r="D9654" s="200"/>
      <c r="E9654" s="4" t="s">
        <v>62</v>
      </c>
      <c r="F9654" s="5"/>
      <c r="G9654" s="6">
        <v>160</v>
      </c>
      <c r="H9654" s="31">
        <v>1.875</v>
      </c>
      <c r="I9654" s="29">
        <v>76.875</v>
      </c>
      <c r="J9654" s="12">
        <v>18.125</v>
      </c>
      <c r="K9654" s="42">
        <v>3.125</v>
      </c>
    </row>
    <row r="9655" spans="2:11" x14ac:dyDescent="0.2">
      <c r="D9655" s="200"/>
      <c r="E9655" s="4" t="s">
        <v>63</v>
      </c>
      <c r="F9655" s="5"/>
      <c r="G9655" s="6">
        <v>121</v>
      </c>
      <c r="H9655" s="31">
        <v>3.305785123967</v>
      </c>
      <c r="I9655" s="12">
        <v>76.033057851240002</v>
      </c>
      <c r="J9655" s="12">
        <v>19.834710743801999</v>
      </c>
      <c r="K9655" s="42">
        <v>0.82644628099200002</v>
      </c>
    </row>
    <row r="9656" spans="2:11" x14ac:dyDescent="0.2">
      <c r="D9656" s="200"/>
      <c r="E9656" s="4" t="s">
        <v>64</v>
      </c>
      <c r="F9656" s="5"/>
      <c r="G9656" s="6">
        <v>124</v>
      </c>
      <c r="H9656" s="31">
        <v>8.0645161290320004</v>
      </c>
      <c r="I9656" s="12">
        <v>69.354838709676997</v>
      </c>
      <c r="J9656" s="12">
        <v>21.774193548387</v>
      </c>
      <c r="K9656" s="42">
        <v>0.80645161290300005</v>
      </c>
    </row>
    <row r="9657" spans="2:11" x14ac:dyDescent="0.2">
      <c r="D9657" s="200"/>
      <c r="E9657" s="4" t="s">
        <v>65</v>
      </c>
      <c r="F9657" s="5"/>
      <c r="G9657" s="6">
        <v>109</v>
      </c>
      <c r="H9657" s="31">
        <v>6.4220183486240003</v>
      </c>
      <c r="I9657" s="12">
        <v>69.724770642202003</v>
      </c>
      <c r="J9657" s="12">
        <v>20.183486238532002</v>
      </c>
      <c r="K9657" s="42">
        <v>3.669724770642</v>
      </c>
    </row>
    <row r="9658" spans="2:11" x14ac:dyDescent="0.2">
      <c r="D9658" s="200"/>
      <c r="E9658" s="4" t="s">
        <v>66</v>
      </c>
      <c r="F9658" s="5"/>
      <c r="G9658" s="6">
        <v>104</v>
      </c>
      <c r="H9658" s="31">
        <v>3.8461538461539999</v>
      </c>
      <c r="I9658" s="12">
        <v>74.038461538462002</v>
      </c>
      <c r="J9658" s="12">
        <v>21.153846153846001</v>
      </c>
      <c r="K9658" s="42">
        <v>0.96153846153800004</v>
      </c>
    </row>
    <row r="9659" spans="2:11" x14ac:dyDescent="0.2">
      <c r="D9659" s="200"/>
      <c r="E9659" s="4" t="s">
        <v>67</v>
      </c>
      <c r="F9659" s="5"/>
      <c r="G9659" s="6">
        <v>139</v>
      </c>
      <c r="H9659" s="31">
        <v>3.5971223021580001</v>
      </c>
      <c r="I9659" s="12">
        <v>73.381294964028996</v>
      </c>
      <c r="J9659" s="12">
        <v>22.302158273381</v>
      </c>
      <c r="K9659" s="42">
        <v>0.71942446043200003</v>
      </c>
    </row>
    <row r="9660" spans="2:11" x14ac:dyDescent="0.2">
      <c r="D9660" s="200"/>
      <c r="E9660" s="4" t="s">
        <v>68</v>
      </c>
      <c r="F9660" s="5"/>
      <c r="G9660" s="6">
        <v>48</v>
      </c>
      <c r="H9660" s="31">
        <v>6.25</v>
      </c>
      <c r="I9660" s="61">
        <v>58.333333333333002</v>
      </c>
      <c r="J9660" s="44">
        <v>33.333333333333002</v>
      </c>
      <c r="K9660" s="42">
        <v>2.083333333333</v>
      </c>
    </row>
    <row r="9661" spans="2:11" x14ac:dyDescent="0.2">
      <c r="D9661" s="200"/>
      <c r="E9661" s="4" t="s">
        <v>69</v>
      </c>
      <c r="F9661" s="5"/>
      <c r="G9661" s="6">
        <v>37</v>
      </c>
      <c r="H9661" s="31">
        <v>5.4054054054050003</v>
      </c>
      <c r="I9661" s="29">
        <v>78.378378378378002</v>
      </c>
      <c r="J9661" s="12">
        <v>16.216216216216001</v>
      </c>
      <c r="K9661" s="73">
        <v>0</v>
      </c>
    </row>
    <row r="9662" spans="2:11" x14ac:dyDescent="0.2">
      <c r="D9662" s="93" t="s">
        <v>70</v>
      </c>
      <c r="E9662" s="89" t="s">
        <v>18</v>
      </c>
      <c r="F9662" s="92"/>
      <c r="G9662" s="94">
        <v>0</v>
      </c>
      <c r="H9662" s="152">
        <v>0</v>
      </c>
      <c r="I9662" s="86">
        <v>0</v>
      </c>
      <c r="J9662" s="86">
        <v>0</v>
      </c>
      <c r="K9662" s="144">
        <v>0</v>
      </c>
    </row>
    <row r="9664" spans="2:11" x14ac:dyDescent="0.2">
      <c r="B9664" s="40" t="str">
        <f xml:space="preserve"> HYPERLINK("#'目次'!B405", "[399]")</f>
        <v>[399]</v>
      </c>
      <c r="C9664" s="23" t="s">
        <v>532</v>
      </c>
    </row>
    <row r="9667" spans="3:11" x14ac:dyDescent="0.2">
      <c r="C9667" s="23" t="s">
        <v>73</v>
      </c>
    </row>
    <row r="9668" spans="3:11" x14ac:dyDescent="0.2">
      <c r="D9668" s="195"/>
      <c r="E9668" s="196"/>
      <c r="F9668" s="196"/>
      <c r="G9668" s="37" t="s">
        <v>15</v>
      </c>
      <c r="H9668" s="33" t="s">
        <v>512</v>
      </c>
      <c r="I9668" s="13" t="s">
        <v>513</v>
      </c>
      <c r="J9668" s="13" t="s">
        <v>514</v>
      </c>
      <c r="K9668" s="38" t="s">
        <v>18</v>
      </c>
    </row>
    <row r="9669" spans="3:11" x14ac:dyDescent="0.2">
      <c r="D9669" s="197"/>
      <c r="E9669" s="198"/>
      <c r="F9669" s="198"/>
      <c r="G9669" s="35"/>
      <c r="H9669" s="39"/>
      <c r="I9669" s="14"/>
      <c r="J9669" s="14"/>
      <c r="K9669" s="34"/>
    </row>
    <row r="9670" spans="3:11" x14ac:dyDescent="0.2">
      <c r="D9670" s="56"/>
      <c r="E9670" s="58" t="s">
        <v>15</v>
      </c>
      <c r="F9670" s="46"/>
      <c r="G9670" s="36">
        <v>1200</v>
      </c>
      <c r="H9670" s="24">
        <v>4.333333333333</v>
      </c>
      <c r="I9670" s="24">
        <v>71.75</v>
      </c>
      <c r="J9670" s="24">
        <v>20.416666666666998</v>
      </c>
      <c r="K9670" s="68">
        <v>3.5</v>
      </c>
    </row>
    <row r="9671" spans="3:11" x14ac:dyDescent="0.2">
      <c r="D9671" s="199" t="s">
        <v>74</v>
      </c>
      <c r="E9671" s="22" t="s">
        <v>75</v>
      </c>
      <c r="F9671" s="21"/>
      <c r="G9671" s="19">
        <v>592</v>
      </c>
      <c r="H9671" s="54">
        <v>4.0540540540540002</v>
      </c>
      <c r="I9671" s="20">
        <v>72.297297297297007</v>
      </c>
      <c r="J9671" s="20">
        <v>19.763513513513999</v>
      </c>
      <c r="K9671" s="52">
        <v>3.8851351351350001</v>
      </c>
    </row>
    <row r="9672" spans="3:11" x14ac:dyDescent="0.2">
      <c r="D9672" s="200"/>
      <c r="E9672" s="4" t="s">
        <v>34</v>
      </c>
      <c r="F9672" s="5"/>
      <c r="G9672" s="6">
        <v>37</v>
      </c>
      <c r="H9672" s="76">
        <v>10.810810810811001</v>
      </c>
      <c r="I9672" s="29">
        <v>78.378378378378002</v>
      </c>
      <c r="J9672" s="61">
        <v>5.4054054054050003</v>
      </c>
      <c r="K9672" s="42">
        <v>5.4054054054050003</v>
      </c>
    </row>
    <row r="9673" spans="3:11" x14ac:dyDescent="0.2">
      <c r="D9673" s="200"/>
      <c r="E9673" s="4" t="s">
        <v>35</v>
      </c>
      <c r="F9673" s="5"/>
      <c r="G9673" s="6">
        <v>75</v>
      </c>
      <c r="H9673" s="31">
        <v>5.333333333333</v>
      </c>
      <c r="I9673" s="44">
        <v>82.666666666666998</v>
      </c>
      <c r="J9673" s="61">
        <v>9.333333333333</v>
      </c>
      <c r="K9673" s="42">
        <v>2.666666666667</v>
      </c>
    </row>
    <row r="9674" spans="3:11" x14ac:dyDescent="0.2">
      <c r="D9674" s="200"/>
      <c r="E9674" s="4" t="s">
        <v>36</v>
      </c>
      <c r="F9674" s="5"/>
      <c r="G9674" s="6">
        <v>95</v>
      </c>
      <c r="H9674" s="31">
        <v>3.1578947368420001</v>
      </c>
      <c r="I9674" s="12">
        <v>72.631578947367998</v>
      </c>
      <c r="J9674" s="12">
        <v>18.947368421053</v>
      </c>
      <c r="K9674" s="42">
        <v>5.2631578947369997</v>
      </c>
    </row>
    <row r="9675" spans="3:11" x14ac:dyDescent="0.2">
      <c r="D9675" s="200"/>
      <c r="E9675" s="4" t="s">
        <v>37</v>
      </c>
      <c r="F9675" s="5"/>
      <c r="G9675" s="6">
        <v>111</v>
      </c>
      <c r="H9675" s="31">
        <v>2.7027027027030002</v>
      </c>
      <c r="I9675" s="12">
        <v>69.369369369368997</v>
      </c>
      <c r="J9675" s="12">
        <v>25.225225225225</v>
      </c>
      <c r="K9675" s="42">
        <v>2.7027027027030002</v>
      </c>
    </row>
    <row r="9676" spans="3:11" x14ac:dyDescent="0.2">
      <c r="D9676" s="200"/>
      <c r="E9676" s="4" t="s">
        <v>38</v>
      </c>
      <c r="F9676" s="5"/>
      <c r="G9676" s="6">
        <v>93</v>
      </c>
      <c r="H9676" s="31">
        <v>3.2258064516129998</v>
      </c>
      <c r="I9676" s="43">
        <v>66.666666666666998</v>
      </c>
      <c r="J9676" s="29">
        <v>27.956989247311999</v>
      </c>
      <c r="K9676" s="42">
        <v>2.1505376344089999</v>
      </c>
    </row>
    <row r="9677" spans="3:11" x14ac:dyDescent="0.2">
      <c r="D9677" s="200"/>
      <c r="E9677" s="4" t="s">
        <v>39</v>
      </c>
      <c r="F9677" s="5"/>
      <c r="G9677" s="6">
        <v>109</v>
      </c>
      <c r="H9677" s="31">
        <v>3.669724770642</v>
      </c>
      <c r="I9677" s="12">
        <v>71.559633027523006</v>
      </c>
      <c r="J9677" s="12">
        <v>21.100917431193</v>
      </c>
      <c r="K9677" s="42">
        <v>3.669724770642</v>
      </c>
    </row>
    <row r="9678" spans="3:11" x14ac:dyDescent="0.2">
      <c r="D9678" s="200"/>
      <c r="E9678" s="4" t="s">
        <v>40</v>
      </c>
      <c r="F9678" s="5"/>
      <c r="G9678" s="6">
        <v>72</v>
      </c>
      <c r="H9678" s="31">
        <v>4.166666666667</v>
      </c>
      <c r="I9678" s="12">
        <v>70.833333333333002</v>
      </c>
      <c r="J9678" s="12">
        <v>18.055555555556001</v>
      </c>
      <c r="K9678" s="42">
        <v>6.9444444444439997</v>
      </c>
    </row>
    <row r="9679" spans="3:11" x14ac:dyDescent="0.2">
      <c r="D9679" s="199" t="s">
        <v>76</v>
      </c>
      <c r="E9679" s="22" t="s">
        <v>77</v>
      </c>
      <c r="F9679" s="21"/>
      <c r="G9679" s="19">
        <v>608</v>
      </c>
      <c r="H9679" s="54">
        <v>4.6052631578950001</v>
      </c>
      <c r="I9679" s="20">
        <v>71.217105263158004</v>
      </c>
      <c r="J9679" s="20">
        <v>21.052631578947</v>
      </c>
      <c r="K9679" s="52">
        <v>3.125</v>
      </c>
    </row>
    <row r="9680" spans="3:11" x14ac:dyDescent="0.2">
      <c r="D9680" s="200"/>
      <c r="E9680" s="4" t="s">
        <v>34</v>
      </c>
      <c r="F9680" s="5"/>
      <c r="G9680" s="6">
        <v>37</v>
      </c>
      <c r="H9680" s="31">
        <v>8.1081081081080004</v>
      </c>
      <c r="I9680" s="12">
        <v>75.675675675676004</v>
      </c>
      <c r="J9680" s="12">
        <v>16.216216216216001</v>
      </c>
      <c r="K9680" s="73">
        <v>0</v>
      </c>
    </row>
    <row r="9681" spans="2:11" x14ac:dyDescent="0.2">
      <c r="D9681" s="200"/>
      <c r="E9681" s="4" t="s">
        <v>35</v>
      </c>
      <c r="F9681" s="5"/>
      <c r="G9681" s="6">
        <v>73</v>
      </c>
      <c r="H9681" s="31">
        <v>8.2191780821920002</v>
      </c>
      <c r="I9681" s="43">
        <v>64.383561643836003</v>
      </c>
      <c r="J9681" s="12">
        <v>21.917808219177999</v>
      </c>
      <c r="K9681" s="42">
        <v>5.4794520547949999</v>
      </c>
    </row>
    <row r="9682" spans="2:11" x14ac:dyDescent="0.2">
      <c r="D9682" s="200"/>
      <c r="E9682" s="4" t="s">
        <v>36</v>
      </c>
      <c r="F9682" s="5"/>
      <c r="G9682" s="6">
        <v>92</v>
      </c>
      <c r="H9682" s="31">
        <v>7.6086956521740001</v>
      </c>
      <c r="I9682" s="12">
        <v>76.086956521738998</v>
      </c>
      <c r="J9682" s="43">
        <v>15.217391304348</v>
      </c>
      <c r="K9682" s="42">
        <v>1.086956521739</v>
      </c>
    </row>
    <row r="9683" spans="2:11" x14ac:dyDescent="0.2">
      <c r="D9683" s="200"/>
      <c r="E9683" s="4" t="s">
        <v>37</v>
      </c>
      <c r="F9683" s="5"/>
      <c r="G9683" s="6">
        <v>110</v>
      </c>
      <c r="H9683" s="31">
        <v>2.7272727272730002</v>
      </c>
      <c r="I9683" s="12">
        <v>76.363636363636004</v>
      </c>
      <c r="J9683" s="12">
        <v>19.090909090909001</v>
      </c>
      <c r="K9683" s="42">
        <v>1.818181818182</v>
      </c>
    </row>
    <row r="9684" spans="2:11" x14ac:dyDescent="0.2">
      <c r="D9684" s="200"/>
      <c r="E9684" s="4" t="s">
        <v>38</v>
      </c>
      <c r="F9684" s="5"/>
      <c r="G9684" s="6">
        <v>93</v>
      </c>
      <c r="H9684" s="31">
        <v>6.4516129032259997</v>
      </c>
      <c r="I9684" s="12">
        <v>68.817204301074995</v>
      </c>
      <c r="J9684" s="12">
        <v>22.580645161290001</v>
      </c>
      <c r="K9684" s="42">
        <v>2.1505376344089999</v>
      </c>
    </row>
    <row r="9685" spans="2:11" x14ac:dyDescent="0.2">
      <c r="D9685" s="200"/>
      <c r="E9685" s="4" t="s">
        <v>39</v>
      </c>
      <c r="F9685" s="5"/>
      <c r="G9685" s="6">
        <v>114</v>
      </c>
      <c r="H9685" s="31">
        <v>1.7543859649119999</v>
      </c>
      <c r="I9685" s="43">
        <v>64.912280701754</v>
      </c>
      <c r="J9685" s="29">
        <v>28.070175438595999</v>
      </c>
      <c r="K9685" s="42">
        <v>5.2631578947369997</v>
      </c>
    </row>
    <row r="9686" spans="2:11" x14ac:dyDescent="0.2">
      <c r="D9686" s="201"/>
      <c r="E9686" s="57" t="s">
        <v>40</v>
      </c>
      <c r="F9686" s="59"/>
      <c r="G9686" s="55">
        <v>89</v>
      </c>
      <c r="H9686" s="114">
        <v>1.123595505618</v>
      </c>
      <c r="I9686" s="65">
        <v>74.157303370787005</v>
      </c>
      <c r="J9686" s="65">
        <v>20.224719101123998</v>
      </c>
      <c r="K9686" s="105">
        <v>4.4943820224720001</v>
      </c>
    </row>
    <row r="9688" spans="2:11" x14ac:dyDescent="0.2">
      <c r="B9688" s="40" t="str">
        <f xml:space="preserve"> HYPERLINK("#'目次'!B406", "[400]")</f>
        <v>[400]</v>
      </c>
      <c r="C9688" s="23" t="s">
        <v>532</v>
      </c>
    </row>
    <row r="9691" spans="2:11" x14ac:dyDescent="0.2">
      <c r="C9691" s="23" t="s">
        <v>80</v>
      </c>
    </row>
    <row r="9692" spans="2:11" x14ac:dyDescent="0.2">
      <c r="E9692" s="195"/>
      <c r="F9692" s="196"/>
      <c r="G9692" s="37" t="s">
        <v>15</v>
      </c>
      <c r="H9692" s="33" t="s">
        <v>512</v>
      </c>
      <c r="I9692" s="13" t="s">
        <v>513</v>
      </c>
      <c r="J9692" s="13" t="s">
        <v>514</v>
      </c>
      <c r="K9692" s="38" t="s">
        <v>18</v>
      </c>
    </row>
    <row r="9693" spans="2:11" x14ac:dyDescent="0.2">
      <c r="E9693" s="197"/>
      <c r="F9693" s="198"/>
      <c r="G9693" s="35"/>
      <c r="H9693" s="39"/>
      <c r="I9693" s="14"/>
      <c r="J9693" s="14"/>
      <c r="K9693" s="34"/>
    </row>
    <row r="9694" spans="2:11" x14ac:dyDescent="0.2">
      <c r="E9694" s="91" t="s">
        <v>15</v>
      </c>
      <c r="F9694" s="46"/>
      <c r="G9694" s="36">
        <v>1200</v>
      </c>
      <c r="H9694" s="24">
        <v>4.333333333333</v>
      </c>
      <c r="I9694" s="24">
        <v>71.75</v>
      </c>
      <c r="J9694" s="24">
        <v>20.416666666666998</v>
      </c>
      <c r="K9694" s="68">
        <v>3.5</v>
      </c>
    </row>
    <row r="9695" spans="2:11" x14ac:dyDescent="0.2">
      <c r="E9695" s="4" t="s">
        <v>81</v>
      </c>
      <c r="F9695" s="5"/>
      <c r="G9695" s="19">
        <v>48</v>
      </c>
      <c r="H9695" s="54">
        <v>4.166666666667</v>
      </c>
      <c r="I9695" s="96">
        <v>81.25</v>
      </c>
      <c r="J9695" s="107">
        <v>10.416666666667</v>
      </c>
      <c r="K9695" s="52">
        <v>4.166666666667</v>
      </c>
    </row>
    <row r="9696" spans="2:11" x14ac:dyDescent="0.2">
      <c r="E9696" s="4" t="s">
        <v>82</v>
      </c>
      <c r="F9696" s="5"/>
      <c r="G9696" s="6">
        <v>84</v>
      </c>
      <c r="H9696" s="31">
        <v>5.9523809523809996</v>
      </c>
      <c r="I9696" s="12">
        <v>71.428571428571004</v>
      </c>
      <c r="J9696" s="43">
        <v>13.095238095238001</v>
      </c>
      <c r="K9696" s="88">
        <v>9.5238095238099998</v>
      </c>
    </row>
    <row r="9697" spans="2:11" x14ac:dyDescent="0.2">
      <c r="E9697" s="4" t="s">
        <v>83</v>
      </c>
      <c r="F9697" s="5"/>
      <c r="G9697" s="6">
        <v>462</v>
      </c>
      <c r="H9697" s="31">
        <v>4.7619047619049999</v>
      </c>
      <c r="I9697" s="12">
        <v>71.212121212121005</v>
      </c>
      <c r="J9697" s="12">
        <v>20.779220779220999</v>
      </c>
      <c r="K9697" s="42">
        <v>3.2467532467529998</v>
      </c>
    </row>
    <row r="9698" spans="2:11" x14ac:dyDescent="0.2">
      <c r="E9698" s="4" t="s">
        <v>84</v>
      </c>
      <c r="F9698" s="5"/>
      <c r="G9698" s="6">
        <v>30</v>
      </c>
      <c r="H9698" s="31">
        <v>3.333333333333</v>
      </c>
      <c r="I9698" s="12">
        <v>73.333333333333002</v>
      </c>
      <c r="J9698" s="12">
        <v>23.333333333333002</v>
      </c>
      <c r="K9698" s="73">
        <v>0</v>
      </c>
    </row>
    <row r="9699" spans="2:11" x14ac:dyDescent="0.2">
      <c r="E9699" s="4" t="s">
        <v>85</v>
      </c>
      <c r="F9699" s="5"/>
      <c r="G9699" s="6">
        <v>144</v>
      </c>
      <c r="H9699" s="31">
        <v>5.5555555555560003</v>
      </c>
      <c r="I9699" s="12">
        <v>72.222222222222001</v>
      </c>
      <c r="J9699" s="12">
        <v>20.138888888888999</v>
      </c>
      <c r="K9699" s="42">
        <v>2.083333333333</v>
      </c>
    </row>
    <row r="9700" spans="2:11" x14ac:dyDescent="0.2">
      <c r="E9700" s="4" t="s">
        <v>86</v>
      </c>
      <c r="F9700" s="5"/>
      <c r="G9700" s="6">
        <v>192</v>
      </c>
      <c r="H9700" s="31">
        <v>3.645833333333</v>
      </c>
      <c r="I9700" s="12">
        <v>72.395833333333002</v>
      </c>
      <c r="J9700" s="12">
        <v>21.875</v>
      </c>
      <c r="K9700" s="42">
        <v>2.083333333333</v>
      </c>
    </row>
    <row r="9701" spans="2:11" x14ac:dyDescent="0.2">
      <c r="E9701" s="4" t="s">
        <v>87</v>
      </c>
      <c r="F9701" s="5"/>
      <c r="G9701" s="6">
        <v>72</v>
      </c>
      <c r="H9701" s="31">
        <v>4.166666666667</v>
      </c>
      <c r="I9701" s="12">
        <v>70.833333333333002</v>
      </c>
      <c r="J9701" s="12">
        <v>19.444444444443999</v>
      </c>
      <c r="K9701" s="42">
        <v>5.5555555555560003</v>
      </c>
    </row>
    <row r="9702" spans="2:11" x14ac:dyDescent="0.2">
      <c r="E9702" s="4" t="s">
        <v>88</v>
      </c>
      <c r="F9702" s="5"/>
      <c r="G9702" s="6">
        <v>36</v>
      </c>
      <c r="H9702" s="31">
        <v>2.7777777777780002</v>
      </c>
      <c r="I9702" s="29">
        <v>77.777777777777999</v>
      </c>
      <c r="J9702" s="12">
        <v>16.666666666666998</v>
      </c>
      <c r="K9702" s="42">
        <v>2.7777777777780002</v>
      </c>
    </row>
    <row r="9703" spans="2:11" x14ac:dyDescent="0.2">
      <c r="E9703" s="4" t="s">
        <v>89</v>
      </c>
      <c r="F9703" s="5"/>
      <c r="G9703" s="6">
        <v>66</v>
      </c>
      <c r="H9703" s="31">
        <v>1.5151515151520001</v>
      </c>
      <c r="I9703" s="12">
        <v>69.696969696970001</v>
      </c>
      <c r="J9703" s="12">
        <v>24.242424242424001</v>
      </c>
      <c r="K9703" s="42">
        <v>4.5454545454549997</v>
      </c>
    </row>
    <row r="9704" spans="2:11" x14ac:dyDescent="0.2">
      <c r="E9704" s="4" t="s">
        <v>90</v>
      </c>
      <c r="F9704" s="5"/>
      <c r="G9704" s="6">
        <v>54</v>
      </c>
      <c r="H9704" s="31">
        <v>3.7037037037039999</v>
      </c>
      <c r="I9704" s="43">
        <v>66.666666666666998</v>
      </c>
      <c r="J9704" s="29">
        <v>29.629629629629999</v>
      </c>
      <c r="K9704" s="73">
        <v>0</v>
      </c>
    </row>
    <row r="9705" spans="2:11" x14ac:dyDescent="0.2">
      <c r="E9705" s="57" t="s">
        <v>91</v>
      </c>
      <c r="F9705" s="59"/>
      <c r="G9705" s="55">
        <v>12</v>
      </c>
      <c r="H9705" s="137">
        <v>0</v>
      </c>
      <c r="I9705" s="109">
        <v>58.333333333333002</v>
      </c>
      <c r="J9705" s="65">
        <v>25</v>
      </c>
      <c r="K9705" s="141">
        <v>16.666666666666998</v>
      </c>
    </row>
    <row r="9707" spans="2:11" x14ac:dyDescent="0.2">
      <c r="B9707" s="40" t="str">
        <f xml:space="preserve"> HYPERLINK("#'目次'!B407", "[401]")</f>
        <v>[401]</v>
      </c>
      <c r="C9707" s="23" t="s">
        <v>535</v>
      </c>
    </row>
    <row r="9710" spans="2:11" x14ac:dyDescent="0.2">
      <c r="C9710" s="23" t="s">
        <v>14</v>
      </c>
    </row>
    <row r="9711" spans="2:11" x14ac:dyDescent="0.2">
      <c r="D9711" s="195"/>
      <c r="E9711" s="196"/>
      <c r="F9711" s="196"/>
      <c r="G9711" s="37" t="s">
        <v>15</v>
      </c>
      <c r="H9711" s="33" t="s">
        <v>512</v>
      </c>
      <c r="I9711" s="13" t="s">
        <v>513</v>
      </c>
      <c r="J9711" s="13" t="s">
        <v>514</v>
      </c>
      <c r="K9711" s="38" t="s">
        <v>18</v>
      </c>
    </row>
    <row r="9712" spans="2:11" x14ac:dyDescent="0.2">
      <c r="D9712" s="197"/>
      <c r="E9712" s="198"/>
      <c r="F9712" s="198"/>
      <c r="G9712" s="35"/>
      <c r="H9712" s="39"/>
      <c r="I9712" s="14"/>
      <c r="J9712" s="14"/>
      <c r="K9712" s="34"/>
    </row>
    <row r="9713" spans="4:11" x14ac:dyDescent="0.2">
      <c r="D9713" s="56"/>
      <c r="E9713" s="58" t="s">
        <v>15</v>
      </c>
      <c r="F9713" s="46"/>
      <c r="G9713" s="36">
        <v>1200</v>
      </c>
      <c r="H9713" s="24">
        <v>5.416666666667</v>
      </c>
      <c r="I9713" s="24">
        <v>71.833333333333002</v>
      </c>
      <c r="J9713" s="24">
        <v>19.416666666666998</v>
      </c>
      <c r="K9713" s="68">
        <v>3.333333333333</v>
      </c>
    </row>
    <row r="9714" spans="4:11" x14ac:dyDescent="0.2">
      <c r="D9714" s="199" t="s">
        <v>19</v>
      </c>
      <c r="E9714" s="22" t="s">
        <v>20</v>
      </c>
      <c r="F9714" s="21"/>
      <c r="G9714" s="19">
        <v>132</v>
      </c>
      <c r="H9714" s="54">
        <v>5.3030303030299999</v>
      </c>
      <c r="I9714" s="20">
        <v>75.757575757576006</v>
      </c>
      <c r="J9714" s="90">
        <v>11.363636363635999</v>
      </c>
      <c r="K9714" s="52">
        <v>7.5757575757579998</v>
      </c>
    </row>
    <row r="9715" spans="4:11" x14ac:dyDescent="0.2">
      <c r="D9715" s="200"/>
      <c r="E9715" s="4" t="s">
        <v>21</v>
      </c>
      <c r="F9715" s="5"/>
      <c r="G9715" s="6">
        <v>444</v>
      </c>
      <c r="H9715" s="31">
        <v>4.9549549549550003</v>
      </c>
      <c r="I9715" s="12">
        <v>72.072072072072004</v>
      </c>
      <c r="J9715" s="12">
        <v>20.045045045045001</v>
      </c>
      <c r="K9715" s="42">
        <v>2.9279279279280002</v>
      </c>
    </row>
    <row r="9716" spans="4:11" x14ac:dyDescent="0.2">
      <c r="D9716" s="200"/>
      <c r="E9716" s="4" t="s">
        <v>22</v>
      </c>
      <c r="F9716" s="5"/>
      <c r="G9716" s="6">
        <v>192</v>
      </c>
      <c r="H9716" s="31">
        <v>6.25</v>
      </c>
      <c r="I9716" s="12">
        <v>73.958333333333002</v>
      </c>
      <c r="J9716" s="12">
        <v>17.708333333333002</v>
      </c>
      <c r="K9716" s="42">
        <v>2.083333333333</v>
      </c>
    </row>
    <row r="9717" spans="4:11" x14ac:dyDescent="0.2">
      <c r="D9717" s="200"/>
      <c r="E9717" s="4" t="s">
        <v>23</v>
      </c>
      <c r="F9717" s="5"/>
      <c r="G9717" s="6">
        <v>192</v>
      </c>
      <c r="H9717" s="31">
        <v>5.729166666667</v>
      </c>
      <c r="I9717" s="12">
        <v>70.3125</v>
      </c>
      <c r="J9717" s="12">
        <v>22.395833333333002</v>
      </c>
      <c r="K9717" s="42">
        <v>1.5625</v>
      </c>
    </row>
    <row r="9718" spans="4:11" x14ac:dyDescent="0.2">
      <c r="D9718" s="200"/>
      <c r="E9718" s="4" t="s">
        <v>24</v>
      </c>
      <c r="F9718" s="5"/>
      <c r="G9718" s="6">
        <v>240</v>
      </c>
      <c r="H9718" s="31">
        <v>5.416666666667</v>
      </c>
      <c r="I9718" s="12">
        <v>68.75</v>
      </c>
      <c r="J9718" s="12">
        <v>21.666666666666998</v>
      </c>
      <c r="K9718" s="42">
        <v>4.166666666667</v>
      </c>
    </row>
    <row r="9719" spans="4:11" x14ac:dyDescent="0.2">
      <c r="D9719" s="199" t="s">
        <v>25</v>
      </c>
      <c r="E9719" s="22" t="s">
        <v>26</v>
      </c>
      <c r="F9719" s="21"/>
      <c r="G9719" s="19">
        <v>348</v>
      </c>
      <c r="H9719" s="54">
        <v>4.5977011494250002</v>
      </c>
      <c r="I9719" s="20">
        <v>74.425287356322002</v>
      </c>
      <c r="J9719" s="20">
        <v>19.252873563217999</v>
      </c>
      <c r="K9719" s="52">
        <v>1.7241379310339999</v>
      </c>
    </row>
    <row r="9720" spans="4:11" x14ac:dyDescent="0.2">
      <c r="D9720" s="200"/>
      <c r="E9720" s="4" t="s">
        <v>27</v>
      </c>
      <c r="F9720" s="5"/>
      <c r="G9720" s="6">
        <v>378</v>
      </c>
      <c r="H9720" s="31">
        <v>6.8783068783069998</v>
      </c>
      <c r="I9720" s="12">
        <v>70.634920634921002</v>
      </c>
      <c r="J9720" s="12">
        <v>19.047619047619001</v>
      </c>
      <c r="K9720" s="42">
        <v>3.4391534391529999</v>
      </c>
    </row>
    <row r="9721" spans="4:11" x14ac:dyDescent="0.2">
      <c r="D9721" s="200"/>
      <c r="E9721" s="4" t="s">
        <v>28</v>
      </c>
      <c r="F9721" s="5"/>
      <c r="G9721" s="6">
        <v>372</v>
      </c>
      <c r="H9721" s="31">
        <v>5.1075268817200001</v>
      </c>
      <c r="I9721" s="12">
        <v>68.548387096773993</v>
      </c>
      <c r="J9721" s="12">
        <v>22.043010752688001</v>
      </c>
      <c r="K9721" s="42">
        <v>4.3010752688169998</v>
      </c>
    </row>
    <row r="9722" spans="4:11" x14ac:dyDescent="0.2">
      <c r="D9722" s="200"/>
      <c r="E9722" s="4" t="s">
        <v>29</v>
      </c>
      <c r="F9722" s="5"/>
      <c r="G9722" s="6">
        <v>102</v>
      </c>
      <c r="H9722" s="31">
        <v>3.9215686274510002</v>
      </c>
      <c r="I9722" s="29">
        <v>79.411764705882007</v>
      </c>
      <c r="J9722" s="43">
        <v>11.764705882353001</v>
      </c>
      <c r="K9722" s="42">
        <v>4.9019607843140003</v>
      </c>
    </row>
    <row r="9723" spans="4:11" x14ac:dyDescent="0.2">
      <c r="D9723" s="199" t="s">
        <v>30</v>
      </c>
      <c r="E9723" s="22" t="s">
        <v>31</v>
      </c>
      <c r="F9723" s="21"/>
      <c r="G9723" s="19">
        <v>592</v>
      </c>
      <c r="H9723" s="54">
        <v>5.0675675675680001</v>
      </c>
      <c r="I9723" s="20">
        <v>72.297297297297007</v>
      </c>
      <c r="J9723" s="20">
        <v>18.918918918919001</v>
      </c>
      <c r="K9723" s="52">
        <v>3.716216216216</v>
      </c>
    </row>
    <row r="9724" spans="4:11" x14ac:dyDescent="0.2">
      <c r="D9724" s="200"/>
      <c r="E9724" s="4" t="s">
        <v>32</v>
      </c>
      <c r="F9724" s="5"/>
      <c r="G9724" s="6">
        <v>608</v>
      </c>
      <c r="H9724" s="31">
        <v>5.7565789473680002</v>
      </c>
      <c r="I9724" s="12">
        <v>71.381578947367998</v>
      </c>
      <c r="J9724" s="12">
        <v>19.901315789474001</v>
      </c>
      <c r="K9724" s="42">
        <v>2.9605263157890001</v>
      </c>
    </row>
    <row r="9725" spans="4:11" x14ac:dyDescent="0.2">
      <c r="D9725" s="199" t="s">
        <v>33</v>
      </c>
      <c r="E9725" s="22" t="s">
        <v>34</v>
      </c>
      <c r="F9725" s="21"/>
      <c r="G9725" s="19">
        <v>74</v>
      </c>
      <c r="H9725" s="54">
        <v>9.4594594594589996</v>
      </c>
      <c r="I9725" s="96">
        <v>78.378378378378002</v>
      </c>
      <c r="J9725" s="90">
        <v>9.4594594594589996</v>
      </c>
      <c r="K9725" s="52">
        <v>2.7027027027030002</v>
      </c>
    </row>
    <row r="9726" spans="4:11" x14ac:dyDescent="0.2">
      <c r="D9726" s="200"/>
      <c r="E9726" s="4" t="s">
        <v>35</v>
      </c>
      <c r="F9726" s="5"/>
      <c r="G9726" s="6">
        <v>148</v>
      </c>
      <c r="H9726" s="31">
        <v>8.7837837837839992</v>
      </c>
      <c r="I9726" s="12">
        <v>71.621621621621998</v>
      </c>
      <c r="J9726" s="12">
        <v>16.216216216216001</v>
      </c>
      <c r="K9726" s="42">
        <v>3.3783783783780001</v>
      </c>
    </row>
    <row r="9727" spans="4:11" x14ac:dyDescent="0.2">
      <c r="D9727" s="200"/>
      <c r="E9727" s="4" t="s">
        <v>36</v>
      </c>
      <c r="F9727" s="5"/>
      <c r="G9727" s="6">
        <v>187</v>
      </c>
      <c r="H9727" s="31">
        <v>5.3475935828879999</v>
      </c>
      <c r="I9727" s="12">
        <v>74.866310160428</v>
      </c>
      <c r="J9727" s="12">
        <v>16.577540106952</v>
      </c>
      <c r="K9727" s="42">
        <v>3.208556149733</v>
      </c>
    </row>
    <row r="9728" spans="4:11" x14ac:dyDescent="0.2">
      <c r="D9728" s="200"/>
      <c r="E9728" s="4" t="s">
        <v>37</v>
      </c>
      <c r="F9728" s="5"/>
      <c r="G9728" s="6">
        <v>221</v>
      </c>
      <c r="H9728" s="31">
        <v>4.0723981900449999</v>
      </c>
      <c r="I9728" s="12">
        <v>73.303167420814006</v>
      </c>
      <c r="J9728" s="12">
        <v>20.361990950226001</v>
      </c>
      <c r="K9728" s="42">
        <v>2.262443438914</v>
      </c>
    </row>
    <row r="9729" spans="2:11" x14ac:dyDescent="0.2">
      <c r="D9729" s="200"/>
      <c r="E9729" s="4" t="s">
        <v>38</v>
      </c>
      <c r="F9729" s="5"/>
      <c r="G9729" s="6">
        <v>186</v>
      </c>
      <c r="H9729" s="31">
        <v>4.3010752688169998</v>
      </c>
      <c r="I9729" s="12">
        <v>68.279569892473006</v>
      </c>
      <c r="J9729" s="29">
        <v>25.268817204301001</v>
      </c>
      <c r="K9729" s="42">
        <v>2.1505376344089999</v>
      </c>
    </row>
    <row r="9730" spans="2:11" x14ac:dyDescent="0.2">
      <c r="D9730" s="200"/>
      <c r="E9730" s="4" t="s">
        <v>39</v>
      </c>
      <c r="F9730" s="5"/>
      <c r="G9730" s="6">
        <v>223</v>
      </c>
      <c r="H9730" s="31">
        <v>6.27802690583</v>
      </c>
      <c r="I9730" s="43">
        <v>66.367713004484003</v>
      </c>
      <c r="J9730" s="12">
        <v>22.869955156951001</v>
      </c>
      <c r="K9730" s="42">
        <v>4.4843049327350002</v>
      </c>
    </row>
    <row r="9731" spans="2:11" x14ac:dyDescent="0.2">
      <c r="D9731" s="201"/>
      <c r="E9731" s="57" t="s">
        <v>40</v>
      </c>
      <c r="F9731" s="59"/>
      <c r="G9731" s="55">
        <v>161</v>
      </c>
      <c r="H9731" s="114">
        <v>2.4844720496889998</v>
      </c>
      <c r="I9731" s="65">
        <v>75.155279503106001</v>
      </c>
      <c r="J9731" s="65">
        <v>17.391304347826001</v>
      </c>
      <c r="K9731" s="105">
        <v>4.9689440993789997</v>
      </c>
    </row>
    <row r="9733" spans="2:11" x14ac:dyDescent="0.2">
      <c r="B9733" s="40" t="str">
        <f xml:space="preserve"> HYPERLINK("#'目次'!B408", "[402]")</f>
        <v>[402]</v>
      </c>
      <c r="C9733" s="23" t="s">
        <v>535</v>
      </c>
    </row>
    <row r="9736" spans="2:11" x14ac:dyDescent="0.2">
      <c r="C9736" s="23" t="s">
        <v>48</v>
      </c>
    </row>
    <row r="9737" spans="2:11" x14ac:dyDescent="0.2">
      <c r="D9737" s="195"/>
      <c r="E9737" s="196"/>
      <c r="F9737" s="196"/>
      <c r="G9737" s="37" t="s">
        <v>15</v>
      </c>
      <c r="H9737" s="33" t="s">
        <v>512</v>
      </c>
      <c r="I9737" s="13" t="s">
        <v>513</v>
      </c>
      <c r="J9737" s="13" t="s">
        <v>514</v>
      </c>
      <c r="K9737" s="38" t="s">
        <v>18</v>
      </c>
    </row>
    <row r="9738" spans="2:11" x14ac:dyDescent="0.2">
      <c r="D9738" s="197"/>
      <c r="E9738" s="198"/>
      <c r="F9738" s="198"/>
      <c r="G9738" s="35"/>
      <c r="H9738" s="39"/>
      <c r="I9738" s="14"/>
      <c r="J9738" s="14"/>
      <c r="K9738" s="34"/>
    </row>
    <row r="9739" spans="2:11" x14ac:dyDescent="0.2">
      <c r="D9739" s="56"/>
      <c r="E9739" s="58" t="s">
        <v>15</v>
      </c>
      <c r="F9739" s="46"/>
      <c r="G9739" s="36">
        <v>1200</v>
      </c>
      <c r="H9739" s="24">
        <v>5.416666666667</v>
      </c>
      <c r="I9739" s="24">
        <v>71.833333333333002</v>
      </c>
      <c r="J9739" s="24">
        <v>19.416666666666998</v>
      </c>
      <c r="K9739" s="68">
        <v>3.333333333333</v>
      </c>
    </row>
    <row r="9740" spans="2:11" x14ac:dyDescent="0.2">
      <c r="D9740" s="199" t="s">
        <v>49</v>
      </c>
      <c r="E9740" s="22" t="s">
        <v>50</v>
      </c>
      <c r="F9740" s="21"/>
      <c r="G9740" s="19">
        <v>15</v>
      </c>
      <c r="H9740" s="54">
        <v>6.666666666667</v>
      </c>
      <c r="I9740" s="107">
        <v>60</v>
      </c>
      <c r="J9740" s="98">
        <v>33.333333333333002</v>
      </c>
      <c r="K9740" s="117">
        <v>0</v>
      </c>
    </row>
    <row r="9741" spans="2:11" x14ac:dyDescent="0.2">
      <c r="D9741" s="200"/>
      <c r="E9741" s="4" t="s">
        <v>51</v>
      </c>
      <c r="F9741" s="5"/>
      <c r="G9741" s="6">
        <v>142</v>
      </c>
      <c r="H9741" s="31">
        <v>4.9295774647890003</v>
      </c>
      <c r="I9741" s="12">
        <v>68.309859154929995</v>
      </c>
      <c r="J9741" s="12">
        <v>23.943661971830998</v>
      </c>
      <c r="K9741" s="42">
        <v>2.8169014084509998</v>
      </c>
    </row>
    <row r="9742" spans="2:11" x14ac:dyDescent="0.2">
      <c r="D9742" s="200"/>
      <c r="E9742" s="4" t="s">
        <v>52</v>
      </c>
      <c r="F9742" s="5"/>
      <c r="G9742" s="6">
        <v>26</v>
      </c>
      <c r="H9742" s="31">
        <v>3.8461538461539999</v>
      </c>
      <c r="I9742" s="43">
        <v>65.384615384615003</v>
      </c>
      <c r="J9742" s="29">
        <v>26.923076923077002</v>
      </c>
      <c r="K9742" s="42">
        <v>3.8461538461539999</v>
      </c>
    </row>
    <row r="9743" spans="2:11" x14ac:dyDescent="0.2">
      <c r="D9743" s="200"/>
      <c r="E9743" s="4" t="s">
        <v>53</v>
      </c>
      <c r="F9743" s="5"/>
      <c r="G9743" s="6">
        <v>41</v>
      </c>
      <c r="H9743" s="165">
        <v>0</v>
      </c>
      <c r="I9743" s="12">
        <v>70.731707317073003</v>
      </c>
      <c r="J9743" s="29">
        <v>29.268292682927001</v>
      </c>
      <c r="K9743" s="73">
        <v>0</v>
      </c>
    </row>
    <row r="9744" spans="2:11" x14ac:dyDescent="0.2">
      <c r="D9744" s="200"/>
      <c r="E9744" s="4" t="s">
        <v>54</v>
      </c>
      <c r="F9744" s="5"/>
      <c r="G9744" s="6">
        <v>226</v>
      </c>
      <c r="H9744" s="31">
        <v>3.53982300885</v>
      </c>
      <c r="I9744" s="12">
        <v>73.451327433627995</v>
      </c>
      <c r="J9744" s="12">
        <v>20.353982300885001</v>
      </c>
      <c r="K9744" s="42">
        <v>2.654867256637</v>
      </c>
    </row>
    <row r="9745" spans="4:11" x14ac:dyDescent="0.2">
      <c r="D9745" s="200"/>
      <c r="E9745" s="4" t="s">
        <v>55</v>
      </c>
      <c r="F9745" s="5"/>
      <c r="G9745" s="6">
        <v>125</v>
      </c>
      <c r="H9745" s="31">
        <v>4.8</v>
      </c>
      <c r="I9745" s="12">
        <v>71.2</v>
      </c>
      <c r="J9745" s="12">
        <v>22.4</v>
      </c>
      <c r="K9745" s="42">
        <v>1.6</v>
      </c>
    </row>
    <row r="9746" spans="4:11" x14ac:dyDescent="0.2">
      <c r="D9746" s="200"/>
      <c r="E9746" s="4" t="s">
        <v>56</v>
      </c>
      <c r="F9746" s="5"/>
      <c r="G9746" s="6">
        <v>190</v>
      </c>
      <c r="H9746" s="31">
        <v>8.9473684210529996</v>
      </c>
      <c r="I9746" s="12">
        <v>72.631578947367998</v>
      </c>
      <c r="J9746" s="12">
        <v>15.263157894737001</v>
      </c>
      <c r="K9746" s="42">
        <v>3.1578947368420001</v>
      </c>
    </row>
    <row r="9747" spans="4:11" x14ac:dyDescent="0.2">
      <c r="D9747" s="200"/>
      <c r="E9747" s="4" t="s">
        <v>57</v>
      </c>
      <c r="F9747" s="5"/>
      <c r="G9747" s="6">
        <v>185</v>
      </c>
      <c r="H9747" s="31">
        <v>3.783783783784</v>
      </c>
      <c r="I9747" s="12">
        <v>76.756756756756999</v>
      </c>
      <c r="J9747" s="12">
        <v>17.837837837837998</v>
      </c>
      <c r="K9747" s="42">
        <v>1.6216216216220001</v>
      </c>
    </row>
    <row r="9748" spans="4:11" x14ac:dyDescent="0.2">
      <c r="D9748" s="200"/>
      <c r="E9748" s="4" t="s">
        <v>58</v>
      </c>
      <c r="F9748" s="5"/>
      <c r="G9748" s="6">
        <v>113</v>
      </c>
      <c r="H9748" s="31">
        <v>9.7345132743360008</v>
      </c>
      <c r="I9748" s="12">
        <v>75.221238938053006</v>
      </c>
      <c r="J9748" s="43">
        <v>10.619469026549</v>
      </c>
      <c r="K9748" s="42">
        <v>4.424778761062</v>
      </c>
    </row>
    <row r="9749" spans="4:11" x14ac:dyDescent="0.2">
      <c r="D9749" s="200"/>
      <c r="E9749" s="4" t="s">
        <v>59</v>
      </c>
      <c r="F9749" s="5"/>
      <c r="G9749" s="6">
        <v>136</v>
      </c>
      <c r="H9749" s="31">
        <v>5.147058823529</v>
      </c>
      <c r="I9749" s="43">
        <v>65.441176470588005</v>
      </c>
      <c r="J9749" s="12">
        <v>19.852941176470999</v>
      </c>
      <c r="K9749" s="88">
        <v>9.5588235294120008</v>
      </c>
    </row>
    <row r="9750" spans="4:11" x14ac:dyDescent="0.2">
      <c r="D9750" s="199" t="s">
        <v>60</v>
      </c>
      <c r="E9750" s="22" t="s">
        <v>61</v>
      </c>
      <c r="F9750" s="21"/>
      <c r="G9750" s="19">
        <v>205</v>
      </c>
      <c r="H9750" s="54">
        <v>6.3414634146340001</v>
      </c>
      <c r="I9750" s="20">
        <v>67.804878048779997</v>
      </c>
      <c r="J9750" s="20">
        <v>21.463414634146002</v>
      </c>
      <c r="K9750" s="52">
        <v>4.3902439024389999</v>
      </c>
    </row>
    <row r="9751" spans="4:11" x14ac:dyDescent="0.2">
      <c r="D9751" s="200"/>
      <c r="E9751" s="4" t="s">
        <v>62</v>
      </c>
      <c r="F9751" s="5"/>
      <c r="G9751" s="6">
        <v>160</v>
      </c>
      <c r="H9751" s="31">
        <v>3.125</v>
      </c>
      <c r="I9751" s="29">
        <v>78.75</v>
      </c>
      <c r="J9751" s="12">
        <v>16.25</v>
      </c>
      <c r="K9751" s="42">
        <v>1.875</v>
      </c>
    </row>
    <row r="9752" spans="4:11" x14ac:dyDescent="0.2">
      <c r="D9752" s="200"/>
      <c r="E9752" s="4" t="s">
        <v>63</v>
      </c>
      <c r="F9752" s="5"/>
      <c r="G9752" s="6">
        <v>121</v>
      </c>
      <c r="H9752" s="31">
        <v>5.7851239669419998</v>
      </c>
      <c r="I9752" s="12">
        <v>74.380165289255999</v>
      </c>
      <c r="J9752" s="12">
        <v>19.008264462810001</v>
      </c>
      <c r="K9752" s="42">
        <v>0.82644628099200002</v>
      </c>
    </row>
    <row r="9753" spans="4:11" x14ac:dyDescent="0.2">
      <c r="D9753" s="200"/>
      <c r="E9753" s="4" t="s">
        <v>64</v>
      </c>
      <c r="F9753" s="5"/>
      <c r="G9753" s="6">
        <v>124</v>
      </c>
      <c r="H9753" s="31">
        <v>8.8709677419350008</v>
      </c>
      <c r="I9753" s="12">
        <v>70.161290322580996</v>
      </c>
      <c r="J9753" s="12">
        <v>20.161290322580999</v>
      </c>
      <c r="K9753" s="42">
        <v>0.80645161290300005</v>
      </c>
    </row>
    <row r="9754" spans="4:11" x14ac:dyDescent="0.2">
      <c r="D9754" s="200"/>
      <c r="E9754" s="4" t="s">
        <v>65</v>
      </c>
      <c r="F9754" s="5"/>
      <c r="G9754" s="6">
        <v>109</v>
      </c>
      <c r="H9754" s="31">
        <v>6.4220183486240003</v>
      </c>
      <c r="I9754" s="12">
        <v>70.642201834862007</v>
      </c>
      <c r="J9754" s="12">
        <v>19.266055045872001</v>
      </c>
      <c r="K9754" s="42">
        <v>3.669724770642</v>
      </c>
    </row>
    <row r="9755" spans="4:11" x14ac:dyDescent="0.2">
      <c r="D9755" s="200"/>
      <c r="E9755" s="4" t="s">
        <v>66</v>
      </c>
      <c r="F9755" s="5"/>
      <c r="G9755" s="6">
        <v>104</v>
      </c>
      <c r="H9755" s="31">
        <v>4.8076923076920002</v>
      </c>
      <c r="I9755" s="12">
        <v>75</v>
      </c>
      <c r="J9755" s="12">
        <v>19.230769230768999</v>
      </c>
      <c r="K9755" s="42">
        <v>0.96153846153800004</v>
      </c>
    </row>
    <row r="9756" spans="4:11" x14ac:dyDescent="0.2">
      <c r="D9756" s="200"/>
      <c r="E9756" s="4" t="s">
        <v>67</v>
      </c>
      <c r="F9756" s="5"/>
      <c r="G9756" s="6">
        <v>139</v>
      </c>
      <c r="H9756" s="31">
        <v>3.5971223021580001</v>
      </c>
      <c r="I9756" s="12">
        <v>74.820143884892005</v>
      </c>
      <c r="J9756" s="12">
        <v>20.863309352518002</v>
      </c>
      <c r="K9756" s="42">
        <v>0.71942446043200003</v>
      </c>
    </row>
    <row r="9757" spans="4:11" x14ac:dyDescent="0.2">
      <c r="D9757" s="200"/>
      <c r="E9757" s="4" t="s">
        <v>68</v>
      </c>
      <c r="F9757" s="5"/>
      <c r="G9757" s="6">
        <v>48</v>
      </c>
      <c r="H9757" s="31">
        <v>8.333333333333</v>
      </c>
      <c r="I9757" s="61">
        <v>54.166666666666998</v>
      </c>
      <c r="J9757" s="44">
        <v>35.416666666666998</v>
      </c>
      <c r="K9757" s="42">
        <v>2.083333333333</v>
      </c>
    </row>
    <row r="9758" spans="4:11" x14ac:dyDescent="0.2">
      <c r="D9758" s="200"/>
      <c r="E9758" s="4" t="s">
        <v>69</v>
      </c>
      <c r="F9758" s="5"/>
      <c r="G9758" s="6">
        <v>37</v>
      </c>
      <c r="H9758" s="31">
        <v>5.4054054054050003</v>
      </c>
      <c r="I9758" s="29">
        <v>81.081081081080995</v>
      </c>
      <c r="J9758" s="43">
        <v>13.513513513514001</v>
      </c>
      <c r="K9758" s="73">
        <v>0</v>
      </c>
    </row>
    <row r="9759" spans="4:11" x14ac:dyDescent="0.2">
      <c r="D9759" s="93" t="s">
        <v>70</v>
      </c>
      <c r="E9759" s="89" t="s">
        <v>18</v>
      </c>
      <c r="F9759" s="92"/>
      <c r="G9759" s="94">
        <v>0</v>
      </c>
      <c r="H9759" s="178">
        <v>0</v>
      </c>
      <c r="I9759" s="86">
        <v>0</v>
      </c>
      <c r="J9759" s="86">
        <v>0</v>
      </c>
      <c r="K9759" s="144">
        <v>0</v>
      </c>
    </row>
    <row r="9761" spans="2:11" x14ac:dyDescent="0.2">
      <c r="B9761" s="40" t="str">
        <f xml:space="preserve"> HYPERLINK("#'目次'!B409", "[403]")</f>
        <v>[403]</v>
      </c>
      <c r="C9761" s="23" t="s">
        <v>535</v>
      </c>
    </row>
    <row r="9764" spans="2:11" x14ac:dyDescent="0.2">
      <c r="C9764" s="23" t="s">
        <v>73</v>
      </c>
    </row>
    <row r="9765" spans="2:11" x14ac:dyDescent="0.2">
      <c r="D9765" s="195"/>
      <c r="E9765" s="196"/>
      <c r="F9765" s="196"/>
      <c r="G9765" s="37" t="s">
        <v>15</v>
      </c>
      <c r="H9765" s="33" t="s">
        <v>512</v>
      </c>
      <c r="I9765" s="13" t="s">
        <v>513</v>
      </c>
      <c r="J9765" s="13" t="s">
        <v>514</v>
      </c>
      <c r="K9765" s="38" t="s">
        <v>18</v>
      </c>
    </row>
    <row r="9766" spans="2:11" x14ac:dyDescent="0.2">
      <c r="D9766" s="197"/>
      <c r="E9766" s="198"/>
      <c r="F9766" s="198"/>
      <c r="G9766" s="35"/>
      <c r="H9766" s="39"/>
      <c r="I9766" s="14"/>
      <c r="J9766" s="14"/>
      <c r="K9766" s="34"/>
    </row>
    <row r="9767" spans="2:11" x14ac:dyDescent="0.2">
      <c r="D9767" s="56"/>
      <c r="E9767" s="58" t="s">
        <v>15</v>
      </c>
      <c r="F9767" s="46"/>
      <c r="G9767" s="36">
        <v>1200</v>
      </c>
      <c r="H9767" s="24">
        <v>5.416666666667</v>
      </c>
      <c r="I9767" s="24">
        <v>71.833333333333002</v>
      </c>
      <c r="J9767" s="24">
        <v>19.416666666666998</v>
      </c>
      <c r="K9767" s="68">
        <v>3.333333333333</v>
      </c>
    </row>
    <row r="9768" spans="2:11" x14ac:dyDescent="0.2">
      <c r="D9768" s="199" t="s">
        <v>74</v>
      </c>
      <c r="E9768" s="22" t="s">
        <v>75</v>
      </c>
      <c r="F9768" s="21"/>
      <c r="G9768" s="19">
        <v>592</v>
      </c>
      <c r="H9768" s="54">
        <v>5.0675675675680001</v>
      </c>
      <c r="I9768" s="20">
        <v>72.297297297297007</v>
      </c>
      <c r="J9768" s="20">
        <v>18.918918918919001</v>
      </c>
      <c r="K9768" s="52">
        <v>3.716216216216</v>
      </c>
    </row>
    <row r="9769" spans="2:11" x14ac:dyDescent="0.2">
      <c r="D9769" s="200"/>
      <c r="E9769" s="4" t="s">
        <v>34</v>
      </c>
      <c r="F9769" s="5"/>
      <c r="G9769" s="6">
        <v>37</v>
      </c>
      <c r="H9769" s="76">
        <v>10.810810810811001</v>
      </c>
      <c r="I9769" s="29">
        <v>78.378378378378002</v>
      </c>
      <c r="J9769" s="61">
        <v>5.4054054054050003</v>
      </c>
      <c r="K9769" s="42">
        <v>5.4054054054050003</v>
      </c>
    </row>
    <row r="9770" spans="2:11" x14ac:dyDescent="0.2">
      <c r="D9770" s="200"/>
      <c r="E9770" s="4" t="s">
        <v>35</v>
      </c>
      <c r="F9770" s="5"/>
      <c r="G9770" s="6">
        <v>75</v>
      </c>
      <c r="H9770" s="31">
        <v>8</v>
      </c>
      <c r="I9770" s="29">
        <v>80</v>
      </c>
      <c r="J9770" s="61">
        <v>9.333333333333</v>
      </c>
      <c r="K9770" s="42">
        <v>2.666666666667</v>
      </c>
    </row>
    <row r="9771" spans="2:11" x14ac:dyDescent="0.2">
      <c r="D9771" s="200"/>
      <c r="E9771" s="4" t="s">
        <v>36</v>
      </c>
      <c r="F9771" s="5"/>
      <c r="G9771" s="6">
        <v>95</v>
      </c>
      <c r="H9771" s="31">
        <v>2.1052631578950001</v>
      </c>
      <c r="I9771" s="12">
        <v>74.736842105262994</v>
      </c>
      <c r="J9771" s="12">
        <v>17.894736842105001</v>
      </c>
      <c r="K9771" s="42">
        <v>5.2631578947369997</v>
      </c>
    </row>
    <row r="9772" spans="2:11" x14ac:dyDescent="0.2">
      <c r="D9772" s="200"/>
      <c r="E9772" s="4" t="s">
        <v>37</v>
      </c>
      <c r="F9772" s="5"/>
      <c r="G9772" s="6">
        <v>111</v>
      </c>
      <c r="H9772" s="31">
        <v>5.4054054054050003</v>
      </c>
      <c r="I9772" s="12">
        <v>67.567567567568005</v>
      </c>
      <c r="J9772" s="12">
        <v>24.324324324323999</v>
      </c>
      <c r="K9772" s="42">
        <v>2.7027027027030002</v>
      </c>
    </row>
    <row r="9773" spans="2:11" x14ac:dyDescent="0.2">
      <c r="D9773" s="200"/>
      <c r="E9773" s="4" t="s">
        <v>38</v>
      </c>
      <c r="F9773" s="5"/>
      <c r="G9773" s="6">
        <v>93</v>
      </c>
      <c r="H9773" s="31">
        <v>2.1505376344089999</v>
      </c>
      <c r="I9773" s="12">
        <v>67.741935483871003</v>
      </c>
      <c r="J9773" s="29">
        <v>27.956989247311999</v>
      </c>
      <c r="K9773" s="42">
        <v>2.1505376344089999</v>
      </c>
    </row>
    <row r="9774" spans="2:11" x14ac:dyDescent="0.2">
      <c r="D9774" s="200"/>
      <c r="E9774" s="4" t="s">
        <v>39</v>
      </c>
      <c r="F9774" s="5"/>
      <c r="G9774" s="6">
        <v>109</v>
      </c>
      <c r="H9774" s="31">
        <v>7.339449541284</v>
      </c>
      <c r="I9774" s="12">
        <v>68.807339449541004</v>
      </c>
      <c r="J9774" s="12">
        <v>20.183486238532002</v>
      </c>
      <c r="K9774" s="42">
        <v>3.669724770642</v>
      </c>
    </row>
    <row r="9775" spans="2:11" x14ac:dyDescent="0.2">
      <c r="D9775" s="200"/>
      <c r="E9775" s="4" t="s">
        <v>40</v>
      </c>
      <c r="F9775" s="5"/>
      <c r="G9775" s="6">
        <v>72</v>
      </c>
      <c r="H9775" s="31">
        <v>2.7777777777780002</v>
      </c>
      <c r="I9775" s="12">
        <v>76.388888888888999</v>
      </c>
      <c r="J9775" s="12">
        <v>15.277777777778001</v>
      </c>
      <c r="K9775" s="42">
        <v>5.5555555555560003</v>
      </c>
    </row>
    <row r="9776" spans="2:11" x14ac:dyDescent="0.2">
      <c r="D9776" s="199" t="s">
        <v>76</v>
      </c>
      <c r="E9776" s="22" t="s">
        <v>77</v>
      </c>
      <c r="F9776" s="21"/>
      <c r="G9776" s="19">
        <v>608</v>
      </c>
      <c r="H9776" s="54">
        <v>5.7565789473680002</v>
      </c>
      <c r="I9776" s="20">
        <v>71.381578947367998</v>
      </c>
      <c r="J9776" s="20">
        <v>19.901315789474001</v>
      </c>
      <c r="K9776" s="52">
        <v>2.9605263157890001</v>
      </c>
    </row>
    <row r="9777" spans="2:11" x14ac:dyDescent="0.2">
      <c r="D9777" s="200"/>
      <c r="E9777" s="4" t="s">
        <v>34</v>
      </c>
      <c r="F9777" s="5"/>
      <c r="G9777" s="6">
        <v>37</v>
      </c>
      <c r="H9777" s="31">
        <v>8.1081081081080004</v>
      </c>
      <c r="I9777" s="29">
        <v>78.378378378378002</v>
      </c>
      <c r="J9777" s="43">
        <v>13.513513513514001</v>
      </c>
      <c r="K9777" s="73">
        <v>0</v>
      </c>
    </row>
    <row r="9778" spans="2:11" x14ac:dyDescent="0.2">
      <c r="D9778" s="200"/>
      <c r="E9778" s="4" t="s">
        <v>35</v>
      </c>
      <c r="F9778" s="5"/>
      <c r="G9778" s="6">
        <v>73</v>
      </c>
      <c r="H9778" s="31">
        <v>9.5890410958899999</v>
      </c>
      <c r="I9778" s="43">
        <v>63.013698630137</v>
      </c>
      <c r="J9778" s="12">
        <v>23.287671232876999</v>
      </c>
      <c r="K9778" s="42">
        <v>4.1095890410960001</v>
      </c>
    </row>
    <row r="9779" spans="2:11" x14ac:dyDescent="0.2">
      <c r="D9779" s="200"/>
      <c r="E9779" s="4" t="s">
        <v>36</v>
      </c>
      <c r="F9779" s="5"/>
      <c r="G9779" s="6">
        <v>92</v>
      </c>
      <c r="H9779" s="31">
        <v>8.6956521739130004</v>
      </c>
      <c r="I9779" s="12">
        <v>75</v>
      </c>
      <c r="J9779" s="12">
        <v>15.217391304348</v>
      </c>
      <c r="K9779" s="42">
        <v>1.086956521739</v>
      </c>
    </row>
    <row r="9780" spans="2:11" x14ac:dyDescent="0.2">
      <c r="D9780" s="200"/>
      <c r="E9780" s="4" t="s">
        <v>37</v>
      </c>
      <c r="F9780" s="5"/>
      <c r="G9780" s="6">
        <v>110</v>
      </c>
      <c r="H9780" s="31">
        <v>2.7272727272730002</v>
      </c>
      <c r="I9780" s="29">
        <v>79.090909090908994</v>
      </c>
      <c r="J9780" s="12">
        <v>16.363636363636001</v>
      </c>
      <c r="K9780" s="42">
        <v>1.818181818182</v>
      </c>
    </row>
    <row r="9781" spans="2:11" x14ac:dyDescent="0.2">
      <c r="D9781" s="200"/>
      <c r="E9781" s="4" t="s">
        <v>38</v>
      </c>
      <c r="F9781" s="5"/>
      <c r="G9781" s="6">
        <v>93</v>
      </c>
      <c r="H9781" s="31">
        <v>6.4516129032259997</v>
      </c>
      <c r="I9781" s="12">
        <v>68.817204301074995</v>
      </c>
      <c r="J9781" s="12">
        <v>22.580645161290001</v>
      </c>
      <c r="K9781" s="42">
        <v>2.1505376344089999</v>
      </c>
    </row>
    <row r="9782" spans="2:11" x14ac:dyDescent="0.2">
      <c r="D9782" s="200"/>
      <c r="E9782" s="4" t="s">
        <v>39</v>
      </c>
      <c r="F9782" s="5"/>
      <c r="G9782" s="6">
        <v>114</v>
      </c>
      <c r="H9782" s="31">
        <v>5.2631578947369997</v>
      </c>
      <c r="I9782" s="43">
        <v>64.035087719298005</v>
      </c>
      <c r="J9782" s="29">
        <v>25.438596491228001</v>
      </c>
      <c r="K9782" s="42">
        <v>5.2631578947369997</v>
      </c>
    </row>
    <row r="9783" spans="2:11" x14ac:dyDescent="0.2">
      <c r="D9783" s="201"/>
      <c r="E9783" s="57" t="s">
        <v>40</v>
      </c>
      <c r="F9783" s="59"/>
      <c r="G9783" s="55">
        <v>89</v>
      </c>
      <c r="H9783" s="114">
        <v>2.2471910112360001</v>
      </c>
      <c r="I9783" s="65">
        <v>74.157303370787005</v>
      </c>
      <c r="J9783" s="65">
        <v>19.101123595505999</v>
      </c>
      <c r="K9783" s="105">
        <v>4.4943820224720001</v>
      </c>
    </row>
    <row r="9785" spans="2:11" x14ac:dyDescent="0.2">
      <c r="B9785" s="40" t="str">
        <f xml:space="preserve"> HYPERLINK("#'目次'!B410", "[404]")</f>
        <v>[404]</v>
      </c>
      <c r="C9785" s="23" t="s">
        <v>535</v>
      </c>
    </row>
    <row r="9788" spans="2:11" x14ac:dyDescent="0.2">
      <c r="C9788" s="23" t="s">
        <v>80</v>
      </c>
    </row>
    <row r="9789" spans="2:11" x14ac:dyDescent="0.2">
      <c r="E9789" s="195"/>
      <c r="F9789" s="196"/>
      <c r="G9789" s="37" t="s">
        <v>15</v>
      </c>
      <c r="H9789" s="33" t="s">
        <v>512</v>
      </c>
      <c r="I9789" s="13" t="s">
        <v>513</v>
      </c>
      <c r="J9789" s="13" t="s">
        <v>514</v>
      </c>
      <c r="K9789" s="38" t="s">
        <v>18</v>
      </c>
    </row>
    <row r="9790" spans="2:11" x14ac:dyDescent="0.2">
      <c r="E9790" s="197"/>
      <c r="F9790" s="198"/>
      <c r="G9790" s="35"/>
      <c r="H9790" s="39"/>
      <c r="I9790" s="14"/>
      <c r="J9790" s="14"/>
      <c r="K9790" s="34"/>
    </row>
    <row r="9791" spans="2:11" x14ac:dyDescent="0.2">
      <c r="E9791" s="91" t="s">
        <v>15</v>
      </c>
      <c r="F9791" s="46"/>
      <c r="G9791" s="36">
        <v>1200</v>
      </c>
      <c r="H9791" s="24">
        <v>5.416666666667</v>
      </c>
      <c r="I9791" s="24">
        <v>71.833333333333002</v>
      </c>
      <c r="J9791" s="24">
        <v>19.416666666666998</v>
      </c>
      <c r="K9791" s="68">
        <v>3.333333333333</v>
      </c>
    </row>
    <row r="9792" spans="2:11" x14ac:dyDescent="0.2">
      <c r="E9792" s="4" t="s">
        <v>81</v>
      </c>
      <c r="F9792" s="5"/>
      <c r="G9792" s="19">
        <v>48</v>
      </c>
      <c r="H9792" s="54">
        <v>6.25</v>
      </c>
      <c r="I9792" s="96">
        <v>81.25</v>
      </c>
      <c r="J9792" s="107">
        <v>8.333333333333</v>
      </c>
      <c r="K9792" s="52">
        <v>4.166666666667</v>
      </c>
    </row>
    <row r="9793" spans="2:11" x14ac:dyDescent="0.2">
      <c r="E9793" s="4" t="s">
        <v>82</v>
      </c>
      <c r="F9793" s="5"/>
      <c r="G9793" s="6">
        <v>84</v>
      </c>
      <c r="H9793" s="31">
        <v>4.7619047619049999</v>
      </c>
      <c r="I9793" s="12">
        <v>72.619047619048004</v>
      </c>
      <c r="J9793" s="43">
        <v>13.095238095238001</v>
      </c>
      <c r="K9793" s="88">
        <v>9.5238095238099998</v>
      </c>
    </row>
    <row r="9794" spans="2:11" x14ac:dyDescent="0.2">
      <c r="E9794" s="4" t="s">
        <v>83</v>
      </c>
      <c r="F9794" s="5"/>
      <c r="G9794" s="6">
        <v>462</v>
      </c>
      <c r="H9794" s="31">
        <v>5.1948051948050002</v>
      </c>
      <c r="I9794" s="12">
        <v>72.294372294371996</v>
      </c>
      <c r="J9794" s="12">
        <v>19.480519480519</v>
      </c>
      <c r="K9794" s="42">
        <v>3.0303030303030001</v>
      </c>
    </row>
    <row r="9795" spans="2:11" x14ac:dyDescent="0.2">
      <c r="E9795" s="4" t="s">
        <v>84</v>
      </c>
      <c r="F9795" s="5"/>
      <c r="G9795" s="6">
        <v>30</v>
      </c>
      <c r="H9795" s="31">
        <v>3.333333333333</v>
      </c>
      <c r="I9795" s="12">
        <v>73.333333333333002</v>
      </c>
      <c r="J9795" s="12">
        <v>23.333333333333002</v>
      </c>
      <c r="K9795" s="73">
        <v>0</v>
      </c>
    </row>
    <row r="9796" spans="2:11" x14ac:dyDescent="0.2">
      <c r="E9796" s="4" t="s">
        <v>85</v>
      </c>
      <c r="F9796" s="5"/>
      <c r="G9796" s="6">
        <v>144</v>
      </c>
      <c r="H9796" s="31">
        <v>6.25</v>
      </c>
      <c r="I9796" s="12">
        <v>73.611111111111001</v>
      </c>
      <c r="J9796" s="12">
        <v>18.055555555556001</v>
      </c>
      <c r="K9796" s="42">
        <v>2.083333333333</v>
      </c>
    </row>
    <row r="9797" spans="2:11" x14ac:dyDescent="0.2">
      <c r="E9797" s="4" t="s">
        <v>86</v>
      </c>
      <c r="F9797" s="5"/>
      <c r="G9797" s="6">
        <v>192</v>
      </c>
      <c r="H9797" s="31">
        <v>5.729166666667</v>
      </c>
      <c r="I9797" s="12">
        <v>70.3125</v>
      </c>
      <c r="J9797" s="12">
        <v>22.395833333333002</v>
      </c>
      <c r="K9797" s="42">
        <v>1.5625</v>
      </c>
    </row>
    <row r="9798" spans="2:11" x14ac:dyDescent="0.2">
      <c r="E9798" s="4" t="s">
        <v>87</v>
      </c>
      <c r="F9798" s="5"/>
      <c r="G9798" s="6">
        <v>72</v>
      </c>
      <c r="H9798" s="31">
        <v>9.7222222222219994</v>
      </c>
      <c r="I9798" s="43">
        <v>66.666666666666998</v>
      </c>
      <c r="J9798" s="12">
        <v>18.055555555556001</v>
      </c>
      <c r="K9798" s="42">
        <v>5.5555555555560003</v>
      </c>
    </row>
    <row r="9799" spans="2:11" x14ac:dyDescent="0.2">
      <c r="E9799" s="4" t="s">
        <v>88</v>
      </c>
      <c r="F9799" s="5"/>
      <c r="G9799" s="6">
        <v>36</v>
      </c>
      <c r="H9799" s="31">
        <v>2.7777777777780002</v>
      </c>
      <c r="I9799" s="29">
        <v>80.555555555555998</v>
      </c>
      <c r="J9799" s="43">
        <v>13.888888888888999</v>
      </c>
      <c r="K9799" s="42">
        <v>2.7777777777780002</v>
      </c>
    </row>
    <row r="9800" spans="2:11" x14ac:dyDescent="0.2">
      <c r="E9800" s="4" t="s">
        <v>89</v>
      </c>
      <c r="F9800" s="5"/>
      <c r="G9800" s="6">
        <v>66</v>
      </c>
      <c r="H9800" s="31">
        <v>1.5151515151520001</v>
      </c>
      <c r="I9800" s="12">
        <v>71.212121212121005</v>
      </c>
      <c r="J9800" s="12">
        <v>22.727272727273</v>
      </c>
      <c r="K9800" s="42">
        <v>4.5454545454549997</v>
      </c>
    </row>
    <row r="9801" spans="2:11" x14ac:dyDescent="0.2">
      <c r="E9801" s="4" t="s">
        <v>90</v>
      </c>
      <c r="F9801" s="5"/>
      <c r="G9801" s="6">
        <v>54</v>
      </c>
      <c r="H9801" s="31">
        <v>5.5555555555560003</v>
      </c>
      <c r="I9801" s="43">
        <v>64.814814814814994</v>
      </c>
      <c r="J9801" s="44">
        <v>29.629629629629999</v>
      </c>
      <c r="K9801" s="73">
        <v>0</v>
      </c>
    </row>
    <row r="9802" spans="2:11" x14ac:dyDescent="0.2">
      <c r="E9802" s="57" t="s">
        <v>91</v>
      </c>
      <c r="F9802" s="59"/>
      <c r="G9802" s="55">
        <v>12</v>
      </c>
      <c r="H9802" s="114">
        <v>8.333333333333</v>
      </c>
      <c r="I9802" s="109">
        <v>50</v>
      </c>
      <c r="J9802" s="123">
        <v>25</v>
      </c>
      <c r="K9802" s="141">
        <v>16.666666666666998</v>
      </c>
    </row>
    <row r="9804" spans="2:11" x14ac:dyDescent="0.2">
      <c r="B9804" s="40" t="str">
        <f xml:space="preserve"> HYPERLINK("#'目次'!B411", "[405]")</f>
        <v>[405]</v>
      </c>
      <c r="C9804" s="23" t="s">
        <v>538</v>
      </c>
    </row>
    <row r="9807" spans="2:11" x14ac:dyDescent="0.2">
      <c r="C9807" s="23" t="s">
        <v>14</v>
      </c>
    </row>
    <row r="9808" spans="2:11" x14ac:dyDescent="0.2">
      <c r="D9808" s="195"/>
      <c r="E9808" s="196"/>
      <c r="F9808" s="196"/>
      <c r="G9808" s="37" t="s">
        <v>15</v>
      </c>
      <c r="H9808" s="33" t="s">
        <v>512</v>
      </c>
      <c r="I9808" s="13" t="s">
        <v>513</v>
      </c>
      <c r="J9808" s="13" t="s">
        <v>514</v>
      </c>
      <c r="K9808" s="38" t="s">
        <v>18</v>
      </c>
    </row>
    <row r="9809" spans="4:11" x14ac:dyDescent="0.2">
      <c r="D9809" s="197"/>
      <c r="E9809" s="198"/>
      <c r="F9809" s="198"/>
      <c r="G9809" s="35"/>
      <c r="H9809" s="39"/>
      <c r="I9809" s="14"/>
      <c r="J9809" s="14"/>
      <c r="K9809" s="34"/>
    </row>
    <row r="9810" spans="4:11" x14ac:dyDescent="0.2">
      <c r="D9810" s="56"/>
      <c r="E9810" s="58" t="s">
        <v>15</v>
      </c>
      <c r="F9810" s="46"/>
      <c r="G9810" s="36">
        <v>1200</v>
      </c>
      <c r="H9810" s="24">
        <v>4.583333333333</v>
      </c>
      <c r="I9810" s="24">
        <v>70.916666666666998</v>
      </c>
      <c r="J9810" s="24">
        <v>21</v>
      </c>
      <c r="K9810" s="68">
        <v>3.5</v>
      </c>
    </row>
    <row r="9811" spans="4:11" x14ac:dyDescent="0.2">
      <c r="D9811" s="199" t="s">
        <v>19</v>
      </c>
      <c r="E9811" s="22" t="s">
        <v>20</v>
      </c>
      <c r="F9811" s="21"/>
      <c r="G9811" s="19">
        <v>132</v>
      </c>
      <c r="H9811" s="54">
        <v>3.7878787878789999</v>
      </c>
      <c r="I9811" s="20">
        <v>73.484848484848001</v>
      </c>
      <c r="J9811" s="90">
        <v>15.151515151515</v>
      </c>
      <c r="K9811" s="52">
        <v>7.5757575757579998</v>
      </c>
    </row>
    <row r="9812" spans="4:11" x14ac:dyDescent="0.2">
      <c r="D9812" s="200"/>
      <c r="E9812" s="4" t="s">
        <v>21</v>
      </c>
      <c r="F9812" s="5"/>
      <c r="G9812" s="6">
        <v>444</v>
      </c>
      <c r="H9812" s="31">
        <v>4.0540540540540002</v>
      </c>
      <c r="I9812" s="12">
        <v>71.171171171170997</v>
      </c>
      <c r="J9812" s="12">
        <v>21.621621621622001</v>
      </c>
      <c r="K9812" s="42">
        <v>3.1531531531530002</v>
      </c>
    </row>
    <row r="9813" spans="4:11" x14ac:dyDescent="0.2">
      <c r="D9813" s="200"/>
      <c r="E9813" s="4" t="s">
        <v>22</v>
      </c>
      <c r="F9813" s="5"/>
      <c r="G9813" s="6">
        <v>192</v>
      </c>
      <c r="H9813" s="31">
        <v>7.291666666667</v>
      </c>
      <c r="I9813" s="12">
        <v>72.395833333333002</v>
      </c>
      <c r="J9813" s="12">
        <v>18.229166666666998</v>
      </c>
      <c r="K9813" s="42">
        <v>2.083333333333</v>
      </c>
    </row>
    <row r="9814" spans="4:11" x14ac:dyDescent="0.2">
      <c r="D9814" s="200"/>
      <c r="E9814" s="4" t="s">
        <v>23</v>
      </c>
      <c r="F9814" s="5"/>
      <c r="G9814" s="6">
        <v>192</v>
      </c>
      <c r="H9814" s="31">
        <v>5.208333333333</v>
      </c>
      <c r="I9814" s="12">
        <v>69.270833333333002</v>
      </c>
      <c r="J9814" s="12">
        <v>23.4375</v>
      </c>
      <c r="K9814" s="42">
        <v>2.083333333333</v>
      </c>
    </row>
    <row r="9815" spans="4:11" x14ac:dyDescent="0.2">
      <c r="D9815" s="200"/>
      <c r="E9815" s="4" t="s">
        <v>24</v>
      </c>
      <c r="F9815" s="5"/>
      <c r="G9815" s="6">
        <v>240</v>
      </c>
      <c r="H9815" s="31">
        <v>3.333333333333</v>
      </c>
      <c r="I9815" s="12">
        <v>69.166666666666998</v>
      </c>
      <c r="J9815" s="12">
        <v>23.333333333333002</v>
      </c>
      <c r="K9815" s="42">
        <v>4.166666666667</v>
      </c>
    </row>
    <row r="9816" spans="4:11" x14ac:dyDescent="0.2">
      <c r="D9816" s="199" t="s">
        <v>25</v>
      </c>
      <c r="E9816" s="22" t="s">
        <v>26</v>
      </c>
      <c r="F9816" s="21"/>
      <c r="G9816" s="19">
        <v>348</v>
      </c>
      <c r="H9816" s="54">
        <v>3.7356321839079998</v>
      </c>
      <c r="I9816" s="20">
        <v>72.988505747125998</v>
      </c>
      <c r="J9816" s="20">
        <v>21.551724137931</v>
      </c>
      <c r="K9816" s="52">
        <v>1.7241379310339999</v>
      </c>
    </row>
    <row r="9817" spans="4:11" x14ac:dyDescent="0.2">
      <c r="D9817" s="200"/>
      <c r="E9817" s="4" t="s">
        <v>27</v>
      </c>
      <c r="F9817" s="5"/>
      <c r="G9817" s="6">
        <v>378</v>
      </c>
      <c r="H9817" s="31">
        <v>5.8201058201059999</v>
      </c>
      <c r="I9817" s="12">
        <v>70.105820105820001</v>
      </c>
      <c r="J9817" s="12">
        <v>20.370370370370001</v>
      </c>
      <c r="K9817" s="42">
        <v>3.7037037037039999</v>
      </c>
    </row>
    <row r="9818" spans="4:11" x14ac:dyDescent="0.2">
      <c r="D9818" s="200"/>
      <c r="E9818" s="4" t="s">
        <v>28</v>
      </c>
      <c r="F9818" s="5"/>
      <c r="G9818" s="6">
        <v>372</v>
      </c>
      <c r="H9818" s="31">
        <v>4.3010752688169998</v>
      </c>
      <c r="I9818" s="12">
        <v>67.741935483871003</v>
      </c>
      <c r="J9818" s="12">
        <v>23.387096774193999</v>
      </c>
      <c r="K9818" s="42">
        <v>4.5698924731180002</v>
      </c>
    </row>
    <row r="9819" spans="4:11" x14ac:dyDescent="0.2">
      <c r="D9819" s="200"/>
      <c r="E9819" s="4" t="s">
        <v>29</v>
      </c>
      <c r="F9819" s="5"/>
      <c r="G9819" s="6">
        <v>102</v>
      </c>
      <c r="H9819" s="31">
        <v>3.9215686274510002</v>
      </c>
      <c r="I9819" s="29">
        <v>78.431372549019997</v>
      </c>
      <c r="J9819" s="43">
        <v>12.745098039216</v>
      </c>
      <c r="K9819" s="42">
        <v>4.9019607843140003</v>
      </c>
    </row>
    <row r="9820" spans="4:11" x14ac:dyDescent="0.2">
      <c r="D9820" s="199" t="s">
        <v>30</v>
      </c>
      <c r="E9820" s="22" t="s">
        <v>31</v>
      </c>
      <c r="F9820" s="21"/>
      <c r="G9820" s="19">
        <v>592</v>
      </c>
      <c r="H9820" s="54">
        <v>4.7297297297299998</v>
      </c>
      <c r="I9820" s="20">
        <v>71.283783783784003</v>
      </c>
      <c r="J9820" s="20">
        <v>19.932432432432002</v>
      </c>
      <c r="K9820" s="52">
        <v>4.0540540540540002</v>
      </c>
    </row>
    <row r="9821" spans="4:11" x14ac:dyDescent="0.2">
      <c r="D9821" s="200"/>
      <c r="E9821" s="4" t="s">
        <v>32</v>
      </c>
      <c r="F9821" s="5"/>
      <c r="G9821" s="6">
        <v>608</v>
      </c>
      <c r="H9821" s="31">
        <v>4.4407894736840001</v>
      </c>
      <c r="I9821" s="12">
        <v>70.559210526315994</v>
      </c>
      <c r="J9821" s="12">
        <v>22.039473684211</v>
      </c>
      <c r="K9821" s="42">
        <v>2.9605263157890001</v>
      </c>
    </row>
    <row r="9822" spans="4:11" x14ac:dyDescent="0.2">
      <c r="D9822" s="199" t="s">
        <v>33</v>
      </c>
      <c r="E9822" s="22" t="s">
        <v>34</v>
      </c>
      <c r="F9822" s="21"/>
      <c r="G9822" s="19">
        <v>74</v>
      </c>
      <c r="H9822" s="54">
        <v>9.4594594594589996</v>
      </c>
      <c r="I9822" s="20">
        <v>75.675675675676004</v>
      </c>
      <c r="J9822" s="90">
        <v>12.162162162162</v>
      </c>
      <c r="K9822" s="52">
        <v>2.7027027027030002</v>
      </c>
    </row>
    <row r="9823" spans="4:11" x14ac:dyDescent="0.2">
      <c r="D9823" s="200"/>
      <c r="E9823" s="4" t="s">
        <v>35</v>
      </c>
      <c r="F9823" s="5"/>
      <c r="G9823" s="6">
        <v>148</v>
      </c>
      <c r="H9823" s="31">
        <v>6.7567567567570004</v>
      </c>
      <c r="I9823" s="12">
        <v>72.972972972972997</v>
      </c>
      <c r="J9823" s="12">
        <v>16.891891891892001</v>
      </c>
      <c r="K9823" s="42">
        <v>3.3783783783780001</v>
      </c>
    </row>
    <row r="9824" spans="4:11" x14ac:dyDescent="0.2">
      <c r="D9824" s="200"/>
      <c r="E9824" s="4" t="s">
        <v>36</v>
      </c>
      <c r="F9824" s="5"/>
      <c r="G9824" s="6">
        <v>187</v>
      </c>
      <c r="H9824" s="31">
        <v>3.208556149733</v>
      </c>
      <c r="I9824" s="12">
        <v>74.866310160428</v>
      </c>
      <c r="J9824" s="12">
        <v>18.716577540107</v>
      </c>
      <c r="K9824" s="42">
        <v>3.208556149733</v>
      </c>
    </row>
    <row r="9825" spans="2:11" x14ac:dyDescent="0.2">
      <c r="D9825" s="200"/>
      <c r="E9825" s="4" t="s">
        <v>37</v>
      </c>
      <c r="F9825" s="5"/>
      <c r="G9825" s="6">
        <v>221</v>
      </c>
      <c r="H9825" s="31">
        <v>4.524886877828</v>
      </c>
      <c r="I9825" s="12">
        <v>71.945701357466007</v>
      </c>
      <c r="J9825" s="12">
        <v>21.266968325792</v>
      </c>
      <c r="K9825" s="42">
        <v>2.262443438914</v>
      </c>
    </row>
    <row r="9826" spans="2:11" x14ac:dyDescent="0.2">
      <c r="D9826" s="200"/>
      <c r="E9826" s="4" t="s">
        <v>38</v>
      </c>
      <c r="F9826" s="5"/>
      <c r="G9826" s="6">
        <v>186</v>
      </c>
      <c r="H9826" s="31">
        <v>4.8387096774189997</v>
      </c>
      <c r="I9826" s="12">
        <v>67.204301075269001</v>
      </c>
      <c r="J9826" s="12">
        <v>25.806451612903</v>
      </c>
      <c r="K9826" s="42">
        <v>2.1505376344089999</v>
      </c>
    </row>
    <row r="9827" spans="2:11" x14ac:dyDescent="0.2">
      <c r="D9827" s="200"/>
      <c r="E9827" s="4" t="s">
        <v>39</v>
      </c>
      <c r="F9827" s="5"/>
      <c r="G9827" s="6">
        <v>223</v>
      </c>
      <c r="H9827" s="31">
        <v>3.5874439461879999</v>
      </c>
      <c r="I9827" s="12">
        <v>65.919282511210994</v>
      </c>
      <c r="J9827" s="29">
        <v>26.008968609865001</v>
      </c>
      <c r="K9827" s="42">
        <v>4.4843049327350002</v>
      </c>
    </row>
    <row r="9828" spans="2:11" x14ac:dyDescent="0.2">
      <c r="D9828" s="201"/>
      <c r="E9828" s="57" t="s">
        <v>40</v>
      </c>
      <c r="F9828" s="59"/>
      <c r="G9828" s="55">
        <v>161</v>
      </c>
      <c r="H9828" s="114">
        <v>3.1055900621119998</v>
      </c>
      <c r="I9828" s="65">
        <v>72.049689440994001</v>
      </c>
      <c r="J9828" s="65">
        <v>18.633540372671</v>
      </c>
      <c r="K9828" s="105">
        <v>6.2111801242239997</v>
      </c>
    </row>
    <row r="9830" spans="2:11" x14ac:dyDescent="0.2">
      <c r="B9830" s="40" t="str">
        <f xml:space="preserve"> HYPERLINK("#'目次'!B412", "[406]")</f>
        <v>[406]</v>
      </c>
      <c r="C9830" s="23" t="s">
        <v>538</v>
      </c>
    </row>
    <row r="9833" spans="2:11" x14ac:dyDescent="0.2">
      <c r="C9833" s="23" t="s">
        <v>48</v>
      </c>
    </row>
    <row r="9834" spans="2:11" x14ac:dyDescent="0.2">
      <c r="D9834" s="195"/>
      <c r="E9834" s="196"/>
      <c r="F9834" s="196"/>
      <c r="G9834" s="37" t="s">
        <v>15</v>
      </c>
      <c r="H9834" s="33" t="s">
        <v>512</v>
      </c>
      <c r="I9834" s="13" t="s">
        <v>513</v>
      </c>
      <c r="J9834" s="13" t="s">
        <v>514</v>
      </c>
      <c r="K9834" s="38" t="s">
        <v>18</v>
      </c>
    </row>
    <row r="9835" spans="2:11" x14ac:dyDescent="0.2">
      <c r="D9835" s="197"/>
      <c r="E9835" s="198"/>
      <c r="F9835" s="198"/>
      <c r="G9835" s="35"/>
      <c r="H9835" s="39"/>
      <c r="I9835" s="14"/>
      <c r="J9835" s="14"/>
      <c r="K9835" s="34"/>
    </row>
    <row r="9836" spans="2:11" x14ac:dyDescent="0.2">
      <c r="D9836" s="56"/>
      <c r="E9836" s="58" t="s">
        <v>15</v>
      </c>
      <c r="F9836" s="46"/>
      <c r="G9836" s="36">
        <v>1200</v>
      </c>
      <c r="H9836" s="24">
        <v>4.583333333333</v>
      </c>
      <c r="I9836" s="24">
        <v>70.916666666666998</v>
      </c>
      <c r="J9836" s="24">
        <v>21</v>
      </c>
      <c r="K9836" s="68">
        <v>3.5</v>
      </c>
    </row>
    <row r="9837" spans="2:11" x14ac:dyDescent="0.2">
      <c r="D9837" s="199" t="s">
        <v>49</v>
      </c>
      <c r="E9837" s="22" t="s">
        <v>50</v>
      </c>
      <c r="F9837" s="21"/>
      <c r="G9837" s="19">
        <v>15</v>
      </c>
      <c r="H9837" s="54">
        <v>6.666666666667</v>
      </c>
      <c r="I9837" s="107">
        <v>60</v>
      </c>
      <c r="J9837" s="98">
        <v>33.333333333333002</v>
      </c>
      <c r="K9837" s="117">
        <v>0</v>
      </c>
    </row>
    <row r="9838" spans="2:11" x14ac:dyDescent="0.2">
      <c r="D9838" s="200"/>
      <c r="E9838" s="4" t="s">
        <v>51</v>
      </c>
      <c r="F9838" s="5"/>
      <c r="G9838" s="6">
        <v>142</v>
      </c>
      <c r="H9838" s="31">
        <v>5.6338028169010004</v>
      </c>
      <c r="I9838" s="12">
        <v>66.197183098592006</v>
      </c>
      <c r="J9838" s="12">
        <v>25.352112676055999</v>
      </c>
      <c r="K9838" s="42">
        <v>2.8169014084509998</v>
      </c>
    </row>
    <row r="9839" spans="2:11" x14ac:dyDescent="0.2">
      <c r="D9839" s="200"/>
      <c r="E9839" s="4" t="s">
        <v>52</v>
      </c>
      <c r="F9839" s="5"/>
      <c r="G9839" s="6">
        <v>26</v>
      </c>
      <c r="H9839" s="31">
        <v>3.8461538461539999</v>
      </c>
      <c r="I9839" s="43">
        <v>65.384615384615003</v>
      </c>
      <c r="J9839" s="29">
        <v>26.923076923077002</v>
      </c>
      <c r="K9839" s="42">
        <v>3.8461538461539999</v>
      </c>
    </row>
    <row r="9840" spans="2:11" x14ac:dyDescent="0.2">
      <c r="D9840" s="200"/>
      <c r="E9840" s="4" t="s">
        <v>53</v>
      </c>
      <c r="F9840" s="5"/>
      <c r="G9840" s="6">
        <v>41</v>
      </c>
      <c r="H9840" s="31">
        <v>2.4390243902440001</v>
      </c>
      <c r="I9840" s="43">
        <v>65.853658536585002</v>
      </c>
      <c r="J9840" s="44">
        <v>31.707317073171001</v>
      </c>
      <c r="K9840" s="73">
        <v>0</v>
      </c>
    </row>
    <row r="9841" spans="4:11" x14ac:dyDescent="0.2">
      <c r="D9841" s="200"/>
      <c r="E9841" s="4" t="s">
        <v>54</v>
      </c>
      <c r="F9841" s="5"/>
      <c r="G9841" s="6">
        <v>226</v>
      </c>
      <c r="H9841" s="31">
        <v>2.212389380531</v>
      </c>
      <c r="I9841" s="12">
        <v>73.893805309735001</v>
      </c>
      <c r="J9841" s="12">
        <v>21.238938053097002</v>
      </c>
      <c r="K9841" s="42">
        <v>2.654867256637</v>
      </c>
    </row>
    <row r="9842" spans="4:11" x14ac:dyDescent="0.2">
      <c r="D9842" s="200"/>
      <c r="E9842" s="4" t="s">
        <v>55</v>
      </c>
      <c r="F9842" s="5"/>
      <c r="G9842" s="6">
        <v>125</v>
      </c>
      <c r="H9842" s="31">
        <v>4.8</v>
      </c>
      <c r="I9842" s="12">
        <v>70.400000000000006</v>
      </c>
      <c r="J9842" s="12">
        <v>23.2</v>
      </c>
      <c r="K9842" s="42">
        <v>1.6</v>
      </c>
    </row>
    <row r="9843" spans="4:11" x14ac:dyDescent="0.2">
      <c r="D9843" s="200"/>
      <c r="E9843" s="4" t="s">
        <v>56</v>
      </c>
      <c r="F9843" s="5"/>
      <c r="G9843" s="6">
        <v>190</v>
      </c>
      <c r="H9843" s="31">
        <v>7.3684210526319998</v>
      </c>
      <c r="I9843" s="12">
        <v>70.526315789473998</v>
      </c>
      <c r="J9843" s="12">
        <v>18.947368421053</v>
      </c>
      <c r="K9843" s="42">
        <v>3.1578947368420001</v>
      </c>
    </row>
    <row r="9844" spans="4:11" x14ac:dyDescent="0.2">
      <c r="D9844" s="200"/>
      <c r="E9844" s="4" t="s">
        <v>57</v>
      </c>
      <c r="F9844" s="5"/>
      <c r="G9844" s="6">
        <v>185</v>
      </c>
      <c r="H9844" s="31">
        <v>2.1621621621620002</v>
      </c>
      <c r="I9844" s="29">
        <v>77.837837837837995</v>
      </c>
      <c r="J9844" s="12">
        <v>18.378378378377999</v>
      </c>
      <c r="K9844" s="42">
        <v>1.6216216216220001</v>
      </c>
    </row>
    <row r="9845" spans="4:11" x14ac:dyDescent="0.2">
      <c r="D9845" s="200"/>
      <c r="E9845" s="4" t="s">
        <v>58</v>
      </c>
      <c r="F9845" s="5"/>
      <c r="G9845" s="6">
        <v>113</v>
      </c>
      <c r="H9845" s="31">
        <v>8.8495575221239999</v>
      </c>
      <c r="I9845" s="12">
        <v>74.336283185840998</v>
      </c>
      <c r="J9845" s="43">
        <v>12.389380530973</v>
      </c>
      <c r="K9845" s="42">
        <v>4.424778761062</v>
      </c>
    </row>
    <row r="9846" spans="4:11" x14ac:dyDescent="0.2">
      <c r="D9846" s="200"/>
      <c r="E9846" s="4" t="s">
        <v>59</v>
      </c>
      <c r="F9846" s="5"/>
      <c r="G9846" s="6">
        <v>136</v>
      </c>
      <c r="H9846" s="31">
        <v>3.6764705882349999</v>
      </c>
      <c r="I9846" s="43">
        <v>63.235294117647001</v>
      </c>
      <c r="J9846" s="12">
        <v>22.058823529411999</v>
      </c>
      <c r="K9846" s="88">
        <v>11.029411764705999</v>
      </c>
    </row>
    <row r="9847" spans="4:11" x14ac:dyDescent="0.2">
      <c r="D9847" s="199" t="s">
        <v>60</v>
      </c>
      <c r="E9847" s="22" t="s">
        <v>61</v>
      </c>
      <c r="F9847" s="21"/>
      <c r="G9847" s="19">
        <v>205</v>
      </c>
      <c r="H9847" s="54">
        <v>5.3658536585369996</v>
      </c>
      <c r="I9847" s="90">
        <v>65.365853658537006</v>
      </c>
      <c r="J9847" s="20">
        <v>24.878048780488001</v>
      </c>
      <c r="K9847" s="52">
        <v>4.3902439024389999</v>
      </c>
    </row>
    <row r="9848" spans="4:11" x14ac:dyDescent="0.2">
      <c r="D9848" s="200"/>
      <c r="E9848" s="4" t="s">
        <v>62</v>
      </c>
      <c r="F9848" s="5"/>
      <c r="G9848" s="6">
        <v>160</v>
      </c>
      <c r="H9848" s="31">
        <v>3.125</v>
      </c>
      <c r="I9848" s="12">
        <v>75</v>
      </c>
      <c r="J9848" s="12">
        <v>18.75</v>
      </c>
      <c r="K9848" s="42">
        <v>3.125</v>
      </c>
    </row>
    <row r="9849" spans="4:11" x14ac:dyDescent="0.2">
      <c r="D9849" s="200"/>
      <c r="E9849" s="4" t="s">
        <v>63</v>
      </c>
      <c r="F9849" s="5"/>
      <c r="G9849" s="6">
        <v>121</v>
      </c>
      <c r="H9849" s="31">
        <v>4.1322314049589997</v>
      </c>
      <c r="I9849" s="29">
        <v>76.033057851240002</v>
      </c>
      <c r="J9849" s="12">
        <v>19.008264462810001</v>
      </c>
      <c r="K9849" s="42">
        <v>0.82644628099200002</v>
      </c>
    </row>
    <row r="9850" spans="4:11" x14ac:dyDescent="0.2">
      <c r="D9850" s="200"/>
      <c r="E9850" s="4" t="s">
        <v>64</v>
      </c>
      <c r="F9850" s="5"/>
      <c r="G9850" s="6">
        <v>124</v>
      </c>
      <c r="H9850" s="31">
        <v>7.2580645161290001</v>
      </c>
      <c r="I9850" s="12">
        <v>70.161290322580996</v>
      </c>
      <c r="J9850" s="12">
        <v>21.774193548387</v>
      </c>
      <c r="K9850" s="42">
        <v>0.80645161290300005</v>
      </c>
    </row>
    <row r="9851" spans="4:11" x14ac:dyDescent="0.2">
      <c r="D9851" s="200"/>
      <c r="E9851" s="4" t="s">
        <v>65</v>
      </c>
      <c r="F9851" s="5"/>
      <c r="G9851" s="6">
        <v>109</v>
      </c>
      <c r="H9851" s="31">
        <v>3.669724770642</v>
      </c>
      <c r="I9851" s="12">
        <v>71.559633027523006</v>
      </c>
      <c r="J9851" s="12">
        <v>21.100917431193</v>
      </c>
      <c r="K9851" s="42">
        <v>3.669724770642</v>
      </c>
    </row>
    <row r="9852" spans="4:11" x14ac:dyDescent="0.2">
      <c r="D9852" s="200"/>
      <c r="E9852" s="4" t="s">
        <v>66</v>
      </c>
      <c r="F9852" s="5"/>
      <c r="G9852" s="6">
        <v>104</v>
      </c>
      <c r="H9852" s="31">
        <v>4.8076923076920002</v>
      </c>
      <c r="I9852" s="12">
        <v>75</v>
      </c>
      <c r="J9852" s="12">
        <v>19.230769230768999</v>
      </c>
      <c r="K9852" s="42">
        <v>0.96153846153800004</v>
      </c>
    </row>
    <row r="9853" spans="4:11" x14ac:dyDescent="0.2">
      <c r="D9853" s="200"/>
      <c r="E9853" s="4" t="s">
        <v>67</v>
      </c>
      <c r="F9853" s="5"/>
      <c r="G9853" s="6">
        <v>139</v>
      </c>
      <c r="H9853" s="31">
        <v>4.3165467625899998</v>
      </c>
      <c r="I9853" s="12">
        <v>73.381294964028996</v>
      </c>
      <c r="J9853" s="12">
        <v>21.58273381295</v>
      </c>
      <c r="K9853" s="42">
        <v>0.71942446043200003</v>
      </c>
    </row>
    <row r="9854" spans="4:11" x14ac:dyDescent="0.2">
      <c r="D9854" s="200"/>
      <c r="E9854" s="4" t="s">
        <v>68</v>
      </c>
      <c r="F9854" s="5"/>
      <c r="G9854" s="6">
        <v>48</v>
      </c>
      <c r="H9854" s="31">
        <v>8.333333333333</v>
      </c>
      <c r="I9854" s="61">
        <v>54.166666666666998</v>
      </c>
      <c r="J9854" s="44">
        <v>35.416666666666998</v>
      </c>
      <c r="K9854" s="42">
        <v>2.083333333333</v>
      </c>
    </row>
    <row r="9855" spans="4:11" x14ac:dyDescent="0.2">
      <c r="D9855" s="200"/>
      <c r="E9855" s="4" t="s">
        <v>69</v>
      </c>
      <c r="F9855" s="5"/>
      <c r="G9855" s="6">
        <v>37</v>
      </c>
      <c r="H9855" s="31">
        <v>5.4054054054050003</v>
      </c>
      <c r="I9855" s="29">
        <v>78.378378378378002</v>
      </c>
      <c r="J9855" s="12">
        <v>16.216216216216001</v>
      </c>
      <c r="K9855" s="73">
        <v>0</v>
      </c>
    </row>
    <row r="9856" spans="4:11" x14ac:dyDescent="0.2">
      <c r="D9856" s="93" t="s">
        <v>70</v>
      </c>
      <c r="E9856" s="89" t="s">
        <v>18</v>
      </c>
      <c r="F9856" s="92"/>
      <c r="G9856" s="94">
        <v>0</v>
      </c>
      <c r="H9856" s="152">
        <v>0</v>
      </c>
      <c r="I9856" s="86">
        <v>0</v>
      </c>
      <c r="J9856" s="86">
        <v>0</v>
      </c>
      <c r="K9856" s="144">
        <v>0</v>
      </c>
    </row>
    <row r="9858" spans="2:11" x14ac:dyDescent="0.2">
      <c r="B9858" s="40" t="str">
        <f xml:space="preserve"> HYPERLINK("#'目次'!B413", "[407]")</f>
        <v>[407]</v>
      </c>
      <c r="C9858" s="23" t="s">
        <v>538</v>
      </c>
    </row>
    <row r="9861" spans="2:11" x14ac:dyDescent="0.2">
      <c r="C9861" s="23" t="s">
        <v>73</v>
      </c>
    </row>
    <row r="9862" spans="2:11" x14ac:dyDescent="0.2">
      <c r="D9862" s="195"/>
      <c r="E9862" s="196"/>
      <c r="F9862" s="196"/>
      <c r="G9862" s="37" t="s">
        <v>15</v>
      </c>
      <c r="H9862" s="33" t="s">
        <v>512</v>
      </c>
      <c r="I9862" s="13" t="s">
        <v>513</v>
      </c>
      <c r="J9862" s="13" t="s">
        <v>514</v>
      </c>
      <c r="K9862" s="38" t="s">
        <v>18</v>
      </c>
    </row>
    <row r="9863" spans="2:11" x14ac:dyDescent="0.2">
      <c r="D9863" s="197"/>
      <c r="E9863" s="198"/>
      <c r="F9863" s="198"/>
      <c r="G9863" s="35"/>
      <c r="H9863" s="39"/>
      <c r="I9863" s="14"/>
      <c r="J9863" s="14"/>
      <c r="K9863" s="34"/>
    </row>
    <row r="9864" spans="2:11" x14ac:dyDescent="0.2">
      <c r="D9864" s="56"/>
      <c r="E9864" s="58" t="s">
        <v>15</v>
      </c>
      <c r="F9864" s="46"/>
      <c r="G9864" s="36">
        <v>1200</v>
      </c>
      <c r="H9864" s="24">
        <v>4.583333333333</v>
      </c>
      <c r="I9864" s="24">
        <v>70.916666666666998</v>
      </c>
      <c r="J9864" s="24">
        <v>21</v>
      </c>
      <c r="K9864" s="68">
        <v>3.5</v>
      </c>
    </row>
    <row r="9865" spans="2:11" x14ac:dyDescent="0.2">
      <c r="D9865" s="199" t="s">
        <v>74</v>
      </c>
      <c r="E9865" s="22" t="s">
        <v>75</v>
      </c>
      <c r="F9865" s="21"/>
      <c r="G9865" s="19">
        <v>592</v>
      </c>
      <c r="H9865" s="54">
        <v>4.7297297297299998</v>
      </c>
      <c r="I9865" s="20">
        <v>71.283783783784003</v>
      </c>
      <c r="J9865" s="20">
        <v>19.932432432432002</v>
      </c>
      <c r="K9865" s="52">
        <v>4.0540540540540002</v>
      </c>
    </row>
    <row r="9866" spans="2:11" x14ac:dyDescent="0.2">
      <c r="D9866" s="200"/>
      <c r="E9866" s="4" t="s">
        <v>34</v>
      </c>
      <c r="F9866" s="5"/>
      <c r="G9866" s="6">
        <v>37</v>
      </c>
      <c r="H9866" s="76">
        <v>10.810810810811001</v>
      </c>
      <c r="I9866" s="29">
        <v>78.378378378378002</v>
      </c>
      <c r="J9866" s="61">
        <v>5.4054054054050003</v>
      </c>
      <c r="K9866" s="42">
        <v>5.4054054054050003</v>
      </c>
    </row>
    <row r="9867" spans="2:11" x14ac:dyDescent="0.2">
      <c r="D9867" s="200"/>
      <c r="E9867" s="4" t="s">
        <v>35</v>
      </c>
      <c r="F9867" s="5"/>
      <c r="G9867" s="6">
        <v>75</v>
      </c>
      <c r="H9867" s="31">
        <v>6.666666666667</v>
      </c>
      <c r="I9867" s="44">
        <v>81.333333333333002</v>
      </c>
      <c r="J9867" s="61">
        <v>9.333333333333</v>
      </c>
      <c r="K9867" s="42">
        <v>2.666666666667</v>
      </c>
    </row>
    <row r="9868" spans="2:11" x14ac:dyDescent="0.2">
      <c r="D9868" s="200"/>
      <c r="E9868" s="4" t="s">
        <v>36</v>
      </c>
      <c r="F9868" s="5"/>
      <c r="G9868" s="6">
        <v>95</v>
      </c>
      <c r="H9868" s="31">
        <v>1.052631578947</v>
      </c>
      <c r="I9868" s="12">
        <v>74.736842105262994</v>
      </c>
      <c r="J9868" s="12">
        <v>18.947368421053</v>
      </c>
      <c r="K9868" s="42">
        <v>5.2631578947369997</v>
      </c>
    </row>
    <row r="9869" spans="2:11" x14ac:dyDescent="0.2">
      <c r="D9869" s="200"/>
      <c r="E9869" s="4" t="s">
        <v>37</v>
      </c>
      <c r="F9869" s="5"/>
      <c r="G9869" s="6">
        <v>111</v>
      </c>
      <c r="H9869" s="31">
        <v>6.3063063063060003</v>
      </c>
      <c r="I9869" s="12">
        <v>68.468468468468004</v>
      </c>
      <c r="J9869" s="12">
        <v>22.522522522523001</v>
      </c>
      <c r="K9869" s="42">
        <v>2.7027027027030002</v>
      </c>
    </row>
    <row r="9870" spans="2:11" x14ac:dyDescent="0.2">
      <c r="D9870" s="200"/>
      <c r="E9870" s="4" t="s">
        <v>38</v>
      </c>
      <c r="F9870" s="5"/>
      <c r="G9870" s="6">
        <v>93</v>
      </c>
      <c r="H9870" s="31">
        <v>3.2258064516129998</v>
      </c>
      <c r="I9870" s="43">
        <v>64.516129032257993</v>
      </c>
      <c r="J9870" s="29">
        <v>30.107526881719998</v>
      </c>
      <c r="K9870" s="42">
        <v>2.1505376344089999</v>
      </c>
    </row>
    <row r="9871" spans="2:11" x14ac:dyDescent="0.2">
      <c r="D9871" s="200"/>
      <c r="E9871" s="4" t="s">
        <v>39</v>
      </c>
      <c r="F9871" s="5"/>
      <c r="G9871" s="6">
        <v>109</v>
      </c>
      <c r="H9871" s="31">
        <v>4.5871559633030001</v>
      </c>
      <c r="I9871" s="12">
        <v>66.972477064220001</v>
      </c>
      <c r="J9871" s="12">
        <v>24.770642201834999</v>
      </c>
      <c r="K9871" s="42">
        <v>3.669724770642</v>
      </c>
    </row>
    <row r="9872" spans="2:11" x14ac:dyDescent="0.2">
      <c r="D9872" s="200"/>
      <c r="E9872" s="4" t="s">
        <v>40</v>
      </c>
      <c r="F9872" s="5"/>
      <c r="G9872" s="6">
        <v>72</v>
      </c>
      <c r="H9872" s="31">
        <v>4.166666666667</v>
      </c>
      <c r="I9872" s="12">
        <v>72.222222222222001</v>
      </c>
      <c r="J9872" s="43">
        <v>15.277777777778001</v>
      </c>
      <c r="K9872" s="42">
        <v>8.333333333333</v>
      </c>
    </row>
    <row r="9873" spans="2:11" x14ac:dyDescent="0.2">
      <c r="D9873" s="199" t="s">
        <v>76</v>
      </c>
      <c r="E9873" s="22" t="s">
        <v>77</v>
      </c>
      <c r="F9873" s="21"/>
      <c r="G9873" s="19">
        <v>608</v>
      </c>
      <c r="H9873" s="54">
        <v>4.4407894736840001</v>
      </c>
      <c r="I9873" s="20">
        <v>70.559210526315994</v>
      </c>
      <c r="J9873" s="20">
        <v>22.039473684211</v>
      </c>
      <c r="K9873" s="52">
        <v>2.9605263157890001</v>
      </c>
    </row>
    <row r="9874" spans="2:11" x14ac:dyDescent="0.2">
      <c r="D9874" s="200"/>
      <c r="E9874" s="4" t="s">
        <v>34</v>
      </c>
      <c r="F9874" s="5"/>
      <c r="G9874" s="6">
        <v>37</v>
      </c>
      <c r="H9874" s="31">
        <v>8.1081081081080004</v>
      </c>
      <c r="I9874" s="12">
        <v>72.972972972972997</v>
      </c>
      <c r="J9874" s="12">
        <v>18.918918918919001</v>
      </c>
      <c r="K9874" s="73">
        <v>0</v>
      </c>
    </row>
    <row r="9875" spans="2:11" x14ac:dyDescent="0.2">
      <c r="D9875" s="200"/>
      <c r="E9875" s="4" t="s">
        <v>35</v>
      </c>
      <c r="F9875" s="5"/>
      <c r="G9875" s="6">
        <v>73</v>
      </c>
      <c r="H9875" s="31">
        <v>6.8493150684930004</v>
      </c>
      <c r="I9875" s="43">
        <v>64.383561643836003</v>
      </c>
      <c r="J9875" s="12">
        <v>24.657534246575</v>
      </c>
      <c r="K9875" s="42">
        <v>4.1095890410960001</v>
      </c>
    </row>
    <row r="9876" spans="2:11" x14ac:dyDescent="0.2">
      <c r="D9876" s="200"/>
      <c r="E9876" s="4" t="s">
        <v>36</v>
      </c>
      <c r="F9876" s="5"/>
      <c r="G9876" s="6">
        <v>92</v>
      </c>
      <c r="H9876" s="31">
        <v>5.4347826086959996</v>
      </c>
      <c r="I9876" s="12">
        <v>75</v>
      </c>
      <c r="J9876" s="12">
        <v>18.478260869564998</v>
      </c>
      <c r="K9876" s="42">
        <v>1.086956521739</v>
      </c>
    </row>
    <row r="9877" spans="2:11" x14ac:dyDescent="0.2">
      <c r="D9877" s="200"/>
      <c r="E9877" s="4" t="s">
        <v>37</v>
      </c>
      <c r="F9877" s="5"/>
      <c r="G9877" s="6">
        <v>110</v>
      </c>
      <c r="H9877" s="31">
        <v>2.7272727272730002</v>
      </c>
      <c r="I9877" s="12">
        <v>75.454545454544999</v>
      </c>
      <c r="J9877" s="12">
        <v>20</v>
      </c>
      <c r="K9877" s="42">
        <v>1.818181818182</v>
      </c>
    </row>
    <row r="9878" spans="2:11" x14ac:dyDescent="0.2">
      <c r="D9878" s="200"/>
      <c r="E9878" s="4" t="s">
        <v>38</v>
      </c>
      <c r="F9878" s="5"/>
      <c r="G9878" s="6">
        <v>93</v>
      </c>
      <c r="H9878" s="31">
        <v>6.4516129032259997</v>
      </c>
      <c r="I9878" s="12">
        <v>69.892473118279995</v>
      </c>
      <c r="J9878" s="12">
        <v>21.505376344085999</v>
      </c>
      <c r="K9878" s="42">
        <v>2.1505376344089999</v>
      </c>
    </row>
    <row r="9879" spans="2:11" x14ac:dyDescent="0.2">
      <c r="D9879" s="200"/>
      <c r="E9879" s="4" t="s">
        <v>39</v>
      </c>
      <c r="F9879" s="5"/>
      <c r="G9879" s="6">
        <v>114</v>
      </c>
      <c r="H9879" s="31">
        <v>2.6315789473679998</v>
      </c>
      <c r="I9879" s="43">
        <v>64.912280701754</v>
      </c>
      <c r="J9879" s="29">
        <v>27.192982456140001</v>
      </c>
      <c r="K9879" s="42">
        <v>5.2631578947369997</v>
      </c>
    </row>
    <row r="9880" spans="2:11" x14ac:dyDescent="0.2">
      <c r="D9880" s="201"/>
      <c r="E9880" s="57" t="s">
        <v>40</v>
      </c>
      <c r="F9880" s="59"/>
      <c r="G9880" s="55">
        <v>89</v>
      </c>
      <c r="H9880" s="114">
        <v>2.2471910112360001</v>
      </c>
      <c r="I9880" s="65">
        <v>71.910112359550993</v>
      </c>
      <c r="J9880" s="65">
        <v>21.348314606742001</v>
      </c>
      <c r="K9880" s="105">
        <v>4.4943820224720001</v>
      </c>
    </row>
    <row r="9882" spans="2:11" x14ac:dyDescent="0.2">
      <c r="B9882" s="40" t="str">
        <f xml:space="preserve"> HYPERLINK("#'目次'!B414", "[408]")</f>
        <v>[408]</v>
      </c>
      <c r="C9882" s="23" t="s">
        <v>538</v>
      </c>
    </row>
    <row r="9885" spans="2:11" x14ac:dyDescent="0.2">
      <c r="C9885" s="23" t="s">
        <v>80</v>
      </c>
    </row>
    <row r="9886" spans="2:11" x14ac:dyDescent="0.2">
      <c r="E9886" s="195"/>
      <c r="F9886" s="196"/>
      <c r="G9886" s="37" t="s">
        <v>15</v>
      </c>
      <c r="H9886" s="33" t="s">
        <v>512</v>
      </c>
      <c r="I9886" s="13" t="s">
        <v>513</v>
      </c>
      <c r="J9886" s="13" t="s">
        <v>514</v>
      </c>
      <c r="K9886" s="38" t="s">
        <v>18</v>
      </c>
    </row>
    <row r="9887" spans="2:11" x14ac:dyDescent="0.2">
      <c r="E9887" s="197"/>
      <c r="F9887" s="198"/>
      <c r="G9887" s="35"/>
      <c r="H9887" s="39"/>
      <c r="I9887" s="14"/>
      <c r="J9887" s="14"/>
      <c r="K9887" s="34"/>
    </row>
    <row r="9888" spans="2:11" x14ac:dyDescent="0.2">
      <c r="E9888" s="91" t="s">
        <v>15</v>
      </c>
      <c r="F9888" s="46"/>
      <c r="G9888" s="36">
        <v>1200</v>
      </c>
      <c r="H9888" s="24">
        <v>4.583333333333</v>
      </c>
      <c r="I9888" s="24">
        <v>70.916666666666998</v>
      </c>
      <c r="J9888" s="24">
        <v>21</v>
      </c>
      <c r="K9888" s="68">
        <v>3.5</v>
      </c>
    </row>
    <row r="9889" spans="2:11" x14ac:dyDescent="0.2">
      <c r="E9889" s="4" t="s">
        <v>81</v>
      </c>
      <c r="F9889" s="5"/>
      <c r="G9889" s="19">
        <v>48</v>
      </c>
      <c r="H9889" s="54">
        <v>6.25</v>
      </c>
      <c r="I9889" s="96">
        <v>77.083333333333002</v>
      </c>
      <c r="J9889" s="90">
        <v>12.5</v>
      </c>
      <c r="K9889" s="52">
        <v>4.166666666667</v>
      </c>
    </row>
    <row r="9890" spans="2:11" x14ac:dyDescent="0.2">
      <c r="E9890" s="4" t="s">
        <v>82</v>
      </c>
      <c r="F9890" s="5"/>
      <c r="G9890" s="6">
        <v>84</v>
      </c>
      <c r="H9890" s="31">
        <v>2.3809523809519999</v>
      </c>
      <c r="I9890" s="12">
        <v>71.428571428571004</v>
      </c>
      <c r="J9890" s="12">
        <v>16.666666666666998</v>
      </c>
      <c r="K9890" s="88">
        <v>9.5238095238099998</v>
      </c>
    </row>
    <row r="9891" spans="2:11" x14ac:dyDescent="0.2">
      <c r="E9891" s="4" t="s">
        <v>83</v>
      </c>
      <c r="F9891" s="5"/>
      <c r="G9891" s="6">
        <v>462</v>
      </c>
      <c r="H9891" s="31">
        <v>4.3290043290040003</v>
      </c>
      <c r="I9891" s="12">
        <v>71.428571428571004</v>
      </c>
      <c r="J9891" s="12">
        <v>20.995670995670999</v>
      </c>
      <c r="K9891" s="42">
        <v>3.2467532467529998</v>
      </c>
    </row>
    <row r="9892" spans="2:11" x14ac:dyDescent="0.2">
      <c r="E9892" s="4" t="s">
        <v>84</v>
      </c>
      <c r="F9892" s="5"/>
      <c r="G9892" s="6">
        <v>30</v>
      </c>
      <c r="H9892" s="31">
        <v>6.666666666667</v>
      </c>
      <c r="I9892" s="12">
        <v>73.333333333333002</v>
      </c>
      <c r="J9892" s="12">
        <v>20</v>
      </c>
      <c r="K9892" s="73">
        <v>0</v>
      </c>
    </row>
    <row r="9893" spans="2:11" x14ac:dyDescent="0.2">
      <c r="E9893" s="4" t="s">
        <v>85</v>
      </c>
      <c r="F9893" s="5"/>
      <c r="G9893" s="6">
        <v>144</v>
      </c>
      <c r="H9893" s="31">
        <v>6.9444444444439997</v>
      </c>
      <c r="I9893" s="12">
        <v>71.527777777777999</v>
      </c>
      <c r="J9893" s="12">
        <v>19.444444444443999</v>
      </c>
      <c r="K9893" s="42">
        <v>2.083333333333</v>
      </c>
    </row>
    <row r="9894" spans="2:11" x14ac:dyDescent="0.2">
      <c r="E9894" s="4" t="s">
        <v>86</v>
      </c>
      <c r="F9894" s="5"/>
      <c r="G9894" s="6">
        <v>192</v>
      </c>
      <c r="H9894" s="31">
        <v>5.208333333333</v>
      </c>
      <c r="I9894" s="12">
        <v>69.270833333333002</v>
      </c>
      <c r="J9894" s="12">
        <v>23.4375</v>
      </c>
      <c r="K9894" s="42">
        <v>2.083333333333</v>
      </c>
    </row>
    <row r="9895" spans="2:11" x14ac:dyDescent="0.2">
      <c r="E9895" s="4" t="s">
        <v>87</v>
      </c>
      <c r="F9895" s="5"/>
      <c r="G9895" s="6">
        <v>72</v>
      </c>
      <c r="H9895" s="31">
        <v>4.166666666667</v>
      </c>
      <c r="I9895" s="12">
        <v>70.833333333333002</v>
      </c>
      <c r="J9895" s="12">
        <v>19.444444444443999</v>
      </c>
      <c r="K9895" s="42">
        <v>5.5555555555560003</v>
      </c>
    </row>
    <row r="9896" spans="2:11" x14ac:dyDescent="0.2">
      <c r="E9896" s="4" t="s">
        <v>88</v>
      </c>
      <c r="F9896" s="5"/>
      <c r="G9896" s="6">
        <v>36</v>
      </c>
      <c r="H9896" s="31">
        <v>2.7777777777780002</v>
      </c>
      <c r="I9896" s="29">
        <v>80.555555555555998</v>
      </c>
      <c r="J9896" s="43">
        <v>13.888888888888999</v>
      </c>
      <c r="K9896" s="42">
        <v>2.7777777777780002</v>
      </c>
    </row>
    <row r="9897" spans="2:11" x14ac:dyDescent="0.2">
      <c r="E9897" s="4" t="s">
        <v>89</v>
      </c>
      <c r="F9897" s="5"/>
      <c r="G9897" s="6">
        <v>66</v>
      </c>
      <c r="H9897" s="31">
        <v>1.5151515151520001</v>
      </c>
      <c r="I9897" s="12">
        <v>69.696969696970001</v>
      </c>
      <c r="J9897" s="12">
        <v>24.242424242424001</v>
      </c>
      <c r="K9897" s="42">
        <v>4.5454545454549997</v>
      </c>
    </row>
    <row r="9898" spans="2:11" x14ac:dyDescent="0.2">
      <c r="E9898" s="4" t="s">
        <v>90</v>
      </c>
      <c r="F9898" s="5"/>
      <c r="G9898" s="6">
        <v>54</v>
      </c>
      <c r="H9898" s="31">
        <v>3.7037037037039999</v>
      </c>
      <c r="I9898" s="43">
        <v>62.962962962962997</v>
      </c>
      <c r="J9898" s="44">
        <v>33.333333333333002</v>
      </c>
      <c r="K9898" s="73">
        <v>0</v>
      </c>
    </row>
    <row r="9899" spans="2:11" x14ac:dyDescent="0.2">
      <c r="E9899" s="57" t="s">
        <v>91</v>
      </c>
      <c r="F9899" s="59"/>
      <c r="G9899" s="55">
        <v>12</v>
      </c>
      <c r="H9899" s="114">
        <v>8.333333333333</v>
      </c>
      <c r="I9899" s="109">
        <v>50</v>
      </c>
      <c r="J9899" s="65">
        <v>25</v>
      </c>
      <c r="K9899" s="141">
        <v>16.666666666666998</v>
      </c>
    </row>
    <row r="9901" spans="2:11" x14ac:dyDescent="0.2">
      <c r="B9901" s="40" t="str">
        <f xml:space="preserve"> HYPERLINK("#'目次'!B415", "[409]")</f>
        <v>[409]</v>
      </c>
      <c r="C9901" s="23" t="s">
        <v>541</v>
      </c>
    </row>
    <row r="9904" spans="2:11" x14ac:dyDescent="0.2">
      <c r="C9904" s="23" t="s">
        <v>14</v>
      </c>
    </row>
    <row r="9905" spans="4:11" x14ac:dyDescent="0.2">
      <c r="D9905" s="195"/>
      <c r="E9905" s="196"/>
      <c r="F9905" s="196"/>
      <c r="G9905" s="37" t="s">
        <v>15</v>
      </c>
      <c r="H9905" s="33" t="s">
        <v>512</v>
      </c>
      <c r="I9905" s="13" t="s">
        <v>513</v>
      </c>
      <c r="J9905" s="13" t="s">
        <v>514</v>
      </c>
      <c r="K9905" s="38" t="s">
        <v>18</v>
      </c>
    </row>
    <row r="9906" spans="4:11" x14ac:dyDescent="0.2">
      <c r="D9906" s="197"/>
      <c r="E9906" s="198"/>
      <c r="F9906" s="198"/>
      <c r="G9906" s="35"/>
      <c r="H9906" s="39"/>
      <c r="I9906" s="14"/>
      <c r="J9906" s="14"/>
      <c r="K9906" s="34"/>
    </row>
    <row r="9907" spans="4:11" x14ac:dyDescent="0.2">
      <c r="D9907" s="56"/>
      <c r="E9907" s="58" t="s">
        <v>15</v>
      </c>
      <c r="F9907" s="46"/>
      <c r="G9907" s="36">
        <v>1200</v>
      </c>
      <c r="H9907" s="24">
        <v>5.666666666667</v>
      </c>
      <c r="I9907" s="24">
        <v>70.166666666666998</v>
      </c>
      <c r="J9907" s="24">
        <v>20.75</v>
      </c>
      <c r="K9907" s="68">
        <v>3.416666666667</v>
      </c>
    </row>
    <row r="9908" spans="4:11" x14ac:dyDescent="0.2">
      <c r="D9908" s="199" t="s">
        <v>19</v>
      </c>
      <c r="E9908" s="22" t="s">
        <v>20</v>
      </c>
      <c r="F9908" s="21"/>
      <c r="G9908" s="19">
        <v>132</v>
      </c>
      <c r="H9908" s="54">
        <v>4.5454545454549997</v>
      </c>
      <c r="I9908" s="20">
        <v>71.969696969696997</v>
      </c>
      <c r="J9908" s="20">
        <v>15.909090909091001</v>
      </c>
      <c r="K9908" s="52">
        <v>7.5757575757579998</v>
      </c>
    </row>
    <row r="9909" spans="4:11" x14ac:dyDescent="0.2">
      <c r="D9909" s="200"/>
      <c r="E9909" s="4" t="s">
        <v>21</v>
      </c>
      <c r="F9909" s="5"/>
      <c r="G9909" s="6">
        <v>444</v>
      </c>
      <c r="H9909" s="31">
        <v>4.9549549549550003</v>
      </c>
      <c r="I9909" s="12">
        <v>70.720720720721005</v>
      </c>
      <c r="J9909" s="12">
        <v>21.171171171171</v>
      </c>
      <c r="K9909" s="42">
        <v>3.1531531531530002</v>
      </c>
    </row>
    <row r="9910" spans="4:11" x14ac:dyDescent="0.2">
      <c r="D9910" s="200"/>
      <c r="E9910" s="4" t="s">
        <v>22</v>
      </c>
      <c r="F9910" s="5"/>
      <c r="G9910" s="6">
        <v>192</v>
      </c>
      <c r="H9910" s="31">
        <v>8.854166666667</v>
      </c>
      <c r="I9910" s="12">
        <v>70.833333333333002</v>
      </c>
      <c r="J9910" s="12">
        <v>18.229166666666998</v>
      </c>
      <c r="K9910" s="42">
        <v>2.083333333333</v>
      </c>
    </row>
    <row r="9911" spans="4:11" x14ac:dyDescent="0.2">
      <c r="D9911" s="200"/>
      <c r="E9911" s="4" t="s">
        <v>23</v>
      </c>
      <c r="F9911" s="5"/>
      <c r="G9911" s="6">
        <v>192</v>
      </c>
      <c r="H9911" s="31">
        <v>6.25</v>
      </c>
      <c r="I9911" s="12">
        <v>68.75</v>
      </c>
      <c r="J9911" s="12">
        <v>23.4375</v>
      </c>
      <c r="K9911" s="42">
        <v>1.5625</v>
      </c>
    </row>
    <row r="9912" spans="4:11" x14ac:dyDescent="0.2">
      <c r="D9912" s="200"/>
      <c r="E9912" s="4" t="s">
        <v>24</v>
      </c>
      <c r="F9912" s="5"/>
      <c r="G9912" s="6">
        <v>240</v>
      </c>
      <c r="H9912" s="31">
        <v>4.583333333333</v>
      </c>
      <c r="I9912" s="12">
        <v>68.75</v>
      </c>
      <c r="J9912" s="12">
        <v>22.5</v>
      </c>
      <c r="K9912" s="42">
        <v>4.166666666667</v>
      </c>
    </row>
    <row r="9913" spans="4:11" x14ac:dyDescent="0.2">
      <c r="D9913" s="199" t="s">
        <v>25</v>
      </c>
      <c r="E9913" s="22" t="s">
        <v>26</v>
      </c>
      <c r="F9913" s="21"/>
      <c r="G9913" s="19">
        <v>348</v>
      </c>
      <c r="H9913" s="54">
        <v>4.885057471264</v>
      </c>
      <c r="I9913" s="20">
        <v>71.839080459770003</v>
      </c>
      <c r="J9913" s="20">
        <v>21.551724137931</v>
      </c>
      <c r="K9913" s="52">
        <v>1.7241379310339999</v>
      </c>
    </row>
    <row r="9914" spans="4:11" x14ac:dyDescent="0.2">
      <c r="D9914" s="200"/>
      <c r="E9914" s="4" t="s">
        <v>27</v>
      </c>
      <c r="F9914" s="5"/>
      <c r="G9914" s="6">
        <v>378</v>
      </c>
      <c r="H9914" s="31">
        <v>8.2010582010580002</v>
      </c>
      <c r="I9914" s="12">
        <v>68.253968253967997</v>
      </c>
      <c r="J9914" s="12">
        <v>20.105820105820001</v>
      </c>
      <c r="K9914" s="42">
        <v>3.4391534391529999</v>
      </c>
    </row>
    <row r="9915" spans="4:11" x14ac:dyDescent="0.2">
      <c r="D9915" s="200"/>
      <c r="E9915" s="4" t="s">
        <v>28</v>
      </c>
      <c r="F9915" s="5"/>
      <c r="G9915" s="6">
        <v>372</v>
      </c>
      <c r="H9915" s="31">
        <v>4.3010752688169998</v>
      </c>
      <c r="I9915" s="12">
        <v>68.548387096773993</v>
      </c>
      <c r="J9915" s="12">
        <v>22.580645161290001</v>
      </c>
      <c r="K9915" s="42">
        <v>4.5698924731180002</v>
      </c>
    </row>
    <row r="9916" spans="4:11" x14ac:dyDescent="0.2">
      <c r="D9916" s="200"/>
      <c r="E9916" s="4" t="s">
        <v>29</v>
      </c>
      <c r="F9916" s="5"/>
      <c r="G9916" s="6">
        <v>102</v>
      </c>
      <c r="H9916" s="31">
        <v>3.9215686274510002</v>
      </c>
      <c r="I9916" s="29">
        <v>77.450980392157007</v>
      </c>
      <c r="J9916" s="43">
        <v>13.725490196078001</v>
      </c>
      <c r="K9916" s="42">
        <v>4.9019607843140003</v>
      </c>
    </row>
    <row r="9917" spans="4:11" x14ac:dyDescent="0.2">
      <c r="D9917" s="199" t="s">
        <v>30</v>
      </c>
      <c r="E9917" s="22" t="s">
        <v>31</v>
      </c>
      <c r="F9917" s="21"/>
      <c r="G9917" s="19">
        <v>592</v>
      </c>
      <c r="H9917" s="54">
        <v>5.0675675675680001</v>
      </c>
      <c r="I9917" s="20">
        <v>70.777027027027003</v>
      </c>
      <c r="J9917" s="20">
        <v>20.439189189189001</v>
      </c>
      <c r="K9917" s="52">
        <v>3.716216216216</v>
      </c>
    </row>
    <row r="9918" spans="4:11" x14ac:dyDescent="0.2">
      <c r="D9918" s="200"/>
      <c r="E9918" s="4" t="s">
        <v>32</v>
      </c>
      <c r="F9918" s="5"/>
      <c r="G9918" s="6">
        <v>608</v>
      </c>
      <c r="H9918" s="31">
        <v>6.25</v>
      </c>
      <c r="I9918" s="12">
        <v>69.572368421053</v>
      </c>
      <c r="J9918" s="12">
        <v>21.052631578947</v>
      </c>
      <c r="K9918" s="42">
        <v>3.125</v>
      </c>
    </row>
    <row r="9919" spans="4:11" x14ac:dyDescent="0.2">
      <c r="D9919" s="199" t="s">
        <v>33</v>
      </c>
      <c r="E9919" s="22" t="s">
        <v>34</v>
      </c>
      <c r="F9919" s="21"/>
      <c r="G9919" s="19">
        <v>74</v>
      </c>
      <c r="H9919" s="149">
        <v>10.810810810811001</v>
      </c>
      <c r="I9919" s="96">
        <v>75.675675675676004</v>
      </c>
      <c r="J9919" s="90">
        <v>10.810810810811001</v>
      </c>
      <c r="K9919" s="52">
        <v>2.7027027027030002</v>
      </c>
    </row>
    <row r="9920" spans="4:11" x14ac:dyDescent="0.2">
      <c r="D9920" s="200"/>
      <c r="E9920" s="4" t="s">
        <v>35</v>
      </c>
      <c r="F9920" s="5"/>
      <c r="G9920" s="6">
        <v>148</v>
      </c>
      <c r="H9920" s="31">
        <v>6.0810810810809999</v>
      </c>
      <c r="I9920" s="12">
        <v>73.648648648649001</v>
      </c>
      <c r="J9920" s="12">
        <v>16.891891891892001</v>
      </c>
      <c r="K9920" s="42">
        <v>3.3783783783780001</v>
      </c>
    </row>
    <row r="9921" spans="2:11" x14ac:dyDescent="0.2">
      <c r="D9921" s="200"/>
      <c r="E9921" s="4" t="s">
        <v>36</v>
      </c>
      <c r="F9921" s="5"/>
      <c r="G9921" s="6">
        <v>187</v>
      </c>
      <c r="H9921" s="31">
        <v>4.8128342245990003</v>
      </c>
      <c r="I9921" s="12">
        <v>73.262032085561003</v>
      </c>
      <c r="J9921" s="12">
        <v>18.716577540107</v>
      </c>
      <c r="K9921" s="42">
        <v>3.208556149733</v>
      </c>
    </row>
    <row r="9922" spans="2:11" x14ac:dyDescent="0.2">
      <c r="D9922" s="200"/>
      <c r="E9922" s="4" t="s">
        <v>37</v>
      </c>
      <c r="F9922" s="5"/>
      <c r="G9922" s="6">
        <v>221</v>
      </c>
      <c r="H9922" s="31">
        <v>5.4298642533940003</v>
      </c>
      <c r="I9922" s="12">
        <v>71.040723981900001</v>
      </c>
      <c r="J9922" s="12">
        <v>21.719457013574999</v>
      </c>
      <c r="K9922" s="42">
        <v>1.8099547511309999</v>
      </c>
    </row>
    <row r="9923" spans="2:11" x14ac:dyDescent="0.2">
      <c r="D9923" s="200"/>
      <c r="E9923" s="4" t="s">
        <v>38</v>
      </c>
      <c r="F9923" s="5"/>
      <c r="G9923" s="6">
        <v>186</v>
      </c>
      <c r="H9923" s="31">
        <v>5.9139784946239997</v>
      </c>
      <c r="I9923" s="12">
        <v>67.204301075269001</v>
      </c>
      <c r="J9923" s="12">
        <v>24.731182795698999</v>
      </c>
      <c r="K9923" s="42">
        <v>2.1505376344089999</v>
      </c>
    </row>
    <row r="9924" spans="2:11" x14ac:dyDescent="0.2">
      <c r="D9924" s="200"/>
      <c r="E9924" s="4" t="s">
        <v>39</v>
      </c>
      <c r="F9924" s="5"/>
      <c r="G9924" s="6">
        <v>223</v>
      </c>
      <c r="H9924" s="31">
        <v>5.3811659192830001</v>
      </c>
      <c r="I9924" s="12">
        <v>65.470852017937005</v>
      </c>
      <c r="J9924" s="12">
        <v>24.663677130044999</v>
      </c>
      <c r="K9924" s="42">
        <v>4.4843049327350002</v>
      </c>
    </row>
    <row r="9925" spans="2:11" x14ac:dyDescent="0.2">
      <c r="D9925" s="201"/>
      <c r="E9925" s="57" t="s">
        <v>40</v>
      </c>
      <c r="F9925" s="59"/>
      <c r="G9925" s="55">
        <v>161</v>
      </c>
      <c r="H9925" s="114">
        <v>4.3478260869570002</v>
      </c>
      <c r="I9925" s="65">
        <v>69.565217391304003</v>
      </c>
      <c r="J9925" s="65">
        <v>19.875776397515999</v>
      </c>
      <c r="K9925" s="105">
        <v>6.2111801242239997</v>
      </c>
    </row>
    <row r="9927" spans="2:11" x14ac:dyDescent="0.2">
      <c r="B9927" s="40" t="str">
        <f xml:space="preserve"> HYPERLINK("#'目次'!B416", "[410]")</f>
        <v>[410]</v>
      </c>
      <c r="C9927" s="23" t="s">
        <v>541</v>
      </c>
    </row>
    <row r="9930" spans="2:11" x14ac:dyDescent="0.2">
      <c r="C9930" s="23" t="s">
        <v>48</v>
      </c>
    </row>
    <row r="9931" spans="2:11" x14ac:dyDescent="0.2">
      <c r="D9931" s="195"/>
      <c r="E9931" s="196"/>
      <c r="F9931" s="196"/>
      <c r="G9931" s="37" t="s">
        <v>15</v>
      </c>
      <c r="H9931" s="33" t="s">
        <v>512</v>
      </c>
      <c r="I9931" s="13" t="s">
        <v>513</v>
      </c>
      <c r="J9931" s="13" t="s">
        <v>514</v>
      </c>
      <c r="K9931" s="38" t="s">
        <v>18</v>
      </c>
    </row>
    <row r="9932" spans="2:11" x14ac:dyDescent="0.2">
      <c r="D9932" s="197"/>
      <c r="E9932" s="198"/>
      <c r="F9932" s="198"/>
      <c r="G9932" s="35"/>
      <c r="H9932" s="39"/>
      <c r="I9932" s="14"/>
      <c r="J9932" s="14"/>
      <c r="K9932" s="34"/>
    </row>
    <row r="9933" spans="2:11" x14ac:dyDescent="0.2">
      <c r="D9933" s="56"/>
      <c r="E9933" s="58" t="s">
        <v>15</v>
      </c>
      <c r="F9933" s="46"/>
      <c r="G9933" s="36">
        <v>1200</v>
      </c>
      <c r="H9933" s="24">
        <v>5.666666666667</v>
      </c>
      <c r="I9933" s="24">
        <v>70.166666666666998</v>
      </c>
      <c r="J9933" s="24">
        <v>20.75</v>
      </c>
      <c r="K9933" s="68">
        <v>3.416666666667</v>
      </c>
    </row>
    <row r="9934" spans="2:11" x14ac:dyDescent="0.2">
      <c r="D9934" s="199" t="s">
        <v>49</v>
      </c>
      <c r="E9934" s="22" t="s">
        <v>50</v>
      </c>
      <c r="F9934" s="21"/>
      <c r="G9934" s="19">
        <v>15</v>
      </c>
      <c r="H9934" s="180">
        <v>0</v>
      </c>
      <c r="I9934" s="20">
        <v>66.666666666666998</v>
      </c>
      <c r="J9934" s="98">
        <v>33.333333333333002</v>
      </c>
      <c r="K9934" s="117">
        <v>0</v>
      </c>
    </row>
    <row r="9935" spans="2:11" x14ac:dyDescent="0.2">
      <c r="D9935" s="200"/>
      <c r="E9935" s="4" t="s">
        <v>51</v>
      </c>
      <c r="F9935" s="5"/>
      <c r="G9935" s="6">
        <v>142</v>
      </c>
      <c r="H9935" s="31">
        <v>5.6338028169010004</v>
      </c>
      <c r="I9935" s="12">
        <v>66.197183098592006</v>
      </c>
      <c r="J9935" s="12">
        <v>25.352112676055999</v>
      </c>
      <c r="K9935" s="42">
        <v>2.8169014084509998</v>
      </c>
    </row>
    <row r="9936" spans="2:11" x14ac:dyDescent="0.2">
      <c r="D9936" s="200"/>
      <c r="E9936" s="4" t="s">
        <v>52</v>
      </c>
      <c r="F9936" s="5"/>
      <c r="G9936" s="6">
        <v>26</v>
      </c>
      <c r="H9936" s="31">
        <v>3.8461538461539999</v>
      </c>
      <c r="I9936" s="12">
        <v>65.384615384615003</v>
      </c>
      <c r="J9936" s="29">
        <v>26.923076923077002</v>
      </c>
      <c r="K9936" s="42">
        <v>3.8461538461539999</v>
      </c>
    </row>
    <row r="9937" spans="4:11" x14ac:dyDescent="0.2">
      <c r="D9937" s="200"/>
      <c r="E9937" s="4" t="s">
        <v>53</v>
      </c>
      <c r="F9937" s="5"/>
      <c r="G9937" s="6">
        <v>41</v>
      </c>
      <c r="H9937" s="31">
        <v>2.4390243902440001</v>
      </c>
      <c r="I9937" s="12">
        <v>65.853658536585002</v>
      </c>
      <c r="J9937" s="44">
        <v>31.707317073171001</v>
      </c>
      <c r="K9937" s="73">
        <v>0</v>
      </c>
    </row>
    <row r="9938" spans="4:11" x14ac:dyDescent="0.2">
      <c r="D9938" s="200"/>
      <c r="E9938" s="4" t="s">
        <v>54</v>
      </c>
      <c r="F9938" s="5"/>
      <c r="G9938" s="6">
        <v>226</v>
      </c>
      <c r="H9938" s="31">
        <v>3.0973451327429999</v>
      </c>
      <c r="I9938" s="12">
        <v>73.451327433627995</v>
      </c>
      <c r="J9938" s="12">
        <v>21.238938053097002</v>
      </c>
      <c r="K9938" s="42">
        <v>2.212389380531</v>
      </c>
    </row>
    <row r="9939" spans="4:11" x14ac:dyDescent="0.2">
      <c r="D9939" s="200"/>
      <c r="E9939" s="4" t="s">
        <v>55</v>
      </c>
      <c r="F9939" s="5"/>
      <c r="G9939" s="6">
        <v>125</v>
      </c>
      <c r="H9939" s="31">
        <v>5.6</v>
      </c>
      <c r="I9939" s="12">
        <v>69.599999999999994</v>
      </c>
      <c r="J9939" s="12">
        <v>23.2</v>
      </c>
      <c r="K9939" s="42">
        <v>1.6</v>
      </c>
    </row>
    <row r="9940" spans="4:11" x14ac:dyDescent="0.2">
      <c r="D9940" s="200"/>
      <c r="E9940" s="4" t="s">
        <v>56</v>
      </c>
      <c r="F9940" s="5"/>
      <c r="G9940" s="6">
        <v>190</v>
      </c>
      <c r="H9940" s="31">
        <v>8.9473684210529996</v>
      </c>
      <c r="I9940" s="12">
        <v>70</v>
      </c>
      <c r="J9940" s="12">
        <v>17.894736842105001</v>
      </c>
      <c r="K9940" s="42">
        <v>3.1578947368420001</v>
      </c>
    </row>
    <row r="9941" spans="4:11" x14ac:dyDescent="0.2">
      <c r="D9941" s="200"/>
      <c r="E9941" s="4" t="s">
        <v>57</v>
      </c>
      <c r="F9941" s="5"/>
      <c r="G9941" s="6">
        <v>185</v>
      </c>
      <c r="H9941" s="31">
        <v>5.4054054054050003</v>
      </c>
      <c r="I9941" s="12">
        <v>74.594594594594994</v>
      </c>
      <c r="J9941" s="12">
        <v>17.837837837837998</v>
      </c>
      <c r="K9941" s="42">
        <v>2.1621621621620002</v>
      </c>
    </row>
    <row r="9942" spans="4:11" x14ac:dyDescent="0.2">
      <c r="D9942" s="200"/>
      <c r="E9942" s="4" t="s">
        <v>58</v>
      </c>
      <c r="F9942" s="5"/>
      <c r="G9942" s="6">
        <v>113</v>
      </c>
      <c r="H9942" s="31">
        <v>9.7345132743360008</v>
      </c>
      <c r="I9942" s="12">
        <v>74.336283185840998</v>
      </c>
      <c r="J9942" s="43">
        <v>11.504424778761001</v>
      </c>
      <c r="K9942" s="42">
        <v>4.424778761062</v>
      </c>
    </row>
    <row r="9943" spans="4:11" x14ac:dyDescent="0.2">
      <c r="D9943" s="200"/>
      <c r="E9943" s="4" t="s">
        <v>59</v>
      </c>
      <c r="F9943" s="5"/>
      <c r="G9943" s="6">
        <v>136</v>
      </c>
      <c r="H9943" s="31">
        <v>4.4117647058819998</v>
      </c>
      <c r="I9943" s="43">
        <v>62.5</v>
      </c>
      <c r="J9943" s="12">
        <v>22.794117647059</v>
      </c>
      <c r="K9943" s="88">
        <v>10.294117647059</v>
      </c>
    </row>
    <row r="9944" spans="4:11" x14ac:dyDescent="0.2">
      <c r="D9944" s="199" t="s">
        <v>60</v>
      </c>
      <c r="E9944" s="22" t="s">
        <v>61</v>
      </c>
      <c r="F9944" s="21"/>
      <c r="G9944" s="19">
        <v>205</v>
      </c>
      <c r="H9944" s="54">
        <v>5.8536585365849998</v>
      </c>
      <c r="I9944" s="20">
        <v>65.853658536585002</v>
      </c>
      <c r="J9944" s="20">
        <v>23.414634146341001</v>
      </c>
      <c r="K9944" s="52">
        <v>4.8780487804880002</v>
      </c>
    </row>
    <row r="9945" spans="4:11" x14ac:dyDescent="0.2">
      <c r="D9945" s="200"/>
      <c r="E9945" s="4" t="s">
        <v>62</v>
      </c>
      <c r="F9945" s="5"/>
      <c r="G9945" s="6">
        <v>160</v>
      </c>
      <c r="H9945" s="31">
        <v>4.375</v>
      </c>
      <c r="I9945" s="12">
        <v>74.375</v>
      </c>
      <c r="J9945" s="12">
        <v>18.75</v>
      </c>
      <c r="K9945" s="42">
        <v>2.5</v>
      </c>
    </row>
    <row r="9946" spans="4:11" x14ac:dyDescent="0.2">
      <c r="D9946" s="200"/>
      <c r="E9946" s="4" t="s">
        <v>63</v>
      </c>
      <c r="F9946" s="5"/>
      <c r="G9946" s="6">
        <v>121</v>
      </c>
      <c r="H9946" s="31">
        <v>4.1322314049589997</v>
      </c>
      <c r="I9946" s="29">
        <v>75.206611570248</v>
      </c>
      <c r="J9946" s="12">
        <v>19.834710743801999</v>
      </c>
      <c r="K9946" s="42">
        <v>0.82644628099200002</v>
      </c>
    </row>
    <row r="9947" spans="4:11" x14ac:dyDescent="0.2">
      <c r="D9947" s="200"/>
      <c r="E9947" s="4" t="s">
        <v>64</v>
      </c>
      <c r="F9947" s="5"/>
      <c r="G9947" s="6">
        <v>124</v>
      </c>
      <c r="H9947" s="31">
        <v>8.8709677419350008</v>
      </c>
      <c r="I9947" s="12">
        <v>70.967741935484</v>
      </c>
      <c r="J9947" s="12">
        <v>19.354838709677001</v>
      </c>
      <c r="K9947" s="42">
        <v>0.80645161290300005</v>
      </c>
    </row>
    <row r="9948" spans="4:11" x14ac:dyDescent="0.2">
      <c r="D9948" s="200"/>
      <c r="E9948" s="4" t="s">
        <v>65</v>
      </c>
      <c r="F9948" s="5"/>
      <c r="G9948" s="6">
        <v>109</v>
      </c>
      <c r="H9948" s="31">
        <v>7.339449541284</v>
      </c>
      <c r="I9948" s="12">
        <v>67.889908256881</v>
      </c>
      <c r="J9948" s="12">
        <v>22.018348623853001</v>
      </c>
      <c r="K9948" s="42">
        <v>2.7522935779819999</v>
      </c>
    </row>
    <row r="9949" spans="4:11" x14ac:dyDescent="0.2">
      <c r="D9949" s="200"/>
      <c r="E9949" s="4" t="s">
        <v>66</v>
      </c>
      <c r="F9949" s="5"/>
      <c r="G9949" s="6">
        <v>104</v>
      </c>
      <c r="H9949" s="31">
        <v>5.7692307692310001</v>
      </c>
      <c r="I9949" s="12">
        <v>73.076923076922995</v>
      </c>
      <c r="J9949" s="12">
        <v>20.192307692307999</v>
      </c>
      <c r="K9949" s="42">
        <v>0.96153846153800004</v>
      </c>
    </row>
    <row r="9950" spans="4:11" x14ac:dyDescent="0.2">
      <c r="D9950" s="200"/>
      <c r="E9950" s="4" t="s">
        <v>67</v>
      </c>
      <c r="F9950" s="5"/>
      <c r="G9950" s="6">
        <v>139</v>
      </c>
      <c r="H9950" s="31">
        <v>5.035971223022</v>
      </c>
      <c r="I9950" s="12">
        <v>71.942446043165006</v>
      </c>
      <c r="J9950" s="12">
        <v>22.302158273381</v>
      </c>
      <c r="K9950" s="42">
        <v>0.71942446043200003</v>
      </c>
    </row>
    <row r="9951" spans="4:11" x14ac:dyDescent="0.2">
      <c r="D9951" s="200"/>
      <c r="E9951" s="4" t="s">
        <v>68</v>
      </c>
      <c r="F9951" s="5"/>
      <c r="G9951" s="6">
        <v>48</v>
      </c>
      <c r="H9951" s="31">
        <v>8.333333333333</v>
      </c>
      <c r="I9951" s="61">
        <v>54.166666666666998</v>
      </c>
      <c r="J9951" s="44">
        <v>35.416666666666998</v>
      </c>
      <c r="K9951" s="42">
        <v>2.083333333333</v>
      </c>
    </row>
    <row r="9952" spans="4:11" x14ac:dyDescent="0.2">
      <c r="D9952" s="200"/>
      <c r="E9952" s="4" t="s">
        <v>69</v>
      </c>
      <c r="F9952" s="5"/>
      <c r="G9952" s="6">
        <v>37</v>
      </c>
      <c r="H9952" s="31">
        <v>8.1081081081080004</v>
      </c>
      <c r="I9952" s="29">
        <v>75.675675675676004</v>
      </c>
      <c r="J9952" s="12">
        <v>16.216216216216001</v>
      </c>
      <c r="K9952" s="73">
        <v>0</v>
      </c>
    </row>
    <row r="9953" spans="2:11" x14ac:dyDescent="0.2">
      <c r="D9953" s="93" t="s">
        <v>70</v>
      </c>
      <c r="E9953" s="89" t="s">
        <v>18</v>
      </c>
      <c r="F9953" s="92"/>
      <c r="G9953" s="94">
        <v>0</v>
      </c>
      <c r="H9953" s="178">
        <v>0</v>
      </c>
      <c r="I9953" s="86">
        <v>0</v>
      </c>
      <c r="J9953" s="86">
        <v>0</v>
      </c>
      <c r="K9953" s="144">
        <v>0</v>
      </c>
    </row>
    <row r="9955" spans="2:11" x14ac:dyDescent="0.2">
      <c r="B9955" s="40" t="str">
        <f xml:space="preserve"> HYPERLINK("#'目次'!B417", "[411]")</f>
        <v>[411]</v>
      </c>
      <c r="C9955" s="23" t="s">
        <v>541</v>
      </c>
    </row>
    <row r="9958" spans="2:11" x14ac:dyDescent="0.2">
      <c r="C9958" s="23" t="s">
        <v>73</v>
      </c>
    </row>
    <row r="9959" spans="2:11" x14ac:dyDescent="0.2">
      <c r="D9959" s="195"/>
      <c r="E9959" s="196"/>
      <c r="F9959" s="196"/>
      <c r="G9959" s="37" t="s">
        <v>15</v>
      </c>
      <c r="H9959" s="33" t="s">
        <v>512</v>
      </c>
      <c r="I9959" s="13" t="s">
        <v>513</v>
      </c>
      <c r="J9959" s="13" t="s">
        <v>514</v>
      </c>
      <c r="K9959" s="38" t="s">
        <v>18</v>
      </c>
    </row>
    <row r="9960" spans="2:11" x14ac:dyDescent="0.2">
      <c r="D9960" s="197"/>
      <c r="E9960" s="198"/>
      <c r="F9960" s="198"/>
      <c r="G9960" s="35"/>
      <c r="H9960" s="39"/>
      <c r="I9960" s="14"/>
      <c r="J9960" s="14"/>
      <c r="K9960" s="34"/>
    </row>
    <row r="9961" spans="2:11" x14ac:dyDescent="0.2">
      <c r="D9961" s="56"/>
      <c r="E9961" s="58" t="s">
        <v>15</v>
      </c>
      <c r="F9961" s="46"/>
      <c r="G9961" s="36">
        <v>1200</v>
      </c>
      <c r="H9961" s="24">
        <v>5.666666666667</v>
      </c>
      <c r="I9961" s="24">
        <v>70.166666666666998</v>
      </c>
      <c r="J9961" s="24">
        <v>20.75</v>
      </c>
      <c r="K9961" s="68">
        <v>3.416666666667</v>
      </c>
    </row>
    <row r="9962" spans="2:11" x14ac:dyDescent="0.2">
      <c r="D9962" s="199" t="s">
        <v>74</v>
      </c>
      <c r="E9962" s="22" t="s">
        <v>75</v>
      </c>
      <c r="F9962" s="21"/>
      <c r="G9962" s="19">
        <v>592</v>
      </c>
      <c r="H9962" s="54">
        <v>5.0675675675680001</v>
      </c>
      <c r="I9962" s="20">
        <v>70.777027027027003</v>
      </c>
      <c r="J9962" s="20">
        <v>20.439189189189001</v>
      </c>
      <c r="K9962" s="52">
        <v>3.716216216216</v>
      </c>
    </row>
    <row r="9963" spans="2:11" x14ac:dyDescent="0.2">
      <c r="D9963" s="200"/>
      <c r="E9963" s="4" t="s">
        <v>34</v>
      </c>
      <c r="F9963" s="5"/>
      <c r="G9963" s="6">
        <v>37</v>
      </c>
      <c r="H9963" s="76">
        <v>10.810810810811001</v>
      </c>
      <c r="I9963" s="29">
        <v>78.378378378378002</v>
      </c>
      <c r="J9963" s="61">
        <v>5.4054054054050003</v>
      </c>
      <c r="K9963" s="42">
        <v>5.4054054054050003</v>
      </c>
    </row>
    <row r="9964" spans="2:11" x14ac:dyDescent="0.2">
      <c r="D9964" s="200"/>
      <c r="E9964" s="4" t="s">
        <v>35</v>
      </c>
      <c r="F9964" s="5"/>
      <c r="G9964" s="6">
        <v>75</v>
      </c>
      <c r="H9964" s="31">
        <v>4</v>
      </c>
      <c r="I9964" s="44">
        <v>81.333333333333002</v>
      </c>
      <c r="J9964" s="43">
        <v>12</v>
      </c>
      <c r="K9964" s="42">
        <v>2.666666666667</v>
      </c>
    </row>
    <row r="9965" spans="2:11" x14ac:dyDescent="0.2">
      <c r="D9965" s="200"/>
      <c r="E9965" s="4" t="s">
        <v>36</v>
      </c>
      <c r="F9965" s="5"/>
      <c r="G9965" s="6">
        <v>95</v>
      </c>
      <c r="H9965" s="31">
        <v>1.052631578947</v>
      </c>
      <c r="I9965" s="12">
        <v>74.736842105262994</v>
      </c>
      <c r="J9965" s="12">
        <v>18.947368421053</v>
      </c>
      <c r="K9965" s="42">
        <v>5.2631578947369997</v>
      </c>
    </row>
    <row r="9966" spans="2:11" x14ac:dyDescent="0.2">
      <c r="D9966" s="200"/>
      <c r="E9966" s="4" t="s">
        <v>37</v>
      </c>
      <c r="F9966" s="5"/>
      <c r="G9966" s="6">
        <v>111</v>
      </c>
      <c r="H9966" s="31">
        <v>6.3063063063060003</v>
      </c>
      <c r="I9966" s="12">
        <v>68.468468468468004</v>
      </c>
      <c r="J9966" s="12">
        <v>23.423423423422999</v>
      </c>
      <c r="K9966" s="42">
        <v>1.8018018018019999</v>
      </c>
    </row>
    <row r="9967" spans="2:11" x14ac:dyDescent="0.2">
      <c r="D9967" s="200"/>
      <c r="E9967" s="4" t="s">
        <v>38</v>
      </c>
      <c r="F9967" s="5"/>
      <c r="G9967" s="6">
        <v>93</v>
      </c>
      <c r="H9967" s="31">
        <v>4.3010752688169998</v>
      </c>
      <c r="I9967" s="43">
        <v>63.440860215054002</v>
      </c>
      <c r="J9967" s="29">
        <v>30.107526881719998</v>
      </c>
      <c r="K9967" s="42">
        <v>2.1505376344089999</v>
      </c>
    </row>
    <row r="9968" spans="2:11" x14ac:dyDescent="0.2">
      <c r="D9968" s="200"/>
      <c r="E9968" s="4" t="s">
        <v>39</v>
      </c>
      <c r="F9968" s="5"/>
      <c r="G9968" s="6">
        <v>109</v>
      </c>
      <c r="H9968" s="31">
        <v>6.4220183486240003</v>
      </c>
      <c r="I9968" s="12">
        <v>66.972477064220001</v>
      </c>
      <c r="J9968" s="12">
        <v>22.935779816514</v>
      </c>
      <c r="K9968" s="42">
        <v>3.669724770642</v>
      </c>
    </row>
    <row r="9969" spans="2:11" x14ac:dyDescent="0.2">
      <c r="D9969" s="200"/>
      <c r="E9969" s="4" t="s">
        <v>40</v>
      </c>
      <c r="F9969" s="5"/>
      <c r="G9969" s="6">
        <v>72</v>
      </c>
      <c r="H9969" s="31">
        <v>5.5555555555560003</v>
      </c>
      <c r="I9969" s="12">
        <v>69.444444444444002</v>
      </c>
      <c r="J9969" s="12">
        <v>18.055555555556001</v>
      </c>
      <c r="K9969" s="42">
        <v>6.9444444444439997</v>
      </c>
    </row>
    <row r="9970" spans="2:11" x14ac:dyDescent="0.2">
      <c r="D9970" s="199" t="s">
        <v>76</v>
      </c>
      <c r="E9970" s="22" t="s">
        <v>77</v>
      </c>
      <c r="F9970" s="21"/>
      <c r="G9970" s="19">
        <v>608</v>
      </c>
      <c r="H9970" s="54">
        <v>6.25</v>
      </c>
      <c r="I9970" s="20">
        <v>69.572368421053</v>
      </c>
      <c r="J9970" s="20">
        <v>21.052631578947</v>
      </c>
      <c r="K9970" s="52">
        <v>3.125</v>
      </c>
    </row>
    <row r="9971" spans="2:11" x14ac:dyDescent="0.2">
      <c r="D9971" s="200"/>
      <c r="E9971" s="4" t="s">
        <v>34</v>
      </c>
      <c r="F9971" s="5"/>
      <c r="G9971" s="6">
        <v>37</v>
      </c>
      <c r="H9971" s="76">
        <v>10.810810810811001</v>
      </c>
      <c r="I9971" s="12">
        <v>72.972972972972997</v>
      </c>
      <c r="J9971" s="12">
        <v>16.216216216216001</v>
      </c>
      <c r="K9971" s="73">
        <v>0</v>
      </c>
    </row>
    <row r="9972" spans="2:11" x14ac:dyDescent="0.2">
      <c r="D9972" s="200"/>
      <c r="E9972" s="4" t="s">
        <v>35</v>
      </c>
      <c r="F9972" s="5"/>
      <c r="G9972" s="6">
        <v>73</v>
      </c>
      <c r="H9972" s="31">
        <v>8.2191780821920002</v>
      </c>
      <c r="I9972" s="12">
        <v>65.753424657533998</v>
      </c>
      <c r="J9972" s="12">
        <v>21.917808219177999</v>
      </c>
      <c r="K9972" s="42">
        <v>4.1095890410960001</v>
      </c>
    </row>
    <row r="9973" spans="2:11" x14ac:dyDescent="0.2">
      <c r="D9973" s="200"/>
      <c r="E9973" s="4" t="s">
        <v>36</v>
      </c>
      <c r="F9973" s="5"/>
      <c r="G9973" s="6">
        <v>92</v>
      </c>
      <c r="H9973" s="31">
        <v>8.6956521739130004</v>
      </c>
      <c r="I9973" s="12">
        <v>71.739130434782993</v>
      </c>
      <c r="J9973" s="12">
        <v>18.478260869564998</v>
      </c>
      <c r="K9973" s="42">
        <v>1.086956521739</v>
      </c>
    </row>
    <row r="9974" spans="2:11" x14ac:dyDescent="0.2">
      <c r="D9974" s="200"/>
      <c r="E9974" s="4" t="s">
        <v>37</v>
      </c>
      <c r="F9974" s="5"/>
      <c r="G9974" s="6">
        <v>110</v>
      </c>
      <c r="H9974" s="31">
        <v>4.5454545454549997</v>
      </c>
      <c r="I9974" s="12">
        <v>73.636363636363996</v>
      </c>
      <c r="J9974" s="12">
        <v>20</v>
      </c>
      <c r="K9974" s="42">
        <v>1.818181818182</v>
      </c>
    </row>
    <row r="9975" spans="2:11" x14ac:dyDescent="0.2">
      <c r="D9975" s="200"/>
      <c r="E9975" s="4" t="s">
        <v>38</v>
      </c>
      <c r="F9975" s="5"/>
      <c r="G9975" s="6">
        <v>93</v>
      </c>
      <c r="H9975" s="31">
        <v>7.5268817204299996</v>
      </c>
      <c r="I9975" s="12">
        <v>70.967741935484</v>
      </c>
      <c r="J9975" s="12">
        <v>19.354838709677001</v>
      </c>
      <c r="K9975" s="42">
        <v>2.1505376344089999</v>
      </c>
    </row>
    <row r="9976" spans="2:11" x14ac:dyDescent="0.2">
      <c r="D9976" s="200"/>
      <c r="E9976" s="4" t="s">
        <v>39</v>
      </c>
      <c r="F9976" s="5"/>
      <c r="G9976" s="6">
        <v>114</v>
      </c>
      <c r="H9976" s="31">
        <v>4.3859649122809996</v>
      </c>
      <c r="I9976" s="43">
        <v>64.035087719298005</v>
      </c>
      <c r="J9976" s="29">
        <v>26.315789473683999</v>
      </c>
      <c r="K9976" s="42">
        <v>5.2631578947369997</v>
      </c>
    </row>
    <row r="9977" spans="2:11" x14ac:dyDescent="0.2">
      <c r="D9977" s="201"/>
      <c r="E9977" s="57" t="s">
        <v>40</v>
      </c>
      <c r="F9977" s="59"/>
      <c r="G9977" s="55">
        <v>89</v>
      </c>
      <c r="H9977" s="114">
        <v>3.3707865168539999</v>
      </c>
      <c r="I9977" s="65">
        <v>69.662921348314995</v>
      </c>
      <c r="J9977" s="65">
        <v>21.348314606742001</v>
      </c>
      <c r="K9977" s="105">
        <v>5.61797752809</v>
      </c>
    </row>
    <row r="9979" spans="2:11" x14ac:dyDescent="0.2">
      <c r="B9979" s="40" t="str">
        <f xml:space="preserve"> HYPERLINK("#'目次'!B418", "[412]")</f>
        <v>[412]</v>
      </c>
      <c r="C9979" s="23" t="s">
        <v>541</v>
      </c>
    </row>
    <row r="9982" spans="2:11" x14ac:dyDescent="0.2">
      <c r="C9982" s="23" t="s">
        <v>80</v>
      </c>
    </row>
    <row r="9983" spans="2:11" x14ac:dyDescent="0.2">
      <c r="E9983" s="195"/>
      <c r="F9983" s="196"/>
      <c r="G9983" s="37" t="s">
        <v>15</v>
      </c>
      <c r="H9983" s="33" t="s">
        <v>512</v>
      </c>
      <c r="I9983" s="13" t="s">
        <v>513</v>
      </c>
      <c r="J9983" s="13" t="s">
        <v>514</v>
      </c>
      <c r="K9983" s="38" t="s">
        <v>18</v>
      </c>
    </row>
    <row r="9984" spans="2:11" x14ac:dyDescent="0.2">
      <c r="E9984" s="197"/>
      <c r="F9984" s="198"/>
      <c r="G9984" s="35"/>
      <c r="H9984" s="39"/>
      <c r="I9984" s="14"/>
      <c r="J9984" s="14"/>
      <c r="K9984" s="34"/>
    </row>
    <row r="9985" spans="5:11" x14ac:dyDescent="0.2">
      <c r="E9985" s="91" t="s">
        <v>15</v>
      </c>
      <c r="F9985" s="46"/>
      <c r="G9985" s="36">
        <v>1200</v>
      </c>
      <c r="H9985" s="24">
        <v>5.666666666667</v>
      </c>
      <c r="I9985" s="24">
        <v>70.166666666666998</v>
      </c>
      <c r="J9985" s="24">
        <v>20.75</v>
      </c>
      <c r="K9985" s="68">
        <v>3.416666666667</v>
      </c>
    </row>
    <row r="9986" spans="5:11" x14ac:dyDescent="0.2">
      <c r="E9986" s="4" t="s">
        <v>81</v>
      </c>
      <c r="F9986" s="5"/>
      <c r="G9986" s="19">
        <v>48</v>
      </c>
      <c r="H9986" s="54">
        <v>8.333333333333</v>
      </c>
      <c r="I9986" s="20">
        <v>75</v>
      </c>
      <c r="J9986" s="90">
        <v>12.5</v>
      </c>
      <c r="K9986" s="52">
        <v>4.166666666667</v>
      </c>
    </row>
    <row r="9987" spans="5:11" x14ac:dyDescent="0.2">
      <c r="E9987" s="4" t="s">
        <v>82</v>
      </c>
      <c r="F9987" s="5"/>
      <c r="G9987" s="6">
        <v>84</v>
      </c>
      <c r="H9987" s="31">
        <v>2.3809523809519999</v>
      </c>
      <c r="I9987" s="12">
        <v>70.238095238094999</v>
      </c>
      <c r="J9987" s="12">
        <v>17.857142857143</v>
      </c>
      <c r="K9987" s="88">
        <v>9.5238095238099998</v>
      </c>
    </row>
    <row r="9988" spans="5:11" x14ac:dyDescent="0.2">
      <c r="E9988" s="4" t="s">
        <v>83</v>
      </c>
      <c r="F9988" s="5"/>
      <c r="G9988" s="6">
        <v>462</v>
      </c>
      <c r="H9988" s="31">
        <v>5.1948051948050002</v>
      </c>
      <c r="I9988" s="12">
        <v>70.995670995671006</v>
      </c>
      <c r="J9988" s="12">
        <v>20.562770562771</v>
      </c>
      <c r="K9988" s="42">
        <v>3.2467532467529998</v>
      </c>
    </row>
    <row r="9989" spans="5:11" x14ac:dyDescent="0.2">
      <c r="E9989" s="4" t="s">
        <v>84</v>
      </c>
      <c r="F9989" s="5"/>
      <c r="G9989" s="6">
        <v>30</v>
      </c>
      <c r="H9989" s="31">
        <v>10</v>
      </c>
      <c r="I9989" s="12">
        <v>70</v>
      </c>
      <c r="J9989" s="12">
        <v>20</v>
      </c>
      <c r="K9989" s="73">
        <v>0</v>
      </c>
    </row>
    <row r="9990" spans="5:11" x14ac:dyDescent="0.2">
      <c r="E9990" s="4" t="s">
        <v>85</v>
      </c>
      <c r="F9990" s="5"/>
      <c r="G9990" s="6">
        <v>144</v>
      </c>
      <c r="H9990" s="31">
        <v>8.333333333333</v>
      </c>
      <c r="I9990" s="12">
        <v>70.138888888888999</v>
      </c>
      <c r="J9990" s="12">
        <v>19.444444444443999</v>
      </c>
      <c r="K9990" s="42">
        <v>2.083333333333</v>
      </c>
    </row>
    <row r="9991" spans="5:11" x14ac:dyDescent="0.2">
      <c r="E9991" s="4" t="s">
        <v>86</v>
      </c>
      <c r="F9991" s="5"/>
      <c r="G9991" s="6">
        <v>192</v>
      </c>
      <c r="H9991" s="31">
        <v>6.25</v>
      </c>
      <c r="I9991" s="12">
        <v>68.75</v>
      </c>
      <c r="J9991" s="12">
        <v>23.4375</v>
      </c>
      <c r="K9991" s="42">
        <v>1.5625</v>
      </c>
    </row>
    <row r="9992" spans="5:11" x14ac:dyDescent="0.2">
      <c r="E9992" s="4" t="s">
        <v>87</v>
      </c>
      <c r="F9992" s="5"/>
      <c r="G9992" s="6">
        <v>72</v>
      </c>
      <c r="H9992" s="31">
        <v>4.166666666667</v>
      </c>
      <c r="I9992" s="12">
        <v>69.444444444444002</v>
      </c>
      <c r="J9992" s="12">
        <v>20.833333333333002</v>
      </c>
      <c r="K9992" s="42">
        <v>5.5555555555560003</v>
      </c>
    </row>
    <row r="9993" spans="5:11" x14ac:dyDescent="0.2">
      <c r="E9993" s="4" t="s">
        <v>88</v>
      </c>
      <c r="F9993" s="5"/>
      <c r="G9993" s="6">
        <v>36</v>
      </c>
      <c r="H9993" s="31">
        <v>8.333333333333</v>
      </c>
      <c r="I9993" s="29">
        <v>77.777777777777999</v>
      </c>
      <c r="J9993" s="43">
        <v>11.111111111111001</v>
      </c>
      <c r="K9993" s="42">
        <v>2.7777777777780002</v>
      </c>
    </row>
    <row r="9994" spans="5:11" x14ac:dyDescent="0.2">
      <c r="E9994" s="4" t="s">
        <v>89</v>
      </c>
      <c r="F9994" s="5"/>
      <c r="G9994" s="6">
        <v>66</v>
      </c>
      <c r="H9994" s="31">
        <v>1.5151515151520001</v>
      </c>
      <c r="I9994" s="12">
        <v>69.696969696970001</v>
      </c>
      <c r="J9994" s="12">
        <v>24.242424242424001</v>
      </c>
      <c r="K9994" s="42">
        <v>4.5454545454549997</v>
      </c>
    </row>
    <row r="9995" spans="5:11" x14ac:dyDescent="0.2">
      <c r="E9995" s="4" t="s">
        <v>90</v>
      </c>
      <c r="F9995" s="5"/>
      <c r="G9995" s="6">
        <v>54</v>
      </c>
      <c r="H9995" s="31">
        <v>5.5555555555560003</v>
      </c>
      <c r="I9995" s="43">
        <v>62.962962962962997</v>
      </c>
      <c r="J9995" s="44">
        <v>31.481481481481001</v>
      </c>
      <c r="K9995" s="73">
        <v>0</v>
      </c>
    </row>
    <row r="9996" spans="5:11" x14ac:dyDescent="0.2">
      <c r="E9996" s="57" t="s">
        <v>91</v>
      </c>
      <c r="F9996" s="59"/>
      <c r="G9996" s="55">
        <v>12</v>
      </c>
      <c r="H9996" s="114">
        <v>8.333333333333</v>
      </c>
      <c r="I9996" s="109">
        <v>58.333333333333002</v>
      </c>
      <c r="J9996" s="65">
        <v>16.666666666666998</v>
      </c>
      <c r="K9996" s="141">
        <v>16.666666666666998</v>
      </c>
    </row>
  </sheetData>
  <mergeCells count="1236">
    <mergeCell ref="D9905:F9906"/>
    <mergeCell ref="D9908:D9912"/>
    <mergeCell ref="D9913:D9916"/>
    <mergeCell ref="D9917:D9918"/>
    <mergeCell ref="D9919:D9925"/>
    <mergeCell ref="D9931:F9932"/>
    <mergeCell ref="D9934:D9943"/>
    <mergeCell ref="D9944:D9952"/>
    <mergeCell ref="D9959:F9960"/>
    <mergeCell ref="D9962:D9969"/>
    <mergeCell ref="D9970:D9977"/>
    <mergeCell ref="E9983:F9984"/>
    <mergeCell ref="D9750:D9758"/>
    <mergeCell ref="D9765:F9766"/>
    <mergeCell ref="D9768:D9775"/>
    <mergeCell ref="D9776:D9783"/>
    <mergeCell ref="E9789:F9790"/>
    <mergeCell ref="D9808:F9809"/>
    <mergeCell ref="D9811:D9815"/>
    <mergeCell ref="D9816:D9819"/>
    <mergeCell ref="D9820:D9821"/>
    <mergeCell ref="D9822:D9828"/>
    <mergeCell ref="D9834:F9835"/>
    <mergeCell ref="D9837:D9846"/>
    <mergeCell ref="D9847:D9855"/>
    <mergeCell ref="D9862:F9863"/>
    <mergeCell ref="D9865:D9872"/>
    <mergeCell ref="D9873:D9880"/>
    <mergeCell ref="E9886:F9887"/>
    <mergeCell ref="D9622:D9625"/>
    <mergeCell ref="D9626:D9627"/>
    <mergeCell ref="D9628:D9634"/>
    <mergeCell ref="D9640:F9641"/>
    <mergeCell ref="D9643:D9652"/>
    <mergeCell ref="D9653:D9661"/>
    <mergeCell ref="D9668:F9669"/>
    <mergeCell ref="D9671:D9678"/>
    <mergeCell ref="D9679:D9686"/>
    <mergeCell ref="E9692:F9693"/>
    <mergeCell ref="D9711:F9712"/>
    <mergeCell ref="D9714:D9718"/>
    <mergeCell ref="D9719:D9722"/>
    <mergeCell ref="D9723:D9724"/>
    <mergeCell ref="D9725:D9731"/>
    <mergeCell ref="D9737:F9738"/>
    <mergeCell ref="D9740:D9749"/>
    <mergeCell ref="D9477:D9484"/>
    <mergeCell ref="D9485:D9492"/>
    <mergeCell ref="E9498:F9499"/>
    <mergeCell ref="D9517:F9518"/>
    <mergeCell ref="D9520:D9524"/>
    <mergeCell ref="D9525:D9528"/>
    <mergeCell ref="D9529:D9530"/>
    <mergeCell ref="D9531:D9537"/>
    <mergeCell ref="D9543:F9544"/>
    <mergeCell ref="D9546:D9555"/>
    <mergeCell ref="D9556:D9564"/>
    <mergeCell ref="D9571:F9572"/>
    <mergeCell ref="D9574:D9581"/>
    <mergeCell ref="D9582:D9589"/>
    <mergeCell ref="E9595:F9596"/>
    <mergeCell ref="D9614:F9615"/>
    <mergeCell ref="D9617:D9621"/>
    <mergeCell ref="D9337:D9343"/>
    <mergeCell ref="D9349:F9350"/>
    <mergeCell ref="D9352:D9361"/>
    <mergeCell ref="D9362:D9370"/>
    <mergeCell ref="D9377:F9378"/>
    <mergeCell ref="D9380:D9387"/>
    <mergeCell ref="D9388:D9395"/>
    <mergeCell ref="E9401:F9402"/>
    <mergeCell ref="D9420:F9421"/>
    <mergeCell ref="D9423:D9427"/>
    <mergeCell ref="D9428:D9431"/>
    <mergeCell ref="D9432:D9433"/>
    <mergeCell ref="D9434:D9440"/>
    <mergeCell ref="D9446:F9447"/>
    <mergeCell ref="D9449:D9458"/>
    <mergeCell ref="D9459:D9467"/>
    <mergeCell ref="D9474:F9475"/>
    <mergeCell ref="E9207:F9208"/>
    <mergeCell ref="D9226:F9227"/>
    <mergeCell ref="D9229:D9233"/>
    <mergeCell ref="D9234:D9237"/>
    <mergeCell ref="D9238:D9239"/>
    <mergeCell ref="D9240:D9246"/>
    <mergeCell ref="D9252:F9253"/>
    <mergeCell ref="D9255:D9264"/>
    <mergeCell ref="D9265:D9273"/>
    <mergeCell ref="D9280:F9281"/>
    <mergeCell ref="D9283:D9290"/>
    <mergeCell ref="D9291:D9298"/>
    <mergeCell ref="E9304:F9305"/>
    <mergeCell ref="D9323:F9324"/>
    <mergeCell ref="D9326:D9330"/>
    <mergeCell ref="D9331:D9334"/>
    <mergeCell ref="D9335:D9336"/>
    <mergeCell ref="D9061:D9070"/>
    <mergeCell ref="D9071:D9079"/>
    <mergeCell ref="D9086:F9087"/>
    <mergeCell ref="D9089:D9096"/>
    <mergeCell ref="D9097:D9104"/>
    <mergeCell ref="E9110:F9111"/>
    <mergeCell ref="D9129:F9130"/>
    <mergeCell ref="D9132:D9136"/>
    <mergeCell ref="D9137:D9140"/>
    <mergeCell ref="D9141:D9142"/>
    <mergeCell ref="D9143:D9149"/>
    <mergeCell ref="D9155:F9156"/>
    <mergeCell ref="D9158:D9167"/>
    <mergeCell ref="D9168:D9176"/>
    <mergeCell ref="D9183:F9184"/>
    <mergeCell ref="D9186:D9193"/>
    <mergeCell ref="D9194:D9201"/>
    <mergeCell ref="D8938:D8942"/>
    <mergeCell ref="D8943:D8946"/>
    <mergeCell ref="D8947:D8948"/>
    <mergeCell ref="D8949:D8955"/>
    <mergeCell ref="D8961:F8962"/>
    <mergeCell ref="D8964:D8973"/>
    <mergeCell ref="D8974:D8982"/>
    <mergeCell ref="D8989:F8990"/>
    <mergeCell ref="D8992:D8999"/>
    <mergeCell ref="D9000:D9007"/>
    <mergeCell ref="E9013:F9014"/>
    <mergeCell ref="D9032:F9033"/>
    <mergeCell ref="D9035:D9039"/>
    <mergeCell ref="D9040:D9043"/>
    <mergeCell ref="D9044:D9045"/>
    <mergeCell ref="D9046:D9052"/>
    <mergeCell ref="D9058:F9059"/>
    <mergeCell ref="D8795:F8796"/>
    <mergeCell ref="D8798:D8805"/>
    <mergeCell ref="D8806:D8813"/>
    <mergeCell ref="E8819:F8820"/>
    <mergeCell ref="D8838:F8839"/>
    <mergeCell ref="D8841:D8845"/>
    <mergeCell ref="D8846:D8849"/>
    <mergeCell ref="D8850:D8851"/>
    <mergeCell ref="D8852:D8858"/>
    <mergeCell ref="D8864:F8865"/>
    <mergeCell ref="D8867:D8876"/>
    <mergeCell ref="D8877:D8885"/>
    <mergeCell ref="D8892:F8893"/>
    <mergeCell ref="D8895:D8902"/>
    <mergeCell ref="D8903:D8910"/>
    <mergeCell ref="E8916:F8917"/>
    <mergeCell ref="D8935:F8936"/>
    <mergeCell ref="D8656:D8657"/>
    <mergeCell ref="D8658:D8664"/>
    <mergeCell ref="D8670:F8671"/>
    <mergeCell ref="D8673:D8682"/>
    <mergeCell ref="D8683:D8691"/>
    <mergeCell ref="D8698:F8699"/>
    <mergeCell ref="D8701:D8708"/>
    <mergeCell ref="D8709:D8716"/>
    <mergeCell ref="E8722:F8723"/>
    <mergeCell ref="D8741:F8742"/>
    <mergeCell ref="D8744:D8748"/>
    <mergeCell ref="D8749:D8752"/>
    <mergeCell ref="D8753:D8754"/>
    <mergeCell ref="D8755:D8761"/>
    <mergeCell ref="D8767:F8768"/>
    <mergeCell ref="D8770:D8779"/>
    <mergeCell ref="D8780:D8788"/>
    <mergeCell ref="D8515:D8522"/>
    <mergeCell ref="E8528:F8529"/>
    <mergeCell ref="D8547:F8548"/>
    <mergeCell ref="D8550:D8554"/>
    <mergeCell ref="D8555:D8558"/>
    <mergeCell ref="D8559:D8560"/>
    <mergeCell ref="D8561:D8567"/>
    <mergeCell ref="D8573:F8574"/>
    <mergeCell ref="D8576:D8585"/>
    <mergeCell ref="D8586:D8594"/>
    <mergeCell ref="D8601:F8602"/>
    <mergeCell ref="D8604:D8611"/>
    <mergeCell ref="D8612:D8619"/>
    <mergeCell ref="E8625:F8626"/>
    <mergeCell ref="D8644:F8645"/>
    <mergeCell ref="D8647:D8651"/>
    <mergeCell ref="D8652:D8655"/>
    <mergeCell ref="D8379:F8380"/>
    <mergeCell ref="D8382:D8391"/>
    <mergeCell ref="D8392:D8400"/>
    <mergeCell ref="D8407:F8408"/>
    <mergeCell ref="D8410:D8417"/>
    <mergeCell ref="D8418:D8425"/>
    <mergeCell ref="E8431:F8432"/>
    <mergeCell ref="D8450:F8451"/>
    <mergeCell ref="D8453:D8457"/>
    <mergeCell ref="D8458:D8461"/>
    <mergeCell ref="D8462:D8463"/>
    <mergeCell ref="D8464:D8470"/>
    <mergeCell ref="D8476:F8477"/>
    <mergeCell ref="D8479:D8488"/>
    <mergeCell ref="D8489:D8497"/>
    <mergeCell ref="D8504:F8505"/>
    <mergeCell ref="D8507:D8514"/>
    <mergeCell ref="D8256:F8257"/>
    <mergeCell ref="D8259:D8263"/>
    <mergeCell ref="D8264:D8267"/>
    <mergeCell ref="D8268:D8269"/>
    <mergeCell ref="D8270:D8276"/>
    <mergeCell ref="D8282:F8283"/>
    <mergeCell ref="D8285:D8294"/>
    <mergeCell ref="D8295:D8303"/>
    <mergeCell ref="D8310:F8311"/>
    <mergeCell ref="D8313:D8320"/>
    <mergeCell ref="D8321:D8328"/>
    <mergeCell ref="E8334:F8335"/>
    <mergeCell ref="D8353:F8354"/>
    <mergeCell ref="D8356:D8360"/>
    <mergeCell ref="D8361:D8364"/>
    <mergeCell ref="D8365:D8366"/>
    <mergeCell ref="D8367:D8373"/>
    <mergeCell ref="D8101:D8109"/>
    <mergeCell ref="D8116:F8117"/>
    <mergeCell ref="D8119:D8126"/>
    <mergeCell ref="D8127:D8134"/>
    <mergeCell ref="E8140:F8141"/>
    <mergeCell ref="D8159:F8160"/>
    <mergeCell ref="D8162:D8166"/>
    <mergeCell ref="D8167:D8170"/>
    <mergeCell ref="D8171:D8172"/>
    <mergeCell ref="D8173:D8179"/>
    <mergeCell ref="D8185:F8186"/>
    <mergeCell ref="D8188:D8197"/>
    <mergeCell ref="D8198:D8206"/>
    <mergeCell ref="D8213:F8214"/>
    <mergeCell ref="D8216:D8223"/>
    <mergeCell ref="D8224:D8231"/>
    <mergeCell ref="E8237:F8238"/>
    <mergeCell ref="D7973:D7976"/>
    <mergeCell ref="D7977:D7978"/>
    <mergeCell ref="D7979:D7985"/>
    <mergeCell ref="D7991:F7992"/>
    <mergeCell ref="D7994:D8003"/>
    <mergeCell ref="D8004:D8012"/>
    <mergeCell ref="D8019:F8020"/>
    <mergeCell ref="D8022:D8029"/>
    <mergeCell ref="D8030:D8037"/>
    <mergeCell ref="E8043:F8044"/>
    <mergeCell ref="D8062:F8063"/>
    <mergeCell ref="D8065:D8069"/>
    <mergeCell ref="D8070:D8073"/>
    <mergeCell ref="D8074:D8075"/>
    <mergeCell ref="D8076:D8082"/>
    <mergeCell ref="D8088:F8089"/>
    <mergeCell ref="D8091:D8100"/>
    <mergeCell ref="D7828:D7835"/>
    <mergeCell ref="D7836:D7843"/>
    <mergeCell ref="E7849:F7850"/>
    <mergeCell ref="D7868:F7869"/>
    <mergeCell ref="D7871:D7875"/>
    <mergeCell ref="D7876:D7879"/>
    <mergeCell ref="D7880:D7881"/>
    <mergeCell ref="D7882:D7888"/>
    <mergeCell ref="D7894:F7895"/>
    <mergeCell ref="D7897:D7906"/>
    <mergeCell ref="D7907:D7915"/>
    <mergeCell ref="D7922:F7923"/>
    <mergeCell ref="D7925:D7932"/>
    <mergeCell ref="D7933:D7940"/>
    <mergeCell ref="E7946:F7947"/>
    <mergeCell ref="D7965:F7966"/>
    <mergeCell ref="D7968:D7972"/>
    <mergeCell ref="D7688:D7694"/>
    <mergeCell ref="D7700:F7701"/>
    <mergeCell ref="D7703:D7712"/>
    <mergeCell ref="D7713:D7721"/>
    <mergeCell ref="D7728:F7729"/>
    <mergeCell ref="D7731:D7738"/>
    <mergeCell ref="D7739:D7746"/>
    <mergeCell ref="E7752:F7753"/>
    <mergeCell ref="D7771:F7772"/>
    <mergeCell ref="D7774:D7778"/>
    <mergeCell ref="D7779:D7782"/>
    <mergeCell ref="D7783:D7784"/>
    <mergeCell ref="D7785:D7791"/>
    <mergeCell ref="D7797:F7798"/>
    <mergeCell ref="D7800:D7809"/>
    <mergeCell ref="D7810:D7818"/>
    <mergeCell ref="D7825:F7826"/>
    <mergeCell ref="E7558:F7559"/>
    <mergeCell ref="D7577:F7578"/>
    <mergeCell ref="D7580:D7584"/>
    <mergeCell ref="D7585:D7588"/>
    <mergeCell ref="D7589:D7590"/>
    <mergeCell ref="D7591:D7597"/>
    <mergeCell ref="D7603:F7604"/>
    <mergeCell ref="D7606:D7615"/>
    <mergeCell ref="D7616:D7624"/>
    <mergeCell ref="D7631:F7632"/>
    <mergeCell ref="D7634:D7641"/>
    <mergeCell ref="D7642:D7649"/>
    <mergeCell ref="E7655:F7656"/>
    <mergeCell ref="D7674:F7675"/>
    <mergeCell ref="D7677:D7681"/>
    <mergeCell ref="D7682:D7685"/>
    <mergeCell ref="D7686:D7687"/>
    <mergeCell ref="D7412:D7421"/>
    <mergeCell ref="D7422:D7430"/>
    <mergeCell ref="D7437:F7438"/>
    <mergeCell ref="D7440:D7447"/>
    <mergeCell ref="D7448:D7455"/>
    <mergeCell ref="E7461:F7462"/>
    <mergeCell ref="D7480:F7481"/>
    <mergeCell ref="D7483:D7487"/>
    <mergeCell ref="D7488:D7491"/>
    <mergeCell ref="D7492:D7493"/>
    <mergeCell ref="D7494:D7500"/>
    <mergeCell ref="D7506:F7507"/>
    <mergeCell ref="D7509:D7518"/>
    <mergeCell ref="D7519:D7527"/>
    <mergeCell ref="D7534:F7535"/>
    <mergeCell ref="D7537:D7544"/>
    <mergeCell ref="D7545:D7552"/>
    <mergeCell ref="D7289:D7293"/>
    <mergeCell ref="D7294:D7297"/>
    <mergeCell ref="D7298:D7299"/>
    <mergeCell ref="D7300:D7306"/>
    <mergeCell ref="D7312:F7313"/>
    <mergeCell ref="D7315:D7324"/>
    <mergeCell ref="D7325:D7333"/>
    <mergeCell ref="D7340:F7341"/>
    <mergeCell ref="D7343:D7350"/>
    <mergeCell ref="D7351:D7358"/>
    <mergeCell ref="E7364:F7365"/>
    <mergeCell ref="D7383:F7384"/>
    <mergeCell ref="D7386:D7390"/>
    <mergeCell ref="D7391:D7394"/>
    <mergeCell ref="D7395:D7396"/>
    <mergeCell ref="D7397:D7403"/>
    <mergeCell ref="D7409:F7410"/>
    <mergeCell ref="D7146:F7147"/>
    <mergeCell ref="D7149:D7156"/>
    <mergeCell ref="D7157:D7164"/>
    <mergeCell ref="E7170:F7171"/>
    <mergeCell ref="D7189:F7190"/>
    <mergeCell ref="D7192:D7196"/>
    <mergeCell ref="D7197:D7200"/>
    <mergeCell ref="D7201:D7202"/>
    <mergeCell ref="D7203:D7209"/>
    <mergeCell ref="D7215:F7216"/>
    <mergeCell ref="D7218:D7227"/>
    <mergeCell ref="D7228:D7236"/>
    <mergeCell ref="D7243:F7244"/>
    <mergeCell ref="D7246:D7253"/>
    <mergeCell ref="D7254:D7261"/>
    <mergeCell ref="E7267:F7268"/>
    <mergeCell ref="D7286:F7287"/>
    <mergeCell ref="D7007:D7008"/>
    <mergeCell ref="D7009:D7015"/>
    <mergeCell ref="D7021:F7022"/>
    <mergeCell ref="D7024:D7033"/>
    <mergeCell ref="D7034:D7042"/>
    <mergeCell ref="D7049:F7050"/>
    <mergeCell ref="D7052:D7059"/>
    <mergeCell ref="D7060:D7067"/>
    <mergeCell ref="E7073:F7074"/>
    <mergeCell ref="D7092:F7093"/>
    <mergeCell ref="D7095:D7099"/>
    <mergeCell ref="D7100:D7103"/>
    <mergeCell ref="D7104:D7105"/>
    <mergeCell ref="D7106:D7112"/>
    <mergeCell ref="D7118:F7119"/>
    <mergeCell ref="D7121:D7130"/>
    <mergeCell ref="D7131:D7139"/>
    <mergeCell ref="D6866:D6873"/>
    <mergeCell ref="E6879:F6880"/>
    <mergeCell ref="D6898:F6899"/>
    <mergeCell ref="D6901:D6905"/>
    <mergeCell ref="D6906:D6909"/>
    <mergeCell ref="D6910:D6911"/>
    <mergeCell ref="D6912:D6918"/>
    <mergeCell ref="D6924:F6925"/>
    <mergeCell ref="D6927:D6936"/>
    <mergeCell ref="D6937:D6945"/>
    <mergeCell ref="D6952:F6953"/>
    <mergeCell ref="D6955:D6962"/>
    <mergeCell ref="D6963:D6970"/>
    <mergeCell ref="E6976:F6977"/>
    <mergeCell ref="D6995:F6996"/>
    <mergeCell ref="D6998:D7002"/>
    <mergeCell ref="D7003:D7006"/>
    <mergeCell ref="D6730:F6731"/>
    <mergeCell ref="D6733:D6742"/>
    <mergeCell ref="D6743:D6751"/>
    <mergeCell ref="D6758:F6759"/>
    <mergeCell ref="D6761:D6768"/>
    <mergeCell ref="D6769:D6776"/>
    <mergeCell ref="E6782:F6783"/>
    <mergeCell ref="D6801:F6802"/>
    <mergeCell ref="D6804:D6808"/>
    <mergeCell ref="D6809:D6812"/>
    <mergeCell ref="D6813:D6814"/>
    <mergeCell ref="D6815:D6821"/>
    <mergeCell ref="D6827:F6828"/>
    <mergeCell ref="D6830:D6839"/>
    <mergeCell ref="D6840:D6848"/>
    <mergeCell ref="D6855:F6856"/>
    <mergeCell ref="D6858:D6865"/>
    <mergeCell ref="D6607:F6608"/>
    <mergeCell ref="D6610:D6614"/>
    <mergeCell ref="D6615:D6618"/>
    <mergeCell ref="D6619:D6620"/>
    <mergeCell ref="D6621:D6627"/>
    <mergeCell ref="D6633:F6634"/>
    <mergeCell ref="D6636:D6645"/>
    <mergeCell ref="D6646:D6654"/>
    <mergeCell ref="D6661:F6662"/>
    <mergeCell ref="D6664:D6671"/>
    <mergeCell ref="D6672:D6679"/>
    <mergeCell ref="E6685:F6686"/>
    <mergeCell ref="D6704:F6705"/>
    <mergeCell ref="D6707:D6711"/>
    <mergeCell ref="D6712:D6715"/>
    <mergeCell ref="D6716:D6717"/>
    <mergeCell ref="D6718:D6724"/>
    <mergeCell ref="D6452:D6460"/>
    <mergeCell ref="D6467:F6468"/>
    <mergeCell ref="D6470:D6477"/>
    <mergeCell ref="D6478:D6485"/>
    <mergeCell ref="E6491:F6492"/>
    <mergeCell ref="D6510:F6511"/>
    <mergeCell ref="D6513:D6517"/>
    <mergeCell ref="D6518:D6521"/>
    <mergeCell ref="D6522:D6523"/>
    <mergeCell ref="D6524:D6530"/>
    <mergeCell ref="D6536:F6537"/>
    <mergeCell ref="D6539:D6548"/>
    <mergeCell ref="D6549:D6557"/>
    <mergeCell ref="D6564:F6565"/>
    <mergeCell ref="D6567:D6574"/>
    <mergeCell ref="D6575:D6582"/>
    <mergeCell ref="E6588:F6589"/>
    <mergeCell ref="D6324:D6327"/>
    <mergeCell ref="D6328:D6329"/>
    <mergeCell ref="D6330:D6336"/>
    <mergeCell ref="D6342:F6343"/>
    <mergeCell ref="D6345:D6354"/>
    <mergeCell ref="D6355:D6363"/>
    <mergeCell ref="D6370:F6371"/>
    <mergeCell ref="D6373:D6380"/>
    <mergeCell ref="D6381:D6388"/>
    <mergeCell ref="E6394:F6395"/>
    <mergeCell ref="D6413:F6414"/>
    <mergeCell ref="D6416:D6420"/>
    <mergeCell ref="D6421:D6424"/>
    <mergeCell ref="D6425:D6426"/>
    <mergeCell ref="D6427:D6433"/>
    <mergeCell ref="D6439:F6440"/>
    <mergeCell ref="D6442:D6451"/>
    <mergeCell ref="D6179:D6186"/>
    <mergeCell ref="D6187:D6194"/>
    <mergeCell ref="E6200:F6201"/>
    <mergeCell ref="D6219:F6220"/>
    <mergeCell ref="D6222:D6226"/>
    <mergeCell ref="D6227:D6230"/>
    <mergeCell ref="D6231:D6232"/>
    <mergeCell ref="D6233:D6239"/>
    <mergeCell ref="D6245:F6246"/>
    <mergeCell ref="D6248:D6257"/>
    <mergeCell ref="D6258:D6266"/>
    <mergeCell ref="D6273:F6274"/>
    <mergeCell ref="D6276:D6283"/>
    <mergeCell ref="D6284:D6291"/>
    <mergeCell ref="E6297:F6298"/>
    <mergeCell ref="D6316:F6317"/>
    <mergeCell ref="D6319:D6323"/>
    <mergeCell ref="D6039:D6045"/>
    <mergeCell ref="D6051:F6052"/>
    <mergeCell ref="D6054:D6063"/>
    <mergeCell ref="D6064:D6072"/>
    <mergeCell ref="D6079:F6080"/>
    <mergeCell ref="D6082:D6089"/>
    <mergeCell ref="D6090:D6097"/>
    <mergeCell ref="E6103:F6104"/>
    <mergeCell ref="D6122:F6123"/>
    <mergeCell ref="D6125:D6129"/>
    <mergeCell ref="D6130:D6133"/>
    <mergeCell ref="D6134:D6135"/>
    <mergeCell ref="D6136:D6142"/>
    <mergeCell ref="D6148:F6149"/>
    <mergeCell ref="D6151:D6160"/>
    <mergeCell ref="D6161:D6169"/>
    <mergeCell ref="D6176:F6177"/>
    <mergeCell ref="E5909:F5910"/>
    <mergeCell ref="D5928:F5929"/>
    <mergeCell ref="D5931:D5935"/>
    <mergeCell ref="D5936:D5939"/>
    <mergeCell ref="D5940:D5941"/>
    <mergeCell ref="D5942:D5948"/>
    <mergeCell ref="D5954:F5955"/>
    <mergeCell ref="D5957:D5966"/>
    <mergeCell ref="D5967:D5975"/>
    <mergeCell ref="D5982:F5983"/>
    <mergeCell ref="D5985:D5992"/>
    <mergeCell ref="D5993:D6000"/>
    <mergeCell ref="E6006:F6007"/>
    <mergeCell ref="D6025:F6026"/>
    <mergeCell ref="D6028:D6032"/>
    <mergeCell ref="D6033:D6036"/>
    <mergeCell ref="D6037:D6038"/>
    <mergeCell ref="D5763:D5772"/>
    <mergeCell ref="D5773:D5781"/>
    <mergeCell ref="D5788:F5789"/>
    <mergeCell ref="D5791:D5798"/>
    <mergeCell ref="D5799:D5806"/>
    <mergeCell ref="E5812:F5813"/>
    <mergeCell ref="D5831:F5832"/>
    <mergeCell ref="D5834:D5838"/>
    <mergeCell ref="D5839:D5842"/>
    <mergeCell ref="D5843:D5844"/>
    <mergeCell ref="D5845:D5851"/>
    <mergeCell ref="D5857:F5858"/>
    <mergeCell ref="D5860:D5869"/>
    <mergeCell ref="D5870:D5878"/>
    <mergeCell ref="D5885:F5886"/>
    <mergeCell ref="D5888:D5895"/>
    <mergeCell ref="D5896:D5903"/>
    <mergeCell ref="D5640:D5644"/>
    <mergeCell ref="D5645:D5648"/>
    <mergeCell ref="D5649:D5650"/>
    <mergeCell ref="D5651:D5657"/>
    <mergeCell ref="D5663:F5664"/>
    <mergeCell ref="D5666:D5675"/>
    <mergeCell ref="D5676:D5684"/>
    <mergeCell ref="D5691:F5692"/>
    <mergeCell ref="D5694:D5701"/>
    <mergeCell ref="D5702:D5709"/>
    <mergeCell ref="E5715:F5716"/>
    <mergeCell ref="D5734:F5735"/>
    <mergeCell ref="D5737:D5741"/>
    <mergeCell ref="D5742:D5745"/>
    <mergeCell ref="D5746:D5747"/>
    <mergeCell ref="D5748:D5754"/>
    <mergeCell ref="D5760:F5761"/>
    <mergeCell ref="D5497:F5498"/>
    <mergeCell ref="D5500:D5507"/>
    <mergeCell ref="D5508:D5515"/>
    <mergeCell ref="E5521:F5522"/>
    <mergeCell ref="D5540:F5541"/>
    <mergeCell ref="D5543:D5547"/>
    <mergeCell ref="D5548:D5551"/>
    <mergeCell ref="D5552:D5553"/>
    <mergeCell ref="D5554:D5560"/>
    <mergeCell ref="D5566:F5567"/>
    <mergeCell ref="D5569:D5578"/>
    <mergeCell ref="D5579:D5587"/>
    <mergeCell ref="D5594:F5595"/>
    <mergeCell ref="D5597:D5604"/>
    <mergeCell ref="D5605:D5612"/>
    <mergeCell ref="E5618:F5619"/>
    <mergeCell ref="D5637:F5638"/>
    <mergeCell ref="D5358:D5359"/>
    <mergeCell ref="D5360:D5366"/>
    <mergeCell ref="D5372:F5373"/>
    <mergeCell ref="D5375:D5384"/>
    <mergeCell ref="D5385:D5393"/>
    <mergeCell ref="D5400:F5401"/>
    <mergeCell ref="D5403:D5410"/>
    <mergeCell ref="D5411:D5418"/>
    <mergeCell ref="E5424:F5425"/>
    <mergeCell ref="D5443:F5444"/>
    <mergeCell ref="D5446:D5450"/>
    <mergeCell ref="D5451:D5454"/>
    <mergeCell ref="D5455:D5456"/>
    <mergeCell ref="D5457:D5463"/>
    <mergeCell ref="D5469:F5470"/>
    <mergeCell ref="D5472:D5481"/>
    <mergeCell ref="D5482:D5490"/>
    <mergeCell ref="D5217:D5224"/>
    <mergeCell ref="E5230:F5231"/>
    <mergeCell ref="D5249:F5250"/>
    <mergeCell ref="D5252:D5256"/>
    <mergeCell ref="D5257:D5260"/>
    <mergeCell ref="D5261:D5262"/>
    <mergeCell ref="D5263:D5269"/>
    <mergeCell ref="D5275:F5276"/>
    <mergeCell ref="D5278:D5287"/>
    <mergeCell ref="D5288:D5296"/>
    <mergeCell ref="D5303:F5304"/>
    <mergeCell ref="D5306:D5313"/>
    <mergeCell ref="D5314:D5321"/>
    <mergeCell ref="E5327:F5328"/>
    <mergeCell ref="D5346:F5347"/>
    <mergeCell ref="D5349:D5353"/>
    <mergeCell ref="D5354:D5357"/>
    <mergeCell ref="D5081:F5082"/>
    <mergeCell ref="D5084:D5093"/>
    <mergeCell ref="D5094:D5102"/>
    <mergeCell ref="D5109:F5110"/>
    <mergeCell ref="D5112:D5119"/>
    <mergeCell ref="D5120:D5127"/>
    <mergeCell ref="E5133:F5134"/>
    <mergeCell ref="D5152:F5153"/>
    <mergeCell ref="D5155:D5159"/>
    <mergeCell ref="D5160:D5163"/>
    <mergeCell ref="D5164:D5165"/>
    <mergeCell ref="D5166:D5172"/>
    <mergeCell ref="D5178:F5179"/>
    <mergeCell ref="D5181:D5190"/>
    <mergeCell ref="D5191:D5199"/>
    <mergeCell ref="D5206:F5207"/>
    <mergeCell ref="D5209:D5216"/>
    <mergeCell ref="D4958:F4959"/>
    <mergeCell ref="D4961:D4965"/>
    <mergeCell ref="D4966:D4969"/>
    <mergeCell ref="D4970:D4971"/>
    <mergeCell ref="D4972:D4978"/>
    <mergeCell ref="D4984:F4985"/>
    <mergeCell ref="D4987:D4996"/>
    <mergeCell ref="D4997:D5005"/>
    <mergeCell ref="D5012:F5013"/>
    <mergeCell ref="D5015:D5022"/>
    <mergeCell ref="D5023:D5030"/>
    <mergeCell ref="E5036:F5037"/>
    <mergeCell ref="D5055:F5056"/>
    <mergeCell ref="D5058:D5062"/>
    <mergeCell ref="D5063:D5066"/>
    <mergeCell ref="D5067:D5068"/>
    <mergeCell ref="D5069:D5075"/>
    <mergeCell ref="D4803:D4811"/>
    <mergeCell ref="D4818:F4819"/>
    <mergeCell ref="D4821:D4828"/>
    <mergeCell ref="D4829:D4836"/>
    <mergeCell ref="E4842:F4843"/>
    <mergeCell ref="D4861:F4862"/>
    <mergeCell ref="D4864:D4868"/>
    <mergeCell ref="D4869:D4872"/>
    <mergeCell ref="D4873:D4874"/>
    <mergeCell ref="D4875:D4881"/>
    <mergeCell ref="D4887:F4888"/>
    <mergeCell ref="D4890:D4899"/>
    <mergeCell ref="D4900:D4908"/>
    <mergeCell ref="D4915:F4916"/>
    <mergeCell ref="D4918:D4925"/>
    <mergeCell ref="D4926:D4933"/>
    <mergeCell ref="E4939:F4940"/>
    <mergeCell ref="D4675:D4678"/>
    <mergeCell ref="D4679:D4680"/>
    <mergeCell ref="D4681:D4687"/>
    <mergeCell ref="D4693:F4694"/>
    <mergeCell ref="D4696:D4705"/>
    <mergeCell ref="D4706:D4714"/>
    <mergeCell ref="D4721:F4722"/>
    <mergeCell ref="D4724:D4731"/>
    <mergeCell ref="D4732:D4739"/>
    <mergeCell ref="E4745:F4746"/>
    <mergeCell ref="D4764:F4765"/>
    <mergeCell ref="D4767:D4771"/>
    <mergeCell ref="D4772:D4775"/>
    <mergeCell ref="D4776:D4777"/>
    <mergeCell ref="D4778:D4784"/>
    <mergeCell ref="D4790:F4791"/>
    <mergeCell ref="D4793:D4802"/>
    <mergeCell ref="D4530:D4537"/>
    <mergeCell ref="D4538:D4545"/>
    <mergeCell ref="E4551:F4552"/>
    <mergeCell ref="D4570:F4571"/>
    <mergeCell ref="D4573:D4577"/>
    <mergeCell ref="D4578:D4581"/>
    <mergeCell ref="D4582:D4583"/>
    <mergeCell ref="D4584:D4590"/>
    <mergeCell ref="D4596:F4597"/>
    <mergeCell ref="D4599:D4608"/>
    <mergeCell ref="D4609:D4617"/>
    <mergeCell ref="D4624:F4625"/>
    <mergeCell ref="D4627:D4634"/>
    <mergeCell ref="D4635:D4642"/>
    <mergeCell ref="E4648:F4649"/>
    <mergeCell ref="D4667:F4668"/>
    <mergeCell ref="D4670:D4674"/>
    <mergeCell ref="D4390:D4396"/>
    <mergeCell ref="D4402:F4403"/>
    <mergeCell ref="D4405:D4414"/>
    <mergeCell ref="D4415:D4423"/>
    <mergeCell ref="D4430:F4431"/>
    <mergeCell ref="D4433:D4440"/>
    <mergeCell ref="D4441:D4448"/>
    <mergeCell ref="E4454:F4455"/>
    <mergeCell ref="D4473:F4474"/>
    <mergeCell ref="D4476:D4480"/>
    <mergeCell ref="D4481:D4484"/>
    <mergeCell ref="D4485:D4486"/>
    <mergeCell ref="D4487:D4493"/>
    <mergeCell ref="D4499:F4500"/>
    <mergeCell ref="D4502:D4511"/>
    <mergeCell ref="D4512:D4520"/>
    <mergeCell ref="D4527:F4528"/>
    <mergeCell ref="E4260:F4261"/>
    <mergeCell ref="D4279:F4280"/>
    <mergeCell ref="D4282:D4286"/>
    <mergeCell ref="D4287:D4290"/>
    <mergeCell ref="D4291:D4292"/>
    <mergeCell ref="D4293:D4299"/>
    <mergeCell ref="D4305:F4306"/>
    <mergeCell ref="D4308:D4317"/>
    <mergeCell ref="D4318:D4326"/>
    <mergeCell ref="D4333:F4334"/>
    <mergeCell ref="D4336:D4343"/>
    <mergeCell ref="D4344:D4351"/>
    <mergeCell ref="E4357:F4358"/>
    <mergeCell ref="D4376:F4377"/>
    <mergeCell ref="D4379:D4383"/>
    <mergeCell ref="D4384:D4387"/>
    <mergeCell ref="D4388:D4389"/>
    <mergeCell ref="D4114:D4123"/>
    <mergeCell ref="D4124:D4132"/>
    <mergeCell ref="D4139:F4140"/>
    <mergeCell ref="D4142:D4149"/>
    <mergeCell ref="D4150:D4157"/>
    <mergeCell ref="E4163:F4164"/>
    <mergeCell ref="D4182:F4183"/>
    <mergeCell ref="D4185:D4189"/>
    <mergeCell ref="D4190:D4193"/>
    <mergeCell ref="D4194:D4195"/>
    <mergeCell ref="D4196:D4202"/>
    <mergeCell ref="D4208:F4209"/>
    <mergeCell ref="D4211:D4220"/>
    <mergeCell ref="D4221:D4229"/>
    <mergeCell ref="D4236:F4237"/>
    <mergeCell ref="D4239:D4246"/>
    <mergeCell ref="D4247:D4254"/>
    <mergeCell ref="D3991:D3995"/>
    <mergeCell ref="D3996:D3999"/>
    <mergeCell ref="D4000:D4001"/>
    <mergeCell ref="D4002:D4008"/>
    <mergeCell ref="D4014:F4015"/>
    <mergeCell ref="D4017:D4026"/>
    <mergeCell ref="D4027:D4035"/>
    <mergeCell ref="D4042:F4043"/>
    <mergeCell ref="D4045:D4052"/>
    <mergeCell ref="D4053:D4060"/>
    <mergeCell ref="E4066:F4067"/>
    <mergeCell ref="D4085:F4086"/>
    <mergeCell ref="D4088:D4092"/>
    <mergeCell ref="D4093:D4096"/>
    <mergeCell ref="D4097:D4098"/>
    <mergeCell ref="D4099:D4105"/>
    <mergeCell ref="D4111:F4112"/>
    <mergeCell ref="D3848:F3849"/>
    <mergeCell ref="D3851:D3858"/>
    <mergeCell ref="D3859:D3866"/>
    <mergeCell ref="E3872:F3873"/>
    <mergeCell ref="D3891:F3892"/>
    <mergeCell ref="D3894:D3898"/>
    <mergeCell ref="D3899:D3902"/>
    <mergeCell ref="D3903:D3904"/>
    <mergeCell ref="D3905:D3911"/>
    <mergeCell ref="D3917:F3918"/>
    <mergeCell ref="D3920:D3929"/>
    <mergeCell ref="D3930:D3938"/>
    <mergeCell ref="D3945:F3946"/>
    <mergeCell ref="D3948:D3955"/>
    <mergeCell ref="D3956:D3963"/>
    <mergeCell ref="E3969:F3970"/>
    <mergeCell ref="D3988:F3989"/>
    <mergeCell ref="D3709:D3710"/>
    <mergeCell ref="D3711:D3717"/>
    <mergeCell ref="D3723:F3724"/>
    <mergeCell ref="D3726:D3735"/>
    <mergeCell ref="D3736:D3744"/>
    <mergeCell ref="D3751:F3752"/>
    <mergeCell ref="D3754:D3761"/>
    <mergeCell ref="D3762:D3769"/>
    <mergeCell ref="E3775:F3776"/>
    <mergeCell ref="D3794:F3795"/>
    <mergeCell ref="D3797:D3801"/>
    <mergeCell ref="D3802:D3805"/>
    <mergeCell ref="D3806:D3807"/>
    <mergeCell ref="D3808:D3814"/>
    <mergeCell ref="D3820:F3821"/>
    <mergeCell ref="D3823:D3832"/>
    <mergeCell ref="D3833:D3841"/>
    <mergeCell ref="D3568:D3575"/>
    <mergeCell ref="E3581:F3582"/>
    <mergeCell ref="D3600:F3601"/>
    <mergeCell ref="D3603:D3607"/>
    <mergeCell ref="D3608:D3611"/>
    <mergeCell ref="D3612:D3613"/>
    <mergeCell ref="D3614:D3620"/>
    <mergeCell ref="D3626:F3627"/>
    <mergeCell ref="D3629:D3638"/>
    <mergeCell ref="D3639:D3647"/>
    <mergeCell ref="D3654:F3655"/>
    <mergeCell ref="D3657:D3664"/>
    <mergeCell ref="D3665:D3672"/>
    <mergeCell ref="E3678:F3679"/>
    <mergeCell ref="D3697:F3698"/>
    <mergeCell ref="D3700:D3704"/>
    <mergeCell ref="D3705:D3708"/>
    <mergeCell ref="D3432:F3433"/>
    <mergeCell ref="D3435:D3444"/>
    <mergeCell ref="D3445:D3453"/>
    <mergeCell ref="D3460:F3461"/>
    <mergeCell ref="D3463:D3470"/>
    <mergeCell ref="D3471:D3478"/>
    <mergeCell ref="E3484:F3485"/>
    <mergeCell ref="D3503:F3504"/>
    <mergeCell ref="D3506:D3510"/>
    <mergeCell ref="D3511:D3514"/>
    <mergeCell ref="D3515:D3516"/>
    <mergeCell ref="D3517:D3523"/>
    <mergeCell ref="D3529:F3530"/>
    <mergeCell ref="D3532:D3541"/>
    <mergeCell ref="D3542:D3550"/>
    <mergeCell ref="D3557:F3558"/>
    <mergeCell ref="D3560:D3567"/>
    <mergeCell ref="D3309:F3310"/>
    <mergeCell ref="D3312:D3316"/>
    <mergeCell ref="D3317:D3320"/>
    <mergeCell ref="D3321:D3322"/>
    <mergeCell ref="D3323:D3329"/>
    <mergeCell ref="D3335:F3336"/>
    <mergeCell ref="D3338:D3347"/>
    <mergeCell ref="D3348:D3356"/>
    <mergeCell ref="D3363:F3364"/>
    <mergeCell ref="D3366:D3373"/>
    <mergeCell ref="D3374:D3381"/>
    <mergeCell ref="E3387:F3388"/>
    <mergeCell ref="D3406:F3407"/>
    <mergeCell ref="D3409:D3413"/>
    <mergeCell ref="D3414:D3417"/>
    <mergeCell ref="D3418:D3419"/>
    <mergeCell ref="D3420:D3426"/>
    <mergeCell ref="D3154:D3162"/>
    <mergeCell ref="D3169:F3170"/>
    <mergeCell ref="D3172:D3179"/>
    <mergeCell ref="D3180:D3187"/>
    <mergeCell ref="E3193:F3194"/>
    <mergeCell ref="D3212:F3213"/>
    <mergeCell ref="D3215:D3219"/>
    <mergeCell ref="D3220:D3223"/>
    <mergeCell ref="D3224:D3225"/>
    <mergeCell ref="D3226:D3232"/>
    <mergeCell ref="D3238:F3239"/>
    <mergeCell ref="D3241:D3250"/>
    <mergeCell ref="D3251:D3259"/>
    <mergeCell ref="D3266:F3267"/>
    <mergeCell ref="D3269:D3276"/>
    <mergeCell ref="D3277:D3284"/>
    <mergeCell ref="E3290:F3291"/>
    <mergeCell ref="D3026:D3029"/>
    <mergeCell ref="D3030:D3031"/>
    <mergeCell ref="D3032:D3038"/>
    <mergeCell ref="D3044:F3045"/>
    <mergeCell ref="D3047:D3056"/>
    <mergeCell ref="D3057:D3065"/>
    <mergeCell ref="D3072:F3073"/>
    <mergeCell ref="D3075:D3082"/>
    <mergeCell ref="D3083:D3090"/>
    <mergeCell ref="E3096:F3097"/>
    <mergeCell ref="D3115:F3116"/>
    <mergeCell ref="D3118:D3122"/>
    <mergeCell ref="D3123:D3126"/>
    <mergeCell ref="D3127:D3128"/>
    <mergeCell ref="D3129:D3135"/>
    <mergeCell ref="D3141:F3142"/>
    <mergeCell ref="D3144:D3153"/>
    <mergeCell ref="D2881:D2888"/>
    <mergeCell ref="D2889:D2896"/>
    <mergeCell ref="E2902:F2903"/>
    <mergeCell ref="D2921:F2922"/>
    <mergeCell ref="D2924:D2928"/>
    <mergeCell ref="D2929:D2932"/>
    <mergeCell ref="D2933:D2934"/>
    <mergeCell ref="D2935:D2941"/>
    <mergeCell ref="D2947:F2948"/>
    <mergeCell ref="D2950:D2959"/>
    <mergeCell ref="D2960:D2968"/>
    <mergeCell ref="D2975:F2976"/>
    <mergeCell ref="D2978:D2985"/>
    <mergeCell ref="D2986:D2993"/>
    <mergeCell ref="E2999:F3000"/>
    <mergeCell ref="D3018:F3019"/>
    <mergeCell ref="D3021:D3025"/>
    <mergeCell ref="D2741:D2747"/>
    <mergeCell ref="D2753:F2754"/>
    <mergeCell ref="D2756:D2765"/>
    <mergeCell ref="D2766:D2774"/>
    <mergeCell ref="D2781:F2782"/>
    <mergeCell ref="D2784:D2791"/>
    <mergeCell ref="D2792:D2799"/>
    <mergeCell ref="E2805:F2806"/>
    <mergeCell ref="D2824:F2825"/>
    <mergeCell ref="D2827:D2831"/>
    <mergeCell ref="D2832:D2835"/>
    <mergeCell ref="D2836:D2837"/>
    <mergeCell ref="D2838:D2844"/>
    <mergeCell ref="D2850:F2851"/>
    <mergeCell ref="D2853:D2862"/>
    <mergeCell ref="D2863:D2871"/>
    <mergeCell ref="D2878:F2879"/>
    <mergeCell ref="E2611:F2612"/>
    <mergeCell ref="D2630:F2631"/>
    <mergeCell ref="D2633:D2637"/>
    <mergeCell ref="D2638:D2641"/>
    <mergeCell ref="D2642:D2643"/>
    <mergeCell ref="D2644:D2650"/>
    <mergeCell ref="D2656:F2657"/>
    <mergeCell ref="D2659:D2668"/>
    <mergeCell ref="D2669:D2677"/>
    <mergeCell ref="D2684:F2685"/>
    <mergeCell ref="D2687:D2694"/>
    <mergeCell ref="D2695:D2702"/>
    <mergeCell ref="E2708:F2709"/>
    <mergeCell ref="D2727:F2728"/>
    <mergeCell ref="D2730:D2734"/>
    <mergeCell ref="D2735:D2738"/>
    <mergeCell ref="D2739:D2740"/>
    <mergeCell ref="D2465:D2474"/>
    <mergeCell ref="D2475:D2483"/>
    <mergeCell ref="D2490:F2491"/>
    <mergeCell ref="D2493:D2500"/>
    <mergeCell ref="D2501:D2508"/>
    <mergeCell ref="E2514:F2515"/>
    <mergeCell ref="D2533:F2534"/>
    <mergeCell ref="D2536:D2540"/>
    <mergeCell ref="D2541:D2544"/>
    <mergeCell ref="D2545:D2546"/>
    <mergeCell ref="D2547:D2553"/>
    <mergeCell ref="D2559:F2560"/>
    <mergeCell ref="D2562:D2571"/>
    <mergeCell ref="D2572:D2580"/>
    <mergeCell ref="D2587:F2588"/>
    <mergeCell ref="D2590:D2597"/>
    <mergeCell ref="D2598:D2605"/>
    <mergeCell ref="D2342:D2346"/>
    <mergeCell ref="D2347:D2350"/>
    <mergeCell ref="D2351:D2352"/>
    <mergeCell ref="D2353:D2359"/>
    <mergeCell ref="D2365:F2366"/>
    <mergeCell ref="D2368:D2377"/>
    <mergeCell ref="D2378:D2386"/>
    <mergeCell ref="D2393:F2394"/>
    <mergeCell ref="D2396:D2403"/>
    <mergeCell ref="D2404:D2411"/>
    <mergeCell ref="E2417:F2418"/>
    <mergeCell ref="D2436:F2437"/>
    <mergeCell ref="D2439:D2443"/>
    <mergeCell ref="D2444:D2447"/>
    <mergeCell ref="D2448:D2449"/>
    <mergeCell ref="D2450:D2456"/>
    <mergeCell ref="D2462:F2463"/>
    <mergeCell ref="D2199:F2200"/>
    <mergeCell ref="D2202:D2209"/>
    <mergeCell ref="D2210:D2217"/>
    <mergeCell ref="E2223:F2224"/>
    <mergeCell ref="D2242:F2243"/>
    <mergeCell ref="D2245:D2249"/>
    <mergeCell ref="D2250:D2253"/>
    <mergeCell ref="D2254:D2255"/>
    <mergeCell ref="D2256:D2262"/>
    <mergeCell ref="D2268:F2269"/>
    <mergeCell ref="D2271:D2280"/>
    <mergeCell ref="D2281:D2289"/>
    <mergeCell ref="D2296:F2297"/>
    <mergeCell ref="D2299:D2306"/>
    <mergeCell ref="D2307:D2314"/>
    <mergeCell ref="E2320:F2321"/>
    <mergeCell ref="D2339:F2340"/>
    <mergeCell ref="D2060:D2061"/>
    <mergeCell ref="D2062:D2068"/>
    <mergeCell ref="D2074:F2075"/>
    <mergeCell ref="D2077:D2086"/>
    <mergeCell ref="D2087:D2095"/>
    <mergeCell ref="D2102:F2103"/>
    <mergeCell ref="D2105:D2112"/>
    <mergeCell ref="D2113:D2120"/>
    <mergeCell ref="E2126:F2127"/>
    <mergeCell ref="D2145:F2146"/>
    <mergeCell ref="D2148:D2152"/>
    <mergeCell ref="D2153:D2156"/>
    <mergeCell ref="D2157:D2158"/>
    <mergeCell ref="D2159:D2165"/>
    <mergeCell ref="D2171:F2172"/>
    <mergeCell ref="D2174:D2183"/>
    <mergeCell ref="D2184:D2192"/>
    <mergeCell ref="D1919:D1926"/>
    <mergeCell ref="E1932:F1933"/>
    <mergeCell ref="D1951:F1952"/>
    <mergeCell ref="D1954:D1958"/>
    <mergeCell ref="D1959:D1962"/>
    <mergeCell ref="D1963:D1964"/>
    <mergeCell ref="D1965:D1971"/>
    <mergeCell ref="D1977:F1978"/>
    <mergeCell ref="D1980:D1989"/>
    <mergeCell ref="D1990:D1998"/>
    <mergeCell ref="D2005:F2006"/>
    <mergeCell ref="D2008:D2015"/>
    <mergeCell ref="D2016:D2023"/>
    <mergeCell ref="E2029:F2030"/>
    <mergeCell ref="D2048:F2049"/>
    <mergeCell ref="D2051:D2055"/>
    <mergeCell ref="D2056:D2059"/>
    <mergeCell ref="D1783:F1784"/>
    <mergeCell ref="D1786:D1795"/>
    <mergeCell ref="D1796:D1804"/>
    <mergeCell ref="D1811:F1812"/>
    <mergeCell ref="D1814:D1821"/>
    <mergeCell ref="D1822:D1829"/>
    <mergeCell ref="E1835:F1836"/>
    <mergeCell ref="D1854:F1855"/>
    <mergeCell ref="D1857:D1861"/>
    <mergeCell ref="D1862:D1865"/>
    <mergeCell ref="D1866:D1867"/>
    <mergeCell ref="D1868:D1874"/>
    <mergeCell ref="D1880:F1881"/>
    <mergeCell ref="D1883:D1892"/>
    <mergeCell ref="D1893:D1901"/>
    <mergeCell ref="D1908:F1909"/>
    <mergeCell ref="D1911:D1918"/>
    <mergeCell ref="D1660:F1661"/>
    <mergeCell ref="D1663:D1667"/>
    <mergeCell ref="D1668:D1671"/>
    <mergeCell ref="D1672:D1673"/>
    <mergeCell ref="D1674:D1680"/>
    <mergeCell ref="D1686:F1687"/>
    <mergeCell ref="D1689:D1698"/>
    <mergeCell ref="D1699:D1707"/>
    <mergeCell ref="D1714:F1715"/>
    <mergeCell ref="D1717:D1724"/>
    <mergeCell ref="D1725:D1732"/>
    <mergeCell ref="E1738:F1739"/>
    <mergeCell ref="D1757:F1758"/>
    <mergeCell ref="D1760:D1764"/>
    <mergeCell ref="D1765:D1768"/>
    <mergeCell ref="D1769:D1770"/>
    <mergeCell ref="D1771:D1777"/>
    <mergeCell ref="D1505:D1513"/>
    <mergeCell ref="D1520:F1521"/>
    <mergeCell ref="D1523:D1530"/>
    <mergeCell ref="D1531:D1538"/>
    <mergeCell ref="E1544:F1545"/>
    <mergeCell ref="D1563:F1564"/>
    <mergeCell ref="D1566:D1570"/>
    <mergeCell ref="D1571:D1574"/>
    <mergeCell ref="D1575:D1576"/>
    <mergeCell ref="D1577:D1583"/>
    <mergeCell ref="D1589:F1590"/>
    <mergeCell ref="D1592:D1601"/>
    <mergeCell ref="D1602:D1610"/>
    <mergeCell ref="D1617:F1618"/>
    <mergeCell ref="D1620:D1627"/>
    <mergeCell ref="D1628:D1635"/>
    <mergeCell ref="E1641:F1642"/>
    <mergeCell ref="D1377:D1380"/>
    <mergeCell ref="D1381:D1382"/>
    <mergeCell ref="D1383:D1389"/>
    <mergeCell ref="D1395:F1396"/>
    <mergeCell ref="D1398:D1407"/>
    <mergeCell ref="D1408:D1416"/>
    <mergeCell ref="D1423:F1424"/>
    <mergeCell ref="D1426:D1433"/>
    <mergeCell ref="D1434:D1441"/>
    <mergeCell ref="E1447:F1448"/>
    <mergeCell ref="D1466:F1467"/>
    <mergeCell ref="D1469:D1473"/>
    <mergeCell ref="D1474:D1477"/>
    <mergeCell ref="D1478:D1479"/>
    <mergeCell ref="D1480:D1486"/>
    <mergeCell ref="D1492:F1493"/>
    <mergeCell ref="D1495:D1504"/>
    <mergeCell ref="D1232:D1239"/>
    <mergeCell ref="D1240:D1247"/>
    <mergeCell ref="E1253:F1254"/>
    <mergeCell ref="D1272:F1273"/>
    <mergeCell ref="D1275:D1279"/>
    <mergeCell ref="D1280:D1283"/>
    <mergeCell ref="D1284:D1285"/>
    <mergeCell ref="D1286:D1292"/>
    <mergeCell ref="D1298:F1299"/>
    <mergeCell ref="D1301:D1310"/>
    <mergeCell ref="D1311:D1319"/>
    <mergeCell ref="D1326:F1327"/>
    <mergeCell ref="D1329:D1336"/>
    <mergeCell ref="D1337:D1344"/>
    <mergeCell ref="E1350:F1351"/>
    <mergeCell ref="D1369:F1370"/>
    <mergeCell ref="D1372:D1376"/>
    <mergeCell ref="D1092:D1098"/>
    <mergeCell ref="D1104:F1105"/>
    <mergeCell ref="D1107:D1116"/>
    <mergeCell ref="D1117:D1125"/>
    <mergeCell ref="D1132:F1133"/>
    <mergeCell ref="D1135:D1142"/>
    <mergeCell ref="D1143:D1150"/>
    <mergeCell ref="E1156:F1157"/>
    <mergeCell ref="D1175:F1176"/>
    <mergeCell ref="D1178:D1182"/>
    <mergeCell ref="D1183:D1186"/>
    <mergeCell ref="D1187:D1188"/>
    <mergeCell ref="D1189:D1195"/>
    <mergeCell ref="D1201:F1202"/>
    <mergeCell ref="D1204:D1213"/>
    <mergeCell ref="D1214:D1222"/>
    <mergeCell ref="D1229:F1230"/>
    <mergeCell ref="E962:F963"/>
    <mergeCell ref="D981:F982"/>
    <mergeCell ref="D984:D988"/>
    <mergeCell ref="D989:D992"/>
    <mergeCell ref="D993:D994"/>
    <mergeCell ref="D995:D1001"/>
    <mergeCell ref="D1007:F1008"/>
    <mergeCell ref="D1010:D1019"/>
    <mergeCell ref="D1020:D1028"/>
    <mergeCell ref="D1035:F1036"/>
    <mergeCell ref="D1038:D1045"/>
    <mergeCell ref="D1046:D1053"/>
    <mergeCell ref="E1059:F1060"/>
    <mergeCell ref="D1078:F1079"/>
    <mergeCell ref="D1081:D1085"/>
    <mergeCell ref="D1086:D1089"/>
    <mergeCell ref="D1090:D1091"/>
    <mergeCell ref="D816:D825"/>
    <mergeCell ref="D826:D834"/>
    <mergeCell ref="D841:F842"/>
    <mergeCell ref="D844:D851"/>
    <mergeCell ref="D852:D859"/>
    <mergeCell ref="E865:F866"/>
    <mergeCell ref="D884:F885"/>
    <mergeCell ref="D887:D891"/>
    <mergeCell ref="D892:D895"/>
    <mergeCell ref="D896:D897"/>
    <mergeCell ref="D898:D904"/>
    <mergeCell ref="D910:F911"/>
    <mergeCell ref="D913:D922"/>
    <mergeCell ref="D923:D931"/>
    <mergeCell ref="D938:F939"/>
    <mergeCell ref="D941:D948"/>
    <mergeCell ref="D949:D956"/>
    <mergeCell ref="D693:D697"/>
    <mergeCell ref="D698:D701"/>
    <mergeCell ref="D702:D703"/>
    <mergeCell ref="D704:D710"/>
    <mergeCell ref="D716:F717"/>
    <mergeCell ref="D719:D728"/>
    <mergeCell ref="D729:D737"/>
    <mergeCell ref="D744:F745"/>
    <mergeCell ref="D747:D754"/>
    <mergeCell ref="D755:D762"/>
    <mergeCell ref="E768:F769"/>
    <mergeCell ref="D787:F788"/>
    <mergeCell ref="D790:D794"/>
    <mergeCell ref="D795:D798"/>
    <mergeCell ref="D799:D800"/>
    <mergeCell ref="D801:D807"/>
    <mergeCell ref="D813:F814"/>
    <mergeCell ref="D550:F551"/>
    <mergeCell ref="D553:D560"/>
    <mergeCell ref="D561:D568"/>
    <mergeCell ref="E574:F575"/>
    <mergeCell ref="D593:F594"/>
    <mergeCell ref="D596:D600"/>
    <mergeCell ref="D601:D604"/>
    <mergeCell ref="D605:D606"/>
    <mergeCell ref="D607:D613"/>
    <mergeCell ref="D619:F620"/>
    <mergeCell ref="D622:D631"/>
    <mergeCell ref="D632:D640"/>
    <mergeCell ref="D647:F648"/>
    <mergeCell ref="D650:D657"/>
    <mergeCell ref="D658:D665"/>
    <mergeCell ref="E671:F672"/>
    <mergeCell ref="D690:F691"/>
    <mergeCell ref="D411:D412"/>
    <mergeCell ref="D413:D419"/>
    <mergeCell ref="D425:F426"/>
    <mergeCell ref="D428:D437"/>
    <mergeCell ref="D438:D446"/>
    <mergeCell ref="D453:F454"/>
    <mergeCell ref="D456:D463"/>
    <mergeCell ref="D464:D471"/>
    <mergeCell ref="E477:F478"/>
    <mergeCell ref="D496:F497"/>
    <mergeCell ref="D499:D503"/>
    <mergeCell ref="D504:D507"/>
    <mergeCell ref="D508:D509"/>
    <mergeCell ref="D510:D516"/>
    <mergeCell ref="D522:F523"/>
    <mergeCell ref="D525:D534"/>
    <mergeCell ref="D535:D543"/>
    <mergeCell ref="D270:D277"/>
    <mergeCell ref="E283:F284"/>
    <mergeCell ref="D302:F303"/>
    <mergeCell ref="D305:D309"/>
    <mergeCell ref="D310:D313"/>
    <mergeCell ref="D314:D315"/>
    <mergeCell ref="D316:D322"/>
    <mergeCell ref="D328:F329"/>
    <mergeCell ref="D331:D340"/>
    <mergeCell ref="D341:D349"/>
    <mergeCell ref="D356:F357"/>
    <mergeCell ref="D359:D366"/>
    <mergeCell ref="D367:D374"/>
    <mergeCell ref="E380:F381"/>
    <mergeCell ref="D399:F400"/>
    <mergeCell ref="D402:D406"/>
    <mergeCell ref="D407:D410"/>
    <mergeCell ref="D134:F135"/>
    <mergeCell ref="D137:D146"/>
    <mergeCell ref="D147:D155"/>
    <mergeCell ref="D162:F163"/>
    <mergeCell ref="D165:D172"/>
    <mergeCell ref="D173:D180"/>
    <mergeCell ref="E186:F187"/>
    <mergeCell ref="D205:F206"/>
    <mergeCell ref="D208:D212"/>
    <mergeCell ref="D213:D216"/>
    <mergeCell ref="D217:D218"/>
    <mergeCell ref="D219:D225"/>
    <mergeCell ref="D231:F232"/>
    <mergeCell ref="D234:D243"/>
    <mergeCell ref="D244:D252"/>
    <mergeCell ref="D259:F260"/>
    <mergeCell ref="D262:D269"/>
    <mergeCell ref="D11:F12"/>
    <mergeCell ref="D14:D18"/>
    <mergeCell ref="D19:D22"/>
    <mergeCell ref="D23:D24"/>
    <mergeCell ref="D25:D31"/>
    <mergeCell ref="D37:F38"/>
    <mergeCell ref="D40:D49"/>
    <mergeCell ref="D50:D58"/>
    <mergeCell ref="D65:F66"/>
    <mergeCell ref="D68:D75"/>
    <mergeCell ref="D76:D83"/>
    <mergeCell ref="E89:F90"/>
    <mergeCell ref="D108:F109"/>
    <mergeCell ref="D111:D115"/>
    <mergeCell ref="D116:D119"/>
    <mergeCell ref="D120:D121"/>
    <mergeCell ref="D122:D128"/>
  </mergeCells>
  <phoneticPr fontId="7"/>
  <pageMargins left="0.7" right="0.7" top="0.75" bottom="0.75" header="0.3" footer="0.3"/>
  <pageSetup paperSize="9" scale="63" pageOrder="overThenDown" orientation="landscape"/>
  <headerFooter>
    <oddFooter>&amp;CP(2)</oddFooter>
  </headerFooter>
  <rowBreaks count="412" manualBreakCount="412">
    <brk id="31" max="16383" man="1"/>
    <brk id="59" max="16383" man="1"/>
    <brk id="83" max="16383" man="1"/>
    <brk id="102" max="16383" man="1"/>
    <brk id="128" max="16383" man="1"/>
    <brk id="156" max="16383" man="1"/>
    <brk id="180" max="16383" man="1"/>
    <brk id="199" max="16383" man="1"/>
    <brk id="225" max="16383" man="1"/>
    <brk id="253" max="16383" man="1"/>
    <brk id="277" max="16383" man="1"/>
    <brk id="296" max="16383" man="1"/>
    <brk id="322" max="16383" man="1"/>
    <brk id="350" max="16383" man="1"/>
    <brk id="374" max="16383" man="1"/>
    <brk id="393" max="16383" man="1"/>
    <brk id="419" max="16383" man="1"/>
    <brk id="447" max="16383" man="1"/>
    <brk id="471" max="16383" man="1"/>
    <brk id="490" max="16383" man="1"/>
    <brk id="516" max="16383" man="1"/>
    <brk id="544" max="16383" man="1"/>
    <brk id="568" max="16383" man="1"/>
    <brk id="587" max="16383" man="1"/>
    <brk id="613" max="16383" man="1"/>
    <brk id="641" max="16383" man="1"/>
    <brk id="665" max="16383" man="1"/>
    <brk id="684" max="16383" man="1"/>
    <brk id="710" max="16383" man="1"/>
    <brk id="738" max="16383" man="1"/>
    <brk id="762" max="16383" man="1"/>
    <brk id="781" max="16383" man="1"/>
    <brk id="807" max="16383" man="1"/>
    <brk id="835" max="16383" man="1"/>
    <brk id="859" max="16383" man="1"/>
    <brk id="878" max="16383" man="1"/>
    <brk id="904" max="16383" man="1"/>
    <brk id="932" max="16383" man="1"/>
    <brk id="956" max="16383" man="1"/>
    <brk id="975" max="16383" man="1"/>
    <brk id="1001" max="16383" man="1"/>
    <brk id="1029" max="16383" man="1"/>
    <brk id="1053" max="16383" man="1"/>
    <brk id="1072" max="16383" man="1"/>
    <brk id="1098" max="16383" man="1"/>
    <brk id="1126" max="16383" man="1"/>
    <brk id="1150" max="16383" man="1"/>
    <brk id="1169" max="16383" man="1"/>
    <brk id="1195" max="16383" man="1"/>
    <brk id="1223" max="16383" man="1"/>
    <brk id="1247" max="16383" man="1"/>
    <brk id="1266" max="16383" man="1"/>
    <brk id="1292" max="16383" man="1"/>
    <brk id="1320" max="16383" man="1"/>
    <brk id="1344" max="16383" man="1"/>
    <brk id="1363" max="16383" man="1"/>
    <brk id="1389" max="16383" man="1"/>
    <brk id="1417" max="16383" man="1"/>
    <brk id="1441" max="16383" man="1"/>
    <brk id="1460" max="16383" man="1"/>
    <brk id="1486" max="16383" man="1"/>
    <brk id="1514" max="16383" man="1"/>
    <brk id="1538" max="16383" man="1"/>
    <brk id="1557" max="16383" man="1"/>
    <brk id="1583" max="16383" man="1"/>
    <brk id="1611" max="16383" man="1"/>
    <brk id="1635" max="16383" man="1"/>
    <brk id="1654" max="16383" man="1"/>
    <brk id="1680" max="16383" man="1"/>
    <brk id="1708" max="16383" man="1"/>
    <brk id="1732" max="16383" man="1"/>
    <brk id="1751" max="16383" man="1"/>
    <brk id="1777" max="16383" man="1"/>
    <brk id="1805" max="16383" man="1"/>
    <brk id="1829" max="16383" man="1"/>
    <brk id="1848" max="16383" man="1"/>
    <brk id="1874" max="16383" man="1"/>
    <brk id="1902" max="16383" man="1"/>
    <brk id="1926" max="16383" man="1"/>
    <brk id="1945" max="16383" man="1"/>
    <brk id="1971" max="16383" man="1"/>
    <brk id="1999" max="16383" man="1"/>
    <brk id="2023" max="16383" man="1"/>
    <brk id="2042" max="16383" man="1"/>
    <brk id="2068" max="16383" man="1"/>
    <brk id="2096" max="16383" man="1"/>
    <brk id="2120" max="16383" man="1"/>
    <brk id="2139" max="16383" man="1"/>
    <brk id="2165" max="16383" man="1"/>
    <brk id="2193" max="16383" man="1"/>
    <brk id="2217" max="16383" man="1"/>
    <brk id="2236" max="16383" man="1"/>
    <brk id="2262" max="16383" man="1"/>
    <brk id="2290" max="16383" man="1"/>
    <brk id="2314" max="16383" man="1"/>
    <brk id="2333" max="16383" man="1"/>
    <brk id="2359" max="16383" man="1"/>
    <brk id="2387" max="16383" man="1"/>
    <brk id="2411" max="16383" man="1"/>
    <brk id="2430" max="16383" man="1"/>
    <brk id="2456" max="16383" man="1"/>
    <brk id="2484" max="16383" man="1"/>
    <brk id="2508" max="16383" man="1"/>
    <brk id="2527" max="16383" man="1"/>
    <brk id="2553" max="16383" man="1"/>
    <brk id="2581" max="16383" man="1"/>
    <brk id="2605" max="16383" man="1"/>
    <brk id="2624" max="16383" man="1"/>
    <brk id="2650" max="16383" man="1"/>
    <brk id="2678" max="16383" man="1"/>
    <brk id="2702" max="16383" man="1"/>
    <brk id="2721" max="16383" man="1"/>
    <brk id="2747" max="16383" man="1"/>
    <brk id="2775" max="16383" man="1"/>
    <brk id="2799" max="16383" man="1"/>
    <brk id="2818" max="16383" man="1"/>
    <brk id="2844" max="16383" man="1"/>
    <brk id="2872" max="16383" man="1"/>
    <brk id="2896" max="16383" man="1"/>
    <brk id="2915" max="16383" man="1"/>
    <brk id="2941" max="16383" man="1"/>
    <brk id="2969" max="16383" man="1"/>
    <brk id="2993" max="16383" man="1"/>
    <brk id="3012" max="16383" man="1"/>
    <brk id="3038" max="16383" man="1"/>
    <brk id="3066" max="16383" man="1"/>
    <brk id="3090" max="16383" man="1"/>
    <brk id="3109" max="16383" man="1"/>
    <brk id="3135" max="16383" man="1"/>
    <brk id="3163" max="16383" man="1"/>
    <brk id="3187" max="16383" man="1"/>
    <brk id="3206" max="16383" man="1"/>
    <brk id="3232" max="16383" man="1"/>
    <brk id="3260" max="16383" man="1"/>
    <brk id="3284" max="16383" man="1"/>
    <brk id="3303" max="16383" man="1"/>
    <brk id="3329" max="16383" man="1"/>
    <brk id="3357" max="16383" man="1"/>
    <brk id="3381" max="16383" man="1"/>
    <brk id="3400" max="16383" man="1"/>
    <brk id="3426" max="16383" man="1"/>
    <brk id="3454" max="16383" man="1"/>
    <brk id="3478" max="16383" man="1"/>
    <brk id="3497" max="16383" man="1"/>
    <brk id="3523" max="16383" man="1"/>
    <brk id="3551" max="16383" man="1"/>
    <brk id="3575" max="16383" man="1"/>
    <brk id="3594" max="16383" man="1"/>
    <brk id="3620" max="16383" man="1"/>
    <brk id="3648" max="16383" man="1"/>
    <brk id="3672" max="16383" man="1"/>
    <brk id="3691" max="16383" man="1"/>
    <brk id="3717" max="16383" man="1"/>
    <brk id="3745" max="16383" man="1"/>
    <brk id="3769" max="16383" man="1"/>
    <brk id="3788" max="16383" man="1"/>
    <brk id="3814" max="16383" man="1"/>
    <brk id="3842" max="16383" man="1"/>
    <brk id="3866" max="16383" man="1"/>
    <brk id="3885" max="16383" man="1"/>
    <brk id="3911" max="16383" man="1"/>
    <brk id="3939" max="16383" man="1"/>
    <brk id="3963" max="16383" man="1"/>
    <brk id="3982" max="16383" man="1"/>
    <brk id="4008" max="16383" man="1"/>
    <brk id="4036" max="16383" man="1"/>
    <brk id="4060" max="16383" man="1"/>
    <brk id="4079" max="16383" man="1"/>
    <brk id="4105" max="16383" man="1"/>
    <brk id="4133" max="16383" man="1"/>
    <brk id="4157" max="16383" man="1"/>
    <brk id="4176" max="16383" man="1"/>
    <brk id="4202" max="16383" man="1"/>
    <brk id="4230" max="16383" man="1"/>
    <brk id="4254" max="16383" man="1"/>
    <brk id="4273" max="16383" man="1"/>
    <brk id="4299" max="16383" man="1"/>
    <brk id="4327" max="16383" man="1"/>
    <brk id="4351" max="16383" man="1"/>
    <brk id="4370" max="16383" man="1"/>
    <brk id="4396" max="16383" man="1"/>
    <brk id="4424" max="16383" man="1"/>
    <brk id="4448" max="16383" man="1"/>
    <brk id="4467" max="16383" man="1"/>
    <brk id="4493" max="16383" man="1"/>
    <brk id="4521" max="16383" man="1"/>
    <brk id="4545" max="16383" man="1"/>
    <brk id="4564" max="16383" man="1"/>
    <brk id="4590" max="16383" man="1"/>
    <brk id="4618" max="16383" man="1"/>
    <brk id="4642" max="16383" man="1"/>
    <brk id="4661" max="16383" man="1"/>
    <brk id="4687" max="16383" man="1"/>
    <brk id="4715" max="16383" man="1"/>
    <brk id="4739" max="16383" man="1"/>
    <brk id="4758" max="16383" man="1"/>
    <brk id="4784" max="16383" man="1"/>
    <brk id="4812" max="16383" man="1"/>
    <brk id="4836" max="16383" man="1"/>
    <brk id="4855" max="16383" man="1"/>
    <brk id="4881" max="16383" man="1"/>
    <brk id="4909" max="16383" man="1"/>
    <brk id="4933" max="16383" man="1"/>
    <brk id="4952" max="16383" man="1"/>
    <brk id="4978" max="16383" man="1"/>
    <brk id="5006" max="16383" man="1"/>
    <brk id="5030" max="16383" man="1"/>
    <brk id="5049" max="16383" man="1"/>
    <brk id="5075" max="16383" man="1"/>
    <brk id="5103" max="16383" man="1"/>
    <brk id="5127" max="16383" man="1"/>
    <brk id="5146" max="16383" man="1"/>
    <brk id="5172" max="16383" man="1"/>
    <brk id="5200" max="16383" man="1"/>
    <brk id="5224" max="16383" man="1"/>
    <brk id="5243" max="16383" man="1"/>
    <brk id="5269" max="16383" man="1"/>
    <brk id="5297" max="16383" man="1"/>
    <brk id="5321" max="16383" man="1"/>
    <brk id="5340" max="16383" man="1"/>
    <brk id="5366" max="16383" man="1"/>
    <brk id="5394" max="16383" man="1"/>
    <brk id="5418" max="16383" man="1"/>
    <brk id="5437" max="16383" man="1"/>
    <brk id="5463" max="16383" man="1"/>
    <brk id="5491" max="16383" man="1"/>
    <brk id="5515" max="16383" man="1"/>
    <brk id="5534" max="16383" man="1"/>
    <brk id="5560" max="16383" man="1"/>
    <brk id="5588" max="16383" man="1"/>
    <brk id="5612" max="16383" man="1"/>
    <brk id="5631" max="16383" man="1"/>
    <brk id="5657" max="16383" man="1"/>
    <brk id="5685" max="16383" man="1"/>
    <brk id="5709" max="16383" man="1"/>
    <brk id="5728" max="16383" man="1"/>
    <brk id="5754" max="16383" man="1"/>
    <brk id="5782" max="16383" man="1"/>
    <brk id="5806" max="16383" man="1"/>
    <brk id="5825" max="16383" man="1"/>
    <brk id="5851" max="16383" man="1"/>
    <brk id="5879" max="16383" man="1"/>
    <brk id="5903" max="16383" man="1"/>
    <brk id="5922" max="16383" man="1"/>
    <brk id="5948" max="16383" man="1"/>
    <brk id="5976" max="16383" man="1"/>
    <brk id="6000" max="16383" man="1"/>
    <brk id="6019" max="16383" man="1"/>
    <brk id="6045" max="16383" man="1"/>
    <brk id="6073" max="16383" man="1"/>
    <brk id="6097" max="16383" man="1"/>
    <brk id="6116" max="16383" man="1"/>
    <brk id="6142" max="16383" man="1"/>
    <brk id="6170" max="16383" man="1"/>
    <brk id="6194" max="16383" man="1"/>
    <brk id="6213" max="16383" man="1"/>
    <brk id="6239" max="16383" man="1"/>
    <brk id="6267" max="16383" man="1"/>
    <brk id="6291" max="16383" man="1"/>
    <brk id="6310" max="16383" man="1"/>
    <brk id="6336" max="16383" man="1"/>
    <brk id="6364" max="16383" man="1"/>
    <brk id="6388" max="16383" man="1"/>
    <brk id="6407" max="16383" man="1"/>
    <brk id="6433" max="16383" man="1"/>
    <brk id="6461" max="16383" man="1"/>
    <brk id="6485" max="16383" man="1"/>
    <brk id="6504" max="16383" man="1"/>
    <brk id="6530" max="16383" man="1"/>
    <brk id="6558" max="16383" man="1"/>
    <brk id="6582" max="16383" man="1"/>
    <brk id="6601" max="16383" man="1"/>
    <brk id="6627" max="16383" man="1"/>
    <brk id="6655" max="16383" man="1"/>
    <brk id="6679" max="16383" man="1"/>
    <brk id="6698" max="16383" man="1"/>
    <brk id="6724" max="16383" man="1"/>
    <brk id="6752" max="16383" man="1"/>
    <brk id="6776" max="16383" man="1"/>
    <brk id="6795" max="16383" man="1"/>
    <brk id="6821" max="16383" man="1"/>
    <brk id="6849" max="16383" man="1"/>
    <brk id="6873" max="16383" man="1"/>
    <brk id="6892" max="16383" man="1"/>
    <brk id="6918" max="16383" man="1"/>
    <brk id="6946" max="16383" man="1"/>
    <brk id="6970" max="16383" man="1"/>
    <brk id="6989" max="16383" man="1"/>
    <brk id="7015" max="16383" man="1"/>
    <brk id="7043" max="16383" man="1"/>
    <brk id="7067" max="16383" man="1"/>
    <brk id="7086" max="16383" man="1"/>
    <brk id="7112" max="16383" man="1"/>
    <brk id="7140" max="16383" man="1"/>
    <brk id="7164" max="16383" man="1"/>
    <brk id="7183" max="16383" man="1"/>
    <brk id="7209" max="16383" man="1"/>
    <brk id="7237" max="16383" man="1"/>
    <brk id="7261" max="16383" man="1"/>
    <brk id="7280" max="16383" man="1"/>
    <brk id="7306" max="16383" man="1"/>
    <brk id="7334" max="16383" man="1"/>
    <brk id="7358" max="16383" man="1"/>
    <brk id="7377" max="16383" man="1"/>
    <brk id="7403" max="16383" man="1"/>
    <brk id="7431" max="16383" man="1"/>
    <brk id="7455" max="16383" man="1"/>
    <brk id="7474" max="16383" man="1"/>
    <brk id="7500" max="16383" man="1"/>
    <brk id="7528" max="16383" man="1"/>
    <brk id="7552" max="16383" man="1"/>
    <brk id="7571" max="16383" man="1"/>
    <brk id="7597" max="16383" man="1"/>
    <brk id="7625" max="16383" man="1"/>
    <brk id="7649" max="16383" man="1"/>
    <brk id="7668" max="16383" man="1"/>
    <brk id="7694" max="16383" man="1"/>
    <brk id="7722" max="16383" man="1"/>
    <brk id="7746" max="16383" man="1"/>
    <brk id="7765" max="16383" man="1"/>
    <brk id="7791" max="16383" man="1"/>
    <brk id="7819" max="16383" man="1"/>
    <brk id="7843" max="16383" man="1"/>
    <brk id="7862" max="16383" man="1"/>
    <brk id="7888" max="16383" man="1"/>
    <brk id="7916" max="16383" man="1"/>
    <brk id="7940" max="16383" man="1"/>
    <brk id="7959" max="16383" man="1"/>
    <brk id="7985" max="16383" man="1"/>
    <brk id="8013" max="16383" man="1"/>
    <brk id="8037" max="16383" man="1"/>
    <brk id="8056" max="16383" man="1"/>
    <brk id="8082" max="16383" man="1"/>
    <brk id="8110" max="16383" man="1"/>
    <brk id="8134" max="16383" man="1"/>
    <brk id="8153" max="16383" man="1"/>
    <brk id="8179" max="16383" man="1"/>
    <brk id="8207" max="16383" man="1"/>
    <brk id="8231" max="16383" man="1"/>
    <brk id="8250" max="16383" man="1"/>
    <brk id="8276" max="16383" man="1"/>
    <brk id="8304" max="16383" man="1"/>
    <brk id="8328" max="16383" man="1"/>
    <brk id="8347" max="16383" man="1"/>
    <brk id="8373" max="16383" man="1"/>
    <brk id="8401" max="16383" man="1"/>
    <brk id="8425" max="16383" man="1"/>
    <brk id="8444" max="16383" man="1"/>
    <brk id="8470" max="16383" man="1"/>
    <brk id="8498" max="16383" man="1"/>
    <brk id="8522" max="16383" man="1"/>
    <brk id="8541" max="16383" man="1"/>
    <brk id="8567" max="16383" man="1"/>
    <brk id="8595" max="16383" man="1"/>
    <brk id="8619" max="16383" man="1"/>
    <brk id="8638" max="16383" man="1"/>
    <brk id="8664" max="16383" man="1"/>
    <brk id="8692" max="16383" man="1"/>
    <brk id="8716" max="16383" man="1"/>
    <brk id="8735" max="16383" man="1"/>
    <brk id="8761" max="16383" man="1"/>
    <brk id="8789" max="16383" man="1"/>
    <brk id="8813" max="16383" man="1"/>
    <brk id="8832" max="16383" man="1"/>
    <brk id="8858" max="16383" man="1"/>
    <brk id="8886" max="16383" man="1"/>
    <brk id="8910" max="16383" man="1"/>
    <brk id="8929" max="16383" man="1"/>
    <brk id="8955" max="16383" man="1"/>
    <brk id="8983" max="16383" man="1"/>
    <brk id="9007" max="16383" man="1"/>
    <brk id="9026" max="16383" man="1"/>
    <brk id="9052" max="16383" man="1"/>
    <brk id="9080" max="16383" man="1"/>
    <brk id="9104" max="16383" man="1"/>
    <brk id="9123" max="16383" man="1"/>
    <brk id="9149" max="16383" man="1"/>
    <brk id="9177" max="16383" man="1"/>
    <brk id="9201" max="16383" man="1"/>
    <brk id="9220" max="16383" man="1"/>
    <brk id="9246" max="16383" man="1"/>
    <brk id="9274" max="16383" man="1"/>
    <brk id="9298" max="16383" man="1"/>
    <brk id="9317" max="16383" man="1"/>
    <brk id="9343" max="16383" man="1"/>
    <brk id="9371" max="16383" man="1"/>
    <brk id="9395" max="16383" man="1"/>
    <brk id="9414" max="16383" man="1"/>
    <brk id="9440" max="16383" man="1"/>
    <brk id="9468" max="16383" man="1"/>
    <brk id="9492" max="16383" man="1"/>
    <brk id="9511" max="16383" man="1"/>
    <brk id="9537" max="16383" man="1"/>
    <brk id="9565" max="16383" man="1"/>
    <brk id="9589" max="16383" man="1"/>
    <brk id="9608" max="16383" man="1"/>
    <brk id="9634" max="16383" man="1"/>
    <brk id="9662" max="16383" man="1"/>
    <brk id="9686" max="16383" man="1"/>
    <brk id="9705" max="16383" man="1"/>
    <brk id="9731" max="16383" man="1"/>
    <brk id="9759" max="16383" man="1"/>
    <brk id="9783" max="16383" man="1"/>
    <brk id="9802" max="16383" man="1"/>
    <brk id="9828" max="16383" man="1"/>
    <brk id="9856" max="16383" man="1"/>
    <brk id="9880" max="16383" man="1"/>
    <brk id="9899" max="16383" man="1"/>
    <brk id="9925" max="16383" man="1"/>
    <brk id="9953" max="16383" man="1"/>
    <brk id="9977" max="16383" man="1"/>
    <brk id="9996" max="16383" man="1"/>
  </row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R17103"/>
  <sheetViews>
    <sheetView workbookViewId="0"/>
  </sheetViews>
  <sheetFormatPr defaultColWidth="8.875" defaultRowHeight="12" x14ac:dyDescent="0.2"/>
  <cols>
    <col min="1" max="1" width="3.625" style="186" customWidth="1"/>
    <col min="2" max="2" width="4.625" style="186" customWidth="1"/>
    <col min="3" max="4" width="7.625" style="186" customWidth="1"/>
    <col min="5" max="5" width="16.625" style="186" customWidth="1"/>
    <col min="6" max="6" width="5.625" style="186" customWidth="1"/>
    <col min="7" max="18" width="8.625" style="186" customWidth="1"/>
    <col min="19" max="16384" width="8.875" style="186"/>
  </cols>
  <sheetData>
    <row r="7" spans="2:10" x14ac:dyDescent="0.2">
      <c r="B7" s="40" t="str">
        <f xml:space="preserve"> HYPERLINK("#'目次'!B7", "[1]")</f>
        <v>[1]</v>
      </c>
      <c r="C7" s="23" t="s">
        <v>13</v>
      </c>
    </row>
    <row r="10" spans="2:10" x14ac:dyDescent="0.2">
      <c r="C10" s="23" t="s">
        <v>14</v>
      </c>
    </row>
    <row r="11" spans="2:10" x14ac:dyDescent="0.2">
      <c r="D11" s="195"/>
      <c r="E11" s="196"/>
      <c r="F11" s="196"/>
      <c r="G11" s="37" t="s">
        <v>15</v>
      </c>
      <c r="H11" s="33" t="s">
        <v>16</v>
      </c>
      <c r="I11" s="13" t="s">
        <v>17</v>
      </c>
      <c r="J11" s="38" t="s">
        <v>18</v>
      </c>
    </row>
    <row r="12" spans="2:10" x14ac:dyDescent="0.2">
      <c r="D12" s="197"/>
      <c r="E12" s="198"/>
      <c r="F12" s="198"/>
      <c r="G12" s="35"/>
      <c r="H12" s="39"/>
      <c r="I12" s="14"/>
      <c r="J12" s="34"/>
    </row>
    <row r="13" spans="2:10" x14ac:dyDescent="0.2">
      <c r="D13" s="78"/>
      <c r="E13" s="79" t="s">
        <v>15</v>
      </c>
      <c r="F13" s="66"/>
      <c r="G13" s="36">
        <v>1200</v>
      </c>
      <c r="H13" s="17">
        <v>762</v>
      </c>
      <c r="I13" s="17">
        <v>432</v>
      </c>
      <c r="J13" s="47">
        <v>6</v>
      </c>
    </row>
    <row r="14" spans="2:10" x14ac:dyDescent="0.2">
      <c r="D14" s="45"/>
      <c r="E14" s="51"/>
      <c r="F14" s="67"/>
      <c r="G14" s="7">
        <v>100</v>
      </c>
      <c r="H14" s="2">
        <v>63.5</v>
      </c>
      <c r="I14" s="2">
        <v>36</v>
      </c>
      <c r="J14" s="15">
        <v>0.5</v>
      </c>
    </row>
    <row r="15" spans="2:10" x14ac:dyDescent="0.2">
      <c r="D15" s="199" t="s">
        <v>19</v>
      </c>
      <c r="E15" s="22" t="s">
        <v>20</v>
      </c>
      <c r="F15" s="21"/>
      <c r="G15" s="19">
        <v>132</v>
      </c>
      <c r="H15" s="27">
        <v>82</v>
      </c>
      <c r="I15" s="3">
        <v>50</v>
      </c>
      <c r="J15" s="26">
        <v>0</v>
      </c>
    </row>
    <row r="16" spans="2:10" x14ac:dyDescent="0.2">
      <c r="D16" s="200"/>
      <c r="E16" s="11"/>
      <c r="F16" s="10"/>
      <c r="G16" s="7">
        <v>100</v>
      </c>
      <c r="H16" s="18">
        <v>62.121212121211997</v>
      </c>
      <c r="I16" s="2">
        <v>37.878787878788003</v>
      </c>
      <c r="J16" s="48">
        <v>0</v>
      </c>
    </row>
    <row r="17" spans="4:10" x14ac:dyDescent="0.2">
      <c r="D17" s="200"/>
      <c r="E17" s="4" t="s">
        <v>21</v>
      </c>
      <c r="F17" s="5"/>
      <c r="G17" s="6">
        <v>444</v>
      </c>
      <c r="H17" s="8">
        <v>280</v>
      </c>
      <c r="I17" s="1">
        <v>158</v>
      </c>
      <c r="J17" s="9">
        <v>6</v>
      </c>
    </row>
    <row r="18" spans="4:10" x14ac:dyDescent="0.2">
      <c r="D18" s="200"/>
      <c r="E18" s="11"/>
      <c r="F18" s="10"/>
      <c r="G18" s="7">
        <v>100</v>
      </c>
      <c r="H18" s="18">
        <v>63.063063063062998</v>
      </c>
      <c r="I18" s="2">
        <v>35.585585585586003</v>
      </c>
      <c r="J18" s="15">
        <v>1.351351351351</v>
      </c>
    </row>
    <row r="19" spans="4:10" x14ac:dyDescent="0.2">
      <c r="D19" s="200"/>
      <c r="E19" s="4" t="s">
        <v>22</v>
      </c>
      <c r="F19" s="5"/>
      <c r="G19" s="6">
        <v>192</v>
      </c>
      <c r="H19" s="8">
        <v>127</v>
      </c>
      <c r="I19" s="1">
        <v>65</v>
      </c>
      <c r="J19" s="9">
        <v>0</v>
      </c>
    </row>
    <row r="20" spans="4:10" x14ac:dyDescent="0.2">
      <c r="D20" s="200"/>
      <c r="E20" s="11"/>
      <c r="F20" s="10"/>
      <c r="G20" s="7">
        <v>100</v>
      </c>
      <c r="H20" s="18">
        <v>66.145833333333002</v>
      </c>
      <c r="I20" s="2">
        <v>33.854166666666998</v>
      </c>
      <c r="J20" s="48">
        <v>0</v>
      </c>
    </row>
    <row r="21" spans="4:10" x14ac:dyDescent="0.2">
      <c r="D21" s="200"/>
      <c r="E21" s="4" t="s">
        <v>23</v>
      </c>
      <c r="F21" s="5"/>
      <c r="G21" s="6">
        <v>192</v>
      </c>
      <c r="H21" s="8">
        <v>125</v>
      </c>
      <c r="I21" s="1">
        <v>67</v>
      </c>
      <c r="J21" s="9">
        <v>0</v>
      </c>
    </row>
    <row r="22" spans="4:10" x14ac:dyDescent="0.2">
      <c r="D22" s="200"/>
      <c r="E22" s="11"/>
      <c r="F22" s="10"/>
      <c r="G22" s="7">
        <v>100</v>
      </c>
      <c r="H22" s="18">
        <v>65.104166666666998</v>
      </c>
      <c r="I22" s="2">
        <v>34.895833333333002</v>
      </c>
      <c r="J22" s="48">
        <v>0</v>
      </c>
    </row>
    <row r="23" spans="4:10" x14ac:dyDescent="0.2">
      <c r="D23" s="200"/>
      <c r="E23" s="4" t="s">
        <v>24</v>
      </c>
      <c r="F23" s="5"/>
      <c r="G23" s="6">
        <v>240</v>
      </c>
      <c r="H23" s="8">
        <v>148</v>
      </c>
      <c r="I23" s="1">
        <v>92</v>
      </c>
      <c r="J23" s="9">
        <v>0</v>
      </c>
    </row>
    <row r="24" spans="4:10" x14ac:dyDescent="0.2">
      <c r="D24" s="200"/>
      <c r="E24" s="11"/>
      <c r="F24" s="10"/>
      <c r="G24" s="7">
        <v>100</v>
      </c>
      <c r="H24" s="18">
        <v>61.666666666666998</v>
      </c>
      <c r="I24" s="2">
        <v>38.333333333333002</v>
      </c>
      <c r="J24" s="48">
        <v>0</v>
      </c>
    </row>
    <row r="25" spans="4:10" x14ac:dyDescent="0.2">
      <c r="D25" s="199" t="s">
        <v>25</v>
      </c>
      <c r="E25" s="22" t="s">
        <v>26</v>
      </c>
      <c r="F25" s="21"/>
      <c r="G25" s="19">
        <v>348</v>
      </c>
      <c r="H25" s="27">
        <v>237</v>
      </c>
      <c r="I25" s="3">
        <v>110</v>
      </c>
      <c r="J25" s="26">
        <v>1</v>
      </c>
    </row>
    <row r="26" spans="4:10" x14ac:dyDescent="0.2">
      <c r="D26" s="200"/>
      <c r="E26" s="11"/>
      <c r="F26" s="10"/>
      <c r="G26" s="7">
        <v>100</v>
      </c>
      <c r="H26" s="18">
        <v>68.103448275861993</v>
      </c>
      <c r="I26" s="2">
        <v>31.609195402299001</v>
      </c>
      <c r="J26" s="15">
        <v>0.28735632183900001</v>
      </c>
    </row>
    <row r="27" spans="4:10" x14ac:dyDescent="0.2">
      <c r="D27" s="200"/>
      <c r="E27" s="4" t="s">
        <v>27</v>
      </c>
      <c r="F27" s="5"/>
      <c r="G27" s="6">
        <v>378</v>
      </c>
      <c r="H27" s="8">
        <v>236</v>
      </c>
      <c r="I27" s="1">
        <v>140</v>
      </c>
      <c r="J27" s="9">
        <v>2</v>
      </c>
    </row>
    <row r="28" spans="4:10" x14ac:dyDescent="0.2">
      <c r="D28" s="200"/>
      <c r="E28" s="11"/>
      <c r="F28" s="10"/>
      <c r="G28" s="7">
        <v>100</v>
      </c>
      <c r="H28" s="18">
        <v>62.433862433861997</v>
      </c>
      <c r="I28" s="2">
        <v>37.037037037037003</v>
      </c>
      <c r="J28" s="15">
        <v>0.52910052910100003</v>
      </c>
    </row>
    <row r="29" spans="4:10" x14ac:dyDescent="0.2">
      <c r="D29" s="200"/>
      <c r="E29" s="4" t="s">
        <v>28</v>
      </c>
      <c r="F29" s="5"/>
      <c r="G29" s="6">
        <v>372</v>
      </c>
      <c r="H29" s="8">
        <v>233</v>
      </c>
      <c r="I29" s="1">
        <v>137</v>
      </c>
      <c r="J29" s="9">
        <v>2</v>
      </c>
    </row>
    <row r="30" spans="4:10" x14ac:dyDescent="0.2">
      <c r="D30" s="200"/>
      <c r="E30" s="11"/>
      <c r="F30" s="10"/>
      <c r="G30" s="7">
        <v>100</v>
      </c>
      <c r="H30" s="18">
        <v>62.634408602150998</v>
      </c>
      <c r="I30" s="2">
        <v>36.827956989246999</v>
      </c>
      <c r="J30" s="15">
        <v>0.53763440860199996</v>
      </c>
    </row>
    <row r="31" spans="4:10" x14ac:dyDescent="0.2">
      <c r="D31" s="200"/>
      <c r="E31" s="4" t="s">
        <v>29</v>
      </c>
      <c r="F31" s="5"/>
      <c r="G31" s="6">
        <v>102</v>
      </c>
      <c r="H31" s="8">
        <v>56</v>
      </c>
      <c r="I31" s="1">
        <v>45</v>
      </c>
      <c r="J31" s="9">
        <v>1</v>
      </c>
    </row>
    <row r="32" spans="4:10" x14ac:dyDescent="0.2">
      <c r="D32" s="200"/>
      <c r="E32" s="11"/>
      <c r="F32" s="10"/>
      <c r="G32" s="7">
        <v>100</v>
      </c>
      <c r="H32" s="72">
        <v>54.901960784313999</v>
      </c>
      <c r="I32" s="25">
        <v>44.117647058823998</v>
      </c>
      <c r="J32" s="15">
        <v>0.98039215686299996</v>
      </c>
    </row>
    <row r="33" spans="4:10" x14ac:dyDescent="0.2">
      <c r="D33" s="199" t="s">
        <v>30</v>
      </c>
      <c r="E33" s="22" t="s">
        <v>31</v>
      </c>
      <c r="F33" s="21"/>
      <c r="G33" s="19">
        <v>592</v>
      </c>
      <c r="H33" s="27">
        <v>374</v>
      </c>
      <c r="I33" s="3">
        <v>215</v>
      </c>
      <c r="J33" s="26">
        <v>3</v>
      </c>
    </row>
    <row r="34" spans="4:10" x14ac:dyDescent="0.2">
      <c r="D34" s="200"/>
      <c r="E34" s="11"/>
      <c r="F34" s="10"/>
      <c r="G34" s="7">
        <v>100</v>
      </c>
      <c r="H34" s="18">
        <v>63.175675675675997</v>
      </c>
      <c r="I34" s="2">
        <v>36.317567567567998</v>
      </c>
      <c r="J34" s="15">
        <v>0.50675675675700005</v>
      </c>
    </row>
    <row r="35" spans="4:10" x14ac:dyDescent="0.2">
      <c r="D35" s="200"/>
      <c r="E35" s="4" t="s">
        <v>32</v>
      </c>
      <c r="F35" s="5"/>
      <c r="G35" s="6">
        <v>608</v>
      </c>
      <c r="H35" s="8">
        <v>388</v>
      </c>
      <c r="I35" s="1">
        <v>217</v>
      </c>
      <c r="J35" s="9">
        <v>3</v>
      </c>
    </row>
    <row r="36" spans="4:10" x14ac:dyDescent="0.2">
      <c r="D36" s="200"/>
      <c r="E36" s="11"/>
      <c r="F36" s="10"/>
      <c r="G36" s="7">
        <v>100</v>
      </c>
      <c r="H36" s="18">
        <v>63.815789473683999</v>
      </c>
      <c r="I36" s="2">
        <v>35.690789473683999</v>
      </c>
      <c r="J36" s="15">
        <v>0.49342105263199998</v>
      </c>
    </row>
    <row r="37" spans="4:10" x14ac:dyDescent="0.2">
      <c r="D37" s="199" t="s">
        <v>33</v>
      </c>
      <c r="E37" s="22" t="s">
        <v>34</v>
      </c>
      <c r="F37" s="21"/>
      <c r="G37" s="19">
        <v>74</v>
      </c>
      <c r="H37" s="27">
        <v>42</v>
      </c>
      <c r="I37" s="3">
        <v>31</v>
      </c>
      <c r="J37" s="26">
        <v>1</v>
      </c>
    </row>
    <row r="38" spans="4:10" x14ac:dyDescent="0.2">
      <c r="D38" s="200"/>
      <c r="E38" s="11"/>
      <c r="F38" s="10"/>
      <c r="G38" s="7">
        <v>100</v>
      </c>
      <c r="H38" s="72">
        <v>56.756756756756999</v>
      </c>
      <c r="I38" s="25">
        <v>41.891891891892001</v>
      </c>
      <c r="J38" s="15">
        <v>1.351351351351</v>
      </c>
    </row>
    <row r="39" spans="4:10" x14ac:dyDescent="0.2">
      <c r="D39" s="200"/>
      <c r="E39" s="4" t="s">
        <v>35</v>
      </c>
      <c r="F39" s="5"/>
      <c r="G39" s="6">
        <v>148</v>
      </c>
      <c r="H39" s="8">
        <v>81</v>
      </c>
      <c r="I39" s="1">
        <v>66</v>
      </c>
      <c r="J39" s="9">
        <v>1</v>
      </c>
    </row>
    <row r="40" spans="4:10" x14ac:dyDescent="0.2">
      <c r="D40" s="200"/>
      <c r="E40" s="11"/>
      <c r="F40" s="10"/>
      <c r="G40" s="7">
        <v>100</v>
      </c>
      <c r="H40" s="72">
        <v>54.729729729730003</v>
      </c>
      <c r="I40" s="25">
        <v>44.594594594595002</v>
      </c>
      <c r="J40" s="15">
        <v>0.67567567567599995</v>
      </c>
    </row>
    <row r="41" spans="4:10" x14ac:dyDescent="0.2">
      <c r="D41" s="200"/>
      <c r="E41" s="4" t="s">
        <v>36</v>
      </c>
      <c r="F41" s="5"/>
      <c r="G41" s="6">
        <v>187</v>
      </c>
      <c r="H41" s="8">
        <v>103</v>
      </c>
      <c r="I41" s="1">
        <v>84</v>
      </c>
      <c r="J41" s="9">
        <v>0</v>
      </c>
    </row>
    <row r="42" spans="4:10" x14ac:dyDescent="0.2">
      <c r="D42" s="200"/>
      <c r="E42" s="11"/>
      <c r="F42" s="10"/>
      <c r="G42" s="7">
        <v>100</v>
      </c>
      <c r="H42" s="72">
        <v>55.080213903743001</v>
      </c>
      <c r="I42" s="25">
        <v>44.919786096256999</v>
      </c>
      <c r="J42" s="48">
        <v>0</v>
      </c>
    </row>
    <row r="43" spans="4:10" x14ac:dyDescent="0.2">
      <c r="D43" s="200"/>
      <c r="E43" s="4" t="s">
        <v>37</v>
      </c>
      <c r="F43" s="5"/>
      <c r="G43" s="6">
        <v>221</v>
      </c>
      <c r="H43" s="8">
        <v>139</v>
      </c>
      <c r="I43" s="1">
        <v>82</v>
      </c>
      <c r="J43" s="9">
        <v>0</v>
      </c>
    </row>
    <row r="44" spans="4:10" x14ac:dyDescent="0.2">
      <c r="D44" s="200"/>
      <c r="E44" s="11"/>
      <c r="F44" s="10"/>
      <c r="G44" s="7">
        <v>100</v>
      </c>
      <c r="H44" s="18">
        <v>62.895927601810001</v>
      </c>
      <c r="I44" s="2">
        <v>37.104072398189999</v>
      </c>
      <c r="J44" s="48">
        <v>0</v>
      </c>
    </row>
    <row r="45" spans="4:10" x14ac:dyDescent="0.2">
      <c r="D45" s="200"/>
      <c r="E45" s="4" t="s">
        <v>38</v>
      </c>
      <c r="F45" s="5"/>
      <c r="G45" s="6">
        <v>186</v>
      </c>
      <c r="H45" s="8">
        <v>126</v>
      </c>
      <c r="I45" s="1">
        <v>59</v>
      </c>
      <c r="J45" s="9">
        <v>1</v>
      </c>
    </row>
    <row r="46" spans="4:10" x14ac:dyDescent="0.2">
      <c r="D46" s="200"/>
      <c r="E46" s="11"/>
      <c r="F46" s="10"/>
      <c r="G46" s="7">
        <v>100</v>
      </c>
      <c r="H46" s="18">
        <v>67.741935483871003</v>
      </c>
      <c r="I46" s="2">
        <v>31.720430107527001</v>
      </c>
      <c r="J46" s="15">
        <v>0.53763440860199996</v>
      </c>
    </row>
    <row r="47" spans="4:10" x14ac:dyDescent="0.2">
      <c r="D47" s="200"/>
      <c r="E47" s="4" t="s">
        <v>39</v>
      </c>
      <c r="F47" s="5"/>
      <c r="G47" s="6">
        <v>223</v>
      </c>
      <c r="H47" s="8">
        <v>170</v>
      </c>
      <c r="I47" s="1">
        <v>52</v>
      </c>
      <c r="J47" s="9">
        <v>1</v>
      </c>
    </row>
    <row r="48" spans="4:10" x14ac:dyDescent="0.2">
      <c r="D48" s="200"/>
      <c r="E48" s="11"/>
      <c r="F48" s="10"/>
      <c r="G48" s="7">
        <v>100</v>
      </c>
      <c r="H48" s="75">
        <v>76.233183856501995</v>
      </c>
      <c r="I48" s="50">
        <v>23.318385650223998</v>
      </c>
      <c r="J48" s="15">
        <v>0.44843049327399997</v>
      </c>
    </row>
    <row r="49" spans="2:10" x14ac:dyDescent="0.2">
      <c r="D49" s="200"/>
      <c r="E49" s="4" t="s">
        <v>40</v>
      </c>
      <c r="F49" s="5"/>
      <c r="G49" s="6">
        <v>161</v>
      </c>
      <c r="H49" s="8">
        <v>101</v>
      </c>
      <c r="I49" s="1">
        <v>58</v>
      </c>
      <c r="J49" s="9">
        <v>2</v>
      </c>
    </row>
    <row r="50" spans="2:10" x14ac:dyDescent="0.2">
      <c r="D50" s="201"/>
      <c r="E50" s="45"/>
      <c r="F50" s="51"/>
      <c r="G50" s="81">
        <v>100</v>
      </c>
      <c r="H50" s="115">
        <v>62.732919254658</v>
      </c>
      <c r="I50" s="64">
        <v>36.024844720497001</v>
      </c>
      <c r="J50" s="106">
        <v>1.242236024845</v>
      </c>
    </row>
    <row r="52" spans="2:10" x14ac:dyDescent="0.2">
      <c r="B52" s="40" t="str">
        <f xml:space="preserve"> HYPERLINK("#'目次'!B8", "[2]")</f>
        <v>[2]</v>
      </c>
      <c r="C52" s="23" t="s">
        <v>13</v>
      </c>
    </row>
    <row r="55" spans="2:10" x14ac:dyDescent="0.2">
      <c r="C55" s="23" t="s">
        <v>48</v>
      </c>
    </row>
    <row r="56" spans="2:10" x14ac:dyDescent="0.2">
      <c r="D56" s="195"/>
      <c r="E56" s="196"/>
      <c r="F56" s="196"/>
      <c r="G56" s="37" t="s">
        <v>15</v>
      </c>
      <c r="H56" s="33" t="s">
        <v>16</v>
      </c>
      <c r="I56" s="13" t="s">
        <v>17</v>
      </c>
      <c r="J56" s="38" t="s">
        <v>18</v>
      </c>
    </row>
    <row r="57" spans="2:10" x14ac:dyDescent="0.2">
      <c r="D57" s="197"/>
      <c r="E57" s="198"/>
      <c r="F57" s="198"/>
      <c r="G57" s="35"/>
      <c r="H57" s="39"/>
      <c r="I57" s="14"/>
      <c r="J57" s="34"/>
    </row>
    <row r="58" spans="2:10" x14ac:dyDescent="0.2">
      <c r="D58" s="78"/>
      <c r="E58" s="79" t="s">
        <v>15</v>
      </c>
      <c r="F58" s="66"/>
      <c r="G58" s="36">
        <v>1200</v>
      </c>
      <c r="H58" s="17">
        <v>762</v>
      </c>
      <c r="I58" s="17">
        <v>432</v>
      </c>
      <c r="J58" s="47">
        <v>6</v>
      </c>
    </row>
    <row r="59" spans="2:10" x14ac:dyDescent="0.2">
      <c r="D59" s="45"/>
      <c r="E59" s="51"/>
      <c r="F59" s="67"/>
      <c r="G59" s="7">
        <v>100</v>
      </c>
      <c r="H59" s="2">
        <v>63.5</v>
      </c>
      <c r="I59" s="2">
        <v>36</v>
      </c>
      <c r="J59" s="15">
        <v>0.5</v>
      </c>
    </row>
    <row r="60" spans="2:10" x14ac:dyDescent="0.2">
      <c r="D60" s="199" t="s">
        <v>49</v>
      </c>
      <c r="E60" s="22" t="s">
        <v>50</v>
      </c>
      <c r="F60" s="21"/>
      <c r="G60" s="19">
        <v>15</v>
      </c>
      <c r="H60" s="27">
        <v>9</v>
      </c>
      <c r="I60" s="3">
        <v>6</v>
      </c>
      <c r="J60" s="26">
        <v>0</v>
      </c>
    </row>
    <row r="61" spans="2:10" x14ac:dyDescent="0.2">
      <c r="D61" s="200"/>
      <c r="E61" s="11"/>
      <c r="F61" s="10"/>
      <c r="G61" s="7">
        <v>100</v>
      </c>
      <c r="H61" s="18">
        <v>60</v>
      </c>
      <c r="I61" s="2">
        <v>40</v>
      </c>
      <c r="J61" s="48">
        <v>0</v>
      </c>
    </row>
    <row r="62" spans="2:10" x14ac:dyDescent="0.2">
      <c r="D62" s="200"/>
      <c r="E62" s="4" t="s">
        <v>51</v>
      </c>
      <c r="F62" s="5"/>
      <c r="G62" s="6">
        <v>142</v>
      </c>
      <c r="H62" s="8">
        <v>93</v>
      </c>
      <c r="I62" s="1">
        <v>49</v>
      </c>
      <c r="J62" s="9">
        <v>0</v>
      </c>
    </row>
    <row r="63" spans="2:10" x14ac:dyDescent="0.2">
      <c r="D63" s="200"/>
      <c r="E63" s="11"/>
      <c r="F63" s="10"/>
      <c r="G63" s="7">
        <v>100</v>
      </c>
      <c r="H63" s="18">
        <v>65.492957746478993</v>
      </c>
      <c r="I63" s="2">
        <v>34.507042253521</v>
      </c>
      <c r="J63" s="48">
        <v>0</v>
      </c>
    </row>
    <row r="64" spans="2:10" x14ac:dyDescent="0.2">
      <c r="D64" s="200"/>
      <c r="E64" s="4" t="s">
        <v>52</v>
      </c>
      <c r="F64" s="5"/>
      <c r="G64" s="6">
        <v>26</v>
      </c>
      <c r="H64" s="8">
        <v>15</v>
      </c>
      <c r="I64" s="1">
        <v>11</v>
      </c>
      <c r="J64" s="9">
        <v>0</v>
      </c>
    </row>
    <row r="65" spans="4:10" x14ac:dyDescent="0.2">
      <c r="D65" s="200"/>
      <c r="E65" s="11"/>
      <c r="F65" s="10"/>
      <c r="G65" s="7">
        <v>100</v>
      </c>
      <c r="H65" s="72">
        <v>57.692307692307999</v>
      </c>
      <c r="I65" s="25">
        <v>42.307692307692001</v>
      </c>
      <c r="J65" s="48">
        <v>0</v>
      </c>
    </row>
    <row r="66" spans="4:10" x14ac:dyDescent="0.2">
      <c r="D66" s="200"/>
      <c r="E66" s="4" t="s">
        <v>53</v>
      </c>
      <c r="F66" s="5"/>
      <c r="G66" s="6">
        <v>41</v>
      </c>
      <c r="H66" s="8">
        <v>25</v>
      </c>
      <c r="I66" s="1">
        <v>16</v>
      </c>
      <c r="J66" s="9">
        <v>0</v>
      </c>
    </row>
    <row r="67" spans="4:10" x14ac:dyDescent="0.2">
      <c r="D67" s="200"/>
      <c r="E67" s="11"/>
      <c r="F67" s="10"/>
      <c r="G67" s="7">
        <v>100</v>
      </c>
      <c r="H67" s="18">
        <v>60.975609756098002</v>
      </c>
      <c r="I67" s="2">
        <v>39.024390243901998</v>
      </c>
      <c r="J67" s="48">
        <v>0</v>
      </c>
    </row>
    <row r="68" spans="4:10" x14ac:dyDescent="0.2">
      <c r="D68" s="200"/>
      <c r="E68" s="4" t="s">
        <v>54</v>
      </c>
      <c r="F68" s="5"/>
      <c r="G68" s="6">
        <v>226</v>
      </c>
      <c r="H68" s="8">
        <v>153</v>
      </c>
      <c r="I68" s="1">
        <v>72</v>
      </c>
      <c r="J68" s="9">
        <v>1</v>
      </c>
    </row>
    <row r="69" spans="4:10" x14ac:dyDescent="0.2">
      <c r="D69" s="200"/>
      <c r="E69" s="11"/>
      <c r="F69" s="10"/>
      <c r="G69" s="7">
        <v>100</v>
      </c>
      <c r="H69" s="18">
        <v>67.699115044248003</v>
      </c>
      <c r="I69" s="2">
        <v>31.858407079646</v>
      </c>
      <c r="J69" s="15">
        <v>0.44247787610599998</v>
      </c>
    </row>
    <row r="70" spans="4:10" x14ac:dyDescent="0.2">
      <c r="D70" s="200"/>
      <c r="E70" s="4" t="s">
        <v>55</v>
      </c>
      <c r="F70" s="5"/>
      <c r="G70" s="6">
        <v>125</v>
      </c>
      <c r="H70" s="8">
        <v>72</v>
      </c>
      <c r="I70" s="1">
        <v>53</v>
      </c>
      <c r="J70" s="9">
        <v>0</v>
      </c>
    </row>
    <row r="71" spans="4:10" x14ac:dyDescent="0.2">
      <c r="D71" s="200"/>
      <c r="E71" s="11"/>
      <c r="F71" s="10"/>
      <c r="G71" s="7">
        <v>100</v>
      </c>
      <c r="H71" s="72">
        <v>57.6</v>
      </c>
      <c r="I71" s="25">
        <v>42.4</v>
      </c>
      <c r="J71" s="48">
        <v>0</v>
      </c>
    </row>
    <row r="72" spans="4:10" x14ac:dyDescent="0.2">
      <c r="D72" s="200"/>
      <c r="E72" s="4" t="s">
        <v>56</v>
      </c>
      <c r="F72" s="5"/>
      <c r="G72" s="6">
        <v>190</v>
      </c>
      <c r="H72" s="8">
        <v>111</v>
      </c>
      <c r="I72" s="1">
        <v>79</v>
      </c>
      <c r="J72" s="9">
        <v>0</v>
      </c>
    </row>
    <row r="73" spans="4:10" x14ac:dyDescent="0.2">
      <c r="D73" s="200"/>
      <c r="E73" s="11"/>
      <c r="F73" s="10"/>
      <c r="G73" s="7">
        <v>100</v>
      </c>
      <c r="H73" s="72">
        <v>58.421052631579002</v>
      </c>
      <c r="I73" s="25">
        <v>41.578947368420998</v>
      </c>
      <c r="J73" s="48">
        <v>0</v>
      </c>
    </row>
    <row r="74" spans="4:10" x14ac:dyDescent="0.2">
      <c r="D74" s="200"/>
      <c r="E74" s="4" t="s">
        <v>57</v>
      </c>
      <c r="F74" s="5"/>
      <c r="G74" s="6">
        <v>185</v>
      </c>
      <c r="H74" s="8">
        <v>135</v>
      </c>
      <c r="I74" s="1">
        <v>49</v>
      </c>
      <c r="J74" s="9">
        <v>1</v>
      </c>
    </row>
    <row r="75" spans="4:10" x14ac:dyDescent="0.2">
      <c r="D75" s="200"/>
      <c r="E75" s="11"/>
      <c r="F75" s="10"/>
      <c r="G75" s="7">
        <v>100</v>
      </c>
      <c r="H75" s="70">
        <v>72.972972972972997</v>
      </c>
      <c r="I75" s="30">
        <v>26.486486486486001</v>
      </c>
      <c r="J75" s="15">
        <v>0.54054054054099998</v>
      </c>
    </row>
    <row r="76" spans="4:10" x14ac:dyDescent="0.2">
      <c r="D76" s="200"/>
      <c r="E76" s="4" t="s">
        <v>58</v>
      </c>
      <c r="F76" s="5"/>
      <c r="G76" s="6">
        <v>113</v>
      </c>
      <c r="H76" s="8">
        <v>62</v>
      </c>
      <c r="I76" s="1">
        <v>49</v>
      </c>
      <c r="J76" s="9">
        <v>2</v>
      </c>
    </row>
    <row r="77" spans="4:10" x14ac:dyDescent="0.2">
      <c r="D77" s="200"/>
      <c r="E77" s="11"/>
      <c r="F77" s="10"/>
      <c r="G77" s="7">
        <v>100</v>
      </c>
      <c r="H77" s="72">
        <v>54.867256637167998</v>
      </c>
      <c r="I77" s="25">
        <v>43.362831858406999</v>
      </c>
      <c r="J77" s="15">
        <v>1.769911504425</v>
      </c>
    </row>
    <row r="78" spans="4:10" x14ac:dyDescent="0.2">
      <c r="D78" s="200"/>
      <c r="E78" s="4" t="s">
        <v>59</v>
      </c>
      <c r="F78" s="5"/>
      <c r="G78" s="6">
        <v>136</v>
      </c>
      <c r="H78" s="8">
        <v>87</v>
      </c>
      <c r="I78" s="1">
        <v>47</v>
      </c>
      <c r="J78" s="9">
        <v>2</v>
      </c>
    </row>
    <row r="79" spans="4:10" x14ac:dyDescent="0.2">
      <c r="D79" s="200"/>
      <c r="E79" s="11"/>
      <c r="F79" s="10"/>
      <c r="G79" s="7">
        <v>100</v>
      </c>
      <c r="H79" s="18">
        <v>63.970588235294002</v>
      </c>
      <c r="I79" s="2">
        <v>34.558823529412003</v>
      </c>
      <c r="J79" s="15">
        <v>1.4705882352940001</v>
      </c>
    </row>
    <row r="80" spans="4:10" x14ac:dyDescent="0.2">
      <c r="D80" s="199" t="s">
        <v>60</v>
      </c>
      <c r="E80" s="22" t="s">
        <v>61</v>
      </c>
      <c r="F80" s="21"/>
      <c r="G80" s="19">
        <v>205</v>
      </c>
      <c r="H80" s="27">
        <v>127</v>
      </c>
      <c r="I80" s="3">
        <v>77</v>
      </c>
      <c r="J80" s="26">
        <v>1</v>
      </c>
    </row>
    <row r="81" spans="4:10" x14ac:dyDescent="0.2">
      <c r="D81" s="200"/>
      <c r="E81" s="11"/>
      <c r="F81" s="10"/>
      <c r="G81" s="7">
        <v>100</v>
      </c>
      <c r="H81" s="18">
        <v>61.951219512195003</v>
      </c>
      <c r="I81" s="2">
        <v>37.560975609755999</v>
      </c>
      <c r="J81" s="15">
        <v>0.48780487804900002</v>
      </c>
    </row>
    <row r="82" spans="4:10" x14ac:dyDescent="0.2">
      <c r="D82" s="200"/>
      <c r="E82" s="4" t="s">
        <v>62</v>
      </c>
      <c r="F82" s="5"/>
      <c r="G82" s="6">
        <v>160</v>
      </c>
      <c r="H82" s="8">
        <v>105</v>
      </c>
      <c r="I82" s="1">
        <v>54</v>
      </c>
      <c r="J82" s="9">
        <v>1</v>
      </c>
    </row>
    <row r="83" spans="4:10" x14ac:dyDescent="0.2">
      <c r="D83" s="200"/>
      <c r="E83" s="11"/>
      <c r="F83" s="10"/>
      <c r="G83" s="7">
        <v>100</v>
      </c>
      <c r="H83" s="18">
        <v>65.625</v>
      </c>
      <c r="I83" s="2">
        <v>33.75</v>
      </c>
      <c r="J83" s="15">
        <v>0.625</v>
      </c>
    </row>
    <row r="84" spans="4:10" x14ac:dyDescent="0.2">
      <c r="D84" s="200"/>
      <c r="E84" s="4" t="s">
        <v>63</v>
      </c>
      <c r="F84" s="5"/>
      <c r="G84" s="6">
        <v>121</v>
      </c>
      <c r="H84" s="8">
        <v>72</v>
      </c>
      <c r="I84" s="1">
        <v>48</v>
      </c>
      <c r="J84" s="9">
        <v>1</v>
      </c>
    </row>
    <row r="85" spans="4:10" x14ac:dyDescent="0.2">
      <c r="D85" s="200"/>
      <c r="E85" s="11"/>
      <c r="F85" s="10"/>
      <c r="G85" s="7">
        <v>100</v>
      </c>
      <c r="H85" s="18">
        <v>59.504132231405002</v>
      </c>
      <c r="I85" s="2">
        <v>39.669421487603003</v>
      </c>
      <c r="J85" s="15">
        <v>0.82644628099200002</v>
      </c>
    </row>
    <row r="86" spans="4:10" x14ac:dyDescent="0.2">
      <c r="D86" s="200"/>
      <c r="E86" s="4" t="s">
        <v>64</v>
      </c>
      <c r="F86" s="5"/>
      <c r="G86" s="6">
        <v>124</v>
      </c>
      <c r="H86" s="8">
        <v>73</v>
      </c>
      <c r="I86" s="1">
        <v>51</v>
      </c>
      <c r="J86" s="9">
        <v>0</v>
      </c>
    </row>
    <row r="87" spans="4:10" x14ac:dyDescent="0.2">
      <c r="D87" s="200"/>
      <c r="E87" s="11"/>
      <c r="F87" s="10"/>
      <c r="G87" s="7">
        <v>100</v>
      </c>
      <c r="H87" s="18">
        <v>58.870967741934997</v>
      </c>
      <c r="I87" s="25">
        <v>41.129032258065003</v>
      </c>
      <c r="J87" s="48">
        <v>0</v>
      </c>
    </row>
    <row r="88" spans="4:10" x14ac:dyDescent="0.2">
      <c r="D88" s="200"/>
      <c r="E88" s="4" t="s">
        <v>65</v>
      </c>
      <c r="F88" s="5"/>
      <c r="G88" s="6">
        <v>109</v>
      </c>
      <c r="H88" s="8">
        <v>62</v>
      </c>
      <c r="I88" s="1">
        <v>47</v>
      </c>
      <c r="J88" s="9">
        <v>0</v>
      </c>
    </row>
    <row r="89" spans="4:10" x14ac:dyDescent="0.2">
      <c r="D89" s="200"/>
      <c r="E89" s="11"/>
      <c r="F89" s="10"/>
      <c r="G89" s="7">
        <v>100</v>
      </c>
      <c r="H89" s="72">
        <v>56.880733944954002</v>
      </c>
      <c r="I89" s="25">
        <v>43.119266055045998</v>
      </c>
      <c r="J89" s="48">
        <v>0</v>
      </c>
    </row>
    <row r="90" spans="4:10" x14ac:dyDescent="0.2">
      <c r="D90" s="200"/>
      <c r="E90" s="4" t="s">
        <v>66</v>
      </c>
      <c r="F90" s="5"/>
      <c r="G90" s="6">
        <v>104</v>
      </c>
      <c r="H90" s="8">
        <v>64</v>
      </c>
      <c r="I90" s="1">
        <v>40</v>
      </c>
      <c r="J90" s="9">
        <v>0</v>
      </c>
    </row>
    <row r="91" spans="4:10" x14ac:dyDescent="0.2">
      <c r="D91" s="200"/>
      <c r="E91" s="11"/>
      <c r="F91" s="10"/>
      <c r="G91" s="7">
        <v>100</v>
      </c>
      <c r="H91" s="18">
        <v>61.538461538462002</v>
      </c>
      <c r="I91" s="2">
        <v>38.461538461537998</v>
      </c>
      <c r="J91" s="48">
        <v>0</v>
      </c>
    </row>
    <row r="92" spans="4:10" x14ac:dyDescent="0.2">
      <c r="D92" s="200"/>
      <c r="E92" s="4" t="s">
        <v>67</v>
      </c>
      <c r="F92" s="5"/>
      <c r="G92" s="6">
        <v>139</v>
      </c>
      <c r="H92" s="8">
        <v>95</v>
      </c>
      <c r="I92" s="1">
        <v>42</v>
      </c>
      <c r="J92" s="9">
        <v>2</v>
      </c>
    </row>
    <row r="93" spans="4:10" x14ac:dyDescent="0.2">
      <c r="D93" s="200"/>
      <c r="E93" s="11"/>
      <c r="F93" s="10"/>
      <c r="G93" s="7">
        <v>100</v>
      </c>
      <c r="H93" s="18">
        <v>68.345323741006993</v>
      </c>
      <c r="I93" s="30">
        <v>30.215827338128999</v>
      </c>
      <c r="J93" s="15">
        <v>1.438848920863</v>
      </c>
    </row>
    <row r="94" spans="4:10" x14ac:dyDescent="0.2">
      <c r="D94" s="200"/>
      <c r="E94" s="4" t="s">
        <v>68</v>
      </c>
      <c r="F94" s="5"/>
      <c r="G94" s="6">
        <v>48</v>
      </c>
      <c r="H94" s="8">
        <v>38</v>
      </c>
      <c r="I94" s="1">
        <v>10</v>
      </c>
      <c r="J94" s="9">
        <v>0</v>
      </c>
    </row>
    <row r="95" spans="4:10" x14ac:dyDescent="0.2">
      <c r="D95" s="200"/>
      <c r="E95" s="11"/>
      <c r="F95" s="10"/>
      <c r="G95" s="7">
        <v>100</v>
      </c>
      <c r="H95" s="75">
        <v>79.166666666666998</v>
      </c>
      <c r="I95" s="50">
        <v>20.833333333333002</v>
      </c>
      <c r="J95" s="48">
        <v>0</v>
      </c>
    </row>
    <row r="96" spans="4:10" x14ac:dyDescent="0.2">
      <c r="D96" s="200"/>
      <c r="E96" s="4" t="s">
        <v>69</v>
      </c>
      <c r="F96" s="5"/>
      <c r="G96" s="6">
        <v>37</v>
      </c>
      <c r="H96" s="8">
        <v>30</v>
      </c>
      <c r="I96" s="1">
        <v>7</v>
      </c>
      <c r="J96" s="9">
        <v>0</v>
      </c>
    </row>
    <row r="97" spans="2:10" x14ac:dyDescent="0.2">
      <c r="D97" s="200"/>
      <c r="E97" s="11"/>
      <c r="F97" s="10"/>
      <c r="G97" s="7">
        <v>100</v>
      </c>
      <c r="H97" s="75">
        <v>81.081081081080995</v>
      </c>
      <c r="I97" s="50">
        <v>18.918918918919001</v>
      </c>
      <c r="J97" s="48">
        <v>0</v>
      </c>
    </row>
    <row r="98" spans="2:10" x14ac:dyDescent="0.2">
      <c r="D98" s="199" t="s">
        <v>70</v>
      </c>
      <c r="E98" s="22" t="s">
        <v>18</v>
      </c>
      <c r="F98" s="21"/>
      <c r="G98" s="19">
        <v>0</v>
      </c>
      <c r="H98" s="27">
        <v>0</v>
      </c>
      <c r="I98" s="3">
        <v>0</v>
      </c>
      <c r="J98" s="26">
        <v>0</v>
      </c>
    </row>
    <row r="99" spans="2:10" x14ac:dyDescent="0.2">
      <c r="D99" s="201"/>
      <c r="E99" s="45"/>
      <c r="F99" s="51"/>
      <c r="G99" s="119">
        <v>0</v>
      </c>
      <c r="H99" s="136">
        <v>0</v>
      </c>
      <c r="I99" s="83">
        <v>0</v>
      </c>
      <c r="J99" s="116">
        <v>0</v>
      </c>
    </row>
    <row r="101" spans="2:10" x14ac:dyDescent="0.2">
      <c r="B101" s="40" t="str">
        <f xml:space="preserve"> HYPERLINK("#'目次'!B9", "[3]")</f>
        <v>[3]</v>
      </c>
      <c r="C101" s="23" t="s">
        <v>13</v>
      </c>
    </row>
    <row r="104" spans="2:10" x14ac:dyDescent="0.2">
      <c r="C104" s="23" t="s">
        <v>73</v>
      </c>
    </row>
    <row r="105" spans="2:10" x14ac:dyDescent="0.2">
      <c r="D105" s="195"/>
      <c r="E105" s="196"/>
      <c r="F105" s="196"/>
      <c r="G105" s="37" t="s">
        <v>15</v>
      </c>
      <c r="H105" s="33" t="s">
        <v>16</v>
      </c>
      <c r="I105" s="13" t="s">
        <v>17</v>
      </c>
      <c r="J105" s="38" t="s">
        <v>18</v>
      </c>
    </row>
    <row r="106" spans="2:10" x14ac:dyDescent="0.2">
      <c r="D106" s="197"/>
      <c r="E106" s="198"/>
      <c r="F106" s="198"/>
      <c r="G106" s="35"/>
      <c r="H106" s="39"/>
      <c r="I106" s="14"/>
      <c r="J106" s="34"/>
    </row>
    <row r="107" spans="2:10" x14ac:dyDescent="0.2">
      <c r="D107" s="78"/>
      <c r="E107" s="79" t="s">
        <v>15</v>
      </c>
      <c r="F107" s="66"/>
      <c r="G107" s="36">
        <v>1200</v>
      </c>
      <c r="H107" s="17">
        <v>762</v>
      </c>
      <c r="I107" s="17">
        <v>432</v>
      </c>
      <c r="J107" s="47">
        <v>6</v>
      </c>
    </row>
    <row r="108" spans="2:10" x14ac:dyDescent="0.2">
      <c r="D108" s="45"/>
      <c r="E108" s="51"/>
      <c r="F108" s="67"/>
      <c r="G108" s="7">
        <v>100</v>
      </c>
      <c r="H108" s="2">
        <v>63.5</v>
      </c>
      <c r="I108" s="2">
        <v>36</v>
      </c>
      <c r="J108" s="15">
        <v>0.5</v>
      </c>
    </row>
    <row r="109" spans="2:10" x14ac:dyDescent="0.2">
      <c r="D109" s="199" t="s">
        <v>74</v>
      </c>
      <c r="E109" s="22" t="s">
        <v>75</v>
      </c>
      <c r="F109" s="21"/>
      <c r="G109" s="19">
        <v>592</v>
      </c>
      <c r="H109" s="27">
        <v>374</v>
      </c>
      <c r="I109" s="3">
        <v>215</v>
      </c>
      <c r="J109" s="26">
        <v>3</v>
      </c>
    </row>
    <row r="110" spans="2:10" x14ac:dyDescent="0.2">
      <c r="D110" s="200"/>
      <c r="E110" s="11"/>
      <c r="F110" s="10"/>
      <c r="G110" s="7">
        <v>100</v>
      </c>
      <c r="H110" s="18">
        <v>63.175675675675997</v>
      </c>
      <c r="I110" s="2">
        <v>36.317567567567998</v>
      </c>
      <c r="J110" s="15">
        <v>0.50675675675700005</v>
      </c>
    </row>
    <row r="111" spans="2:10" x14ac:dyDescent="0.2">
      <c r="D111" s="200"/>
      <c r="E111" s="4" t="s">
        <v>34</v>
      </c>
      <c r="F111" s="5"/>
      <c r="G111" s="6">
        <v>37</v>
      </c>
      <c r="H111" s="8">
        <v>22</v>
      </c>
      <c r="I111" s="1">
        <v>15</v>
      </c>
      <c r="J111" s="9">
        <v>0</v>
      </c>
    </row>
    <row r="112" spans="2:10" x14ac:dyDescent="0.2">
      <c r="D112" s="200"/>
      <c r="E112" s="11"/>
      <c r="F112" s="10"/>
      <c r="G112" s="7">
        <v>100</v>
      </c>
      <c r="H112" s="18">
        <v>59.459459459458998</v>
      </c>
      <c r="I112" s="2">
        <v>40.540540540541002</v>
      </c>
      <c r="J112" s="48">
        <v>0</v>
      </c>
    </row>
    <row r="113" spans="4:10" x14ac:dyDescent="0.2">
      <c r="D113" s="200"/>
      <c r="E113" s="4" t="s">
        <v>35</v>
      </c>
      <c r="F113" s="5"/>
      <c r="G113" s="6">
        <v>75</v>
      </c>
      <c r="H113" s="8">
        <v>44</v>
      </c>
      <c r="I113" s="1">
        <v>30</v>
      </c>
      <c r="J113" s="9">
        <v>1</v>
      </c>
    </row>
    <row r="114" spans="4:10" x14ac:dyDescent="0.2">
      <c r="D114" s="200"/>
      <c r="E114" s="11"/>
      <c r="F114" s="10"/>
      <c r="G114" s="7">
        <v>100</v>
      </c>
      <c r="H114" s="18">
        <v>58.666666666666998</v>
      </c>
      <c r="I114" s="2">
        <v>40</v>
      </c>
      <c r="J114" s="15">
        <v>1.333333333333</v>
      </c>
    </row>
    <row r="115" spans="4:10" x14ac:dyDescent="0.2">
      <c r="D115" s="200"/>
      <c r="E115" s="4" t="s">
        <v>36</v>
      </c>
      <c r="F115" s="5"/>
      <c r="G115" s="6">
        <v>95</v>
      </c>
      <c r="H115" s="8">
        <v>49</v>
      </c>
      <c r="I115" s="1">
        <v>46</v>
      </c>
      <c r="J115" s="9">
        <v>0</v>
      </c>
    </row>
    <row r="116" spans="4:10" x14ac:dyDescent="0.2">
      <c r="D116" s="200"/>
      <c r="E116" s="11"/>
      <c r="F116" s="10"/>
      <c r="G116" s="7">
        <v>100</v>
      </c>
      <c r="H116" s="97">
        <v>51.578947368420998</v>
      </c>
      <c r="I116" s="41">
        <v>48.421052631579002</v>
      </c>
      <c r="J116" s="48">
        <v>0</v>
      </c>
    </row>
    <row r="117" spans="4:10" x14ac:dyDescent="0.2">
      <c r="D117" s="200"/>
      <c r="E117" s="4" t="s">
        <v>37</v>
      </c>
      <c r="F117" s="5"/>
      <c r="G117" s="6">
        <v>111</v>
      </c>
      <c r="H117" s="8">
        <v>71</v>
      </c>
      <c r="I117" s="1">
        <v>40</v>
      </c>
      <c r="J117" s="9">
        <v>0</v>
      </c>
    </row>
    <row r="118" spans="4:10" x14ac:dyDescent="0.2">
      <c r="D118" s="200"/>
      <c r="E118" s="11"/>
      <c r="F118" s="10"/>
      <c r="G118" s="7">
        <v>100</v>
      </c>
      <c r="H118" s="18">
        <v>63.963963963963998</v>
      </c>
      <c r="I118" s="2">
        <v>36.036036036036002</v>
      </c>
      <c r="J118" s="48">
        <v>0</v>
      </c>
    </row>
    <row r="119" spans="4:10" x14ac:dyDescent="0.2">
      <c r="D119" s="200"/>
      <c r="E119" s="4" t="s">
        <v>38</v>
      </c>
      <c r="F119" s="5"/>
      <c r="G119" s="6">
        <v>93</v>
      </c>
      <c r="H119" s="8">
        <v>66</v>
      </c>
      <c r="I119" s="1">
        <v>26</v>
      </c>
      <c r="J119" s="9">
        <v>1</v>
      </c>
    </row>
    <row r="120" spans="4:10" x14ac:dyDescent="0.2">
      <c r="D120" s="200"/>
      <c r="E120" s="11"/>
      <c r="F120" s="10"/>
      <c r="G120" s="7">
        <v>100</v>
      </c>
      <c r="H120" s="70">
        <v>70.967741935484</v>
      </c>
      <c r="I120" s="30">
        <v>27.956989247311999</v>
      </c>
      <c r="J120" s="15">
        <v>1.0752688172039999</v>
      </c>
    </row>
    <row r="121" spans="4:10" x14ac:dyDescent="0.2">
      <c r="D121" s="200"/>
      <c r="E121" s="4" t="s">
        <v>39</v>
      </c>
      <c r="F121" s="5"/>
      <c r="G121" s="6">
        <v>109</v>
      </c>
      <c r="H121" s="8">
        <v>84</v>
      </c>
      <c r="I121" s="1">
        <v>25</v>
      </c>
      <c r="J121" s="9">
        <v>0</v>
      </c>
    </row>
    <row r="122" spans="4:10" x14ac:dyDescent="0.2">
      <c r="D122" s="200"/>
      <c r="E122" s="11"/>
      <c r="F122" s="10"/>
      <c r="G122" s="7">
        <v>100</v>
      </c>
      <c r="H122" s="75">
        <v>77.064220183486</v>
      </c>
      <c r="I122" s="50">
        <v>22.935779816514</v>
      </c>
      <c r="J122" s="48">
        <v>0</v>
      </c>
    </row>
    <row r="123" spans="4:10" x14ac:dyDescent="0.2">
      <c r="D123" s="200"/>
      <c r="E123" s="4" t="s">
        <v>40</v>
      </c>
      <c r="F123" s="5"/>
      <c r="G123" s="6">
        <v>72</v>
      </c>
      <c r="H123" s="8">
        <v>38</v>
      </c>
      <c r="I123" s="1">
        <v>33</v>
      </c>
      <c r="J123" s="9">
        <v>1</v>
      </c>
    </row>
    <row r="124" spans="4:10" x14ac:dyDescent="0.2">
      <c r="D124" s="200"/>
      <c r="E124" s="11"/>
      <c r="F124" s="10"/>
      <c r="G124" s="7">
        <v>100</v>
      </c>
      <c r="H124" s="97">
        <v>52.777777777777999</v>
      </c>
      <c r="I124" s="25">
        <v>45.833333333333002</v>
      </c>
      <c r="J124" s="15">
        <v>1.3888888888890001</v>
      </c>
    </row>
    <row r="125" spans="4:10" x14ac:dyDescent="0.2">
      <c r="D125" s="199" t="s">
        <v>76</v>
      </c>
      <c r="E125" s="22" t="s">
        <v>77</v>
      </c>
      <c r="F125" s="21"/>
      <c r="G125" s="19">
        <v>608</v>
      </c>
      <c r="H125" s="27">
        <v>388</v>
      </c>
      <c r="I125" s="3">
        <v>217</v>
      </c>
      <c r="J125" s="26">
        <v>3</v>
      </c>
    </row>
    <row r="126" spans="4:10" x14ac:dyDescent="0.2">
      <c r="D126" s="200"/>
      <c r="E126" s="11"/>
      <c r="F126" s="10"/>
      <c r="G126" s="7">
        <v>100</v>
      </c>
      <c r="H126" s="18">
        <v>63.815789473683999</v>
      </c>
      <c r="I126" s="2">
        <v>35.690789473683999</v>
      </c>
      <c r="J126" s="15">
        <v>0.49342105263199998</v>
      </c>
    </row>
    <row r="127" spans="4:10" x14ac:dyDescent="0.2">
      <c r="D127" s="200"/>
      <c r="E127" s="4" t="s">
        <v>34</v>
      </c>
      <c r="F127" s="5"/>
      <c r="G127" s="6">
        <v>37</v>
      </c>
      <c r="H127" s="8">
        <v>20</v>
      </c>
      <c r="I127" s="1">
        <v>16</v>
      </c>
      <c r="J127" s="9">
        <v>1</v>
      </c>
    </row>
    <row r="128" spans="4:10" x14ac:dyDescent="0.2">
      <c r="D128" s="200"/>
      <c r="E128" s="11"/>
      <c r="F128" s="10"/>
      <c r="G128" s="7">
        <v>100</v>
      </c>
      <c r="H128" s="72">
        <v>54.054054054053999</v>
      </c>
      <c r="I128" s="25">
        <v>43.243243243243001</v>
      </c>
      <c r="J128" s="15">
        <v>2.7027027027030002</v>
      </c>
    </row>
    <row r="129" spans="2:10" x14ac:dyDescent="0.2">
      <c r="D129" s="200"/>
      <c r="E129" s="4" t="s">
        <v>35</v>
      </c>
      <c r="F129" s="5"/>
      <c r="G129" s="6">
        <v>73</v>
      </c>
      <c r="H129" s="8">
        <v>37</v>
      </c>
      <c r="I129" s="1">
        <v>36</v>
      </c>
      <c r="J129" s="9">
        <v>0</v>
      </c>
    </row>
    <row r="130" spans="2:10" x14ac:dyDescent="0.2">
      <c r="D130" s="200"/>
      <c r="E130" s="11"/>
      <c r="F130" s="10"/>
      <c r="G130" s="7">
        <v>100</v>
      </c>
      <c r="H130" s="97">
        <v>50.684931506848997</v>
      </c>
      <c r="I130" s="41">
        <v>49.315068493151003</v>
      </c>
      <c r="J130" s="48">
        <v>0</v>
      </c>
    </row>
    <row r="131" spans="2:10" x14ac:dyDescent="0.2">
      <c r="D131" s="200"/>
      <c r="E131" s="4" t="s">
        <v>36</v>
      </c>
      <c r="F131" s="5"/>
      <c r="G131" s="6">
        <v>92</v>
      </c>
      <c r="H131" s="8">
        <v>54</v>
      </c>
      <c r="I131" s="1">
        <v>38</v>
      </c>
      <c r="J131" s="9">
        <v>0</v>
      </c>
    </row>
    <row r="132" spans="2:10" x14ac:dyDescent="0.2">
      <c r="D132" s="200"/>
      <c r="E132" s="11"/>
      <c r="F132" s="10"/>
      <c r="G132" s="7">
        <v>100</v>
      </c>
      <c r="H132" s="18">
        <v>58.695652173912997</v>
      </c>
      <c r="I132" s="25">
        <v>41.304347826087003</v>
      </c>
      <c r="J132" s="48">
        <v>0</v>
      </c>
    </row>
    <row r="133" spans="2:10" x14ac:dyDescent="0.2">
      <c r="D133" s="200"/>
      <c r="E133" s="4" t="s">
        <v>37</v>
      </c>
      <c r="F133" s="5"/>
      <c r="G133" s="6">
        <v>110</v>
      </c>
      <c r="H133" s="8">
        <v>68</v>
      </c>
      <c r="I133" s="1">
        <v>42</v>
      </c>
      <c r="J133" s="9">
        <v>0</v>
      </c>
    </row>
    <row r="134" spans="2:10" x14ac:dyDescent="0.2">
      <c r="D134" s="200"/>
      <c r="E134" s="11"/>
      <c r="F134" s="10"/>
      <c r="G134" s="7">
        <v>100</v>
      </c>
      <c r="H134" s="18">
        <v>61.818181818181998</v>
      </c>
      <c r="I134" s="2">
        <v>38.181818181818002</v>
      </c>
      <c r="J134" s="48">
        <v>0</v>
      </c>
    </row>
    <row r="135" spans="2:10" x14ac:dyDescent="0.2">
      <c r="D135" s="200"/>
      <c r="E135" s="4" t="s">
        <v>38</v>
      </c>
      <c r="F135" s="5"/>
      <c r="G135" s="6">
        <v>93</v>
      </c>
      <c r="H135" s="8">
        <v>60</v>
      </c>
      <c r="I135" s="1">
        <v>33</v>
      </c>
      <c r="J135" s="9">
        <v>0</v>
      </c>
    </row>
    <row r="136" spans="2:10" x14ac:dyDescent="0.2">
      <c r="D136" s="200"/>
      <c r="E136" s="11"/>
      <c r="F136" s="10"/>
      <c r="G136" s="7">
        <v>100</v>
      </c>
      <c r="H136" s="18">
        <v>64.516129032257993</v>
      </c>
      <c r="I136" s="2">
        <v>35.483870967742</v>
      </c>
      <c r="J136" s="48">
        <v>0</v>
      </c>
    </row>
    <row r="137" spans="2:10" x14ac:dyDescent="0.2">
      <c r="D137" s="200"/>
      <c r="E137" s="4" t="s">
        <v>39</v>
      </c>
      <c r="F137" s="5"/>
      <c r="G137" s="6">
        <v>114</v>
      </c>
      <c r="H137" s="8">
        <v>86</v>
      </c>
      <c r="I137" s="1">
        <v>27</v>
      </c>
      <c r="J137" s="9">
        <v>1</v>
      </c>
    </row>
    <row r="138" spans="2:10" x14ac:dyDescent="0.2">
      <c r="D138" s="200"/>
      <c r="E138" s="11"/>
      <c r="F138" s="10"/>
      <c r="G138" s="7">
        <v>100</v>
      </c>
      <c r="H138" s="75">
        <v>75.438596491227997</v>
      </c>
      <c r="I138" s="50">
        <v>23.684210526316001</v>
      </c>
      <c r="J138" s="15">
        <v>0.87719298245599997</v>
      </c>
    </row>
    <row r="139" spans="2:10" x14ac:dyDescent="0.2">
      <c r="D139" s="200"/>
      <c r="E139" s="4" t="s">
        <v>40</v>
      </c>
      <c r="F139" s="5"/>
      <c r="G139" s="6">
        <v>89</v>
      </c>
      <c r="H139" s="8">
        <v>63</v>
      </c>
      <c r="I139" s="1">
        <v>25</v>
      </c>
      <c r="J139" s="9">
        <v>1</v>
      </c>
    </row>
    <row r="140" spans="2:10" x14ac:dyDescent="0.2">
      <c r="D140" s="201"/>
      <c r="E140" s="45"/>
      <c r="F140" s="51"/>
      <c r="G140" s="81">
        <v>100</v>
      </c>
      <c r="H140" s="163">
        <v>70.786516853932994</v>
      </c>
      <c r="I140" s="126">
        <v>28.089887640449</v>
      </c>
      <c r="J140" s="106">
        <v>1.123595505618</v>
      </c>
    </row>
    <row r="142" spans="2:10" x14ac:dyDescent="0.2">
      <c r="B142" s="40" t="str">
        <f xml:space="preserve"> HYPERLINK("#'目次'!B10", "[4]")</f>
        <v>[4]</v>
      </c>
      <c r="C142" s="23" t="s">
        <v>13</v>
      </c>
    </row>
    <row r="145" spans="3:10" x14ac:dyDescent="0.2">
      <c r="C145" s="23" t="s">
        <v>80</v>
      </c>
    </row>
    <row r="146" spans="3:10" x14ac:dyDescent="0.2">
      <c r="E146" s="195"/>
      <c r="F146" s="196"/>
      <c r="G146" s="37" t="s">
        <v>15</v>
      </c>
      <c r="H146" s="33" t="s">
        <v>16</v>
      </c>
      <c r="I146" s="13" t="s">
        <v>17</v>
      </c>
      <c r="J146" s="38" t="s">
        <v>18</v>
      </c>
    </row>
    <row r="147" spans="3:10" x14ac:dyDescent="0.2">
      <c r="E147" s="197"/>
      <c r="F147" s="198"/>
      <c r="G147" s="35"/>
      <c r="H147" s="39"/>
      <c r="I147" s="14"/>
      <c r="J147" s="34"/>
    </row>
    <row r="148" spans="3:10" x14ac:dyDescent="0.2">
      <c r="E148" s="120" t="s">
        <v>15</v>
      </c>
      <c r="F148" s="66"/>
      <c r="G148" s="36">
        <v>1200</v>
      </c>
      <c r="H148" s="17">
        <v>762</v>
      </c>
      <c r="I148" s="17">
        <v>432</v>
      </c>
      <c r="J148" s="47">
        <v>6</v>
      </c>
    </row>
    <row r="149" spans="3:10" x14ac:dyDescent="0.2">
      <c r="E149" s="45"/>
      <c r="F149" s="67"/>
      <c r="G149" s="7">
        <v>100</v>
      </c>
      <c r="H149" s="2">
        <v>63.5</v>
      </c>
      <c r="I149" s="2">
        <v>36</v>
      </c>
      <c r="J149" s="15">
        <v>0.5</v>
      </c>
    </row>
    <row r="150" spans="3:10" x14ac:dyDescent="0.2">
      <c r="E150" s="4" t="s">
        <v>81</v>
      </c>
      <c r="F150" s="5"/>
      <c r="G150" s="19">
        <v>48</v>
      </c>
      <c r="H150" s="27">
        <v>29</v>
      </c>
      <c r="I150" s="3">
        <v>19</v>
      </c>
      <c r="J150" s="26">
        <v>0</v>
      </c>
    </row>
    <row r="151" spans="3:10" x14ac:dyDescent="0.2">
      <c r="E151" s="11"/>
      <c r="F151" s="10"/>
      <c r="G151" s="7">
        <v>100</v>
      </c>
      <c r="H151" s="18">
        <v>60.416666666666998</v>
      </c>
      <c r="I151" s="2">
        <v>39.583333333333002</v>
      </c>
      <c r="J151" s="48">
        <v>0</v>
      </c>
    </row>
    <row r="152" spans="3:10" x14ac:dyDescent="0.2">
      <c r="E152" s="4" t="s">
        <v>82</v>
      </c>
      <c r="F152" s="5"/>
      <c r="G152" s="6">
        <v>84</v>
      </c>
      <c r="H152" s="8">
        <v>53</v>
      </c>
      <c r="I152" s="1">
        <v>31</v>
      </c>
      <c r="J152" s="9">
        <v>0</v>
      </c>
    </row>
    <row r="153" spans="3:10" x14ac:dyDescent="0.2">
      <c r="E153" s="11"/>
      <c r="F153" s="10"/>
      <c r="G153" s="7">
        <v>100</v>
      </c>
      <c r="H153" s="18">
        <v>63.095238095238003</v>
      </c>
      <c r="I153" s="2">
        <v>36.904761904761997</v>
      </c>
      <c r="J153" s="48">
        <v>0</v>
      </c>
    </row>
    <row r="154" spans="3:10" x14ac:dyDescent="0.2">
      <c r="E154" s="4" t="s">
        <v>83</v>
      </c>
      <c r="F154" s="5"/>
      <c r="G154" s="6">
        <v>462</v>
      </c>
      <c r="H154" s="8">
        <v>289</v>
      </c>
      <c r="I154" s="1">
        <v>167</v>
      </c>
      <c r="J154" s="9">
        <v>6</v>
      </c>
    </row>
    <row r="155" spans="3:10" x14ac:dyDescent="0.2">
      <c r="E155" s="11"/>
      <c r="F155" s="10"/>
      <c r="G155" s="7">
        <v>100</v>
      </c>
      <c r="H155" s="18">
        <v>62.554112554112997</v>
      </c>
      <c r="I155" s="2">
        <v>36.147186147185998</v>
      </c>
      <c r="J155" s="15">
        <v>1.298701298701</v>
      </c>
    </row>
    <row r="156" spans="3:10" x14ac:dyDescent="0.2">
      <c r="E156" s="4" t="s">
        <v>84</v>
      </c>
      <c r="F156" s="5"/>
      <c r="G156" s="6">
        <v>30</v>
      </c>
      <c r="H156" s="8">
        <v>19</v>
      </c>
      <c r="I156" s="1">
        <v>11</v>
      </c>
      <c r="J156" s="9">
        <v>0</v>
      </c>
    </row>
    <row r="157" spans="3:10" x14ac:dyDescent="0.2">
      <c r="E157" s="11"/>
      <c r="F157" s="10"/>
      <c r="G157" s="7">
        <v>100</v>
      </c>
      <c r="H157" s="18">
        <v>63.333333333333002</v>
      </c>
      <c r="I157" s="2">
        <v>36.666666666666998</v>
      </c>
      <c r="J157" s="48">
        <v>0</v>
      </c>
    </row>
    <row r="158" spans="3:10" x14ac:dyDescent="0.2">
      <c r="E158" s="4" t="s">
        <v>85</v>
      </c>
      <c r="F158" s="5"/>
      <c r="G158" s="6">
        <v>144</v>
      </c>
      <c r="H158" s="8">
        <v>99</v>
      </c>
      <c r="I158" s="1">
        <v>45</v>
      </c>
      <c r="J158" s="9">
        <v>0</v>
      </c>
    </row>
    <row r="159" spans="3:10" x14ac:dyDescent="0.2">
      <c r="E159" s="11"/>
      <c r="F159" s="10"/>
      <c r="G159" s="7">
        <v>100</v>
      </c>
      <c r="H159" s="70">
        <v>68.75</v>
      </c>
      <c r="I159" s="2">
        <v>31.25</v>
      </c>
      <c r="J159" s="48">
        <v>0</v>
      </c>
    </row>
    <row r="160" spans="3:10" x14ac:dyDescent="0.2">
      <c r="E160" s="4" t="s">
        <v>86</v>
      </c>
      <c r="F160" s="5"/>
      <c r="G160" s="6">
        <v>192</v>
      </c>
      <c r="H160" s="8">
        <v>125</v>
      </c>
      <c r="I160" s="1">
        <v>67</v>
      </c>
      <c r="J160" s="9">
        <v>0</v>
      </c>
    </row>
    <row r="161" spans="2:10" x14ac:dyDescent="0.2">
      <c r="E161" s="11"/>
      <c r="F161" s="10"/>
      <c r="G161" s="7">
        <v>100</v>
      </c>
      <c r="H161" s="18">
        <v>65.104166666666998</v>
      </c>
      <c r="I161" s="2">
        <v>34.895833333333002</v>
      </c>
      <c r="J161" s="48">
        <v>0</v>
      </c>
    </row>
    <row r="162" spans="2:10" x14ac:dyDescent="0.2">
      <c r="E162" s="4" t="s">
        <v>87</v>
      </c>
      <c r="F162" s="5"/>
      <c r="G162" s="6">
        <v>72</v>
      </c>
      <c r="H162" s="8">
        <v>53</v>
      </c>
      <c r="I162" s="1">
        <v>19</v>
      </c>
      <c r="J162" s="9">
        <v>0</v>
      </c>
    </row>
    <row r="163" spans="2:10" x14ac:dyDescent="0.2">
      <c r="E163" s="11"/>
      <c r="F163" s="10"/>
      <c r="G163" s="7">
        <v>100</v>
      </c>
      <c r="H163" s="75">
        <v>73.611111111111001</v>
      </c>
      <c r="I163" s="30">
        <v>26.388888888888999</v>
      </c>
      <c r="J163" s="48">
        <v>0</v>
      </c>
    </row>
    <row r="164" spans="2:10" x14ac:dyDescent="0.2">
      <c r="E164" s="4" t="s">
        <v>88</v>
      </c>
      <c r="F164" s="5"/>
      <c r="G164" s="6">
        <v>36</v>
      </c>
      <c r="H164" s="8">
        <v>24</v>
      </c>
      <c r="I164" s="1">
        <v>12</v>
      </c>
      <c r="J164" s="9">
        <v>0</v>
      </c>
    </row>
    <row r="165" spans="2:10" x14ac:dyDescent="0.2">
      <c r="E165" s="11"/>
      <c r="F165" s="10"/>
      <c r="G165" s="7">
        <v>100</v>
      </c>
      <c r="H165" s="18">
        <v>66.666666666666998</v>
      </c>
      <c r="I165" s="2">
        <v>33.333333333333002</v>
      </c>
      <c r="J165" s="48">
        <v>0</v>
      </c>
    </row>
    <row r="166" spans="2:10" x14ac:dyDescent="0.2">
      <c r="E166" s="4" t="s">
        <v>89</v>
      </c>
      <c r="F166" s="5"/>
      <c r="G166" s="6">
        <v>66</v>
      </c>
      <c r="H166" s="8">
        <v>37</v>
      </c>
      <c r="I166" s="1">
        <v>29</v>
      </c>
      <c r="J166" s="9">
        <v>0</v>
      </c>
    </row>
    <row r="167" spans="2:10" x14ac:dyDescent="0.2">
      <c r="E167" s="11"/>
      <c r="F167" s="10"/>
      <c r="G167" s="7">
        <v>100</v>
      </c>
      <c r="H167" s="72">
        <v>56.060606060605998</v>
      </c>
      <c r="I167" s="25">
        <v>43.939393939394002</v>
      </c>
      <c r="J167" s="48">
        <v>0</v>
      </c>
    </row>
    <row r="168" spans="2:10" x14ac:dyDescent="0.2">
      <c r="E168" s="4" t="s">
        <v>90</v>
      </c>
      <c r="F168" s="5"/>
      <c r="G168" s="6">
        <v>54</v>
      </c>
      <c r="H168" s="8">
        <v>28</v>
      </c>
      <c r="I168" s="1">
        <v>26</v>
      </c>
      <c r="J168" s="9">
        <v>0</v>
      </c>
    </row>
    <row r="169" spans="2:10" x14ac:dyDescent="0.2">
      <c r="E169" s="11"/>
      <c r="F169" s="10"/>
      <c r="G169" s="7">
        <v>100</v>
      </c>
      <c r="H169" s="97">
        <v>51.851851851851997</v>
      </c>
      <c r="I169" s="41">
        <v>48.148148148148003</v>
      </c>
      <c r="J169" s="48">
        <v>0</v>
      </c>
    </row>
    <row r="170" spans="2:10" x14ac:dyDescent="0.2">
      <c r="E170" s="4" t="s">
        <v>91</v>
      </c>
      <c r="F170" s="5"/>
      <c r="G170" s="6">
        <v>12</v>
      </c>
      <c r="H170" s="8">
        <v>6</v>
      </c>
      <c r="I170" s="1">
        <v>6</v>
      </c>
      <c r="J170" s="9">
        <v>0</v>
      </c>
    </row>
    <row r="171" spans="2:10" x14ac:dyDescent="0.2">
      <c r="E171" s="45"/>
      <c r="F171" s="51"/>
      <c r="G171" s="81">
        <v>100</v>
      </c>
      <c r="H171" s="168">
        <v>50</v>
      </c>
      <c r="I171" s="112">
        <v>50</v>
      </c>
      <c r="J171" s="116">
        <v>0</v>
      </c>
    </row>
    <row r="173" spans="2:10" x14ac:dyDescent="0.2">
      <c r="B173" s="40" t="str">
        <f xml:space="preserve"> HYPERLINK("#'目次'!B11", "[5]")</f>
        <v>[5]</v>
      </c>
      <c r="C173" s="23" t="s">
        <v>94</v>
      </c>
    </row>
    <row r="174" spans="2:10" x14ac:dyDescent="0.2">
      <c r="C174" s="186" t="s">
        <v>95</v>
      </c>
    </row>
    <row r="176" spans="2:10" x14ac:dyDescent="0.2">
      <c r="C176" s="23" t="s">
        <v>14</v>
      </c>
    </row>
    <row r="177" spans="4:12" ht="36" x14ac:dyDescent="0.2">
      <c r="D177" s="195"/>
      <c r="E177" s="196"/>
      <c r="F177" s="196"/>
      <c r="G177" s="37" t="s">
        <v>15</v>
      </c>
      <c r="H177" s="33" t="s">
        <v>96</v>
      </c>
      <c r="I177" s="13" t="s">
        <v>97</v>
      </c>
      <c r="J177" s="13" t="s">
        <v>98</v>
      </c>
      <c r="K177" s="13" t="s">
        <v>99</v>
      </c>
      <c r="L177" s="38" t="s">
        <v>18</v>
      </c>
    </row>
    <row r="178" spans="4:12" x14ac:dyDescent="0.2">
      <c r="D178" s="197"/>
      <c r="E178" s="198"/>
      <c r="F178" s="198"/>
      <c r="G178" s="35"/>
      <c r="H178" s="39"/>
      <c r="I178" s="14"/>
      <c r="J178" s="14"/>
      <c r="K178" s="14"/>
      <c r="L178" s="34"/>
    </row>
    <row r="179" spans="4:12" x14ac:dyDescent="0.2">
      <c r="D179" s="78"/>
      <c r="E179" s="79" t="s">
        <v>15</v>
      </c>
      <c r="F179" s="66"/>
      <c r="G179" s="36">
        <v>762</v>
      </c>
      <c r="H179" s="17">
        <v>14</v>
      </c>
      <c r="I179" s="17">
        <v>33</v>
      </c>
      <c r="J179" s="17">
        <v>734</v>
      </c>
      <c r="K179" s="17">
        <v>11</v>
      </c>
      <c r="L179" s="47">
        <v>4</v>
      </c>
    </row>
    <row r="180" spans="4:12" x14ac:dyDescent="0.2">
      <c r="D180" s="45"/>
      <c r="E180" s="51"/>
      <c r="F180" s="67"/>
      <c r="G180" s="7">
        <v>100</v>
      </c>
      <c r="H180" s="2">
        <v>1.8372703412069999</v>
      </c>
      <c r="I180" s="2">
        <v>4.3307086614169998</v>
      </c>
      <c r="J180" s="2">
        <v>96.325459317585</v>
      </c>
      <c r="K180" s="2">
        <v>1.443569553806</v>
      </c>
      <c r="L180" s="15">
        <v>0.52493438320200003</v>
      </c>
    </row>
    <row r="181" spans="4:12" x14ac:dyDescent="0.2">
      <c r="D181" s="199" t="s">
        <v>19</v>
      </c>
      <c r="E181" s="22" t="s">
        <v>20</v>
      </c>
      <c r="F181" s="21"/>
      <c r="G181" s="19">
        <v>82</v>
      </c>
      <c r="H181" s="27">
        <v>1</v>
      </c>
      <c r="I181" s="3">
        <v>6</v>
      </c>
      <c r="J181" s="3">
        <v>77</v>
      </c>
      <c r="K181" s="3">
        <v>1</v>
      </c>
      <c r="L181" s="26">
        <v>1</v>
      </c>
    </row>
    <row r="182" spans="4:12" x14ac:dyDescent="0.2">
      <c r="D182" s="200"/>
      <c r="E182" s="11"/>
      <c r="F182" s="10"/>
      <c r="G182" s="7">
        <v>100</v>
      </c>
      <c r="H182" s="18">
        <v>1.219512195122</v>
      </c>
      <c r="I182" s="2">
        <v>7.3170731707319998</v>
      </c>
      <c r="J182" s="2">
        <v>93.902439024390006</v>
      </c>
      <c r="K182" s="2">
        <v>1.219512195122</v>
      </c>
      <c r="L182" s="15">
        <v>1.219512195122</v>
      </c>
    </row>
    <row r="183" spans="4:12" x14ac:dyDescent="0.2">
      <c r="D183" s="200"/>
      <c r="E183" s="4" t="s">
        <v>21</v>
      </c>
      <c r="F183" s="5"/>
      <c r="G183" s="6">
        <v>280</v>
      </c>
      <c r="H183" s="8">
        <v>7</v>
      </c>
      <c r="I183" s="1">
        <v>12</v>
      </c>
      <c r="J183" s="1">
        <v>274</v>
      </c>
      <c r="K183" s="1">
        <v>4</v>
      </c>
      <c r="L183" s="9">
        <v>1</v>
      </c>
    </row>
    <row r="184" spans="4:12" x14ac:dyDescent="0.2">
      <c r="D184" s="200"/>
      <c r="E184" s="11"/>
      <c r="F184" s="10"/>
      <c r="G184" s="7">
        <v>100</v>
      </c>
      <c r="H184" s="18">
        <v>2.5</v>
      </c>
      <c r="I184" s="2">
        <v>4.2857142857139996</v>
      </c>
      <c r="J184" s="2">
        <v>97.857142857143003</v>
      </c>
      <c r="K184" s="2">
        <v>1.4285714285710001</v>
      </c>
      <c r="L184" s="15">
        <v>0.35714285714299998</v>
      </c>
    </row>
    <row r="185" spans="4:12" x14ac:dyDescent="0.2">
      <c r="D185" s="200"/>
      <c r="E185" s="4" t="s">
        <v>22</v>
      </c>
      <c r="F185" s="5"/>
      <c r="G185" s="6">
        <v>127</v>
      </c>
      <c r="H185" s="8">
        <v>1</v>
      </c>
      <c r="I185" s="1">
        <v>5</v>
      </c>
      <c r="J185" s="1">
        <v>123</v>
      </c>
      <c r="K185" s="1">
        <v>0</v>
      </c>
      <c r="L185" s="9">
        <v>0</v>
      </c>
    </row>
    <row r="186" spans="4:12" x14ac:dyDescent="0.2">
      <c r="D186" s="200"/>
      <c r="E186" s="11"/>
      <c r="F186" s="10"/>
      <c r="G186" s="7">
        <v>100</v>
      </c>
      <c r="H186" s="18">
        <v>0.78740157480299999</v>
      </c>
      <c r="I186" s="2">
        <v>3.9370078740159999</v>
      </c>
      <c r="J186" s="2">
        <v>96.850393700786995</v>
      </c>
      <c r="K186" s="16">
        <v>0</v>
      </c>
      <c r="L186" s="48">
        <v>0</v>
      </c>
    </row>
    <row r="187" spans="4:12" x14ac:dyDescent="0.2">
      <c r="D187" s="200"/>
      <c r="E187" s="4" t="s">
        <v>23</v>
      </c>
      <c r="F187" s="5"/>
      <c r="G187" s="6">
        <v>125</v>
      </c>
      <c r="H187" s="8">
        <v>2</v>
      </c>
      <c r="I187" s="1">
        <v>2</v>
      </c>
      <c r="J187" s="1">
        <v>118</v>
      </c>
      <c r="K187" s="1">
        <v>3</v>
      </c>
      <c r="L187" s="9">
        <v>1</v>
      </c>
    </row>
    <row r="188" spans="4:12" x14ac:dyDescent="0.2">
      <c r="D188" s="200"/>
      <c r="E188" s="11"/>
      <c r="F188" s="10"/>
      <c r="G188" s="7">
        <v>100</v>
      </c>
      <c r="H188" s="18">
        <v>1.6</v>
      </c>
      <c r="I188" s="2">
        <v>1.6</v>
      </c>
      <c r="J188" s="2">
        <v>94.4</v>
      </c>
      <c r="K188" s="2">
        <v>2.4</v>
      </c>
      <c r="L188" s="15">
        <v>0.8</v>
      </c>
    </row>
    <row r="189" spans="4:12" x14ac:dyDescent="0.2">
      <c r="D189" s="200"/>
      <c r="E189" s="4" t="s">
        <v>24</v>
      </c>
      <c r="F189" s="5"/>
      <c r="G189" s="6">
        <v>148</v>
      </c>
      <c r="H189" s="8">
        <v>3</v>
      </c>
      <c r="I189" s="1">
        <v>8</v>
      </c>
      <c r="J189" s="1">
        <v>142</v>
      </c>
      <c r="K189" s="1">
        <v>3</v>
      </c>
      <c r="L189" s="9">
        <v>1</v>
      </c>
    </row>
    <row r="190" spans="4:12" x14ac:dyDescent="0.2">
      <c r="D190" s="200"/>
      <c r="E190" s="11"/>
      <c r="F190" s="10"/>
      <c r="G190" s="7">
        <v>100</v>
      </c>
      <c r="H190" s="18">
        <v>2.0270270270270001</v>
      </c>
      <c r="I190" s="2">
        <v>5.4054054054050003</v>
      </c>
      <c r="J190" s="2">
        <v>95.945945945945994</v>
      </c>
      <c r="K190" s="2">
        <v>2.0270270270270001</v>
      </c>
      <c r="L190" s="15">
        <v>0.67567567567599995</v>
      </c>
    </row>
    <row r="191" spans="4:12" x14ac:dyDescent="0.2">
      <c r="D191" s="199" t="s">
        <v>25</v>
      </c>
      <c r="E191" s="22" t="s">
        <v>26</v>
      </c>
      <c r="F191" s="21"/>
      <c r="G191" s="19">
        <v>237</v>
      </c>
      <c r="H191" s="27">
        <v>1</v>
      </c>
      <c r="I191" s="3">
        <v>13</v>
      </c>
      <c r="J191" s="3">
        <v>230</v>
      </c>
      <c r="K191" s="3">
        <v>1</v>
      </c>
      <c r="L191" s="26">
        <v>0</v>
      </c>
    </row>
    <row r="192" spans="4:12" x14ac:dyDescent="0.2">
      <c r="D192" s="200"/>
      <c r="E192" s="11"/>
      <c r="F192" s="10"/>
      <c r="G192" s="7">
        <v>100</v>
      </c>
      <c r="H192" s="18">
        <v>0.42194092827000002</v>
      </c>
      <c r="I192" s="2">
        <v>5.4852320675110002</v>
      </c>
      <c r="J192" s="2">
        <v>97.046413502109999</v>
      </c>
      <c r="K192" s="2">
        <v>0.42194092827000002</v>
      </c>
      <c r="L192" s="48">
        <v>0</v>
      </c>
    </row>
    <row r="193" spans="4:12" x14ac:dyDescent="0.2">
      <c r="D193" s="200"/>
      <c r="E193" s="4" t="s">
        <v>27</v>
      </c>
      <c r="F193" s="5"/>
      <c r="G193" s="6">
        <v>236</v>
      </c>
      <c r="H193" s="8">
        <v>9</v>
      </c>
      <c r="I193" s="1">
        <v>10</v>
      </c>
      <c r="J193" s="1">
        <v>229</v>
      </c>
      <c r="K193" s="1">
        <v>6</v>
      </c>
      <c r="L193" s="9">
        <v>0</v>
      </c>
    </row>
    <row r="194" spans="4:12" x14ac:dyDescent="0.2">
      <c r="D194" s="200"/>
      <c r="E194" s="11"/>
      <c r="F194" s="10"/>
      <c r="G194" s="7">
        <v>100</v>
      </c>
      <c r="H194" s="18">
        <v>3.8135593220340001</v>
      </c>
      <c r="I194" s="2">
        <v>4.2372881355930003</v>
      </c>
      <c r="J194" s="2">
        <v>97.033898305085003</v>
      </c>
      <c r="K194" s="2">
        <v>2.542372881356</v>
      </c>
      <c r="L194" s="48">
        <v>0</v>
      </c>
    </row>
    <row r="195" spans="4:12" x14ac:dyDescent="0.2">
      <c r="D195" s="200"/>
      <c r="E195" s="4" t="s">
        <v>28</v>
      </c>
      <c r="F195" s="5"/>
      <c r="G195" s="6">
        <v>233</v>
      </c>
      <c r="H195" s="8">
        <v>4</v>
      </c>
      <c r="I195" s="1">
        <v>8</v>
      </c>
      <c r="J195" s="1">
        <v>220</v>
      </c>
      <c r="K195" s="1">
        <v>3</v>
      </c>
      <c r="L195" s="9">
        <v>4</v>
      </c>
    </row>
    <row r="196" spans="4:12" x14ac:dyDescent="0.2">
      <c r="D196" s="200"/>
      <c r="E196" s="11"/>
      <c r="F196" s="10"/>
      <c r="G196" s="7">
        <v>100</v>
      </c>
      <c r="H196" s="18">
        <v>1.716738197425</v>
      </c>
      <c r="I196" s="2">
        <v>3.43347639485</v>
      </c>
      <c r="J196" s="2">
        <v>94.420600858368999</v>
      </c>
      <c r="K196" s="2">
        <v>1.287553648069</v>
      </c>
      <c r="L196" s="15">
        <v>1.716738197425</v>
      </c>
    </row>
    <row r="197" spans="4:12" x14ac:dyDescent="0.2">
      <c r="D197" s="200"/>
      <c r="E197" s="4" t="s">
        <v>29</v>
      </c>
      <c r="F197" s="5"/>
      <c r="G197" s="6">
        <v>56</v>
      </c>
      <c r="H197" s="8">
        <v>0</v>
      </c>
      <c r="I197" s="1">
        <v>2</v>
      </c>
      <c r="J197" s="1">
        <v>55</v>
      </c>
      <c r="K197" s="1">
        <v>1</v>
      </c>
      <c r="L197" s="9">
        <v>0</v>
      </c>
    </row>
    <row r="198" spans="4:12" x14ac:dyDescent="0.2">
      <c r="D198" s="200"/>
      <c r="E198" s="11"/>
      <c r="F198" s="10"/>
      <c r="G198" s="7">
        <v>100</v>
      </c>
      <c r="H198" s="53">
        <v>0</v>
      </c>
      <c r="I198" s="2">
        <v>3.5714285714290002</v>
      </c>
      <c r="J198" s="2">
        <v>98.214285714286007</v>
      </c>
      <c r="K198" s="2">
        <v>1.785714285714</v>
      </c>
      <c r="L198" s="48">
        <v>0</v>
      </c>
    </row>
    <row r="199" spans="4:12" x14ac:dyDescent="0.2">
      <c r="D199" s="199" t="s">
        <v>30</v>
      </c>
      <c r="E199" s="22" t="s">
        <v>31</v>
      </c>
      <c r="F199" s="21"/>
      <c r="G199" s="19">
        <v>374</v>
      </c>
      <c r="H199" s="27">
        <v>6</v>
      </c>
      <c r="I199" s="3">
        <v>24</v>
      </c>
      <c r="J199" s="3">
        <v>357</v>
      </c>
      <c r="K199" s="3">
        <v>5</v>
      </c>
      <c r="L199" s="26">
        <v>2</v>
      </c>
    </row>
    <row r="200" spans="4:12" x14ac:dyDescent="0.2">
      <c r="D200" s="200"/>
      <c r="E200" s="11"/>
      <c r="F200" s="10"/>
      <c r="G200" s="7">
        <v>100</v>
      </c>
      <c r="H200" s="18">
        <v>1.6042780748659999</v>
      </c>
      <c r="I200" s="2">
        <v>6.4171122994649998</v>
      </c>
      <c r="J200" s="2">
        <v>95.454545454544999</v>
      </c>
      <c r="K200" s="2">
        <v>1.336898395722</v>
      </c>
      <c r="L200" s="15">
        <v>0.53475935828900001</v>
      </c>
    </row>
    <row r="201" spans="4:12" x14ac:dyDescent="0.2">
      <c r="D201" s="200"/>
      <c r="E201" s="4" t="s">
        <v>32</v>
      </c>
      <c r="F201" s="5"/>
      <c r="G201" s="6">
        <v>388</v>
      </c>
      <c r="H201" s="8">
        <v>8</v>
      </c>
      <c r="I201" s="1">
        <v>9</v>
      </c>
      <c r="J201" s="1">
        <v>377</v>
      </c>
      <c r="K201" s="1">
        <v>6</v>
      </c>
      <c r="L201" s="9">
        <v>2</v>
      </c>
    </row>
    <row r="202" spans="4:12" x14ac:dyDescent="0.2">
      <c r="D202" s="200"/>
      <c r="E202" s="11"/>
      <c r="F202" s="10"/>
      <c r="G202" s="7">
        <v>100</v>
      </c>
      <c r="H202" s="18">
        <v>2.0618556701030002</v>
      </c>
      <c r="I202" s="2">
        <v>2.319587628866</v>
      </c>
      <c r="J202" s="2">
        <v>97.164948453608005</v>
      </c>
      <c r="K202" s="2">
        <v>1.5463917525769999</v>
      </c>
      <c r="L202" s="15">
        <v>0.51546391752599996</v>
      </c>
    </row>
    <row r="203" spans="4:12" x14ac:dyDescent="0.2">
      <c r="D203" s="199" t="s">
        <v>33</v>
      </c>
      <c r="E203" s="22" t="s">
        <v>34</v>
      </c>
      <c r="F203" s="21"/>
      <c r="G203" s="19">
        <v>42</v>
      </c>
      <c r="H203" s="27">
        <v>2</v>
      </c>
      <c r="I203" s="3">
        <v>6</v>
      </c>
      <c r="J203" s="3">
        <v>36</v>
      </c>
      <c r="K203" s="3">
        <v>2</v>
      </c>
      <c r="L203" s="26">
        <v>0</v>
      </c>
    </row>
    <row r="204" spans="4:12" x14ac:dyDescent="0.2">
      <c r="D204" s="200"/>
      <c r="E204" s="11"/>
      <c r="F204" s="10"/>
      <c r="G204" s="7">
        <v>100</v>
      </c>
      <c r="H204" s="18">
        <v>4.7619047619049999</v>
      </c>
      <c r="I204" s="25">
        <v>14.285714285714</v>
      </c>
      <c r="J204" s="50">
        <v>85.714285714286007</v>
      </c>
      <c r="K204" s="2">
        <v>4.7619047619049999</v>
      </c>
      <c r="L204" s="48">
        <v>0</v>
      </c>
    </row>
    <row r="205" spans="4:12" x14ac:dyDescent="0.2">
      <c r="D205" s="200"/>
      <c r="E205" s="4" t="s">
        <v>35</v>
      </c>
      <c r="F205" s="5"/>
      <c r="G205" s="6">
        <v>81</v>
      </c>
      <c r="H205" s="8">
        <v>3</v>
      </c>
      <c r="I205" s="1">
        <v>15</v>
      </c>
      <c r="J205" s="1">
        <v>73</v>
      </c>
      <c r="K205" s="1">
        <v>3</v>
      </c>
      <c r="L205" s="9">
        <v>0</v>
      </c>
    </row>
    <row r="206" spans="4:12" x14ac:dyDescent="0.2">
      <c r="D206" s="200"/>
      <c r="E206" s="11"/>
      <c r="F206" s="10"/>
      <c r="G206" s="7">
        <v>100</v>
      </c>
      <c r="H206" s="18">
        <v>3.7037037037039999</v>
      </c>
      <c r="I206" s="41">
        <v>18.518518518518999</v>
      </c>
      <c r="J206" s="30">
        <v>90.123456790123001</v>
      </c>
      <c r="K206" s="2">
        <v>3.7037037037039999</v>
      </c>
      <c r="L206" s="48">
        <v>0</v>
      </c>
    </row>
    <row r="207" spans="4:12" x14ac:dyDescent="0.2">
      <c r="D207" s="200"/>
      <c r="E207" s="4" t="s">
        <v>36</v>
      </c>
      <c r="F207" s="5"/>
      <c r="G207" s="6">
        <v>103</v>
      </c>
      <c r="H207" s="8">
        <v>1</v>
      </c>
      <c r="I207" s="1">
        <v>4</v>
      </c>
      <c r="J207" s="1">
        <v>101</v>
      </c>
      <c r="K207" s="1">
        <v>1</v>
      </c>
      <c r="L207" s="9">
        <v>0</v>
      </c>
    </row>
    <row r="208" spans="4:12" x14ac:dyDescent="0.2">
      <c r="D208" s="200"/>
      <c r="E208" s="11"/>
      <c r="F208" s="10"/>
      <c r="G208" s="7">
        <v>100</v>
      </c>
      <c r="H208" s="18">
        <v>0.97087378640800004</v>
      </c>
      <c r="I208" s="2">
        <v>3.8834951456310001</v>
      </c>
      <c r="J208" s="2">
        <v>98.058252427184001</v>
      </c>
      <c r="K208" s="2">
        <v>0.97087378640800004</v>
      </c>
      <c r="L208" s="48">
        <v>0</v>
      </c>
    </row>
    <row r="209" spans="2:12" x14ac:dyDescent="0.2">
      <c r="D209" s="200"/>
      <c r="E209" s="4" t="s">
        <v>37</v>
      </c>
      <c r="F209" s="5"/>
      <c r="G209" s="6">
        <v>139</v>
      </c>
      <c r="H209" s="8">
        <v>4</v>
      </c>
      <c r="I209" s="1">
        <v>5</v>
      </c>
      <c r="J209" s="1">
        <v>133</v>
      </c>
      <c r="K209" s="1">
        <v>2</v>
      </c>
      <c r="L209" s="9">
        <v>1</v>
      </c>
    </row>
    <row r="210" spans="2:12" x14ac:dyDescent="0.2">
      <c r="D210" s="200"/>
      <c r="E210" s="11"/>
      <c r="F210" s="10"/>
      <c r="G210" s="7">
        <v>100</v>
      </c>
      <c r="H210" s="18">
        <v>2.877697841727</v>
      </c>
      <c r="I210" s="2">
        <v>3.5971223021580001</v>
      </c>
      <c r="J210" s="2">
        <v>95.683453237410006</v>
      </c>
      <c r="K210" s="2">
        <v>1.438848920863</v>
      </c>
      <c r="L210" s="15">
        <v>0.71942446043200003</v>
      </c>
    </row>
    <row r="211" spans="2:12" x14ac:dyDescent="0.2">
      <c r="D211" s="200"/>
      <c r="E211" s="4" t="s">
        <v>38</v>
      </c>
      <c r="F211" s="5"/>
      <c r="G211" s="6">
        <v>126</v>
      </c>
      <c r="H211" s="8">
        <v>1</v>
      </c>
      <c r="I211" s="1">
        <v>2</v>
      </c>
      <c r="J211" s="1">
        <v>123</v>
      </c>
      <c r="K211" s="1">
        <v>1</v>
      </c>
      <c r="L211" s="9">
        <v>2</v>
      </c>
    </row>
    <row r="212" spans="2:12" x14ac:dyDescent="0.2">
      <c r="D212" s="200"/>
      <c r="E212" s="11"/>
      <c r="F212" s="10"/>
      <c r="G212" s="7">
        <v>100</v>
      </c>
      <c r="H212" s="18">
        <v>0.793650793651</v>
      </c>
      <c r="I212" s="2">
        <v>1.587301587302</v>
      </c>
      <c r="J212" s="2">
        <v>97.619047619048004</v>
      </c>
      <c r="K212" s="2">
        <v>0.793650793651</v>
      </c>
      <c r="L212" s="15">
        <v>1.587301587302</v>
      </c>
    </row>
    <row r="213" spans="2:12" x14ac:dyDescent="0.2">
      <c r="D213" s="200"/>
      <c r="E213" s="4" t="s">
        <v>39</v>
      </c>
      <c r="F213" s="5"/>
      <c r="G213" s="6">
        <v>170</v>
      </c>
      <c r="H213" s="8">
        <v>2</v>
      </c>
      <c r="I213" s="1">
        <v>1</v>
      </c>
      <c r="J213" s="1">
        <v>167</v>
      </c>
      <c r="K213" s="1">
        <v>2</v>
      </c>
      <c r="L213" s="9">
        <v>1</v>
      </c>
    </row>
    <row r="214" spans="2:12" x14ac:dyDescent="0.2">
      <c r="D214" s="200"/>
      <c r="E214" s="11"/>
      <c r="F214" s="10"/>
      <c r="G214" s="7">
        <v>100</v>
      </c>
      <c r="H214" s="18">
        <v>1.1764705882349999</v>
      </c>
      <c r="I214" s="2">
        <v>0.58823529411800002</v>
      </c>
      <c r="J214" s="2">
        <v>98.235294117647001</v>
      </c>
      <c r="K214" s="2">
        <v>1.1764705882349999</v>
      </c>
      <c r="L214" s="15">
        <v>0.58823529411800002</v>
      </c>
    </row>
    <row r="215" spans="2:12" x14ac:dyDescent="0.2">
      <c r="D215" s="200"/>
      <c r="E215" s="4" t="s">
        <v>40</v>
      </c>
      <c r="F215" s="5"/>
      <c r="G215" s="6">
        <v>101</v>
      </c>
      <c r="H215" s="8">
        <v>1</v>
      </c>
      <c r="I215" s="1">
        <v>0</v>
      </c>
      <c r="J215" s="1">
        <v>101</v>
      </c>
      <c r="K215" s="1">
        <v>0</v>
      </c>
      <c r="L215" s="9">
        <v>0</v>
      </c>
    </row>
    <row r="216" spans="2:12" x14ac:dyDescent="0.2">
      <c r="D216" s="201"/>
      <c r="E216" s="45"/>
      <c r="F216" s="51"/>
      <c r="G216" s="81">
        <v>100</v>
      </c>
      <c r="H216" s="115">
        <v>0.99009900990099997</v>
      </c>
      <c r="I216" s="62">
        <v>0</v>
      </c>
      <c r="J216" s="64">
        <v>100</v>
      </c>
      <c r="K216" s="62">
        <v>0</v>
      </c>
      <c r="L216" s="116">
        <v>0</v>
      </c>
    </row>
    <row r="218" spans="2:12" x14ac:dyDescent="0.2">
      <c r="B218" s="40" t="str">
        <f xml:space="preserve"> HYPERLINK("#'目次'!B12", "[6]")</f>
        <v>[6]</v>
      </c>
      <c r="C218" s="23" t="s">
        <v>94</v>
      </c>
    </row>
    <row r="219" spans="2:12" x14ac:dyDescent="0.2">
      <c r="C219" s="186" t="s">
        <v>95</v>
      </c>
    </row>
    <row r="221" spans="2:12" x14ac:dyDescent="0.2">
      <c r="C221" s="23" t="s">
        <v>48</v>
      </c>
    </row>
    <row r="222" spans="2:12" ht="36" x14ac:dyDescent="0.2">
      <c r="D222" s="195"/>
      <c r="E222" s="196"/>
      <c r="F222" s="196"/>
      <c r="G222" s="37" t="s">
        <v>15</v>
      </c>
      <c r="H222" s="33" t="s">
        <v>96</v>
      </c>
      <c r="I222" s="13" t="s">
        <v>97</v>
      </c>
      <c r="J222" s="13" t="s">
        <v>98</v>
      </c>
      <c r="K222" s="13" t="s">
        <v>99</v>
      </c>
      <c r="L222" s="38" t="s">
        <v>18</v>
      </c>
    </row>
    <row r="223" spans="2:12" x14ac:dyDescent="0.2">
      <c r="D223" s="197"/>
      <c r="E223" s="198"/>
      <c r="F223" s="198"/>
      <c r="G223" s="35"/>
      <c r="H223" s="39"/>
      <c r="I223" s="14"/>
      <c r="J223" s="14"/>
      <c r="K223" s="14"/>
      <c r="L223" s="34"/>
    </row>
    <row r="224" spans="2:12" x14ac:dyDescent="0.2">
      <c r="D224" s="78"/>
      <c r="E224" s="79" t="s">
        <v>15</v>
      </c>
      <c r="F224" s="66"/>
      <c r="G224" s="36">
        <v>762</v>
      </c>
      <c r="H224" s="17">
        <v>14</v>
      </c>
      <c r="I224" s="17">
        <v>33</v>
      </c>
      <c r="J224" s="17">
        <v>734</v>
      </c>
      <c r="K224" s="17">
        <v>11</v>
      </c>
      <c r="L224" s="47">
        <v>4</v>
      </c>
    </row>
    <row r="225" spans="4:12" x14ac:dyDescent="0.2">
      <c r="D225" s="45"/>
      <c r="E225" s="51"/>
      <c r="F225" s="67"/>
      <c r="G225" s="7">
        <v>100</v>
      </c>
      <c r="H225" s="2">
        <v>1.8372703412069999</v>
      </c>
      <c r="I225" s="2">
        <v>4.3307086614169998</v>
      </c>
      <c r="J225" s="2">
        <v>96.325459317585</v>
      </c>
      <c r="K225" s="2">
        <v>1.443569553806</v>
      </c>
      <c r="L225" s="15">
        <v>0.52493438320200003</v>
      </c>
    </row>
    <row r="226" spans="4:12" x14ac:dyDescent="0.2">
      <c r="D226" s="199" t="s">
        <v>49</v>
      </c>
      <c r="E226" s="22" t="s">
        <v>50</v>
      </c>
      <c r="F226" s="21"/>
      <c r="G226" s="19">
        <v>9</v>
      </c>
      <c r="H226" s="27">
        <v>0</v>
      </c>
      <c r="I226" s="3">
        <v>0</v>
      </c>
      <c r="J226" s="3">
        <v>9</v>
      </c>
      <c r="K226" s="3">
        <v>0</v>
      </c>
      <c r="L226" s="26">
        <v>0</v>
      </c>
    </row>
    <row r="227" spans="4:12" x14ac:dyDescent="0.2">
      <c r="D227" s="200"/>
      <c r="E227" s="11"/>
      <c r="F227" s="10"/>
      <c r="G227" s="7">
        <v>100</v>
      </c>
      <c r="H227" s="53">
        <v>0</v>
      </c>
      <c r="I227" s="16">
        <v>0</v>
      </c>
      <c r="J227" s="2">
        <v>100</v>
      </c>
      <c r="K227" s="16">
        <v>0</v>
      </c>
      <c r="L227" s="48">
        <v>0</v>
      </c>
    </row>
    <row r="228" spans="4:12" x14ac:dyDescent="0.2">
      <c r="D228" s="200"/>
      <c r="E228" s="4" t="s">
        <v>51</v>
      </c>
      <c r="F228" s="5"/>
      <c r="G228" s="6">
        <v>93</v>
      </c>
      <c r="H228" s="8">
        <v>0</v>
      </c>
      <c r="I228" s="1">
        <v>3</v>
      </c>
      <c r="J228" s="1">
        <v>91</v>
      </c>
      <c r="K228" s="1">
        <v>1</v>
      </c>
      <c r="L228" s="9">
        <v>1</v>
      </c>
    </row>
    <row r="229" spans="4:12" x14ac:dyDescent="0.2">
      <c r="D229" s="200"/>
      <c r="E229" s="11"/>
      <c r="F229" s="10"/>
      <c r="G229" s="7">
        <v>100</v>
      </c>
      <c r="H229" s="53">
        <v>0</v>
      </c>
      <c r="I229" s="2">
        <v>3.2258064516129998</v>
      </c>
      <c r="J229" s="2">
        <v>97.849462365590995</v>
      </c>
      <c r="K229" s="2">
        <v>1.0752688172039999</v>
      </c>
      <c r="L229" s="15">
        <v>1.0752688172039999</v>
      </c>
    </row>
    <row r="230" spans="4:12" x14ac:dyDescent="0.2">
      <c r="D230" s="200"/>
      <c r="E230" s="4" t="s">
        <v>52</v>
      </c>
      <c r="F230" s="5"/>
      <c r="G230" s="6">
        <v>15</v>
      </c>
      <c r="H230" s="8">
        <v>0</v>
      </c>
      <c r="I230" s="1">
        <v>0</v>
      </c>
      <c r="J230" s="1">
        <v>14</v>
      </c>
      <c r="K230" s="1">
        <v>1</v>
      </c>
      <c r="L230" s="9">
        <v>0</v>
      </c>
    </row>
    <row r="231" spans="4:12" x14ac:dyDescent="0.2">
      <c r="D231" s="200"/>
      <c r="E231" s="11"/>
      <c r="F231" s="10"/>
      <c r="G231" s="7">
        <v>100</v>
      </c>
      <c r="H231" s="53">
        <v>0</v>
      </c>
      <c r="I231" s="16">
        <v>0</v>
      </c>
      <c r="J231" s="2">
        <v>93.333333333333002</v>
      </c>
      <c r="K231" s="25">
        <v>6.666666666667</v>
      </c>
      <c r="L231" s="48">
        <v>0</v>
      </c>
    </row>
    <row r="232" spans="4:12" x14ac:dyDescent="0.2">
      <c r="D232" s="200"/>
      <c r="E232" s="4" t="s">
        <v>53</v>
      </c>
      <c r="F232" s="5"/>
      <c r="G232" s="6">
        <v>25</v>
      </c>
      <c r="H232" s="8">
        <v>1</v>
      </c>
      <c r="I232" s="1">
        <v>0</v>
      </c>
      <c r="J232" s="1">
        <v>25</v>
      </c>
      <c r="K232" s="1">
        <v>0</v>
      </c>
      <c r="L232" s="9">
        <v>0</v>
      </c>
    </row>
    <row r="233" spans="4:12" x14ac:dyDescent="0.2">
      <c r="D233" s="200"/>
      <c r="E233" s="11"/>
      <c r="F233" s="10"/>
      <c r="G233" s="7">
        <v>100</v>
      </c>
      <c r="H233" s="18">
        <v>4</v>
      </c>
      <c r="I233" s="16">
        <v>0</v>
      </c>
      <c r="J233" s="2">
        <v>100</v>
      </c>
      <c r="K233" s="16">
        <v>0</v>
      </c>
      <c r="L233" s="48">
        <v>0</v>
      </c>
    </row>
    <row r="234" spans="4:12" x14ac:dyDescent="0.2">
      <c r="D234" s="200"/>
      <c r="E234" s="4" t="s">
        <v>54</v>
      </c>
      <c r="F234" s="5"/>
      <c r="G234" s="6">
        <v>153</v>
      </c>
      <c r="H234" s="8">
        <v>5</v>
      </c>
      <c r="I234" s="1">
        <v>8</v>
      </c>
      <c r="J234" s="1">
        <v>150</v>
      </c>
      <c r="K234" s="1">
        <v>2</v>
      </c>
      <c r="L234" s="9">
        <v>0</v>
      </c>
    </row>
    <row r="235" spans="4:12" x14ac:dyDescent="0.2">
      <c r="D235" s="200"/>
      <c r="E235" s="11"/>
      <c r="F235" s="10"/>
      <c r="G235" s="7">
        <v>100</v>
      </c>
      <c r="H235" s="18">
        <v>3.2679738562090002</v>
      </c>
      <c r="I235" s="2">
        <v>5.2287581699350003</v>
      </c>
      <c r="J235" s="2">
        <v>98.039215686275</v>
      </c>
      <c r="K235" s="2">
        <v>1.3071895424840001</v>
      </c>
      <c r="L235" s="48">
        <v>0</v>
      </c>
    </row>
    <row r="236" spans="4:12" x14ac:dyDescent="0.2">
      <c r="D236" s="200"/>
      <c r="E236" s="4" t="s">
        <v>55</v>
      </c>
      <c r="F236" s="5"/>
      <c r="G236" s="6">
        <v>72</v>
      </c>
      <c r="H236" s="8">
        <v>0</v>
      </c>
      <c r="I236" s="1">
        <v>6</v>
      </c>
      <c r="J236" s="1">
        <v>67</v>
      </c>
      <c r="K236" s="1">
        <v>1</v>
      </c>
      <c r="L236" s="9">
        <v>1</v>
      </c>
    </row>
    <row r="237" spans="4:12" x14ac:dyDescent="0.2">
      <c r="D237" s="200"/>
      <c r="E237" s="11"/>
      <c r="F237" s="10"/>
      <c r="G237" s="7">
        <v>100</v>
      </c>
      <c r="H237" s="53">
        <v>0</v>
      </c>
      <c r="I237" s="2">
        <v>8.333333333333</v>
      </c>
      <c r="J237" s="2">
        <v>93.055555555555998</v>
      </c>
      <c r="K237" s="2">
        <v>1.3888888888890001</v>
      </c>
      <c r="L237" s="15">
        <v>1.3888888888890001</v>
      </c>
    </row>
    <row r="238" spans="4:12" x14ac:dyDescent="0.2">
      <c r="D238" s="200"/>
      <c r="E238" s="4" t="s">
        <v>56</v>
      </c>
      <c r="F238" s="5"/>
      <c r="G238" s="6">
        <v>111</v>
      </c>
      <c r="H238" s="8">
        <v>3</v>
      </c>
      <c r="I238" s="1">
        <v>2</v>
      </c>
      <c r="J238" s="1">
        <v>107</v>
      </c>
      <c r="K238" s="1">
        <v>1</v>
      </c>
      <c r="L238" s="9">
        <v>2</v>
      </c>
    </row>
    <row r="239" spans="4:12" x14ac:dyDescent="0.2">
      <c r="D239" s="200"/>
      <c r="E239" s="11"/>
      <c r="F239" s="10"/>
      <c r="G239" s="7">
        <v>100</v>
      </c>
      <c r="H239" s="18">
        <v>2.7027027027030002</v>
      </c>
      <c r="I239" s="2">
        <v>1.8018018018019999</v>
      </c>
      <c r="J239" s="2">
        <v>96.396396396396</v>
      </c>
      <c r="K239" s="2">
        <v>0.90090090090099995</v>
      </c>
      <c r="L239" s="15">
        <v>1.8018018018019999</v>
      </c>
    </row>
    <row r="240" spans="4:12" x14ac:dyDescent="0.2">
      <c r="D240" s="200"/>
      <c r="E240" s="4" t="s">
        <v>57</v>
      </c>
      <c r="F240" s="5"/>
      <c r="G240" s="6">
        <v>135</v>
      </c>
      <c r="H240" s="8">
        <v>1</v>
      </c>
      <c r="I240" s="1">
        <v>1</v>
      </c>
      <c r="J240" s="1">
        <v>133</v>
      </c>
      <c r="K240" s="1">
        <v>2</v>
      </c>
      <c r="L240" s="9">
        <v>0</v>
      </c>
    </row>
    <row r="241" spans="4:12" x14ac:dyDescent="0.2">
      <c r="D241" s="200"/>
      <c r="E241" s="11"/>
      <c r="F241" s="10"/>
      <c r="G241" s="7">
        <v>100</v>
      </c>
      <c r="H241" s="18">
        <v>0.74074074074100005</v>
      </c>
      <c r="I241" s="2">
        <v>0.74074074074100005</v>
      </c>
      <c r="J241" s="2">
        <v>98.518518518519002</v>
      </c>
      <c r="K241" s="2">
        <v>1.481481481481</v>
      </c>
      <c r="L241" s="48">
        <v>0</v>
      </c>
    </row>
    <row r="242" spans="4:12" x14ac:dyDescent="0.2">
      <c r="D242" s="200"/>
      <c r="E242" s="4" t="s">
        <v>58</v>
      </c>
      <c r="F242" s="5"/>
      <c r="G242" s="6">
        <v>62</v>
      </c>
      <c r="H242" s="8">
        <v>2</v>
      </c>
      <c r="I242" s="1">
        <v>12</v>
      </c>
      <c r="J242" s="1">
        <v>52</v>
      </c>
      <c r="K242" s="1">
        <v>3</v>
      </c>
      <c r="L242" s="9">
        <v>0</v>
      </c>
    </row>
    <row r="243" spans="4:12" x14ac:dyDescent="0.2">
      <c r="D243" s="200"/>
      <c r="E243" s="11"/>
      <c r="F243" s="10"/>
      <c r="G243" s="7">
        <v>100</v>
      </c>
      <c r="H243" s="18">
        <v>3.2258064516129998</v>
      </c>
      <c r="I243" s="41">
        <v>19.354838709677001</v>
      </c>
      <c r="J243" s="50">
        <v>83.870967741935004</v>
      </c>
      <c r="K243" s="2">
        <v>4.8387096774189997</v>
      </c>
      <c r="L243" s="48">
        <v>0</v>
      </c>
    </row>
    <row r="244" spans="4:12" x14ac:dyDescent="0.2">
      <c r="D244" s="200"/>
      <c r="E244" s="4" t="s">
        <v>59</v>
      </c>
      <c r="F244" s="5"/>
      <c r="G244" s="6">
        <v>87</v>
      </c>
      <c r="H244" s="8">
        <v>2</v>
      </c>
      <c r="I244" s="1">
        <v>1</v>
      </c>
      <c r="J244" s="1">
        <v>86</v>
      </c>
      <c r="K244" s="1">
        <v>0</v>
      </c>
      <c r="L244" s="9">
        <v>0</v>
      </c>
    </row>
    <row r="245" spans="4:12" x14ac:dyDescent="0.2">
      <c r="D245" s="200"/>
      <c r="E245" s="11"/>
      <c r="F245" s="10"/>
      <c r="G245" s="7">
        <v>100</v>
      </c>
      <c r="H245" s="18">
        <v>2.2988505747130001</v>
      </c>
      <c r="I245" s="2">
        <v>1.149425287356</v>
      </c>
      <c r="J245" s="2">
        <v>98.850574712644004</v>
      </c>
      <c r="K245" s="16">
        <v>0</v>
      </c>
      <c r="L245" s="48">
        <v>0</v>
      </c>
    </row>
    <row r="246" spans="4:12" x14ac:dyDescent="0.2">
      <c r="D246" s="199" t="s">
        <v>60</v>
      </c>
      <c r="E246" s="22" t="s">
        <v>61</v>
      </c>
      <c r="F246" s="21"/>
      <c r="G246" s="19">
        <v>127</v>
      </c>
      <c r="H246" s="27">
        <v>3</v>
      </c>
      <c r="I246" s="3">
        <v>5</v>
      </c>
      <c r="J246" s="3">
        <v>120</v>
      </c>
      <c r="K246" s="3">
        <v>3</v>
      </c>
      <c r="L246" s="26">
        <v>1</v>
      </c>
    </row>
    <row r="247" spans="4:12" x14ac:dyDescent="0.2">
      <c r="D247" s="200"/>
      <c r="E247" s="11"/>
      <c r="F247" s="10"/>
      <c r="G247" s="7">
        <v>100</v>
      </c>
      <c r="H247" s="18">
        <v>2.3622047244090001</v>
      </c>
      <c r="I247" s="2">
        <v>3.9370078740159999</v>
      </c>
      <c r="J247" s="2">
        <v>94.488188976377998</v>
      </c>
      <c r="K247" s="2">
        <v>2.3622047244090001</v>
      </c>
      <c r="L247" s="15">
        <v>0.78740157480299999</v>
      </c>
    </row>
    <row r="248" spans="4:12" x14ac:dyDescent="0.2">
      <c r="D248" s="200"/>
      <c r="E248" s="4" t="s">
        <v>62</v>
      </c>
      <c r="F248" s="5"/>
      <c r="G248" s="6">
        <v>105</v>
      </c>
      <c r="H248" s="8">
        <v>2</v>
      </c>
      <c r="I248" s="1">
        <v>2</v>
      </c>
      <c r="J248" s="1">
        <v>102</v>
      </c>
      <c r="K248" s="1">
        <v>0</v>
      </c>
      <c r="L248" s="9">
        <v>1</v>
      </c>
    </row>
    <row r="249" spans="4:12" x14ac:dyDescent="0.2">
      <c r="D249" s="200"/>
      <c r="E249" s="11"/>
      <c r="F249" s="10"/>
      <c r="G249" s="7">
        <v>100</v>
      </c>
      <c r="H249" s="18">
        <v>1.9047619047619999</v>
      </c>
      <c r="I249" s="2">
        <v>1.9047619047619999</v>
      </c>
      <c r="J249" s="2">
        <v>97.142857142856997</v>
      </c>
      <c r="K249" s="16">
        <v>0</v>
      </c>
      <c r="L249" s="15">
        <v>0.95238095238099996</v>
      </c>
    </row>
    <row r="250" spans="4:12" x14ac:dyDescent="0.2">
      <c r="D250" s="200"/>
      <c r="E250" s="4" t="s">
        <v>63</v>
      </c>
      <c r="F250" s="5"/>
      <c r="G250" s="6">
        <v>72</v>
      </c>
      <c r="H250" s="8">
        <v>0</v>
      </c>
      <c r="I250" s="1">
        <v>6</v>
      </c>
      <c r="J250" s="1">
        <v>71</v>
      </c>
      <c r="K250" s="1">
        <v>0</v>
      </c>
      <c r="L250" s="9">
        <v>0</v>
      </c>
    </row>
    <row r="251" spans="4:12" x14ac:dyDescent="0.2">
      <c r="D251" s="200"/>
      <c r="E251" s="11"/>
      <c r="F251" s="10"/>
      <c r="G251" s="7">
        <v>100</v>
      </c>
      <c r="H251" s="53">
        <v>0</v>
      </c>
      <c r="I251" s="2">
        <v>8.333333333333</v>
      </c>
      <c r="J251" s="2">
        <v>98.611111111111001</v>
      </c>
      <c r="K251" s="16">
        <v>0</v>
      </c>
      <c r="L251" s="48">
        <v>0</v>
      </c>
    </row>
    <row r="252" spans="4:12" x14ac:dyDescent="0.2">
      <c r="D252" s="200"/>
      <c r="E252" s="4" t="s">
        <v>64</v>
      </c>
      <c r="F252" s="5"/>
      <c r="G252" s="6">
        <v>73</v>
      </c>
      <c r="H252" s="8">
        <v>1</v>
      </c>
      <c r="I252" s="1">
        <v>3</v>
      </c>
      <c r="J252" s="1">
        <v>71</v>
      </c>
      <c r="K252" s="1">
        <v>0</v>
      </c>
      <c r="L252" s="9">
        <v>0</v>
      </c>
    </row>
    <row r="253" spans="4:12" x14ac:dyDescent="0.2">
      <c r="D253" s="200"/>
      <c r="E253" s="11"/>
      <c r="F253" s="10"/>
      <c r="G253" s="7">
        <v>100</v>
      </c>
      <c r="H253" s="18">
        <v>1.369863013699</v>
      </c>
      <c r="I253" s="2">
        <v>4.1095890410960001</v>
      </c>
      <c r="J253" s="2">
        <v>97.260273972603002</v>
      </c>
      <c r="K253" s="16">
        <v>0</v>
      </c>
      <c r="L253" s="48">
        <v>0</v>
      </c>
    </row>
    <row r="254" spans="4:12" x14ac:dyDescent="0.2">
      <c r="D254" s="200"/>
      <c r="E254" s="4" t="s">
        <v>65</v>
      </c>
      <c r="F254" s="5"/>
      <c r="G254" s="6">
        <v>62</v>
      </c>
      <c r="H254" s="8">
        <v>1</v>
      </c>
      <c r="I254" s="1">
        <v>3</v>
      </c>
      <c r="J254" s="1">
        <v>60</v>
      </c>
      <c r="K254" s="1">
        <v>2</v>
      </c>
      <c r="L254" s="9">
        <v>0</v>
      </c>
    </row>
    <row r="255" spans="4:12" x14ac:dyDescent="0.2">
      <c r="D255" s="200"/>
      <c r="E255" s="11"/>
      <c r="F255" s="10"/>
      <c r="G255" s="7">
        <v>100</v>
      </c>
      <c r="H255" s="18">
        <v>1.6129032258060001</v>
      </c>
      <c r="I255" s="2">
        <v>4.8387096774189997</v>
      </c>
      <c r="J255" s="2">
        <v>96.774193548387004</v>
      </c>
      <c r="K255" s="2">
        <v>3.2258064516129998</v>
      </c>
      <c r="L255" s="48">
        <v>0</v>
      </c>
    </row>
    <row r="256" spans="4:12" x14ac:dyDescent="0.2">
      <c r="D256" s="200"/>
      <c r="E256" s="4" t="s">
        <v>66</v>
      </c>
      <c r="F256" s="5"/>
      <c r="G256" s="6">
        <v>64</v>
      </c>
      <c r="H256" s="8">
        <v>2</v>
      </c>
      <c r="I256" s="1">
        <v>2</v>
      </c>
      <c r="J256" s="1">
        <v>60</v>
      </c>
      <c r="K256" s="1">
        <v>2</v>
      </c>
      <c r="L256" s="9">
        <v>1</v>
      </c>
    </row>
    <row r="257" spans="2:12" x14ac:dyDescent="0.2">
      <c r="D257" s="200"/>
      <c r="E257" s="11"/>
      <c r="F257" s="10"/>
      <c r="G257" s="7">
        <v>100</v>
      </c>
      <c r="H257" s="18">
        <v>3.125</v>
      </c>
      <c r="I257" s="2">
        <v>3.125</v>
      </c>
      <c r="J257" s="2">
        <v>93.75</v>
      </c>
      <c r="K257" s="2">
        <v>3.125</v>
      </c>
      <c r="L257" s="15">
        <v>1.5625</v>
      </c>
    </row>
    <row r="258" spans="2:12" x14ac:dyDescent="0.2">
      <c r="D258" s="200"/>
      <c r="E258" s="4" t="s">
        <v>67</v>
      </c>
      <c r="F258" s="5"/>
      <c r="G258" s="6">
        <v>95</v>
      </c>
      <c r="H258" s="8">
        <v>3</v>
      </c>
      <c r="I258" s="1">
        <v>8</v>
      </c>
      <c r="J258" s="1">
        <v>92</v>
      </c>
      <c r="K258" s="1">
        <v>1</v>
      </c>
      <c r="L258" s="9">
        <v>0</v>
      </c>
    </row>
    <row r="259" spans="2:12" x14ac:dyDescent="0.2">
      <c r="D259" s="200"/>
      <c r="E259" s="11"/>
      <c r="F259" s="10"/>
      <c r="G259" s="7">
        <v>100</v>
      </c>
      <c r="H259" s="18">
        <v>3.1578947368420001</v>
      </c>
      <c r="I259" s="2">
        <v>8.4210526315790002</v>
      </c>
      <c r="J259" s="2">
        <v>96.842105263158004</v>
      </c>
      <c r="K259" s="2">
        <v>1.052631578947</v>
      </c>
      <c r="L259" s="48">
        <v>0</v>
      </c>
    </row>
    <row r="260" spans="2:12" x14ac:dyDescent="0.2">
      <c r="D260" s="200"/>
      <c r="E260" s="4" t="s">
        <v>68</v>
      </c>
      <c r="F260" s="5"/>
      <c r="G260" s="6">
        <v>38</v>
      </c>
      <c r="H260" s="8">
        <v>1</v>
      </c>
      <c r="I260" s="1">
        <v>2</v>
      </c>
      <c r="J260" s="1">
        <v>37</v>
      </c>
      <c r="K260" s="1">
        <v>0</v>
      </c>
      <c r="L260" s="9">
        <v>0</v>
      </c>
    </row>
    <row r="261" spans="2:12" x14ac:dyDescent="0.2">
      <c r="D261" s="200"/>
      <c r="E261" s="11"/>
      <c r="F261" s="10"/>
      <c r="G261" s="7">
        <v>100</v>
      </c>
      <c r="H261" s="18">
        <v>2.6315789473679998</v>
      </c>
      <c r="I261" s="2">
        <v>5.2631578947369997</v>
      </c>
      <c r="J261" s="2">
        <v>97.368421052632002</v>
      </c>
      <c r="K261" s="16">
        <v>0</v>
      </c>
      <c r="L261" s="48">
        <v>0</v>
      </c>
    </row>
    <row r="262" spans="2:12" x14ac:dyDescent="0.2">
      <c r="D262" s="200"/>
      <c r="E262" s="4" t="s">
        <v>69</v>
      </c>
      <c r="F262" s="5"/>
      <c r="G262" s="6">
        <v>30</v>
      </c>
      <c r="H262" s="8">
        <v>0</v>
      </c>
      <c r="I262" s="1">
        <v>2</v>
      </c>
      <c r="J262" s="1">
        <v>29</v>
      </c>
      <c r="K262" s="1">
        <v>0</v>
      </c>
      <c r="L262" s="9">
        <v>0</v>
      </c>
    </row>
    <row r="263" spans="2:12" x14ac:dyDescent="0.2">
      <c r="D263" s="200"/>
      <c r="E263" s="11"/>
      <c r="F263" s="10"/>
      <c r="G263" s="7">
        <v>100</v>
      </c>
      <c r="H263" s="53">
        <v>0</v>
      </c>
      <c r="I263" s="2">
        <v>6.666666666667</v>
      </c>
      <c r="J263" s="2">
        <v>96.666666666666998</v>
      </c>
      <c r="K263" s="16">
        <v>0</v>
      </c>
      <c r="L263" s="48">
        <v>0</v>
      </c>
    </row>
    <row r="264" spans="2:12" x14ac:dyDescent="0.2">
      <c r="D264" s="199" t="s">
        <v>70</v>
      </c>
      <c r="E264" s="22" t="s">
        <v>18</v>
      </c>
      <c r="F264" s="21"/>
      <c r="G264" s="19">
        <v>0</v>
      </c>
      <c r="H264" s="27">
        <v>0</v>
      </c>
      <c r="I264" s="3">
        <v>0</v>
      </c>
      <c r="J264" s="3">
        <v>0</v>
      </c>
      <c r="K264" s="3">
        <v>0</v>
      </c>
      <c r="L264" s="26">
        <v>0</v>
      </c>
    </row>
    <row r="265" spans="2:12" x14ac:dyDescent="0.2">
      <c r="D265" s="201"/>
      <c r="E265" s="45"/>
      <c r="F265" s="51"/>
      <c r="G265" s="119">
        <v>0</v>
      </c>
      <c r="H265" s="118">
        <v>0</v>
      </c>
      <c r="I265" s="62">
        <v>0</v>
      </c>
      <c r="J265" s="83">
        <v>0</v>
      </c>
      <c r="K265" s="62">
        <v>0</v>
      </c>
      <c r="L265" s="116">
        <v>0</v>
      </c>
    </row>
    <row r="267" spans="2:12" x14ac:dyDescent="0.2">
      <c r="B267" s="40" t="str">
        <f xml:space="preserve"> HYPERLINK("#'目次'!B13", "[7]")</f>
        <v>[7]</v>
      </c>
      <c r="C267" s="23" t="s">
        <v>94</v>
      </c>
    </row>
    <row r="268" spans="2:12" x14ac:dyDescent="0.2">
      <c r="C268" s="186" t="s">
        <v>95</v>
      </c>
    </row>
    <row r="270" spans="2:12" x14ac:dyDescent="0.2">
      <c r="C270" s="23" t="s">
        <v>73</v>
      </c>
    </row>
    <row r="271" spans="2:12" ht="36" x14ac:dyDescent="0.2">
      <c r="D271" s="195"/>
      <c r="E271" s="196"/>
      <c r="F271" s="196"/>
      <c r="G271" s="37" t="s">
        <v>15</v>
      </c>
      <c r="H271" s="33" t="s">
        <v>96</v>
      </c>
      <c r="I271" s="13" t="s">
        <v>97</v>
      </c>
      <c r="J271" s="13" t="s">
        <v>98</v>
      </c>
      <c r="K271" s="13" t="s">
        <v>99</v>
      </c>
      <c r="L271" s="38" t="s">
        <v>18</v>
      </c>
    </row>
    <row r="272" spans="2:12" x14ac:dyDescent="0.2">
      <c r="D272" s="197"/>
      <c r="E272" s="198"/>
      <c r="F272" s="198"/>
      <c r="G272" s="35"/>
      <c r="H272" s="39"/>
      <c r="I272" s="14"/>
      <c r="J272" s="14"/>
      <c r="K272" s="14"/>
      <c r="L272" s="34"/>
    </row>
    <row r="273" spans="4:12" x14ac:dyDescent="0.2">
      <c r="D273" s="78"/>
      <c r="E273" s="79" t="s">
        <v>15</v>
      </c>
      <c r="F273" s="66"/>
      <c r="G273" s="36">
        <v>762</v>
      </c>
      <c r="H273" s="17">
        <v>14</v>
      </c>
      <c r="I273" s="17">
        <v>33</v>
      </c>
      <c r="J273" s="17">
        <v>734</v>
      </c>
      <c r="K273" s="17">
        <v>11</v>
      </c>
      <c r="L273" s="47">
        <v>4</v>
      </c>
    </row>
    <row r="274" spans="4:12" x14ac:dyDescent="0.2">
      <c r="D274" s="45"/>
      <c r="E274" s="51"/>
      <c r="F274" s="67"/>
      <c r="G274" s="7">
        <v>100</v>
      </c>
      <c r="H274" s="2">
        <v>1.8372703412069999</v>
      </c>
      <c r="I274" s="2">
        <v>4.3307086614169998</v>
      </c>
      <c r="J274" s="2">
        <v>96.325459317585</v>
      </c>
      <c r="K274" s="2">
        <v>1.443569553806</v>
      </c>
      <c r="L274" s="15">
        <v>0.52493438320200003</v>
      </c>
    </row>
    <row r="275" spans="4:12" x14ac:dyDescent="0.2">
      <c r="D275" s="199" t="s">
        <v>74</v>
      </c>
      <c r="E275" s="22" t="s">
        <v>75</v>
      </c>
      <c r="F275" s="21"/>
      <c r="G275" s="19">
        <v>374</v>
      </c>
      <c r="H275" s="27">
        <v>6</v>
      </c>
      <c r="I275" s="3">
        <v>24</v>
      </c>
      <c r="J275" s="3">
        <v>357</v>
      </c>
      <c r="K275" s="3">
        <v>5</v>
      </c>
      <c r="L275" s="26">
        <v>2</v>
      </c>
    </row>
    <row r="276" spans="4:12" x14ac:dyDescent="0.2">
      <c r="D276" s="200"/>
      <c r="E276" s="11"/>
      <c r="F276" s="10"/>
      <c r="G276" s="7">
        <v>100</v>
      </c>
      <c r="H276" s="18">
        <v>1.6042780748659999</v>
      </c>
      <c r="I276" s="2">
        <v>6.4171122994649998</v>
      </c>
      <c r="J276" s="2">
        <v>95.454545454544999</v>
      </c>
      <c r="K276" s="2">
        <v>1.336898395722</v>
      </c>
      <c r="L276" s="15">
        <v>0.53475935828900001</v>
      </c>
    </row>
    <row r="277" spans="4:12" x14ac:dyDescent="0.2">
      <c r="D277" s="200"/>
      <c r="E277" s="4" t="s">
        <v>34</v>
      </c>
      <c r="F277" s="5"/>
      <c r="G277" s="6">
        <v>22</v>
      </c>
      <c r="H277" s="8">
        <v>1</v>
      </c>
      <c r="I277" s="1">
        <v>5</v>
      </c>
      <c r="J277" s="1">
        <v>19</v>
      </c>
      <c r="K277" s="1">
        <v>0</v>
      </c>
      <c r="L277" s="9">
        <v>0</v>
      </c>
    </row>
    <row r="278" spans="4:12" x14ac:dyDescent="0.2">
      <c r="D278" s="200"/>
      <c r="E278" s="11"/>
      <c r="F278" s="10"/>
      <c r="G278" s="7">
        <v>100</v>
      </c>
      <c r="H278" s="18">
        <v>4.5454545454549997</v>
      </c>
      <c r="I278" s="41">
        <v>22.727272727273</v>
      </c>
      <c r="J278" s="30">
        <v>86.363636363636004</v>
      </c>
      <c r="K278" s="16">
        <v>0</v>
      </c>
      <c r="L278" s="48">
        <v>0</v>
      </c>
    </row>
    <row r="279" spans="4:12" x14ac:dyDescent="0.2">
      <c r="D279" s="200"/>
      <c r="E279" s="4" t="s">
        <v>35</v>
      </c>
      <c r="F279" s="5"/>
      <c r="G279" s="6">
        <v>44</v>
      </c>
      <c r="H279" s="8">
        <v>1</v>
      </c>
      <c r="I279" s="1">
        <v>10</v>
      </c>
      <c r="J279" s="1">
        <v>37</v>
      </c>
      <c r="K279" s="1">
        <v>2</v>
      </c>
      <c r="L279" s="9">
        <v>0</v>
      </c>
    </row>
    <row r="280" spans="4:12" x14ac:dyDescent="0.2">
      <c r="D280" s="200"/>
      <c r="E280" s="11"/>
      <c r="F280" s="10"/>
      <c r="G280" s="7">
        <v>100</v>
      </c>
      <c r="H280" s="18">
        <v>2.2727272727269998</v>
      </c>
      <c r="I280" s="41">
        <v>22.727272727273</v>
      </c>
      <c r="J280" s="50">
        <v>84.090909090908994</v>
      </c>
      <c r="K280" s="2">
        <v>4.5454545454549997</v>
      </c>
      <c r="L280" s="48">
        <v>0</v>
      </c>
    </row>
    <row r="281" spans="4:12" x14ac:dyDescent="0.2">
      <c r="D281" s="200"/>
      <c r="E281" s="4" t="s">
        <v>36</v>
      </c>
      <c r="F281" s="5"/>
      <c r="G281" s="6">
        <v>49</v>
      </c>
      <c r="H281" s="8">
        <v>0</v>
      </c>
      <c r="I281" s="1">
        <v>3</v>
      </c>
      <c r="J281" s="1">
        <v>48</v>
      </c>
      <c r="K281" s="1">
        <v>0</v>
      </c>
      <c r="L281" s="9">
        <v>0</v>
      </c>
    </row>
    <row r="282" spans="4:12" x14ac:dyDescent="0.2">
      <c r="D282" s="200"/>
      <c r="E282" s="11"/>
      <c r="F282" s="10"/>
      <c r="G282" s="7">
        <v>100</v>
      </c>
      <c r="H282" s="53">
        <v>0</v>
      </c>
      <c r="I282" s="2">
        <v>6.1224489795919999</v>
      </c>
      <c r="J282" s="2">
        <v>97.959183673468999</v>
      </c>
      <c r="K282" s="16">
        <v>0</v>
      </c>
      <c r="L282" s="48">
        <v>0</v>
      </c>
    </row>
    <row r="283" spans="4:12" x14ac:dyDescent="0.2">
      <c r="D283" s="200"/>
      <c r="E283" s="4" t="s">
        <v>37</v>
      </c>
      <c r="F283" s="5"/>
      <c r="G283" s="6">
        <v>71</v>
      </c>
      <c r="H283" s="8">
        <v>1</v>
      </c>
      <c r="I283" s="1">
        <v>3</v>
      </c>
      <c r="J283" s="1">
        <v>68</v>
      </c>
      <c r="K283" s="1">
        <v>1</v>
      </c>
      <c r="L283" s="9">
        <v>1</v>
      </c>
    </row>
    <row r="284" spans="4:12" x14ac:dyDescent="0.2">
      <c r="D284" s="200"/>
      <c r="E284" s="11"/>
      <c r="F284" s="10"/>
      <c r="G284" s="7">
        <v>100</v>
      </c>
      <c r="H284" s="18">
        <v>1.4084507042250001</v>
      </c>
      <c r="I284" s="2">
        <v>4.2253521126760001</v>
      </c>
      <c r="J284" s="2">
        <v>95.774647887323994</v>
      </c>
      <c r="K284" s="2">
        <v>1.4084507042250001</v>
      </c>
      <c r="L284" s="15">
        <v>1.4084507042250001</v>
      </c>
    </row>
    <row r="285" spans="4:12" x14ac:dyDescent="0.2">
      <c r="D285" s="200"/>
      <c r="E285" s="4" t="s">
        <v>38</v>
      </c>
      <c r="F285" s="5"/>
      <c r="G285" s="6">
        <v>66</v>
      </c>
      <c r="H285" s="8">
        <v>1</v>
      </c>
      <c r="I285" s="1">
        <v>2</v>
      </c>
      <c r="J285" s="1">
        <v>65</v>
      </c>
      <c r="K285" s="1">
        <v>1</v>
      </c>
      <c r="L285" s="9">
        <v>0</v>
      </c>
    </row>
    <row r="286" spans="4:12" x14ac:dyDescent="0.2">
      <c r="D286" s="200"/>
      <c r="E286" s="11"/>
      <c r="F286" s="10"/>
      <c r="G286" s="7">
        <v>100</v>
      </c>
      <c r="H286" s="18">
        <v>1.5151515151520001</v>
      </c>
      <c r="I286" s="2">
        <v>3.0303030303030001</v>
      </c>
      <c r="J286" s="2">
        <v>98.484848484848001</v>
      </c>
      <c r="K286" s="2">
        <v>1.5151515151520001</v>
      </c>
      <c r="L286" s="48">
        <v>0</v>
      </c>
    </row>
    <row r="287" spans="4:12" x14ac:dyDescent="0.2">
      <c r="D287" s="200"/>
      <c r="E287" s="4" t="s">
        <v>39</v>
      </c>
      <c r="F287" s="5"/>
      <c r="G287" s="6">
        <v>84</v>
      </c>
      <c r="H287" s="8">
        <v>1</v>
      </c>
      <c r="I287" s="1">
        <v>1</v>
      </c>
      <c r="J287" s="1">
        <v>82</v>
      </c>
      <c r="K287" s="1">
        <v>1</v>
      </c>
      <c r="L287" s="9">
        <v>1</v>
      </c>
    </row>
    <row r="288" spans="4:12" x14ac:dyDescent="0.2">
      <c r="D288" s="200"/>
      <c r="E288" s="11"/>
      <c r="F288" s="10"/>
      <c r="G288" s="7">
        <v>100</v>
      </c>
      <c r="H288" s="18">
        <v>1.190476190476</v>
      </c>
      <c r="I288" s="2">
        <v>1.190476190476</v>
      </c>
      <c r="J288" s="2">
        <v>97.619047619048004</v>
      </c>
      <c r="K288" s="2">
        <v>1.190476190476</v>
      </c>
      <c r="L288" s="15">
        <v>1.190476190476</v>
      </c>
    </row>
    <row r="289" spans="4:12" x14ac:dyDescent="0.2">
      <c r="D289" s="200"/>
      <c r="E289" s="4" t="s">
        <v>40</v>
      </c>
      <c r="F289" s="5"/>
      <c r="G289" s="6">
        <v>38</v>
      </c>
      <c r="H289" s="8">
        <v>1</v>
      </c>
      <c r="I289" s="1">
        <v>0</v>
      </c>
      <c r="J289" s="1">
        <v>38</v>
      </c>
      <c r="K289" s="1">
        <v>0</v>
      </c>
      <c r="L289" s="9">
        <v>0</v>
      </c>
    </row>
    <row r="290" spans="4:12" x14ac:dyDescent="0.2">
      <c r="D290" s="200"/>
      <c r="E290" s="11"/>
      <c r="F290" s="10"/>
      <c r="G290" s="7">
        <v>100</v>
      </c>
      <c r="H290" s="18">
        <v>2.6315789473679998</v>
      </c>
      <c r="I290" s="16">
        <v>0</v>
      </c>
      <c r="J290" s="2">
        <v>100</v>
      </c>
      <c r="K290" s="16">
        <v>0</v>
      </c>
      <c r="L290" s="48">
        <v>0</v>
      </c>
    </row>
    <row r="291" spans="4:12" x14ac:dyDescent="0.2">
      <c r="D291" s="199" t="s">
        <v>76</v>
      </c>
      <c r="E291" s="22" t="s">
        <v>77</v>
      </c>
      <c r="F291" s="21"/>
      <c r="G291" s="19">
        <v>388</v>
      </c>
      <c r="H291" s="27">
        <v>8</v>
      </c>
      <c r="I291" s="3">
        <v>9</v>
      </c>
      <c r="J291" s="3">
        <v>377</v>
      </c>
      <c r="K291" s="3">
        <v>6</v>
      </c>
      <c r="L291" s="26">
        <v>2</v>
      </c>
    </row>
    <row r="292" spans="4:12" x14ac:dyDescent="0.2">
      <c r="D292" s="200"/>
      <c r="E292" s="11"/>
      <c r="F292" s="10"/>
      <c r="G292" s="7">
        <v>100</v>
      </c>
      <c r="H292" s="18">
        <v>2.0618556701030002</v>
      </c>
      <c r="I292" s="2">
        <v>2.319587628866</v>
      </c>
      <c r="J292" s="2">
        <v>97.164948453608005</v>
      </c>
      <c r="K292" s="2">
        <v>1.5463917525769999</v>
      </c>
      <c r="L292" s="15">
        <v>0.51546391752599996</v>
      </c>
    </row>
    <row r="293" spans="4:12" x14ac:dyDescent="0.2">
      <c r="D293" s="200"/>
      <c r="E293" s="4" t="s">
        <v>34</v>
      </c>
      <c r="F293" s="5"/>
      <c r="G293" s="6">
        <v>20</v>
      </c>
      <c r="H293" s="8">
        <v>1</v>
      </c>
      <c r="I293" s="1">
        <v>1</v>
      </c>
      <c r="J293" s="1">
        <v>17</v>
      </c>
      <c r="K293" s="1">
        <v>2</v>
      </c>
      <c r="L293" s="9">
        <v>0</v>
      </c>
    </row>
    <row r="294" spans="4:12" x14ac:dyDescent="0.2">
      <c r="D294" s="200"/>
      <c r="E294" s="11"/>
      <c r="F294" s="10"/>
      <c r="G294" s="7">
        <v>100</v>
      </c>
      <c r="H294" s="18">
        <v>5</v>
      </c>
      <c r="I294" s="2">
        <v>5</v>
      </c>
      <c r="J294" s="50">
        <v>85</v>
      </c>
      <c r="K294" s="25">
        <v>10</v>
      </c>
      <c r="L294" s="48">
        <v>0</v>
      </c>
    </row>
    <row r="295" spans="4:12" x14ac:dyDescent="0.2">
      <c r="D295" s="200"/>
      <c r="E295" s="4" t="s">
        <v>35</v>
      </c>
      <c r="F295" s="5"/>
      <c r="G295" s="6">
        <v>37</v>
      </c>
      <c r="H295" s="8">
        <v>2</v>
      </c>
      <c r="I295" s="1">
        <v>5</v>
      </c>
      <c r="J295" s="1">
        <v>36</v>
      </c>
      <c r="K295" s="1">
        <v>1</v>
      </c>
      <c r="L295" s="9">
        <v>0</v>
      </c>
    </row>
    <row r="296" spans="4:12" x14ac:dyDescent="0.2">
      <c r="D296" s="200"/>
      <c r="E296" s="11"/>
      <c r="F296" s="10"/>
      <c r="G296" s="7">
        <v>100</v>
      </c>
      <c r="H296" s="18">
        <v>5.4054054054050003</v>
      </c>
      <c r="I296" s="25">
        <v>13.513513513514001</v>
      </c>
      <c r="J296" s="2">
        <v>97.297297297297007</v>
      </c>
      <c r="K296" s="2">
        <v>2.7027027027030002</v>
      </c>
      <c r="L296" s="48">
        <v>0</v>
      </c>
    </row>
    <row r="297" spans="4:12" x14ac:dyDescent="0.2">
      <c r="D297" s="200"/>
      <c r="E297" s="4" t="s">
        <v>36</v>
      </c>
      <c r="F297" s="5"/>
      <c r="G297" s="6">
        <v>54</v>
      </c>
      <c r="H297" s="8">
        <v>1</v>
      </c>
      <c r="I297" s="1">
        <v>1</v>
      </c>
      <c r="J297" s="1">
        <v>53</v>
      </c>
      <c r="K297" s="1">
        <v>1</v>
      </c>
      <c r="L297" s="9">
        <v>0</v>
      </c>
    </row>
    <row r="298" spans="4:12" x14ac:dyDescent="0.2">
      <c r="D298" s="200"/>
      <c r="E298" s="11"/>
      <c r="F298" s="10"/>
      <c r="G298" s="7">
        <v>100</v>
      </c>
      <c r="H298" s="18">
        <v>1.851851851852</v>
      </c>
      <c r="I298" s="2">
        <v>1.851851851852</v>
      </c>
      <c r="J298" s="2">
        <v>98.148148148147996</v>
      </c>
      <c r="K298" s="2">
        <v>1.851851851852</v>
      </c>
      <c r="L298" s="48">
        <v>0</v>
      </c>
    </row>
    <row r="299" spans="4:12" x14ac:dyDescent="0.2">
      <c r="D299" s="200"/>
      <c r="E299" s="4" t="s">
        <v>37</v>
      </c>
      <c r="F299" s="5"/>
      <c r="G299" s="6">
        <v>68</v>
      </c>
      <c r="H299" s="8">
        <v>3</v>
      </c>
      <c r="I299" s="1">
        <v>2</v>
      </c>
      <c r="J299" s="1">
        <v>65</v>
      </c>
      <c r="K299" s="1">
        <v>1</v>
      </c>
      <c r="L299" s="9">
        <v>0</v>
      </c>
    </row>
    <row r="300" spans="4:12" x14ac:dyDescent="0.2">
      <c r="D300" s="200"/>
      <c r="E300" s="11"/>
      <c r="F300" s="10"/>
      <c r="G300" s="7">
        <v>100</v>
      </c>
      <c r="H300" s="18">
        <v>4.4117647058819998</v>
      </c>
      <c r="I300" s="2">
        <v>2.9411764705880001</v>
      </c>
      <c r="J300" s="2">
        <v>95.588235294117993</v>
      </c>
      <c r="K300" s="2">
        <v>1.4705882352940001</v>
      </c>
      <c r="L300" s="48">
        <v>0</v>
      </c>
    </row>
    <row r="301" spans="4:12" x14ac:dyDescent="0.2">
      <c r="D301" s="200"/>
      <c r="E301" s="4" t="s">
        <v>38</v>
      </c>
      <c r="F301" s="5"/>
      <c r="G301" s="6">
        <v>60</v>
      </c>
      <c r="H301" s="8">
        <v>0</v>
      </c>
      <c r="I301" s="1">
        <v>0</v>
      </c>
      <c r="J301" s="1">
        <v>58</v>
      </c>
      <c r="K301" s="1">
        <v>0</v>
      </c>
      <c r="L301" s="9">
        <v>2</v>
      </c>
    </row>
    <row r="302" spans="4:12" x14ac:dyDescent="0.2">
      <c r="D302" s="200"/>
      <c r="E302" s="11"/>
      <c r="F302" s="10"/>
      <c r="G302" s="7">
        <v>100</v>
      </c>
      <c r="H302" s="53">
        <v>0</v>
      </c>
      <c r="I302" s="16">
        <v>0</v>
      </c>
      <c r="J302" s="2">
        <v>96.666666666666998</v>
      </c>
      <c r="K302" s="16">
        <v>0</v>
      </c>
      <c r="L302" s="15">
        <v>3.333333333333</v>
      </c>
    </row>
    <row r="303" spans="4:12" x14ac:dyDescent="0.2">
      <c r="D303" s="200"/>
      <c r="E303" s="4" t="s">
        <v>39</v>
      </c>
      <c r="F303" s="5"/>
      <c r="G303" s="6">
        <v>86</v>
      </c>
      <c r="H303" s="8">
        <v>1</v>
      </c>
      <c r="I303" s="1">
        <v>0</v>
      </c>
      <c r="J303" s="1">
        <v>85</v>
      </c>
      <c r="K303" s="1">
        <v>1</v>
      </c>
      <c r="L303" s="9">
        <v>0</v>
      </c>
    </row>
    <row r="304" spans="4:12" x14ac:dyDescent="0.2">
      <c r="D304" s="200"/>
      <c r="E304" s="11"/>
      <c r="F304" s="10"/>
      <c r="G304" s="7">
        <v>100</v>
      </c>
      <c r="H304" s="18">
        <v>1.1627906976739999</v>
      </c>
      <c r="I304" s="16">
        <v>0</v>
      </c>
      <c r="J304" s="2">
        <v>98.837209302326002</v>
      </c>
      <c r="K304" s="2">
        <v>1.1627906976739999</v>
      </c>
      <c r="L304" s="48">
        <v>0</v>
      </c>
    </row>
    <row r="305" spans="2:12" x14ac:dyDescent="0.2">
      <c r="D305" s="200"/>
      <c r="E305" s="4" t="s">
        <v>40</v>
      </c>
      <c r="F305" s="5"/>
      <c r="G305" s="6">
        <v>63</v>
      </c>
      <c r="H305" s="8">
        <v>0</v>
      </c>
      <c r="I305" s="1">
        <v>0</v>
      </c>
      <c r="J305" s="1">
        <v>63</v>
      </c>
      <c r="K305" s="1">
        <v>0</v>
      </c>
      <c r="L305" s="9">
        <v>0</v>
      </c>
    </row>
    <row r="306" spans="2:12" x14ac:dyDescent="0.2">
      <c r="D306" s="201"/>
      <c r="E306" s="45"/>
      <c r="F306" s="51"/>
      <c r="G306" s="81">
        <v>100</v>
      </c>
      <c r="H306" s="118">
        <v>0</v>
      </c>
      <c r="I306" s="62">
        <v>0</v>
      </c>
      <c r="J306" s="64">
        <v>100</v>
      </c>
      <c r="K306" s="62">
        <v>0</v>
      </c>
      <c r="L306" s="116">
        <v>0</v>
      </c>
    </row>
    <row r="308" spans="2:12" x14ac:dyDescent="0.2">
      <c r="B308" s="40" t="str">
        <f xml:space="preserve"> HYPERLINK("#'目次'!B14", "[8]")</f>
        <v>[8]</v>
      </c>
      <c r="C308" s="23" t="s">
        <v>94</v>
      </c>
    </row>
    <row r="309" spans="2:12" x14ac:dyDescent="0.2">
      <c r="C309" s="186" t="s">
        <v>95</v>
      </c>
    </row>
    <row r="311" spans="2:12" x14ac:dyDescent="0.2">
      <c r="C311" s="23" t="s">
        <v>80</v>
      </c>
    </row>
    <row r="312" spans="2:12" ht="36" x14ac:dyDescent="0.2">
      <c r="E312" s="195"/>
      <c r="F312" s="196"/>
      <c r="G312" s="37" t="s">
        <v>15</v>
      </c>
      <c r="H312" s="33" t="s">
        <v>96</v>
      </c>
      <c r="I312" s="13" t="s">
        <v>97</v>
      </c>
      <c r="J312" s="13" t="s">
        <v>98</v>
      </c>
      <c r="K312" s="13" t="s">
        <v>99</v>
      </c>
      <c r="L312" s="38" t="s">
        <v>18</v>
      </c>
    </row>
    <row r="313" spans="2:12" x14ac:dyDescent="0.2">
      <c r="E313" s="197"/>
      <c r="F313" s="198"/>
      <c r="G313" s="35"/>
      <c r="H313" s="39"/>
      <c r="I313" s="14"/>
      <c r="J313" s="14"/>
      <c r="K313" s="14"/>
      <c r="L313" s="34"/>
    </row>
    <row r="314" spans="2:12" x14ac:dyDescent="0.2">
      <c r="E314" s="120" t="s">
        <v>15</v>
      </c>
      <c r="F314" s="66"/>
      <c r="G314" s="36">
        <v>762</v>
      </c>
      <c r="H314" s="17">
        <v>14</v>
      </c>
      <c r="I314" s="17">
        <v>33</v>
      </c>
      <c r="J314" s="17">
        <v>734</v>
      </c>
      <c r="K314" s="17">
        <v>11</v>
      </c>
      <c r="L314" s="47">
        <v>4</v>
      </c>
    </row>
    <row r="315" spans="2:12" x14ac:dyDescent="0.2">
      <c r="E315" s="45"/>
      <c r="F315" s="67"/>
      <c r="G315" s="7">
        <v>100</v>
      </c>
      <c r="H315" s="2">
        <v>1.8372703412069999</v>
      </c>
      <c r="I315" s="2">
        <v>4.3307086614169998</v>
      </c>
      <c r="J315" s="2">
        <v>96.325459317585</v>
      </c>
      <c r="K315" s="2">
        <v>1.443569553806</v>
      </c>
      <c r="L315" s="15">
        <v>0.52493438320200003</v>
      </c>
    </row>
    <row r="316" spans="2:12" x14ac:dyDescent="0.2">
      <c r="E316" s="4" t="s">
        <v>81</v>
      </c>
      <c r="F316" s="5"/>
      <c r="G316" s="19">
        <v>29</v>
      </c>
      <c r="H316" s="27">
        <v>1</v>
      </c>
      <c r="I316" s="3">
        <v>2</v>
      </c>
      <c r="J316" s="3">
        <v>27</v>
      </c>
      <c r="K316" s="3">
        <v>1</v>
      </c>
      <c r="L316" s="26">
        <v>0</v>
      </c>
    </row>
    <row r="317" spans="2:12" x14ac:dyDescent="0.2">
      <c r="E317" s="11"/>
      <c r="F317" s="10"/>
      <c r="G317" s="7">
        <v>100</v>
      </c>
      <c r="H317" s="18">
        <v>3.4482758620689999</v>
      </c>
      <c r="I317" s="2">
        <v>6.8965517241379999</v>
      </c>
      <c r="J317" s="2">
        <v>93.103448275861993</v>
      </c>
      <c r="K317" s="2">
        <v>3.4482758620689999</v>
      </c>
      <c r="L317" s="48">
        <v>0</v>
      </c>
    </row>
    <row r="318" spans="2:12" x14ac:dyDescent="0.2">
      <c r="E318" s="4" t="s">
        <v>82</v>
      </c>
      <c r="F318" s="5"/>
      <c r="G318" s="6">
        <v>53</v>
      </c>
      <c r="H318" s="8">
        <v>0</v>
      </c>
      <c r="I318" s="1">
        <v>4</v>
      </c>
      <c r="J318" s="1">
        <v>50</v>
      </c>
      <c r="K318" s="1">
        <v>0</v>
      </c>
      <c r="L318" s="9">
        <v>1</v>
      </c>
    </row>
    <row r="319" spans="2:12" x14ac:dyDescent="0.2">
      <c r="E319" s="11"/>
      <c r="F319" s="10"/>
      <c r="G319" s="7">
        <v>100</v>
      </c>
      <c r="H319" s="53">
        <v>0</v>
      </c>
      <c r="I319" s="2">
        <v>7.547169811321</v>
      </c>
      <c r="J319" s="2">
        <v>94.339622641508996</v>
      </c>
      <c r="K319" s="16">
        <v>0</v>
      </c>
      <c r="L319" s="15">
        <v>1.88679245283</v>
      </c>
    </row>
    <row r="320" spans="2:12" x14ac:dyDescent="0.2">
      <c r="E320" s="4" t="s">
        <v>83</v>
      </c>
      <c r="F320" s="5"/>
      <c r="G320" s="6">
        <v>289</v>
      </c>
      <c r="H320" s="8">
        <v>7</v>
      </c>
      <c r="I320" s="1">
        <v>13</v>
      </c>
      <c r="J320" s="1">
        <v>283</v>
      </c>
      <c r="K320" s="1">
        <v>4</v>
      </c>
      <c r="L320" s="9">
        <v>1</v>
      </c>
    </row>
    <row r="321" spans="5:12" x14ac:dyDescent="0.2">
      <c r="E321" s="11"/>
      <c r="F321" s="10"/>
      <c r="G321" s="7">
        <v>100</v>
      </c>
      <c r="H321" s="18">
        <v>2.4221453287200001</v>
      </c>
      <c r="I321" s="2">
        <v>4.4982698961940004</v>
      </c>
      <c r="J321" s="2">
        <v>97.923875432526003</v>
      </c>
      <c r="K321" s="2">
        <v>1.3840830449829999</v>
      </c>
      <c r="L321" s="15">
        <v>0.34602076124600001</v>
      </c>
    </row>
    <row r="322" spans="5:12" x14ac:dyDescent="0.2">
      <c r="E322" s="4" t="s">
        <v>84</v>
      </c>
      <c r="F322" s="5"/>
      <c r="G322" s="6">
        <v>19</v>
      </c>
      <c r="H322" s="8">
        <v>0</v>
      </c>
      <c r="I322" s="1">
        <v>1</v>
      </c>
      <c r="J322" s="1">
        <v>18</v>
      </c>
      <c r="K322" s="1">
        <v>0</v>
      </c>
      <c r="L322" s="9">
        <v>0</v>
      </c>
    </row>
    <row r="323" spans="5:12" x14ac:dyDescent="0.2">
      <c r="E323" s="11"/>
      <c r="F323" s="10"/>
      <c r="G323" s="7">
        <v>100</v>
      </c>
      <c r="H323" s="53">
        <v>0</v>
      </c>
      <c r="I323" s="2">
        <v>5.2631578947369997</v>
      </c>
      <c r="J323" s="2">
        <v>94.736842105262994</v>
      </c>
      <c r="K323" s="16">
        <v>0</v>
      </c>
      <c r="L323" s="48">
        <v>0</v>
      </c>
    </row>
    <row r="324" spans="5:12" x14ac:dyDescent="0.2">
      <c r="E324" s="4" t="s">
        <v>85</v>
      </c>
      <c r="F324" s="5"/>
      <c r="G324" s="6">
        <v>99</v>
      </c>
      <c r="H324" s="8">
        <v>1</v>
      </c>
      <c r="I324" s="1">
        <v>3</v>
      </c>
      <c r="J324" s="1">
        <v>96</v>
      </c>
      <c r="K324" s="1">
        <v>0</v>
      </c>
      <c r="L324" s="9">
        <v>0</v>
      </c>
    </row>
    <row r="325" spans="5:12" x14ac:dyDescent="0.2">
      <c r="E325" s="11"/>
      <c r="F325" s="10"/>
      <c r="G325" s="7">
        <v>100</v>
      </c>
      <c r="H325" s="18">
        <v>1.010101010101</v>
      </c>
      <c r="I325" s="2">
        <v>3.0303030303030001</v>
      </c>
      <c r="J325" s="2">
        <v>96.969696969696997</v>
      </c>
      <c r="K325" s="16">
        <v>0</v>
      </c>
      <c r="L325" s="48">
        <v>0</v>
      </c>
    </row>
    <row r="326" spans="5:12" x14ac:dyDescent="0.2">
      <c r="E326" s="4" t="s">
        <v>86</v>
      </c>
      <c r="F326" s="5"/>
      <c r="G326" s="6">
        <v>125</v>
      </c>
      <c r="H326" s="8">
        <v>2</v>
      </c>
      <c r="I326" s="1">
        <v>2</v>
      </c>
      <c r="J326" s="1">
        <v>118</v>
      </c>
      <c r="K326" s="1">
        <v>3</v>
      </c>
      <c r="L326" s="9">
        <v>1</v>
      </c>
    </row>
    <row r="327" spans="5:12" x14ac:dyDescent="0.2">
      <c r="E327" s="11"/>
      <c r="F327" s="10"/>
      <c r="G327" s="7">
        <v>100</v>
      </c>
      <c r="H327" s="18">
        <v>1.6</v>
      </c>
      <c r="I327" s="2">
        <v>1.6</v>
      </c>
      <c r="J327" s="2">
        <v>94.4</v>
      </c>
      <c r="K327" s="2">
        <v>2.4</v>
      </c>
      <c r="L327" s="15">
        <v>0.8</v>
      </c>
    </row>
    <row r="328" spans="5:12" x14ac:dyDescent="0.2">
      <c r="E328" s="4" t="s">
        <v>87</v>
      </c>
      <c r="F328" s="5"/>
      <c r="G328" s="6">
        <v>53</v>
      </c>
      <c r="H328" s="8">
        <v>0</v>
      </c>
      <c r="I328" s="1">
        <v>4</v>
      </c>
      <c r="J328" s="1">
        <v>51</v>
      </c>
      <c r="K328" s="1">
        <v>1</v>
      </c>
      <c r="L328" s="9">
        <v>0</v>
      </c>
    </row>
    <row r="329" spans="5:12" x14ac:dyDescent="0.2">
      <c r="E329" s="11"/>
      <c r="F329" s="10"/>
      <c r="G329" s="7">
        <v>100</v>
      </c>
      <c r="H329" s="53">
        <v>0</v>
      </c>
      <c r="I329" s="2">
        <v>7.547169811321</v>
      </c>
      <c r="J329" s="2">
        <v>96.226415094339998</v>
      </c>
      <c r="K329" s="2">
        <v>1.88679245283</v>
      </c>
      <c r="L329" s="48">
        <v>0</v>
      </c>
    </row>
    <row r="330" spans="5:12" x14ac:dyDescent="0.2">
      <c r="E330" s="4" t="s">
        <v>88</v>
      </c>
      <c r="F330" s="5"/>
      <c r="G330" s="6">
        <v>24</v>
      </c>
      <c r="H330" s="8">
        <v>1</v>
      </c>
      <c r="I330" s="1">
        <v>1</v>
      </c>
      <c r="J330" s="1">
        <v>24</v>
      </c>
      <c r="K330" s="1">
        <v>1</v>
      </c>
      <c r="L330" s="9">
        <v>0</v>
      </c>
    </row>
    <row r="331" spans="5:12" x14ac:dyDescent="0.2">
      <c r="E331" s="11"/>
      <c r="F331" s="10"/>
      <c r="G331" s="7">
        <v>100</v>
      </c>
      <c r="H331" s="18">
        <v>4.166666666667</v>
      </c>
      <c r="I331" s="2">
        <v>4.166666666667</v>
      </c>
      <c r="J331" s="2">
        <v>100</v>
      </c>
      <c r="K331" s="2">
        <v>4.166666666667</v>
      </c>
      <c r="L331" s="48">
        <v>0</v>
      </c>
    </row>
    <row r="332" spans="5:12" x14ac:dyDescent="0.2">
      <c r="E332" s="4" t="s">
        <v>89</v>
      </c>
      <c r="F332" s="5"/>
      <c r="G332" s="6">
        <v>37</v>
      </c>
      <c r="H332" s="8">
        <v>0</v>
      </c>
      <c r="I332" s="1">
        <v>2</v>
      </c>
      <c r="J332" s="1">
        <v>35</v>
      </c>
      <c r="K332" s="1">
        <v>1</v>
      </c>
      <c r="L332" s="9">
        <v>0</v>
      </c>
    </row>
    <row r="333" spans="5:12" x14ac:dyDescent="0.2">
      <c r="E333" s="11"/>
      <c r="F333" s="10"/>
      <c r="G333" s="7">
        <v>100</v>
      </c>
      <c r="H333" s="53">
        <v>0</v>
      </c>
      <c r="I333" s="2">
        <v>5.4054054054050003</v>
      </c>
      <c r="J333" s="2">
        <v>94.594594594594994</v>
      </c>
      <c r="K333" s="2">
        <v>2.7027027027030002</v>
      </c>
      <c r="L333" s="48">
        <v>0</v>
      </c>
    </row>
    <row r="334" spans="5:12" x14ac:dyDescent="0.2">
      <c r="E334" s="4" t="s">
        <v>90</v>
      </c>
      <c r="F334" s="5"/>
      <c r="G334" s="6">
        <v>28</v>
      </c>
      <c r="H334" s="8">
        <v>2</v>
      </c>
      <c r="I334" s="1">
        <v>1</v>
      </c>
      <c r="J334" s="1">
        <v>27</v>
      </c>
      <c r="K334" s="1">
        <v>0</v>
      </c>
      <c r="L334" s="9">
        <v>0</v>
      </c>
    </row>
    <row r="335" spans="5:12" x14ac:dyDescent="0.2">
      <c r="E335" s="11"/>
      <c r="F335" s="10"/>
      <c r="G335" s="7">
        <v>100</v>
      </c>
      <c r="H335" s="70">
        <v>7.1428571428570002</v>
      </c>
      <c r="I335" s="2">
        <v>3.5714285714290002</v>
      </c>
      <c r="J335" s="2">
        <v>96.428571428571004</v>
      </c>
      <c r="K335" s="16">
        <v>0</v>
      </c>
      <c r="L335" s="48">
        <v>0</v>
      </c>
    </row>
    <row r="336" spans="5:12" x14ac:dyDescent="0.2">
      <c r="E336" s="4" t="s">
        <v>91</v>
      </c>
      <c r="F336" s="5"/>
      <c r="G336" s="6">
        <v>6</v>
      </c>
      <c r="H336" s="8">
        <v>0</v>
      </c>
      <c r="I336" s="1">
        <v>0</v>
      </c>
      <c r="J336" s="1">
        <v>5</v>
      </c>
      <c r="K336" s="1">
        <v>0</v>
      </c>
      <c r="L336" s="9">
        <v>1</v>
      </c>
    </row>
    <row r="337" spans="2:12" x14ac:dyDescent="0.2">
      <c r="E337" s="45"/>
      <c r="F337" s="51"/>
      <c r="G337" s="81">
        <v>100</v>
      </c>
      <c r="H337" s="118">
        <v>0</v>
      </c>
      <c r="I337" s="62">
        <v>0</v>
      </c>
      <c r="J337" s="108">
        <v>83.333333333333002</v>
      </c>
      <c r="K337" s="62">
        <v>0</v>
      </c>
      <c r="L337" s="140">
        <v>16.666666666666998</v>
      </c>
    </row>
    <row r="339" spans="2:12" x14ac:dyDescent="0.2">
      <c r="B339" s="40" t="str">
        <f xml:space="preserve"> HYPERLINK("#'目次'!B15", "[9]")</f>
        <v>[9]</v>
      </c>
      <c r="C339" s="23" t="s">
        <v>103</v>
      </c>
    </row>
    <row r="342" spans="2:12" x14ac:dyDescent="0.2">
      <c r="C342" s="23" t="s">
        <v>14</v>
      </c>
    </row>
    <row r="343" spans="2:12" x14ac:dyDescent="0.2">
      <c r="D343" s="195"/>
      <c r="E343" s="196"/>
      <c r="F343" s="196"/>
      <c r="G343" s="37" t="s">
        <v>15</v>
      </c>
      <c r="H343" s="33" t="s">
        <v>16</v>
      </c>
      <c r="I343" s="13" t="s">
        <v>17</v>
      </c>
      <c r="J343" s="38" t="s">
        <v>18</v>
      </c>
    </row>
    <row r="344" spans="2:12" x14ac:dyDescent="0.2">
      <c r="D344" s="197"/>
      <c r="E344" s="198"/>
      <c r="F344" s="198"/>
      <c r="G344" s="35"/>
      <c r="H344" s="39"/>
      <c r="I344" s="14"/>
      <c r="J344" s="34"/>
    </row>
    <row r="345" spans="2:12" x14ac:dyDescent="0.2">
      <c r="D345" s="78"/>
      <c r="E345" s="79" t="s">
        <v>15</v>
      </c>
      <c r="F345" s="66"/>
      <c r="G345" s="36">
        <v>1200</v>
      </c>
      <c r="H345" s="17">
        <v>230</v>
      </c>
      <c r="I345" s="17">
        <v>969</v>
      </c>
      <c r="J345" s="47">
        <v>1</v>
      </c>
    </row>
    <row r="346" spans="2:12" x14ac:dyDescent="0.2">
      <c r="D346" s="45"/>
      <c r="E346" s="51"/>
      <c r="F346" s="67"/>
      <c r="G346" s="7">
        <v>100</v>
      </c>
      <c r="H346" s="2">
        <v>19.166666666666998</v>
      </c>
      <c r="I346" s="2">
        <v>80.75</v>
      </c>
      <c r="J346" s="15">
        <v>8.3333333332999998E-2</v>
      </c>
    </row>
    <row r="347" spans="2:12" x14ac:dyDescent="0.2">
      <c r="D347" s="199" t="s">
        <v>19</v>
      </c>
      <c r="E347" s="22" t="s">
        <v>20</v>
      </c>
      <c r="F347" s="21"/>
      <c r="G347" s="19">
        <v>132</v>
      </c>
      <c r="H347" s="27">
        <v>26</v>
      </c>
      <c r="I347" s="3">
        <v>106</v>
      </c>
      <c r="J347" s="26">
        <v>0</v>
      </c>
    </row>
    <row r="348" spans="2:12" x14ac:dyDescent="0.2">
      <c r="D348" s="200"/>
      <c r="E348" s="11"/>
      <c r="F348" s="10"/>
      <c r="G348" s="7">
        <v>100</v>
      </c>
      <c r="H348" s="18">
        <v>19.696969696970001</v>
      </c>
      <c r="I348" s="2">
        <v>80.303030303029999</v>
      </c>
      <c r="J348" s="48">
        <v>0</v>
      </c>
    </row>
    <row r="349" spans="2:12" x14ac:dyDescent="0.2">
      <c r="D349" s="200"/>
      <c r="E349" s="4" t="s">
        <v>21</v>
      </c>
      <c r="F349" s="5"/>
      <c r="G349" s="6">
        <v>444</v>
      </c>
      <c r="H349" s="8">
        <v>77</v>
      </c>
      <c r="I349" s="1">
        <v>366</v>
      </c>
      <c r="J349" s="9">
        <v>1</v>
      </c>
    </row>
    <row r="350" spans="2:12" x14ac:dyDescent="0.2">
      <c r="D350" s="200"/>
      <c r="E350" s="11"/>
      <c r="F350" s="10"/>
      <c r="G350" s="7">
        <v>100</v>
      </c>
      <c r="H350" s="18">
        <v>17.342342342342</v>
      </c>
      <c r="I350" s="2">
        <v>82.432432432431995</v>
      </c>
      <c r="J350" s="15">
        <v>0.22522522522499999</v>
      </c>
    </row>
    <row r="351" spans="2:12" x14ac:dyDescent="0.2">
      <c r="D351" s="200"/>
      <c r="E351" s="4" t="s">
        <v>22</v>
      </c>
      <c r="F351" s="5"/>
      <c r="G351" s="6">
        <v>192</v>
      </c>
      <c r="H351" s="8">
        <v>41</v>
      </c>
      <c r="I351" s="1">
        <v>151</v>
      </c>
      <c r="J351" s="9">
        <v>0</v>
      </c>
    </row>
    <row r="352" spans="2:12" x14ac:dyDescent="0.2">
      <c r="D352" s="200"/>
      <c r="E352" s="11"/>
      <c r="F352" s="10"/>
      <c r="G352" s="7">
        <v>100</v>
      </c>
      <c r="H352" s="18">
        <v>21.354166666666998</v>
      </c>
      <c r="I352" s="2">
        <v>78.645833333333002</v>
      </c>
      <c r="J352" s="48">
        <v>0</v>
      </c>
    </row>
    <row r="353" spans="4:10" x14ac:dyDescent="0.2">
      <c r="D353" s="200"/>
      <c r="E353" s="4" t="s">
        <v>23</v>
      </c>
      <c r="F353" s="5"/>
      <c r="G353" s="6">
        <v>192</v>
      </c>
      <c r="H353" s="8">
        <v>33</v>
      </c>
      <c r="I353" s="1">
        <v>159</v>
      </c>
      <c r="J353" s="9">
        <v>0</v>
      </c>
    </row>
    <row r="354" spans="4:10" x14ac:dyDescent="0.2">
      <c r="D354" s="200"/>
      <c r="E354" s="11"/>
      <c r="F354" s="10"/>
      <c r="G354" s="7">
        <v>100</v>
      </c>
      <c r="H354" s="18">
        <v>17.1875</v>
      </c>
      <c r="I354" s="2">
        <v>82.8125</v>
      </c>
      <c r="J354" s="48">
        <v>0</v>
      </c>
    </row>
    <row r="355" spans="4:10" x14ac:dyDescent="0.2">
      <c r="D355" s="200"/>
      <c r="E355" s="4" t="s">
        <v>24</v>
      </c>
      <c r="F355" s="5"/>
      <c r="G355" s="6">
        <v>240</v>
      </c>
      <c r="H355" s="8">
        <v>53</v>
      </c>
      <c r="I355" s="1">
        <v>187</v>
      </c>
      <c r="J355" s="9">
        <v>0</v>
      </c>
    </row>
    <row r="356" spans="4:10" x14ac:dyDescent="0.2">
      <c r="D356" s="200"/>
      <c r="E356" s="11"/>
      <c r="F356" s="10"/>
      <c r="G356" s="7">
        <v>100</v>
      </c>
      <c r="H356" s="18">
        <v>22.083333333333002</v>
      </c>
      <c r="I356" s="2">
        <v>77.916666666666998</v>
      </c>
      <c r="J356" s="48">
        <v>0</v>
      </c>
    </row>
    <row r="357" spans="4:10" x14ac:dyDescent="0.2">
      <c r="D357" s="199" t="s">
        <v>25</v>
      </c>
      <c r="E357" s="22" t="s">
        <v>26</v>
      </c>
      <c r="F357" s="21"/>
      <c r="G357" s="19">
        <v>348</v>
      </c>
      <c r="H357" s="27">
        <v>73</v>
      </c>
      <c r="I357" s="3">
        <v>275</v>
      </c>
      <c r="J357" s="26">
        <v>0</v>
      </c>
    </row>
    <row r="358" spans="4:10" x14ac:dyDescent="0.2">
      <c r="D358" s="200"/>
      <c r="E358" s="11"/>
      <c r="F358" s="10"/>
      <c r="G358" s="7">
        <v>100</v>
      </c>
      <c r="H358" s="18">
        <v>20.977011494252999</v>
      </c>
      <c r="I358" s="2">
        <v>79.022988505746994</v>
      </c>
      <c r="J358" s="48">
        <v>0</v>
      </c>
    </row>
    <row r="359" spans="4:10" x14ac:dyDescent="0.2">
      <c r="D359" s="200"/>
      <c r="E359" s="4" t="s">
        <v>27</v>
      </c>
      <c r="F359" s="5"/>
      <c r="G359" s="6">
        <v>378</v>
      </c>
      <c r="H359" s="8">
        <v>68</v>
      </c>
      <c r="I359" s="1">
        <v>309</v>
      </c>
      <c r="J359" s="9">
        <v>1</v>
      </c>
    </row>
    <row r="360" spans="4:10" x14ac:dyDescent="0.2">
      <c r="D360" s="200"/>
      <c r="E360" s="11"/>
      <c r="F360" s="10"/>
      <c r="G360" s="7">
        <v>100</v>
      </c>
      <c r="H360" s="18">
        <v>17.989417989418001</v>
      </c>
      <c r="I360" s="2">
        <v>81.746031746032003</v>
      </c>
      <c r="J360" s="15">
        <v>0.26455026455000002</v>
      </c>
    </row>
    <row r="361" spans="4:10" x14ac:dyDescent="0.2">
      <c r="D361" s="200"/>
      <c r="E361" s="4" t="s">
        <v>28</v>
      </c>
      <c r="F361" s="5"/>
      <c r="G361" s="6">
        <v>372</v>
      </c>
      <c r="H361" s="8">
        <v>76</v>
      </c>
      <c r="I361" s="1">
        <v>296</v>
      </c>
      <c r="J361" s="9">
        <v>0</v>
      </c>
    </row>
    <row r="362" spans="4:10" x14ac:dyDescent="0.2">
      <c r="D362" s="200"/>
      <c r="E362" s="11"/>
      <c r="F362" s="10"/>
      <c r="G362" s="7">
        <v>100</v>
      </c>
      <c r="H362" s="18">
        <v>20.430107526882001</v>
      </c>
      <c r="I362" s="2">
        <v>79.569892473118003</v>
      </c>
      <c r="J362" s="48">
        <v>0</v>
      </c>
    </row>
    <row r="363" spans="4:10" x14ac:dyDescent="0.2">
      <c r="D363" s="200"/>
      <c r="E363" s="4" t="s">
        <v>29</v>
      </c>
      <c r="F363" s="5"/>
      <c r="G363" s="6">
        <v>102</v>
      </c>
      <c r="H363" s="8">
        <v>13</v>
      </c>
      <c r="I363" s="1">
        <v>89</v>
      </c>
      <c r="J363" s="9">
        <v>0</v>
      </c>
    </row>
    <row r="364" spans="4:10" x14ac:dyDescent="0.2">
      <c r="D364" s="200"/>
      <c r="E364" s="11"/>
      <c r="F364" s="10"/>
      <c r="G364" s="7">
        <v>100</v>
      </c>
      <c r="H364" s="72">
        <v>12.745098039216</v>
      </c>
      <c r="I364" s="25">
        <v>87.254901960783997</v>
      </c>
      <c r="J364" s="48">
        <v>0</v>
      </c>
    </row>
    <row r="365" spans="4:10" x14ac:dyDescent="0.2">
      <c r="D365" s="199" t="s">
        <v>30</v>
      </c>
      <c r="E365" s="22" t="s">
        <v>31</v>
      </c>
      <c r="F365" s="21"/>
      <c r="G365" s="19">
        <v>592</v>
      </c>
      <c r="H365" s="27">
        <v>119</v>
      </c>
      <c r="I365" s="3">
        <v>472</v>
      </c>
      <c r="J365" s="26">
        <v>1</v>
      </c>
    </row>
    <row r="366" spans="4:10" x14ac:dyDescent="0.2">
      <c r="D366" s="200"/>
      <c r="E366" s="11"/>
      <c r="F366" s="10"/>
      <c r="G366" s="7">
        <v>100</v>
      </c>
      <c r="H366" s="18">
        <v>20.101351351350999</v>
      </c>
      <c r="I366" s="2">
        <v>79.729729729729996</v>
      </c>
      <c r="J366" s="15">
        <v>0.16891891891899999</v>
      </c>
    </row>
    <row r="367" spans="4:10" x14ac:dyDescent="0.2">
      <c r="D367" s="200"/>
      <c r="E367" s="4" t="s">
        <v>32</v>
      </c>
      <c r="F367" s="5"/>
      <c r="G367" s="6">
        <v>608</v>
      </c>
      <c r="H367" s="8">
        <v>111</v>
      </c>
      <c r="I367" s="1">
        <v>497</v>
      </c>
      <c r="J367" s="9">
        <v>0</v>
      </c>
    </row>
    <row r="368" spans="4:10" x14ac:dyDescent="0.2">
      <c r="D368" s="200"/>
      <c r="E368" s="11"/>
      <c r="F368" s="10"/>
      <c r="G368" s="7">
        <v>100</v>
      </c>
      <c r="H368" s="18">
        <v>18.256578947367998</v>
      </c>
      <c r="I368" s="2">
        <v>81.743421052632002</v>
      </c>
      <c r="J368" s="48">
        <v>0</v>
      </c>
    </row>
    <row r="369" spans="2:10" x14ac:dyDescent="0.2">
      <c r="D369" s="199" t="s">
        <v>33</v>
      </c>
      <c r="E369" s="22" t="s">
        <v>34</v>
      </c>
      <c r="F369" s="21"/>
      <c r="G369" s="19">
        <v>74</v>
      </c>
      <c r="H369" s="27">
        <v>15</v>
      </c>
      <c r="I369" s="3">
        <v>59</v>
      </c>
      <c r="J369" s="26">
        <v>0</v>
      </c>
    </row>
    <row r="370" spans="2:10" x14ac:dyDescent="0.2">
      <c r="D370" s="200"/>
      <c r="E370" s="11"/>
      <c r="F370" s="10"/>
      <c r="G370" s="7">
        <v>100</v>
      </c>
      <c r="H370" s="18">
        <v>20.27027027027</v>
      </c>
      <c r="I370" s="2">
        <v>79.729729729729996</v>
      </c>
      <c r="J370" s="48">
        <v>0</v>
      </c>
    </row>
    <row r="371" spans="2:10" x14ac:dyDescent="0.2">
      <c r="D371" s="200"/>
      <c r="E371" s="4" t="s">
        <v>35</v>
      </c>
      <c r="F371" s="5"/>
      <c r="G371" s="6">
        <v>148</v>
      </c>
      <c r="H371" s="8">
        <v>22</v>
      </c>
      <c r="I371" s="1">
        <v>125</v>
      </c>
      <c r="J371" s="9">
        <v>1</v>
      </c>
    </row>
    <row r="372" spans="2:10" x14ac:dyDescent="0.2">
      <c r="D372" s="200"/>
      <c r="E372" s="11"/>
      <c r="F372" s="10"/>
      <c r="G372" s="7">
        <v>100</v>
      </c>
      <c r="H372" s="18">
        <v>14.864864864865</v>
      </c>
      <c r="I372" s="2">
        <v>84.459459459458998</v>
      </c>
      <c r="J372" s="15">
        <v>0.67567567567599995</v>
      </c>
    </row>
    <row r="373" spans="2:10" x14ac:dyDescent="0.2">
      <c r="D373" s="200"/>
      <c r="E373" s="4" t="s">
        <v>36</v>
      </c>
      <c r="F373" s="5"/>
      <c r="G373" s="6">
        <v>187</v>
      </c>
      <c r="H373" s="8">
        <v>32</v>
      </c>
      <c r="I373" s="1">
        <v>155</v>
      </c>
      <c r="J373" s="9">
        <v>0</v>
      </c>
    </row>
    <row r="374" spans="2:10" x14ac:dyDescent="0.2">
      <c r="D374" s="200"/>
      <c r="E374" s="11"/>
      <c r="F374" s="10"/>
      <c r="G374" s="7">
        <v>100</v>
      </c>
      <c r="H374" s="18">
        <v>17.112299465241001</v>
      </c>
      <c r="I374" s="2">
        <v>82.887700534759006</v>
      </c>
      <c r="J374" s="48">
        <v>0</v>
      </c>
    </row>
    <row r="375" spans="2:10" x14ac:dyDescent="0.2">
      <c r="D375" s="200"/>
      <c r="E375" s="4" t="s">
        <v>37</v>
      </c>
      <c r="F375" s="5"/>
      <c r="G375" s="6">
        <v>221</v>
      </c>
      <c r="H375" s="8">
        <v>36</v>
      </c>
      <c r="I375" s="1">
        <v>185</v>
      </c>
      <c r="J375" s="9">
        <v>0</v>
      </c>
    </row>
    <row r="376" spans="2:10" x14ac:dyDescent="0.2">
      <c r="D376" s="200"/>
      <c r="E376" s="11"/>
      <c r="F376" s="10"/>
      <c r="G376" s="7">
        <v>100</v>
      </c>
      <c r="H376" s="18">
        <v>16.289592760181002</v>
      </c>
      <c r="I376" s="2">
        <v>83.710407239819006</v>
      </c>
      <c r="J376" s="48">
        <v>0</v>
      </c>
    </row>
    <row r="377" spans="2:10" x14ac:dyDescent="0.2">
      <c r="D377" s="200"/>
      <c r="E377" s="4" t="s">
        <v>38</v>
      </c>
      <c r="F377" s="5"/>
      <c r="G377" s="6">
        <v>186</v>
      </c>
      <c r="H377" s="8">
        <v>32</v>
      </c>
      <c r="I377" s="1">
        <v>154</v>
      </c>
      <c r="J377" s="9">
        <v>0</v>
      </c>
    </row>
    <row r="378" spans="2:10" x14ac:dyDescent="0.2">
      <c r="D378" s="200"/>
      <c r="E378" s="11"/>
      <c r="F378" s="10"/>
      <c r="G378" s="7">
        <v>100</v>
      </c>
      <c r="H378" s="18">
        <v>17.204301075269001</v>
      </c>
      <c r="I378" s="2">
        <v>82.795698924730999</v>
      </c>
      <c r="J378" s="48">
        <v>0</v>
      </c>
    </row>
    <row r="379" spans="2:10" x14ac:dyDescent="0.2">
      <c r="D379" s="200"/>
      <c r="E379" s="4" t="s">
        <v>39</v>
      </c>
      <c r="F379" s="5"/>
      <c r="G379" s="6">
        <v>223</v>
      </c>
      <c r="H379" s="8">
        <v>50</v>
      </c>
      <c r="I379" s="1">
        <v>173</v>
      </c>
      <c r="J379" s="9">
        <v>0</v>
      </c>
    </row>
    <row r="380" spans="2:10" x14ac:dyDescent="0.2">
      <c r="D380" s="200"/>
      <c r="E380" s="11"/>
      <c r="F380" s="10"/>
      <c r="G380" s="7">
        <v>100</v>
      </c>
      <c r="H380" s="18">
        <v>22.421524663677001</v>
      </c>
      <c r="I380" s="2">
        <v>77.578475336322995</v>
      </c>
      <c r="J380" s="48">
        <v>0</v>
      </c>
    </row>
    <row r="381" spans="2:10" x14ac:dyDescent="0.2">
      <c r="D381" s="200"/>
      <c r="E381" s="4" t="s">
        <v>40</v>
      </c>
      <c r="F381" s="5"/>
      <c r="G381" s="6">
        <v>161</v>
      </c>
      <c r="H381" s="8">
        <v>43</v>
      </c>
      <c r="I381" s="1">
        <v>118</v>
      </c>
      <c r="J381" s="9">
        <v>0</v>
      </c>
    </row>
    <row r="382" spans="2:10" x14ac:dyDescent="0.2">
      <c r="D382" s="201"/>
      <c r="E382" s="45"/>
      <c r="F382" s="51"/>
      <c r="G382" s="81">
        <v>100</v>
      </c>
      <c r="H382" s="163">
        <v>26.708074534161</v>
      </c>
      <c r="I382" s="126">
        <v>73.291925465839</v>
      </c>
      <c r="J382" s="116">
        <v>0</v>
      </c>
    </row>
    <row r="384" spans="2:10" x14ac:dyDescent="0.2">
      <c r="B384" s="40" t="str">
        <f xml:space="preserve"> HYPERLINK("#'目次'!B16", "[10]")</f>
        <v>[10]</v>
      </c>
      <c r="C384" s="23" t="s">
        <v>103</v>
      </c>
    </row>
    <row r="387" spans="3:10" x14ac:dyDescent="0.2">
      <c r="C387" s="23" t="s">
        <v>48</v>
      </c>
    </row>
    <row r="388" spans="3:10" x14ac:dyDescent="0.2">
      <c r="D388" s="195"/>
      <c r="E388" s="196"/>
      <c r="F388" s="196"/>
      <c r="G388" s="37" t="s">
        <v>15</v>
      </c>
      <c r="H388" s="33" t="s">
        <v>16</v>
      </c>
      <c r="I388" s="13" t="s">
        <v>17</v>
      </c>
      <c r="J388" s="38" t="s">
        <v>18</v>
      </c>
    </row>
    <row r="389" spans="3:10" x14ac:dyDescent="0.2">
      <c r="D389" s="197"/>
      <c r="E389" s="198"/>
      <c r="F389" s="198"/>
      <c r="G389" s="35"/>
      <c r="H389" s="39"/>
      <c r="I389" s="14"/>
      <c r="J389" s="34"/>
    </row>
    <row r="390" spans="3:10" x14ac:dyDescent="0.2">
      <c r="D390" s="78"/>
      <c r="E390" s="79" t="s">
        <v>15</v>
      </c>
      <c r="F390" s="66"/>
      <c r="G390" s="36">
        <v>1200</v>
      </c>
      <c r="H390" s="17">
        <v>230</v>
      </c>
      <c r="I390" s="17">
        <v>969</v>
      </c>
      <c r="J390" s="47">
        <v>1</v>
      </c>
    </row>
    <row r="391" spans="3:10" x14ac:dyDescent="0.2">
      <c r="D391" s="45"/>
      <c r="E391" s="51"/>
      <c r="F391" s="67"/>
      <c r="G391" s="7">
        <v>100</v>
      </c>
      <c r="H391" s="2">
        <v>19.166666666666998</v>
      </c>
      <c r="I391" s="2">
        <v>80.75</v>
      </c>
      <c r="J391" s="15">
        <v>8.3333333332999998E-2</v>
      </c>
    </row>
    <row r="392" spans="3:10" x14ac:dyDescent="0.2">
      <c r="D392" s="199" t="s">
        <v>49</v>
      </c>
      <c r="E392" s="22" t="s">
        <v>50</v>
      </c>
      <c r="F392" s="21"/>
      <c r="G392" s="19">
        <v>15</v>
      </c>
      <c r="H392" s="27">
        <v>4</v>
      </c>
      <c r="I392" s="3">
        <v>11</v>
      </c>
      <c r="J392" s="26">
        <v>0</v>
      </c>
    </row>
    <row r="393" spans="3:10" x14ac:dyDescent="0.2">
      <c r="D393" s="200"/>
      <c r="E393" s="11"/>
      <c r="F393" s="10"/>
      <c r="G393" s="7">
        <v>100</v>
      </c>
      <c r="H393" s="70">
        <v>26.666666666666998</v>
      </c>
      <c r="I393" s="30">
        <v>73.333333333333002</v>
      </c>
      <c r="J393" s="48">
        <v>0</v>
      </c>
    </row>
    <row r="394" spans="3:10" x14ac:dyDescent="0.2">
      <c r="D394" s="200"/>
      <c r="E394" s="4" t="s">
        <v>51</v>
      </c>
      <c r="F394" s="5"/>
      <c r="G394" s="6">
        <v>142</v>
      </c>
      <c r="H394" s="8">
        <v>26</v>
      </c>
      <c r="I394" s="1">
        <v>116</v>
      </c>
      <c r="J394" s="9">
        <v>0</v>
      </c>
    </row>
    <row r="395" spans="3:10" x14ac:dyDescent="0.2">
      <c r="D395" s="200"/>
      <c r="E395" s="11"/>
      <c r="F395" s="10"/>
      <c r="G395" s="7">
        <v>100</v>
      </c>
      <c r="H395" s="18">
        <v>18.309859154929999</v>
      </c>
      <c r="I395" s="2">
        <v>81.690140845070005</v>
      </c>
      <c r="J395" s="48">
        <v>0</v>
      </c>
    </row>
    <row r="396" spans="3:10" x14ac:dyDescent="0.2">
      <c r="D396" s="200"/>
      <c r="E396" s="4" t="s">
        <v>52</v>
      </c>
      <c r="F396" s="5"/>
      <c r="G396" s="6">
        <v>26</v>
      </c>
      <c r="H396" s="8">
        <v>5</v>
      </c>
      <c r="I396" s="1">
        <v>21</v>
      </c>
      <c r="J396" s="9">
        <v>0</v>
      </c>
    </row>
    <row r="397" spans="3:10" x14ac:dyDescent="0.2">
      <c r="D397" s="200"/>
      <c r="E397" s="11"/>
      <c r="F397" s="10"/>
      <c r="G397" s="7">
        <v>100</v>
      </c>
      <c r="H397" s="18">
        <v>19.230769230768999</v>
      </c>
      <c r="I397" s="2">
        <v>80.769230769231001</v>
      </c>
      <c r="J397" s="48">
        <v>0</v>
      </c>
    </row>
    <row r="398" spans="3:10" x14ac:dyDescent="0.2">
      <c r="D398" s="200"/>
      <c r="E398" s="4" t="s">
        <v>53</v>
      </c>
      <c r="F398" s="5"/>
      <c r="G398" s="6">
        <v>41</v>
      </c>
      <c r="H398" s="8">
        <v>6</v>
      </c>
      <c r="I398" s="1">
        <v>35</v>
      </c>
      <c r="J398" s="9">
        <v>0</v>
      </c>
    </row>
    <row r="399" spans="3:10" x14ac:dyDescent="0.2">
      <c r="D399" s="200"/>
      <c r="E399" s="11"/>
      <c r="F399" s="10"/>
      <c r="G399" s="7">
        <v>100</v>
      </c>
      <c r="H399" s="18">
        <v>14.634146341463</v>
      </c>
      <c r="I399" s="2">
        <v>85.365853658537006</v>
      </c>
      <c r="J399" s="48">
        <v>0</v>
      </c>
    </row>
    <row r="400" spans="3:10" x14ac:dyDescent="0.2">
      <c r="D400" s="200"/>
      <c r="E400" s="4" t="s">
        <v>54</v>
      </c>
      <c r="F400" s="5"/>
      <c r="G400" s="6">
        <v>226</v>
      </c>
      <c r="H400" s="8">
        <v>46</v>
      </c>
      <c r="I400" s="1">
        <v>180</v>
      </c>
      <c r="J400" s="9">
        <v>0</v>
      </c>
    </row>
    <row r="401" spans="4:10" x14ac:dyDescent="0.2">
      <c r="D401" s="200"/>
      <c r="E401" s="11"/>
      <c r="F401" s="10"/>
      <c r="G401" s="7">
        <v>100</v>
      </c>
      <c r="H401" s="18">
        <v>20.353982300885001</v>
      </c>
      <c r="I401" s="2">
        <v>79.646017699115006</v>
      </c>
      <c r="J401" s="48">
        <v>0</v>
      </c>
    </row>
    <row r="402" spans="4:10" x14ac:dyDescent="0.2">
      <c r="D402" s="200"/>
      <c r="E402" s="4" t="s">
        <v>55</v>
      </c>
      <c r="F402" s="5"/>
      <c r="G402" s="6">
        <v>125</v>
      </c>
      <c r="H402" s="8">
        <v>16</v>
      </c>
      <c r="I402" s="1">
        <v>109</v>
      </c>
      <c r="J402" s="9">
        <v>0</v>
      </c>
    </row>
    <row r="403" spans="4:10" x14ac:dyDescent="0.2">
      <c r="D403" s="200"/>
      <c r="E403" s="11"/>
      <c r="F403" s="10"/>
      <c r="G403" s="7">
        <v>100</v>
      </c>
      <c r="H403" s="72">
        <v>12.8</v>
      </c>
      <c r="I403" s="25">
        <v>87.2</v>
      </c>
      <c r="J403" s="48">
        <v>0</v>
      </c>
    </row>
    <row r="404" spans="4:10" x14ac:dyDescent="0.2">
      <c r="D404" s="200"/>
      <c r="E404" s="4" t="s">
        <v>56</v>
      </c>
      <c r="F404" s="5"/>
      <c r="G404" s="6">
        <v>190</v>
      </c>
      <c r="H404" s="8">
        <v>28</v>
      </c>
      <c r="I404" s="1">
        <v>162</v>
      </c>
      <c r="J404" s="9">
        <v>0</v>
      </c>
    </row>
    <row r="405" spans="4:10" x14ac:dyDescent="0.2">
      <c r="D405" s="200"/>
      <c r="E405" s="11"/>
      <c r="F405" s="10"/>
      <c r="G405" s="7">
        <v>100</v>
      </c>
      <c r="H405" s="18">
        <v>14.736842105262999</v>
      </c>
      <c r="I405" s="2">
        <v>85.263157894737006</v>
      </c>
      <c r="J405" s="48">
        <v>0</v>
      </c>
    </row>
    <row r="406" spans="4:10" x14ac:dyDescent="0.2">
      <c r="D406" s="200"/>
      <c r="E406" s="4" t="s">
        <v>57</v>
      </c>
      <c r="F406" s="5"/>
      <c r="G406" s="6">
        <v>185</v>
      </c>
      <c r="H406" s="8">
        <v>45</v>
      </c>
      <c r="I406" s="1">
        <v>140</v>
      </c>
      <c r="J406" s="9">
        <v>0</v>
      </c>
    </row>
    <row r="407" spans="4:10" x14ac:dyDescent="0.2">
      <c r="D407" s="200"/>
      <c r="E407" s="11"/>
      <c r="F407" s="10"/>
      <c r="G407" s="7">
        <v>100</v>
      </c>
      <c r="H407" s="70">
        <v>24.324324324323999</v>
      </c>
      <c r="I407" s="30">
        <v>75.675675675676004</v>
      </c>
      <c r="J407" s="48">
        <v>0</v>
      </c>
    </row>
    <row r="408" spans="4:10" x14ac:dyDescent="0.2">
      <c r="D408" s="200"/>
      <c r="E408" s="4" t="s">
        <v>58</v>
      </c>
      <c r="F408" s="5"/>
      <c r="G408" s="6">
        <v>113</v>
      </c>
      <c r="H408" s="8">
        <v>20</v>
      </c>
      <c r="I408" s="1">
        <v>92</v>
      </c>
      <c r="J408" s="9">
        <v>1</v>
      </c>
    </row>
    <row r="409" spans="4:10" x14ac:dyDescent="0.2">
      <c r="D409" s="200"/>
      <c r="E409" s="11"/>
      <c r="F409" s="10"/>
      <c r="G409" s="7">
        <v>100</v>
      </c>
      <c r="H409" s="18">
        <v>17.699115044248</v>
      </c>
      <c r="I409" s="2">
        <v>81.415929203540003</v>
      </c>
      <c r="J409" s="15">
        <v>0.88495575221199996</v>
      </c>
    </row>
    <row r="410" spans="4:10" x14ac:dyDescent="0.2">
      <c r="D410" s="200"/>
      <c r="E410" s="4" t="s">
        <v>59</v>
      </c>
      <c r="F410" s="5"/>
      <c r="G410" s="6">
        <v>136</v>
      </c>
      <c r="H410" s="8">
        <v>34</v>
      </c>
      <c r="I410" s="1">
        <v>102</v>
      </c>
      <c r="J410" s="9">
        <v>0</v>
      </c>
    </row>
    <row r="411" spans="4:10" x14ac:dyDescent="0.2">
      <c r="D411" s="200"/>
      <c r="E411" s="11"/>
      <c r="F411" s="10"/>
      <c r="G411" s="7">
        <v>100</v>
      </c>
      <c r="H411" s="70">
        <v>25</v>
      </c>
      <c r="I411" s="30">
        <v>75</v>
      </c>
      <c r="J411" s="48">
        <v>0</v>
      </c>
    </row>
    <row r="412" spans="4:10" x14ac:dyDescent="0.2">
      <c r="D412" s="199" t="s">
        <v>60</v>
      </c>
      <c r="E412" s="22" t="s">
        <v>61</v>
      </c>
      <c r="F412" s="21"/>
      <c r="G412" s="19">
        <v>205</v>
      </c>
      <c r="H412" s="27">
        <v>47</v>
      </c>
      <c r="I412" s="3">
        <v>158</v>
      </c>
      <c r="J412" s="26">
        <v>0</v>
      </c>
    </row>
    <row r="413" spans="4:10" x14ac:dyDescent="0.2">
      <c r="D413" s="200"/>
      <c r="E413" s="11"/>
      <c r="F413" s="10"/>
      <c r="G413" s="7">
        <v>100</v>
      </c>
      <c r="H413" s="18">
        <v>22.926829268293002</v>
      </c>
      <c r="I413" s="2">
        <v>77.073170731706995</v>
      </c>
      <c r="J413" s="48">
        <v>0</v>
      </c>
    </row>
    <row r="414" spans="4:10" x14ac:dyDescent="0.2">
      <c r="D414" s="200"/>
      <c r="E414" s="4" t="s">
        <v>62</v>
      </c>
      <c r="F414" s="5"/>
      <c r="G414" s="6">
        <v>160</v>
      </c>
      <c r="H414" s="8">
        <v>31</v>
      </c>
      <c r="I414" s="1">
        <v>129</v>
      </c>
      <c r="J414" s="9">
        <v>0</v>
      </c>
    </row>
    <row r="415" spans="4:10" x14ac:dyDescent="0.2">
      <c r="D415" s="200"/>
      <c r="E415" s="11"/>
      <c r="F415" s="10"/>
      <c r="G415" s="7">
        <v>100</v>
      </c>
      <c r="H415" s="18">
        <v>19.375</v>
      </c>
      <c r="I415" s="2">
        <v>80.625</v>
      </c>
      <c r="J415" s="48">
        <v>0</v>
      </c>
    </row>
    <row r="416" spans="4:10" x14ac:dyDescent="0.2">
      <c r="D416" s="200"/>
      <c r="E416" s="4" t="s">
        <v>63</v>
      </c>
      <c r="F416" s="5"/>
      <c r="G416" s="6">
        <v>121</v>
      </c>
      <c r="H416" s="8">
        <v>25</v>
      </c>
      <c r="I416" s="1">
        <v>96</v>
      </c>
      <c r="J416" s="9">
        <v>0</v>
      </c>
    </row>
    <row r="417" spans="4:10" x14ac:dyDescent="0.2">
      <c r="D417" s="200"/>
      <c r="E417" s="11"/>
      <c r="F417" s="10"/>
      <c r="G417" s="7">
        <v>100</v>
      </c>
      <c r="H417" s="18">
        <v>20.661157024792999</v>
      </c>
      <c r="I417" s="2">
        <v>79.338842975207001</v>
      </c>
      <c r="J417" s="48">
        <v>0</v>
      </c>
    </row>
    <row r="418" spans="4:10" x14ac:dyDescent="0.2">
      <c r="D418" s="200"/>
      <c r="E418" s="4" t="s">
        <v>64</v>
      </c>
      <c r="F418" s="5"/>
      <c r="G418" s="6">
        <v>124</v>
      </c>
      <c r="H418" s="8">
        <v>18</v>
      </c>
      <c r="I418" s="1">
        <v>106</v>
      </c>
      <c r="J418" s="9">
        <v>0</v>
      </c>
    </row>
    <row r="419" spans="4:10" x14ac:dyDescent="0.2">
      <c r="D419" s="200"/>
      <c r="E419" s="11"/>
      <c r="F419" s="10"/>
      <c r="G419" s="7">
        <v>100</v>
      </c>
      <c r="H419" s="18">
        <v>14.516129032258</v>
      </c>
      <c r="I419" s="2">
        <v>85.483870967742007</v>
      </c>
      <c r="J419" s="48">
        <v>0</v>
      </c>
    </row>
    <row r="420" spans="4:10" x14ac:dyDescent="0.2">
      <c r="D420" s="200"/>
      <c r="E420" s="4" t="s">
        <v>65</v>
      </c>
      <c r="F420" s="5"/>
      <c r="G420" s="6">
        <v>109</v>
      </c>
      <c r="H420" s="8">
        <v>24</v>
      </c>
      <c r="I420" s="1">
        <v>85</v>
      </c>
      <c r="J420" s="9">
        <v>0</v>
      </c>
    </row>
    <row r="421" spans="4:10" x14ac:dyDescent="0.2">
      <c r="D421" s="200"/>
      <c r="E421" s="11"/>
      <c r="F421" s="10"/>
      <c r="G421" s="7">
        <v>100</v>
      </c>
      <c r="H421" s="18">
        <v>22.018348623853001</v>
      </c>
      <c r="I421" s="2">
        <v>77.981651376146999</v>
      </c>
      <c r="J421" s="48">
        <v>0</v>
      </c>
    </row>
    <row r="422" spans="4:10" x14ac:dyDescent="0.2">
      <c r="D422" s="200"/>
      <c r="E422" s="4" t="s">
        <v>66</v>
      </c>
      <c r="F422" s="5"/>
      <c r="G422" s="6">
        <v>104</v>
      </c>
      <c r="H422" s="8">
        <v>12</v>
      </c>
      <c r="I422" s="1">
        <v>92</v>
      </c>
      <c r="J422" s="9">
        <v>0</v>
      </c>
    </row>
    <row r="423" spans="4:10" x14ac:dyDescent="0.2">
      <c r="D423" s="200"/>
      <c r="E423" s="11"/>
      <c r="F423" s="10"/>
      <c r="G423" s="7">
        <v>100</v>
      </c>
      <c r="H423" s="72">
        <v>11.538461538462</v>
      </c>
      <c r="I423" s="25">
        <v>88.461538461537998</v>
      </c>
      <c r="J423" s="48">
        <v>0</v>
      </c>
    </row>
    <row r="424" spans="4:10" x14ac:dyDescent="0.2">
      <c r="D424" s="200"/>
      <c r="E424" s="4" t="s">
        <v>67</v>
      </c>
      <c r="F424" s="5"/>
      <c r="G424" s="6">
        <v>139</v>
      </c>
      <c r="H424" s="8">
        <v>25</v>
      </c>
      <c r="I424" s="1">
        <v>113</v>
      </c>
      <c r="J424" s="9">
        <v>1</v>
      </c>
    </row>
    <row r="425" spans="4:10" x14ac:dyDescent="0.2">
      <c r="D425" s="200"/>
      <c r="E425" s="11"/>
      <c r="F425" s="10"/>
      <c r="G425" s="7">
        <v>100</v>
      </c>
      <c r="H425" s="18">
        <v>17.985611510790999</v>
      </c>
      <c r="I425" s="2">
        <v>81.294964028777002</v>
      </c>
      <c r="J425" s="15">
        <v>0.71942446043200003</v>
      </c>
    </row>
    <row r="426" spans="4:10" x14ac:dyDescent="0.2">
      <c r="D426" s="200"/>
      <c r="E426" s="4" t="s">
        <v>68</v>
      </c>
      <c r="F426" s="5"/>
      <c r="G426" s="6">
        <v>48</v>
      </c>
      <c r="H426" s="8">
        <v>13</v>
      </c>
      <c r="I426" s="1">
        <v>35</v>
      </c>
      <c r="J426" s="9">
        <v>0</v>
      </c>
    </row>
    <row r="427" spans="4:10" x14ac:dyDescent="0.2">
      <c r="D427" s="200"/>
      <c r="E427" s="11"/>
      <c r="F427" s="10"/>
      <c r="G427" s="7">
        <v>100</v>
      </c>
      <c r="H427" s="70">
        <v>27.083333333333002</v>
      </c>
      <c r="I427" s="30">
        <v>72.916666666666998</v>
      </c>
      <c r="J427" s="48">
        <v>0</v>
      </c>
    </row>
    <row r="428" spans="4:10" x14ac:dyDescent="0.2">
      <c r="D428" s="200"/>
      <c r="E428" s="4" t="s">
        <v>69</v>
      </c>
      <c r="F428" s="5"/>
      <c r="G428" s="6">
        <v>37</v>
      </c>
      <c r="H428" s="8">
        <v>9</v>
      </c>
      <c r="I428" s="1">
        <v>28</v>
      </c>
      <c r="J428" s="9">
        <v>0</v>
      </c>
    </row>
    <row r="429" spans="4:10" x14ac:dyDescent="0.2">
      <c r="D429" s="200"/>
      <c r="E429" s="11"/>
      <c r="F429" s="10"/>
      <c r="G429" s="7">
        <v>100</v>
      </c>
      <c r="H429" s="70">
        <v>24.324324324323999</v>
      </c>
      <c r="I429" s="30">
        <v>75.675675675676004</v>
      </c>
      <c r="J429" s="48">
        <v>0</v>
      </c>
    </row>
    <row r="430" spans="4:10" x14ac:dyDescent="0.2">
      <c r="D430" s="199" t="s">
        <v>70</v>
      </c>
      <c r="E430" s="22" t="s">
        <v>18</v>
      </c>
      <c r="F430" s="21"/>
      <c r="G430" s="19">
        <v>0</v>
      </c>
      <c r="H430" s="27">
        <v>0</v>
      </c>
      <c r="I430" s="3">
        <v>0</v>
      </c>
      <c r="J430" s="26">
        <v>0</v>
      </c>
    </row>
    <row r="431" spans="4:10" x14ac:dyDescent="0.2">
      <c r="D431" s="201"/>
      <c r="E431" s="45"/>
      <c r="F431" s="51"/>
      <c r="G431" s="119">
        <v>0</v>
      </c>
      <c r="H431" s="136">
        <v>0</v>
      </c>
      <c r="I431" s="83">
        <v>0</v>
      </c>
      <c r="J431" s="116">
        <v>0</v>
      </c>
    </row>
    <row r="433" spans="2:10" x14ac:dyDescent="0.2">
      <c r="B433" s="40" t="str">
        <f xml:space="preserve"> HYPERLINK("#'目次'!B17", "[11]")</f>
        <v>[11]</v>
      </c>
      <c r="C433" s="23" t="s">
        <v>103</v>
      </c>
    </row>
    <row r="436" spans="2:10" x14ac:dyDescent="0.2">
      <c r="C436" s="23" t="s">
        <v>73</v>
      </c>
    </row>
    <row r="437" spans="2:10" x14ac:dyDescent="0.2">
      <c r="D437" s="195"/>
      <c r="E437" s="196"/>
      <c r="F437" s="196"/>
      <c r="G437" s="37" t="s">
        <v>15</v>
      </c>
      <c r="H437" s="33" t="s">
        <v>16</v>
      </c>
      <c r="I437" s="13" t="s">
        <v>17</v>
      </c>
      <c r="J437" s="38" t="s">
        <v>18</v>
      </c>
    </row>
    <row r="438" spans="2:10" x14ac:dyDescent="0.2">
      <c r="D438" s="197"/>
      <c r="E438" s="198"/>
      <c r="F438" s="198"/>
      <c r="G438" s="35"/>
      <c r="H438" s="39"/>
      <c r="I438" s="14"/>
      <c r="J438" s="34"/>
    </row>
    <row r="439" spans="2:10" x14ac:dyDescent="0.2">
      <c r="D439" s="78"/>
      <c r="E439" s="79" t="s">
        <v>15</v>
      </c>
      <c r="F439" s="66"/>
      <c r="G439" s="36">
        <v>1200</v>
      </c>
      <c r="H439" s="17">
        <v>230</v>
      </c>
      <c r="I439" s="17">
        <v>969</v>
      </c>
      <c r="J439" s="47">
        <v>1</v>
      </c>
    </row>
    <row r="440" spans="2:10" x14ac:dyDescent="0.2">
      <c r="D440" s="45"/>
      <c r="E440" s="51"/>
      <c r="F440" s="67"/>
      <c r="G440" s="7">
        <v>100</v>
      </c>
      <c r="H440" s="2">
        <v>19.166666666666998</v>
      </c>
      <c r="I440" s="2">
        <v>80.75</v>
      </c>
      <c r="J440" s="15">
        <v>8.3333333332999998E-2</v>
      </c>
    </row>
    <row r="441" spans="2:10" x14ac:dyDescent="0.2">
      <c r="D441" s="199" t="s">
        <v>74</v>
      </c>
      <c r="E441" s="22" t="s">
        <v>75</v>
      </c>
      <c r="F441" s="21"/>
      <c r="G441" s="19">
        <v>592</v>
      </c>
      <c r="H441" s="27">
        <v>119</v>
      </c>
      <c r="I441" s="3">
        <v>472</v>
      </c>
      <c r="J441" s="26">
        <v>1</v>
      </c>
    </row>
    <row r="442" spans="2:10" x14ac:dyDescent="0.2">
      <c r="D442" s="200"/>
      <c r="E442" s="11"/>
      <c r="F442" s="10"/>
      <c r="G442" s="7">
        <v>100</v>
      </c>
      <c r="H442" s="18">
        <v>20.101351351350999</v>
      </c>
      <c r="I442" s="2">
        <v>79.729729729729996</v>
      </c>
      <c r="J442" s="15">
        <v>0.16891891891899999</v>
      </c>
    </row>
    <row r="443" spans="2:10" x14ac:dyDescent="0.2">
      <c r="D443" s="200"/>
      <c r="E443" s="4" t="s">
        <v>34</v>
      </c>
      <c r="F443" s="5"/>
      <c r="G443" s="6">
        <v>37</v>
      </c>
      <c r="H443" s="8">
        <v>11</v>
      </c>
      <c r="I443" s="1">
        <v>26</v>
      </c>
      <c r="J443" s="9">
        <v>0</v>
      </c>
    </row>
    <row r="444" spans="2:10" x14ac:dyDescent="0.2">
      <c r="D444" s="200"/>
      <c r="E444" s="11"/>
      <c r="F444" s="10"/>
      <c r="G444" s="7">
        <v>100</v>
      </c>
      <c r="H444" s="75">
        <v>29.72972972973</v>
      </c>
      <c r="I444" s="50">
        <v>70.270270270270004</v>
      </c>
      <c r="J444" s="48">
        <v>0</v>
      </c>
    </row>
    <row r="445" spans="2:10" x14ac:dyDescent="0.2">
      <c r="D445" s="200"/>
      <c r="E445" s="4" t="s">
        <v>35</v>
      </c>
      <c r="F445" s="5"/>
      <c r="G445" s="6">
        <v>75</v>
      </c>
      <c r="H445" s="8">
        <v>12</v>
      </c>
      <c r="I445" s="1">
        <v>62</v>
      </c>
      <c r="J445" s="9">
        <v>1</v>
      </c>
    </row>
    <row r="446" spans="2:10" x14ac:dyDescent="0.2">
      <c r="D446" s="200"/>
      <c r="E446" s="11"/>
      <c r="F446" s="10"/>
      <c r="G446" s="7">
        <v>100</v>
      </c>
      <c r="H446" s="18">
        <v>16</v>
      </c>
      <c r="I446" s="2">
        <v>82.666666666666998</v>
      </c>
      <c r="J446" s="15">
        <v>1.333333333333</v>
      </c>
    </row>
    <row r="447" spans="2:10" x14ac:dyDescent="0.2">
      <c r="D447" s="200"/>
      <c r="E447" s="4" t="s">
        <v>36</v>
      </c>
      <c r="F447" s="5"/>
      <c r="G447" s="6">
        <v>95</v>
      </c>
      <c r="H447" s="8">
        <v>15</v>
      </c>
      <c r="I447" s="1">
        <v>80</v>
      </c>
      <c r="J447" s="9">
        <v>0</v>
      </c>
    </row>
    <row r="448" spans="2:10" x14ac:dyDescent="0.2">
      <c r="D448" s="200"/>
      <c r="E448" s="11"/>
      <c r="F448" s="10"/>
      <c r="G448" s="7">
        <v>100</v>
      </c>
      <c r="H448" s="18">
        <v>15.789473684211</v>
      </c>
      <c r="I448" s="2">
        <v>84.210526315788996</v>
      </c>
      <c r="J448" s="48">
        <v>0</v>
      </c>
    </row>
    <row r="449" spans="4:10" x14ac:dyDescent="0.2">
      <c r="D449" s="200"/>
      <c r="E449" s="4" t="s">
        <v>37</v>
      </c>
      <c r="F449" s="5"/>
      <c r="G449" s="6">
        <v>111</v>
      </c>
      <c r="H449" s="8">
        <v>22</v>
      </c>
      <c r="I449" s="1">
        <v>89</v>
      </c>
      <c r="J449" s="9">
        <v>0</v>
      </c>
    </row>
    <row r="450" spans="4:10" x14ac:dyDescent="0.2">
      <c r="D450" s="200"/>
      <c r="E450" s="11"/>
      <c r="F450" s="10"/>
      <c r="G450" s="7">
        <v>100</v>
      </c>
      <c r="H450" s="18">
        <v>19.819819819820001</v>
      </c>
      <c r="I450" s="2">
        <v>80.180180180180002</v>
      </c>
      <c r="J450" s="48">
        <v>0</v>
      </c>
    </row>
    <row r="451" spans="4:10" x14ac:dyDescent="0.2">
      <c r="D451" s="200"/>
      <c r="E451" s="4" t="s">
        <v>38</v>
      </c>
      <c r="F451" s="5"/>
      <c r="G451" s="6">
        <v>93</v>
      </c>
      <c r="H451" s="8">
        <v>18</v>
      </c>
      <c r="I451" s="1">
        <v>75</v>
      </c>
      <c r="J451" s="9">
        <v>0</v>
      </c>
    </row>
    <row r="452" spans="4:10" x14ac:dyDescent="0.2">
      <c r="D452" s="200"/>
      <c r="E452" s="11"/>
      <c r="F452" s="10"/>
      <c r="G452" s="7">
        <v>100</v>
      </c>
      <c r="H452" s="18">
        <v>19.354838709677001</v>
      </c>
      <c r="I452" s="2">
        <v>80.645161290323003</v>
      </c>
      <c r="J452" s="48">
        <v>0</v>
      </c>
    </row>
    <row r="453" spans="4:10" x14ac:dyDescent="0.2">
      <c r="D453" s="200"/>
      <c r="E453" s="4" t="s">
        <v>39</v>
      </c>
      <c r="F453" s="5"/>
      <c r="G453" s="6">
        <v>109</v>
      </c>
      <c r="H453" s="8">
        <v>25</v>
      </c>
      <c r="I453" s="1">
        <v>84</v>
      </c>
      <c r="J453" s="9">
        <v>0</v>
      </c>
    </row>
    <row r="454" spans="4:10" x14ac:dyDescent="0.2">
      <c r="D454" s="200"/>
      <c r="E454" s="11"/>
      <c r="F454" s="10"/>
      <c r="G454" s="7">
        <v>100</v>
      </c>
      <c r="H454" s="18">
        <v>22.935779816514</v>
      </c>
      <c r="I454" s="2">
        <v>77.064220183486</v>
      </c>
      <c r="J454" s="48">
        <v>0</v>
      </c>
    </row>
    <row r="455" spans="4:10" x14ac:dyDescent="0.2">
      <c r="D455" s="200"/>
      <c r="E455" s="4" t="s">
        <v>40</v>
      </c>
      <c r="F455" s="5"/>
      <c r="G455" s="6">
        <v>72</v>
      </c>
      <c r="H455" s="8">
        <v>16</v>
      </c>
      <c r="I455" s="1">
        <v>56</v>
      </c>
      <c r="J455" s="9">
        <v>0</v>
      </c>
    </row>
    <row r="456" spans="4:10" x14ac:dyDescent="0.2">
      <c r="D456" s="200"/>
      <c r="E456" s="11"/>
      <c r="F456" s="10"/>
      <c r="G456" s="7">
        <v>100</v>
      </c>
      <c r="H456" s="18">
        <v>22.222222222222001</v>
      </c>
      <c r="I456" s="2">
        <v>77.777777777777999</v>
      </c>
      <c r="J456" s="48">
        <v>0</v>
      </c>
    </row>
    <row r="457" spans="4:10" x14ac:dyDescent="0.2">
      <c r="D457" s="199" t="s">
        <v>76</v>
      </c>
      <c r="E457" s="22" t="s">
        <v>77</v>
      </c>
      <c r="F457" s="21"/>
      <c r="G457" s="19">
        <v>608</v>
      </c>
      <c r="H457" s="27">
        <v>111</v>
      </c>
      <c r="I457" s="3">
        <v>497</v>
      </c>
      <c r="J457" s="26">
        <v>0</v>
      </c>
    </row>
    <row r="458" spans="4:10" x14ac:dyDescent="0.2">
      <c r="D458" s="200"/>
      <c r="E458" s="11"/>
      <c r="F458" s="10"/>
      <c r="G458" s="7">
        <v>100</v>
      </c>
      <c r="H458" s="18">
        <v>18.256578947367998</v>
      </c>
      <c r="I458" s="2">
        <v>81.743421052632002</v>
      </c>
      <c r="J458" s="48">
        <v>0</v>
      </c>
    </row>
    <row r="459" spans="4:10" x14ac:dyDescent="0.2">
      <c r="D459" s="200"/>
      <c r="E459" s="4" t="s">
        <v>34</v>
      </c>
      <c r="F459" s="5"/>
      <c r="G459" s="6">
        <v>37</v>
      </c>
      <c r="H459" s="8">
        <v>4</v>
      </c>
      <c r="I459" s="1">
        <v>33</v>
      </c>
      <c r="J459" s="9">
        <v>0</v>
      </c>
    </row>
    <row r="460" spans="4:10" x14ac:dyDescent="0.2">
      <c r="D460" s="200"/>
      <c r="E460" s="11"/>
      <c r="F460" s="10"/>
      <c r="G460" s="7">
        <v>100</v>
      </c>
      <c r="H460" s="72">
        <v>10.810810810811001</v>
      </c>
      <c r="I460" s="25">
        <v>89.189189189188994</v>
      </c>
      <c r="J460" s="48">
        <v>0</v>
      </c>
    </row>
    <row r="461" spans="4:10" x14ac:dyDescent="0.2">
      <c r="D461" s="200"/>
      <c r="E461" s="4" t="s">
        <v>35</v>
      </c>
      <c r="F461" s="5"/>
      <c r="G461" s="6">
        <v>73</v>
      </c>
      <c r="H461" s="8">
        <v>10</v>
      </c>
      <c r="I461" s="1">
        <v>63</v>
      </c>
      <c r="J461" s="9">
        <v>0</v>
      </c>
    </row>
    <row r="462" spans="4:10" x14ac:dyDescent="0.2">
      <c r="D462" s="200"/>
      <c r="E462" s="11"/>
      <c r="F462" s="10"/>
      <c r="G462" s="7">
        <v>100</v>
      </c>
      <c r="H462" s="72">
        <v>13.698630136986001</v>
      </c>
      <c r="I462" s="25">
        <v>86.301369863014003</v>
      </c>
      <c r="J462" s="48">
        <v>0</v>
      </c>
    </row>
    <row r="463" spans="4:10" x14ac:dyDescent="0.2">
      <c r="D463" s="200"/>
      <c r="E463" s="4" t="s">
        <v>36</v>
      </c>
      <c r="F463" s="5"/>
      <c r="G463" s="6">
        <v>92</v>
      </c>
      <c r="H463" s="8">
        <v>17</v>
      </c>
      <c r="I463" s="1">
        <v>75</v>
      </c>
      <c r="J463" s="9">
        <v>0</v>
      </c>
    </row>
    <row r="464" spans="4:10" x14ac:dyDescent="0.2">
      <c r="D464" s="200"/>
      <c r="E464" s="11"/>
      <c r="F464" s="10"/>
      <c r="G464" s="7">
        <v>100</v>
      </c>
      <c r="H464" s="18">
        <v>18.478260869564998</v>
      </c>
      <c r="I464" s="2">
        <v>81.521739130434995</v>
      </c>
      <c r="J464" s="48">
        <v>0</v>
      </c>
    </row>
    <row r="465" spans="2:10" x14ac:dyDescent="0.2">
      <c r="D465" s="200"/>
      <c r="E465" s="4" t="s">
        <v>37</v>
      </c>
      <c r="F465" s="5"/>
      <c r="G465" s="6">
        <v>110</v>
      </c>
      <c r="H465" s="8">
        <v>14</v>
      </c>
      <c r="I465" s="1">
        <v>96</v>
      </c>
      <c r="J465" s="9">
        <v>0</v>
      </c>
    </row>
    <row r="466" spans="2:10" x14ac:dyDescent="0.2">
      <c r="D466" s="200"/>
      <c r="E466" s="11"/>
      <c r="F466" s="10"/>
      <c r="G466" s="7">
        <v>100</v>
      </c>
      <c r="H466" s="72">
        <v>12.727272727273</v>
      </c>
      <c r="I466" s="25">
        <v>87.272727272726996</v>
      </c>
      <c r="J466" s="48">
        <v>0</v>
      </c>
    </row>
    <row r="467" spans="2:10" x14ac:dyDescent="0.2">
      <c r="D467" s="200"/>
      <c r="E467" s="4" t="s">
        <v>38</v>
      </c>
      <c r="F467" s="5"/>
      <c r="G467" s="6">
        <v>93</v>
      </c>
      <c r="H467" s="8">
        <v>14</v>
      </c>
      <c r="I467" s="1">
        <v>79</v>
      </c>
      <c r="J467" s="9">
        <v>0</v>
      </c>
    </row>
    <row r="468" spans="2:10" x14ac:dyDescent="0.2">
      <c r="D468" s="200"/>
      <c r="E468" s="11"/>
      <c r="F468" s="10"/>
      <c r="G468" s="7">
        <v>100</v>
      </c>
      <c r="H468" s="18">
        <v>15.053763440859999</v>
      </c>
      <c r="I468" s="2">
        <v>84.946236559140004</v>
      </c>
      <c r="J468" s="48">
        <v>0</v>
      </c>
    </row>
    <row r="469" spans="2:10" x14ac:dyDescent="0.2">
      <c r="D469" s="200"/>
      <c r="E469" s="4" t="s">
        <v>39</v>
      </c>
      <c r="F469" s="5"/>
      <c r="G469" s="6">
        <v>114</v>
      </c>
      <c r="H469" s="8">
        <v>25</v>
      </c>
      <c r="I469" s="1">
        <v>89</v>
      </c>
      <c r="J469" s="9">
        <v>0</v>
      </c>
    </row>
    <row r="470" spans="2:10" x14ac:dyDescent="0.2">
      <c r="D470" s="200"/>
      <c r="E470" s="11"/>
      <c r="F470" s="10"/>
      <c r="G470" s="7">
        <v>100</v>
      </c>
      <c r="H470" s="18">
        <v>21.929824561404001</v>
      </c>
      <c r="I470" s="2">
        <v>78.070175438595996</v>
      </c>
      <c r="J470" s="48">
        <v>0</v>
      </c>
    </row>
    <row r="471" spans="2:10" x14ac:dyDescent="0.2">
      <c r="D471" s="200"/>
      <c r="E471" s="4" t="s">
        <v>40</v>
      </c>
      <c r="F471" s="5"/>
      <c r="G471" s="6">
        <v>89</v>
      </c>
      <c r="H471" s="8">
        <v>27</v>
      </c>
      <c r="I471" s="1">
        <v>62</v>
      </c>
      <c r="J471" s="9">
        <v>0</v>
      </c>
    </row>
    <row r="472" spans="2:10" x14ac:dyDescent="0.2">
      <c r="D472" s="201"/>
      <c r="E472" s="45"/>
      <c r="F472" s="51"/>
      <c r="G472" s="81">
        <v>100</v>
      </c>
      <c r="H472" s="158">
        <v>30.337078651685001</v>
      </c>
      <c r="I472" s="108">
        <v>69.662921348314995</v>
      </c>
      <c r="J472" s="116">
        <v>0</v>
      </c>
    </row>
    <row r="474" spans="2:10" x14ac:dyDescent="0.2">
      <c r="B474" s="40" t="str">
        <f xml:space="preserve"> HYPERLINK("#'目次'!B18", "[12]")</f>
        <v>[12]</v>
      </c>
      <c r="C474" s="23" t="s">
        <v>103</v>
      </c>
    </row>
    <row r="477" spans="2:10" x14ac:dyDescent="0.2">
      <c r="C477" s="23" t="s">
        <v>80</v>
      </c>
    </row>
    <row r="478" spans="2:10" x14ac:dyDescent="0.2">
      <c r="E478" s="195"/>
      <c r="F478" s="196"/>
      <c r="G478" s="37" t="s">
        <v>15</v>
      </c>
      <c r="H478" s="33" t="s">
        <v>16</v>
      </c>
      <c r="I478" s="13" t="s">
        <v>17</v>
      </c>
      <c r="J478" s="38" t="s">
        <v>18</v>
      </c>
    </row>
    <row r="479" spans="2:10" x14ac:dyDescent="0.2">
      <c r="E479" s="197"/>
      <c r="F479" s="198"/>
      <c r="G479" s="35"/>
      <c r="H479" s="39"/>
      <c r="I479" s="14"/>
      <c r="J479" s="34"/>
    </row>
    <row r="480" spans="2:10" x14ac:dyDescent="0.2">
      <c r="E480" s="120" t="s">
        <v>15</v>
      </c>
      <c r="F480" s="66"/>
      <c r="G480" s="36">
        <v>1200</v>
      </c>
      <c r="H480" s="17">
        <v>230</v>
      </c>
      <c r="I480" s="17">
        <v>969</v>
      </c>
      <c r="J480" s="47">
        <v>1</v>
      </c>
    </row>
    <row r="481" spans="5:10" x14ac:dyDescent="0.2">
      <c r="E481" s="45"/>
      <c r="F481" s="67"/>
      <c r="G481" s="7">
        <v>100</v>
      </c>
      <c r="H481" s="2">
        <v>19.166666666666998</v>
      </c>
      <c r="I481" s="2">
        <v>80.75</v>
      </c>
      <c r="J481" s="15">
        <v>8.3333333332999998E-2</v>
      </c>
    </row>
    <row r="482" spans="5:10" x14ac:dyDescent="0.2">
      <c r="E482" s="4" t="s">
        <v>81</v>
      </c>
      <c r="F482" s="5"/>
      <c r="G482" s="19">
        <v>48</v>
      </c>
      <c r="H482" s="27">
        <v>12</v>
      </c>
      <c r="I482" s="3">
        <v>36</v>
      </c>
      <c r="J482" s="26">
        <v>0</v>
      </c>
    </row>
    <row r="483" spans="5:10" x14ac:dyDescent="0.2">
      <c r="E483" s="11"/>
      <c r="F483" s="10"/>
      <c r="G483" s="7">
        <v>100</v>
      </c>
      <c r="H483" s="70">
        <v>25</v>
      </c>
      <c r="I483" s="30">
        <v>75</v>
      </c>
      <c r="J483" s="48">
        <v>0</v>
      </c>
    </row>
    <row r="484" spans="5:10" x14ac:dyDescent="0.2">
      <c r="E484" s="4" t="s">
        <v>82</v>
      </c>
      <c r="F484" s="5"/>
      <c r="G484" s="6">
        <v>84</v>
      </c>
      <c r="H484" s="8">
        <v>14</v>
      </c>
      <c r="I484" s="1">
        <v>70</v>
      </c>
      <c r="J484" s="9">
        <v>0</v>
      </c>
    </row>
    <row r="485" spans="5:10" x14ac:dyDescent="0.2">
      <c r="E485" s="11"/>
      <c r="F485" s="10"/>
      <c r="G485" s="7">
        <v>100</v>
      </c>
      <c r="H485" s="18">
        <v>16.666666666666998</v>
      </c>
      <c r="I485" s="2">
        <v>83.333333333333002</v>
      </c>
      <c r="J485" s="48">
        <v>0</v>
      </c>
    </row>
    <row r="486" spans="5:10" x14ac:dyDescent="0.2">
      <c r="E486" s="4" t="s">
        <v>83</v>
      </c>
      <c r="F486" s="5"/>
      <c r="G486" s="6">
        <v>462</v>
      </c>
      <c r="H486" s="8">
        <v>83</v>
      </c>
      <c r="I486" s="1">
        <v>378</v>
      </c>
      <c r="J486" s="9">
        <v>1</v>
      </c>
    </row>
    <row r="487" spans="5:10" x14ac:dyDescent="0.2">
      <c r="E487" s="11"/>
      <c r="F487" s="10"/>
      <c r="G487" s="7">
        <v>100</v>
      </c>
      <c r="H487" s="18">
        <v>17.965367965367999</v>
      </c>
      <c r="I487" s="2">
        <v>81.818181818181998</v>
      </c>
      <c r="J487" s="15">
        <v>0.21645021645000001</v>
      </c>
    </row>
    <row r="488" spans="5:10" x14ac:dyDescent="0.2">
      <c r="E488" s="4" t="s">
        <v>84</v>
      </c>
      <c r="F488" s="5"/>
      <c r="G488" s="6">
        <v>30</v>
      </c>
      <c r="H488" s="8">
        <v>6</v>
      </c>
      <c r="I488" s="1">
        <v>24</v>
      </c>
      <c r="J488" s="9">
        <v>0</v>
      </c>
    </row>
    <row r="489" spans="5:10" x14ac:dyDescent="0.2">
      <c r="E489" s="11"/>
      <c r="F489" s="10"/>
      <c r="G489" s="7">
        <v>100</v>
      </c>
      <c r="H489" s="18">
        <v>20</v>
      </c>
      <c r="I489" s="2">
        <v>80</v>
      </c>
      <c r="J489" s="48">
        <v>0</v>
      </c>
    </row>
    <row r="490" spans="5:10" x14ac:dyDescent="0.2">
      <c r="E490" s="4" t="s">
        <v>85</v>
      </c>
      <c r="F490" s="5"/>
      <c r="G490" s="6">
        <v>144</v>
      </c>
      <c r="H490" s="8">
        <v>29</v>
      </c>
      <c r="I490" s="1">
        <v>115</v>
      </c>
      <c r="J490" s="9">
        <v>0</v>
      </c>
    </row>
    <row r="491" spans="5:10" x14ac:dyDescent="0.2">
      <c r="E491" s="11"/>
      <c r="F491" s="10"/>
      <c r="G491" s="7">
        <v>100</v>
      </c>
      <c r="H491" s="18">
        <v>20.138888888888999</v>
      </c>
      <c r="I491" s="2">
        <v>79.861111111111001</v>
      </c>
      <c r="J491" s="48">
        <v>0</v>
      </c>
    </row>
    <row r="492" spans="5:10" x14ac:dyDescent="0.2">
      <c r="E492" s="4" t="s">
        <v>86</v>
      </c>
      <c r="F492" s="5"/>
      <c r="G492" s="6">
        <v>192</v>
      </c>
      <c r="H492" s="8">
        <v>33</v>
      </c>
      <c r="I492" s="1">
        <v>159</v>
      </c>
      <c r="J492" s="9">
        <v>0</v>
      </c>
    </row>
    <row r="493" spans="5:10" x14ac:dyDescent="0.2">
      <c r="E493" s="11"/>
      <c r="F493" s="10"/>
      <c r="G493" s="7">
        <v>100</v>
      </c>
      <c r="H493" s="18">
        <v>17.1875</v>
      </c>
      <c r="I493" s="2">
        <v>82.8125</v>
      </c>
      <c r="J493" s="48">
        <v>0</v>
      </c>
    </row>
    <row r="494" spans="5:10" x14ac:dyDescent="0.2">
      <c r="E494" s="4" t="s">
        <v>87</v>
      </c>
      <c r="F494" s="5"/>
      <c r="G494" s="6">
        <v>72</v>
      </c>
      <c r="H494" s="8">
        <v>18</v>
      </c>
      <c r="I494" s="1">
        <v>54</v>
      </c>
      <c r="J494" s="9">
        <v>0</v>
      </c>
    </row>
    <row r="495" spans="5:10" x14ac:dyDescent="0.2">
      <c r="E495" s="11"/>
      <c r="F495" s="10"/>
      <c r="G495" s="7">
        <v>100</v>
      </c>
      <c r="H495" s="70">
        <v>25</v>
      </c>
      <c r="I495" s="30">
        <v>75</v>
      </c>
      <c r="J495" s="48">
        <v>0</v>
      </c>
    </row>
    <row r="496" spans="5:10" x14ac:dyDescent="0.2">
      <c r="E496" s="4" t="s">
        <v>88</v>
      </c>
      <c r="F496" s="5"/>
      <c r="G496" s="6">
        <v>36</v>
      </c>
      <c r="H496" s="8">
        <v>10</v>
      </c>
      <c r="I496" s="1">
        <v>26</v>
      </c>
      <c r="J496" s="9">
        <v>0</v>
      </c>
    </row>
    <row r="497" spans="2:12" x14ac:dyDescent="0.2">
      <c r="E497" s="11"/>
      <c r="F497" s="10"/>
      <c r="G497" s="7">
        <v>100</v>
      </c>
      <c r="H497" s="70">
        <v>27.777777777777999</v>
      </c>
      <c r="I497" s="30">
        <v>72.222222222222001</v>
      </c>
      <c r="J497" s="48">
        <v>0</v>
      </c>
    </row>
    <row r="498" spans="2:12" x14ac:dyDescent="0.2">
      <c r="E498" s="4" t="s">
        <v>89</v>
      </c>
      <c r="F498" s="5"/>
      <c r="G498" s="6">
        <v>66</v>
      </c>
      <c r="H498" s="8">
        <v>13</v>
      </c>
      <c r="I498" s="1">
        <v>53</v>
      </c>
      <c r="J498" s="9">
        <v>0</v>
      </c>
    </row>
    <row r="499" spans="2:12" x14ac:dyDescent="0.2">
      <c r="E499" s="11"/>
      <c r="F499" s="10"/>
      <c r="G499" s="7">
        <v>100</v>
      </c>
      <c r="H499" s="18">
        <v>19.696969696970001</v>
      </c>
      <c r="I499" s="2">
        <v>80.303030303029999</v>
      </c>
      <c r="J499" s="48">
        <v>0</v>
      </c>
    </row>
    <row r="500" spans="2:12" x14ac:dyDescent="0.2">
      <c r="E500" s="4" t="s">
        <v>90</v>
      </c>
      <c r="F500" s="5"/>
      <c r="G500" s="6">
        <v>54</v>
      </c>
      <c r="H500" s="8">
        <v>10</v>
      </c>
      <c r="I500" s="1">
        <v>44</v>
      </c>
      <c r="J500" s="9">
        <v>0</v>
      </c>
    </row>
    <row r="501" spans="2:12" x14ac:dyDescent="0.2">
      <c r="E501" s="11"/>
      <c r="F501" s="10"/>
      <c r="G501" s="7">
        <v>100</v>
      </c>
      <c r="H501" s="18">
        <v>18.518518518518999</v>
      </c>
      <c r="I501" s="2">
        <v>81.481481481480998</v>
      </c>
      <c r="J501" s="48">
        <v>0</v>
      </c>
    </row>
    <row r="502" spans="2:12" x14ac:dyDescent="0.2">
      <c r="E502" s="4" t="s">
        <v>91</v>
      </c>
      <c r="F502" s="5"/>
      <c r="G502" s="6">
        <v>12</v>
      </c>
      <c r="H502" s="8">
        <v>2</v>
      </c>
      <c r="I502" s="1">
        <v>10</v>
      </c>
      <c r="J502" s="9">
        <v>0</v>
      </c>
    </row>
    <row r="503" spans="2:12" x14ac:dyDescent="0.2">
      <c r="E503" s="45"/>
      <c r="F503" s="51"/>
      <c r="G503" s="81">
        <v>100</v>
      </c>
      <c r="H503" s="115">
        <v>16.666666666666998</v>
      </c>
      <c r="I503" s="64">
        <v>83.333333333333002</v>
      </c>
      <c r="J503" s="116">
        <v>0</v>
      </c>
    </row>
    <row r="505" spans="2:12" x14ac:dyDescent="0.2">
      <c r="B505" s="40" t="str">
        <f xml:space="preserve"> HYPERLINK("#'目次'!B19", "[13]")</f>
        <v>[13]</v>
      </c>
      <c r="C505" s="23" t="s">
        <v>106</v>
      </c>
    </row>
    <row r="506" spans="2:12" x14ac:dyDescent="0.2">
      <c r="C506" s="186" t="s">
        <v>107</v>
      </c>
    </row>
    <row r="508" spans="2:12" x14ac:dyDescent="0.2">
      <c r="C508" s="23" t="s">
        <v>14</v>
      </c>
    </row>
    <row r="509" spans="2:12" ht="36" x14ac:dyDescent="0.2">
      <c r="D509" s="195"/>
      <c r="E509" s="196"/>
      <c r="F509" s="196"/>
      <c r="G509" s="37" t="s">
        <v>15</v>
      </c>
      <c r="H509" s="33" t="s">
        <v>96</v>
      </c>
      <c r="I509" s="13" t="s">
        <v>97</v>
      </c>
      <c r="J509" s="13" t="s">
        <v>98</v>
      </c>
      <c r="K509" s="13" t="s">
        <v>99</v>
      </c>
      <c r="L509" s="38" t="s">
        <v>18</v>
      </c>
    </row>
    <row r="510" spans="2:12" x14ac:dyDescent="0.2">
      <c r="D510" s="197"/>
      <c r="E510" s="198"/>
      <c r="F510" s="198"/>
      <c r="G510" s="35"/>
      <c r="H510" s="39"/>
      <c r="I510" s="14"/>
      <c r="J510" s="14"/>
      <c r="K510" s="14"/>
      <c r="L510" s="34"/>
    </row>
    <row r="511" spans="2:12" x14ac:dyDescent="0.2">
      <c r="D511" s="78"/>
      <c r="E511" s="79" t="s">
        <v>15</v>
      </c>
      <c r="F511" s="66"/>
      <c r="G511" s="36">
        <v>230</v>
      </c>
      <c r="H511" s="17">
        <v>8</v>
      </c>
      <c r="I511" s="17">
        <v>15</v>
      </c>
      <c r="J511" s="17">
        <v>218</v>
      </c>
      <c r="K511" s="17">
        <v>4</v>
      </c>
      <c r="L511" s="47">
        <v>1</v>
      </c>
    </row>
    <row r="512" spans="2:12" x14ac:dyDescent="0.2">
      <c r="D512" s="45"/>
      <c r="E512" s="51"/>
      <c r="F512" s="67"/>
      <c r="G512" s="7">
        <v>100</v>
      </c>
      <c r="H512" s="2">
        <v>3.4782608695650001</v>
      </c>
      <c r="I512" s="2">
        <v>6.5217391304349999</v>
      </c>
      <c r="J512" s="2">
        <v>94.782608695652002</v>
      </c>
      <c r="K512" s="2">
        <v>1.7391304347829999</v>
      </c>
      <c r="L512" s="15">
        <v>0.43478260869599999</v>
      </c>
    </row>
    <row r="513" spans="4:12" x14ac:dyDescent="0.2">
      <c r="D513" s="199" t="s">
        <v>19</v>
      </c>
      <c r="E513" s="22" t="s">
        <v>20</v>
      </c>
      <c r="F513" s="21"/>
      <c r="G513" s="19">
        <v>26</v>
      </c>
      <c r="H513" s="27">
        <v>0</v>
      </c>
      <c r="I513" s="3">
        <v>3</v>
      </c>
      <c r="J513" s="3">
        <v>22</v>
      </c>
      <c r="K513" s="3">
        <v>2</v>
      </c>
      <c r="L513" s="26">
        <v>1</v>
      </c>
    </row>
    <row r="514" spans="4:12" x14ac:dyDescent="0.2">
      <c r="D514" s="200"/>
      <c r="E514" s="11"/>
      <c r="F514" s="10"/>
      <c r="G514" s="7">
        <v>100</v>
      </c>
      <c r="H514" s="53">
        <v>0</v>
      </c>
      <c r="I514" s="25">
        <v>11.538461538462</v>
      </c>
      <c r="J514" s="50">
        <v>84.615384615384997</v>
      </c>
      <c r="K514" s="25">
        <v>7.6923076923079998</v>
      </c>
      <c r="L514" s="15">
        <v>3.8461538461539999</v>
      </c>
    </row>
    <row r="515" spans="4:12" x14ac:dyDescent="0.2">
      <c r="D515" s="200"/>
      <c r="E515" s="4" t="s">
        <v>21</v>
      </c>
      <c r="F515" s="5"/>
      <c r="G515" s="6">
        <v>77</v>
      </c>
      <c r="H515" s="8">
        <v>3</v>
      </c>
      <c r="I515" s="1">
        <v>4</v>
      </c>
      <c r="J515" s="1">
        <v>75</v>
      </c>
      <c r="K515" s="1">
        <v>1</v>
      </c>
      <c r="L515" s="9">
        <v>0</v>
      </c>
    </row>
    <row r="516" spans="4:12" x14ac:dyDescent="0.2">
      <c r="D516" s="200"/>
      <c r="E516" s="11"/>
      <c r="F516" s="10"/>
      <c r="G516" s="7">
        <v>100</v>
      </c>
      <c r="H516" s="18">
        <v>3.896103896104</v>
      </c>
      <c r="I516" s="2">
        <v>5.1948051948050002</v>
      </c>
      <c r="J516" s="2">
        <v>97.402597402596996</v>
      </c>
      <c r="K516" s="2">
        <v>1.298701298701</v>
      </c>
      <c r="L516" s="48">
        <v>0</v>
      </c>
    </row>
    <row r="517" spans="4:12" x14ac:dyDescent="0.2">
      <c r="D517" s="200"/>
      <c r="E517" s="4" t="s">
        <v>22</v>
      </c>
      <c r="F517" s="5"/>
      <c r="G517" s="6">
        <v>41</v>
      </c>
      <c r="H517" s="8">
        <v>1</v>
      </c>
      <c r="I517" s="1">
        <v>3</v>
      </c>
      <c r="J517" s="1">
        <v>39</v>
      </c>
      <c r="K517" s="1">
        <v>0</v>
      </c>
      <c r="L517" s="9">
        <v>0</v>
      </c>
    </row>
    <row r="518" spans="4:12" x14ac:dyDescent="0.2">
      <c r="D518" s="200"/>
      <c r="E518" s="11"/>
      <c r="F518" s="10"/>
      <c r="G518" s="7">
        <v>100</v>
      </c>
      <c r="H518" s="18">
        <v>2.4390243902440001</v>
      </c>
      <c r="I518" s="2">
        <v>7.3170731707319998</v>
      </c>
      <c r="J518" s="2">
        <v>95.121951219511999</v>
      </c>
      <c r="K518" s="16">
        <v>0</v>
      </c>
      <c r="L518" s="48">
        <v>0</v>
      </c>
    </row>
    <row r="519" spans="4:12" x14ac:dyDescent="0.2">
      <c r="D519" s="200"/>
      <c r="E519" s="4" t="s">
        <v>23</v>
      </c>
      <c r="F519" s="5"/>
      <c r="G519" s="6">
        <v>33</v>
      </c>
      <c r="H519" s="8">
        <v>0</v>
      </c>
      <c r="I519" s="1">
        <v>1</v>
      </c>
      <c r="J519" s="1">
        <v>32</v>
      </c>
      <c r="K519" s="1">
        <v>0</v>
      </c>
      <c r="L519" s="9">
        <v>0</v>
      </c>
    </row>
    <row r="520" spans="4:12" x14ac:dyDescent="0.2">
      <c r="D520" s="200"/>
      <c r="E520" s="11"/>
      <c r="F520" s="10"/>
      <c r="G520" s="7">
        <v>100</v>
      </c>
      <c r="H520" s="53">
        <v>0</v>
      </c>
      <c r="I520" s="2">
        <v>3.0303030303030001</v>
      </c>
      <c r="J520" s="2">
        <v>96.969696969696997</v>
      </c>
      <c r="K520" s="16">
        <v>0</v>
      </c>
      <c r="L520" s="48">
        <v>0</v>
      </c>
    </row>
    <row r="521" spans="4:12" x14ac:dyDescent="0.2">
      <c r="D521" s="200"/>
      <c r="E521" s="4" t="s">
        <v>24</v>
      </c>
      <c r="F521" s="5"/>
      <c r="G521" s="6">
        <v>53</v>
      </c>
      <c r="H521" s="8">
        <v>4</v>
      </c>
      <c r="I521" s="1">
        <v>4</v>
      </c>
      <c r="J521" s="1">
        <v>50</v>
      </c>
      <c r="K521" s="1">
        <v>1</v>
      </c>
      <c r="L521" s="9">
        <v>0</v>
      </c>
    </row>
    <row r="522" spans="4:12" x14ac:dyDescent="0.2">
      <c r="D522" s="200"/>
      <c r="E522" s="11"/>
      <c r="F522" s="10"/>
      <c r="G522" s="7">
        <v>100</v>
      </c>
      <c r="H522" s="18">
        <v>7.547169811321</v>
      </c>
      <c r="I522" s="2">
        <v>7.547169811321</v>
      </c>
      <c r="J522" s="2">
        <v>94.339622641508996</v>
      </c>
      <c r="K522" s="2">
        <v>1.88679245283</v>
      </c>
      <c r="L522" s="48">
        <v>0</v>
      </c>
    </row>
    <row r="523" spans="4:12" x14ac:dyDescent="0.2">
      <c r="D523" s="199" t="s">
        <v>25</v>
      </c>
      <c r="E523" s="22" t="s">
        <v>26</v>
      </c>
      <c r="F523" s="21"/>
      <c r="G523" s="19">
        <v>73</v>
      </c>
      <c r="H523" s="27">
        <v>1</v>
      </c>
      <c r="I523" s="3">
        <v>6</v>
      </c>
      <c r="J523" s="3">
        <v>70</v>
      </c>
      <c r="K523" s="3">
        <v>0</v>
      </c>
      <c r="L523" s="26">
        <v>0</v>
      </c>
    </row>
    <row r="524" spans="4:12" x14ac:dyDescent="0.2">
      <c r="D524" s="200"/>
      <c r="E524" s="11"/>
      <c r="F524" s="10"/>
      <c r="G524" s="7">
        <v>100</v>
      </c>
      <c r="H524" s="18">
        <v>1.369863013699</v>
      </c>
      <c r="I524" s="2">
        <v>8.2191780821920002</v>
      </c>
      <c r="J524" s="2">
        <v>95.890410958903999</v>
      </c>
      <c r="K524" s="16">
        <v>0</v>
      </c>
      <c r="L524" s="48">
        <v>0</v>
      </c>
    </row>
    <row r="525" spans="4:12" x14ac:dyDescent="0.2">
      <c r="D525" s="200"/>
      <c r="E525" s="4" t="s">
        <v>27</v>
      </c>
      <c r="F525" s="5"/>
      <c r="G525" s="6">
        <v>68</v>
      </c>
      <c r="H525" s="8">
        <v>4</v>
      </c>
      <c r="I525" s="1">
        <v>3</v>
      </c>
      <c r="J525" s="1">
        <v>66</v>
      </c>
      <c r="K525" s="1">
        <v>2</v>
      </c>
      <c r="L525" s="9">
        <v>0</v>
      </c>
    </row>
    <row r="526" spans="4:12" x14ac:dyDescent="0.2">
      <c r="D526" s="200"/>
      <c r="E526" s="11"/>
      <c r="F526" s="10"/>
      <c r="G526" s="7">
        <v>100</v>
      </c>
      <c r="H526" s="18">
        <v>5.8823529411760003</v>
      </c>
      <c r="I526" s="2">
        <v>4.4117647058819998</v>
      </c>
      <c r="J526" s="2">
        <v>97.058823529411995</v>
      </c>
      <c r="K526" s="2">
        <v>2.9411764705880001</v>
      </c>
      <c r="L526" s="48">
        <v>0</v>
      </c>
    </row>
    <row r="527" spans="4:12" x14ac:dyDescent="0.2">
      <c r="D527" s="200"/>
      <c r="E527" s="4" t="s">
        <v>28</v>
      </c>
      <c r="F527" s="5"/>
      <c r="G527" s="6">
        <v>76</v>
      </c>
      <c r="H527" s="8">
        <v>3</v>
      </c>
      <c r="I527" s="1">
        <v>5</v>
      </c>
      <c r="J527" s="1">
        <v>71</v>
      </c>
      <c r="K527" s="1">
        <v>2</v>
      </c>
      <c r="L527" s="9">
        <v>0</v>
      </c>
    </row>
    <row r="528" spans="4:12" x14ac:dyDescent="0.2">
      <c r="D528" s="200"/>
      <c r="E528" s="11"/>
      <c r="F528" s="10"/>
      <c r="G528" s="7">
        <v>100</v>
      </c>
      <c r="H528" s="18">
        <v>3.947368421053</v>
      </c>
      <c r="I528" s="2">
        <v>6.5789473684209998</v>
      </c>
      <c r="J528" s="2">
        <v>93.421052631579002</v>
      </c>
      <c r="K528" s="2">
        <v>2.6315789473679998</v>
      </c>
      <c r="L528" s="48">
        <v>0</v>
      </c>
    </row>
    <row r="529" spans="4:12" x14ac:dyDescent="0.2">
      <c r="D529" s="200"/>
      <c r="E529" s="4" t="s">
        <v>29</v>
      </c>
      <c r="F529" s="5"/>
      <c r="G529" s="6">
        <v>13</v>
      </c>
      <c r="H529" s="8">
        <v>0</v>
      </c>
      <c r="I529" s="1">
        <v>1</v>
      </c>
      <c r="J529" s="1">
        <v>11</v>
      </c>
      <c r="K529" s="1">
        <v>0</v>
      </c>
      <c r="L529" s="9">
        <v>1</v>
      </c>
    </row>
    <row r="530" spans="4:12" x14ac:dyDescent="0.2">
      <c r="D530" s="200"/>
      <c r="E530" s="11"/>
      <c r="F530" s="10"/>
      <c r="G530" s="7">
        <v>100</v>
      </c>
      <c r="H530" s="53">
        <v>0</v>
      </c>
      <c r="I530" s="2">
        <v>7.6923076923079998</v>
      </c>
      <c r="J530" s="50">
        <v>84.615384615384997</v>
      </c>
      <c r="K530" s="16">
        <v>0</v>
      </c>
      <c r="L530" s="85">
        <v>7.6923076923079998</v>
      </c>
    </row>
    <row r="531" spans="4:12" x14ac:dyDescent="0.2">
      <c r="D531" s="199" t="s">
        <v>30</v>
      </c>
      <c r="E531" s="22" t="s">
        <v>31</v>
      </c>
      <c r="F531" s="21"/>
      <c r="G531" s="19">
        <v>119</v>
      </c>
      <c r="H531" s="27">
        <v>3</v>
      </c>
      <c r="I531" s="3">
        <v>11</v>
      </c>
      <c r="J531" s="3">
        <v>114</v>
      </c>
      <c r="K531" s="3">
        <v>1</v>
      </c>
      <c r="L531" s="26">
        <v>0</v>
      </c>
    </row>
    <row r="532" spans="4:12" x14ac:dyDescent="0.2">
      <c r="D532" s="200"/>
      <c r="E532" s="11"/>
      <c r="F532" s="10"/>
      <c r="G532" s="7">
        <v>100</v>
      </c>
      <c r="H532" s="18">
        <v>2.5210084033609998</v>
      </c>
      <c r="I532" s="2">
        <v>9.2436974789920008</v>
      </c>
      <c r="J532" s="2">
        <v>95.798319327730994</v>
      </c>
      <c r="K532" s="2">
        <v>0.84033613445400002</v>
      </c>
      <c r="L532" s="48">
        <v>0</v>
      </c>
    </row>
    <row r="533" spans="4:12" x14ac:dyDescent="0.2">
      <c r="D533" s="200"/>
      <c r="E533" s="4" t="s">
        <v>32</v>
      </c>
      <c r="F533" s="5"/>
      <c r="G533" s="6">
        <v>111</v>
      </c>
      <c r="H533" s="8">
        <v>5</v>
      </c>
      <c r="I533" s="1">
        <v>4</v>
      </c>
      <c r="J533" s="1">
        <v>104</v>
      </c>
      <c r="K533" s="1">
        <v>3</v>
      </c>
      <c r="L533" s="9">
        <v>1</v>
      </c>
    </row>
    <row r="534" spans="4:12" x14ac:dyDescent="0.2">
      <c r="D534" s="200"/>
      <c r="E534" s="11"/>
      <c r="F534" s="10"/>
      <c r="G534" s="7">
        <v>100</v>
      </c>
      <c r="H534" s="18">
        <v>4.5045045045050003</v>
      </c>
      <c r="I534" s="2">
        <v>3.6036036036039998</v>
      </c>
      <c r="J534" s="2">
        <v>93.693693693694001</v>
      </c>
      <c r="K534" s="2">
        <v>2.7027027027030002</v>
      </c>
      <c r="L534" s="15">
        <v>0.90090090090099995</v>
      </c>
    </row>
    <row r="535" spans="4:12" x14ac:dyDescent="0.2">
      <c r="D535" s="199" t="s">
        <v>33</v>
      </c>
      <c r="E535" s="22" t="s">
        <v>34</v>
      </c>
      <c r="F535" s="21"/>
      <c r="G535" s="19">
        <v>15</v>
      </c>
      <c r="H535" s="27">
        <v>0</v>
      </c>
      <c r="I535" s="3">
        <v>5</v>
      </c>
      <c r="J535" s="3">
        <v>10</v>
      </c>
      <c r="K535" s="3">
        <v>1</v>
      </c>
      <c r="L535" s="26">
        <v>0</v>
      </c>
    </row>
    <row r="536" spans="4:12" x14ac:dyDescent="0.2">
      <c r="D536" s="200"/>
      <c r="E536" s="11"/>
      <c r="F536" s="10"/>
      <c r="G536" s="7">
        <v>100</v>
      </c>
      <c r="H536" s="53">
        <v>0</v>
      </c>
      <c r="I536" s="41">
        <v>33.333333333333002</v>
      </c>
      <c r="J536" s="50">
        <v>66.666666666666998</v>
      </c>
      <c r="K536" s="2">
        <v>6.666666666667</v>
      </c>
      <c r="L536" s="48">
        <v>0</v>
      </c>
    </row>
    <row r="537" spans="4:12" x14ac:dyDescent="0.2">
      <c r="D537" s="200"/>
      <c r="E537" s="4" t="s">
        <v>35</v>
      </c>
      <c r="F537" s="5"/>
      <c r="G537" s="6">
        <v>22</v>
      </c>
      <c r="H537" s="8">
        <v>1</v>
      </c>
      <c r="I537" s="1">
        <v>6</v>
      </c>
      <c r="J537" s="1">
        <v>19</v>
      </c>
      <c r="K537" s="1">
        <v>1</v>
      </c>
      <c r="L537" s="9">
        <v>0</v>
      </c>
    </row>
    <row r="538" spans="4:12" x14ac:dyDescent="0.2">
      <c r="D538" s="200"/>
      <c r="E538" s="11"/>
      <c r="F538" s="10"/>
      <c r="G538" s="7">
        <v>100</v>
      </c>
      <c r="H538" s="18">
        <v>4.5454545454549997</v>
      </c>
      <c r="I538" s="41">
        <v>27.272727272727</v>
      </c>
      <c r="J538" s="30">
        <v>86.363636363636004</v>
      </c>
      <c r="K538" s="2">
        <v>4.5454545454549997</v>
      </c>
      <c r="L538" s="48">
        <v>0</v>
      </c>
    </row>
    <row r="539" spans="4:12" x14ac:dyDescent="0.2">
      <c r="D539" s="200"/>
      <c r="E539" s="4" t="s">
        <v>36</v>
      </c>
      <c r="F539" s="5"/>
      <c r="G539" s="6">
        <v>32</v>
      </c>
      <c r="H539" s="8">
        <v>1</v>
      </c>
      <c r="I539" s="1">
        <v>1</v>
      </c>
      <c r="J539" s="1">
        <v>31</v>
      </c>
      <c r="K539" s="1">
        <v>0</v>
      </c>
      <c r="L539" s="9">
        <v>0</v>
      </c>
    </row>
    <row r="540" spans="4:12" x14ac:dyDescent="0.2">
      <c r="D540" s="200"/>
      <c r="E540" s="11"/>
      <c r="F540" s="10"/>
      <c r="G540" s="7">
        <v>100</v>
      </c>
      <c r="H540" s="18">
        <v>3.125</v>
      </c>
      <c r="I540" s="2">
        <v>3.125</v>
      </c>
      <c r="J540" s="2">
        <v>96.875</v>
      </c>
      <c r="K540" s="16">
        <v>0</v>
      </c>
      <c r="L540" s="48">
        <v>0</v>
      </c>
    </row>
    <row r="541" spans="4:12" x14ac:dyDescent="0.2">
      <c r="D541" s="200"/>
      <c r="E541" s="4" t="s">
        <v>37</v>
      </c>
      <c r="F541" s="5"/>
      <c r="G541" s="6">
        <v>36</v>
      </c>
      <c r="H541" s="8">
        <v>1</v>
      </c>
      <c r="I541" s="1">
        <v>2</v>
      </c>
      <c r="J541" s="1">
        <v>36</v>
      </c>
      <c r="K541" s="1">
        <v>0</v>
      </c>
      <c r="L541" s="9">
        <v>0</v>
      </c>
    </row>
    <row r="542" spans="4:12" x14ac:dyDescent="0.2">
      <c r="D542" s="200"/>
      <c r="E542" s="11"/>
      <c r="F542" s="10"/>
      <c r="G542" s="7">
        <v>100</v>
      </c>
      <c r="H542" s="18">
        <v>2.7777777777780002</v>
      </c>
      <c r="I542" s="2">
        <v>5.5555555555560003</v>
      </c>
      <c r="J542" s="25">
        <v>100</v>
      </c>
      <c r="K542" s="16">
        <v>0</v>
      </c>
      <c r="L542" s="48">
        <v>0</v>
      </c>
    </row>
    <row r="543" spans="4:12" x14ac:dyDescent="0.2">
      <c r="D543" s="200"/>
      <c r="E543" s="4" t="s">
        <v>38</v>
      </c>
      <c r="F543" s="5"/>
      <c r="G543" s="6">
        <v>32</v>
      </c>
      <c r="H543" s="8">
        <v>1</v>
      </c>
      <c r="I543" s="1">
        <v>1</v>
      </c>
      <c r="J543" s="1">
        <v>31</v>
      </c>
      <c r="K543" s="1">
        <v>1</v>
      </c>
      <c r="L543" s="9">
        <v>0</v>
      </c>
    </row>
    <row r="544" spans="4:12" x14ac:dyDescent="0.2">
      <c r="D544" s="200"/>
      <c r="E544" s="11"/>
      <c r="F544" s="10"/>
      <c r="G544" s="7">
        <v>100</v>
      </c>
      <c r="H544" s="18">
        <v>3.125</v>
      </c>
      <c r="I544" s="2">
        <v>3.125</v>
      </c>
      <c r="J544" s="2">
        <v>96.875</v>
      </c>
      <c r="K544" s="2">
        <v>3.125</v>
      </c>
      <c r="L544" s="48">
        <v>0</v>
      </c>
    </row>
    <row r="545" spans="2:12" x14ac:dyDescent="0.2">
      <c r="D545" s="200"/>
      <c r="E545" s="4" t="s">
        <v>39</v>
      </c>
      <c r="F545" s="5"/>
      <c r="G545" s="6">
        <v>50</v>
      </c>
      <c r="H545" s="8">
        <v>3</v>
      </c>
      <c r="I545" s="1">
        <v>0</v>
      </c>
      <c r="J545" s="1">
        <v>49</v>
      </c>
      <c r="K545" s="1">
        <v>1</v>
      </c>
      <c r="L545" s="9">
        <v>0</v>
      </c>
    </row>
    <row r="546" spans="2:12" x14ac:dyDescent="0.2">
      <c r="D546" s="200"/>
      <c r="E546" s="11"/>
      <c r="F546" s="10"/>
      <c r="G546" s="7">
        <v>100</v>
      </c>
      <c r="H546" s="18">
        <v>6</v>
      </c>
      <c r="I546" s="49">
        <v>0</v>
      </c>
      <c r="J546" s="2">
        <v>98</v>
      </c>
      <c r="K546" s="2">
        <v>2</v>
      </c>
      <c r="L546" s="48">
        <v>0</v>
      </c>
    </row>
    <row r="547" spans="2:12" x14ac:dyDescent="0.2">
      <c r="D547" s="200"/>
      <c r="E547" s="4" t="s">
        <v>40</v>
      </c>
      <c r="F547" s="5"/>
      <c r="G547" s="6">
        <v>43</v>
      </c>
      <c r="H547" s="8">
        <v>1</v>
      </c>
      <c r="I547" s="1">
        <v>0</v>
      </c>
      <c r="J547" s="1">
        <v>42</v>
      </c>
      <c r="K547" s="1">
        <v>0</v>
      </c>
      <c r="L547" s="9">
        <v>1</v>
      </c>
    </row>
    <row r="548" spans="2:12" x14ac:dyDescent="0.2">
      <c r="D548" s="201"/>
      <c r="E548" s="45"/>
      <c r="F548" s="51"/>
      <c r="G548" s="81">
        <v>100</v>
      </c>
      <c r="H548" s="115">
        <v>2.3255813953489999</v>
      </c>
      <c r="I548" s="103">
        <v>0</v>
      </c>
      <c r="J548" s="64">
        <v>97.674418604650995</v>
      </c>
      <c r="K548" s="62">
        <v>0</v>
      </c>
      <c r="L548" s="106">
        <v>2.3255813953489999</v>
      </c>
    </row>
    <row r="550" spans="2:12" x14ac:dyDescent="0.2">
      <c r="B550" s="40" t="str">
        <f xml:space="preserve"> HYPERLINK("#'目次'!B20", "[14]")</f>
        <v>[14]</v>
      </c>
      <c r="C550" s="23" t="s">
        <v>106</v>
      </c>
    </row>
    <row r="551" spans="2:12" x14ac:dyDescent="0.2">
      <c r="C551" s="186" t="s">
        <v>107</v>
      </c>
    </row>
    <row r="553" spans="2:12" x14ac:dyDescent="0.2">
      <c r="C553" s="23" t="s">
        <v>48</v>
      </c>
    </row>
    <row r="554" spans="2:12" ht="36" x14ac:dyDescent="0.2">
      <c r="D554" s="195"/>
      <c r="E554" s="196"/>
      <c r="F554" s="196"/>
      <c r="G554" s="37" t="s">
        <v>15</v>
      </c>
      <c r="H554" s="33" t="s">
        <v>96</v>
      </c>
      <c r="I554" s="13" t="s">
        <v>97</v>
      </c>
      <c r="J554" s="13" t="s">
        <v>98</v>
      </c>
      <c r="K554" s="13" t="s">
        <v>99</v>
      </c>
      <c r="L554" s="38" t="s">
        <v>18</v>
      </c>
    </row>
    <row r="555" spans="2:12" x14ac:dyDescent="0.2">
      <c r="D555" s="197"/>
      <c r="E555" s="198"/>
      <c r="F555" s="198"/>
      <c r="G555" s="35"/>
      <c r="H555" s="39"/>
      <c r="I555" s="14"/>
      <c r="J555" s="14"/>
      <c r="K555" s="14"/>
      <c r="L555" s="34"/>
    </row>
    <row r="556" spans="2:12" x14ac:dyDescent="0.2">
      <c r="D556" s="78"/>
      <c r="E556" s="79" t="s">
        <v>15</v>
      </c>
      <c r="F556" s="66"/>
      <c r="G556" s="36">
        <v>230</v>
      </c>
      <c r="H556" s="17">
        <v>8</v>
      </c>
      <c r="I556" s="17">
        <v>15</v>
      </c>
      <c r="J556" s="17">
        <v>218</v>
      </c>
      <c r="K556" s="17">
        <v>4</v>
      </c>
      <c r="L556" s="47">
        <v>1</v>
      </c>
    </row>
    <row r="557" spans="2:12" x14ac:dyDescent="0.2">
      <c r="D557" s="45"/>
      <c r="E557" s="51"/>
      <c r="F557" s="67"/>
      <c r="G557" s="7">
        <v>100</v>
      </c>
      <c r="H557" s="2">
        <v>3.4782608695650001</v>
      </c>
      <c r="I557" s="2">
        <v>6.5217391304349999</v>
      </c>
      <c r="J557" s="2">
        <v>94.782608695652002</v>
      </c>
      <c r="K557" s="2">
        <v>1.7391304347829999</v>
      </c>
      <c r="L557" s="15">
        <v>0.43478260869599999</v>
      </c>
    </row>
    <row r="558" spans="2:12" x14ac:dyDescent="0.2">
      <c r="D558" s="199" t="s">
        <v>49</v>
      </c>
      <c r="E558" s="22" t="s">
        <v>50</v>
      </c>
      <c r="F558" s="21"/>
      <c r="G558" s="19">
        <v>4</v>
      </c>
      <c r="H558" s="27">
        <v>0</v>
      </c>
      <c r="I558" s="3">
        <v>0</v>
      </c>
      <c r="J558" s="3">
        <v>4</v>
      </c>
      <c r="K558" s="3">
        <v>0</v>
      </c>
      <c r="L558" s="26">
        <v>0</v>
      </c>
    </row>
    <row r="559" spans="2:12" x14ac:dyDescent="0.2">
      <c r="D559" s="200"/>
      <c r="E559" s="11"/>
      <c r="F559" s="10"/>
      <c r="G559" s="7">
        <v>100</v>
      </c>
      <c r="H559" s="53">
        <v>0</v>
      </c>
      <c r="I559" s="49">
        <v>0</v>
      </c>
      <c r="J559" s="25">
        <v>100</v>
      </c>
      <c r="K559" s="16">
        <v>0</v>
      </c>
      <c r="L559" s="48">
        <v>0</v>
      </c>
    </row>
    <row r="560" spans="2:12" x14ac:dyDescent="0.2">
      <c r="D560" s="200"/>
      <c r="E560" s="4" t="s">
        <v>51</v>
      </c>
      <c r="F560" s="5"/>
      <c r="G560" s="6">
        <v>26</v>
      </c>
      <c r="H560" s="8">
        <v>0</v>
      </c>
      <c r="I560" s="1">
        <v>1</v>
      </c>
      <c r="J560" s="1">
        <v>26</v>
      </c>
      <c r="K560" s="1">
        <v>0</v>
      </c>
      <c r="L560" s="9">
        <v>0</v>
      </c>
    </row>
    <row r="561" spans="4:12" x14ac:dyDescent="0.2">
      <c r="D561" s="200"/>
      <c r="E561" s="11"/>
      <c r="F561" s="10"/>
      <c r="G561" s="7">
        <v>100</v>
      </c>
      <c r="H561" s="53">
        <v>0</v>
      </c>
      <c r="I561" s="2">
        <v>3.8461538461539999</v>
      </c>
      <c r="J561" s="25">
        <v>100</v>
      </c>
      <c r="K561" s="16">
        <v>0</v>
      </c>
      <c r="L561" s="48">
        <v>0</v>
      </c>
    </row>
    <row r="562" spans="4:12" x14ac:dyDescent="0.2">
      <c r="D562" s="200"/>
      <c r="E562" s="4" t="s">
        <v>52</v>
      </c>
      <c r="F562" s="5"/>
      <c r="G562" s="6">
        <v>5</v>
      </c>
      <c r="H562" s="8">
        <v>0</v>
      </c>
      <c r="I562" s="1">
        <v>0</v>
      </c>
      <c r="J562" s="1">
        <v>5</v>
      </c>
      <c r="K562" s="1">
        <v>0</v>
      </c>
      <c r="L562" s="9">
        <v>0</v>
      </c>
    </row>
    <row r="563" spans="4:12" x14ac:dyDescent="0.2">
      <c r="D563" s="200"/>
      <c r="E563" s="11"/>
      <c r="F563" s="10"/>
      <c r="G563" s="7">
        <v>100</v>
      </c>
      <c r="H563" s="53">
        <v>0</v>
      </c>
      <c r="I563" s="49">
        <v>0</v>
      </c>
      <c r="J563" s="25">
        <v>100</v>
      </c>
      <c r="K563" s="16">
        <v>0</v>
      </c>
      <c r="L563" s="48">
        <v>0</v>
      </c>
    </row>
    <row r="564" spans="4:12" x14ac:dyDescent="0.2">
      <c r="D564" s="200"/>
      <c r="E564" s="4" t="s">
        <v>53</v>
      </c>
      <c r="F564" s="5"/>
      <c r="G564" s="6">
        <v>6</v>
      </c>
      <c r="H564" s="8">
        <v>1</v>
      </c>
      <c r="I564" s="1">
        <v>0</v>
      </c>
      <c r="J564" s="1">
        <v>6</v>
      </c>
      <c r="K564" s="1">
        <v>0</v>
      </c>
      <c r="L564" s="9">
        <v>0</v>
      </c>
    </row>
    <row r="565" spans="4:12" x14ac:dyDescent="0.2">
      <c r="D565" s="200"/>
      <c r="E565" s="11"/>
      <c r="F565" s="10"/>
      <c r="G565" s="7">
        <v>100</v>
      </c>
      <c r="H565" s="75">
        <v>16.666666666666998</v>
      </c>
      <c r="I565" s="49">
        <v>0</v>
      </c>
      <c r="J565" s="25">
        <v>100</v>
      </c>
      <c r="K565" s="16">
        <v>0</v>
      </c>
      <c r="L565" s="48">
        <v>0</v>
      </c>
    </row>
    <row r="566" spans="4:12" x14ac:dyDescent="0.2">
      <c r="D566" s="200"/>
      <c r="E566" s="4" t="s">
        <v>54</v>
      </c>
      <c r="F566" s="5"/>
      <c r="G566" s="6">
        <v>46</v>
      </c>
      <c r="H566" s="8">
        <v>2</v>
      </c>
      <c r="I566" s="1">
        <v>4</v>
      </c>
      <c r="J566" s="1">
        <v>43</v>
      </c>
      <c r="K566" s="1">
        <v>1</v>
      </c>
      <c r="L566" s="9">
        <v>0</v>
      </c>
    </row>
    <row r="567" spans="4:12" x14ac:dyDescent="0.2">
      <c r="D567" s="200"/>
      <c r="E567" s="11"/>
      <c r="F567" s="10"/>
      <c r="G567" s="7">
        <v>100</v>
      </c>
      <c r="H567" s="18">
        <v>4.3478260869570002</v>
      </c>
      <c r="I567" s="2">
        <v>8.6956521739130004</v>
      </c>
      <c r="J567" s="2">
        <v>93.478260869565005</v>
      </c>
      <c r="K567" s="2">
        <v>2.1739130434780001</v>
      </c>
      <c r="L567" s="48">
        <v>0</v>
      </c>
    </row>
    <row r="568" spans="4:12" x14ac:dyDescent="0.2">
      <c r="D568" s="200"/>
      <c r="E568" s="4" t="s">
        <v>55</v>
      </c>
      <c r="F568" s="5"/>
      <c r="G568" s="6">
        <v>16</v>
      </c>
      <c r="H568" s="8">
        <v>0</v>
      </c>
      <c r="I568" s="1">
        <v>0</v>
      </c>
      <c r="J568" s="1">
        <v>16</v>
      </c>
      <c r="K568" s="1">
        <v>1</v>
      </c>
      <c r="L568" s="9">
        <v>0</v>
      </c>
    </row>
    <row r="569" spans="4:12" x14ac:dyDescent="0.2">
      <c r="D569" s="200"/>
      <c r="E569" s="11"/>
      <c r="F569" s="10"/>
      <c r="G569" s="7">
        <v>100</v>
      </c>
      <c r="H569" s="53">
        <v>0</v>
      </c>
      <c r="I569" s="49">
        <v>0</v>
      </c>
      <c r="J569" s="25">
        <v>100</v>
      </c>
      <c r="K569" s="2">
        <v>6.25</v>
      </c>
      <c r="L569" s="48">
        <v>0</v>
      </c>
    </row>
    <row r="570" spans="4:12" x14ac:dyDescent="0.2">
      <c r="D570" s="200"/>
      <c r="E570" s="4" t="s">
        <v>56</v>
      </c>
      <c r="F570" s="5"/>
      <c r="G570" s="6">
        <v>28</v>
      </c>
      <c r="H570" s="8">
        <v>2</v>
      </c>
      <c r="I570" s="1">
        <v>1</v>
      </c>
      <c r="J570" s="1">
        <v>27</v>
      </c>
      <c r="K570" s="1">
        <v>0</v>
      </c>
      <c r="L570" s="9">
        <v>0</v>
      </c>
    </row>
    <row r="571" spans="4:12" x14ac:dyDescent="0.2">
      <c r="D571" s="200"/>
      <c r="E571" s="11"/>
      <c r="F571" s="10"/>
      <c r="G571" s="7">
        <v>100</v>
      </c>
      <c r="H571" s="18">
        <v>7.1428571428570002</v>
      </c>
      <c r="I571" s="2">
        <v>3.5714285714290002</v>
      </c>
      <c r="J571" s="2">
        <v>96.428571428571004</v>
      </c>
      <c r="K571" s="16">
        <v>0</v>
      </c>
      <c r="L571" s="48">
        <v>0</v>
      </c>
    </row>
    <row r="572" spans="4:12" x14ac:dyDescent="0.2">
      <c r="D572" s="200"/>
      <c r="E572" s="4" t="s">
        <v>57</v>
      </c>
      <c r="F572" s="5"/>
      <c r="G572" s="6">
        <v>45</v>
      </c>
      <c r="H572" s="8">
        <v>2</v>
      </c>
      <c r="I572" s="1">
        <v>1</v>
      </c>
      <c r="J572" s="1">
        <v>42</v>
      </c>
      <c r="K572" s="1">
        <v>1</v>
      </c>
      <c r="L572" s="9">
        <v>1</v>
      </c>
    </row>
    <row r="573" spans="4:12" x14ac:dyDescent="0.2">
      <c r="D573" s="200"/>
      <c r="E573" s="11"/>
      <c r="F573" s="10"/>
      <c r="G573" s="7">
        <v>100</v>
      </c>
      <c r="H573" s="18">
        <v>4.4444444444439997</v>
      </c>
      <c r="I573" s="2">
        <v>2.2222222222219998</v>
      </c>
      <c r="J573" s="2">
        <v>93.333333333333002</v>
      </c>
      <c r="K573" s="2">
        <v>2.2222222222219998</v>
      </c>
      <c r="L573" s="15">
        <v>2.2222222222219998</v>
      </c>
    </row>
    <row r="574" spans="4:12" x14ac:dyDescent="0.2">
      <c r="D574" s="200"/>
      <c r="E574" s="4" t="s">
        <v>58</v>
      </c>
      <c r="F574" s="5"/>
      <c r="G574" s="6">
        <v>20</v>
      </c>
      <c r="H574" s="8">
        <v>0</v>
      </c>
      <c r="I574" s="1">
        <v>7</v>
      </c>
      <c r="J574" s="1">
        <v>15</v>
      </c>
      <c r="K574" s="1">
        <v>1</v>
      </c>
      <c r="L574" s="9">
        <v>0</v>
      </c>
    </row>
    <row r="575" spans="4:12" x14ac:dyDescent="0.2">
      <c r="D575" s="200"/>
      <c r="E575" s="11"/>
      <c r="F575" s="10"/>
      <c r="G575" s="7">
        <v>100</v>
      </c>
      <c r="H575" s="53">
        <v>0</v>
      </c>
      <c r="I575" s="41">
        <v>35</v>
      </c>
      <c r="J575" s="50">
        <v>75</v>
      </c>
      <c r="K575" s="2">
        <v>5</v>
      </c>
      <c r="L575" s="48">
        <v>0</v>
      </c>
    </row>
    <row r="576" spans="4:12" x14ac:dyDescent="0.2">
      <c r="D576" s="200"/>
      <c r="E576" s="4" t="s">
        <v>59</v>
      </c>
      <c r="F576" s="5"/>
      <c r="G576" s="6">
        <v>34</v>
      </c>
      <c r="H576" s="8">
        <v>1</v>
      </c>
      <c r="I576" s="1">
        <v>1</v>
      </c>
      <c r="J576" s="1">
        <v>34</v>
      </c>
      <c r="K576" s="1">
        <v>0</v>
      </c>
      <c r="L576" s="9">
        <v>0</v>
      </c>
    </row>
    <row r="577" spans="4:12" x14ac:dyDescent="0.2">
      <c r="D577" s="200"/>
      <c r="E577" s="11"/>
      <c r="F577" s="10"/>
      <c r="G577" s="7">
        <v>100</v>
      </c>
      <c r="H577" s="18">
        <v>2.9411764705880001</v>
      </c>
      <c r="I577" s="2">
        <v>2.9411764705880001</v>
      </c>
      <c r="J577" s="25">
        <v>100</v>
      </c>
      <c r="K577" s="16">
        <v>0</v>
      </c>
      <c r="L577" s="48">
        <v>0</v>
      </c>
    </row>
    <row r="578" spans="4:12" x14ac:dyDescent="0.2">
      <c r="D578" s="199" t="s">
        <v>60</v>
      </c>
      <c r="E578" s="22" t="s">
        <v>61</v>
      </c>
      <c r="F578" s="21"/>
      <c r="G578" s="19">
        <v>47</v>
      </c>
      <c r="H578" s="27">
        <v>2</v>
      </c>
      <c r="I578" s="3">
        <v>2</v>
      </c>
      <c r="J578" s="3">
        <v>44</v>
      </c>
      <c r="K578" s="3">
        <v>1</v>
      </c>
      <c r="L578" s="26">
        <v>1</v>
      </c>
    </row>
    <row r="579" spans="4:12" x14ac:dyDescent="0.2">
      <c r="D579" s="200"/>
      <c r="E579" s="11"/>
      <c r="F579" s="10"/>
      <c r="G579" s="7">
        <v>100</v>
      </c>
      <c r="H579" s="18">
        <v>4.2553191489359996</v>
      </c>
      <c r="I579" s="2">
        <v>4.2553191489359996</v>
      </c>
      <c r="J579" s="2">
        <v>93.617021276596006</v>
      </c>
      <c r="K579" s="2">
        <v>2.1276595744679998</v>
      </c>
      <c r="L579" s="15">
        <v>2.1276595744679998</v>
      </c>
    </row>
    <row r="580" spans="4:12" x14ac:dyDescent="0.2">
      <c r="D580" s="200"/>
      <c r="E580" s="4" t="s">
        <v>62</v>
      </c>
      <c r="F580" s="5"/>
      <c r="G580" s="6">
        <v>31</v>
      </c>
      <c r="H580" s="8">
        <v>1</v>
      </c>
      <c r="I580" s="1">
        <v>1</v>
      </c>
      <c r="J580" s="1">
        <v>30</v>
      </c>
      <c r="K580" s="1">
        <v>0</v>
      </c>
      <c r="L580" s="9">
        <v>0</v>
      </c>
    </row>
    <row r="581" spans="4:12" x14ac:dyDescent="0.2">
      <c r="D581" s="200"/>
      <c r="E581" s="11"/>
      <c r="F581" s="10"/>
      <c r="G581" s="7">
        <v>100</v>
      </c>
      <c r="H581" s="18">
        <v>3.2258064516129998</v>
      </c>
      <c r="I581" s="2">
        <v>3.2258064516129998</v>
      </c>
      <c r="J581" s="2">
        <v>96.774193548387004</v>
      </c>
      <c r="K581" s="16">
        <v>0</v>
      </c>
      <c r="L581" s="48">
        <v>0</v>
      </c>
    </row>
    <row r="582" spans="4:12" x14ac:dyDescent="0.2">
      <c r="D582" s="200"/>
      <c r="E582" s="4" t="s">
        <v>63</v>
      </c>
      <c r="F582" s="5"/>
      <c r="G582" s="6">
        <v>25</v>
      </c>
      <c r="H582" s="8">
        <v>0</v>
      </c>
      <c r="I582" s="1">
        <v>4</v>
      </c>
      <c r="J582" s="1">
        <v>24</v>
      </c>
      <c r="K582" s="1">
        <v>0</v>
      </c>
      <c r="L582" s="9">
        <v>0</v>
      </c>
    </row>
    <row r="583" spans="4:12" x14ac:dyDescent="0.2">
      <c r="D583" s="200"/>
      <c r="E583" s="11"/>
      <c r="F583" s="10"/>
      <c r="G583" s="7">
        <v>100</v>
      </c>
      <c r="H583" s="53">
        <v>0</v>
      </c>
      <c r="I583" s="25">
        <v>16</v>
      </c>
      <c r="J583" s="2">
        <v>96</v>
      </c>
      <c r="K583" s="16">
        <v>0</v>
      </c>
      <c r="L583" s="48">
        <v>0</v>
      </c>
    </row>
    <row r="584" spans="4:12" x14ac:dyDescent="0.2">
      <c r="D584" s="200"/>
      <c r="E584" s="4" t="s">
        <v>64</v>
      </c>
      <c r="F584" s="5"/>
      <c r="G584" s="6">
        <v>18</v>
      </c>
      <c r="H584" s="8">
        <v>1</v>
      </c>
      <c r="I584" s="1">
        <v>0</v>
      </c>
      <c r="J584" s="1">
        <v>17</v>
      </c>
      <c r="K584" s="1">
        <v>1</v>
      </c>
      <c r="L584" s="9">
        <v>0</v>
      </c>
    </row>
    <row r="585" spans="4:12" x14ac:dyDescent="0.2">
      <c r="D585" s="200"/>
      <c r="E585" s="11"/>
      <c r="F585" s="10"/>
      <c r="G585" s="7">
        <v>100</v>
      </c>
      <c r="H585" s="18">
        <v>5.5555555555560003</v>
      </c>
      <c r="I585" s="49">
        <v>0</v>
      </c>
      <c r="J585" s="2">
        <v>94.444444444444002</v>
      </c>
      <c r="K585" s="2">
        <v>5.5555555555560003</v>
      </c>
      <c r="L585" s="48">
        <v>0</v>
      </c>
    </row>
    <row r="586" spans="4:12" x14ac:dyDescent="0.2">
      <c r="D586" s="200"/>
      <c r="E586" s="4" t="s">
        <v>65</v>
      </c>
      <c r="F586" s="5"/>
      <c r="G586" s="6">
        <v>24</v>
      </c>
      <c r="H586" s="8">
        <v>0</v>
      </c>
      <c r="I586" s="1">
        <v>0</v>
      </c>
      <c r="J586" s="1">
        <v>24</v>
      </c>
      <c r="K586" s="1">
        <v>0</v>
      </c>
      <c r="L586" s="9">
        <v>0</v>
      </c>
    </row>
    <row r="587" spans="4:12" x14ac:dyDescent="0.2">
      <c r="D587" s="200"/>
      <c r="E587" s="11"/>
      <c r="F587" s="10"/>
      <c r="G587" s="7">
        <v>100</v>
      </c>
      <c r="H587" s="53">
        <v>0</v>
      </c>
      <c r="I587" s="49">
        <v>0</v>
      </c>
      <c r="J587" s="25">
        <v>100</v>
      </c>
      <c r="K587" s="16">
        <v>0</v>
      </c>
      <c r="L587" s="48">
        <v>0</v>
      </c>
    </row>
    <row r="588" spans="4:12" x14ac:dyDescent="0.2">
      <c r="D588" s="200"/>
      <c r="E588" s="4" t="s">
        <v>66</v>
      </c>
      <c r="F588" s="5"/>
      <c r="G588" s="6">
        <v>12</v>
      </c>
      <c r="H588" s="8">
        <v>1</v>
      </c>
      <c r="I588" s="1">
        <v>1</v>
      </c>
      <c r="J588" s="1">
        <v>12</v>
      </c>
      <c r="K588" s="1">
        <v>1</v>
      </c>
      <c r="L588" s="9">
        <v>0</v>
      </c>
    </row>
    <row r="589" spans="4:12" x14ac:dyDescent="0.2">
      <c r="D589" s="200"/>
      <c r="E589" s="11"/>
      <c r="F589" s="10"/>
      <c r="G589" s="7">
        <v>100</v>
      </c>
      <c r="H589" s="18">
        <v>8.333333333333</v>
      </c>
      <c r="I589" s="2">
        <v>8.333333333333</v>
      </c>
      <c r="J589" s="25">
        <v>100</v>
      </c>
      <c r="K589" s="25">
        <v>8.333333333333</v>
      </c>
      <c r="L589" s="48">
        <v>0</v>
      </c>
    </row>
    <row r="590" spans="4:12" x14ac:dyDescent="0.2">
      <c r="D590" s="200"/>
      <c r="E590" s="4" t="s">
        <v>67</v>
      </c>
      <c r="F590" s="5"/>
      <c r="G590" s="6">
        <v>25</v>
      </c>
      <c r="H590" s="8">
        <v>2</v>
      </c>
      <c r="I590" s="1">
        <v>3</v>
      </c>
      <c r="J590" s="1">
        <v>23</v>
      </c>
      <c r="K590" s="1">
        <v>0</v>
      </c>
      <c r="L590" s="9">
        <v>0</v>
      </c>
    </row>
    <row r="591" spans="4:12" x14ac:dyDescent="0.2">
      <c r="D591" s="200"/>
      <c r="E591" s="11"/>
      <c r="F591" s="10"/>
      <c r="G591" s="7">
        <v>100</v>
      </c>
      <c r="H591" s="18">
        <v>8</v>
      </c>
      <c r="I591" s="25">
        <v>12</v>
      </c>
      <c r="J591" s="2">
        <v>92</v>
      </c>
      <c r="K591" s="16">
        <v>0</v>
      </c>
      <c r="L591" s="48">
        <v>0</v>
      </c>
    </row>
    <row r="592" spans="4:12" x14ac:dyDescent="0.2">
      <c r="D592" s="200"/>
      <c r="E592" s="4" t="s">
        <v>68</v>
      </c>
      <c r="F592" s="5"/>
      <c r="G592" s="6">
        <v>13</v>
      </c>
      <c r="H592" s="8">
        <v>1</v>
      </c>
      <c r="I592" s="1">
        <v>1</v>
      </c>
      <c r="J592" s="1">
        <v>12</v>
      </c>
      <c r="K592" s="1">
        <v>0</v>
      </c>
      <c r="L592" s="9">
        <v>0</v>
      </c>
    </row>
    <row r="593" spans="2:12" x14ac:dyDescent="0.2">
      <c r="D593" s="200"/>
      <c r="E593" s="11"/>
      <c r="F593" s="10"/>
      <c r="G593" s="7">
        <v>100</v>
      </c>
      <c r="H593" s="18">
        <v>7.6923076923079998</v>
      </c>
      <c r="I593" s="2">
        <v>7.6923076923079998</v>
      </c>
      <c r="J593" s="2">
        <v>92.307692307691994</v>
      </c>
      <c r="K593" s="16">
        <v>0</v>
      </c>
      <c r="L593" s="48">
        <v>0</v>
      </c>
    </row>
    <row r="594" spans="2:12" x14ac:dyDescent="0.2">
      <c r="D594" s="200"/>
      <c r="E594" s="4" t="s">
        <v>69</v>
      </c>
      <c r="F594" s="5"/>
      <c r="G594" s="6">
        <v>9</v>
      </c>
      <c r="H594" s="8">
        <v>0</v>
      </c>
      <c r="I594" s="1">
        <v>1</v>
      </c>
      <c r="J594" s="1">
        <v>9</v>
      </c>
      <c r="K594" s="1">
        <v>0</v>
      </c>
      <c r="L594" s="9">
        <v>0</v>
      </c>
    </row>
    <row r="595" spans="2:12" x14ac:dyDescent="0.2">
      <c r="D595" s="200"/>
      <c r="E595" s="11"/>
      <c r="F595" s="10"/>
      <c r="G595" s="7">
        <v>100</v>
      </c>
      <c r="H595" s="53">
        <v>0</v>
      </c>
      <c r="I595" s="2">
        <v>11.111111111111001</v>
      </c>
      <c r="J595" s="25">
        <v>100</v>
      </c>
      <c r="K595" s="16">
        <v>0</v>
      </c>
      <c r="L595" s="48">
        <v>0</v>
      </c>
    </row>
    <row r="596" spans="2:12" x14ac:dyDescent="0.2">
      <c r="D596" s="199" t="s">
        <v>70</v>
      </c>
      <c r="E596" s="22" t="s">
        <v>18</v>
      </c>
      <c r="F596" s="21"/>
      <c r="G596" s="19">
        <v>0</v>
      </c>
      <c r="H596" s="27">
        <v>0</v>
      </c>
      <c r="I596" s="3">
        <v>0</v>
      </c>
      <c r="J596" s="3">
        <v>0</v>
      </c>
      <c r="K596" s="3">
        <v>0</v>
      </c>
      <c r="L596" s="26">
        <v>0</v>
      </c>
    </row>
    <row r="597" spans="2:12" x14ac:dyDescent="0.2">
      <c r="D597" s="201"/>
      <c r="E597" s="45"/>
      <c r="F597" s="51"/>
      <c r="G597" s="119">
        <v>0</v>
      </c>
      <c r="H597" s="118">
        <v>0</v>
      </c>
      <c r="I597" s="103">
        <v>0</v>
      </c>
      <c r="J597" s="83">
        <v>0</v>
      </c>
      <c r="K597" s="62">
        <v>0</v>
      </c>
      <c r="L597" s="116">
        <v>0</v>
      </c>
    </row>
    <row r="599" spans="2:12" x14ac:dyDescent="0.2">
      <c r="B599" s="40" t="str">
        <f xml:space="preserve"> HYPERLINK("#'目次'!B21", "[15]")</f>
        <v>[15]</v>
      </c>
      <c r="C599" s="23" t="s">
        <v>106</v>
      </c>
    </row>
    <row r="600" spans="2:12" x14ac:dyDescent="0.2">
      <c r="C600" s="186" t="s">
        <v>107</v>
      </c>
    </row>
    <row r="602" spans="2:12" x14ac:dyDescent="0.2">
      <c r="C602" s="23" t="s">
        <v>73</v>
      </c>
    </row>
    <row r="603" spans="2:12" ht="36" x14ac:dyDescent="0.2">
      <c r="D603" s="195"/>
      <c r="E603" s="196"/>
      <c r="F603" s="196"/>
      <c r="G603" s="37" t="s">
        <v>15</v>
      </c>
      <c r="H603" s="33" t="s">
        <v>96</v>
      </c>
      <c r="I603" s="13" t="s">
        <v>97</v>
      </c>
      <c r="J603" s="13" t="s">
        <v>98</v>
      </c>
      <c r="K603" s="13" t="s">
        <v>99</v>
      </c>
      <c r="L603" s="38" t="s">
        <v>18</v>
      </c>
    </row>
    <row r="604" spans="2:12" x14ac:dyDescent="0.2">
      <c r="D604" s="197"/>
      <c r="E604" s="198"/>
      <c r="F604" s="198"/>
      <c r="G604" s="35"/>
      <c r="H604" s="39"/>
      <c r="I604" s="14"/>
      <c r="J604" s="14"/>
      <c r="K604" s="14"/>
      <c r="L604" s="34"/>
    </row>
    <row r="605" spans="2:12" x14ac:dyDescent="0.2">
      <c r="D605" s="78"/>
      <c r="E605" s="79" t="s">
        <v>15</v>
      </c>
      <c r="F605" s="66"/>
      <c r="G605" s="36">
        <v>230</v>
      </c>
      <c r="H605" s="17">
        <v>8</v>
      </c>
      <c r="I605" s="17">
        <v>15</v>
      </c>
      <c r="J605" s="17">
        <v>218</v>
      </c>
      <c r="K605" s="17">
        <v>4</v>
      </c>
      <c r="L605" s="47">
        <v>1</v>
      </c>
    </row>
    <row r="606" spans="2:12" x14ac:dyDescent="0.2">
      <c r="D606" s="45"/>
      <c r="E606" s="51"/>
      <c r="F606" s="67"/>
      <c r="G606" s="7">
        <v>100</v>
      </c>
      <c r="H606" s="2">
        <v>3.4782608695650001</v>
      </c>
      <c r="I606" s="2">
        <v>6.5217391304349999</v>
      </c>
      <c r="J606" s="2">
        <v>94.782608695652002</v>
      </c>
      <c r="K606" s="2">
        <v>1.7391304347829999</v>
      </c>
      <c r="L606" s="15">
        <v>0.43478260869599999</v>
      </c>
    </row>
    <row r="607" spans="2:12" x14ac:dyDescent="0.2">
      <c r="D607" s="199" t="s">
        <v>74</v>
      </c>
      <c r="E607" s="22" t="s">
        <v>75</v>
      </c>
      <c r="F607" s="21"/>
      <c r="G607" s="19">
        <v>119</v>
      </c>
      <c r="H607" s="27">
        <v>3</v>
      </c>
      <c r="I607" s="3">
        <v>11</v>
      </c>
      <c r="J607" s="3">
        <v>114</v>
      </c>
      <c r="K607" s="3">
        <v>1</v>
      </c>
      <c r="L607" s="26">
        <v>0</v>
      </c>
    </row>
    <row r="608" spans="2:12" x14ac:dyDescent="0.2">
      <c r="D608" s="200"/>
      <c r="E608" s="11"/>
      <c r="F608" s="10"/>
      <c r="G608" s="7">
        <v>100</v>
      </c>
      <c r="H608" s="18">
        <v>2.5210084033609998</v>
      </c>
      <c r="I608" s="2">
        <v>9.2436974789920008</v>
      </c>
      <c r="J608" s="2">
        <v>95.798319327730994</v>
      </c>
      <c r="K608" s="2">
        <v>0.84033613445400002</v>
      </c>
      <c r="L608" s="48">
        <v>0</v>
      </c>
    </row>
    <row r="609" spans="4:12" x14ac:dyDescent="0.2">
      <c r="D609" s="200"/>
      <c r="E609" s="4" t="s">
        <v>34</v>
      </c>
      <c r="F609" s="5"/>
      <c r="G609" s="6">
        <v>11</v>
      </c>
      <c r="H609" s="8">
        <v>0</v>
      </c>
      <c r="I609" s="1">
        <v>4</v>
      </c>
      <c r="J609" s="1">
        <v>8</v>
      </c>
      <c r="K609" s="1">
        <v>0</v>
      </c>
      <c r="L609" s="9">
        <v>0</v>
      </c>
    </row>
    <row r="610" spans="4:12" x14ac:dyDescent="0.2">
      <c r="D610" s="200"/>
      <c r="E610" s="11"/>
      <c r="F610" s="10"/>
      <c r="G610" s="7">
        <v>100</v>
      </c>
      <c r="H610" s="53">
        <v>0</v>
      </c>
      <c r="I610" s="41">
        <v>36.363636363635997</v>
      </c>
      <c r="J610" s="50">
        <v>72.727272727273004</v>
      </c>
      <c r="K610" s="16">
        <v>0</v>
      </c>
      <c r="L610" s="48">
        <v>0</v>
      </c>
    </row>
    <row r="611" spans="4:12" x14ac:dyDescent="0.2">
      <c r="D611" s="200"/>
      <c r="E611" s="4" t="s">
        <v>35</v>
      </c>
      <c r="F611" s="5"/>
      <c r="G611" s="6">
        <v>12</v>
      </c>
      <c r="H611" s="8">
        <v>0</v>
      </c>
      <c r="I611" s="1">
        <v>3</v>
      </c>
      <c r="J611" s="1">
        <v>12</v>
      </c>
      <c r="K611" s="1">
        <v>0</v>
      </c>
      <c r="L611" s="9">
        <v>0</v>
      </c>
    </row>
    <row r="612" spans="4:12" x14ac:dyDescent="0.2">
      <c r="D612" s="200"/>
      <c r="E612" s="11"/>
      <c r="F612" s="10"/>
      <c r="G612" s="7">
        <v>100</v>
      </c>
      <c r="H612" s="53">
        <v>0</v>
      </c>
      <c r="I612" s="41">
        <v>25</v>
      </c>
      <c r="J612" s="25">
        <v>100</v>
      </c>
      <c r="K612" s="16">
        <v>0</v>
      </c>
      <c r="L612" s="48">
        <v>0</v>
      </c>
    </row>
    <row r="613" spans="4:12" x14ac:dyDescent="0.2">
      <c r="D613" s="200"/>
      <c r="E613" s="4" t="s">
        <v>36</v>
      </c>
      <c r="F613" s="5"/>
      <c r="G613" s="6">
        <v>15</v>
      </c>
      <c r="H613" s="8">
        <v>0</v>
      </c>
      <c r="I613" s="1">
        <v>1</v>
      </c>
      <c r="J613" s="1">
        <v>14</v>
      </c>
      <c r="K613" s="1">
        <v>0</v>
      </c>
      <c r="L613" s="9">
        <v>0</v>
      </c>
    </row>
    <row r="614" spans="4:12" x14ac:dyDescent="0.2">
      <c r="D614" s="200"/>
      <c r="E614" s="11"/>
      <c r="F614" s="10"/>
      <c r="G614" s="7">
        <v>100</v>
      </c>
      <c r="H614" s="53">
        <v>0</v>
      </c>
      <c r="I614" s="2">
        <v>6.666666666667</v>
      </c>
      <c r="J614" s="2">
        <v>93.333333333333002</v>
      </c>
      <c r="K614" s="16">
        <v>0</v>
      </c>
      <c r="L614" s="48">
        <v>0</v>
      </c>
    </row>
    <row r="615" spans="4:12" x14ac:dyDescent="0.2">
      <c r="D615" s="200"/>
      <c r="E615" s="4" t="s">
        <v>37</v>
      </c>
      <c r="F615" s="5"/>
      <c r="G615" s="6">
        <v>22</v>
      </c>
      <c r="H615" s="8">
        <v>0</v>
      </c>
      <c r="I615" s="1">
        <v>2</v>
      </c>
      <c r="J615" s="1">
        <v>22</v>
      </c>
      <c r="K615" s="1">
        <v>0</v>
      </c>
      <c r="L615" s="9">
        <v>0</v>
      </c>
    </row>
    <row r="616" spans="4:12" x14ac:dyDescent="0.2">
      <c r="D616" s="200"/>
      <c r="E616" s="11"/>
      <c r="F616" s="10"/>
      <c r="G616" s="7">
        <v>100</v>
      </c>
      <c r="H616" s="53">
        <v>0</v>
      </c>
      <c r="I616" s="2">
        <v>9.0909090909089993</v>
      </c>
      <c r="J616" s="25">
        <v>100</v>
      </c>
      <c r="K616" s="16">
        <v>0</v>
      </c>
      <c r="L616" s="48">
        <v>0</v>
      </c>
    </row>
    <row r="617" spans="4:12" x14ac:dyDescent="0.2">
      <c r="D617" s="200"/>
      <c r="E617" s="4" t="s">
        <v>38</v>
      </c>
      <c r="F617" s="5"/>
      <c r="G617" s="6">
        <v>18</v>
      </c>
      <c r="H617" s="8">
        <v>1</v>
      </c>
      <c r="I617" s="1">
        <v>1</v>
      </c>
      <c r="J617" s="1">
        <v>17</v>
      </c>
      <c r="K617" s="1">
        <v>1</v>
      </c>
      <c r="L617" s="9">
        <v>0</v>
      </c>
    </row>
    <row r="618" spans="4:12" x14ac:dyDescent="0.2">
      <c r="D618" s="200"/>
      <c r="E618" s="11"/>
      <c r="F618" s="10"/>
      <c r="G618" s="7">
        <v>100</v>
      </c>
      <c r="H618" s="18">
        <v>5.5555555555560003</v>
      </c>
      <c r="I618" s="2">
        <v>5.5555555555560003</v>
      </c>
      <c r="J618" s="2">
        <v>94.444444444444002</v>
      </c>
      <c r="K618" s="2">
        <v>5.5555555555560003</v>
      </c>
      <c r="L618" s="48">
        <v>0</v>
      </c>
    </row>
    <row r="619" spans="4:12" x14ac:dyDescent="0.2">
      <c r="D619" s="200"/>
      <c r="E619" s="4" t="s">
        <v>39</v>
      </c>
      <c r="F619" s="5"/>
      <c r="G619" s="6">
        <v>25</v>
      </c>
      <c r="H619" s="8">
        <v>1</v>
      </c>
      <c r="I619" s="1">
        <v>0</v>
      </c>
      <c r="J619" s="1">
        <v>25</v>
      </c>
      <c r="K619" s="1">
        <v>0</v>
      </c>
      <c r="L619" s="9">
        <v>0</v>
      </c>
    </row>
    <row r="620" spans="4:12" x14ac:dyDescent="0.2">
      <c r="D620" s="200"/>
      <c r="E620" s="11"/>
      <c r="F620" s="10"/>
      <c r="G620" s="7">
        <v>100</v>
      </c>
      <c r="H620" s="18">
        <v>4</v>
      </c>
      <c r="I620" s="49">
        <v>0</v>
      </c>
      <c r="J620" s="25">
        <v>100</v>
      </c>
      <c r="K620" s="16">
        <v>0</v>
      </c>
      <c r="L620" s="48">
        <v>0</v>
      </c>
    </row>
    <row r="621" spans="4:12" x14ac:dyDescent="0.2">
      <c r="D621" s="200"/>
      <c r="E621" s="4" t="s">
        <v>40</v>
      </c>
      <c r="F621" s="5"/>
      <c r="G621" s="6">
        <v>16</v>
      </c>
      <c r="H621" s="8">
        <v>1</v>
      </c>
      <c r="I621" s="1">
        <v>0</v>
      </c>
      <c r="J621" s="1">
        <v>16</v>
      </c>
      <c r="K621" s="1">
        <v>0</v>
      </c>
      <c r="L621" s="9">
        <v>0</v>
      </c>
    </row>
    <row r="622" spans="4:12" x14ac:dyDescent="0.2">
      <c r="D622" s="200"/>
      <c r="E622" s="11"/>
      <c r="F622" s="10"/>
      <c r="G622" s="7">
        <v>100</v>
      </c>
      <c r="H622" s="18">
        <v>6.25</v>
      </c>
      <c r="I622" s="49">
        <v>0</v>
      </c>
      <c r="J622" s="25">
        <v>100</v>
      </c>
      <c r="K622" s="16">
        <v>0</v>
      </c>
      <c r="L622" s="48">
        <v>0</v>
      </c>
    </row>
    <row r="623" spans="4:12" x14ac:dyDescent="0.2">
      <c r="D623" s="199" t="s">
        <v>76</v>
      </c>
      <c r="E623" s="22" t="s">
        <v>77</v>
      </c>
      <c r="F623" s="21"/>
      <c r="G623" s="19">
        <v>111</v>
      </c>
      <c r="H623" s="27">
        <v>5</v>
      </c>
      <c r="I623" s="3">
        <v>4</v>
      </c>
      <c r="J623" s="3">
        <v>104</v>
      </c>
      <c r="K623" s="3">
        <v>3</v>
      </c>
      <c r="L623" s="26">
        <v>1</v>
      </c>
    </row>
    <row r="624" spans="4:12" x14ac:dyDescent="0.2">
      <c r="D624" s="200"/>
      <c r="E624" s="11"/>
      <c r="F624" s="10"/>
      <c r="G624" s="7">
        <v>100</v>
      </c>
      <c r="H624" s="18">
        <v>4.5045045045050003</v>
      </c>
      <c r="I624" s="2">
        <v>3.6036036036039998</v>
      </c>
      <c r="J624" s="2">
        <v>93.693693693694001</v>
      </c>
      <c r="K624" s="2">
        <v>2.7027027027030002</v>
      </c>
      <c r="L624" s="15">
        <v>0.90090090090099995</v>
      </c>
    </row>
    <row r="625" spans="2:12" x14ac:dyDescent="0.2">
      <c r="D625" s="200"/>
      <c r="E625" s="4" t="s">
        <v>34</v>
      </c>
      <c r="F625" s="5"/>
      <c r="G625" s="6">
        <v>4</v>
      </c>
      <c r="H625" s="8">
        <v>0</v>
      </c>
      <c r="I625" s="1">
        <v>1</v>
      </c>
      <c r="J625" s="1">
        <v>2</v>
      </c>
      <c r="K625" s="1">
        <v>1</v>
      </c>
      <c r="L625" s="9">
        <v>0</v>
      </c>
    </row>
    <row r="626" spans="2:12" x14ac:dyDescent="0.2">
      <c r="D626" s="200"/>
      <c r="E626" s="11"/>
      <c r="F626" s="10"/>
      <c r="G626" s="7">
        <v>100</v>
      </c>
      <c r="H626" s="53">
        <v>0</v>
      </c>
      <c r="I626" s="41">
        <v>25</v>
      </c>
      <c r="J626" s="50">
        <v>50</v>
      </c>
      <c r="K626" s="41">
        <v>25</v>
      </c>
      <c r="L626" s="48">
        <v>0</v>
      </c>
    </row>
    <row r="627" spans="2:12" x14ac:dyDescent="0.2">
      <c r="D627" s="200"/>
      <c r="E627" s="4" t="s">
        <v>35</v>
      </c>
      <c r="F627" s="5"/>
      <c r="G627" s="6">
        <v>10</v>
      </c>
      <c r="H627" s="8">
        <v>1</v>
      </c>
      <c r="I627" s="1">
        <v>3</v>
      </c>
      <c r="J627" s="1">
        <v>7</v>
      </c>
      <c r="K627" s="1">
        <v>1</v>
      </c>
      <c r="L627" s="9">
        <v>0</v>
      </c>
    </row>
    <row r="628" spans="2:12" x14ac:dyDescent="0.2">
      <c r="D628" s="200"/>
      <c r="E628" s="11"/>
      <c r="F628" s="10"/>
      <c r="G628" s="7">
        <v>100</v>
      </c>
      <c r="H628" s="70">
        <v>10</v>
      </c>
      <c r="I628" s="41">
        <v>30</v>
      </c>
      <c r="J628" s="50">
        <v>70</v>
      </c>
      <c r="K628" s="25">
        <v>10</v>
      </c>
      <c r="L628" s="48">
        <v>0</v>
      </c>
    </row>
    <row r="629" spans="2:12" x14ac:dyDescent="0.2">
      <c r="D629" s="200"/>
      <c r="E629" s="4" t="s">
        <v>36</v>
      </c>
      <c r="F629" s="5"/>
      <c r="G629" s="6">
        <v>17</v>
      </c>
      <c r="H629" s="8">
        <v>1</v>
      </c>
      <c r="I629" s="1">
        <v>0</v>
      </c>
      <c r="J629" s="1">
        <v>17</v>
      </c>
      <c r="K629" s="1">
        <v>0</v>
      </c>
      <c r="L629" s="9">
        <v>0</v>
      </c>
    </row>
    <row r="630" spans="2:12" x14ac:dyDescent="0.2">
      <c r="D630" s="200"/>
      <c r="E630" s="11"/>
      <c r="F630" s="10"/>
      <c r="G630" s="7">
        <v>100</v>
      </c>
      <c r="H630" s="18">
        <v>5.8823529411760003</v>
      </c>
      <c r="I630" s="49">
        <v>0</v>
      </c>
      <c r="J630" s="25">
        <v>100</v>
      </c>
      <c r="K630" s="16">
        <v>0</v>
      </c>
      <c r="L630" s="48">
        <v>0</v>
      </c>
    </row>
    <row r="631" spans="2:12" x14ac:dyDescent="0.2">
      <c r="D631" s="200"/>
      <c r="E631" s="4" t="s">
        <v>37</v>
      </c>
      <c r="F631" s="5"/>
      <c r="G631" s="6">
        <v>14</v>
      </c>
      <c r="H631" s="8">
        <v>1</v>
      </c>
      <c r="I631" s="1">
        <v>0</v>
      </c>
      <c r="J631" s="1">
        <v>14</v>
      </c>
      <c r="K631" s="1">
        <v>0</v>
      </c>
      <c r="L631" s="9">
        <v>0</v>
      </c>
    </row>
    <row r="632" spans="2:12" x14ac:dyDescent="0.2">
      <c r="D632" s="200"/>
      <c r="E632" s="11"/>
      <c r="F632" s="10"/>
      <c r="G632" s="7">
        <v>100</v>
      </c>
      <c r="H632" s="18">
        <v>7.1428571428570002</v>
      </c>
      <c r="I632" s="49">
        <v>0</v>
      </c>
      <c r="J632" s="25">
        <v>100</v>
      </c>
      <c r="K632" s="16">
        <v>0</v>
      </c>
      <c r="L632" s="48">
        <v>0</v>
      </c>
    </row>
    <row r="633" spans="2:12" x14ac:dyDescent="0.2">
      <c r="D633" s="200"/>
      <c r="E633" s="4" t="s">
        <v>38</v>
      </c>
      <c r="F633" s="5"/>
      <c r="G633" s="6">
        <v>14</v>
      </c>
      <c r="H633" s="8">
        <v>0</v>
      </c>
      <c r="I633" s="1">
        <v>0</v>
      </c>
      <c r="J633" s="1">
        <v>14</v>
      </c>
      <c r="K633" s="1">
        <v>0</v>
      </c>
      <c r="L633" s="9">
        <v>0</v>
      </c>
    </row>
    <row r="634" spans="2:12" x14ac:dyDescent="0.2">
      <c r="D634" s="200"/>
      <c r="E634" s="11"/>
      <c r="F634" s="10"/>
      <c r="G634" s="7">
        <v>100</v>
      </c>
      <c r="H634" s="53">
        <v>0</v>
      </c>
      <c r="I634" s="49">
        <v>0</v>
      </c>
      <c r="J634" s="25">
        <v>100</v>
      </c>
      <c r="K634" s="16">
        <v>0</v>
      </c>
      <c r="L634" s="48">
        <v>0</v>
      </c>
    </row>
    <row r="635" spans="2:12" x14ac:dyDescent="0.2">
      <c r="D635" s="200"/>
      <c r="E635" s="4" t="s">
        <v>39</v>
      </c>
      <c r="F635" s="5"/>
      <c r="G635" s="6">
        <v>25</v>
      </c>
      <c r="H635" s="8">
        <v>2</v>
      </c>
      <c r="I635" s="1">
        <v>0</v>
      </c>
      <c r="J635" s="1">
        <v>24</v>
      </c>
      <c r="K635" s="1">
        <v>1</v>
      </c>
      <c r="L635" s="9">
        <v>0</v>
      </c>
    </row>
    <row r="636" spans="2:12" x14ac:dyDescent="0.2">
      <c r="D636" s="200"/>
      <c r="E636" s="11"/>
      <c r="F636" s="10"/>
      <c r="G636" s="7">
        <v>100</v>
      </c>
      <c r="H636" s="18">
        <v>8</v>
      </c>
      <c r="I636" s="49">
        <v>0</v>
      </c>
      <c r="J636" s="2">
        <v>96</v>
      </c>
      <c r="K636" s="2">
        <v>4</v>
      </c>
      <c r="L636" s="48">
        <v>0</v>
      </c>
    </row>
    <row r="637" spans="2:12" x14ac:dyDescent="0.2">
      <c r="D637" s="200"/>
      <c r="E637" s="4" t="s">
        <v>40</v>
      </c>
      <c r="F637" s="5"/>
      <c r="G637" s="6">
        <v>27</v>
      </c>
      <c r="H637" s="8">
        <v>0</v>
      </c>
      <c r="I637" s="1">
        <v>0</v>
      </c>
      <c r="J637" s="1">
        <v>26</v>
      </c>
      <c r="K637" s="1">
        <v>0</v>
      </c>
      <c r="L637" s="9">
        <v>1</v>
      </c>
    </row>
    <row r="638" spans="2:12" x14ac:dyDescent="0.2">
      <c r="D638" s="201"/>
      <c r="E638" s="45"/>
      <c r="F638" s="51"/>
      <c r="G638" s="81">
        <v>100</v>
      </c>
      <c r="H638" s="118">
        <v>0</v>
      </c>
      <c r="I638" s="103">
        <v>0</v>
      </c>
      <c r="J638" s="64">
        <v>96.296296296296006</v>
      </c>
      <c r="K638" s="62">
        <v>0</v>
      </c>
      <c r="L638" s="106">
        <v>3.7037037037039999</v>
      </c>
    </row>
    <row r="640" spans="2:12" x14ac:dyDescent="0.2">
      <c r="B640" s="40" t="str">
        <f xml:space="preserve"> HYPERLINK("#'目次'!B22", "[16]")</f>
        <v>[16]</v>
      </c>
      <c r="C640" s="23" t="s">
        <v>106</v>
      </c>
    </row>
    <row r="641" spans="3:12" x14ac:dyDescent="0.2">
      <c r="C641" s="186" t="s">
        <v>107</v>
      </c>
    </row>
    <row r="643" spans="3:12" x14ac:dyDescent="0.2">
      <c r="C643" s="23" t="s">
        <v>80</v>
      </c>
    </row>
    <row r="644" spans="3:12" ht="36" x14ac:dyDescent="0.2">
      <c r="E644" s="195"/>
      <c r="F644" s="196"/>
      <c r="G644" s="37" t="s">
        <v>15</v>
      </c>
      <c r="H644" s="33" t="s">
        <v>96</v>
      </c>
      <c r="I644" s="13" t="s">
        <v>97</v>
      </c>
      <c r="J644" s="13" t="s">
        <v>98</v>
      </c>
      <c r="K644" s="13" t="s">
        <v>99</v>
      </c>
      <c r="L644" s="38" t="s">
        <v>18</v>
      </c>
    </row>
    <row r="645" spans="3:12" x14ac:dyDescent="0.2">
      <c r="E645" s="197"/>
      <c r="F645" s="198"/>
      <c r="G645" s="35"/>
      <c r="H645" s="39"/>
      <c r="I645" s="14"/>
      <c r="J645" s="14"/>
      <c r="K645" s="14"/>
      <c r="L645" s="34"/>
    </row>
    <row r="646" spans="3:12" x14ac:dyDescent="0.2">
      <c r="E646" s="120" t="s">
        <v>15</v>
      </c>
      <c r="F646" s="66"/>
      <c r="G646" s="36">
        <v>230</v>
      </c>
      <c r="H646" s="17">
        <v>8</v>
      </c>
      <c r="I646" s="17">
        <v>15</v>
      </c>
      <c r="J646" s="17">
        <v>218</v>
      </c>
      <c r="K646" s="17">
        <v>4</v>
      </c>
      <c r="L646" s="47">
        <v>1</v>
      </c>
    </row>
    <row r="647" spans="3:12" x14ac:dyDescent="0.2">
      <c r="E647" s="45"/>
      <c r="F647" s="67"/>
      <c r="G647" s="7">
        <v>100</v>
      </c>
      <c r="H647" s="2">
        <v>3.4782608695650001</v>
      </c>
      <c r="I647" s="2">
        <v>6.5217391304349999</v>
      </c>
      <c r="J647" s="2">
        <v>94.782608695652002</v>
      </c>
      <c r="K647" s="2">
        <v>1.7391304347829999</v>
      </c>
      <c r="L647" s="15">
        <v>0.43478260869599999</v>
      </c>
    </row>
    <row r="648" spans="3:12" x14ac:dyDescent="0.2">
      <c r="E648" s="4" t="s">
        <v>81</v>
      </c>
      <c r="F648" s="5"/>
      <c r="G648" s="19">
        <v>12</v>
      </c>
      <c r="H648" s="27">
        <v>0</v>
      </c>
      <c r="I648" s="3">
        <v>2</v>
      </c>
      <c r="J648" s="3">
        <v>10</v>
      </c>
      <c r="K648" s="3">
        <v>2</v>
      </c>
      <c r="L648" s="26">
        <v>0</v>
      </c>
    </row>
    <row r="649" spans="3:12" x14ac:dyDescent="0.2">
      <c r="E649" s="11"/>
      <c r="F649" s="10"/>
      <c r="G649" s="7">
        <v>100</v>
      </c>
      <c r="H649" s="53">
        <v>0</v>
      </c>
      <c r="I649" s="41">
        <v>16.666666666666998</v>
      </c>
      <c r="J649" s="50">
        <v>83.333333333333002</v>
      </c>
      <c r="K649" s="41">
        <v>16.666666666666998</v>
      </c>
      <c r="L649" s="48">
        <v>0</v>
      </c>
    </row>
    <row r="650" spans="3:12" x14ac:dyDescent="0.2">
      <c r="E650" s="4" t="s">
        <v>82</v>
      </c>
      <c r="F650" s="5"/>
      <c r="G650" s="6">
        <v>14</v>
      </c>
      <c r="H650" s="8">
        <v>0</v>
      </c>
      <c r="I650" s="1">
        <v>1</v>
      </c>
      <c r="J650" s="1">
        <v>12</v>
      </c>
      <c r="K650" s="1">
        <v>0</v>
      </c>
      <c r="L650" s="9">
        <v>1</v>
      </c>
    </row>
    <row r="651" spans="3:12" x14ac:dyDescent="0.2">
      <c r="E651" s="11"/>
      <c r="F651" s="10"/>
      <c r="G651" s="7">
        <v>100</v>
      </c>
      <c r="H651" s="53">
        <v>0</v>
      </c>
      <c r="I651" s="2">
        <v>7.1428571428570002</v>
      </c>
      <c r="J651" s="30">
        <v>85.714285714286007</v>
      </c>
      <c r="K651" s="16">
        <v>0</v>
      </c>
      <c r="L651" s="85">
        <v>7.1428571428570002</v>
      </c>
    </row>
    <row r="652" spans="3:12" x14ac:dyDescent="0.2">
      <c r="E652" s="4" t="s">
        <v>83</v>
      </c>
      <c r="F652" s="5"/>
      <c r="G652" s="6">
        <v>83</v>
      </c>
      <c r="H652" s="8">
        <v>4</v>
      </c>
      <c r="I652" s="1">
        <v>5</v>
      </c>
      <c r="J652" s="1">
        <v>81</v>
      </c>
      <c r="K652" s="1">
        <v>1</v>
      </c>
      <c r="L652" s="9">
        <v>0</v>
      </c>
    </row>
    <row r="653" spans="3:12" x14ac:dyDescent="0.2">
      <c r="E653" s="11"/>
      <c r="F653" s="10"/>
      <c r="G653" s="7">
        <v>100</v>
      </c>
      <c r="H653" s="18">
        <v>4.819277108434</v>
      </c>
      <c r="I653" s="2">
        <v>6.0240963855420002</v>
      </c>
      <c r="J653" s="2">
        <v>97.590361445783003</v>
      </c>
      <c r="K653" s="2">
        <v>1.204819277108</v>
      </c>
      <c r="L653" s="48">
        <v>0</v>
      </c>
    </row>
    <row r="654" spans="3:12" x14ac:dyDescent="0.2">
      <c r="E654" s="4" t="s">
        <v>84</v>
      </c>
      <c r="F654" s="5"/>
      <c r="G654" s="6">
        <v>6</v>
      </c>
      <c r="H654" s="8">
        <v>0</v>
      </c>
      <c r="I654" s="1">
        <v>0</v>
      </c>
      <c r="J654" s="1">
        <v>6</v>
      </c>
      <c r="K654" s="1">
        <v>0</v>
      </c>
      <c r="L654" s="9">
        <v>0</v>
      </c>
    </row>
    <row r="655" spans="3:12" x14ac:dyDescent="0.2">
      <c r="E655" s="11"/>
      <c r="F655" s="10"/>
      <c r="G655" s="7">
        <v>100</v>
      </c>
      <c r="H655" s="53">
        <v>0</v>
      </c>
      <c r="I655" s="49">
        <v>0</v>
      </c>
      <c r="J655" s="25">
        <v>100</v>
      </c>
      <c r="K655" s="16">
        <v>0</v>
      </c>
      <c r="L655" s="48">
        <v>0</v>
      </c>
    </row>
    <row r="656" spans="3:12" x14ac:dyDescent="0.2">
      <c r="E656" s="4" t="s">
        <v>85</v>
      </c>
      <c r="F656" s="5"/>
      <c r="G656" s="6">
        <v>29</v>
      </c>
      <c r="H656" s="8">
        <v>0</v>
      </c>
      <c r="I656" s="1">
        <v>2</v>
      </c>
      <c r="J656" s="1">
        <v>27</v>
      </c>
      <c r="K656" s="1">
        <v>0</v>
      </c>
      <c r="L656" s="9">
        <v>0</v>
      </c>
    </row>
    <row r="657" spans="2:12" x14ac:dyDescent="0.2">
      <c r="E657" s="11"/>
      <c r="F657" s="10"/>
      <c r="G657" s="7">
        <v>100</v>
      </c>
      <c r="H657" s="53">
        <v>0</v>
      </c>
      <c r="I657" s="2">
        <v>6.8965517241379999</v>
      </c>
      <c r="J657" s="2">
        <v>93.103448275861993</v>
      </c>
      <c r="K657" s="16">
        <v>0</v>
      </c>
      <c r="L657" s="48">
        <v>0</v>
      </c>
    </row>
    <row r="658" spans="2:12" x14ac:dyDescent="0.2">
      <c r="E658" s="4" t="s">
        <v>86</v>
      </c>
      <c r="F658" s="5"/>
      <c r="G658" s="6">
        <v>33</v>
      </c>
      <c r="H658" s="8">
        <v>0</v>
      </c>
      <c r="I658" s="1">
        <v>1</v>
      </c>
      <c r="J658" s="1">
        <v>32</v>
      </c>
      <c r="K658" s="1">
        <v>0</v>
      </c>
      <c r="L658" s="9">
        <v>0</v>
      </c>
    </row>
    <row r="659" spans="2:12" x14ac:dyDescent="0.2">
      <c r="E659" s="11"/>
      <c r="F659" s="10"/>
      <c r="G659" s="7">
        <v>100</v>
      </c>
      <c r="H659" s="53">
        <v>0</v>
      </c>
      <c r="I659" s="2">
        <v>3.0303030303030001</v>
      </c>
      <c r="J659" s="2">
        <v>96.969696969696997</v>
      </c>
      <c r="K659" s="16">
        <v>0</v>
      </c>
      <c r="L659" s="48">
        <v>0</v>
      </c>
    </row>
    <row r="660" spans="2:12" x14ac:dyDescent="0.2">
      <c r="E660" s="4" t="s">
        <v>87</v>
      </c>
      <c r="F660" s="5"/>
      <c r="G660" s="6">
        <v>18</v>
      </c>
      <c r="H660" s="8">
        <v>0</v>
      </c>
      <c r="I660" s="1">
        <v>2</v>
      </c>
      <c r="J660" s="1">
        <v>17</v>
      </c>
      <c r="K660" s="1">
        <v>0</v>
      </c>
      <c r="L660" s="9">
        <v>0</v>
      </c>
    </row>
    <row r="661" spans="2:12" x14ac:dyDescent="0.2">
      <c r="E661" s="11"/>
      <c r="F661" s="10"/>
      <c r="G661" s="7">
        <v>100</v>
      </c>
      <c r="H661" s="53">
        <v>0</v>
      </c>
      <c r="I661" s="2">
        <v>11.111111111111001</v>
      </c>
      <c r="J661" s="2">
        <v>94.444444444444002</v>
      </c>
      <c r="K661" s="16">
        <v>0</v>
      </c>
      <c r="L661" s="48">
        <v>0</v>
      </c>
    </row>
    <row r="662" spans="2:12" x14ac:dyDescent="0.2">
      <c r="E662" s="4" t="s">
        <v>88</v>
      </c>
      <c r="F662" s="5"/>
      <c r="G662" s="6">
        <v>10</v>
      </c>
      <c r="H662" s="8">
        <v>2</v>
      </c>
      <c r="I662" s="1">
        <v>1</v>
      </c>
      <c r="J662" s="1">
        <v>9</v>
      </c>
      <c r="K662" s="1">
        <v>1</v>
      </c>
      <c r="L662" s="9">
        <v>0</v>
      </c>
    </row>
    <row r="663" spans="2:12" x14ac:dyDescent="0.2">
      <c r="E663" s="11"/>
      <c r="F663" s="10"/>
      <c r="G663" s="7">
        <v>100</v>
      </c>
      <c r="H663" s="75">
        <v>20</v>
      </c>
      <c r="I663" s="2">
        <v>10</v>
      </c>
      <c r="J663" s="2">
        <v>90</v>
      </c>
      <c r="K663" s="25">
        <v>10</v>
      </c>
      <c r="L663" s="48">
        <v>0</v>
      </c>
    </row>
    <row r="664" spans="2:12" x14ac:dyDescent="0.2">
      <c r="E664" s="4" t="s">
        <v>89</v>
      </c>
      <c r="F664" s="5"/>
      <c r="G664" s="6">
        <v>13</v>
      </c>
      <c r="H664" s="8">
        <v>0</v>
      </c>
      <c r="I664" s="1">
        <v>1</v>
      </c>
      <c r="J664" s="1">
        <v>12</v>
      </c>
      <c r="K664" s="1">
        <v>0</v>
      </c>
      <c r="L664" s="9">
        <v>0</v>
      </c>
    </row>
    <row r="665" spans="2:12" x14ac:dyDescent="0.2">
      <c r="E665" s="11"/>
      <c r="F665" s="10"/>
      <c r="G665" s="7">
        <v>100</v>
      </c>
      <c r="H665" s="53">
        <v>0</v>
      </c>
      <c r="I665" s="2">
        <v>7.6923076923079998</v>
      </c>
      <c r="J665" s="2">
        <v>92.307692307691994</v>
      </c>
      <c r="K665" s="16">
        <v>0</v>
      </c>
      <c r="L665" s="48">
        <v>0</v>
      </c>
    </row>
    <row r="666" spans="2:12" x14ac:dyDescent="0.2">
      <c r="E666" s="4" t="s">
        <v>90</v>
      </c>
      <c r="F666" s="5"/>
      <c r="G666" s="6">
        <v>10</v>
      </c>
      <c r="H666" s="8">
        <v>2</v>
      </c>
      <c r="I666" s="1">
        <v>0</v>
      </c>
      <c r="J666" s="1">
        <v>10</v>
      </c>
      <c r="K666" s="1">
        <v>0</v>
      </c>
      <c r="L666" s="9">
        <v>0</v>
      </c>
    </row>
    <row r="667" spans="2:12" x14ac:dyDescent="0.2">
      <c r="E667" s="11"/>
      <c r="F667" s="10"/>
      <c r="G667" s="7">
        <v>100</v>
      </c>
      <c r="H667" s="75">
        <v>20</v>
      </c>
      <c r="I667" s="49">
        <v>0</v>
      </c>
      <c r="J667" s="25">
        <v>100</v>
      </c>
      <c r="K667" s="16">
        <v>0</v>
      </c>
      <c r="L667" s="48">
        <v>0</v>
      </c>
    </row>
    <row r="668" spans="2:12" x14ac:dyDescent="0.2">
      <c r="E668" s="4" t="s">
        <v>91</v>
      </c>
      <c r="F668" s="5"/>
      <c r="G668" s="6">
        <v>2</v>
      </c>
      <c r="H668" s="8">
        <v>0</v>
      </c>
      <c r="I668" s="1">
        <v>0</v>
      </c>
      <c r="J668" s="1">
        <v>2</v>
      </c>
      <c r="K668" s="1">
        <v>0</v>
      </c>
      <c r="L668" s="9">
        <v>0</v>
      </c>
    </row>
    <row r="669" spans="2:12" x14ac:dyDescent="0.2">
      <c r="E669" s="45"/>
      <c r="F669" s="51"/>
      <c r="G669" s="81">
        <v>100</v>
      </c>
      <c r="H669" s="118">
        <v>0</v>
      </c>
      <c r="I669" s="103">
        <v>0</v>
      </c>
      <c r="J669" s="124">
        <v>100</v>
      </c>
      <c r="K669" s="62">
        <v>0</v>
      </c>
      <c r="L669" s="116">
        <v>0</v>
      </c>
    </row>
    <row r="671" spans="2:12" x14ac:dyDescent="0.2">
      <c r="B671" s="40" t="str">
        <f xml:space="preserve"> HYPERLINK("#'目次'!B23", "[17]")</f>
        <v>[17]</v>
      </c>
      <c r="C671" s="23" t="s">
        <v>111</v>
      </c>
    </row>
    <row r="674" spans="3:17" x14ac:dyDescent="0.2">
      <c r="C674" s="23" t="s">
        <v>14</v>
      </c>
    </row>
    <row r="675" spans="3:17" ht="24" x14ac:dyDescent="0.2">
      <c r="D675" s="195"/>
      <c r="E675" s="196"/>
      <c r="F675" s="196"/>
      <c r="G675" s="37" t="s">
        <v>15</v>
      </c>
      <c r="H675" s="33" t="s">
        <v>112</v>
      </c>
      <c r="I675" s="13" t="s">
        <v>113</v>
      </c>
      <c r="J675" s="13" t="s">
        <v>114</v>
      </c>
      <c r="K675" s="13" t="s">
        <v>115</v>
      </c>
      <c r="L675" s="13" t="s">
        <v>116</v>
      </c>
      <c r="M675" s="13" t="s">
        <v>117</v>
      </c>
      <c r="N675" s="13" t="s">
        <v>118</v>
      </c>
      <c r="O675" s="13" t="s">
        <v>119</v>
      </c>
      <c r="P675" s="13" t="s">
        <v>120</v>
      </c>
      <c r="Q675" s="38" t="s">
        <v>18</v>
      </c>
    </row>
    <row r="676" spans="3:17" x14ac:dyDescent="0.2">
      <c r="D676" s="197"/>
      <c r="E676" s="198"/>
      <c r="F676" s="198"/>
      <c r="G676" s="35"/>
      <c r="H676" s="39"/>
      <c r="I676" s="14"/>
      <c r="J676" s="14"/>
      <c r="K676" s="14"/>
      <c r="L676" s="14"/>
      <c r="M676" s="14"/>
      <c r="N676" s="14"/>
      <c r="O676" s="14"/>
      <c r="P676" s="14"/>
      <c r="Q676" s="34"/>
    </row>
    <row r="677" spans="3:17" x14ac:dyDescent="0.2">
      <c r="D677" s="78"/>
      <c r="E677" s="79" t="s">
        <v>15</v>
      </c>
      <c r="F677" s="66"/>
      <c r="G677" s="36">
        <v>1200</v>
      </c>
      <c r="H677" s="17">
        <v>807</v>
      </c>
      <c r="I677" s="17">
        <v>132</v>
      </c>
      <c r="J677" s="17">
        <v>327</v>
      </c>
      <c r="K677" s="17">
        <v>288</v>
      </c>
      <c r="L677" s="17">
        <v>200</v>
      </c>
      <c r="M677" s="17">
        <v>292</v>
      </c>
      <c r="N677" s="17">
        <v>657</v>
      </c>
      <c r="O677" s="17">
        <v>279</v>
      </c>
      <c r="P677" s="17">
        <v>255</v>
      </c>
      <c r="Q677" s="47">
        <v>4</v>
      </c>
    </row>
    <row r="678" spans="3:17" x14ac:dyDescent="0.2">
      <c r="D678" s="45"/>
      <c r="E678" s="51"/>
      <c r="F678" s="67"/>
      <c r="G678" s="7">
        <v>100</v>
      </c>
      <c r="H678" s="2">
        <v>67.25</v>
      </c>
      <c r="I678" s="2">
        <v>11</v>
      </c>
      <c r="J678" s="2">
        <v>27.25</v>
      </c>
      <c r="K678" s="2">
        <v>24</v>
      </c>
      <c r="L678" s="2">
        <v>16.666666666666998</v>
      </c>
      <c r="M678" s="2">
        <v>24.333333333333002</v>
      </c>
      <c r="N678" s="2">
        <v>54.75</v>
      </c>
      <c r="O678" s="2">
        <v>23.25</v>
      </c>
      <c r="P678" s="2">
        <v>21.25</v>
      </c>
      <c r="Q678" s="15">
        <v>0.33333333333300003</v>
      </c>
    </row>
    <row r="679" spans="3:17" x14ac:dyDescent="0.2">
      <c r="D679" s="199" t="s">
        <v>19</v>
      </c>
      <c r="E679" s="22" t="s">
        <v>20</v>
      </c>
      <c r="F679" s="21"/>
      <c r="G679" s="19">
        <v>132</v>
      </c>
      <c r="H679" s="27">
        <v>100</v>
      </c>
      <c r="I679" s="3">
        <v>18</v>
      </c>
      <c r="J679" s="3">
        <v>40</v>
      </c>
      <c r="K679" s="3">
        <v>37</v>
      </c>
      <c r="L679" s="3">
        <v>26</v>
      </c>
      <c r="M679" s="3">
        <v>39</v>
      </c>
      <c r="N679" s="3">
        <v>73</v>
      </c>
      <c r="O679" s="3">
        <v>30</v>
      </c>
      <c r="P679" s="3">
        <v>21</v>
      </c>
      <c r="Q679" s="26">
        <v>0</v>
      </c>
    </row>
    <row r="680" spans="3:17" x14ac:dyDescent="0.2">
      <c r="D680" s="200"/>
      <c r="E680" s="11"/>
      <c r="F680" s="10"/>
      <c r="G680" s="7">
        <v>100</v>
      </c>
      <c r="H680" s="70">
        <v>75.757575757576006</v>
      </c>
      <c r="I680" s="2">
        <v>13.636363636364001</v>
      </c>
      <c r="J680" s="2">
        <v>30.303030303029999</v>
      </c>
      <c r="K680" s="2">
        <v>28.030303030302999</v>
      </c>
      <c r="L680" s="2">
        <v>19.696969696970001</v>
      </c>
      <c r="M680" s="25">
        <v>29.545454545455001</v>
      </c>
      <c r="N680" s="2">
        <v>55.303030303029999</v>
      </c>
      <c r="O680" s="2">
        <v>22.727272727273</v>
      </c>
      <c r="P680" s="30">
        <v>15.909090909091001</v>
      </c>
      <c r="Q680" s="48">
        <v>0</v>
      </c>
    </row>
    <row r="681" spans="3:17" x14ac:dyDescent="0.2">
      <c r="D681" s="200"/>
      <c r="E681" s="4" t="s">
        <v>21</v>
      </c>
      <c r="F681" s="5"/>
      <c r="G681" s="6">
        <v>444</v>
      </c>
      <c r="H681" s="8">
        <v>286</v>
      </c>
      <c r="I681" s="1">
        <v>52</v>
      </c>
      <c r="J681" s="1">
        <v>129</v>
      </c>
      <c r="K681" s="1">
        <v>112</v>
      </c>
      <c r="L681" s="1">
        <v>73</v>
      </c>
      <c r="M681" s="1">
        <v>110</v>
      </c>
      <c r="N681" s="1">
        <v>257</v>
      </c>
      <c r="O681" s="1">
        <v>109</v>
      </c>
      <c r="P681" s="1">
        <v>103</v>
      </c>
      <c r="Q681" s="9">
        <v>3</v>
      </c>
    </row>
    <row r="682" spans="3:17" x14ac:dyDescent="0.2">
      <c r="D682" s="200"/>
      <c r="E682" s="11"/>
      <c r="F682" s="10"/>
      <c r="G682" s="7">
        <v>100</v>
      </c>
      <c r="H682" s="18">
        <v>64.414414414413997</v>
      </c>
      <c r="I682" s="2">
        <v>11.711711711712001</v>
      </c>
      <c r="J682" s="2">
        <v>29.054054054053999</v>
      </c>
      <c r="K682" s="2">
        <v>25.225225225225</v>
      </c>
      <c r="L682" s="2">
        <v>16.441441441441</v>
      </c>
      <c r="M682" s="2">
        <v>24.774774774775</v>
      </c>
      <c r="N682" s="2">
        <v>57.882882882883003</v>
      </c>
      <c r="O682" s="2">
        <v>24.549549549550001</v>
      </c>
      <c r="P682" s="2">
        <v>23.198198198198</v>
      </c>
      <c r="Q682" s="15">
        <v>0.67567567567599995</v>
      </c>
    </row>
    <row r="683" spans="3:17" x14ac:dyDescent="0.2">
      <c r="D683" s="200"/>
      <c r="E683" s="4" t="s">
        <v>22</v>
      </c>
      <c r="F683" s="5"/>
      <c r="G683" s="6">
        <v>192</v>
      </c>
      <c r="H683" s="8">
        <v>134</v>
      </c>
      <c r="I683" s="1">
        <v>20</v>
      </c>
      <c r="J683" s="1">
        <v>52</v>
      </c>
      <c r="K683" s="1">
        <v>40</v>
      </c>
      <c r="L683" s="1">
        <v>33</v>
      </c>
      <c r="M683" s="1">
        <v>41</v>
      </c>
      <c r="N683" s="1">
        <v>108</v>
      </c>
      <c r="O683" s="1">
        <v>39</v>
      </c>
      <c r="P683" s="1">
        <v>39</v>
      </c>
      <c r="Q683" s="9">
        <v>0</v>
      </c>
    </row>
    <row r="684" spans="3:17" x14ac:dyDescent="0.2">
      <c r="D684" s="200"/>
      <c r="E684" s="11"/>
      <c r="F684" s="10"/>
      <c r="G684" s="7">
        <v>100</v>
      </c>
      <c r="H684" s="18">
        <v>69.791666666666998</v>
      </c>
      <c r="I684" s="2">
        <v>10.416666666667</v>
      </c>
      <c r="J684" s="2">
        <v>27.083333333333002</v>
      </c>
      <c r="K684" s="2">
        <v>20.833333333333002</v>
      </c>
      <c r="L684" s="2">
        <v>17.1875</v>
      </c>
      <c r="M684" s="2">
        <v>21.354166666666998</v>
      </c>
      <c r="N684" s="2">
        <v>56.25</v>
      </c>
      <c r="O684" s="2">
        <v>20.3125</v>
      </c>
      <c r="P684" s="2">
        <v>20.3125</v>
      </c>
      <c r="Q684" s="48">
        <v>0</v>
      </c>
    </row>
    <row r="685" spans="3:17" x14ac:dyDescent="0.2">
      <c r="D685" s="200"/>
      <c r="E685" s="4" t="s">
        <v>23</v>
      </c>
      <c r="F685" s="5"/>
      <c r="G685" s="6">
        <v>192</v>
      </c>
      <c r="H685" s="8">
        <v>136</v>
      </c>
      <c r="I685" s="1">
        <v>21</v>
      </c>
      <c r="J685" s="1">
        <v>45</v>
      </c>
      <c r="K685" s="1">
        <v>49</v>
      </c>
      <c r="L685" s="1">
        <v>31</v>
      </c>
      <c r="M685" s="1">
        <v>44</v>
      </c>
      <c r="N685" s="1">
        <v>105</v>
      </c>
      <c r="O685" s="1">
        <v>40</v>
      </c>
      <c r="P685" s="1">
        <v>39</v>
      </c>
      <c r="Q685" s="9">
        <v>0</v>
      </c>
    </row>
    <row r="686" spans="3:17" x14ac:dyDescent="0.2">
      <c r="D686" s="200"/>
      <c r="E686" s="11"/>
      <c r="F686" s="10"/>
      <c r="G686" s="7">
        <v>100</v>
      </c>
      <c r="H686" s="18">
        <v>70.833333333333002</v>
      </c>
      <c r="I686" s="2">
        <v>10.9375</v>
      </c>
      <c r="J686" s="2">
        <v>23.4375</v>
      </c>
      <c r="K686" s="2">
        <v>25.520833333333002</v>
      </c>
      <c r="L686" s="2">
        <v>16.145833333333002</v>
      </c>
      <c r="M686" s="2">
        <v>22.916666666666998</v>
      </c>
      <c r="N686" s="2">
        <v>54.6875</v>
      </c>
      <c r="O686" s="2">
        <v>20.833333333333002</v>
      </c>
      <c r="P686" s="2">
        <v>20.3125</v>
      </c>
      <c r="Q686" s="48">
        <v>0</v>
      </c>
    </row>
    <row r="687" spans="3:17" x14ac:dyDescent="0.2">
      <c r="D687" s="200"/>
      <c r="E687" s="4" t="s">
        <v>24</v>
      </c>
      <c r="F687" s="5"/>
      <c r="G687" s="6">
        <v>240</v>
      </c>
      <c r="H687" s="8">
        <v>151</v>
      </c>
      <c r="I687" s="1">
        <v>21</v>
      </c>
      <c r="J687" s="1">
        <v>61</v>
      </c>
      <c r="K687" s="1">
        <v>50</v>
      </c>
      <c r="L687" s="1">
        <v>37</v>
      </c>
      <c r="M687" s="1">
        <v>58</v>
      </c>
      <c r="N687" s="1">
        <v>114</v>
      </c>
      <c r="O687" s="1">
        <v>61</v>
      </c>
      <c r="P687" s="1">
        <v>53</v>
      </c>
      <c r="Q687" s="9">
        <v>1</v>
      </c>
    </row>
    <row r="688" spans="3:17" x14ac:dyDescent="0.2">
      <c r="D688" s="200"/>
      <c r="E688" s="11"/>
      <c r="F688" s="10"/>
      <c r="G688" s="7">
        <v>100</v>
      </c>
      <c r="H688" s="18">
        <v>62.916666666666998</v>
      </c>
      <c r="I688" s="2">
        <v>8.75</v>
      </c>
      <c r="J688" s="2">
        <v>25.416666666666998</v>
      </c>
      <c r="K688" s="2">
        <v>20.833333333333002</v>
      </c>
      <c r="L688" s="2">
        <v>15.416666666667</v>
      </c>
      <c r="M688" s="2">
        <v>24.166666666666998</v>
      </c>
      <c r="N688" s="30">
        <v>47.5</v>
      </c>
      <c r="O688" s="2">
        <v>25.416666666666998</v>
      </c>
      <c r="P688" s="2">
        <v>22.083333333333002</v>
      </c>
      <c r="Q688" s="15">
        <v>0.41666666666699997</v>
      </c>
    </row>
    <row r="689" spans="4:17" x14ac:dyDescent="0.2">
      <c r="D689" s="199" t="s">
        <v>25</v>
      </c>
      <c r="E689" s="22" t="s">
        <v>26</v>
      </c>
      <c r="F689" s="21"/>
      <c r="G689" s="19">
        <v>348</v>
      </c>
      <c r="H689" s="27">
        <v>237</v>
      </c>
      <c r="I689" s="3">
        <v>36</v>
      </c>
      <c r="J689" s="3">
        <v>108</v>
      </c>
      <c r="K689" s="3">
        <v>96</v>
      </c>
      <c r="L689" s="3">
        <v>74</v>
      </c>
      <c r="M689" s="3">
        <v>99</v>
      </c>
      <c r="N689" s="3">
        <v>208</v>
      </c>
      <c r="O689" s="3">
        <v>96</v>
      </c>
      <c r="P689" s="3">
        <v>63</v>
      </c>
      <c r="Q689" s="26">
        <v>1</v>
      </c>
    </row>
    <row r="690" spans="4:17" x14ac:dyDescent="0.2">
      <c r="D690" s="200"/>
      <c r="E690" s="11"/>
      <c r="F690" s="10"/>
      <c r="G690" s="7">
        <v>100</v>
      </c>
      <c r="H690" s="18">
        <v>68.103448275861993</v>
      </c>
      <c r="I690" s="2">
        <v>10.344827586207</v>
      </c>
      <c r="J690" s="2">
        <v>31.034482758620999</v>
      </c>
      <c r="K690" s="2">
        <v>27.586206896552</v>
      </c>
      <c r="L690" s="2">
        <v>21.264367816092001</v>
      </c>
      <c r="M690" s="2">
        <v>28.448275862069</v>
      </c>
      <c r="N690" s="25">
        <v>59.770114942528998</v>
      </c>
      <c r="O690" s="2">
        <v>27.586206896552</v>
      </c>
      <c r="P690" s="2">
        <v>18.103448275862</v>
      </c>
      <c r="Q690" s="15">
        <v>0.28735632183900001</v>
      </c>
    </row>
    <row r="691" spans="4:17" x14ac:dyDescent="0.2">
      <c r="D691" s="200"/>
      <c r="E691" s="4" t="s">
        <v>27</v>
      </c>
      <c r="F691" s="5"/>
      <c r="G691" s="6">
        <v>378</v>
      </c>
      <c r="H691" s="8">
        <v>243</v>
      </c>
      <c r="I691" s="1">
        <v>43</v>
      </c>
      <c r="J691" s="1">
        <v>93</v>
      </c>
      <c r="K691" s="1">
        <v>86</v>
      </c>
      <c r="L691" s="1">
        <v>56</v>
      </c>
      <c r="M691" s="1">
        <v>87</v>
      </c>
      <c r="N691" s="1">
        <v>210</v>
      </c>
      <c r="O691" s="1">
        <v>79</v>
      </c>
      <c r="P691" s="1">
        <v>94</v>
      </c>
      <c r="Q691" s="9">
        <v>1</v>
      </c>
    </row>
    <row r="692" spans="4:17" x14ac:dyDescent="0.2">
      <c r="D692" s="200"/>
      <c r="E692" s="11"/>
      <c r="F692" s="10"/>
      <c r="G692" s="7">
        <v>100</v>
      </c>
      <c r="H692" s="18">
        <v>64.285714285713993</v>
      </c>
      <c r="I692" s="2">
        <v>11.375661375661</v>
      </c>
      <c r="J692" s="2">
        <v>24.603174603174999</v>
      </c>
      <c r="K692" s="2">
        <v>22.751322751322999</v>
      </c>
      <c r="L692" s="2">
        <v>14.814814814815</v>
      </c>
      <c r="M692" s="2">
        <v>23.015873015873002</v>
      </c>
      <c r="N692" s="2">
        <v>55.555555555555998</v>
      </c>
      <c r="O692" s="2">
        <v>20.899470899471002</v>
      </c>
      <c r="P692" s="2">
        <v>24.867724867724998</v>
      </c>
      <c r="Q692" s="15">
        <v>0.26455026455000002</v>
      </c>
    </row>
    <row r="693" spans="4:17" x14ac:dyDescent="0.2">
      <c r="D693" s="200"/>
      <c r="E693" s="4" t="s">
        <v>28</v>
      </c>
      <c r="F693" s="5"/>
      <c r="G693" s="6">
        <v>372</v>
      </c>
      <c r="H693" s="8">
        <v>263</v>
      </c>
      <c r="I693" s="1">
        <v>44</v>
      </c>
      <c r="J693" s="1">
        <v>100</v>
      </c>
      <c r="K693" s="1">
        <v>81</v>
      </c>
      <c r="L693" s="1">
        <v>59</v>
      </c>
      <c r="M693" s="1">
        <v>85</v>
      </c>
      <c r="N693" s="1">
        <v>186</v>
      </c>
      <c r="O693" s="1">
        <v>80</v>
      </c>
      <c r="P693" s="1">
        <v>74</v>
      </c>
      <c r="Q693" s="9">
        <v>2</v>
      </c>
    </row>
    <row r="694" spans="4:17" x14ac:dyDescent="0.2">
      <c r="D694" s="200"/>
      <c r="E694" s="11"/>
      <c r="F694" s="10"/>
      <c r="G694" s="7">
        <v>100</v>
      </c>
      <c r="H694" s="18">
        <v>70.698924731182998</v>
      </c>
      <c r="I694" s="2">
        <v>11.827956989246999</v>
      </c>
      <c r="J694" s="2">
        <v>26.881720430108</v>
      </c>
      <c r="K694" s="2">
        <v>21.774193548387</v>
      </c>
      <c r="L694" s="2">
        <v>15.860215053763</v>
      </c>
      <c r="M694" s="2">
        <v>22.849462365590998</v>
      </c>
      <c r="N694" s="2">
        <v>50</v>
      </c>
      <c r="O694" s="2">
        <v>21.505376344085999</v>
      </c>
      <c r="P694" s="2">
        <v>19.892473118280002</v>
      </c>
      <c r="Q694" s="15">
        <v>0.53763440860199996</v>
      </c>
    </row>
    <row r="695" spans="4:17" x14ac:dyDescent="0.2">
      <c r="D695" s="200"/>
      <c r="E695" s="4" t="s">
        <v>29</v>
      </c>
      <c r="F695" s="5"/>
      <c r="G695" s="6">
        <v>102</v>
      </c>
      <c r="H695" s="8">
        <v>64</v>
      </c>
      <c r="I695" s="1">
        <v>9</v>
      </c>
      <c r="J695" s="1">
        <v>26</v>
      </c>
      <c r="K695" s="1">
        <v>25</v>
      </c>
      <c r="L695" s="1">
        <v>11</v>
      </c>
      <c r="M695" s="1">
        <v>21</v>
      </c>
      <c r="N695" s="1">
        <v>53</v>
      </c>
      <c r="O695" s="1">
        <v>24</v>
      </c>
      <c r="P695" s="1">
        <v>24</v>
      </c>
      <c r="Q695" s="9">
        <v>0</v>
      </c>
    </row>
    <row r="696" spans="4:17" x14ac:dyDescent="0.2">
      <c r="D696" s="200"/>
      <c r="E696" s="11"/>
      <c r="F696" s="10"/>
      <c r="G696" s="7">
        <v>100</v>
      </c>
      <c r="H696" s="18">
        <v>62.745098039216003</v>
      </c>
      <c r="I696" s="2">
        <v>8.8235294117649996</v>
      </c>
      <c r="J696" s="2">
        <v>25.490196078431001</v>
      </c>
      <c r="K696" s="2">
        <v>24.509803921568999</v>
      </c>
      <c r="L696" s="30">
        <v>10.78431372549</v>
      </c>
      <c r="M696" s="2">
        <v>20.588235294118</v>
      </c>
      <c r="N696" s="2">
        <v>51.960784313725</v>
      </c>
      <c r="O696" s="2">
        <v>23.529411764706001</v>
      </c>
      <c r="P696" s="2">
        <v>23.529411764706001</v>
      </c>
      <c r="Q696" s="48">
        <v>0</v>
      </c>
    </row>
    <row r="697" spans="4:17" x14ac:dyDescent="0.2">
      <c r="D697" s="199" t="s">
        <v>30</v>
      </c>
      <c r="E697" s="22" t="s">
        <v>31</v>
      </c>
      <c r="F697" s="21"/>
      <c r="G697" s="19">
        <v>592</v>
      </c>
      <c r="H697" s="27">
        <v>396</v>
      </c>
      <c r="I697" s="3">
        <v>75</v>
      </c>
      <c r="J697" s="3">
        <v>154</v>
      </c>
      <c r="K697" s="3">
        <v>162</v>
      </c>
      <c r="L697" s="3">
        <v>114</v>
      </c>
      <c r="M697" s="3">
        <v>155</v>
      </c>
      <c r="N697" s="3">
        <v>336</v>
      </c>
      <c r="O697" s="3">
        <v>166</v>
      </c>
      <c r="P697" s="3">
        <v>117</v>
      </c>
      <c r="Q697" s="26">
        <v>1</v>
      </c>
    </row>
    <row r="698" spans="4:17" x14ac:dyDescent="0.2">
      <c r="D698" s="200"/>
      <c r="E698" s="11"/>
      <c r="F698" s="10"/>
      <c r="G698" s="7">
        <v>100</v>
      </c>
      <c r="H698" s="18">
        <v>66.891891891892001</v>
      </c>
      <c r="I698" s="2">
        <v>12.668918918918999</v>
      </c>
      <c r="J698" s="2">
        <v>26.013513513513999</v>
      </c>
      <c r="K698" s="2">
        <v>27.364864864865002</v>
      </c>
      <c r="L698" s="2">
        <v>19.256756756756999</v>
      </c>
      <c r="M698" s="2">
        <v>26.182432432432002</v>
      </c>
      <c r="N698" s="2">
        <v>56.756756756756999</v>
      </c>
      <c r="O698" s="2">
        <v>28.040540540540999</v>
      </c>
      <c r="P698" s="2">
        <v>19.763513513513999</v>
      </c>
      <c r="Q698" s="15">
        <v>0.16891891891899999</v>
      </c>
    </row>
    <row r="699" spans="4:17" x14ac:dyDescent="0.2">
      <c r="D699" s="200"/>
      <c r="E699" s="4" t="s">
        <v>32</v>
      </c>
      <c r="F699" s="5"/>
      <c r="G699" s="6">
        <v>608</v>
      </c>
      <c r="H699" s="8">
        <v>411</v>
      </c>
      <c r="I699" s="1">
        <v>57</v>
      </c>
      <c r="J699" s="1">
        <v>173</v>
      </c>
      <c r="K699" s="1">
        <v>126</v>
      </c>
      <c r="L699" s="1">
        <v>86</v>
      </c>
      <c r="M699" s="1">
        <v>137</v>
      </c>
      <c r="N699" s="1">
        <v>321</v>
      </c>
      <c r="O699" s="1">
        <v>113</v>
      </c>
      <c r="P699" s="1">
        <v>138</v>
      </c>
      <c r="Q699" s="9">
        <v>3</v>
      </c>
    </row>
    <row r="700" spans="4:17" x14ac:dyDescent="0.2">
      <c r="D700" s="200"/>
      <c r="E700" s="11"/>
      <c r="F700" s="10"/>
      <c r="G700" s="7">
        <v>100</v>
      </c>
      <c r="H700" s="18">
        <v>67.598684210526002</v>
      </c>
      <c r="I700" s="2">
        <v>9.375</v>
      </c>
      <c r="J700" s="2">
        <v>28.453947368421002</v>
      </c>
      <c r="K700" s="2">
        <v>20.723684210525999</v>
      </c>
      <c r="L700" s="2">
        <v>14.144736842105001</v>
      </c>
      <c r="M700" s="2">
        <v>22.532894736842</v>
      </c>
      <c r="N700" s="2">
        <v>52.796052631579002</v>
      </c>
      <c r="O700" s="2">
        <v>18.585526315789</v>
      </c>
      <c r="P700" s="2">
        <v>22.697368421053</v>
      </c>
      <c r="Q700" s="15">
        <v>0.49342105263199998</v>
      </c>
    </row>
    <row r="701" spans="4:17" x14ac:dyDescent="0.2">
      <c r="D701" s="199" t="s">
        <v>33</v>
      </c>
      <c r="E701" s="22" t="s">
        <v>34</v>
      </c>
      <c r="F701" s="21"/>
      <c r="G701" s="19">
        <v>74</v>
      </c>
      <c r="H701" s="27">
        <v>47</v>
      </c>
      <c r="I701" s="3">
        <v>11</v>
      </c>
      <c r="J701" s="3">
        <v>20</v>
      </c>
      <c r="K701" s="3">
        <v>22</v>
      </c>
      <c r="L701" s="3">
        <v>14</v>
      </c>
      <c r="M701" s="3">
        <v>23</v>
      </c>
      <c r="N701" s="3">
        <v>41</v>
      </c>
      <c r="O701" s="3">
        <v>20</v>
      </c>
      <c r="P701" s="3">
        <v>21</v>
      </c>
      <c r="Q701" s="26">
        <v>0</v>
      </c>
    </row>
    <row r="702" spans="4:17" x14ac:dyDescent="0.2">
      <c r="D702" s="200"/>
      <c r="E702" s="11"/>
      <c r="F702" s="10"/>
      <c r="G702" s="7">
        <v>100</v>
      </c>
      <c r="H702" s="18">
        <v>63.513513513513999</v>
      </c>
      <c r="I702" s="2">
        <v>14.864864864865</v>
      </c>
      <c r="J702" s="2">
        <v>27.027027027027</v>
      </c>
      <c r="K702" s="25">
        <v>29.72972972973</v>
      </c>
      <c r="L702" s="2">
        <v>18.918918918919001</v>
      </c>
      <c r="M702" s="25">
        <v>31.081081081080999</v>
      </c>
      <c r="N702" s="2">
        <v>55.405405405404998</v>
      </c>
      <c r="O702" s="2">
        <v>27.027027027027</v>
      </c>
      <c r="P702" s="25">
        <v>28.378378378377999</v>
      </c>
      <c r="Q702" s="48">
        <v>0</v>
      </c>
    </row>
    <row r="703" spans="4:17" x14ac:dyDescent="0.2">
      <c r="D703" s="200"/>
      <c r="E703" s="4" t="s">
        <v>35</v>
      </c>
      <c r="F703" s="5"/>
      <c r="G703" s="6">
        <v>148</v>
      </c>
      <c r="H703" s="8">
        <v>90</v>
      </c>
      <c r="I703" s="1">
        <v>17</v>
      </c>
      <c r="J703" s="1">
        <v>46</v>
      </c>
      <c r="K703" s="1">
        <v>31</v>
      </c>
      <c r="L703" s="1">
        <v>27</v>
      </c>
      <c r="M703" s="1">
        <v>34</v>
      </c>
      <c r="N703" s="1">
        <v>70</v>
      </c>
      <c r="O703" s="1">
        <v>30</v>
      </c>
      <c r="P703" s="1">
        <v>42</v>
      </c>
      <c r="Q703" s="9">
        <v>0</v>
      </c>
    </row>
    <row r="704" spans="4:17" x14ac:dyDescent="0.2">
      <c r="D704" s="200"/>
      <c r="E704" s="11"/>
      <c r="F704" s="10"/>
      <c r="G704" s="7">
        <v>100</v>
      </c>
      <c r="H704" s="72">
        <v>60.810810810810999</v>
      </c>
      <c r="I704" s="2">
        <v>11.486486486485999</v>
      </c>
      <c r="J704" s="2">
        <v>31.081081081080999</v>
      </c>
      <c r="K704" s="2">
        <v>20.945945945946001</v>
      </c>
      <c r="L704" s="2">
        <v>18.243243243243001</v>
      </c>
      <c r="M704" s="2">
        <v>22.972972972973</v>
      </c>
      <c r="N704" s="30">
        <v>47.297297297297</v>
      </c>
      <c r="O704" s="2">
        <v>20.27027027027</v>
      </c>
      <c r="P704" s="25">
        <v>28.378378378377999</v>
      </c>
      <c r="Q704" s="48">
        <v>0</v>
      </c>
    </row>
    <row r="705" spans="2:17" x14ac:dyDescent="0.2">
      <c r="D705" s="200"/>
      <c r="E705" s="4" t="s">
        <v>36</v>
      </c>
      <c r="F705" s="5"/>
      <c r="G705" s="6">
        <v>187</v>
      </c>
      <c r="H705" s="8">
        <v>127</v>
      </c>
      <c r="I705" s="1">
        <v>11</v>
      </c>
      <c r="J705" s="1">
        <v>48</v>
      </c>
      <c r="K705" s="1">
        <v>56</v>
      </c>
      <c r="L705" s="1">
        <v>27</v>
      </c>
      <c r="M705" s="1">
        <v>57</v>
      </c>
      <c r="N705" s="1">
        <v>113</v>
      </c>
      <c r="O705" s="1">
        <v>43</v>
      </c>
      <c r="P705" s="1">
        <v>38</v>
      </c>
      <c r="Q705" s="9">
        <v>0</v>
      </c>
    </row>
    <row r="706" spans="2:17" x14ac:dyDescent="0.2">
      <c r="D706" s="200"/>
      <c r="E706" s="11"/>
      <c r="F706" s="10"/>
      <c r="G706" s="7">
        <v>100</v>
      </c>
      <c r="H706" s="18">
        <v>67.914438502674003</v>
      </c>
      <c r="I706" s="30">
        <v>5.8823529411760003</v>
      </c>
      <c r="J706" s="2">
        <v>25.668449197861001</v>
      </c>
      <c r="K706" s="25">
        <v>29.946524064171001</v>
      </c>
      <c r="L706" s="2">
        <v>14.438502673797</v>
      </c>
      <c r="M706" s="25">
        <v>30.481283422459999</v>
      </c>
      <c r="N706" s="25">
        <v>60.427807486631004</v>
      </c>
      <c r="O706" s="2">
        <v>22.994652406417</v>
      </c>
      <c r="P706" s="2">
        <v>20.320855614972999</v>
      </c>
      <c r="Q706" s="48">
        <v>0</v>
      </c>
    </row>
    <row r="707" spans="2:17" x14ac:dyDescent="0.2">
      <c r="D707" s="200"/>
      <c r="E707" s="4" t="s">
        <v>37</v>
      </c>
      <c r="F707" s="5"/>
      <c r="G707" s="6">
        <v>221</v>
      </c>
      <c r="H707" s="8">
        <v>164</v>
      </c>
      <c r="I707" s="1">
        <v>36</v>
      </c>
      <c r="J707" s="1">
        <v>79</v>
      </c>
      <c r="K707" s="1">
        <v>76</v>
      </c>
      <c r="L707" s="1">
        <v>55</v>
      </c>
      <c r="M707" s="1">
        <v>71</v>
      </c>
      <c r="N707" s="1">
        <v>148</v>
      </c>
      <c r="O707" s="1">
        <v>52</v>
      </c>
      <c r="P707" s="1">
        <v>36</v>
      </c>
      <c r="Q707" s="9">
        <v>0</v>
      </c>
    </row>
    <row r="708" spans="2:17" x14ac:dyDescent="0.2">
      <c r="D708" s="200"/>
      <c r="E708" s="11"/>
      <c r="F708" s="10"/>
      <c r="G708" s="7">
        <v>100</v>
      </c>
      <c r="H708" s="70">
        <v>74.208144796379997</v>
      </c>
      <c r="I708" s="25">
        <v>16.289592760181002</v>
      </c>
      <c r="J708" s="25">
        <v>35.746606334841999</v>
      </c>
      <c r="K708" s="41">
        <v>34.389140271492998</v>
      </c>
      <c r="L708" s="25">
        <v>24.886877828054001</v>
      </c>
      <c r="M708" s="25">
        <v>32.126696832579</v>
      </c>
      <c r="N708" s="41">
        <v>66.968325791854994</v>
      </c>
      <c r="O708" s="2">
        <v>23.529411764706001</v>
      </c>
      <c r="P708" s="2">
        <v>16.289592760181002</v>
      </c>
      <c r="Q708" s="48">
        <v>0</v>
      </c>
    </row>
    <row r="709" spans="2:17" x14ac:dyDescent="0.2">
      <c r="D709" s="200"/>
      <c r="E709" s="4" t="s">
        <v>38</v>
      </c>
      <c r="F709" s="5"/>
      <c r="G709" s="6">
        <v>186</v>
      </c>
      <c r="H709" s="8">
        <v>136</v>
      </c>
      <c r="I709" s="1">
        <v>18</v>
      </c>
      <c r="J709" s="1">
        <v>54</v>
      </c>
      <c r="K709" s="1">
        <v>47</v>
      </c>
      <c r="L709" s="1">
        <v>28</v>
      </c>
      <c r="M709" s="1">
        <v>48</v>
      </c>
      <c r="N709" s="1">
        <v>120</v>
      </c>
      <c r="O709" s="1">
        <v>51</v>
      </c>
      <c r="P709" s="1">
        <v>27</v>
      </c>
      <c r="Q709" s="9">
        <v>0</v>
      </c>
    </row>
    <row r="710" spans="2:17" x14ac:dyDescent="0.2">
      <c r="D710" s="200"/>
      <c r="E710" s="11"/>
      <c r="F710" s="10"/>
      <c r="G710" s="7">
        <v>100</v>
      </c>
      <c r="H710" s="70">
        <v>73.118279569891996</v>
      </c>
      <c r="I710" s="2">
        <v>9.6774193548389995</v>
      </c>
      <c r="J710" s="2">
        <v>29.032258064516</v>
      </c>
      <c r="K710" s="2">
        <v>25.268817204301001</v>
      </c>
      <c r="L710" s="2">
        <v>15.053763440859999</v>
      </c>
      <c r="M710" s="2">
        <v>25.806451612903</v>
      </c>
      <c r="N710" s="25">
        <v>64.516129032257993</v>
      </c>
      <c r="O710" s="2">
        <v>27.419354838709999</v>
      </c>
      <c r="P710" s="30">
        <v>14.516129032258</v>
      </c>
      <c r="Q710" s="48">
        <v>0</v>
      </c>
    </row>
    <row r="711" spans="2:17" x14ac:dyDescent="0.2">
      <c r="D711" s="200"/>
      <c r="E711" s="4" t="s">
        <v>39</v>
      </c>
      <c r="F711" s="5"/>
      <c r="G711" s="6">
        <v>223</v>
      </c>
      <c r="H711" s="8">
        <v>147</v>
      </c>
      <c r="I711" s="1">
        <v>21</v>
      </c>
      <c r="J711" s="1">
        <v>48</v>
      </c>
      <c r="K711" s="1">
        <v>41</v>
      </c>
      <c r="L711" s="1">
        <v>38</v>
      </c>
      <c r="M711" s="1">
        <v>43</v>
      </c>
      <c r="N711" s="1">
        <v>112</v>
      </c>
      <c r="O711" s="1">
        <v>52</v>
      </c>
      <c r="P711" s="1">
        <v>43</v>
      </c>
      <c r="Q711" s="9">
        <v>0</v>
      </c>
    </row>
    <row r="712" spans="2:17" x14ac:dyDescent="0.2">
      <c r="D712" s="200"/>
      <c r="E712" s="11"/>
      <c r="F712" s="10"/>
      <c r="G712" s="7">
        <v>100</v>
      </c>
      <c r="H712" s="18">
        <v>65.919282511210994</v>
      </c>
      <c r="I712" s="2">
        <v>9.4170403587439999</v>
      </c>
      <c r="J712" s="30">
        <v>21.52466367713</v>
      </c>
      <c r="K712" s="30">
        <v>18.385650224214999</v>
      </c>
      <c r="L712" s="2">
        <v>17.040358744395</v>
      </c>
      <c r="M712" s="30">
        <v>19.282511210761999</v>
      </c>
      <c r="N712" s="2">
        <v>50.224215246637002</v>
      </c>
      <c r="O712" s="2">
        <v>23.318385650223998</v>
      </c>
      <c r="P712" s="2">
        <v>19.282511210761999</v>
      </c>
      <c r="Q712" s="48">
        <v>0</v>
      </c>
    </row>
    <row r="713" spans="2:17" x14ac:dyDescent="0.2">
      <c r="D713" s="200"/>
      <c r="E713" s="4" t="s">
        <v>40</v>
      </c>
      <c r="F713" s="5"/>
      <c r="G713" s="6">
        <v>161</v>
      </c>
      <c r="H713" s="8">
        <v>96</v>
      </c>
      <c r="I713" s="1">
        <v>18</v>
      </c>
      <c r="J713" s="1">
        <v>32</v>
      </c>
      <c r="K713" s="1">
        <v>15</v>
      </c>
      <c r="L713" s="1">
        <v>11</v>
      </c>
      <c r="M713" s="1">
        <v>16</v>
      </c>
      <c r="N713" s="1">
        <v>53</v>
      </c>
      <c r="O713" s="1">
        <v>31</v>
      </c>
      <c r="P713" s="1">
        <v>48</v>
      </c>
      <c r="Q713" s="9">
        <v>4</v>
      </c>
    </row>
    <row r="714" spans="2:17" x14ac:dyDescent="0.2">
      <c r="D714" s="201"/>
      <c r="E714" s="45"/>
      <c r="F714" s="51"/>
      <c r="G714" s="81">
        <v>100</v>
      </c>
      <c r="H714" s="161">
        <v>59.627329192547002</v>
      </c>
      <c r="I714" s="64">
        <v>11.180124223602</v>
      </c>
      <c r="J714" s="126">
        <v>19.875776397515999</v>
      </c>
      <c r="K714" s="108">
        <v>9.3167701863350008</v>
      </c>
      <c r="L714" s="126">
        <v>6.8322981366460001</v>
      </c>
      <c r="M714" s="108">
        <v>9.9378881987579994</v>
      </c>
      <c r="N714" s="108">
        <v>32.919254658385</v>
      </c>
      <c r="O714" s="64">
        <v>19.254658385092998</v>
      </c>
      <c r="P714" s="124">
        <v>29.813664596273</v>
      </c>
      <c r="Q714" s="106">
        <v>2.4844720496889998</v>
      </c>
    </row>
    <row r="716" spans="2:17" x14ac:dyDescent="0.2">
      <c r="B716" s="40" t="str">
        <f xml:space="preserve"> HYPERLINK("#'目次'!B24", "[18]")</f>
        <v>[18]</v>
      </c>
      <c r="C716" s="23" t="s">
        <v>111</v>
      </c>
    </row>
    <row r="719" spans="2:17" x14ac:dyDescent="0.2">
      <c r="C719" s="23" t="s">
        <v>48</v>
      </c>
    </row>
    <row r="720" spans="2:17" ht="24" x14ac:dyDescent="0.2">
      <c r="D720" s="195"/>
      <c r="E720" s="196"/>
      <c r="F720" s="196"/>
      <c r="G720" s="37" t="s">
        <v>15</v>
      </c>
      <c r="H720" s="33" t="s">
        <v>112</v>
      </c>
      <c r="I720" s="13" t="s">
        <v>113</v>
      </c>
      <c r="J720" s="13" t="s">
        <v>114</v>
      </c>
      <c r="K720" s="13" t="s">
        <v>115</v>
      </c>
      <c r="L720" s="13" t="s">
        <v>116</v>
      </c>
      <c r="M720" s="13" t="s">
        <v>117</v>
      </c>
      <c r="N720" s="13" t="s">
        <v>118</v>
      </c>
      <c r="O720" s="13" t="s">
        <v>119</v>
      </c>
      <c r="P720" s="13" t="s">
        <v>120</v>
      </c>
      <c r="Q720" s="38" t="s">
        <v>18</v>
      </c>
    </row>
    <row r="721" spans="4:17" x14ac:dyDescent="0.2">
      <c r="D721" s="197"/>
      <c r="E721" s="198"/>
      <c r="F721" s="198"/>
      <c r="G721" s="35"/>
      <c r="H721" s="39"/>
      <c r="I721" s="14"/>
      <c r="J721" s="14"/>
      <c r="K721" s="14"/>
      <c r="L721" s="14"/>
      <c r="M721" s="14"/>
      <c r="N721" s="14"/>
      <c r="O721" s="14"/>
      <c r="P721" s="14"/>
      <c r="Q721" s="34"/>
    </row>
    <row r="722" spans="4:17" x14ac:dyDescent="0.2">
      <c r="D722" s="78"/>
      <c r="E722" s="79" t="s">
        <v>15</v>
      </c>
      <c r="F722" s="66"/>
      <c r="G722" s="36">
        <v>1200</v>
      </c>
      <c r="H722" s="17">
        <v>807</v>
      </c>
      <c r="I722" s="17">
        <v>132</v>
      </c>
      <c r="J722" s="17">
        <v>327</v>
      </c>
      <c r="K722" s="17">
        <v>288</v>
      </c>
      <c r="L722" s="17">
        <v>200</v>
      </c>
      <c r="M722" s="17">
        <v>292</v>
      </c>
      <c r="N722" s="17">
        <v>657</v>
      </c>
      <c r="O722" s="17">
        <v>279</v>
      </c>
      <c r="P722" s="17">
        <v>255</v>
      </c>
      <c r="Q722" s="47">
        <v>4</v>
      </c>
    </row>
    <row r="723" spans="4:17" x14ac:dyDescent="0.2">
      <c r="D723" s="45"/>
      <c r="E723" s="51"/>
      <c r="F723" s="67"/>
      <c r="G723" s="7">
        <v>100</v>
      </c>
      <c r="H723" s="2">
        <v>67.25</v>
      </c>
      <c r="I723" s="2">
        <v>11</v>
      </c>
      <c r="J723" s="2">
        <v>27.25</v>
      </c>
      <c r="K723" s="2">
        <v>24</v>
      </c>
      <c r="L723" s="2">
        <v>16.666666666666998</v>
      </c>
      <c r="M723" s="2">
        <v>24.333333333333002</v>
      </c>
      <c r="N723" s="2">
        <v>54.75</v>
      </c>
      <c r="O723" s="2">
        <v>23.25</v>
      </c>
      <c r="P723" s="2">
        <v>21.25</v>
      </c>
      <c r="Q723" s="15">
        <v>0.33333333333300003</v>
      </c>
    </row>
    <row r="724" spans="4:17" x14ac:dyDescent="0.2">
      <c r="D724" s="199" t="s">
        <v>49</v>
      </c>
      <c r="E724" s="22" t="s">
        <v>50</v>
      </c>
      <c r="F724" s="21"/>
      <c r="G724" s="19">
        <v>15</v>
      </c>
      <c r="H724" s="27">
        <v>11</v>
      </c>
      <c r="I724" s="3">
        <v>2</v>
      </c>
      <c r="J724" s="3">
        <v>5</v>
      </c>
      <c r="K724" s="3">
        <v>2</v>
      </c>
      <c r="L724" s="3">
        <v>2</v>
      </c>
      <c r="M724" s="3">
        <v>3</v>
      </c>
      <c r="N724" s="3">
        <v>7</v>
      </c>
      <c r="O724" s="3">
        <v>2</v>
      </c>
      <c r="P724" s="3">
        <v>4</v>
      </c>
      <c r="Q724" s="26">
        <v>0</v>
      </c>
    </row>
    <row r="725" spans="4:17" x14ac:dyDescent="0.2">
      <c r="D725" s="200"/>
      <c r="E725" s="11"/>
      <c r="F725" s="10"/>
      <c r="G725" s="7">
        <v>100</v>
      </c>
      <c r="H725" s="70">
        <v>73.333333333333002</v>
      </c>
      <c r="I725" s="2">
        <v>13.333333333333</v>
      </c>
      <c r="J725" s="25">
        <v>33.333333333333002</v>
      </c>
      <c r="K725" s="50">
        <v>13.333333333333</v>
      </c>
      <c r="L725" s="2">
        <v>13.333333333333</v>
      </c>
      <c r="M725" s="2">
        <v>20</v>
      </c>
      <c r="N725" s="30">
        <v>46.666666666666998</v>
      </c>
      <c r="O725" s="30">
        <v>13.333333333333</v>
      </c>
      <c r="P725" s="25">
        <v>26.666666666666998</v>
      </c>
      <c r="Q725" s="48">
        <v>0</v>
      </c>
    </row>
    <row r="726" spans="4:17" x14ac:dyDescent="0.2">
      <c r="D726" s="200"/>
      <c r="E726" s="4" t="s">
        <v>51</v>
      </c>
      <c r="F726" s="5"/>
      <c r="G726" s="6">
        <v>142</v>
      </c>
      <c r="H726" s="8">
        <v>81</v>
      </c>
      <c r="I726" s="1">
        <v>22</v>
      </c>
      <c r="J726" s="1">
        <v>31</v>
      </c>
      <c r="K726" s="1">
        <v>36</v>
      </c>
      <c r="L726" s="1">
        <v>25</v>
      </c>
      <c r="M726" s="1">
        <v>35</v>
      </c>
      <c r="N726" s="1">
        <v>71</v>
      </c>
      <c r="O726" s="1">
        <v>38</v>
      </c>
      <c r="P726" s="1">
        <v>39</v>
      </c>
      <c r="Q726" s="9">
        <v>0</v>
      </c>
    </row>
    <row r="727" spans="4:17" x14ac:dyDescent="0.2">
      <c r="D727" s="200"/>
      <c r="E727" s="11"/>
      <c r="F727" s="10"/>
      <c r="G727" s="7">
        <v>100</v>
      </c>
      <c r="H727" s="97">
        <v>57.042253521127002</v>
      </c>
      <c r="I727" s="2">
        <v>15.492957746479</v>
      </c>
      <c r="J727" s="30">
        <v>21.830985915492999</v>
      </c>
      <c r="K727" s="2">
        <v>25.352112676055999</v>
      </c>
      <c r="L727" s="2">
        <v>17.605633802817</v>
      </c>
      <c r="M727" s="2">
        <v>24.647887323944001</v>
      </c>
      <c r="N727" s="2">
        <v>50</v>
      </c>
      <c r="O727" s="2">
        <v>26.760563380282001</v>
      </c>
      <c r="P727" s="25">
        <v>27.464788732393998</v>
      </c>
      <c r="Q727" s="48">
        <v>0</v>
      </c>
    </row>
    <row r="728" spans="4:17" x14ac:dyDescent="0.2">
      <c r="D728" s="200"/>
      <c r="E728" s="4" t="s">
        <v>52</v>
      </c>
      <c r="F728" s="5"/>
      <c r="G728" s="6">
        <v>26</v>
      </c>
      <c r="H728" s="8">
        <v>16</v>
      </c>
      <c r="I728" s="1">
        <v>2</v>
      </c>
      <c r="J728" s="1">
        <v>9</v>
      </c>
      <c r="K728" s="1">
        <v>9</v>
      </c>
      <c r="L728" s="1">
        <v>7</v>
      </c>
      <c r="M728" s="1">
        <v>9</v>
      </c>
      <c r="N728" s="1">
        <v>15</v>
      </c>
      <c r="O728" s="1">
        <v>9</v>
      </c>
      <c r="P728" s="1">
        <v>5</v>
      </c>
      <c r="Q728" s="9">
        <v>0</v>
      </c>
    </row>
    <row r="729" spans="4:17" x14ac:dyDescent="0.2">
      <c r="D729" s="200"/>
      <c r="E729" s="11"/>
      <c r="F729" s="10"/>
      <c r="G729" s="7">
        <v>100</v>
      </c>
      <c r="H729" s="72">
        <v>61.538461538462002</v>
      </c>
      <c r="I729" s="2">
        <v>7.6923076923079998</v>
      </c>
      <c r="J729" s="25">
        <v>34.615384615384997</v>
      </c>
      <c r="K729" s="41">
        <v>34.615384615384997</v>
      </c>
      <c r="L729" s="41">
        <v>26.923076923077002</v>
      </c>
      <c r="M729" s="41">
        <v>34.615384615384997</v>
      </c>
      <c r="N729" s="2">
        <v>57.692307692307999</v>
      </c>
      <c r="O729" s="41">
        <v>34.615384615384997</v>
      </c>
      <c r="P729" s="2">
        <v>19.230769230768999</v>
      </c>
      <c r="Q729" s="48">
        <v>0</v>
      </c>
    </row>
    <row r="730" spans="4:17" x14ac:dyDescent="0.2">
      <c r="D730" s="200"/>
      <c r="E730" s="4" t="s">
        <v>53</v>
      </c>
      <c r="F730" s="5"/>
      <c r="G730" s="6">
        <v>41</v>
      </c>
      <c r="H730" s="8">
        <v>31</v>
      </c>
      <c r="I730" s="1">
        <v>2</v>
      </c>
      <c r="J730" s="1">
        <v>14</v>
      </c>
      <c r="K730" s="1">
        <v>14</v>
      </c>
      <c r="L730" s="1">
        <v>10</v>
      </c>
      <c r="M730" s="1">
        <v>18</v>
      </c>
      <c r="N730" s="1">
        <v>31</v>
      </c>
      <c r="O730" s="1">
        <v>14</v>
      </c>
      <c r="P730" s="1">
        <v>4</v>
      </c>
      <c r="Q730" s="9">
        <v>0</v>
      </c>
    </row>
    <row r="731" spans="4:17" x14ac:dyDescent="0.2">
      <c r="D731" s="200"/>
      <c r="E731" s="11"/>
      <c r="F731" s="10"/>
      <c r="G731" s="7">
        <v>100</v>
      </c>
      <c r="H731" s="70">
        <v>75.609756097561004</v>
      </c>
      <c r="I731" s="30">
        <v>4.8780487804880002</v>
      </c>
      <c r="J731" s="25">
        <v>34.146341463414998</v>
      </c>
      <c r="K731" s="41">
        <v>34.146341463414998</v>
      </c>
      <c r="L731" s="25">
        <v>24.390243902439</v>
      </c>
      <c r="M731" s="41">
        <v>43.902439024389999</v>
      </c>
      <c r="N731" s="41">
        <v>75.609756097561004</v>
      </c>
      <c r="O731" s="41">
        <v>34.146341463414998</v>
      </c>
      <c r="P731" s="50">
        <v>9.7560975609760003</v>
      </c>
      <c r="Q731" s="48">
        <v>0</v>
      </c>
    </row>
    <row r="732" spans="4:17" x14ac:dyDescent="0.2">
      <c r="D732" s="200"/>
      <c r="E732" s="4" t="s">
        <v>54</v>
      </c>
      <c r="F732" s="5"/>
      <c r="G732" s="6">
        <v>226</v>
      </c>
      <c r="H732" s="8">
        <v>173</v>
      </c>
      <c r="I732" s="1">
        <v>29</v>
      </c>
      <c r="J732" s="1">
        <v>76</v>
      </c>
      <c r="K732" s="1">
        <v>73</v>
      </c>
      <c r="L732" s="1">
        <v>57</v>
      </c>
      <c r="M732" s="1">
        <v>78</v>
      </c>
      <c r="N732" s="1">
        <v>148</v>
      </c>
      <c r="O732" s="1">
        <v>66</v>
      </c>
      <c r="P732" s="1">
        <v>33</v>
      </c>
      <c r="Q732" s="9">
        <v>0</v>
      </c>
    </row>
    <row r="733" spans="4:17" x14ac:dyDescent="0.2">
      <c r="D733" s="200"/>
      <c r="E733" s="11"/>
      <c r="F733" s="10"/>
      <c r="G733" s="7">
        <v>100</v>
      </c>
      <c r="H733" s="70">
        <v>76.548672566372005</v>
      </c>
      <c r="I733" s="2">
        <v>12.83185840708</v>
      </c>
      <c r="J733" s="25">
        <v>33.628318584071003</v>
      </c>
      <c r="K733" s="25">
        <v>32.300884955751997</v>
      </c>
      <c r="L733" s="25">
        <v>25.221238938052998</v>
      </c>
      <c r="M733" s="41">
        <v>34.513274336282997</v>
      </c>
      <c r="N733" s="41">
        <v>65.486725663716996</v>
      </c>
      <c r="O733" s="25">
        <v>29.203539823008999</v>
      </c>
      <c r="P733" s="30">
        <v>14.601769911504</v>
      </c>
      <c r="Q733" s="48">
        <v>0</v>
      </c>
    </row>
    <row r="734" spans="4:17" x14ac:dyDescent="0.2">
      <c r="D734" s="200"/>
      <c r="E734" s="4" t="s">
        <v>55</v>
      </c>
      <c r="F734" s="5"/>
      <c r="G734" s="6">
        <v>125</v>
      </c>
      <c r="H734" s="8">
        <v>74</v>
      </c>
      <c r="I734" s="1">
        <v>12</v>
      </c>
      <c r="J734" s="1">
        <v>24</v>
      </c>
      <c r="K734" s="1">
        <v>24</v>
      </c>
      <c r="L734" s="1">
        <v>15</v>
      </c>
      <c r="M734" s="1">
        <v>23</v>
      </c>
      <c r="N734" s="1">
        <v>59</v>
      </c>
      <c r="O734" s="1">
        <v>25</v>
      </c>
      <c r="P734" s="1">
        <v>32</v>
      </c>
      <c r="Q734" s="9">
        <v>0</v>
      </c>
    </row>
    <row r="735" spans="4:17" x14ac:dyDescent="0.2">
      <c r="D735" s="200"/>
      <c r="E735" s="11"/>
      <c r="F735" s="10"/>
      <c r="G735" s="7">
        <v>100</v>
      </c>
      <c r="H735" s="72">
        <v>59.2</v>
      </c>
      <c r="I735" s="2">
        <v>9.6</v>
      </c>
      <c r="J735" s="30">
        <v>19.2</v>
      </c>
      <c r="K735" s="2">
        <v>19.2</v>
      </c>
      <c r="L735" s="2">
        <v>12</v>
      </c>
      <c r="M735" s="30">
        <v>18.399999999999999</v>
      </c>
      <c r="N735" s="30">
        <v>47.2</v>
      </c>
      <c r="O735" s="2">
        <v>20</v>
      </c>
      <c r="P735" s="2">
        <v>25.6</v>
      </c>
      <c r="Q735" s="48">
        <v>0</v>
      </c>
    </row>
    <row r="736" spans="4:17" x14ac:dyDescent="0.2">
      <c r="D736" s="200"/>
      <c r="E736" s="4" t="s">
        <v>56</v>
      </c>
      <c r="F736" s="5"/>
      <c r="G736" s="6">
        <v>190</v>
      </c>
      <c r="H736" s="8">
        <v>128</v>
      </c>
      <c r="I736" s="1">
        <v>8</v>
      </c>
      <c r="J736" s="1">
        <v>55</v>
      </c>
      <c r="K736" s="1">
        <v>38</v>
      </c>
      <c r="L736" s="1">
        <v>28</v>
      </c>
      <c r="M736" s="1">
        <v>37</v>
      </c>
      <c r="N736" s="1">
        <v>100</v>
      </c>
      <c r="O736" s="1">
        <v>39</v>
      </c>
      <c r="P736" s="1">
        <v>43</v>
      </c>
      <c r="Q736" s="9">
        <v>1</v>
      </c>
    </row>
    <row r="737" spans="4:17" x14ac:dyDescent="0.2">
      <c r="D737" s="200"/>
      <c r="E737" s="11"/>
      <c r="F737" s="10"/>
      <c r="G737" s="7">
        <v>100</v>
      </c>
      <c r="H737" s="18">
        <v>67.368421052632002</v>
      </c>
      <c r="I737" s="30">
        <v>4.2105263157890001</v>
      </c>
      <c r="J737" s="2">
        <v>28.947368421053</v>
      </c>
      <c r="K737" s="2">
        <v>20</v>
      </c>
      <c r="L737" s="2">
        <v>14.736842105262999</v>
      </c>
      <c r="M737" s="2">
        <v>19.473684210525999</v>
      </c>
      <c r="N737" s="2">
        <v>52.631578947367998</v>
      </c>
      <c r="O737" s="2">
        <v>20.526315789474001</v>
      </c>
      <c r="P737" s="2">
        <v>22.631578947367998</v>
      </c>
      <c r="Q737" s="15">
        <v>0.52631578947400004</v>
      </c>
    </row>
    <row r="738" spans="4:17" x14ac:dyDescent="0.2">
      <c r="D738" s="200"/>
      <c r="E738" s="4" t="s">
        <v>57</v>
      </c>
      <c r="F738" s="5"/>
      <c r="G738" s="6">
        <v>185</v>
      </c>
      <c r="H738" s="8">
        <v>137</v>
      </c>
      <c r="I738" s="1">
        <v>22</v>
      </c>
      <c r="J738" s="1">
        <v>56</v>
      </c>
      <c r="K738" s="1">
        <v>42</v>
      </c>
      <c r="L738" s="1">
        <v>26</v>
      </c>
      <c r="M738" s="1">
        <v>41</v>
      </c>
      <c r="N738" s="1">
        <v>105</v>
      </c>
      <c r="O738" s="1">
        <v>36</v>
      </c>
      <c r="P738" s="1">
        <v>30</v>
      </c>
      <c r="Q738" s="9">
        <v>1</v>
      </c>
    </row>
    <row r="739" spans="4:17" x14ac:dyDescent="0.2">
      <c r="D739" s="200"/>
      <c r="E739" s="11"/>
      <c r="F739" s="10"/>
      <c r="G739" s="7">
        <v>100</v>
      </c>
      <c r="H739" s="70">
        <v>74.054054054054006</v>
      </c>
      <c r="I739" s="2">
        <v>11.891891891892</v>
      </c>
      <c r="J739" s="2">
        <v>30.27027027027</v>
      </c>
      <c r="K739" s="2">
        <v>22.702702702703</v>
      </c>
      <c r="L739" s="2">
        <v>14.054054054053999</v>
      </c>
      <c r="M739" s="2">
        <v>22.162162162162002</v>
      </c>
      <c r="N739" s="2">
        <v>56.756756756756999</v>
      </c>
      <c r="O739" s="2">
        <v>19.459459459459001</v>
      </c>
      <c r="P739" s="30">
        <v>16.216216216216001</v>
      </c>
      <c r="Q739" s="15">
        <v>0.54054054054099998</v>
      </c>
    </row>
    <row r="740" spans="4:17" x14ac:dyDescent="0.2">
      <c r="D740" s="200"/>
      <c r="E740" s="4" t="s">
        <v>58</v>
      </c>
      <c r="F740" s="5"/>
      <c r="G740" s="6">
        <v>113</v>
      </c>
      <c r="H740" s="8">
        <v>70</v>
      </c>
      <c r="I740" s="1">
        <v>16</v>
      </c>
      <c r="J740" s="1">
        <v>34</v>
      </c>
      <c r="K740" s="1">
        <v>33</v>
      </c>
      <c r="L740" s="1">
        <v>20</v>
      </c>
      <c r="M740" s="1">
        <v>30</v>
      </c>
      <c r="N740" s="1">
        <v>61</v>
      </c>
      <c r="O740" s="1">
        <v>28</v>
      </c>
      <c r="P740" s="1">
        <v>32</v>
      </c>
      <c r="Q740" s="9">
        <v>0</v>
      </c>
    </row>
    <row r="741" spans="4:17" x14ac:dyDescent="0.2">
      <c r="D741" s="200"/>
      <c r="E741" s="11"/>
      <c r="F741" s="10"/>
      <c r="G741" s="7">
        <v>100</v>
      </c>
      <c r="H741" s="72">
        <v>61.946902654867003</v>
      </c>
      <c r="I741" s="2">
        <v>14.159292035398</v>
      </c>
      <c r="J741" s="2">
        <v>30.088495575221</v>
      </c>
      <c r="K741" s="25">
        <v>29.203539823008999</v>
      </c>
      <c r="L741" s="2">
        <v>17.699115044248</v>
      </c>
      <c r="M741" s="2">
        <v>26.548672566372002</v>
      </c>
      <c r="N741" s="2">
        <v>53.982300884955997</v>
      </c>
      <c r="O741" s="2">
        <v>24.778761061947002</v>
      </c>
      <c r="P741" s="25">
        <v>28.318584070796</v>
      </c>
      <c r="Q741" s="48">
        <v>0</v>
      </c>
    </row>
    <row r="742" spans="4:17" x14ac:dyDescent="0.2">
      <c r="D742" s="200"/>
      <c r="E742" s="4" t="s">
        <v>59</v>
      </c>
      <c r="F742" s="5"/>
      <c r="G742" s="6">
        <v>136</v>
      </c>
      <c r="H742" s="8">
        <v>86</v>
      </c>
      <c r="I742" s="1">
        <v>17</v>
      </c>
      <c r="J742" s="1">
        <v>23</v>
      </c>
      <c r="K742" s="1">
        <v>17</v>
      </c>
      <c r="L742" s="1">
        <v>10</v>
      </c>
      <c r="M742" s="1">
        <v>18</v>
      </c>
      <c r="N742" s="1">
        <v>60</v>
      </c>
      <c r="O742" s="1">
        <v>22</v>
      </c>
      <c r="P742" s="1">
        <v>32</v>
      </c>
      <c r="Q742" s="9">
        <v>2</v>
      </c>
    </row>
    <row r="743" spans="4:17" x14ac:dyDescent="0.2">
      <c r="D743" s="200"/>
      <c r="E743" s="11"/>
      <c r="F743" s="10"/>
      <c r="G743" s="7">
        <v>100</v>
      </c>
      <c r="H743" s="18">
        <v>63.235294117647001</v>
      </c>
      <c r="I743" s="2">
        <v>12.5</v>
      </c>
      <c r="J743" s="50">
        <v>16.911764705882</v>
      </c>
      <c r="K743" s="50">
        <v>12.5</v>
      </c>
      <c r="L743" s="30">
        <v>7.352941176471</v>
      </c>
      <c r="M743" s="50">
        <v>13.235294117646999</v>
      </c>
      <c r="N743" s="50">
        <v>44.117647058823998</v>
      </c>
      <c r="O743" s="30">
        <v>16.176470588234999</v>
      </c>
      <c r="P743" s="2">
        <v>23.529411764706001</v>
      </c>
      <c r="Q743" s="15">
        <v>1.4705882352940001</v>
      </c>
    </row>
    <row r="744" spans="4:17" x14ac:dyDescent="0.2">
      <c r="D744" s="199" t="s">
        <v>60</v>
      </c>
      <c r="E744" s="22" t="s">
        <v>61</v>
      </c>
      <c r="F744" s="21"/>
      <c r="G744" s="19">
        <v>205</v>
      </c>
      <c r="H744" s="27">
        <v>128</v>
      </c>
      <c r="I744" s="3">
        <v>23</v>
      </c>
      <c r="J744" s="3">
        <v>41</v>
      </c>
      <c r="K744" s="3">
        <v>37</v>
      </c>
      <c r="L744" s="3">
        <v>31</v>
      </c>
      <c r="M744" s="3">
        <v>34</v>
      </c>
      <c r="N744" s="3">
        <v>89</v>
      </c>
      <c r="O744" s="3">
        <v>39</v>
      </c>
      <c r="P744" s="3">
        <v>55</v>
      </c>
      <c r="Q744" s="26">
        <v>0</v>
      </c>
    </row>
    <row r="745" spans="4:17" x14ac:dyDescent="0.2">
      <c r="D745" s="200"/>
      <c r="E745" s="11"/>
      <c r="F745" s="10"/>
      <c r="G745" s="7">
        <v>100</v>
      </c>
      <c r="H745" s="18">
        <v>62.439024390244001</v>
      </c>
      <c r="I745" s="2">
        <v>11.219512195122</v>
      </c>
      <c r="J745" s="30">
        <v>20</v>
      </c>
      <c r="K745" s="30">
        <v>18.048780487805001</v>
      </c>
      <c r="L745" s="2">
        <v>15.121951219512001</v>
      </c>
      <c r="M745" s="30">
        <v>16.585365853658999</v>
      </c>
      <c r="N745" s="50">
        <v>43.414634146341001</v>
      </c>
      <c r="O745" s="2">
        <v>19.024390243902001</v>
      </c>
      <c r="P745" s="25">
        <v>26.829268292683</v>
      </c>
      <c r="Q745" s="48">
        <v>0</v>
      </c>
    </row>
    <row r="746" spans="4:17" x14ac:dyDescent="0.2">
      <c r="D746" s="200"/>
      <c r="E746" s="4" t="s">
        <v>62</v>
      </c>
      <c r="F746" s="5"/>
      <c r="G746" s="6">
        <v>160</v>
      </c>
      <c r="H746" s="8">
        <v>101</v>
      </c>
      <c r="I746" s="1">
        <v>11</v>
      </c>
      <c r="J746" s="1">
        <v>39</v>
      </c>
      <c r="K746" s="1">
        <v>27</v>
      </c>
      <c r="L746" s="1">
        <v>25</v>
      </c>
      <c r="M746" s="1">
        <v>34</v>
      </c>
      <c r="N746" s="1">
        <v>71</v>
      </c>
      <c r="O746" s="1">
        <v>35</v>
      </c>
      <c r="P746" s="1">
        <v>41</v>
      </c>
      <c r="Q746" s="9">
        <v>1</v>
      </c>
    </row>
    <row r="747" spans="4:17" x14ac:dyDescent="0.2">
      <c r="D747" s="200"/>
      <c r="E747" s="11"/>
      <c r="F747" s="10"/>
      <c r="G747" s="7">
        <v>100</v>
      </c>
      <c r="H747" s="18">
        <v>63.125</v>
      </c>
      <c r="I747" s="2">
        <v>6.875</v>
      </c>
      <c r="J747" s="2">
        <v>24.375</v>
      </c>
      <c r="K747" s="30">
        <v>16.875</v>
      </c>
      <c r="L747" s="2">
        <v>15.625</v>
      </c>
      <c r="M747" s="2">
        <v>21.25</v>
      </c>
      <c r="N747" s="50">
        <v>44.375</v>
      </c>
      <c r="O747" s="2">
        <v>21.875</v>
      </c>
      <c r="P747" s="2">
        <v>25.625</v>
      </c>
      <c r="Q747" s="15">
        <v>0.625</v>
      </c>
    </row>
    <row r="748" spans="4:17" x14ac:dyDescent="0.2">
      <c r="D748" s="200"/>
      <c r="E748" s="4" t="s">
        <v>63</v>
      </c>
      <c r="F748" s="5"/>
      <c r="G748" s="6">
        <v>121</v>
      </c>
      <c r="H748" s="8">
        <v>92</v>
      </c>
      <c r="I748" s="1">
        <v>12</v>
      </c>
      <c r="J748" s="1">
        <v>33</v>
      </c>
      <c r="K748" s="1">
        <v>22</v>
      </c>
      <c r="L748" s="1">
        <v>21</v>
      </c>
      <c r="M748" s="1">
        <v>27</v>
      </c>
      <c r="N748" s="1">
        <v>70</v>
      </c>
      <c r="O748" s="1">
        <v>27</v>
      </c>
      <c r="P748" s="1">
        <v>18</v>
      </c>
      <c r="Q748" s="9">
        <v>0</v>
      </c>
    </row>
    <row r="749" spans="4:17" x14ac:dyDescent="0.2">
      <c r="D749" s="200"/>
      <c r="E749" s="11"/>
      <c r="F749" s="10"/>
      <c r="G749" s="7">
        <v>100</v>
      </c>
      <c r="H749" s="70">
        <v>76.033057851240002</v>
      </c>
      <c r="I749" s="2">
        <v>9.9173553719009995</v>
      </c>
      <c r="J749" s="2">
        <v>27.272727272727</v>
      </c>
      <c r="K749" s="30">
        <v>18.181818181817999</v>
      </c>
      <c r="L749" s="2">
        <v>17.355371900826</v>
      </c>
      <c r="M749" s="2">
        <v>22.314049586776999</v>
      </c>
      <c r="N749" s="2">
        <v>57.851239669420998</v>
      </c>
      <c r="O749" s="2">
        <v>22.314049586776999</v>
      </c>
      <c r="P749" s="30">
        <v>14.876033057851</v>
      </c>
      <c r="Q749" s="48">
        <v>0</v>
      </c>
    </row>
    <row r="750" spans="4:17" x14ac:dyDescent="0.2">
      <c r="D750" s="200"/>
      <c r="E750" s="4" t="s">
        <v>64</v>
      </c>
      <c r="F750" s="5"/>
      <c r="G750" s="6">
        <v>124</v>
      </c>
      <c r="H750" s="8">
        <v>83</v>
      </c>
      <c r="I750" s="1">
        <v>17</v>
      </c>
      <c r="J750" s="1">
        <v>33</v>
      </c>
      <c r="K750" s="1">
        <v>35</v>
      </c>
      <c r="L750" s="1">
        <v>21</v>
      </c>
      <c r="M750" s="1">
        <v>36</v>
      </c>
      <c r="N750" s="1">
        <v>76</v>
      </c>
      <c r="O750" s="1">
        <v>39</v>
      </c>
      <c r="P750" s="1">
        <v>27</v>
      </c>
      <c r="Q750" s="9">
        <v>0</v>
      </c>
    </row>
    <row r="751" spans="4:17" x14ac:dyDescent="0.2">
      <c r="D751" s="200"/>
      <c r="E751" s="11"/>
      <c r="F751" s="10"/>
      <c r="G751" s="7">
        <v>100</v>
      </c>
      <c r="H751" s="18">
        <v>66.935483870968</v>
      </c>
      <c r="I751" s="2">
        <v>13.709677419355</v>
      </c>
      <c r="J751" s="2">
        <v>26.612903225806001</v>
      </c>
      <c r="K751" s="2">
        <v>28.225806451613</v>
      </c>
      <c r="L751" s="2">
        <v>16.935483870968</v>
      </c>
      <c r="M751" s="2">
        <v>29.032258064516</v>
      </c>
      <c r="N751" s="25">
        <v>61.290322580644997</v>
      </c>
      <c r="O751" s="25">
        <v>31.451612903226</v>
      </c>
      <c r="P751" s="2">
        <v>21.774193548387</v>
      </c>
      <c r="Q751" s="48">
        <v>0</v>
      </c>
    </row>
    <row r="752" spans="4:17" x14ac:dyDescent="0.2">
      <c r="D752" s="200"/>
      <c r="E752" s="4" t="s">
        <v>65</v>
      </c>
      <c r="F752" s="5"/>
      <c r="G752" s="6">
        <v>109</v>
      </c>
      <c r="H752" s="8">
        <v>73</v>
      </c>
      <c r="I752" s="1">
        <v>15</v>
      </c>
      <c r="J752" s="1">
        <v>33</v>
      </c>
      <c r="K752" s="1">
        <v>31</v>
      </c>
      <c r="L752" s="1">
        <v>17</v>
      </c>
      <c r="M752" s="1">
        <v>30</v>
      </c>
      <c r="N752" s="1">
        <v>63</v>
      </c>
      <c r="O752" s="1">
        <v>23</v>
      </c>
      <c r="P752" s="1">
        <v>25</v>
      </c>
      <c r="Q752" s="9">
        <v>0</v>
      </c>
    </row>
    <row r="753" spans="2:17" x14ac:dyDescent="0.2">
      <c r="D753" s="200"/>
      <c r="E753" s="11"/>
      <c r="F753" s="10"/>
      <c r="G753" s="7">
        <v>100</v>
      </c>
      <c r="H753" s="18">
        <v>66.972477064220001</v>
      </c>
      <c r="I753" s="2">
        <v>13.761467889907999</v>
      </c>
      <c r="J753" s="2">
        <v>30.275229357798001</v>
      </c>
      <c r="K753" s="2">
        <v>28.440366972477001</v>
      </c>
      <c r="L753" s="2">
        <v>15.596330275229001</v>
      </c>
      <c r="M753" s="2">
        <v>27.522935779817001</v>
      </c>
      <c r="N753" s="2">
        <v>57.798165137615001</v>
      </c>
      <c r="O753" s="2">
        <v>21.100917431193</v>
      </c>
      <c r="P753" s="2">
        <v>22.935779816514</v>
      </c>
      <c r="Q753" s="48">
        <v>0</v>
      </c>
    </row>
    <row r="754" spans="2:17" x14ac:dyDescent="0.2">
      <c r="D754" s="200"/>
      <c r="E754" s="4" t="s">
        <v>66</v>
      </c>
      <c r="F754" s="5"/>
      <c r="G754" s="6">
        <v>104</v>
      </c>
      <c r="H754" s="8">
        <v>72</v>
      </c>
      <c r="I754" s="1">
        <v>7</v>
      </c>
      <c r="J754" s="1">
        <v>34</v>
      </c>
      <c r="K754" s="1">
        <v>27</v>
      </c>
      <c r="L754" s="1">
        <v>20</v>
      </c>
      <c r="M754" s="1">
        <v>28</v>
      </c>
      <c r="N754" s="1">
        <v>58</v>
      </c>
      <c r="O754" s="1">
        <v>24</v>
      </c>
      <c r="P754" s="1">
        <v>21</v>
      </c>
      <c r="Q754" s="9">
        <v>1</v>
      </c>
    </row>
    <row r="755" spans="2:17" x14ac:dyDescent="0.2">
      <c r="D755" s="200"/>
      <c r="E755" s="11"/>
      <c r="F755" s="10"/>
      <c r="G755" s="7">
        <v>100</v>
      </c>
      <c r="H755" s="18">
        <v>69.230769230768999</v>
      </c>
      <c r="I755" s="2">
        <v>6.7307692307689999</v>
      </c>
      <c r="J755" s="25">
        <v>32.692307692307999</v>
      </c>
      <c r="K755" s="2">
        <v>25.961538461538002</v>
      </c>
      <c r="L755" s="2">
        <v>19.230769230768999</v>
      </c>
      <c r="M755" s="2">
        <v>26.923076923077002</v>
      </c>
      <c r="N755" s="2">
        <v>55.769230769231001</v>
      </c>
      <c r="O755" s="2">
        <v>23.076923076922998</v>
      </c>
      <c r="P755" s="2">
        <v>20.192307692307999</v>
      </c>
      <c r="Q755" s="15">
        <v>0.96153846153800004</v>
      </c>
    </row>
    <row r="756" spans="2:17" x14ac:dyDescent="0.2">
      <c r="D756" s="200"/>
      <c r="E756" s="4" t="s">
        <v>67</v>
      </c>
      <c r="F756" s="5"/>
      <c r="G756" s="6">
        <v>139</v>
      </c>
      <c r="H756" s="8">
        <v>101</v>
      </c>
      <c r="I756" s="1">
        <v>21</v>
      </c>
      <c r="J756" s="1">
        <v>46</v>
      </c>
      <c r="K756" s="1">
        <v>43</v>
      </c>
      <c r="L756" s="1">
        <v>33</v>
      </c>
      <c r="M756" s="1">
        <v>44</v>
      </c>
      <c r="N756" s="1">
        <v>94</v>
      </c>
      <c r="O756" s="1">
        <v>42</v>
      </c>
      <c r="P756" s="1">
        <v>16</v>
      </c>
      <c r="Q756" s="9">
        <v>0</v>
      </c>
    </row>
    <row r="757" spans="2:17" x14ac:dyDescent="0.2">
      <c r="D757" s="200"/>
      <c r="E757" s="11"/>
      <c r="F757" s="10"/>
      <c r="G757" s="7">
        <v>100</v>
      </c>
      <c r="H757" s="70">
        <v>72.661870503597001</v>
      </c>
      <c r="I757" s="2">
        <v>15.107913669065001</v>
      </c>
      <c r="J757" s="25">
        <v>33.093525179856002</v>
      </c>
      <c r="K757" s="25">
        <v>30.935251798561001</v>
      </c>
      <c r="L757" s="25">
        <v>23.741007194245</v>
      </c>
      <c r="M757" s="25">
        <v>31.654676258993</v>
      </c>
      <c r="N757" s="41">
        <v>67.625899280575993</v>
      </c>
      <c r="O757" s="25">
        <v>30.215827338128999</v>
      </c>
      <c r="P757" s="30">
        <v>11.510791366906</v>
      </c>
      <c r="Q757" s="48">
        <v>0</v>
      </c>
    </row>
    <row r="758" spans="2:17" x14ac:dyDescent="0.2">
      <c r="D758" s="200"/>
      <c r="E758" s="4" t="s">
        <v>68</v>
      </c>
      <c r="F758" s="5"/>
      <c r="G758" s="6">
        <v>48</v>
      </c>
      <c r="H758" s="8">
        <v>35</v>
      </c>
      <c r="I758" s="1">
        <v>6</v>
      </c>
      <c r="J758" s="1">
        <v>20</v>
      </c>
      <c r="K758" s="1">
        <v>19</v>
      </c>
      <c r="L758" s="1">
        <v>9</v>
      </c>
      <c r="M758" s="1">
        <v>19</v>
      </c>
      <c r="N758" s="1">
        <v>33</v>
      </c>
      <c r="O758" s="1">
        <v>11</v>
      </c>
      <c r="P758" s="1">
        <v>9</v>
      </c>
      <c r="Q758" s="9">
        <v>0</v>
      </c>
    </row>
    <row r="759" spans="2:17" x14ac:dyDescent="0.2">
      <c r="D759" s="200"/>
      <c r="E759" s="11"/>
      <c r="F759" s="10"/>
      <c r="G759" s="7">
        <v>100</v>
      </c>
      <c r="H759" s="70">
        <v>72.916666666666998</v>
      </c>
      <c r="I759" s="2">
        <v>12.5</v>
      </c>
      <c r="J759" s="41">
        <v>41.666666666666998</v>
      </c>
      <c r="K759" s="41">
        <v>39.583333333333002</v>
      </c>
      <c r="L759" s="2">
        <v>18.75</v>
      </c>
      <c r="M759" s="41">
        <v>39.583333333333002</v>
      </c>
      <c r="N759" s="41">
        <v>68.75</v>
      </c>
      <c r="O759" s="2">
        <v>22.916666666666998</v>
      </c>
      <c r="P759" s="2">
        <v>18.75</v>
      </c>
      <c r="Q759" s="48">
        <v>0</v>
      </c>
    </row>
    <row r="760" spans="2:17" x14ac:dyDescent="0.2">
      <c r="D760" s="200"/>
      <c r="E760" s="4" t="s">
        <v>69</v>
      </c>
      <c r="F760" s="5"/>
      <c r="G760" s="6">
        <v>37</v>
      </c>
      <c r="H760" s="8">
        <v>29</v>
      </c>
      <c r="I760" s="1">
        <v>6</v>
      </c>
      <c r="J760" s="1">
        <v>16</v>
      </c>
      <c r="K760" s="1">
        <v>17</v>
      </c>
      <c r="L760" s="1">
        <v>7</v>
      </c>
      <c r="M760" s="1">
        <v>13</v>
      </c>
      <c r="N760" s="1">
        <v>24</v>
      </c>
      <c r="O760" s="1">
        <v>12</v>
      </c>
      <c r="P760" s="1">
        <v>5</v>
      </c>
      <c r="Q760" s="9">
        <v>0</v>
      </c>
    </row>
    <row r="761" spans="2:17" x14ac:dyDescent="0.2">
      <c r="D761" s="200"/>
      <c r="E761" s="11"/>
      <c r="F761" s="10"/>
      <c r="G761" s="7">
        <v>100</v>
      </c>
      <c r="H761" s="75">
        <v>78.378378378378002</v>
      </c>
      <c r="I761" s="25">
        <v>16.216216216216001</v>
      </c>
      <c r="J761" s="41">
        <v>43.243243243243001</v>
      </c>
      <c r="K761" s="41">
        <v>45.945945945946001</v>
      </c>
      <c r="L761" s="2">
        <v>18.918918918919001</v>
      </c>
      <c r="M761" s="41">
        <v>35.135135135135002</v>
      </c>
      <c r="N761" s="41">
        <v>64.864864864864998</v>
      </c>
      <c r="O761" s="25">
        <v>32.432432432432002</v>
      </c>
      <c r="P761" s="30">
        <v>13.513513513514001</v>
      </c>
      <c r="Q761" s="48">
        <v>0</v>
      </c>
    </row>
    <row r="762" spans="2:17" x14ac:dyDescent="0.2">
      <c r="D762" s="199" t="s">
        <v>70</v>
      </c>
      <c r="E762" s="22" t="s">
        <v>18</v>
      </c>
      <c r="F762" s="21"/>
      <c r="G762" s="19">
        <v>0</v>
      </c>
      <c r="H762" s="27">
        <v>0</v>
      </c>
      <c r="I762" s="3">
        <v>0</v>
      </c>
      <c r="J762" s="3">
        <v>0</v>
      </c>
      <c r="K762" s="3">
        <v>0</v>
      </c>
      <c r="L762" s="3">
        <v>0</v>
      </c>
      <c r="M762" s="3">
        <v>0</v>
      </c>
      <c r="N762" s="3">
        <v>0</v>
      </c>
      <c r="O762" s="3">
        <v>0</v>
      </c>
      <c r="P762" s="3">
        <v>0</v>
      </c>
      <c r="Q762" s="26">
        <v>0</v>
      </c>
    </row>
    <row r="763" spans="2:17" x14ac:dyDescent="0.2">
      <c r="D763" s="201"/>
      <c r="E763" s="45"/>
      <c r="F763" s="51"/>
      <c r="G763" s="119">
        <v>0</v>
      </c>
      <c r="H763" s="136">
        <v>0</v>
      </c>
      <c r="I763" s="83">
        <v>0</v>
      </c>
      <c r="J763" s="83">
        <v>0</v>
      </c>
      <c r="K763" s="83">
        <v>0</v>
      </c>
      <c r="L763" s="83">
        <v>0</v>
      </c>
      <c r="M763" s="83">
        <v>0</v>
      </c>
      <c r="N763" s="83">
        <v>0</v>
      </c>
      <c r="O763" s="83">
        <v>0</v>
      </c>
      <c r="P763" s="83">
        <v>0</v>
      </c>
      <c r="Q763" s="116">
        <v>0</v>
      </c>
    </row>
    <row r="765" spans="2:17" x14ac:dyDescent="0.2">
      <c r="B765" s="40" t="str">
        <f xml:space="preserve"> HYPERLINK("#'目次'!B25", "[19]")</f>
        <v>[19]</v>
      </c>
      <c r="C765" s="23" t="s">
        <v>111</v>
      </c>
    </row>
    <row r="768" spans="2:17" x14ac:dyDescent="0.2">
      <c r="C768" s="23" t="s">
        <v>73</v>
      </c>
    </row>
    <row r="769" spans="4:17" ht="24" x14ac:dyDescent="0.2">
      <c r="D769" s="195"/>
      <c r="E769" s="196"/>
      <c r="F769" s="196"/>
      <c r="G769" s="37" t="s">
        <v>15</v>
      </c>
      <c r="H769" s="33" t="s">
        <v>112</v>
      </c>
      <c r="I769" s="13" t="s">
        <v>113</v>
      </c>
      <c r="J769" s="13" t="s">
        <v>114</v>
      </c>
      <c r="K769" s="13" t="s">
        <v>115</v>
      </c>
      <c r="L769" s="13" t="s">
        <v>116</v>
      </c>
      <c r="M769" s="13" t="s">
        <v>117</v>
      </c>
      <c r="N769" s="13" t="s">
        <v>118</v>
      </c>
      <c r="O769" s="13" t="s">
        <v>119</v>
      </c>
      <c r="P769" s="13" t="s">
        <v>120</v>
      </c>
      <c r="Q769" s="38" t="s">
        <v>18</v>
      </c>
    </row>
    <row r="770" spans="4:17" x14ac:dyDescent="0.2">
      <c r="D770" s="197"/>
      <c r="E770" s="198"/>
      <c r="F770" s="198"/>
      <c r="G770" s="35"/>
      <c r="H770" s="39"/>
      <c r="I770" s="14"/>
      <c r="J770" s="14"/>
      <c r="K770" s="14"/>
      <c r="L770" s="14"/>
      <c r="M770" s="14"/>
      <c r="N770" s="14"/>
      <c r="O770" s="14"/>
      <c r="P770" s="14"/>
      <c r="Q770" s="34"/>
    </row>
    <row r="771" spans="4:17" x14ac:dyDescent="0.2">
      <c r="D771" s="78"/>
      <c r="E771" s="79" t="s">
        <v>15</v>
      </c>
      <c r="F771" s="66"/>
      <c r="G771" s="36">
        <v>1200</v>
      </c>
      <c r="H771" s="17">
        <v>807</v>
      </c>
      <c r="I771" s="17">
        <v>132</v>
      </c>
      <c r="J771" s="17">
        <v>327</v>
      </c>
      <c r="K771" s="17">
        <v>288</v>
      </c>
      <c r="L771" s="17">
        <v>200</v>
      </c>
      <c r="M771" s="17">
        <v>292</v>
      </c>
      <c r="N771" s="17">
        <v>657</v>
      </c>
      <c r="O771" s="17">
        <v>279</v>
      </c>
      <c r="P771" s="17">
        <v>255</v>
      </c>
      <c r="Q771" s="47">
        <v>4</v>
      </c>
    </row>
    <row r="772" spans="4:17" x14ac:dyDescent="0.2">
      <c r="D772" s="45"/>
      <c r="E772" s="51"/>
      <c r="F772" s="67"/>
      <c r="G772" s="7">
        <v>100</v>
      </c>
      <c r="H772" s="2">
        <v>67.25</v>
      </c>
      <c r="I772" s="2">
        <v>11</v>
      </c>
      <c r="J772" s="2">
        <v>27.25</v>
      </c>
      <c r="K772" s="2">
        <v>24</v>
      </c>
      <c r="L772" s="2">
        <v>16.666666666666998</v>
      </c>
      <c r="M772" s="2">
        <v>24.333333333333002</v>
      </c>
      <c r="N772" s="2">
        <v>54.75</v>
      </c>
      <c r="O772" s="2">
        <v>23.25</v>
      </c>
      <c r="P772" s="2">
        <v>21.25</v>
      </c>
      <c r="Q772" s="15">
        <v>0.33333333333300003</v>
      </c>
    </row>
    <row r="773" spans="4:17" x14ac:dyDescent="0.2">
      <c r="D773" s="199" t="s">
        <v>74</v>
      </c>
      <c r="E773" s="22" t="s">
        <v>75</v>
      </c>
      <c r="F773" s="21"/>
      <c r="G773" s="19">
        <v>592</v>
      </c>
      <c r="H773" s="27">
        <v>396</v>
      </c>
      <c r="I773" s="3">
        <v>75</v>
      </c>
      <c r="J773" s="3">
        <v>154</v>
      </c>
      <c r="K773" s="3">
        <v>162</v>
      </c>
      <c r="L773" s="3">
        <v>114</v>
      </c>
      <c r="M773" s="3">
        <v>155</v>
      </c>
      <c r="N773" s="3">
        <v>336</v>
      </c>
      <c r="O773" s="3">
        <v>166</v>
      </c>
      <c r="P773" s="3">
        <v>117</v>
      </c>
      <c r="Q773" s="26">
        <v>1</v>
      </c>
    </row>
    <row r="774" spans="4:17" x14ac:dyDescent="0.2">
      <c r="D774" s="200"/>
      <c r="E774" s="11"/>
      <c r="F774" s="10"/>
      <c r="G774" s="7">
        <v>100</v>
      </c>
      <c r="H774" s="18">
        <v>66.891891891892001</v>
      </c>
      <c r="I774" s="2">
        <v>12.668918918918999</v>
      </c>
      <c r="J774" s="2">
        <v>26.013513513513999</v>
      </c>
      <c r="K774" s="2">
        <v>27.364864864865002</v>
      </c>
      <c r="L774" s="2">
        <v>19.256756756756999</v>
      </c>
      <c r="M774" s="2">
        <v>26.182432432432002</v>
      </c>
      <c r="N774" s="2">
        <v>56.756756756756999</v>
      </c>
      <c r="O774" s="2">
        <v>28.040540540540999</v>
      </c>
      <c r="P774" s="2">
        <v>19.763513513513999</v>
      </c>
      <c r="Q774" s="15">
        <v>0.16891891891899999</v>
      </c>
    </row>
    <row r="775" spans="4:17" x14ac:dyDescent="0.2">
      <c r="D775" s="200"/>
      <c r="E775" s="4" t="s">
        <v>34</v>
      </c>
      <c r="F775" s="5"/>
      <c r="G775" s="6">
        <v>37</v>
      </c>
      <c r="H775" s="8">
        <v>26</v>
      </c>
      <c r="I775" s="1">
        <v>7</v>
      </c>
      <c r="J775" s="1">
        <v>12</v>
      </c>
      <c r="K775" s="1">
        <v>10</v>
      </c>
      <c r="L775" s="1">
        <v>8</v>
      </c>
      <c r="M775" s="1">
        <v>11</v>
      </c>
      <c r="N775" s="1">
        <v>22</v>
      </c>
      <c r="O775" s="1">
        <v>14</v>
      </c>
      <c r="P775" s="1">
        <v>7</v>
      </c>
      <c r="Q775" s="9">
        <v>0</v>
      </c>
    </row>
    <row r="776" spans="4:17" x14ac:dyDescent="0.2">
      <c r="D776" s="200"/>
      <c r="E776" s="11"/>
      <c r="F776" s="10"/>
      <c r="G776" s="7">
        <v>100</v>
      </c>
      <c r="H776" s="18">
        <v>70.270270270270004</v>
      </c>
      <c r="I776" s="25">
        <v>18.918918918919001</v>
      </c>
      <c r="J776" s="25">
        <v>32.432432432432002</v>
      </c>
      <c r="K776" s="2">
        <v>27.027027027027</v>
      </c>
      <c r="L776" s="2">
        <v>21.621621621622001</v>
      </c>
      <c r="M776" s="25">
        <v>29.72972972973</v>
      </c>
      <c r="N776" s="2">
        <v>59.459459459458998</v>
      </c>
      <c r="O776" s="41">
        <v>37.837837837838002</v>
      </c>
      <c r="P776" s="2">
        <v>18.918918918919001</v>
      </c>
      <c r="Q776" s="48">
        <v>0</v>
      </c>
    </row>
    <row r="777" spans="4:17" x14ac:dyDescent="0.2">
      <c r="D777" s="200"/>
      <c r="E777" s="4" t="s">
        <v>35</v>
      </c>
      <c r="F777" s="5"/>
      <c r="G777" s="6">
        <v>75</v>
      </c>
      <c r="H777" s="8">
        <v>46</v>
      </c>
      <c r="I777" s="1">
        <v>9</v>
      </c>
      <c r="J777" s="1">
        <v>24</v>
      </c>
      <c r="K777" s="1">
        <v>18</v>
      </c>
      <c r="L777" s="1">
        <v>16</v>
      </c>
      <c r="M777" s="1">
        <v>17</v>
      </c>
      <c r="N777" s="1">
        <v>34</v>
      </c>
      <c r="O777" s="1">
        <v>17</v>
      </c>
      <c r="P777" s="1">
        <v>22</v>
      </c>
      <c r="Q777" s="9">
        <v>0</v>
      </c>
    </row>
    <row r="778" spans="4:17" x14ac:dyDescent="0.2">
      <c r="D778" s="200"/>
      <c r="E778" s="11"/>
      <c r="F778" s="10"/>
      <c r="G778" s="7">
        <v>100</v>
      </c>
      <c r="H778" s="72">
        <v>61.333333333333002</v>
      </c>
      <c r="I778" s="2">
        <v>12</v>
      </c>
      <c r="J778" s="2">
        <v>32</v>
      </c>
      <c r="K778" s="2">
        <v>24</v>
      </c>
      <c r="L778" s="2">
        <v>21.333333333333002</v>
      </c>
      <c r="M778" s="2">
        <v>22.666666666666998</v>
      </c>
      <c r="N778" s="30">
        <v>45.333333333333002</v>
      </c>
      <c r="O778" s="2">
        <v>22.666666666666998</v>
      </c>
      <c r="P778" s="25">
        <v>29.333333333333002</v>
      </c>
      <c r="Q778" s="48">
        <v>0</v>
      </c>
    </row>
    <row r="779" spans="4:17" x14ac:dyDescent="0.2">
      <c r="D779" s="200"/>
      <c r="E779" s="4" t="s">
        <v>36</v>
      </c>
      <c r="F779" s="5"/>
      <c r="G779" s="6">
        <v>95</v>
      </c>
      <c r="H779" s="8">
        <v>66</v>
      </c>
      <c r="I779" s="1">
        <v>8</v>
      </c>
      <c r="J779" s="1">
        <v>26</v>
      </c>
      <c r="K779" s="1">
        <v>38</v>
      </c>
      <c r="L779" s="1">
        <v>15</v>
      </c>
      <c r="M779" s="1">
        <v>35</v>
      </c>
      <c r="N779" s="1">
        <v>57</v>
      </c>
      <c r="O779" s="1">
        <v>26</v>
      </c>
      <c r="P779" s="1">
        <v>17</v>
      </c>
      <c r="Q779" s="9">
        <v>0</v>
      </c>
    </row>
    <row r="780" spans="4:17" x14ac:dyDescent="0.2">
      <c r="D780" s="200"/>
      <c r="E780" s="11"/>
      <c r="F780" s="10"/>
      <c r="G780" s="7">
        <v>100</v>
      </c>
      <c r="H780" s="18">
        <v>69.473684210526002</v>
      </c>
      <c r="I780" s="2">
        <v>8.4210526315790002</v>
      </c>
      <c r="J780" s="2">
        <v>27.368421052632002</v>
      </c>
      <c r="K780" s="41">
        <v>40</v>
      </c>
      <c r="L780" s="2">
        <v>15.789473684211</v>
      </c>
      <c r="M780" s="41">
        <v>36.842105263157997</v>
      </c>
      <c r="N780" s="25">
        <v>60</v>
      </c>
      <c r="O780" s="2">
        <v>27.368421052632002</v>
      </c>
      <c r="P780" s="2">
        <v>17.894736842105001</v>
      </c>
      <c r="Q780" s="48">
        <v>0</v>
      </c>
    </row>
    <row r="781" spans="4:17" x14ac:dyDescent="0.2">
      <c r="D781" s="200"/>
      <c r="E781" s="4" t="s">
        <v>37</v>
      </c>
      <c r="F781" s="5"/>
      <c r="G781" s="6">
        <v>111</v>
      </c>
      <c r="H781" s="8">
        <v>83</v>
      </c>
      <c r="I781" s="1">
        <v>22</v>
      </c>
      <c r="J781" s="1">
        <v>36</v>
      </c>
      <c r="K781" s="1">
        <v>43</v>
      </c>
      <c r="L781" s="1">
        <v>33</v>
      </c>
      <c r="M781" s="1">
        <v>39</v>
      </c>
      <c r="N781" s="1">
        <v>75</v>
      </c>
      <c r="O781" s="1">
        <v>34</v>
      </c>
      <c r="P781" s="1">
        <v>18</v>
      </c>
      <c r="Q781" s="9">
        <v>0</v>
      </c>
    </row>
    <row r="782" spans="4:17" x14ac:dyDescent="0.2">
      <c r="D782" s="200"/>
      <c r="E782" s="11"/>
      <c r="F782" s="10"/>
      <c r="G782" s="7">
        <v>100</v>
      </c>
      <c r="H782" s="70">
        <v>74.774774774774997</v>
      </c>
      <c r="I782" s="25">
        <v>19.819819819820001</v>
      </c>
      <c r="J782" s="25">
        <v>32.432432432432002</v>
      </c>
      <c r="K782" s="41">
        <v>38.738738738739002</v>
      </c>
      <c r="L782" s="41">
        <v>29.72972972973</v>
      </c>
      <c r="M782" s="41">
        <v>35.135135135135002</v>
      </c>
      <c r="N782" s="41">
        <v>67.567567567568005</v>
      </c>
      <c r="O782" s="25">
        <v>30.630630630631</v>
      </c>
      <c r="P782" s="30">
        <v>16.216216216216001</v>
      </c>
      <c r="Q782" s="48">
        <v>0</v>
      </c>
    </row>
    <row r="783" spans="4:17" x14ac:dyDescent="0.2">
      <c r="D783" s="200"/>
      <c r="E783" s="4" t="s">
        <v>38</v>
      </c>
      <c r="F783" s="5"/>
      <c r="G783" s="6">
        <v>93</v>
      </c>
      <c r="H783" s="8">
        <v>66</v>
      </c>
      <c r="I783" s="1">
        <v>11</v>
      </c>
      <c r="J783" s="1">
        <v>25</v>
      </c>
      <c r="K783" s="1">
        <v>22</v>
      </c>
      <c r="L783" s="1">
        <v>15</v>
      </c>
      <c r="M783" s="1">
        <v>28</v>
      </c>
      <c r="N783" s="1">
        <v>61</v>
      </c>
      <c r="O783" s="1">
        <v>32</v>
      </c>
      <c r="P783" s="1">
        <v>12</v>
      </c>
      <c r="Q783" s="9">
        <v>0</v>
      </c>
    </row>
    <row r="784" spans="4:17" x14ac:dyDescent="0.2">
      <c r="D784" s="200"/>
      <c r="E784" s="11"/>
      <c r="F784" s="10"/>
      <c r="G784" s="7">
        <v>100</v>
      </c>
      <c r="H784" s="18">
        <v>70.967741935484</v>
      </c>
      <c r="I784" s="2">
        <v>11.827956989246999</v>
      </c>
      <c r="J784" s="2">
        <v>26.881720430108</v>
      </c>
      <c r="K784" s="2">
        <v>23.655913978495001</v>
      </c>
      <c r="L784" s="2">
        <v>16.129032258064999</v>
      </c>
      <c r="M784" s="25">
        <v>30.107526881719998</v>
      </c>
      <c r="N784" s="41">
        <v>65.591397849461998</v>
      </c>
      <c r="O784" s="41">
        <v>34.408602150538002</v>
      </c>
      <c r="P784" s="30">
        <v>12.903225806451999</v>
      </c>
      <c r="Q784" s="48">
        <v>0</v>
      </c>
    </row>
    <row r="785" spans="4:17" x14ac:dyDescent="0.2">
      <c r="D785" s="200"/>
      <c r="E785" s="4" t="s">
        <v>39</v>
      </c>
      <c r="F785" s="5"/>
      <c r="G785" s="6">
        <v>109</v>
      </c>
      <c r="H785" s="8">
        <v>69</v>
      </c>
      <c r="I785" s="1">
        <v>9</v>
      </c>
      <c r="J785" s="1">
        <v>21</v>
      </c>
      <c r="K785" s="1">
        <v>27</v>
      </c>
      <c r="L785" s="1">
        <v>24</v>
      </c>
      <c r="M785" s="1">
        <v>19</v>
      </c>
      <c r="N785" s="1">
        <v>63</v>
      </c>
      <c r="O785" s="1">
        <v>30</v>
      </c>
      <c r="P785" s="1">
        <v>18</v>
      </c>
      <c r="Q785" s="9">
        <v>0</v>
      </c>
    </row>
    <row r="786" spans="4:17" x14ac:dyDescent="0.2">
      <c r="D786" s="200"/>
      <c r="E786" s="11"/>
      <c r="F786" s="10"/>
      <c r="G786" s="7">
        <v>100</v>
      </c>
      <c r="H786" s="18">
        <v>63.302752293578003</v>
      </c>
      <c r="I786" s="2">
        <v>8.2568807339449997</v>
      </c>
      <c r="J786" s="30">
        <v>19.266055045872001</v>
      </c>
      <c r="K786" s="2">
        <v>24.770642201834999</v>
      </c>
      <c r="L786" s="25">
        <v>22.018348623853001</v>
      </c>
      <c r="M786" s="30">
        <v>17.43119266055</v>
      </c>
      <c r="N786" s="2">
        <v>57.798165137615001</v>
      </c>
      <c r="O786" s="2">
        <v>27.522935779817001</v>
      </c>
      <c r="P786" s="2">
        <v>16.513761467889999</v>
      </c>
      <c r="Q786" s="48">
        <v>0</v>
      </c>
    </row>
    <row r="787" spans="4:17" x14ac:dyDescent="0.2">
      <c r="D787" s="200"/>
      <c r="E787" s="4" t="s">
        <v>40</v>
      </c>
      <c r="F787" s="5"/>
      <c r="G787" s="6">
        <v>72</v>
      </c>
      <c r="H787" s="8">
        <v>40</v>
      </c>
      <c r="I787" s="1">
        <v>9</v>
      </c>
      <c r="J787" s="1">
        <v>10</v>
      </c>
      <c r="K787" s="1">
        <v>4</v>
      </c>
      <c r="L787" s="1">
        <v>3</v>
      </c>
      <c r="M787" s="1">
        <v>6</v>
      </c>
      <c r="N787" s="1">
        <v>24</v>
      </c>
      <c r="O787" s="1">
        <v>13</v>
      </c>
      <c r="P787" s="1">
        <v>23</v>
      </c>
      <c r="Q787" s="9">
        <v>1</v>
      </c>
    </row>
    <row r="788" spans="4:17" x14ac:dyDescent="0.2">
      <c r="D788" s="200"/>
      <c r="E788" s="11"/>
      <c r="F788" s="10"/>
      <c r="G788" s="7">
        <v>100</v>
      </c>
      <c r="H788" s="97">
        <v>55.555555555555998</v>
      </c>
      <c r="I788" s="2">
        <v>12.5</v>
      </c>
      <c r="J788" s="50">
        <v>13.888888888888999</v>
      </c>
      <c r="K788" s="50">
        <v>5.5555555555560003</v>
      </c>
      <c r="L788" s="50">
        <v>4.166666666667</v>
      </c>
      <c r="M788" s="50">
        <v>8.333333333333</v>
      </c>
      <c r="N788" s="50">
        <v>33.333333333333002</v>
      </c>
      <c r="O788" s="30">
        <v>18.055555555556001</v>
      </c>
      <c r="P788" s="41">
        <v>31.944444444443999</v>
      </c>
      <c r="Q788" s="15">
        <v>1.3888888888890001</v>
      </c>
    </row>
    <row r="789" spans="4:17" x14ac:dyDescent="0.2">
      <c r="D789" s="199" t="s">
        <v>76</v>
      </c>
      <c r="E789" s="22" t="s">
        <v>77</v>
      </c>
      <c r="F789" s="21"/>
      <c r="G789" s="19">
        <v>608</v>
      </c>
      <c r="H789" s="27">
        <v>411</v>
      </c>
      <c r="I789" s="3">
        <v>57</v>
      </c>
      <c r="J789" s="3">
        <v>173</v>
      </c>
      <c r="K789" s="3">
        <v>126</v>
      </c>
      <c r="L789" s="3">
        <v>86</v>
      </c>
      <c r="M789" s="3">
        <v>137</v>
      </c>
      <c r="N789" s="3">
        <v>321</v>
      </c>
      <c r="O789" s="3">
        <v>113</v>
      </c>
      <c r="P789" s="3">
        <v>138</v>
      </c>
      <c r="Q789" s="26">
        <v>3</v>
      </c>
    </row>
    <row r="790" spans="4:17" x14ac:dyDescent="0.2">
      <c r="D790" s="200"/>
      <c r="E790" s="11"/>
      <c r="F790" s="10"/>
      <c r="G790" s="7">
        <v>100</v>
      </c>
      <c r="H790" s="18">
        <v>67.598684210526002</v>
      </c>
      <c r="I790" s="2">
        <v>9.375</v>
      </c>
      <c r="J790" s="2">
        <v>28.453947368421002</v>
      </c>
      <c r="K790" s="2">
        <v>20.723684210525999</v>
      </c>
      <c r="L790" s="2">
        <v>14.144736842105001</v>
      </c>
      <c r="M790" s="2">
        <v>22.532894736842</v>
      </c>
      <c r="N790" s="2">
        <v>52.796052631579002</v>
      </c>
      <c r="O790" s="2">
        <v>18.585526315789</v>
      </c>
      <c r="P790" s="2">
        <v>22.697368421053</v>
      </c>
      <c r="Q790" s="15">
        <v>0.49342105263199998</v>
      </c>
    </row>
    <row r="791" spans="4:17" x14ac:dyDescent="0.2">
      <c r="D791" s="200"/>
      <c r="E791" s="4" t="s">
        <v>34</v>
      </c>
      <c r="F791" s="5"/>
      <c r="G791" s="6">
        <v>37</v>
      </c>
      <c r="H791" s="8">
        <v>21</v>
      </c>
      <c r="I791" s="1">
        <v>4</v>
      </c>
      <c r="J791" s="1">
        <v>8</v>
      </c>
      <c r="K791" s="1">
        <v>12</v>
      </c>
      <c r="L791" s="1">
        <v>6</v>
      </c>
      <c r="M791" s="1">
        <v>12</v>
      </c>
      <c r="N791" s="1">
        <v>19</v>
      </c>
      <c r="O791" s="1">
        <v>6</v>
      </c>
      <c r="P791" s="1">
        <v>14</v>
      </c>
      <c r="Q791" s="9">
        <v>0</v>
      </c>
    </row>
    <row r="792" spans="4:17" x14ac:dyDescent="0.2">
      <c r="D792" s="200"/>
      <c r="E792" s="11"/>
      <c r="F792" s="10"/>
      <c r="G792" s="7">
        <v>100</v>
      </c>
      <c r="H792" s="97">
        <v>56.756756756756999</v>
      </c>
      <c r="I792" s="2">
        <v>10.810810810811001</v>
      </c>
      <c r="J792" s="30">
        <v>21.621621621622001</v>
      </c>
      <c r="K792" s="25">
        <v>32.432432432432002</v>
      </c>
      <c r="L792" s="2">
        <v>16.216216216216001</v>
      </c>
      <c r="M792" s="25">
        <v>32.432432432432002</v>
      </c>
      <c r="N792" s="2">
        <v>51.351351351350999</v>
      </c>
      <c r="O792" s="30">
        <v>16.216216216216001</v>
      </c>
      <c r="P792" s="41">
        <v>37.837837837838002</v>
      </c>
      <c r="Q792" s="48">
        <v>0</v>
      </c>
    </row>
    <row r="793" spans="4:17" x14ac:dyDescent="0.2">
      <c r="D793" s="200"/>
      <c r="E793" s="4" t="s">
        <v>35</v>
      </c>
      <c r="F793" s="5"/>
      <c r="G793" s="6">
        <v>73</v>
      </c>
      <c r="H793" s="8">
        <v>44</v>
      </c>
      <c r="I793" s="1">
        <v>8</v>
      </c>
      <c r="J793" s="1">
        <v>22</v>
      </c>
      <c r="K793" s="1">
        <v>13</v>
      </c>
      <c r="L793" s="1">
        <v>11</v>
      </c>
      <c r="M793" s="1">
        <v>17</v>
      </c>
      <c r="N793" s="1">
        <v>36</v>
      </c>
      <c r="O793" s="1">
        <v>13</v>
      </c>
      <c r="P793" s="1">
        <v>20</v>
      </c>
      <c r="Q793" s="9">
        <v>0</v>
      </c>
    </row>
    <row r="794" spans="4:17" x14ac:dyDescent="0.2">
      <c r="D794" s="200"/>
      <c r="E794" s="11"/>
      <c r="F794" s="10"/>
      <c r="G794" s="7">
        <v>100</v>
      </c>
      <c r="H794" s="72">
        <v>60.273972602740002</v>
      </c>
      <c r="I794" s="2">
        <v>10.958904109589</v>
      </c>
      <c r="J794" s="2">
        <v>30.136986301370001</v>
      </c>
      <c r="K794" s="30">
        <v>17.808219178081998</v>
      </c>
      <c r="L794" s="2">
        <v>15.068493150685001</v>
      </c>
      <c r="M794" s="2">
        <v>23.287671232876999</v>
      </c>
      <c r="N794" s="30">
        <v>49.315068493151003</v>
      </c>
      <c r="O794" s="30">
        <v>17.808219178081998</v>
      </c>
      <c r="P794" s="25">
        <v>27.397260273973</v>
      </c>
      <c r="Q794" s="48">
        <v>0</v>
      </c>
    </row>
    <row r="795" spans="4:17" x14ac:dyDescent="0.2">
      <c r="D795" s="200"/>
      <c r="E795" s="4" t="s">
        <v>36</v>
      </c>
      <c r="F795" s="5"/>
      <c r="G795" s="6">
        <v>92</v>
      </c>
      <c r="H795" s="8">
        <v>61</v>
      </c>
      <c r="I795" s="1">
        <v>3</v>
      </c>
      <c r="J795" s="1">
        <v>22</v>
      </c>
      <c r="K795" s="1">
        <v>18</v>
      </c>
      <c r="L795" s="1">
        <v>12</v>
      </c>
      <c r="M795" s="1">
        <v>22</v>
      </c>
      <c r="N795" s="1">
        <v>56</v>
      </c>
      <c r="O795" s="1">
        <v>17</v>
      </c>
      <c r="P795" s="1">
        <v>21</v>
      </c>
      <c r="Q795" s="9">
        <v>0</v>
      </c>
    </row>
    <row r="796" spans="4:17" x14ac:dyDescent="0.2">
      <c r="D796" s="200"/>
      <c r="E796" s="11"/>
      <c r="F796" s="10"/>
      <c r="G796" s="7">
        <v>100</v>
      </c>
      <c r="H796" s="18">
        <v>66.304347826086996</v>
      </c>
      <c r="I796" s="30">
        <v>3.2608695652169999</v>
      </c>
      <c r="J796" s="2">
        <v>23.913043478260999</v>
      </c>
      <c r="K796" s="2">
        <v>19.565217391304</v>
      </c>
      <c r="L796" s="2">
        <v>13.04347826087</v>
      </c>
      <c r="M796" s="2">
        <v>23.913043478260999</v>
      </c>
      <c r="N796" s="25">
        <v>60.869565217390999</v>
      </c>
      <c r="O796" s="2">
        <v>18.478260869564998</v>
      </c>
      <c r="P796" s="2">
        <v>22.826086956522001</v>
      </c>
      <c r="Q796" s="48">
        <v>0</v>
      </c>
    </row>
    <row r="797" spans="4:17" x14ac:dyDescent="0.2">
      <c r="D797" s="200"/>
      <c r="E797" s="4" t="s">
        <v>37</v>
      </c>
      <c r="F797" s="5"/>
      <c r="G797" s="6">
        <v>110</v>
      </c>
      <c r="H797" s="8">
        <v>81</v>
      </c>
      <c r="I797" s="1">
        <v>14</v>
      </c>
      <c r="J797" s="1">
        <v>43</v>
      </c>
      <c r="K797" s="1">
        <v>33</v>
      </c>
      <c r="L797" s="1">
        <v>22</v>
      </c>
      <c r="M797" s="1">
        <v>32</v>
      </c>
      <c r="N797" s="1">
        <v>73</v>
      </c>
      <c r="O797" s="1">
        <v>18</v>
      </c>
      <c r="P797" s="1">
        <v>18</v>
      </c>
      <c r="Q797" s="9">
        <v>0</v>
      </c>
    </row>
    <row r="798" spans="4:17" x14ac:dyDescent="0.2">
      <c r="D798" s="200"/>
      <c r="E798" s="11"/>
      <c r="F798" s="10"/>
      <c r="G798" s="7">
        <v>100</v>
      </c>
      <c r="H798" s="70">
        <v>73.636363636363996</v>
      </c>
      <c r="I798" s="2">
        <v>12.727272727273</v>
      </c>
      <c r="J798" s="41">
        <v>39.090909090909001</v>
      </c>
      <c r="K798" s="25">
        <v>30</v>
      </c>
      <c r="L798" s="2">
        <v>20</v>
      </c>
      <c r="M798" s="2">
        <v>29.090909090909001</v>
      </c>
      <c r="N798" s="41">
        <v>66.363636363636004</v>
      </c>
      <c r="O798" s="30">
        <v>16.363636363636001</v>
      </c>
      <c r="P798" s="2">
        <v>16.363636363636001</v>
      </c>
      <c r="Q798" s="48">
        <v>0</v>
      </c>
    </row>
    <row r="799" spans="4:17" x14ac:dyDescent="0.2">
      <c r="D799" s="200"/>
      <c r="E799" s="4" t="s">
        <v>38</v>
      </c>
      <c r="F799" s="5"/>
      <c r="G799" s="6">
        <v>93</v>
      </c>
      <c r="H799" s="8">
        <v>70</v>
      </c>
      <c r="I799" s="1">
        <v>7</v>
      </c>
      <c r="J799" s="1">
        <v>29</v>
      </c>
      <c r="K799" s="1">
        <v>25</v>
      </c>
      <c r="L799" s="1">
        <v>13</v>
      </c>
      <c r="M799" s="1">
        <v>20</v>
      </c>
      <c r="N799" s="1">
        <v>59</v>
      </c>
      <c r="O799" s="1">
        <v>19</v>
      </c>
      <c r="P799" s="1">
        <v>15</v>
      </c>
      <c r="Q799" s="9">
        <v>0</v>
      </c>
    </row>
    <row r="800" spans="4:17" x14ac:dyDescent="0.2">
      <c r="D800" s="200"/>
      <c r="E800" s="11"/>
      <c r="F800" s="10"/>
      <c r="G800" s="7">
        <v>100</v>
      </c>
      <c r="H800" s="70">
        <v>75.268817204301001</v>
      </c>
      <c r="I800" s="2">
        <v>7.5268817204299996</v>
      </c>
      <c r="J800" s="2">
        <v>31.182795698924998</v>
      </c>
      <c r="K800" s="2">
        <v>26.881720430108</v>
      </c>
      <c r="L800" s="2">
        <v>13.978494623655999</v>
      </c>
      <c r="M800" s="2">
        <v>21.505376344085999</v>
      </c>
      <c r="N800" s="25">
        <v>63.440860215054002</v>
      </c>
      <c r="O800" s="2">
        <v>20.430107526882001</v>
      </c>
      <c r="P800" s="30">
        <v>16.129032258064999</v>
      </c>
      <c r="Q800" s="48">
        <v>0</v>
      </c>
    </row>
    <row r="801" spans="2:17" x14ac:dyDescent="0.2">
      <c r="D801" s="200"/>
      <c r="E801" s="4" t="s">
        <v>39</v>
      </c>
      <c r="F801" s="5"/>
      <c r="G801" s="6">
        <v>114</v>
      </c>
      <c r="H801" s="8">
        <v>78</v>
      </c>
      <c r="I801" s="1">
        <v>12</v>
      </c>
      <c r="J801" s="1">
        <v>27</v>
      </c>
      <c r="K801" s="1">
        <v>14</v>
      </c>
      <c r="L801" s="1">
        <v>14</v>
      </c>
      <c r="M801" s="1">
        <v>24</v>
      </c>
      <c r="N801" s="1">
        <v>49</v>
      </c>
      <c r="O801" s="1">
        <v>22</v>
      </c>
      <c r="P801" s="1">
        <v>25</v>
      </c>
      <c r="Q801" s="9">
        <v>0</v>
      </c>
    </row>
    <row r="802" spans="2:17" x14ac:dyDescent="0.2">
      <c r="D802" s="200"/>
      <c r="E802" s="11"/>
      <c r="F802" s="10"/>
      <c r="G802" s="7">
        <v>100</v>
      </c>
      <c r="H802" s="18">
        <v>68.421052631579002</v>
      </c>
      <c r="I802" s="2">
        <v>10.526315789473999</v>
      </c>
      <c r="J802" s="2">
        <v>23.684210526316001</v>
      </c>
      <c r="K802" s="50">
        <v>12.280701754386</v>
      </c>
      <c r="L802" s="2">
        <v>12.280701754386</v>
      </c>
      <c r="M802" s="2">
        <v>21.052631578947</v>
      </c>
      <c r="N802" s="50">
        <v>42.982456140350997</v>
      </c>
      <c r="O802" s="2">
        <v>19.298245614035</v>
      </c>
      <c r="P802" s="2">
        <v>21.929824561404001</v>
      </c>
      <c r="Q802" s="48">
        <v>0</v>
      </c>
    </row>
    <row r="803" spans="2:17" x14ac:dyDescent="0.2">
      <c r="D803" s="200"/>
      <c r="E803" s="4" t="s">
        <v>40</v>
      </c>
      <c r="F803" s="5"/>
      <c r="G803" s="6">
        <v>89</v>
      </c>
      <c r="H803" s="8">
        <v>56</v>
      </c>
      <c r="I803" s="1">
        <v>9</v>
      </c>
      <c r="J803" s="1">
        <v>22</v>
      </c>
      <c r="K803" s="1">
        <v>11</v>
      </c>
      <c r="L803" s="1">
        <v>8</v>
      </c>
      <c r="M803" s="1">
        <v>10</v>
      </c>
      <c r="N803" s="1">
        <v>29</v>
      </c>
      <c r="O803" s="1">
        <v>18</v>
      </c>
      <c r="P803" s="1">
        <v>25</v>
      </c>
      <c r="Q803" s="9">
        <v>3</v>
      </c>
    </row>
    <row r="804" spans="2:17" x14ac:dyDescent="0.2">
      <c r="D804" s="201"/>
      <c r="E804" s="45"/>
      <c r="F804" s="51"/>
      <c r="G804" s="81">
        <v>100</v>
      </c>
      <c r="H804" s="115">
        <v>62.921348314607002</v>
      </c>
      <c r="I804" s="64">
        <v>10.112359550561999</v>
      </c>
      <c r="J804" s="64">
        <v>24.719101123596001</v>
      </c>
      <c r="K804" s="108">
        <v>12.359550561798001</v>
      </c>
      <c r="L804" s="126">
        <v>8.9887640449440003</v>
      </c>
      <c r="M804" s="108">
        <v>11.23595505618</v>
      </c>
      <c r="N804" s="108">
        <v>32.584269662921002</v>
      </c>
      <c r="O804" s="64">
        <v>20.224719101123998</v>
      </c>
      <c r="P804" s="124">
        <v>28.089887640449</v>
      </c>
      <c r="Q804" s="106">
        <v>3.3707865168539999</v>
      </c>
    </row>
    <row r="806" spans="2:17" x14ac:dyDescent="0.2">
      <c r="B806" s="40" t="str">
        <f xml:space="preserve"> HYPERLINK("#'目次'!B26", "[20]")</f>
        <v>[20]</v>
      </c>
      <c r="C806" s="23" t="s">
        <v>111</v>
      </c>
    </row>
    <row r="809" spans="2:17" x14ac:dyDescent="0.2">
      <c r="C809" s="23" t="s">
        <v>80</v>
      </c>
    </row>
    <row r="810" spans="2:17" ht="24" x14ac:dyDescent="0.2">
      <c r="E810" s="195"/>
      <c r="F810" s="196"/>
      <c r="G810" s="37" t="s">
        <v>15</v>
      </c>
      <c r="H810" s="33" t="s">
        <v>112</v>
      </c>
      <c r="I810" s="13" t="s">
        <v>113</v>
      </c>
      <c r="J810" s="13" t="s">
        <v>114</v>
      </c>
      <c r="K810" s="13" t="s">
        <v>115</v>
      </c>
      <c r="L810" s="13" t="s">
        <v>116</v>
      </c>
      <c r="M810" s="13" t="s">
        <v>117</v>
      </c>
      <c r="N810" s="13" t="s">
        <v>118</v>
      </c>
      <c r="O810" s="13" t="s">
        <v>119</v>
      </c>
      <c r="P810" s="13" t="s">
        <v>120</v>
      </c>
      <c r="Q810" s="38" t="s">
        <v>18</v>
      </c>
    </row>
    <row r="811" spans="2:17" x14ac:dyDescent="0.2">
      <c r="E811" s="197"/>
      <c r="F811" s="198"/>
      <c r="G811" s="35"/>
      <c r="H811" s="39"/>
      <c r="I811" s="14"/>
      <c r="J811" s="14"/>
      <c r="K811" s="14"/>
      <c r="L811" s="14"/>
      <c r="M811" s="14"/>
      <c r="N811" s="14"/>
      <c r="O811" s="14"/>
      <c r="P811" s="14"/>
      <c r="Q811" s="34"/>
    </row>
    <row r="812" spans="2:17" x14ac:dyDescent="0.2">
      <c r="E812" s="120" t="s">
        <v>15</v>
      </c>
      <c r="F812" s="66"/>
      <c r="G812" s="36">
        <v>1200</v>
      </c>
      <c r="H812" s="17">
        <v>807</v>
      </c>
      <c r="I812" s="17">
        <v>132</v>
      </c>
      <c r="J812" s="17">
        <v>327</v>
      </c>
      <c r="K812" s="17">
        <v>288</v>
      </c>
      <c r="L812" s="17">
        <v>200</v>
      </c>
      <c r="M812" s="17">
        <v>292</v>
      </c>
      <c r="N812" s="17">
        <v>657</v>
      </c>
      <c r="O812" s="17">
        <v>279</v>
      </c>
      <c r="P812" s="17">
        <v>255</v>
      </c>
      <c r="Q812" s="47">
        <v>4</v>
      </c>
    </row>
    <row r="813" spans="2:17" x14ac:dyDescent="0.2">
      <c r="E813" s="45"/>
      <c r="F813" s="67"/>
      <c r="G813" s="7">
        <v>100</v>
      </c>
      <c r="H813" s="2">
        <v>67.25</v>
      </c>
      <c r="I813" s="2">
        <v>11</v>
      </c>
      <c r="J813" s="2">
        <v>27.25</v>
      </c>
      <c r="K813" s="2">
        <v>24</v>
      </c>
      <c r="L813" s="2">
        <v>16.666666666666998</v>
      </c>
      <c r="M813" s="2">
        <v>24.333333333333002</v>
      </c>
      <c r="N813" s="2">
        <v>54.75</v>
      </c>
      <c r="O813" s="2">
        <v>23.25</v>
      </c>
      <c r="P813" s="2">
        <v>21.25</v>
      </c>
      <c r="Q813" s="15">
        <v>0.33333333333300003</v>
      </c>
    </row>
    <row r="814" spans="2:17" x14ac:dyDescent="0.2">
      <c r="E814" s="4" t="s">
        <v>81</v>
      </c>
      <c r="F814" s="5"/>
      <c r="G814" s="19">
        <v>48</v>
      </c>
      <c r="H814" s="27">
        <v>40</v>
      </c>
      <c r="I814" s="3">
        <v>6</v>
      </c>
      <c r="J814" s="3">
        <v>14</v>
      </c>
      <c r="K814" s="3">
        <v>12</v>
      </c>
      <c r="L814" s="3">
        <v>10</v>
      </c>
      <c r="M814" s="3">
        <v>16</v>
      </c>
      <c r="N814" s="3">
        <v>33</v>
      </c>
      <c r="O814" s="3">
        <v>11</v>
      </c>
      <c r="P814" s="3">
        <v>4</v>
      </c>
      <c r="Q814" s="26">
        <v>0</v>
      </c>
    </row>
    <row r="815" spans="2:17" x14ac:dyDescent="0.2">
      <c r="E815" s="11"/>
      <c r="F815" s="10"/>
      <c r="G815" s="7">
        <v>100</v>
      </c>
      <c r="H815" s="75">
        <v>83.333333333333002</v>
      </c>
      <c r="I815" s="2">
        <v>12.5</v>
      </c>
      <c r="J815" s="2">
        <v>29.166666666666998</v>
      </c>
      <c r="K815" s="2">
        <v>25</v>
      </c>
      <c r="L815" s="2">
        <v>20.833333333333002</v>
      </c>
      <c r="M815" s="25">
        <v>33.333333333333002</v>
      </c>
      <c r="N815" s="41">
        <v>68.75</v>
      </c>
      <c r="O815" s="2">
        <v>22.916666666666998</v>
      </c>
      <c r="P815" s="50">
        <v>8.333333333333</v>
      </c>
      <c r="Q815" s="48">
        <v>0</v>
      </c>
    </row>
    <row r="816" spans="2:17" x14ac:dyDescent="0.2">
      <c r="E816" s="4" t="s">
        <v>82</v>
      </c>
      <c r="F816" s="5"/>
      <c r="G816" s="6">
        <v>84</v>
      </c>
      <c r="H816" s="8">
        <v>60</v>
      </c>
      <c r="I816" s="1">
        <v>12</v>
      </c>
      <c r="J816" s="1">
        <v>26</v>
      </c>
      <c r="K816" s="1">
        <v>25</v>
      </c>
      <c r="L816" s="1">
        <v>16</v>
      </c>
      <c r="M816" s="1">
        <v>23</v>
      </c>
      <c r="N816" s="1">
        <v>40</v>
      </c>
      <c r="O816" s="1">
        <v>19</v>
      </c>
      <c r="P816" s="1">
        <v>17</v>
      </c>
      <c r="Q816" s="9">
        <v>0</v>
      </c>
    </row>
    <row r="817" spans="5:17" x14ac:dyDescent="0.2">
      <c r="E817" s="11"/>
      <c r="F817" s="10"/>
      <c r="G817" s="7">
        <v>100</v>
      </c>
      <c r="H817" s="18">
        <v>71.428571428571004</v>
      </c>
      <c r="I817" s="2">
        <v>14.285714285714</v>
      </c>
      <c r="J817" s="2">
        <v>30.952380952380999</v>
      </c>
      <c r="K817" s="25">
        <v>29.761904761905001</v>
      </c>
      <c r="L817" s="2">
        <v>19.047619047619001</v>
      </c>
      <c r="M817" s="2">
        <v>27.380952380951999</v>
      </c>
      <c r="N817" s="30">
        <v>47.619047619047997</v>
      </c>
      <c r="O817" s="2">
        <v>22.619047619048001</v>
      </c>
      <c r="P817" s="2">
        <v>20.238095238094999</v>
      </c>
      <c r="Q817" s="48">
        <v>0</v>
      </c>
    </row>
    <row r="818" spans="5:17" x14ac:dyDescent="0.2">
      <c r="E818" s="4" t="s">
        <v>83</v>
      </c>
      <c r="F818" s="5"/>
      <c r="G818" s="6">
        <v>462</v>
      </c>
      <c r="H818" s="8">
        <v>297</v>
      </c>
      <c r="I818" s="1">
        <v>54</v>
      </c>
      <c r="J818" s="1">
        <v>134</v>
      </c>
      <c r="K818" s="1">
        <v>115</v>
      </c>
      <c r="L818" s="1">
        <v>75</v>
      </c>
      <c r="M818" s="1">
        <v>113</v>
      </c>
      <c r="N818" s="1">
        <v>264</v>
      </c>
      <c r="O818" s="1">
        <v>113</v>
      </c>
      <c r="P818" s="1">
        <v>109</v>
      </c>
      <c r="Q818" s="9">
        <v>3</v>
      </c>
    </row>
    <row r="819" spans="5:17" x14ac:dyDescent="0.2">
      <c r="E819" s="11"/>
      <c r="F819" s="10"/>
      <c r="G819" s="7">
        <v>100</v>
      </c>
      <c r="H819" s="18">
        <v>64.285714285713993</v>
      </c>
      <c r="I819" s="2">
        <v>11.688311688312</v>
      </c>
      <c r="J819" s="2">
        <v>29.004329004329001</v>
      </c>
      <c r="K819" s="2">
        <v>24.891774891775</v>
      </c>
      <c r="L819" s="2">
        <v>16.233766233766001</v>
      </c>
      <c r="M819" s="2">
        <v>24.458874458874</v>
      </c>
      <c r="N819" s="2">
        <v>57.142857142856997</v>
      </c>
      <c r="O819" s="2">
        <v>24.458874458874</v>
      </c>
      <c r="P819" s="2">
        <v>23.593073593073999</v>
      </c>
      <c r="Q819" s="15">
        <v>0.64935064935099995</v>
      </c>
    </row>
    <row r="820" spans="5:17" x14ac:dyDescent="0.2">
      <c r="E820" s="4" t="s">
        <v>84</v>
      </c>
      <c r="F820" s="5"/>
      <c r="G820" s="6">
        <v>30</v>
      </c>
      <c r="H820" s="8">
        <v>16</v>
      </c>
      <c r="I820" s="1">
        <v>3</v>
      </c>
      <c r="J820" s="1">
        <v>5</v>
      </c>
      <c r="K820" s="1">
        <v>1</v>
      </c>
      <c r="L820" s="1">
        <v>3</v>
      </c>
      <c r="M820" s="1">
        <v>2</v>
      </c>
      <c r="N820" s="1">
        <v>12</v>
      </c>
      <c r="O820" s="1">
        <v>3</v>
      </c>
      <c r="P820" s="1">
        <v>11</v>
      </c>
      <c r="Q820" s="9">
        <v>0</v>
      </c>
    </row>
    <row r="821" spans="5:17" x14ac:dyDescent="0.2">
      <c r="E821" s="11"/>
      <c r="F821" s="10"/>
      <c r="G821" s="7">
        <v>100</v>
      </c>
      <c r="H821" s="97">
        <v>53.333333333333002</v>
      </c>
      <c r="I821" s="2">
        <v>10</v>
      </c>
      <c r="J821" s="50">
        <v>16.666666666666998</v>
      </c>
      <c r="K821" s="50">
        <v>3.333333333333</v>
      </c>
      <c r="L821" s="30">
        <v>10</v>
      </c>
      <c r="M821" s="50">
        <v>6.666666666667</v>
      </c>
      <c r="N821" s="50">
        <v>40</v>
      </c>
      <c r="O821" s="50">
        <v>10</v>
      </c>
      <c r="P821" s="41">
        <v>36.666666666666998</v>
      </c>
      <c r="Q821" s="48">
        <v>0</v>
      </c>
    </row>
    <row r="822" spans="5:17" x14ac:dyDescent="0.2">
      <c r="E822" s="4" t="s">
        <v>85</v>
      </c>
      <c r="F822" s="5"/>
      <c r="G822" s="6">
        <v>144</v>
      </c>
      <c r="H822" s="8">
        <v>107</v>
      </c>
      <c r="I822" s="1">
        <v>15</v>
      </c>
      <c r="J822" s="1">
        <v>42</v>
      </c>
      <c r="K822" s="1">
        <v>36</v>
      </c>
      <c r="L822" s="1">
        <v>28</v>
      </c>
      <c r="M822" s="1">
        <v>36</v>
      </c>
      <c r="N822" s="1">
        <v>89</v>
      </c>
      <c r="O822" s="1">
        <v>32</v>
      </c>
      <c r="P822" s="1">
        <v>22</v>
      </c>
      <c r="Q822" s="9">
        <v>0</v>
      </c>
    </row>
    <row r="823" spans="5:17" x14ac:dyDescent="0.2">
      <c r="E823" s="11"/>
      <c r="F823" s="10"/>
      <c r="G823" s="7">
        <v>100</v>
      </c>
      <c r="H823" s="70">
        <v>74.305555555555998</v>
      </c>
      <c r="I823" s="2">
        <v>10.416666666667</v>
      </c>
      <c r="J823" s="2">
        <v>29.166666666666998</v>
      </c>
      <c r="K823" s="2">
        <v>25</v>
      </c>
      <c r="L823" s="2">
        <v>19.444444444443999</v>
      </c>
      <c r="M823" s="2">
        <v>25</v>
      </c>
      <c r="N823" s="25">
        <v>61.805555555555998</v>
      </c>
      <c r="O823" s="2">
        <v>22.222222222222001</v>
      </c>
      <c r="P823" s="30">
        <v>15.277777777778001</v>
      </c>
      <c r="Q823" s="48">
        <v>0</v>
      </c>
    </row>
    <row r="824" spans="5:17" x14ac:dyDescent="0.2">
      <c r="E824" s="4" t="s">
        <v>86</v>
      </c>
      <c r="F824" s="5"/>
      <c r="G824" s="6">
        <v>192</v>
      </c>
      <c r="H824" s="8">
        <v>136</v>
      </c>
      <c r="I824" s="1">
        <v>21</v>
      </c>
      <c r="J824" s="1">
        <v>45</v>
      </c>
      <c r="K824" s="1">
        <v>49</v>
      </c>
      <c r="L824" s="1">
        <v>31</v>
      </c>
      <c r="M824" s="1">
        <v>44</v>
      </c>
      <c r="N824" s="1">
        <v>105</v>
      </c>
      <c r="O824" s="1">
        <v>40</v>
      </c>
      <c r="P824" s="1">
        <v>39</v>
      </c>
      <c r="Q824" s="9">
        <v>0</v>
      </c>
    </row>
    <row r="825" spans="5:17" x14ac:dyDescent="0.2">
      <c r="E825" s="11"/>
      <c r="F825" s="10"/>
      <c r="G825" s="7">
        <v>100</v>
      </c>
      <c r="H825" s="18">
        <v>70.833333333333002</v>
      </c>
      <c r="I825" s="2">
        <v>10.9375</v>
      </c>
      <c r="J825" s="2">
        <v>23.4375</v>
      </c>
      <c r="K825" s="2">
        <v>25.520833333333002</v>
      </c>
      <c r="L825" s="2">
        <v>16.145833333333002</v>
      </c>
      <c r="M825" s="2">
        <v>22.916666666666998</v>
      </c>
      <c r="N825" s="2">
        <v>54.6875</v>
      </c>
      <c r="O825" s="2">
        <v>20.833333333333002</v>
      </c>
      <c r="P825" s="2">
        <v>20.3125</v>
      </c>
      <c r="Q825" s="48">
        <v>0</v>
      </c>
    </row>
    <row r="826" spans="5:17" x14ac:dyDescent="0.2">
      <c r="E826" s="4" t="s">
        <v>87</v>
      </c>
      <c r="F826" s="5"/>
      <c r="G826" s="6">
        <v>72</v>
      </c>
      <c r="H826" s="8">
        <v>51</v>
      </c>
      <c r="I826" s="1">
        <v>8</v>
      </c>
      <c r="J826" s="1">
        <v>21</v>
      </c>
      <c r="K826" s="1">
        <v>12</v>
      </c>
      <c r="L826" s="1">
        <v>17</v>
      </c>
      <c r="M826" s="1">
        <v>21</v>
      </c>
      <c r="N826" s="1">
        <v>38</v>
      </c>
      <c r="O826" s="1">
        <v>18</v>
      </c>
      <c r="P826" s="1">
        <v>14</v>
      </c>
      <c r="Q826" s="9">
        <v>1</v>
      </c>
    </row>
    <row r="827" spans="5:17" x14ac:dyDescent="0.2">
      <c r="E827" s="11"/>
      <c r="F827" s="10"/>
      <c r="G827" s="7">
        <v>100</v>
      </c>
      <c r="H827" s="18">
        <v>70.833333333333002</v>
      </c>
      <c r="I827" s="2">
        <v>11.111111111111001</v>
      </c>
      <c r="J827" s="2">
        <v>29.166666666666998</v>
      </c>
      <c r="K827" s="30">
        <v>16.666666666666998</v>
      </c>
      <c r="L827" s="25">
        <v>23.611111111111001</v>
      </c>
      <c r="M827" s="2">
        <v>29.166666666666998</v>
      </c>
      <c r="N827" s="2">
        <v>52.777777777777999</v>
      </c>
      <c r="O827" s="2">
        <v>25</v>
      </c>
      <c r="P827" s="2">
        <v>19.444444444443999</v>
      </c>
      <c r="Q827" s="15">
        <v>1.3888888888890001</v>
      </c>
    </row>
    <row r="828" spans="5:17" x14ac:dyDescent="0.2">
      <c r="E828" s="4" t="s">
        <v>88</v>
      </c>
      <c r="F828" s="5"/>
      <c r="G828" s="6">
        <v>36</v>
      </c>
      <c r="H828" s="8">
        <v>27</v>
      </c>
      <c r="I828" s="1">
        <v>7</v>
      </c>
      <c r="J828" s="1">
        <v>9</v>
      </c>
      <c r="K828" s="1">
        <v>9</v>
      </c>
      <c r="L828" s="1">
        <v>5</v>
      </c>
      <c r="M828" s="1">
        <v>8</v>
      </c>
      <c r="N828" s="1">
        <v>19</v>
      </c>
      <c r="O828" s="1">
        <v>11</v>
      </c>
      <c r="P828" s="1">
        <v>6</v>
      </c>
      <c r="Q828" s="9">
        <v>0</v>
      </c>
    </row>
    <row r="829" spans="5:17" x14ac:dyDescent="0.2">
      <c r="E829" s="11"/>
      <c r="F829" s="10"/>
      <c r="G829" s="7">
        <v>100</v>
      </c>
      <c r="H829" s="70">
        <v>75</v>
      </c>
      <c r="I829" s="25">
        <v>19.444444444443999</v>
      </c>
      <c r="J829" s="2">
        <v>25</v>
      </c>
      <c r="K829" s="2">
        <v>25</v>
      </c>
      <c r="L829" s="2">
        <v>13.888888888888999</v>
      </c>
      <c r="M829" s="2">
        <v>22.222222222222001</v>
      </c>
      <c r="N829" s="2">
        <v>52.777777777777999</v>
      </c>
      <c r="O829" s="25">
        <v>30.555555555556001</v>
      </c>
      <c r="P829" s="2">
        <v>16.666666666666998</v>
      </c>
      <c r="Q829" s="48">
        <v>0</v>
      </c>
    </row>
    <row r="830" spans="5:17" x14ac:dyDescent="0.2">
      <c r="E830" s="4" t="s">
        <v>89</v>
      </c>
      <c r="F830" s="5"/>
      <c r="G830" s="6">
        <v>66</v>
      </c>
      <c r="H830" s="8">
        <v>37</v>
      </c>
      <c r="I830" s="1">
        <v>4</v>
      </c>
      <c r="J830" s="1">
        <v>16</v>
      </c>
      <c r="K830" s="1">
        <v>14</v>
      </c>
      <c r="L830" s="1">
        <v>7</v>
      </c>
      <c r="M830" s="1">
        <v>12</v>
      </c>
      <c r="N830" s="1">
        <v>31</v>
      </c>
      <c r="O830" s="1">
        <v>15</v>
      </c>
      <c r="P830" s="1">
        <v>12</v>
      </c>
      <c r="Q830" s="9">
        <v>0</v>
      </c>
    </row>
    <row r="831" spans="5:17" x14ac:dyDescent="0.2">
      <c r="E831" s="11"/>
      <c r="F831" s="10"/>
      <c r="G831" s="7">
        <v>100</v>
      </c>
      <c r="H831" s="97">
        <v>56.060606060605998</v>
      </c>
      <c r="I831" s="2">
        <v>6.0606060606060002</v>
      </c>
      <c r="J831" s="2">
        <v>24.242424242424001</v>
      </c>
      <c r="K831" s="2">
        <v>21.212121212121001</v>
      </c>
      <c r="L831" s="30">
        <v>10.606060606061</v>
      </c>
      <c r="M831" s="30">
        <v>18.181818181817999</v>
      </c>
      <c r="N831" s="30">
        <v>46.969696969696997</v>
      </c>
      <c r="O831" s="2">
        <v>22.727272727273</v>
      </c>
      <c r="P831" s="2">
        <v>18.181818181817999</v>
      </c>
      <c r="Q831" s="48">
        <v>0</v>
      </c>
    </row>
    <row r="832" spans="5:17" x14ac:dyDescent="0.2">
      <c r="E832" s="4" t="s">
        <v>90</v>
      </c>
      <c r="F832" s="5"/>
      <c r="G832" s="6">
        <v>54</v>
      </c>
      <c r="H832" s="8">
        <v>34</v>
      </c>
      <c r="I832" s="1">
        <v>2</v>
      </c>
      <c r="J832" s="1">
        <v>14</v>
      </c>
      <c r="K832" s="1">
        <v>13</v>
      </c>
      <c r="L832" s="1">
        <v>7</v>
      </c>
      <c r="M832" s="1">
        <v>17</v>
      </c>
      <c r="N832" s="1">
        <v>24</v>
      </c>
      <c r="O832" s="1">
        <v>14</v>
      </c>
      <c r="P832" s="1">
        <v>13</v>
      </c>
      <c r="Q832" s="9">
        <v>0</v>
      </c>
    </row>
    <row r="833" spans="2:17" x14ac:dyDescent="0.2">
      <c r="E833" s="11"/>
      <c r="F833" s="10"/>
      <c r="G833" s="7">
        <v>100</v>
      </c>
      <c r="H833" s="18">
        <v>62.962962962962997</v>
      </c>
      <c r="I833" s="30">
        <v>3.7037037037039999</v>
      </c>
      <c r="J833" s="2">
        <v>25.925925925925998</v>
      </c>
      <c r="K833" s="2">
        <v>24.074074074074002</v>
      </c>
      <c r="L833" s="2">
        <v>12.962962962962999</v>
      </c>
      <c r="M833" s="25">
        <v>31.481481481481001</v>
      </c>
      <c r="N833" s="50">
        <v>44.444444444444002</v>
      </c>
      <c r="O833" s="2">
        <v>25.925925925925998</v>
      </c>
      <c r="P833" s="2">
        <v>24.074074074074002</v>
      </c>
      <c r="Q833" s="48">
        <v>0</v>
      </c>
    </row>
    <row r="834" spans="2:17" x14ac:dyDescent="0.2">
      <c r="E834" s="4" t="s">
        <v>91</v>
      </c>
      <c r="F834" s="5"/>
      <c r="G834" s="6">
        <v>12</v>
      </c>
      <c r="H834" s="8">
        <v>2</v>
      </c>
      <c r="I834" s="1">
        <v>0</v>
      </c>
      <c r="J834" s="1">
        <v>1</v>
      </c>
      <c r="K834" s="1">
        <v>2</v>
      </c>
      <c r="L834" s="1">
        <v>1</v>
      </c>
      <c r="M834" s="1">
        <v>0</v>
      </c>
      <c r="N834" s="1">
        <v>2</v>
      </c>
      <c r="O834" s="1">
        <v>3</v>
      </c>
      <c r="P834" s="1">
        <v>8</v>
      </c>
      <c r="Q834" s="9">
        <v>0</v>
      </c>
    </row>
    <row r="835" spans="2:17" x14ac:dyDescent="0.2">
      <c r="E835" s="45"/>
      <c r="F835" s="51"/>
      <c r="G835" s="81">
        <v>100</v>
      </c>
      <c r="H835" s="168">
        <v>16.666666666666998</v>
      </c>
      <c r="I835" s="83">
        <v>0</v>
      </c>
      <c r="J835" s="108">
        <v>8.333333333333</v>
      </c>
      <c r="K835" s="126">
        <v>16.666666666666998</v>
      </c>
      <c r="L835" s="126">
        <v>8.333333333333</v>
      </c>
      <c r="M835" s="83">
        <v>0</v>
      </c>
      <c r="N835" s="108">
        <v>16.666666666666998</v>
      </c>
      <c r="O835" s="64">
        <v>25</v>
      </c>
      <c r="P835" s="112">
        <v>66.666666666666998</v>
      </c>
      <c r="Q835" s="116">
        <v>0</v>
      </c>
    </row>
    <row r="837" spans="2:17" x14ac:dyDescent="0.2">
      <c r="B837" s="40" t="str">
        <f xml:space="preserve"> HYPERLINK("#'目次'!B27", "[21]")</f>
        <v>[21]</v>
      </c>
      <c r="C837" s="23" t="s">
        <v>123</v>
      </c>
    </row>
    <row r="840" spans="2:17" x14ac:dyDescent="0.2">
      <c r="C840" s="23" t="s">
        <v>14</v>
      </c>
    </row>
    <row r="841" spans="2:17" ht="24" x14ac:dyDescent="0.2">
      <c r="D841" s="195"/>
      <c r="E841" s="196"/>
      <c r="F841" s="196"/>
      <c r="G841" s="37" t="s">
        <v>15</v>
      </c>
      <c r="H841" s="33" t="s">
        <v>124</v>
      </c>
      <c r="I841" s="13" t="s">
        <v>125</v>
      </c>
      <c r="J841" s="13" t="s">
        <v>126</v>
      </c>
      <c r="K841" s="13" t="s">
        <v>127</v>
      </c>
      <c r="L841" s="13" t="s">
        <v>120</v>
      </c>
      <c r="M841" s="38" t="s">
        <v>18</v>
      </c>
    </row>
    <row r="842" spans="2:17" x14ac:dyDescent="0.2">
      <c r="D842" s="197"/>
      <c r="E842" s="198"/>
      <c r="F842" s="198"/>
      <c r="G842" s="35"/>
      <c r="H842" s="39"/>
      <c r="I842" s="14"/>
      <c r="J842" s="14"/>
      <c r="K842" s="14"/>
      <c r="L842" s="14"/>
      <c r="M842" s="34"/>
    </row>
    <row r="843" spans="2:17" x14ac:dyDescent="0.2">
      <c r="D843" s="78"/>
      <c r="E843" s="79" t="s">
        <v>15</v>
      </c>
      <c r="F843" s="66"/>
      <c r="G843" s="36">
        <v>1200</v>
      </c>
      <c r="H843" s="17">
        <v>320</v>
      </c>
      <c r="I843" s="17">
        <v>443</v>
      </c>
      <c r="J843" s="17">
        <v>107</v>
      </c>
      <c r="K843" s="17">
        <v>73</v>
      </c>
      <c r="L843" s="17">
        <v>620</v>
      </c>
      <c r="M843" s="47">
        <v>13</v>
      </c>
    </row>
    <row r="844" spans="2:17" x14ac:dyDescent="0.2">
      <c r="D844" s="45"/>
      <c r="E844" s="51"/>
      <c r="F844" s="67"/>
      <c r="G844" s="7">
        <v>100</v>
      </c>
      <c r="H844" s="2">
        <v>26.666666666666998</v>
      </c>
      <c r="I844" s="2">
        <v>36.916666666666998</v>
      </c>
      <c r="J844" s="2">
        <v>8.916666666667</v>
      </c>
      <c r="K844" s="2">
        <v>6.083333333333</v>
      </c>
      <c r="L844" s="2">
        <v>51.666666666666998</v>
      </c>
      <c r="M844" s="15">
        <v>1.083333333333</v>
      </c>
    </row>
    <row r="845" spans="2:17" x14ac:dyDescent="0.2">
      <c r="D845" s="199" t="s">
        <v>19</v>
      </c>
      <c r="E845" s="22" t="s">
        <v>20</v>
      </c>
      <c r="F845" s="21"/>
      <c r="G845" s="19">
        <v>132</v>
      </c>
      <c r="H845" s="27">
        <v>37</v>
      </c>
      <c r="I845" s="3">
        <v>55</v>
      </c>
      <c r="J845" s="3">
        <v>16</v>
      </c>
      <c r="K845" s="3">
        <v>14</v>
      </c>
      <c r="L845" s="3">
        <v>60</v>
      </c>
      <c r="M845" s="26">
        <v>1</v>
      </c>
    </row>
    <row r="846" spans="2:17" x14ac:dyDescent="0.2">
      <c r="D846" s="200"/>
      <c r="E846" s="11"/>
      <c r="F846" s="10"/>
      <c r="G846" s="7">
        <v>100</v>
      </c>
      <c r="H846" s="18">
        <v>28.030303030302999</v>
      </c>
      <c r="I846" s="2">
        <v>41.666666666666998</v>
      </c>
      <c r="J846" s="2">
        <v>12.121212121212</v>
      </c>
      <c r="K846" s="2">
        <v>10.606060606061</v>
      </c>
      <c r="L846" s="30">
        <v>45.454545454544999</v>
      </c>
      <c r="M846" s="15">
        <v>0.75757575757600004</v>
      </c>
    </row>
    <row r="847" spans="2:17" x14ac:dyDescent="0.2">
      <c r="D847" s="200"/>
      <c r="E847" s="4" t="s">
        <v>21</v>
      </c>
      <c r="F847" s="5"/>
      <c r="G847" s="6">
        <v>444</v>
      </c>
      <c r="H847" s="8">
        <v>109</v>
      </c>
      <c r="I847" s="1">
        <v>154</v>
      </c>
      <c r="J847" s="1">
        <v>41</v>
      </c>
      <c r="K847" s="1">
        <v>28</v>
      </c>
      <c r="L847" s="1">
        <v>237</v>
      </c>
      <c r="M847" s="9">
        <v>10</v>
      </c>
    </row>
    <row r="848" spans="2:17" x14ac:dyDescent="0.2">
      <c r="D848" s="200"/>
      <c r="E848" s="11"/>
      <c r="F848" s="10"/>
      <c r="G848" s="7">
        <v>100</v>
      </c>
      <c r="H848" s="18">
        <v>24.549549549550001</v>
      </c>
      <c r="I848" s="2">
        <v>34.684684684685003</v>
      </c>
      <c r="J848" s="2">
        <v>9.234234234234</v>
      </c>
      <c r="K848" s="2">
        <v>6.3063063063060003</v>
      </c>
      <c r="L848" s="2">
        <v>53.378378378378002</v>
      </c>
      <c r="M848" s="15">
        <v>2.2522522522520001</v>
      </c>
    </row>
    <row r="849" spans="4:13" x14ac:dyDescent="0.2">
      <c r="D849" s="200"/>
      <c r="E849" s="4" t="s">
        <v>22</v>
      </c>
      <c r="F849" s="5"/>
      <c r="G849" s="6">
        <v>192</v>
      </c>
      <c r="H849" s="8">
        <v>56</v>
      </c>
      <c r="I849" s="1">
        <v>73</v>
      </c>
      <c r="J849" s="1">
        <v>18</v>
      </c>
      <c r="K849" s="1">
        <v>11</v>
      </c>
      <c r="L849" s="1">
        <v>99</v>
      </c>
      <c r="M849" s="9">
        <v>2</v>
      </c>
    </row>
    <row r="850" spans="4:13" x14ac:dyDescent="0.2">
      <c r="D850" s="200"/>
      <c r="E850" s="11"/>
      <c r="F850" s="10"/>
      <c r="G850" s="7">
        <v>100</v>
      </c>
      <c r="H850" s="18">
        <v>29.166666666666998</v>
      </c>
      <c r="I850" s="2">
        <v>38.020833333333002</v>
      </c>
      <c r="J850" s="2">
        <v>9.375</v>
      </c>
      <c r="K850" s="2">
        <v>5.729166666667</v>
      </c>
      <c r="L850" s="2">
        <v>51.5625</v>
      </c>
      <c r="M850" s="15">
        <v>1.041666666667</v>
      </c>
    </row>
    <row r="851" spans="4:13" x14ac:dyDescent="0.2">
      <c r="D851" s="200"/>
      <c r="E851" s="4" t="s">
        <v>23</v>
      </c>
      <c r="F851" s="5"/>
      <c r="G851" s="6">
        <v>192</v>
      </c>
      <c r="H851" s="8">
        <v>55</v>
      </c>
      <c r="I851" s="1">
        <v>67</v>
      </c>
      <c r="J851" s="1">
        <v>13</v>
      </c>
      <c r="K851" s="1">
        <v>11</v>
      </c>
      <c r="L851" s="1">
        <v>102</v>
      </c>
      <c r="M851" s="9">
        <v>0</v>
      </c>
    </row>
    <row r="852" spans="4:13" x14ac:dyDescent="0.2">
      <c r="D852" s="200"/>
      <c r="E852" s="11"/>
      <c r="F852" s="10"/>
      <c r="G852" s="7">
        <v>100</v>
      </c>
      <c r="H852" s="18">
        <v>28.645833333333002</v>
      </c>
      <c r="I852" s="2">
        <v>34.895833333333002</v>
      </c>
      <c r="J852" s="2">
        <v>6.770833333333</v>
      </c>
      <c r="K852" s="2">
        <v>5.729166666667</v>
      </c>
      <c r="L852" s="2">
        <v>53.125</v>
      </c>
      <c r="M852" s="48">
        <v>0</v>
      </c>
    </row>
    <row r="853" spans="4:13" x14ac:dyDescent="0.2">
      <c r="D853" s="200"/>
      <c r="E853" s="4" t="s">
        <v>24</v>
      </c>
      <c r="F853" s="5"/>
      <c r="G853" s="6">
        <v>240</v>
      </c>
      <c r="H853" s="8">
        <v>63</v>
      </c>
      <c r="I853" s="1">
        <v>94</v>
      </c>
      <c r="J853" s="1">
        <v>19</v>
      </c>
      <c r="K853" s="1">
        <v>9</v>
      </c>
      <c r="L853" s="1">
        <v>122</v>
      </c>
      <c r="M853" s="9">
        <v>0</v>
      </c>
    </row>
    <row r="854" spans="4:13" x14ac:dyDescent="0.2">
      <c r="D854" s="200"/>
      <c r="E854" s="11"/>
      <c r="F854" s="10"/>
      <c r="G854" s="7">
        <v>100</v>
      </c>
      <c r="H854" s="18">
        <v>26.25</v>
      </c>
      <c r="I854" s="2">
        <v>39.166666666666998</v>
      </c>
      <c r="J854" s="2">
        <v>7.916666666667</v>
      </c>
      <c r="K854" s="2">
        <v>3.75</v>
      </c>
      <c r="L854" s="2">
        <v>50.833333333333002</v>
      </c>
      <c r="M854" s="48">
        <v>0</v>
      </c>
    </row>
    <row r="855" spans="4:13" x14ac:dyDescent="0.2">
      <c r="D855" s="199" t="s">
        <v>25</v>
      </c>
      <c r="E855" s="22" t="s">
        <v>26</v>
      </c>
      <c r="F855" s="21"/>
      <c r="G855" s="19">
        <v>348</v>
      </c>
      <c r="H855" s="27">
        <v>100</v>
      </c>
      <c r="I855" s="3">
        <v>134</v>
      </c>
      <c r="J855" s="3">
        <v>36</v>
      </c>
      <c r="K855" s="3">
        <v>22</v>
      </c>
      <c r="L855" s="3">
        <v>170</v>
      </c>
      <c r="M855" s="26">
        <v>2</v>
      </c>
    </row>
    <row r="856" spans="4:13" x14ac:dyDescent="0.2">
      <c r="D856" s="200"/>
      <c r="E856" s="11"/>
      <c r="F856" s="10"/>
      <c r="G856" s="7">
        <v>100</v>
      </c>
      <c r="H856" s="18">
        <v>28.735632183907999</v>
      </c>
      <c r="I856" s="2">
        <v>38.505747126437001</v>
      </c>
      <c r="J856" s="2">
        <v>10.344827586207</v>
      </c>
      <c r="K856" s="2">
        <v>6.3218390804600002</v>
      </c>
      <c r="L856" s="2">
        <v>48.850574712643997</v>
      </c>
      <c r="M856" s="15">
        <v>0.57471264367800001</v>
      </c>
    </row>
    <row r="857" spans="4:13" x14ac:dyDescent="0.2">
      <c r="D857" s="200"/>
      <c r="E857" s="4" t="s">
        <v>27</v>
      </c>
      <c r="F857" s="5"/>
      <c r="G857" s="6">
        <v>378</v>
      </c>
      <c r="H857" s="8">
        <v>99</v>
      </c>
      <c r="I857" s="1">
        <v>131</v>
      </c>
      <c r="J857" s="1">
        <v>33</v>
      </c>
      <c r="K857" s="1">
        <v>23</v>
      </c>
      <c r="L857" s="1">
        <v>204</v>
      </c>
      <c r="M857" s="9">
        <v>5</v>
      </c>
    </row>
    <row r="858" spans="4:13" x14ac:dyDescent="0.2">
      <c r="D858" s="200"/>
      <c r="E858" s="11"/>
      <c r="F858" s="10"/>
      <c r="G858" s="7">
        <v>100</v>
      </c>
      <c r="H858" s="18">
        <v>26.190476190476002</v>
      </c>
      <c r="I858" s="2">
        <v>34.656084656085</v>
      </c>
      <c r="J858" s="2">
        <v>8.7301587301589993</v>
      </c>
      <c r="K858" s="2">
        <v>6.0846560846560003</v>
      </c>
      <c r="L858" s="2">
        <v>53.968253968253997</v>
      </c>
      <c r="M858" s="15">
        <v>1.3227513227509999</v>
      </c>
    </row>
    <row r="859" spans="4:13" x14ac:dyDescent="0.2">
      <c r="D859" s="200"/>
      <c r="E859" s="4" t="s">
        <v>28</v>
      </c>
      <c r="F859" s="5"/>
      <c r="G859" s="6">
        <v>372</v>
      </c>
      <c r="H859" s="8">
        <v>102</v>
      </c>
      <c r="I859" s="1">
        <v>144</v>
      </c>
      <c r="J859" s="1">
        <v>32</v>
      </c>
      <c r="K859" s="1">
        <v>25</v>
      </c>
      <c r="L859" s="1">
        <v>185</v>
      </c>
      <c r="M859" s="9">
        <v>5</v>
      </c>
    </row>
    <row r="860" spans="4:13" x14ac:dyDescent="0.2">
      <c r="D860" s="200"/>
      <c r="E860" s="11"/>
      <c r="F860" s="10"/>
      <c r="G860" s="7">
        <v>100</v>
      </c>
      <c r="H860" s="18">
        <v>27.419354838709999</v>
      </c>
      <c r="I860" s="2">
        <v>38.709677419355003</v>
      </c>
      <c r="J860" s="2">
        <v>8.6021505376339995</v>
      </c>
      <c r="K860" s="2">
        <v>6.7204301075270001</v>
      </c>
      <c r="L860" s="2">
        <v>49.731182795698999</v>
      </c>
      <c r="M860" s="15">
        <v>1.3440860215049999</v>
      </c>
    </row>
    <row r="861" spans="4:13" x14ac:dyDescent="0.2">
      <c r="D861" s="200"/>
      <c r="E861" s="4" t="s">
        <v>29</v>
      </c>
      <c r="F861" s="5"/>
      <c r="G861" s="6">
        <v>102</v>
      </c>
      <c r="H861" s="8">
        <v>19</v>
      </c>
      <c r="I861" s="1">
        <v>34</v>
      </c>
      <c r="J861" s="1">
        <v>6</v>
      </c>
      <c r="K861" s="1">
        <v>3</v>
      </c>
      <c r="L861" s="1">
        <v>61</v>
      </c>
      <c r="M861" s="9">
        <v>1</v>
      </c>
    </row>
    <row r="862" spans="4:13" x14ac:dyDescent="0.2">
      <c r="D862" s="200"/>
      <c r="E862" s="11"/>
      <c r="F862" s="10"/>
      <c r="G862" s="7">
        <v>100</v>
      </c>
      <c r="H862" s="72">
        <v>18.627450980391998</v>
      </c>
      <c r="I862" s="2">
        <v>33.333333333333002</v>
      </c>
      <c r="J862" s="2">
        <v>5.8823529411760003</v>
      </c>
      <c r="K862" s="2">
        <v>2.9411764705880001</v>
      </c>
      <c r="L862" s="25">
        <v>59.803921568626997</v>
      </c>
      <c r="M862" s="15">
        <v>0.98039215686299996</v>
      </c>
    </row>
    <row r="863" spans="4:13" x14ac:dyDescent="0.2">
      <c r="D863" s="199" t="s">
        <v>30</v>
      </c>
      <c r="E863" s="22" t="s">
        <v>31</v>
      </c>
      <c r="F863" s="21"/>
      <c r="G863" s="19">
        <v>592</v>
      </c>
      <c r="H863" s="27">
        <v>172</v>
      </c>
      <c r="I863" s="3">
        <v>227</v>
      </c>
      <c r="J863" s="3">
        <v>59</v>
      </c>
      <c r="K863" s="3">
        <v>43</v>
      </c>
      <c r="L863" s="3">
        <v>294</v>
      </c>
      <c r="M863" s="26">
        <v>5</v>
      </c>
    </row>
    <row r="864" spans="4:13" x14ac:dyDescent="0.2">
      <c r="D864" s="200"/>
      <c r="E864" s="11"/>
      <c r="F864" s="10"/>
      <c r="G864" s="7">
        <v>100</v>
      </c>
      <c r="H864" s="18">
        <v>29.054054054053999</v>
      </c>
      <c r="I864" s="2">
        <v>38.344594594595002</v>
      </c>
      <c r="J864" s="2">
        <v>9.9662162162160008</v>
      </c>
      <c r="K864" s="2">
        <v>7.2635135135139999</v>
      </c>
      <c r="L864" s="2">
        <v>49.662162162161998</v>
      </c>
      <c r="M864" s="15">
        <v>0.84459459459499997</v>
      </c>
    </row>
    <row r="865" spans="4:13" x14ac:dyDescent="0.2">
      <c r="D865" s="200"/>
      <c r="E865" s="4" t="s">
        <v>32</v>
      </c>
      <c r="F865" s="5"/>
      <c r="G865" s="6">
        <v>608</v>
      </c>
      <c r="H865" s="8">
        <v>148</v>
      </c>
      <c r="I865" s="1">
        <v>216</v>
      </c>
      <c r="J865" s="1">
        <v>48</v>
      </c>
      <c r="K865" s="1">
        <v>30</v>
      </c>
      <c r="L865" s="1">
        <v>326</v>
      </c>
      <c r="M865" s="9">
        <v>8</v>
      </c>
    </row>
    <row r="866" spans="4:13" x14ac:dyDescent="0.2">
      <c r="D866" s="200"/>
      <c r="E866" s="11"/>
      <c r="F866" s="10"/>
      <c r="G866" s="7">
        <v>100</v>
      </c>
      <c r="H866" s="18">
        <v>24.342105263158</v>
      </c>
      <c r="I866" s="2">
        <v>35.526315789473998</v>
      </c>
      <c r="J866" s="2">
        <v>7.8947368421049999</v>
      </c>
      <c r="K866" s="2">
        <v>4.9342105263159999</v>
      </c>
      <c r="L866" s="2">
        <v>53.618421052632002</v>
      </c>
      <c r="M866" s="15">
        <v>1.3157894736839999</v>
      </c>
    </row>
    <row r="867" spans="4:13" x14ac:dyDescent="0.2">
      <c r="D867" s="199" t="s">
        <v>33</v>
      </c>
      <c r="E867" s="22" t="s">
        <v>34</v>
      </c>
      <c r="F867" s="21"/>
      <c r="G867" s="19">
        <v>74</v>
      </c>
      <c r="H867" s="27">
        <v>26</v>
      </c>
      <c r="I867" s="3">
        <v>34</v>
      </c>
      <c r="J867" s="3">
        <v>9</v>
      </c>
      <c r="K867" s="3">
        <v>8</v>
      </c>
      <c r="L867" s="3">
        <v>34</v>
      </c>
      <c r="M867" s="26">
        <v>1</v>
      </c>
    </row>
    <row r="868" spans="4:13" x14ac:dyDescent="0.2">
      <c r="D868" s="200"/>
      <c r="E868" s="11"/>
      <c r="F868" s="10"/>
      <c r="G868" s="7">
        <v>100</v>
      </c>
      <c r="H868" s="70">
        <v>35.135135135135002</v>
      </c>
      <c r="I868" s="25">
        <v>45.945945945946001</v>
      </c>
      <c r="J868" s="2">
        <v>12.162162162162</v>
      </c>
      <c r="K868" s="2">
        <v>10.810810810811001</v>
      </c>
      <c r="L868" s="30">
        <v>45.945945945946001</v>
      </c>
      <c r="M868" s="15">
        <v>1.351351351351</v>
      </c>
    </row>
    <row r="869" spans="4:13" x14ac:dyDescent="0.2">
      <c r="D869" s="200"/>
      <c r="E869" s="4" t="s">
        <v>35</v>
      </c>
      <c r="F869" s="5"/>
      <c r="G869" s="6">
        <v>148</v>
      </c>
      <c r="H869" s="8">
        <v>44</v>
      </c>
      <c r="I869" s="1">
        <v>63</v>
      </c>
      <c r="J869" s="1">
        <v>15</v>
      </c>
      <c r="K869" s="1">
        <v>13</v>
      </c>
      <c r="L869" s="1">
        <v>70</v>
      </c>
      <c r="M869" s="9">
        <v>2</v>
      </c>
    </row>
    <row r="870" spans="4:13" x14ac:dyDescent="0.2">
      <c r="D870" s="200"/>
      <c r="E870" s="11"/>
      <c r="F870" s="10"/>
      <c r="G870" s="7">
        <v>100</v>
      </c>
      <c r="H870" s="18">
        <v>29.72972972973</v>
      </c>
      <c r="I870" s="25">
        <v>42.567567567567998</v>
      </c>
      <c r="J870" s="2">
        <v>10.135135135135</v>
      </c>
      <c r="K870" s="2">
        <v>8.7837837837839992</v>
      </c>
      <c r="L870" s="2">
        <v>47.297297297297</v>
      </c>
      <c r="M870" s="15">
        <v>1.351351351351</v>
      </c>
    </row>
    <row r="871" spans="4:13" x14ac:dyDescent="0.2">
      <c r="D871" s="200"/>
      <c r="E871" s="4" t="s">
        <v>36</v>
      </c>
      <c r="F871" s="5"/>
      <c r="G871" s="6">
        <v>187</v>
      </c>
      <c r="H871" s="8">
        <v>70</v>
      </c>
      <c r="I871" s="1">
        <v>82</v>
      </c>
      <c r="J871" s="1">
        <v>11</v>
      </c>
      <c r="K871" s="1">
        <v>6</v>
      </c>
      <c r="L871" s="1">
        <v>77</v>
      </c>
      <c r="M871" s="9">
        <v>1</v>
      </c>
    </row>
    <row r="872" spans="4:13" x14ac:dyDescent="0.2">
      <c r="D872" s="200"/>
      <c r="E872" s="11"/>
      <c r="F872" s="10"/>
      <c r="G872" s="7">
        <v>100</v>
      </c>
      <c r="H872" s="75">
        <v>37.433155080214</v>
      </c>
      <c r="I872" s="25">
        <v>43.850267379679003</v>
      </c>
      <c r="J872" s="2">
        <v>5.8823529411760003</v>
      </c>
      <c r="K872" s="2">
        <v>3.208556149733</v>
      </c>
      <c r="L872" s="50">
        <v>41.176470588234999</v>
      </c>
      <c r="M872" s="15">
        <v>0.53475935828900001</v>
      </c>
    </row>
    <row r="873" spans="4:13" x14ac:dyDescent="0.2">
      <c r="D873" s="200"/>
      <c r="E873" s="4" t="s">
        <v>37</v>
      </c>
      <c r="F873" s="5"/>
      <c r="G873" s="6">
        <v>221</v>
      </c>
      <c r="H873" s="8">
        <v>73</v>
      </c>
      <c r="I873" s="1">
        <v>86</v>
      </c>
      <c r="J873" s="1">
        <v>21</v>
      </c>
      <c r="K873" s="1">
        <v>13</v>
      </c>
      <c r="L873" s="1">
        <v>107</v>
      </c>
      <c r="M873" s="9">
        <v>1</v>
      </c>
    </row>
    <row r="874" spans="4:13" x14ac:dyDescent="0.2">
      <c r="D874" s="200"/>
      <c r="E874" s="11"/>
      <c r="F874" s="10"/>
      <c r="G874" s="7">
        <v>100</v>
      </c>
      <c r="H874" s="70">
        <v>33.031674208144999</v>
      </c>
      <c r="I874" s="2">
        <v>38.914027149321001</v>
      </c>
      <c r="J874" s="2">
        <v>9.5022624434389993</v>
      </c>
      <c r="K874" s="2">
        <v>5.8823529411760003</v>
      </c>
      <c r="L874" s="2">
        <v>48.416289592760002</v>
      </c>
      <c r="M874" s="15">
        <v>0.452488687783</v>
      </c>
    </row>
    <row r="875" spans="4:13" x14ac:dyDescent="0.2">
      <c r="D875" s="200"/>
      <c r="E875" s="4" t="s">
        <v>38</v>
      </c>
      <c r="F875" s="5"/>
      <c r="G875" s="6">
        <v>186</v>
      </c>
      <c r="H875" s="8">
        <v>49</v>
      </c>
      <c r="I875" s="1">
        <v>64</v>
      </c>
      <c r="J875" s="1">
        <v>16</v>
      </c>
      <c r="K875" s="1">
        <v>11</v>
      </c>
      <c r="L875" s="1">
        <v>99</v>
      </c>
      <c r="M875" s="9">
        <v>2</v>
      </c>
    </row>
    <row r="876" spans="4:13" x14ac:dyDescent="0.2">
      <c r="D876" s="200"/>
      <c r="E876" s="11"/>
      <c r="F876" s="10"/>
      <c r="G876" s="7">
        <v>100</v>
      </c>
      <c r="H876" s="18">
        <v>26.344086021504999</v>
      </c>
      <c r="I876" s="2">
        <v>34.408602150538002</v>
      </c>
      <c r="J876" s="2">
        <v>8.6021505376339995</v>
      </c>
      <c r="K876" s="2">
        <v>5.9139784946239997</v>
      </c>
      <c r="L876" s="2">
        <v>53.225806451613003</v>
      </c>
      <c r="M876" s="15">
        <v>1.0752688172039999</v>
      </c>
    </row>
    <row r="877" spans="4:13" x14ac:dyDescent="0.2">
      <c r="D877" s="200"/>
      <c r="E877" s="4" t="s">
        <v>39</v>
      </c>
      <c r="F877" s="5"/>
      <c r="G877" s="6">
        <v>223</v>
      </c>
      <c r="H877" s="8">
        <v>39</v>
      </c>
      <c r="I877" s="1">
        <v>73</v>
      </c>
      <c r="J877" s="1">
        <v>24</v>
      </c>
      <c r="K877" s="1">
        <v>15</v>
      </c>
      <c r="L877" s="1">
        <v>126</v>
      </c>
      <c r="M877" s="9">
        <v>1</v>
      </c>
    </row>
    <row r="878" spans="4:13" x14ac:dyDescent="0.2">
      <c r="D878" s="200"/>
      <c r="E878" s="11"/>
      <c r="F878" s="10"/>
      <c r="G878" s="7">
        <v>100</v>
      </c>
      <c r="H878" s="72">
        <v>17.488789237668001</v>
      </c>
      <c r="I878" s="2">
        <v>32.735426008969</v>
      </c>
      <c r="J878" s="2">
        <v>10.762331838565</v>
      </c>
      <c r="K878" s="2">
        <v>6.7264573991030003</v>
      </c>
      <c r="L878" s="2">
        <v>56.502242152466003</v>
      </c>
      <c r="M878" s="15">
        <v>0.44843049327399997</v>
      </c>
    </row>
    <row r="879" spans="4:13" x14ac:dyDescent="0.2">
      <c r="D879" s="200"/>
      <c r="E879" s="4" t="s">
        <v>40</v>
      </c>
      <c r="F879" s="5"/>
      <c r="G879" s="6">
        <v>161</v>
      </c>
      <c r="H879" s="8">
        <v>19</v>
      </c>
      <c r="I879" s="1">
        <v>41</v>
      </c>
      <c r="J879" s="1">
        <v>11</v>
      </c>
      <c r="K879" s="1">
        <v>7</v>
      </c>
      <c r="L879" s="1">
        <v>107</v>
      </c>
      <c r="M879" s="9">
        <v>5</v>
      </c>
    </row>
    <row r="880" spans="4:13" x14ac:dyDescent="0.2">
      <c r="D880" s="201"/>
      <c r="E880" s="45"/>
      <c r="F880" s="51"/>
      <c r="G880" s="81">
        <v>100</v>
      </c>
      <c r="H880" s="168">
        <v>11.801242236025001</v>
      </c>
      <c r="I880" s="108">
        <v>25.465838509316999</v>
      </c>
      <c r="J880" s="64">
        <v>6.8322981366460001</v>
      </c>
      <c r="K880" s="64">
        <v>4.3478260869570002</v>
      </c>
      <c r="L880" s="112">
        <v>66.459627329192998</v>
      </c>
      <c r="M880" s="106">
        <v>3.1055900621119998</v>
      </c>
    </row>
    <row r="882" spans="2:13" x14ac:dyDescent="0.2">
      <c r="B882" s="40" t="str">
        <f xml:space="preserve"> HYPERLINK("#'目次'!B28", "[22]")</f>
        <v>[22]</v>
      </c>
      <c r="C882" s="23" t="s">
        <v>123</v>
      </c>
    </row>
    <row r="885" spans="2:13" x14ac:dyDescent="0.2">
      <c r="C885" s="23" t="s">
        <v>48</v>
      </c>
    </row>
    <row r="886" spans="2:13" ht="24" x14ac:dyDescent="0.2">
      <c r="D886" s="195"/>
      <c r="E886" s="196"/>
      <c r="F886" s="196"/>
      <c r="G886" s="37" t="s">
        <v>15</v>
      </c>
      <c r="H886" s="33" t="s">
        <v>124</v>
      </c>
      <c r="I886" s="13" t="s">
        <v>125</v>
      </c>
      <c r="J886" s="13" t="s">
        <v>126</v>
      </c>
      <c r="K886" s="13" t="s">
        <v>127</v>
      </c>
      <c r="L886" s="13" t="s">
        <v>120</v>
      </c>
      <c r="M886" s="38" t="s">
        <v>18</v>
      </c>
    </row>
    <row r="887" spans="2:13" x14ac:dyDescent="0.2">
      <c r="D887" s="197"/>
      <c r="E887" s="198"/>
      <c r="F887" s="198"/>
      <c r="G887" s="35"/>
      <c r="H887" s="39"/>
      <c r="I887" s="14"/>
      <c r="J887" s="14"/>
      <c r="K887" s="14"/>
      <c r="L887" s="14"/>
      <c r="M887" s="34"/>
    </row>
    <row r="888" spans="2:13" x14ac:dyDescent="0.2">
      <c r="D888" s="78"/>
      <c r="E888" s="79" t="s">
        <v>15</v>
      </c>
      <c r="F888" s="66"/>
      <c r="G888" s="36">
        <v>1200</v>
      </c>
      <c r="H888" s="17">
        <v>320</v>
      </c>
      <c r="I888" s="17">
        <v>443</v>
      </c>
      <c r="J888" s="17">
        <v>107</v>
      </c>
      <c r="K888" s="17">
        <v>73</v>
      </c>
      <c r="L888" s="17">
        <v>620</v>
      </c>
      <c r="M888" s="47">
        <v>13</v>
      </c>
    </row>
    <row r="889" spans="2:13" x14ac:dyDescent="0.2">
      <c r="D889" s="45"/>
      <c r="E889" s="51"/>
      <c r="F889" s="67"/>
      <c r="G889" s="7">
        <v>100</v>
      </c>
      <c r="H889" s="2">
        <v>26.666666666666998</v>
      </c>
      <c r="I889" s="2">
        <v>36.916666666666998</v>
      </c>
      <c r="J889" s="2">
        <v>8.916666666667</v>
      </c>
      <c r="K889" s="2">
        <v>6.083333333333</v>
      </c>
      <c r="L889" s="2">
        <v>51.666666666666998</v>
      </c>
      <c r="M889" s="15">
        <v>1.083333333333</v>
      </c>
    </row>
    <row r="890" spans="2:13" x14ac:dyDescent="0.2">
      <c r="D890" s="199" t="s">
        <v>49</v>
      </c>
      <c r="E890" s="22" t="s">
        <v>50</v>
      </c>
      <c r="F890" s="21"/>
      <c r="G890" s="19">
        <v>15</v>
      </c>
      <c r="H890" s="27">
        <v>4</v>
      </c>
      <c r="I890" s="3">
        <v>6</v>
      </c>
      <c r="J890" s="3">
        <v>1</v>
      </c>
      <c r="K890" s="3">
        <v>0</v>
      </c>
      <c r="L890" s="3">
        <v>9</v>
      </c>
      <c r="M890" s="26">
        <v>0</v>
      </c>
    </row>
    <row r="891" spans="2:13" x14ac:dyDescent="0.2">
      <c r="D891" s="200"/>
      <c r="E891" s="11"/>
      <c r="F891" s="10"/>
      <c r="G891" s="7">
        <v>100</v>
      </c>
      <c r="H891" s="18">
        <v>26.666666666666998</v>
      </c>
      <c r="I891" s="2">
        <v>40</v>
      </c>
      <c r="J891" s="2">
        <v>6.666666666667</v>
      </c>
      <c r="K891" s="49">
        <v>0</v>
      </c>
      <c r="L891" s="25">
        <v>60</v>
      </c>
      <c r="M891" s="48">
        <v>0</v>
      </c>
    </row>
    <row r="892" spans="2:13" x14ac:dyDescent="0.2">
      <c r="D892" s="200"/>
      <c r="E892" s="4" t="s">
        <v>51</v>
      </c>
      <c r="F892" s="5"/>
      <c r="G892" s="6">
        <v>142</v>
      </c>
      <c r="H892" s="8">
        <v>25</v>
      </c>
      <c r="I892" s="1">
        <v>41</v>
      </c>
      <c r="J892" s="1">
        <v>12</v>
      </c>
      <c r="K892" s="1">
        <v>6</v>
      </c>
      <c r="L892" s="1">
        <v>88</v>
      </c>
      <c r="M892" s="9">
        <v>1</v>
      </c>
    </row>
    <row r="893" spans="2:13" x14ac:dyDescent="0.2">
      <c r="D893" s="200"/>
      <c r="E893" s="11"/>
      <c r="F893" s="10"/>
      <c r="G893" s="7">
        <v>100</v>
      </c>
      <c r="H893" s="72">
        <v>17.605633802817</v>
      </c>
      <c r="I893" s="30">
        <v>28.87323943662</v>
      </c>
      <c r="J893" s="2">
        <v>8.4507042253520002</v>
      </c>
      <c r="K893" s="2">
        <v>4.2253521126760001</v>
      </c>
      <c r="L893" s="41">
        <v>61.971830985914998</v>
      </c>
      <c r="M893" s="15">
        <v>0.70422535211299997</v>
      </c>
    </row>
    <row r="894" spans="2:13" x14ac:dyDescent="0.2">
      <c r="D894" s="200"/>
      <c r="E894" s="4" t="s">
        <v>52</v>
      </c>
      <c r="F894" s="5"/>
      <c r="G894" s="6">
        <v>26</v>
      </c>
      <c r="H894" s="8">
        <v>8</v>
      </c>
      <c r="I894" s="1">
        <v>12</v>
      </c>
      <c r="J894" s="1">
        <v>2</v>
      </c>
      <c r="K894" s="1">
        <v>1</v>
      </c>
      <c r="L894" s="1">
        <v>11</v>
      </c>
      <c r="M894" s="9">
        <v>0</v>
      </c>
    </row>
    <row r="895" spans="2:13" x14ac:dyDescent="0.2">
      <c r="D895" s="200"/>
      <c r="E895" s="11"/>
      <c r="F895" s="10"/>
      <c r="G895" s="7">
        <v>100</v>
      </c>
      <c r="H895" s="18">
        <v>30.769230769231001</v>
      </c>
      <c r="I895" s="25">
        <v>46.153846153845997</v>
      </c>
      <c r="J895" s="2">
        <v>7.6923076923079998</v>
      </c>
      <c r="K895" s="2">
        <v>3.8461538461539999</v>
      </c>
      <c r="L895" s="30">
        <v>42.307692307692001</v>
      </c>
      <c r="M895" s="48">
        <v>0</v>
      </c>
    </row>
    <row r="896" spans="2:13" x14ac:dyDescent="0.2">
      <c r="D896" s="200"/>
      <c r="E896" s="4" t="s">
        <v>53</v>
      </c>
      <c r="F896" s="5"/>
      <c r="G896" s="6">
        <v>41</v>
      </c>
      <c r="H896" s="8">
        <v>16</v>
      </c>
      <c r="I896" s="1">
        <v>16</v>
      </c>
      <c r="J896" s="1">
        <v>4</v>
      </c>
      <c r="K896" s="1">
        <v>3</v>
      </c>
      <c r="L896" s="1">
        <v>17</v>
      </c>
      <c r="M896" s="9">
        <v>0</v>
      </c>
    </row>
    <row r="897" spans="4:13" x14ac:dyDescent="0.2">
      <c r="D897" s="200"/>
      <c r="E897" s="11"/>
      <c r="F897" s="10"/>
      <c r="G897" s="7">
        <v>100</v>
      </c>
      <c r="H897" s="75">
        <v>39.024390243901998</v>
      </c>
      <c r="I897" s="2">
        <v>39.024390243901998</v>
      </c>
      <c r="J897" s="2">
        <v>9.7560975609760003</v>
      </c>
      <c r="K897" s="2">
        <v>7.3170731707319998</v>
      </c>
      <c r="L897" s="50">
        <v>41.463414634145998</v>
      </c>
      <c r="M897" s="48">
        <v>0</v>
      </c>
    </row>
    <row r="898" spans="4:13" x14ac:dyDescent="0.2">
      <c r="D898" s="200"/>
      <c r="E898" s="4" t="s">
        <v>54</v>
      </c>
      <c r="F898" s="5"/>
      <c r="G898" s="6">
        <v>226</v>
      </c>
      <c r="H898" s="8">
        <v>85</v>
      </c>
      <c r="I898" s="1">
        <v>104</v>
      </c>
      <c r="J898" s="1">
        <v>24</v>
      </c>
      <c r="K898" s="1">
        <v>18</v>
      </c>
      <c r="L898" s="1">
        <v>91</v>
      </c>
      <c r="M898" s="9">
        <v>1</v>
      </c>
    </row>
    <row r="899" spans="4:13" x14ac:dyDescent="0.2">
      <c r="D899" s="200"/>
      <c r="E899" s="11"/>
      <c r="F899" s="10"/>
      <c r="G899" s="7">
        <v>100</v>
      </c>
      <c r="H899" s="75">
        <v>37.610619469027</v>
      </c>
      <c r="I899" s="25">
        <v>46.017699115044003</v>
      </c>
      <c r="J899" s="2">
        <v>10.619469026549</v>
      </c>
      <c r="K899" s="2">
        <v>7.964601769912</v>
      </c>
      <c r="L899" s="50">
        <v>40.265486725663997</v>
      </c>
      <c r="M899" s="15">
        <v>0.44247787610599998</v>
      </c>
    </row>
    <row r="900" spans="4:13" x14ac:dyDescent="0.2">
      <c r="D900" s="200"/>
      <c r="E900" s="4" t="s">
        <v>55</v>
      </c>
      <c r="F900" s="5"/>
      <c r="G900" s="6">
        <v>125</v>
      </c>
      <c r="H900" s="8">
        <v>33</v>
      </c>
      <c r="I900" s="1">
        <v>49</v>
      </c>
      <c r="J900" s="1">
        <v>10</v>
      </c>
      <c r="K900" s="1">
        <v>8</v>
      </c>
      <c r="L900" s="1">
        <v>61</v>
      </c>
      <c r="M900" s="9">
        <v>1</v>
      </c>
    </row>
    <row r="901" spans="4:13" x14ac:dyDescent="0.2">
      <c r="D901" s="200"/>
      <c r="E901" s="11"/>
      <c r="F901" s="10"/>
      <c r="G901" s="7">
        <v>100</v>
      </c>
      <c r="H901" s="18">
        <v>26.4</v>
      </c>
      <c r="I901" s="2">
        <v>39.200000000000003</v>
      </c>
      <c r="J901" s="2">
        <v>8</v>
      </c>
      <c r="K901" s="2">
        <v>6.4</v>
      </c>
      <c r="L901" s="2">
        <v>48.8</v>
      </c>
      <c r="M901" s="15">
        <v>0.8</v>
      </c>
    </row>
    <row r="902" spans="4:13" x14ac:dyDescent="0.2">
      <c r="D902" s="200"/>
      <c r="E902" s="4" t="s">
        <v>56</v>
      </c>
      <c r="F902" s="5"/>
      <c r="G902" s="6">
        <v>190</v>
      </c>
      <c r="H902" s="8">
        <v>46</v>
      </c>
      <c r="I902" s="1">
        <v>63</v>
      </c>
      <c r="J902" s="1">
        <v>9</v>
      </c>
      <c r="K902" s="1">
        <v>4</v>
      </c>
      <c r="L902" s="1">
        <v>106</v>
      </c>
      <c r="M902" s="9">
        <v>2</v>
      </c>
    </row>
    <row r="903" spans="4:13" x14ac:dyDescent="0.2">
      <c r="D903" s="200"/>
      <c r="E903" s="11"/>
      <c r="F903" s="10"/>
      <c r="G903" s="7">
        <v>100</v>
      </c>
      <c r="H903" s="18">
        <v>24.210526315789</v>
      </c>
      <c r="I903" s="2">
        <v>33.157894736842003</v>
      </c>
      <c r="J903" s="2">
        <v>4.7368421052630003</v>
      </c>
      <c r="K903" s="2">
        <v>2.1052631578950001</v>
      </c>
      <c r="L903" s="2">
        <v>55.789473684211004</v>
      </c>
      <c r="M903" s="15">
        <v>1.052631578947</v>
      </c>
    </row>
    <row r="904" spans="4:13" x14ac:dyDescent="0.2">
      <c r="D904" s="200"/>
      <c r="E904" s="4" t="s">
        <v>57</v>
      </c>
      <c r="F904" s="5"/>
      <c r="G904" s="6">
        <v>185</v>
      </c>
      <c r="H904" s="8">
        <v>42</v>
      </c>
      <c r="I904" s="1">
        <v>64</v>
      </c>
      <c r="J904" s="1">
        <v>19</v>
      </c>
      <c r="K904" s="1">
        <v>12</v>
      </c>
      <c r="L904" s="1">
        <v>98</v>
      </c>
      <c r="M904" s="9">
        <v>3</v>
      </c>
    </row>
    <row r="905" spans="4:13" x14ac:dyDescent="0.2">
      <c r="D905" s="200"/>
      <c r="E905" s="11"/>
      <c r="F905" s="10"/>
      <c r="G905" s="7">
        <v>100</v>
      </c>
      <c r="H905" s="18">
        <v>22.702702702703</v>
      </c>
      <c r="I905" s="2">
        <v>34.594594594595002</v>
      </c>
      <c r="J905" s="2">
        <v>10.27027027027</v>
      </c>
      <c r="K905" s="2">
        <v>6.4864864864860001</v>
      </c>
      <c r="L905" s="2">
        <v>52.972972972972997</v>
      </c>
      <c r="M905" s="15">
        <v>1.6216216216220001</v>
      </c>
    </row>
    <row r="906" spans="4:13" x14ac:dyDescent="0.2">
      <c r="D906" s="200"/>
      <c r="E906" s="4" t="s">
        <v>58</v>
      </c>
      <c r="F906" s="5"/>
      <c r="G906" s="6">
        <v>113</v>
      </c>
      <c r="H906" s="8">
        <v>38</v>
      </c>
      <c r="I906" s="1">
        <v>50</v>
      </c>
      <c r="J906" s="1">
        <v>15</v>
      </c>
      <c r="K906" s="1">
        <v>14</v>
      </c>
      <c r="L906" s="1">
        <v>54</v>
      </c>
      <c r="M906" s="9">
        <v>2</v>
      </c>
    </row>
    <row r="907" spans="4:13" x14ac:dyDescent="0.2">
      <c r="D907" s="200"/>
      <c r="E907" s="11"/>
      <c r="F907" s="10"/>
      <c r="G907" s="7">
        <v>100</v>
      </c>
      <c r="H907" s="70">
        <v>33.628318584071003</v>
      </c>
      <c r="I907" s="25">
        <v>44.247787610619</v>
      </c>
      <c r="J907" s="2">
        <v>13.274336283186001</v>
      </c>
      <c r="K907" s="25">
        <v>12.389380530973</v>
      </c>
      <c r="L907" s="2">
        <v>47.787610619469</v>
      </c>
      <c r="M907" s="15">
        <v>1.769911504425</v>
      </c>
    </row>
    <row r="908" spans="4:13" x14ac:dyDescent="0.2">
      <c r="D908" s="200"/>
      <c r="E908" s="4" t="s">
        <v>59</v>
      </c>
      <c r="F908" s="5"/>
      <c r="G908" s="6">
        <v>136</v>
      </c>
      <c r="H908" s="8">
        <v>23</v>
      </c>
      <c r="I908" s="1">
        <v>38</v>
      </c>
      <c r="J908" s="1">
        <v>11</v>
      </c>
      <c r="K908" s="1">
        <v>7</v>
      </c>
      <c r="L908" s="1">
        <v>84</v>
      </c>
      <c r="M908" s="9">
        <v>3</v>
      </c>
    </row>
    <row r="909" spans="4:13" x14ac:dyDescent="0.2">
      <c r="D909" s="200"/>
      <c r="E909" s="11"/>
      <c r="F909" s="10"/>
      <c r="G909" s="7">
        <v>100</v>
      </c>
      <c r="H909" s="72">
        <v>16.911764705882</v>
      </c>
      <c r="I909" s="30">
        <v>27.941176470588001</v>
      </c>
      <c r="J909" s="2">
        <v>8.0882352941180002</v>
      </c>
      <c r="K909" s="2">
        <v>5.147058823529</v>
      </c>
      <c r="L909" s="41">
        <v>61.764705882352999</v>
      </c>
      <c r="M909" s="15">
        <v>2.2058823529409999</v>
      </c>
    </row>
    <row r="910" spans="4:13" x14ac:dyDescent="0.2">
      <c r="D910" s="199" t="s">
        <v>60</v>
      </c>
      <c r="E910" s="22" t="s">
        <v>61</v>
      </c>
      <c r="F910" s="21"/>
      <c r="G910" s="19">
        <v>205</v>
      </c>
      <c r="H910" s="27">
        <v>42</v>
      </c>
      <c r="I910" s="3">
        <v>69</v>
      </c>
      <c r="J910" s="3">
        <v>16</v>
      </c>
      <c r="K910" s="3">
        <v>11</v>
      </c>
      <c r="L910" s="3">
        <v>113</v>
      </c>
      <c r="M910" s="26">
        <v>4</v>
      </c>
    </row>
    <row r="911" spans="4:13" x14ac:dyDescent="0.2">
      <c r="D911" s="200"/>
      <c r="E911" s="11"/>
      <c r="F911" s="10"/>
      <c r="G911" s="7">
        <v>100</v>
      </c>
      <c r="H911" s="72">
        <v>20.487804878049001</v>
      </c>
      <c r="I911" s="2">
        <v>33.658536585366001</v>
      </c>
      <c r="J911" s="2">
        <v>7.80487804878</v>
      </c>
      <c r="K911" s="2">
        <v>5.3658536585369996</v>
      </c>
      <c r="L911" s="2">
        <v>55.121951219511999</v>
      </c>
      <c r="M911" s="15">
        <v>1.951219512195</v>
      </c>
    </row>
    <row r="912" spans="4:13" x14ac:dyDescent="0.2">
      <c r="D912" s="200"/>
      <c r="E912" s="4" t="s">
        <v>62</v>
      </c>
      <c r="F912" s="5"/>
      <c r="G912" s="6">
        <v>160</v>
      </c>
      <c r="H912" s="8">
        <v>34</v>
      </c>
      <c r="I912" s="1">
        <v>50</v>
      </c>
      <c r="J912" s="1">
        <v>15</v>
      </c>
      <c r="K912" s="1">
        <v>12</v>
      </c>
      <c r="L912" s="1">
        <v>94</v>
      </c>
      <c r="M912" s="9">
        <v>2</v>
      </c>
    </row>
    <row r="913" spans="4:13" x14ac:dyDescent="0.2">
      <c r="D913" s="200"/>
      <c r="E913" s="11"/>
      <c r="F913" s="10"/>
      <c r="G913" s="7">
        <v>100</v>
      </c>
      <c r="H913" s="72">
        <v>21.25</v>
      </c>
      <c r="I913" s="30">
        <v>31.25</v>
      </c>
      <c r="J913" s="2">
        <v>9.375</v>
      </c>
      <c r="K913" s="2">
        <v>7.5</v>
      </c>
      <c r="L913" s="25">
        <v>58.75</v>
      </c>
      <c r="M913" s="15">
        <v>1.25</v>
      </c>
    </row>
    <row r="914" spans="4:13" x14ac:dyDescent="0.2">
      <c r="D914" s="200"/>
      <c r="E914" s="4" t="s">
        <v>63</v>
      </c>
      <c r="F914" s="5"/>
      <c r="G914" s="6">
        <v>121</v>
      </c>
      <c r="H914" s="8">
        <v>32</v>
      </c>
      <c r="I914" s="1">
        <v>46</v>
      </c>
      <c r="J914" s="1">
        <v>11</v>
      </c>
      <c r="K914" s="1">
        <v>5</v>
      </c>
      <c r="L914" s="1">
        <v>61</v>
      </c>
      <c r="M914" s="9">
        <v>0</v>
      </c>
    </row>
    <row r="915" spans="4:13" x14ac:dyDescent="0.2">
      <c r="D915" s="200"/>
      <c r="E915" s="11"/>
      <c r="F915" s="10"/>
      <c r="G915" s="7">
        <v>100</v>
      </c>
      <c r="H915" s="18">
        <v>26.446280991736</v>
      </c>
      <c r="I915" s="2">
        <v>38.016528925620001</v>
      </c>
      <c r="J915" s="2">
        <v>9.0909090909089993</v>
      </c>
      <c r="K915" s="2">
        <v>4.1322314049589997</v>
      </c>
      <c r="L915" s="2">
        <v>50.413223140496001</v>
      </c>
      <c r="M915" s="48">
        <v>0</v>
      </c>
    </row>
    <row r="916" spans="4:13" x14ac:dyDescent="0.2">
      <c r="D916" s="200"/>
      <c r="E916" s="4" t="s">
        <v>64</v>
      </c>
      <c r="F916" s="5"/>
      <c r="G916" s="6">
        <v>124</v>
      </c>
      <c r="H916" s="8">
        <v>36</v>
      </c>
      <c r="I916" s="1">
        <v>49</v>
      </c>
      <c r="J916" s="1">
        <v>8</v>
      </c>
      <c r="K916" s="1">
        <v>8</v>
      </c>
      <c r="L916" s="1">
        <v>61</v>
      </c>
      <c r="M916" s="9">
        <v>1</v>
      </c>
    </row>
    <row r="917" spans="4:13" x14ac:dyDescent="0.2">
      <c r="D917" s="200"/>
      <c r="E917" s="11"/>
      <c r="F917" s="10"/>
      <c r="G917" s="7">
        <v>100</v>
      </c>
      <c r="H917" s="18">
        <v>29.032258064516</v>
      </c>
      <c r="I917" s="2">
        <v>39.516129032258</v>
      </c>
      <c r="J917" s="2">
        <v>6.4516129032259997</v>
      </c>
      <c r="K917" s="2">
        <v>6.4516129032259997</v>
      </c>
      <c r="L917" s="2">
        <v>49.193548387097003</v>
      </c>
      <c r="M917" s="15">
        <v>0.80645161290300005</v>
      </c>
    </row>
    <row r="918" spans="4:13" x14ac:dyDescent="0.2">
      <c r="D918" s="200"/>
      <c r="E918" s="4" t="s">
        <v>65</v>
      </c>
      <c r="F918" s="5"/>
      <c r="G918" s="6">
        <v>109</v>
      </c>
      <c r="H918" s="8">
        <v>31</v>
      </c>
      <c r="I918" s="1">
        <v>42</v>
      </c>
      <c r="J918" s="1">
        <v>9</v>
      </c>
      <c r="K918" s="1">
        <v>3</v>
      </c>
      <c r="L918" s="1">
        <v>57</v>
      </c>
      <c r="M918" s="9">
        <v>1</v>
      </c>
    </row>
    <row r="919" spans="4:13" x14ac:dyDescent="0.2">
      <c r="D919" s="200"/>
      <c r="E919" s="11"/>
      <c r="F919" s="10"/>
      <c r="G919" s="7">
        <v>100</v>
      </c>
      <c r="H919" s="18">
        <v>28.440366972477001</v>
      </c>
      <c r="I919" s="2">
        <v>38.532110091743</v>
      </c>
      <c r="J919" s="2">
        <v>8.2568807339449997</v>
      </c>
      <c r="K919" s="2">
        <v>2.7522935779819999</v>
      </c>
      <c r="L919" s="2">
        <v>52.293577981650998</v>
      </c>
      <c r="M919" s="15">
        <v>0.91743119266100004</v>
      </c>
    </row>
    <row r="920" spans="4:13" x14ac:dyDescent="0.2">
      <c r="D920" s="200"/>
      <c r="E920" s="4" t="s">
        <v>66</v>
      </c>
      <c r="F920" s="5"/>
      <c r="G920" s="6">
        <v>104</v>
      </c>
      <c r="H920" s="8">
        <v>36</v>
      </c>
      <c r="I920" s="1">
        <v>43</v>
      </c>
      <c r="J920" s="1">
        <v>11</v>
      </c>
      <c r="K920" s="1">
        <v>6</v>
      </c>
      <c r="L920" s="1">
        <v>45</v>
      </c>
      <c r="M920" s="9">
        <v>2</v>
      </c>
    </row>
    <row r="921" spans="4:13" x14ac:dyDescent="0.2">
      <c r="D921" s="200"/>
      <c r="E921" s="11"/>
      <c r="F921" s="10"/>
      <c r="G921" s="7">
        <v>100</v>
      </c>
      <c r="H921" s="70">
        <v>34.615384615384997</v>
      </c>
      <c r="I921" s="2">
        <v>41.346153846154003</v>
      </c>
      <c r="J921" s="2">
        <v>10.576923076923</v>
      </c>
      <c r="K921" s="2">
        <v>5.7692307692310001</v>
      </c>
      <c r="L921" s="30">
        <v>43.269230769231001</v>
      </c>
      <c r="M921" s="15">
        <v>1.923076923077</v>
      </c>
    </row>
    <row r="922" spans="4:13" x14ac:dyDescent="0.2">
      <c r="D922" s="200"/>
      <c r="E922" s="4" t="s">
        <v>67</v>
      </c>
      <c r="F922" s="5"/>
      <c r="G922" s="6">
        <v>139</v>
      </c>
      <c r="H922" s="8">
        <v>42</v>
      </c>
      <c r="I922" s="1">
        <v>55</v>
      </c>
      <c r="J922" s="1">
        <v>15</v>
      </c>
      <c r="K922" s="1">
        <v>12</v>
      </c>
      <c r="L922" s="1">
        <v>64</v>
      </c>
      <c r="M922" s="9">
        <v>1</v>
      </c>
    </row>
    <row r="923" spans="4:13" x14ac:dyDescent="0.2">
      <c r="D923" s="200"/>
      <c r="E923" s="11"/>
      <c r="F923" s="10"/>
      <c r="G923" s="7">
        <v>100</v>
      </c>
      <c r="H923" s="18">
        <v>30.215827338128999</v>
      </c>
      <c r="I923" s="2">
        <v>39.568345323740999</v>
      </c>
      <c r="J923" s="2">
        <v>10.791366906475</v>
      </c>
      <c r="K923" s="2">
        <v>8.6330935251799996</v>
      </c>
      <c r="L923" s="30">
        <v>46.043165467625997</v>
      </c>
      <c r="M923" s="15">
        <v>0.71942446043200003</v>
      </c>
    </row>
    <row r="924" spans="4:13" x14ac:dyDescent="0.2">
      <c r="D924" s="200"/>
      <c r="E924" s="4" t="s">
        <v>68</v>
      </c>
      <c r="F924" s="5"/>
      <c r="G924" s="6">
        <v>48</v>
      </c>
      <c r="H924" s="8">
        <v>20</v>
      </c>
      <c r="I924" s="1">
        <v>21</v>
      </c>
      <c r="J924" s="1">
        <v>6</v>
      </c>
      <c r="K924" s="1">
        <v>5</v>
      </c>
      <c r="L924" s="1">
        <v>19</v>
      </c>
      <c r="M924" s="9">
        <v>0</v>
      </c>
    </row>
    <row r="925" spans="4:13" x14ac:dyDescent="0.2">
      <c r="D925" s="200"/>
      <c r="E925" s="11"/>
      <c r="F925" s="10"/>
      <c r="G925" s="7">
        <v>100</v>
      </c>
      <c r="H925" s="75">
        <v>41.666666666666998</v>
      </c>
      <c r="I925" s="25">
        <v>43.75</v>
      </c>
      <c r="J925" s="2">
        <v>12.5</v>
      </c>
      <c r="K925" s="2">
        <v>10.416666666667</v>
      </c>
      <c r="L925" s="50">
        <v>39.583333333333002</v>
      </c>
      <c r="M925" s="48">
        <v>0</v>
      </c>
    </row>
    <row r="926" spans="4:13" x14ac:dyDescent="0.2">
      <c r="D926" s="200"/>
      <c r="E926" s="4" t="s">
        <v>69</v>
      </c>
      <c r="F926" s="5"/>
      <c r="G926" s="6">
        <v>37</v>
      </c>
      <c r="H926" s="8">
        <v>16</v>
      </c>
      <c r="I926" s="1">
        <v>18</v>
      </c>
      <c r="J926" s="1">
        <v>8</v>
      </c>
      <c r="K926" s="1">
        <v>5</v>
      </c>
      <c r="L926" s="1">
        <v>14</v>
      </c>
      <c r="M926" s="9">
        <v>0</v>
      </c>
    </row>
    <row r="927" spans="4:13" x14ac:dyDescent="0.2">
      <c r="D927" s="200"/>
      <c r="E927" s="11"/>
      <c r="F927" s="10"/>
      <c r="G927" s="7">
        <v>100</v>
      </c>
      <c r="H927" s="75">
        <v>43.243243243243001</v>
      </c>
      <c r="I927" s="41">
        <v>48.648648648649001</v>
      </c>
      <c r="J927" s="41">
        <v>21.621621621622001</v>
      </c>
      <c r="K927" s="25">
        <v>13.513513513514001</v>
      </c>
      <c r="L927" s="50">
        <v>37.837837837838002</v>
      </c>
      <c r="M927" s="48">
        <v>0</v>
      </c>
    </row>
    <row r="928" spans="4:13" x14ac:dyDescent="0.2">
      <c r="D928" s="199" t="s">
        <v>70</v>
      </c>
      <c r="E928" s="22" t="s">
        <v>18</v>
      </c>
      <c r="F928" s="21"/>
      <c r="G928" s="19">
        <v>0</v>
      </c>
      <c r="H928" s="27">
        <v>0</v>
      </c>
      <c r="I928" s="3">
        <v>0</v>
      </c>
      <c r="J928" s="3">
        <v>0</v>
      </c>
      <c r="K928" s="3">
        <v>0</v>
      </c>
      <c r="L928" s="3">
        <v>0</v>
      </c>
      <c r="M928" s="26">
        <v>0</v>
      </c>
    </row>
    <row r="929" spans="2:13" x14ac:dyDescent="0.2">
      <c r="D929" s="201"/>
      <c r="E929" s="45"/>
      <c r="F929" s="51"/>
      <c r="G929" s="119">
        <v>0</v>
      </c>
      <c r="H929" s="136">
        <v>0</v>
      </c>
      <c r="I929" s="83">
        <v>0</v>
      </c>
      <c r="J929" s="103">
        <v>0</v>
      </c>
      <c r="K929" s="103">
        <v>0</v>
      </c>
      <c r="L929" s="83">
        <v>0</v>
      </c>
      <c r="M929" s="116">
        <v>0</v>
      </c>
    </row>
    <row r="931" spans="2:13" x14ac:dyDescent="0.2">
      <c r="B931" s="40" t="str">
        <f xml:space="preserve"> HYPERLINK("#'目次'!B29", "[23]")</f>
        <v>[23]</v>
      </c>
      <c r="C931" s="23" t="s">
        <v>123</v>
      </c>
    </row>
    <row r="934" spans="2:13" x14ac:dyDescent="0.2">
      <c r="C934" s="23" t="s">
        <v>73</v>
      </c>
    </row>
    <row r="935" spans="2:13" ht="24" x14ac:dyDescent="0.2">
      <c r="D935" s="195"/>
      <c r="E935" s="196"/>
      <c r="F935" s="196"/>
      <c r="G935" s="37" t="s">
        <v>15</v>
      </c>
      <c r="H935" s="33" t="s">
        <v>124</v>
      </c>
      <c r="I935" s="13" t="s">
        <v>125</v>
      </c>
      <c r="J935" s="13" t="s">
        <v>126</v>
      </c>
      <c r="K935" s="13" t="s">
        <v>127</v>
      </c>
      <c r="L935" s="13" t="s">
        <v>120</v>
      </c>
      <c r="M935" s="38" t="s">
        <v>18</v>
      </c>
    </row>
    <row r="936" spans="2:13" x14ac:dyDescent="0.2">
      <c r="D936" s="197"/>
      <c r="E936" s="198"/>
      <c r="F936" s="198"/>
      <c r="G936" s="35"/>
      <c r="H936" s="39"/>
      <c r="I936" s="14"/>
      <c r="J936" s="14"/>
      <c r="K936" s="14"/>
      <c r="L936" s="14"/>
      <c r="M936" s="34"/>
    </row>
    <row r="937" spans="2:13" x14ac:dyDescent="0.2">
      <c r="D937" s="78"/>
      <c r="E937" s="79" t="s">
        <v>15</v>
      </c>
      <c r="F937" s="66"/>
      <c r="G937" s="36">
        <v>1200</v>
      </c>
      <c r="H937" s="17">
        <v>320</v>
      </c>
      <c r="I937" s="17">
        <v>443</v>
      </c>
      <c r="J937" s="17">
        <v>107</v>
      </c>
      <c r="K937" s="17">
        <v>73</v>
      </c>
      <c r="L937" s="17">
        <v>620</v>
      </c>
      <c r="M937" s="47">
        <v>13</v>
      </c>
    </row>
    <row r="938" spans="2:13" x14ac:dyDescent="0.2">
      <c r="D938" s="45"/>
      <c r="E938" s="51"/>
      <c r="F938" s="67"/>
      <c r="G938" s="7">
        <v>100</v>
      </c>
      <c r="H938" s="2">
        <v>26.666666666666998</v>
      </c>
      <c r="I938" s="2">
        <v>36.916666666666998</v>
      </c>
      <c r="J938" s="2">
        <v>8.916666666667</v>
      </c>
      <c r="K938" s="2">
        <v>6.083333333333</v>
      </c>
      <c r="L938" s="2">
        <v>51.666666666666998</v>
      </c>
      <c r="M938" s="15">
        <v>1.083333333333</v>
      </c>
    </row>
    <row r="939" spans="2:13" x14ac:dyDescent="0.2">
      <c r="D939" s="199" t="s">
        <v>74</v>
      </c>
      <c r="E939" s="22" t="s">
        <v>75</v>
      </c>
      <c r="F939" s="21"/>
      <c r="G939" s="19">
        <v>592</v>
      </c>
      <c r="H939" s="27">
        <v>172</v>
      </c>
      <c r="I939" s="3">
        <v>227</v>
      </c>
      <c r="J939" s="3">
        <v>59</v>
      </c>
      <c r="K939" s="3">
        <v>43</v>
      </c>
      <c r="L939" s="3">
        <v>294</v>
      </c>
      <c r="M939" s="26">
        <v>5</v>
      </c>
    </row>
    <row r="940" spans="2:13" x14ac:dyDescent="0.2">
      <c r="D940" s="200"/>
      <c r="E940" s="11"/>
      <c r="F940" s="10"/>
      <c r="G940" s="7">
        <v>100</v>
      </c>
      <c r="H940" s="18">
        <v>29.054054054053999</v>
      </c>
      <c r="I940" s="2">
        <v>38.344594594595002</v>
      </c>
      <c r="J940" s="2">
        <v>9.9662162162160008</v>
      </c>
      <c r="K940" s="2">
        <v>7.2635135135139999</v>
      </c>
      <c r="L940" s="2">
        <v>49.662162162161998</v>
      </c>
      <c r="M940" s="15">
        <v>0.84459459459499997</v>
      </c>
    </row>
    <row r="941" spans="2:13" x14ac:dyDescent="0.2">
      <c r="D941" s="200"/>
      <c r="E941" s="4" t="s">
        <v>34</v>
      </c>
      <c r="F941" s="5"/>
      <c r="G941" s="6">
        <v>37</v>
      </c>
      <c r="H941" s="8">
        <v>16</v>
      </c>
      <c r="I941" s="1">
        <v>17</v>
      </c>
      <c r="J941" s="1">
        <v>6</v>
      </c>
      <c r="K941" s="1">
        <v>5</v>
      </c>
      <c r="L941" s="1">
        <v>16</v>
      </c>
      <c r="M941" s="9">
        <v>0</v>
      </c>
    </row>
    <row r="942" spans="2:13" x14ac:dyDescent="0.2">
      <c r="D942" s="200"/>
      <c r="E942" s="11"/>
      <c r="F942" s="10"/>
      <c r="G942" s="7">
        <v>100</v>
      </c>
      <c r="H942" s="75">
        <v>43.243243243243001</v>
      </c>
      <c r="I942" s="25">
        <v>45.945945945946001</v>
      </c>
      <c r="J942" s="25">
        <v>16.216216216216001</v>
      </c>
      <c r="K942" s="25">
        <v>13.513513513514001</v>
      </c>
      <c r="L942" s="30">
        <v>43.243243243243001</v>
      </c>
      <c r="M942" s="48">
        <v>0</v>
      </c>
    </row>
    <row r="943" spans="2:13" x14ac:dyDescent="0.2">
      <c r="D943" s="200"/>
      <c r="E943" s="4" t="s">
        <v>35</v>
      </c>
      <c r="F943" s="5"/>
      <c r="G943" s="6">
        <v>75</v>
      </c>
      <c r="H943" s="8">
        <v>25</v>
      </c>
      <c r="I943" s="1">
        <v>32</v>
      </c>
      <c r="J943" s="1">
        <v>8</v>
      </c>
      <c r="K943" s="1">
        <v>7</v>
      </c>
      <c r="L943" s="1">
        <v>35</v>
      </c>
      <c r="M943" s="9">
        <v>0</v>
      </c>
    </row>
    <row r="944" spans="2:13" x14ac:dyDescent="0.2">
      <c r="D944" s="200"/>
      <c r="E944" s="11"/>
      <c r="F944" s="10"/>
      <c r="G944" s="7">
        <v>100</v>
      </c>
      <c r="H944" s="70">
        <v>33.333333333333002</v>
      </c>
      <c r="I944" s="25">
        <v>42.666666666666998</v>
      </c>
      <c r="J944" s="2">
        <v>10.666666666667</v>
      </c>
      <c r="K944" s="2">
        <v>9.333333333333</v>
      </c>
      <c r="L944" s="30">
        <v>46.666666666666998</v>
      </c>
      <c r="M944" s="48">
        <v>0</v>
      </c>
    </row>
    <row r="945" spans="4:13" x14ac:dyDescent="0.2">
      <c r="D945" s="200"/>
      <c r="E945" s="4" t="s">
        <v>36</v>
      </c>
      <c r="F945" s="5"/>
      <c r="G945" s="6">
        <v>95</v>
      </c>
      <c r="H945" s="8">
        <v>39</v>
      </c>
      <c r="I945" s="1">
        <v>42</v>
      </c>
      <c r="J945" s="1">
        <v>9</v>
      </c>
      <c r="K945" s="1">
        <v>5</v>
      </c>
      <c r="L945" s="1">
        <v>39</v>
      </c>
      <c r="M945" s="9">
        <v>1</v>
      </c>
    </row>
    <row r="946" spans="4:13" x14ac:dyDescent="0.2">
      <c r="D946" s="200"/>
      <c r="E946" s="11"/>
      <c r="F946" s="10"/>
      <c r="G946" s="7">
        <v>100</v>
      </c>
      <c r="H946" s="75">
        <v>41.052631578947</v>
      </c>
      <c r="I946" s="25">
        <v>44.210526315788996</v>
      </c>
      <c r="J946" s="2">
        <v>9.4736842105260006</v>
      </c>
      <c r="K946" s="2">
        <v>5.2631578947369997</v>
      </c>
      <c r="L946" s="50">
        <v>41.052631578947</v>
      </c>
      <c r="M946" s="15">
        <v>1.052631578947</v>
      </c>
    </row>
    <row r="947" spans="4:13" x14ac:dyDescent="0.2">
      <c r="D947" s="200"/>
      <c r="E947" s="4" t="s">
        <v>37</v>
      </c>
      <c r="F947" s="5"/>
      <c r="G947" s="6">
        <v>111</v>
      </c>
      <c r="H947" s="8">
        <v>42</v>
      </c>
      <c r="I947" s="1">
        <v>41</v>
      </c>
      <c r="J947" s="1">
        <v>13</v>
      </c>
      <c r="K947" s="1">
        <v>11</v>
      </c>
      <c r="L947" s="1">
        <v>53</v>
      </c>
      <c r="M947" s="9">
        <v>0</v>
      </c>
    </row>
    <row r="948" spans="4:13" x14ac:dyDescent="0.2">
      <c r="D948" s="200"/>
      <c r="E948" s="11"/>
      <c r="F948" s="10"/>
      <c r="G948" s="7">
        <v>100</v>
      </c>
      <c r="H948" s="75">
        <v>37.837837837838002</v>
      </c>
      <c r="I948" s="2">
        <v>36.936936936937002</v>
      </c>
      <c r="J948" s="2">
        <v>11.711711711712001</v>
      </c>
      <c r="K948" s="2">
        <v>9.9099099099100005</v>
      </c>
      <c r="L948" s="2">
        <v>47.747747747748001</v>
      </c>
      <c r="M948" s="48">
        <v>0</v>
      </c>
    </row>
    <row r="949" spans="4:13" x14ac:dyDescent="0.2">
      <c r="D949" s="200"/>
      <c r="E949" s="4" t="s">
        <v>38</v>
      </c>
      <c r="F949" s="5"/>
      <c r="G949" s="6">
        <v>93</v>
      </c>
      <c r="H949" s="8">
        <v>23</v>
      </c>
      <c r="I949" s="1">
        <v>39</v>
      </c>
      <c r="J949" s="1">
        <v>11</v>
      </c>
      <c r="K949" s="1">
        <v>9</v>
      </c>
      <c r="L949" s="1">
        <v>42</v>
      </c>
      <c r="M949" s="9">
        <v>1</v>
      </c>
    </row>
    <row r="950" spans="4:13" x14ac:dyDescent="0.2">
      <c r="D950" s="200"/>
      <c r="E950" s="11"/>
      <c r="F950" s="10"/>
      <c r="G950" s="7">
        <v>100</v>
      </c>
      <c r="H950" s="18">
        <v>24.731182795698999</v>
      </c>
      <c r="I950" s="25">
        <v>41.935483870968</v>
      </c>
      <c r="J950" s="2">
        <v>11.827956989246999</v>
      </c>
      <c r="K950" s="2">
        <v>9.6774193548389995</v>
      </c>
      <c r="L950" s="30">
        <v>45.161290322581003</v>
      </c>
      <c r="M950" s="15">
        <v>1.0752688172039999</v>
      </c>
    </row>
    <row r="951" spans="4:13" x14ac:dyDescent="0.2">
      <c r="D951" s="200"/>
      <c r="E951" s="4" t="s">
        <v>39</v>
      </c>
      <c r="F951" s="5"/>
      <c r="G951" s="6">
        <v>109</v>
      </c>
      <c r="H951" s="8">
        <v>19</v>
      </c>
      <c r="I951" s="1">
        <v>40</v>
      </c>
      <c r="J951" s="1">
        <v>10</v>
      </c>
      <c r="K951" s="1">
        <v>5</v>
      </c>
      <c r="L951" s="1">
        <v>58</v>
      </c>
      <c r="M951" s="9">
        <v>0</v>
      </c>
    </row>
    <row r="952" spans="4:13" x14ac:dyDescent="0.2">
      <c r="D952" s="200"/>
      <c r="E952" s="11"/>
      <c r="F952" s="10"/>
      <c r="G952" s="7">
        <v>100</v>
      </c>
      <c r="H952" s="72">
        <v>17.43119266055</v>
      </c>
      <c r="I952" s="2">
        <v>36.697247706421997</v>
      </c>
      <c r="J952" s="2">
        <v>9.1743119266060003</v>
      </c>
      <c r="K952" s="2">
        <v>4.5871559633030001</v>
      </c>
      <c r="L952" s="2">
        <v>53.211009174311997</v>
      </c>
      <c r="M952" s="48">
        <v>0</v>
      </c>
    </row>
    <row r="953" spans="4:13" x14ac:dyDescent="0.2">
      <c r="D953" s="200"/>
      <c r="E953" s="4" t="s">
        <v>40</v>
      </c>
      <c r="F953" s="5"/>
      <c r="G953" s="6">
        <v>72</v>
      </c>
      <c r="H953" s="8">
        <v>8</v>
      </c>
      <c r="I953" s="1">
        <v>16</v>
      </c>
      <c r="J953" s="1">
        <v>2</v>
      </c>
      <c r="K953" s="1">
        <v>1</v>
      </c>
      <c r="L953" s="1">
        <v>51</v>
      </c>
      <c r="M953" s="9">
        <v>3</v>
      </c>
    </row>
    <row r="954" spans="4:13" x14ac:dyDescent="0.2">
      <c r="D954" s="200"/>
      <c r="E954" s="11"/>
      <c r="F954" s="10"/>
      <c r="G954" s="7">
        <v>100</v>
      </c>
      <c r="H954" s="97">
        <v>11.111111111111001</v>
      </c>
      <c r="I954" s="50">
        <v>22.222222222222001</v>
      </c>
      <c r="J954" s="30">
        <v>2.7777777777780002</v>
      </c>
      <c r="K954" s="2">
        <v>1.3888888888890001</v>
      </c>
      <c r="L954" s="41">
        <v>70.833333333333002</v>
      </c>
      <c r="M954" s="15">
        <v>4.166666666667</v>
      </c>
    </row>
    <row r="955" spans="4:13" x14ac:dyDescent="0.2">
      <c r="D955" s="199" t="s">
        <v>76</v>
      </c>
      <c r="E955" s="22" t="s">
        <v>77</v>
      </c>
      <c r="F955" s="21"/>
      <c r="G955" s="19">
        <v>608</v>
      </c>
      <c r="H955" s="27">
        <v>148</v>
      </c>
      <c r="I955" s="3">
        <v>216</v>
      </c>
      <c r="J955" s="3">
        <v>48</v>
      </c>
      <c r="K955" s="3">
        <v>30</v>
      </c>
      <c r="L955" s="3">
        <v>326</v>
      </c>
      <c r="M955" s="26">
        <v>8</v>
      </c>
    </row>
    <row r="956" spans="4:13" x14ac:dyDescent="0.2">
      <c r="D956" s="200"/>
      <c r="E956" s="11"/>
      <c r="F956" s="10"/>
      <c r="G956" s="7">
        <v>100</v>
      </c>
      <c r="H956" s="18">
        <v>24.342105263158</v>
      </c>
      <c r="I956" s="2">
        <v>35.526315789473998</v>
      </c>
      <c r="J956" s="2">
        <v>7.8947368421049999</v>
      </c>
      <c r="K956" s="2">
        <v>4.9342105263159999</v>
      </c>
      <c r="L956" s="2">
        <v>53.618421052632002</v>
      </c>
      <c r="M956" s="15">
        <v>1.3157894736839999</v>
      </c>
    </row>
    <row r="957" spans="4:13" x14ac:dyDescent="0.2">
      <c r="D957" s="200"/>
      <c r="E957" s="4" t="s">
        <v>34</v>
      </c>
      <c r="F957" s="5"/>
      <c r="G957" s="6">
        <v>37</v>
      </c>
      <c r="H957" s="8">
        <v>10</v>
      </c>
      <c r="I957" s="1">
        <v>17</v>
      </c>
      <c r="J957" s="1">
        <v>3</v>
      </c>
      <c r="K957" s="1">
        <v>3</v>
      </c>
      <c r="L957" s="1">
        <v>18</v>
      </c>
      <c r="M957" s="9">
        <v>1</v>
      </c>
    </row>
    <row r="958" spans="4:13" x14ac:dyDescent="0.2">
      <c r="D958" s="200"/>
      <c r="E958" s="11"/>
      <c r="F958" s="10"/>
      <c r="G958" s="7">
        <v>100</v>
      </c>
      <c r="H958" s="18">
        <v>27.027027027027</v>
      </c>
      <c r="I958" s="25">
        <v>45.945945945946001</v>
      </c>
      <c r="J958" s="2">
        <v>8.1081081081080004</v>
      </c>
      <c r="K958" s="2">
        <v>8.1081081081080004</v>
      </c>
      <c r="L958" s="2">
        <v>48.648648648649001</v>
      </c>
      <c r="M958" s="15">
        <v>2.7027027027030002</v>
      </c>
    </row>
    <row r="959" spans="4:13" x14ac:dyDescent="0.2">
      <c r="D959" s="200"/>
      <c r="E959" s="4" t="s">
        <v>35</v>
      </c>
      <c r="F959" s="5"/>
      <c r="G959" s="6">
        <v>73</v>
      </c>
      <c r="H959" s="8">
        <v>19</v>
      </c>
      <c r="I959" s="1">
        <v>31</v>
      </c>
      <c r="J959" s="1">
        <v>7</v>
      </c>
      <c r="K959" s="1">
        <v>6</v>
      </c>
      <c r="L959" s="1">
        <v>35</v>
      </c>
      <c r="M959" s="9">
        <v>2</v>
      </c>
    </row>
    <row r="960" spans="4:13" x14ac:dyDescent="0.2">
      <c r="D960" s="200"/>
      <c r="E960" s="11"/>
      <c r="F960" s="10"/>
      <c r="G960" s="7">
        <v>100</v>
      </c>
      <c r="H960" s="18">
        <v>26.027397260274</v>
      </c>
      <c r="I960" s="25">
        <v>42.465753424657997</v>
      </c>
      <c r="J960" s="2">
        <v>9.5890410958899999</v>
      </c>
      <c r="K960" s="2">
        <v>8.2191780821920002</v>
      </c>
      <c r="L960" s="2">
        <v>47.945205479452</v>
      </c>
      <c r="M960" s="15">
        <v>2.7397260273969999</v>
      </c>
    </row>
    <row r="961" spans="2:13" x14ac:dyDescent="0.2">
      <c r="D961" s="200"/>
      <c r="E961" s="4" t="s">
        <v>36</v>
      </c>
      <c r="F961" s="5"/>
      <c r="G961" s="6">
        <v>92</v>
      </c>
      <c r="H961" s="8">
        <v>31</v>
      </c>
      <c r="I961" s="1">
        <v>40</v>
      </c>
      <c r="J961" s="1">
        <v>2</v>
      </c>
      <c r="K961" s="1">
        <v>1</v>
      </c>
      <c r="L961" s="1">
        <v>38</v>
      </c>
      <c r="M961" s="9">
        <v>0</v>
      </c>
    </row>
    <row r="962" spans="2:13" x14ac:dyDescent="0.2">
      <c r="D962" s="200"/>
      <c r="E962" s="11"/>
      <c r="F962" s="10"/>
      <c r="G962" s="7">
        <v>100</v>
      </c>
      <c r="H962" s="70">
        <v>33.695652173912997</v>
      </c>
      <c r="I962" s="25">
        <v>43.478260869564998</v>
      </c>
      <c r="J962" s="30">
        <v>2.1739130434780001</v>
      </c>
      <c r="K962" s="2">
        <v>1.086956521739</v>
      </c>
      <c r="L962" s="50">
        <v>41.304347826087003</v>
      </c>
      <c r="M962" s="48">
        <v>0</v>
      </c>
    </row>
    <row r="963" spans="2:13" x14ac:dyDescent="0.2">
      <c r="D963" s="200"/>
      <c r="E963" s="4" t="s">
        <v>37</v>
      </c>
      <c r="F963" s="5"/>
      <c r="G963" s="6">
        <v>110</v>
      </c>
      <c r="H963" s="8">
        <v>31</v>
      </c>
      <c r="I963" s="1">
        <v>45</v>
      </c>
      <c r="J963" s="1">
        <v>8</v>
      </c>
      <c r="K963" s="1">
        <v>2</v>
      </c>
      <c r="L963" s="1">
        <v>54</v>
      </c>
      <c r="M963" s="9">
        <v>1</v>
      </c>
    </row>
    <row r="964" spans="2:13" x14ac:dyDescent="0.2">
      <c r="D964" s="200"/>
      <c r="E964" s="11"/>
      <c r="F964" s="10"/>
      <c r="G964" s="7">
        <v>100</v>
      </c>
      <c r="H964" s="18">
        <v>28.181818181817999</v>
      </c>
      <c r="I964" s="2">
        <v>40.909090909090999</v>
      </c>
      <c r="J964" s="2">
        <v>7.2727272727269998</v>
      </c>
      <c r="K964" s="2">
        <v>1.818181818182</v>
      </c>
      <c r="L964" s="2">
        <v>49.090909090909001</v>
      </c>
      <c r="M964" s="15">
        <v>0.90909090909099999</v>
      </c>
    </row>
    <row r="965" spans="2:13" x14ac:dyDescent="0.2">
      <c r="D965" s="200"/>
      <c r="E965" s="4" t="s">
        <v>38</v>
      </c>
      <c r="F965" s="5"/>
      <c r="G965" s="6">
        <v>93</v>
      </c>
      <c r="H965" s="8">
        <v>26</v>
      </c>
      <c r="I965" s="1">
        <v>25</v>
      </c>
      <c r="J965" s="1">
        <v>5</v>
      </c>
      <c r="K965" s="1">
        <v>2</v>
      </c>
      <c r="L965" s="1">
        <v>57</v>
      </c>
      <c r="M965" s="9">
        <v>1</v>
      </c>
    </row>
    <row r="966" spans="2:13" x14ac:dyDescent="0.2">
      <c r="D966" s="200"/>
      <c r="E966" s="11"/>
      <c r="F966" s="10"/>
      <c r="G966" s="7">
        <v>100</v>
      </c>
      <c r="H966" s="18">
        <v>27.956989247311999</v>
      </c>
      <c r="I966" s="50">
        <v>26.881720430108</v>
      </c>
      <c r="J966" s="2">
        <v>5.3763440860219998</v>
      </c>
      <c r="K966" s="2">
        <v>2.1505376344089999</v>
      </c>
      <c r="L966" s="25">
        <v>61.290322580644997</v>
      </c>
      <c r="M966" s="15">
        <v>1.0752688172039999</v>
      </c>
    </row>
    <row r="967" spans="2:13" x14ac:dyDescent="0.2">
      <c r="D967" s="200"/>
      <c r="E967" s="4" t="s">
        <v>39</v>
      </c>
      <c r="F967" s="5"/>
      <c r="G967" s="6">
        <v>114</v>
      </c>
      <c r="H967" s="8">
        <v>20</v>
      </c>
      <c r="I967" s="1">
        <v>33</v>
      </c>
      <c r="J967" s="1">
        <v>14</v>
      </c>
      <c r="K967" s="1">
        <v>10</v>
      </c>
      <c r="L967" s="1">
        <v>68</v>
      </c>
      <c r="M967" s="9">
        <v>1</v>
      </c>
    </row>
    <row r="968" spans="2:13" x14ac:dyDescent="0.2">
      <c r="D968" s="200"/>
      <c r="E968" s="11"/>
      <c r="F968" s="10"/>
      <c r="G968" s="7">
        <v>100</v>
      </c>
      <c r="H968" s="72">
        <v>17.543859649123</v>
      </c>
      <c r="I968" s="30">
        <v>28.947368421053</v>
      </c>
      <c r="J968" s="2">
        <v>12.280701754386</v>
      </c>
      <c r="K968" s="2">
        <v>8.7719298245609991</v>
      </c>
      <c r="L968" s="25">
        <v>59.649122807018003</v>
      </c>
      <c r="M968" s="15">
        <v>0.87719298245599997</v>
      </c>
    </row>
    <row r="969" spans="2:13" x14ac:dyDescent="0.2">
      <c r="D969" s="200"/>
      <c r="E969" s="4" t="s">
        <v>40</v>
      </c>
      <c r="F969" s="5"/>
      <c r="G969" s="6">
        <v>89</v>
      </c>
      <c r="H969" s="8">
        <v>11</v>
      </c>
      <c r="I969" s="1">
        <v>25</v>
      </c>
      <c r="J969" s="1">
        <v>9</v>
      </c>
      <c r="K969" s="1">
        <v>6</v>
      </c>
      <c r="L969" s="1">
        <v>56</v>
      </c>
      <c r="M969" s="9">
        <v>2</v>
      </c>
    </row>
    <row r="970" spans="2:13" x14ac:dyDescent="0.2">
      <c r="D970" s="201"/>
      <c r="E970" s="45"/>
      <c r="F970" s="51"/>
      <c r="G970" s="81">
        <v>100</v>
      </c>
      <c r="H970" s="168">
        <v>12.359550561798001</v>
      </c>
      <c r="I970" s="126">
        <v>28.089887640449</v>
      </c>
      <c r="J970" s="64">
        <v>10.112359550561999</v>
      </c>
      <c r="K970" s="64">
        <v>6.7415730337079998</v>
      </c>
      <c r="L970" s="112">
        <v>62.921348314607002</v>
      </c>
      <c r="M970" s="106">
        <v>2.2471910112360001</v>
      </c>
    </row>
    <row r="972" spans="2:13" x14ac:dyDescent="0.2">
      <c r="B972" s="40" t="str">
        <f xml:space="preserve"> HYPERLINK("#'目次'!B30", "[24]")</f>
        <v>[24]</v>
      </c>
      <c r="C972" s="23" t="s">
        <v>123</v>
      </c>
    </row>
    <row r="975" spans="2:13" x14ac:dyDescent="0.2">
      <c r="C975" s="23" t="s">
        <v>80</v>
      </c>
    </row>
    <row r="976" spans="2:13" ht="24" x14ac:dyDescent="0.2">
      <c r="E976" s="195"/>
      <c r="F976" s="196"/>
      <c r="G976" s="37" t="s">
        <v>15</v>
      </c>
      <c r="H976" s="33" t="s">
        <v>124</v>
      </c>
      <c r="I976" s="13" t="s">
        <v>125</v>
      </c>
      <c r="J976" s="13" t="s">
        <v>126</v>
      </c>
      <c r="K976" s="13" t="s">
        <v>127</v>
      </c>
      <c r="L976" s="13" t="s">
        <v>120</v>
      </c>
      <c r="M976" s="38" t="s">
        <v>18</v>
      </c>
    </row>
    <row r="977" spans="5:13" x14ac:dyDescent="0.2">
      <c r="E977" s="197"/>
      <c r="F977" s="198"/>
      <c r="G977" s="35"/>
      <c r="H977" s="39"/>
      <c r="I977" s="14"/>
      <c r="J977" s="14"/>
      <c r="K977" s="14"/>
      <c r="L977" s="14"/>
      <c r="M977" s="34"/>
    </row>
    <row r="978" spans="5:13" x14ac:dyDescent="0.2">
      <c r="E978" s="120" t="s">
        <v>15</v>
      </c>
      <c r="F978" s="66"/>
      <c r="G978" s="36">
        <v>1200</v>
      </c>
      <c r="H978" s="17">
        <v>320</v>
      </c>
      <c r="I978" s="17">
        <v>443</v>
      </c>
      <c r="J978" s="17">
        <v>107</v>
      </c>
      <c r="K978" s="17">
        <v>73</v>
      </c>
      <c r="L978" s="17">
        <v>620</v>
      </c>
      <c r="M978" s="47">
        <v>13</v>
      </c>
    </row>
    <row r="979" spans="5:13" x14ac:dyDescent="0.2">
      <c r="E979" s="45"/>
      <c r="F979" s="67"/>
      <c r="G979" s="7">
        <v>100</v>
      </c>
      <c r="H979" s="2">
        <v>26.666666666666998</v>
      </c>
      <c r="I979" s="2">
        <v>36.916666666666998</v>
      </c>
      <c r="J979" s="2">
        <v>8.916666666667</v>
      </c>
      <c r="K979" s="2">
        <v>6.083333333333</v>
      </c>
      <c r="L979" s="2">
        <v>51.666666666666998</v>
      </c>
      <c r="M979" s="15">
        <v>1.083333333333</v>
      </c>
    </row>
    <row r="980" spans="5:13" x14ac:dyDescent="0.2">
      <c r="E980" s="4" t="s">
        <v>81</v>
      </c>
      <c r="F980" s="5"/>
      <c r="G980" s="19">
        <v>48</v>
      </c>
      <c r="H980" s="27">
        <v>13</v>
      </c>
      <c r="I980" s="3">
        <v>19</v>
      </c>
      <c r="J980" s="3">
        <v>5</v>
      </c>
      <c r="K980" s="3">
        <v>7</v>
      </c>
      <c r="L980" s="3">
        <v>25</v>
      </c>
      <c r="M980" s="26">
        <v>0</v>
      </c>
    </row>
    <row r="981" spans="5:13" x14ac:dyDescent="0.2">
      <c r="E981" s="11"/>
      <c r="F981" s="10"/>
      <c r="G981" s="7">
        <v>100</v>
      </c>
      <c r="H981" s="18">
        <v>27.083333333333002</v>
      </c>
      <c r="I981" s="2">
        <v>39.583333333333002</v>
      </c>
      <c r="J981" s="2">
        <v>10.416666666667</v>
      </c>
      <c r="K981" s="25">
        <v>14.583333333333</v>
      </c>
      <c r="L981" s="2">
        <v>52.083333333333002</v>
      </c>
      <c r="M981" s="48">
        <v>0</v>
      </c>
    </row>
    <row r="982" spans="5:13" x14ac:dyDescent="0.2">
      <c r="E982" s="4" t="s">
        <v>82</v>
      </c>
      <c r="F982" s="5"/>
      <c r="G982" s="6">
        <v>84</v>
      </c>
      <c r="H982" s="8">
        <v>24</v>
      </c>
      <c r="I982" s="1">
        <v>36</v>
      </c>
      <c r="J982" s="1">
        <v>11</v>
      </c>
      <c r="K982" s="1">
        <v>7</v>
      </c>
      <c r="L982" s="1">
        <v>35</v>
      </c>
      <c r="M982" s="9">
        <v>1</v>
      </c>
    </row>
    <row r="983" spans="5:13" x14ac:dyDescent="0.2">
      <c r="E983" s="11"/>
      <c r="F983" s="10"/>
      <c r="G983" s="7">
        <v>100</v>
      </c>
      <c r="H983" s="18">
        <v>28.571428571428999</v>
      </c>
      <c r="I983" s="25">
        <v>42.857142857143003</v>
      </c>
      <c r="J983" s="2">
        <v>13.095238095238001</v>
      </c>
      <c r="K983" s="2">
        <v>8.333333333333</v>
      </c>
      <c r="L983" s="50">
        <v>41.666666666666998</v>
      </c>
      <c r="M983" s="15">
        <v>1.190476190476</v>
      </c>
    </row>
    <row r="984" spans="5:13" x14ac:dyDescent="0.2">
      <c r="E984" s="4" t="s">
        <v>83</v>
      </c>
      <c r="F984" s="5"/>
      <c r="G984" s="6">
        <v>462</v>
      </c>
      <c r="H984" s="8">
        <v>113</v>
      </c>
      <c r="I984" s="1">
        <v>164</v>
      </c>
      <c r="J984" s="1">
        <v>43</v>
      </c>
      <c r="K984" s="1">
        <v>30</v>
      </c>
      <c r="L984" s="1">
        <v>244</v>
      </c>
      <c r="M984" s="9">
        <v>10</v>
      </c>
    </row>
    <row r="985" spans="5:13" x14ac:dyDescent="0.2">
      <c r="E985" s="11"/>
      <c r="F985" s="10"/>
      <c r="G985" s="7">
        <v>100</v>
      </c>
      <c r="H985" s="18">
        <v>24.458874458874</v>
      </c>
      <c r="I985" s="2">
        <v>35.497835497834998</v>
      </c>
      <c r="J985" s="2">
        <v>9.3073593073590004</v>
      </c>
      <c r="K985" s="2">
        <v>6.4935064935059996</v>
      </c>
      <c r="L985" s="2">
        <v>52.813852813853003</v>
      </c>
      <c r="M985" s="15">
        <v>2.1645021645020002</v>
      </c>
    </row>
    <row r="986" spans="5:13" x14ac:dyDescent="0.2">
      <c r="E986" s="4" t="s">
        <v>84</v>
      </c>
      <c r="F986" s="5"/>
      <c r="G986" s="6">
        <v>30</v>
      </c>
      <c r="H986" s="8">
        <v>3</v>
      </c>
      <c r="I986" s="1">
        <v>6</v>
      </c>
      <c r="J986" s="1">
        <v>2</v>
      </c>
      <c r="K986" s="1">
        <v>1</v>
      </c>
      <c r="L986" s="1">
        <v>21</v>
      </c>
      <c r="M986" s="9">
        <v>2</v>
      </c>
    </row>
    <row r="987" spans="5:13" x14ac:dyDescent="0.2">
      <c r="E987" s="11"/>
      <c r="F987" s="10"/>
      <c r="G987" s="7">
        <v>100</v>
      </c>
      <c r="H987" s="97">
        <v>10</v>
      </c>
      <c r="I987" s="50">
        <v>20</v>
      </c>
      <c r="J987" s="2">
        <v>6.666666666667</v>
      </c>
      <c r="K987" s="2">
        <v>3.333333333333</v>
      </c>
      <c r="L987" s="41">
        <v>70</v>
      </c>
      <c r="M987" s="85">
        <v>6.666666666667</v>
      </c>
    </row>
    <row r="988" spans="5:13" x14ac:dyDescent="0.2">
      <c r="E988" s="4" t="s">
        <v>85</v>
      </c>
      <c r="F988" s="5"/>
      <c r="G988" s="6">
        <v>144</v>
      </c>
      <c r="H988" s="8">
        <v>49</v>
      </c>
      <c r="I988" s="1">
        <v>57</v>
      </c>
      <c r="J988" s="1">
        <v>14</v>
      </c>
      <c r="K988" s="1">
        <v>8</v>
      </c>
      <c r="L988" s="1">
        <v>71</v>
      </c>
      <c r="M988" s="9">
        <v>0</v>
      </c>
    </row>
    <row r="989" spans="5:13" x14ac:dyDescent="0.2">
      <c r="E989" s="11"/>
      <c r="F989" s="10"/>
      <c r="G989" s="7">
        <v>100</v>
      </c>
      <c r="H989" s="70">
        <v>34.027777777777999</v>
      </c>
      <c r="I989" s="2">
        <v>39.583333333333002</v>
      </c>
      <c r="J989" s="2">
        <v>9.7222222222219994</v>
      </c>
      <c r="K989" s="2">
        <v>5.5555555555560003</v>
      </c>
      <c r="L989" s="2">
        <v>49.305555555555998</v>
      </c>
      <c r="M989" s="48">
        <v>0</v>
      </c>
    </row>
    <row r="990" spans="5:13" x14ac:dyDescent="0.2">
      <c r="E990" s="4" t="s">
        <v>86</v>
      </c>
      <c r="F990" s="5"/>
      <c r="G990" s="6">
        <v>192</v>
      </c>
      <c r="H990" s="8">
        <v>55</v>
      </c>
      <c r="I990" s="1">
        <v>67</v>
      </c>
      <c r="J990" s="1">
        <v>13</v>
      </c>
      <c r="K990" s="1">
        <v>11</v>
      </c>
      <c r="L990" s="1">
        <v>102</v>
      </c>
      <c r="M990" s="9">
        <v>0</v>
      </c>
    </row>
    <row r="991" spans="5:13" x14ac:dyDescent="0.2">
      <c r="E991" s="11"/>
      <c r="F991" s="10"/>
      <c r="G991" s="7">
        <v>100</v>
      </c>
      <c r="H991" s="18">
        <v>28.645833333333002</v>
      </c>
      <c r="I991" s="2">
        <v>34.895833333333002</v>
      </c>
      <c r="J991" s="2">
        <v>6.770833333333</v>
      </c>
      <c r="K991" s="2">
        <v>5.729166666667</v>
      </c>
      <c r="L991" s="2">
        <v>53.125</v>
      </c>
      <c r="M991" s="48">
        <v>0</v>
      </c>
    </row>
    <row r="992" spans="5:13" x14ac:dyDescent="0.2">
      <c r="E992" s="4" t="s">
        <v>87</v>
      </c>
      <c r="F992" s="5"/>
      <c r="G992" s="6">
        <v>72</v>
      </c>
      <c r="H992" s="8">
        <v>25</v>
      </c>
      <c r="I992" s="1">
        <v>26</v>
      </c>
      <c r="J992" s="1">
        <v>5</v>
      </c>
      <c r="K992" s="1">
        <v>2</v>
      </c>
      <c r="L992" s="1">
        <v>37</v>
      </c>
      <c r="M992" s="9">
        <v>0</v>
      </c>
    </row>
    <row r="993" spans="2:13" x14ac:dyDescent="0.2">
      <c r="E993" s="11"/>
      <c r="F993" s="10"/>
      <c r="G993" s="7">
        <v>100</v>
      </c>
      <c r="H993" s="70">
        <v>34.722222222222001</v>
      </c>
      <c r="I993" s="2">
        <v>36.111111111111001</v>
      </c>
      <c r="J993" s="2">
        <v>6.9444444444439997</v>
      </c>
      <c r="K993" s="2">
        <v>2.7777777777780002</v>
      </c>
      <c r="L993" s="2">
        <v>51.388888888888999</v>
      </c>
      <c r="M993" s="48">
        <v>0</v>
      </c>
    </row>
    <row r="994" spans="2:13" x14ac:dyDescent="0.2">
      <c r="E994" s="4" t="s">
        <v>88</v>
      </c>
      <c r="F994" s="5"/>
      <c r="G994" s="6">
        <v>36</v>
      </c>
      <c r="H994" s="8">
        <v>11</v>
      </c>
      <c r="I994" s="1">
        <v>21</v>
      </c>
      <c r="J994" s="1">
        <v>6</v>
      </c>
      <c r="K994" s="1">
        <v>4</v>
      </c>
      <c r="L994" s="1">
        <v>12</v>
      </c>
      <c r="M994" s="9">
        <v>0</v>
      </c>
    </row>
    <row r="995" spans="2:13" x14ac:dyDescent="0.2">
      <c r="E995" s="11"/>
      <c r="F995" s="10"/>
      <c r="G995" s="7">
        <v>100</v>
      </c>
      <c r="H995" s="18">
        <v>30.555555555556001</v>
      </c>
      <c r="I995" s="41">
        <v>58.333333333333002</v>
      </c>
      <c r="J995" s="25">
        <v>16.666666666666998</v>
      </c>
      <c r="K995" s="25">
        <v>11.111111111111001</v>
      </c>
      <c r="L995" s="50">
        <v>33.333333333333002</v>
      </c>
      <c r="M995" s="48">
        <v>0</v>
      </c>
    </row>
    <row r="996" spans="2:13" x14ac:dyDescent="0.2">
      <c r="E996" s="4" t="s">
        <v>89</v>
      </c>
      <c r="F996" s="5"/>
      <c r="G996" s="6">
        <v>66</v>
      </c>
      <c r="H996" s="8">
        <v>15</v>
      </c>
      <c r="I996" s="1">
        <v>22</v>
      </c>
      <c r="J996" s="1">
        <v>4</v>
      </c>
      <c r="K996" s="1">
        <v>1</v>
      </c>
      <c r="L996" s="1">
        <v>36</v>
      </c>
      <c r="M996" s="9">
        <v>0</v>
      </c>
    </row>
    <row r="997" spans="2:13" x14ac:dyDescent="0.2">
      <c r="E997" s="11"/>
      <c r="F997" s="10"/>
      <c r="G997" s="7">
        <v>100</v>
      </c>
      <c r="H997" s="18">
        <v>22.727272727273</v>
      </c>
      <c r="I997" s="2">
        <v>33.333333333333002</v>
      </c>
      <c r="J997" s="2">
        <v>6.0606060606060002</v>
      </c>
      <c r="K997" s="2">
        <v>1.5151515151520001</v>
      </c>
      <c r="L997" s="2">
        <v>54.545454545455001</v>
      </c>
      <c r="M997" s="48">
        <v>0</v>
      </c>
    </row>
    <row r="998" spans="2:13" x14ac:dyDescent="0.2">
      <c r="E998" s="4" t="s">
        <v>90</v>
      </c>
      <c r="F998" s="5"/>
      <c r="G998" s="6">
        <v>54</v>
      </c>
      <c r="H998" s="8">
        <v>11</v>
      </c>
      <c r="I998" s="1">
        <v>22</v>
      </c>
      <c r="J998" s="1">
        <v>4</v>
      </c>
      <c r="K998" s="1">
        <v>2</v>
      </c>
      <c r="L998" s="1">
        <v>28</v>
      </c>
      <c r="M998" s="9">
        <v>0</v>
      </c>
    </row>
    <row r="999" spans="2:13" x14ac:dyDescent="0.2">
      <c r="E999" s="11"/>
      <c r="F999" s="10"/>
      <c r="G999" s="7">
        <v>100</v>
      </c>
      <c r="H999" s="72">
        <v>20.370370370370001</v>
      </c>
      <c r="I999" s="2">
        <v>40.740740740741003</v>
      </c>
      <c r="J999" s="2">
        <v>7.4074074074069998</v>
      </c>
      <c r="K999" s="2">
        <v>3.7037037037039999</v>
      </c>
      <c r="L999" s="2">
        <v>51.851851851851997</v>
      </c>
      <c r="M999" s="48">
        <v>0</v>
      </c>
    </row>
    <row r="1000" spans="2:13" x14ac:dyDescent="0.2">
      <c r="E1000" s="4" t="s">
        <v>91</v>
      </c>
      <c r="F1000" s="5"/>
      <c r="G1000" s="6">
        <v>12</v>
      </c>
      <c r="H1000" s="8">
        <v>1</v>
      </c>
      <c r="I1000" s="1">
        <v>3</v>
      </c>
      <c r="J1000" s="1">
        <v>0</v>
      </c>
      <c r="K1000" s="1">
        <v>0</v>
      </c>
      <c r="L1000" s="1">
        <v>9</v>
      </c>
      <c r="M1000" s="9">
        <v>0</v>
      </c>
    </row>
    <row r="1001" spans="2:13" x14ac:dyDescent="0.2">
      <c r="E1001" s="45"/>
      <c r="F1001" s="51"/>
      <c r="G1001" s="81">
        <v>100</v>
      </c>
      <c r="H1001" s="168">
        <v>8.333333333333</v>
      </c>
      <c r="I1001" s="108">
        <v>25</v>
      </c>
      <c r="J1001" s="103">
        <v>0</v>
      </c>
      <c r="K1001" s="103">
        <v>0</v>
      </c>
      <c r="L1001" s="112">
        <v>75</v>
      </c>
      <c r="M1001" s="116">
        <v>0</v>
      </c>
    </row>
    <row r="1003" spans="2:13" x14ac:dyDescent="0.2">
      <c r="B1003" s="40" t="str">
        <f xml:space="preserve"> HYPERLINK("#'目次'!B31", "[25]")</f>
        <v>[25]</v>
      </c>
      <c r="C1003" s="23" t="s">
        <v>130</v>
      </c>
    </row>
    <row r="1006" spans="2:13" x14ac:dyDescent="0.2">
      <c r="C1006" s="23" t="s">
        <v>14</v>
      </c>
    </row>
    <row r="1007" spans="2:13" ht="36" x14ac:dyDescent="0.2">
      <c r="D1007" s="195"/>
      <c r="E1007" s="196"/>
      <c r="F1007" s="196"/>
      <c r="G1007" s="37" t="s">
        <v>15</v>
      </c>
      <c r="H1007" s="33" t="s">
        <v>131</v>
      </c>
      <c r="I1007" s="13" t="s">
        <v>132</v>
      </c>
      <c r="J1007" s="13" t="s">
        <v>133</v>
      </c>
      <c r="K1007" s="13" t="s">
        <v>134</v>
      </c>
      <c r="L1007" s="13" t="s">
        <v>135</v>
      </c>
      <c r="M1007" s="38" t="s">
        <v>18</v>
      </c>
    </row>
    <row r="1008" spans="2:13" x14ac:dyDescent="0.2">
      <c r="D1008" s="197"/>
      <c r="E1008" s="198"/>
      <c r="F1008" s="198"/>
      <c r="G1008" s="35"/>
      <c r="H1008" s="39"/>
      <c r="I1008" s="14"/>
      <c r="J1008" s="14"/>
      <c r="K1008" s="14"/>
      <c r="L1008" s="14"/>
      <c r="M1008" s="34"/>
    </row>
    <row r="1009" spans="4:13" x14ac:dyDescent="0.2">
      <c r="D1009" s="78"/>
      <c r="E1009" s="79" t="s">
        <v>15</v>
      </c>
      <c r="F1009" s="66"/>
      <c r="G1009" s="36">
        <v>1200</v>
      </c>
      <c r="H1009" s="17">
        <v>294</v>
      </c>
      <c r="I1009" s="17">
        <v>338</v>
      </c>
      <c r="J1009" s="17">
        <v>469</v>
      </c>
      <c r="K1009" s="17">
        <v>57</v>
      </c>
      <c r="L1009" s="17">
        <v>7</v>
      </c>
      <c r="M1009" s="47">
        <v>35</v>
      </c>
    </row>
    <row r="1010" spans="4:13" x14ac:dyDescent="0.2">
      <c r="D1010" s="45"/>
      <c r="E1010" s="51"/>
      <c r="F1010" s="67"/>
      <c r="G1010" s="7">
        <v>100</v>
      </c>
      <c r="H1010" s="2">
        <v>24.5</v>
      </c>
      <c r="I1010" s="2">
        <v>28.166666666666998</v>
      </c>
      <c r="J1010" s="2">
        <v>39.083333333333002</v>
      </c>
      <c r="K1010" s="2">
        <v>4.75</v>
      </c>
      <c r="L1010" s="2">
        <v>0.58333333333299997</v>
      </c>
      <c r="M1010" s="15">
        <v>2.916666666667</v>
      </c>
    </row>
    <row r="1011" spans="4:13" x14ac:dyDescent="0.2">
      <c r="D1011" s="199" t="s">
        <v>19</v>
      </c>
      <c r="E1011" s="22" t="s">
        <v>20</v>
      </c>
      <c r="F1011" s="21"/>
      <c r="G1011" s="19">
        <v>132</v>
      </c>
      <c r="H1011" s="27">
        <v>25</v>
      </c>
      <c r="I1011" s="3">
        <v>45</v>
      </c>
      <c r="J1011" s="3">
        <v>49</v>
      </c>
      <c r="K1011" s="3">
        <v>6</v>
      </c>
      <c r="L1011" s="3">
        <v>0</v>
      </c>
      <c r="M1011" s="26">
        <v>7</v>
      </c>
    </row>
    <row r="1012" spans="4:13" x14ac:dyDescent="0.2">
      <c r="D1012" s="200"/>
      <c r="E1012" s="11"/>
      <c r="F1012" s="10"/>
      <c r="G1012" s="7">
        <v>100</v>
      </c>
      <c r="H1012" s="72">
        <v>18.939393939394002</v>
      </c>
      <c r="I1012" s="25">
        <v>34.090909090909001</v>
      </c>
      <c r="J1012" s="2">
        <v>37.121212121211997</v>
      </c>
      <c r="K1012" s="2">
        <v>4.5454545454549997</v>
      </c>
      <c r="L1012" s="16">
        <v>0</v>
      </c>
      <c r="M1012" s="15">
        <v>5.3030303030299999</v>
      </c>
    </row>
    <row r="1013" spans="4:13" x14ac:dyDescent="0.2">
      <c r="D1013" s="200"/>
      <c r="E1013" s="4" t="s">
        <v>21</v>
      </c>
      <c r="F1013" s="5"/>
      <c r="G1013" s="6">
        <v>444</v>
      </c>
      <c r="H1013" s="8">
        <v>119</v>
      </c>
      <c r="I1013" s="1">
        <v>137</v>
      </c>
      <c r="J1013" s="1">
        <v>144</v>
      </c>
      <c r="K1013" s="1">
        <v>24</v>
      </c>
      <c r="L1013" s="1">
        <v>2</v>
      </c>
      <c r="M1013" s="9">
        <v>18</v>
      </c>
    </row>
    <row r="1014" spans="4:13" x14ac:dyDescent="0.2">
      <c r="D1014" s="200"/>
      <c r="E1014" s="11"/>
      <c r="F1014" s="10"/>
      <c r="G1014" s="7">
        <v>100</v>
      </c>
      <c r="H1014" s="18">
        <v>26.801801801802</v>
      </c>
      <c r="I1014" s="2">
        <v>30.855855855855999</v>
      </c>
      <c r="J1014" s="30">
        <v>32.432432432432002</v>
      </c>
      <c r="K1014" s="2">
        <v>5.4054054054050003</v>
      </c>
      <c r="L1014" s="2">
        <v>0.45045045044999998</v>
      </c>
      <c r="M1014" s="15">
        <v>4.0540540540540002</v>
      </c>
    </row>
    <row r="1015" spans="4:13" x14ac:dyDescent="0.2">
      <c r="D1015" s="200"/>
      <c r="E1015" s="4" t="s">
        <v>22</v>
      </c>
      <c r="F1015" s="5"/>
      <c r="G1015" s="6">
        <v>192</v>
      </c>
      <c r="H1015" s="8">
        <v>47</v>
      </c>
      <c r="I1015" s="1">
        <v>48</v>
      </c>
      <c r="J1015" s="1">
        <v>81</v>
      </c>
      <c r="K1015" s="1">
        <v>7</v>
      </c>
      <c r="L1015" s="1">
        <v>2</v>
      </c>
      <c r="M1015" s="9">
        <v>7</v>
      </c>
    </row>
    <row r="1016" spans="4:13" x14ac:dyDescent="0.2">
      <c r="D1016" s="200"/>
      <c r="E1016" s="11"/>
      <c r="F1016" s="10"/>
      <c r="G1016" s="7">
        <v>100</v>
      </c>
      <c r="H1016" s="18">
        <v>24.479166666666998</v>
      </c>
      <c r="I1016" s="2">
        <v>25</v>
      </c>
      <c r="J1016" s="2">
        <v>42.1875</v>
      </c>
      <c r="K1016" s="2">
        <v>3.645833333333</v>
      </c>
      <c r="L1016" s="2">
        <v>1.041666666667</v>
      </c>
      <c r="M1016" s="15">
        <v>3.645833333333</v>
      </c>
    </row>
    <row r="1017" spans="4:13" x14ac:dyDescent="0.2">
      <c r="D1017" s="200"/>
      <c r="E1017" s="4" t="s">
        <v>23</v>
      </c>
      <c r="F1017" s="5"/>
      <c r="G1017" s="6">
        <v>192</v>
      </c>
      <c r="H1017" s="8">
        <v>52</v>
      </c>
      <c r="I1017" s="1">
        <v>57</v>
      </c>
      <c r="J1017" s="1">
        <v>74</v>
      </c>
      <c r="K1017" s="1">
        <v>9</v>
      </c>
      <c r="L1017" s="1">
        <v>0</v>
      </c>
      <c r="M1017" s="9">
        <v>0</v>
      </c>
    </row>
    <row r="1018" spans="4:13" x14ac:dyDescent="0.2">
      <c r="D1018" s="200"/>
      <c r="E1018" s="11"/>
      <c r="F1018" s="10"/>
      <c r="G1018" s="7">
        <v>100</v>
      </c>
      <c r="H1018" s="18">
        <v>27.083333333333002</v>
      </c>
      <c r="I1018" s="2">
        <v>29.6875</v>
      </c>
      <c r="J1018" s="2">
        <v>38.541666666666998</v>
      </c>
      <c r="K1018" s="2">
        <v>4.6875</v>
      </c>
      <c r="L1018" s="16">
        <v>0</v>
      </c>
      <c r="M1018" s="48">
        <v>0</v>
      </c>
    </row>
    <row r="1019" spans="4:13" x14ac:dyDescent="0.2">
      <c r="D1019" s="200"/>
      <c r="E1019" s="4" t="s">
        <v>24</v>
      </c>
      <c r="F1019" s="5"/>
      <c r="G1019" s="6">
        <v>240</v>
      </c>
      <c r="H1019" s="8">
        <v>51</v>
      </c>
      <c r="I1019" s="1">
        <v>51</v>
      </c>
      <c r="J1019" s="1">
        <v>121</v>
      </c>
      <c r="K1019" s="1">
        <v>11</v>
      </c>
      <c r="L1019" s="1">
        <v>3</v>
      </c>
      <c r="M1019" s="9">
        <v>3</v>
      </c>
    </row>
    <row r="1020" spans="4:13" x14ac:dyDescent="0.2">
      <c r="D1020" s="200"/>
      <c r="E1020" s="11"/>
      <c r="F1020" s="10"/>
      <c r="G1020" s="7">
        <v>100</v>
      </c>
      <c r="H1020" s="18">
        <v>21.25</v>
      </c>
      <c r="I1020" s="30">
        <v>21.25</v>
      </c>
      <c r="J1020" s="41">
        <v>50.416666666666998</v>
      </c>
      <c r="K1020" s="2">
        <v>4.583333333333</v>
      </c>
      <c r="L1020" s="2">
        <v>1.25</v>
      </c>
      <c r="M1020" s="15">
        <v>1.25</v>
      </c>
    </row>
    <row r="1021" spans="4:13" x14ac:dyDescent="0.2">
      <c r="D1021" s="199" t="s">
        <v>25</v>
      </c>
      <c r="E1021" s="22" t="s">
        <v>26</v>
      </c>
      <c r="F1021" s="21"/>
      <c r="G1021" s="19">
        <v>348</v>
      </c>
      <c r="H1021" s="27">
        <v>93</v>
      </c>
      <c r="I1021" s="3">
        <v>106</v>
      </c>
      <c r="J1021" s="3">
        <v>125</v>
      </c>
      <c r="K1021" s="3">
        <v>15</v>
      </c>
      <c r="L1021" s="3">
        <v>1</v>
      </c>
      <c r="M1021" s="26">
        <v>8</v>
      </c>
    </row>
    <row r="1022" spans="4:13" x14ac:dyDescent="0.2">
      <c r="D1022" s="200"/>
      <c r="E1022" s="11"/>
      <c r="F1022" s="10"/>
      <c r="G1022" s="7">
        <v>100</v>
      </c>
      <c r="H1022" s="18">
        <v>26.724137931034001</v>
      </c>
      <c r="I1022" s="2">
        <v>30.459770114943002</v>
      </c>
      <c r="J1022" s="2">
        <v>35.919540229885001</v>
      </c>
      <c r="K1022" s="2">
        <v>4.3103448275860003</v>
      </c>
      <c r="L1022" s="2">
        <v>0.28735632183900001</v>
      </c>
      <c r="M1022" s="15">
        <v>2.2988505747130001</v>
      </c>
    </row>
    <row r="1023" spans="4:13" x14ac:dyDescent="0.2">
      <c r="D1023" s="200"/>
      <c r="E1023" s="4" t="s">
        <v>27</v>
      </c>
      <c r="F1023" s="5"/>
      <c r="G1023" s="6">
        <v>378</v>
      </c>
      <c r="H1023" s="8">
        <v>90</v>
      </c>
      <c r="I1023" s="1">
        <v>106</v>
      </c>
      <c r="J1023" s="1">
        <v>149</v>
      </c>
      <c r="K1023" s="1">
        <v>19</v>
      </c>
      <c r="L1023" s="1">
        <v>3</v>
      </c>
      <c r="M1023" s="9">
        <v>11</v>
      </c>
    </row>
    <row r="1024" spans="4:13" x14ac:dyDescent="0.2">
      <c r="D1024" s="200"/>
      <c r="E1024" s="11"/>
      <c r="F1024" s="10"/>
      <c r="G1024" s="7">
        <v>100</v>
      </c>
      <c r="H1024" s="18">
        <v>23.809523809523998</v>
      </c>
      <c r="I1024" s="2">
        <v>28.042328042327998</v>
      </c>
      <c r="J1024" s="2">
        <v>39.417989417988998</v>
      </c>
      <c r="K1024" s="2">
        <v>5.0264550264550003</v>
      </c>
      <c r="L1024" s="2">
        <v>0.793650793651</v>
      </c>
      <c r="M1024" s="15">
        <v>2.9100529100529999</v>
      </c>
    </row>
    <row r="1025" spans="4:13" x14ac:dyDescent="0.2">
      <c r="D1025" s="200"/>
      <c r="E1025" s="4" t="s">
        <v>28</v>
      </c>
      <c r="F1025" s="5"/>
      <c r="G1025" s="6">
        <v>372</v>
      </c>
      <c r="H1025" s="8">
        <v>88</v>
      </c>
      <c r="I1025" s="1">
        <v>103</v>
      </c>
      <c r="J1025" s="1">
        <v>146</v>
      </c>
      <c r="K1025" s="1">
        <v>19</v>
      </c>
      <c r="L1025" s="1">
        <v>3</v>
      </c>
      <c r="M1025" s="9">
        <v>13</v>
      </c>
    </row>
    <row r="1026" spans="4:13" x14ac:dyDescent="0.2">
      <c r="D1026" s="200"/>
      <c r="E1026" s="11"/>
      <c r="F1026" s="10"/>
      <c r="G1026" s="7">
        <v>100</v>
      </c>
      <c r="H1026" s="18">
        <v>23.655913978495001</v>
      </c>
      <c r="I1026" s="2">
        <v>27.688172043011001</v>
      </c>
      <c r="J1026" s="2">
        <v>39.247311827956999</v>
      </c>
      <c r="K1026" s="2">
        <v>5.1075268817200001</v>
      </c>
      <c r="L1026" s="2">
        <v>0.80645161290300005</v>
      </c>
      <c r="M1026" s="15">
        <v>3.4946236559139998</v>
      </c>
    </row>
    <row r="1027" spans="4:13" x14ac:dyDescent="0.2">
      <c r="D1027" s="200"/>
      <c r="E1027" s="4" t="s">
        <v>29</v>
      </c>
      <c r="F1027" s="5"/>
      <c r="G1027" s="6">
        <v>102</v>
      </c>
      <c r="H1027" s="8">
        <v>23</v>
      </c>
      <c r="I1027" s="1">
        <v>23</v>
      </c>
      <c r="J1027" s="1">
        <v>49</v>
      </c>
      <c r="K1027" s="1">
        <v>4</v>
      </c>
      <c r="L1027" s="1">
        <v>0</v>
      </c>
      <c r="M1027" s="9">
        <v>3</v>
      </c>
    </row>
    <row r="1028" spans="4:13" x14ac:dyDescent="0.2">
      <c r="D1028" s="200"/>
      <c r="E1028" s="11"/>
      <c r="F1028" s="10"/>
      <c r="G1028" s="7">
        <v>100</v>
      </c>
      <c r="H1028" s="18">
        <v>22.549019607843</v>
      </c>
      <c r="I1028" s="30">
        <v>22.549019607843</v>
      </c>
      <c r="J1028" s="25">
        <v>48.039215686275</v>
      </c>
      <c r="K1028" s="2">
        <v>3.9215686274510002</v>
      </c>
      <c r="L1028" s="16">
        <v>0</v>
      </c>
      <c r="M1028" s="15">
        <v>2.9411764705880001</v>
      </c>
    </row>
    <row r="1029" spans="4:13" x14ac:dyDescent="0.2">
      <c r="D1029" s="199" t="s">
        <v>30</v>
      </c>
      <c r="E1029" s="22" t="s">
        <v>31</v>
      </c>
      <c r="F1029" s="21"/>
      <c r="G1029" s="19">
        <v>592</v>
      </c>
      <c r="H1029" s="27">
        <v>150</v>
      </c>
      <c r="I1029" s="3">
        <v>138</v>
      </c>
      <c r="J1029" s="3">
        <v>267</v>
      </c>
      <c r="K1029" s="3">
        <v>17</v>
      </c>
      <c r="L1029" s="3">
        <v>3</v>
      </c>
      <c r="M1029" s="26">
        <v>17</v>
      </c>
    </row>
    <row r="1030" spans="4:13" x14ac:dyDescent="0.2">
      <c r="D1030" s="200"/>
      <c r="E1030" s="11"/>
      <c r="F1030" s="10"/>
      <c r="G1030" s="7">
        <v>100</v>
      </c>
      <c r="H1030" s="18">
        <v>25.337837837837998</v>
      </c>
      <c r="I1030" s="2">
        <v>23.310810810810999</v>
      </c>
      <c r="J1030" s="25">
        <v>45.101351351350999</v>
      </c>
      <c r="K1030" s="2">
        <v>2.8716216216219999</v>
      </c>
      <c r="L1030" s="2">
        <v>0.50675675675700005</v>
      </c>
      <c r="M1030" s="15">
        <v>2.8716216216219999</v>
      </c>
    </row>
    <row r="1031" spans="4:13" x14ac:dyDescent="0.2">
      <c r="D1031" s="200"/>
      <c r="E1031" s="4" t="s">
        <v>32</v>
      </c>
      <c r="F1031" s="5"/>
      <c r="G1031" s="6">
        <v>608</v>
      </c>
      <c r="H1031" s="8">
        <v>144</v>
      </c>
      <c r="I1031" s="1">
        <v>200</v>
      </c>
      <c r="J1031" s="1">
        <v>202</v>
      </c>
      <c r="K1031" s="1">
        <v>40</v>
      </c>
      <c r="L1031" s="1">
        <v>4</v>
      </c>
      <c r="M1031" s="9">
        <v>18</v>
      </c>
    </row>
    <row r="1032" spans="4:13" x14ac:dyDescent="0.2">
      <c r="D1032" s="200"/>
      <c r="E1032" s="11"/>
      <c r="F1032" s="10"/>
      <c r="G1032" s="7">
        <v>100</v>
      </c>
      <c r="H1032" s="18">
        <v>23.684210526316001</v>
      </c>
      <c r="I1032" s="2">
        <v>32.894736842104997</v>
      </c>
      <c r="J1032" s="30">
        <v>33.223684210526002</v>
      </c>
      <c r="K1032" s="2">
        <v>6.5789473684209998</v>
      </c>
      <c r="L1032" s="2">
        <v>0.65789473684199995</v>
      </c>
      <c r="M1032" s="15">
        <v>2.9605263157890001</v>
      </c>
    </row>
    <row r="1033" spans="4:13" x14ac:dyDescent="0.2">
      <c r="D1033" s="199" t="s">
        <v>33</v>
      </c>
      <c r="E1033" s="22" t="s">
        <v>34</v>
      </c>
      <c r="F1033" s="21"/>
      <c r="G1033" s="19">
        <v>74</v>
      </c>
      <c r="H1033" s="27">
        <v>14</v>
      </c>
      <c r="I1033" s="3">
        <v>16</v>
      </c>
      <c r="J1033" s="3">
        <v>38</v>
      </c>
      <c r="K1033" s="3">
        <v>0</v>
      </c>
      <c r="L1033" s="3">
        <v>2</v>
      </c>
      <c r="M1033" s="26">
        <v>4</v>
      </c>
    </row>
    <row r="1034" spans="4:13" x14ac:dyDescent="0.2">
      <c r="D1034" s="200"/>
      <c r="E1034" s="11"/>
      <c r="F1034" s="10"/>
      <c r="G1034" s="7">
        <v>100</v>
      </c>
      <c r="H1034" s="72">
        <v>18.918918918919001</v>
      </c>
      <c r="I1034" s="30">
        <v>21.621621621622001</v>
      </c>
      <c r="J1034" s="41">
        <v>51.351351351350999</v>
      </c>
      <c r="K1034" s="16">
        <v>0</v>
      </c>
      <c r="L1034" s="2">
        <v>2.7027027027030002</v>
      </c>
      <c r="M1034" s="15">
        <v>5.4054054054050003</v>
      </c>
    </row>
    <row r="1035" spans="4:13" x14ac:dyDescent="0.2">
      <c r="D1035" s="200"/>
      <c r="E1035" s="4" t="s">
        <v>35</v>
      </c>
      <c r="F1035" s="5"/>
      <c r="G1035" s="6">
        <v>148</v>
      </c>
      <c r="H1035" s="8">
        <v>36</v>
      </c>
      <c r="I1035" s="1">
        <v>34</v>
      </c>
      <c r="J1035" s="1">
        <v>70</v>
      </c>
      <c r="K1035" s="1">
        <v>2</v>
      </c>
      <c r="L1035" s="1">
        <v>0</v>
      </c>
      <c r="M1035" s="9">
        <v>6</v>
      </c>
    </row>
    <row r="1036" spans="4:13" x14ac:dyDescent="0.2">
      <c r="D1036" s="200"/>
      <c r="E1036" s="11"/>
      <c r="F1036" s="10"/>
      <c r="G1036" s="7">
        <v>100</v>
      </c>
      <c r="H1036" s="18">
        <v>24.324324324323999</v>
      </c>
      <c r="I1036" s="30">
        <v>22.972972972973</v>
      </c>
      <c r="J1036" s="25">
        <v>47.297297297297</v>
      </c>
      <c r="K1036" s="2">
        <v>1.351351351351</v>
      </c>
      <c r="L1036" s="16">
        <v>0</v>
      </c>
      <c r="M1036" s="15">
        <v>4.0540540540540002</v>
      </c>
    </row>
    <row r="1037" spans="4:13" x14ac:dyDescent="0.2">
      <c r="D1037" s="200"/>
      <c r="E1037" s="4" t="s">
        <v>36</v>
      </c>
      <c r="F1037" s="5"/>
      <c r="G1037" s="6">
        <v>187</v>
      </c>
      <c r="H1037" s="8">
        <v>35</v>
      </c>
      <c r="I1037" s="1">
        <v>56</v>
      </c>
      <c r="J1037" s="1">
        <v>85</v>
      </c>
      <c r="K1037" s="1">
        <v>8</v>
      </c>
      <c r="L1037" s="1">
        <v>1</v>
      </c>
      <c r="M1037" s="9">
        <v>2</v>
      </c>
    </row>
    <row r="1038" spans="4:13" x14ac:dyDescent="0.2">
      <c r="D1038" s="200"/>
      <c r="E1038" s="11"/>
      <c r="F1038" s="10"/>
      <c r="G1038" s="7">
        <v>100</v>
      </c>
      <c r="H1038" s="72">
        <v>18.716577540107</v>
      </c>
      <c r="I1038" s="2">
        <v>29.946524064171001</v>
      </c>
      <c r="J1038" s="25">
        <v>45.454545454544999</v>
      </c>
      <c r="K1038" s="2">
        <v>4.2780748663099999</v>
      </c>
      <c r="L1038" s="2">
        <v>0.53475935828900001</v>
      </c>
      <c r="M1038" s="15">
        <v>1.069518716578</v>
      </c>
    </row>
    <row r="1039" spans="4:13" x14ac:dyDescent="0.2">
      <c r="D1039" s="200"/>
      <c r="E1039" s="4" t="s">
        <v>37</v>
      </c>
      <c r="F1039" s="5"/>
      <c r="G1039" s="6">
        <v>221</v>
      </c>
      <c r="H1039" s="8">
        <v>56</v>
      </c>
      <c r="I1039" s="1">
        <v>72</v>
      </c>
      <c r="J1039" s="1">
        <v>69</v>
      </c>
      <c r="K1039" s="1">
        <v>18</v>
      </c>
      <c r="L1039" s="1">
        <v>0</v>
      </c>
      <c r="M1039" s="9">
        <v>6</v>
      </c>
    </row>
    <row r="1040" spans="4:13" x14ac:dyDescent="0.2">
      <c r="D1040" s="200"/>
      <c r="E1040" s="11"/>
      <c r="F1040" s="10"/>
      <c r="G1040" s="7">
        <v>100</v>
      </c>
      <c r="H1040" s="18">
        <v>25.339366515837</v>
      </c>
      <c r="I1040" s="2">
        <v>32.579185520362003</v>
      </c>
      <c r="J1040" s="30">
        <v>31.221719457014</v>
      </c>
      <c r="K1040" s="2">
        <v>8.1447963800899998</v>
      </c>
      <c r="L1040" s="16">
        <v>0</v>
      </c>
      <c r="M1040" s="15">
        <v>2.7149321266970001</v>
      </c>
    </row>
    <row r="1041" spans="2:13" x14ac:dyDescent="0.2">
      <c r="D1041" s="200"/>
      <c r="E1041" s="4" t="s">
        <v>38</v>
      </c>
      <c r="F1041" s="5"/>
      <c r="G1041" s="6">
        <v>186</v>
      </c>
      <c r="H1041" s="8">
        <v>52</v>
      </c>
      <c r="I1041" s="1">
        <v>54</v>
      </c>
      <c r="J1041" s="1">
        <v>69</v>
      </c>
      <c r="K1041" s="1">
        <v>8</v>
      </c>
      <c r="L1041" s="1">
        <v>1</v>
      </c>
      <c r="M1041" s="9">
        <v>2</v>
      </c>
    </row>
    <row r="1042" spans="2:13" x14ac:dyDescent="0.2">
      <c r="D1042" s="200"/>
      <c r="E1042" s="11"/>
      <c r="F1042" s="10"/>
      <c r="G1042" s="7">
        <v>100</v>
      </c>
      <c r="H1042" s="18">
        <v>27.956989247311999</v>
      </c>
      <c r="I1042" s="2">
        <v>29.032258064516</v>
      </c>
      <c r="J1042" s="2">
        <v>37.096774193548001</v>
      </c>
      <c r="K1042" s="2">
        <v>4.3010752688169998</v>
      </c>
      <c r="L1042" s="2">
        <v>0.53763440860199996</v>
      </c>
      <c r="M1042" s="15">
        <v>1.0752688172039999</v>
      </c>
    </row>
    <row r="1043" spans="2:13" x14ac:dyDescent="0.2">
      <c r="D1043" s="200"/>
      <c r="E1043" s="4" t="s">
        <v>39</v>
      </c>
      <c r="F1043" s="5"/>
      <c r="G1043" s="6">
        <v>223</v>
      </c>
      <c r="H1043" s="8">
        <v>57</v>
      </c>
      <c r="I1043" s="1">
        <v>55</v>
      </c>
      <c r="J1043" s="1">
        <v>89</v>
      </c>
      <c r="K1043" s="1">
        <v>13</v>
      </c>
      <c r="L1043" s="1">
        <v>2</v>
      </c>
      <c r="M1043" s="9">
        <v>7</v>
      </c>
    </row>
    <row r="1044" spans="2:13" x14ac:dyDescent="0.2">
      <c r="D1044" s="200"/>
      <c r="E1044" s="11"/>
      <c r="F1044" s="10"/>
      <c r="G1044" s="7">
        <v>100</v>
      </c>
      <c r="H1044" s="18">
        <v>25.560538116591999</v>
      </c>
      <c r="I1044" s="2">
        <v>24.663677130044999</v>
      </c>
      <c r="J1044" s="2">
        <v>39.910313901344999</v>
      </c>
      <c r="K1044" s="2">
        <v>5.8295964125559996</v>
      </c>
      <c r="L1044" s="2">
        <v>0.89686098654699997</v>
      </c>
      <c r="M1044" s="15">
        <v>3.139013452915</v>
      </c>
    </row>
    <row r="1045" spans="2:13" x14ac:dyDescent="0.2">
      <c r="D1045" s="200"/>
      <c r="E1045" s="4" t="s">
        <v>40</v>
      </c>
      <c r="F1045" s="5"/>
      <c r="G1045" s="6">
        <v>161</v>
      </c>
      <c r="H1045" s="8">
        <v>44</v>
      </c>
      <c r="I1045" s="1">
        <v>51</v>
      </c>
      <c r="J1045" s="1">
        <v>49</v>
      </c>
      <c r="K1045" s="1">
        <v>8</v>
      </c>
      <c r="L1045" s="1">
        <v>1</v>
      </c>
      <c r="M1045" s="9">
        <v>8</v>
      </c>
    </row>
    <row r="1046" spans="2:13" x14ac:dyDescent="0.2">
      <c r="D1046" s="201"/>
      <c r="E1046" s="45"/>
      <c r="F1046" s="51"/>
      <c r="G1046" s="81">
        <v>100</v>
      </c>
      <c r="H1046" s="115">
        <v>27.329192546584</v>
      </c>
      <c r="I1046" s="64">
        <v>31.677018633540001</v>
      </c>
      <c r="J1046" s="126">
        <v>30.434782608696</v>
      </c>
      <c r="K1046" s="64">
        <v>4.9689440993789997</v>
      </c>
      <c r="L1046" s="64">
        <v>0.62111801242200004</v>
      </c>
      <c r="M1046" s="106">
        <v>4.9689440993789997</v>
      </c>
    </row>
    <row r="1048" spans="2:13" x14ac:dyDescent="0.2">
      <c r="B1048" s="40" t="str">
        <f xml:space="preserve"> HYPERLINK("#'目次'!B32", "[26]")</f>
        <v>[26]</v>
      </c>
      <c r="C1048" s="23" t="s">
        <v>130</v>
      </c>
    </row>
    <row r="1051" spans="2:13" x14ac:dyDescent="0.2">
      <c r="C1051" s="23" t="s">
        <v>48</v>
      </c>
    </row>
    <row r="1052" spans="2:13" ht="36" x14ac:dyDescent="0.2">
      <c r="D1052" s="195"/>
      <c r="E1052" s="196"/>
      <c r="F1052" s="196"/>
      <c r="G1052" s="37" t="s">
        <v>15</v>
      </c>
      <c r="H1052" s="33" t="s">
        <v>131</v>
      </c>
      <c r="I1052" s="13" t="s">
        <v>132</v>
      </c>
      <c r="J1052" s="13" t="s">
        <v>133</v>
      </c>
      <c r="K1052" s="13" t="s">
        <v>134</v>
      </c>
      <c r="L1052" s="13" t="s">
        <v>135</v>
      </c>
      <c r="M1052" s="38" t="s">
        <v>18</v>
      </c>
    </row>
    <row r="1053" spans="2:13" x14ac:dyDescent="0.2">
      <c r="D1053" s="197"/>
      <c r="E1053" s="198"/>
      <c r="F1053" s="198"/>
      <c r="G1053" s="35"/>
      <c r="H1053" s="39"/>
      <c r="I1053" s="14"/>
      <c r="J1053" s="14"/>
      <c r="K1053" s="14"/>
      <c r="L1053" s="14"/>
      <c r="M1053" s="34"/>
    </row>
    <row r="1054" spans="2:13" x14ac:dyDescent="0.2">
      <c r="D1054" s="78"/>
      <c r="E1054" s="79" t="s">
        <v>15</v>
      </c>
      <c r="F1054" s="66"/>
      <c r="G1054" s="36">
        <v>1200</v>
      </c>
      <c r="H1054" s="17">
        <v>294</v>
      </c>
      <c r="I1054" s="17">
        <v>338</v>
      </c>
      <c r="J1054" s="17">
        <v>469</v>
      </c>
      <c r="K1054" s="17">
        <v>57</v>
      </c>
      <c r="L1054" s="17">
        <v>7</v>
      </c>
      <c r="M1054" s="47">
        <v>35</v>
      </c>
    </row>
    <row r="1055" spans="2:13" x14ac:dyDescent="0.2">
      <c r="D1055" s="45"/>
      <c r="E1055" s="51"/>
      <c r="F1055" s="67"/>
      <c r="G1055" s="7">
        <v>100</v>
      </c>
      <c r="H1055" s="2">
        <v>24.5</v>
      </c>
      <c r="I1055" s="2">
        <v>28.166666666666998</v>
      </c>
      <c r="J1055" s="2">
        <v>39.083333333333002</v>
      </c>
      <c r="K1055" s="2">
        <v>4.75</v>
      </c>
      <c r="L1055" s="2">
        <v>0.58333333333299997</v>
      </c>
      <c r="M1055" s="15">
        <v>2.916666666667</v>
      </c>
    </row>
    <row r="1056" spans="2:13" x14ac:dyDescent="0.2">
      <c r="D1056" s="199" t="s">
        <v>49</v>
      </c>
      <c r="E1056" s="22" t="s">
        <v>50</v>
      </c>
      <c r="F1056" s="21"/>
      <c r="G1056" s="19">
        <v>15</v>
      </c>
      <c r="H1056" s="27">
        <v>2</v>
      </c>
      <c r="I1056" s="3">
        <v>4</v>
      </c>
      <c r="J1056" s="3">
        <v>9</v>
      </c>
      <c r="K1056" s="3">
        <v>0</v>
      </c>
      <c r="L1056" s="3">
        <v>0</v>
      </c>
      <c r="M1056" s="26">
        <v>0</v>
      </c>
    </row>
    <row r="1057" spans="4:13" x14ac:dyDescent="0.2">
      <c r="D1057" s="200"/>
      <c r="E1057" s="11"/>
      <c r="F1057" s="10"/>
      <c r="G1057" s="7">
        <v>100</v>
      </c>
      <c r="H1057" s="97">
        <v>13.333333333333</v>
      </c>
      <c r="I1057" s="2">
        <v>26.666666666666998</v>
      </c>
      <c r="J1057" s="41">
        <v>60</v>
      </c>
      <c r="K1057" s="16">
        <v>0</v>
      </c>
      <c r="L1057" s="16">
        <v>0</v>
      </c>
      <c r="M1057" s="48">
        <v>0</v>
      </c>
    </row>
    <row r="1058" spans="4:13" x14ac:dyDescent="0.2">
      <c r="D1058" s="200"/>
      <c r="E1058" s="4" t="s">
        <v>51</v>
      </c>
      <c r="F1058" s="5"/>
      <c r="G1058" s="6">
        <v>142</v>
      </c>
      <c r="H1058" s="8">
        <v>33</v>
      </c>
      <c r="I1058" s="1">
        <v>34</v>
      </c>
      <c r="J1058" s="1">
        <v>67</v>
      </c>
      <c r="K1058" s="1">
        <v>5</v>
      </c>
      <c r="L1058" s="1">
        <v>0</v>
      </c>
      <c r="M1058" s="9">
        <v>3</v>
      </c>
    </row>
    <row r="1059" spans="4:13" x14ac:dyDescent="0.2">
      <c r="D1059" s="200"/>
      <c r="E1059" s="11"/>
      <c r="F1059" s="10"/>
      <c r="G1059" s="7">
        <v>100</v>
      </c>
      <c r="H1059" s="18">
        <v>23.239436619717999</v>
      </c>
      <c r="I1059" s="2">
        <v>23.943661971830998</v>
      </c>
      <c r="J1059" s="25">
        <v>47.183098591548998</v>
      </c>
      <c r="K1059" s="2">
        <v>3.5211267605629999</v>
      </c>
      <c r="L1059" s="16">
        <v>0</v>
      </c>
      <c r="M1059" s="15">
        <v>2.112676056338</v>
      </c>
    </row>
    <row r="1060" spans="4:13" x14ac:dyDescent="0.2">
      <c r="D1060" s="200"/>
      <c r="E1060" s="4" t="s">
        <v>52</v>
      </c>
      <c r="F1060" s="5"/>
      <c r="G1060" s="6">
        <v>26</v>
      </c>
      <c r="H1060" s="8">
        <v>5</v>
      </c>
      <c r="I1060" s="1">
        <v>9</v>
      </c>
      <c r="J1060" s="1">
        <v>9</v>
      </c>
      <c r="K1060" s="1">
        <v>1</v>
      </c>
      <c r="L1060" s="1">
        <v>0</v>
      </c>
      <c r="M1060" s="9">
        <v>2</v>
      </c>
    </row>
    <row r="1061" spans="4:13" x14ac:dyDescent="0.2">
      <c r="D1061" s="200"/>
      <c r="E1061" s="11"/>
      <c r="F1061" s="10"/>
      <c r="G1061" s="7">
        <v>100</v>
      </c>
      <c r="H1061" s="72">
        <v>19.230769230768999</v>
      </c>
      <c r="I1061" s="25">
        <v>34.615384615384997</v>
      </c>
      <c r="J1061" s="2">
        <v>34.615384615384997</v>
      </c>
      <c r="K1061" s="2">
        <v>3.8461538461539999</v>
      </c>
      <c r="L1061" s="16">
        <v>0</v>
      </c>
      <c r="M1061" s="15">
        <v>7.6923076923079998</v>
      </c>
    </row>
    <row r="1062" spans="4:13" x14ac:dyDescent="0.2">
      <c r="D1062" s="200"/>
      <c r="E1062" s="4" t="s">
        <v>53</v>
      </c>
      <c r="F1062" s="5"/>
      <c r="G1062" s="6">
        <v>41</v>
      </c>
      <c r="H1062" s="8">
        <v>15</v>
      </c>
      <c r="I1062" s="1">
        <v>11</v>
      </c>
      <c r="J1062" s="1">
        <v>13</v>
      </c>
      <c r="K1062" s="1">
        <v>1</v>
      </c>
      <c r="L1062" s="1">
        <v>0</v>
      </c>
      <c r="M1062" s="9">
        <v>1</v>
      </c>
    </row>
    <row r="1063" spans="4:13" x14ac:dyDescent="0.2">
      <c r="D1063" s="200"/>
      <c r="E1063" s="11"/>
      <c r="F1063" s="10"/>
      <c r="G1063" s="7">
        <v>100</v>
      </c>
      <c r="H1063" s="75">
        <v>36.585365853658999</v>
      </c>
      <c r="I1063" s="2">
        <v>26.829268292683</v>
      </c>
      <c r="J1063" s="30">
        <v>31.707317073171001</v>
      </c>
      <c r="K1063" s="2">
        <v>2.4390243902440001</v>
      </c>
      <c r="L1063" s="16">
        <v>0</v>
      </c>
      <c r="M1063" s="15">
        <v>2.4390243902440001</v>
      </c>
    </row>
    <row r="1064" spans="4:13" x14ac:dyDescent="0.2">
      <c r="D1064" s="200"/>
      <c r="E1064" s="4" t="s">
        <v>54</v>
      </c>
      <c r="F1064" s="5"/>
      <c r="G1064" s="6">
        <v>226</v>
      </c>
      <c r="H1064" s="8">
        <v>50</v>
      </c>
      <c r="I1064" s="1">
        <v>71</v>
      </c>
      <c r="J1064" s="1">
        <v>95</v>
      </c>
      <c r="K1064" s="1">
        <v>5</v>
      </c>
      <c r="L1064" s="1">
        <v>0</v>
      </c>
      <c r="M1064" s="9">
        <v>5</v>
      </c>
    </row>
    <row r="1065" spans="4:13" x14ac:dyDescent="0.2">
      <c r="D1065" s="200"/>
      <c r="E1065" s="11"/>
      <c r="F1065" s="10"/>
      <c r="G1065" s="7">
        <v>100</v>
      </c>
      <c r="H1065" s="18">
        <v>22.123893805310001</v>
      </c>
      <c r="I1065" s="2">
        <v>31.415929203539999</v>
      </c>
      <c r="J1065" s="2">
        <v>42.035398230087999</v>
      </c>
      <c r="K1065" s="2">
        <v>2.212389380531</v>
      </c>
      <c r="L1065" s="16">
        <v>0</v>
      </c>
      <c r="M1065" s="15">
        <v>2.212389380531</v>
      </c>
    </row>
    <row r="1066" spans="4:13" x14ac:dyDescent="0.2">
      <c r="D1066" s="200"/>
      <c r="E1066" s="4" t="s">
        <v>55</v>
      </c>
      <c r="F1066" s="5"/>
      <c r="G1066" s="6">
        <v>125</v>
      </c>
      <c r="H1066" s="8">
        <v>28</v>
      </c>
      <c r="I1066" s="1">
        <v>29</v>
      </c>
      <c r="J1066" s="1">
        <v>57</v>
      </c>
      <c r="K1066" s="1">
        <v>8</v>
      </c>
      <c r="L1066" s="1">
        <v>1</v>
      </c>
      <c r="M1066" s="9">
        <v>2</v>
      </c>
    </row>
    <row r="1067" spans="4:13" x14ac:dyDescent="0.2">
      <c r="D1067" s="200"/>
      <c r="E1067" s="11"/>
      <c r="F1067" s="10"/>
      <c r="G1067" s="7">
        <v>100</v>
      </c>
      <c r="H1067" s="18">
        <v>22.4</v>
      </c>
      <c r="I1067" s="2">
        <v>23.2</v>
      </c>
      <c r="J1067" s="25">
        <v>45.6</v>
      </c>
      <c r="K1067" s="2">
        <v>6.4</v>
      </c>
      <c r="L1067" s="2">
        <v>0.8</v>
      </c>
      <c r="M1067" s="15">
        <v>1.6</v>
      </c>
    </row>
    <row r="1068" spans="4:13" x14ac:dyDescent="0.2">
      <c r="D1068" s="200"/>
      <c r="E1068" s="4" t="s">
        <v>56</v>
      </c>
      <c r="F1068" s="5"/>
      <c r="G1068" s="6">
        <v>190</v>
      </c>
      <c r="H1068" s="8">
        <v>48</v>
      </c>
      <c r="I1068" s="1">
        <v>51</v>
      </c>
      <c r="J1068" s="1">
        <v>69</v>
      </c>
      <c r="K1068" s="1">
        <v>16</v>
      </c>
      <c r="L1068" s="1">
        <v>2</v>
      </c>
      <c r="M1068" s="9">
        <v>4</v>
      </c>
    </row>
    <row r="1069" spans="4:13" x14ac:dyDescent="0.2">
      <c r="D1069" s="200"/>
      <c r="E1069" s="11"/>
      <c r="F1069" s="10"/>
      <c r="G1069" s="7">
        <v>100</v>
      </c>
      <c r="H1069" s="18">
        <v>25.263157894736999</v>
      </c>
      <c r="I1069" s="2">
        <v>26.842105263158</v>
      </c>
      <c r="J1069" s="2">
        <v>36.315789473683999</v>
      </c>
      <c r="K1069" s="2">
        <v>8.4210526315790002</v>
      </c>
      <c r="L1069" s="2">
        <v>1.052631578947</v>
      </c>
      <c r="M1069" s="15">
        <v>2.1052631578950001</v>
      </c>
    </row>
    <row r="1070" spans="4:13" x14ac:dyDescent="0.2">
      <c r="D1070" s="200"/>
      <c r="E1070" s="4" t="s">
        <v>57</v>
      </c>
      <c r="F1070" s="5"/>
      <c r="G1070" s="6">
        <v>185</v>
      </c>
      <c r="H1070" s="8">
        <v>44</v>
      </c>
      <c r="I1070" s="1">
        <v>74</v>
      </c>
      <c r="J1070" s="1">
        <v>45</v>
      </c>
      <c r="K1070" s="1">
        <v>16</v>
      </c>
      <c r="L1070" s="1">
        <v>1</v>
      </c>
      <c r="M1070" s="9">
        <v>5</v>
      </c>
    </row>
    <row r="1071" spans="4:13" x14ac:dyDescent="0.2">
      <c r="D1071" s="200"/>
      <c r="E1071" s="11"/>
      <c r="F1071" s="10"/>
      <c r="G1071" s="7">
        <v>100</v>
      </c>
      <c r="H1071" s="18">
        <v>23.783783783783999</v>
      </c>
      <c r="I1071" s="41">
        <v>40</v>
      </c>
      <c r="J1071" s="50">
        <v>24.324324324323999</v>
      </c>
      <c r="K1071" s="2">
        <v>8.6486486486490008</v>
      </c>
      <c r="L1071" s="2">
        <v>0.54054054054099998</v>
      </c>
      <c r="M1071" s="15">
        <v>2.7027027027030002</v>
      </c>
    </row>
    <row r="1072" spans="4:13" x14ac:dyDescent="0.2">
      <c r="D1072" s="200"/>
      <c r="E1072" s="4" t="s">
        <v>58</v>
      </c>
      <c r="F1072" s="5"/>
      <c r="G1072" s="6">
        <v>113</v>
      </c>
      <c r="H1072" s="8">
        <v>28</v>
      </c>
      <c r="I1072" s="1">
        <v>25</v>
      </c>
      <c r="J1072" s="1">
        <v>52</v>
      </c>
      <c r="K1072" s="1">
        <v>1</v>
      </c>
      <c r="L1072" s="1">
        <v>2</v>
      </c>
      <c r="M1072" s="9">
        <v>5</v>
      </c>
    </row>
    <row r="1073" spans="4:13" x14ac:dyDescent="0.2">
      <c r="D1073" s="200"/>
      <c r="E1073" s="11"/>
      <c r="F1073" s="10"/>
      <c r="G1073" s="7">
        <v>100</v>
      </c>
      <c r="H1073" s="18">
        <v>24.778761061947002</v>
      </c>
      <c r="I1073" s="30">
        <v>22.123893805310001</v>
      </c>
      <c r="J1073" s="25">
        <v>46.017699115044003</v>
      </c>
      <c r="K1073" s="2">
        <v>0.88495575221199996</v>
      </c>
      <c r="L1073" s="2">
        <v>1.769911504425</v>
      </c>
      <c r="M1073" s="15">
        <v>4.424778761062</v>
      </c>
    </row>
    <row r="1074" spans="4:13" x14ac:dyDescent="0.2">
      <c r="D1074" s="200"/>
      <c r="E1074" s="4" t="s">
        <v>59</v>
      </c>
      <c r="F1074" s="5"/>
      <c r="G1074" s="6">
        <v>136</v>
      </c>
      <c r="H1074" s="8">
        <v>41</v>
      </c>
      <c r="I1074" s="1">
        <v>30</v>
      </c>
      <c r="J1074" s="1">
        <v>52</v>
      </c>
      <c r="K1074" s="1">
        <v>4</v>
      </c>
      <c r="L1074" s="1">
        <v>1</v>
      </c>
      <c r="M1074" s="9">
        <v>8</v>
      </c>
    </row>
    <row r="1075" spans="4:13" x14ac:dyDescent="0.2">
      <c r="D1075" s="200"/>
      <c r="E1075" s="11"/>
      <c r="F1075" s="10"/>
      <c r="G1075" s="7">
        <v>100</v>
      </c>
      <c r="H1075" s="70">
        <v>30.147058823529001</v>
      </c>
      <c r="I1075" s="30">
        <v>22.058823529411999</v>
      </c>
      <c r="J1075" s="2">
        <v>38.235294117647001</v>
      </c>
      <c r="K1075" s="2">
        <v>2.9411764705880001</v>
      </c>
      <c r="L1075" s="2">
        <v>0.73529411764700003</v>
      </c>
      <c r="M1075" s="15">
        <v>5.8823529411760003</v>
      </c>
    </row>
    <row r="1076" spans="4:13" x14ac:dyDescent="0.2">
      <c r="D1076" s="199" t="s">
        <v>60</v>
      </c>
      <c r="E1076" s="22" t="s">
        <v>61</v>
      </c>
      <c r="F1076" s="21"/>
      <c r="G1076" s="19">
        <v>205</v>
      </c>
      <c r="H1076" s="27">
        <v>44</v>
      </c>
      <c r="I1076" s="3">
        <v>56</v>
      </c>
      <c r="J1076" s="3">
        <v>80</v>
      </c>
      <c r="K1076" s="3">
        <v>13</v>
      </c>
      <c r="L1076" s="3">
        <v>3</v>
      </c>
      <c r="M1076" s="26">
        <v>9</v>
      </c>
    </row>
    <row r="1077" spans="4:13" x14ac:dyDescent="0.2">
      <c r="D1077" s="200"/>
      <c r="E1077" s="11"/>
      <c r="F1077" s="10"/>
      <c r="G1077" s="7">
        <v>100</v>
      </c>
      <c r="H1077" s="18">
        <v>21.463414634146002</v>
      </c>
      <c r="I1077" s="2">
        <v>27.317073170732002</v>
      </c>
      <c r="J1077" s="2">
        <v>39.024390243901998</v>
      </c>
      <c r="K1077" s="2">
        <v>6.3414634146340001</v>
      </c>
      <c r="L1077" s="2">
        <v>1.4634146341459999</v>
      </c>
      <c r="M1077" s="15">
        <v>4.3902439024389999</v>
      </c>
    </row>
    <row r="1078" spans="4:13" x14ac:dyDescent="0.2">
      <c r="D1078" s="200"/>
      <c r="E1078" s="4" t="s">
        <v>62</v>
      </c>
      <c r="F1078" s="5"/>
      <c r="G1078" s="6">
        <v>160</v>
      </c>
      <c r="H1078" s="8">
        <v>42</v>
      </c>
      <c r="I1078" s="1">
        <v>38</v>
      </c>
      <c r="J1078" s="1">
        <v>61</v>
      </c>
      <c r="K1078" s="1">
        <v>12</v>
      </c>
      <c r="L1078" s="1">
        <v>0</v>
      </c>
      <c r="M1078" s="9">
        <v>7</v>
      </c>
    </row>
    <row r="1079" spans="4:13" x14ac:dyDescent="0.2">
      <c r="D1079" s="200"/>
      <c r="E1079" s="11"/>
      <c r="F1079" s="10"/>
      <c r="G1079" s="7">
        <v>100</v>
      </c>
      <c r="H1079" s="18">
        <v>26.25</v>
      </c>
      <c r="I1079" s="2">
        <v>23.75</v>
      </c>
      <c r="J1079" s="2">
        <v>38.125</v>
      </c>
      <c r="K1079" s="2">
        <v>7.5</v>
      </c>
      <c r="L1079" s="16">
        <v>0</v>
      </c>
      <c r="M1079" s="15">
        <v>4.375</v>
      </c>
    </row>
    <row r="1080" spans="4:13" x14ac:dyDescent="0.2">
      <c r="D1080" s="200"/>
      <c r="E1080" s="4" t="s">
        <v>63</v>
      </c>
      <c r="F1080" s="5"/>
      <c r="G1080" s="6">
        <v>121</v>
      </c>
      <c r="H1080" s="8">
        <v>33</v>
      </c>
      <c r="I1080" s="1">
        <v>37</v>
      </c>
      <c r="J1080" s="1">
        <v>42</v>
      </c>
      <c r="K1080" s="1">
        <v>5</v>
      </c>
      <c r="L1080" s="1">
        <v>1</v>
      </c>
      <c r="M1080" s="9">
        <v>3</v>
      </c>
    </row>
    <row r="1081" spans="4:13" x14ac:dyDescent="0.2">
      <c r="D1081" s="200"/>
      <c r="E1081" s="11"/>
      <c r="F1081" s="10"/>
      <c r="G1081" s="7">
        <v>100</v>
      </c>
      <c r="H1081" s="18">
        <v>27.272727272727</v>
      </c>
      <c r="I1081" s="2">
        <v>30.578512396693998</v>
      </c>
      <c r="J1081" s="2">
        <v>34.710743801653003</v>
      </c>
      <c r="K1081" s="2">
        <v>4.1322314049589997</v>
      </c>
      <c r="L1081" s="2">
        <v>0.82644628099200002</v>
      </c>
      <c r="M1081" s="15">
        <v>2.4793388429749998</v>
      </c>
    </row>
    <row r="1082" spans="4:13" x14ac:dyDescent="0.2">
      <c r="D1082" s="200"/>
      <c r="E1082" s="4" t="s">
        <v>64</v>
      </c>
      <c r="F1082" s="5"/>
      <c r="G1082" s="6">
        <v>124</v>
      </c>
      <c r="H1082" s="8">
        <v>29</v>
      </c>
      <c r="I1082" s="1">
        <v>38</v>
      </c>
      <c r="J1082" s="1">
        <v>46</v>
      </c>
      <c r="K1082" s="1">
        <v>7</v>
      </c>
      <c r="L1082" s="1">
        <v>0</v>
      </c>
      <c r="M1082" s="9">
        <v>4</v>
      </c>
    </row>
    <row r="1083" spans="4:13" x14ac:dyDescent="0.2">
      <c r="D1083" s="200"/>
      <c r="E1083" s="11"/>
      <c r="F1083" s="10"/>
      <c r="G1083" s="7">
        <v>100</v>
      </c>
      <c r="H1083" s="18">
        <v>23.387096774193999</v>
      </c>
      <c r="I1083" s="2">
        <v>30.645161290322999</v>
      </c>
      <c r="J1083" s="2">
        <v>37.096774193548001</v>
      </c>
      <c r="K1083" s="2">
        <v>5.6451612903230002</v>
      </c>
      <c r="L1083" s="16">
        <v>0</v>
      </c>
      <c r="M1083" s="15">
        <v>3.2258064516129998</v>
      </c>
    </row>
    <row r="1084" spans="4:13" x14ac:dyDescent="0.2">
      <c r="D1084" s="200"/>
      <c r="E1084" s="4" t="s">
        <v>65</v>
      </c>
      <c r="F1084" s="5"/>
      <c r="G1084" s="6">
        <v>109</v>
      </c>
      <c r="H1084" s="8">
        <v>30</v>
      </c>
      <c r="I1084" s="1">
        <v>27</v>
      </c>
      <c r="J1084" s="1">
        <v>49</v>
      </c>
      <c r="K1084" s="1">
        <v>2</v>
      </c>
      <c r="L1084" s="1">
        <v>0</v>
      </c>
      <c r="M1084" s="9">
        <v>1</v>
      </c>
    </row>
    <row r="1085" spans="4:13" x14ac:dyDescent="0.2">
      <c r="D1085" s="200"/>
      <c r="E1085" s="11"/>
      <c r="F1085" s="10"/>
      <c r="G1085" s="7">
        <v>100</v>
      </c>
      <c r="H1085" s="18">
        <v>27.522935779817001</v>
      </c>
      <c r="I1085" s="2">
        <v>24.770642201834999</v>
      </c>
      <c r="J1085" s="25">
        <v>44.954128440367001</v>
      </c>
      <c r="K1085" s="2">
        <v>1.834862385321</v>
      </c>
      <c r="L1085" s="16">
        <v>0</v>
      </c>
      <c r="M1085" s="15">
        <v>0.91743119266100004</v>
      </c>
    </row>
    <row r="1086" spans="4:13" x14ac:dyDescent="0.2">
      <c r="D1086" s="200"/>
      <c r="E1086" s="4" t="s">
        <v>66</v>
      </c>
      <c r="F1086" s="5"/>
      <c r="G1086" s="6">
        <v>104</v>
      </c>
      <c r="H1086" s="8">
        <v>26</v>
      </c>
      <c r="I1086" s="1">
        <v>32</v>
      </c>
      <c r="J1086" s="1">
        <v>40</v>
      </c>
      <c r="K1086" s="1">
        <v>4</v>
      </c>
      <c r="L1086" s="1">
        <v>0</v>
      </c>
      <c r="M1086" s="9">
        <v>2</v>
      </c>
    </row>
    <row r="1087" spans="4:13" x14ac:dyDescent="0.2">
      <c r="D1087" s="200"/>
      <c r="E1087" s="11"/>
      <c r="F1087" s="10"/>
      <c r="G1087" s="7">
        <v>100</v>
      </c>
      <c r="H1087" s="18">
        <v>25</v>
      </c>
      <c r="I1087" s="2">
        <v>30.769230769231001</v>
      </c>
      <c r="J1087" s="2">
        <v>38.461538461537998</v>
      </c>
      <c r="K1087" s="2">
        <v>3.8461538461539999</v>
      </c>
      <c r="L1087" s="16">
        <v>0</v>
      </c>
      <c r="M1087" s="15">
        <v>1.923076923077</v>
      </c>
    </row>
    <row r="1088" spans="4:13" x14ac:dyDescent="0.2">
      <c r="D1088" s="200"/>
      <c r="E1088" s="4" t="s">
        <v>67</v>
      </c>
      <c r="F1088" s="5"/>
      <c r="G1088" s="6">
        <v>139</v>
      </c>
      <c r="H1088" s="8">
        <v>42</v>
      </c>
      <c r="I1088" s="1">
        <v>37</v>
      </c>
      <c r="J1088" s="1">
        <v>52</v>
      </c>
      <c r="K1088" s="1">
        <v>4</v>
      </c>
      <c r="L1088" s="1">
        <v>2</v>
      </c>
      <c r="M1088" s="9">
        <v>2</v>
      </c>
    </row>
    <row r="1089" spans="2:13" x14ac:dyDescent="0.2">
      <c r="D1089" s="200"/>
      <c r="E1089" s="11"/>
      <c r="F1089" s="10"/>
      <c r="G1089" s="7">
        <v>100</v>
      </c>
      <c r="H1089" s="70">
        <v>30.215827338128999</v>
      </c>
      <c r="I1089" s="2">
        <v>26.618705035971001</v>
      </c>
      <c r="J1089" s="2">
        <v>37.410071942446002</v>
      </c>
      <c r="K1089" s="2">
        <v>2.877697841727</v>
      </c>
      <c r="L1089" s="2">
        <v>1.438848920863</v>
      </c>
      <c r="M1089" s="15">
        <v>1.438848920863</v>
      </c>
    </row>
    <row r="1090" spans="2:13" x14ac:dyDescent="0.2">
      <c r="D1090" s="200"/>
      <c r="E1090" s="4" t="s">
        <v>68</v>
      </c>
      <c r="F1090" s="5"/>
      <c r="G1090" s="6">
        <v>48</v>
      </c>
      <c r="H1090" s="8">
        <v>13</v>
      </c>
      <c r="I1090" s="1">
        <v>15</v>
      </c>
      <c r="J1090" s="1">
        <v>14</v>
      </c>
      <c r="K1090" s="1">
        <v>5</v>
      </c>
      <c r="L1090" s="1">
        <v>0</v>
      </c>
      <c r="M1090" s="9">
        <v>1</v>
      </c>
    </row>
    <row r="1091" spans="2:13" x14ac:dyDescent="0.2">
      <c r="D1091" s="200"/>
      <c r="E1091" s="11"/>
      <c r="F1091" s="10"/>
      <c r="G1091" s="7">
        <v>100</v>
      </c>
      <c r="H1091" s="18">
        <v>27.083333333333002</v>
      </c>
      <c r="I1091" s="2">
        <v>31.25</v>
      </c>
      <c r="J1091" s="30">
        <v>29.166666666666998</v>
      </c>
      <c r="K1091" s="25">
        <v>10.416666666667</v>
      </c>
      <c r="L1091" s="16">
        <v>0</v>
      </c>
      <c r="M1091" s="15">
        <v>2.083333333333</v>
      </c>
    </row>
    <row r="1092" spans="2:13" x14ac:dyDescent="0.2">
      <c r="D1092" s="200"/>
      <c r="E1092" s="4" t="s">
        <v>69</v>
      </c>
      <c r="F1092" s="5"/>
      <c r="G1092" s="6">
        <v>37</v>
      </c>
      <c r="H1092" s="8">
        <v>11</v>
      </c>
      <c r="I1092" s="1">
        <v>14</v>
      </c>
      <c r="J1092" s="1">
        <v>11</v>
      </c>
      <c r="K1092" s="1">
        <v>1</v>
      </c>
      <c r="L1092" s="1">
        <v>0</v>
      </c>
      <c r="M1092" s="9">
        <v>0</v>
      </c>
    </row>
    <row r="1093" spans="2:13" x14ac:dyDescent="0.2">
      <c r="D1093" s="200"/>
      <c r="E1093" s="11"/>
      <c r="F1093" s="10"/>
      <c r="G1093" s="7">
        <v>100</v>
      </c>
      <c r="H1093" s="70">
        <v>29.72972972973</v>
      </c>
      <c r="I1093" s="25">
        <v>37.837837837838002</v>
      </c>
      <c r="J1093" s="30">
        <v>29.72972972973</v>
      </c>
      <c r="K1093" s="2">
        <v>2.7027027027030002</v>
      </c>
      <c r="L1093" s="16">
        <v>0</v>
      </c>
      <c r="M1093" s="48">
        <v>0</v>
      </c>
    </row>
    <row r="1094" spans="2:13" x14ac:dyDescent="0.2">
      <c r="D1094" s="199" t="s">
        <v>70</v>
      </c>
      <c r="E1094" s="22" t="s">
        <v>18</v>
      </c>
      <c r="F1094" s="21"/>
      <c r="G1094" s="19">
        <v>0</v>
      </c>
      <c r="H1094" s="27">
        <v>0</v>
      </c>
      <c r="I1094" s="3">
        <v>0</v>
      </c>
      <c r="J1094" s="3">
        <v>0</v>
      </c>
      <c r="K1094" s="3">
        <v>0</v>
      </c>
      <c r="L1094" s="3">
        <v>0</v>
      </c>
      <c r="M1094" s="26">
        <v>0</v>
      </c>
    </row>
    <row r="1095" spans="2:13" x14ac:dyDescent="0.2">
      <c r="D1095" s="201"/>
      <c r="E1095" s="45"/>
      <c r="F1095" s="51"/>
      <c r="G1095" s="119">
        <v>0</v>
      </c>
      <c r="H1095" s="136">
        <v>0</v>
      </c>
      <c r="I1095" s="83">
        <v>0</v>
      </c>
      <c r="J1095" s="83">
        <v>0</v>
      </c>
      <c r="K1095" s="62">
        <v>0</v>
      </c>
      <c r="L1095" s="62">
        <v>0</v>
      </c>
      <c r="M1095" s="116">
        <v>0</v>
      </c>
    </row>
    <row r="1097" spans="2:13" x14ac:dyDescent="0.2">
      <c r="B1097" s="40" t="str">
        <f xml:space="preserve"> HYPERLINK("#'目次'!B33", "[27]")</f>
        <v>[27]</v>
      </c>
      <c r="C1097" s="23" t="s">
        <v>130</v>
      </c>
    </row>
    <row r="1100" spans="2:13" x14ac:dyDescent="0.2">
      <c r="C1100" s="23" t="s">
        <v>73</v>
      </c>
    </row>
    <row r="1101" spans="2:13" ht="36" x14ac:dyDescent="0.2">
      <c r="D1101" s="195"/>
      <c r="E1101" s="196"/>
      <c r="F1101" s="196"/>
      <c r="G1101" s="37" t="s">
        <v>15</v>
      </c>
      <c r="H1101" s="33" t="s">
        <v>131</v>
      </c>
      <c r="I1101" s="13" t="s">
        <v>132</v>
      </c>
      <c r="J1101" s="13" t="s">
        <v>133</v>
      </c>
      <c r="K1101" s="13" t="s">
        <v>134</v>
      </c>
      <c r="L1101" s="13" t="s">
        <v>135</v>
      </c>
      <c r="M1101" s="38" t="s">
        <v>18</v>
      </c>
    </row>
    <row r="1102" spans="2:13" x14ac:dyDescent="0.2">
      <c r="D1102" s="197"/>
      <c r="E1102" s="198"/>
      <c r="F1102" s="198"/>
      <c r="G1102" s="35"/>
      <c r="H1102" s="39"/>
      <c r="I1102" s="14"/>
      <c r="J1102" s="14"/>
      <c r="K1102" s="14"/>
      <c r="L1102" s="14"/>
      <c r="M1102" s="34"/>
    </row>
    <row r="1103" spans="2:13" x14ac:dyDescent="0.2">
      <c r="D1103" s="78"/>
      <c r="E1103" s="79" t="s">
        <v>15</v>
      </c>
      <c r="F1103" s="66"/>
      <c r="G1103" s="36">
        <v>1200</v>
      </c>
      <c r="H1103" s="17">
        <v>294</v>
      </c>
      <c r="I1103" s="17">
        <v>338</v>
      </c>
      <c r="J1103" s="17">
        <v>469</v>
      </c>
      <c r="K1103" s="17">
        <v>57</v>
      </c>
      <c r="L1103" s="17">
        <v>7</v>
      </c>
      <c r="M1103" s="47">
        <v>35</v>
      </c>
    </row>
    <row r="1104" spans="2:13" x14ac:dyDescent="0.2">
      <c r="D1104" s="45"/>
      <c r="E1104" s="51"/>
      <c r="F1104" s="67"/>
      <c r="G1104" s="7">
        <v>100</v>
      </c>
      <c r="H1104" s="2">
        <v>24.5</v>
      </c>
      <c r="I1104" s="2">
        <v>28.166666666666998</v>
      </c>
      <c r="J1104" s="2">
        <v>39.083333333333002</v>
      </c>
      <c r="K1104" s="2">
        <v>4.75</v>
      </c>
      <c r="L1104" s="2">
        <v>0.58333333333299997</v>
      </c>
      <c r="M1104" s="15">
        <v>2.916666666667</v>
      </c>
    </row>
    <row r="1105" spans="4:13" x14ac:dyDescent="0.2">
      <c r="D1105" s="199" t="s">
        <v>74</v>
      </c>
      <c r="E1105" s="22" t="s">
        <v>75</v>
      </c>
      <c r="F1105" s="21"/>
      <c r="G1105" s="19">
        <v>592</v>
      </c>
      <c r="H1105" s="27">
        <v>150</v>
      </c>
      <c r="I1105" s="3">
        <v>138</v>
      </c>
      <c r="J1105" s="3">
        <v>267</v>
      </c>
      <c r="K1105" s="3">
        <v>17</v>
      </c>
      <c r="L1105" s="3">
        <v>3</v>
      </c>
      <c r="M1105" s="26">
        <v>17</v>
      </c>
    </row>
    <row r="1106" spans="4:13" x14ac:dyDescent="0.2">
      <c r="D1106" s="200"/>
      <c r="E1106" s="11"/>
      <c r="F1106" s="10"/>
      <c r="G1106" s="7">
        <v>100</v>
      </c>
      <c r="H1106" s="18">
        <v>25.337837837837998</v>
      </c>
      <c r="I1106" s="2">
        <v>23.310810810810999</v>
      </c>
      <c r="J1106" s="25">
        <v>45.101351351350999</v>
      </c>
      <c r="K1106" s="2">
        <v>2.8716216216219999</v>
      </c>
      <c r="L1106" s="2">
        <v>0.50675675675700005</v>
      </c>
      <c r="M1106" s="15">
        <v>2.8716216216219999</v>
      </c>
    </row>
    <row r="1107" spans="4:13" x14ac:dyDescent="0.2">
      <c r="D1107" s="200"/>
      <c r="E1107" s="4" t="s">
        <v>34</v>
      </c>
      <c r="F1107" s="5"/>
      <c r="G1107" s="6">
        <v>37</v>
      </c>
      <c r="H1107" s="8">
        <v>7</v>
      </c>
      <c r="I1107" s="1">
        <v>5</v>
      </c>
      <c r="J1107" s="1">
        <v>22</v>
      </c>
      <c r="K1107" s="1">
        <v>0</v>
      </c>
      <c r="L1107" s="1">
        <v>1</v>
      </c>
      <c r="M1107" s="9">
        <v>2</v>
      </c>
    </row>
    <row r="1108" spans="4:13" x14ac:dyDescent="0.2">
      <c r="D1108" s="200"/>
      <c r="E1108" s="11"/>
      <c r="F1108" s="10"/>
      <c r="G1108" s="7">
        <v>100</v>
      </c>
      <c r="H1108" s="72">
        <v>18.918918918919001</v>
      </c>
      <c r="I1108" s="50">
        <v>13.513513513514001</v>
      </c>
      <c r="J1108" s="41">
        <v>59.459459459458998</v>
      </c>
      <c r="K1108" s="16">
        <v>0</v>
      </c>
      <c r="L1108" s="2">
        <v>2.7027027027030002</v>
      </c>
      <c r="M1108" s="15">
        <v>5.4054054054050003</v>
      </c>
    </row>
    <row r="1109" spans="4:13" x14ac:dyDescent="0.2">
      <c r="D1109" s="200"/>
      <c r="E1109" s="4" t="s">
        <v>35</v>
      </c>
      <c r="F1109" s="5"/>
      <c r="G1109" s="6">
        <v>75</v>
      </c>
      <c r="H1109" s="8">
        <v>17</v>
      </c>
      <c r="I1109" s="1">
        <v>14</v>
      </c>
      <c r="J1109" s="1">
        <v>39</v>
      </c>
      <c r="K1109" s="1">
        <v>2</v>
      </c>
      <c r="L1109" s="1">
        <v>0</v>
      </c>
      <c r="M1109" s="9">
        <v>3</v>
      </c>
    </row>
    <row r="1110" spans="4:13" x14ac:dyDescent="0.2">
      <c r="D1110" s="200"/>
      <c r="E1110" s="11"/>
      <c r="F1110" s="10"/>
      <c r="G1110" s="7">
        <v>100</v>
      </c>
      <c r="H1110" s="18">
        <v>22.666666666666998</v>
      </c>
      <c r="I1110" s="30">
        <v>18.666666666666998</v>
      </c>
      <c r="J1110" s="41">
        <v>52</v>
      </c>
      <c r="K1110" s="2">
        <v>2.666666666667</v>
      </c>
      <c r="L1110" s="16">
        <v>0</v>
      </c>
      <c r="M1110" s="15">
        <v>4</v>
      </c>
    </row>
    <row r="1111" spans="4:13" x14ac:dyDescent="0.2">
      <c r="D1111" s="200"/>
      <c r="E1111" s="4" t="s">
        <v>36</v>
      </c>
      <c r="F1111" s="5"/>
      <c r="G1111" s="6">
        <v>95</v>
      </c>
      <c r="H1111" s="8">
        <v>15</v>
      </c>
      <c r="I1111" s="1">
        <v>24</v>
      </c>
      <c r="J1111" s="1">
        <v>52</v>
      </c>
      <c r="K1111" s="1">
        <v>4</v>
      </c>
      <c r="L1111" s="1">
        <v>0</v>
      </c>
      <c r="M1111" s="9">
        <v>0</v>
      </c>
    </row>
    <row r="1112" spans="4:13" x14ac:dyDescent="0.2">
      <c r="D1112" s="200"/>
      <c r="E1112" s="11"/>
      <c r="F1112" s="10"/>
      <c r="G1112" s="7">
        <v>100</v>
      </c>
      <c r="H1112" s="72">
        <v>15.789473684211</v>
      </c>
      <c r="I1112" s="2">
        <v>25.263157894736999</v>
      </c>
      <c r="J1112" s="41">
        <v>54.736842105263001</v>
      </c>
      <c r="K1112" s="2">
        <v>4.2105263157890001</v>
      </c>
      <c r="L1112" s="16">
        <v>0</v>
      </c>
      <c r="M1112" s="48">
        <v>0</v>
      </c>
    </row>
    <row r="1113" spans="4:13" x14ac:dyDescent="0.2">
      <c r="D1113" s="200"/>
      <c r="E1113" s="4" t="s">
        <v>37</v>
      </c>
      <c r="F1113" s="5"/>
      <c r="G1113" s="6">
        <v>111</v>
      </c>
      <c r="H1113" s="8">
        <v>34</v>
      </c>
      <c r="I1113" s="1">
        <v>32</v>
      </c>
      <c r="J1113" s="1">
        <v>37</v>
      </c>
      <c r="K1113" s="1">
        <v>5</v>
      </c>
      <c r="L1113" s="1">
        <v>0</v>
      </c>
      <c r="M1113" s="9">
        <v>3</v>
      </c>
    </row>
    <row r="1114" spans="4:13" x14ac:dyDescent="0.2">
      <c r="D1114" s="200"/>
      <c r="E1114" s="11"/>
      <c r="F1114" s="10"/>
      <c r="G1114" s="7">
        <v>100</v>
      </c>
      <c r="H1114" s="70">
        <v>30.630630630631</v>
      </c>
      <c r="I1114" s="2">
        <v>28.828828828829</v>
      </c>
      <c r="J1114" s="30">
        <v>33.333333333333002</v>
      </c>
      <c r="K1114" s="2">
        <v>4.5045045045050003</v>
      </c>
      <c r="L1114" s="16">
        <v>0</v>
      </c>
      <c r="M1114" s="15">
        <v>2.7027027027030002</v>
      </c>
    </row>
    <row r="1115" spans="4:13" x14ac:dyDescent="0.2">
      <c r="D1115" s="200"/>
      <c r="E1115" s="4" t="s">
        <v>38</v>
      </c>
      <c r="F1115" s="5"/>
      <c r="G1115" s="6">
        <v>93</v>
      </c>
      <c r="H1115" s="8">
        <v>25</v>
      </c>
      <c r="I1115" s="1">
        <v>27</v>
      </c>
      <c r="J1115" s="1">
        <v>38</v>
      </c>
      <c r="K1115" s="1">
        <v>1</v>
      </c>
      <c r="L1115" s="1">
        <v>1</v>
      </c>
      <c r="M1115" s="9">
        <v>1</v>
      </c>
    </row>
    <row r="1116" spans="4:13" x14ac:dyDescent="0.2">
      <c r="D1116" s="200"/>
      <c r="E1116" s="11"/>
      <c r="F1116" s="10"/>
      <c r="G1116" s="7">
        <v>100</v>
      </c>
      <c r="H1116" s="18">
        <v>26.881720430108</v>
      </c>
      <c r="I1116" s="2">
        <v>29.032258064516</v>
      </c>
      <c r="J1116" s="2">
        <v>40.860215053763</v>
      </c>
      <c r="K1116" s="2">
        <v>1.0752688172039999</v>
      </c>
      <c r="L1116" s="2">
        <v>1.0752688172039999</v>
      </c>
      <c r="M1116" s="15">
        <v>1.0752688172039999</v>
      </c>
    </row>
    <row r="1117" spans="4:13" x14ac:dyDescent="0.2">
      <c r="D1117" s="200"/>
      <c r="E1117" s="4" t="s">
        <v>39</v>
      </c>
      <c r="F1117" s="5"/>
      <c r="G1117" s="6">
        <v>109</v>
      </c>
      <c r="H1117" s="8">
        <v>32</v>
      </c>
      <c r="I1117" s="1">
        <v>18</v>
      </c>
      <c r="J1117" s="1">
        <v>52</v>
      </c>
      <c r="K1117" s="1">
        <v>1</v>
      </c>
      <c r="L1117" s="1">
        <v>1</v>
      </c>
      <c r="M1117" s="9">
        <v>5</v>
      </c>
    </row>
    <row r="1118" spans="4:13" x14ac:dyDescent="0.2">
      <c r="D1118" s="200"/>
      <c r="E1118" s="11"/>
      <c r="F1118" s="10"/>
      <c r="G1118" s="7">
        <v>100</v>
      </c>
      <c r="H1118" s="18">
        <v>29.357798165138</v>
      </c>
      <c r="I1118" s="50">
        <v>16.513761467889999</v>
      </c>
      <c r="J1118" s="25">
        <v>47.706422018349002</v>
      </c>
      <c r="K1118" s="2">
        <v>0.91743119266100004</v>
      </c>
      <c r="L1118" s="2">
        <v>0.91743119266100004</v>
      </c>
      <c r="M1118" s="15">
        <v>4.5871559633030001</v>
      </c>
    </row>
    <row r="1119" spans="4:13" x14ac:dyDescent="0.2">
      <c r="D1119" s="200"/>
      <c r="E1119" s="4" t="s">
        <v>40</v>
      </c>
      <c r="F1119" s="5"/>
      <c r="G1119" s="6">
        <v>72</v>
      </c>
      <c r="H1119" s="8">
        <v>20</v>
      </c>
      <c r="I1119" s="1">
        <v>18</v>
      </c>
      <c r="J1119" s="1">
        <v>27</v>
      </c>
      <c r="K1119" s="1">
        <v>4</v>
      </c>
      <c r="L1119" s="1">
        <v>0</v>
      </c>
      <c r="M1119" s="9">
        <v>3</v>
      </c>
    </row>
    <row r="1120" spans="4:13" x14ac:dyDescent="0.2">
      <c r="D1120" s="200"/>
      <c r="E1120" s="11"/>
      <c r="F1120" s="10"/>
      <c r="G1120" s="7">
        <v>100</v>
      </c>
      <c r="H1120" s="18">
        <v>27.777777777777999</v>
      </c>
      <c r="I1120" s="2">
        <v>25</v>
      </c>
      <c r="J1120" s="2">
        <v>37.5</v>
      </c>
      <c r="K1120" s="2">
        <v>5.5555555555560003</v>
      </c>
      <c r="L1120" s="16">
        <v>0</v>
      </c>
      <c r="M1120" s="15">
        <v>4.166666666667</v>
      </c>
    </row>
    <row r="1121" spans="4:13" x14ac:dyDescent="0.2">
      <c r="D1121" s="199" t="s">
        <v>76</v>
      </c>
      <c r="E1121" s="22" t="s">
        <v>77</v>
      </c>
      <c r="F1121" s="21"/>
      <c r="G1121" s="19">
        <v>608</v>
      </c>
      <c r="H1121" s="27">
        <v>144</v>
      </c>
      <c r="I1121" s="3">
        <v>200</v>
      </c>
      <c r="J1121" s="3">
        <v>202</v>
      </c>
      <c r="K1121" s="3">
        <v>40</v>
      </c>
      <c r="L1121" s="3">
        <v>4</v>
      </c>
      <c r="M1121" s="26">
        <v>18</v>
      </c>
    </row>
    <row r="1122" spans="4:13" x14ac:dyDescent="0.2">
      <c r="D1122" s="200"/>
      <c r="E1122" s="11"/>
      <c r="F1122" s="10"/>
      <c r="G1122" s="7">
        <v>100</v>
      </c>
      <c r="H1122" s="18">
        <v>23.684210526316001</v>
      </c>
      <c r="I1122" s="2">
        <v>32.894736842104997</v>
      </c>
      <c r="J1122" s="30">
        <v>33.223684210526002</v>
      </c>
      <c r="K1122" s="2">
        <v>6.5789473684209998</v>
      </c>
      <c r="L1122" s="2">
        <v>0.65789473684199995</v>
      </c>
      <c r="M1122" s="15">
        <v>2.9605263157890001</v>
      </c>
    </row>
    <row r="1123" spans="4:13" x14ac:dyDescent="0.2">
      <c r="D1123" s="200"/>
      <c r="E1123" s="4" t="s">
        <v>34</v>
      </c>
      <c r="F1123" s="5"/>
      <c r="G1123" s="6">
        <v>37</v>
      </c>
      <c r="H1123" s="8">
        <v>7</v>
      </c>
      <c r="I1123" s="1">
        <v>11</v>
      </c>
      <c r="J1123" s="1">
        <v>16</v>
      </c>
      <c r="K1123" s="1">
        <v>0</v>
      </c>
      <c r="L1123" s="1">
        <v>1</v>
      </c>
      <c r="M1123" s="9">
        <v>2</v>
      </c>
    </row>
    <row r="1124" spans="4:13" x14ac:dyDescent="0.2">
      <c r="D1124" s="200"/>
      <c r="E1124" s="11"/>
      <c r="F1124" s="10"/>
      <c r="G1124" s="7">
        <v>100</v>
      </c>
      <c r="H1124" s="72">
        <v>18.918918918919001</v>
      </c>
      <c r="I1124" s="2">
        <v>29.72972972973</v>
      </c>
      <c r="J1124" s="2">
        <v>43.243243243243001</v>
      </c>
      <c r="K1124" s="16">
        <v>0</v>
      </c>
      <c r="L1124" s="2">
        <v>2.7027027027030002</v>
      </c>
      <c r="M1124" s="15">
        <v>5.4054054054050003</v>
      </c>
    </row>
    <row r="1125" spans="4:13" x14ac:dyDescent="0.2">
      <c r="D1125" s="200"/>
      <c r="E1125" s="4" t="s">
        <v>35</v>
      </c>
      <c r="F1125" s="5"/>
      <c r="G1125" s="6">
        <v>73</v>
      </c>
      <c r="H1125" s="8">
        <v>19</v>
      </c>
      <c r="I1125" s="1">
        <v>20</v>
      </c>
      <c r="J1125" s="1">
        <v>31</v>
      </c>
      <c r="K1125" s="1">
        <v>0</v>
      </c>
      <c r="L1125" s="1">
        <v>0</v>
      </c>
      <c r="M1125" s="9">
        <v>3</v>
      </c>
    </row>
    <row r="1126" spans="4:13" x14ac:dyDescent="0.2">
      <c r="D1126" s="200"/>
      <c r="E1126" s="11"/>
      <c r="F1126" s="10"/>
      <c r="G1126" s="7">
        <v>100</v>
      </c>
      <c r="H1126" s="18">
        <v>26.027397260274</v>
      </c>
      <c r="I1126" s="2">
        <v>27.397260273973</v>
      </c>
      <c r="J1126" s="2">
        <v>42.465753424657997</v>
      </c>
      <c r="K1126" s="16">
        <v>0</v>
      </c>
      <c r="L1126" s="16">
        <v>0</v>
      </c>
      <c r="M1126" s="15">
        <v>4.1095890410960001</v>
      </c>
    </row>
    <row r="1127" spans="4:13" x14ac:dyDescent="0.2">
      <c r="D1127" s="200"/>
      <c r="E1127" s="4" t="s">
        <v>36</v>
      </c>
      <c r="F1127" s="5"/>
      <c r="G1127" s="6">
        <v>92</v>
      </c>
      <c r="H1127" s="8">
        <v>20</v>
      </c>
      <c r="I1127" s="1">
        <v>32</v>
      </c>
      <c r="J1127" s="1">
        <v>33</v>
      </c>
      <c r="K1127" s="1">
        <v>4</v>
      </c>
      <c r="L1127" s="1">
        <v>1</v>
      </c>
      <c r="M1127" s="9">
        <v>2</v>
      </c>
    </row>
    <row r="1128" spans="4:13" x14ac:dyDescent="0.2">
      <c r="D1128" s="200"/>
      <c r="E1128" s="11"/>
      <c r="F1128" s="10"/>
      <c r="G1128" s="7">
        <v>100</v>
      </c>
      <c r="H1128" s="18">
        <v>21.739130434783</v>
      </c>
      <c r="I1128" s="25">
        <v>34.782608695652002</v>
      </c>
      <c r="J1128" s="2">
        <v>35.869565217390999</v>
      </c>
      <c r="K1128" s="2">
        <v>4.3478260869570002</v>
      </c>
      <c r="L1128" s="2">
        <v>1.086956521739</v>
      </c>
      <c r="M1128" s="15">
        <v>2.1739130434780001</v>
      </c>
    </row>
    <row r="1129" spans="4:13" x14ac:dyDescent="0.2">
      <c r="D1129" s="200"/>
      <c r="E1129" s="4" t="s">
        <v>37</v>
      </c>
      <c r="F1129" s="5"/>
      <c r="G1129" s="6">
        <v>110</v>
      </c>
      <c r="H1129" s="8">
        <v>22</v>
      </c>
      <c r="I1129" s="1">
        <v>40</v>
      </c>
      <c r="J1129" s="1">
        <v>32</v>
      </c>
      <c r="K1129" s="1">
        <v>13</v>
      </c>
      <c r="L1129" s="1">
        <v>0</v>
      </c>
      <c r="M1129" s="9">
        <v>3</v>
      </c>
    </row>
    <row r="1130" spans="4:13" x14ac:dyDescent="0.2">
      <c r="D1130" s="200"/>
      <c r="E1130" s="11"/>
      <c r="F1130" s="10"/>
      <c r="G1130" s="7">
        <v>100</v>
      </c>
      <c r="H1130" s="18">
        <v>20</v>
      </c>
      <c r="I1130" s="25">
        <v>36.363636363635997</v>
      </c>
      <c r="J1130" s="30">
        <v>29.090909090909001</v>
      </c>
      <c r="K1130" s="25">
        <v>11.818181818182</v>
      </c>
      <c r="L1130" s="16">
        <v>0</v>
      </c>
      <c r="M1130" s="15">
        <v>2.7272727272730002</v>
      </c>
    </row>
    <row r="1131" spans="4:13" x14ac:dyDescent="0.2">
      <c r="D1131" s="200"/>
      <c r="E1131" s="4" t="s">
        <v>38</v>
      </c>
      <c r="F1131" s="5"/>
      <c r="G1131" s="6">
        <v>93</v>
      </c>
      <c r="H1131" s="8">
        <v>27</v>
      </c>
      <c r="I1131" s="1">
        <v>27</v>
      </c>
      <c r="J1131" s="1">
        <v>31</v>
      </c>
      <c r="K1131" s="1">
        <v>7</v>
      </c>
      <c r="L1131" s="1">
        <v>0</v>
      </c>
      <c r="M1131" s="9">
        <v>1</v>
      </c>
    </row>
    <row r="1132" spans="4:13" x14ac:dyDescent="0.2">
      <c r="D1132" s="200"/>
      <c r="E1132" s="11"/>
      <c r="F1132" s="10"/>
      <c r="G1132" s="7">
        <v>100</v>
      </c>
      <c r="H1132" s="18">
        <v>29.032258064516</v>
      </c>
      <c r="I1132" s="2">
        <v>29.032258064516</v>
      </c>
      <c r="J1132" s="30">
        <v>33.333333333333002</v>
      </c>
      <c r="K1132" s="2">
        <v>7.5268817204299996</v>
      </c>
      <c r="L1132" s="16">
        <v>0</v>
      </c>
      <c r="M1132" s="15">
        <v>1.0752688172039999</v>
      </c>
    </row>
    <row r="1133" spans="4:13" x14ac:dyDescent="0.2">
      <c r="D1133" s="200"/>
      <c r="E1133" s="4" t="s">
        <v>39</v>
      </c>
      <c r="F1133" s="5"/>
      <c r="G1133" s="6">
        <v>114</v>
      </c>
      <c r="H1133" s="8">
        <v>25</v>
      </c>
      <c r="I1133" s="1">
        <v>37</v>
      </c>
      <c r="J1133" s="1">
        <v>37</v>
      </c>
      <c r="K1133" s="1">
        <v>12</v>
      </c>
      <c r="L1133" s="1">
        <v>1</v>
      </c>
      <c r="M1133" s="9">
        <v>2</v>
      </c>
    </row>
    <row r="1134" spans="4:13" x14ac:dyDescent="0.2">
      <c r="D1134" s="200"/>
      <c r="E1134" s="11"/>
      <c r="F1134" s="10"/>
      <c r="G1134" s="7">
        <v>100</v>
      </c>
      <c r="H1134" s="18">
        <v>21.929824561404001</v>
      </c>
      <c r="I1134" s="2">
        <v>32.456140350877</v>
      </c>
      <c r="J1134" s="30">
        <v>32.456140350877</v>
      </c>
      <c r="K1134" s="25">
        <v>10.526315789473999</v>
      </c>
      <c r="L1134" s="2">
        <v>0.87719298245599997</v>
      </c>
      <c r="M1134" s="15">
        <v>1.7543859649119999</v>
      </c>
    </row>
    <row r="1135" spans="4:13" x14ac:dyDescent="0.2">
      <c r="D1135" s="200"/>
      <c r="E1135" s="4" t="s">
        <v>40</v>
      </c>
      <c r="F1135" s="5"/>
      <c r="G1135" s="6">
        <v>89</v>
      </c>
      <c r="H1135" s="8">
        <v>24</v>
      </c>
      <c r="I1135" s="1">
        <v>33</v>
      </c>
      <c r="J1135" s="1">
        <v>22</v>
      </c>
      <c r="K1135" s="1">
        <v>4</v>
      </c>
      <c r="L1135" s="1">
        <v>1</v>
      </c>
      <c r="M1135" s="9">
        <v>5</v>
      </c>
    </row>
    <row r="1136" spans="4:13" x14ac:dyDescent="0.2">
      <c r="D1136" s="201"/>
      <c r="E1136" s="45"/>
      <c r="F1136" s="51"/>
      <c r="G1136" s="81">
        <v>100</v>
      </c>
      <c r="H1136" s="115">
        <v>26.966292134831001</v>
      </c>
      <c r="I1136" s="124">
        <v>37.078651685392998</v>
      </c>
      <c r="J1136" s="108">
        <v>24.719101123596001</v>
      </c>
      <c r="K1136" s="64">
        <v>4.4943820224720001</v>
      </c>
      <c r="L1136" s="64">
        <v>1.123595505618</v>
      </c>
      <c r="M1136" s="106">
        <v>5.61797752809</v>
      </c>
    </row>
    <row r="1138" spans="2:13" x14ac:dyDescent="0.2">
      <c r="B1138" s="40" t="str">
        <f xml:space="preserve"> HYPERLINK("#'目次'!B34", "[28]")</f>
        <v>[28]</v>
      </c>
      <c r="C1138" s="23" t="s">
        <v>130</v>
      </c>
    </row>
    <row r="1141" spans="2:13" x14ac:dyDescent="0.2">
      <c r="C1141" s="23" t="s">
        <v>80</v>
      </c>
    </row>
    <row r="1142" spans="2:13" ht="36" x14ac:dyDescent="0.2">
      <c r="E1142" s="195"/>
      <c r="F1142" s="196"/>
      <c r="G1142" s="37" t="s">
        <v>15</v>
      </c>
      <c r="H1142" s="33" t="s">
        <v>131</v>
      </c>
      <c r="I1142" s="13" t="s">
        <v>132</v>
      </c>
      <c r="J1142" s="13" t="s">
        <v>133</v>
      </c>
      <c r="K1142" s="13" t="s">
        <v>134</v>
      </c>
      <c r="L1142" s="13" t="s">
        <v>135</v>
      </c>
      <c r="M1142" s="38" t="s">
        <v>18</v>
      </c>
    </row>
    <row r="1143" spans="2:13" x14ac:dyDescent="0.2">
      <c r="E1143" s="197"/>
      <c r="F1143" s="198"/>
      <c r="G1143" s="35"/>
      <c r="H1143" s="39"/>
      <c r="I1143" s="14"/>
      <c r="J1143" s="14"/>
      <c r="K1143" s="14"/>
      <c r="L1143" s="14"/>
      <c r="M1143" s="34"/>
    </row>
    <row r="1144" spans="2:13" x14ac:dyDescent="0.2">
      <c r="E1144" s="120" t="s">
        <v>15</v>
      </c>
      <c r="F1144" s="66"/>
      <c r="G1144" s="36">
        <v>1200</v>
      </c>
      <c r="H1144" s="17">
        <v>294</v>
      </c>
      <c r="I1144" s="17">
        <v>338</v>
      </c>
      <c r="J1144" s="17">
        <v>469</v>
      </c>
      <c r="K1144" s="17">
        <v>57</v>
      </c>
      <c r="L1144" s="17">
        <v>7</v>
      </c>
      <c r="M1144" s="47">
        <v>35</v>
      </c>
    </row>
    <row r="1145" spans="2:13" x14ac:dyDescent="0.2">
      <c r="E1145" s="45"/>
      <c r="F1145" s="67"/>
      <c r="G1145" s="7">
        <v>100</v>
      </c>
      <c r="H1145" s="2">
        <v>24.5</v>
      </c>
      <c r="I1145" s="2">
        <v>28.166666666666998</v>
      </c>
      <c r="J1145" s="2">
        <v>39.083333333333002</v>
      </c>
      <c r="K1145" s="2">
        <v>4.75</v>
      </c>
      <c r="L1145" s="2">
        <v>0.58333333333299997</v>
      </c>
      <c r="M1145" s="15">
        <v>2.916666666667</v>
      </c>
    </row>
    <row r="1146" spans="2:13" x14ac:dyDescent="0.2">
      <c r="E1146" s="4" t="s">
        <v>81</v>
      </c>
      <c r="F1146" s="5"/>
      <c r="G1146" s="19">
        <v>48</v>
      </c>
      <c r="H1146" s="27">
        <v>11</v>
      </c>
      <c r="I1146" s="3">
        <v>15</v>
      </c>
      <c r="J1146" s="3">
        <v>19</v>
      </c>
      <c r="K1146" s="3">
        <v>1</v>
      </c>
      <c r="L1146" s="3">
        <v>0</v>
      </c>
      <c r="M1146" s="26">
        <v>2</v>
      </c>
    </row>
    <row r="1147" spans="2:13" x14ac:dyDescent="0.2">
      <c r="E1147" s="11"/>
      <c r="F1147" s="10"/>
      <c r="G1147" s="7">
        <v>100</v>
      </c>
      <c r="H1147" s="18">
        <v>22.916666666666998</v>
      </c>
      <c r="I1147" s="2">
        <v>31.25</v>
      </c>
      <c r="J1147" s="2">
        <v>39.583333333333002</v>
      </c>
      <c r="K1147" s="2">
        <v>2.083333333333</v>
      </c>
      <c r="L1147" s="16">
        <v>0</v>
      </c>
      <c r="M1147" s="15">
        <v>4.166666666667</v>
      </c>
    </row>
    <row r="1148" spans="2:13" x14ac:dyDescent="0.2">
      <c r="E1148" s="4" t="s">
        <v>82</v>
      </c>
      <c r="F1148" s="5"/>
      <c r="G1148" s="6">
        <v>84</v>
      </c>
      <c r="H1148" s="8">
        <v>14</v>
      </c>
      <c r="I1148" s="1">
        <v>30</v>
      </c>
      <c r="J1148" s="1">
        <v>30</v>
      </c>
      <c r="K1148" s="1">
        <v>5</v>
      </c>
      <c r="L1148" s="1">
        <v>0</v>
      </c>
      <c r="M1148" s="9">
        <v>5</v>
      </c>
    </row>
    <row r="1149" spans="2:13" x14ac:dyDescent="0.2">
      <c r="E1149" s="11"/>
      <c r="F1149" s="10"/>
      <c r="G1149" s="7">
        <v>100</v>
      </c>
      <c r="H1149" s="72">
        <v>16.666666666666998</v>
      </c>
      <c r="I1149" s="25">
        <v>35.714285714286</v>
      </c>
      <c r="J1149" s="2">
        <v>35.714285714286</v>
      </c>
      <c r="K1149" s="2">
        <v>5.9523809523809996</v>
      </c>
      <c r="L1149" s="16">
        <v>0</v>
      </c>
      <c r="M1149" s="15">
        <v>5.9523809523809996</v>
      </c>
    </row>
    <row r="1150" spans="2:13" x14ac:dyDescent="0.2">
      <c r="E1150" s="4" t="s">
        <v>83</v>
      </c>
      <c r="F1150" s="5"/>
      <c r="G1150" s="6">
        <v>462</v>
      </c>
      <c r="H1150" s="8">
        <v>125</v>
      </c>
      <c r="I1150" s="1">
        <v>138</v>
      </c>
      <c r="J1150" s="1">
        <v>154</v>
      </c>
      <c r="K1150" s="1">
        <v>25</v>
      </c>
      <c r="L1150" s="1">
        <v>2</v>
      </c>
      <c r="M1150" s="9">
        <v>18</v>
      </c>
    </row>
    <row r="1151" spans="2:13" x14ac:dyDescent="0.2">
      <c r="E1151" s="11"/>
      <c r="F1151" s="10"/>
      <c r="G1151" s="7">
        <v>100</v>
      </c>
      <c r="H1151" s="18">
        <v>27.056277056277001</v>
      </c>
      <c r="I1151" s="2">
        <v>29.87012987013</v>
      </c>
      <c r="J1151" s="30">
        <v>33.333333333333002</v>
      </c>
      <c r="K1151" s="2">
        <v>5.4112554112550004</v>
      </c>
      <c r="L1151" s="2">
        <v>0.43290043290000002</v>
      </c>
      <c r="M1151" s="15">
        <v>3.896103896104</v>
      </c>
    </row>
    <row r="1152" spans="2:13" x14ac:dyDescent="0.2">
      <c r="E1152" s="4" t="s">
        <v>84</v>
      </c>
      <c r="F1152" s="5"/>
      <c r="G1152" s="6">
        <v>30</v>
      </c>
      <c r="H1152" s="8">
        <v>7</v>
      </c>
      <c r="I1152" s="1">
        <v>5</v>
      </c>
      <c r="J1152" s="1">
        <v>15</v>
      </c>
      <c r="K1152" s="1">
        <v>0</v>
      </c>
      <c r="L1152" s="1">
        <v>1</v>
      </c>
      <c r="M1152" s="9">
        <v>2</v>
      </c>
    </row>
    <row r="1153" spans="5:13" x14ac:dyDescent="0.2">
      <c r="E1153" s="11"/>
      <c r="F1153" s="10"/>
      <c r="G1153" s="7">
        <v>100</v>
      </c>
      <c r="H1153" s="18">
        <v>23.333333333333002</v>
      </c>
      <c r="I1153" s="50">
        <v>16.666666666666998</v>
      </c>
      <c r="J1153" s="41">
        <v>50</v>
      </c>
      <c r="K1153" s="16">
        <v>0</v>
      </c>
      <c r="L1153" s="2">
        <v>3.333333333333</v>
      </c>
      <c r="M1153" s="15">
        <v>6.666666666667</v>
      </c>
    </row>
    <row r="1154" spans="5:13" x14ac:dyDescent="0.2">
      <c r="E1154" s="4" t="s">
        <v>85</v>
      </c>
      <c r="F1154" s="5"/>
      <c r="G1154" s="6">
        <v>144</v>
      </c>
      <c r="H1154" s="8">
        <v>34</v>
      </c>
      <c r="I1154" s="1">
        <v>42</v>
      </c>
      <c r="J1154" s="1">
        <v>56</v>
      </c>
      <c r="K1154" s="1">
        <v>6</v>
      </c>
      <c r="L1154" s="1">
        <v>1</v>
      </c>
      <c r="M1154" s="9">
        <v>5</v>
      </c>
    </row>
    <row r="1155" spans="5:13" x14ac:dyDescent="0.2">
      <c r="E1155" s="11"/>
      <c r="F1155" s="10"/>
      <c r="G1155" s="7">
        <v>100</v>
      </c>
      <c r="H1155" s="18">
        <v>23.611111111111001</v>
      </c>
      <c r="I1155" s="2">
        <v>29.166666666666998</v>
      </c>
      <c r="J1155" s="2">
        <v>38.888888888888999</v>
      </c>
      <c r="K1155" s="2">
        <v>4.166666666667</v>
      </c>
      <c r="L1155" s="2">
        <v>0.694444444444</v>
      </c>
      <c r="M1155" s="15">
        <v>3.4722222222219998</v>
      </c>
    </row>
    <row r="1156" spans="5:13" x14ac:dyDescent="0.2">
      <c r="E1156" s="4" t="s">
        <v>86</v>
      </c>
      <c r="F1156" s="5"/>
      <c r="G1156" s="6">
        <v>192</v>
      </c>
      <c r="H1156" s="8">
        <v>52</v>
      </c>
      <c r="I1156" s="1">
        <v>57</v>
      </c>
      <c r="J1156" s="1">
        <v>74</v>
      </c>
      <c r="K1156" s="1">
        <v>9</v>
      </c>
      <c r="L1156" s="1">
        <v>0</v>
      </c>
      <c r="M1156" s="9">
        <v>0</v>
      </c>
    </row>
    <row r="1157" spans="5:13" x14ac:dyDescent="0.2">
      <c r="E1157" s="11"/>
      <c r="F1157" s="10"/>
      <c r="G1157" s="7">
        <v>100</v>
      </c>
      <c r="H1157" s="18">
        <v>27.083333333333002</v>
      </c>
      <c r="I1157" s="2">
        <v>29.6875</v>
      </c>
      <c r="J1157" s="2">
        <v>38.541666666666998</v>
      </c>
      <c r="K1157" s="2">
        <v>4.6875</v>
      </c>
      <c r="L1157" s="16">
        <v>0</v>
      </c>
      <c r="M1157" s="48">
        <v>0</v>
      </c>
    </row>
    <row r="1158" spans="5:13" x14ac:dyDescent="0.2">
      <c r="E1158" s="4" t="s">
        <v>87</v>
      </c>
      <c r="F1158" s="5"/>
      <c r="G1158" s="6">
        <v>72</v>
      </c>
      <c r="H1158" s="8">
        <v>20</v>
      </c>
      <c r="I1158" s="1">
        <v>15</v>
      </c>
      <c r="J1158" s="1">
        <v>31</v>
      </c>
      <c r="K1158" s="1">
        <v>4</v>
      </c>
      <c r="L1158" s="1">
        <v>1</v>
      </c>
      <c r="M1158" s="9">
        <v>1</v>
      </c>
    </row>
    <row r="1159" spans="5:13" x14ac:dyDescent="0.2">
      <c r="E1159" s="11"/>
      <c r="F1159" s="10"/>
      <c r="G1159" s="7">
        <v>100</v>
      </c>
      <c r="H1159" s="18">
        <v>27.777777777777999</v>
      </c>
      <c r="I1159" s="30">
        <v>20.833333333333002</v>
      </c>
      <c r="J1159" s="2">
        <v>43.055555555555998</v>
      </c>
      <c r="K1159" s="2">
        <v>5.5555555555560003</v>
      </c>
      <c r="L1159" s="2">
        <v>1.3888888888890001</v>
      </c>
      <c r="M1159" s="15">
        <v>1.3888888888890001</v>
      </c>
    </row>
    <row r="1160" spans="5:13" x14ac:dyDescent="0.2">
      <c r="E1160" s="4" t="s">
        <v>88</v>
      </c>
      <c r="F1160" s="5"/>
      <c r="G1160" s="6">
        <v>36</v>
      </c>
      <c r="H1160" s="8">
        <v>8</v>
      </c>
      <c r="I1160" s="1">
        <v>8</v>
      </c>
      <c r="J1160" s="1">
        <v>17</v>
      </c>
      <c r="K1160" s="1">
        <v>1</v>
      </c>
      <c r="L1160" s="1">
        <v>1</v>
      </c>
      <c r="M1160" s="9">
        <v>1</v>
      </c>
    </row>
    <row r="1161" spans="5:13" x14ac:dyDescent="0.2">
      <c r="E1161" s="11"/>
      <c r="F1161" s="10"/>
      <c r="G1161" s="7">
        <v>100</v>
      </c>
      <c r="H1161" s="18">
        <v>22.222222222222001</v>
      </c>
      <c r="I1161" s="30">
        <v>22.222222222222001</v>
      </c>
      <c r="J1161" s="25">
        <v>47.222222222222001</v>
      </c>
      <c r="K1161" s="2">
        <v>2.7777777777780002</v>
      </c>
      <c r="L1161" s="2">
        <v>2.7777777777780002</v>
      </c>
      <c r="M1161" s="15">
        <v>2.7777777777780002</v>
      </c>
    </row>
    <row r="1162" spans="5:13" x14ac:dyDescent="0.2">
      <c r="E1162" s="4" t="s">
        <v>89</v>
      </c>
      <c r="F1162" s="5"/>
      <c r="G1162" s="6">
        <v>66</v>
      </c>
      <c r="H1162" s="8">
        <v>12</v>
      </c>
      <c r="I1162" s="1">
        <v>17</v>
      </c>
      <c r="J1162" s="1">
        <v>33</v>
      </c>
      <c r="K1162" s="1">
        <v>2</v>
      </c>
      <c r="L1162" s="1">
        <v>1</v>
      </c>
      <c r="M1162" s="9">
        <v>1</v>
      </c>
    </row>
    <row r="1163" spans="5:13" x14ac:dyDescent="0.2">
      <c r="E1163" s="11"/>
      <c r="F1163" s="10"/>
      <c r="G1163" s="7">
        <v>100</v>
      </c>
      <c r="H1163" s="72">
        <v>18.181818181817999</v>
      </c>
      <c r="I1163" s="2">
        <v>25.757575757575999</v>
      </c>
      <c r="J1163" s="41">
        <v>50</v>
      </c>
      <c r="K1163" s="2">
        <v>3.0303030303030001</v>
      </c>
      <c r="L1163" s="2">
        <v>1.5151515151520001</v>
      </c>
      <c r="M1163" s="15">
        <v>1.5151515151520001</v>
      </c>
    </row>
    <row r="1164" spans="5:13" x14ac:dyDescent="0.2">
      <c r="E1164" s="4" t="s">
        <v>90</v>
      </c>
      <c r="F1164" s="5"/>
      <c r="G1164" s="6">
        <v>54</v>
      </c>
      <c r="H1164" s="8">
        <v>10</v>
      </c>
      <c r="I1164" s="1">
        <v>11</v>
      </c>
      <c r="J1164" s="1">
        <v>30</v>
      </c>
      <c r="K1164" s="1">
        <v>3</v>
      </c>
      <c r="L1164" s="1">
        <v>0</v>
      </c>
      <c r="M1164" s="9">
        <v>0</v>
      </c>
    </row>
    <row r="1165" spans="5:13" x14ac:dyDescent="0.2">
      <c r="E1165" s="11"/>
      <c r="F1165" s="10"/>
      <c r="G1165" s="7">
        <v>100</v>
      </c>
      <c r="H1165" s="72">
        <v>18.518518518518999</v>
      </c>
      <c r="I1165" s="30">
        <v>20.370370370370001</v>
      </c>
      <c r="J1165" s="41">
        <v>55.555555555555998</v>
      </c>
      <c r="K1165" s="2">
        <v>5.5555555555560003</v>
      </c>
      <c r="L1165" s="16">
        <v>0</v>
      </c>
      <c r="M1165" s="48">
        <v>0</v>
      </c>
    </row>
    <row r="1166" spans="5:13" x14ac:dyDescent="0.2">
      <c r="E1166" s="4" t="s">
        <v>91</v>
      </c>
      <c r="F1166" s="5"/>
      <c r="G1166" s="6">
        <v>12</v>
      </c>
      <c r="H1166" s="8">
        <v>1</v>
      </c>
      <c r="I1166" s="1">
        <v>0</v>
      </c>
      <c r="J1166" s="1">
        <v>10</v>
      </c>
      <c r="K1166" s="1">
        <v>1</v>
      </c>
      <c r="L1166" s="1">
        <v>0</v>
      </c>
      <c r="M1166" s="9">
        <v>0</v>
      </c>
    </row>
    <row r="1167" spans="5:13" x14ac:dyDescent="0.2">
      <c r="E1167" s="45"/>
      <c r="F1167" s="51"/>
      <c r="G1167" s="81">
        <v>100</v>
      </c>
      <c r="H1167" s="168">
        <v>8.333333333333</v>
      </c>
      <c r="I1167" s="83">
        <v>0</v>
      </c>
      <c r="J1167" s="112">
        <v>83.333333333333002</v>
      </c>
      <c r="K1167" s="64">
        <v>8.333333333333</v>
      </c>
      <c r="L1167" s="62">
        <v>0</v>
      </c>
      <c r="M1167" s="116">
        <v>0</v>
      </c>
    </row>
    <row r="1169" spans="2:13" x14ac:dyDescent="0.2">
      <c r="B1169" s="40" t="str">
        <f xml:space="preserve"> HYPERLINK("#'目次'!B35", "[29]")</f>
        <v>[29]</v>
      </c>
      <c r="C1169" s="23" t="s">
        <v>138</v>
      </c>
    </row>
    <row r="1172" spans="2:13" x14ac:dyDescent="0.2">
      <c r="C1172" s="23" t="s">
        <v>14</v>
      </c>
    </row>
    <row r="1173" spans="2:13" ht="36" x14ac:dyDescent="0.2">
      <c r="D1173" s="195"/>
      <c r="E1173" s="196"/>
      <c r="F1173" s="196"/>
      <c r="G1173" s="37" t="s">
        <v>15</v>
      </c>
      <c r="H1173" s="33" t="s">
        <v>131</v>
      </c>
      <c r="I1173" s="13" t="s">
        <v>132</v>
      </c>
      <c r="J1173" s="13" t="s">
        <v>133</v>
      </c>
      <c r="K1173" s="13" t="s">
        <v>134</v>
      </c>
      <c r="L1173" s="13" t="s">
        <v>135</v>
      </c>
      <c r="M1173" s="38" t="s">
        <v>18</v>
      </c>
    </row>
    <row r="1174" spans="2:13" x14ac:dyDescent="0.2">
      <c r="D1174" s="197"/>
      <c r="E1174" s="198"/>
      <c r="F1174" s="198"/>
      <c r="G1174" s="35"/>
      <c r="H1174" s="39"/>
      <c r="I1174" s="14"/>
      <c r="J1174" s="14"/>
      <c r="K1174" s="14"/>
      <c r="L1174" s="14"/>
      <c r="M1174" s="34"/>
    </row>
    <row r="1175" spans="2:13" x14ac:dyDescent="0.2">
      <c r="D1175" s="78"/>
      <c r="E1175" s="79" t="s">
        <v>15</v>
      </c>
      <c r="F1175" s="66"/>
      <c r="G1175" s="36">
        <v>1200</v>
      </c>
      <c r="H1175" s="17">
        <v>201</v>
      </c>
      <c r="I1175" s="17">
        <v>344</v>
      </c>
      <c r="J1175" s="17">
        <v>511</v>
      </c>
      <c r="K1175" s="17">
        <v>88</v>
      </c>
      <c r="L1175" s="17">
        <v>17</v>
      </c>
      <c r="M1175" s="47">
        <v>39</v>
      </c>
    </row>
    <row r="1176" spans="2:13" x14ac:dyDescent="0.2">
      <c r="D1176" s="45"/>
      <c r="E1176" s="51"/>
      <c r="F1176" s="67"/>
      <c r="G1176" s="7">
        <v>100</v>
      </c>
      <c r="H1176" s="2">
        <v>16.75</v>
      </c>
      <c r="I1176" s="2">
        <v>28.666666666666998</v>
      </c>
      <c r="J1176" s="2">
        <v>42.583333333333002</v>
      </c>
      <c r="K1176" s="2">
        <v>7.333333333333</v>
      </c>
      <c r="L1176" s="2">
        <v>1.416666666667</v>
      </c>
      <c r="M1176" s="15">
        <v>3.25</v>
      </c>
    </row>
    <row r="1177" spans="2:13" x14ac:dyDescent="0.2">
      <c r="D1177" s="199" t="s">
        <v>19</v>
      </c>
      <c r="E1177" s="22" t="s">
        <v>20</v>
      </c>
      <c r="F1177" s="21"/>
      <c r="G1177" s="19">
        <v>132</v>
      </c>
      <c r="H1177" s="27">
        <v>18</v>
      </c>
      <c r="I1177" s="3">
        <v>37</v>
      </c>
      <c r="J1177" s="3">
        <v>55</v>
      </c>
      <c r="K1177" s="3">
        <v>14</v>
      </c>
      <c r="L1177" s="3">
        <v>1</v>
      </c>
      <c r="M1177" s="26">
        <v>7</v>
      </c>
    </row>
    <row r="1178" spans="2:13" x14ac:dyDescent="0.2">
      <c r="D1178" s="200"/>
      <c r="E1178" s="11"/>
      <c r="F1178" s="10"/>
      <c r="G1178" s="7">
        <v>100</v>
      </c>
      <c r="H1178" s="18">
        <v>13.636363636364001</v>
      </c>
      <c r="I1178" s="2">
        <v>28.030303030302999</v>
      </c>
      <c r="J1178" s="2">
        <v>41.666666666666998</v>
      </c>
      <c r="K1178" s="2">
        <v>10.606060606061</v>
      </c>
      <c r="L1178" s="2">
        <v>0.75757575757600004</v>
      </c>
      <c r="M1178" s="15">
        <v>5.3030303030299999</v>
      </c>
    </row>
    <row r="1179" spans="2:13" x14ac:dyDescent="0.2">
      <c r="D1179" s="200"/>
      <c r="E1179" s="4" t="s">
        <v>21</v>
      </c>
      <c r="F1179" s="5"/>
      <c r="G1179" s="6">
        <v>444</v>
      </c>
      <c r="H1179" s="8">
        <v>85</v>
      </c>
      <c r="I1179" s="1">
        <v>135</v>
      </c>
      <c r="J1179" s="1">
        <v>166</v>
      </c>
      <c r="K1179" s="1">
        <v>34</v>
      </c>
      <c r="L1179" s="1">
        <v>5</v>
      </c>
      <c r="M1179" s="9">
        <v>19</v>
      </c>
    </row>
    <row r="1180" spans="2:13" x14ac:dyDescent="0.2">
      <c r="D1180" s="200"/>
      <c r="E1180" s="11"/>
      <c r="F1180" s="10"/>
      <c r="G1180" s="7">
        <v>100</v>
      </c>
      <c r="H1180" s="18">
        <v>19.144144144144001</v>
      </c>
      <c r="I1180" s="2">
        <v>30.405405405404998</v>
      </c>
      <c r="J1180" s="30">
        <v>37.387387387387001</v>
      </c>
      <c r="K1180" s="2">
        <v>7.6576576576580004</v>
      </c>
      <c r="L1180" s="2">
        <v>1.126126126126</v>
      </c>
      <c r="M1180" s="15">
        <v>4.2792792792789998</v>
      </c>
    </row>
    <row r="1181" spans="2:13" x14ac:dyDescent="0.2">
      <c r="D1181" s="200"/>
      <c r="E1181" s="4" t="s">
        <v>22</v>
      </c>
      <c r="F1181" s="5"/>
      <c r="G1181" s="6">
        <v>192</v>
      </c>
      <c r="H1181" s="8">
        <v>33</v>
      </c>
      <c r="I1181" s="1">
        <v>51</v>
      </c>
      <c r="J1181" s="1">
        <v>83</v>
      </c>
      <c r="K1181" s="1">
        <v>14</v>
      </c>
      <c r="L1181" s="1">
        <v>3</v>
      </c>
      <c r="M1181" s="9">
        <v>8</v>
      </c>
    </row>
    <row r="1182" spans="2:13" x14ac:dyDescent="0.2">
      <c r="D1182" s="200"/>
      <c r="E1182" s="11"/>
      <c r="F1182" s="10"/>
      <c r="G1182" s="7">
        <v>100</v>
      </c>
      <c r="H1182" s="18">
        <v>17.1875</v>
      </c>
      <c r="I1182" s="2">
        <v>26.5625</v>
      </c>
      <c r="J1182" s="2">
        <v>43.229166666666998</v>
      </c>
      <c r="K1182" s="2">
        <v>7.291666666667</v>
      </c>
      <c r="L1182" s="2">
        <v>1.5625</v>
      </c>
      <c r="M1182" s="15">
        <v>4.166666666667</v>
      </c>
    </row>
    <row r="1183" spans="2:13" x14ac:dyDescent="0.2">
      <c r="D1183" s="200"/>
      <c r="E1183" s="4" t="s">
        <v>23</v>
      </c>
      <c r="F1183" s="5"/>
      <c r="G1183" s="6">
        <v>192</v>
      </c>
      <c r="H1183" s="8">
        <v>30</v>
      </c>
      <c r="I1183" s="1">
        <v>66</v>
      </c>
      <c r="J1183" s="1">
        <v>79</v>
      </c>
      <c r="K1183" s="1">
        <v>15</v>
      </c>
      <c r="L1183" s="1">
        <v>2</v>
      </c>
      <c r="M1183" s="9">
        <v>0</v>
      </c>
    </row>
    <row r="1184" spans="2:13" x14ac:dyDescent="0.2">
      <c r="D1184" s="200"/>
      <c r="E1184" s="11"/>
      <c r="F1184" s="10"/>
      <c r="G1184" s="7">
        <v>100</v>
      </c>
      <c r="H1184" s="18">
        <v>15.625</v>
      </c>
      <c r="I1184" s="25">
        <v>34.375</v>
      </c>
      <c r="J1184" s="2">
        <v>41.145833333333002</v>
      </c>
      <c r="K1184" s="2">
        <v>7.8125</v>
      </c>
      <c r="L1184" s="2">
        <v>1.041666666667</v>
      </c>
      <c r="M1184" s="48">
        <v>0</v>
      </c>
    </row>
    <row r="1185" spans="4:13" x14ac:dyDescent="0.2">
      <c r="D1185" s="200"/>
      <c r="E1185" s="4" t="s">
        <v>24</v>
      </c>
      <c r="F1185" s="5"/>
      <c r="G1185" s="6">
        <v>240</v>
      </c>
      <c r="H1185" s="8">
        <v>35</v>
      </c>
      <c r="I1185" s="1">
        <v>55</v>
      </c>
      <c r="J1185" s="1">
        <v>128</v>
      </c>
      <c r="K1185" s="1">
        <v>11</v>
      </c>
      <c r="L1185" s="1">
        <v>6</v>
      </c>
      <c r="M1185" s="9">
        <v>5</v>
      </c>
    </row>
    <row r="1186" spans="4:13" x14ac:dyDescent="0.2">
      <c r="D1186" s="200"/>
      <c r="E1186" s="11"/>
      <c r="F1186" s="10"/>
      <c r="G1186" s="7">
        <v>100</v>
      </c>
      <c r="H1186" s="18">
        <v>14.583333333333</v>
      </c>
      <c r="I1186" s="30">
        <v>22.916666666666998</v>
      </c>
      <c r="J1186" s="41">
        <v>53.333333333333002</v>
      </c>
      <c r="K1186" s="2">
        <v>4.583333333333</v>
      </c>
      <c r="L1186" s="2">
        <v>2.5</v>
      </c>
      <c r="M1186" s="15">
        <v>2.083333333333</v>
      </c>
    </row>
    <row r="1187" spans="4:13" x14ac:dyDescent="0.2">
      <c r="D1187" s="199" t="s">
        <v>25</v>
      </c>
      <c r="E1187" s="22" t="s">
        <v>26</v>
      </c>
      <c r="F1187" s="21"/>
      <c r="G1187" s="19">
        <v>348</v>
      </c>
      <c r="H1187" s="27">
        <v>71</v>
      </c>
      <c r="I1187" s="3">
        <v>98</v>
      </c>
      <c r="J1187" s="3">
        <v>136</v>
      </c>
      <c r="K1187" s="3">
        <v>29</v>
      </c>
      <c r="L1187" s="3">
        <v>4</v>
      </c>
      <c r="M1187" s="26">
        <v>10</v>
      </c>
    </row>
    <row r="1188" spans="4:13" x14ac:dyDescent="0.2">
      <c r="D1188" s="200"/>
      <c r="E1188" s="11"/>
      <c r="F1188" s="10"/>
      <c r="G1188" s="7">
        <v>100</v>
      </c>
      <c r="H1188" s="18">
        <v>20.402298850575001</v>
      </c>
      <c r="I1188" s="2">
        <v>28.160919540230001</v>
      </c>
      <c r="J1188" s="2">
        <v>39.080459770114999</v>
      </c>
      <c r="K1188" s="2">
        <v>8.333333333333</v>
      </c>
      <c r="L1188" s="2">
        <v>1.149425287356</v>
      </c>
      <c r="M1188" s="15">
        <v>2.8735632183909998</v>
      </c>
    </row>
    <row r="1189" spans="4:13" x14ac:dyDescent="0.2">
      <c r="D1189" s="200"/>
      <c r="E1189" s="4" t="s">
        <v>27</v>
      </c>
      <c r="F1189" s="5"/>
      <c r="G1189" s="6">
        <v>378</v>
      </c>
      <c r="H1189" s="8">
        <v>60</v>
      </c>
      <c r="I1189" s="1">
        <v>109</v>
      </c>
      <c r="J1189" s="1">
        <v>162</v>
      </c>
      <c r="K1189" s="1">
        <v>29</v>
      </c>
      <c r="L1189" s="1">
        <v>6</v>
      </c>
      <c r="M1189" s="9">
        <v>12</v>
      </c>
    </row>
    <row r="1190" spans="4:13" x14ac:dyDescent="0.2">
      <c r="D1190" s="200"/>
      <c r="E1190" s="11"/>
      <c r="F1190" s="10"/>
      <c r="G1190" s="7">
        <v>100</v>
      </c>
      <c r="H1190" s="18">
        <v>15.873015873016</v>
      </c>
      <c r="I1190" s="2">
        <v>28.835978835978999</v>
      </c>
      <c r="J1190" s="2">
        <v>42.857142857143003</v>
      </c>
      <c r="K1190" s="2">
        <v>7.6719576719580003</v>
      </c>
      <c r="L1190" s="2">
        <v>1.587301587302</v>
      </c>
      <c r="M1190" s="15">
        <v>3.1746031746029999</v>
      </c>
    </row>
    <row r="1191" spans="4:13" x14ac:dyDescent="0.2">
      <c r="D1191" s="200"/>
      <c r="E1191" s="4" t="s">
        <v>28</v>
      </c>
      <c r="F1191" s="5"/>
      <c r="G1191" s="6">
        <v>372</v>
      </c>
      <c r="H1191" s="8">
        <v>57</v>
      </c>
      <c r="I1191" s="1">
        <v>110</v>
      </c>
      <c r="J1191" s="1">
        <v>162</v>
      </c>
      <c r="K1191" s="1">
        <v>23</v>
      </c>
      <c r="L1191" s="1">
        <v>6</v>
      </c>
      <c r="M1191" s="9">
        <v>14</v>
      </c>
    </row>
    <row r="1192" spans="4:13" x14ac:dyDescent="0.2">
      <c r="D1192" s="200"/>
      <c r="E1192" s="11"/>
      <c r="F1192" s="10"/>
      <c r="G1192" s="7">
        <v>100</v>
      </c>
      <c r="H1192" s="18">
        <v>15.322580645161</v>
      </c>
      <c r="I1192" s="2">
        <v>29.569892473117999</v>
      </c>
      <c r="J1192" s="2">
        <v>43.548387096774</v>
      </c>
      <c r="K1192" s="2">
        <v>6.1827956989250001</v>
      </c>
      <c r="L1192" s="2">
        <v>1.6129032258060001</v>
      </c>
      <c r="M1192" s="15">
        <v>3.7634408602149998</v>
      </c>
    </row>
    <row r="1193" spans="4:13" x14ac:dyDescent="0.2">
      <c r="D1193" s="200"/>
      <c r="E1193" s="4" t="s">
        <v>29</v>
      </c>
      <c r="F1193" s="5"/>
      <c r="G1193" s="6">
        <v>102</v>
      </c>
      <c r="H1193" s="8">
        <v>13</v>
      </c>
      <c r="I1193" s="1">
        <v>27</v>
      </c>
      <c r="J1193" s="1">
        <v>51</v>
      </c>
      <c r="K1193" s="1">
        <v>7</v>
      </c>
      <c r="L1193" s="1">
        <v>1</v>
      </c>
      <c r="M1193" s="9">
        <v>3</v>
      </c>
    </row>
    <row r="1194" spans="4:13" x14ac:dyDescent="0.2">
      <c r="D1194" s="200"/>
      <c r="E1194" s="11"/>
      <c r="F1194" s="10"/>
      <c r="G1194" s="7">
        <v>100</v>
      </c>
      <c r="H1194" s="18">
        <v>12.745098039216</v>
      </c>
      <c r="I1194" s="2">
        <v>26.470588235293999</v>
      </c>
      <c r="J1194" s="25">
        <v>50</v>
      </c>
      <c r="K1194" s="2">
        <v>6.8627450980390003</v>
      </c>
      <c r="L1194" s="2">
        <v>0.98039215686299996</v>
      </c>
      <c r="M1194" s="15">
        <v>2.9411764705880001</v>
      </c>
    </row>
    <row r="1195" spans="4:13" x14ac:dyDescent="0.2">
      <c r="D1195" s="199" t="s">
        <v>30</v>
      </c>
      <c r="E1195" s="22" t="s">
        <v>31</v>
      </c>
      <c r="F1195" s="21"/>
      <c r="G1195" s="19">
        <v>592</v>
      </c>
      <c r="H1195" s="27">
        <v>105</v>
      </c>
      <c r="I1195" s="3">
        <v>141</v>
      </c>
      <c r="J1195" s="3">
        <v>286</v>
      </c>
      <c r="K1195" s="3">
        <v>32</v>
      </c>
      <c r="L1195" s="3">
        <v>8</v>
      </c>
      <c r="M1195" s="26">
        <v>20</v>
      </c>
    </row>
    <row r="1196" spans="4:13" x14ac:dyDescent="0.2">
      <c r="D1196" s="200"/>
      <c r="E1196" s="11"/>
      <c r="F1196" s="10"/>
      <c r="G1196" s="7">
        <v>100</v>
      </c>
      <c r="H1196" s="18">
        <v>17.736486486486001</v>
      </c>
      <c r="I1196" s="2">
        <v>23.817567567567998</v>
      </c>
      <c r="J1196" s="25">
        <v>48.310810810810999</v>
      </c>
      <c r="K1196" s="2">
        <v>5.4054054054050003</v>
      </c>
      <c r="L1196" s="2">
        <v>1.351351351351</v>
      </c>
      <c r="M1196" s="15">
        <v>3.3783783783780001</v>
      </c>
    </row>
    <row r="1197" spans="4:13" x14ac:dyDescent="0.2">
      <c r="D1197" s="200"/>
      <c r="E1197" s="4" t="s">
        <v>32</v>
      </c>
      <c r="F1197" s="5"/>
      <c r="G1197" s="6">
        <v>608</v>
      </c>
      <c r="H1197" s="8">
        <v>96</v>
      </c>
      <c r="I1197" s="1">
        <v>203</v>
      </c>
      <c r="J1197" s="1">
        <v>225</v>
      </c>
      <c r="K1197" s="1">
        <v>56</v>
      </c>
      <c r="L1197" s="1">
        <v>9</v>
      </c>
      <c r="M1197" s="9">
        <v>19</v>
      </c>
    </row>
    <row r="1198" spans="4:13" x14ac:dyDescent="0.2">
      <c r="D1198" s="200"/>
      <c r="E1198" s="11"/>
      <c r="F1198" s="10"/>
      <c r="G1198" s="7">
        <v>100</v>
      </c>
      <c r="H1198" s="18">
        <v>15.789473684211</v>
      </c>
      <c r="I1198" s="2">
        <v>33.388157894736999</v>
      </c>
      <c r="J1198" s="30">
        <v>37.006578947367998</v>
      </c>
      <c r="K1198" s="2">
        <v>9.2105263157890001</v>
      </c>
      <c r="L1198" s="2">
        <v>1.4802631578950001</v>
      </c>
      <c r="M1198" s="15">
        <v>3.125</v>
      </c>
    </row>
    <row r="1199" spans="4:13" x14ac:dyDescent="0.2">
      <c r="D1199" s="199" t="s">
        <v>33</v>
      </c>
      <c r="E1199" s="22" t="s">
        <v>34</v>
      </c>
      <c r="F1199" s="21"/>
      <c r="G1199" s="19">
        <v>74</v>
      </c>
      <c r="H1199" s="27">
        <v>10</v>
      </c>
      <c r="I1199" s="3">
        <v>15</v>
      </c>
      <c r="J1199" s="3">
        <v>41</v>
      </c>
      <c r="K1199" s="3">
        <v>3</v>
      </c>
      <c r="L1199" s="3">
        <v>1</v>
      </c>
      <c r="M1199" s="26">
        <v>4</v>
      </c>
    </row>
    <row r="1200" spans="4:13" x14ac:dyDescent="0.2">
      <c r="D1200" s="200"/>
      <c r="E1200" s="11"/>
      <c r="F1200" s="10"/>
      <c r="G1200" s="7">
        <v>100</v>
      </c>
      <c r="H1200" s="18">
        <v>13.513513513514001</v>
      </c>
      <c r="I1200" s="30">
        <v>20.27027027027</v>
      </c>
      <c r="J1200" s="41">
        <v>55.405405405404998</v>
      </c>
      <c r="K1200" s="2">
        <v>4.0540540540540002</v>
      </c>
      <c r="L1200" s="2">
        <v>1.351351351351</v>
      </c>
      <c r="M1200" s="15">
        <v>5.4054054054050003</v>
      </c>
    </row>
    <row r="1201" spans="2:13" x14ac:dyDescent="0.2">
      <c r="D1201" s="200"/>
      <c r="E1201" s="4" t="s">
        <v>35</v>
      </c>
      <c r="F1201" s="5"/>
      <c r="G1201" s="6">
        <v>148</v>
      </c>
      <c r="H1201" s="8">
        <v>24</v>
      </c>
      <c r="I1201" s="1">
        <v>36</v>
      </c>
      <c r="J1201" s="1">
        <v>72</v>
      </c>
      <c r="K1201" s="1">
        <v>9</v>
      </c>
      <c r="L1201" s="1">
        <v>1</v>
      </c>
      <c r="M1201" s="9">
        <v>6</v>
      </c>
    </row>
    <row r="1202" spans="2:13" x14ac:dyDescent="0.2">
      <c r="D1202" s="200"/>
      <c r="E1202" s="11"/>
      <c r="F1202" s="10"/>
      <c r="G1202" s="7">
        <v>100</v>
      </c>
      <c r="H1202" s="18">
        <v>16.216216216216001</v>
      </c>
      <c r="I1202" s="2">
        <v>24.324324324323999</v>
      </c>
      <c r="J1202" s="25">
        <v>48.648648648649001</v>
      </c>
      <c r="K1202" s="2">
        <v>6.0810810810809999</v>
      </c>
      <c r="L1202" s="2">
        <v>0.67567567567599995</v>
      </c>
      <c r="M1202" s="15">
        <v>4.0540540540540002</v>
      </c>
    </row>
    <row r="1203" spans="2:13" x14ac:dyDescent="0.2">
      <c r="D1203" s="200"/>
      <c r="E1203" s="4" t="s">
        <v>36</v>
      </c>
      <c r="F1203" s="5"/>
      <c r="G1203" s="6">
        <v>187</v>
      </c>
      <c r="H1203" s="8">
        <v>24</v>
      </c>
      <c r="I1203" s="1">
        <v>51</v>
      </c>
      <c r="J1203" s="1">
        <v>90</v>
      </c>
      <c r="K1203" s="1">
        <v>14</v>
      </c>
      <c r="L1203" s="1">
        <v>6</v>
      </c>
      <c r="M1203" s="9">
        <v>2</v>
      </c>
    </row>
    <row r="1204" spans="2:13" x14ac:dyDescent="0.2">
      <c r="D1204" s="200"/>
      <c r="E1204" s="11"/>
      <c r="F1204" s="10"/>
      <c r="G1204" s="7">
        <v>100</v>
      </c>
      <c r="H1204" s="18">
        <v>12.83422459893</v>
      </c>
      <c r="I1204" s="2">
        <v>27.272727272727</v>
      </c>
      <c r="J1204" s="25">
        <v>48.128342245989003</v>
      </c>
      <c r="K1204" s="2">
        <v>7.4866310160429999</v>
      </c>
      <c r="L1204" s="2">
        <v>3.208556149733</v>
      </c>
      <c r="M1204" s="15">
        <v>1.069518716578</v>
      </c>
    </row>
    <row r="1205" spans="2:13" x14ac:dyDescent="0.2">
      <c r="D1205" s="200"/>
      <c r="E1205" s="4" t="s">
        <v>37</v>
      </c>
      <c r="F1205" s="5"/>
      <c r="G1205" s="6">
        <v>221</v>
      </c>
      <c r="H1205" s="8">
        <v>35</v>
      </c>
      <c r="I1205" s="1">
        <v>81</v>
      </c>
      <c r="J1205" s="1">
        <v>80</v>
      </c>
      <c r="K1205" s="1">
        <v>18</v>
      </c>
      <c r="L1205" s="1">
        <v>1</v>
      </c>
      <c r="M1205" s="9">
        <v>6</v>
      </c>
    </row>
    <row r="1206" spans="2:13" x14ac:dyDescent="0.2">
      <c r="D1206" s="200"/>
      <c r="E1206" s="11"/>
      <c r="F1206" s="10"/>
      <c r="G1206" s="7">
        <v>100</v>
      </c>
      <c r="H1206" s="18">
        <v>15.837104072398001</v>
      </c>
      <c r="I1206" s="25">
        <v>36.651583710407003</v>
      </c>
      <c r="J1206" s="30">
        <v>36.199095022624</v>
      </c>
      <c r="K1206" s="2">
        <v>8.1447963800899998</v>
      </c>
      <c r="L1206" s="2">
        <v>0.452488687783</v>
      </c>
      <c r="M1206" s="15">
        <v>2.7149321266970001</v>
      </c>
    </row>
    <row r="1207" spans="2:13" x14ac:dyDescent="0.2">
      <c r="D1207" s="200"/>
      <c r="E1207" s="4" t="s">
        <v>38</v>
      </c>
      <c r="F1207" s="5"/>
      <c r="G1207" s="6">
        <v>186</v>
      </c>
      <c r="H1207" s="8">
        <v>41</v>
      </c>
      <c r="I1207" s="1">
        <v>54</v>
      </c>
      <c r="J1207" s="1">
        <v>76</v>
      </c>
      <c r="K1207" s="1">
        <v>12</v>
      </c>
      <c r="L1207" s="1">
        <v>1</v>
      </c>
      <c r="M1207" s="9">
        <v>2</v>
      </c>
    </row>
    <row r="1208" spans="2:13" x14ac:dyDescent="0.2">
      <c r="D1208" s="200"/>
      <c r="E1208" s="11"/>
      <c r="F1208" s="10"/>
      <c r="G1208" s="7">
        <v>100</v>
      </c>
      <c r="H1208" s="70">
        <v>22.043010752688001</v>
      </c>
      <c r="I1208" s="2">
        <v>29.032258064516</v>
      </c>
      <c r="J1208" s="2">
        <v>40.860215053763</v>
      </c>
      <c r="K1208" s="2">
        <v>6.4516129032259997</v>
      </c>
      <c r="L1208" s="2">
        <v>0.53763440860199996</v>
      </c>
      <c r="M1208" s="15">
        <v>1.0752688172039999</v>
      </c>
    </row>
    <row r="1209" spans="2:13" x14ac:dyDescent="0.2">
      <c r="D1209" s="200"/>
      <c r="E1209" s="4" t="s">
        <v>39</v>
      </c>
      <c r="F1209" s="5"/>
      <c r="G1209" s="6">
        <v>223</v>
      </c>
      <c r="H1209" s="8">
        <v>35</v>
      </c>
      <c r="I1209" s="1">
        <v>62</v>
      </c>
      <c r="J1209" s="1">
        <v>93</v>
      </c>
      <c r="K1209" s="1">
        <v>20</v>
      </c>
      <c r="L1209" s="1">
        <v>3</v>
      </c>
      <c r="M1209" s="9">
        <v>10</v>
      </c>
    </row>
    <row r="1210" spans="2:13" x14ac:dyDescent="0.2">
      <c r="D1210" s="200"/>
      <c r="E1210" s="11"/>
      <c r="F1210" s="10"/>
      <c r="G1210" s="7">
        <v>100</v>
      </c>
      <c r="H1210" s="18">
        <v>15.695067264574</v>
      </c>
      <c r="I1210" s="2">
        <v>27.80269058296</v>
      </c>
      <c r="J1210" s="2">
        <v>41.704035874439001</v>
      </c>
      <c r="K1210" s="2">
        <v>8.9686098654710005</v>
      </c>
      <c r="L1210" s="2">
        <v>1.3452914798210001</v>
      </c>
      <c r="M1210" s="15">
        <v>4.4843049327350002</v>
      </c>
    </row>
    <row r="1211" spans="2:13" x14ac:dyDescent="0.2">
      <c r="D1211" s="200"/>
      <c r="E1211" s="4" t="s">
        <v>40</v>
      </c>
      <c r="F1211" s="5"/>
      <c r="G1211" s="6">
        <v>161</v>
      </c>
      <c r="H1211" s="8">
        <v>32</v>
      </c>
      <c r="I1211" s="1">
        <v>45</v>
      </c>
      <c r="J1211" s="1">
        <v>59</v>
      </c>
      <c r="K1211" s="1">
        <v>12</v>
      </c>
      <c r="L1211" s="1">
        <v>4</v>
      </c>
      <c r="M1211" s="9">
        <v>9</v>
      </c>
    </row>
    <row r="1212" spans="2:13" x14ac:dyDescent="0.2">
      <c r="D1212" s="201"/>
      <c r="E1212" s="45"/>
      <c r="F1212" s="51"/>
      <c r="G1212" s="81">
        <v>100</v>
      </c>
      <c r="H1212" s="115">
        <v>19.875776397515999</v>
      </c>
      <c r="I1212" s="64">
        <v>27.950310559005999</v>
      </c>
      <c r="J1212" s="126">
        <v>36.645962732919003</v>
      </c>
      <c r="K1212" s="64">
        <v>7.4534161490680004</v>
      </c>
      <c r="L1212" s="64">
        <v>2.4844720496889998</v>
      </c>
      <c r="M1212" s="106">
        <v>5.5900621118010001</v>
      </c>
    </row>
    <row r="1214" spans="2:13" x14ac:dyDescent="0.2">
      <c r="B1214" s="40" t="str">
        <f xml:space="preserve"> HYPERLINK("#'目次'!B36", "[30]")</f>
        <v>[30]</v>
      </c>
      <c r="C1214" s="23" t="s">
        <v>138</v>
      </c>
    </row>
    <row r="1217" spans="3:13" x14ac:dyDescent="0.2">
      <c r="C1217" s="23" t="s">
        <v>48</v>
      </c>
    </row>
    <row r="1218" spans="3:13" ht="36" x14ac:dyDescent="0.2">
      <c r="D1218" s="195"/>
      <c r="E1218" s="196"/>
      <c r="F1218" s="196"/>
      <c r="G1218" s="37" t="s">
        <v>15</v>
      </c>
      <c r="H1218" s="33" t="s">
        <v>131</v>
      </c>
      <c r="I1218" s="13" t="s">
        <v>132</v>
      </c>
      <c r="J1218" s="13" t="s">
        <v>133</v>
      </c>
      <c r="K1218" s="13" t="s">
        <v>134</v>
      </c>
      <c r="L1218" s="13" t="s">
        <v>135</v>
      </c>
      <c r="M1218" s="38" t="s">
        <v>18</v>
      </c>
    </row>
    <row r="1219" spans="3:13" x14ac:dyDescent="0.2">
      <c r="D1219" s="197"/>
      <c r="E1219" s="198"/>
      <c r="F1219" s="198"/>
      <c r="G1219" s="35"/>
      <c r="H1219" s="39"/>
      <c r="I1219" s="14"/>
      <c r="J1219" s="14"/>
      <c r="K1219" s="14"/>
      <c r="L1219" s="14"/>
      <c r="M1219" s="34"/>
    </row>
    <row r="1220" spans="3:13" x14ac:dyDescent="0.2">
      <c r="D1220" s="78"/>
      <c r="E1220" s="79" t="s">
        <v>15</v>
      </c>
      <c r="F1220" s="66"/>
      <c r="G1220" s="36">
        <v>1200</v>
      </c>
      <c r="H1220" s="17">
        <v>201</v>
      </c>
      <c r="I1220" s="17">
        <v>344</v>
      </c>
      <c r="J1220" s="17">
        <v>511</v>
      </c>
      <c r="K1220" s="17">
        <v>88</v>
      </c>
      <c r="L1220" s="17">
        <v>17</v>
      </c>
      <c r="M1220" s="47">
        <v>39</v>
      </c>
    </row>
    <row r="1221" spans="3:13" x14ac:dyDescent="0.2">
      <c r="D1221" s="45"/>
      <c r="E1221" s="51"/>
      <c r="F1221" s="67"/>
      <c r="G1221" s="7">
        <v>100</v>
      </c>
      <c r="H1221" s="2">
        <v>16.75</v>
      </c>
      <c r="I1221" s="2">
        <v>28.666666666666998</v>
      </c>
      <c r="J1221" s="2">
        <v>42.583333333333002</v>
      </c>
      <c r="K1221" s="2">
        <v>7.333333333333</v>
      </c>
      <c r="L1221" s="2">
        <v>1.416666666667</v>
      </c>
      <c r="M1221" s="15">
        <v>3.25</v>
      </c>
    </row>
    <row r="1222" spans="3:13" x14ac:dyDescent="0.2">
      <c r="D1222" s="199" t="s">
        <v>49</v>
      </c>
      <c r="E1222" s="22" t="s">
        <v>50</v>
      </c>
      <c r="F1222" s="21"/>
      <c r="G1222" s="19">
        <v>15</v>
      </c>
      <c r="H1222" s="27">
        <v>2</v>
      </c>
      <c r="I1222" s="3">
        <v>4</v>
      </c>
      <c r="J1222" s="3">
        <v>9</v>
      </c>
      <c r="K1222" s="3">
        <v>0</v>
      </c>
      <c r="L1222" s="3">
        <v>0</v>
      </c>
      <c r="M1222" s="26">
        <v>0</v>
      </c>
    </row>
    <row r="1223" spans="3:13" x14ac:dyDescent="0.2">
      <c r="D1223" s="200"/>
      <c r="E1223" s="11"/>
      <c r="F1223" s="10"/>
      <c r="G1223" s="7">
        <v>100</v>
      </c>
      <c r="H1223" s="18">
        <v>13.333333333333</v>
      </c>
      <c r="I1223" s="2">
        <v>26.666666666666998</v>
      </c>
      <c r="J1223" s="41">
        <v>60</v>
      </c>
      <c r="K1223" s="49">
        <v>0</v>
      </c>
      <c r="L1223" s="16">
        <v>0</v>
      </c>
      <c r="M1223" s="48">
        <v>0</v>
      </c>
    </row>
    <row r="1224" spans="3:13" x14ac:dyDescent="0.2">
      <c r="D1224" s="200"/>
      <c r="E1224" s="4" t="s">
        <v>51</v>
      </c>
      <c r="F1224" s="5"/>
      <c r="G1224" s="6">
        <v>142</v>
      </c>
      <c r="H1224" s="8">
        <v>21</v>
      </c>
      <c r="I1224" s="1">
        <v>41</v>
      </c>
      <c r="J1224" s="1">
        <v>67</v>
      </c>
      <c r="K1224" s="1">
        <v>5</v>
      </c>
      <c r="L1224" s="1">
        <v>3</v>
      </c>
      <c r="M1224" s="9">
        <v>5</v>
      </c>
    </row>
    <row r="1225" spans="3:13" x14ac:dyDescent="0.2">
      <c r="D1225" s="200"/>
      <c r="E1225" s="11"/>
      <c r="F1225" s="10"/>
      <c r="G1225" s="7">
        <v>100</v>
      </c>
      <c r="H1225" s="18">
        <v>14.788732394366001</v>
      </c>
      <c r="I1225" s="2">
        <v>28.87323943662</v>
      </c>
      <c r="J1225" s="2">
        <v>47.183098591548998</v>
      </c>
      <c r="K1225" s="2">
        <v>3.5211267605629999</v>
      </c>
      <c r="L1225" s="2">
        <v>2.112676056338</v>
      </c>
      <c r="M1225" s="15">
        <v>3.5211267605629999</v>
      </c>
    </row>
    <row r="1226" spans="3:13" x14ac:dyDescent="0.2">
      <c r="D1226" s="200"/>
      <c r="E1226" s="4" t="s">
        <v>52</v>
      </c>
      <c r="F1226" s="5"/>
      <c r="G1226" s="6">
        <v>26</v>
      </c>
      <c r="H1226" s="8">
        <v>5</v>
      </c>
      <c r="I1226" s="1">
        <v>5</v>
      </c>
      <c r="J1226" s="1">
        <v>12</v>
      </c>
      <c r="K1226" s="1">
        <v>1</v>
      </c>
      <c r="L1226" s="1">
        <v>1</v>
      </c>
      <c r="M1226" s="9">
        <v>2</v>
      </c>
    </row>
    <row r="1227" spans="3:13" x14ac:dyDescent="0.2">
      <c r="D1227" s="200"/>
      <c r="E1227" s="11"/>
      <c r="F1227" s="10"/>
      <c r="G1227" s="7">
        <v>100</v>
      </c>
      <c r="H1227" s="18">
        <v>19.230769230768999</v>
      </c>
      <c r="I1227" s="30">
        <v>19.230769230768999</v>
      </c>
      <c r="J1227" s="2">
        <v>46.153846153845997</v>
      </c>
      <c r="K1227" s="2">
        <v>3.8461538461539999</v>
      </c>
      <c r="L1227" s="2">
        <v>3.8461538461539999</v>
      </c>
      <c r="M1227" s="15">
        <v>7.6923076923079998</v>
      </c>
    </row>
    <row r="1228" spans="3:13" x14ac:dyDescent="0.2">
      <c r="D1228" s="200"/>
      <c r="E1228" s="4" t="s">
        <v>53</v>
      </c>
      <c r="F1228" s="5"/>
      <c r="G1228" s="6">
        <v>41</v>
      </c>
      <c r="H1228" s="8">
        <v>14</v>
      </c>
      <c r="I1228" s="1">
        <v>10</v>
      </c>
      <c r="J1228" s="1">
        <v>14</v>
      </c>
      <c r="K1228" s="1">
        <v>2</v>
      </c>
      <c r="L1228" s="1">
        <v>0</v>
      </c>
      <c r="M1228" s="9">
        <v>1</v>
      </c>
    </row>
    <row r="1229" spans="3:13" x14ac:dyDescent="0.2">
      <c r="D1229" s="200"/>
      <c r="E1229" s="11"/>
      <c r="F1229" s="10"/>
      <c r="G1229" s="7">
        <v>100</v>
      </c>
      <c r="H1229" s="75">
        <v>34.146341463414998</v>
      </c>
      <c r="I1229" s="2">
        <v>24.390243902439</v>
      </c>
      <c r="J1229" s="30">
        <v>34.146341463414998</v>
      </c>
      <c r="K1229" s="2">
        <v>4.8780487804880002</v>
      </c>
      <c r="L1229" s="16">
        <v>0</v>
      </c>
      <c r="M1229" s="15">
        <v>2.4390243902440001</v>
      </c>
    </row>
    <row r="1230" spans="3:13" x14ac:dyDescent="0.2">
      <c r="D1230" s="200"/>
      <c r="E1230" s="4" t="s">
        <v>54</v>
      </c>
      <c r="F1230" s="5"/>
      <c r="G1230" s="6">
        <v>226</v>
      </c>
      <c r="H1230" s="8">
        <v>38</v>
      </c>
      <c r="I1230" s="1">
        <v>66</v>
      </c>
      <c r="J1230" s="1">
        <v>101</v>
      </c>
      <c r="K1230" s="1">
        <v>12</v>
      </c>
      <c r="L1230" s="1">
        <v>3</v>
      </c>
      <c r="M1230" s="9">
        <v>6</v>
      </c>
    </row>
    <row r="1231" spans="3:13" x14ac:dyDescent="0.2">
      <c r="D1231" s="200"/>
      <c r="E1231" s="11"/>
      <c r="F1231" s="10"/>
      <c r="G1231" s="7">
        <v>100</v>
      </c>
      <c r="H1231" s="18">
        <v>16.814159292035001</v>
      </c>
      <c r="I1231" s="2">
        <v>29.203539823008999</v>
      </c>
      <c r="J1231" s="2">
        <v>44.690265486725998</v>
      </c>
      <c r="K1231" s="2">
        <v>5.3097345132739999</v>
      </c>
      <c r="L1231" s="2">
        <v>1.327433628319</v>
      </c>
      <c r="M1231" s="15">
        <v>2.654867256637</v>
      </c>
    </row>
    <row r="1232" spans="3:13" x14ac:dyDescent="0.2">
      <c r="D1232" s="200"/>
      <c r="E1232" s="4" t="s">
        <v>55</v>
      </c>
      <c r="F1232" s="5"/>
      <c r="G1232" s="6">
        <v>125</v>
      </c>
      <c r="H1232" s="8">
        <v>16</v>
      </c>
      <c r="I1232" s="1">
        <v>34</v>
      </c>
      <c r="J1232" s="1">
        <v>59</v>
      </c>
      <c r="K1232" s="1">
        <v>11</v>
      </c>
      <c r="L1232" s="1">
        <v>3</v>
      </c>
      <c r="M1232" s="9">
        <v>2</v>
      </c>
    </row>
    <row r="1233" spans="4:13" x14ac:dyDescent="0.2">
      <c r="D1233" s="200"/>
      <c r="E1233" s="11"/>
      <c r="F1233" s="10"/>
      <c r="G1233" s="7">
        <v>100</v>
      </c>
      <c r="H1233" s="18">
        <v>12.8</v>
      </c>
      <c r="I1233" s="2">
        <v>27.2</v>
      </c>
      <c r="J1233" s="2">
        <v>47.2</v>
      </c>
      <c r="K1233" s="2">
        <v>8.8000000000000007</v>
      </c>
      <c r="L1233" s="2">
        <v>2.4</v>
      </c>
      <c r="M1233" s="15">
        <v>1.6</v>
      </c>
    </row>
    <row r="1234" spans="4:13" x14ac:dyDescent="0.2">
      <c r="D1234" s="200"/>
      <c r="E1234" s="4" t="s">
        <v>56</v>
      </c>
      <c r="F1234" s="5"/>
      <c r="G1234" s="6">
        <v>190</v>
      </c>
      <c r="H1234" s="8">
        <v>28</v>
      </c>
      <c r="I1234" s="1">
        <v>64</v>
      </c>
      <c r="J1234" s="1">
        <v>76</v>
      </c>
      <c r="K1234" s="1">
        <v>14</v>
      </c>
      <c r="L1234" s="1">
        <v>4</v>
      </c>
      <c r="M1234" s="9">
        <v>4</v>
      </c>
    </row>
    <row r="1235" spans="4:13" x14ac:dyDescent="0.2">
      <c r="D1235" s="200"/>
      <c r="E1235" s="11"/>
      <c r="F1235" s="10"/>
      <c r="G1235" s="7">
        <v>100</v>
      </c>
      <c r="H1235" s="18">
        <v>14.736842105262999</v>
      </c>
      <c r="I1235" s="25">
        <v>33.684210526316001</v>
      </c>
      <c r="J1235" s="2">
        <v>40</v>
      </c>
      <c r="K1235" s="2">
        <v>7.3684210526319998</v>
      </c>
      <c r="L1235" s="2">
        <v>2.1052631578950001</v>
      </c>
      <c r="M1235" s="15">
        <v>2.1052631578950001</v>
      </c>
    </row>
    <row r="1236" spans="4:13" x14ac:dyDescent="0.2">
      <c r="D1236" s="200"/>
      <c r="E1236" s="4" t="s">
        <v>57</v>
      </c>
      <c r="F1236" s="5"/>
      <c r="G1236" s="6">
        <v>185</v>
      </c>
      <c r="H1236" s="8">
        <v>28</v>
      </c>
      <c r="I1236" s="1">
        <v>64</v>
      </c>
      <c r="J1236" s="1">
        <v>56</v>
      </c>
      <c r="K1236" s="1">
        <v>31</v>
      </c>
      <c r="L1236" s="1">
        <v>1</v>
      </c>
      <c r="M1236" s="9">
        <v>5</v>
      </c>
    </row>
    <row r="1237" spans="4:13" x14ac:dyDescent="0.2">
      <c r="D1237" s="200"/>
      <c r="E1237" s="11"/>
      <c r="F1237" s="10"/>
      <c r="G1237" s="7">
        <v>100</v>
      </c>
      <c r="H1237" s="18">
        <v>15.135135135135</v>
      </c>
      <c r="I1237" s="25">
        <v>34.594594594595002</v>
      </c>
      <c r="J1237" s="50">
        <v>30.27027027027</v>
      </c>
      <c r="K1237" s="25">
        <v>16.756756756756999</v>
      </c>
      <c r="L1237" s="2">
        <v>0.54054054054099998</v>
      </c>
      <c r="M1237" s="15">
        <v>2.7027027027030002</v>
      </c>
    </row>
    <row r="1238" spans="4:13" x14ac:dyDescent="0.2">
      <c r="D1238" s="200"/>
      <c r="E1238" s="4" t="s">
        <v>58</v>
      </c>
      <c r="F1238" s="5"/>
      <c r="G1238" s="6">
        <v>113</v>
      </c>
      <c r="H1238" s="8">
        <v>21</v>
      </c>
      <c r="I1238" s="1">
        <v>23</v>
      </c>
      <c r="J1238" s="1">
        <v>56</v>
      </c>
      <c r="K1238" s="1">
        <v>7</v>
      </c>
      <c r="L1238" s="1">
        <v>1</v>
      </c>
      <c r="M1238" s="9">
        <v>5</v>
      </c>
    </row>
    <row r="1239" spans="4:13" x14ac:dyDescent="0.2">
      <c r="D1239" s="200"/>
      <c r="E1239" s="11"/>
      <c r="F1239" s="10"/>
      <c r="G1239" s="7">
        <v>100</v>
      </c>
      <c r="H1239" s="18">
        <v>18.584070796460001</v>
      </c>
      <c r="I1239" s="30">
        <v>20.353982300885001</v>
      </c>
      <c r="J1239" s="25">
        <v>49.557522123894003</v>
      </c>
      <c r="K1239" s="2">
        <v>6.194690265487</v>
      </c>
      <c r="L1239" s="2">
        <v>0.88495575221199996</v>
      </c>
      <c r="M1239" s="15">
        <v>4.424778761062</v>
      </c>
    </row>
    <row r="1240" spans="4:13" x14ac:dyDescent="0.2">
      <c r="D1240" s="200"/>
      <c r="E1240" s="4" t="s">
        <v>59</v>
      </c>
      <c r="F1240" s="5"/>
      <c r="G1240" s="6">
        <v>136</v>
      </c>
      <c r="H1240" s="8">
        <v>28</v>
      </c>
      <c r="I1240" s="1">
        <v>33</v>
      </c>
      <c r="J1240" s="1">
        <v>60</v>
      </c>
      <c r="K1240" s="1">
        <v>5</v>
      </c>
      <c r="L1240" s="1">
        <v>1</v>
      </c>
      <c r="M1240" s="9">
        <v>9</v>
      </c>
    </row>
    <row r="1241" spans="4:13" x14ac:dyDescent="0.2">
      <c r="D1241" s="200"/>
      <c r="E1241" s="11"/>
      <c r="F1241" s="10"/>
      <c r="G1241" s="7">
        <v>100</v>
      </c>
      <c r="H1241" s="18">
        <v>20.588235294118</v>
      </c>
      <c r="I1241" s="2">
        <v>24.264705882352999</v>
      </c>
      <c r="J1241" s="2">
        <v>44.117647058823998</v>
      </c>
      <c r="K1241" s="2">
        <v>3.6764705882349999</v>
      </c>
      <c r="L1241" s="2">
        <v>0.73529411764700003</v>
      </c>
      <c r="M1241" s="15">
        <v>6.6176470588239997</v>
      </c>
    </row>
    <row r="1242" spans="4:13" x14ac:dyDescent="0.2">
      <c r="D1242" s="199" t="s">
        <v>60</v>
      </c>
      <c r="E1242" s="22" t="s">
        <v>61</v>
      </c>
      <c r="F1242" s="21"/>
      <c r="G1242" s="19">
        <v>205</v>
      </c>
      <c r="H1242" s="27">
        <v>27</v>
      </c>
      <c r="I1242" s="3">
        <v>56</v>
      </c>
      <c r="J1242" s="3">
        <v>87</v>
      </c>
      <c r="K1242" s="3">
        <v>17</v>
      </c>
      <c r="L1242" s="3">
        <v>8</v>
      </c>
      <c r="M1242" s="26">
        <v>10</v>
      </c>
    </row>
    <row r="1243" spans="4:13" x14ac:dyDescent="0.2">
      <c r="D1243" s="200"/>
      <c r="E1243" s="11"/>
      <c r="F1243" s="10"/>
      <c r="G1243" s="7">
        <v>100</v>
      </c>
      <c r="H1243" s="18">
        <v>13.170731707317</v>
      </c>
      <c r="I1243" s="2">
        <v>27.317073170732002</v>
      </c>
      <c r="J1243" s="2">
        <v>42.439024390244001</v>
      </c>
      <c r="K1243" s="2">
        <v>8.2926829268290003</v>
      </c>
      <c r="L1243" s="2">
        <v>3.90243902439</v>
      </c>
      <c r="M1243" s="15">
        <v>4.8780487804880002</v>
      </c>
    </row>
    <row r="1244" spans="4:13" x14ac:dyDescent="0.2">
      <c r="D1244" s="200"/>
      <c r="E1244" s="4" t="s">
        <v>62</v>
      </c>
      <c r="F1244" s="5"/>
      <c r="G1244" s="6">
        <v>160</v>
      </c>
      <c r="H1244" s="8">
        <v>30</v>
      </c>
      <c r="I1244" s="1">
        <v>38</v>
      </c>
      <c r="J1244" s="1">
        <v>64</v>
      </c>
      <c r="K1244" s="1">
        <v>18</v>
      </c>
      <c r="L1244" s="1">
        <v>3</v>
      </c>
      <c r="M1244" s="9">
        <v>7</v>
      </c>
    </row>
    <row r="1245" spans="4:13" x14ac:dyDescent="0.2">
      <c r="D1245" s="200"/>
      <c r="E1245" s="11"/>
      <c r="F1245" s="10"/>
      <c r="G1245" s="7">
        <v>100</v>
      </c>
      <c r="H1245" s="18">
        <v>18.75</v>
      </c>
      <c r="I1245" s="2">
        <v>23.75</v>
      </c>
      <c r="J1245" s="2">
        <v>40</v>
      </c>
      <c r="K1245" s="2">
        <v>11.25</v>
      </c>
      <c r="L1245" s="2">
        <v>1.875</v>
      </c>
      <c r="M1245" s="15">
        <v>4.375</v>
      </c>
    </row>
    <row r="1246" spans="4:13" x14ac:dyDescent="0.2">
      <c r="D1246" s="200"/>
      <c r="E1246" s="4" t="s">
        <v>63</v>
      </c>
      <c r="F1246" s="5"/>
      <c r="G1246" s="6">
        <v>121</v>
      </c>
      <c r="H1246" s="8">
        <v>23</v>
      </c>
      <c r="I1246" s="1">
        <v>44</v>
      </c>
      <c r="J1246" s="1">
        <v>40</v>
      </c>
      <c r="K1246" s="1">
        <v>9</v>
      </c>
      <c r="L1246" s="1">
        <v>1</v>
      </c>
      <c r="M1246" s="9">
        <v>4</v>
      </c>
    </row>
    <row r="1247" spans="4:13" x14ac:dyDescent="0.2">
      <c r="D1247" s="200"/>
      <c r="E1247" s="11"/>
      <c r="F1247" s="10"/>
      <c r="G1247" s="7">
        <v>100</v>
      </c>
      <c r="H1247" s="18">
        <v>19.008264462810001</v>
      </c>
      <c r="I1247" s="25">
        <v>36.363636363635997</v>
      </c>
      <c r="J1247" s="30">
        <v>33.057851239668999</v>
      </c>
      <c r="K1247" s="2">
        <v>7.4380165289260001</v>
      </c>
      <c r="L1247" s="2">
        <v>0.82644628099200002</v>
      </c>
      <c r="M1247" s="15">
        <v>3.305785123967</v>
      </c>
    </row>
    <row r="1248" spans="4:13" x14ac:dyDescent="0.2">
      <c r="D1248" s="200"/>
      <c r="E1248" s="4" t="s">
        <v>64</v>
      </c>
      <c r="F1248" s="5"/>
      <c r="G1248" s="6">
        <v>124</v>
      </c>
      <c r="H1248" s="8">
        <v>13</v>
      </c>
      <c r="I1248" s="1">
        <v>41</v>
      </c>
      <c r="J1248" s="1">
        <v>58</v>
      </c>
      <c r="K1248" s="1">
        <v>7</v>
      </c>
      <c r="L1248" s="1">
        <v>1</v>
      </c>
      <c r="M1248" s="9">
        <v>4</v>
      </c>
    </row>
    <row r="1249" spans="2:13" x14ac:dyDescent="0.2">
      <c r="D1249" s="200"/>
      <c r="E1249" s="11"/>
      <c r="F1249" s="10"/>
      <c r="G1249" s="7">
        <v>100</v>
      </c>
      <c r="H1249" s="72">
        <v>10.483870967742</v>
      </c>
      <c r="I1249" s="2">
        <v>33.064516129032</v>
      </c>
      <c r="J1249" s="2">
        <v>46.774193548386997</v>
      </c>
      <c r="K1249" s="2">
        <v>5.6451612903230002</v>
      </c>
      <c r="L1249" s="2">
        <v>0.80645161290300005</v>
      </c>
      <c r="M1249" s="15">
        <v>3.2258064516129998</v>
      </c>
    </row>
    <row r="1250" spans="2:13" x14ac:dyDescent="0.2">
      <c r="D1250" s="200"/>
      <c r="E1250" s="4" t="s">
        <v>65</v>
      </c>
      <c r="F1250" s="5"/>
      <c r="G1250" s="6">
        <v>109</v>
      </c>
      <c r="H1250" s="8">
        <v>22</v>
      </c>
      <c r="I1250" s="1">
        <v>23</v>
      </c>
      <c r="J1250" s="1">
        <v>57</v>
      </c>
      <c r="K1250" s="1">
        <v>5</v>
      </c>
      <c r="L1250" s="1">
        <v>0</v>
      </c>
      <c r="M1250" s="9">
        <v>2</v>
      </c>
    </row>
    <row r="1251" spans="2:13" x14ac:dyDescent="0.2">
      <c r="D1251" s="200"/>
      <c r="E1251" s="11"/>
      <c r="F1251" s="10"/>
      <c r="G1251" s="7">
        <v>100</v>
      </c>
      <c r="H1251" s="18">
        <v>20.183486238532002</v>
      </c>
      <c r="I1251" s="30">
        <v>21.100917431193</v>
      </c>
      <c r="J1251" s="25">
        <v>52.293577981650998</v>
      </c>
      <c r="K1251" s="2">
        <v>4.5871559633030001</v>
      </c>
      <c r="L1251" s="16">
        <v>0</v>
      </c>
      <c r="M1251" s="15">
        <v>1.834862385321</v>
      </c>
    </row>
    <row r="1252" spans="2:13" x14ac:dyDescent="0.2">
      <c r="D1252" s="200"/>
      <c r="E1252" s="4" t="s">
        <v>66</v>
      </c>
      <c r="F1252" s="5"/>
      <c r="G1252" s="6">
        <v>104</v>
      </c>
      <c r="H1252" s="8">
        <v>17</v>
      </c>
      <c r="I1252" s="1">
        <v>33</v>
      </c>
      <c r="J1252" s="1">
        <v>44</v>
      </c>
      <c r="K1252" s="1">
        <v>8</v>
      </c>
      <c r="L1252" s="1">
        <v>0</v>
      </c>
      <c r="M1252" s="9">
        <v>2</v>
      </c>
    </row>
    <row r="1253" spans="2:13" x14ac:dyDescent="0.2">
      <c r="D1253" s="200"/>
      <c r="E1253" s="11"/>
      <c r="F1253" s="10"/>
      <c r="G1253" s="7">
        <v>100</v>
      </c>
      <c r="H1253" s="18">
        <v>16.346153846153999</v>
      </c>
      <c r="I1253" s="2">
        <v>31.730769230768999</v>
      </c>
      <c r="J1253" s="2">
        <v>42.307692307692001</v>
      </c>
      <c r="K1253" s="2">
        <v>7.6923076923079998</v>
      </c>
      <c r="L1253" s="16">
        <v>0</v>
      </c>
      <c r="M1253" s="15">
        <v>1.923076923077</v>
      </c>
    </row>
    <row r="1254" spans="2:13" x14ac:dyDescent="0.2">
      <c r="D1254" s="200"/>
      <c r="E1254" s="4" t="s">
        <v>67</v>
      </c>
      <c r="F1254" s="5"/>
      <c r="G1254" s="6">
        <v>139</v>
      </c>
      <c r="H1254" s="8">
        <v>29</v>
      </c>
      <c r="I1254" s="1">
        <v>40</v>
      </c>
      <c r="J1254" s="1">
        <v>58</v>
      </c>
      <c r="K1254" s="1">
        <v>8</v>
      </c>
      <c r="L1254" s="1">
        <v>2</v>
      </c>
      <c r="M1254" s="9">
        <v>2</v>
      </c>
    </row>
    <row r="1255" spans="2:13" x14ac:dyDescent="0.2">
      <c r="D1255" s="200"/>
      <c r="E1255" s="11"/>
      <c r="F1255" s="10"/>
      <c r="G1255" s="7">
        <v>100</v>
      </c>
      <c r="H1255" s="18">
        <v>20.863309352518002</v>
      </c>
      <c r="I1255" s="2">
        <v>28.776978417266001</v>
      </c>
      <c r="J1255" s="2">
        <v>41.726618705036003</v>
      </c>
      <c r="K1255" s="2">
        <v>5.755395683453</v>
      </c>
      <c r="L1255" s="2">
        <v>1.438848920863</v>
      </c>
      <c r="M1255" s="15">
        <v>1.438848920863</v>
      </c>
    </row>
    <row r="1256" spans="2:13" x14ac:dyDescent="0.2">
      <c r="D1256" s="200"/>
      <c r="E1256" s="4" t="s">
        <v>68</v>
      </c>
      <c r="F1256" s="5"/>
      <c r="G1256" s="6">
        <v>48</v>
      </c>
      <c r="H1256" s="8">
        <v>9</v>
      </c>
      <c r="I1256" s="1">
        <v>20</v>
      </c>
      <c r="J1256" s="1">
        <v>12</v>
      </c>
      <c r="K1256" s="1">
        <v>6</v>
      </c>
      <c r="L1256" s="1">
        <v>0</v>
      </c>
      <c r="M1256" s="9">
        <v>1</v>
      </c>
    </row>
    <row r="1257" spans="2:13" x14ac:dyDescent="0.2">
      <c r="D1257" s="200"/>
      <c r="E1257" s="11"/>
      <c r="F1257" s="10"/>
      <c r="G1257" s="7">
        <v>100</v>
      </c>
      <c r="H1257" s="18">
        <v>18.75</v>
      </c>
      <c r="I1257" s="41">
        <v>41.666666666666998</v>
      </c>
      <c r="J1257" s="50">
        <v>25</v>
      </c>
      <c r="K1257" s="25">
        <v>12.5</v>
      </c>
      <c r="L1257" s="16">
        <v>0</v>
      </c>
      <c r="M1257" s="15">
        <v>2.083333333333</v>
      </c>
    </row>
    <row r="1258" spans="2:13" x14ac:dyDescent="0.2">
      <c r="D1258" s="200"/>
      <c r="E1258" s="4" t="s">
        <v>69</v>
      </c>
      <c r="F1258" s="5"/>
      <c r="G1258" s="6">
        <v>37</v>
      </c>
      <c r="H1258" s="8">
        <v>11</v>
      </c>
      <c r="I1258" s="1">
        <v>12</v>
      </c>
      <c r="J1258" s="1">
        <v>12</v>
      </c>
      <c r="K1258" s="1">
        <v>2</v>
      </c>
      <c r="L1258" s="1">
        <v>0</v>
      </c>
      <c r="M1258" s="9">
        <v>0</v>
      </c>
    </row>
    <row r="1259" spans="2:13" x14ac:dyDescent="0.2">
      <c r="D1259" s="200"/>
      <c r="E1259" s="11"/>
      <c r="F1259" s="10"/>
      <c r="G1259" s="7">
        <v>100</v>
      </c>
      <c r="H1259" s="75">
        <v>29.72972972973</v>
      </c>
      <c r="I1259" s="2">
        <v>32.432432432432002</v>
      </c>
      <c r="J1259" s="50">
        <v>32.432432432432002</v>
      </c>
      <c r="K1259" s="2">
        <v>5.4054054054050003</v>
      </c>
      <c r="L1259" s="16">
        <v>0</v>
      </c>
      <c r="M1259" s="48">
        <v>0</v>
      </c>
    </row>
    <row r="1260" spans="2:13" x14ac:dyDescent="0.2">
      <c r="D1260" s="199" t="s">
        <v>70</v>
      </c>
      <c r="E1260" s="22" t="s">
        <v>18</v>
      </c>
      <c r="F1260" s="21"/>
      <c r="G1260" s="19">
        <v>0</v>
      </c>
      <c r="H1260" s="27">
        <v>0</v>
      </c>
      <c r="I1260" s="3">
        <v>0</v>
      </c>
      <c r="J1260" s="3">
        <v>0</v>
      </c>
      <c r="K1260" s="3">
        <v>0</v>
      </c>
      <c r="L1260" s="3">
        <v>0</v>
      </c>
      <c r="M1260" s="26">
        <v>0</v>
      </c>
    </row>
    <row r="1261" spans="2:13" x14ac:dyDescent="0.2">
      <c r="D1261" s="201"/>
      <c r="E1261" s="45"/>
      <c r="F1261" s="51"/>
      <c r="G1261" s="119">
        <v>0</v>
      </c>
      <c r="H1261" s="136">
        <v>0</v>
      </c>
      <c r="I1261" s="83">
        <v>0</v>
      </c>
      <c r="J1261" s="83">
        <v>0</v>
      </c>
      <c r="K1261" s="103">
        <v>0</v>
      </c>
      <c r="L1261" s="62">
        <v>0</v>
      </c>
      <c r="M1261" s="116">
        <v>0</v>
      </c>
    </row>
    <row r="1263" spans="2:13" x14ac:dyDescent="0.2">
      <c r="B1263" s="40" t="str">
        <f xml:space="preserve"> HYPERLINK("#'目次'!B37", "[31]")</f>
        <v>[31]</v>
      </c>
      <c r="C1263" s="23" t="s">
        <v>138</v>
      </c>
    </row>
    <row r="1266" spans="3:13" x14ac:dyDescent="0.2">
      <c r="C1266" s="23" t="s">
        <v>73</v>
      </c>
    </row>
    <row r="1267" spans="3:13" ht="36" x14ac:dyDescent="0.2">
      <c r="D1267" s="195"/>
      <c r="E1267" s="196"/>
      <c r="F1267" s="196"/>
      <c r="G1267" s="37" t="s">
        <v>15</v>
      </c>
      <c r="H1267" s="33" t="s">
        <v>131</v>
      </c>
      <c r="I1267" s="13" t="s">
        <v>132</v>
      </c>
      <c r="J1267" s="13" t="s">
        <v>133</v>
      </c>
      <c r="K1267" s="13" t="s">
        <v>134</v>
      </c>
      <c r="L1267" s="13" t="s">
        <v>135</v>
      </c>
      <c r="M1267" s="38" t="s">
        <v>18</v>
      </c>
    </row>
    <row r="1268" spans="3:13" x14ac:dyDescent="0.2">
      <c r="D1268" s="197"/>
      <c r="E1268" s="198"/>
      <c r="F1268" s="198"/>
      <c r="G1268" s="35"/>
      <c r="H1268" s="39"/>
      <c r="I1268" s="14"/>
      <c r="J1268" s="14"/>
      <c r="K1268" s="14"/>
      <c r="L1268" s="14"/>
      <c r="M1268" s="34"/>
    </row>
    <row r="1269" spans="3:13" x14ac:dyDescent="0.2">
      <c r="D1269" s="78"/>
      <c r="E1269" s="79" t="s">
        <v>15</v>
      </c>
      <c r="F1269" s="66"/>
      <c r="G1269" s="36">
        <v>1200</v>
      </c>
      <c r="H1269" s="17">
        <v>201</v>
      </c>
      <c r="I1269" s="17">
        <v>344</v>
      </c>
      <c r="J1269" s="17">
        <v>511</v>
      </c>
      <c r="K1269" s="17">
        <v>88</v>
      </c>
      <c r="L1269" s="17">
        <v>17</v>
      </c>
      <c r="M1269" s="47">
        <v>39</v>
      </c>
    </row>
    <row r="1270" spans="3:13" x14ac:dyDescent="0.2">
      <c r="D1270" s="45"/>
      <c r="E1270" s="51"/>
      <c r="F1270" s="67"/>
      <c r="G1270" s="7">
        <v>100</v>
      </c>
      <c r="H1270" s="2">
        <v>16.75</v>
      </c>
      <c r="I1270" s="2">
        <v>28.666666666666998</v>
      </c>
      <c r="J1270" s="2">
        <v>42.583333333333002</v>
      </c>
      <c r="K1270" s="2">
        <v>7.333333333333</v>
      </c>
      <c r="L1270" s="2">
        <v>1.416666666667</v>
      </c>
      <c r="M1270" s="15">
        <v>3.25</v>
      </c>
    </row>
    <row r="1271" spans="3:13" x14ac:dyDescent="0.2">
      <c r="D1271" s="199" t="s">
        <v>74</v>
      </c>
      <c r="E1271" s="22" t="s">
        <v>75</v>
      </c>
      <c r="F1271" s="21"/>
      <c r="G1271" s="19">
        <v>592</v>
      </c>
      <c r="H1271" s="27">
        <v>105</v>
      </c>
      <c r="I1271" s="3">
        <v>141</v>
      </c>
      <c r="J1271" s="3">
        <v>286</v>
      </c>
      <c r="K1271" s="3">
        <v>32</v>
      </c>
      <c r="L1271" s="3">
        <v>8</v>
      </c>
      <c r="M1271" s="26">
        <v>20</v>
      </c>
    </row>
    <row r="1272" spans="3:13" x14ac:dyDescent="0.2">
      <c r="D1272" s="200"/>
      <c r="E1272" s="11"/>
      <c r="F1272" s="10"/>
      <c r="G1272" s="7">
        <v>100</v>
      </c>
      <c r="H1272" s="18">
        <v>17.736486486486001</v>
      </c>
      <c r="I1272" s="2">
        <v>23.817567567567998</v>
      </c>
      <c r="J1272" s="25">
        <v>48.310810810810999</v>
      </c>
      <c r="K1272" s="2">
        <v>5.4054054054050003</v>
      </c>
      <c r="L1272" s="2">
        <v>1.351351351351</v>
      </c>
      <c r="M1272" s="15">
        <v>3.3783783783780001</v>
      </c>
    </row>
    <row r="1273" spans="3:13" x14ac:dyDescent="0.2">
      <c r="D1273" s="200"/>
      <c r="E1273" s="4" t="s">
        <v>34</v>
      </c>
      <c r="F1273" s="5"/>
      <c r="G1273" s="6">
        <v>37</v>
      </c>
      <c r="H1273" s="8">
        <v>6</v>
      </c>
      <c r="I1273" s="1">
        <v>3</v>
      </c>
      <c r="J1273" s="1">
        <v>23</v>
      </c>
      <c r="K1273" s="1">
        <v>3</v>
      </c>
      <c r="L1273" s="1">
        <v>0</v>
      </c>
      <c r="M1273" s="9">
        <v>2</v>
      </c>
    </row>
    <row r="1274" spans="3:13" x14ac:dyDescent="0.2">
      <c r="D1274" s="200"/>
      <c r="E1274" s="11"/>
      <c r="F1274" s="10"/>
      <c r="G1274" s="7">
        <v>100</v>
      </c>
      <c r="H1274" s="18">
        <v>16.216216216216001</v>
      </c>
      <c r="I1274" s="50">
        <v>8.1081081081080004</v>
      </c>
      <c r="J1274" s="41">
        <v>62.162162162161998</v>
      </c>
      <c r="K1274" s="2">
        <v>8.1081081081080004</v>
      </c>
      <c r="L1274" s="16">
        <v>0</v>
      </c>
      <c r="M1274" s="15">
        <v>5.4054054054050003</v>
      </c>
    </row>
    <row r="1275" spans="3:13" x14ac:dyDescent="0.2">
      <c r="D1275" s="200"/>
      <c r="E1275" s="4" t="s">
        <v>35</v>
      </c>
      <c r="F1275" s="5"/>
      <c r="G1275" s="6">
        <v>75</v>
      </c>
      <c r="H1275" s="8">
        <v>10</v>
      </c>
      <c r="I1275" s="1">
        <v>17</v>
      </c>
      <c r="J1275" s="1">
        <v>40</v>
      </c>
      <c r="K1275" s="1">
        <v>4</v>
      </c>
      <c r="L1275" s="1">
        <v>1</v>
      </c>
      <c r="M1275" s="9">
        <v>3</v>
      </c>
    </row>
    <row r="1276" spans="3:13" x14ac:dyDescent="0.2">
      <c r="D1276" s="200"/>
      <c r="E1276" s="11"/>
      <c r="F1276" s="10"/>
      <c r="G1276" s="7">
        <v>100</v>
      </c>
      <c r="H1276" s="18">
        <v>13.333333333333</v>
      </c>
      <c r="I1276" s="30">
        <v>22.666666666666998</v>
      </c>
      <c r="J1276" s="41">
        <v>53.333333333333002</v>
      </c>
      <c r="K1276" s="2">
        <v>5.333333333333</v>
      </c>
      <c r="L1276" s="2">
        <v>1.333333333333</v>
      </c>
      <c r="M1276" s="15">
        <v>4</v>
      </c>
    </row>
    <row r="1277" spans="3:13" x14ac:dyDescent="0.2">
      <c r="D1277" s="200"/>
      <c r="E1277" s="4" t="s">
        <v>36</v>
      </c>
      <c r="F1277" s="5"/>
      <c r="G1277" s="6">
        <v>95</v>
      </c>
      <c r="H1277" s="8">
        <v>11</v>
      </c>
      <c r="I1277" s="1">
        <v>21</v>
      </c>
      <c r="J1277" s="1">
        <v>54</v>
      </c>
      <c r="K1277" s="1">
        <v>6</v>
      </c>
      <c r="L1277" s="1">
        <v>3</v>
      </c>
      <c r="M1277" s="9">
        <v>0</v>
      </c>
    </row>
    <row r="1278" spans="3:13" x14ac:dyDescent="0.2">
      <c r="D1278" s="200"/>
      <c r="E1278" s="11"/>
      <c r="F1278" s="10"/>
      <c r="G1278" s="7">
        <v>100</v>
      </c>
      <c r="H1278" s="72">
        <v>11.578947368421</v>
      </c>
      <c r="I1278" s="30">
        <v>22.105263157894999</v>
      </c>
      <c r="J1278" s="41">
        <v>56.842105263157997</v>
      </c>
      <c r="K1278" s="2">
        <v>6.3157894736840001</v>
      </c>
      <c r="L1278" s="2">
        <v>3.1578947368420001</v>
      </c>
      <c r="M1278" s="48">
        <v>0</v>
      </c>
    </row>
    <row r="1279" spans="3:13" x14ac:dyDescent="0.2">
      <c r="D1279" s="200"/>
      <c r="E1279" s="4" t="s">
        <v>37</v>
      </c>
      <c r="F1279" s="5"/>
      <c r="G1279" s="6">
        <v>111</v>
      </c>
      <c r="H1279" s="8">
        <v>22</v>
      </c>
      <c r="I1279" s="1">
        <v>37</v>
      </c>
      <c r="J1279" s="1">
        <v>43</v>
      </c>
      <c r="K1279" s="1">
        <v>6</v>
      </c>
      <c r="L1279" s="1">
        <v>0</v>
      </c>
      <c r="M1279" s="9">
        <v>3</v>
      </c>
    </row>
    <row r="1280" spans="3:13" x14ac:dyDescent="0.2">
      <c r="D1280" s="200"/>
      <c r="E1280" s="11"/>
      <c r="F1280" s="10"/>
      <c r="G1280" s="7">
        <v>100</v>
      </c>
      <c r="H1280" s="18">
        <v>19.819819819820001</v>
      </c>
      <c r="I1280" s="2">
        <v>33.333333333333002</v>
      </c>
      <c r="J1280" s="2">
        <v>38.738738738739002</v>
      </c>
      <c r="K1280" s="2">
        <v>5.4054054054050003</v>
      </c>
      <c r="L1280" s="16">
        <v>0</v>
      </c>
      <c r="M1280" s="15">
        <v>2.7027027027030002</v>
      </c>
    </row>
    <row r="1281" spans="4:13" x14ac:dyDescent="0.2">
      <c r="D1281" s="200"/>
      <c r="E1281" s="4" t="s">
        <v>38</v>
      </c>
      <c r="F1281" s="5"/>
      <c r="G1281" s="6">
        <v>93</v>
      </c>
      <c r="H1281" s="8">
        <v>23</v>
      </c>
      <c r="I1281" s="1">
        <v>23</v>
      </c>
      <c r="J1281" s="1">
        <v>41</v>
      </c>
      <c r="K1281" s="1">
        <v>4</v>
      </c>
      <c r="L1281" s="1">
        <v>1</v>
      </c>
      <c r="M1281" s="9">
        <v>1</v>
      </c>
    </row>
    <row r="1282" spans="4:13" x14ac:dyDescent="0.2">
      <c r="D1282" s="200"/>
      <c r="E1282" s="11"/>
      <c r="F1282" s="10"/>
      <c r="G1282" s="7">
        <v>100</v>
      </c>
      <c r="H1282" s="70">
        <v>24.731182795698999</v>
      </c>
      <c r="I1282" s="2">
        <v>24.731182795698999</v>
      </c>
      <c r="J1282" s="2">
        <v>44.086021505376003</v>
      </c>
      <c r="K1282" s="2">
        <v>4.3010752688169998</v>
      </c>
      <c r="L1282" s="2">
        <v>1.0752688172039999</v>
      </c>
      <c r="M1282" s="15">
        <v>1.0752688172039999</v>
      </c>
    </row>
    <row r="1283" spans="4:13" x14ac:dyDescent="0.2">
      <c r="D1283" s="200"/>
      <c r="E1283" s="4" t="s">
        <v>39</v>
      </c>
      <c r="F1283" s="5"/>
      <c r="G1283" s="6">
        <v>109</v>
      </c>
      <c r="H1283" s="8">
        <v>20</v>
      </c>
      <c r="I1283" s="1">
        <v>23</v>
      </c>
      <c r="J1283" s="1">
        <v>55</v>
      </c>
      <c r="K1283" s="1">
        <v>3</v>
      </c>
      <c r="L1283" s="1">
        <v>1</v>
      </c>
      <c r="M1283" s="9">
        <v>7</v>
      </c>
    </row>
    <row r="1284" spans="4:13" x14ac:dyDescent="0.2">
      <c r="D1284" s="200"/>
      <c r="E1284" s="11"/>
      <c r="F1284" s="10"/>
      <c r="G1284" s="7">
        <v>100</v>
      </c>
      <c r="H1284" s="18">
        <v>18.348623853210999</v>
      </c>
      <c r="I1284" s="30">
        <v>21.100917431193</v>
      </c>
      <c r="J1284" s="25">
        <v>50.458715596330002</v>
      </c>
      <c r="K1284" s="2">
        <v>2.7522935779819999</v>
      </c>
      <c r="L1284" s="2">
        <v>0.91743119266100004</v>
      </c>
      <c r="M1284" s="15">
        <v>6.4220183486240003</v>
      </c>
    </row>
    <row r="1285" spans="4:13" x14ac:dyDescent="0.2">
      <c r="D1285" s="200"/>
      <c r="E1285" s="4" t="s">
        <v>40</v>
      </c>
      <c r="F1285" s="5"/>
      <c r="G1285" s="6">
        <v>72</v>
      </c>
      <c r="H1285" s="8">
        <v>13</v>
      </c>
      <c r="I1285" s="1">
        <v>17</v>
      </c>
      <c r="J1285" s="1">
        <v>30</v>
      </c>
      <c r="K1285" s="1">
        <v>6</v>
      </c>
      <c r="L1285" s="1">
        <v>2</v>
      </c>
      <c r="M1285" s="9">
        <v>4</v>
      </c>
    </row>
    <row r="1286" spans="4:13" x14ac:dyDescent="0.2">
      <c r="D1286" s="200"/>
      <c r="E1286" s="11"/>
      <c r="F1286" s="10"/>
      <c r="G1286" s="7">
        <v>100</v>
      </c>
      <c r="H1286" s="18">
        <v>18.055555555556001</v>
      </c>
      <c r="I1286" s="30">
        <v>23.611111111111001</v>
      </c>
      <c r="J1286" s="2">
        <v>41.666666666666998</v>
      </c>
      <c r="K1286" s="2">
        <v>8.333333333333</v>
      </c>
      <c r="L1286" s="2">
        <v>2.7777777777780002</v>
      </c>
      <c r="M1286" s="15">
        <v>5.5555555555560003</v>
      </c>
    </row>
    <row r="1287" spans="4:13" x14ac:dyDescent="0.2">
      <c r="D1287" s="199" t="s">
        <v>76</v>
      </c>
      <c r="E1287" s="22" t="s">
        <v>77</v>
      </c>
      <c r="F1287" s="21"/>
      <c r="G1287" s="19">
        <v>608</v>
      </c>
      <c r="H1287" s="27">
        <v>96</v>
      </c>
      <c r="I1287" s="3">
        <v>203</v>
      </c>
      <c r="J1287" s="3">
        <v>225</v>
      </c>
      <c r="K1287" s="3">
        <v>56</v>
      </c>
      <c r="L1287" s="3">
        <v>9</v>
      </c>
      <c r="M1287" s="26">
        <v>19</v>
      </c>
    </row>
    <row r="1288" spans="4:13" x14ac:dyDescent="0.2">
      <c r="D1288" s="200"/>
      <c r="E1288" s="11"/>
      <c r="F1288" s="10"/>
      <c r="G1288" s="7">
        <v>100</v>
      </c>
      <c r="H1288" s="18">
        <v>15.789473684211</v>
      </c>
      <c r="I1288" s="2">
        <v>33.388157894736999</v>
      </c>
      <c r="J1288" s="30">
        <v>37.006578947367998</v>
      </c>
      <c r="K1288" s="2">
        <v>9.2105263157890001</v>
      </c>
      <c r="L1288" s="2">
        <v>1.4802631578950001</v>
      </c>
      <c r="M1288" s="15">
        <v>3.125</v>
      </c>
    </row>
    <row r="1289" spans="4:13" x14ac:dyDescent="0.2">
      <c r="D1289" s="200"/>
      <c r="E1289" s="4" t="s">
        <v>34</v>
      </c>
      <c r="F1289" s="5"/>
      <c r="G1289" s="6">
        <v>37</v>
      </c>
      <c r="H1289" s="8">
        <v>4</v>
      </c>
      <c r="I1289" s="1">
        <v>12</v>
      </c>
      <c r="J1289" s="1">
        <v>18</v>
      </c>
      <c r="K1289" s="1">
        <v>0</v>
      </c>
      <c r="L1289" s="1">
        <v>1</v>
      </c>
      <c r="M1289" s="9">
        <v>2</v>
      </c>
    </row>
    <row r="1290" spans="4:13" x14ac:dyDescent="0.2">
      <c r="D1290" s="200"/>
      <c r="E1290" s="11"/>
      <c r="F1290" s="10"/>
      <c r="G1290" s="7">
        <v>100</v>
      </c>
      <c r="H1290" s="72">
        <v>10.810810810811001</v>
      </c>
      <c r="I1290" s="2">
        <v>32.432432432432002</v>
      </c>
      <c r="J1290" s="25">
        <v>48.648648648649001</v>
      </c>
      <c r="K1290" s="49">
        <v>0</v>
      </c>
      <c r="L1290" s="2">
        <v>2.7027027027030002</v>
      </c>
      <c r="M1290" s="15">
        <v>5.4054054054050003</v>
      </c>
    </row>
    <row r="1291" spans="4:13" x14ac:dyDescent="0.2">
      <c r="D1291" s="200"/>
      <c r="E1291" s="4" t="s">
        <v>35</v>
      </c>
      <c r="F1291" s="5"/>
      <c r="G1291" s="6">
        <v>73</v>
      </c>
      <c r="H1291" s="8">
        <v>14</v>
      </c>
      <c r="I1291" s="1">
        <v>19</v>
      </c>
      <c r="J1291" s="1">
        <v>32</v>
      </c>
      <c r="K1291" s="1">
        <v>5</v>
      </c>
      <c r="L1291" s="1">
        <v>0</v>
      </c>
      <c r="M1291" s="9">
        <v>3</v>
      </c>
    </row>
    <row r="1292" spans="4:13" x14ac:dyDescent="0.2">
      <c r="D1292" s="200"/>
      <c r="E1292" s="11"/>
      <c r="F1292" s="10"/>
      <c r="G1292" s="7">
        <v>100</v>
      </c>
      <c r="H1292" s="18">
        <v>19.178082191781002</v>
      </c>
      <c r="I1292" s="2">
        <v>26.027397260274</v>
      </c>
      <c r="J1292" s="2">
        <v>43.835616438355999</v>
      </c>
      <c r="K1292" s="2">
        <v>6.8493150684930004</v>
      </c>
      <c r="L1292" s="16">
        <v>0</v>
      </c>
      <c r="M1292" s="15">
        <v>4.1095890410960001</v>
      </c>
    </row>
    <row r="1293" spans="4:13" x14ac:dyDescent="0.2">
      <c r="D1293" s="200"/>
      <c r="E1293" s="4" t="s">
        <v>36</v>
      </c>
      <c r="F1293" s="5"/>
      <c r="G1293" s="6">
        <v>92</v>
      </c>
      <c r="H1293" s="8">
        <v>13</v>
      </c>
      <c r="I1293" s="1">
        <v>30</v>
      </c>
      <c r="J1293" s="1">
        <v>36</v>
      </c>
      <c r="K1293" s="1">
        <v>8</v>
      </c>
      <c r="L1293" s="1">
        <v>3</v>
      </c>
      <c r="M1293" s="9">
        <v>2</v>
      </c>
    </row>
    <row r="1294" spans="4:13" x14ac:dyDescent="0.2">
      <c r="D1294" s="200"/>
      <c r="E1294" s="11"/>
      <c r="F1294" s="10"/>
      <c r="G1294" s="7">
        <v>100</v>
      </c>
      <c r="H1294" s="18">
        <v>14.130434782609001</v>
      </c>
      <c r="I1294" s="2">
        <v>32.608695652173999</v>
      </c>
      <c r="J1294" s="2">
        <v>39.130434782609001</v>
      </c>
      <c r="K1294" s="2">
        <v>8.6956521739130004</v>
      </c>
      <c r="L1294" s="2">
        <v>3.2608695652169999</v>
      </c>
      <c r="M1294" s="15">
        <v>2.1739130434780001</v>
      </c>
    </row>
    <row r="1295" spans="4:13" x14ac:dyDescent="0.2">
      <c r="D1295" s="200"/>
      <c r="E1295" s="4" t="s">
        <v>37</v>
      </c>
      <c r="F1295" s="5"/>
      <c r="G1295" s="6">
        <v>110</v>
      </c>
      <c r="H1295" s="8">
        <v>13</v>
      </c>
      <c r="I1295" s="1">
        <v>44</v>
      </c>
      <c r="J1295" s="1">
        <v>37</v>
      </c>
      <c r="K1295" s="1">
        <v>12</v>
      </c>
      <c r="L1295" s="1">
        <v>1</v>
      </c>
      <c r="M1295" s="9">
        <v>3</v>
      </c>
    </row>
    <row r="1296" spans="4:13" x14ac:dyDescent="0.2">
      <c r="D1296" s="200"/>
      <c r="E1296" s="11"/>
      <c r="F1296" s="10"/>
      <c r="G1296" s="7">
        <v>100</v>
      </c>
      <c r="H1296" s="18">
        <v>11.818181818182</v>
      </c>
      <c r="I1296" s="41">
        <v>40</v>
      </c>
      <c r="J1296" s="30">
        <v>33.636363636364003</v>
      </c>
      <c r="K1296" s="2">
        <v>10.909090909091001</v>
      </c>
      <c r="L1296" s="2">
        <v>0.90909090909099999</v>
      </c>
      <c r="M1296" s="15">
        <v>2.7272727272730002</v>
      </c>
    </row>
    <row r="1297" spans="2:13" x14ac:dyDescent="0.2">
      <c r="D1297" s="200"/>
      <c r="E1297" s="4" t="s">
        <v>38</v>
      </c>
      <c r="F1297" s="5"/>
      <c r="G1297" s="6">
        <v>93</v>
      </c>
      <c r="H1297" s="8">
        <v>18</v>
      </c>
      <c r="I1297" s="1">
        <v>31</v>
      </c>
      <c r="J1297" s="1">
        <v>35</v>
      </c>
      <c r="K1297" s="1">
        <v>8</v>
      </c>
      <c r="L1297" s="1">
        <v>0</v>
      </c>
      <c r="M1297" s="9">
        <v>1</v>
      </c>
    </row>
    <row r="1298" spans="2:13" x14ac:dyDescent="0.2">
      <c r="D1298" s="200"/>
      <c r="E1298" s="11"/>
      <c r="F1298" s="10"/>
      <c r="G1298" s="7">
        <v>100</v>
      </c>
      <c r="H1298" s="18">
        <v>19.354838709677001</v>
      </c>
      <c r="I1298" s="2">
        <v>33.333333333333002</v>
      </c>
      <c r="J1298" s="2">
        <v>37.634408602150998</v>
      </c>
      <c r="K1298" s="2">
        <v>8.6021505376339995</v>
      </c>
      <c r="L1298" s="16">
        <v>0</v>
      </c>
      <c r="M1298" s="15">
        <v>1.0752688172039999</v>
      </c>
    </row>
    <row r="1299" spans="2:13" x14ac:dyDescent="0.2">
      <c r="D1299" s="200"/>
      <c r="E1299" s="4" t="s">
        <v>39</v>
      </c>
      <c r="F1299" s="5"/>
      <c r="G1299" s="6">
        <v>114</v>
      </c>
      <c r="H1299" s="8">
        <v>15</v>
      </c>
      <c r="I1299" s="1">
        <v>39</v>
      </c>
      <c r="J1299" s="1">
        <v>38</v>
      </c>
      <c r="K1299" s="1">
        <v>17</v>
      </c>
      <c r="L1299" s="1">
        <v>2</v>
      </c>
      <c r="M1299" s="9">
        <v>3</v>
      </c>
    </row>
    <row r="1300" spans="2:13" x14ac:dyDescent="0.2">
      <c r="D1300" s="200"/>
      <c r="E1300" s="11"/>
      <c r="F1300" s="10"/>
      <c r="G1300" s="7">
        <v>100</v>
      </c>
      <c r="H1300" s="18">
        <v>13.157894736842</v>
      </c>
      <c r="I1300" s="25">
        <v>34.210526315788996</v>
      </c>
      <c r="J1300" s="30">
        <v>33.333333333333002</v>
      </c>
      <c r="K1300" s="25">
        <v>14.912280701754</v>
      </c>
      <c r="L1300" s="2">
        <v>1.7543859649119999</v>
      </c>
      <c r="M1300" s="15">
        <v>2.6315789473679998</v>
      </c>
    </row>
    <row r="1301" spans="2:13" x14ac:dyDescent="0.2">
      <c r="D1301" s="200"/>
      <c r="E1301" s="4" t="s">
        <v>40</v>
      </c>
      <c r="F1301" s="5"/>
      <c r="G1301" s="6">
        <v>89</v>
      </c>
      <c r="H1301" s="8">
        <v>19</v>
      </c>
      <c r="I1301" s="1">
        <v>28</v>
      </c>
      <c r="J1301" s="1">
        <v>29</v>
      </c>
      <c r="K1301" s="1">
        <v>6</v>
      </c>
      <c r="L1301" s="1">
        <v>2</v>
      </c>
      <c r="M1301" s="9">
        <v>5</v>
      </c>
    </row>
    <row r="1302" spans="2:13" x14ac:dyDescent="0.2">
      <c r="D1302" s="201"/>
      <c r="E1302" s="45"/>
      <c r="F1302" s="51"/>
      <c r="G1302" s="81">
        <v>100</v>
      </c>
      <c r="H1302" s="115">
        <v>21.348314606742001</v>
      </c>
      <c r="I1302" s="64">
        <v>31.460674157303</v>
      </c>
      <c r="J1302" s="126">
        <v>32.584269662921002</v>
      </c>
      <c r="K1302" s="64">
        <v>6.7415730337079998</v>
      </c>
      <c r="L1302" s="64">
        <v>2.2471910112360001</v>
      </c>
      <c r="M1302" s="106">
        <v>5.61797752809</v>
      </c>
    </row>
    <row r="1304" spans="2:13" x14ac:dyDescent="0.2">
      <c r="B1304" s="40" t="str">
        <f xml:space="preserve"> HYPERLINK("#'目次'!B38", "[32]")</f>
        <v>[32]</v>
      </c>
      <c r="C1304" s="23" t="s">
        <v>138</v>
      </c>
    </row>
    <row r="1307" spans="2:13" x14ac:dyDescent="0.2">
      <c r="C1307" s="23" t="s">
        <v>80</v>
      </c>
    </row>
    <row r="1308" spans="2:13" ht="36" x14ac:dyDescent="0.2">
      <c r="E1308" s="195"/>
      <c r="F1308" s="196"/>
      <c r="G1308" s="37" t="s">
        <v>15</v>
      </c>
      <c r="H1308" s="33" t="s">
        <v>131</v>
      </c>
      <c r="I1308" s="13" t="s">
        <v>132</v>
      </c>
      <c r="J1308" s="13" t="s">
        <v>133</v>
      </c>
      <c r="K1308" s="13" t="s">
        <v>134</v>
      </c>
      <c r="L1308" s="13" t="s">
        <v>135</v>
      </c>
      <c r="M1308" s="38" t="s">
        <v>18</v>
      </c>
    </row>
    <row r="1309" spans="2:13" x14ac:dyDescent="0.2">
      <c r="E1309" s="197"/>
      <c r="F1309" s="198"/>
      <c r="G1309" s="35"/>
      <c r="H1309" s="39"/>
      <c r="I1309" s="14"/>
      <c r="J1309" s="14"/>
      <c r="K1309" s="14"/>
      <c r="L1309" s="14"/>
      <c r="M1309" s="34"/>
    </row>
    <row r="1310" spans="2:13" x14ac:dyDescent="0.2">
      <c r="E1310" s="120" t="s">
        <v>15</v>
      </c>
      <c r="F1310" s="66"/>
      <c r="G1310" s="36">
        <v>1200</v>
      </c>
      <c r="H1310" s="17">
        <v>201</v>
      </c>
      <c r="I1310" s="17">
        <v>344</v>
      </c>
      <c r="J1310" s="17">
        <v>511</v>
      </c>
      <c r="K1310" s="17">
        <v>88</v>
      </c>
      <c r="L1310" s="17">
        <v>17</v>
      </c>
      <c r="M1310" s="47">
        <v>39</v>
      </c>
    </row>
    <row r="1311" spans="2:13" x14ac:dyDescent="0.2">
      <c r="E1311" s="45"/>
      <c r="F1311" s="67"/>
      <c r="G1311" s="7">
        <v>100</v>
      </c>
      <c r="H1311" s="2">
        <v>16.75</v>
      </c>
      <c r="I1311" s="2">
        <v>28.666666666666998</v>
      </c>
      <c r="J1311" s="2">
        <v>42.583333333333002</v>
      </c>
      <c r="K1311" s="2">
        <v>7.333333333333</v>
      </c>
      <c r="L1311" s="2">
        <v>1.416666666667</v>
      </c>
      <c r="M1311" s="15">
        <v>3.25</v>
      </c>
    </row>
    <row r="1312" spans="2:13" x14ac:dyDescent="0.2">
      <c r="E1312" s="4" t="s">
        <v>81</v>
      </c>
      <c r="F1312" s="5"/>
      <c r="G1312" s="19">
        <v>48</v>
      </c>
      <c r="H1312" s="27">
        <v>9</v>
      </c>
      <c r="I1312" s="3">
        <v>15</v>
      </c>
      <c r="J1312" s="3">
        <v>19</v>
      </c>
      <c r="K1312" s="3">
        <v>3</v>
      </c>
      <c r="L1312" s="3">
        <v>0</v>
      </c>
      <c r="M1312" s="26">
        <v>2</v>
      </c>
    </row>
    <row r="1313" spans="5:13" x14ac:dyDescent="0.2">
      <c r="E1313" s="11"/>
      <c r="F1313" s="10"/>
      <c r="G1313" s="7">
        <v>100</v>
      </c>
      <c r="H1313" s="18">
        <v>18.75</v>
      </c>
      <c r="I1313" s="2">
        <v>31.25</v>
      </c>
      <c r="J1313" s="2">
        <v>39.583333333333002</v>
      </c>
      <c r="K1313" s="2">
        <v>6.25</v>
      </c>
      <c r="L1313" s="16">
        <v>0</v>
      </c>
      <c r="M1313" s="15">
        <v>4.166666666667</v>
      </c>
    </row>
    <row r="1314" spans="5:13" x14ac:dyDescent="0.2">
      <c r="E1314" s="4" t="s">
        <v>82</v>
      </c>
      <c r="F1314" s="5"/>
      <c r="G1314" s="6">
        <v>84</v>
      </c>
      <c r="H1314" s="8">
        <v>9</v>
      </c>
      <c r="I1314" s="1">
        <v>22</v>
      </c>
      <c r="J1314" s="1">
        <v>36</v>
      </c>
      <c r="K1314" s="1">
        <v>11</v>
      </c>
      <c r="L1314" s="1">
        <v>1</v>
      </c>
      <c r="M1314" s="9">
        <v>5</v>
      </c>
    </row>
    <row r="1315" spans="5:13" x14ac:dyDescent="0.2">
      <c r="E1315" s="11"/>
      <c r="F1315" s="10"/>
      <c r="G1315" s="7">
        <v>100</v>
      </c>
      <c r="H1315" s="72">
        <v>10.714285714286</v>
      </c>
      <c r="I1315" s="2">
        <v>26.190476190476002</v>
      </c>
      <c r="J1315" s="2">
        <v>42.857142857143003</v>
      </c>
      <c r="K1315" s="25">
        <v>13.095238095238001</v>
      </c>
      <c r="L1315" s="2">
        <v>1.190476190476</v>
      </c>
      <c r="M1315" s="15">
        <v>5.9523809523809996</v>
      </c>
    </row>
    <row r="1316" spans="5:13" x14ac:dyDescent="0.2">
      <c r="E1316" s="4" t="s">
        <v>83</v>
      </c>
      <c r="F1316" s="5"/>
      <c r="G1316" s="6">
        <v>462</v>
      </c>
      <c r="H1316" s="8">
        <v>88</v>
      </c>
      <c r="I1316" s="1">
        <v>138</v>
      </c>
      <c r="J1316" s="1">
        <v>177</v>
      </c>
      <c r="K1316" s="1">
        <v>35</v>
      </c>
      <c r="L1316" s="1">
        <v>5</v>
      </c>
      <c r="M1316" s="9">
        <v>19</v>
      </c>
    </row>
    <row r="1317" spans="5:13" x14ac:dyDescent="0.2">
      <c r="E1317" s="11"/>
      <c r="F1317" s="10"/>
      <c r="G1317" s="7">
        <v>100</v>
      </c>
      <c r="H1317" s="18">
        <v>19.047619047619001</v>
      </c>
      <c r="I1317" s="2">
        <v>29.87012987013</v>
      </c>
      <c r="J1317" s="2">
        <v>38.311688311688002</v>
      </c>
      <c r="K1317" s="2">
        <v>7.5757575757579998</v>
      </c>
      <c r="L1317" s="2">
        <v>1.0822510822510001</v>
      </c>
      <c r="M1317" s="15">
        <v>4.1125541125540002</v>
      </c>
    </row>
    <row r="1318" spans="5:13" x14ac:dyDescent="0.2">
      <c r="E1318" s="4" t="s">
        <v>84</v>
      </c>
      <c r="F1318" s="5"/>
      <c r="G1318" s="6">
        <v>30</v>
      </c>
      <c r="H1318" s="8">
        <v>5</v>
      </c>
      <c r="I1318" s="1">
        <v>8</v>
      </c>
      <c r="J1318" s="1">
        <v>14</v>
      </c>
      <c r="K1318" s="1">
        <v>0</v>
      </c>
      <c r="L1318" s="1">
        <v>1</v>
      </c>
      <c r="M1318" s="9">
        <v>2</v>
      </c>
    </row>
    <row r="1319" spans="5:13" x14ac:dyDescent="0.2">
      <c r="E1319" s="11"/>
      <c r="F1319" s="10"/>
      <c r="G1319" s="7">
        <v>100</v>
      </c>
      <c r="H1319" s="18">
        <v>16.666666666666998</v>
      </c>
      <c r="I1319" s="2">
        <v>26.666666666666998</v>
      </c>
      <c r="J1319" s="2">
        <v>46.666666666666998</v>
      </c>
      <c r="K1319" s="49">
        <v>0</v>
      </c>
      <c r="L1319" s="2">
        <v>3.333333333333</v>
      </c>
      <c r="M1319" s="15">
        <v>6.666666666667</v>
      </c>
    </row>
    <row r="1320" spans="5:13" x14ac:dyDescent="0.2">
      <c r="E1320" s="4" t="s">
        <v>85</v>
      </c>
      <c r="F1320" s="5"/>
      <c r="G1320" s="6">
        <v>144</v>
      </c>
      <c r="H1320" s="8">
        <v>25</v>
      </c>
      <c r="I1320" s="1">
        <v>40</v>
      </c>
      <c r="J1320" s="1">
        <v>58</v>
      </c>
      <c r="K1320" s="1">
        <v>13</v>
      </c>
      <c r="L1320" s="1">
        <v>2</v>
      </c>
      <c r="M1320" s="9">
        <v>6</v>
      </c>
    </row>
    <row r="1321" spans="5:13" x14ac:dyDescent="0.2">
      <c r="E1321" s="11"/>
      <c r="F1321" s="10"/>
      <c r="G1321" s="7">
        <v>100</v>
      </c>
      <c r="H1321" s="18">
        <v>17.361111111111001</v>
      </c>
      <c r="I1321" s="2">
        <v>27.777777777777999</v>
      </c>
      <c r="J1321" s="2">
        <v>40.277777777777999</v>
      </c>
      <c r="K1321" s="2">
        <v>9.0277777777780006</v>
      </c>
      <c r="L1321" s="2">
        <v>1.3888888888890001</v>
      </c>
      <c r="M1321" s="15">
        <v>4.166666666667</v>
      </c>
    </row>
    <row r="1322" spans="5:13" x14ac:dyDescent="0.2">
      <c r="E1322" s="4" t="s">
        <v>86</v>
      </c>
      <c r="F1322" s="5"/>
      <c r="G1322" s="6">
        <v>192</v>
      </c>
      <c r="H1322" s="8">
        <v>30</v>
      </c>
      <c r="I1322" s="1">
        <v>66</v>
      </c>
      <c r="J1322" s="1">
        <v>79</v>
      </c>
      <c r="K1322" s="1">
        <v>15</v>
      </c>
      <c r="L1322" s="1">
        <v>2</v>
      </c>
      <c r="M1322" s="9">
        <v>0</v>
      </c>
    </row>
    <row r="1323" spans="5:13" x14ac:dyDescent="0.2">
      <c r="E1323" s="11"/>
      <c r="F1323" s="10"/>
      <c r="G1323" s="7">
        <v>100</v>
      </c>
      <c r="H1323" s="18">
        <v>15.625</v>
      </c>
      <c r="I1323" s="25">
        <v>34.375</v>
      </c>
      <c r="J1323" s="2">
        <v>41.145833333333002</v>
      </c>
      <c r="K1323" s="2">
        <v>7.8125</v>
      </c>
      <c r="L1323" s="2">
        <v>1.041666666667</v>
      </c>
      <c r="M1323" s="48">
        <v>0</v>
      </c>
    </row>
    <row r="1324" spans="5:13" x14ac:dyDescent="0.2">
      <c r="E1324" s="4" t="s">
        <v>87</v>
      </c>
      <c r="F1324" s="5"/>
      <c r="G1324" s="6">
        <v>72</v>
      </c>
      <c r="H1324" s="8">
        <v>16</v>
      </c>
      <c r="I1324" s="1">
        <v>16</v>
      </c>
      <c r="J1324" s="1">
        <v>35</v>
      </c>
      <c r="K1324" s="1">
        <v>1</v>
      </c>
      <c r="L1324" s="1">
        <v>3</v>
      </c>
      <c r="M1324" s="9">
        <v>1</v>
      </c>
    </row>
    <row r="1325" spans="5:13" x14ac:dyDescent="0.2">
      <c r="E1325" s="11"/>
      <c r="F1325" s="10"/>
      <c r="G1325" s="7">
        <v>100</v>
      </c>
      <c r="H1325" s="70">
        <v>22.222222222222001</v>
      </c>
      <c r="I1325" s="30">
        <v>22.222222222222001</v>
      </c>
      <c r="J1325" s="25">
        <v>48.611111111111001</v>
      </c>
      <c r="K1325" s="30">
        <v>1.3888888888890001</v>
      </c>
      <c r="L1325" s="2">
        <v>4.166666666667</v>
      </c>
      <c r="M1325" s="15">
        <v>1.3888888888890001</v>
      </c>
    </row>
    <row r="1326" spans="5:13" x14ac:dyDescent="0.2">
      <c r="E1326" s="4" t="s">
        <v>88</v>
      </c>
      <c r="F1326" s="5"/>
      <c r="G1326" s="6">
        <v>36</v>
      </c>
      <c r="H1326" s="8">
        <v>3</v>
      </c>
      <c r="I1326" s="1">
        <v>10</v>
      </c>
      <c r="J1326" s="1">
        <v>16</v>
      </c>
      <c r="K1326" s="1">
        <v>5</v>
      </c>
      <c r="L1326" s="1">
        <v>1</v>
      </c>
      <c r="M1326" s="9">
        <v>1</v>
      </c>
    </row>
    <row r="1327" spans="5:13" x14ac:dyDescent="0.2">
      <c r="E1327" s="11"/>
      <c r="F1327" s="10"/>
      <c r="G1327" s="7">
        <v>100</v>
      </c>
      <c r="H1327" s="72">
        <v>8.333333333333</v>
      </c>
      <c r="I1327" s="2">
        <v>27.777777777777999</v>
      </c>
      <c r="J1327" s="2">
        <v>44.444444444444002</v>
      </c>
      <c r="K1327" s="25">
        <v>13.888888888888999</v>
      </c>
      <c r="L1327" s="2">
        <v>2.7777777777780002</v>
      </c>
      <c r="M1327" s="15">
        <v>2.7777777777780002</v>
      </c>
    </row>
    <row r="1328" spans="5:13" x14ac:dyDescent="0.2">
      <c r="E1328" s="4" t="s">
        <v>89</v>
      </c>
      <c r="F1328" s="5"/>
      <c r="G1328" s="6">
        <v>66</v>
      </c>
      <c r="H1328" s="8">
        <v>7</v>
      </c>
      <c r="I1328" s="1">
        <v>16</v>
      </c>
      <c r="J1328" s="1">
        <v>37</v>
      </c>
      <c r="K1328" s="1">
        <v>3</v>
      </c>
      <c r="L1328" s="1">
        <v>1</v>
      </c>
      <c r="M1328" s="9">
        <v>2</v>
      </c>
    </row>
    <row r="1329" spans="2:13" x14ac:dyDescent="0.2">
      <c r="E1329" s="11"/>
      <c r="F1329" s="10"/>
      <c r="G1329" s="7">
        <v>100</v>
      </c>
      <c r="H1329" s="72">
        <v>10.606060606061</v>
      </c>
      <c r="I1329" s="2">
        <v>24.242424242424001</v>
      </c>
      <c r="J1329" s="41">
        <v>56.060606060605998</v>
      </c>
      <c r="K1329" s="2">
        <v>4.5454545454549997</v>
      </c>
      <c r="L1329" s="2">
        <v>1.5151515151520001</v>
      </c>
      <c r="M1329" s="15">
        <v>3.0303030303030001</v>
      </c>
    </row>
    <row r="1330" spans="2:13" x14ac:dyDescent="0.2">
      <c r="E1330" s="4" t="s">
        <v>90</v>
      </c>
      <c r="F1330" s="5"/>
      <c r="G1330" s="6">
        <v>54</v>
      </c>
      <c r="H1330" s="8">
        <v>8</v>
      </c>
      <c r="I1330" s="1">
        <v>12</v>
      </c>
      <c r="J1330" s="1">
        <v>31</v>
      </c>
      <c r="K1330" s="1">
        <v>2</v>
      </c>
      <c r="L1330" s="1">
        <v>1</v>
      </c>
      <c r="M1330" s="9">
        <v>0</v>
      </c>
    </row>
    <row r="1331" spans="2:13" x14ac:dyDescent="0.2">
      <c r="E1331" s="11"/>
      <c r="F1331" s="10"/>
      <c r="G1331" s="7">
        <v>100</v>
      </c>
      <c r="H1331" s="18">
        <v>14.814814814815</v>
      </c>
      <c r="I1331" s="30">
        <v>22.222222222222001</v>
      </c>
      <c r="J1331" s="41">
        <v>57.407407407407</v>
      </c>
      <c r="K1331" s="2">
        <v>3.7037037037039999</v>
      </c>
      <c r="L1331" s="2">
        <v>1.851851851852</v>
      </c>
      <c r="M1331" s="48">
        <v>0</v>
      </c>
    </row>
    <row r="1332" spans="2:13" x14ac:dyDescent="0.2">
      <c r="E1332" s="4" t="s">
        <v>91</v>
      </c>
      <c r="F1332" s="5"/>
      <c r="G1332" s="6">
        <v>12</v>
      </c>
      <c r="H1332" s="8">
        <v>1</v>
      </c>
      <c r="I1332" s="1">
        <v>1</v>
      </c>
      <c r="J1332" s="1">
        <v>9</v>
      </c>
      <c r="K1332" s="1">
        <v>0</v>
      </c>
      <c r="L1332" s="1">
        <v>0</v>
      </c>
      <c r="M1332" s="9">
        <v>1</v>
      </c>
    </row>
    <row r="1333" spans="2:13" x14ac:dyDescent="0.2">
      <c r="E1333" s="45"/>
      <c r="F1333" s="51"/>
      <c r="G1333" s="81">
        <v>100</v>
      </c>
      <c r="H1333" s="161">
        <v>8.333333333333</v>
      </c>
      <c r="I1333" s="108">
        <v>8.333333333333</v>
      </c>
      <c r="J1333" s="112">
        <v>75</v>
      </c>
      <c r="K1333" s="103">
        <v>0</v>
      </c>
      <c r="L1333" s="62">
        <v>0</v>
      </c>
      <c r="M1333" s="154">
        <v>8.333333333333</v>
      </c>
    </row>
    <row r="1335" spans="2:13" x14ac:dyDescent="0.2">
      <c r="B1335" s="40" t="str">
        <f xml:space="preserve"> HYPERLINK("#'目次'!B39", "[33]")</f>
        <v>[33]</v>
      </c>
      <c r="C1335" s="23" t="s">
        <v>141</v>
      </c>
    </row>
    <row r="1338" spans="2:13" x14ac:dyDescent="0.2">
      <c r="C1338" s="23" t="s">
        <v>14</v>
      </c>
    </row>
    <row r="1339" spans="2:13" ht="36" x14ac:dyDescent="0.2">
      <c r="D1339" s="195"/>
      <c r="E1339" s="196"/>
      <c r="F1339" s="196"/>
      <c r="G1339" s="37" t="s">
        <v>15</v>
      </c>
      <c r="H1339" s="33" t="s">
        <v>131</v>
      </c>
      <c r="I1339" s="13" t="s">
        <v>132</v>
      </c>
      <c r="J1339" s="13" t="s">
        <v>133</v>
      </c>
      <c r="K1339" s="13" t="s">
        <v>134</v>
      </c>
      <c r="L1339" s="13" t="s">
        <v>135</v>
      </c>
      <c r="M1339" s="38" t="s">
        <v>18</v>
      </c>
    </row>
    <row r="1340" spans="2:13" x14ac:dyDescent="0.2">
      <c r="D1340" s="197"/>
      <c r="E1340" s="198"/>
      <c r="F1340" s="198"/>
      <c r="G1340" s="35"/>
      <c r="H1340" s="39"/>
      <c r="I1340" s="14"/>
      <c r="J1340" s="14"/>
      <c r="K1340" s="14"/>
      <c r="L1340" s="14"/>
      <c r="M1340" s="34"/>
    </row>
    <row r="1341" spans="2:13" x14ac:dyDescent="0.2">
      <c r="D1341" s="78"/>
      <c r="E1341" s="79" t="s">
        <v>15</v>
      </c>
      <c r="F1341" s="66"/>
      <c r="G1341" s="36">
        <v>1200</v>
      </c>
      <c r="H1341" s="17">
        <v>311</v>
      </c>
      <c r="I1341" s="17">
        <v>73</v>
      </c>
      <c r="J1341" s="17">
        <v>693</v>
      </c>
      <c r="K1341" s="17">
        <v>19</v>
      </c>
      <c r="L1341" s="17">
        <v>5</v>
      </c>
      <c r="M1341" s="47">
        <v>99</v>
      </c>
    </row>
    <row r="1342" spans="2:13" x14ac:dyDescent="0.2">
      <c r="D1342" s="45"/>
      <c r="E1342" s="51"/>
      <c r="F1342" s="67"/>
      <c r="G1342" s="7">
        <v>100</v>
      </c>
      <c r="H1342" s="2">
        <v>25.916666666666998</v>
      </c>
      <c r="I1342" s="2">
        <v>6.083333333333</v>
      </c>
      <c r="J1342" s="2">
        <v>57.75</v>
      </c>
      <c r="K1342" s="2">
        <v>1.583333333333</v>
      </c>
      <c r="L1342" s="2">
        <v>0.41666666666699997</v>
      </c>
      <c r="M1342" s="15">
        <v>8.25</v>
      </c>
    </row>
    <row r="1343" spans="2:13" x14ac:dyDescent="0.2">
      <c r="D1343" s="199" t="s">
        <v>19</v>
      </c>
      <c r="E1343" s="22" t="s">
        <v>20</v>
      </c>
      <c r="F1343" s="21"/>
      <c r="G1343" s="19">
        <v>132</v>
      </c>
      <c r="H1343" s="27">
        <v>32</v>
      </c>
      <c r="I1343" s="3">
        <v>7</v>
      </c>
      <c r="J1343" s="3">
        <v>75</v>
      </c>
      <c r="K1343" s="3">
        <v>1</v>
      </c>
      <c r="L1343" s="3">
        <v>0</v>
      </c>
      <c r="M1343" s="26">
        <v>17</v>
      </c>
    </row>
    <row r="1344" spans="2:13" x14ac:dyDescent="0.2">
      <c r="D1344" s="200"/>
      <c r="E1344" s="11"/>
      <c r="F1344" s="10"/>
      <c r="G1344" s="7">
        <v>100</v>
      </c>
      <c r="H1344" s="18">
        <v>24.242424242424001</v>
      </c>
      <c r="I1344" s="2">
        <v>5.3030303030299999</v>
      </c>
      <c r="J1344" s="2">
        <v>56.818181818181998</v>
      </c>
      <c r="K1344" s="2">
        <v>0.75757575757600004</v>
      </c>
      <c r="L1344" s="16">
        <v>0</v>
      </c>
      <c r="M1344" s="15">
        <v>12.878787878788</v>
      </c>
    </row>
    <row r="1345" spans="4:13" x14ac:dyDescent="0.2">
      <c r="D1345" s="200"/>
      <c r="E1345" s="4" t="s">
        <v>21</v>
      </c>
      <c r="F1345" s="5"/>
      <c r="G1345" s="6">
        <v>444</v>
      </c>
      <c r="H1345" s="8">
        <v>129</v>
      </c>
      <c r="I1345" s="1">
        <v>32</v>
      </c>
      <c r="J1345" s="1">
        <v>230</v>
      </c>
      <c r="K1345" s="1">
        <v>7</v>
      </c>
      <c r="L1345" s="1">
        <v>2</v>
      </c>
      <c r="M1345" s="9">
        <v>44</v>
      </c>
    </row>
    <row r="1346" spans="4:13" x14ac:dyDescent="0.2">
      <c r="D1346" s="200"/>
      <c r="E1346" s="11"/>
      <c r="F1346" s="10"/>
      <c r="G1346" s="7">
        <v>100</v>
      </c>
      <c r="H1346" s="18">
        <v>29.054054054053999</v>
      </c>
      <c r="I1346" s="2">
        <v>7.2072072072070004</v>
      </c>
      <c r="J1346" s="30">
        <v>51.801801801802</v>
      </c>
      <c r="K1346" s="2">
        <v>1.5765765765769999</v>
      </c>
      <c r="L1346" s="2">
        <v>0.45045045044999998</v>
      </c>
      <c r="M1346" s="15">
        <v>9.9099099099100005</v>
      </c>
    </row>
    <row r="1347" spans="4:13" x14ac:dyDescent="0.2">
      <c r="D1347" s="200"/>
      <c r="E1347" s="4" t="s">
        <v>22</v>
      </c>
      <c r="F1347" s="5"/>
      <c r="G1347" s="6">
        <v>192</v>
      </c>
      <c r="H1347" s="8">
        <v>43</v>
      </c>
      <c r="I1347" s="1">
        <v>14</v>
      </c>
      <c r="J1347" s="1">
        <v>114</v>
      </c>
      <c r="K1347" s="1">
        <v>3</v>
      </c>
      <c r="L1347" s="1">
        <v>1</v>
      </c>
      <c r="M1347" s="9">
        <v>17</v>
      </c>
    </row>
    <row r="1348" spans="4:13" x14ac:dyDescent="0.2">
      <c r="D1348" s="200"/>
      <c r="E1348" s="11"/>
      <c r="F1348" s="10"/>
      <c r="G1348" s="7">
        <v>100</v>
      </c>
      <c r="H1348" s="18">
        <v>22.395833333333002</v>
      </c>
      <c r="I1348" s="2">
        <v>7.291666666667</v>
      </c>
      <c r="J1348" s="2">
        <v>59.375</v>
      </c>
      <c r="K1348" s="2">
        <v>1.5625</v>
      </c>
      <c r="L1348" s="2">
        <v>0.52083333333299997</v>
      </c>
      <c r="M1348" s="15">
        <v>8.854166666667</v>
      </c>
    </row>
    <row r="1349" spans="4:13" x14ac:dyDescent="0.2">
      <c r="D1349" s="200"/>
      <c r="E1349" s="4" t="s">
        <v>23</v>
      </c>
      <c r="F1349" s="5"/>
      <c r="G1349" s="6">
        <v>192</v>
      </c>
      <c r="H1349" s="8">
        <v>48</v>
      </c>
      <c r="I1349" s="1">
        <v>8</v>
      </c>
      <c r="J1349" s="1">
        <v>124</v>
      </c>
      <c r="K1349" s="1">
        <v>4</v>
      </c>
      <c r="L1349" s="1">
        <v>0</v>
      </c>
      <c r="M1349" s="9">
        <v>8</v>
      </c>
    </row>
    <row r="1350" spans="4:13" x14ac:dyDescent="0.2">
      <c r="D1350" s="200"/>
      <c r="E1350" s="11"/>
      <c r="F1350" s="10"/>
      <c r="G1350" s="7">
        <v>100</v>
      </c>
      <c r="H1350" s="18">
        <v>25</v>
      </c>
      <c r="I1350" s="2">
        <v>4.166666666667</v>
      </c>
      <c r="J1350" s="25">
        <v>64.583333333333002</v>
      </c>
      <c r="K1350" s="2">
        <v>2.083333333333</v>
      </c>
      <c r="L1350" s="16">
        <v>0</v>
      </c>
      <c r="M1350" s="15">
        <v>4.166666666667</v>
      </c>
    </row>
    <row r="1351" spans="4:13" x14ac:dyDescent="0.2">
      <c r="D1351" s="200"/>
      <c r="E1351" s="4" t="s">
        <v>24</v>
      </c>
      <c r="F1351" s="5"/>
      <c r="G1351" s="6">
        <v>240</v>
      </c>
      <c r="H1351" s="8">
        <v>59</v>
      </c>
      <c r="I1351" s="1">
        <v>12</v>
      </c>
      <c r="J1351" s="1">
        <v>150</v>
      </c>
      <c r="K1351" s="1">
        <v>4</v>
      </c>
      <c r="L1351" s="1">
        <v>2</v>
      </c>
      <c r="M1351" s="9">
        <v>13</v>
      </c>
    </row>
    <row r="1352" spans="4:13" x14ac:dyDescent="0.2">
      <c r="D1352" s="200"/>
      <c r="E1352" s="11"/>
      <c r="F1352" s="10"/>
      <c r="G1352" s="7">
        <v>100</v>
      </c>
      <c r="H1352" s="18">
        <v>24.583333333333002</v>
      </c>
      <c r="I1352" s="2">
        <v>5</v>
      </c>
      <c r="J1352" s="2">
        <v>62.5</v>
      </c>
      <c r="K1352" s="2">
        <v>1.666666666667</v>
      </c>
      <c r="L1352" s="2">
        <v>0.83333333333299997</v>
      </c>
      <c r="M1352" s="15">
        <v>5.416666666667</v>
      </c>
    </row>
    <row r="1353" spans="4:13" x14ac:dyDescent="0.2">
      <c r="D1353" s="199" t="s">
        <v>25</v>
      </c>
      <c r="E1353" s="22" t="s">
        <v>26</v>
      </c>
      <c r="F1353" s="21"/>
      <c r="G1353" s="19">
        <v>348</v>
      </c>
      <c r="H1353" s="27">
        <v>108</v>
      </c>
      <c r="I1353" s="3">
        <v>20</v>
      </c>
      <c r="J1353" s="3">
        <v>197</v>
      </c>
      <c r="K1353" s="3">
        <v>4</v>
      </c>
      <c r="L1353" s="3">
        <v>0</v>
      </c>
      <c r="M1353" s="26">
        <v>19</v>
      </c>
    </row>
    <row r="1354" spans="4:13" x14ac:dyDescent="0.2">
      <c r="D1354" s="200"/>
      <c r="E1354" s="11"/>
      <c r="F1354" s="10"/>
      <c r="G1354" s="7">
        <v>100</v>
      </c>
      <c r="H1354" s="70">
        <v>31.034482758620999</v>
      </c>
      <c r="I1354" s="2">
        <v>5.7471264367819996</v>
      </c>
      <c r="J1354" s="2">
        <v>56.609195402299001</v>
      </c>
      <c r="K1354" s="2">
        <v>1.149425287356</v>
      </c>
      <c r="L1354" s="16">
        <v>0</v>
      </c>
      <c r="M1354" s="15">
        <v>5.4597701149429998</v>
      </c>
    </row>
    <row r="1355" spans="4:13" x14ac:dyDescent="0.2">
      <c r="D1355" s="200"/>
      <c r="E1355" s="4" t="s">
        <v>27</v>
      </c>
      <c r="F1355" s="5"/>
      <c r="G1355" s="6">
        <v>378</v>
      </c>
      <c r="H1355" s="8">
        <v>111</v>
      </c>
      <c r="I1355" s="1">
        <v>26</v>
      </c>
      <c r="J1355" s="1">
        <v>202</v>
      </c>
      <c r="K1355" s="1">
        <v>7</v>
      </c>
      <c r="L1355" s="1">
        <v>2</v>
      </c>
      <c r="M1355" s="9">
        <v>30</v>
      </c>
    </row>
    <row r="1356" spans="4:13" x14ac:dyDescent="0.2">
      <c r="D1356" s="200"/>
      <c r="E1356" s="11"/>
      <c r="F1356" s="10"/>
      <c r="G1356" s="7">
        <v>100</v>
      </c>
      <c r="H1356" s="18">
        <v>29.365079365079001</v>
      </c>
      <c r="I1356" s="2">
        <v>6.8783068783069998</v>
      </c>
      <c r="J1356" s="2">
        <v>53.439153439153003</v>
      </c>
      <c r="K1356" s="2">
        <v>1.851851851852</v>
      </c>
      <c r="L1356" s="2">
        <v>0.52910052910100003</v>
      </c>
      <c r="M1356" s="15">
        <v>7.9365079365079998</v>
      </c>
    </row>
    <row r="1357" spans="4:13" x14ac:dyDescent="0.2">
      <c r="D1357" s="200"/>
      <c r="E1357" s="4" t="s">
        <v>28</v>
      </c>
      <c r="F1357" s="5"/>
      <c r="G1357" s="6">
        <v>372</v>
      </c>
      <c r="H1357" s="8">
        <v>79</v>
      </c>
      <c r="I1357" s="1">
        <v>24</v>
      </c>
      <c r="J1357" s="1">
        <v>219</v>
      </c>
      <c r="K1357" s="1">
        <v>6</v>
      </c>
      <c r="L1357" s="1">
        <v>3</v>
      </c>
      <c r="M1357" s="9">
        <v>41</v>
      </c>
    </row>
    <row r="1358" spans="4:13" x14ac:dyDescent="0.2">
      <c r="D1358" s="200"/>
      <c r="E1358" s="11"/>
      <c r="F1358" s="10"/>
      <c r="G1358" s="7">
        <v>100</v>
      </c>
      <c r="H1358" s="18">
        <v>21.236559139785001</v>
      </c>
      <c r="I1358" s="2">
        <v>6.4516129032259997</v>
      </c>
      <c r="J1358" s="2">
        <v>58.870967741934997</v>
      </c>
      <c r="K1358" s="2">
        <v>1.6129032258060001</v>
      </c>
      <c r="L1358" s="2">
        <v>0.80645161290300005</v>
      </c>
      <c r="M1358" s="15">
        <v>11.021505376344001</v>
      </c>
    </row>
    <row r="1359" spans="4:13" x14ac:dyDescent="0.2">
      <c r="D1359" s="200"/>
      <c r="E1359" s="4" t="s">
        <v>29</v>
      </c>
      <c r="F1359" s="5"/>
      <c r="G1359" s="6">
        <v>102</v>
      </c>
      <c r="H1359" s="8">
        <v>13</v>
      </c>
      <c r="I1359" s="1">
        <v>3</v>
      </c>
      <c r="J1359" s="1">
        <v>75</v>
      </c>
      <c r="K1359" s="1">
        <v>2</v>
      </c>
      <c r="L1359" s="1">
        <v>0</v>
      </c>
      <c r="M1359" s="9">
        <v>9</v>
      </c>
    </row>
    <row r="1360" spans="4:13" x14ac:dyDescent="0.2">
      <c r="D1360" s="200"/>
      <c r="E1360" s="11"/>
      <c r="F1360" s="10"/>
      <c r="G1360" s="7">
        <v>100</v>
      </c>
      <c r="H1360" s="97">
        <v>12.745098039216</v>
      </c>
      <c r="I1360" s="2">
        <v>2.9411764705880001</v>
      </c>
      <c r="J1360" s="41">
        <v>73.529411764705998</v>
      </c>
      <c r="K1360" s="2">
        <v>1.9607843137250001</v>
      </c>
      <c r="L1360" s="16">
        <v>0</v>
      </c>
      <c r="M1360" s="15">
        <v>8.8235294117649996</v>
      </c>
    </row>
    <row r="1361" spans="4:13" x14ac:dyDescent="0.2">
      <c r="D1361" s="199" t="s">
        <v>30</v>
      </c>
      <c r="E1361" s="22" t="s">
        <v>31</v>
      </c>
      <c r="F1361" s="21"/>
      <c r="G1361" s="19">
        <v>592</v>
      </c>
      <c r="H1361" s="27">
        <v>145</v>
      </c>
      <c r="I1361" s="3">
        <v>36</v>
      </c>
      <c r="J1361" s="3">
        <v>359</v>
      </c>
      <c r="K1361" s="3">
        <v>11</v>
      </c>
      <c r="L1361" s="3">
        <v>2</v>
      </c>
      <c r="M1361" s="26">
        <v>39</v>
      </c>
    </row>
    <row r="1362" spans="4:13" x14ac:dyDescent="0.2">
      <c r="D1362" s="200"/>
      <c r="E1362" s="11"/>
      <c r="F1362" s="10"/>
      <c r="G1362" s="7">
        <v>100</v>
      </c>
      <c r="H1362" s="18">
        <v>24.493243243243001</v>
      </c>
      <c r="I1362" s="2">
        <v>6.0810810810809999</v>
      </c>
      <c r="J1362" s="2">
        <v>60.641891891892001</v>
      </c>
      <c r="K1362" s="2">
        <v>1.858108108108</v>
      </c>
      <c r="L1362" s="2">
        <v>0.33783783783799998</v>
      </c>
      <c r="M1362" s="15">
        <v>6.5878378378380003</v>
      </c>
    </row>
    <row r="1363" spans="4:13" x14ac:dyDescent="0.2">
      <c r="D1363" s="200"/>
      <c r="E1363" s="4" t="s">
        <v>32</v>
      </c>
      <c r="F1363" s="5"/>
      <c r="G1363" s="6">
        <v>608</v>
      </c>
      <c r="H1363" s="8">
        <v>166</v>
      </c>
      <c r="I1363" s="1">
        <v>37</v>
      </c>
      <c r="J1363" s="1">
        <v>334</v>
      </c>
      <c r="K1363" s="1">
        <v>8</v>
      </c>
      <c r="L1363" s="1">
        <v>3</v>
      </c>
      <c r="M1363" s="9">
        <v>60</v>
      </c>
    </row>
    <row r="1364" spans="4:13" x14ac:dyDescent="0.2">
      <c r="D1364" s="200"/>
      <c r="E1364" s="11"/>
      <c r="F1364" s="10"/>
      <c r="G1364" s="7">
        <v>100</v>
      </c>
      <c r="H1364" s="18">
        <v>27.302631578947</v>
      </c>
      <c r="I1364" s="2">
        <v>6.0855263157890001</v>
      </c>
      <c r="J1364" s="2">
        <v>54.934210526316001</v>
      </c>
      <c r="K1364" s="2">
        <v>1.3157894736839999</v>
      </c>
      <c r="L1364" s="2">
        <v>0.49342105263199998</v>
      </c>
      <c r="M1364" s="15">
        <v>9.8684210526319998</v>
      </c>
    </row>
    <row r="1365" spans="4:13" x14ac:dyDescent="0.2">
      <c r="D1365" s="199" t="s">
        <v>33</v>
      </c>
      <c r="E1365" s="22" t="s">
        <v>34</v>
      </c>
      <c r="F1365" s="21"/>
      <c r="G1365" s="19">
        <v>74</v>
      </c>
      <c r="H1365" s="27">
        <v>11</v>
      </c>
      <c r="I1365" s="3">
        <v>5</v>
      </c>
      <c r="J1365" s="3">
        <v>46</v>
      </c>
      <c r="K1365" s="3">
        <v>2</v>
      </c>
      <c r="L1365" s="3">
        <v>2</v>
      </c>
      <c r="M1365" s="26">
        <v>8</v>
      </c>
    </row>
    <row r="1366" spans="4:13" x14ac:dyDescent="0.2">
      <c r="D1366" s="200"/>
      <c r="E1366" s="11"/>
      <c r="F1366" s="10"/>
      <c r="G1366" s="7">
        <v>100</v>
      </c>
      <c r="H1366" s="97">
        <v>14.864864864865</v>
      </c>
      <c r="I1366" s="2">
        <v>6.7567567567570004</v>
      </c>
      <c r="J1366" s="2">
        <v>62.162162162161998</v>
      </c>
      <c r="K1366" s="2">
        <v>2.7027027027030002</v>
      </c>
      <c r="L1366" s="2">
        <v>2.7027027027030002</v>
      </c>
      <c r="M1366" s="15">
        <v>10.810810810811001</v>
      </c>
    </row>
    <row r="1367" spans="4:13" x14ac:dyDescent="0.2">
      <c r="D1367" s="200"/>
      <c r="E1367" s="4" t="s">
        <v>35</v>
      </c>
      <c r="F1367" s="5"/>
      <c r="G1367" s="6">
        <v>148</v>
      </c>
      <c r="H1367" s="8">
        <v>24</v>
      </c>
      <c r="I1367" s="1">
        <v>11</v>
      </c>
      <c r="J1367" s="1">
        <v>102</v>
      </c>
      <c r="K1367" s="1">
        <v>3</v>
      </c>
      <c r="L1367" s="1">
        <v>0</v>
      </c>
      <c r="M1367" s="9">
        <v>8</v>
      </c>
    </row>
    <row r="1368" spans="4:13" x14ac:dyDescent="0.2">
      <c r="D1368" s="200"/>
      <c r="E1368" s="11"/>
      <c r="F1368" s="10"/>
      <c r="G1368" s="7">
        <v>100</v>
      </c>
      <c r="H1368" s="72">
        <v>16.216216216216001</v>
      </c>
      <c r="I1368" s="2">
        <v>7.4324324324319999</v>
      </c>
      <c r="J1368" s="41">
        <v>68.918918918919005</v>
      </c>
      <c r="K1368" s="2">
        <v>2.0270270270270001</v>
      </c>
      <c r="L1368" s="16">
        <v>0</v>
      </c>
      <c r="M1368" s="15">
        <v>5.4054054054050003</v>
      </c>
    </row>
    <row r="1369" spans="4:13" x14ac:dyDescent="0.2">
      <c r="D1369" s="200"/>
      <c r="E1369" s="4" t="s">
        <v>36</v>
      </c>
      <c r="F1369" s="5"/>
      <c r="G1369" s="6">
        <v>187</v>
      </c>
      <c r="H1369" s="8">
        <v>56</v>
      </c>
      <c r="I1369" s="1">
        <v>13</v>
      </c>
      <c r="J1369" s="1">
        <v>109</v>
      </c>
      <c r="K1369" s="1">
        <v>2</v>
      </c>
      <c r="L1369" s="1">
        <v>0</v>
      </c>
      <c r="M1369" s="9">
        <v>7</v>
      </c>
    </row>
    <row r="1370" spans="4:13" x14ac:dyDescent="0.2">
      <c r="D1370" s="200"/>
      <c r="E1370" s="11"/>
      <c r="F1370" s="10"/>
      <c r="G1370" s="7">
        <v>100</v>
      </c>
      <c r="H1370" s="18">
        <v>29.946524064171001</v>
      </c>
      <c r="I1370" s="2">
        <v>6.9518716577540003</v>
      </c>
      <c r="J1370" s="2">
        <v>58.288770053476</v>
      </c>
      <c r="K1370" s="2">
        <v>1.069518716578</v>
      </c>
      <c r="L1370" s="16">
        <v>0</v>
      </c>
      <c r="M1370" s="15">
        <v>3.7433155080209999</v>
      </c>
    </row>
    <row r="1371" spans="4:13" x14ac:dyDescent="0.2">
      <c r="D1371" s="200"/>
      <c r="E1371" s="4" t="s">
        <v>37</v>
      </c>
      <c r="F1371" s="5"/>
      <c r="G1371" s="6">
        <v>221</v>
      </c>
      <c r="H1371" s="8">
        <v>67</v>
      </c>
      <c r="I1371" s="1">
        <v>23</v>
      </c>
      <c r="J1371" s="1">
        <v>119</v>
      </c>
      <c r="K1371" s="1">
        <v>2</v>
      </c>
      <c r="L1371" s="1">
        <v>0</v>
      </c>
      <c r="M1371" s="9">
        <v>10</v>
      </c>
    </row>
    <row r="1372" spans="4:13" x14ac:dyDescent="0.2">
      <c r="D1372" s="200"/>
      <c r="E1372" s="11"/>
      <c r="F1372" s="10"/>
      <c r="G1372" s="7">
        <v>100</v>
      </c>
      <c r="H1372" s="18">
        <v>30.316742081448002</v>
      </c>
      <c r="I1372" s="2">
        <v>10.407239819005</v>
      </c>
      <c r="J1372" s="2">
        <v>53.846153846154003</v>
      </c>
      <c r="K1372" s="2">
        <v>0.904977375566</v>
      </c>
      <c r="L1372" s="16">
        <v>0</v>
      </c>
      <c r="M1372" s="15">
        <v>4.524886877828</v>
      </c>
    </row>
    <row r="1373" spans="4:13" x14ac:dyDescent="0.2">
      <c r="D1373" s="200"/>
      <c r="E1373" s="4" t="s">
        <v>38</v>
      </c>
      <c r="F1373" s="5"/>
      <c r="G1373" s="6">
        <v>186</v>
      </c>
      <c r="H1373" s="8">
        <v>52</v>
      </c>
      <c r="I1373" s="1">
        <v>12</v>
      </c>
      <c r="J1373" s="1">
        <v>107</v>
      </c>
      <c r="K1373" s="1">
        <v>4</v>
      </c>
      <c r="L1373" s="1">
        <v>0</v>
      </c>
      <c r="M1373" s="9">
        <v>11</v>
      </c>
    </row>
    <row r="1374" spans="4:13" x14ac:dyDescent="0.2">
      <c r="D1374" s="200"/>
      <c r="E1374" s="11"/>
      <c r="F1374" s="10"/>
      <c r="G1374" s="7">
        <v>100</v>
      </c>
      <c r="H1374" s="18">
        <v>27.956989247311999</v>
      </c>
      <c r="I1374" s="2">
        <v>6.4516129032259997</v>
      </c>
      <c r="J1374" s="2">
        <v>57.526881720429998</v>
      </c>
      <c r="K1374" s="2">
        <v>2.1505376344089999</v>
      </c>
      <c r="L1374" s="16">
        <v>0</v>
      </c>
      <c r="M1374" s="15">
        <v>5.9139784946239997</v>
      </c>
    </row>
    <row r="1375" spans="4:13" x14ac:dyDescent="0.2">
      <c r="D1375" s="200"/>
      <c r="E1375" s="4" t="s">
        <v>39</v>
      </c>
      <c r="F1375" s="5"/>
      <c r="G1375" s="6">
        <v>223</v>
      </c>
      <c r="H1375" s="8">
        <v>63</v>
      </c>
      <c r="I1375" s="1">
        <v>5</v>
      </c>
      <c r="J1375" s="1">
        <v>128</v>
      </c>
      <c r="K1375" s="1">
        <v>4</v>
      </c>
      <c r="L1375" s="1">
        <v>1</v>
      </c>
      <c r="M1375" s="9">
        <v>22</v>
      </c>
    </row>
    <row r="1376" spans="4:13" x14ac:dyDescent="0.2">
      <c r="D1376" s="200"/>
      <c r="E1376" s="11"/>
      <c r="F1376" s="10"/>
      <c r="G1376" s="7">
        <v>100</v>
      </c>
      <c r="H1376" s="18">
        <v>28.251121076233002</v>
      </c>
      <c r="I1376" s="2">
        <v>2.2421524663680001</v>
      </c>
      <c r="J1376" s="2">
        <v>57.399103139013</v>
      </c>
      <c r="K1376" s="2">
        <v>1.7937219730939999</v>
      </c>
      <c r="L1376" s="2">
        <v>0.44843049327399997</v>
      </c>
      <c r="M1376" s="15">
        <v>9.8654708520179994</v>
      </c>
    </row>
    <row r="1377" spans="2:13" x14ac:dyDescent="0.2">
      <c r="D1377" s="200"/>
      <c r="E1377" s="4" t="s">
        <v>40</v>
      </c>
      <c r="F1377" s="5"/>
      <c r="G1377" s="6">
        <v>161</v>
      </c>
      <c r="H1377" s="8">
        <v>38</v>
      </c>
      <c r="I1377" s="1">
        <v>4</v>
      </c>
      <c r="J1377" s="1">
        <v>82</v>
      </c>
      <c r="K1377" s="1">
        <v>2</v>
      </c>
      <c r="L1377" s="1">
        <v>2</v>
      </c>
      <c r="M1377" s="9">
        <v>33</v>
      </c>
    </row>
    <row r="1378" spans="2:13" x14ac:dyDescent="0.2">
      <c r="D1378" s="201"/>
      <c r="E1378" s="45"/>
      <c r="F1378" s="51"/>
      <c r="G1378" s="81">
        <v>100</v>
      </c>
      <c r="H1378" s="115">
        <v>23.602484472050001</v>
      </c>
      <c r="I1378" s="64">
        <v>2.4844720496889998</v>
      </c>
      <c r="J1378" s="126">
        <v>50.931677018633998</v>
      </c>
      <c r="K1378" s="64">
        <v>1.242236024845</v>
      </c>
      <c r="L1378" s="64">
        <v>1.242236024845</v>
      </c>
      <c r="M1378" s="140">
        <v>20.496894409938001</v>
      </c>
    </row>
    <row r="1380" spans="2:13" x14ac:dyDescent="0.2">
      <c r="B1380" s="40" t="str">
        <f xml:space="preserve"> HYPERLINK("#'目次'!B40", "[34]")</f>
        <v>[34]</v>
      </c>
      <c r="C1380" s="23" t="s">
        <v>141</v>
      </c>
    </row>
    <row r="1383" spans="2:13" x14ac:dyDescent="0.2">
      <c r="C1383" s="23" t="s">
        <v>48</v>
      </c>
    </row>
    <row r="1384" spans="2:13" ht="36" x14ac:dyDescent="0.2">
      <c r="D1384" s="195"/>
      <c r="E1384" s="196"/>
      <c r="F1384" s="196"/>
      <c r="G1384" s="37" t="s">
        <v>15</v>
      </c>
      <c r="H1384" s="33" t="s">
        <v>131</v>
      </c>
      <c r="I1384" s="13" t="s">
        <v>132</v>
      </c>
      <c r="J1384" s="13" t="s">
        <v>133</v>
      </c>
      <c r="K1384" s="13" t="s">
        <v>134</v>
      </c>
      <c r="L1384" s="13" t="s">
        <v>135</v>
      </c>
      <c r="M1384" s="38" t="s">
        <v>18</v>
      </c>
    </row>
    <row r="1385" spans="2:13" x14ac:dyDescent="0.2">
      <c r="D1385" s="197"/>
      <c r="E1385" s="198"/>
      <c r="F1385" s="198"/>
      <c r="G1385" s="35"/>
      <c r="H1385" s="39"/>
      <c r="I1385" s="14"/>
      <c r="J1385" s="14"/>
      <c r="K1385" s="14"/>
      <c r="L1385" s="14"/>
      <c r="M1385" s="34"/>
    </row>
    <row r="1386" spans="2:13" x14ac:dyDescent="0.2">
      <c r="D1386" s="78"/>
      <c r="E1386" s="79" t="s">
        <v>15</v>
      </c>
      <c r="F1386" s="66"/>
      <c r="G1386" s="36">
        <v>1200</v>
      </c>
      <c r="H1386" s="17">
        <v>311</v>
      </c>
      <c r="I1386" s="17">
        <v>73</v>
      </c>
      <c r="J1386" s="17">
        <v>693</v>
      </c>
      <c r="K1386" s="17">
        <v>19</v>
      </c>
      <c r="L1386" s="17">
        <v>5</v>
      </c>
      <c r="M1386" s="47">
        <v>99</v>
      </c>
    </row>
    <row r="1387" spans="2:13" x14ac:dyDescent="0.2">
      <c r="D1387" s="45"/>
      <c r="E1387" s="51"/>
      <c r="F1387" s="67"/>
      <c r="G1387" s="7">
        <v>100</v>
      </c>
      <c r="H1387" s="2">
        <v>25.916666666666998</v>
      </c>
      <c r="I1387" s="2">
        <v>6.083333333333</v>
      </c>
      <c r="J1387" s="2">
        <v>57.75</v>
      </c>
      <c r="K1387" s="2">
        <v>1.583333333333</v>
      </c>
      <c r="L1387" s="2">
        <v>0.41666666666699997</v>
      </c>
      <c r="M1387" s="15">
        <v>8.25</v>
      </c>
    </row>
    <row r="1388" spans="2:13" x14ac:dyDescent="0.2">
      <c r="D1388" s="199" t="s">
        <v>49</v>
      </c>
      <c r="E1388" s="22" t="s">
        <v>50</v>
      </c>
      <c r="F1388" s="21"/>
      <c r="G1388" s="19">
        <v>15</v>
      </c>
      <c r="H1388" s="27">
        <v>3</v>
      </c>
      <c r="I1388" s="3">
        <v>2</v>
      </c>
      <c r="J1388" s="3">
        <v>8</v>
      </c>
      <c r="K1388" s="3">
        <v>0</v>
      </c>
      <c r="L1388" s="3">
        <v>0</v>
      </c>
      <c r="M1388" s="26">
        <v>2</v>
      </c>
    </row>
    <row r="1389" spans="2:13" x14ac:dyDescent="0.2">
      <c r="D1389" s="200"/>
      <c r="E1389" s="11"/>
      <c r="F1389" s="10"/>
      <c r="G1389" s="7">
        <v>100</v>
      </c>
      <c r="H1389" s="72">
        <v>20</v>
      </c>
      <c r="I1389" s="25">
        <v>13.333333333333</v>
      </c>
      <c r="J1389" s="2">
        <v>53.333333333333002</v>
      </c>
      <c r="K1389" s="16">
        <v>0</v>
      </c>
      <c r="L1389" s="16">
        <v>0</v>
      </c>
      <c r="M1389" s="85">
        <v>13.333333333333</v>
      </c>
    </row>
    <row r="1390" spans="2:13" x14ac:dyDescent="0.2">
      <c r="D1390" s="200"/>
      <c r="E1390" s="4" t="s">
        <v>51</v>
      </c>
      <c r="F1390" s="5"/>
      <c r="G1390" s="6">
        <v>142</v>
      </c>
      <c r="H1390" s="8">
        <v>30</v>
      </c>
      <c r="I1390" s="1">
        <v>7</v>
      </c>
      <c r="J1390" s="1">
        <v>95</v>
      </c>
      <c r="K1390" s="1">
        <v>0</v>
      </c>
      <c r="L1390" s="1">
        <v>0</v>
      </c>
      <c r="M1390" s="9">
        <v>10</v>
      </c>
    </row>
    <row r="1391" spans="2:13" x14ac:dyDescent="0.2">
      <c r="D1391" s="200"/>
      <c r="E1391" s="11"/>
      <c r="F1391" s="10"/>
      <c r="G1391" s="7">
        <v>100</v>
      </c>
      <c r="H1391" s="18">
        <v>21.12676056338</v>
      </c>
      <c r="I1391" s="2">
        <v>4.9295774647890003</v>
      </c>
      <c r="J1391" s="25">
        <v>66.901408450703997</v>
      </c>
      <c r="K1391" s="16">
        <v>0</v>
      </c>
      <c r="L1391" s="16">
        <v>0</v>
      </c>
      <c r="M1391" s="15">
        <v>7.0422535211269999</v>
      </c>
    </row>
    <row r="1392" spans="2:13" x14ac:dyDescent="0.2">
      <c r="D1392" s="200"/>
      <c r="E1392" s="4" t="s">
        <v>52</v>
      </c>
      <c r="F1392" s="5"/>
      <c r="G1392" s="6">
        <v>26</v>
      </c>
      <c r="H1392" s="8">
        <v>11</v>
      </c>
      <c r="I1392" s="1">
        <v>2</v>
      </c>
      <c r="J1392" s="1">
        <v>10</v>
      </c>
      <c r="K1392" s="1">
        <v>1</v>
      </c>
      <c r="L1392" s="1">
        <v>0</v>
      </c>
      <c r="M1392" s="9">
        <v>2</v>
      </c>
    </row>
    <row r="1393" spans="4:13" x14ac:dyDescent="0.2">
      <c r="D1393" s="200"/>
      <c r="E1393" s="11"/>
      <c r="F1393" s="10"/>
      <c r="G1393" s="7">
        <v>100</v>
      </c>
      <c r="H1393" s="75">
        <v>42.307692307692001</v>
      </c>
      <c r="I1393" s="2">
        <v>7.6923076923079998</v>
      </c>
      <c r="J1393" s="50">
        <v>38.461538461537998</v>
      </c>
      <c r="K1393" s="2">
        <v>3.8461538461539999</v>
      </c>
      <c r="L1393" s="16">
        <v>0</v>
      </c>
      <c r="M1393" s="15">
        <v>7.6923076923079998</v>
      </c>
    </row>
    <row r="1394" spans="4:13" x14ac:dyDescent="0.2">
      <c r="D1394" s="200"/>
      <c r="E1394" s="4" t="s">
        <v>53</v>
      </c>
      <c r="F1394" s="5"/>
      <c r="G1394" s="6">
        <v>41</v>
      </c>
      <c r="H1394" s="8">
        <v>12</v>
      </c>
      <c r="I1394" s="1">
        <v>3</v>
      </c>
      <c r="J1394" s="1">
        <v>23</v>
      </c>
      <c r="K1394" s="1">
        <v>1</v>
      </c>
      <c r="L1394" s="1">
        <v>0</v>
      </c>
      <c r="M1394" s="9">
        <v>2</v>
      </c>
    </row>
    <row r="1395" spans="4:13" x14ac:dyDescent="0.2">
      <c r="D1395" s="200"/>
      <c r="E1395" s="11"/>
      <c r="F1395" s="10"/>
      <c r="G1395" s="7">
        <v>100</v>
      </c>
      <c r="H1395" s="18">
        <v>29.268292682927001</v>
      </c>
      <c r="I1395" s="2">
        <v>7.3170731707319998</v>
      </c>
      <c r="J1395" s="2">
        <v>56.097560975610001</v>
      </c>
      <c r="K1395" s="2">
        <v>2.4390243902440001</v>
      </c>
      <c r="L1395" s="16">
        <v>0</v>
      </c>
      <c r="M1395" s="15">
        <v>4.8780487804880002</v>
      </c>
    </row>
    <row r="1396" spans="4:13" x14ac:dyDescent="0.2">
      <c r="D1396" s="200"/>
      <c r="E1396" s="4" t="s">
        <v>54</v>
      </c>
      <c r="F1396" s="5"/>
      <c r="G1396" s="6">
        <v>226</v>
      </c>
      <c r="H1396" s="8">
        <v>62</v>
      </c>
      <c r="I1396" s="1">
        <v>9</v>
      </c>
      <c r="J1396" s="1">
        <v>139</v>
      </c>
      <c r="K1396" s="1">
        <v>3</v>
      </c>
      <c r="L1396" s="1">
        <v>0</v>
      </c>
      <c r="M1396" s="9">
        <v>13</v>
      </c>
    </row>
    <row r="1397" spans="4:13" x14ac:dyDescent="0.2">
      <c r="D1397" s="200"/>
      <c r="E1397" s="11"/>
      <c r="F1397" s="10"/>
      <c r="G1397" s="7">
        <v>100</v>
      </c>
      <c r="H1397" s="18">
        <v>27.433628318583999</v>
      </c>
      <c r="I1397" s="2">
        <v>3.982300884956</v>
      </c>
      <c r="J1397" s="2">
        <v>61.504424778760999</v>
      </c>
      <c r="K1397" s="2">
        <v>1.327433628319</v>
      </c>
      <c r="L1397" s="16">
        <v>0</v>
      </c>
      <c r="M1397" s="15">
        <v>5.7522123893810004</v>
      </c>
    </row>
    <row r="1398" spans="4:13" x14ac:dyDescent="0.2">
      <c r="D1398" s="200"/>
      <c r="E1398" s="4" t="s">
        <v>55</v>
      </c>
      <c r="F1398" s="5"/>
      <c r="G1398" s="6">
        <v>125</v>
      </c>
      <c r="H1398" s="8">
        <v>37</v>
      </c>
      <c r="I1398" s="1">
        <v>12</v>
      </c>
      <c r="J1398" s="1">
        <v>65</v>
      </c>
      <c r="K1398" s="1">
        <v>3</v>
      </c>
      <c r="L1398" s="1">
        <v>0</v>
      </c>
      <c r="M1398" s="9">
        <v>8</v>
      </c>
    </row>
    <row r="1399" spans="4:13" x14ac:dyDescent="0.2">
      <c r="D1399" s="200"/>
      <c r="E1399" s="11"/>
      <c r="F1399" s="10"/>
      <c r="G1399" s="7">
        <v>100</v>
      </c>
      <c r="H1399" s="18">
        <v>29.6</v>
      </c>
      <c r="I1399" s="2">
        <v>9.6</v>
      </c>
      <c r="J1399" s="30">
        <v>52</v>
      </c>
      <c r="K1399" s="2">
        <v>2.4</v>
      </c>
      <c r="L1399" s="16">
        <v>0</v>
      </c>
      <c r="M1399" s="15">
        <v>6.4</v>
      </c>
    </row>
    <row r="1400" spans="4:13" x14ac:dyDescent="0.2">
      <c r="D1400" s="200"/>
      <c r="E1400" s="4" t="s">
        <v>56</v>
      </c>
      <c r="F1400" s="5"/>
      <c r="G1400" s="6">
        <v>190</v>
      </c>
      <c r="H1400" s="8">
        <v>57</v>
      </c>
      <c r="I1400" s="1">
        <v>16</v>
      </c>
      <c r="J1400" s="1">
        <v>104</v>
      </c>
      <c r="K1400" s="1">
        <v>2</v>
      </c>
      <c r="L1400" s="1">
        <v>0</v>
      </c>
      <c r="M1400" s="9">
        <v>11</v>
      </c>
    </row>
    <row r="1401" spans="4:13" x14ac:dyDescent="0.2">
      <c r="D1401" s="200"/>
      <c r="E1401" s="11"/>
      <c r="F1401" s="10"/>
      <c r="G1401" s="7">
        <v>100</v>
      </c>
      <c r="H1401" s="18">
        <v>30</v>
      </c>
      <c r="I1401" s="2">
        <v>8.4210526315790002</v>
      </c>
      <c r="J1401" s="2">
        <v>54.736842105263001</v>
      </c>
      <c r="K1401" s="2">
        <v>1.052631578947</v>
      </c>
      <c r="L1401" s="16">
        <v>0</v>
      </c>
      <c r="M1401" s="15">
        <v>5.7894736842109999</v>
      </c>
    </row>
    <row r="1402" spans="4:13" x14ac:dyDescent="0.2">
      <c r="D1402" s="200"/>
      <c r="E1402" s="4" t="s">
        <v>57</v>
      </c>
      <c r="F1402" s="5"/>
      <c r="G1402" s="6">
        <v>185</v>
      </c>
      <c r="H1402" s="8">
        <v>54</v>
      </c>
      <c r="I1402" s="1">
        <v>10</v>
      </c>
      <c r="J1402" s="1">
        <v>96</v>
      </c>
      <c r="K1402" s="1">
        <v>3</v>
      </c>
      <c r="L1402" s="1">
        <v>1</v>
      </c>
      <c r="M1402" s="9">
        <v>21</v>
      </c>
    </row>
    <row r="1403" spans="4:13" x14ac:dyDescent="0.2">
      <c r="D1403" s="200"/>
      <c r="E1403" s="11"/>
      <c r="F1403" s="10"/>
      <c r="G1403" s="7">
        <v>100</v>
      </c>
      <c r="H1403" s="18">
        <v>29.189189189189001</v>
      </c>
      <c r="I1403" s="2">
        <v>5.4054054054050003</v>
      </c>
      <c r="J1403" s="30">
        <v>51.891891891892001</v>
      </c>
      <c r="K1403" s="2">
        <v>1.6216216216220001</v>
      </c>
      <c r="L1403" s="2">
        <v>0.54054054054099998</v>
      </c>
      <c r="M1403" s="15">
        <v>11.351351351350999</v>
      </c>
    </row>
    <row r="1404" spans="4:13" x14ac:dyDescent="0.2">
      <c r="D1404" s="200"/>
      <c r="E1404" s="4" t="s">
        <v>58</v>
      </c>
      <c r="F1404" s="5"/>
      <c r="G1404" s="6">
        <v>113</v>
      </c>
      <c r="H1404" s="8">
        <v>18</v>
      </c>
      <c r="I1404" s="1">
        <v>9</v>
      </c>
      <c r="J1404" s="1">
        <v>72</v>
      </c>
      <c r="K1404" s="1">
        <v>3</v>
      </c>
      <c r="L1404" s="1">
        <v>2</v>
      </c>
      <c r="M1404" s="9">
        <v>9</v>
      </c>
    </row>
    <row r="1405" spans="4:13" x14ac:dyDescent="0.2">
      <c r="D1405" s="200"/>
      <c r="E1405" s="11"/>
      <c r="F1405" s="10"/>
      <c r="G1405" s="7">
        <v>100</v>
      </c>
      <c r="H1405" s="72">
        <v>15.929203539823</v>
      </c>
      <c r="I1405" s="2">
        <v>7.964601769912</v>
      </c>
      <c r="J1405" s="25">
        <v>63.716814159291999</v>
      </c>
      <c r="K1405" s="2">
        <v>2.654867256637</v>
      </c>
      <c r="L1405" s="2">
        <v>1.769911504425</v>
      </c>
      <c r="M1405" s="15">
        <v>7.964601769912</v>
      </c>
    </row>
    <row r="1406" spans="4:13" x14ac:dyDescent="0.2">
      <c r="D1406" s="200"/>
      <c r="E1406" s="4" t="s">
        <v>59</v>
      </c>
      <c r="F1406" s="5"/>
      <c r="G1406" s="6">
        <v>136</v>
      </c>
      <c r="H1406" s="8">
        <v>27</v>
      </c>
      <c r="I1406" s="1">
        <v>3</v>
      </c>
      <c r="J1406" s="1">
        <v>80</v>
      </c>
      <c r="K1406" s="1">
        <v>3</v>
      </c>
      <c r="L1406" s="1">
        <v>2</v>
      </c>
      <c r="M1406" s="9">
        <v>21</v>
      </c>
    </row>
    <row r="1407" spans="4:13" x14ac:dyDescent="0.2">
      <c r="D1407" s="200"/>
      <c r="E1407" s="11"/>
      <c r="F1407" s="10"/>
      <c r="G1407" s="7">
        <v>100</v>
      </c>
      <c r="H1407" s="72">
        <v>19.852941176470999</v>
      </c>
      <c r="I1407" s="2">
        <v>2.2058823529409999</v>
      </c>
      <c r="J1407" s="2">
        <v>58.823529411765001</v>
      </c>
      <c r="K1407" s="2">
        <v>2.2058823529409999</v>
      </c>
      <c r="L1407" s="2">
        <v>1.4705882352940001</v>
      </c>
      <c r="M1407" s="85">
        <v>15.441176470587999</v>
      </c>
    </row>
    <row r="1408" spans="4:13" x14ac:dyDescent="0.2">
      <c r="D1408" s="199" t="s">
        <v>60</v>
      </c>
      <c r="E1408" s="22" t="s">
        <v>61</v>
      </c>
      <c r="F1408" s="21"/>
      <c r="G1408" s="19">
        <v>205</v>
      </c>
      <c r="H1408" s="27">
        <v>55</v>
      </c>
      <c r="I1408" s="3">
        <v>10</v>
      </c>
      <c r="J1408" s="3">
        <v>109</v>
      </c>
      <c r="K1408" s="3">
        <v>4</v>
      </c>
      <c r="L1408" s="3">
        <v>2</v>
      </c>
      <c r="M1408" s="26">
        <v>25</v>
      </c>
    </row>
    <row r="1409" spans="4:13" x14ac:dyDescent="0.2">
      <c r="D1409" s="200"/>
      <c r="E1409" s="11"/>
      <c r="F1409" s="10"/>
      <c r="G1409" s="7">
        <v>100</v>
      </c>
      <c r="H1409" s="18">
        <v>26.829268292683</v>
      </c>
      <c r="I1409" s="2">
        <v>4.8780487804880002</v>
      </c>
      <c r="J1409" s="2">
        <v>53.170731707317003</v>
      </c>
      <c r="K1409" s="2">
        <v>1.951219512195</v>
      </c>
      <c r="L1409" s="2">
        <v>0.97560975609800005</v>
      </c>
      <c r="M1409" s="15">
        <v>12.195121951220001</v>
      </c>
    </row>
    <row r="1410" spans="4:13" x14ac:dyDescent="0.2">
      <c r="D1410" s="200"/>
      <c r="E1410" s="4" t="s">
        <v>62</v>
      </c>
      <c r="F1410" s="5"/>
      <c r="G1410" s="6">
        <v>160</v>
      </c>
      <c r="H1410" s="8">
        <v>44</v>
      </c>
      <c r="I1410" s="1">
        <v>4</v>
      </c>
      <c r="J1410" s="1">
        <v>90</v>
      </c>
      <c r="K1410" s="1">
        <v>6</v>
      </c>
      <c r="L1410" s="1">
        <v>0</v>
      </c>
      <c r="M1410" s="9">
        <v>16</v>
      </c>
    </row>
    <row r="1411" spans="4:13" x14ac:dyDescent="0.2">
      <c r="D1411" s="200"/>
      <c r="E1411" s="11"/>
      <c r="F1411" s="10"/>
      <c r="G1411" s="7">
        <v>100</v>
      </c>
      <c r="H1411" s="18">
        <v>27.5</v>
      </c>
      <c r="I1411" s="2">
        <v>2.5</v>
      </c>
      <c r="J1411" s="2">
        <v>56.25</v>
      </c>
      <c r="K1411" s="2">
        <v>3.75</v>
      </c>
      <c r="L1411" s="16">
        <v>0</v>
      </c>
      <c r="M1411" s="15">
        <v>10</v>
      </c>
    </row>
    <row r="1412" spans="4:13" x14ac:dyDescent="0.2">
      <c r="D1412" s="200"/>
      <c r="E1412" s="4" t="s">
        <v>63</v>
      </c>
      <c r="F1412" s="5"/>
      <c r="G1412" s="6">
        <v>121</v>
      </c>
      <c r="H1412" s="8">
        <v>35</v>
      </c>
      <c r="I1412" s="1">
        <v>8</v>
      </c>
      <c r="J1412" s="1">
        <v>69</v>
      </c>
      <c r="K1412" s="1">
        <v>1</v>
      </c>
      <c r="L1412" s="1">
        <v>0</v>
      </c>
      <c r="M1412" s="9">
        <v>8</v>
      </c>
    </row>
    <row r="1413" spans="4:13" x14ac:dyDescent="0.2">
      <c r="D1413" s="200"/>
      <c r="E1413" s="11"/>
      <c r="F1413" s="10"/>
      <c r="G1413" s="7">
        <v>100</v>
      </c>
      <c r="H1413" s="18">
        <v>28.925619834711</v>
      </c>
      <c r="I1413" s="2">
        <v>6.6115702479339999</v>
      </c>
      <c r="J1413" s="2">
        <v>57.024793388429998</v>
      </c>
      <c r="K1413" s="2">
        <v>0.82644628099200002</v>
      </c>
      <c r="L1413" s="16">
        <v>0</v>
      </c>
      <c r="M1413" s="15">
        <v>6.6115702479339999</v>
      </c>
    </row>
    <row r="1414" spans="4:13" x14ac:dyDescent="0.2">
      <c r="D1414" s="200"/>
      <c r="E1414" s="4" t="s">
        <v>64</v>
      </c>
      <c r="F1414" s="5"/>
      <c r="G1414" s="6">
        <v>124</v>
      </c>
      <c r="H1414" s="8">
        <v>31</v>
      </c>
      <c r="I1414" s="1">
        <v>11</v>
      </c>
      <c r="J1414" s="1">
        <v>71</v>
      </c>
      <c r="K1414" s="1">
        <v>1</v>
      </c>
      <c r="L1414" s="1">
        <v>0</v>
      </c>
      <c r="M1414" s="9">
        <v>10</v>
      </c>
    </row>
    <row r="1415" spans="4:13" x14ac:dyDescent="0.2">
      <c r="D1415" s="200"/>
      <c r="E1415" s="11"/>
      <c r="F1415" s="10"/>
      <c r="G1415" s="7">
        <v>100</v>
      </c>
      <c r="H1415" s="18">
        <v>25</v>
      </c>
      <c r="I1415" s="2">
        <v>8.8709677419350008</v>
      </c>
      <c r="J1415" s="2">
        <v>57.258064516128997</v>
      </c>
      <c r="K1415" s="2">
        <v>0.80645161290300005</v>
      </c>
      <c r="L1415" s="16">
        <v>0</v>
      </c>
      <c r="M1415" s="15">
        <v>8.0645161290320004</v>
      </c>
    </row>
    <row r="1416" spans="4:13" x14ac:dyDescent="0.2">
      <c r="D1416" s="200"/>
      <c r="E1416" s="4" t="s">
        <v>65</v>
      </c>
      <c r="F1416" s="5"/>
      <c r="G1416" s="6">
        <v>109</v>
      </c>
      <c r="H1416" s="8">
        <v>23</v>
      </c>
      <c r="I1416" s="1">
        <v>9</v>
      </c>
      <c r="J1416" s="1">
        <v>70</v>
      </c>
      <c r="K1416" s="1">
        <v>0</v>
      </c>
      <c r="L1416" s="1">
        <v>1</v>
      </c>
      <c r="M1416" s="9">
        <v>6</v>
      </c>
    </row>
    <row r="1417" spans="4:13" x14ac:dyDescent="0.2">
      <c r="D1417" s="200"/>
      <c r="E1417" s="11"/>
      <c r="F1417" s="10"/>
      <c r="G1417" s="7">
        <v>100</v>
      </c>
      <c r="H1417" s="18">
        <v>21.100917431193</v>
      </c>
      <c r="I1417" s="2">
        <v>8.2568807339449997</v>
      </c>
      <c r="J1417" s="25">
        <v>64.220183486238994</v>
      </c>
      <c r="K1417" s="16">
        <v>0</v>
      </c>
      <c r="L1417" s="2">
        <v>0.91743119266100004</v>
      </c>
      <c r="M1417" s="15">
        <v>5.5045871559629997</v>
      </c>
    </row>
    <row r="1418" spans="4:13" x14ac:dyDescent="0.2">
      <c r="D1418" s="200"/>
      <c r="E1418" s="4" t="s">
        <v>66</v>
      </c>
      <c r="F1418" s="5"/>
      <c r="G1418" s="6">
        <v>104</v>
      </c>
      <c r="H1418" s="8">
        <v>32</v>
      </c>
      <c r="I1418" s="1">
        <v>7</v>
      </c>
      <c r="J1418" s="1">
        <v>57</v>
      </c>
      <c r="K1418" s="1">
        <v>2</v>
      </c>
      <c r="L1418" s="1">
        <v>0</v>
      </c>
      <c r="M1418" s="9">
        <v>6</v>
      </c>
    </row>
    <row r="1419" spans="4:13" x14ac:dyDescent="0.2">
      <c r="D1419" s="200"/>
      <c r="E1419" s="11"/>
      <c r="F1419" s="10"/>
      <c r="G1419" s="7">
        <v>100</v>
      </c>
      <c r="H1419" s="18">
        <v>30.769230769231001</v>
      </c>
      <c r="I1419" s="2">
        <v>6.7307692307689999</v>
      </c>
      <c r="J1419" s="2">
        <v>54.807692307692001</v>
      </c>
      <c r="K1419" s="2">
        <v>1.923076923077</v>
      </c>
      <c r="L1419" s="16">
        <v>0</v>
      </c>
      <c r="M1419" s="15">
        <v>5.7692307692310001</v>
      </c>
    </row>
    <row r="1420" spans="4:13" x14ac:dyDescent="0.2">
      <c r="D1420" s="200"/>
      <c r="E1420" s="4" t="s">
        <v>67</v>
      </c>
      <c r="F1420" s="5"/>
      <c r="G1420" s="6">
        <v>139</v>
      </c>
      <c r="H1420" s="8">
        <v>36</v>
      </c>
      <c r="I1420" s="1">
        <v>10</v>
      </c>
      <c r="J1420" s="1">
        <v>86</v>
      </c>
      <c r="K1420" s="1">
        <v>1</v>
      </c>
      <c r="L1420" s="1">
        <v>1</v>
      </c>
      <c r="M1420" s="9">
        <v>5</v>
      </c>
    </row>
    <row r="1421" spans="4:13" x14ac:dyDescent="0.2">
      <c r="D1421" s="200"/>
      <c r="E1421" s="11"/>
      <c r="F1421" s="10"/>
      <c r="G1421" s="7">
        <v>100</v>
      </c>
      <c r="H1421" s="18">
        <v>25.899280575540001</v>
      </c>
      <c r="I1421" s="2">
        <v>7.1942446043170003</v>
      </c>
      <c r="J1421" s="2">
        <v>61.870503597122003</v>
      </c>
      <c r="K1421" s="2">
        <v>0.71942446043200003</v>
      </c>
      <c r="L1421" s="2">
        <v>0.71942446043200003</v>
      </c>
      <c r="M1421" s="15">
        <v>3.5971223021580001</v>
      </c>
    </row>
    <row r="1422" spans="4:13" x14ac:dyDescent="0.2">
      <c r="D1422" s="200"/>
      <c r="E1422" s="4" t="s">
        <v>68</v>
      </c>
      <c r="F1422" s="5"/>
      <c r="G1422" s="6">
        <v>48</v>
      </c>
      <c r="H1422" s="8">
        <v>14</v>
      </c>
      <c r="I1422" s="1">
        <v>4</v>
      </c>
      <c r="J1422" s="1">
        <v>23</v>
      </c>
      <c r="K1422" s="1">
        <v>2</v>
      </c>
      <c r="L1422" s="1">
        <v>0</v>
      </c>
      <c r="M1422" s="9">
        <v>5</v>
      </c>
    </row>
    <row r="1423" spans="4:13" x14ac:dyDescent="0.2">
      <c r="D1423" s="200"/>
      <c r="E1423" s="11"/>
      <c r="F1423" s="10"/>
      <c r="G1423" s="7">
        <v>100</v>
      </c>
      <c r="H1423" s="18">
        <v>29.166666666666998</v>
      </c>
      <c r="I1423" s="2">
        <v>8.333333333333</v>
      </c>
      <c r="J1423" s="30">
        <v>47.916666666666998</v>
      </c>
      <c r="K1423" s="2">
        <v>4.166666666667</v>
      </c>
      <c r="L1423" s="16">
        <v>0</v>
      </c>
      <c r="M1423" s="15">
        <v>10.416666666667</v>
      </c>
    </row>
    <row r="1424" spans="4:13" x14ac:dyDescent="0.2">
      <c r="D1424" s="200"/>
      <c r="E1424" s="4" t="s">
        <v>69</v>
      </c>
      <c r="F1424" s="5"/>
      <c r="G1424" s="6">
        <v>37</v>
      </c>
      <c r="H1424" s="8">
        <v>11</v>
      </c>
      <c r="I1424" s="1">
        <v>3</v>
      </c>
      <c r="J1424" s="1">
        <v>18</v>
      </c>
      <c r="K1424" s="1">
        <v>1</v>
      </c>
      <c r="L1424" s="1">
        <v>0</v>
      </c>
      <c r="M1424" s="9">
        <v>4</v>
      </c>
    </row>
    <row r="1425" spans="2:13" x14ac:dyDescent="0.2">
      <c r="D1425" s="200"/>
      <c r="E1425" s="11"/>
      <c r="F1425" s="10"/>
      <c r="G1425" s="7">
        <v>100</v>
      </c>
      <c r="H1425" s="18">
        <v>29.72972972973</v>
      </c>
      <c r="I1425" s="2">
        <v>8.1081081081080004</v>
      </c>
      <c r="J1425" s="30">
        <v>48.648648648649001</v>
      </c>
      <c r="K1425" s="2">
        <v>2.7027027027030002</v>
      </c>
      <c r="L1425" s="16">
        <v>0</v>
      </c>
      <c r="M1425" s="15">
        <v>10.810810810811001</v>
      </c>
    </row>
    <row r="1426" spans="2:13" x14ac:dyDescent="0.2">
      <c r="D1426" s="199" t="s">
        <v>70</v>
      </c>
      <c r="E1426" s="22" t="s">
        <v>18</v>
      </c>
      <c r="F1426" s="21"/>
      <c r="G1426" s="19">
        <v>0</v>
      </c>
      <c r="H1426" s="27">
        <v>0</v>
      </c>
      <c r="I1426" s="3">
        <v>0</v>
      </c>
      <c r="J1426" s="3">
        <v>0</v>
      </c>
      <c r="K1426" s="3">
        <v>0</v>
      </c>
      <c r="L1426" s="3">
        <v>0</v>
      </c>
      <c r="M1426" s="26">
        <v>0</v>
      </c>
    </row>
    <row r="1427" spans="2:13" x14ac:dyDescent="0.2">
      <c r="D1427" s="201"/>
      <c r="E1427" s="45"/>
      <c r="F1427" s="51"/>
      <c r="G1427" s="119">
        <v>0</v>
      </c>
      <c r="H1427" s="136">
        <v>0</v>
      </c>
      <c r="I1427" s="103">
        <v>0</v>
      </c>
      <c r="J1427" s="83">
        <v>0</v>
      </c>
      <c r="K1427" s="62">
        <v>0</v>
      </c>
      <c r="L1427" s="62">
        <v>0</v>
      </c>
      <c r="M1427" s="146">
        <v>0</v>
      </c>
    </row>
    <row r="1429" spans="2:13" x14ac:dyDescent="0.2">
      <c r="B1429" s="40" t="str">
        <f xml:space="preserve"> HYPERLINK("#'目次'!B41", "[35]")</f>
        <v>[35]</v>
      </c>
      <c r="C1429" s="23" t="s">
        <v>141</v>
      </c>
    </row>
    <row r="1432" spans="2:13" x14ac:dyDescent="0.2">
      <c r="C1432" s="23" t="s">
        <v>73</v>
      </c>
    </row>
    <row r="1433" spans="2:13" ht="36" x14ac:dyDescent="0.2">
      <c r="D1433" s="195"/>
      <c r="E1433" s="196"/>
      <c r="F1433" s="196"/>
      <c r="G1433" s="37" t="s">
        <v>15</v>
      </c>
      <c r="H1433" s="33" t="s">
        <v>131</v>
      </c>
      <c r="I1433" s="13" t="s">
        <v>132</v>
      </c>
      <c r="J1433" s="13" t="s">
        <v>133</v>
      </c>
      <c r="K1433" s="13" t="s">
        <v>134</v>
      </c>
      <c r="L1433" s="13" t="s">
        <v>135</v>
      </c>
      <c r="M1433" s="38" t="s">
        <v>18</v>
      </c>
    </row>
    <row r="1434" spans="2:13" x14ac:dyDescent="0.2">
      <c r="D1434" s="197"/>
      <c r="E1434" s="198"/>
      <c r="F1434" s="198"/>
      <c r="G1434" s="35"/>
      <c r="H1434" s="39"/>
      <c r="I1434" s="14"/>
      <c r="J1434" s="14"/>
      <c r="K1434" s="14"/>
      <c r="L1434" s="14"/>
      <c r="M1434" s="34"/>
    </row>
    <row r="1435" spans="2:13" x14ac:dyDescent="0.2">
      <c r="D1435" s="78"/>
      <c r="E1435" s="79" t="s">
        <v>15</v>
      </c>
      <c r="F1435" s="66"/>
      <c r="G1435" s="36">
        <v>1200</v>
      </c>
      <c r="H1435" s="17">
        <v>311</v>
      </c>
      <c r="I1435" s="17">
        <v>73</v>
      </c>
      <c r="J1435" s="17">
        <v>693</v>
      </c>
      <c r="K1435" s="17">
        <v>19</v>
      </c>
      <c r="L1435" s="17">
        <v>5</v>
      </c>
      <c r="M1435" s="47">
        <v>99</v>
      </c>
    </row>
    <row r="1436" spans="2:13" x14ac:dyDescent="0.2">
      <c r="D1436" s="45"/>
      <c r="E1436" s="51"/>
      <c r="F1436" s="67"/>
      <c r="G1436" s="7">
        <v>100</v>
      </c>
      <c r="H1436" s="2">
        <v>25.916666666666998</v>
      </c>
      <c r="I1436" s="2">
        <v>6.083333333333</v>
      </c>
      <c r="J1436" s="2">
        <v>57.75</v>
      </c>
      <c r="K1436" s="2">
        <v>1.583333333333</v>
      </c>
      <c r="L1436" s="2">
        <v>0.41666666666699997</v>
      </c>
      <c r="M1436" s="15">
        <v>8.25</v>
      </c>
    </row>
    <row r="1437" spans="2:13" x14ac:dyDescent="0.2">
      <c r="D1437" s="199" t="s">
        <v>74</v>
      </c>
      <c r="E1437" s="22" t="s">
        <v>75</v>
      </c>
      <c r="F1437" s="21"/>
      <c r="G1437" s="19">
        <v>592</v>
      </c>
      <c r="H1437" s="27">
        <v>145</v>
      </c>
      <c r="I1437" s="3">
        <v>36</v>
      </c>
      <c r="J1437" s="3">
        <v>359</v>
      </c>
      <c r="K1437" s="3">
        <v>11</v>
      </c>
      <c r="L1437" s="3">
        <v>2</v>
      </c>
      <c r="M1437" s="26">
        <v>39</v>
      </c>
    </row>
    <row r="1438" spans="2:13" x14ac:dyDescent="0.2">
      <c r="D1438" s="200"/>
      <c r="E1438" s="11"/>
      <c r="F1438" s="10"/>
      <c r="G1438" s="7">
        <v>100</v>
      </c>
      <c r="H1438" s="18">
        <v>24.493243243243001</v>
      </c>
      <c r="I1438" s="2">
        <v>6.0810810810809999</v>
      </c>
      <c r="J1438" s="2">
        <v>60.641891891892001</v>
      </c>
      <c r="K1438" s="2">
        <v>1.858108108108</v>
      </c>
      <c r="L1438" s="2">
        <v>0.33783783783799998</v>
      </c>
      <c r="M1438" s="15">
        <v>6.5878378378380003</v>
      </c>
    </row>
    <row r="1439" spans="2:13" x14ac:dyDescent="0.2">
      <c r="D1439" s="200"/>
      <c r="E1439" s="4" t="s">
        <v>34</v>
      </c>
      <c r="F1439" s="5"/>
      <c r="G1439" s="6">
        <v>37</v>
      </c>
      <c r="H1439" s="8">
        <v>6</v>
      </c>
      <c r="I1439" s="1">
        <v>1</v>
      </c>
      <c r="J1439" s="1">
        <v>26</v>
      </c>
      <c r="K1439" s="1">
        <v>1</v>
      </c>
      <c r="L1439" s="1">
        <v>1</v>
      </c>
      <c r="M1439" s="9">
        <v>2</v>
      </c>
    </row>
    <row r="1440" spans="2:13" x14ac:dyDescent="0.2">
      <c r="D1440" s="200"/>
      <c r="E1440" s="11"/>
      <c r="F1440" s="10"/>
      <c r="G1440" s="7">
        <v>100</v>
      </c>
      <c r="H1440" s="72">
        <v>16.216216216216001</v>
      </c>
      <c r="I1440" s="2">
        <v>2.7027027027030002</v>
      </c>
      <c r="J1440" s="41">
        <v>70.270270270270004</v>
      </c>
      <c r="K1440" s="2">
        <v>2.7027027027030002</v>
      </c>
      <c r="L1440" s="2">
        <v>2.7027027027030002</v>
      </c>
      <c r="M1440" s="15">
        <v>5.4054054054050003</v>
      </c>
    </row>
    <row r="1441" spans="4:13" x14ac:dyDescent="0.2">
      <c r="D1441" s="200"/>
      <c r="E1441" s="4" t="s">
        <v>35</v>
      </c>
      <c r="F1441" s="5"/>
      <c r="G1441" s="6">
        <v>75</v>
      </c>
      <c r="H1441" s="8">
        <v>12</v>
      </c>
      <c r="I1441" s="1">
        <v>7</v>
      </c>
      <c r="J1441" s="1">
        <v>50</v>
      </c>
      <c r="K1441" s="1">
        <v>2</v>
      </c>
      <c r="L1441" s="1">
        <v>0</v>
      </c>
      <c r="M1441" s="9">
        <v>4</v>
      </c>
    </row>
    <row r="1442" spans="4:13" x14ac:dyDescent="0.2">
      <c r="D1442" s="200"/>
      <c r="E1442" s="11"/>
      <c r="F1442" s="10"/>
      <c r="G1442" s="7">
        <v>100</v>
      </c>
      <c r="H1442" s="72">
        <v>16</v>
      </c>
      <c r="I1442" s="2">
        <v>9.333333333333</v>
      </c>
      <c r="J1442" s="25">
        <v>66.666666666666998</v>
      </c>
      <c r="K1442" s="2">
        <v>2.666666666667</v>
      </c>
      <c r="L1442" s="16">
        <v>0</v>
      </c>
      <c r="M1442" s="15">
        <v>5.333333333333</v>
      </c>
    </row>
    <row r="1443" spans="4:13" x14ac:dyDescent="0.2">
      <c r="D1443" s="200"/>
      <c r="E1443" s="4" t="s">
        <v>36</v>
      </c>
      <c r="F1443" s="5"/>
      <c r="G1443" s="6">
        <v>95</v>
      </c>
      <c r="H1443" s="8">
        <v>28</v>
      </c>
      <c r="I1443" s="1">
        <v>8</v>
      </c>
      <c r="J1443" s="1">
        <v>58</v>
      </c>
      <c r="K1443" s="1">
        <v>1</v>
      </c>
      <c r="L1443" s="1">
        <v>0</v>
      </c>
      <c r="M1443" s="9">
        <v>0</v>
      </c>
    </row>
    <row r="1444" spans="4:13" x14ac:dyDescent="0.2">
      <c r="D1444" s="200"/>
      <c r="E1444" s="11"/>
      <c r="F1444" s="10"/>
      <c r="G1444" s="7">
        <v>100</v>
      </c>
      <c r="H1444" s="18">
        <v>29.473684210525999</v>
      </c>
      <c r="I1444" s="2">
        <v>8.4210526315790002</v>
      </c>
      <c r="J1444" s="2">
        <v>61.052631578947</v>
      </c>
      <c r="K1444" s="2">
        <v>1.052631578947</v>
      </c>
      <c r="L1444" s="16">
        <v>0</v>
      </c>
      <c r="M1444" s="110">
        <v>0</v>
      </c>
    </row>
    <row r="1445" spans="4:13" x14ac:dyDescent="0.2">
      <c r="D1445" s="200"/>
      <c r="E1445" s="4" t="s">
        <v>37</v>
      </c>
      <c r="F1445" s="5"/>
      <c r="G1445" s="6">
        <v>111</v>
      </c>
      <c r="H1445" s="8">
        <v>32</v>
      </c>
      <c r="I1445" s="1">
        <v>10</v>
      </c>
      <c r="J1445" s="1">
        <v>62</v>
      </c>
      <c r="K1445" s="1">
        <v>2</v>
      </c>
      <c r="L1445" s="1">
        <v>0</v>
      </c>
      <c r="M1445" s="9">
        <v>5</v>
      </c>
    </row>
    <row r="1446" spans="4:13" x14ac:dyDescent="0.2">
      <c r="D1446" s="200"/>
      <c r="E1446" s="11"/>
      <c r="F1446" s="10"/>
      <c r="G1446" s="7">
        <v>100</v>
      </c>
      <c r="H1446" s="18">
        <v>28.828828828829</v>
      </c>
      <c r="I1446" s="2">
        <v>9.0090090090090005</v>
      </c>
      <c r="J1446" s="2">
        <v>55.855855855855999</v>
      </c>
      <c r="K1446" s="2">
        <v>1.8018018018019999</v>
      </c>
      <c r="L1446" s="16">
        <v>0</v>
      </c>
      <c r="M1446" s="15">
        <v>4.5045045045050003</v>
      </c>
    </row>
    <row r="1447" spans="4:13" x14ac:dyDescent="0.2">
      <c r="D1447" s="200"/>
      <c r="E1447" s="4" t="s">
        <v>38</v>
      </c>
      <c r="F1447" s="5"/>
      <c r="G1447" s="6">
        <v>93</v>
      </c>
      <c r="H1447" s="8">
        <v>25</v>
      </c>
      <c r="I1447" s="1">
        <v>5</v>
      </c>
      <c r="J1447" s="1">
        <v>56</v>
      </c>
      <c r="K1447" s="1">
        <v>2</v>
      </c>
      <c r="L1447" s="1">
        <v>0</v>
      </c>
      <c r="M1447" s="9">
        <v>5</v>
      </c>
    </row>
    <row r="1448" spans="4:13" x14ac:dyDescent="0.2">
      <c r="D1448" s="200"/>
      <c r="E1448" s="11"/>
      <c r="F1448" s="10"/>
      <c r="G1448" s="7">
        <v>100</v>
      </c>
      <c r="H1448" s="18">
        <v>26.881720430108</v>
      </c>
      <c r="I1448" s="2">
        <v>5.3763440860219998</v>
      </c>
      <c r="J1448" s="2">
        <v>60.215053763440999</v>
      </c>
      <c r="K1448" s="2">
        <v>2.1505376344089999</v>
      </c>
      <c r="L1448" s="16">
        <v>0</v>
      </c>
      <c r="M1448" s="15">
        <v>5.3763440860219998</v>
      </c>
    </row>
    <row r="1449" spans="4:13" x14ac:dyDescent="0.2">
      <c r="D1449" s="200"/>
      <c r="E1449" s="4" t="s">
        <v>39</v>
      </c>
      <c r="F1449" s="5"/>
      <c r="G1449" s="6">
        <v>109</v>
      </c>
      <c r="H1449" s="8">
        <v>28</v>
      </c>
      <c r="I1449" s="1">
        <v>4</v>
      </c>
      <c r="J1449" s="1">
        <v>66</v>
      </c>
      <c r="K1449" s="1">
        <v>1</v>
      </c>
      <c r="L1449" s="1">
        <v>1</v>
      </c>
      <c r="M1449" s="9">
        <v>9</v>
      </c>
    </row>
    <row r="1450" spans="4:13" x14ac:dyDescent="0.2">
      <c r="D1450" s="200"/>
      <c r="E1450" s="11"/>
      <c r="F1450" s="10"/>
      <c r="G1450" s="7">
        <v>100</v>
      </c>
      <c r="H1450" s="18">
        <v>25.688073394494999</v>
      </c>
      <c r="I1450" s="2">
        <v>3.669724770642</v>
      </c>
      <c r="J1450" s="2">
        <v>60.550458715596001</v>
      </c>
      <c r="K1450" s="2">
        <v>0.91743119266100004</v>
      </c>
      <c r="L1450" s="2">
        <v>0.91743119266100004</v>
      </c>
      <c r="M1450" s="15">
        <v>8.2568807339449997</v>
      </c>
    </row>
    <row r="1451" spans="4:13" x14ac:dyDescent="0.2">
      <c r="D1451" s="200"/>
      <c r="E1451" s="4" t="s">
        <v>40</v>
      </c>
      <c r="F1451" s="5"/>
      <c r="G1451" s="6">
        <v>72</v>
      </c>
      <c r="H1451" s="8">
        <v>14</v>
      </c>
      <c r="I1451" s="1">
        <v>1</v>
      </c>
      <c r="J1451" s="1">
        <v>41</v>
      </c>
      <c r="K1451" s="1">
        <v>2</v>
      </c>
      <c r="L1451" s="1">
        <v>0</v>
      </c>
      <c r="M1451" s="9">
        <v>14</v>
      </c>
    </row>
    <row r="1452" spans="4:13" x14ac:dyDescent="0.2">
      <c r="D1452" s="200"/>
      <c r="E1452" s="11"/>
      <c r="F1452" s="10"/>
      <c r="G1452" s="7">
        <v>100</v>
      </c>
      <c r="H1452" s="72">
        <v>19.444444444443999</v>
      </c>
      <c r="I1452" s="2">
        <v>1.3888888888890001</v>
      </c>
      <c r="J1452" s="2">
        <v>56.944444444444002</v>
      </c>
      <c r="K1452" s="2">
        <v>2.7777777777780002</v>
      </c>
      <c r="L1452" s="16">
        <v>0</v>
      </c>
      <c r="M1452" s="102">
        <v>19.444444444443999</v>
      </c>
    </row>
    <row r="1453" spans="4:13" x14ac:dyDescent="0.2">
      <c r="D1453" s="199" t="s">
        <v>76</v>
      </c>
      <c r="E1453" s="22" t="s">
        <v>77</v>
      </c>
      <c r="F1453" s="21"/>
      <c r="G1453" s="19">
        <v>608</v>
      </c>
      <c r="H1453" s="27">
        <v>166</v>
      </c>
      <c r="I1453" s="3">
        <v>37</v>
      </c>
      <c r="J1453" s="3">
        <v>334</v>
      </c>
      <c r="K1453" s="3">
        <v>8</v>
      </c>
      <c r="L1453" s="3">
        <v>3</v>
      </c>
      <c r="M1453" s="26">
        <v>60</v>
      </c>
    </row>
    <row r="1454" spans="4:13" x14ac:dyDescent="0.2">
      <c r="D1454" s="200"/>
      <c r="E1454" s="11"/>
      <c r="F1454" s="10"/>
      <c r="G1454" s="7">
        <v>100</v>
      </c>
      <c r="H1454" s="18">
        <v>27.302631578947</v>
      </c>
      <c r="I1454" s="2">
        <v>6.0855263157890001</v>
      </c>
      <c r="J1454" s="2">
        <v>54.934210526316001</v>
      </c>
      <c r="K1454" s="2">
        <v>1.3157894736839999</v>
      </c>
      <c r="L1454" s="2">
        <v>0.49342105263199998</v>
      </c>
      <c r="M1454" s="15">
        <v>9.8684210526319998</v>
      </c>
    </row>
    <row r="1455" spans="4:13" x14ac:dyDescent="0.2">
      <c r="D1455" s="200"/>
      <c r="E1455" s="4" t="s">
        <v>34</v>
      </c>
      <c r="F1455" s="5"/>
      <c r="G1455" s="6">
        <v>37</v>
      </c>
      <c r="H1455" s="8">
        <v>5</v>
      </c>
      <c r="I1455" s="1">
        <v>4</v>
      </c>
      <c r="J1455" s="1">
        <v>20</v>
      </c>
      <c r="K1455" s="1">
        <v>1</v>
      </c>
      <c r="L1455" s="1">
        <v>1</v>
      </c>
      <c r="M1455" s="9">
        <v>6</v>
      </c>
    </row>
    <row r="1456" spans="4:13" x14ac:dyDescent="0.2">
      <c r="D1456" s="200"/>
      <c r="E1456" s="11"/>
      <c r="F1456" s="10"/>
      <c r="G1456" s="7">
        <v>100</v>
      </c>
      <c r="H1456" s="97">
        <v>13.513513513514001</v>
      </c>
      <c r="I1456" s="2">
        <v>10.810810810811001</v>
      </c>
      <c r="J1456" s="2">
        <v>54.054054054053999</v>
      </c>
      <c r="K1456" s="2">
        <v>2.7027027027030002</v>
      </c>
      <c r="L1456" s="2">
        <v>2.7027027027030002</v>
      </c>
      <c r="M1456" s="85">
        <v>16.216216216216001</v>
      </c>
    </row>
    <row r="1457" spans="2:13" x14ac:dyDescent="0.2">
      <c r="D1457" s="200"/>
      <c r="E1457" s="4" t="s">
        <v>35</v>
      </c>
      <c r="F1457" s="5"/>
      <c r="G1457" s="6">
        <v>73</v>
      </c>
      <c r="H1457" s="8">
        <v>12</v>
      </c>
      <c r="I1457" s="1">
        <v>4</v>
      </c>
      <c r="J1457" s="1">
        <v>52</v>
      </c>
      <c r="K1457" s="1">
        <v>1</v>
      </c>
      <c r="L1457" s="1">
        <v>0</v>
      </c>
      <c r="M1457" s="9">
        <v>4</v>
      </c>
    </row>
    <row r="1458" spans="2:13" x14ac:dyDescent="0.2">
      <c r="D1458" s="200"/>
      <c r="E1458" s="11"/>
      <c r="F1458" s="10"/>
      <c r="G1458" s="7">
        <v>100</v>
      </c>
      <c r="H1458" s="72">
        <v>16.438356164384</v>
      </c>
      <c r="I1458" s="2">
        <v>5.4794520547949999</v>
      </c>
      <c r="J1458" s="41">
        <v>71.232876712329002</v>
      </c>
      <c r="K1458" s="2">
        <v>1.369863013699</v>
      </c>
      <c r="L1458" s="16">
        <v>0</v>
      </c>
      <c r="M1458" s="15">
        <v>5.4794520547949999</v>
      </c>
    </row>
    <row r="1459" spans="2:13" x14ac:dyDescent="0.2">
      <c r="D1459" s="200"/>
      <c r="E1459" s="4" t="s">
        <v>36</v>
      </c>
      <c r="F1459" s="5"/>
      <c r="G1459" s="6">
        <v>92</v>
      </c>
      <c r="H1459" s="8">
        <v>28</v>
      </c>
      <c r="I1459" s="1">
        <v>5</v>
      </c>
      <c r="J1459" s="1">
        <v>51</v>
      </c>
      <c r="K1459" s="1">
        <v>1</v>
      </c>
      <c r="L1459" s="1">
        <v>0</v>
      </c>
      <c r="M1459" s="9">
        <v>7</v>
      </c>
    </row>
    <row r="1460" spans="2:13" x14ac:dyDescent="0.2">
      <c r="D1460" s="200"/>
      <c r="E1460" s="11"/>
      <c r="F1460" s="10"/>
      <c r="G1460" s="7">
        <v>100</v>
      </c>
      <c r="H1460" s="18">
        <v>30.434782608696</v>
      </c>
      <c r="I1460" s="2">
        <v>5.4347826086959996</v>
      </c>
      <c r="J1460" s="2">
        <v>55.434782608695997</v>
      </c>
      <c r="K1460" s="2">
        <v>1.086956521739</v>
      </c>
      <c r="L1460" s="16">
        <v>0</v>
      </c>
      <c r="M1460" s="15">
        <v>7.6086956521740001</v>
      </c>
    </row>
    <row r="1461" spans="2:13" x14ac:dyDescent="0.2">
      <c r="D1461" s="200"/>
      <c r="E1461" s="4" t="s">
        <v>37</v>
      </c>
      <c r="F1461" s="5"/>
      <c r="G1461" s="6">
        <v>110</v>
      </c>
      <c r="H1461" s="8">
        <v>35</v>
      </c>
      <c r="I1461" s="1">
        <v>13</v>
      </c>
      <c r="J1461" s="1">
        <v>57</v>
      </c>
      <c r="K1461" s="1">
        <v>0</v>
      </c>
      <c r="L1461" s="1">
        <v>0</v>
      </c>
      <c r="M1461" s="9">
        <v>5</v>
      </c>
    </row>
    <row r="1462" spans="2:13" x14ac:dyDescent="0.2">
      <c r="D1462" s="200"/>
      <c r="E1462" s="11"/>
      <c r="F1462" s="10"/>
      <c r="G1462" s="7">
        <v>100</v>
      </c>
      <c r="H1462" s="70">
        <v>31.818181818182001</v>
      </c>
      <c r="I1462" s="25">
        <v>11.818181818182</v>
      </c>
      <c r="J1462" s="30">
        <v>51.818181818181998</v>
      </c>
      <c r="K1462" s="16">
        <v>0</v>
      </c>
      <c r="L1462" s="16">
        <v>0</v>
      </c>
      <c r="M1462" s="15">
        <v>4.5454545454549997</v>
      </c>
    </row>
    <row r="1463" spans="2:13" x14ac:dyDescent="0.2">
      <c r="D1463" s="200"/>
      <c r="E1463" s="4" t="s">
        <v>38</v>
      </c>
      <c r="F1463" s="5"/>
      <c r="G1463" s="6">
        <v>93</v>
      </c>
      <c r="H1463" s="8">
        <v>27</v>
      </c>
      <c r="I1463" s="1">
        <v>7</v>
      </c>
      <c r="J1463" s="1">
        <v>51</v>
      </c>
      <c r="K1463" s="1">
        <v>2</v>
      </c>
      <c r="L1463" s="1">
        <v>0</v>
      </c>
      <c r="M1463" s="9">
        <v>6</v>
      </c>
    </row>
    <row r="1464" spans="2:13" x14ac:dyDescent="0.2">
      <c r="D1464" s="200"/>
      <c r="E1464" s="11"/>
      <c r="F1464" s="10"/>
      <c r="G1464" s="7">
        <v>100</v>
      </c>
      <c r="H1464" s="18">
        <v>29.032258064516</v>
      </c>
      <c r="I1464" s="2">
        <v>7.5268817204299996</v>
      </c>
      <c r="J1464" s="2">
        <v>54.838709677418997</v>
      </c>
      <c r="K1464" s="2">
        <v>2.1505376344089999</v>
      </c>
      <c r="L1464" s="16">
        <v>0</v>
      </c>
      <c r="M1464" s="15">
        <v>6.4516129032259997</v>
      </c>
    </row>
    <row r="1465" spans="2:13" x14ac:dyDescent="0.2">
      <c r="D1465" s="200"/>
      <c r="E1465" s="4" t="s">
        <v>39</v>
      </c>
      <c r="F1465" s="5"/>
      <c r="G1465" s="6">
        <v>114</v>
      </c>
      <c r="H1465" s="8">
        <v>35</v>
      </c>
      <c r="I1465" s="1">
        <v>1</v>
      </c>
      <c r="J1465" s="1">
        <v>62</v>
      </c>
      <c r="K1465" s="1">
        <v>3</v>
      </c>
      <c r="L1465" s="1">
        <v>0</v>
      </c>
      <c r="M1465" s="9">
        <v>13</v>
      </c>
    </row>
    <row r="1466" spans="2:13" x14ac:dyDescent="0.2">
      <c r="D1466" s="200"/>
      <c r="E1466" s="11"/>
      <c r="F1466" s="10"/>
      <c r="G1466" s="7">
        <v>100</v>
      </c>
      <c r="H1466" s="18">
        <v>30.701754385965</v>
      </c>
      <c r="I1466" s="30">
        <v>0.87719298245599997</v>
      </c>
      <c r="J1466" s="2">
        <v>54.385964912280997</v>
      </c>
      <c r="K1466" s="2">
        <v>2.6315789473679998</v>
      </c>
      <c r="L1466" s="16">
        <v>0</v>
      </c>
      <c r="M1466" s="15">
        <v>11.403508771929999</v>
      </c>
    </row>
    <row r="1467" spans="2:13" x14ac:dyDescent="0.2">
      <c r="D1467" s="200"/>
      <c r="E1467" s="4" t="s">
        <v>40</v>
      </c>
      <c r="F1467" s="5"/>
      <c r="G1467" s="6">
        <v>89</v>
      </c>
      <c r="H1467" s="8">
        <v>24</v>
      </c>
      <c r="I1467" s="1">
        <v>3</v>
      </c>
      <c r="J1467" s="1">
        <v>41</v>
      </c>
      <c r="K1467" s="1">
        <v>0</v>
      </c>
      <c r="L1467" s="1">
        <v>2</v>
      </c>
      <c r="M1467" s="9">
        <v>19</v>
      </c>
    </row>
    <row r="1468" spans="2:13" x14ac:dyDescent="0.2">
      <c r="D1468" s="201"/>
      <c r="E1468" s="45"/>
      <c r="F1468" s="51"/>
      <c r="G1468" s="81">
        <v>100</v>
      </c>
      <c r="H1468" s="115">
        <v>26.966292134831001</v>
      </c>
      <c r="I1468" s="64">
        <v>3.3707865168539999</v>
      </c>
      <c r="J1468" s="108">
        <v>46.067415730336997</v>
      </c>
      <c r="K1468" s="62">
        <v>0</v>
      </c>
      <c r="L1468" s="64">
        <v>2.2471910112360001</v>
      </c>
      <c r="M1468" s="140">
        <v>21.348314606742001</v>
      </c>
    </row>
    <row r="1470" spans="2:13" x14ac:dyDescent="0.2">
      <c r="B1470" s="40" t="str">
        <f xml:space="preserve"> HYPERLINK("#'目次'!B42", "[36]")</f>
        <v>[36]</v>
      </c>
      <c r="C1470" s="23" t="s">
        <v>141</v>
      </c>
    </row>
    <row r="1473" spans="3:13" x14ac:dyDescent="0.2">
      <c r="C1473" s="23" t="s">
        <v>80</v>
      </c>
    </row>
    <row r="1474" spans="3:13" ht="36" x14ac:dyDescent="0.2">
      <c r="E1474" s="195"/>
      <c r="F1474" s="196"/>
      <c r="G1474" s="37" t="s">
        <v>15</v>
      </c>
      <c r="H1474" s="33" t="s">
        <v>131</v>
      </c>
      <c r="I1474" s="13" t="s">
        <v>132</v>
      </c>
      <c r="J1474" s="13" t="s">
        <v>133</v>
      </c>
      <c r="K1474" s="13" t="s">
        <v>134</v>
      </c>
      <c r="L1474" s="13" t="s">
        <v>135</v>
      </c>
      <c r="M1474" s="38" t="s">
        <v>18</v>
      </c>
    </row>
    <row r="1475" spans="3:13" x14ac:dyDescent="0.2">
      <c r="E1475" s="197"/>
      <c r="F1475" s="198"/>
      <c r="G1475" s="35"/>
      <c r="H1475" s="39"/>
      <c r="I1475" s="14"/>
      <c r="J1475" s="14"/>
      <c r="K1475" s="14"/>
      <c r="L1475" s="14"/>
      <c r="M1475" s="34"/>
    </row>
    <row r="1476" spans="3:13" x14ac:dyDescent="0.2">
      <c r="E1476" s="120" t="s">
        <v>15</v>
      </c>
      <c r="F1476" s="66"/>
      <c r="G1476" s="36">
        <v>1200</v>
      </c>
      <c r="H1476" s="17">
        <v>311</v>
      </c>
      <c r="I1476" s="17">
        <v>73</v>
      </c>
      <c r="J1476" s="17">
        <v>693</v>
      </c>
      <c r="K1476" s="17">
        <v>19</v>
      </c>
      <c r="L1476" s="17">
        <v>5</v>
      </c>
      <c r="M1476" s="47">
        <v>99</v>
      </c>
    </row>
    <row r="1477" spans="3:13" x14ac:dyDescent="0.2">
      <c r="E1477" s="45"/>
      <c r="F1477" s="67"/>
      <c r="G1477" s="7">
        <v>100</v>
      </c>
      <c r="H1477" s="2">
        <v>25.916666666666998</v>
      </c>
      <c r="I1477" s="2">
        <v>6.083333333333</v>
      </c>
      <c r="J1477" s="2">
        <v>57.75</v>
      </c>
      <c r="K1477" s="2">
        <v>1.583333333333</v>
      </c>
      <c r="L1477" s="2">
        <v>0.41666666666699997</v>
      </c>
      <c r="M1477" s="15">
        <v>8.25</v>
      </c>
    </row>
    <row r="1478" spans="3:13" x14ac:dyDescent="0.2">
      <c r="E1478" s="4" t="s">
        <v>81</v>
      </c>
      <c r="F1478" s="5"/>
      <c r="G1478" s="19">
        <v>48</v>
      </c>
      <c r="H1478" s="27">
        <v>16</v>
      </c>
      <c r="I1478" s="3">
        <v>1</v>
      </c>
      <c r="J1478" s="3">
        <v>25</v>
      </c>
      <c r="K1478" s="3">
        <v>0</v>
      </c>
      <c r="L1478" s="3">
        <v>0</v>
      </c>
      <c r="M1478" s="26">
        <v>6</v>
      </c>
    </row>
    <row r="1479" spans="3:13" x14ac:dyDescent="0.2">
      <c r="E1479" s="11"/>
      <c r="F1479" s="10"/>
      <c r="G1479" s="7">
        <v>100</v>
      </c>
      <c r="H1479" s="70">
        <v>33.333333333333002</v>
      </c>
      <c r="I1479" s="2">
        <v>2.083333333333</v>
      </c>
      <c r="J1479" s="30">
        <v>52.083333333333002</v>
      </c>
      <c r="K1479" s="16">
        <v>0</v>
      </c>
      <c r="L1479" s="16">
        <v>0</v>
      </c>
      <c r="M1479" s="15">
        <v>12.5</v>
      </c>
    </row>
    <row r="1480" spans="3:13" x14ac:dyDescent="0.2">
      <c r="E1480" s="4" t="s">
        <v>82</v>
      </c>
      <c r="F1480" s="5"/>
      <c r="G1480" s="6">
        <v>84</v>
      </c>
      <c r="H1480" s="8">
        <v>16</v>
      </c>
      <c r="I1480" s="1">
        <v>6</v>
      </c>
      <c r="J1480" s="1">
        <v>50</v>
      </c>
      <c r="K1480" s="1">
        <v>1</v>
      </c>
      <c r="L1480" s="1">
        <v>0</v>
      </c>
      <c r="M1480" s="9">
        <v>11</v>
      </c>
    </row>
    <row r="1481" spans="3:13" x14ac:dyDescent="0.2">
      <c r="E1481" s="11"/>
      <c r="F1481" s="10"/>
      <c r="G1481" s="7">
        <v>100</v>
      </c>
      <c r="H1481" s="72">
        <v>19.047619047619001</v>
      </c>
      <c r="I1481" s="2">
        <v>7.1428571428570002</v>
      </c>
      <c r="J1481" s="2">
        <v>59.523809523810002</v>
      </c>
      <c r="K1481" s="2">
        <v>1.190476190476</v>
      </c>
      <c r="L1481" s="16">
        <v>0</v>
      </c>
      <c r="M1481" s="15">
        <v>13.095238095238001</v>
      </c>
    </row>
    <row r="1482" spans="3:13" x14ac:dyDescent="0.2">
      <c r="E1482" s="4" t="s">
        <v>83</v>
      </c>
      <c r="F1482" s="5"/>
      <c r="G1482" s="6">
        <v>462</v>
      </c>
      <c r="H1482" s="8">
        <v>133</v>
      </c>
      <c r="I1482" s="1">
        <v>33</v>
      </c>
      <c r="J1482" s="1">
        <v>241</v>
      </c>
      <c r="K1482" s="1">
        <v>8</v>
      </c>
      <c r="L1482" s="1">
        <v>2</v>
      </c>
      <c r="M1482" s="9">
        <v>45</v>
      </c>
    </row>
    <row r="1483" spans="3:13" x14ac:dyDescent="0.2">
      <c r="E1483" s="11"/>
      <c r="F1483" s="10"/>
      <c r="G1483" s="7">
        <v>100</v>
      </c>
      <c r="H1483" s="18">
        <v>28.787878787878999</v>
      </c>
      <c r="I1483" s="2">
        <v>7.1428571428570002</v>
      </c>
      <c r="J1483" s="30">
        <v>52.164502164501997</v>
      </c>
      <c r="K1483" s="2">
        <v>1.731601731602</v>
      </c>
      <c r="L1483" s="2">
        <v>0.43290043290000002</v>
      </c>
      <c r="M1483" s="15">
        <v>9.7402597402600009</v>
      </c>
    </row>
    <row r="1484" spans="3:13" x14ac:dyDescent="0.2">
      <c r="E1484" s="4" t="s">
        <v>84</v>
      </c>
      <c r="F1484" s="5"/>
      <c r="G1484" s="6">
        <v>30</v>
      </c>
      <c r="H1484" s="8">
        <v>8</v>
      </c>
      <c r="I1484" s="1">
        <v>1</v>
      </c>
      <c r="J1484" s="1">
        <v>18</v>
      </c>
      <c r="K1484" s="1">
        <v>0</v>
      </c>
      <c r="L1484" s="1">
        <v>0</v>
      </c>
      <c r="M1484" s="9">
        <v>3</v>
      </c>
    </row>
    <row r="1485" spans="3:13" x14ac:dyDescent="0.2">
      <c r="E1485" s="11"/>
      <c r="F1485" s="10"/>
      <c r="G1485" s="7">
        <v>100</v>
      </c>
      <c r="H1485" s="18">
        <v>26.666666666666998</v>
      </c>
      <c r="I1485" s="2">
        <v>3.333333333333</v>
      </c>
      <c r="J1485" s="2">
        <v>60</v>
      </c>
      <c r="K1485" s="16">
        <v>0</v>
      </c>
      <c r="L1485" s="16">
        <v>0</v>
      </c>
      <c r="M1485" s="15">
        <v>10</v>
      </c>
    </row>
    <row r="1486" spans="3:13" x14ac:dyDescent="0.2">
      <c r="E1486" s="4" t="s">
        <v>85</v>
      </c>
      <c r="F1486" s="5"/>
      <c r="G1486" s="6">
        <v>144</v>
      </c>
      <c r="H1486" s="8">
        <v>31</v>
      </c>
      <c r="I1486" s="1">
        <v>12</v>
      </c>
      <c r="J1486" s="1">
        <v>85</v>
      </c>
      <c r="K1486" s="1">
        <v>2</v>
      </c>
      <c r="L1486" s="1">
        <v>1</v>
      </c>
      <c r="M1486" s="9">
        <v>13</v>
      </c>
    </row>
    <row r="1487" spans="3:13" x14ac:dyDescent="0.2">
      <c r="E1487" s="11"/>
      <c r="F1487" s="10"/>
      <c r="G1487" s="7">
        <v>100</v>
      </c>
      <c r="H1487" s="18">
        <v>21.527777777777999</v>
      </c>
      <c r="I1487" s="2">
        <v>8.333333333333</v>
      </c>
      <c r="J1487" s="2">
        <v>59.027777777777999</v>
      </c>
      <c r="K1487" s="2">
        <v>1.3888888888890001</v>
      </c>
      <c r="L1487" s="2">
        <v>0.694444444444</v>
      </c>
      <c r="M1487" s="15">
        <v>9.0277777777780006</v>
      </c>
    </row>
    <row r="1488" spans="3:13" x14ac:dyDescent="0.2">
      <c r="E1488" s="4" t="s">
        <v>86</v>
      </c>
      <c r="F1488" s="5"/>
      <c r="G1488" s="6">
        <v>192</v>
      </c>
      <c r="H1488" s="8">
        <v>48</v>
      </c>
      <c r="I1488" s="1">
        <v>8</v>
      </c>
      <c r="J1488" s="1">
        <v>124</v>
      </c>
      <c r="K1488" s="1">
        <v>4</v>
      </c>
      <c r="L1488" s="1">
        <v>0</v>
      </c>
      <c r="M1488" s="9">
        <v>8</v>
      </c>
    </row>
    <row r="1489" spans="2:13" x14ac:dyDescent="0.2">
      <c r="E1489" s="11"/>
      <c r="F1489" s="10"/>
      <c r="G1489" s="7">
        <v>100</v>
      </c>
      <c r="H1489" s="18">
        <v>25</v>
      </c>
      <c r="I1489" s="2">
        <v>4.166666666667</v>
      </c>
      <c r="J1489" s="25">
        <v>64.583333333333002</v>
      </c>
      <c r="K1489" s="2">
        <v>2.083333333333</v>
      </c>
      <c r="L1489" s="16">
        <v>0</v>
      </c>
      <c r="M1489" s="15">
        <v>4.166666666667</v>
      </c>
    </row>
    <row r="1490" spans="2:13" x14ac:dyDescent="0.2">
      <c r="E1490" s="4" t="s">
        <v>87</v>
      </c>
      <c r="F1490" s="5"/>
      <c r="G1490" s="6">
        <v>72</v>
      </c>
      <c r="H1490" s="8">
        <v>19</v>
      </c>
      <c r="I1490" s="1">
        <v>3</v>
      </c>
      <c r="J1490" s="1">
        <v>44</v>
      </c>
      <c r="K1490" s="1">
        <v>3</v>
      </c>
      <c r="L1490" s="1">
        <v>1</v>
      </c>
      <c r="M1490" s="9">
        <v>2</v>
      </c>
    </row>
    <row r="1491" spans="2:13" x14ac:dyDescent="0.2">
      <c r="E1491" s="11"/>
      <c r="F1491" s="10"/>
      <c r="G1491" s="7">
        <v>100</v>
      </c>
      <c r="H1491" s="18">
        <v>26.388888888888999</v>
      </c>
      <c r="I1491" s="2">
        <v>4.166666666667</v>
      </c>
      <c r="J1491" s="2">
        <v>61.111111111111001</v>
      </c>
      <c r="K1491" s="2">
        <v>4.166666666667</v>
      </c>
      <c r="L1491" s="2">
        <v>1.3888888888890001</v>
      </c>
      <c r="M1491" s="95">
        <v>2.7777777777780002</v>
      </c>
    </row>
    <row r="1492" spans="2:13" x14ac:dyDescent="0.2">
      <c r="E1492" s="4" t="s">
        <v>88</v>
      </c>
      <c r="F1492" s="5"/>
      <c r="G1492" s="6">
        <v>36</v>
      </c>
      <c r="H1492" s="8">
        <v>9</v>
      </c>
      <c r="I1492" s="1">
        <v>1</v>
      </c>
      <c r="J1492" s="1">
        <v>20</v>
      </c>
      <c r="K1492" s="1">
        <v>0</v>
      </c>
      <c r="L1492" s="1">
        <v>1</v>
      </c>
      <c r="M1492" s="9">
        <v>5</v>
      </c>
    </row>
    <row r="1493" spans="2:13" x14ac:dyDescent="0.2">
      <c r="E1493" s="11"/>
      <c r="F1493" s="10"/>
      <c r="G1493" s="7">
        <v>100</v>
      </c>
      <c r="H1493" s="18">
        <v>25</v>
      </c>
      <c r="I1493" s="2">
        <v>2.7777777777780002</v>
      </c>
      <c r="J1493" s="2">
        <v>55.555555555555998</v>
      </c>
      <c r="K1493" s="16">
        <v>0</v>
      </c>
      <c r="L1493" s="2">
        <v>2.7777777777780002</v>
      </c>
      <c r="M1493" s="85">
        <v>13.888888888888999</v>
      </c>
    </row>
    <row r="1494" spans="2:13" x14ac:dyDescent="0.2">
      <c r="E1494" s="4" t="s">
        <v>89</v>
      </c>
      <c r="F1494" s="5"/>
      <c r="G1494" s="6">
        <v>66</v>
      </c>
      <c r="H1494" s="8">
        <v>14</v>
      </c>
      <c r="I1494" s="1">
        <v>2</v>
      </c>
      <c r="J1494" s="1">
        <v>48</v>
      </c>
      <c r="K1494" s="1">
        <v>0</v>
      </c>
      <c r="L1494" s="1">
        <v>0</v>
      </c>
      <c r="M1494" s="9">
        <v>2</v>
      </c>
    </row>
    <row r="1495" spans="2:13" x14ac:dyDescent="0.2">
      <c r="E1495" s="11"/>
      <c r="F1495" s="10"/>
      <c r="G1495" s="7">
        <v>100</v>
      </c>
      <c r="H1495" s="18">
        <v>21.212121212121001</v>
      </c>
      <c r="I1495" s="2">
        <v>3.0303030303030001</v>
      </c>
      <c r="J1495" s="41">
        <v>72.727272727273004</v>
      </c>
      <c r="K1495" s="16">
        <v>0</v>
      </c>
      <c r="L1495" s="16">
        <v>0</v>
      </c>
      <c r="M1495" s="95">
        <v>3.0303030303030001</v>
      </c>
    </row>
    <row r="1496" spans="2:13" x14ac:dyDescent="0.2">
      <c r="E1496" s="4" t="s">
        <v>90</v>
      </c>
      <c r="F1496" s="5"/>
      <c r="G1496" s="6">
        <v>54</v>
      </c>
      <c r="H1496" s="8">
        <v>12</v>
      </c>
      <c r="I1496" s="1">
        <v>6</v>
      </c>
      <c r="J1496" s="1">
        <v>31</v>
      </c>
      <c r="K1496" s="1">
        <v>1</v>
      </c>
      <c r="L1496" s="1">
        <v>0</v>
      </c>
      <c r="M1496" s="9">
        <v>4</v>
      </c>
    </row>
    <row r="1497" spans="2:13" x14ac:dyDescent="0.2">
      <c r="E1497" s="11"/>
      <c r="F1497" s="10"/>
      <c r="G1497" s="7">
        <v>100</v>
      </c>
      <c r="H1497" s="18">
        <v>22.222222222222001</v>
      </c>
      <c r="I1497" s="25">
        <v>11.111111111111001</v>
      </c>
      <c r="J1497" s="2">
        <v>57.407407407407</v>
      </c>
      <c r="K1497" s="2">
        <v>1.851851851852</v>
      </c>
      <c r="L1497" s="16">
        <v>0</v>
      </c>
      <c r="M1497" s="15">
        <v>7.4074074074069998</v>
      </c>
    </row>
    <row r="1498" spans="2:13" x14ac:dyDescent="0.2">
      <c r="E1498" s="4" t="s">
        <v>91</v>
      </c>
      <c r="F1498" s="5"/>
      <c r="G1498" s="6">
        <v>12</v>
      </c>
      <c r="H1498" s="8">
        <v>5</v>
      </c>
      <c r="I1498" s="1">
        <v>0</v>
      </c>
      <c r="J1498" s="1">
        <v>7</v>
      </c>
      <c r="K1498" s="1">
        <v>0</v>
      </c>
      <c r="L1498" s="1">
        <v>0</v>
      </c>
      <c r="M1498" s="9">
        <v>0</v>
      </c>
    </row>
    <row r="1499" spans="2:13" x14ac:dyDescent="0.2">
      <c r="E1499" s="45"/>
      <c r="F1499" s="51"/>
      <c r="G1499" s="81">
        <v>100</v>
      </c>
      <c r="H1499" s="158">
        <v>41.666666666666998</v>
      </c>
      <c r="I1499" s="103">
        <v>0</v>
      </c>
      <c r="J1499" s="64">
        <v>58.333333333333002</v>
      </c>
      <c r="K1499" s="62">
        <v>0</v>
      </c>
      <c r="L1499" s="62">
        <v>0</v>
      </c>
      <c r="M1499" s="146">
        <v>0</v>
      </c>
    </row>
    <row r="1501" spans="2:13" x14ac:dyDescent="0.2">
      <c r="B1501" s="40" t="str">
        <f xml:space="preserve"> HYPERLINK("#'目次'!B43", "[37]")</f>
        <v>[37]</v>
      </c>
      <c r="C1501" s="23" t="s">
        <v>144</v>
      </c>
    </row>
    <row r="1504" spans="2:13" x14ac:dyDescent="0.2">
      <c r="C1504" s="23" t="s">
        <v>14</v>
      </c>
    </row>
    <row r="1505" spans="4:13" ht="36" x14ac:dyDescent="0.2">
      <c r="D1505" s="195"/>
      <c r="E1505" s="196"/>
      <c r="F1505" s="196"/>
      <c r="G1505" s="37" t="s">
        <v>15</v>
      </c>
      <c r="H1505" s="33" t="s">
        <v>131</v>
      </c>
      <c r="I1505" s="13" t="s">
        <v>132</v>
      </c>
      <c r="J1505" s="13" t="s">
        <v>133</v>
      </c>
      <c r="K1505" s="13" t="s">
        <v>134</v>
      </c>
      <c r="L1505" s="13" t="s">
        <v>135</v>
      </c>
      <c r="M1505" s="38" t="s">
        <v>18</v>
      </c>
    </row>
    <row r="1506" spans="4:13" x14ac:dyDescent="0.2">
      <c r="D1506" s="197"/>
      <c r="E1506" s="198"/>
      <c r="F1506" s="198"/>
      <c r="G1506" s="35"/>
      <c r="H1506" s="39"/>
      <c r="I1506" s="14"/>
      <c r="J1506" s="14"/>
      <c r="K1506" s="14"/>
      <c r="L1506" s="14"/>
      <c r="M1506" s="34"/>
    </row>
    <row r="1507" spans="4:13" x14ac:dyDescent="0.2">
      <c r="D1507" s="78"/>
      <c r="E1507" s="79" t="s">
        <v>15</v>
      </c>
      <c r="F1507" s="66"/>
      <c r="G1507" s="36">
        <v>1200</v>
      </c>
      <c r="H1507" s="17">
        <v>71</v>
      </c>
      <c r="I1507" s="17">
        <v>309</v>
      </c>
      <c r="J1507" s="17">
        <v>431</v>
      </c>
      <c r="K1507" s="17">
        <v>276</v>
      </c>
      <c r="L1507" s="17">
        <v>77</v>
      </c>
      <c r="M1507" s="47">
        <v>36</v>
      </c>
    </row>
    <row r="1508" spans="4:13" x14ac:dyDescent="0.2">
      <c r="D1508" s="45"/>
      <c r="E1508" s="51"/>
      <c r="F1508" s="67"/>
      <c r="G1508" s="7">
        <v>100</v>
      </c>
      <c r="H1508" s="2">
        <v>5.916666666667</v>
      </c>
      <c r="I1508" s="2">
        <v>25.75</v>
      </c>
      <c r="J1508" s="2">
        <v>35.916666666666998</v>
      </c>
      <c r="K1508" s="2">
        <v>23</v>
      </c>
      <c r="L1508" s="2">
        <v>6.416666666667</v>
      </c>
      <c r="M1508" s="15">
        <v>3</v>
      </c>
    </row>
    <row r="1509" spans="4:13" x14ac:dyDescent="0.2">
      <c r="D1509" s="199" t="s">
        <v>19</v>
      </c>
      <c r="E1509" s="22" t="s">
        <v>20</v>
      </c>
      <c r="F1509" s="21"/>
      <c r="G1509" s="19">
        <v>132</v>
      </c>
      <c r="H1509" s="27">
        <v>8</v>
      </c>
      <c r="I1509" s="3">
        <v>30</v>
      </c>
      <c r="J1509" s="3">
        <v>48</v>
      </c>
      <c r="K1509" s="3">
        <v>31</v>
      </c>
      <c r="L1509" s="3">
        <v>8</v>
      </c>
      <c r="M1509" s="26">
        <v>7</v>
      </c>
    </row>
    <row r="1510" spans="4:13" x14ac:dyDescent="0.2">
      <c r="D1510" s="200"/>
      <c r="E1510" s="11"/>
      <c r="F1510" s="10"/>
      <c r="G1510" s="7">
        <v>100</v>
      </c>
      <c r="H1510" s="18">
        <v>6.0606060606060002</v>
      </c>
      <c r="I1510" s="2">
        <v>22.727272727273</v>
      </c>
      <c r="J1510" s="2">
        <v>36.363636363635997</v>
      </c>
      <c r="K1510" s="2">
        <v>23.484848484848001</v>
      </c>
      <c r="L1510" s="2">
        <v>6.0606060606060002</v>
      </c>
      <c r="M1510" s="15">
        <v>5.3030303030299999</v>
      </c>
    </row>
    <row r="1511" spans="4:13" x14ac:dyDescent="0.2">
      <c r="D1511" s="200"/>
      <c r="E1511" s="4" t="s">
        <v>21</v>
      </c>
      <c r="F1511" s="5"/>
      <c r="G1511" s="6">
        <v>444</v>
      </c>
      <c r="H1511" s="8">
        <v>29</v>
      </c>
      <c r="I1511" s="1">
        <v>134</v>
      </c>
      <c r="J1511" s="1">
        <v>134</v>
      </c>
      <c r="K1511" s="1">
        <v>101</v>
      </c>
      <c r="L1511" s="1">
        <v>27</v>
      </c>
      <c r="M1511" s="9">
        <v>19</v>
      </c>
    </row>
    <row r="1512" spans="4:13" x14ac:dyDescent="0.2">
      <c r="D1512" s="200"/>
      <c r="E1512" s="11"/>
      <c r="F1512" s="10"/>
      <c r="G1512" s="7">
        <v>100</v>
      </c>
      <c r="H1512" s="18">
        <v>6.5315315315319999</v>
      </c>
      <c r="I1512" s="2">
        <v>30.180180180179999</v>
      </c>
      <c r="J1512" s="30">
        <v>30.180180180179999</v>
      </c>
      <c r="K1512" s="2">
        <v>22.747747747748001</v>
      </c>
      <c r="L1512" s="2">
        <v>6.0810810810809999</v>
      </c>
      <c r="M1512" s="15">
        <v>4.2792792792789998</v>
      </c>
    </row>
    <row r="1513" spans="4:13" x14ac:dyDescent="0.2">
      <c r="D1513" s="200"/>
      <c r="E1513" s="4" t="s">
        <v>22</v>
      </c>
      <c r="F1513" s="5"/>
      <c r="G1513" s="6">
        <v>192</v>
      </c>
      <c r="H1513" s="8">
        <v>8</v>
      </c>
      <c r="I1513" s="1">
        <v>50</v>
      </c>
      <c r="J1513" s="1">
        <v>80</v>
      </c>
      <c r="K1513" s="1">
        <v>37</v>
      </c>
      <c r="L1513" s="1">
        <v>10</v>
      </c>
      <c r="M1513" s="9">
        <v>7</v>
      </c>
    </row>
    <row r="1514" spans="4:13" x14ac:dyDescent="0.2">
      <c r="D1514" s="200"/>
      <c r="E1514" s="11"/>
      <c r="F1514" s="10"/>
      <c r="G1514" s="7">
        <v>100</v>
      </c>
      <c r="H1514" s="18">
        <v>4.166666666667</v>
      </c>
      <c r="I1514" s="2">
        <v>26.041666666666998</v>
      </c>
      <c r="J1514" s="25">
        <v>41.666666666666998</v>
      </c>
      <c r="K1514" s="2">
        <v>19.270833333333002</v>
      </c>
      <c r="L1514" s="2">
        <v>5.208333333333</v>
      </c>
      <c r="M1514" s="15">
        <v>3.645833333333</v>
      </c>
    </row>
    <row r="1515" spans="4:13" x14ac:dyDescent="0.2">
      <c r="D1515" s="200"/>
      <c r="E1515" s="4" t="s">
        <v>23</v>
      </c>
      <c r="F1515" s="5"/>
      <c r="G1515" s="6">
        <v>192</v>
      </c>
      <c r="H1515" s="8">
        <v>11</v>
      </c>
      <c r="I1515" s="1">
        <v>43</v>
      </c>
      <c r="J1515" s="1">
        <v>63</v>
      </c>
      <c r="K1515" s="1">
        <v>56</v>
      </c>
      <c r="L1515" s="1">
        <v>19</v>
      </c>
      <c r="M1515" s="9">
        <v>0</v>
      </c>
    </row>
    <row r="1516" spans="4:13" x14ac:dyDescent="0.2">
      <c r="D1516" s="200"/>
      <c r="E1516" s="11"/>
      <c r="F1516" s="10"/>
      <c r="G1516" s="7">
        <v>100</v>
      </c>
      <c r="H1516" s="18">
        <v>5.729166666667</v>
      </c>
      <c r="I1516" s="2">
        <v>22.395833333333002</v>
      </c>
      <c r="J1516" s="2">
        <v>32.8125</v>
      </c>
      <c r="K1516" s="25">
        <v>29.166666666666998</v>
      </c>
      <c r="L1516" s="2">
        <v>9.895833333333</v>
      </c>
      <c r="M1516" s="48">
        <v>0</v>
      </c>
    </row>
    <row r="1517" spans="4:13" x14ac:dyDescent="0.2">
      <c r="D1517" s="200"/>
      <c r="E1517" s="4" t="s">
        <v>24</v>
      </c>
      <c r="F1517" s="5"/>
      <c r="G1517" s="6">
        <v>240</v>
      </c>
      <c r="H1517" s="8">
        <v>15</v>
      </c>
      <c r="I1517" s="1">
        <v>52</v>
      </c>
      <c r="J1517" s="1">
        <v>106</v>
      </c>
      <c r="K1517" s="1">
        <v>51</v>
      </c>
      <c r="L1517" s="1">
        <v>13</v>
      </c>
      <c r="M1517" s="9">
        <v>3</v>
      </c>
    </row>
    <row r="1518" spans="4:13" x14ac:dyDescent="0.2">
      <c r="D1518" s="200"/>
      <c r="E1518" s="11"/>
      <c r="F1518" s="10"/>
      <c r="G1518" s="7">
        <v>100</v>
      </c>
      <c r="H1518" s="18">
        <v>6.25</v>
      </c>
      <c r="I1518" s="2">
        <v>21.666666666666998</v>
      </c>
      <c r="J1518" s="25">
        <v>44.166666666666998</v>
      </c>
      <c r="K1518" s="2">
        <v>21.25</v>
      </c>
      <c r="L1518" s="2">
        <v>5.416666666667</v>
      </c>
      <c r="M1518" s="15">
        <v>1.25</v>
      </c>
    </row>
    <row r="1519" spans="4:13" x14ac:dyDescent="0.2">
      <c r="D1519" s="199" t="s">
        <v>25</v>
      </c>
      <c r="E1519" s="22" t="s">
        <v>26</v>
      </c>
      <c r="F1519" s="21"/>
      <c r="G1519" s="19">
        <v>348</v>
      </c>
      <c r="H1519" s="27">
        <v>19</v>
      </c>
      <c r="I1519" s="3">
        <v>92</v>
      </c>
      <c r="J1519" s="3">
        <v>109</v>
      </c>
      <c r="K1519" s="3">
        <v>92</v>
      </c>
      <c r="L1519" s="3">
        <v>27</v>
      </c>
      <c r="M1519" s="26">
        <v>9</v>
      </c>
    </row>
    <row r="1520" spans="4:13" x14ac:dyDescent="0.2">
      <c r="D1520" s="200"/>
      <c r="E1520" s="11"/>
      <c r="F1520" s="10"/>
      <c r="G1520" s="7">
        <v>100</v>
      </c>
      <c r="H1520" s="18">
        <v>5.4597701149429998</v>
      </c>
      <c r="I1520" s="2">
        <v>26.436781609194998</v>
      </c>
      <c r="J1520" s="2">
        <v>31.321839080459998</v>
      </c>
      <c r="K1520" s="2">
        <v>26.436781609194998</v>
      </c>
      <c r="L1520" s="2">
        <v>7.7586206896550003</v>
      </c>
      <c r="M1520" s="15">
        <v>2.586206896552</v>
      </c>
    </row>
    <row r="1521" spans="4:13" x14ac:dyDescent="0.2">
      <c r="D1521" s="200"/>
      <c r="E1521" s="4" t="s">
        <v>27</v>
      </c>
      <c r="F1521" s="5"/>
      <c r="G1521" s="6">
        <v>378</v>
      </c>
      <c r="H1521" s="8">
        <v>24</v>
      </c>
      <c r="I1521" s="1">
        <v>99</v>
      </c>
      <c r="J1521" s="1">
        <v>136</v>
      </c>
      <c r="K1521" s="1">
        <v>85</v>
      </c>
      <c r="L1521" s="1">
        <v>23</v>
      </c>
      <c r="M1521" s="9">
        <v>11</v>
      </c>
    </row>
    <row r="1522" spans="4:13" x14ac:dyDescent="0.2">
      <c r="D1522" s="200"/>
      <c r="E1522" s="11"/>
      <c r="F1522" s="10"/>
      <c r="G1522" s="7">
        <v>100</v>
      </c>
      <c r="H1522" s="18">
        <v>6.3492063492059998</v>
      </c>
      <c r="I1522" s="2">
        <v>26.190476190476002</v>
      </c>
      <c r="J1522" s="2">
        <v>35.978835978836003</v>
      </c>
      <c r="K1522" s="2">
        <v>22.486772486772001</v>
      </c>
      <c r="L1522" s="2">
        <v>6.0846560846560003</v>
      </c>
      <c r="M1522" s="15">
        <v>2.9100529100529999</v>
      </c>
    </row>
    <row r="1523" spans="4:13" x14ac:dyDescent="0.2">
      <c r="D1523" s="200"/>
      <c r="E1523" s="4" t="s">
        <v>28</v>
      </c>
      <c r="F1523" s="5"/>
      <c r="G1523" s="6">
        <v>372</v>
      </c>
      <c r="H1523" s="8">
        <v>23</v>
      </c>
      <c r="I1523" s="1">
        <v>98</v>
      </c>
      <c r="J1523" s="1">
        <v>144</v>
      </c>
      <c r="K1523" s="1">
        <v>70</v>
      </c>
      <c r="L1523" s="1">
        <v>24</v>
      </c>
      <c r="M1523" s="9">
        <v>13</v>
      </c>
    </row>
    <row r="1524" spans="4:13" x14ac:dyDescent="0.2">
      <c r="D1524" s="200"/>
      <c r="E1524" s="11"/>
      <c r="F1524" s="10"/>
      <c r="G1524" s="7">
        <v>100</v>
      </c>
      <c r="H1524" s="18">
        <v>6.1827956989250001</v>
      </c>
      <c r="I1524" s="2">
        <v>26.344086021504999</v>
      </c>
      <c r="J1524" s="2">
        <v>38.709677419355003</v>
      </c>
      <c r="K1524" s="2">
        <v>18.817204301075002</v>
      </c>
      <c r="L1524" s="2">
        <v>6.4516129032259997</v>
      </c>
      <c r="M1524" s="15">
        <v>3.4946236559139998</v>
      </c>
    </row>
    <row r="1525" spans="4:13" x14ac:dyDescent="0.2">
      <c r="D1525" s="200"/>
      <c r="E1525" s="4" t="s">
        <v>29</v>
      </c>
      <c r="F1525" s="5"/>
      <c r="G1525" s="6">
        <v>102</v>
      </c>
      <c r="H1525" s="8">
        <v>5</v>
      </c>
      <c r="I1525" s="1">
        <v>20</v>
      </c>
      <c r="J1525" s="1">
        <v>42</v>
      </c>
      <c r="K1525" s="1">
        <v>29</v>
      </c>
      <c r="L1525" s="1">
        <v>3</v>
      </c>
      <c r="M1525" s="9">
        <v>3</v>
      </c>
    </row>
    <row r="1526" spans="4:13" x14ac:dyDescent="0.2">
      <c r="D1526" s="200"/>
      <c r="E1526" s="11"/>
      <c r="F1526" s="10"/>
      <c r="G1526" s="7">
        <v>100</v>
      </c>
      <c r="H1526" s="18">
        <v>4.9019607843140003</v>
      </c>
      <c r="I1526" s="30">
        <v>19.607843137254999</v>
      </c>
      <c r="J1526" s="25">
        <v>41.176470588234999</v>
      </c>
      <c r="K1526" s="25">
        <v>28.431372549020001</v>
      </c>
      <c r="L1526" s="2">
        <v>2.9411764705880001</v>
      </c>
      <c r="M1526" s="15">
        <v>2.9411764705880001</v>
      </c>
    </row>
    <row r="1527" spans="4:13" x14ac:dyDescent="0.2">
      <c r="D1527" s="199" t="s">
        <v>30</v>
      </c>
      <c r="E1527" s="22" t="s">
        <v>31</v>
      </c>
      <c r="F1527" s="21"/>
      <c r="G1527" s="19">
        <v>592</v>
      </c>
      <c r="H1527" s="27">
        <v>39</v>
      </c>
      <c r="I1527" s="3">
        <v>137</v>
      </c>
      <c r="J1527" s="3">
        <v>241</v>
      </c>
      <c r="K1527" s="3">
        <v>121</v>
      </c>
      <c r="L1527" s="3">
        <v>36</v>
      </c>
      <c r="M1527" s="26">
        <v>18</v>
      </c>
    </row>
    <row r="1528" spans="4:13" x14ac:dyDescent="0.2">
      <c r="D1528" s="200"/>
      <c r="E1528" s="11"/>
      <c r="F1528" s="10"/>
      <c r="G1528" s="7">
        <v>100</v>
      </c>
      <c r="H1528" s="18">
        <v>6.5878378378380003</v>
      </c>
      <c r="I1528" s="2">
        <v>23.141891891892001</v>
      </c>
      <c r="J1528" s="2">
        <v>40.709459459458998</v>
      </c>
      <c r="K1528" s="2">
        <v>20.439189189189001</v>
      </c>
      <c r="L1528" s="2">
        <v>6.0810810810809999</v>
      </c>
      <c r="M1528" s="15">
        <v>3.040540540541</v>
      </c>
    </row>
    <row r="1529" spans="4:13" x14ac:dyDescent="0.2">
      <c r="D1529" s="200"/>
      <c r="E1529" s="4" t="s">
        <v>32</v>
      </c>
      <c r="F1529" s="5"/>
      <c r="G1529" s="6">
        <v>608</v>
      </c>
      <c r="H1529" s="8">
        <v>32</v>
      </c>
      <c r="I1529" s="1">
        <v>172</v>
      </c>
      <c r="J1529" s="1">
        <v>190</v>
      </c>
      <c r="K1529" s="1">
        <v>155</v>
      </c>
      <c r="L1529" s="1">
        <v>41</v>
      </c>
      <c r="M1529" s="9">
        <v>18</v>
      </c>
    </row>
    <row r="1530" spans="4:13" x14ac:dyDescent="0.2">
      <c r="D1530" s="200"/>
      <c r="E1530" s="11"/>
      <c r="F1530" s="10"/>
      <c r="G1530" s="7">
        <v>100</v>
      </c>
      <c r="H1530" s="18">
        <v>5.2631578947369997</v>
      </c>
      <c r="I1530" s="2">
        <v>28.289473684211</v>
      </c>
      <c r="J1530" s="2">
        <v>31.25</v>
      </c>
      <c r="K1530" s="2">
        <v>25.493421052632002</v>
      </c>
      <c r="L1530" s="2">
        <v>6.7434210526319998</v>
      </c>
      <c r="M1530" s="15">
        <v>2.9605263157890001</v>
      </c>
    </row>
    <row r="1531" spans="4:13" x14ac:dyDescent="0.2">
      <c r="D1531" s="199" t="s">
        <v>33</v>
      </c>
      <c r="E1531" s="22" t="s">
        <v>34</v>
      </c>
      <c r="F1531" s="21"/>
      <c r="G1531" s="19">
        <v>74</v>
      </c>
      <c r="H1531" s="27">
        <v>3</v>
      </c>
      <c r="I1531" s="3">
        <v>12</v>
      </c>
      <c r="J1531" s="3">
        <v>42</v>
      </c>
      <c r="K1531" s="3">
        <v>11</v>
      </c>
      <c r="L1531" s="3">
        <v>2</v>
      </c>
      <c r="M1531" s="26">
        <v>4</v>
      </c>
    </row>
    <row r="1532" spans="4:13" x14ac:dyDescent="0.2">
      <c r="D1532" s="200"/>
      <c r="E1532" s="11"/>
      <c r="F1532" s="10"/>
      <c r="G1532" s="7">
        <v>100</v>
      </c>
      <c r="H1532" s="18">
        <v>4.0540540540540002</v>
      </c>
      <c r="I1532" s="30">
        <v>16.216216216216001</v>
      </c>
      <c r="J1532" s="41">
        <v>56.756756756756999</v>
      </c>
      <c r="K1532" s="30">
        <v>14.864864864865</v>
      </c>
      <c r="L1532" s="2">
        <v>2.7027027027030002</v>
      </c>
      <c r="M1532" s="15">
        <v>5.4054054054050003</v>
      </c>
    </row>
    <row r="1533" spans="4:13" x14ac:dyDescent="0.2">
      <c r="D1533" s="200"/>
      <c r="E1533" s="4" t="s">
        <v>35</v>
      </c>
      <c r="F1533" s="5"/>
      <c r="G1533" s="6">
        <v>148</v>
      </c>
      <c r="H1533" s="8">
        <v>9</v>
      </c>
      <c r="I1533" s="1">
        <v>28</v>
      </c>
      <c r="J1533" s="1">
        <v>69</v>
      </c>
      <c r="K1533" s="1">
        <v>31</v>
      </c>
      <c r="L1533" s="1">
        <v>5</v>
      </c>
      <c r="M1533" s="9">
        <v>6</v>
      </c>
    </row>
    <row r="1534" spans="4:13" x14ac:dyDescent="0.2">
      <c r="D1534" s="200"/>
      <c r="E1534" s="11"/>
      <c r="F1534" s="10"/>
      <c r="G1534" s="7">
        <v>100</v>
      </c>
      <c r="H1534" s="18">
        <v>6.0810810810809999</v>
      </c>
      <c r="I1534" s="30">
        <v>18.918918918919001</v>
      </c>
      <c r="J1534" s="41">
        <v>46.621621621621998</v>
      </c>
      <c r="K1534" s="2">
        <v>20.945945945946001</v>
      </c>
      <c r="L1534" s="2">
        <v>3.3783783783780001</v>
      </c>
      <c r="M1534" s="15">
        <v>4.0540540540540002</v>
      </c>
    </row>
    <row r="1535" spans="4:13" x14ac:dyDescent="0.2">
      <c r="D1535" s="200"/>
      <c r="E1535" s="4" t="s">
        <v>36</v>
      </c>
      <c r="F1535" s="5"/>
      <c r="G1535" s="6">
        <v>187</v>
      </c>
      <c r="H1535" s="8">
        <v>8</v>
      </c>
      <c r="I1535" s="1">
        <v>42</v>
      </c>
      <c r="J1535" s="1">
        <v>74</v>
      </c>
      <c r="K1535" s="1">
        <v>46</v>
      </c>
      <c r="L1535" s="1">
        <v>14</v>
      </c>
      <c r="M1535" s="9">
        <v>3</v>
      </c>
    </row>
    <row r="1536" spans="4:13" x14ac:dyDescent="0.2">
      <c r="D1536" s="200"/>
      <c r="E1536" s="11"/>
      <c r="F1536" s="10"/>
      <c r="G1536" s="7">
        <v>100</v>
      </c>
      <c r="H1536" s="18">
        <v>4.2780748663099999</v>
      </c>
      <c r="I1536" s="2">
        <v>22.459893048127999</v>
      </c>
      <c r="J1536" s="2">
        <v>39.572192513368996</v>
      </c>
      <c r="K1536" s="2">
        <v>24.598930481282999</v>
      </c>
      <c r="L1536" s="2">
        <v>7.4866310160429999</v>
      </c>
      <c r="M1536" s="15">
        <v>1.6042780748659999</v>
      </c>
    </row>
    <row r="1537" spans="2:13" x14ac:dyDescent="0.2">
      <c r="D1537" s="200"/>
      <c r="E1537" s="4" t="s">
        <v>37</v>
      </c>
      <c r="F1537" s="5"/>
      <c r="G1537" s="6">
        <v>221</v>
      </c>
      <c r="H1537" s="8">
        <v>13</v>
      </c>
      <c r="I1537" s="1">
        <v>64</v>
      </c>
      <c r="J1537" s="1">
        <v>60</v>
      </c>
      <c r="K1537" s="1">
        <v>60</v>
      </c>
      <c r="L1537" s="1">
        <v>18</v>
      </c>
      <c r="M1537" s="9">
        <v>6</v>
      </c>
    </row>
    <row r="1538" spans="2:13" x14ac:dyDescent="0.2">
      <c r="D1538" s="200"/>
      <c r="E1538" s="11"/>
      <c r="F1538" s="10"/>
      <c r="G1538" s="7">
        <v>100</v>
      </c>
      <c r="H1538" s="18">
        <v>5.8823529411760003</v>
      </c>
      <c r="I1538" s="2">
        <v>28.959276018099999</v>
      </c>
      <c r="J1538" s="30">
        <v>27.149321266967998</v>
      </c>
      <c r="K1538" s="2">
        <v>27.149321266967998</v>
      </c>
      <c r="L1538" s="2">
        <v>8.1447963800899998</v>
      </c>
      <c r="M1538" s="15">
        <v>2.7149321266970001</v>
      </c>
    </row>
    <row r="1539" spans="2:13" x14ac:dyDescent="0.2">
      <c r="D1539" s="200"/>
      <c r="E1539" s="4" t="s">
        <v>38</v>
      </c>
      <c r="F1539" s="5"/>
      <c r="G1539" s="6">
        <v>186</v>
      </c>
      <c r="H1539" s="8">
        <v>13</v>
      </c>
      <c r="I1539" s="1">
        <v>55</v>
      </c>
      <c r="J1539" s="1">
        <v>61</v>
      </c>
      <c r="K1539" s="1">
        <v>45</v>
      </c>
      <c r="L1539" s="1">
        <v>10</v>
      </c>
      <c r="M1539" s="9">
        <v>2</v>
      </c>
    </row>
    <row r="1540" spans="2:13" x14ac:dyDescent="0.2">
      <c r="D1540" s="200"/>
      <c r="E1540" s="11"/>
      <c r="F1540" s="10"/>
      <c r="G1540" s="7">
        <v>100</v>
      </c>
      <c r="H1540" s="18">
        <v>6.9892473118279996</v>
      </c>
      <c r="I1540" s="2">
        <v>29.569892473117999</v>
      </c>
      <c r="J1540" s="2">
        <v>32.795698924730999</v>
      </c>
      <c r="K1540" s="2">
        <v>24.193548387097</v>
      </c>
      <c r="L1540" s="2">
        <v>5.3763440860219998</v>
      </c>
      <c r="M1540" s="15">
        <v>1.0752688172039999</v>
      </c>
    </row>
    <row r="1541" spans="2:13" x14ac:dyDescent="0.2">
      <c r="D1541" s="200"/>
      <c r="E1541" s="4" t="s">
        <v>39</v>
      </c>
      <c r="F1541" s="5"/>
      <c r="G1541" s="6">
        <v>223</v>
      </c>
      <c r="H1541" s="8">
        <v>14</v>
      </c>
      <c r="I1541" s="1">
        <v>57</v>
      </c>
      <c r="J1541" s="1">
        <v>81</v>
      </c>
      <c r="K1541" s="1">
        <v>51</v>
      </c>
      <c r="L1541" s="1">
        <v>13</v>
      </c>
      <c r="M1541" s="9">
        <v>7</v>
      </c>
    </row>
    <row r="1542" spans="2:13" x14ac:dyDescent="0.2">
      <c r="D1542" s="200"/>
      <c r="E1542" s="11"/>
      <c r="F1542" s="10"/>
      <c r="G1542" s="7">
        <v>100</v>
      </c>
      <c r="H1542" s="18">
        <v>6.27802690583</v>
      </c>
      <c r="I1542" s="2">
        <v>25.560538116591999</v>
      </c>
      <c r="J1542" s="2">
        <v>36.322869955157003</v>
      </c>
      <c r="K1542" s="2">
        <v>22.869955156951001</v>
      </c>
      <c r="L1542" s="2">
        <v>5.8295964125559996</v>
      </c>
      <c r="M1542" s="15">
        <v>3.139013452915</v>
      </c>
    </row>
    <row r="1543" spans="2:13" x14ac:dyDescent="0.2">
      <c r="D1543" s="200"/>
      <c r="E1543" s="4" t="s">
        <v>40</v>
      </c>
      <c r="F1543" s="5"/>
      <c r="G1543" s="6">
        <v>161</v>
      </c>
      <c r="H1543" s="8">
        <v>11</v>
      </c>
      <c r="I1543" s="1">
        <v>51</v>
      </c>
      <c r="J1543" s="1">
        <v>44</v>
      </c>
      <c r="K1543" s="1">
        <v>32</v>
      </c>
      <c r="L1543" s="1">
        <v>15</v>
      </c>
      <c r="M1543" s="9">
        <v>8</v>
      </c>
    </row>
    <row r="1544" spans="2:13" x14ac:dyDescent="0.2">
      <c r="D1544" s="201"/>
      <c r="E1544" s="45"/>
      <c r="F1544" s="51"/>
      <c r="G1544" s="81">
        <v>100</v>
      </c>
      <c r="H1544" s="115">
        <v>6.8322981366460001</v>
      </c>
      <c r="I1544" s="124">
        <v>31.677018633540001</v>
      </c>
      <c r="J1544" s="126">
        <v>27.329192546584</v>
      </c>
      <c r="K1544" s="64">
        <v>19.875776397515999</v>
      </c>
      <c r="L1544" s="64">
        <v>9.3167701863350008</v>
      </c>
      <c r="M1544" s="106">
        <v>4.9689440993789997</v>
      </c>
    </row>
    <row r="1546" spans="2:13" x14ac:dyDescent="0.2">
      <c r="B1546" s="40" t="str">
        <f xml:space="preserve"> HYPERLINK("#'目次'!B44", "[38]")</f>
        <v>[38]</v>
      </c>
      <c r="C1546" s="23" t="s">
        <v>144</v>
      </c>
    </row>
    <row r="1549" spans="2:13" x14ac:dyDescent="0.2">
      <c r="C1549" s="23" t="s">
        <v>48</v>
      </c>
    </row>
    <row r="1550" spans="2:13" ht="36" x14ac:dyDescent="0.2">
      <c r="D1550" s="195"/>
      <c r="E1550" s="196"/>
      <c r="F1550" s="196"/>
      <c r="G1550" s="37" t="s">
        <v>15</v>
      </c>
      <c r="H1550" s="33" t="s">
        <v>131</v>
      </c>
      <c r="I1550" s="13" t="s">
        <v>132</v>
      </c>
      <c r="J1550" s="13" t="s">
        <v>133</v>
      </c>
      <c r="K1550" s="13" t="s">
        <v>134</v>
      </c>
      <c r="L1550" s="13" t="s">
        <v>135</v>
      </c>
      <c r="M1550" s="38" t="s">
        <v>18</v>
      </c>
    </row>
    <row r="1551" spans="2:13" x14ac:dyDescent="0.2">
      <c r="D1551" s="197"/>
      <c r="E1551" s="198"/>
      <c r="F1551" s="198"/>
      <c r="G1551" s="35"/>
      <c r="H1551" s="39"/>
      <c r="I1551" s="14"/>
      <c r="J1551" s="14"/>
      <c r="K1551" s="14"/>
      <c r="L1551" s="14"/>
      <c r="M1551" s="34"/>
    </row>
    <row r="1552" spans="2:13" x14ac:dyDescent="0.2">
      <c r="D1552" s="78"/>
      <c r="E1552" s="79" t="s">
        <v>15</v>
      </c>
      <c r="F1552" s="66"/>
      <c r="G1552" s="36">
        <v>1200</v>
      </c>
      <c r="H1552" s="17">
        <v>71</v>
      </c>
      <c r="I1552" s="17">
        <v>309</v>
      </c>
      <c r="J1552" s="17">
        <v>431</v>
      </c>
      <c r="K1552" s="17">
        <v>276</v>
      </c>
      <c r="L1552" s="17">
        <v>77</v>
      </c>
      <c r="M1552" s="47">
        <v>36</v>
      </c>
    </row>
    <row r="1553" spans="4:13" x14ac:dyDescent="0.2">
      <c r="D1553" s="45"/>
      <c r="E1553" s="51"/>
      <c r="F1553" s="67"/>
      <c r="G1553" s="7">
        <v>100</v>
      </c>
      <c r="H1553" s="2">
        <v>5.916666666667</v>
      </c>
      <c r="I1553" s="2">
        <v>25.75</v>
      </c>
      <c r="J1553" s="2">
        <v>35.916666666666998</v>
      </c>
      <c r="K1553" s="2">
        <v>23</v>
      </c>
      <c r="L1553" s="2">
        <v>6.416666666667</v>
      </c>
      <c r="M1553" s="15">
        <v>3</v>
      </c>
    </row>
    <row r="1554" spans="4:13" x14ac:dyDescent="0.2">
      <c r="D1554" s="199" t="s">
        <v>49</v>
      </c>
      <c r="E1554" s="22" t="s">
        <v>50</v>
      </c>
      <c r="F1554" s="21"/>
      <c r="G1554" s="19">
        <v>15</v>
      </c>
      <c r="H1554" s="27">
        <v>0</v>
      </c>
      <c r="I1554" s="3">
        <v>9</v>
      </c>
      <c r="J1554" s="3">
        <v>6</v>
      </c>
      <c r="K1554" s="3">
        <v>0</v>
      </c>
      <c r="L1554" s="3">
        <v>0</v>
      </c>
      <c r="M1554" s="26">
        <v>0</v>
      </c>
    </row>
    <row r="1555" spans="4:13" x14ac:dyDescent="0.2">
      <c r="D1555" s="200"/>
      <c r="E1555" s="11"/>
      <c r="F1555" s="10"/>
      <c r="G1555" s="7">
        <v>100</v>
      </c>
      <c r="H1555" s="143">
        <v>0</v>
      </c>
      <c r="I1555" s="41">
        <v>60</v>
      </c>
      <c r="J1555" s="2">
        <v>40</v>
      </c>
      <c r="K1555" s="82">
        <v>0</v>
      </c>
      <c r="L1555" s="49">
        <v>0</v>
      </c>
      <c r="M1555" s="48">
        <v>0</v>
      </c>
    </row>
    <row r="1556" spans="4:13" x14ac:dyDescent="0.2">
      <c r="D1556" s="200"/>
      <c r="E1556" s="4" t="s">
        <v>51</v>
      </c>
      <c r="F1556" s="5"/>
      <c r="G1556" s="6">
        <v>142</v>
      </c>
      <c r="H1556" s="8">
        <v>7</v>
      </c>
      <c r="I1556" s="1">
        <v>32</v>
      </c>
      <c r="J1556" s="1">
        <v>58</v>
      </c>
      <c r="K1556" s="1">
        <v>31</v>
      </c>
      <c r="L1556" s="1">
        <v>11</v>
      </c>
      <c r="M1556" s="9">
        <v>3</v>
      </c>
    </row>
    <row r="1557" spans="4:13" x14ac:dyDescent="0.2">
      <c r="D1557" s="200"/>
      <c r="E1557" s="11"/>
      <c r="F1557" s="10"/>
      <c r="G1557" s="7">
        <v>100</v>
      </c>
      <c r="H1557" s="18">
        <v>4.9295774647890003</v>
      </c>
      <c r="I1557" s="2">
        <v>22.535211267606002</v>
      </c>
      <c r="J1557" s="2">
        <v>40.845070422535002</v>
      </c>
      <c r="K1557" s="2">
        <v>21.830985915492999</v>
      </c>
      <c r="L1557" s="2">
        <v>7.746478873239</v>
      </c>
      <c r="M1557" s="15">
        <v>2.112676056338</v>
      </c>
    </row>
    <row r="1558" spans="4:13" x14ac:dyDescent="0.2">
      <c r="D1558" s="200"/>
      <c r="E1558" s="4" t="s">
        <v>52</v>
      </c>
      <c r="F1558" s="5"/>
      <c r="G1558" s="6">
        <v>26</v>
      </c>
      <c r="H1558" s="8">
        <v>3</v>
      </c>
      <c r="I1558" s="1">
        <v>5</v>
      </c>
      <c r="J1558" s="1">
        <v>10</v>
      </c>
      <c r="K1558" s="1">
        <v>5</v>
      </c>
      <c r="L1558" s="1">
        <v>1</v>
      </c>
      <c r="M1558" s="9">
        <v>2</v>
      </c>
    </row>
    <row r="1559" spans="4:13" x14ac:dyDescent="0.2">
      <c r="D1559" s="200"/>
      <c r="E1559" s="11"/>
      <c r="F1559" s="10"/>
      <c r="G1559" s="7">
        <v>100</v>
      </c>
      <c r="H1559" s="70">
        <v>11.538461538462</v>
      </c>
      <c r="I1559" s="30">
        <v>19.230769230768999</v>
      </c>
      <c r="J1559" s="2">
        <v>38.461538461537998</v>
      </c>
      <c r="K1559" s="2">
        <v>19.230769230768999</v>
      </c>
      <c r="L1559" s="2">
        <v>3.8461538461539999</v>
      </c>
      <c r="M1559" s="15">
        <v>7.6923076923079998</v>
      </c>
    </row>
    <row r="1560" spans="4:13" x14ac:dyDescent="0.2">
      <c r="D1560" s="200"/>
      <c r="E1560" s="4" t="s">
        <v>53</v>
      </c>
      <c r="F1560" s="5"/>
      <c r="G1560" s="6">
        <v>41</v>
      </c>
      <c r="H1560" s="8">
        <v>4</v>
      </c>
      <c r="I1560" s="1">
        <v>17</v>
      </c>
      <c r="J1560" s="1">
        <v>9</v>
      </c>
      <c r="K1560" s="1">
        <v>7</v>
      </c>
      <c r="L1560" s="1">
        <v>3</v>
      </c>
      <c r="M1560" s="9">
        <v>1</v>
      </c>
    </row>
    <row r="1561" spans="4:13" x14ac:dyDescent="0.2">
      <c r="D1561" s="200"/>
      <c r="E1561" s="11"/>
      <c r="F1561" s="10"/>
      <c r="G1561" s="7">
        <v>100</v>
      </c>
      <c r="H1561" s="18">
        <v>9.7560975609760003</v>
      </c>
      <c r="I1561" s="41">
        <v>41.463414634145998</v>
      </c>
      <c r="J1561" s="50">
        <v>21.951219512194999</v>
      </c>
      <c r="K1561" s="30">
        <v>17.073170731706998</v>
      </c>
      <c r="L1561" s="2">
        <v>7.3170731707319998</v>
      </c>
      <c r="M1561" s="15">
        <v>2.4390243902440001</v>
      </c>
    </row>
    <row r="1562" spans="4:13" x14ac:dyDescent="0.2">
      <c r="D1562" s="200"/>
      <c r="E1562" s="4" t="s">
        <v>54</v>
      </c>
      <c r="F1562" s="5"/>
      <c r="G1562" s="6">
        <v>226</v>
      </c>
      <c r="H1562" s="8">
        <v>11</v>
      </c>
      <c r="I1562" s="1">
        <v>61</v>
      </c>
      <c r="J1562" s="1">
        <v>87</v>
      </c>
      <c r="K1562" s="1">
        <v>52</v>
      </c>
      <c r="L1562" s="1">
        <v>9</v>
      </c>
      <c r="M1562" s="9">
        <v>6</v>
      </c>
    </row>
    <row r="1563" spans="4:13" x14ac:dyDescent="0.2">
      <c r="D1563" s="200"/>
      <c r="E1563" s="11"/>
      <c r="F1563" s="10"/>
      <c r="G1563" s="7">
        <v>100</v>
      </c>
      <c r="H1563" s="18">
        <v>4.8672566371680004</v>
      </c>
      <c r="I1563" s="2">
        <v>26.991150442477998</v>
      </c>
      <c r="J1563" s="2">
        <v>38.495575221239001</v>
      </c>
      <c r="K1563" s="2">
        <v>23.008849557522002</v>
      </c>
      <c r="L1563" s="2">
        <v>3.982300884956</v>
      </c>
      <c r="M1563" s="15">
        <v>2.654867256637</v>
      </c>
    </row>
    <row r="1564" spans="4:13" x14ac:dyDescent="0.2">
      <c r="D1564" s="200"/>
      <c r="E1564" s="4" t="s">
        <v>55</v>
      </c>
      <c r="F1564" s="5"/>
      <c r="G1564" s="6">
        <v>125</v>
      </c>
      <c r="H1564" s="8">
        <v>10</v>
      </c>
      <c r="I1564" s="1">
        <v>23</v>
      </c>
      <c r="J1564" s="1">
        <v>45</v>
      </c>
      <c r="K1564" s="1">
        <v>31</v>
      </c>
      <c r="L1564" s="1">
        <v>14</v>
      </c>
      <c r="M1564" s="9">
        <v>2</v>
      </c>
    </row>
    <row r="1565" spans="4:13" x14ac:dyDescent="0.2">
      <c r="D1565" s="200"/>
      <c r="E1565" s="11"/>
      <c r="F1565" s="10"/>
      <c r="G1565" s="7">
        <v>100</v>
      </c>
      <c r="H1565" s="18">
        <v>8</v>
      </c>
      <c r="I1565" s="30">
        <v>18.399999999999999</v>
      </c>
      <c r="J1565" s="2">
        <v>36</v>
      </c>
      <c r="K1565" s="2">
        <v>24.8</v>
      </c>
      <c r="L1565" s="2">
        <v>11.2</v>
      </c>
      <c r="M1565" s="15">
        <v>1.6</v>
      </c>
    </row>
    <row r="1566" spans="4:13" x14ac:dyDescent="0.2">
      <c r="D1566" s="200"/>
      <c r="E1566" s="4" t="s">
        <v>56</v>
      </c>
      <c r="F1566" s="5"/>
      <c r="G1566" s="6">
        <v>190</v>
      </c>
      <c r="H1566" s="8">
        <v>11</v>
      </c>
      <c r="I1566" s="1">
        <v>50</v>
      </c>
      <c r="J1566" s="1">
        <v>64</v>
      </c>
      <c r="K1566" s="1">
        <v>49</v>
      </c>
      <c r="L1566" s="1">
        <v>12</v>
      </c>
      <c r="M1566" s="9">
        <v>4</v>
      </c>
    </row>
    <row r="1567" spans="4:13" x14ac:dyDescent="0.2">
      <c r="D1567" s="200"/>
      <c r="E1567" s="11"/>
      <c r="F1567" s="10"/>
      <c r="G1567" s="7">
        <v>100</v>
      </c>
      <c r="H1567" s="18">
        <v>5.7894736842109999</v>
      </c>
      <c r="I1567" s="2">
        <v>26.315789473683999</v>
      </c>
      <c r="J1567" s="2">
        <v>33.684210526316001</v>
      </c>
      <c r="K1567" s="2">
        <v>25.789473684211</v>
      </c>
      <c r="L1567" s="2">
        <v>6.3157894736840001</v>
      </c>
      <c r="M1567" s="15">
        <v>2.1052631578950001</v>
      </c>
    </row>
    <row r="1568" spans="4:13" x14ac:dyDescent="0.2">
      <c r="D1568" s="200"/>
      <c r="E1568" s="4" t="s">
        <v>57</v>
      </c>
      <c r="F1568" s="5"/>
      <c r="G1568" s="6">
        <v>185</v>
      </c>
      <c r="H1568" s="8">
        <v>6</v>
      </c>
      <c r="I1568" s="1">
        <v>60</v>
      </c>
      <c r="J1568" s="1">
        <v>43</v>
      </c>
      <c r="K1568" s="1">
        <v>58</v>
      </c>
      <c r="L1568" s="1">
        <v>13</v>
      </c>
      <c r="M1568" s="9">
        <v>5</v>
      </c>
    </row>
    <row r="1569" spans="4:13" x14ac:dyDescent="0.2">
      <c r="D1569" s="200"/>
      <c r="E1569" s="11"/>
      <c r="F1569" s="10"/>
      <c r="G1569" s="7">
        <v>100</v>
      </c>
      <c r="H1569" s="18">
        <v>3.2432432432430001</v>
      </c>
      <c r="I1569" s="25">
        <v>32.432432432432002</v>
      </c>
      <c r="J1569" s="50">
        <v>23.243243243243001</v>
      </c>
      <c r="K1569" s="25">
        <v>31.351351351350999</v>
      </c>
      <c r="L1569" s="2">
        <v>7.0270270270269997</v>
      </c>
      <c r="M1569" s="15">
        <v>2.7027027027030002</v>
      </c>
    </row>
    <row r="1570" spans="4:13" x14ac:dyDescent="0.2">
      <c r="D1570" s="200"/>
      <c r="E1570" s="4" t="s">
        <v>58</v>
      </c>
      <c r="F1570" s="5"/>
      <c r="G1570" s="6">
        <v>113</v>
      </c>
      <c r="H1570" s="8">
        <v>7</v>
      </c>
      <c r="I1570" s="1">
        <v>21</v>
      </c>
      <c r="J1570" s="1">
        <v>56</v>
      </c>
      <c r="K1570" s="1">
        <v>20</v>
      </c>
      <c r="L1570" s="1">
        <v>4</v>
      </c>
      <c r="M1570" s="9">
        <v>5</v>
      </c>
    </row>
    <row r="1571" spans="4:13" x14ac:dyDescent="0.2">
      <c r="D1571" s="200"/>
      <c r="E1571" s="11"/>
      <c r="F1571" s="10"/>
      <c r="G1571" s="7">
        <v>100</v>
      </c>
      <c r="H1571" s="18">
        <v>6.194690265487</v>
      </c>
      <c r="I1571" s="30">
        <v>18.584070796460001</v>
      </c>
      <c r="J1571" s="41">
        <v>49.557522123894003</v>
      </c>
      <c r="K1571" s="30">
        <v>17.699115044248</v>
      </c>
      <c r="L1571" s="2">
        <v>3.53982300885</v>
      </c>
      <c r="M1571" s="15">
        <v>4.424778761062</v>
      </c>
    </row>
    <row r="1572" spans="4:13" x14ac:dyDescent="0.2">
      <c r="D1572" s="200"/>
      <c r="E1572" s="4" t="s">
        <v>59</v>
      </c>
      <c r="F1572" s="5"/>
      <c r="G1572" s="6">
        <v>136</v>
      </c>
      <c r="H1572" s="8">
        <v>12</v>
      </c>
      <c r="I1572" s="1">
        <v>31</v>
      </c>
      <c r="J1572" s="1">
        <v>52</v>
      </c>
      <c r="K1572" s="1">
        <v>23</v>
      </c>
      <c r="L1572" s="1">
        <v>10</v>
      </c>
      <c r="M1572" s="9">
        <v>8</v>
      </c>
    </row>
    <row r="1573" spans="4:13" x14ac:dyDescent="0.2">
      <c r="D1573" s="200"/>
      <c r="E1573" s="11"/>
      <c r="F1573" s="10"/>
      <c r="G1573" s="7">
        <v>100</v>
      </c>
      <c r="H1573" s="18">
        <v>8.8235294117649996</v>
      </c>
      <c r="I1573" s="2">
        <v>22.794117647059</v>
      </c>
      <c r="J1573" s="2">
        <v>38.235294117647001</v>
      </c>
      <c r="K1573" s="30">
        <v>16.911764705882</v>
      </c>
      <c r="L1573" s="2">
        <v>7.352941176471</v>
      </c>
      <c r="M1573" s="15">
        <v>5.8823529411760003</v>
      </c>
    </row>
    <row r="1574" spans="4:13" x14ac:dyDescent="0.2">
      <c r="D1574" s="199" t="s">
        <v>60</v>
      </c>
      <c r="E1574" s="22" t="s">
        <v>61</v>
      </c>
      <c r="F1574" s="21"/>
      <c r="G1574" s="19">
        <v>205</v>
      </c>
      <c r="H1574" s="27">
        <v>11</v>
      </c>
      <c r="I1574" s="3">
        <v>46</v>
      </c>
      <c r="J1574" s="3">
        <v>70</v>
      </c>
      <c r="K1574" s="3">
        <v>51</v>
      </c>
      <c r="L1574" s="3">
        <v>18</v>
      </c>
      <c r="M1574" s="26">
        <v>9</v>
      </c>
    </row>
    <row r="1575" spans="4:13" x14ac:dyDescent="0.2">
      <c r="D1575" s="200"/>
      <c r="E1575" s="11"/>
      <c r="F1575" s="10"/>
      <c r="G1575" s="7">
        <v>100</v>
      </c>
      <c r="H1575" s="18">
        <v>5.3658536585369996</v>
      </c>
      <c r="I1575" s="2">
        <v>22.439024390244001</v>
      </c>
      <c r="J1575" s="2">
        <v>34.146341463414998</v>
      </c>
      <c r="K1575" s="2">
        <v>24.878048780488001</v>
      </c>
      <c r="L1575" s="2">
        <v>8.7804878048779997</v>
      </c>
      <c r="M1575" s="15">
        <v>4.3902439024389999</v>
      </c>
    </row>
    <row r="1576" spans="4:13" x14ac:dyDescent="0.2">
      <c r="D1576" s="200"/>
      <c r="E1576" s="4" t="s">
        <v>62</v>
      </c>
      <c r="F1576" s="5"/>
      <c r="G1576" s="6">
        <v>160</v>
      </c>
      <c r="H1576" s="8">
        <v>9</v>
      </c>
      <c r="I1576" s="1">
        <v>43</v>
      </c>
      <c r="J1576" s="1">
        <v>53</v>
      </c>
      <c r="K1576" s="1">
        <v>39</v>
      </c>
      <c r="L1576" s="1">
        <v>8</v>
      </c>
      <c r="M1576" s="9">
        <v>8</v>
      </c>
    </row>
    <row r="1577" spans="4:13" x14ac:dyDescent="0.2">
      <c r="D1577" s="200"/>
      <c r="E1577" s="11"/>
      <c r="F1577" s="10"/>
      <c r="G1577" s="7">
        <v>100</v>
      </c>
      <c r="H1577" s="18">
        <v>5.625</v>
      </c>
      <c r="I1577" s="2">
        <v>26.875</v>
      </c>
      <c r="J1577" s="2">
        <v>33.125</v>
      </c>
      <c r="K1577" s="2">
        <v>24.375</v>
      </c>
      <c r="L1577" s="2">
        <v>5</v>
      </c>
      <c r="M1577" s="15">
        <v>5</v>
      </c>
    </row>
    <row r="1578" spans="4:13" x14ac:dyDescent="0.2">
      <c r="D1578" s="200"/>
      <c r="E1578" s="4" t="s">
        <v>63</v>
      </c>
      <c r="F1578" s="5"/>
      <c r="G1578" s="6">
        <v>121</v>
      </c>
      <c r="H1578" s="8">
        <v>7</v>
      </c>
      <c r="I1578" s="1">
        <v>33</v>
      </c>
      <c r="J1578" s="1">
        <v>36</v>
      </c>
      <c r="K1578" s="1">
        <v>34</v>
      </c>
      <c r="L1578" s="1">
        <v>8</v>
      </c>
      <c r="M1578" s="9">
        <v>3</v>
      </c>
    </row>
    <row r="1579" spans="4:13" x14ac:dyDescent="0.2">
      <c r="D1579" s="200"/>
      <c r="E1579" s="11"/>
      <c r="F1579" s="10"/>
      <c r="G1579" s="7">
        <v>100</v>
      </c>
      <c r="H1579" s="18">
        <v>5.7851239669419998</v>
      </c>
      <c r="I1579" s="2">
        <v>27.272727272727</v>
      </c>
      <c r="J1579" s="30">
        <v>29.752066115702</v>
      </c>
      <c r="K1579" s="25">
        <v>28.099173553719002</v>
      </c>
      <c r="L1579" s="2">
        <v>6.6115702479339999</v>
      </c>
      <c r="M1579" s="15">
        <v>2.4793388429749998</v>
      </c>
    </row>
    <row r="1580" spans="4:13" x14ac:dyDescent="0.2">
      <c r="D1580" s="200"/>
      <c r="E1580" s="4" t="s">
        <v>64</v>
      </c>
      <c r="F1580" s="5"/>
      <c r="G1580" s="6">
        <v>124</v>
      </c>
      <c r="H1580" s="8">
        <v>7</v>
      </c>
      <c r="I1580" s="1">
        <v>28</v>
      </c>
      <c r="J1580" s="1">
        <v>48</v>
      </c>
      <c r="K1580" s="1">
        <v>29</v>
      </c>
      <c r="L1580" s="1">
        <v>8</v>
      </c>
      <c r="M1580" s="9">
        <v>4</v>
      </c>
    </row>
    <row r="1581" spans="4:13" x14ac:dyDescent="0.2">
      <c r="D1581" s="200"/>
      <c r="E1581" s="11"/>
      <c r="F1581" s="10"/>
      <c r="G1581" s="7">
        <v>100</v>
      </c>
      <c r="H1581" s="18">
        <v>5.6451612903230002</v>
      </c>
      <c r="I1581" s="2">
        <v>22.580645161290001</v>
      </c>
      <c r="J1581" s="2">
        <v>38.709677419355003</v>
      </c>
      <c r="K1581" s="2">
        <v>23.387096774193999</v>
      </c>
      <c r="L1581" s="2">
        <v>6.4516129032259997</v>
      </c>
      <c r="M1581" s="15">
        <v>3.2258064516129998</v>
      </c>
    </row>
    <row r="1582" spans="4:13" x14ac:dyDescent="0.2">
      <c r="D1582" s="200"/>
      <c r="E1582" s="4" t="s">
        <v>65</v>
      </c>
      <c r="F1582" s="5"/>
      <c r="G1582" s="6">
        <v>109</v>
      </c>
      <c r="H1582" s="8">
        <v>8</v>
      </c>
      <c r="I1582" s="1">
        <v>27</v>
      </c>
      <c r="J1582" s="1">
        <v>41</v>
      </c>
      <c r="K1582" s="1">
        <v>25</v>
      </c>
      <c r="L1582" s="1">
        <v>7</v>
      </c>
      <c r="M1582" s="9">
        <v>1</v>
      </c>
    </row>
    <row r="1583" spans="4:13" x14ac:dyDescent="0.2">
      <c r="D1583" s="200"/>
      <c r="E1583" s="11"/>
      <c r="F1583" s="10"/>
      <c r="G1583" s="7">
        <v>100</v>
      </c>
      <c r="H1583" s="18">
        <v>7.339449541284</v>
      </c>
      <c r="I1583" s="2">
        <v>24.770642201834999</v>
      </c>
      <c r="J1583" s="2">
        <v>37.614678899083003</v>
      </c>
      <c r="K1583" s="2">
        <v>22.935779816514</v>
      </c>
      <c r="L1583" s="2">
        <v>6.4220183486240003</v>
      </c>
      <c r="M1583" s="15">
        <v>0.91743119266100004</v>
      </c>
    </row>
    <row r="1584" spans="4:13" x14ac:dyDescent="0.2">
      <c r="D1584" s="200"/>
      <c r="E1584" s="4" t="s">
        <v>66</v>
      </c>
      <c r="F1584" s="5"/>
      <c r="G1584" s="6">
        <v>104</v>
      </c>
      <c r="H1584" s="8">
        <v>7</v>
      </c>
      <c r="I1584" s="1">
        <v>29</v>
      </c>
      <c r="J1584" s="1">
        <v>38</v>
      </c>
      <c r="K1584" s="1">
        <v>23</v>
      </c>
      <c r="L1584" s="1">
        <v>5</v>
      </c>
      <c r="M1584" s="9">
        <v>2</v>
      </c>
    </row>
    <row r="1585" spans="2:13" x14ac:dyDescent="0.2">
      <c r="D1585" s="200"/>
      <c r="E1585" s="11"/>
      <c r="F1585" s="10"/>
      <c r="G1585" s="7">
        <v>100</v>
      </c>
      <c r="H1585" s="18">
        <v>6.7307692307689999</v>
      </c>
      <c r="I1585" s="2">
        <v>27.884615384615</v>
      </c>
      <c r="J1585" s="2">
        <v>36.538461538462002</v>
      </c>
      <c r="K1585" s="2">
        <v>22.115384615385</v>
      </c>
      <c r="L1585" s="2">
        <v>4.8076923076920002</v>
      </c>
      <c r="M1585" s="15">
        <v>1.923076923077</v>
      </c>
    </row>
    <row r="1586" spans="2:13" x14ac:dyDescent="0.2">
      <c r="D1586" s="200"/>
      <c r="E1586" s="4" t="s">
        <v>67</v>
      </c>
      <c r="F1586" s="5"/>
      <c r="G1586" s="6">
        <v>139</v>
      </c>
      <c r="H1586" s="8">
        <v>9</v>
      </c>
      <c r="I1586" s="1">
        <v>44</v>
      </c>
      <c r="J1586" s="1">
        <v>51</v>
      </c>
      <c r="K1586" s="1">
        <v>23</v>
      </c>
      <c r="L1586" s="1">
        <v>10</v>
      </c>
      <c r="M1586" s="9">
        <v>2</v>
      </c>
    </row>
    <row r="1587" spans="2:13" x14ac:dyDescent="0.2">
      <c r="D1587" s="200"/>
      <c r="E1587" s="11"/>
      <c r="F1587" s="10"/>
      <c r="G1587" s="7">
        <v>100</v>
      </c>
      <c r="H1587" s="18">
        <v>6.4748201438850002</v>
      </c>
      <c r="I1587" s="25">
        <v>31.654676258993</v>
      </c>
      <c r="J1587" s="2">
        <v>36.690647482014001</v>
      </c>
      <c r="K1587" s="30">
        <v>16.546762589928001</v>
      </c>
      <c r="L1587" s="2">
        <v>7.1942446043170003</v>
      </c>
      <c r="M1587" s="15">
        <v>1.438848920863</v>
      </c>
    </row>
    <row r="1588" spans="2:13" x14ac:dyDescent="0.2">
      <c r="D1588" s="200"/>
      <c r="E1588" s="4" t="s">
        <v>68</v>
      </c>
      <c r="F1588" s="5"/>
      <c r="G1588" s="6">
        <v>48</v>
      </c>
      <c r="H1588" s="8">
        <v>4</v>
      </c>
      <c r="I1588" s="1">
        <v>19</v>
      </c>
      <c r="J1588" s="1">
        <v>8</v>
      </c>
      <c r="K1588" s="1">
        <v>14</v>
      </c>
      <c r="L1588" s="1">
        <v>2</v>
      </c>
      <c r="M1588" s="9">
        <v>1</v>
      </c>
    </row>
    <row r="1589" spans="2:13" x14ac:dyDescent="0.2">
      <c r="D1589" s="200"/>
      <c r="E1589" s="11"/>
      <c r="F1589" s="10"/>
      <c r="G1589" s="7">
        <v>100</v>
      </c>
      <c r="H1589" s="18">
        <v>8.333333333333</v>
      </c>
      <c r="I1589" s="41">
        <v>39.583333333333002</v>
      </c>
      <c r="J1589" s="50">
        <v>16.666666666666998</v>
      </c>
      <c r="K1589" s="25">
        <v>29.166666666666998</v>
      </c>
      <c r="L1589" s="2">
        <v>4.166666666667</v>
      </c>
      <c r="M1589" s="15">
        <v>2.083333333333</v>
      </c>
    </row>
    <row r="1590" spans="2:13" x14ac:dyDescent="0.2">
      <c r="D1590" s="200"/>
      <c r="E1590" s="4" t="s">
        <v>69</v>
      </c>
      <c r="F1590" s="5"/>
      <c r="G1590" s="6">
        <v>37</v>
      </c>
      <c r="H1590" s="8">
        <v>2</v>
      </c>
      <c r="I1590" s="1">
        <v>12</v>
      </c>
      <c r="J1590" s="1">
        <v>12</v>
      </c>
      <c r="K1590" s="1">
        <v>11</v>
      </c>
      <c r="L1590" s="1">
        <v>0</v>
      </c>
      <c r="M1590" s="9">
        <v>0</v>
      </c>
    </row>
    <row r="1591" spans="2:13" x14ac:dyDescent="0.2">
      <c r="D1591" s="200"/>
      <c r="E1591" s="11"/>
      <c r="F1591" s="10"/>
      <c r="G1591" s="7">
        <v>100</v>
      </c>
      <c r="H1591" s="18">
        <v>5.4054054054050003</v>
      </c>
      <c r="I1591" s="25">
        <v>32.432432432432002</v>
      </c>
      <c r="J1591" s="2">
        <v>32.432432432432002</v>
      </c>
      <c r="K1591" s="25">
        <v>29.72972972973</v>
      </c>
      <c r="L1591" s="49">
        <v>0</v>
      </c>
      <c r="M1591" s="48">
        <v>0</v>
      </c>
    </row>
    <row r="1592" spans="2:13" x14ac:dyDescent="0.2">
      <c r="D1592" s="199" t="s">
        <v>70</v>
      </c>
      <c r="E1592" s="22" t="s">
        <v>18</v>
      </c>
      <c r="F1592" s="21"/>
      <c r="G1592" s="19">
        <v>0</v>
      </c>
      <c r="H1592" s="27">
        <v>0</v>
      </c>
      <c r="I1592" s="3">
        <v>0</v>
      </c>
      <c r="J1592" s="3">
        <v>0</v>
      </c>
      <c r="K1592" s="3">
        <v>0</v>
      </c>
      <c r="L1592" s="3">
        <v>0</v>
      </c>
      <c r="M1592" s="26">
        <v>0</v>
      </c>
    </row>
    <row r="1593" spans="2:13" x14ac:dyDescent="0.2">
      <c r="D1593" s="201"/>
      <c r="E1593" s="45"/>
      <c r="F1593" s="51"/>
      <c r="G1593" s="119">
        <v>0</v>
      </c>
      <c r="H1593" s="166">
        <v>0</v>
      </c>
      <c r="I1593" s="83">
        <v>0</v>
      </c>
      <c r="J1593" s="83">
        <v>0</v>
      </c>
      <c r="K1593" s="83">
        <v>0</v>
      </c>
      <c r="L1593" s="103">
        <v>0</v>
      </c>
      <c r="M1593" s="116">
        <v>0</v>
      </c>
    </row>
    <row r="1595" spans="2:13" x14ac:dyDescent="0.2">
      <c r="B1595" s="40" t="str">
        <f xml:space="preserve"> HYPERLINK("#'目次'!B45", "[39]")</f>
        <v>[39]</v>
      </c>
      <c r="C1595" s="23" t="s">
        <v>144</v>
      </c>
    </row>
    <row r="1598" spans="2:13" x14ac:dyDescent="0.2">
      <c r="C1598" s="23" t="s">
        <v>73</v>
      </c>
    </row>
    <row r="1599" spans="2:13" ht="36" x14ac:dyDescent="0.2">
      <c r="D1599" s="195"/>
      <c r="E1599" s="196"/>
      <c r="F1599" s="196"/>
      <c r="G1599" s="37" t="s">
        <v>15</v>
      </c>
      <c r="H1599" s="33" t="s">
        <v>131</v>
      </c>
      <c r="I1599" s="13" t="s">
        <v>132</v>
      </c>
      <c r="J1599" s="13" t="s">
        <v>133</v>
      </c>
      <c r="K1599" s="13" t="s">
        <v>134</v>
      </c>
      <c r="L1599" s="13" t="s">
        <v>135</v>
      </c>
      <c r="M1599" s="38" t="s">
        <v>18</v>
      </c>
    </row>
    <row r="1600" spans="2:13" x14ac:dyDescent="0.2">
      <c r="D1600" s="197"/>
      <c r="E1600" s="198"/>
      <c r="F1600" s="198"/>
      <c r="G1600" s="35"/>
      <c r="H1600" s="39"/>
      <c r="I1600" s="14"/>
      <c r="J1600" s="14"/>
      <c r="K1600" s="14"/>
      <c r="L1600" s="14"/>
      <c r="M1600" s="34"/>
    </row>
    <row r="1601" spans="4:13" x14ac:dyDescent="0.2">
      <c r="D1601" s="78"/>
      <c r="E1601" s="79" t="s">
        <v>15</v>
      </c>
      <c r="F1601" s="66"/>
      <c r="G1601" s="36">
        <v>1200</v>
      </c>
      <c r="H1601" s="17">
        <v>71</v>
      </c>
      <c r="I1601" s="17">
        <v>309</v>
      </c>
      <c r="J1601" s="17">
        <v>431</v>
      </c>
      <c r="K1601" s="17">
        <v>276</v>
      </c>
      <c r="L1601" s="17">
        <v>77</v>
      </c>
      <c r="M1601" s="47">
        <v>36</v>
      </c>
    </row>
    <row r="1602" spans="4:13" x14ac:dyDescent="0.2">
      <c r="D1602" s="45"/>
      <c r="E1602" s="51"/>
      <c r="F1602" s="67"/>
      <c r="G1602" s="7">
        <v>100</v>
      </c>
      <c r="H1602" s="2">
        <v>5.916666666667</v>
      </c>
      <c r="I1602" s="2">
        <v>25.75</v>
      </c>
      <c r="J1602" s="2">
        <v>35.916666666666998</v>
      </c>
      <c r="K1602" s="2">
        <v>23</v>
      </c>
      <c r="L1602" s="2">
        <v>6.416666666667</v>
      </c>
      <c r="M1602" s="15">
        <v>3</v>
      </c>
    </row>
    <row r="1603" spans="4:13" x14ac:dyDescent="0.2">
      <c r="D1603" s="199" t="s">
        <v>74</v>
      </c>
      <c r="E1603" s="22" t="s">
        <v>75</v>
      </c>
      <c r="F1603" s="21"/>
      <c r="G1603" s="19">
        <v>592</v>
      </c>
      <c r="H1603" s="27">
        <v>39</v>
      </c>
      <c r="I1603" s="3">
        <v>137</v>
      </c>
      <c r="J1603" s="3">
        <v>241</v>
      </c>
      <c r="K1603" s="3">
        <v>121</v>
      </c>
      <c r="L1603" s="3">
        <v>36</v>
      </c>
      <c r="M1603" s="26">
        <v>18</v>
      </c>
    </row>
    <row r="1604" spans="4:13" x14ac:dyDescent="0.2">
      <c r="D1604" s="200"/>
      <c r="E1604" s="11"/>
      <c r="F1604" s="10"/>
      <c r="G1604" s="7">
        <v>100</v>
      </c>
      <c r="H1604" s="18">
        <v>6.5878378378380003</v>
      </c>
      <c r="I1604" s="2">
        <v>23.141891891892001</v>
      </c>
      <c r="J1604" s="2">
        <v>40.709459459458998</v>
      </c>
      <c r="K1604" s="2">
        <v>20.439189189189001</v>
      </c>
      <c r="L1604" s="2">
        <v>6.0810810810809999</v>
      </c>
      <c r="M1604" s="15">
        <v>3.040540540541</v>
      </c>
    </row>
    <row r="1605" spans="4:13" x14ac:dyDescent="0.2">
      <c r="D1605" s="200"/>
      <c r="E1605" s="4" t="s">
        <v>34</v>
      </c>
      <c r="F1605" s="5"/>
      <c r="G1605" s="6">
        <v>37</v>
      </c>
      <c r="H1605" s="8">
        <v>3</v>
      </c>
      <c r="I1605" s="1">
        <v>4</v>
      </c>
      <c r="J1605" s="1">
        <v>23</v>
      </c>
      <c r="K1605" s="1">
        <v>5</v>
      </c>
      <c r="L1605" s="1">
        <v>0</v>
      </c>
      <c r="M1605" s="9">
        <v>2</v>
      </c>
    </row>
    <row r="1606" spans="4:13" x14ac:dyDescent="0.2">
      <c r="D1606" s="200"/>
      <c r="E1606" s="11"/>
      <c r="F1606" s="10"/>
      <c r="G1606" s="7">
        <v>100</v>
      </c>
      <c r="H1606" s="18">
        <v>8.1081081081080004</v>
      </c>
      <c r="I1606" s="50">
        <v>10.810810810811001</v>
      </c>
      <c r="J1606" s="41">
        <v>62.162162162161998</v>
      </c>
      <c r="K1606" s="30">
        <v>13.513513513514001</v>
      </c>
      <c r="L1606" s="49">
        <v>0</v>
      </c>
      <c r="M1606" s="15">
        <v>5.4054054054050003</v>
      </c>
    </row>
    <row r="1607" spans="4:13" x14ac:dyDescent="0.2">
      <c r="D1607" s="200"/>
      <c r="E1607" s="4" t="s">
        <v>35</v>
      </c>
      <c r="F1607" s="5"/>
      <c r="G1607" s="6">
        <v>75</v>
      </c>
      <c r="H1607" s="8">
        <v>6</v>
      </c>
      <c r="I1607" s="1">
        <v>10</v>
      </c>
      <c r="J1607" s="1">
        <v>37</v>
      </c>
      <c r="K1607" s="1">
        <v>16</v>
      </c>
      <c r="L1607" s="1">
        <v>3</v>
      </c>
      <c r="M1607" s="9">
        <v>3</v>
      </c>
    </row>
    <row r="1608" spans="4:13" x14ac:dyDescent="0.2">
      <c r="D1608" s="200"/>
      <c r="E1608" s="11"/>
      <c r="F1608" s="10"/>
      <c r="G1608" s="7">
        <v>100</v>
      </c>
      <c r="H1608" s="18">
        <v>8</v>
      </c>
      <c r="I1608" s="50">
        <v>13.333333333333</v>
      </c>
      <c r="J1608" s="41">
        <v>49.333333333333002</v>
      </c>
      <c r="K1608" s="2">
        <v>21.333333333333002</v>
      </c>
      <c r="L1608" s="2">
        <v>4</v>
      </c>
      <c r="M1608" s="15">
        <v>4</v>
      </c>
    </row>
    <row r="1609" spans="4:13" x14ac:dyDescent="0.2">
      <c r="D1609" s="200"/>
      <c r="E1609" s="4" t="s">
        <v>36</v>
      </c>
      <c r="F1609" s="5"/>
      <c r="G1609" s="6">
        <v>95</v>
      </c>
      <c r="H1609" s="8">
        <v>3</v>
      </c>
      <c r="I1609" s="1">
        <v>21</v>
      </c>
      <c r="J1609" s="1">
        <v>46</v>
      </c>
      <c r="K1609" s="1">
        <v>18</v>
      </c>
      <c r="L1609" s="1">
        <v>6</v>
      </c>
      <c r="M1609" s="9">
        <v>1</v>
      </c>
    </row>
    <row r="1610" spans="4:13" x14ac:dyDescent="0.2">
      <c r="D1610" s="200"/>
      <c r="E1610" s="11"/>
      <c r="F1610" s="10"/>
      <c r="G1610" s="7">
        <v>100</v>
      </c>
      <c r="H1610" s="18">
        <v>3.1578947368420001</v>
      </c>
      <c r="I1610" s="2">
        <v>22.105263157894999</v>
      </c>
      <c r="J1610" s="41">
        <v>48.421052631579002</v>
      </c>
      <c r="K1610" s="2">
        <v>18.947368421053</v>
      </c>
      <c r="L1610" s="2">
        <v>6.3157894736840001</v>
      </c>
      <c r="M1610" s="15">
        <v>1.052631578947</v>
      </c>
    </row>
    <row r="1611" spans="4:13" x14ac:dyDescent="0.2">
      <c r="D1611" s="200"/>
      <c r="E1611" s="4" t="s">
        <v>37</v>
      </c>
      <c r="F1611" s="5"/>
      <c r="G1611" s="6">
        <v>111</v>
      </c>
      <c r="H1611" s="8">
        <v>8</v>
      </c>
      <c r="I1611" s="1">
        <v>31</v>
      </c>
      <c r="J1611" s="1">
        <v>35</v>
      </c>
      <c r="K1611" s="1">
        <v>28</v>
      </c>
      <c r="L1611" s="1">
        <v>6</v>
      </c>
      <c r="M1611" s="9">
        <v>3</v>
      </c>
    </row>
    <row r="1612" spans="4:13" x14ac:dyDescent="0.2">
      <c r="D1612" s="200"/>
      <c r="E1612" s="11"/>
      <c r="F1612" s="10"/>
      <c r="G1612" s="7">
        <v>100</v>
      </c>
      <c r="H1612" s="18">
        <v>7.2072072072070004</v>
      </c>
      <c r="I1612" s="2">
        <v>27.927927927928</v>
      </c>
      <c r="J1612" s="2">
        <v>31.531531531532</v>
      </c>
      <c r="K1612" s="2">
        <v>25.225225225225</v>
      </c>
      <c r="L1612" s="2">
        <v>5.4054054054050003</v>
      </c>
      <c r="M1612" s="15">
        <v>2.7027027027030002</v>
      </c>
    </row>
    <row r="1613" spans="4:13" x14ac:dyDescent="0.2">
      <c r="D1613" s="200"/>
      <c r="E1613" s="4" t="s">
        <v>38</v>
      </c>
      <c r="F1613" s="5"/>
      <c r="G1613" s="6">
        <v>93</v>
      </c>
      <c r="H1613" s="8">
        <v>4</v>
      </c>
      <c r="I1613" s="1">
        <v>27</v>
      </c>
      <c r="J1613" s="1">
        <v>31</v>
      </c>
      <c r="K1613" s="1">
        <v>22</v>
      </c>
      <c r="L1613" s="1">
        <v>8</v>
      </c>
      <c r="M1613" s="9">
        <v>1</v>
      </c>
    </row>
    <row r="1614" spans="4:13" x14ac:dyDescent="0.2">
      <c r="D1614" s="200"/>
      <c r="E1614" s="11"/>
      <c r="F1614" s="10"/>
      <c r="G1614" s="7">
        <v>100</v>
      </c>
      <c r="H1614" s="18">
        <v>4.3010752688169998</v>
      </c>
      <c r="I1614" s="2">
        <v>29.032258064516</v>
      </c>
      <c r="J1614" s="2">
        <v>33.333333333333002</v>
      </c>
      <c r="K1614" s="2">
        <v>23.655913978495001</v>
      </c>
      <c r="L1614" s="2">
        <v>8.6021505376339995</v>
      </c>
      <c r="M1614" s="15">
        <v>1.0752688172039999</v>
      </c>
    </row>
    <row r="1615" spans="4:13" x14ac:dyDescent="0.2">
      <c r="D1615" s="200"/>
      <c r="E1615" s="4" t="s">
        <v>39</v>
      </c>
      <c r="F1615" s="5"/>
      <c r="G1615" s="6">
        <v>109</v>
      </c>
      <c r="H1615" s="8">
        <v>10</v>
      </c>
      <c r="I1615" s="1">
        <v>22</v>
      </c>
      <c r="J1615" s="1">
        <v>48</v>
      </c>
      <c r="K1615" s="1">
        <v>19</v>
      </c>
      <c r="L1615" s="1">
        <v>5</v>
      </c>
      <c r="M1615" s="9">
        <v>5</v>
      </c>
    </row>
    <row r="1616" spans="4:13" x14ac:dyDescent="0.2">
      <c r="D1616" s="200"/>
      <c r="E1616" s="11"/>
      <c r="F1616" s="10"/>
      <c r="G1616" s="7">
        <v>100</v>
      </c>
      <c r="H1616" s="18">
        <v>9.1743119266060003</v>
      </c>
      <c r="I1616" s="30">
        <v>20.183486238532002</v>
      </c>
      <c r="J1616" s="25">
        <v>44.036697247706002</v>
      </c>
      <c r="K1616" s="30">
        <v>17.43119266055</v>
      </c>
      <c r="L1616" s="2">
        <v>4.5871559633030001</v>
      </c>
      <c r="M1616" s="15">
        <v>4.5871559633030001</v>
      </c>
    </row>
    <row r="1617" spans="4:13" x14ac:dyDescent="0.2">
      <c r="D1617" s="200"/>
      <c r="E1617" s="4" t="s">
        <v>40</v>
      </c>
      <c r="F1617" s="5"/>
      <c r="G1617" s="6">
        <v>72</v>
      </c>
      <c r="H1617" s="8">
        <v>5</v>
      </c>
      <c r="I1617" s="1">
        <v>22</v>
      </c>
      <c r="J1617" s="1">
        <v>21</v>
      </c>
      <c r="K1617" s="1">
        <v>13</v>
      </c>
      <c r="L1617" s="1">
        <v>8</v>
      </c>
      <c r="M1617" s="9">
        <v>3</v>
      </c>
    </row>
    <row r="1618" spans="4:13" x14ac:dyDescent="0.2">
      <c r="D1618" s="200"/>
      <c r="E1618" s="11"/>
      <c r="F1618" s="10"/>
      <c r="G1618" s="7">
        <v>100</v>
      </c>
      <c r="H1618" s="18">
        <v>6.9444444444439997</v>
      </c>
      <c r="I1618" s="2">
        <v>30.555555555556001</v>
      </c>
      <c r="J1618" s="30">
        <v>29.166666666666998</v>
      </c>
      <c r="K1618" s="2">
        <v>18.055555555556001</v>
      </c>
      <c r="L1618" s="2">
        <v>11.111111111111001</v>
      </c>
      <c r="M1618" s="15">
        <v>4.166666666667</v>
      </c>
    </row>
    <row r="1619" spans="4:13" x14ac:dyDescent="0.2">
      <c r="D1619" s="199" t="s">
        <v>76</v>
      </c>
      <c r="E1619" s="22" t="s">
        <v>77</v>
      </c>
      <c r="F1619" s="21"/>
      <c r="G1619" s="19">
        <v>608</v>
      </c>
      <c r="H1619" s="27">
        <v>32</v>
      </c>
      <c r="I1619" s="3">
        <v>172</v>
      </c>
      <c r="J1619" s="3">
        <v>190</v>
      </c>
      <c r="K1619" s="3">
        <v>155</v>
      </c>
      <c r="L1619" s="3">
        <v>41</v>
      </c>
      <c r="M1619" s="26">
        <v>18</v>
      </c>
    </row>
    <row r="1620" spans="4:13" x14ac:dyDescent="0.2">
      <c r="D1620" s="200"/>
      <c r="E1620" s="11"/>
      <c r="F1620" s="10"/>
      <c r="G1620" s="7">
        <v>100</v>
      </c>
      <c r="H1620" s="18">
        <v>5.2631578947369997</v>
      </c>
      <c r="I1620" s="2">
        <v>28.289473684211</v>
      </c>
      <c r="J1620" s="2">
        <v>31.25</v>
      </c>
      <c r="K1620" s="2">
        <v>25.493421052632002</v>
      </c>
      <c r="L1620" s="2">
        <v>6.7434210526319998</v>
      </c>
      <c r="M1620" s="15">
        <v>2.9605263157890001</v>
      </c>
    </row>
    <row r="1621" spans="4:13" x14ac:dyDescent="0.2">
      <c r="D1621" s="200"/>
      <c r="E1621" s="4" t="s">
        <v>34</v>
      </c>
      <c r="F1621" s="5"/>
      <c r="G1621" s="6">
        <v>37</v>
      </c>
      <c r="H1621" s="8">
        <v>0</v>
      </c>
      <c r="I1621" s="1">
        <v>8</v>
      </c>
      <c r="J1621" s="1">
        <v>19</v>
      </c>
      <c r="K1621" s="1">
        <v>6</v>
      </c>
      <c r="L1621" s="1">
        <v>2</v>
      </c>
      <c r="M1621" s="9">
        <v>2</v>
      </c>
    </row>
    <row r="1622" spans="4:13" x14ac:dyDescent="0.2">
      <c r="D1622" s="200"/>
      <c r="E1622" s="11"/>
      <c r="F1622" s="10"/>
      <c r="G1622" s="7">
        <v>100</v>
      </c>
      <c r="H1622" s="143">
        <v>0</v>
      </c>
      <c r="I1622" s="2">
        <v>21.621621621622001</v>
      </c>
      <c r="J1622" s="41">
        <v>51.351351351350999</v>
      </c>
      <c r="K1622" s="30">
        <v>16.216216216216001</v>
      </c>
      <c r="L1622" s="2">
        <v>5.4054054054050003</v>
      </c>
      <c r="M1622" s="15">
        <v>5.4054054054050003</v>
      </c>
    </row>
    <row r="1623" spans="4:13" x14ac:dyDescent="0.2">
      <c r="D1623" s="200"/>
      <c r="E1623" s="4" t="s">
        <v>35</v>
      </c>
      <c r="F1623" s="5"/>
      <c r="G1623" s="6">
        <v>73</v>
      </c>
      <c r="H1623" s="8">
        <v>3</v>
      </c>
      <c r="I1623" s="1">
        <v>18</v>
      </c>
      <c r="J1623" s="1">
        <v>32</v>
      </c>
      <c r="K1623" s="1">
        <v>15</v>
      </c>
      <c r="L1623" s="1">
        <v>2</v>
      </c>
      <c r="M1623" s="9">
        <v>3</v>
      </c>
    </row>
    <row r="1624" spans="4:13" x14ac:dyDescent="0.2">
      <c r="D1624" s="200"/>
      <c r="E1624" s="11"/>
      <c r="F1624" s="10"/>
      <c r="G1624" s="7">
        <v>100</v>
      </c>
      <c r="H1624" s="18">
        <v>4.1095890410960001</v>
      </c>
      <c r="I1624" s="2">
        <v>24.657534246575</v>
      </c>
      <c r="J1624" s="25">
        <v>43.835616438355999</v>
      </c>
      <c r="K1624" s="2">
        <v>20.547945205478999</v>
      </c>
      <c r="L1624" s="2">
        <v>2.7397260273969999</v>
      </c>
      <c r="M1624" s="15">
        <v>4.1095890410960001</v>
      </c>
    </row>
    <row r="1625" spans="4:13" x14ac:dyDescent="0.2">
      <c r="D1625" s="200"/>
      <c r="E1625" s="4" t="s">
        <v>36</v>
      </c>
      <c r="F1625" s="5"/>
      <c r="G1625" s="6">
        <v>92</v>
      </c>
      <c r="H1625" s="8">
        <v>5</v>
      </c>
      <c r="I1625" s="1">
        <v>21</v>
      </c>
      <c r="J1625" s="1">
        <v>28</v>
      </c>
      <c r="K1625" s="1">
        <v>28</v>
      </c>
      <c r="L1625" s="1">
        <v>8</v>
      </c>
      <c r="M1625" s="9">
        <v>2</v>
      </c>
    </row>
    <row r="1626" spans="4:13" x14ac:dyDescent="0.2">
      <c r="D1626" s="200"/>
      <c r="E1626" s="11"/>
      <c r="F1626" s="10"/>
      <c r="G1626" s="7">
        <v>100</v>
      </c>
      <c r="H1626" s="18">
        <v>5.4347826086959996</v>
      </c>
      <c r="I1626" s="2">
        <v>22.826086956522001</v>
      </c>
      <c r="J1626" s="30">
        <v>30.434782608696</v>
      </c>
      <c r="K1626" s="25">
        <v>30.434782608696</v>
      </c>
      <c r="L1626" s="2">
        <v>8.6956521739130004</v>
      </c>
      <c r="M1626" s="15">
        <v>2.1739130434780001</v>
      </c>
    </row>
    <row r="1627" spans="4:13" x14ac:dyDescent="0.2">
      <c r="D1627" s="200"/>
      <c r="E1627" s="4" t="s">
        <v>37</v>
      </c>
      <c r="F1627" s="5"/>
      <c r="G1627" s="6">
        <v>110</v>
      </c>
      <c r="H1627" s="8">
        <v>5</v>
      </c>
      <c r="I1627" s="1">
        <v>33</v>
      </c>
      <c r="J1627" s="1">
        <v>25</v>
      </c>
      <c r="K1627" s="1">
        <v>32</v>
      </c>
      <c r="L1627" s="1">
        <v>12</v>
      </c>
      <c r="M1627" s="9">
        <v>3</v>
      </c>
    </row>
    <row r="1628" spans="4:13" x14ac:dyDescent="0.2">
      <c r="D1628" s="200"/>
      <c r="E1628" s="11"/>
      <c r="F1628" s="10"/>
      <c r="G1628" s="7">
        <v>100</v>
      </c>
      <c r="H1628" s="18">
        <v>4.5454545454549997</v>
      </c>
      <c r="I1628" s="2">
        <v>30</v>
      </c>
      <c r="J1628" s="50">
        <v>22.727272727273</v>
      </c>
      <c r="K1628" s="25">
        <v>29.090909090909001</v>
      </c>
      <c r="L1628" s="2">
        <v>10.909090909091001</v>
      </c>
      <c r="M1628" s="15">
        <v>2.7272727272730002</v>
      </c>
    </row>
    <row r="1629" spans="4:13" x14ac:dyDescent="0.2">
      <c r="D1629" s="200"/>
      <c r="E1629" s="4" t="s">
        <v>38</v>
      </c>
      <c r="F1629" s="5"/>
      <c r="G1629" s="6">
        <v>93</v>
      </c>
      <c r="H1629" s="8">
        <v>9</v>
      </c>
      <c r="I1629" s="1">
        <v>28</v>
      </c>
      <c r="J1629" s="1">
        <v>30</v>
      </c>
      <c r="K1629" s="1">
        <v>23</v>
      </c>
      <c r="L1629" s="1">
        <v>2</v>
      </c>
      <c r="M1629" s="9">
        <v>1</v>
      </c>
    </row>
    <row r="1630" spans="4:13" x14ac:dyDescent="0.2">
      <c r="D1630" s="200"/>
      <c r="E1630" s="11"/>
      <c r="F1630" s="10"/>
      <c r="G1630" s="7">
        <v>100</v>
      </c>
      <c r="H1630" s="18">
        <v>9.6774193548389995</v>
      </c>
      <c r="I1630" s="2">
        <v>30.107526881719998</v>
      </c>
      <c r="J1630" s="2">
        <v>32.258064516128997</v>
      </c>
      <c r="K1630" s="2">
        <v>24.731182795698999</v>
      </c>
      <c r="L1630" s="2">
        <v>2.1505376344089999</v>
      </c>
      <c r="M1630" s="15">
        <v>1.0752688172039999</v>
      </c>
    </row>
    <row r="1631" spans="4:13" x14ac:dyDescent="0.2">
      <c r="D1631" s="200"/>
      <c r="E1631" s="4" t="s">
        <v>39</v>
      </c>
      <c r="F1631" s="5"/>
      <c r="G1631" s="6">
        <v>114</v>
      </c>
      <c r="H1631" s="8">
        <v>4</v>
      </c>
      <c r="I1631" s="1">
        <v>35</v>
      </c>
      <c r="J1631" s="1">
        <v>33</v>
      </c>
      <c r="K1631" s="1">
        <v>32</v>
      </c>
      <c r="L1631" s="1">
        <v>8</v>
      </c>
      <c r="M1631" s="9">
        <v>2</v>
      </c>
    </row>
    <row r="1632" spans="4:13" x14ac:dyDescent="0.2">
      <c r="D1632" s="200"/>
      <c r="E1632" s="11"/>
      <c r="F1632" s="10"/>
      <c r="G1632" s="7">
        <v>100</v>
      </c>
      <c r="H1632" s="18">
        <v>3.508771929825</v>
      </c>
      <c r="I1632" s="2">
        <v>30.701754385965</v>
      </c>
      <c r="J1632" s="30">
        <v>28.947368421053</v>
      </c>
      <c r="K1632" s="25">
        <v>28.070175438595999</v>
      </c>
      <c r="L1632" s="2">
        <v>7.0175438596489998</v>
      </c>
      <c r="M1632" s="15">
        <v>1.7543859649119999</v>
      </c>
    </row>
    <row r="1633" spans="2:13" x14ac:dyDescent="0.2">
      <c r="D1633" s="200"/>
      <c r="E1633" s="4" t="s">
        <v>40</v>
      </c>
      <c r="F1633" s="5"/>
      <c r="G1633" s="6">
        <v>89</v>
      </c>
      <c r="H1633" s="8">
        <v>6</v>
      </c>
      <c r="I1633" s="1">
        <v>29</v>
      </c>
      <c r="J1633" s="1">
        <v>23</v>
      </c>
      <c r="K1633" s="1">
        <v>19</v>
      </c>
      <c r="L1633" s="1">
        <v>7</v>
      </c>
      <c r="M1633" s="9">
        <v>5</v>
      </c>
    </row>
    <row r="1634" spans="2:13" x14ac:dyDescent="0.2">
      <c r="D1634" s="201"/>
      <c r="E1634" s="45"/>
      <c r="F1634" s="51"/>
      <c r="G1634" s="81">
        <v>100</v>
      </c>
      <c r="H1634" s="115">
        <v>6.7415730337079998</v>
      </c>
      <c r="I1634" s="124">
        <v>32.584269662921002</v>
      </c>
      <c r="J1634" s="108">
        <v>25.842696629212998</v>
      </c>
      <c r="K1634" s="64">
        <v>21.348314606742001</v>
      </c>
      <c r="L1634" s="64">
        <v>7.8651685393259996</v>
      </c>
      <c r="M1634" s="106">
        <v>5.61797752809</v>
      </c>
    </row>
    <row r="1636" spans="2:13" x14ac:dyDescent="0.2">
      <c r="B1636" s="40" t="str">
        <f xml:space="preserve"> HYPERLINK("#'目次'!B46", "[40]")</f>
        <v>[40]</v>
      </c>
      <c r="C1636" s="23" t="s">
        <v>144</v>
      </c>
    </row>
    <row r="1639" spans="2:13" x14ac:dyDescent="0.2">
      <c r="C1639" s="23" t="s">
        <v>80</v>
      </c>
    </row>
    <row r="1640" spans="2:13" ht="36" x14ac:dyDescent="0.2">
      <c r="E1640" s="195"/>
      <c r="F1640" s="196"/>
      <c r="G1640" s="37" t="s">
        <v>15</v>
      </c>
      <c r="H1640" s="33" t="s">
        <v>131</v>
      </c>
      <c r="I1640" s="13" t="s">
        <v>132</v>
      </c>
      <c r="J1640" s="13" t="s">
        <v>133</v>
      </c>
      <c r="K1640" s="13" t="s">
        <v>134</v>
      </c>
      <c r="L1640" s="13" t="s">
        <v>135</v>
      </c>
      <c r="M1640" s="38" t="s">
        <v>18</v>
      </c>
    </row>
    <row r="1641" spans="2:13" x14ac:dyDescent="0.2">
      <c r="E1641" s="197"/>
      <c r="F1641" s="198"/>
      <c r="G1641" s="35"/>
      <c r="H1641" s="39"/>
      <c r="I1641" s="14"/>
      <c r="J1641" s="14"/>
      <c r="K1641" s="14"/>
      <c r="L1641" s="14"/>
      <c r="M1641" s="34"/>
    </row>
    <row r="1642" spans="2:13" x14ac:dyDescent="0.2">
      <c r="E1642" s="120" t="s">
        <v>15</v>
      </c>
      <c r="F1642" s="66"/>
      <c r="G1642" s="36">
        <v>1200</v>
      </c>
      <c r="H1642" s="17">
        <v>71</v>
      </c>
      <c r="I1642" s="17">
        <v>309</v>
      </c>
      <c r="J1642" s="17">
        <v>431</v>
      </c>
      <c r="K1642" s="17">
        <v>276</v>
      </c>
      <c r="L1642" s="17">
        <v>77</v>
      </c>
      <c r="M1642" s="47">
        <v>36</v>
      </c>
    </row>
    <row r="1643" spans="2:13" x14ac:dyDescent="0.2">
      <c r="E1643" s="45"/>
      <c r="F1643" s="67"/>
      <c r="G1643" s="7">
        <v>100</v>
      </c>
      <c r="H1643" s="2">
        <v>5.916666666667</v>
      </c>
      <c r="I1643" s="2">
        <v>25.75</v>
      </c>
      <c r="J1643" s="2">
        <v>35.916666666666998</v>
      </c>
      <c r="K1643" s="2">
        <v>23</v>
      </c>
      <c r="L1643" s="2">
        <v>6.416666666667</v>
      </c>
      <c r="M1643" s="15">
        <v>3</v>
      </c>
    </row>
    <row r="1644" spans="2:13" x14ac:dyDescent="0.2">
      <c r="E1644" s="4" t="s">
        <v>81</v>
      </c>
      <c r="F1644" s="5"/>
      <c r="G1644" s="19">
        <v>48</v>
      </c>
      <c r="H1644" s="27">
        <v>5</v>
      </c>
      <c r="I1644" s="3">
        <v>10</v>
      </c>
      <c r="J1644" s="3">
        <v>19</v>
      </c>
      <c r="K1644" s="3">
        <v>8</v>
      </c>
      <c r="L1644" s="3">
        <v>4</v>
      </c>
      <c r="M1644" s="26">
        <v>2</v>
      </c>
    </row>
    <row r="1645" spans="2:13" x14ac:dyDescent="0.2">
      <c r="E1645" s="11"/>
      <c r="F1645" s="10"/>
      <c r="G1645" s="7">
        <v>100</v>
      </c>
      <c r="H1645" s="18">
        <v>10.416666666667</v>
      </c>
      <c r="I1645" s="2">
        <v>20.833333333333002</v>
      </c>
      <c r="J1645" s="2">
        <v>39.583333333333002</v>
      </c>
      <c r="K1645" s="30">
        <v>16.666666666666998</v>
      </c>
      <c r="L1645" s="2">
        <v>8.333333333333</v>
      </c>
      <c r="M1645" s="15">
        <v>4.166666666667</v>
      </c>
    </row>
    <row r="1646" spans="2:13" x14ac:dyDescent="0.2">
      <c r="E1646" s="4" t="s">
        <v>82</v>
      </c>
      <c r="F1646" s="5"/>
      <c r="G1646" s="6">
        <v>84</v>
      </c>
      <c r="H1646" s="8">
        <v>3</v>
      </c>
      <c r="I1646" s="1">
        <v>20</v>
      </c>
      <c r="J1646" s="1">
        <v>29</v>
      </c>
      <c r="K1646" s="1">
        <v>23</v>
      </c>
      <c r="L1646" s="1">
        <v>4</v>
      </c>
      <c r="M1646" s="9">
        <v>5</v>
      </c>
    </row>
    <row r="1647" spans="2:13" x14ac:dyDescent="0.2">
      <c r="E1647" s="11"/>
      <c r="F1647" s="10"/>
      <c r="G1647" s="7">
        <v>100</v>
      </c>
      <c r="H1647" s="18">
        <v>3.5714285714290002</v>
      </c>
      <c r="I1647" s="2">
        <v>23.809523809523998</v>
      </c>
      <c r="J1647" s="2">
        <v>34.523809523810002</v>
      </c>
      <c r="K1647" s="2">
        <v>27.380952380951999</v>
      </c>
      <c r="L1647" s="2">
        <v>4.7619047619049999</v>
      </c>
      <c r="M1647" s="15">
        <v>5.9523809523809996</v>
      </c>
    </row>
    <row r="1648" spans="2:13" x14ac:dyDescent="0.2">
      <c r="E1648" s="4" t="s">
        <v>83</v>
      </c>
      <c r="F1648" s="5"/>
      <c r="G1648" s="6">
        <v>462</v>
      </c>
      <c r="H1648" s="8">
        <v>30</v>
      </c>
      <c r="I1648" s="1">
        <v>138</v>
      </c>
      <c r="J1648" s="1">
        <v>146</v>
      </c>
      <c r="K1648" s="1">
        <v>102</v>
      </c>
      <c r="L1648" s="1">
        <v>27</v>
      </c>
      <c r="M1648" s="9">
        <v>19</v>
      </c>
    </row>
    <row r="1649" spans="5:13" x14ac:dyDescent="0.2">
      <c r="E1649" s="11"/>
      <c r="F1649" s="10"/>
      <c r="G1649" s="7">
        <v>100</v>
      </c>
      <c r="H1649" s="18">
        <v>6.4935064935059996</v>
      </c>
      <c r="I1649" s="2">
        <v>29.87012987013</v>
      </c>
      <c r="J1649" s="2">
        <v>31.601731601731998</v>
      </c>
      <c r="K1649" s="2">
        <v>22.077922077922</v>
      </c>
      <c r="L1649" s="2">
        <v>5.844155844156</v>
      </c>
      <c r="M1649" s="15">
        <v>4.1125541125540002</v>
      </c>
    </row>
    <row r="1650" spans="5:13" x14ac:dyDescent="0.2">
      <c r="E1650" s="4" t="s">
        <v>84</v>
      </c>
      <c r="F1650" s="5"/>
      <c r="G1650" s="6">
        <v>30</v>
      </c>
      <c r="H1650" s="8">
        <v>2</v>
      </c>
      <c r="I1650" s="1">
        <v>3</v>
      </c>
      <c r="J1650" s="1">
        <v>13</v>
      </c>
      <c r="K1650" s="1">
        <v>7</v>
      </c>
      <c r="L1650" s="1">
        <v>3</v>
      </c>
      <c r="M1650" s="9">
        <v>2</v>
      </c>
    </row>
    <row r="1651" spans="5:13" x14ac:dyDescent="0.2">
      <c r="E1651" s="11"/>
      <c r="F1651" s="10"/>
      <c r="G1651" s="7">
        <v>100</v>
      </c>
      <c r="H1651" s="18">
        <v>6.666666666667</v>
      </c>
      <c r="I1651" s="50">
        <v>10</v>
      </c>
      <c r="J1651" s="25">
        <v>43.333333333333002</v>
      </c>
      <c r="K1651" s="2">
        <v>23.333333333333002</v>
      </c>
      <c r="L1651" s="2">
        <v>10</v>
      </c>
      <c r="M1651" s="15">
        <v>6.666666666667</v>
      </c>
    </row>
    <row r="1652" spans="5:13" x14ac:dyDescent="0.2">
      <c r="E1652" s="4" t="s">
        <v>85</v>
      </c>
      <c r="F1652" s="5"/>
      <c r="G1652" s="6">
        <v>144</v>
      </c>
      <c r="H1652" s="8">
        <v>5</v>
      </c>
      <c r="I1652" s="1">
        <v>43</v>
      </c>
      <c r="J1652" s="1">
        <v>55</v>
      </c>
      <c r="K1652" s="1">
        <v>29</v>
      </c>
      <c r="L1652" s="1">
        <v>7</v>
      </c>
      <c r="M1652" s="9">
        <v>5</v>
      </c>
    </row>
    <row r="1653" spans="5:13" x14ac:dyDescent="0.2">
      <c r="E1653" s="11"/>
      <c r="F1653" s="10"/>
      <c r="G1653" s="7">
        <v>100</v>
      </c>
      <c r="H1653" s="18">
        <v>3.4722222222219998</v>
      </c>
      <c r="I1653" s="2">
        <v>29.861111111111001</v>
      </c>
      <c r="J1653" s="2">
        <v>38.194444444444002</v>
      </c>
      <c r="K1653" s="2">
        <v>20.138888888888999</v>
      </c>
      <c r="L1653" s="2">
        <v>4.8611111111109997</v>
      </c>
      <c r="M1653" s="15">
        <v>3.4722222222219998</v>
      </c>
    </row>
    <row r="1654" spans="5:13" x14ac:dyDescent="0.2">
      <c r="E1654" s="4" t="s">
        <v>86</v>
      </c>
      <c r="F1654" s="5"/>
      <c r="G1654" s="6">
        <v>192</v>
      </c>
      <c r="H1654" s="8">
        <v>11</v>
      </c>
      <c r="I1654" s="1">
        <v>43</v>
      </c>
      <c r="J1654" s="1">
        <v>63</v>
      </c>
      <c r="K1654" s="1">
        <v>56</v>
      </c>
      <c r="L1654" s="1">
        <v>19</v>
      </c>
      <c r="M1654" s="9">
        <v>0</v>
      </c>
    </row>
    <row r="1655" spans="5:13" x14ac:dyDescent="0.2">
      <c r="E1655" s="11"/>
      <c r="F1655" s="10"/>
      <c r="G1655" s="7">
        <v>100</v>
      </c>
      <c r="H1655" s="18">
        <v>5.729166666667</v>
      </c>
      <c r="I1655" s="2">
        <v>22.395833333333002</v>
      </c>
      <c r="J1655" s="2">
        <v>32.8125</v>
      </c>
      <c r="K1655" s="25">
        <v>29.166666666666998</v>
      </c>
      <c r="L1655" s="2">
        <v>9.895833333333</v>
      </c>
      <c r="M1655" s="48">
        <v>0</v>
      </c>
    </row>
    <row r="1656" spans="5:13" x14ac:dyDescent="0.2">
      <c r="E1656" s="4" t="s">
        <v>87</v>
      </c>
      <c r="F1656" s="5"/>
      <c r="G1656" s="6">
        <v>72</v>
      </c>
      <c r="H1656" s="8">
        <v>5</v>
      </c>
      <c r="I1656" s="1">
        <v>15</v>
      </c>
      <c r="J1656" s="1">
        <v>26</v>
      </c>
      <c r="K1656" s="1">
        <v>20</v>
      </c>
      <c r="L1656" s="1">
        <v>5</v>
      </c>
      <c r="M1656" s="9">
        <v>1</v>
      </c>
    </row>
    <row r="1657" spans="5:13" x14ac:dyDescent="0.2">
      <c r="E1657" s="11"/>
      <c r="F1657" s="10"/>
      <c r="G1657" s="7">
        <v>100</v>
      </c>
      <c r="H1657" s="18">
        <v>6.9444444444439997</v>
      </c>
      <c r="I1657" s="2">
        <v>20.833333333333002</v>
      </c>
      <c r="J1657" s="2">
        <v>36.111111111111001</v>
      </c>
      <c r="K1657" s="2">
        <v>27.777777777777999</v>
      </c>
      <c r="L1657" s="2">
        <v>6.9444444444439997</v>
      </c>
      <c r="M1657" s="15">
        <v>1.3888888888890001</v>
      </c>
    </row>
    <row r="1658" spans="5:13" x14ac:dyDescent="0.2">
      <c r="E1658" s="4" t="s">
        <v>88</v>
      </c>
      <c r="F1658" s="5"/>
      <c r="G1658" s="6">
        <v>36</v>
      </c>
      <c r="H1658" s="8">
        <v>2</v>
      </c>
      <c r="I1658" s="1">
        <v>7</v>
      </c>
      <c r="J1658" s="1">
        <v>16</v>
      </c>
      <c r="K1658" s="1">
        <v>9</v>
      </c>
      <c r="L1658" s="1">
        <v>1</v>
      </c>
      <c r="M1658" s="9">
        <v>1</v>
      </c>
    </row>
    <row r="1659" spans="5:13" x14ac:dyDescent="0.2">
      <c r="E1659" s="11"/>
      <c r="F1659" s="10"/>
      <c r="G1659" s="7">
        <v>100</v>
      </c>
      <c r="H1659" s="18">
        <v>5.5555555555560003</v>
      </c>
      <c r="I1659" s="30">
        <v>19.444444444443999</v>
      </c>
      <c r="J1659" s="25">
        <v>44.444444444444002</v>
      </c>
      <c r="K1659" s="2">
        <v>25</v>
      </c>
      <c r="L1659" s="2">
        <v>2.7777777777780002</v>
      </c>
      <c r="M1659" s="15">
        <v>2.7777777777780002</v>
      </c>
    </row>
    <row r="1660" spans="5:13" x14ac:dyDescent="0.2">
      <c r="E1660" s="4" t="s">
        <v>89</v>
      </c>
      <c r="F1660" s="5"/>
      <c r="G1660" s="6">
        <v>66</v>
      </c>
      <c r="H1660" s="8">
        <v>1</v>
      </c>
      <c r="I1660" s="1">
        <v>17</v>
      </c>
      <c r="J1660" s="1">
        <v>31</v>
      </c>
      <c r="K1660" s="1">
        <v>13</v>
      </c>
      <c r="L1660" s="1">
        <v>3</v>
      </c>
      <c r="M1660" s="9">
        <v>1</v>
      </c>
    </row>
    <row r="1661" spans="5:13" x14ac:dyDescent="0.2">
      <c r="E1661" s="11"/>
      <c r="F1661" s="10"/>
      <c r="G1661" s="7">
        <v>100</v>
      </c>
      <c r="H1661" s="18">
        <v>1.5151515151520001</v>
      </c>
      <c r="I1661" s="2">
        <v>25.757575757575999</v>
      </c>
      <c r="J1661" s="41">
        <v>46.969696969696997</v>
      </c>
      <c r="K1661" s="2">
        <v>19.696969696970001</v>
      </c>
      <c r="L1661" s="2">
        <v>4.5454545454549997</v>
      </c>
      <c r="M1661" s="15">
        <v>1.5151515151520001</v>
      </c>
    </row>
    <row r="1662" spans="5:13" x14ac:dyDescent="0.2">
      <c r="E1662" s="4" t="s">
        <v>90</v>
      </c>
      <c r="F1662" s="5"/>
      <c r="G1662" s="6">
        <v>54</v>
      </c>
      <c r="H1662" s="8">
        <v>6</v>
      </c>
      <c r="I1662" s="1">
        <v>10</v>
      </c>
      <c r="J1662" s="1">
        <v>26</v>
      </c>
      <c r="K1662" s="1">
        <v>9</v>
      </c>
      <c r="L1662" s="1">
        <v>3</v>
      </c>
      <c r="M1662" s="9">
        <v>0</v>
      </c>
    </row>
    <row r="1663" spans="5:13" x14ac:dyDescent="0.2">
      <c r="E1663" s="11"/>
      <c r="F1663" s="10"/>
      <c r="G1663" s="7">
        <v>100</v>
      </c>
      <c r="H1663" s="70">
        <v>11.111111111111001</v>
      </c>
      <c r="I1663" s="30">
        <v>18.518518518518999</v>
      </c>
      <c r="J1663" s="41">
        <v>48.148148148148003</v>
      </c>
      <c r="K1663" s="30">
        <v>16.666666666666998</v>
      </c>
      <c r="L1663" s="2">
        <v>5.5555555555560003</v>
      </c>
      <c r="M1663" s="48">
        <v>0</v>
      </c>
    </row>
    <row r="1664" spans="5:13" x14ac:dyDescent="0.2">
      <c r="E1664" s="4" t="s">
        <v>91</v>
      </c>
      <c r="F1664" s="5"/>
      <c r="G1664" s="6">
        <v>12</v>
      </c>
      <c r="H1664" s="8">
        <v>1</v>
      </c>
      <c r="I1664" s="1">
        <v>3</v>
      </c>
      <c r="J1664" s="1">
        <v>7</v>
      </c>
      <c r="K1664" s="1">
        <v>0</v>
      </c>
      <c r="L1664" s="1">
        <v>1</v>
      </c>
      <c r="M1664" s="9">
        <v>0</v>
      </c>
    </row>
    <row r="1665" spans="2:13" x14ac:dyDescent="0.2">
      <c r="E1665" s="45"/>
      <c r="F1665" s="51"/>
      <c r="G1665" s="81">
        <v>100</v>
      </c>
      <c r="H1665" s="115">
        <v>8.333333333333</v>
      </c>
      <c r="I1665" s="64">
        <v>25</v>
      </c>
      <c r="J1665" s="112">
        <v>58.333333333333002</v>
      </c>
      <c r="K1665" s="83">
        <v>0</v>
      </c>
      <c r="L1665" s="64">
        <v>8.333333333333</v>
      </c>
      <c r="M1665" s="116">
        <v>0</v>
      </c>
    </row>
    <row r="1667" spans="2:13" x14ac:dyDescent="0.2">
      <c r="B1667" s="40" t="str">
        <f xml:space="preserve"> HYPERLINK("#'目次'!B47", "[41]")</f>
        <v>[41]</v>
      </c>
      <c r="C1667" s="23" t="s">
        <v>147</v>
      </c>
    </row>
    <row r="1670" spans="2:13" x14ac:dyDescent="0.2">
      <c r="C1670" s="23" t="s">
        <v>14</v>
      </c>
    </row>
    <row r="1671" spans="2:13" ht="36" x14ac:dyDescent="0.2">
      <c r="D1671" s="195"/>
      <c r="E1671" s="196"/>
      <c r="F1671" s="196"/>
      <c r="G1671" s="37" t="s">
        <v>15</v>
      </c>
      <c r="H1671" s="33" t="s">
        <v>131</v>
      </c>
      <c r="I1671" s="13" t="s">
        <v>132</v>
      </c>
      <c r="J1671" s="13" t="s">
        <v>133</v>
      </c>
      <c r="K1671" s="13" t="s">
        <v>134</v>
      </c>
      <c r="L1671" s="13" t="s">
        <v>135</v>
      </c>
      <c r="M1671" s="38" t="s">
        <v>18</v>
      </c>
    </row>
    <row r="1672" spans="2:13" x14ac:dyDescent="0.2">
      <c r="D1672" s="197"/>
      <c r="E1672" s="198"/>
      <c r="F1672" s="198"/>
      <c r="G1672" s="35"/>
      <c r="H1672" s="39"/>
      <c r="I1672" s="14"/>
      <c r="J1672" s="14"/>
      <c r="K1672" s="14"/>
      <c r="L1672" s="14"/>
      <c r="M1672" s="34"/>
    </row>
    <row r="1673" spans="2:13" x14ac:dyDescent="0.2">
      <c r="D1673" s="78"/>
      <c r="E1673" s="79" t="s">
        <v>15</v>
      </c>
      <c r="F1673" s="66"/>
      <c r="G1673" s="36">
        <v>1200</v>
      </c>
      <c r="H1673" s="17">
        <v>184</v>
      </c>
      <c r="I1673" s="17">
        <v>234</v>
      </c>
      <c r="J1673" s="17">
        <v>646</v>
      </c>
      <c r="K1673" s="17">
        <v>84</v>
      </c>
      <c r="L1673" s="17">
        <v>10</v>
      </c>
      <c r="M1673" s="47">
        <v>42</v>
      </c>
    </row>
    <row r="1674" spans="2:13" x14ac:dyDescent="0.2">
      <c r="D1674" s="45"/>
      <c r="E1674" s="51"/>
      <c r="F1674" s="67"/>
      <c r="G1674" s="7">
        <v>100</v>
      </c>
      <c r="H1674" s="2">
        <v>15.333333333333</v>
      </c>
      <c r="I1674" s="2">
        <v>19.5</v>
      </c>
      <c r="J1674" s="2">
        <v>53.833333333333002</v>
      </c>
      <c r="K1674" s="2">
        <v>7</v>
      </c>
      <c r="L1674" s="2">
        <v>0.83333333333299997</v>
      </c>
      <c r="M1674" s="15">
        <v>3.5</v>
      </c>
    </row>
    <row r="1675" spans="2:13" x14ac:dyDescent="0.2">
      <c r="D1675" s="199" t="s">
        <v>19</v>
      </c>
      <c r="E1675" s="22" t="s">
        <v>20</v>
      </c>
      <c r="F1675" s="21"/>
      <c r="G1675" s="19">
        <v>132</v>
      </c>
      <c r="H1675" s="27">
        <v>22</v>
      </c>
      <c r="I1675" s="3">
        <v>21</v>
      </c>
      <c r="J1675" s="3">
        <v>66</v>
      </c>
      <c r="K1675" s="3">
        <v>16</v>
      </c>
      <c r="L1675" s="3">
        <v>0</v>
      </c>
      <c r="M1675" s="26">
        <v>7</v>
      </c>
    </row>
    <row r="1676" spans="2:13" x14ac:dyDescent="0.2">
      <c r="D1676" s="200"/>
      <c r="E1676" s="11"/>
      <c r="F1676" s="10"/>
      <c r="G1676" s="7">
        <v>100</v>
      </c>
      <c r="H1676" s="18">
        <v>16.666666666666998</v>
      </c>
      <c r="I1676" s="2">
        <v>15.909090909091001</v>
      </c>
      <c r="J1676" s="2">
        <v>50</v>
      </c>
      <c r="K1676" s="25">
        <v>12.121212121212</v>
      </c>
      <c r="L1676" s="16">
        <v>0</v>
      </c>
      <c r="M1676" s="15">
        <v>5.3030303030299999</v>
      </c>
    </row>
    <row r="1677" spans="2:13" x14ac:dyDescent="0.2">
      <c r="D1677" s="200"/>
      <c r="E1677" s="4" t="s">
        <v>21</v>
      </c>
      <c r="F1677" s="5"/>
      <c r="G1677" s="6">
        <v>444</v>
      </c>
      <c r="H1677" s="8">
        <v>70</v>
      </c>
      <c r="I1677" s="1">
        <v>94</v>
      </c>
      <c r="J1677" s="1">
        <v>229</v>
      </c>
      <c r="K1677" s="1">
        <v>26</v>
      </c>
      <c r="L1677" s="1">
        <v>3</v>
      </c>
      <c r="M1677" s="9">
        <v>22</v>
      </c>
    </row>
    <row r="1678" spans="2:13" x14ac:dyDescent="0.2">
      <c r="D1678" s="200"/>
      <c r="E1678" s="11"/>
      <c r="F1678" s="10"/>
      <c r="G1678" s="7">
        <v>100</v>
      </c>
      <c r="H1678" s="18">
        <v>15.765765765766</v>
      </c>
      <c r="I1678" s="2">
        <v>21.171171171171</v>
      </c>
      <c r="J1678" s="2">
        <v>51.576576576576997</v>
      </c>
      <c r="K1678" s="2">
        <v>5.8558558558560003</v>
      </c>
      <c r="L1678" s="2">
        <v>0.67567567567599995</v>
      </c>
      <c r="M1678" s="15">
        <v>4.9549549549550003</v>
      </c>
    </row>
    <row r="1679" spans="2:13" x14ac:dyDescent="0.2">
      <c r="D1679" s="200"/>
      <c r="E1679" s="4" t="s">
        <v>22</v>
      </c>
      <c r="F1679" s="5"/>
      <c r="G1679" s="6">
        <v>192</v>
      </c>
      <c r="H1679" s="8">
        <v>29</v>
      </c>
      <c r="I1679" s="1">
        <v>37</v>
      </c>
      <c r="J1679" s="1">
        <v>105</v>
      </c>
      <c r="K1679" s="1">
        <v>12</v>
      </c>
      <c r="L1679" s="1">
        <v>1</v>
      </c>
      <c r="M1679" s="9">
        <v>8</v>
      </c>
    </row>
    <row r="1680" spans="2:13" x14ac:dyDescent="0.2">
      <c r="D1680" s="200"/>
      <c r="E1680" s="11"/>
      <c r="F1680" s="10"/>
      <c r="G1680" s="7">
        <v>100</v>
      </c>
      <c r="H1680" s="18">
        <v>15.104166666667</v>
      </c>
      <c r="I1680" s="2">
        <v>19.270833333333002</v>
      </c>
      <c r="J1680" s="2">
        <v>54.6875</v>
      </c>
      <c r="K1680" s="2">
        <v>6.25</v>
      </c>
      <c r="L1680" s="2">
        <v>0.52083333333299997</v>
      </c>
      <c r="M1680" s="15">
        <v>4.166666666667</v>
      </c>
    </row>
    <row r="1681" spans="4:13" x14ac:dyDescent="0.2">
      <c r="D1681" s="200"/>
      <c r="E1681" s="4" t="s">
        <v>23</v>
      </c>
      <c r="F1681" s="5"/>
      <c r="G1681" s="6">
        <v>192</v>
      </c>
      <c r="H1681" s="8">
        <v>32</v>
      </c>
      <c r="I1681" s="1">
        <v>38</v>
      </c>
      <c r="J1681" s="1">
        <v>102</v>
      </c>
      <c r="K1681" s="1">
        <v>17</v>
      </c>
      <c r="L1681" s="1">
        <v>3</v>
      </c>
      <c r="M1681" s="9">
        <v>0</v>
      </c>
    </row>
    <row r="1682" spans="4:13" x14ac:dyDescent="0.2">
      <c r="D1682" s="200"/>
      <c r="E1682" s="11"/>
      <c r="F1682" s="10"/>
      <c r="G1682" s="7">
        <v>100</v>
      </c>
      <c r="H1682" s="18">
        <v>16.666666666666998</v>
      </c>
      <c r="I1682" s="2">
        <v>19.791666666666998</v>
      </c>
      <c r="J1682" s="2">
        <v>53.125</v>
      </c>
      <c r="K1682" s="2">
        <v>8.854166666667</v>
      </c>
      <c r="L1682" s="2">
        <v>1.5625</v>
      </c>
      <c r="M1682" s="48">
        <v>0</v>
      </c>
    </row>
    <row r="1683" spans="4:13" x14ac:dyDescent="0.2">
      <c r="D1683" s="200"/>
      <c r="E1683" s="4" t="s">
        <v>24</v>
      </c>
      <c r="F1683" s="5"/>
      <c r="G1683" s="6">
        <v>240</v>
      </c>
      <c r="H1683" s="8">
        <v>31</v>
      </c>
      <c r="I1683" s="1">
        <v>44</v>
      </c>
      <c r="J1683" s="1">
        <v>144</v>
      </c>
      <c r="K1683" s="1">
        <v>13</v>
      </c>
      <c r="L1683" s="1">
        <v>3</v>
      </c>
      <c r="M1683" s="9">
        <v>5</v>
      </c>
    </row>
    <row r="1684" spans="4:13" x14ac:dyDescent="0.2">
      <c r="D1684" s="200"/>
      <c r="E1684" s="11"/>
      <c r="F1684" s="10"/>
      <c r="G1684" s="7">
        <v>100</v>
      </c>
      <c r="H1684" s="18">
        <v>12.916666666667</v>
      </c>
      <c r="I1684" s="2">
        <v>18.333333333333002</v>
      </c>
      <c r="J1684" s="25">
        <v>60</v>
      </c>
      <c r="K1684" s="2">
        <v>5.416666666667</v>
      </c>
      <c r="L1684" s="2">
        <v>1.25</v>
      </c>
      <c r="M1684" s="15">
        <v>2.083333333333</v>
      </c>
    </row>
    <row r="1685" spans="4:13" x14ac:dyDescent="0.2">
      <c r="D1685" s="199" t="s">
        <v>25</v>
      </c>
      <c r="E1685" s="22" t="s">
        <v>26</v>
      </c>
      <c r="F1685" s="21"/>
      <c r="G1685" s="19">
        <v>348</v>
      </c>
      <c r="H1685" s="27">
        <v>56</v>
      </c>
      <c r="I1685" s="3">
        <v>71</v>
      </c>
      <c r="J1685" s="3">
        <v>189</v>
      </c>
      <c r="K1685" s="3">
        <v>22</v>
      </c>
      <c r="L1685" s="3">
        <v>0</v>
      </c>
      <c r="M1685" s="26">
        <v>10</v>
      </c>
    </row>
    <row r="1686" spans="4:13" x14ac:dyDescent="0.2">
      <c r="D1686" s="200"/>
      <c r="E1686" s="11"/>
      <c r="F1686" s="10"/>
      <c r="G1686" s="7">
        <v>100</v>
      </c>
      <c r="H1686" s="18">
        <v>16.091954022989</v>
      </c>
      <c r="I1686" s="2">
        <v>20.402298850575001</v>
      </c>
      <c r="J1686" s="2">
        <v>54.310344827586</v>
      </c>
      <c r="K1686" s="2">
        <v>6.3218390804600002</v>
      </c>
      <c r="L1686" s="16">
        <v>0</v>
      </c>
      <c r="M1686" s="15">
        <v>2.8735632183909998</v>
      </c>
    </row>
    <row r="1687" spans="4:13" x14ac:dyDescent="0.2">
      <c r="D1687" s="200"/>
      <c r="E1687" s="4" t="s">
        <v>27</v>
      </c>
      <c r="F1687" s="5"/>
      <c r="G1687" s="6">
        <v>378</v>
      </c>
      <c r="H1687" s="8">
        <v>57</v>
      </c>
      <c r="I1687" s="1">
        <v>73</v>
      </c>
      <c r="J1687" s="1">
        <v>206</v>
      </c>
      <c r="K1687" s="1">
        <v>24</v>
      </c>
      <c r="L1687" s="1">
        <v>4</v>
      </c>
      <c r="M1687" s="9">
        <v>14</v>
      </c>
    </row>
    <row r="1688" spans="4:13" x14ac:dyDescent="0.2">
      <c r="D1688" s="200"/>
      <c r="E1688" s="11"/>
      <c r="F1688" s="10"/>
      <c r="G1688" s="7">
        <v>100</v>
      </c>
      <c r="H1688" s="18">
        <v>15.079365079364999</v>
      </c>
      <c r="I1688" s="2">
        <v>19.312169312169001</v>
      </c>
      <c r="J1688" s="2">
        <v>54.497354497354003</v>
      </c>
      <c r="K1688" s="2">
        <v>6.3492063492059998</v>
      </c>
      <c r="L1688" s="2">
        <v>1.058201058201</v>
      </c>
      <c r="M1688" s="15">
        <v>3.7037037037039999</v>
      </c>
    </row>
    <row r="1689" spans="4:13" x14ac:dyDescent="0.2">
      <c r="D1689" s="200"/>
      <c r="E1689" s="4" t="s">
        <v>28</v>
      </c>
      <c r="F1689" s="5"/>
      <c r="G1689" s="6">
        <v>372</v>
      </c>
      <c r="H1689" s="8">
        <v>60</v>
      </c>
      <c r="I1689" s="1">
        <v>71</v>
      </c>
      <c r="J1689" s="1">
        <v>192</v>
      </c>
      <c r="K1689" s="1">
        <v>30</v>
      </c>
      <c r="L1689" s="1">
        <v>5</v>
      </c>
      <c r="M1689" s="9">
        <v>14</v>
      </c>
    </row>
    <row r="1690" spans="4:13" x14ac:dyDescent="0.2">
      <c r="D1690" s="200"/>
      <c r="E1690" s="11"/>
      <c r="F1690" s="10"/>
      <c r="G1690" s="7">
        <v>100</v>
      </c>
      <c r="H1690" s="18">
        <v>16.129032258064999</v>
      </c>
      <c r="I1690" s="2">
        <v>19.086021505375999</v>
      </c>
      <c r="J1690" s="2">
        <v>51.612903225806001</v>
      </c>
      <c r="K1690" s="2">
        <v>8.0645161290320004</v>
      </c>
      <c r="L1690" s="2">
        <v>1.3440860215049999</v>
      </c>
      <c r="M1690" s="15">
        <v>3.7634408602149998</v>
      </c>
    </row>
    <row r="1691" spans="4:13" x14ac:dyDescent="0.2">
      <c r="D1691" s="200"/>
      <c r="E1691" s="4" t="s">
        <v>29</v>
      </c>
      <c r="F1691" s="5"/>
      <c r="G1691" s="6">
        <v>102</v>
      </c>
      <c r="H1691" s="8">
        <v>11</v>
      </c>
      <c r="I1691" s="1">
        <v>19</v>
      </c>
      <c r="J1691" s="1">
        <v>59</v>
      </c>
      <c r="K1691" s="1">
        <v>8</v>
      </c>
      <c r="L1691" s="1">
        <v>1</v>
      </c>
      <c r="M1691" s="9">
        <v>4</v>
      </c>
    </row>
    <row r="1692" spans="4:13" x14ac:dyDescent="0.2">
      <c r="D1692" s="200"/>
      <c r="E1692" s="11"/>
      <c r="F1692" s="10"/>
      <c r="G1692" s="7">
        <v>100</v>
      </c>
      <c r="H1692" s="18">
        <v>10.78431372549</v>
      </c>
      <c r="I1692" s="2">
        <v>18.627450980391998</v>
      </c>
      <c r="J1692" s="2">
        <v>57.843137254901997</v>
      </c>
      <c r="K1692" s="2">
        <v>7.8431372549020004</v>
      </c>
      <c r="L1692" s="2">
        <v>0.98039215686299996</v>
      </c>
      <c r="M1692" s="15">
        <v>3.9215686274510002</v>
      </c>
    </row>
    <row r="1693" spans="4:13" x14ac:dyDescent="0.2">
      <c r="D1693" s="199" t="s">
        <v>30</v>
      </c>
      <c r="E1693" s="22" t="s">
        <v>31</v>
      </c>
      <c r="F1693" s="21"/>
      <c r="G1693" s="19">
        <v>592</v>
      </c>
      <c r="H1693" s="27">
        <v>73</v>
      </c>
      <c r="I1693" s="3">
        <v>120</v>
      </c>
      <c r="J1693" s="3">
        <v>333</v>
      </c>
      <c r="K1693" s="3">
        <v>43</v>
      </c>
      <c r="L1693" s="3">
        <v>4</v>
      </c>
      <c r="M1693" s="26">
        <v>19</v>
      </c>
    </row>
    <row r="1694" spans="4:13" x14ac:dyDescent="0.2">
      <c r="D1694" s="200"/>
      <c r="E1694" s="11"/>
      <c r="F1694" s="10"/>
      <c r="G1694" s="7">
        <v>100</v>
      </c>
      <c r="H1694" s="18">
        <v>12.331081081081001</v>
      </c>
      <c r="I1694" s="2">
        <v>20.27027027027</v>
      </c>
      <c r="J1694" s="2">
        <v>56.25</v>
      </c>
      <c r="K1694" s="2">
        <v>7.2635135135139999</v>
      </c>
      <c r="L1694" s="2">
        <v>0.67567567567599995</v>
      </c>
      <c r="M1694" s="15">
        <v>3.209459459459</v>
      </c>
    </row>
    <row r="1695" spans="4:13" x14ac:dyDescent="0.2">
      <c r="D1695" s="200"/>
      <c r="E1695" s="4" t="s">
        <v>32</v>
      </c>
      <c r="F1695" s="5"/>
      <c r="G1695" s="6">
        <v>608</v>
      </c>
      <c r="H1695" s="8">
        <v>111</v>
      </c>
      <c r="I1695" s="1">
        <v>114</v>
      </c>
      <c r="J1695" s="1">
        <v>313</v>
      </c>
      <c r="K1695" s="1">
        <v>41</v>
      </c>
      <c r="L1695" s="1">
        <v>6</v>
      </c>
      <c r="M1695" s="9">
        <v>23</v>
      </c>
    </row>
    <row r="1696" spans="4:13" x14ac:dyDescent="0.2">
      <c r="D1696" s="200"/>
      <c r="E1696" s="11"/>
      <c r="F1696" s="10"/>
      <c r="G1696" s="7">
        <v>100</v>
      </c>
      <c r="H1696" s="18">
        <v>18.256578947367998</v>
      </c>
      <c r="I1696" s="2">
        <v>18.75</v>
      </c>
      <c r="J1696" s="2">
        <v>51.480263157895003</v>
      </c>
      <c r="K1696" s="2">
        <v>6.7434210526319998</v>
      </c>
      <c r="L1696" s="2">
        <v>0.98684210526299998</v>
      </c>
      <c r="M1696" s="15">
        <v>3.7828947368420001</v>
      </c>
    </row>
    <row r="1697" spans="2:13" x14ac:dyDescent="0.2">
      <c r="D1697" s="199" t="s">
        <v>33</v>
      </c>
      <c r="E1697" s="22" t="s">
        <v>34</v>
      </c>
      <c r="F1697" s="21"/>
      <c r="G1697" s="19">
        <v>74</v>
      </c>
      <c r="H1697" s="27">
        <v>5</v>
      </c>
      <c r="I1697" s="3">
        <v>16</v>
      </c>
      <c r="J1697" s="3">
        <v>42</v>
      </c>
      <c r="K1697" s="3">
        <v>6</v>
      </c>
      <c r="L1697" s="3">
        <v>1</v>
      </c>
      <c r="M1697" s="26">
        <v>4</v>
      </c>
    </row>
    <row r="1698" spans="2:13" x14ac:dyDescent="0.2">
      <c r="D1698" s="200"/>
      <c r="E1698" s="11"/>
      <c r="F1698" s="10"/>
      <c r="G1698" s="7">
        <v>100</v>
      </c>
      <c r="H1698" s="72">
        <v>6.7567567567570004</v>
      </c>
      <c r="I1698" s="2">
        <v>21.621621621622001</v>
      </c>
      <c r="J1698" s="2">
        <v>56.756756756756999</v>
      </c>
      <c r="K1698" s="2">
        <v>8.1081081081080004</v>
      </c>
      <c r="L1698" s="2">
        <v>1.351351351351</v>
      </c>
      <c r="M1698" s="15">
        <v>5.4054054054050003</v>
      </c>
    </row>
    <row r="1699" spans="2:13" x14ac:dyDescent="0.2">
      <c r="D1699" s="200"/>
      <c r="E1699" s="4" t="s">
        <v>35</v>
      </c>
      <c r="F1699" s="5"/>
      <c r="G1699" s="6">
        <v>148</v>
      </c>
      <c r="H1699" s="8">
        <v>24</v>
      </c>
      <c r="I1699" s="1">
        <v>25</v>
      </c>
      <c r="J1699" s="1">
        <v>84</v>
      </c>
      <c r="K1699" s="1">
        <v>8</v>
      </c>
      <c r="L1699" s="1">
        <v>1</v>
      </c>
      <c r="M1699" s="9">
        <v>6</v>
      </c>
    </row>
    <row r="1700" spans="2:13" x14ac:dyDescent="0.2">
      <c r="D1700" s="200"/>
      <c r="E1700" s="11"/>
      <c r="F1700" s="10"/>
      <c r="G1700" s="7">
        <v>100</v>
      </c>
      <c r="H1700" s="18">
        <v>16.216216216216001</v>
      </c>
      <c r="I1700" s="2">
        <v>16.891891891892001</v>
      </c>
      <c r="J1700" s="2">
        <v>56.756756756756999</v>
      </c>
      <c r="K1700" s="2">
        <v>5.4054054054050003</v>
      </c>
      <c r="L1700" s="2">
        <v>0.67567567567599995</v>
      </c>
      <c r="M1700" s="15">
        <v>4.0540540540540002</v>
      </c>
    </row>
    <row r="1701" spans="2:13" x14ac:dyDescent="0.2">
      <c r="D1701" s="200"/>
      <c r="E1701" s="4" t="s">
        <v>36</v>
      </c>
      <c r="F1701" s="5"/>
      <c r="G1701" s="6">
        <v>187</v>
      </c>
      <c r="H1701" s="8">
        <v>24</v>
      </c>
      <c r="I1701" s="1">
        <v>43</v>
      </c>
      <c r="J1701" s="1">
        <v>102</v>
      </c>
      <c r="K1701" s="1">
        <v>13</v>
      </c>
      <c r="L1701" s="1">
        <v>1</v>
      </c>
      <c r="M1701" s="9">
        <v>4</v>
      </c>
    </row>
    <row r="1702" spans="2:13" x14ac:dyDescent="0.2">
      <c r="D1702" s="200"/>
      <c r="E1702" s="11"/>
      <c r="F1702" s="10"/>
      <c r="G1702" s="7">
        <v>100</v>
      </c>
      <c r="H1702" s="18">
        <v>12.83422459893</v>
      </c>
      <c r="I1702" s="2">
        <v>22.994652406417</v>
      </c>
      <c r="J1702" s="2">
        <v>54.545454545455001</v>
      </c>
      <c r="K1702" s="2">
        <v>6.9518716577540003</v>
      </c>
      <c r="L1702" s="2">
        <v>0.53475935828900001</v>
      </c>
      <c r="M1702" s="15">
        <v>2.1390374331549999</v>
      </c>
    </row>
    <row r="1703" spans="2:13" x14ac:dyDescent="0.2">
      <c r="D1703" s="200"/>
      <c r="E1703" s="4" t="s">
        <v>37</v>
      </c>
      <c r="F1703" s="5"/>
      <c r="G1703" s="6">
        <v>221</v>
      </c>
      <c r="H1703" s="8">
        <v>28</v>
      </c>
      <c r="I1703" s="1">
        <v>56</v>
      </c>
      <c r="J1703" s="1">
        <v>106</v>
      </c>
      <c r="K1703" s="1">
        <v>22</v>
      </c>
      <c r="L1703" s="1">
        <v>3</v>
      </c>
      <c r="M1703" s="9">
        <v>6</v>
      </c>
    </row>
    <row r="1704" spans="2:13" x14ac:dyDescent="0.2">
      <c r="D1704" s="200"/>
      <c r="E1704" s="11"/>
      <c r="F1704" s="10"/>
      <c r="G1704" s="7">
        <v>100</v>
      </c>
      <c r="H1704" s="18">
        <v>12.669683257919001</v>
      </c>
      <c r="I1704" s="25">
        <v>25.339366515837</v>
      </c>
      <c r="J1704" s="30">
        <v>47.963800904976999</v>
      </c>
      <c r="K1704" s="2">
        <v>9.9547511312220003</v>
      </c>
      <c r="L1704" s="2">
        <v>1.357466063348</v>
      </c>
      <c r="M1704" s="15">
        <v>2.7149321266970001</v>
      </c>
    </row>
    <row r="1705" spans="2:13" x14ac:dyDescent="0.2">
      <c r="D1705" s="200"/>
      <c r="E1705" s="4" t="s">
        <v>38</v>
      </c>
      <c r="F1705" s="5"/>
      <c r="G1705" s="6">
        <v>186</v>
      </c>
      <c r="H1705" s="8">
        <v>30</v>
      </c>
      <c r="I1705" s="1">
        <v>33</v>
      </c>
      <c r="J1705" s="1">
        <v>106</v>
      </c>
      <c r="K1705" s="1">
        <v>14</v>
      </c>
      <c r="L1705" s="1">
        <v>0</v>
      </c>
      <c r="M1705" s="9">
        <v>3</v>
      </c>
    </row>
    <row r="1706" spans="2:13" x14ac:dyDescent="0.2">
      <c r="D1706" s="200"/>
      <c r="E1706" s="11"/>
      <c r="F1706" s="10"/>
      <c r="G1706" s="7">
        <v>100</v>
      </c>
      <c r="H1706" s="18">
        <v>16.129032258064999</v>
      </c>
      <c r="I1706" s="2">
        <v>17.741935483871</v>
      </c>
      <c r="J1706" s="2">
        <v>56.989247311828002</v>
      </c>
      <c r="K1706" s="2">
        <v>7.5268817204299996</v>
      </c>
      <c r="L1706" s="16">
        <v>0</v>
      </c>
      <c r="M1706" s="15">
        <v>1.6129032258060001</v>
      </c>
    </row>
    <row r="1707" spans="2:13" x14ac:dyDescent="0.2">
      <c r="D1707" s="200"/>
      <c r="E1707" s="4" t="s">
        <v>39</v>
      </c>
      <c r="F1707" s="5"/>
      <c r="G1707" s="6">
        <v>223</v>
      </c>
      <c r="H1707" s="8">
        <v>36</v>
      </c>
      <c r="I1707" s="1">
        <v>37</v>
      </c>
      <c r="J1707" s="1">
        <v>127</v>
      </c>
      <c r="K1707" s="1">
        <v>12</v>
      </c>
      <c r="L1707" s="1">
        <v>2</v>
      </c>
      <c r="M1707" s="9">
        <v>9</v>
      </c>
    </row>
    <row r="1708" spans="2:13" x14ac:dyDescent="0.2">
      <c r="D1708" s="200"/>
      <c r="E1708" s="11"/>
      <c r="F1708" s="10"/>
      <c r="G1708" s="7">
        <v>100</v>
      </c>
      <c r="H1708" s="18">
        <v>16.143497757847999</v>
      </c>
      <c r="I1708" s="2">
        <v>16.591928251121001</v>
      </c>
      <c r="J1708" s="2">
        <v>56.950672645739999</v>
      </c>
      <c r="K1708" s="2">
        <v>5.3811659192830001</v>
      </c>
      <c r="L1708" s="2">
        <v>0.89686098654699997</v>
      </c>
      <c r="M1708" s="15">
        <v>4.0358744394619999</v>
      </c>
    </row>
    <row r="1709" spans="2:13" x14ac:dyDescent="0.2">
      <c r="D1709" s="200"/>
      <c r="E1709" s="4" t="s">
        <v>40</v>
      </c>
      <c r="F1709" s="5"/>
      <c r="G1709" s="6">
        <v>161</v>
      </c>
      <c r="H1709" s="8">
        <v>37</v>
      </c>
      <c r="I1709" s="1">
        <v>24</v>
      </c>
      <c r="J1709" s="1">
        <v>79</v>
      </c>
      <c r="K1709" s="1">
        <v>9</v>
      </c>
      <c r="L1709" s="1">
        <v>2</v>
      </c>
      <c r="M1709" s="9">
        <v>10</v>
      </c>
    </row>
    <row r="1710" spans="2:13" x14ac:dyDescent="0.2">
      <c r="D1710" s="201"/>
      <c r="E1710" s="45"/>
      <c r="F1710" s="51"/>
      <c r="G1710" s="81">
        <v>100</v>
      </c>
      <c r="H1710" s="163">
        <v>22.981366459627001</v>
      </c>
      <c r="I1710" s="64">
        <v>14.906832298136999</v>
      </c>
      <c r="J1710" s="64">
        <v>49.068322981366002</v>
      </c>
      <c r="K1710" s="64">
        <v>5.5900621118010001</v>
      </c>
      <c r="L1710" s="64">
        <v>1.242236024845</v>
      </c>
      <c r="M1710" s="106">
        <v>6.2111801242239997</v>
      </c>
    </row>
    <row r="1712" spans="2:13" x14ac:dyDescent="0.2">
      <c r="B1712" s="40" t="str">
        <f xml:space="preserve"> HYPERLINK("#'目次'!B48", "[42]")</f>
        <v>[42]</v>
      </c>
      <c r="C1712" s="23" t="s">
        <v>147</v>
      </c>
    </row>
    <row r="1715" spans="3:13" x14ac:dyDescent="0.2">
      <c r="C1715" s="23" t="s">
        <v>48</v>
      </c>
    </row>
    <row r="1716" spans="3:13" ht="36" x14ac:dyDescent="0.2">
      <c r="D1716" s="195"/>
      <c r="E1716" s="196"/>
      <c r="F1716" s="196"/>
      <c r="G1716" s="37" t="s">
        <v>15</v>
      </c>
      <c r="H1716" s="33" t="s">
        <v>131</v>
      </c>
      <c r="I1716" s="13" t="s">
        <v>132</v>
      </c>
      <c r="J1716" s="13" t="s">
        <v>133</v>
      </c>
      <c r="K1716" s="13" t="s">
        <v>134</v>
      </c>
      <c r="L1716" s="13" t="s">
        <v>135</v>
      </c>
      <c r="M1716" s="38" t="s">
        <v>18</v>
      </c>
    </row>
    <row r="1717" spans="3:13" x14ac:dyDescent="0.2">
      <c r="D1717" s="197"/>
      <c r="E1717" s="198"/>
      <c r="F1717" s="198"/>
      <c r="G1717" s="35"/>
      <c r="H1717" s="39"/>
      <c r="I1717" s="14"/>
      <c r="J1717" s="14"/>
      <c r="K1717" s="14"/>
      <c r="L1717" s="14"/>
      <c r="M1717" s="34"/>
    </row>
    <row r="1718" spans="3:13" x14ac:dyDescent="0.2">
      <c r="D1718" s="78"/>
      <c r="E1718" s="79" t="s">
        <v>15</v>
      </c>
      <c r="F1718" s="66"/>
      <c r="G1718" s="36">
        <v>1200</v>
      </c>
      <c r="H1718" s="17">
        <v>184</v>
      </c>
      <c r="I1718" s="17">
        <v>234</v>
      </c>
      <c r="J1718" s="17">
        <v>646</v>
      </c>
      <c r="K1718" s="17">
        <v>84</v>
      </c>
      <c r="L1718" s="17">
        <v>10</v>
      </c>
      <c r="M1718" s="47">
        <v>42</v>
      </c>
    </row>
    <row r="1719" spans="3:13" x14ac:dyDescent="0.2">
      <c r="D1719" s="45"/>
      <c r="E1719" s="51"/>
      <c r="F1719" s="67"/>
      <c r="G1719" s="7">
        <v>100</v>
      </c>
      <c r="H1719" s="2">
        <v>15.333333333333</v>
      </c>
      <c r="I1719" s="2">
        <v>19.5</v>
      </c>
      <c r="J1719" s="2">
        <v>53.833333333333002</v>
      </c>
      <c r="K1719" s="2">
        <v>7</v>
      </c>
      <c r="L1719" s="2">
        <v>0.83333333333299997</v>
      </c>
      <c r="M1719" s="15">
        <v>3.5</v>
      </c>
    </row>
    <row r="1720" spans="3:13" x14ac:dyDescent="0.2">
      <c r="D1720" s="199" t="s">
        <v>49</v>
      </c>
      <c r="E1720" s="22" t="s">
        <v>50</v>
      </c>
      <c r="F1720" s="21"/>
      <c r="G1720" s="19">
        <v>15</v>
      </c>
      <c r="H1720" s="27">
        <v>2</v>
      </c>
      <c r="I1720" s="3">
        <v>4</v>
      </c>
      <c r="J1720" s="3">
        <v>9</v>
      </c>
      <c r="K1720" s="3">
        <v>0</v>
      </c>
      <c r="L1720" s="3">
        <v>0</v>
      </c>
      <c r="M1720" s="26">
        <v>0</v>
      </c>
    </row>
    <row r="1721" spans="3:13" x14ac:dyDescent="0.2">
      <c r="D1721" s="200"/>
      <c r="E1721" s="11"/>
      <c r="F1721" s="10"/>
      <c r="G1721" s="7">
        <v>100</v>
      </c>
      <c r="H1721" s="18">
        <v>13.333333333333</v>
      </c>
      <c r="I1721" s="25">
        <v>26.666666666666998</v>
      </c>
      <c r="J1721" s="25">
        <v>60</v>
      </c>
      <c r="K1721" s="49">
        <v>0</v>
      </c>
      <c r="L1721" s="16">
        <v>0</v>
      </c>
      <c r="M1721" s="48">
        <v>0</v>
      </c>
    </row>
    <row r="1722" spans="3:13" x14ac:dyDescent="0.2">
      <c r="D1722" s="200"/>
      <c r="E1722" s="4" t="s">
        <v>51</v>
      </c>
      <c r="F1722" s="5"/>
      <c r="G1722" s="6">
        <v>142</v>
      </c>
      <c r="H1722" s="8">
        <v>15</v>
      </c>
      <c r="I1722" s="1">
        <v>22</v>
      </c>
      <c r="J1722" s="1">
        <v>91</v>
      </c>
      <c r="K1722" s="1">
        <v>9</v>
      </c>
      <c r="L1722" s="1">
        <v>1</v>
      </c>
      <c r="M1722" s="9">
        <v>4</v>
      </c>
    </row>
    <row r="1723" spans="3:13" x14ac:dyDescent="0.2">
      <c r="D1723" s="200"/>
      <c r="E1723" s="11"/>
      <c r="F1723" s="10"/>
      <c r="G1723" s="7">
        <v>100</v>
      </c>
      <c r="H1723" s="18">
        <v>10.56338028169</v>
      </c>
      <c r="I1723" s="2">
        <v>15.492957746479</v>
      </c>
      <c r="J1723" s="41">
        <v>64.084507042254003</v>
      </c>
      <c r="K1723" s="2">
        <v>6.3380281690139997</v>
      </c>
      <c r="L1723" s="2">
        <v>0.70422535211299997</v>
      </c>
      <c r="M1723" s="15">
        <v>2.8169014084509998</v>
      </c>
    </row>
    <row r="1724" spans="3:13" x14ac:dyDescent="0.2">
      <c r="D1724" s="200"/>
      <c r="E1724" s="4" t="s">
        <v>52</v>
      </c>
      <c r="F1724" s="5"/>
      <c r="G1724" s="6">
        <v>26</v>
      </c>
      <c r="H1724" s="8">
        <v>3</v>
      </c>
      <c r="I1724" s="1">
        <v>5</v>
      </c>
      <c r="J1724" s="1">
        <v>15</v>
      </c>
      <c r="K1724" s="1">
        <v>1</v>
      </c>
      <c r="L1724" s="1">
        <v>0</v>
      </c>
      <c r="M1724" s="9">
        <v>2</v>
      </c>
    </row>
    <row r="1725" spans="3:13" x14ac:dyDescent="0.2">
      <c r="D1725" s="200"/>
      <c r="E1725" s="11"/>
      <c r="F1725" s="10"/>
      <c r="G1725" s="7">
        <v>100</v>
      </c>
      <c r="H1725" s="18">
        <v>11.538461538462</v>
      </c>
      <c r="I1725" s="2">
        <v>19.230769230768999</v>
      </c>
      <c r="J1725" s="2">
        <v>57.692307692307999</v>
      </c>
      <c r="K1725" s="2">
        <v>3.8461538461539999</v>
      </c>
      <c r="L1725" s="16">
        <v>0</v>
      </c>
      <c r="M1725" s="15">
        <v>7.6923076923079998</v>
      </c>
    </row>
    <row r="1726" spans="3:13" x14ac:dyDescent="0.2">
      <c r="D1726" s="200"/>
      <c r="E1726" s="4" t="s">
        <v>53</v>
      </c>
      <c r="F1726" s="5"/>
      <c r="G1726" s="6">
        <v>41</v>
      </c>
      <c r="H1726" s="8">
        <v>11</v>
      </c>
      <c r="I1726" s="1">
        <v>7</v>
      </c>
      <c r="J1726" s="1">
        <v>17</v>
      </c>
      <c r="K1726" s="1">
        <v>5</v>
      </c>
      <c r="L1726" s="1">
        <v>0</v>
      </c>
      <c r="M1726" s="9">
        <v>1</v>
      </c>
    </row>
    <row r="1727" spans="3:13" x14ac:dyDescent="0.2">
      <c r="D1727" s="200"/>
      <c r="E1727" s="11"/>
      <c r="F1727" s="10"/>
      <c r="G1727" s="7">
        <v>100</v>
      </c>
      <c r="H1727" s="75">
        <v>26.829268292683</v>
      </c>
      <c r="I1727" s="2">
        <v>17.073170731706998</v>
      </c>
      <c r="J1727" s="50">
        <v>41.463414634145998</v>
      </c>
      <c r="K1727" s="25">
        <v>12.195121951220001</v>
      </c>
      <c r="L1727" s="16">
        <v>0</v>
      </c>
      <c r="M1727" s="15">
        <v>2.4390243902440001</v>
      </c>
    </row>
    <row r="1728" spans="3:13" x14ac:dyDescent="0.2">
      <c r="D1728" s="200"/>
      <c r="E1728" s="4" t="s">
        <v>54</v>
      </c>
      <c r="F1728" s="5"/>
      <c r="G1728" s="6">
        <v>226</v>
      </c>
      <c r="H1728" s="8">
        <v>26</v>
      </c>
      <c r="I1728" s="1">
        <v>62</v>
      </c>
      <c r="J1728" s="1">
        <v>116</v>
      </c>
      <c r="K1728" s="1">
        <v>15</v>
      </c>
      <c r="L1728" s="1">
        <v>1</v>
      </c>
      <c r="M1728" s="9">
        <v>6</v>
      </c>
    </row>
    <row r="1729" spans="4:13" x14ac:dyDescent="0.2">
      <c r="D1729" s="200"/>
      <c r="E1729" s="11"/>
      <c r="F1729" s="10"/>
      <c r="G1729" s="7">
        <v>100</v>
      </c>
      <c r="H1729" s="18">
        <v>11.504424778761001</v>
      </c>
      <c r="I1729" s="25">
        <v>27.433628318583999</v>
      </c>
      <c r="J1729" s="2">
        <v>51.327433628319</v>
      </c>
      <c r="K1729" s="2">
        <v>6.6371681415930004</v>
      </c>
      <c r="L1729" s="2">
        <v>0.44247787610599998</v>
      </c>
      <c r="M1729" s="15">
        <v>2.654867256637</v>
      </c>
    </row>
    <row r="1730" spans="4:13" x14ac:dyDescent="0.2">
      <c r="D1730" s="200"/>
      <c r="E1730" s="4" t="s">
        <v>55</v>
      </c>
      <c r="F1730" s="5"/>
      <c r="G1730" s="6">
        <v>125</v>
      </c>
      <c r="H1730" s="8">
        <v>18</v>
      </c>
      <c r="I1730" s="1">
        <v>25</v>
      </c>
      <c r="J1730" s="1">
        <v>69</v>
      </c>
      <c r="K1730" s="1">
        <v>9</v>
      </c>
      <c r="L1730" s="1">
        <v>2</v>
      </c>
      <c r="M1730" s="9">
        <v>2</v>
      </c>
    </row>
    <row r="1731" spans="4:13" x14ac:dyDescent="0.2">
      <c r="D1731" s="200"/>
      <c r="E1731" s="11"/>
      <c r="F1731" s="10"/>
      <c r="G1731" s="7">
        <v>100</v>
      </c>
      <c r="H1731" s="18">
        <v>14.4</v>
      </c>
      <c r="I1731" s="2">
        <v>20</v>
      </c>
      <c r="J1731" s="2">
        <v>55.2</v>
      </c>
      <c r="K1731" s="2">
        <v>7.2</v>
      </c>
      <c r="L1731" s="2">
        <v>1.6</v>
      </c>
      <c r="M1731" s="15">
        <v>1.6</v>
      </c>
    </row>
    <row r="1732" spans="4:13" x14ac:dyDescent="0.2">
      <c r="D1732" s="200"/>
      <c r="E1732" s="4" t="s">
        <v>56</v>
      </c>
      <c r="F1732" s="5"/>
      <c r="G1732" s="6">
        <v>190</v>
      </c>
      <c r="H1732" s="8">
        <v>29</v>
      </c>
      <c r="I1732" s="1">
        <v>38</v>
      </c>
      <c r="J1732" s="1">
        <v>102</v>
      </c>
      <c r="K1732" s="1">
        <v>13</v>
      </c>
      <c r="L1732" s="1">
        <v>1</v>
      </c>
      <c r="M1732" s="9">
        <v>7</v>
      </c>
    </row>
    <row r="1733" spans="4:13" x14ac:dyDescent="0.2">
      <c r="D1733" s="200"/>
      <c r="E1733" s="11"/>
      <c r="F1733" s="10"/>
      <c r="G1733" s="7">
        <v>100</v>
      </c>
      <c r="H1733" s="18">
        <v>15.263157894737001</v>
      </c>
      <c r="I1733" s="2">
        <v>20</v>
      </c>
      <c r="J1733" s="2">
        <v>53.684210526316001</v>
      </c>
      <c r="K1733" s="2">
        <v>6.8421052631580004</v>
      </c>
      <c r="L1733" s="2">
        <v>0.52631578947400004</v>
      </c>
      <c r="M1733" s="15">
        <v>3.6842105263159999</v>
      </c>
    </row>
    <row r="1734" spans="4:13" x14ac:dyDescent="0.2">
      <c r="D1734" s="200"/>
      <c r="E1734" s="4" t="s">
        <v>57</v>
      </c>
      <c r="F1734" s="5"/>
      <c r="G1734" s="6">
        <v>185</v>
      </c>
      <c r="H1734" s="8">
        <v>38</v>
      </c>
      <c r="I1734" s="1">
        <v>30</v>
      </c>
      <c r="J1734" s="1">
        <v>92</v>
      </c>
      <c r="K1734" s="1">
        <v>16</v>
      </c>
      <c r="L1734" s="1">
        <v>3</v>
      </c>
      <c r="M1734" s="9">
        <v>6</v>
      </c>
    </row>
    <row r="1735" spans="4:13" x14ac:dyDescent="0.2">
      <c r="D1735" s="200"/>
      <c r="E1735" s="11"/>
      <c r="F1735" s="10"/>
      <c r="G1735" s="7">
        <v>100</v>
      </c>
      <c r="H1735" s="70">
        <v>20.540540540540999</v>
      </c>
      <c r="I1735" s="2">
        <v>16.216216216216001</v>
      </c>
      <c r="J1735" s="2">
        <v>49.729729729730003</v>
      </c>
      <c r="K1735" s="2">
        <v>8.6486486486490008</v>
      </c>
      <c r="L1735" s="2">
        <v>1.6216216216220001</v>
      </c>
      <c r="M1735" s="15">
        <v>3.2432432432430001</v>
      </c>
    </row>
    <row r="1736" spans="4:13" x14ac:dyDescent="0.2">
      <c r="D1736" s="200"/>
      <c r="E1736" s="4" t="s">
        <v>58</v>
      </c>
      <c r="F1736" s="5"/>
      <c r="G1736" s="6">
        <v>113</v>
      </c>
      <c r="H1736" s="8">
        <v>13</v>
      </c>
      <c r="I1736" s="1">
        <v>22</v>
      </c>
      <c r="J1736" s="1">
        <v>62</v>
      </c>
      <c r="K1736" s="1">
        <v>10</v>
      </c>
      <c r="L1736" s="1">
        <v>1</v>
      </c>
      <c r="M1736" s="9">
        <v>5</v>
      </c>
    </row>
    <row r="1737" spans="4:13" x14ac:dyDescent="0.2">
      <c r="D1737" s="200"/>
      <c r="E1737" s="11"/>
      <c r="F1737" s="10"/>
      <c r="G1737" s="7">
        <v>100</v>
      </c>
      <c r="H1737" s="18">
        <v>11.504424778761001</v>
      </c>
      <c r="I1737" s="2">
        <v>19.469026548673</v>
      </c>
      <c r="J1737" s="2">
        <v>54.867256637167998</v>
      </c>
      <c r="K1737" s="2">
        <v>8.8495575221239999</v>
      </c>
      <c r="L1737" s="2">
        <v>0.88495575221199996</v>
      </c>
      <c r="M1737" s="15">
        <v>4.424778761062</v>
      </c>
    </row>
    <row r="1738" spans="4:13" x14ac:dyDescent="0.2">
      <c r="D1738" s="200"/>
      <c r="E1738" s="4" t="s">
        <v>59</v>
      </c>
      <c r="F1738" s="5"/>
      <c r="G1738" s="6">
        <v>136</v>
      </c>
      <c r="H1738" s="8">
        <v>29</v>
      </c>
      <c r="I1738" s="1">
        <v>19</v>
      </c>
      <c r="J1738" s="1">
        <v>72</v>
      </c>
      <c r="K1738" s="1">
        <v>6</v>
      </c>
      <c r="L1738" s="1">
        <v>1</v>
      </c>
      <c r="M1738" s="9">
        <v>9</v>
      </c>
    </row>
    <row r="1739" spans="4:13" x14ac:dyDescent="0.2">
      <c r="D1739" s="200"/>
      <c r="E1739" s="11"/>
      <c r="F1739" s="10"/>
      <c r="G1739" s="7">
        <v>100</v>
      </c>
      <c r="H1739" s="70">
        <v>21.323529411765001</v>
      </c>
      <c r="I1739" s="30">
        <v>13.970588235294001</v>
      </c>
      <c r="J1739" s="2">
        <v>52.941176470587997</v>
      </c>
      <c r="K1739" s="2">
        <v>4.4117647058819998</v>
      </c>
      <c r="L1739" s="2">
        <v>0.73529411764700003</v>
      </c>
      <c r="M1739" s="15">
        <v>6.6176470588239997</v>
      </c>
    </row>
    <row r="1740" spans="4:13" x14ac:dyDescent="0.2">
      <c r="D1740" s="199" t="s">
        <v>60</v>
      </c>
      <c r="E1740" s="22" t="s">
        <v>61</v>
      </c>
      <c r="F1740" s="21"/>
      <c r="G1740" s="19">
        <v>205</v>
      </c>
      <c r="H1740" s="27">
        <v>36</v>
      </c>
      <c r="I1740" s="3">
        <v>35</v>
      </c>
      <c r="J1740" s="3">
        <v>108</v>
      </c>
      <c r="K1740" s="3">
        <v>9</v>
      </c>
      <c r="L1740" s="3">
        <v>6</v>
      </c>
      <c r="M1740" s="26">
        <v>11</v>
      </c>
    </row>
    <row r="1741" spans="4:13" x14ac:dyDescent="0.2">
      <c r="D1741" s="200"/>
      <c r="E1741" s="11"/>
      <c r="F1741" s="10"/>
      <c r="G1741" s="7">
        <v>100</v>
      </c>
      <c r="H1741" s="18">
        <v>17.560975609755999</v>
      </c>
      <c r="I1741" s="2">
        <v>17.073170731706998</v>
      </c>
      <c r="J1741" s="2">
        <v>52.682926829267998</v>
      </c>
      <c r="K1741" s="2">
        <v>4.3902439024389999</v>
      </c>
      <c r="L1741" s="2">
        <v>2.9268292682929999</v>
      </c>
      <c r="M1741" s="15">
        <v>5.3658536585369996</v>
      </c>
    </row>
    <row r="1742" spans="4:13" x14ac:dyDescent="0.2">
      <c r="D1742" s="200"/>
      <c r="E1742" s="4" t="s">
        <v>62</v>
      </c>
      <c r="F1742" s="5"/>
      <c r="G1742" s="6">
        <v>160</v>
      </c>
      <c r="H1742" s="8">
        <v>24</v>
      </c>
      <c r="I1742" s="1">
        <v>21</v>
      </c>
      <c r="J1742" s="1">
        <v>88</v>
      </c>
      <c r="K1742" s="1">
        <v>18</v>
      </c>
      <c r="L1742" s="1">
        <v>1</v>
      </c>
      <c r="M1742" s="9">
        <v>8</v>
      </c>
    </row>
    <row r="1743" spans="4:13" x14ac:dyDescent="0.2">
      <c r="D1743" s="200"/>
      <c r="E1743" s="11"/>
      <c r="F1743" s="10"/>
      <c r="G1743" s="7">
        <v>100</v>
      </c>
      <c r="H1743" s="18">
        <v>15</v>
      </c>
      <c r="I1743" s="30">
        <v>13.125</v>
      </c>
      <c r="J1743" s="2">
        <v>55</v>
      </c>
      <c r="K1743" s="2">
        <v>11.25</v>
      </c>
      <c r="L1743" s="2">
        <v>0.625</v>
      </c>
      <c r="M1743" s="15">
        <v>5</v>
      </c>
    </row>
    <row r="1744" spans="4:13" x14ac:dyDescent="0.2">
      <c r="D1744" s="200"/>
      <c r="E1744" s="4" t="s">
        <v>63</v>
      </c>
      <c r="F1744" s="5"/>
      <c r="G1744" s="6">
        <v>121</v>
      </c>
      <c r="H1744" s="8">
        <v>21</v>
      </c>
      <c r="I1744" s="1">
        <v>25</v>
      </c>
      <c r="J1744" s="1">
        <v>62</v>
      </c>
      <c r="K1744" s="1">
        <v>6</v>
      </c>
      <c r="L1744" s="1">
        <v>2</v>
      </c>
      <c r="M1744" s="9">
        <v>5</v>
      </c>
    </row>
    <row r="1745" spans="4:13" x14ac:dyDescent="0.2">
      <c r="D1745" s="200"/>
      <c r="E1745" s="11"/>
      <c r="F1745" s="10"/>
      <c r="G1745" s="7">
        <v>100</v>
      </c>
      <c r="H1745" s="18">
        <v>17.355371900826</v>
      </c>
      <c r="I1745" s="2">
        <v>20.661157024792999</v>
      </c>
      <c r="J1745" s="2">
        <v>51.239669421488003</v>
      </c>
      <c r="K1745" s="2">
        <v>4.9586776859499997</v>
      </c>
      <c r="L1745" s="2">
        <v>1.6528925619829999</v>
      </c>
      <c r="M1745" s="15">
        <v>4.1322314049589997</v>
      </c>
    </row>
    <row r="1746" spans="4:13" x14ac:dyDescent="0.2">
      <c r="D1746" s="200"/>
      <c r="E1746" s="4" t="s">
        <v>64</v>
      </c>
      <c r="F1746" s="5"/>
      <c r="G1746" s="6">
        <v>124</v>
      </c>
      <c r="H1746" s="8">
        <v>11</v>
      </c>
      <c r="I1746" s="1">
        <v>31</v>
      </c>
      <c r="J1746" s="1">
        <v>69</v>
      </c>
      <c r="K1746" s="1">
        <v>9</v>
      </c>
      <c r="L1746" s="1">
        <v>0</v>
      </c>
      <c r="M1746" s="9">
        <v>4</v>
      </c>
    </row>
    <row r="1747" spans="4:13" x14ac:dyDescent="0.2">
      <c r="D1747" s="200"/>
      <c r="E1747" s="11"/>
      <c r="F1747" s="10"/>
      <c r="G1747" s="7">
        <v>100</v>
      </c>
      <c r="H1747" s="72">
        <v>8.8709677419350008</v>
      </c>
      <c r="I1747" s="25">
        <v>25</v>
      </c>
      <c r="J1747" s="2">
        <v>55.645161290323003</v>
      </c>
      <c r="K1747" s="2">
        <v>7.2580645161290001</v>
      </c>
      <c r="L1747" s="16">
        <v>0</v>
      </c>
      <c r="M1747" s="15">
        <v>3.2258064516129998</v>
      </c>
    </row>
    <row r="1748" spans="4:13" x14ac:dyDescent="0.2">
      <c r="D1748" s="200"/>
      <c r="E1748" s="4" t="s">
        <v>65</v>
      </c>
      <c r="F1748" s="5"/>
      <c r="G1748" s="6">
        <v>109</v>
      </c>
      <c r="H1748" s="8">
        <v>17</v>
      </c>
      <c r="I1748" s="1">
        <v>22</v>
      </c>
      <c r="J1748" s="1">
        <v>61</v>
      </c>
      <c r="K1748" s="1">
        <v>7</v>
      </c>
      <c r="L1748" s="1">
        <v>0</v>
      </c>
      <c r="M1748" s="9">
        <v>2</v>
      </c>
    </row>
    <row r="1749" spans="4:13" x14ac:dyDescent="0.2">
      <c r="D1749" s="200"/>
      <c r="E1749" s="11"/>
      <c r="F1749" s="10"/>
      <c r="G1749" s="7">
        <v>100</v>
      </c>
      <c r="H1749" s="18">
        <v>15.596330275229001</v>
      </c>
      <c r="I1749" s="2">
        <v>20.183486238532002</v>
      </c>
      <c r="J1749" s="2">
        <v>55.963302752293998</v>
      </c>
      <c r="K1749" s="2">
        <v>6.4220183486240003</v>
      </c>
      <c r="L1749" s="16">
        <v>0</v>
      </c>
      <c r="M1749" s="15">
        <v>1.834862385321</v>
      </c>
    </row>
    <row r="1750" spans="4:13" x14ac:dyDescent="0.2">
      <c r="D1750" s="200"/>
      <c r="E1750" s="4" t="s">
        <v>66</v>
      </c>
      <c r="F1750" s="5"/>
      <c r="G1750" s="6">
        <v>104</v>
      </c>
      <c r="H1750" s="8">
        <v>14</v>
      </c>
      <c r="I1750" s="1">
        <v>24</v>
      </c>
      <c r="J1750" s="1">
        <v>54</v>
      </c>
      <c r="K1750" s="1">
        <v>10</v>
      </c>
      <c r="L1750" s="1">
        <v>0</v>
      </c>
      <c r="M1750" s="9">
        <v>2</v>
      </c>
    </row>
    <row r="1751" spans="4:13" x14ac:dyDescent="0.2">
      <c r="D1751" s="200"/>
      <c r="E1751" s="11"/>
      <c r="F1751" s="10"/>
      <c r="G1751" s="7">
        <v>100</v>
      </c>
      <c r="H1751" s="18">
        <v>13.461538461538</v>
      </c>
      <c r="I1751" s="2">
        <v>23.076923076922998</v>
      </c>
      <c r="J1751" s="2">
        <v>51.923076923076998</v>
      </c>
      <c r="K1751" s="2">
        <v>9.6153846153850004</v>
      </c>
      <c r="L1751" s="16">
        <v>0</v>
      </c>
      <c r="M1751" s="15">
        <v>1.923076923077</v>
      </c>
    </row>
    <row r="1752" spans="4:13" x14ac:dyDescent="0.2">
      <c r="D1752" s="200"/>
      <c r="E1752" s="4" t="s">
        <v>67</v>
      </c>
      <c r="F1752" s="5"/>
      <c r="G1752" s="6">
        <v>139</v>
      </c>
      <c r="H1752" s="8">
        <v>24</v>
      </c>
      <c r="I1752" s="1">
        <v>25</v>
      </c>
      <c r="J1752" s="1">
        <v>76</v>
      </c>
      <c r="K1752" s="1">
        <v>12</v>
      </c>
      <c r="L1752" s="1">
        <v>0</v>
      </c>
      <c r="M1752" s="9">
        <v>2</v>
      </c>
    </row>
    <row r="1753" spans="4:13" x14ac:dyDescent="0.2">
      <c r="D1753" s="200"/>
      <c r="E1753" s="11"/>
      <c r="F1753" s="10"/>
      <c r="G1753" s="7">
        <v>100</v>
      </c>
      <c r="H1753" s="18">
        <v>17.266187050359999</v>
      </c>
      <c r="I1753" s="2">
        <v>17.985611510790999</v>
      </c>
      <c r="J1753" s="2">
        <v>54.676258992805998</v>
      </c>
      <c r="K1753" s="2">
        <v>8.6330935251799996</v>
      </c>
      <c r="L1753" s="16">
        <v>0</v>
      </c>
      <c r="M1753" s="15">
        <v>1.438848920863</v>
      </c>
    </row>
    <row r="1754" spans="4:13" x14ac:dyDescent="0.2">
      <c r="D1754" s="200"/>
      <c r="E1754" s="4" t="s">
        <v>68</v>
      </c>
      <c r="F1754" s="5"/>
      <c r="G1754" s="6">
        <v>48</v>
      </c>
      <c r="H1754" s="8">
        <v>14</v>
      </c>
      <c r="I1754" s="1">
        <v>14</v>
      </c>
      <c r="J1754" s="1">
        <v>17</v>
      </c>
      <c r="K1754" s="1">
        <v>2</v>
      </c>
      <c r="L1754" s="1">
        <v>0</v>
      </c>
      <c r="M1754" s="9">
        <v>1</v>
      </c>
    </row>
    <row r="1755" spans="4:13" x14ac:dyDescent="0.2">
      <c r="D1755" s="200"/>
      <c r="E1755" s="11"/>
      <c r="F1755" s="10"/>
      <c r="G1755" s="7">
        <v>100</v>
      </c>
      <c r="H1755" s="75">
        <v>29.166666666666998</v>
      </c>
      <c r="I1755" s="25">
        <v>29.166666666666998</v>
      </c>
      <c r="J1755" s="50">
        <v>35.416666666666998</v>
      </c>
      <c r="K1755" s="2">
        <v>4.166666666667</v>
      </c>
      <c r="L1755" s="16">
        <v>0</v>
      </c>
      <c r="M1755" s="15">
        <v>2.083333333333</v>
      </c>
    </row>
    <row r="1756" spans="4:13" x14ac:dyDescent="0.2">
      <c r="D1756" s="200"/>
      <c r="E1756" s="4" t="s">
        <v>69</v>
      </c>
      <c r="F1756" s="5"/>
      <c r="G1756" s="6">
        <v>37</v>
      </c>
      <c r="H1756" s="8">
        <v>5</v>
      </c>
      <c r="I1756" s="1">
        <v>9</v>
      </c>
      <c r="J1756" s="1">
        <v>20</v>
      </c>
      <c r="K1756" s="1">
        <v>3</v>
      </c>
      <c r="L1756" s="1">
        <v>0</v>
      </c>
      <c r="M1756" s="9">
        <v>0</v>
      </c>
    </row>
    <row r="1757" spans="4:13" x14ac:dyDescent="0.2">
      <c r="D1757" s="200"/>
      <c r="E1757" s="11"/>
      <c r="F1757" s="10"/>
      <c r="G1757" s="7">
        <v>100</v>
      </c>
      <c r="H1757" s="18">
        <v>13.513513513514001</v>
      </c>
      <c r="I1757" s="2">
        <v>24.324324324323999</v>
      </c>
      <c r="J1757" s="2">
        <v>54.054054054053999</v>
      </c>
      <c r="K1757" s="2">
        <v>8.1081081081080004</v>
      </c>
      <c r="L1757" s="16">
        <v>0</v>
      </c>
      <c r="M1757" s="48">
        <v>0</v>
      </c>
    </row>
    <row r="1758" spans="4:13" x14ac:dyDescent="0.2">
      <c r="D1758" s="199" t="s">
        <v>70</v>
      </c>
      <c r="E1758" s="22" t="s">
        <v>18</v>
      </c>
      <c r="F1758" s="21"/>
      <c r="G1758" s="19">
        <v>0</v>
      </c>
      <c r="H1758" s="27">
        <v>0</v>
      </c>
      <c r="I1758" s="3">
        <v>0</v>
      </c>
      <c r="J1758" s="3">
        <v>0</v>
      </c>
      <c r="K1758" s="3">
        <v>0</v>
      </c>
      <c r="L1758" s="3">
        <v>0</v>
      </c>
      <c r="M1758" s="26">
        <v>0</v>
      </c>
    </row>
    <row r="1759" spans="4:13" x14ac:dyDescent="0.2">
      <c r="D1759" s="201"/>
      <c r="E1759" s="45"/>
      <c r="F1759" s="51"/>
      <c r="G1759" s="119">
        <v>0</v>
      </c>
      <c r="H1759" s="136">
        <v>0</v>
      </c>
      <c r="I1759" s="83">
        <v>0</v>
      </c>
      <c r="J1759" s="83">
        <v>0</v>
      </c>
      <c r="K1759" s="103">
        <v>0</v>
      </c>
      <c r="L1759" s="62">
        <v>0</v>
      </c>
      <c r="M1759" s="116">
        <v>0</v>
      </c>
    </row>
    <row r="1761" spans="2:13" x14ac:dyDescent="0.2">
      <c r="B1761" s="40" t="str">
        <f xml:space="preserve"> HYPERLINK("#'目次'!B49", "[43]")</f>
        <v>[43]</v>
      </c>
      <c r="C1761" s="23" t="s">
        <v>147</v>
      </c>
    </row>
    <row r="1764" spans="2:13" x14ac:dyDescent="0.2">
      <c r="C1764" s="23" t="s">
        <v>73</v>
      </c>
    </row>
    <row r="1765" spans="2:13" ht="36" x14ac:dyDescent="0.2">
      <c r="D1765" s="195"/>
      <c r="E1765" s="196"/>
      <c r="F1765" s="196"/>
      <c r="G1765" s="37" t="s">
        <v>15</v>
      </c>
      <c r="H1765" s="33" t="s">
        <v>131</v>
      </c>
      <c r="I1765" s="13" t="s">
        <v>132</v>
      </c>
      <c r="J1765" s="13" t="s">
        <v>133</v>
      </c>
      <c r="K1765" s="13" t="s">
        <v>134</v>
      </c>
      <c r="L1765" s="13" t="s">
        <v>135</v>
      </c>
      <c r="M1765" s="38" t="s">
        <v>18</v>
      </c>
    </row>
    <row r="1766" spans="2:13" x14ac:dyDescent="0.2">
      <c r="D1766" s="197"/>
      <c r="E1766" s="198"/>
      <c r="F1766" s="198"/>
      <c r="G1766" s="35"/>
      <c r="H1766" s="39"/>
      <c r="I1766" s="14"/>
      <c r="J1766" s="14"/>
      <c r="K1766" s="14"/>
      <c r="L1766" s="14"/>
      <c r="M1766" s="34"/>
    </row>
    <row r="1767" spans="2:13" x14ac:dyDescent="0.2">
      <c r="D1767" s="78"/>
      <c r="E1767" s="79" t="s">
        <v>15</v>
      </c>
      <c r="F1767" s="66"/>
      <c r="G1767" s="36">
        <v>1200</v>
      </c>
      <c r="H1767" s="17">
        <v>184</v>
      </c>
      <c r="I1767" s="17">
        <v>234</v>
      </c>
      <c r="J1767" s="17">
        <v>646</v>
      </c>
      <c r="K1767" s="17">
        <v>84</v>
      </c>
      <c r="L1767" s="17">
        <v>10</v>
      </c>
      <c r="M1767" s="47">
        <v>42</v>
      </c>
    </row>
    <row r="1768" spans="2:13" x14ac:dyDescent="0.2">
      <c r="D1768" s="45"/>
      <c r="E1768" s="51"/>
      <c r="F1768" s="67"/>
      <c r="G1768" s="7">
        <v>100</v>
      </c>
      <c r="H1768" s="2">
        <v>15.333333333333</v>
      </c>
      <c r="I1768" s="2">
        <v>19.5</v>
      </c>
      <c r="J1768" s="2">
        <v>53.833333333333002</v>
      </c>
      <c r="K1768" s="2">
        <v>7</v>
      </c>
      <c r="L1768" s="2">
        <v>0.83333333333299997</v>
      </c>
      <c r="M1768" s="15">
        <v>3.5</v>
      </c>
    </row>
    <row r="1769" spans="2:13" x14ac:dyDescent="0.2">
      <c r="D1769" s="199" t="s">
        <v>74</v>
      </c>
      <c r="E1769" s="22" t="s">
        <v>75</v>
      </c>
      <c r="F1769" s="21"/>
      <c r="G1769" s="19">
        <v>592</v>
      </c>
      <c r="H1769" s="27">
        <v>73</v>
      </c>
      <c r="I1769" s="3">
        <v>120</v>
      </c>
      <c r="J1769" s="3">
        <v>333</v>
      </c>
      <c r="K1769" s="3">
        <v>43</v>
      </c>
      <c r="L1769" s="3">
        <v>4</v>
      </c>
      <c r="M1769" s="26">
        <v>19</v>
      </c>
    </row>
    <row r="1770" spans="2:13" x14ac:dyDescent="0.2">
      <c r="D1770" s="200"/>
      <c r="E1770" s="11"/>
      <c r="F1770" s="10"/>
      <c r="G1770" s="7">
        <v>100</v>
      </c>
      <c r="H1770" s="18">
        <v>12.331081081081001</v>
      </c>
      <c r="I1770" s="2">
        <v>20.27027027027</v>
      </c>
      <c r="J1770" s="2">
        <v>56.25</v>
      </c>
      <c r="K1770" s="2">
        <v>7.2635135135139999</v>
      </c>
      <c r="L1770" s="2">
        <v>0.67567567567599995</v>
      </c>
      <c r="M1770" s="15">
        <v>3.209459459459</v>
      </c>
    </row>
    <row r="1771" spans="2:13" x14ac:dyDescent="0.2">
      <c r="D1771" s="200"/>
      <c r="E1771" s="4" t="s">
        <v>34</v>
      </c>
      <c r="F1771" s="5"/>
      <c r="G1771" s="6">
        <v>37</v>
      </c>
      <c r="H1771" s="8">
        <v>2</v>
      </c>
      <c r="I1771" s="1">
        <v>7</v>
      </c>
      <c r="J1771" s="1">
        <v>23</v>
      </c>
      <c r="K1771" s="1">
        <v>3</v>
      </c>
      <c r="L1771" s="1">
        <v>0</v>
      </c>
      <c r="M1771" s="9">
        <v>2</v>
      </c>
    </row>
    <row r="1772" spans="2:13" x14ac:dyDescent="0.2">
      <c r="D1772" s="200"/>
      <c r="E1772" s="11"/>
      <c r="F1772" s="10"/>
      <c r="G1772" s="7">
        <v>100</v>
      </c>
      <c r="H1772" s="72">
        <v>5.4054054054050003</v>
      </c>
      <c r="I1772" s="2">
        <v>18.918918918919001</v>
      </c>
      <c r="J1772" s="25">
        <v>62.162162162161998</v>
      </c>
      <c r="K1772" s="2">
        <v>8.1081081081080004</v>
      </c>
      <c r="L1772" s="16">
        <v>0</v>
      </c>
      <c r="M1772" s="15">
        <v>5.4054054054050003</v>
      </c>
    </row>
    <row r="1773" spans="2:13" x14ac:dyDescent="0.2">
      <c r="D1773" s="200"/>
      <c r="E1773" s="4" t="s">
        <v>35</v>
      </c>
      <c r="F1773" s="5"/>
      <c r="G1773" s="6">
        <v>75</v>
      </c>
      <c r="H1773" s="8">
        <v>9</v>
      </c>
      <c r="I1773" s="1">
        <v>15</v>
      </c>
      <c r="J1773" s="1">
        <v>45</v>
      </c>
      <c r="K1773" s="1">
        <v>3</v>
      </c>
      <c r="L1773" s="1">
        <v>0</v>
      </c>
      <c r="M1773" s="9">
        <v>3</v>
      </c>
    </row>
    <row r="1774" spans="2:13" x14ac:dyDescent="0.2">
      <c r="D1774" s="200"/>
      <c r="E1774" s="11"/>
      <c r="F1774" s="10"/>
      <c r="G1774" s="7">
        <v>100</v>
      </c>
      <c r="H1774" s="18">
        <v>12</v>
      </c>
      <c r="I1774" s="2">
        <v>20</v>
      </c>
      <c r="J1774" s="25">
        <v>60</v>
      </c>
      <c r="K1774" s="2">
        <v>4</v>
      </c>
      <c r="L1774" s="16">
        <v>0</v>
      </c>
      <c r="M1774" s="15">
        <v>4</v>
      </c>
    </row>
    <row r="1775" spans="2:13" x14ac:dyDescent="0.2">
      <c r="D1775" s="200"/>
      <c r="E1775" s="4" t="s">
        <v>36</v>
      </c>
      <c r="F1775" s="5"/>
      <c r="G1775" s="6">
        <v>95</v>
      </c>
      <c r="H1775" s="8">
        <v>8</v>
      </c>
      <c r="I1775" s="1">
        <v>23</v>
      </c>
      <c r="J1775" s="1">
        <v>56</v>
      </c>
      <c r="K1775" s="1">
        <v>6</v>
      </c>
      <c r="L1775" s="1">
        <v>1</v>
      </c>
      <c r="M1775" s="9">
        <v>1</v>
      </c>
    </row>
    <row r="1776" spans="2:13" x14ac:dyDescent="0.2">
      <c r="D1776" s="200"/>
      <c r="E1776" s="11"/>
      <c r="F1776" s="10"/>
      <c r="G1776" s="7">
        <v>100</v>
      </c>
      <c r="H1776" s="72">
        <v>8.4210526315790002</v>
      </c>
      <c r="I1776" s="2">
        <v>24.210526315789</v>
      </c>
      <c r="J1776" s="25">
        <v>58.947368421053</v>
      </c>
      <c r="K1776" s="2">
        <v>6.3157894736840001</v>
      </c>
      <c r="L1776" s="2">
        <v>1.052631578947</v>
      </c>
      <c r="M1776" s="15">
        <v>1.052631578947</v>
      </c>
    </row>
    <row r="1777" spans="4:13" x14ac:dyDescent="0.2">
      <c r="D1777" s="200"/>
      <c r="E1777" s="4" t="s">
        <v>37</v>
      </c>
      <c r="F1777" s="5"/>
      <c r="G1777" s="6">
        <v>111</v>
      </c>
      <c r="H1777" s="8">
        <v>13</v>
      </c>
      <c r="I1777" s="1">
        <v>27</v>
      </c>
      <c r="J1777" s="1">
        <v>55</v>
      </c>
      <c r="K1777" s="1">
        <v>11</v>
      </c>
      <c r="L1777" s="1">
        <v>2</v>
      </c>
      <c r="M1777" s="9">
        <v>3</v>
      </c>
    </row>
    <row r="1778" spans="4:13" x14ac:dyDescent="0.2">
      <c r="D1778" s="200"/>
      <c r="E1778" s="11"/>
      <c r="F1778" s="10"/>
      <c r="G1778" s="7">
        <v>100</v>
      </c>
      <c r="H1778" s="18">
        <v>11.711711711712001</v>
      </c>
      <c r="I1778" s="2">
        <v>24.324324324323999</v>
      </c>
      <c r="J1778" s="2">
        <v>49.549549549550001</v>
      </c>
      <c r="K1778" s="2">
        <v>9.9099099099100005</v>
      </c>
      <c r="L1778" s="2">
        <v>1.8018018018019999</v>
      </c>
      <c r="M1778" s="15">
        <v>2.7027027027030002</v>
      </c>
    </row>
    <row r="1779" spans="4:13" x14ac:dyDescent="0.2">
      <c r="D1779" s="200"/>
      <c r="E1779" s="4" t="s">
        <v>38</v>
      </c>
      <c r="F1779" s="5"/>
      <c r="G1779" s="6">
        <v>93</v>
      </c>
      <c r="H1779" s="8">
        <v>12</v>
      </c>
      <c r="I1779" s="1">
        <v>18</v>
      </c>
      <c r="J1779" s="1">
        <v>54</v>
      </c>
      <c r="K1779" s="1">
        <v>7</v>
      </c>
      <c r="L1779" s="1">
        <v>0</v>
      </c>
      <c r="M1779" s="9">
        <v>2</v>
      </c>
    </row>
    <row r="1780" spans="4:13" x14ac:dyDescent="0.2">
      <c r="D1780" s="200"/>
      <c r="E1780" s="11"/>
      <c r="F1780" s="10"/>
      <c r="G1780" s="7">
        <v>100</v>
      </c>
      <c r="H1780" s="18">
        <v>12.903225806451999</v>
      </c>
      <c r="I1780" s="2">
        <v>19.354838709677001</v>
      </c>
      <c r="J1780" s="2">
        <v>58.064516129032</v>
      </c>
      <c r="K1780" s="2">
        <v>7.5268817204299996</v>
      </c>
      <c r="L1780" s="16">
        <v>0</v>
      </c>
      <c r="M1780" s="15">
        <v>2.1505376344089999</v>
      </c>
    </row>
    <row r="1781" spans="4:13" x14ac:dyDescent="0.2">
      <c r="D1781" s="200"/>
      <c r="E1781" s="4" t="s">
        <v>39</v>
      </c>
      <c r="F1781" s="5"/>
      <c r="G1781" s="6">
        <v>109</v>
      </c>
      <c r="H1781" s="8">
        <v>15</v>
      </c>
      <c r="I1781" s="1">
        <v>20</v>
      </c>
      <c r="J1781" s="1">
        <v>61</v>
      </c>
      <c r="K1781" s="1">
        <v>7</v>
      </c>
      <c r="L1781" s="1">
        <v>1</v>
      </c>
      <c r="M1781" s="9">
        <v>5</v>
      </c>
    </row>
    <row r="1782" spans="4:13" x14ac:dyDescent="0.2">
      <c r="D1782" s="200"/>
      <c r="E1782" s="11"/>
      <c r="F1782" s="10"/>
      <c r="G1782" s="7">
        <v>100</v>
      </c>
      <c r="H1782" s="18">
        <v>13.761467889907999</v>
      </c>
      <c r="I1782" s="2">
        <v>18.348623853210999</v>
      </c>
      <c r="J1782" s="2">
        <v>55.963302752293998</v>
      </c>
      <c r="K1782" s="2">
        <v>6.4220183486240003</v>
      </c>
      <c r="L1782" s="2">
        <v>0.91743119266100004</v>
      </c>
      <c r="M1782" s="15">
        <v>4.5871559633030001</v>
      </c>
    </row>
    <row r="1783" spans="4:13" x14ac:dyDescent="0.2">
      <c r="D1783" s="200"/>
      <c r="E1783" s="4" t="s">
        <v>40</v>
      </c>
      <c r="F1783" s="5"/>
      <c r="G1783" s="6">
        <v>72</v>
      </c>
      <c r="H1783" s="8">
        <v>14</v>
      </c>
      <c r="I1783" s="1">
        <v>10</v>
      </c>
      <c r="J1783" s="1">
        <v>39</v>
      </c>
      <c r="K1783" s="1">
        <v>6</v>
      </c>
      <c r="L1783" s="1">
        <v>0</v>
      </c>
      <c r="M1783" s="9">
        <v>3</v>
      </c>
    </row>
    <row r="1784" spans="4:13" x14ac:dyDescent="0.2">
      <c r="D1784" s="200"/>
      <c r="E1784" s="11"/>
      <c r="F1784" s="10"/>
      <c r="G1784" s="7">
        <v>100</v>
      </c>
      <c r="H1784" s="18">
        <v>19.444444444443999</v>
      </c>
      <c r="I1784" s="30">
        <v>13.888888888888999</v>
      </c>
      <c r="J1784" s="2">
        <v>54.166666666666998</v>
      </c>
      <c r="K1784" s="2">
        <v>8.333333333333</v>
      </c>
      <c r="L1784" s="16">
        <v>0</v>
      </c>
      <c r="M1784" s="15">
        <v>4.166666666667</v>
      </c>
    </row>
    <row r="1785" spans="4:13" x14ac:dyDescent="0.2">
      <c r="D1785" s="199" t="s">
        <v>76</v>
      </c>
      <c r="E1785" s="22" t="s">
        <v>77</v>
      </c>
      <c r="F1785" s="21"/>
      <c r="G1785" s="19">
        <v>608</v>
      </c>
      <c r="H1785" s="27">
        <v>111</v>
      </c>
      <c r="I1785" s="3">
        <v>114</v>
      </c>
      <c r="J1785" s="3">
        <v>313</v>
      </c>
      <c r="K1785" s="3">
        <v>41</v>
      </c>
      <c r="L1785" s="3">
        <v>6</v>
      </c>
      <c r="M1785" s="26">
        <v>23</v>
      </c>
    </row>
    <row r="1786" spans="4:13" x14ac:dyDescent="0.2">
      <c r="D1786" s="200"/>
      <c r="E1786" s="11"/>
      <c r="F1786" s="10"/>
      <c r="G1786" s="7">
        <v>100</v>
      </c>
      <c r="H1786" s="18">
        <v>18.256578947367998</v>
      </c>
      <c r="I1786" s="2">
        <v>18.75</v>
      </c>
      <c r="J1786" s="2">
        <v>51.480263157895003</v>
      </c>
      <c r="K1786" s="2">
        <v>6.7434210526319998</v>
      </c>
      <c r="L1786" s="2">
        <v>0.98684210526299998</v>
      </c>
      <c r="M1786" s="15">
        <v>3.7828947368420001</v>
      </c>
    </row>
    <row r="1787" spans="4:13" x14ac:dyDescent="0.2">
      <c r="D1787" s="200"/>
      <c r="E1787" s="4" t="s">
        <v>34</v>
      </c>
      <c r="F1787" s="5"/>
      <c r="G1787" s="6">
        <v>37</v>
      </c>
      <c r="H1787" s="8">
        <v>3</v>
      </c>
      <c r="I1787" s="1">
        <v>9</v>
      </c>
      <c r="J1787" s="1">
        <v>19</v>
      </c>
      <c r="K1787" s="1">
        <v>3</v>
      </c>
      <c r="L1787" s="1">
        <v>1</v>
      </c>
      <c r="M1787" s="9">
        <v>2</v>
      </c>
    </row>
    <row r="1788" spans="4:13" x14ac:dyDescent="0.2">
      <c r="D1788" s="200"/>
      <c r="E1788" s="11"/>
      <c r="F1788" s="10"/>
      <c r="G1788" s="7">
        <v>100</v>
      </c>
      <c r="H1788" s="72">
        <v>8.1081081081080004</v>
      </c>
      <c r="I1788" s="2">
        <v>24.324324324323999</v>
      </c>
      <c r="J1788" s="2">
        <v>51.351351351350999</v>
      </c>
      <c r="K1788" s="2">
        <v>8.1081081081080004</v>
      </c>
      <c r="L1788" s="2">
        <v>2.7027027027030002</v>
      </c>
      <c r="M1788" s="15">
        <v>5.4054054054050003</v>
      </c>
    </row>
    <row r="1789" spans="4:13" x14ac:dyDescent="0.2">
      <c r="D1789" s="200"/>
      <c r="E1789" s="4" t="s">
        <v>35</v>
      </c>
      <c r="F1789" s="5"/>
      <c r="G1789" s="6">
        <v>73</v>
      </c>
      <c r="H1789" s="8">
        <v>15</v>
      </c>
      <c r="I1789" s="1">
        <v>10</v>
      </c>
      <c r="J1789" s="1">
        <v>39</v>
      </c>
      <c r="K1789" s="1">
        <v>5</v>
      </c>
      <c r="L1789" s="1">
        <v>1</v>
      </c>
      <c r="M1789" s="9">
        <v>3</v>
      </c>
    </row>
    <row r="1790" spans="4:13" x14ac:dyDescent="0.2">
      <c r="D1790" s="200"/>
      <c r="E1790" s="11"/>
      <c r="F1790" s="10"/>
      <c r="G1790" s="7">
        <v>100</v>
      </c>
      <c r="H1790" s="70">
        <v>20.547945205478999</v>
      </c>
      <c r="I1790" s="30">
        <v>13.698630136986001</v>
      </c>
      <c r="J1790" s="2">
        <v>53.424657534246997</v>
      </c>
      <c r="K1790" s="2">
        <v>6.8493150684930004</v>
      </c>
      <c r="L1790" s="2">
        <v>1.369863013699</v>
      </c>
      <c r="M1790" s="15">
        <v>4.1095890410960001</v>
      </c>
    </row>
    <row r="1791" spans="4:13" x14ac:dyDescent="0.2">
      <c r="D1791" s="200"/>
      <c r="E1791" s="4" t="s">
        <v>36</v>
      </c>
      <c r="F1791" s="5"/>
      <c r="G1791" s="6">
        <v>92</v>
      </c>
      <c r="H1791" s="8">
        <v>16</v>
      </c>
      <c r="I1791" s="1">
        <v>20</v>
      </c>
      <c r="J1791" s="1">
        <v>46</v>
      </c>
      <c r="K1791" s="1">
        <v>7</v>
      </c>
      <c r="L1791" s="1">
        <v>0</v>
      </c>
      <c r="M1791" s="9">
        <v>3</v>
      </c>
    </row>
    <row r="1792" spans="4:13" x14ac:dyDescent="0.2">
      <c r="D1792" s="200"/>
      <c r="E1792" s="11"/>
      <c r="F1792" s="10"/>
      <c r="G1792" s="7">
        <v>100</v>
      </c>
      <c r="H1792" s="18">
        <v>17.391304347826001</v>
      </c>
      <c r="I1792" s="2">
        <v>21.739130434783</v>
      </c>
      <c r="J1792" s="2">
        <v>50</v>
      </c>
      <c r="K1792" s="2">
        <v>7.6086956521740001</v>
      </c>
      <c r="L1792" s="16">
        <v>0</v>
      </c>
      <c r="M1792" s="15">
        <v>3.2608695652169999</v>
      </c>
    </row>
    <row r="1793" spans="2:13" x14ac:dyDescent="0.2">
      <c r="D1793" s="200"/>
      <c r="E1793" s="4" t="s">
        <v>37</v>
      </c>
      <c r="F1793" s="5"/>
      <c r="G1793" s="6">
        <v>110</v>
      </c>
      <c r="H1793" s="8">
        <v>15</v>
      </c>
      <c r="I1793" s="1">
        <v>29</v>
      </c>
      <c r="J1793" s="1">
        <v>51</v>
      </c>
      <c r="K1793" s="1">
        <v>11</v>
      </c>
      <c r="L1793" s="1">
        <v>1</v>
      </c>
      <c r="M1793" s="9">
        <v>3</v>
      </c>
    </row>
    <row r="1794" spans="2:13" x14ac:dyDescent="0.2">
      <c r="D1794" s="200"/>
      <c r="E1794" s="11"/>
      <c r="F1794" s="10"/>
      <c r="G1794" s="7">
        <v>100</v>
      </c>
      <c r="H1794" s="18">
        <v>13.636363636364001</v>
      </c>
      <c r="I1794" s="25">
        <v>26.363636363636001</v>
      </c>
      <c r="J1794" s="30">
        <v>46.363636363635997</v>
      </c>
      <c r="K1794" s="2">
        <v>10</v>
      </c>
      <c r="L1794" s="2">
        <v>0.90909090909099999</v>
      </c>
      <c r="M1794" s="15">
        <v>2.7272727272730002</v>
      </c>
    </row>
    <row r="1795" spans="2:13" x14ac:dyDescent="0.2">
      <c r="D1795" s="200"/>
      <c r="E1795" s="4" t="s">
        <v>38</v>
      </c>
      <c r="F1795" s="5"/>
      <c r="G1795" s="6">
        <v>93</v>
      </c>
      <c r="H1795" s="8">
        <v>18</v>
      </c>
      <c r="I1795" s="1">
        <v>15</v>
      </c>
      <c r="J1795" s="1">
        <v>52</v>
      </c>
      <c r="K1795" s="1">
        <v>7</v>
      </c>
      <c r="L1795" s="1">
        <v>0</v>
      </c>
      <c r="M1795" s="9">
        <v>1</v>
      </c>
    </row>
    <row r="1796" spans="2:13" x14ac:dyDescent="0.2">
      <c r="D1796" s="200"/>
      <c r="E1796" s="11"/>
      <c r="F1796" s="10"/>
      <c r="G1796" s="7">
        <v>100</v>
      </c>
      <c r="H1796" s="18">
        <v>19.354838709677001</v>
      </c>
      <c r="I1796" s="2">
        <v>16.129032258064999</v>
      </c>
      <c r="J1796" s="2">
        <v>55.913978494623997</v>
      </c>
      <c r="K1796" s="2">
        <v>7.5268817204299996</v>
      </c>
      <c r="L1796" s="16">
        <v>0</v>
      </c>
      <c r="M1796" s="15">
        <v>1.0752688172039999</v>
      </c>
    </row>
    <row r="1797" spans="2:13" x14ac:dyDescent="0.2">
      <c r="D1797" s="200"/>
      <c r="E1797" s="4" t="s">
        <v>39</v>
      </c>
      <c r="F1797" s="5"/>
      <c r="G1797" s="6">
        <v>114</v>
      </c>
      <c r="H1797" s="8">
        <v>21</v>
      </c>
      <c r="I1797" s="1">
        <v>17</v>
      </c>
      <c r="J1797" s="1">
        <v>66</v>
      </c>
      <c r="K1797" s="1">
        <v>5</v>
      </c>
      <c r="L1797" s="1">
        <v>1</v>
      </c>
      <c r="M1797" s="9">
        <v>4</v>
      </c>
    </row>
    <row r="1798" spans="2:13" x14ac:dyDescent="0.2">
      <c r="D1798" s="200"/>
      <c r="E1798" s="11"/>
      <c r="F1798" s="10"/>
      <c r="G1798" s="7">
        <v>100</v>
      </c>
      <c r="H1798" s="18">
        <v>18.421052631578998</v>
      </c>
      <c r="I1798" s="2">
        <v>14.912280701754</v>
      </c>
      <c r="J1798" s="2">
        <v>57.894736842104997</v>
      </c>
      <c r="K1798" s="2">
        <v>4.3859649122809996</v>
      </c>
      <c r="L1798" s="2">
        <v>0.87719298245599997</v>
      </c>
      <c r="M1798" s="15">
        <v>3.508771929825</v>
      </c>
    </row>
    <row r="1799" spans="2:13" x14ac:dyDescent="0.2">
      <c r="D1799" s="200"/>
      <c r="E1799" s="4" t="s">
        <v>40</v>
      </c>
      <c r="F1799" s="5"/>
      <c r="G1799" s="6">
        <v>89</v>
      </c>
      <c r="H1799" s="8">
        <v>23</v>
      </c>
      <c r="I1799" s="1">
        <v>14</v>
      </c>
      <c r="J1799" s="1">
        <v>40</v>
      </c>
      <c r="K1799" s="1">
        <v>3</v>
      </c>
      <c r="L1799" s="1">
        <v>2</v>
      </c>
      <c r="M1799" s="9">
        <v>7</v>
      </c>
    </row>
    <row r="1800" spans="2:13" x14ac:dyDescent="0.2">
      <c r="D1800" s="201"/>
      <c r="E1800" s="45"/>
      <c r="F1800" s="51"/>
      <c r="G1800" s="81">
        <v>100</v>
      </c>
      <c r="H1800" s="158">
        <v>25.842696629212998</v>
      </c>
      <c r="I1800" s="64">
        <v>15.730337078651999</v>
      </c>
      <c r="J1800" s="126">
        <v>44.943820224718998</v>
      </c>
      <c r="K1800" s="64">
        <v>3.3707865168539999</v>
      </c>
      <c r="L1800" s="64">
        <v>2.2471910112360001</v>
      </c>
      <c r="M1800" s="106">
        <v>7.8651685393259996</v>
      </c>
    </row>
    <row r="1802" spans="2:13" x14ac:dyDescent="0.2">
      <c r="B1802" s="40" t="str">
        <f xml:space="preserve"> HYPERLINK("#'目次'!B50", "[44]")</f>
        <v>[44]</v>
      </c>
      <c r="C1802" s="23" t="s">
        <v>147</v>
      </c>
    </row>
    <row r="1805" spans="2:13" x14ac:dyDescent="0.2">
      <c r="C1805" s="23" t="s">
        <v>80</v>
      </c>
    </row>
    <row r="1806" spans="2:13" ht="36" x14ac:dyDescent="0.2">
      <c r="E1806" s="195"/>
      <c r="F1806" s="196"/>
      <c r="G1806" s="37" t="s">
        <v>15</v>
      </c>
      <c r="H1806" s="33" t="s">
        <v>131</v>
      </c>
      <c r="I1806" s="13" t="s">
        <v>132</v>
      </c>
      <c r="J1806" s="13" t="s">
        <v>133</v>
      </c>
      <c r="K1806" s="13" t="s">
        <v>134</v>
      </c>
      <c r="L1806" s="13" t="s">
        <v>135</v>
      </c>
      <c r="M1806" s="38" t="s">
        <v>18</v>
      </c>
    </row>
    <row r="1807" spans="2:13" x14ac:dyDescent="0.2">
      <c r="E1807" s="197"/>
      <c r="F1807" s="198"/>
      <c r="G1807" s="35"/>
      <c r="H1807" s="39"/>
      <c r="I1807" s="14"/>
      <c r="J1807" s="14"/>
      <c r="K1807" s="14"/>
      <c r="L1807" s="14"/>
      <c r="M1807" s="34"/>
    </row>
    <row r="1808" spans="2:13" x14ac:dyDescent="0.2">
      <c r="E1808" s="120" t="s">
        <v>15</v>
      </c>
      <c r="F1808" s="66"/>
      <c r="G1808" s="36">
        <v>1200</v>
      </c>
      <c r="H1808" s="17">
        <v>184</v>
      </c>
      <c r="I1808" s="17">
        <v>234</v>
      </c>
      <c r="J1808" s="17">
        <v>646</v>
      </c>
      <c r="K1808" s="17">
        <v>84</v>
      </c>
      <c r="L1808" s="17">
        <v>10</v>
      </c>
      <c r="M1808" s="47">
        <v>42</v>
      </c>
    </row>
    <row r="1809" spans="5:13" x14ac:dyDescent="0.2">
      <c r="E1809" s="45"/>
      <c r="F1809" s="67"/>
      <c r="G1809" s="7">
        <v>100</v>
      </c>
      <c r="H1809" s="2">
        <v>15.333333333333</v>
      </c>
      <c r="I1809" s="2">
        <v>19.5</v>
      </c>
      <c r="J1809" s="2">
        <v>53.833333333333002</v>
      </c>
      <c r="K1809" s="2">
        <v>7</v>
      </c>
      <c r="L1809" s="2">
        <v>0.83333333333299997</v>
      </c>
      <c r="M1809" s="15">
        <v>3.5</v>
      </c>
    </row>
    <row r="1810" spans="5:13" x14ac:dyDescent="0.2">
      <c r="E1810" s="4" t="s">
        <v>81</v>
      </c>
      <c r="F1810" s="5"/>
      <c r="G1810" s="19">
        <v>48</v>
      </c>
      <c r="H1810" s="27">
        <v>6</v>
      </c>
      <c r="I1810" s="3">
        <v>11</v>
      </c>
      <c r="J1810" s="3">
        <v>25</v>
      </c>
      <c r="K1810" s="3">
        <v>4</v>
      </c>
      <c r="L1810" s="3">
        <v>0</v>
      </c>
      <c r="M1810" s="26">
        <v>2</v>
      </c>
    </row>
    <row r="1811" spans="5:13" x14ac:dyDescent="0.2">
      <c r="E1811" s="11"/>
      <c r="F1811" s="10"/>
      <c r="G1811" s="7">
        <v>100</v>
      </c>
      <c r="H1811" s="18">
        <v>12.5</v>
      </c>
      <c r="I1811" s="2">
        <v>22.916666666666998</v>
      </c>
      <c r="J1811" s="2">
        <v>52.083333333333002</v>
      </c>
      <c r="K1811" s="2">
        <v>8.333333333333</v>
      </c>
      <c r="L1811" s="16">
        <v>0</v>
      </c>
      <c r="M1811" s="15">
        <v>4.166666666667</v>
      </c>
    </row>
    <row r="1812" spans="5:13" x14ac:dyDescent="0.2">
      <c r="E1812" s="4" t="s">
        <v>82</v>
      </c>
      <c r="F1812" s="5"/>
      <c r="G1812" s="6">
        <v>84</v>
      </c>
      <c r="H1812" s="8">
        <v>16</v>
      </c>
      <c r="I1812" s="1">
        <v>10</v>
      </c>
      <c r="J1812" s="1">
        <v>41</v>
      </c>
      <c r="K1812" s="1">
        <v>12</v>
      </c>
      <c r="L1812" s="1">
        <v>0</v>
      </c>
      <c r="M1812" s="9">
        <v>5</v>
      </c>
    </row>
    <row r="1813" spans="5:13" x14ac:dyDescent="0.2">
      <c r="E1813" s="11"/>
      <c r="F1813" s="10"/>
      <c r="G1813" s="7">
        <v>100</v>
      </c>
      <c r="H1813" s="18">
        <v>19.047619047619001</v>
      </c>
      <c r="I1813" s="30">
        <v>11.904761904761999</v>
      </c>
      <c r="J1813" s="30">
        <v>48.809523809524002</v>
      </c>
      <c r="K1813" s="25">
        <v>14.285714285714</v>
      </c>
      <c r="L1813" s="16">
        <v>0</v>
      </c>
      <c r="M1813" s="15">
        <v>5.9523809523809996</v>
      </c>
    </row>
    <row r="1814" spans="5:13" x14ac:dyDescent="0.2">
      <c r="E1814" s="4" t="s">
        <v>83</v>
      </c>
      <c r="F1814" s="5"/>
      <c r="G1814" s="6">
        <v>462</v>
      </c>
      <c r="H1814" s="8">
        <v>71</v>
      </c>
      <c r="I1814" s="1">
        <v>97</v>
      </c>
      <c r="J1814" s="1">
        <v>242</v>
      </c>
      <c r="K1814" s="1">
        <v>27</v>
      </c>
      <c r="L1814" s="1">
        <v>3</v>
      </c>
      <c r="M1814" s="9">
        <v>22</v>
      </c>
    </row>
    <row r="1815" spans="5:13" x14ac:dyDescent="0.2">
      <c r="E1815" s="11"/>
      <c r="F1815" s="10"/>
      <c r="G1815" s="7">
        <v>100</v>
      </c>
      <c r="H1815" s="18">
        <v>15.367965367965001</v>
      </c>
      <c r="I1815" s="2">
        <v>20.995670995670999</v>
      </c>
      <c r="J1815" s="2">
        <v>52.380952380952003</v>
      </c>
      <c r="K1815" s="2">
        <v>5.844155844156</v>
      </c>
      <c r="L1815" s="2">
        <v>0.64935064935099995</v>
      </c>
      <c r="M1815" s="15">
        <v>4.7619047619049999</v>
      </c>
    </row>
    <row r="1816" spans="5:13" x14ac:dyDescent="0.2">
      <c r="E1816" s="4" t="s">
        <v>84</v>
      </c>
      <c r="F1816" s="5"/>
      <c r="G1816" s="6">
        <v>30</v>
      </c>
      <c r="H1816" s="8">
        <v>4</v>
      </c>
      <c r="I1816" s="1">
        <v>5</v>
      </c>
      <c r="J1816" s="1">
        <v>16</v>
      </c>
      <c r="K1816" s="1">
        <v>2</v>
      </c>
      <c r="L1816" s="1">
        <v>1</v>
      </c>
      <c r="M1816" s="9">
        <v>2</v>
      </c>
    </row>
    <row r="1817" spans="5:13" x14ac:dyDescent="0.2">
      <c r="E1817" s="11"/>
      <c r="F1817" s="10"/>
      <c r="G1817" s="7">
        <v>100</v>
      </c>
      <c r="H1817" s="18">
        <v>13.333333333333</v>
      </c>
      <c r="I1817" s="2">
        <v>16.666666666666998</v>
      </c>
      <c r="J1817" s="2">
        <v>53.333333333333002</v>
      </c>
      <c r="K1817" s="2">
        <v>6.666666666667</v>
      </c>
      <c r="L1817" s="2">
        <v>3.333333333333</v>
      </c>
      <c r="M1817" s="15">
        <v>6.666666666667</v>
      </c>
    </row>
    <row r="1818" spans="5:13" x14ac:dyDescent="0.2">
      <c r="E1818" s="4" t="s">
        <v>85</v>
      </c>
      <c r="F1818" s="5"/>
      <c r="G1818" s="6">
        <v>144</v>
      </c>
      <c r="H1818" s="8">
        <v>24</v>
      </c>
      <c r="I1818" s="1">
        <v>29</v>
      </c>
      <c r="J1818" s="1">
        <v>76</v>
      </c>
      <c r="K1818" s="1">
        <v>9</v>
      </c>
      <c r="L1818" s="1">
        <v>0</v>
      </c>
      <c r="M1818" s="9">
        <v>6</v>
      </c>
    </row>
    <row r="1819" spans="5:13" x14ac:dyDescent="0.2">
      <c r="E1819" s="11"/>
      <c r="F1819" s="10"/>
      <c r="G1819" s="7">
        <v>100</v>
      </c>
      <c r="H1819" s="18">
        <v>16.666666666666998</v>
      </c>
      <c r="I1819" s="2">
        <v>20.138888888888999</v>
      </c>
      <c r="J1819" s="2">
        <v>52.777777777777999</v>
      </c>
      <c r="K1819" s="2">
        <v>6.25</v>
      </c>
      <c r="L1819" s="16">
        <v>0</v>
      </c>
      <c r="M1819" s="15">
        <v>4.166666666667</v>
      </c>
    </row>
    <row r="1820" spans="5:13" x14ac:dyDescent="0.2">
      <c r="E1820" s="4" t="s">
        <v>86</v>
      </c>
      <c r="F1820" s="5"/>
      <c r="G1820" s="6">
        <v>192</v>
      </c>
      <c r="H1820" s="8">
        <v>32</v>
      </c>
      <c r="I1820" s="1">
        <v>38</v>
      </c>
      <c r="J1820" s="1">
        <v>102</v>
      </c>
      <c r="K1820" s="1">
        <v>17</v>
      </c>
      <c r="L1820" s="1">
        <v>3</v>
      </c>
      <c r="M1820" s="9">
        <v>0</v>
      </c>
    </row>
    <row r="1821" spans="5:13" x14ac:dyDescent="0.2">
      <c r="E1821" s="11"/>
      <c r="F1821" s="10"/>
      <c r="G1821" s="7">
        <v>100</v>
      </c>
      <c r="H1821" s="18">
        <v>16.666666666666998</v>
      </c>
      <c r="I1821" s="2">
        <v>19.791666666666998</v>
      </c>
      <c r="J1821" s="2">
        <v>53.125</v>
      </c>
      <c r="K1821" s="2">
        <v>8.854166666667</v>
      </c>
      <c r="L1821" s="2">
        <v>1.5625</v>
      </c>
      <c r="M1821" s="48">
        <v>0</v>
      </c>
    </row>
    <row r="1822" spans="5:13" x14ac:dyDescent="0.2">
      <c r="E1822" s="4" t="s">
        <v>87</v>
      </c>
      <c r="F1822" s="5"/>
      <c r="G1822" s="6">
        <v>72</v>
      </c>
      <c r="H1822" s="8">
        <v>11</v>
      </c>
      <c r="I1822" s="1">
        <v>17</v>
      </c>
      <c r="J1822" s="1">
        <v>37</v>
      </c>
      <c r="K1822" s="1">
        <v>4</v>
      </c>
      <c r="L1822" s="1">
        <v>2</v>
      </c>
      <c r="M1822" s="9">
        <v>1</v>
      </c>
    </row>
    <row r="1823" spans="5:13" x14ac:dyDescent="0.2">
      <c r="E1823" s="11"/>
      <c r="F1823" s="10"/>
      <c r="G1823" s="7">
        <v>100</v>
      </c>
      <c r="H1823" s="18">
        <v>15.277777777778001</v>
      </c>
      <c r="I1823" s="2">
        <v>23.611111111111001</v>
      </c>
      <c r="J1823" s="2">
        <v>51.388888888888999</v>
      </c>
      <c r="K1823" s="2">
        <v>5.5555555555560003</v>
      </c>
      <c r="L1823" s="2">
        <v>2.7777777777780002</v>
      </c>
      <c r="M1823" s="15">
        <v>1.3888888888890001</v>
      </c>
    </row>
    <row r="1824" spans="5:13" x14ac:dyDescent="0.2">
      <c r="E1824" s="4" t="s">
        <v>88</v>
      </c>
      <c r="F1824" s="5"/>
      <c r="G1824" s="6">
        <v>36</v>
      </c>
      <c r="H1824" s="8">
        <v>7</v>
      </c>
      <c r="I1824" s="1">
        <v>5</v>
      </c>
      <c r="J1824" s="1">
        <v>19</v>
      </c>
      <c r="K1824" s="1">
        <v>3</v>
      </c>
      <c r="L1824" s="1">
        <v>1</v>
      </c>
      <c r="M1824" s="9">
        <v>1</v>
      </c>
    </row>
    <row r="1825" spans="2:13" x14ac:dyDescent="0.2">
      <c r="E1825" s="11"/>
      <c r="F1825" s="10"/>
      <c r="G1825" s="7">
        <v>100</v>
      </c>
      <c r="H1825" s="18">
        <v>19.444444444443999</v>
      </c>
      <c r="I1825" s="30">
        <v>13.888888888888999</v>
      </c>
      <c r="J1825" s="2">
        <v>52.777777777777999</v>
      </c>
      <c r="K1825" s="2">
        <v>8.333333333333</v>
      </c>
      <c r="L1825" s="2">
        <v>2.7777777777780002</v>
      </c>
      <c r="M1825" s="15">
        <v>2.7777777777780002</v>
      </c>
    </row>
    <row r="1826" spans="2:13" x14ac:dyDescent="0.2">
      <c r="E1826" s="4" t="s">
        <v>89</v>
      </c>
      <c r="F1826" s="5"/>
      <c r="G1826" s="6">
        <v>66</v>
      </c>
      <c r="H1826" s="8">
        <v>5</v>
      </c>
      <c r="I1826" s="1">
        <v>8</v>
      </c>
      <c r="J1826" s="1">
        <v>47</v>
      </c>
      <c r="K1826" s="1">
        <v>4</v>
      </c>
      <c r="L1826" s="1">
        <v>0</v>
      </c>
      <c r="M1826" s="9">
        <v>2</v>
      </c>
    </row>
    <row r="1827" spans="2:13" x14ac:dyDescent="0.2">
      <c r="E1827" s="11"/>
      <c r="F1827" s="10"/>
      <c r="G1827" s="7">
        <v>100</v>
      </c>
      <c r="H1827" s="72">
        <v>7.5757575757579998</v>
      </c>
      <c r="I1827" s="30">
        <v>12.121212121212</v>
      </c>
      <c r="J1827" s="41">
        <v>71.212121212121005</v>
      </c>
      <c r="K1827" s="2">
        <v>6.0606060606060002</v>
      </c>
      <c r="L1827" s="16">
        <v>0</v>
      </c>
      <c r="M1827" s="15">
        <v>3.0303030303030001</v>
      </c>
    </row>
    <row r="1828" spans="2:13" x14ac:dyDescent="0.2">
      <c r="E1828" s="4" t="s">
        <v>90</v>
      </c>
      <c r="F1828" s="5"/>
      <c r="G1828" s="6">
        <v>54</v>
      </c>
      <c r="H1828" s="8">
        <v>7</v>
      </c>
      <c r="I1828" s="1">
        <v>14</v>
      </c>
      <c r="J1828" s="1">
        <v>30</v>
      </c>
      <c r="K1828" s="1">
        <v>2</v>
      </c>
      <c r="L1828" s="1">
        <v>0</v>
      </c>
      <c r="M1828" s="9">
        <v>1</v>
      </c>
    </row>
    <row r="1829" spans="2:13" x14ac:dyDescent="0.2">
      <c r="E1829" s="11"/>
      <c r="F1829" s="10"/>
      <c r="G1829" s="7">
        <v>100</v>
      </c>
      <c r="H1829" s="18">
        <v>12.962962962962999</v>
      </c>
      <c r="I1829" s="25">
        <v>25.925925925925998</v>
      </c>
      <c r="J1829" s="2">
        <v>55.555555555555998</v>
      </c>
      <c r="K1829" s="2">
        <v>3.7037037037039999</v>
      </c>
      <c r="L1829" s="16">
        <v>0</v>
      </c>
      <c r="M1829" s="15">
        <v>1.851851851852</v>
      </c>
    </row>
    <row r="1830" spans="2:13" x14ac:dyDescent="0.2">
      <c r="E1830" s="4" t="s">
        <v>91</v>
      </c>
      <c r="F1830" s="5"/>
      <c r="G1830" s="6">
        <v>12</v>
      </c>
      <c r="H1830" s="8">
        <v>1</v>
      </c>
      <c r="I1830" s="1">
        <v>0</v>
      </c>
      <c r="J1830" s="1">
        <v>11</v>
      </c>
      <c r="K1830" s="1">
        <v>0</v>
      </c>
      <c r="L1830" s="1">
        <v>0</v>
      </c>
      <c r="M1830" s="9">
        <v>0</v>
      </c>
    </row>
    <row r="1831" spans="2:13" x14ac:dyDescent="0.2">
      <c r="E1831" s="45"/>
      <c r="F1831" s="51"/>
      <c r="G1831" s="81">
        <v>100</v>
      </c>
      <c r="H1831" s="161">
        <v>8.333333333333</v>
      </c>
      <c r="I1831" s="83">
        <v>0</v>
      </c>
      <c r="J1831" s="112">
        <v>91.666666666666998</v>
      </c>
      <c r="K1831" s="103">
        <v>0</v>
      </c>
      <c r="L1831" s="62">
        <v>0</v>
      </c>
      <c r="M1831" s="116">
        <v>0</v>
      </c>
    </row>
    <row r="1833" spans="2:13" x14ac:dyDescent="0.2">
      <c r="B1833" s="40" t="str">
        <f xml:space="preserve"> HYPERLINK("#'目次'!B51", "[45]")</f>
        <v>[45]</v>
      </c>
      <c r="C1833" s="23" t="s">
        <v>150</v>
      </c>
    </row>
    <row r="1836" spans="2:13" x14ac:dyDescent="0.2">
      <c r="C1836" s="23" t="s">
        <v>14</v>
      </c>
    </row>
    <row r="1837" spans="2:13" ht="36" x14ac:dyDescent="0.2">
      <c r="D1837" s="195"/>
      <c r="E1837" s="196"/>
      <c r="F1837" s="196"/>
      <c r="G1837" s="37" t="s">
        <v>15</v>
      </c>
      <c r="H1837" s="33" t="s">
        <v>131</v>
      </c>
      <c r="I1837" s="13" t="s">
        <v>132</v>
      </c>
      <c r="J1837" s="13" t="s">
        <v>133</v>
      </c>
      <c r="K1837" s="13" t="s">
        <v>134</v>
      </c>
      <c r="L1837" s="13" t="s">
        <v>135</v>
      </c>
      <c r="M1837" s="38" t="s">
        <v>18</v>
      </c>
    </row>
    <row r="1838" spans="2:13" x14ac:dyDescent="0.2">
      <c r="D1838" s="197"/>
      <c r="E1838" s="198"/>
      <c r="F1838" s="198"/>
      <c r="G1838" s="35"/>
      <c r="H1838" s="39"/>
      <c r="I1838" s="14"/>
      <c r="J1838" s="14"/>
      <c r="K1838" s="14"/>
      <c r="L1838" s="14"/>
      <c r="M1838" s="34"/>
    </row>
    <row r="1839" spans="2:13" x14ac:dyDescent="0.2">
      <c r="D1839" s="78"/>
      <c r="E1839" s="79" t="s">
        <v>15</v>
      </c>
      <c r="F1839" s="66"/>
      <c r="G1839" s="36">
        <v>1200</v>
      </c>
      <c r="H1839" s="17">
        <v>118</v>
      </c>
      <c r="I1839" s="17">
        <v>231</v>
      </c>
      <c r="J1839" s="17">
        <v>634</v>
      </c>
      <c r="K1839" s="17">
        <v>144</v>
      </c>
      <c r="L1839" s="17">
        <v>33</v>
      </c>
      <c r="M1839" s="47">
        <v>40</v>
      </c>
    </row>
    <row r="1840" spans="2:13" x14ac:dyDescent="0.2">
      <c r="D1840" s="45"/>
      <c r="E1840" s="51"/>
      <c r="F1840" s="67"/>
      <c r="G1840" s="7">
        <v>100</v>
      </c>
      <c r="H1840" s="2">
        <v>9.833333333333</v>
      </c>
      <c r="I1840" s="2">
        <v>19.25</v>
      </c>
      <c r="J1840" s="2">
        <v>52.833333333333002</v>
      </c>
      <c r="K1840" s="2">
        <v>12</v>
      </c>
      <c r="L1840" s="2">
        <v>2.75</v>
      </c>
      <c r="M1840" s="15">
        <v>3.333333333333</v>
      </c>
    </row>
    <row r="1841" spans="4:13" x14ac:dyDescent="0.2">
      <c r="D1841" s="199" t="s">
        <v>19</v>
      </c>
      <c r="E1841" s="22" t="s">
        <v>20</v>
      </c>
      <c r="F1841" s="21"/>
      <c r="G1841" s="19">
        <v>132</v>
      </c>
      <c r="H1841" s="27">
        <v>14</v>
      </c>
      <c r="I1841" s="3">
        <v>21</v>
      </c>
      <c r="J1841" s="3">
        <v>65</v>
      </c>
      <c r="K1841" s="3">
        <v>24</v>
      </c>
      <c r="L1841" s="3">
        <v>1</v>
      </c>
      <c r="M1841" s="26">
        <v>7</v>
      </c>
    </row>
    <row r="1842" spans="4:13" x14ac:dyDescent="0.2">
      <c r="D1842" s="200"/>
      <c r="E1842" s="11"/>
      <c r="F1842" s="10"/>
      <c r="G1842" s="7">
        <v>100</v>
      </c>
      <c r="H1842" s="18">
        <v>10.606060606061</v>
      </c>
      <c r="I1842" s="2">
        <v>15.909090909091001</v>
      </c>
      <c r="J1842" s="2">
        <v>49.242424242424001</v>
      </c>
      <c r="K1842" s="25">
        <v>18.181818181817999</v>
      </c>
      <c r="L1842" s="2">
        <v>0.75757575757600004</v>
      </c>
      <c r="M1842" s="15">
        <v>5.3030303030299999</v>
      </c>
    </row>
    <row r="1843" spans="4:13" x14ac:dyDescent="0.2">
      <c r="D1843" s="200"/>
      <c r="E1843" s="4" t="s">
        <v>21</v>
      </c>
      <c r="F1843" s="5"/>
      <c r="G1843" s="6">
        <v>444</v>
      </c>
      <c r="H1843" s="8">
        <v>42</v>
      </c>
      <c r="I1843" s="1">
        <v>93</v>
      </c>
      <c r="J1843" s="1">
        <v>223</v>
      </c>
      <c r="K1843" s="1">
        <v>51</v>
      </c>
      <c r="L1843" s="1">
        <v>13</v>
      </c>
      <c r="M1843" s="9">
        <v>22</v>
      </c>
    </row>
    <row r="1844" spans="4:13" x14ac:dyDescent="0.2">
      <c r="D1844" s="200"/>
      <c r="E1844" s="11"/>
      <c r="F1844" s="10"/>
      <c r="G1844" s="7">
        <v>100</v>
      </c>
      <c r="H1844" s="18">
        <v>9.4594594594589996</v>
      </c>
      <c r="I1844" s="2">
        <v>20.945945945946001</v>
      </c>
      <c r="J1844" s="2">
        <v>50.225225225225003</v>
      </c>
      <c r="K1844" s="2">
        <v>11.486486486485999</v>
      </c>
      <c r="L1844" s="2">
        <v>2.9279279279280002</v>
      </c>
      <c r="M1844" s="15">
        <v>4.9549549549550003</v>
      </c>
    </row>
    <row r="1845" spans="4:13" x14ac:dyDescent="0.2">
      <c r="D1845" s="200"/>
      <c r="E1845" s="4" t="s">
        <v>22</v>
      </c>
      <c r="F1845" s="5"/>
      <c r="G1845" s="6">
        <v>192</v>
      </c>
      <c r="H1845" s="8">
        <v>16</v>
      </c>
      <c r="I1845" s="1">
        <v>43</v>
      </c>
      <c r="J1845" s="1">
        <v>106</v>
      </c>
      <c r="K1845" s="1">
        <v>17</v>
      </c>
      <c r="L1845" s="1">
        <v>3</v>
      </c>
      <c r="M1845" s="9">
        <v>7</v>
      </c>
    </row>
    <row r="1846" spans="4:13" x14ac:dyDescent="0.2">
      <c r="D1846" s="200"/>
      <c r="E1846" s="11"/>
      <c r="F1846" s="10"/>
      <c r="G1846" s="7">
        <v>100</v>
      </c>
      <c r="H1846" s="18">
        <v>8.333333333333</v>
      </c>
      <c r="I1846" s="2">
        <v>22.395833333333002</v>
      </c>
      <c r="J1846" s="2">
        <v>55.208333333333002</v>
      </c>
      <c r="K1846" s="2">
        <v>8.854166666667</v>
      </c>
      <c r="L1846" s="2">
        <v>1.5625</v>
      </c>
      <c r="M1846" s="15">
        <v>3.645833333333</v>
      </c>
    </row>
    <row r="1847" spans="4:13" x14ac:dyDescent="0.2">
      <c r="D1847" s="200"/>
      <c r="E1847" s="4" t="s">
        <v>23</v>
      </c>
      <c r="F1847" s="5"/>
      <c r="G1847" s="6">
        <v>192</v>
      </c>
      <c r="H1847" s="8">
        <v>23</v>
      </c>
      <c r="I1847" s="1">
        <v>38</v>
      </c>
      <c r="J1847" s="1">
        <v>95</v>
      </c>
      <c r="K1847" s="1">
        <v>25</v>
      </c>
      <c r="L1847" s="1">
        <v>11</v>
      </c>
      <c r="M1847" s="9">
        <v>0</v>
      </c>
    </row>
    <row r="1848" spans="4:13" x14ac:dyDescent="0.2">
      <c r="D1848" s="200"/>
      <c r="E1848" s="11"/>
      <c r="F1848" s="10"/>
      <c r="G1848" s="7">
        <v>100</v>
      </c>
      <c r="H1848" s="18">
        <v>11.979166666667</v>
      </c>
      <c r="I1848" s="2">
        <v>19.791666666666998</v>
      </c>
      <c r="J1848" s="2">
        <v>49.479166666666998</v>
      </c>
      <c r="K1848" s="2">
        <v>13.020833333333</v>
      </c>
      <c r="L1848" s="2">
        <v>5.729166666667</v>
      </c>
      <c r="M1848" s="48">
        <v>0</v>
      </c>
    </row>
    <row r="1849" spans="4:13" x14ac:dyDescent="0.2">
      <c r="D1849" s="200"/>
      <c r="E1849" s="4" t="s">
        <v>24</v>
      </c>
      <c r="F1849" s="5"/>
      <c r="G1849" s="6">
        <v>240</v>
      </c>
      <c r="H1849" s="8">
        <v>23</v>
      </c>
      <c r="I1849" s="1">
        <v>36</v>
      </c>
      <c r="J1849" s="1">
        <v>145</v>
      </c>
      <c r="K1849" s="1">
        <v>27</v>
      </c>
      <c r="L1849" s="1">
        <v>5</v>
      </c>
      <c r="M1849" s="9">
        <v>4</v>
      </c>
    </row>
    <row r="1850" spans="4:13" x14ac:dyDescent="0.2">
      <c r="D1850" s="200"/>
      <c r="E1850" s="11"/>
      <c r="F1850" s="10"/>
      <c r="G1850" s="7">
        <v>100</v>
      </c>
      <c r="H1850" s="18">
        <v>9.583333333333</v>
      </c>
      <c r="I1850" s="2">
        <v>15</v>
      </c>
      <c r="J1850" s="25">
        <v>60.416666666666998</v>
      </c>
      <c r="K1850" s="2">
        <v>11.25</v>
      </c>
      <c r="L1850" s="2">
        <v>2.083333333333</v>
      </c>
      <c r="M1850" s="15">
        <v>1.666666666667</v>
      </c>
    </row>
    <row r="1851" spans="4:13" x14ac:dyDescent="0.2">
      <c r="D1851" s="199" t="s">
        <v>25</v>
      </c>
      <c r="E1851" s="22" t="s">
        <v>26</v>
      </c>
      <c r="F1851" s="21"/>
      <c r="G1851" s="19">
        <v>348</v>
      </c>
      <c r="H1851" s="27">
        <v>33</v>
      </c>
      <c r="I1851" s="3">
        <v>74</v>
      </c>
      <c r="J1851" s="3">
        <v>175</v>
      </c>
      <c r="K1851" s="3">
        <v>50</v>
      </c>
      <c r="L1851" s="3">
        <v>7</v>
      </c>
      <c r="M1851" s="26">
        <v>9</v>
      </c>
    </row>
    <row r="1852" spans="4:13" x14ac:dyDescent="0.2">
      <c r="D1852" s="200"/>
      <c r="E1852" s="11"/>
      <c r="F1852" s="10"/>
      <c r="G1852" s="7">
        <v>100</v>
      </c>
      <c r="H1852" s="18">
        <v>9.4827586206899994</v>
      </c>
      <c r="I1852" s="2">
        <v>21.264367816092001</v>
      </c>
      <c r="J1852" s="2">
        <v>50.287356321838999</v>
      </c>
      <c r="K1852" s="2">
        <v>14.367816091953999</v>
      </c>
      <c r="L1852" s="2">
        <v>2.0114942528739999</v>
      </c>
      <c r="M1852" s="15">
        <v>2.586206896552</v>
      </c>
    </row>
    <row r="1853" spans="4:13" x14ac:dyDescent="0.2">
      <c r="D1853" s="200"/>
      <c r="E1853" s="4" t="s">
        <v>27</v>
      </c>
      <c r="F1853" s="5"/>
      <c r="G1853" s="6">
        <v>378</v>
      </c>
      <c r="H1853" s="8">
        <v>34</v>
      </c>
      <c r="I1853" s="1">
        <v>74</v>
      </c>
      <c r="J1853" s="1">
        <v>205</v>
      </c>
      <c r="K1853" s="1">
        <v>37</v>
      </c>
      <c r="L1853" s="1">
        <v>14</v>
      </c>
      <c r="M1853" s="9">
        <v>14</v>
      </c>
    </row>
    <row r="1854" spans="4:13" x14ac:dyDescent="0.2">
      <c r="D1854" s="200"/>
      <c r="E1854" s="11"/>
      <c r="F1854" s="10"/>
      <c r="G1854" s="7">
        <v>100</v>
      </c>
      <c r="H1854" s="18">
        <v>8.9947089947090006</v>
      </c>
      <c r="I1854" s="2">
        <v>19.576719576719999</v>
      </c>
      <c r="J1854" s="2">
        <v>54.232804232804</v>
      </c>
      <c r="K1854" s="2">
        <v>9.7883597883599993</v>
      </c>
      <c r="L1854" s="2">
        <v>3.7037037037039999</v>
      </c>
      <c r="M1854" s="15">
        <v>3.7037037037039999</v>
      </c>
    </row>
    <row r="1855" spans="4:13" x14ac:dyDescent="0.2">
      <c r="D1855" s="200"/>
      <c r="E1855" s="4" t="s">
        <v>28</v>
      </c>
      <c r="F1855" s="5"/>
      <c r="G1855" s="6">
        <v>372</v>
      </c>
      <c r="H1855" s="8">
        <v>45</v>
      </c>
      <c r="I1855" s="1">
        <v>63</v>
      </c>
      <c r="J1855" s="1">
        <v>199</v>
      </c>
      <c r="K1855" s="1">
        <v>42</v>
      </c>
      <c r="L1855" s="1">
        <v>9</v>
      </c>
      <c r="M1855" s="9">
        <v>14</v>
      </c>
    </row>
    <row r="1856" spans="4:13" x14ac:dyDescent="0.2">
      <c r="D1856" s="200"/>
      <c r="E1856" s="11"/>
      <c r="F1856" s="10"/>
      <c r="G1856" s="7">
        <v>100</v>
      </c>
      <c r="H1856" s="18">
        <v>12.096774193548001</v>
      </c>
      <c r="I1856" s="2">
        <v>16.935483870968</v>
      </c>
      <c r="J1856" s="2">
        <v>53.494623655913998</v>
      </c>
      <c r="K1856" s="2">
        <v>11.290322580645</v>
      </c>
      <c r="L1856" s="2">
        <v>2.4193548387099999</v>
      </c>
      <c r="M1856" s="15">
        <v>3.7634408602149998</v>
      </c>
    </row>
    <row r="1857" spans="4:13" x14ac:dyDescent="0.2">
      <c r="D1857" s="200"/>
      <c r="E1857" s="4" t="s">
        <v>29</v>
      </c>
      <c r="F1857" s="5"/>
      <c r="G1857" s="6">
        <v>102</v>
      </c>
      <c r="H1857" s="8">
        <v>6</v>
      </c>
      <c r="I1857" s="1">
        <v>20</v>
      </c>
      <c r="J1857" s="1">
        <v>55</v>
      </c>
      <c r="K1857" s="1">
        <v>15</v>
      </c>
      <c r="L1857" s="1">
        <v>3</v>
      </c>
      <c r="M1857" s="9">
        <v>3</v>
      </c>
    </row>
    <row r="1858" spans="4:13" x14ac:dyDescent="0.2">
      <c r="D1858" s="200"/>
      <c r="E1858" s="11"/>
      <c r="F1858" s="10"/>
      <c r="G1858" s="7">
        <v>100</v>
      </c>
      <c r="H1858" s="18">
        <v>5.8823529411760003</v>
      </c>
      <c r="I1858" s="2">
        <v>19.607843137254999</v>
      </c>
      <c r="J1858" s="2">
        <v>53.921568627451002</v>
      </c>
      <c r="K1858" s="2">
        <v>14.705882352941</v>
      </c>
      <c r="L1858" s="2">
        <v>2.9411764705880001</v>
      </c>
      <c r="M1858" s="15">
        <v>2.9411764705880001</v>
      </c>
    </row>
    <row r="1859" spans="4:13" x14ac:dyDescent="0.2">
      <c r="D1859" s="199" t="s">
        <v>30</v>
      </c>
      <c r="E1859" s="22" t="s">
        <v>31</v>
      </c>
      <c r="F1859" s="21"/>
      <c r="G1859" s="19">
        <v>592</v>
      </c>
      <c r="H1859" s="27">
        <v>46</v>
      </c>
      <c r="I1859" s="3">
        <v>116</v>
      </c>
      <c r="J1859" s="3">
        <v>322</v>
      </c>
      <c r="K1859" s="3">
        <v>73</v>
      </c>
      <c r="L1859" s="3">
        <v>16</v>
      </c>
      <c r="M1859" s="26">
        <v>19</v>
      </c>
    </row>
    <row r="1860" spans="4:13" x14ac:dyDescent="0.2">
      <c r="D1860" s="200"/>
      <c r="E1860" s="11"/>
      <c r="F1860" s="10"/>
      <c r="G1860" s="7">
        <v>100</v>
      </c>
      <c r="H1860" s="18">
        <v>7.7702702702700002</v>
      </c>
      <c r="I1860" s="2">
        <v>19.594594594595002</v>
      </c>
      <c r="J1860" s="2">
        <v>54.391891891892001</v>
      </c>
      <c r="K1860" s="2">
        <v>12.331081081081001</v>
      </c>
      <c r="L1860" s="2">
        <v>2.7027027027030002</v>
      </c>
      <c r="M1860" s="15">
        <v>3.209459459459</v>
      </c>
    </row>
    <row r="1861" spans="4:13" x14ac:dyDescent="0.2">
      <c r="D1861" s="200"/>
      <c r="E1861" s="4" t="s">
        <v>32</v>
      </c>
      <c r="F1861" s="5"/>
      <c r="G1861" s="6">
        <v>608</v>
      </c>
      <c r="H1861" s="8">
        <v>72</v>
      </c>
      <c r="I1861" s="1">
        <v>115</v>
      </c>
      <c r="J1861" s="1">
        <v>312</v>
      </c>
      <c r="K1861" s="1">
        <v>71</v>
      </c>
      <c r="L1861" s="1">
        <v>17</v>
      </c>
      <c r="M1861" s="9">
        <v>21</v>
      </c>
    </row>
    <row r="1862" spans="4:13" x14ac:dyDescent="0.2">
      <c r="D1862" s="200"/>
      <c r="E1862" s="11"/>
      <c r="F1862" s="10"/>
      <c r="G1862" s="7">
        <v>100</v>
      </c>
      <c r="H1862" s="18">
        <v>11.842105263158</v>
      </c>
      <c r="I1862" s="2">
        <v>18.914473684211</v>
      </c>
      <c r="J1862" s="2">
        <v>51.315789473683999</v>
      </c>
      <c r="K1862" s="2">
        <v>11.677631578947</v>
      </c>
      <c r="L1862" s="2">
        <v>2.7960526315790002</v>
      </c>
      <c r="M1862" s="15">
        <v>3.4539473684209998</v>
      </c>
    </row>
    <row r="1863" spans="4:13" x14ac:dyDescent="0.2">
      <c r="D1863" s="199" t="s">
        <v>33</v>
      </c>
      <c r="E1863" s="22" t="s">
        <v>34</v>
      </c>
      <c r="F1863" s="21"/>
      <c r="G1863" s="19">
        <v>74</v>
      </c>
      <c r="H1863" s="27">
        <v>4</v>
      </c>
      <c r="I1863" s="3">
        <v>13</v>
      </c>
      <c r="J1863" s="3">
        <v>42</v>
      </c>
      <c r="K1863" s="3">
        <v>8</v>
      </c>
      <c r="L1863" s="3">
        <v>2</v>
      </c>
      <c r="M1863" s="26">
        <v>5</v>
      </c>
    </row>
    <row r="1864" spans="4:13" x14ac:dyDescent="0.2">
      <c r="D1864" s="200"/>
      <c r="E1864" s="11"/>
      <c r="F1864" s="10"/>
      <c r="G1864" s="7">
        <v>100</v>
      </c>
      <c r="H1864" s="18">
        <v>5.4054054054050003</v>
      </c>
      <c r="I1864" s="2">
        <v>17.567567567567998</v>
      </c>
      <c r="J1864" s="2">
        <v>56.756756756756999</v>
      </c>
      <c r="K1864" s="2">
        <v>10.810810810811001</v>
      </c>
      <c r="L1864" s="2">
        <v>2.7027027027030002</v>
      </c>
      <c r="M1864" s="15">
        <v>6.7567567567570004</v>
      </c>
    </row>
    <row r="1865" spans="4:13" x14ac:dyDescent="0.2">
      <c r="D1865" s="200"/>
      <c r="E1865" s="4" t="s">
        <v>35</v>
      </c>
      <c r="F1865" s="5"/>
      <c r="G1865" s="6">
        <v>148</v>
      </c>
      <c r="H1865" s="8">
        <v>17</v>
      </c>
      <c r="I1865" s="1">
        <v>25</v>
      </c>
      <c r="J1865" s="1">
        <v>77</v>
      </c>
      <c r="K1865" s="1">
        <v>18</v>
      </c>
      <c r="L1865" s="1">
        <v>5</v>
      </c>
      <c r="M1865" s="9">
        <v>6</v>
      </c>
    </row>
    <row r="1866" spans="4:13" x14ac:dyDescent="0.2">
      <c r="D1866" s="200"/>
      <c r="E1866" s="11"/>
      <c r="F1866" s="10"/>
      <c r="G1866" s="7">
        <v>100</v>
      </c>
      <c r="H1866" s="18">
        <v>11.486486486485999</v>
      </c>
      <c r="I1866" s="2">
        <v>16.891891891892001</v>
      </c>
      <c r="J1866" s="2">
        <v>52.027027027027003</v>
      </c>
      <c r="K1866" s="2">
        <v>12.162162162162</v>
      </c>
      <c r="L1866" s="2">
        <v>3.3783783783780001</v>
      </c>
      <c r="M1866" s="15">
        <v>4.0540540540540002</v>
      </c>
    </row>
    <row r="1867" spans="4:13" x14ac:dyDescent="0.2">
      <c r="D1867" s="200"/>
      <c r="E1867" s="4" t="s">
        <v>36</v>
      </c>
      <c r="F1867" s="5"/>
      <c r="G1867" s="6">
        <v>187</v>
      </c>
      <c r="H1867" s="8">
        <v>10</v>
      </c>
      <c r="I1867" s="1">
        <v>40</v>
      </c>
      <c r="J1867" s="1">
        <v>107</v>
      </c>
      <c r="K1867" s="1">
        <v>23</v>
      </c>
      <c r="L1867" s="1">
        <v>4</v>
      </c>
      <c r="M1867" s="9">
        <v>3</v>
      </c>
    </row>
    <row r="1868" spans="4:13" x14ac:dyDescent="0.2">
      <c r="D1868" s="200"/>
      <c r="E1868" s="11"/>
      <c r="F1868" s="10"/>
      <c r="G1868" s="7">
        <v>100</v>
      </c>
      <c r="H1868" s="18">
        <v>5.3475935828879999</v>
      </c>
      <c r="I1868" s="2">
        <v>21.390374331551001</v>
      </c>
      <c r="J1868" s="2">
        <v>57.219251336897997</v>
      </c>
      <c r="K1868" s="2">
        <v>12.299465240642</v>
      </c>
      <c r="L1868" s="2">
        <v>2.1390374331549999</v>
      </c>
      <c r="M1868" s="15">
        <v>1.6042780748659999</v>
      </c>
    </row>
    <row r="1869" spans="4:13" x14ac:dyDescent="0.2">
      <c r="D1869" s="200"/>
      <c r="E1869" s="4" t="s">
        <v>37</v>
      </c>
      <c r="F1869" s="5"/>
      <c r="G1869" s="6">
        <v>221</v>
      </c>
      <c r="H1869" s="8">
        <v>17</v>
      </c>
      <c r="I1869" s="1">
        <v>51</v>
      </c>
      <c r="J1869" s="1">
        <v>102</v>
      </c>
      <c r="K1869" s="1">
        <v>39</v>
      </c>
      <c r="L1869" s="1">
        <v>6</v>
      </c>
      <c r="M1869" s="9">
        <v>6</v>
      </c>
    </row>
    <row r="1870" spans="4:13" x14ac:dyDescent="0.2">
      <c r="D1870" s="200"/>
      <c r="E1870" s="11"/>
      <c r="F1870" s="10"/>
      <c r="G1870" s="7">
        <v>100</v>
      </c>
      <c r="H1870" s="18">
        <v>7.6923076923079998</v>
      </c>
      <c r="I1870" s="2">
        <v>23.076923076922998</v>
      </c>
      <c r="J1870" s="30">
        <v>46.153846153845997</v>
      </c>
      <c r="K1870" s="25">
        <v>17.647058823529001</v>
      </c>
      <c r="L1870" s="2">
        <v>2.7149321266970001</v>
      </c>
      <c r="M1870" s="15">
        <v>2.7149321266970001</v>
      </c>
    </row>
    <row r="1871" spans="4:13" x14ac:dyDescent="0.2">
      <c r="D1871" s="200"/>
      <c r="E1871" s="4" t="s">
        <v>38</v>
      </c>
      <c r="F1871" s="5"/>
      <c r="G1871" s="6">
        <v>186</v>
      </c>
      <c r="H1871" s="8">
        <v>23</v>
      </c>
      <c r="I1871" s="1">
        <v>34</v>
      </c>
      <c r="J1871" s="1">
        <v>102</v>
      </c>
      <c r="K1871" s="1">
        <v>19</v>
      </c>
      <c r="L1871" s="1">
        <v>5</v>
      </c>
      <c r="M1871" s="9">
        <v>3</v>
      </c>
    </row>
    <row r="1872" spans="4:13" x14ac:dyDescent="0.2">
      <c r="D1872" s="200"/>
      <c r="E1872" s="11"/>
      <c r="F1872" s="10"/>
      <c r="G1872" s="7">
        <v>100</v>
      </c>
      <c r="H1872" s="18">
        <v>12.365591397849</v>
      </c>
      <c r="I1872" s="2">
        <v>18.279569892472999</v>
      </c>
      <c r="J1872" s="2">
        <v>54.838709677418997</v>
      </c>
      <c r="K1872" s="2">
        <v>10.215053763441</v>
      </c>
      <c r="L1872" s="2">
        <v>2.6881720430109999</v>
      </c>
      <c r="M1872" s="15">
        <v>1.6129032258060001</v>
      </c>
    </row>
    <row r="1873" spans="2:13" x14ac:dyDescent="0.2">
      <c r="D1873" s="200"/>
      <c r="E1873" s="4" t="s">
        <v>39</v>
      </c>
      <c r="F1873" s="5"/>
      <c r="G1873" s="6">
        <v>223</v>
      </c>
      <c r="H1873" s="8">
        <v>20</v>
      </c>
      <c r="I1873" s="1">
        <v>42</v>
      </c>
      <c r="J1873" s="1">
        <v>126</v>
      </c>
      <c r="K1873" s="1">
        <v>23</v>
      </c>
      <c r="L1873" s="1">
        <v>4</v>
      </c>
      <c r="M1873" s="9">
        <v>8</v>
      </c>
    </row>
    <row r="1874" spans="2:13" x14ac:dyDescent="0.2">
      <c r="D1874" s="200"/>
      <c r="E1874" s="11"/>
      <c r="F1874" s="10"/>
      <c r="G1874" s="7">
        <v>100</v>
      </c>
      <c r="H1874" s="18">
        <v>8.9686098654710005</v>
      </c>
      <c r="I1874" s="2">
        <v>18.834080717489002</v>
      </c>
      <c r="J1874" s="2">
        <v>56.502242152466003</v>
      </c>
      <c r="K1874" s="2">
        <v>10.313901345291001</v>
      </c>
      <c r="L1874" s="2">
        <v>1.7937219730939999</v>
      </c>
      <c r="M1874" s="15">
        <v>3.5874439461879999</v>
      </c>
    </row>
    <row r="1875" spans="2:13" x14ac:dyDescent="0.2">
      <c r="D1875" s="200"/>
      <c r="E1875" s="4" t="s">
        <v>40</v>
      </c>
      <c r="F1875" s="5"/>
      <c r="G1875" s="6">
        <v>161</v>
      </c>
      <c r="H1875" s="8">
        <v>27</v>
      </c>
      <c r="I1875" s="1">
        <v>26</v>
      </c>
      <c r="J1875" s="1">
        <v>78</v>
      </c>
      <c r="K1875" s="1">
        <v>14</v>
      </c>
      <c r="L1875" s="1">
        <v>7</v>
      </c>
      <c r="M1875" s="9">
        <v>9</v>
      </c>
    </row>
    <row r="1876" spans="2:13" x14ac:dyDescent="0.2">
      <c r="D1876" s="201"/>
      <c r="E1876" s="45"/>
      <c r="F1876" s="51"/>
      <c r="G1876" s="81">
        <v>100</v>
      </c>
      <c r="H1876" s="163">
        <v>16.770186335403999</v>
      </c>
      <c r="I1876" s="64">
        <v>16.149068322981002</v>
      </c>
      <c r="J1876" s="64">
        <v>48.447204968944</v>
      </c>
      <c r="K1876" s="64">
        <v>8.6956521739130004</v>
      </c>
      <c r="L1876" s="64">
        <v>4.3478260869570002</v>
      </c>
      <c r="M1876" s="106">
        <v>5.5900621118010001</v>
      </c>
    </row>
    <row r="1878" spans="2:13" x14ac:dyDescent="0.2">
      <c r="B1878" s="40" t="str">
        <f xml:space="preserve"> HYPERLINK("#'目次'!B52", "[46]")</f>
        <v>[46]</v>
      </c>
      <c r="C1878" s="23" t="s">
        <v>150</v>
      </c>
    </row>
    <row r="1881" spans="2:13" x14ac:dyDescent="0.2">
      <c r="C1881" s="23" t="s">
        <v>48</v>
      </c>
    </row>
    <row r="1882" spans="2:13" ht="36" x14ac:dyDescent="0.2">
      <c r="D1882" s="195"/>
      <c r="E1882" s="196"/>
      <c r="F1882" s="196"/>
      <c r="G1882" s="37" t="s">
        <v>15</v>
      </c>
      <c r="H1882" s="33" t="s">
        <v>131</v>
      </c>
      <c r="I1882" s="13" t="s">
        <v>132</v>
      </c>
      <c r="J1882" s="13" t="s">
        <v>133</v>
      </c>
      <c r="K1882" s="13" t="s">
        <v>134</v>
      </c>
      <c r="L1882" s="13" t="s">
        <v>135</v>
      </c>
      <c r="M1882" s="38" t="s">
        <v>18</v>
      </c>
    </row>
    <row r="1883" spans="2:13" x14ac:dyDescent="0.2">
      <c r="D1883" s="197"/>
      <c r="E1883" s="198"/>
      <c r="F1883" s="198"/>
      <c r="G1883" s="35"/>
      <c r="H1883" s="39"/>
      <c r="I1883" s="14"/>
      <c r="J1883" s="14"/>
      <c r="K1883" s="14"/>
      <c r="L1883" s="14"/>
      <c r="M1883" s="34"/>
    </row>
    <row r="1884" spans="2:13" x14ac:dyDescent="0.2">
      <c r="D1884" s="78"/>
      <c r="E1884" s="79" t="s">
        <v>15</v>
      </c>
      <c r="F1884" s="66"/>
      <c r="G1884" s="36">
        <v>1200</v>
      </c>
      <c r="H1884" s="17">
        <v>118</v>
      </c>
      <c r="I1884" s="17">
        <v>231</v>
      </c>
      <c r="J1884" s="17">
        <v>634</v>
      </c>
      <c r="K1884" s="17">
        <v>144</v>
      </c>
      <c r="L1884" s="17">
        <v>33</v>
      </c>
      <c r="M1884" s="47">
        <v>40</v>
      </c>
    </row>
    <row r="1885" spans="2:13" x14ac:dyDescent="0.2">
      <c r="D1885" s="45"/>
      <c r="E1885" s="51"/>
      <c r="F1885" s="67"/>
      <c r="G1885" s="7">
        <v>100</v>
      </c>
      <c r="H1885" s="2">
        <v>9.833333333333</v>
      </c>
      <c r="I1885" s="2">
        <v>19.25</v>
      </c>
      <c r="J1885" s="2">
        <v>52.833333333333002</v>
      </c>
      <c r="K1885" s="2">
        <v>12</v>
      </c>
      <c r="L1885" s="2">
        <v>2.75</v>
      </c>
      <c r="M1885" s="15">
        <v>3.333333333333</v>
      </c>
    </row>
    <row r="1886" spans="2:13" x14ac:dyDescent="0.2">
      <c r="D1886" s="199" t="s">
        <v>49</v>
      </c>
      <c r="E1886" s="22" t="s">
        <v>50</v>
      </c>
      <c r="F1886" s="21"/>
      <c r="G1886" s="19">
        <v>15</v>
      </c>
      <c r="H1886" s="27">
        <v>2</v>
      </c>
      <c r="I1886" s="3">
        <v>4</v>
      </c>
      <c r="J1886" s="3">
        <v>9</v>
      </c>
      <c r="K1886" s="3">
        <v>0</v>
      </c>
      <c r="L1886" s="3">
        <v>0</v>
      </c>
      <c r="M1886" s="26">
        <v>0</v>
      </c>
    </row>
    <row r="1887" spans="2:13" x14ac:dyDescent="0.2">
      <c r="D1887" s="200"/>
      <c r="E1887" s="11"/>
      <c r="F1887" s="10"/>
      <c r="G1887" s="7">
        <v>100</v>
      </c>
      <c r="H1887" s="18">
        <v>13.333333333333</v>
      </c>
      <c r="I1887" s="25">
        <v>26.666666666666998</v>
      </c>
      <c r="J1887" s="25">
        <v>60</v>
      </c>
      <c r="K1887" s="82">
        <v>0</v>
      </c>
      <c r="L1887" s="16">
        <v>0</v>
      </c>
      <c r="M1887" s="48">
        <v>0</v>
      </c>
    </row>
    <row r="1888" spans="2:13" x14ac:dyDescent="0.2">
      <c r="D1888" s="200"/>
      <c r="E1888" s="4" t="s">
        <v>51</v>
      </c>
      <c r="F1888" s="5"/>
      <c r="G1888" s="6">
        <v>142</v>
      </c>
      <c r="H1888" s="8">
        <v>10</v>
      </c>
      <c r="I1888" s="1">
        <v>22</v>
      </c>
      <c r="J1888" s="1">
        <v>86</v>
      </c>
      <c r="K1888" s="1">
        <v>18</v>
      </c>
      <c r="L1888" s="1">
        <v>3</v>
      </c>
      <c r="M1888" s="9">
        <v>3</v>
      </c>
    </row>
    <row r="1889" spans="4:13" x14ac:dyDescent="0.2">
      <c r="D1889" s="200"/>
      <c r="E1889" s="11"/>
      <c r="F1889" s="10"/>
      <c r="G1889" s="7">
        <v>100</v>
      </c>
      <c r="H1889" s="18">
        <v>7.0422535211269999</v>
      </c>
      <c r="I1889" s="2">
        <v>15.492957746479</v>
      </c>
      <c r="J1889" s="25">
        <v>60.563380281690002</v>
      </c>
      <c r="K1889" s="2">
        <v>12.676056338027999</v>
      </c>
      <c r="L1889" s="2">
        <v>2.112676056338</v>
      </c>
      <c r="M1889" s="15">
        <v>2.112676056338</v>
      </c>
    </row>
    <row r="1890" spans="4:13" x14ac:dyDescent="0.2">
      <c r="D1890" s="200"/>
      <c r="E1890" s="4" t="s">
        <v>52</v>
      </c>
      <c r="F1890" s="5"/>
      <c r="G1890" s="6">
        <v>26</v>
      </c>
      <c r="H1890" s="8">
        <v>3</v>
      </c>
      <c r="I1890" s="1">
        <v>4</v>
      </c>
      <c r="J1890" s="1">
        <v>15</v>
      </c>
      <c r="K1890" s="1">
        <v>2</v>
      </c>
      <c r="L1890" s="1">
        <v>0</v>
      </c>
      <c r="M1890" s="9">
        <v>2</v>
      </c>
    </row>
    <row r="1891" spans="4:13" x14ac:dyDescent="0.2">
      <c r="D1891" s="200"/>
      <c r="E1891" s="11"/>
      <c r="F1891" s="10"/>
      <c r="G1891" s="7">
        <v>100</v>
      </c>
      <c r="H1891" s="18">
        <v>11.538461538462</v>
      </c>
      <c r="I1891" s="2">
        <v>15.384615384615</v>
      </c>
      <c r="J1891" s="2">
        <v>57.692307692307999</v>
      </c>
      <c r="K1891" s="2">
        <v>7.6923076923079998</v>
      </c>
      <c r="L1891" s="16">
        <v>0</v>
      </c>
      <c r="M1891" s="15">
        <v>7.6923076923079998</v>
      </c>
    </row>
    <row r="1892" spans="4:13" x14ac:dyDescent="0.2">
      <c r="D1892" s="200"/>
      <c r="E1892" s="4" t="s">
        <v>53</v>
      </c>
      <c r="F1892" s="5"/>
      <c r="G1892" s="6">
        <v>41</v>
      </c>
      <c r="H1892" s="8">
        <v>9</v>
      </c>
      <c r="I1892" s="1">
        <v>8</v>
      </c>
      <c r="J1892" s="1">
        <v>16</v>
      </c>
      <c r="K1892" s="1">
        <v>7</v>
      </c>
      <c r="L1892" s="1">
        <v>0</v>
      </c>
      <c r="M1892" s="9">
        <v>1</v>
      </c>
    </row>
    <row r="1893" spans="4:13" x14ac:dyDescent="0.2">
      <c r="D1893" s="200"/>
      <c r="E1893" s="11"/>
      <c r="F1893" s="10"/>
      <c r="G1893" s="7">
        <v>100</v>
      </c>
      <c r="H1893" s="75">
        <v>21.951219512194999</v>
      </c>
      <c r="I1893" s="2">
        <v>19.512195121950999</v>
      </c>
      <c r="J1893" s="50">
        <v>39.024390243901998</v>
      </c>
      <c r="K1893" s="25">
        <v>17.073170731706998</v>
      </c>
      <c r="L1893" s="16">
        <v>0</v>
      </c>
      <c r="M1893" s="15">
        <v>2.4390243902440001</v>
      </c>
    </row>
    <row r="1894" spans="4:13" x14ac:dyDescent="0.2">
      <c r="D1894" s="200"/>
      <c r="E1894" s="4" t="s">
        <v>54</v>
      </c>
      <c r="F1894" s="5"/>
      <c r="G1894" s="6">
        <v>226</v>
      </c>
      <c r="H1894" s="8">
        <v>20</v>
      </c>
      <c r="I1894" s="1">
        <v>49</v>
      </c>
      <c r="J1894" s="1">
        <v>113</v>
      </c>
      <c r="K1894" s="1">
        <v>33</v>
      </c>
      <c r="L1894" s="1">
        <v>5</v>
      </c>
      <c r="M1894" s="9">
        <v>6</v>
      </c>
    </row>
    <row r="1895" spans="4:13" x14ac:dyDescent="0.2">
      <c r="D1895" s="200"/>
      <c r="E1895" s="11"/>
      <c r="F1895" s="10"/>
      <c r="G1895" s="7">
        <v>100</v>
      </c>
      <c r="H1895" s="18">
        <v>8.8495575221239999</v>
      </c>
      <c r="I1895" s="2">
        <v>21.681415929204</v>
      </c>
      <c r="J1895" s="2">
        <v>50</v>
      </c>
      <c r="K1895" s="2">
        <v>14.601769911504</v>
      </c>
      <c r="L1895" s="2">
        <v>2.212389380531</v>
      </c>
      <c r="M1895" s="15">
        <v>2.654867256637</v>
      </c>
    </row>
    <row r="1896" spans="4:13" x14ac:dyDescent="0.2">
      <c r="D1896" s="200"/>
      <c r="E1896" s="4" t="s">
        <v>55</v>
      </c>
      <c r="F1896" s="5"/>
      <c r="G1896" s="6">
        <v>125</v>
      </c>
      <c r="H1896" s="8">
        <v>6</v>
      </c>
      <c r="I1896" s="1">
        <v>31</v>
      </c>
      <c r="J1896" s="1">
        <v>64</v>
      </c>
      <c r="K1896" s="1">
        <v>19</v>
      </c>
      <c r="L1896" s="1">
        <v>3</v>
      </c>
      <c r="M1896" s="9">
        <v>2</v>
      </c>
    </row>
    <row r="1897" spans="4:13" x14ac:dyDescent="0.2">
      <c r="D1897" s="200"/>
      <c r="E1897" s="11"/>
      <c r="F1897" s="10"/>
      <c r="G1897" s="7">
        <v>100</v>
      </c>
      <c r="H1897" s="72">
        <v>4.8</v>
      </c>
      <c r="I1897" s="25">
        <v>24.8</v>
      </c>
      <c r="J1897" s="2">
        <v>51.2</v>
      </c>
      <c r="K1897" s="2">
        <v>15.2</v>
      </c>
      <c r="L1897" s="2">
        <v>2.4</v>
      </c>
      <c r="M1897" s="15">
        <v>1.6</v>
      </c>
    </row>
    <row r="1898" spans="4:13" x14ac:dyDescent="0.2">
      <c r="D1898" s="200"/>
      <c r="E1898" s="4" t="s">
        <v>56</v>
      </c>
      <c r="F1898" s="5"/>
      <c r="G1898" s="6">
        <v>190</v>
      </c>
      <c r="H1898" s="8">
        <v>15</v>
      </c>
      <c r="I1898" s="1">
        <v>39</v>
      </c>
      <c r="J1898" s="1">
        <v>104</v>
      </c>
      <c r="K1898" s="1">
        <v>20</v>
      </c>
      <c r="L1898" s="1">
        <v>7</v>
      </c>
      <c r="M1898" s="9">
        <v>5</v>
      </c>
    </row>
    <row r="1899" spans="4:13" x14ac:dyDescent="0.2">
      <c r="D1899" s="200"/>
      <c r="E1899" s="11"/>
      <c r="F1899" s="10"/>
      <c r="G1899" s="7">
        <v>100</v>
      </c>
      <c r="H1899" s="18">
        <v>7.8947368421049999</v>
      </c>
      <c r="I1899" s="2">
        <v>20.526315789474001</v>
      </c>
      <c r="J1899" s="2">
        <v>54.736842105263001</v>
      </c>
      <c r="K1899" s="2">
        <v>10.526315789473999</v>
      </c>
      <c r="L1899" s="2">
        <v>3.6842105263159999</v>
      </c>
      <c r="M1899" s="15">
        <v>2.6315789473679998</v>
      </c>
    </row>
    <row r="1900" spans="4:13" x14ac:dyDescent="0.2">
      <c r="D1900" s="200"/>
      <c r="E1900" s="4" t="s">
        <v>57</v>
      </c>
      <c r="F1900" s="5"/>
      <c r="G1900" s="6">
        <v>185</v>
      </c>
      <c r="H1900" s="8">
        <v>23</v>
      </c>
      <c r="I1900" s="1">
        <v>31</v>
      </c>
      <c r="J1900" s="1">
        <v>94</v>
      </c>
      <c r="K1900" s="1">
        <v>24</v>
      </c>
      <c r="L1900" s="1">
        <v>7</v>
      </c>
      <c r="M1900" s="9">
        <v>6</v>
      </c>
    </row>
    <row r="1901" spans="4:13" x14ac:dyDescent="0.2">
      <c r="D1901" s="200"/>
      <c r="E1901" s="11"/>
      <c r="F1901" s="10"/>
      <c r="G1901" s="7">
        <v>100</v>
      </c>
      <c r="H1901" s="18">
        <v>12.432432432432</v>
      </c>
      <c r="I1901" s="2">
        <v>16.756756756756999</v>
      </c>
      <c r="J1901" s="2">
        <v>50.810810810810999</v>
      </c>
      <c r="K1901" s="2">
        <v>12.972972972973</v>
      </c>
      <c r="L1901" s="2">
        <v>3.783783783784</v>
      </c>
      <c r="M1901" s="15">
        <v>3.2432432432430001</v>
      </c>
    </row>
    <row r="1902" spans="4:13" x14ac:dyDescent="0.2">
      <c r="D1902" s="200"/>
      <c r="E1902" s="4" t="s">
        <v>58</v>
      </c>
      <c r="F1902" s="5"/>
      <c r="G1902" s="6">
        <v>113</v>
      </c>
      <c r="H1902" s="8">
        <v>11</v>
      </c>
      <c r="I1902" s="1">
        <v>20</v>
      </c>
      <c r="J1902" s="1">
        <v>59</v>
      </c>
      <c r="K1902" s="1">
        <v>12</v>
      </c>
      <c r="L1902" s="1">
        <v>5</v>
      </c>
      <c r="M1902" s="9">
        <v>6</v>
      </c>
    </row>
    <row r="1903" spans="4:13" x14ac:dyDescent="0.2">
      <c r="D1903" s="200"/>
      <c r="E1903" s="11"/>
      <c r="F1903" s="10"/>
      <c r="G1903" s="7">
        <v>100</v>
      </c>
      <c r="H1903" s="18">
        <v>9.7345132743360008</v>
      </c>
      <c r="I1903" s="2">
        <v>17.699115044248</v>
      </c>
      <c r="J1903" s="2">
        <v>52.212389380531</v>
      </c>
      <c r="K1903" s="2">
        <v>10.619469026549</v>
      </c>
      <c r="L1903" s="2">
        <v>4.424778761062</v>
      </c>
      <c r="M1903" s="15">
        <v>5.3097345132739999</v>
      </c>
    </row>
    <row r="1904" spans="4:13" x14ac:dyDescent="0.2">
      <c r="D1904" s="200"/>
      <c r="E1904" s="4" t="s">
        <v>59</v>
      </c>
      <c r="F1904" s="5"/>
      <c r="G1904" s="6">
        <v>136</v>
      </c>
      <c r="H1904" s="8">
        <v>19</v>
      </c>
      <c r="I1904" s="1">
        <v>23</v>
      </c>
      <c r="J1904" s="1">
        <v>73</v>
      </c>
      <c r="K1904" s="1">
        <v>9</v>
      </c>
      <c r="L1904" s="1">
        <v>3</v>
      </c>
      <c r="M1904" s="9">
        <v>9</v>
      </c>
    </row>
    <row r="1905" spans="4:13" x14ac:dyDescent="0.2">
      <c r="D1905" s="200"/>
      <c r="E1905" s="11"/>
      <c r="F1905" s="10"/>
      <c r="G1905" s="7">
        <v>100</v>
      </c>
      <c r="H1905" s="18">
        <v>13.970588235294001</v>
      </c>
      <c r="I1905" s="2">
        <v>16.911764705882</v>
      </c>
      <c r="J1905" s="2">
        <v>53.676470588234999</v>
      </c>
      <c r="K1905" s="30">
        <v>6.6176470588239997</v>
      </c>
      <c r="L1905" s="2">
        <v>2.2058823529409999</v>
      </c>
      <c r="M1905" s="15">
        <v>6.6176470588239997</v>
      </c>
    </row>
    <row r="1906" spans="4:13" x14ac:dyDescent="0.2">
      <c r="D1906" s="199" t="s">
        <v>60</v>
      </c>
      <c r="E1906" s="22" t="s">
        <v>61</v>
      </c>
      <c r="F1906" s="21"/>
      <c r="G1906" s="19">
        <v>205</v>
      </c>
      <c r="H1906" s="27">
        <v>22</v>
      </c>
      <c r="I1906" s="3">
        <v>36</v>
      </c>
      <c r="J1906" s="3">
        <v>106</v>
      </c>
      <c r="K1906" s="3">
        <v>24</v>
      </c>
      <c r="L1906" s="3">
        <v>8</v>
      </c>
      <c r="M1906" s="26">
        <v>9</v>
      </c>
    </row>
    <row r="1907" spans="4:13" x14ac:dyDescent="0.2">
      <c r="D1907" s="200"/>
      <c r="E1907" s="11"/>
      <c r="F1907" s="10"/>
      <c r="G1907" s="7">
        <v>100</v>
      </c>
      <c r="H1907" s="18">
        <v>10.731707317073001</v>
      </c>
      <c r="I1907" s="2">
        <v>17.560975609755999</v>
      </c>
      <c r="J1907" s="2">
        <v>51.707317073170998</v>
      </c>
      <c r="K1907" s="2">
        <v>11.707317073171</v>
      </c>
      <c r="L1907" s="2">
        <v>3.90243902439</v>
      </c>
      <c r="M1907" s="15">
        <v>4.3902439024389999</v>
      </c>
    </row>
    <row r="1908" spans="4:13" x14ac:dyDescent="0.2">
      <c r="D1908" s="200"/>
      <c r="E1908" s="4" t="s">
        <v>62</v>
      </c>
      <c r="F1908" s="5"/>
      <c r="G1908" s="6">
        <v>160</v>
      </c>
      <c r="H1908" s="8">
        <v>15</v>
      </c>
      <c r="I1908" s="1">
        <v>27</v>
      </c>
      <c r="J1908" s="1">
        <v>82</v>
      </c>
      <c r="K1908" s="1">
        <v>24</v>
      </c>
      <c r="L1908" s="1">
        <v>4</v>
      </c>
      <c r="M1908" s="9">
        <v>8</v>
      </c>
    </row>
    <row r="1909" spans="4:13" x14ac:dyDescent="0.2">
      <c r="D1909" s="200"/>
      <c r="E1909" s="11"/>
      <c r="F1909" s="10"/>
      <c r="G1909" s="7">
        <v>100</v>
      </c>
      <c r="H1909" s="18">
        <v>9.375</v>
      </c>
      <c r="I1909" s="2">
        <v>16.875</v>
      </c>
      <c r="J1909" s="2">
        <v>51.25</v>
      </c>
      <c r="K1909" s="2">
        <v>15</v>
      </c>
      <c r="L1909" s="2">
        <v>2.5</v>
      </c>
      <c r="M1909" s="15">
        <v>5</v>
      </c>
    </row>
    <row r="1910" spans="4:13" x14ac:dyDescent="0.2">
      <c r="D1910" s="200"/>
      <c r="E1910" s="4" t="s">
        <v>63</v>
      </c>
      <c r="F1910" s="5"/>
      <c r="G1910" s="6">
        <v>121</v>
      </c>
      <c r="H1910" s="8">
        <v>10</v>
      </c>
      <c r="I1910" s="1">
        <v>23</v>
      </c>
      <c r="J1910" s="1">
        <v>66</v>
      </c>
      <c r="K1910" s="1">
        <v>16</v>
      </c>
      <c r="L1910" s="1">
        <v>3</v>
      </c>
      <c r="M1910" s="9">
        <v>3</v>
      </c>
    </row>
    <row r="1911" spans="4:13" x14ac:dyDescent="0.2">
      <c r="D1911" s="200"/>
      <c r="E1911" s="11"/>
      <c r="F1911" s="10"/>
      <c r="G1911" s="7">
        <v>100</v>
      </c>
      <c r="H1911" s="18">
        <v>8.2644628099169992</v>
      </c>
      <c r="I1911" s="2">
        <v>19.008264462810001</v>
      </c>
      <c r="J1911" s="2">
        <v>54.545454545455001</v>
      </c>
      <c r="K1911" s="2">
        <v>13.223140495868</v>
      </c>
      <c r="L1911" s="2">
        <v>2.4793388429749998</v>
      </c>
      <c r="M1911" s="15">
        <v>2.4793388429749998</v>
      </c>
    </row>
    <row r="1912" spans="4:13" x14ac:dyDescent="0.2">
      <c r="D1912" s="200"/>
      <c r="E1912" s="4" t="s">
        <v>64</v>
      </c>
      <c r="F1912" s="5"/>
      <c r="G1912" s="6">
        <v>124</v>
      </c>
      <c r="H1912" s="8">
        <v>10</v>
      </c>
      <c r="I1912" s="1">
        <v>27</v>
      </c>
      <c r="J1912" s="1">
        <v>67</v>
      </c>
      <c r="K1912" s="1">
        <v>13</v>
      </c>
      <c r="L1912" s="1">
        <v>3</v>
      </c>
      <c r="M1912" s="9">
        <v>4</v>
      </c>
    </row>
    <row r="1913" spans="4:13" x14ac:dyDescent="0.2">
      <c r="D1913" s="200"/>
      <c r="E1913" s="11"/>
      <c r="F1913" s="10"/>
      <c r="G1913" s="7">
        <v>100</v>
      </c>
      <c r="H1913" s="18">
        <v>8.0645161290320004</v>
      </c>
      <c r="I1913" s="2">
        <v>21.774193548387</v>
      </c>
      <c r="J1913" s="2">
        <v>54.032258064516</v>
      </c>
      <c r="K1913" s="2">
        <v>10.483870967742</v>
      </c>
      <c r="L1913" s="2">
        <v>2.4193548387099999</v>
      </c>
      <c r="M1913" s="15">
        <v>3.2258064516129998</v>
      </c>
    </row>
    <row r="1914" spans="4:13" x14ac:dyDescent="0.2">
      <c r="D1914" s="200"/>
      <c r="E1914" s="4" t="s">
        <v>65</v>
      </c>
      <c r="F1914" s="5"/>
      <c r="G1914" s="6">
        <v>109</v>
      </c>
      <c r="H1914" s="8">
        <v>14</v>
      </c>
      <c r="I1914" s="1">
        <v>19</v>
      </c>
      <c r="J1914" s="1">
        <v>59</v>
      </c>
      <c r="K1914" s="1">
        <v>11</v>
      </c>
      <c r="L1914" s="1">
        <v>4</v>
      </c>
      <c r="M1914" s="9">
        <v>2</v>
      </c>
    </row>
    <row r="1915" spans="4:13" x14ac:dyDescent="0.2">
      <c r="D1915" s="200"/>
      <c r="E1915" s="11"/>
      <c r="F1915" s="10"/>
      <c r="G1915" s="7">
        <v>100</v>
      </c>
      <c r="H1915" s="18">
        <v>12.844036697248001</v>
      </c>
      <c r="I1915" s="2">
        <v>17.43119266055</v>
      </c>
      <c r="J1915" s="2">
        <v>54.128440366972001</v>
      </c>
      <c r="K1915" s="2">
        <v>10.091743119266001</v>
      </c>
      <c r="L1915" s="2">
        <v>3.669724770642</v>
      </c>
      <c r="M1915" s="15">
        <v>1.834862385321</v>
      </c>
    </row>
    <row r="1916" spans="4:13" x14ac:dyDescent="0.2">
      <c r="D1916" s="200"/>
      <c r="E1916" s="4" t="s">
        <v>66</v>
      </c>
      <c r="F1916" s="5"/>
      <c r="G1916" s="6">
        <v>104</v>
      </c>
      <c r="H1916" s="8">
        <v>10</v>
      </c>
      <c r="I1916" s="1">
        <v>23</v>
      </c>
      <c r="J1916" s="1">
        <v>50</v>
      </c>
      <c r="K1916" s="1">
        <v>15</v>
      </c>
      <c r="L1916" s="1">
        <v>3</v>
      </c>
      <c r="M1916" s="9">
        <v>3</v>
      </c>
    </row>
    <row r="1917" spans="4:13" x14ac:dyDescent="0.2">
      <c r="D1917" s="200"/>
      <c r="E1917" s="11"/>
      <c r="F1917" s="10"/>
      <c r="G1917" s="7">
        <v>100</v>
      </c>
      <c r="H1917" s="18">
        <v>9.6153846153850004</v>
      </c>
      <c r="I1917" s="2">
        <v>22.115384615385</v>
      </c>
      <c r="J1917" s="2">
        <v>48.076923076923002</v>
      </c>
      <c r="K1917" s="2">
        <v>14.423076923077</v>
      </c>
      <c r="L1917" s="2">
        <v>2.884615384615</v>
      </c>
      <c r="M1917" s="15">
        <v>2.884615384615</v>
      </c>
    </row>
    <row r="1918" spans="4:13" x14ac:dyDescent="0.2">
      <c r="D1918" s="200"/>
      <c r="E1918" s="4" t="s">
        <v>67</v>
      </c>
      <c r="F1918" s="5"/>
      <c r="G1918" s="6">
        <v>139</v>
      </c>
      <c r="H1918" s="8">
        <v>17</v>
      </c>
      <c r="I1918" s="1">
        <v>26</v>
      </c>
      <c r="J1918" s="1">
        <v>75</v>
      </c>
      <c r="K1918" s="1">
        <v>16</v>
      </c>
      <c r="L1918" s="1">
        <v>2</v>
      </c>
      <c r="M1918" s="9">
        <v>3</v>
      </c>
    </row>
    <row r="1919" spans="4:13" x14ac:dyDescent="0.2">
      <c r="D1919" s="200"/>
      <c r="E1919" s="11"/>
      <c r="F1919" s="10"/>
      <c r="G1919" s="7">
        <v>100</v>
      </c>
      <c r="H1919" s="18">
        <v>12.230215827338</v>
      </c>
      <c r="I1919" s="2">
        <v>18.705035971223001</v>
      </c>
      <c r="J1919" s="2">
        <v>53.956834532374003</v>
      </c>
      <c r="K1919" s="2">
        <v>11.510791366906</v>
      </c>
      <c r="L1919" s="2">
        <v>1.438848920863</v>
      </c>
      <c r="M1919" s="15">
        <v>2.1582733812949999</v>
      </c>
    </row>
    <row r="1920" spans="4:13" x14ac:dyDescent="0.2">
      <c r="D1920" s="200"/>
      <c r="E1920" s="4" t="s">
        <v>68</v>
      </c>
      <c r="F1920" s="5"/>
      <c r="G1920" s="6">
        <v>48</v>
      </c>
      <c r="H1920" s="8">
        <v>6</v>
      </c>
      <c r="I1920" s="1">
        <v>13</v>
      </c>
      <c r="J1920" s="1">
        <v>21</v>
      </c>
      <c r="K1920" s="1">
        <v>7</v>
      </c>
      <c r="L1920" s="1">
        <v>0</v>
      </c>
      <c r="M1920" s="9">
        <v>1</v>
      </c>
    </row>
    <row r="1921" spans="2:13" x14ac:dyDescent="0.2">
      <c r="D1921" s="200"/>
      <c r="E1921" s="11"/>
      <c r="F1921" s="10"/>
      <c r="G1921" s="7">
        <v>100</v>
      </c>
      <c r="H1921" s="18">
        <v>12.5</v>
      </c>
      <c r="I1921" s="25">
        <v>27.083333333333002</v>
      </c>
      <c r="J1921" s="30">
        <v>43.75</v>
      </c>
      <c r="K1921" s="2">
        <v>14.583333333333</v>
      </c>
      <c r="L1921" s="16">
        <v>0</v>
      </c>
      <c r="M1921" s="15">
        <v>2.083333333333</v>
      </c>
    </row>
    <row r="1922" spans="2:13" x14ac:dyDescent="0.2">
      <c r="D1922" s="200"/>
      <c r="E1922" s="4" t="s">
        <v>69</v>
      </c>
      <c r="F1922" s="5"/>
      <c r="G1922" s="6">
        <v>37</v>
      </c>
      <c r="H1922" s="8">
        <v>4</v>
      </c>
      <c r="I1922" s="1">
        <v>8</v>
      </c>
      <c r="J1922" s="1">
        <v>20</v>
      </c>
      <c r="K1922" s="1">
        <v>3</v>
      </c>
      <c r="L1922" s="1">
        <v>2</v>
      </c>
      <c r="M1922" s="9">
        <v>0</v>
      </c>
    </row>
    <row r="1923" spans="2:13" x14ac:dyDescent="0.2">
      <c r="D1923" s="200"/>
      <c r="E1923" s="11"/>
      <c r="F1923" s="10"/>
      <c r="G1923" s="7">
        <v>100</v>
      </c>
      <c r="H1923" s="18">
        <v>10.810810810811001</v>
      </c>
      <c r="I1923" s="2">
        <v>21.621621621622001</v>
      </c>
      <c r="J1923" s="2">
        <v>54.054054054053999</v>
      </c>
      <c r="K1923" s="2">
        <v>8.1081081081080004</v>
      </c>
      <c r="L1923" s="2">
        <v>5.4054054054050003</v>
      </c>
      <c r="M1923" s="48">
        <v>0</v>
      </c>
    </row>
    <row r="1924" spans="2:13" x14ac:dyDescent="0.2">
      <c r="D1924" s="199" t="s">
        <v>70</v>
      </c>
      <c r="E1924" s="22" t="s">
        <v>18</v>
      </c>
      <c r="F1924" s="21"/>
      <c r="G1924" s="19">
        <v>0</v>
      </c>
      <c r="H1924" s="27">
        <v>0</v>
      </c>
      <c r="I1924" s="3">
        <v>0</v>
      </c>
      <c r="J1924" s="3">
        <v>0</v>
      </c>
      <c r="K1924" s="3">
        <v>0</v>
      </c>
      <c r="L1924" s="3">
        <v>0</v>
      </c>
      <c r="M1924" s="26">
        <v>0</v>
      </c>
    </row>
    <row r="1925" spans="2:13" x14ac:dyDescent="0.2">
      <c r="D1925" s="201"/>
      <c r="E1925" s="45"/>
      <c r="F1925" s="51"/>
      <c r="G1925" s="119">
        <v>0</v>
      </c>
      <c r="H1925" s="166">
        <v>0</v>
      </c>
      <c r="I1925" s="83">
        <v>0</v>
      </c>
      <c r="J1925" s="83">
        <v>0</v>
      </c>
      <c r="K1925" s="83">
        <v>0</v>
      </c>
      <c r="L1925" s="62">
        <v>0</v>
      </c>
      <c r="M1925" s="116">
        <v>0</v>
      </c>
    </row>
    <row r="1927" spans="2:13" x14ac:dyDescent="0.2">
      <c r="B1927" s="40" t="str">
        <f xml:space="preserve"> HYPERLINK("#'目次'!B53", "[47]")</f>
        <v>[47]</v>
      </c>
      <c r="C1927" s="23" t="s">
        <v>150</v>
      </c>
    </row>
    <row r="1930" spans="2:13" x14ac:dyDescent="0.2">
      <c r="C1930" s="23" t="s">
        <v>73</v>
      </c>
    </row>
    <row r="1931" spans="2:13" ht="36" x14ac:dyDescent="0.2">
      <c r="D1931" s="195"/>
      <c r="E1931" s="196"/>
      <c r="F1931" s="196"/>
      <c r="G1931" s="37" t="s">
        <v>15</v>
      </c>
      <c r="H1931" s="33" t="s">
        <v>131</v>
      </c>
      <c r="I1931" s="13" t="s">
        <v>132</v>
      </c>
      <c r="J1931" s="13" t="s">
        <v>133</v>
      </c>
      <c r="K1931" s="13" t="s">
        <v>134</v>
      </c>
      <c r="L1931" s="13" t="s">
        <v>135</v>
      </c>
      <c r="M1931" s="38" t="s">
        <v>18</v>
      </c>
    </row>
    <row r="1932" spans="2:13" x14ac:dyDescent="0.2">
      <c r="D1932" s="197"/>
      <c r="E1932" s="198"/>
      <c r="F1932" s="198"/>
      <c r="G1932" s="35"/>
      <c r="H1932" s="39"/>
      <c r="I1932" s="14"/>
      <c r="J1932" s="14"/>
      <c r="K1932" s="14"/>
      <c r="L1932" s="14"/>
      <c r="M1932" s="34"/>
    </row>
    <row r="1933" spans="2:13" x14ac:dyDescent="0.2">
      <c r="D1933" s="78"/>
      <c r="E1933" s="79" t="s">
        <v>15</v>
      </c>
      <c r="F1933" s="66"/>
      <c r="G1933" s="36">
        <v>1200</v>
      </c>
      <c r="H1933" s="17">
        <v>118</v>
      </c>
      <c r="I1933" s="17">
        <v>231</v>
      </c>
      <c r="J1933" s="17">
        <v>634</v>
      </c>
      <c r="K1933" s="17">
        <v>144</v>
      </c>
      <c r="L1933" s="17">
        <v>33</v>
      </c>
      <c r="M1933" s="47">
        <v>40</v>
      </c>
    </row>
    <row r="1934" spans="2:13" x14ac:dyDescent="0.2">
      <c r="D1934" s="45"/>
      <c r="E1934" s="51"/>
      <c r="F1934" s="67"/>
      <c r="G1934" s="7">
        <v>100</v>
      </c>
      <c r="H1934" s="2">
        <v>9.833333333333</v>
      </c>
      <c r="I1934" s="2">
        <v>19.25</v>
      </c>
      <c r="J1934" s="2">
        <v>52.833333333333002</v>
      </c>
      <c r="K1934" s="2">
        <v>12</v>
      </c>
      <c r="L1934" s="2">
        <v>2.75</v>
      </c>
      <c r="M1934" s="15">
        <v>3.333333333333</v>
      </c>
    </row>
    <row r="1935" spans="2:13" x14ac:dyDescent="0.2">
      <c r="D1935" s="199" t="s">
        <v>74</v>
      </c>
      <c r="E1935" s="22" t="s">
        <v>75</v>
      </c>
      <c r="F1935" s="21"/>
      <c r="G1935" s="19">
        <v>592</v>
      </c>
      <c r="H1935" s="27">
        <v>46</v>
      </c>
      <c r="I1935" s="3">
        <v>116</v>
      </c>
      <c r="J1935" s="3">
        <v>322</v>
      </c>
      <c r="K1935" s="3">
        <v>73</v>
      </c>
      <c r="L1935" s="3">
        <v>16</v>
      </c>
      <c r="M1935" s="26">
        <v>19</v>
      </c>
    </row>
    <row r="1936" spans="2:13" x14ac:dyDescent="0.2">
      <c r="D1936" s="200"/>
      <c r="E1936" s="11"/>
      <c r="F1936" s="10"/>
      <c r="G1936" s="7">
        <v>100</v>
      </c>
      <c r="H1936" s="18">
        <v>7.7702702702700002</v>
      </c>
      <c r="I1936" s="2">
        <v>19.594594594595002</v>
      </c>
      <c r="J1936" s="2">
        <v>54.391891891892001</v>
      </c>
      <c r="K1936" s="2">
        <v>12.331081081081001</v>
      </c>
      <c r="L1936" s="2">
        <v>2.7027027027030002</v>
      </c>
      <c r="M1936" s="15">
        <v>3.209459459459</v>
      </c>
    </row>
    <row r="1937" spans="4:13" x14ac:dyDescent="0.2">
      <c r="D1937" s="200"/>
      <c r="E1937" s="4" t="s">
        <v>34</v>
      </c>
      <c r="F1937" s="5"/>
      <c r="G1937" s="6">
        <v>37</v>
      </c>
      <c r="H1937" s="8">
        <v>2</v>
      </c>
      <c r="I1937" s="1">
        <v>5</v>
      </c>
      <c r="J1937" s="1">
        <v>22</v>
      </c>
      <c r="K1937" s="1">
        <v>4</v>
      </c>
      <c r="L1937" s="1">
        <v>1</v>
      </c>
      <c r="M1937" s="9">
        <v>3</v>
      </c>
    </row>
    <row r="1938" spans="4:13" x14ac:dyDescent="0.2">
      <c r="D1938" s="200"/>
      <c r="E1938" s="11"/>
      <c r="F1938" s="10"/>
      <c r="G1938" s="7">
        <v>100</v>
      </c>
      <c r="H1938" s="18">
        <v>5.4054054054050003</v>
      </c>
      <c r="I1938" s="30">
        <v>13.513513513514001</v>
      </c>
      <c r="J1938" s="25">
        <v>59.459459459458998</v>
      </c>
      <c r="K1938" s="2">
        <v>10.810810810811001</v>
      </c>
      <c r="L1938" s="2">
        <v>2.7027027027030002</v>
      </c>
      <c r="M1938" s="15">
        <v>8.1081081081080004</v>
      </c>
    </row>
    <row r="1939" spans="4:13" x14ac:dyDescent="0.2">
      <c r="D1939" s="200"/>
      <c r="E1939" s="4" t="s">
        <v>35</v>
      </c>
      <c r="F1939" s="5"/>
      <c r="G1939" s="6">
        <v>75</v>
      </c>
      <c r="H1939" s="8">
        <v>6</v>
      </c>
      <c r="I1939" s="1">
        <v>15</v>
      </c>
      <c r="J1939" s="1">
        <v>41</v>
      </c>
      <c r="K1939" s="1">
        <v>8</v>
      </c>
      <c r="L1939" s="1">
        <v>2</v>
      </c>
      <c r="M1939" s="9">
        <v>3</v>
      </c>
    </row>
    <row r="1940" spans="4:13" x14ac:dyDescent="0.2">
      <c r="D1940" s="200"/>
      <c r="E1940" s="11"/>
      <c r="F1940" s="10"/>
      <c r="G1940" s="7">
        <v>100</v>
      </c>
      <c r="H1940" s="18">
        <v>8</v>
      </c>
      <c r="I1940" s="2">
        <v>20</v>
      </c>
      <c r="J1940" s="2">
        <v>54.666666666666998</v>
      </c>
      <c r="K1940" s="2">
        <v>10.666666666667</v>
      </c>
      <c r="L1940" s="2">
        <v>2.666666666667</v>
      </c>
      <c r="M1940" s="15">
        <v>4</v>
      </c>
    </row>
    <row r="1941" spans="4:13" x14ac:dyDescent="0.2">
      <c r="D1941" s="200"/>
      <c r="E1941" s="4" t="s">
        <v>36</v>
      </c>
      <c r="F1941" s="5"/>
      <c r="G1941" s="6">
        <v>95</v>
      </c>
      <c r="H1941" s="8">
        <v>3</v>
      </c>
      <c r="I1941" s="1">
        <v>19</v>
      </c>
      <c r="J1941" s="1">
        <v>57</v>
      </c>
      <c r="K1941" s="1">
        <v>15</v>
      </c>
      <c r="L1941" s="1">
        <v>0</v>
      </c>
      <c r="M1941" s="9">
        <v>1</v>
      </c>
    </row>
    <row r="1942" spans="4:13" x14ac:dyDescent="0.2">
      <c r="D1942" s="200"/>
      <c r="E1942" s="11"/>
      <c r="F1942" s="10"/>
      <c r="G1942" s="7">
        <v>100</v>
      </c>
      <c r="H1942" s="72">
        <v>3.1578947368420001</v>
      </c>
      <c r="I1942" s="2">
        <v>20</v>
      </c>
      <c r="J1942" s="25">
        <v>60</v>
      </c>
      <c r="K1942" s="2">
        <v>15.789473684211</v>
      </c>
      <c r="L1942" s="16">
        <v>0</v>
      </c>
      <c r="M1942" s="15">
        <v>1.052631578947</v>
      </c>
    </row>
    <row r="1943" spans="4:13" x14ac:dyDescent="0.2">
      <c r="D1943" s="200"/>
      <c r="E1943" s="4" t="s">
        <v>37</v>
      </c>
      <c r="F1943" s="5"/>
      <c r="G1943" s="6">
        <v>111</v>
      </c>
      <c r="H1943" s="8">
        <v>7</v>
      </c>
      <c r="I1943" s="1">
        <v>24</v>
      </c>
      <c r="J1943" s="1">
        <v>50</v>
      </c>
      <c r="K1943" s="1">
        <v>23</v>
      </c>
      <c r="L1943" s="1">
        <v>4</v>
      </c>
      <c r="M1943" s="9">
        <v>3</v>
      </c>
    </row>
    <row r="1944" spans="4:13" x14ac:dyDescent="0.2">
      <c r="D1944" s="200"/>
      <c r="E1944" s="11"/>
      <c r="F1944" s="10"/>
      <c r="G1944" s="7">
        <v>100</v>
      </c>
      <c r="H1944" s="18">
        <v>6.3063063063060003</v>
      </c>
      <c r="I1944" s="2">
        <v>21.621621621622001</v>
      </c>
      <c r="J1944" s="30">
        <v>45.045045045045001</v>
      </c>
      <c r="K1944" s="25">
        <v>20.720720720721001</v>
      </c>
      <c r="L1944" s="2">
        <v>3.6036036036039998</v>
      </c>
      <c r="M1944" s="15">
        <v>2.7027027027030002</v>
      </c>
    </row>
    <row r="1945" spans="4:13" x14ac:dyDescent="0.2">
      <c r="D1945" s="200"/>
      <c r="E1945" s="4" t="s">
        <v>38</v>
      </c>
      <c r="F1945" s="5"/>
      <c r="G1945" s="6">
        <v>93</v>
      </c>
      <c r="H1945" s="8">
        <v>8</v>
      </c>
      <c r="I1945" s="1">
        <v>20</v>
      </c>
      <c r="J1945" s="1">
        <v>51</v>
      </c>
      <c r="K1945" s="1">
        <v>8</v>
      </c>
      <c r="L1945" s="1">
        <v>5</v>
      </c>
      <c r="M1945" s="9">
        <v>1</v>
      </c>
    </row>
    <row r="1946" spans="4:13" x14ac:dyDescent="0.2">
      <c r="D1946" s="200"/>
      <c r="E1946" s="11"/>
      <c r="F1946" s="10"/>
      <c r="G1946" s="7">
        <v>100</v>
      </c>
      <c r="H1946" s="18">
        <v>8.6021505376339995</v>
      </c>
      <c r="I1946" s="2">
        <v>21.505376344085999</v>
      </c>
      <c r="J1946" s="2">
        <v>54.838709677418997</v>
      </c>
      <c r="K1946" s="2">
        <v>8.6021505376339995</v>
      </c>
      <c r="L1946" s="2">
        <v>5.3763440860219998</v>
      </c>
      <c r="M1946" s="15">
        <v>1.0752688172039999</v>
      </c>
    </row>
    <row r="1947" spans="4:13" x14ac:dyDescent="0.2">
      <c r="D1947" s="200"/>
      <c r="E1947" s="4" t="s">
        <v>39</v>
      </c>
      <c r="F1947" s="5"/>
      <c r="G1947" s="6">
        <v>109</v>
      </c>
      <c r="H1947" s="8">
        <v>7</v>
      </c>
      <c r="I1947" s="1">
        <v>22</v>
      </c>
      <c r="J1947" s="1">
        <v>64</v>
      </c>
      <c r="K1947" s="1">
        <v>9</v>
      </c>
      <c r="L1947" s="1">
        <v>2</v>
      </c>
      <c r="M1947" s="9">
        <v>5</v>
      </c>
    </row>
    <row r="1948" spans="4:13" x14ac:dyDescent="0.2">
      <c r="D1948" s="200"/>
      <c r="E1948" s="11"/>
      <c r="F1948" s="10"/>
      <c r="G1948" s="7">
        <v>100</v>
      </c>
      <c r="H1948" s="18">
        <v>6.4220183486240003</v>
      </c>
      <c r="I1948" s="2">
        <v>20.183486238532002</v>
      </c>
      <c r="J1948" s="25">
        <v>58.715596330274998</v>
      </c>
      <c r="K1948" s="2">
        <v>8.2568807339449997</v>
      </c>
      <c r="L1948" s="2">
        <v>1.834862385321</v>
      </c>
      <c r="M1948" s="15">
        <v>4.5871559633030001</v>
      </c>
    </row>
    <row r="1949" spans="4:13" x14ac:dyDescent="0.2">
      <c r="D1949" s="200"/>
      <c r="E1949" s="4" t="s">
        <v>40</v>
      </c>
      <c r="F1949" s="5"/>
      <c r="G1949" s="6">
        <v>72</v>
      </c>
      <c r="H1949" s="8">
        <v>13</v>
      </c>
      <c r="I1949" s="1">
        <v>11</v>
      </c>
      <c r="J1949" s="1">
        <v>37</v>
      </c>
      <c r="K1949" s="1">
        <v>6</v>
      </c>
      <c r="L1949" s="1">
        <v>2</v>
      </c>
      <c r="M1949" s="9">
        <v>3</v>
      </c>
    </row>
    <row r="1950" spans="4:13" x14ac:dyDescent="0.2">
      <c r="D1950" s="200"/>
      <c r="E1950" s="11"/>
      <c r="F1950" s="10"/>
      <c r="G1950" s="7">
        <v>100</v>
      </c>
      <c r="H1950" s="70">
        <v>18.055555555556001</v>
      </c>
      <c r="I1950" s="2">
        <v>15.277777777778001</v>
      </c>
      <c r="J1950" s="2">
        <v>51.388888888888999</v>
      </c>
      <c r="K1950" s="2">
        <v>8.333333333333</v>
      </c>
      <c r="L1950" s="2">
        <v>2.7777777777780002</v>
      </c>
      <c r="M1950" s="15">
        <v>4.166666666667</v>
      </c>
    </row>
    <row r="1951" spans="4:13" x14ac:dyDescent="0.2">
      <c r="D1951" s="199" t="s">
        <v>76</v>
      </c>
      <c r="E1951" s="22" t="s">
        <v>77</v>
      </c>
      <c r="F1951" s="21"/>
      <c r="G1951" s="19">
        <v>608</v>
      </c>
      <c r="H1951" s="27">
        <v>72</v>
      </c>
      <c r="I1951" s="3">
        <v>115</v>
      </c>
      <c r="J1951" s="3">
        <v>312</v>
      </c>
      <c r="K1951" s="3">
        <v>71</v>
      </c>
      <c r="L1951" s="3">
        <v>17</v>
      </c>
      <c r="M1951" s="26">
        <v>21</v>
      </c>
    </row>
    <row r="1952" spans="4:13" x14ac:dyDescent="0.2">
      <c r="D1952" s="200"/>
      <c r="E1952" s="11"/>
      <c r="F1952" s="10"/>
      <c r="G1952" s="7">
        <v>100</v>
      </c>
      <c r="H1952" s="18">
        <v>11.842105263158</v>
      </c>
      <c r="I1952" s="2">
        <v>18.914473684211</v>
      </c>
      <c r="J1952" s="2">
        <v>51.315789473683999</v>
      </c>
      <c r="K1952" s="2">
        <v>11.677631578947</v>
      </c>
      <c r="L1952" s="2">
        <v>2.7960526315790002</v>
      </c>
      <c r="M1952" s="15">
        <v>3.4539473684209998</v>
      </c>
    </row>
    <row r="1953" spans="2:13" x14ac:dyDescent="0.2">
      <c r="D1953" s="200"/>
      <c r="E1953" s="4" t="s">
        <v>34</v>
      </c>
      <c r="F1953" s="5"/>
      <c r="G1953" s="6">
        <v>37</v>
      </c>
      <c r="H1953" s="8">
        <v>2</v>
      </c>
      <c r="I1953" s="1">
        <v>8</v>
      </c>
      <c r="J1953" s="1">
        <v>20</v>
      </c>
      <c r="K1953" s="1">
        <v>4</v>
      </c>
      <c r="L1953" s="1">
        <v>1</v>
      </c>
      <c r="M1953" s="9">
        <v>2</v>
      </c>
    </row>
    <row r="1954" spans="2:13" x14ac:dyDescent="0.2">
      <c r="D1954" s="200"/>
      <c r="E1954" s="11"/>
      <c r="F1954" s="10"/>
      <c r="G1954" s="7">
        <v>100</v>
      </c>
      <c r="H1954" s="18">
        <v>5.4054054054050003</v>
      </c>
      <c r="I1954" s="2">
        <v>21.621621621622001</v>
      </c>
      <c r="J1954" s="2">
        <v>54.054054054053999</v>
      </c>
      <c r="K1954" s="2">
        <v>10.810810810811001</v>
      </c>
      <c r="L1954" s="2">
        <v>2.7027027027030002</v>
      </c>
      <c r="M1954" s="15">
        <v>5.4054054054050003</v>
      </c>
    </row>
    <row r="1955" spans="2:13" x14ac:dyDescent="0.2">
      <c r="D1955" s="200"/>
      <c r="E1955" s="4" t="s">
        <v>35</v>
      </c>
      <c r="F1955" s="5"/>
      <c r="G1955" s="6">
        <v>73</v>
      </c>
      <c r="H1955" s="8">
        <v>11</v>
      </c>
      <c r="I1955" s="1">
        <v>10</v>
      </c>
      <c r="J1955" s="1">
        <v>36</v>
      </c>
      <c r="K1955" s="1">
        <v>10</v>
      </c>
      <c r="L1955" s="1">
        <v>3</v>
      </c>
      <c r="M1955" s="9">
        <v>3</v>
      </c>
    </row>
    <row r="1956" spans="2:13" x14ac:dyDescent="0.2">
      <c r="D1956" s="200"/>
      <c r="E1956" s="11"/>
      <c r="F1956" s="10"/>
      <c r="G1956" s="7">
        <v>100</v>
      </c>
      <c r="H1956" s="70">
        <v>15.068493150685001</v>
      </c>
      <c r="I1956" s="30">
        <v>13.698630136986001</v>
      </c>
      <c r="J1956" s="2">
        <v>49.315068493151003</v>
      </c>
      <c r="K1956" s="2">
        <v>13.698630136986001</v>
      </c>
      <c r="L1956" s="2">
        <v>4.1095890410960001</v>
      </c>
      <c r="M1956" s="15">
        <v>4.1095890410960001</v>
      </c>
    </row>
    <row r="1957" spans="2:13" x14ac:dyDescent="0.2">
      <c r="D1957" s="200"/>
      <c r="E1957" s="4" t="s">
        <v>36</v>
      </c>
      <c r="F1957" s="5"/>
      <c r="G1957" s="6">
        <v>92</v>
      </c>
      <c r="H1957" s="8">
        <v>7</v>
      </c>
      <c r="I1957" s="1">
        <v>21</v>
      </c>
      <c r="J1957" s="1">
        <v>50</v>
      </c>
      <c r="K1957" s="1">
        <v>8</v>
      </c>
      <c r="L1957" s="1">
        <v>4</v>
      </c>
      <c r="M1957" s="9">
        <v>2</v>
      </c>
    </row>
    <row r="1958" spans="2:13" x14ac:dyDescent="0.2">
      <c r="D1958" s="200"/>
      <c r="E1958" s="11"/>
      <c r="F1958" s="10"/>
      <c r="G1958" s="7">
        <v>100</v>
      </c>
      <c r="H1958" s="18">
        <v>7.6086956521740001</v>
      </c>
      <c r="I1958" s="2">
        <v>22.826086956522001</v>
      </c>
      <c r="J1958" s="2">
        <v>54.347826086956999</v>
      </c>
      <c r="K1958" s="2">
        <v>8.6956521739130004</v>
      </c>
      <c r="L1958" s="2">
        <v>4.3478260869570002</v>
      </c>
      <c r="M1958" s="15">
        <v>2.1739130434780001</v>
      </c>
    </row>
    <row r="1959" spans="2:13" x14ac:dyDescent="0.2">
      <c r="D1959" s="200"/>
      <c r="E1959" s="4" t="s">
        <v>37</v>
      </c>
      <c r="F1959" s="5"/>
      <c r="G1959" s="6">
        <v>110</v>
      </c>
      <c r="H1959" s="8">
        <v>10</v>
      </c>
      <c r="I1959" s="1">
        <v>27</v>
      </c>
      <c r="J1959" s="1">
        <v>52</v>
      </c>
      <c r="K1959" s="1">
        <v>16</v>
      </c>
      <c r="L1959" s="1">
        <v>2</v>
      </c>
      <c r="M1959" s="9">
        <v>3</v>
      </c>
    </row>
    <row r="1960" spans="2:13" x14ac:dyDescent="0.2">
      <c r="D1960" s="200"/>
      <c r="E1960" s="11"/>
      <c r="F1960" s="10"/>
      <c r="G1960" s="7">
        <v>100</v>
      </c>
      <c r="H1960" s="18">
        <v>9.0909090909089993</v>
      </c>
      <c r="I1960" s="25">
        <v>24.545454545455001</v>
      </c>
      <c r="J1960" s="30">
        <v>47.272727272727003</v>
      </c>
      <c r="K1960" s="2">
        <v>14.545454545455</v>
      </c>
      <c r="L1960" s="2">
        <v>1.818181818182</v>
      </c>
      <c r="M1960" s="15">
        <v>2.7272727272730002</v>
      </c>
    </row>
    <row r="1961" spans="2:13" x14ac:dyDescent="0.2">
      <c r="D1961" s="200"/>
      <c r="E1961" s="4" t="s">
        <v>38</v>
      </c>
      <c r="F1961" s="5"/>
      <c r="G1961" s="6">
        <v>93</v>
      </c>
      <c r="H1961" s="8">
        <v>15</v>
      </c>
      <c r="I1961" s="1">
        <v>14</v>
      </c>
      <c r="J1961" s="1">
        <v>51</v>
      </c>
      <c r="K1961" s="1">
        <v>11</v>
      </c>
      <c r="L1961" s="1">
        <v>0</v>
      </c>
      <c r="M1961" s="9">
        <v>2</v>
      </c>
    </row>
    <row r="1962" spans="2:13" x14ac:dyDescent="0.2">
      <c r="D1962" s="200"/>
      <c r="E1962" s="11"/>
      <c r="F1962" s="10"/>
      <c r="G1962" s="7">
        <v>100</v>
      </c>
      <c r="H1962" s="70">
        <v>16.129032258064999</v>
      </c>
      <c r="I1962" s="2">
        <v>15.053763440859999</v>
      </c>
      <c r="J1962" s="2">
        <v>54.838709677418997</v>
      </c>
      <c r="K1962" s="2">
        <v>11.827956989246999</v>
      </c>
      <c r="L1962" s="16">
        <v>0</v>
      </c>
      <c r="M1962" s="15">
        <v>2.1505376344089999</v>
      </c>
    </row>
    <row r="1963" spans="2:13" x14ac:dyDescent="0.2">
      <c r="D1963" s="200"/>
      <c r="E1963" s="4" t="s">
        <v>39</v>
      </c>
      <c r="F1963" s="5"/>
      <c r="G1963" s="6">
        <v>114</v>
      </c>
      <c r="H1963" s="8">
        <v>13</v>
      </c>
      <c r="I1963" s="1">
        <v>20</v>
      </c>
      <c r="J1963" s="1">
        <v>62</v>
      </c>
      <c r="K1963" s="1">
        <v>14</v>
      </c>
      <c r="L1963" s="1">
        <v>2</v>
      </c>
      <c r="M1963" s="9">
        <v>3</v>
      </c>
    </row>
    <row r="1964" spans="2:13" x14ac:dyDescent="0.2">
      <c r="D1964" s="200"/>
      <c r="E1964" s="11"/>
      <c r="F1964" s="10"/>
      <c r="G1964" s="7">
        <v>100</v>
      </c>
      <c r="H1964" s="18">
        <v>11.403508771929999</v>
      </c>
      <c r="I1964" s="2">
        <v>17.543859649123</v>
      </c>
      <c r="J1964" s="2">
        <v>54.385964912280997</v>
      </c>
      <c r="K1964" s="2">
        <v>12.280701754386</v>
      </c>
      <c r="L1964" s="2">
        <v>1.7543859649119999</v>
      </c>
      <c r="M1964" s="15">
        <v>2.6315789473679998</v>
      </c>
    </row>
    <row r="1965" spans="2:13" x14ac:dyDescent="0.2">
      <c r="D1965" s="200"/>
      <c r="E1965" s="4" t="s">
        <v>40</v>
      </c>
      <c r="F1965" s="5"/>
      <c r="G1965" s="6">
        <v>89</v>
      </c>
      <c r="H1965" s="8">
        <v>14</v>
      </c>
      <c r="I1965" s="1">
        <v>15</v>
      </c>
      <c r="J1965" s="1">
        <v>41</v>
      </c>
      <c r="K1965" s="1">
        <v>8</v>
      </c>
      <c r="L1965" s="1">
        <v>5</v>
      </c>
      <c r="M1965" s="9">
        <v>6</v>
      </c>
    </row>
    <row r="1966" spans="2:13" x14ac:dyDescent="0.2">
      <c r="D1966" s="201"/>
      <c r="E1966" s="45"/>
      <c r="F1966" s="51"/>
      <c r="G1966" s="81">
        <v>100</v>
      </c>
      <c r="H1966" s="163">
        <v>15.730337078651999</v>
      </c>
      <c r="I1966" s="64">
        <v>16.853932584270002</v>
      </c>
      <c r="J1966" s="126">
        <v>46.067415730336997</v>
      </c>
      <c r="K1966" s="64">
        <v>8.9887640449440003</v>
      </c>
      <c r="L1966" s="64">
        <v>5.61797752809</v>
      </c>
      <c r="M1966" s="106">
        <v>6.7415730337079998</v>
      </c>
    </row>
    <row r="1968" spans="2:13" x14ac:dyDescent="0.2">
      <c r="B1968" s="40" t="str">
        <f xml:space="preserve"> HYPERLINK("#'目次'!B54", "[48]")</f>
        <v>[48]</v>
      </c>
      <c r="C1968" s="23" t="s">
        <v>150</v>
      </c>
    </row>
    <row r="1971" spans="3:13" x14ac:dyDescent="0.2">
      <c r="C1971" s="23" t="s">
        <v>80</v>
      </c>
    </row>
    <row r="1972" spans="3:13" ht="36" x14ac:dyDescent="0.2">
      <c r="E1972" s="195"/>
      <c r="F1972" s="196"/>
      <c r="G1972" s="37" t="s">
        <v>15</v>
      </c>
      <c r="H1972" s="33" t="s">
        <v>131</v>
      </c>
      <c r="I1972" s="13" t="s">
        <v>132</v>
      </c>
      <c r="J1972" s="13" t="s">
        <v>133</v>
      </c>
      <c r="K1972" s="13" t="s">
        <v>134</v>
      </c>
      <c r="L1972" s="13" t="s">
        <v>135</v>
      </c>
      <c r="M1972" s="38" t="s">
        <v>18</v>
      </c>
    </row>
    <row r="1973" spans="3:13" x14ac:dyDescent="0.2">
      <c r="E1973" s="197"/>
      <c r="F1973" s="198"/>
      <c r="G1973" s="35"/>
      <c r="H1973" s="39"/>
      <c r="I1973" s="14"/>
      <c r="J1973" s="14"/>
      <c r="K1973" s="14"/>
      <c r="L1973" s="14"/>
      <c r="M1973" s="34"/>
    </row>
    <row r="1974" spans="3:13" x14ac:dyDescent="0.2">
      <c r="E1974" s="120" t="s">
        <v>15</v>
      </c>
      <c r="F1974" s="66"/>
      <c r="G1974" s="36">
        <v>1200</v>
      </c>
      <c r="H1974" s="17">
        <v>118</v>
      </c>
      <c r="I1974" s="17">
        <v>231</v>
      </c>
      <c r="J1974" s="17">
        <v>634</v>
      </c>
      <c r="K1974" s="17">
        <v>144</v>
      </c>
      <c r="L1974" s="17">
        <v>33</v>
      </c>
      <c r="M1974" s="47">
        <v>40</v>
      </c>
    </row>
    <row r="1975" spans="3:13" x14ac:dyDescent="0.2">
      <c r="E1975" s="45"/>
      <c r="F1975" s="67"/>
      <c r="G1975" s="7">
        <v>100</v>
      </c>
      <c r="H1975" s="2">
        <v>9.833333333333</v>
      </c>
      <c r="I1975" s="2">
        <v>19.25</v>
      </c>
      <c r="J1975" s="2">
        <v>52.833333333333002</v>
      </c>
      <c r="K1975" s="2">
        <v>12</v>
      </c>
      <c r="L1975" s="2">
        <v>2.75</v>
      </c>
      <c r="M1975" s="15">
        <v>3.333333333333</v>
      </c>
    </row>
    <row r="1976" spans="3:13" x14ac:dyDescent="0.2">
      <c r="E1976" s="4" t="s">
        <v>81</v>
      </c>
      <c r="F1976" s="5"/>
      <c r="G1976" s="19">
        <v>48</v>
      </c>
      <c r="H1976" s="27">
        <v>4</v>
      </c>
      <c r="I1976" s="3">
        <v>9</v>
      </c>
      <c r="J1976" s="3">
        <v>27</v>
      </c>
      <c r="K1976" s="3">
        <v>6</v>
      </c>
      <c r="L1976" s="3">
        <v>0</v>
      </c>
      <c r="M1976" s="26">
        <v>2</v>
      </c>
    </row>
    <row r="1977" spans="3:13" x14ac:dyDescent="0.2">
      <c r="E1977" s="11"/>
      <c r="F1977" s="10"/>
      <c r="G1977" s="7">
        <v>100</v>
      </c>
      <c r="H1977" s="18">
        <v>8.333333333333</v>
      </c>
      <c r="I1977" s="2">
        <v>18.75</v>
      </c>
      <c r="J1977" s="2">
        <v>56.25</v>
      </c>
      <c r="K1977" s="2">
        <v>12.5</v>
      </c>
      <c r="L1977" s="16">
        <v>0</v>
      </c>
      <c r="M1977" s="15">
        <v>4.166666666667</v>
      </c>
    </row>
    <row r="1978" spans="3:13" x14ac:dyDescent="0.2">
      <c r="E1978" s="4" t="s">
        <v>82</v>
      </c>
      <c r="F1978" s="5"/>
      <c r="G1978" s="6">
        <v>84</v>
      </c>
      <c r="H1978" s="8">
        <v>10</v>
      </c>
      <c r="I1978" s="1">
        <v>12</v>
      </c>
      <c r="J1978" s="1">
        <v>38</v>
      </c>
      <c r="K1978" s="1">
        <v>18</v>
      </c>
      <c r="L1978" s="1">
        <v>1</v>
      </c>
      <c r="M1978" s="9">
        <v>5</v>
      </c>
    </row>
    <row r="1979" spans="3:13" x14ac:dyDescent="0.2">
      <c r="E1979" s="11"/>
      <c r="F1979" s="10"/>
      <c r="G1979" s="7">
        <v>100</v>
      </c>
      <c r="H1979" s="18">
        <v>11.904761904761999</v>
      </c>
      <c r="I1979" s="2">
        <v>14.285714285714</v>
      </c>
      <c r="J1979" s="30">
        <v>45.238095238094999</v>
      </c>
      <c r="K1979" s="25">
        <v>21.428571428571001</v>
      </c>
      <c r="L1979" s="2">
        <v>1.190476190476</v>
      </c>
      <c r="M1979" s="15">
        <v>5.9523809523809996</v>
      </c>
    </row>
    <row r="1980" spans="3:13" x14ac:dyDescent="0.2">
      <c r="E1980" s="4" t="s">
        <v>83</v>
      </c>
      <c r="F1980" s="5"/>
      <c r="G1980" s="6">
        <v>462</v>
      </c>
      <c r="H1980" s="8">
        <v>42</v>
      </c>
      <c r="I1980" s="1">
        <v>98</v>
      </c>
      <c r="J1980" s="1">
        <v>234</v>
      </c>
      <c r="K1980" s="1">
        <v>53</v>
      </c>
      <c r="L1980" s="1">
        <v>13</v>
      </c>
      <c r="M1980" s="9">
        <v>22</v>
      </c>
    </row>
    <row r="1981" spans="3:13" x14ac:dyDescent="0.2">
      <c r="E1981" s="11"/>
      <c r="F1981" s="10"/>
      <c r="G1981" s="7">
        <v>100</v>
      </c>
      <c r="H1981" s="18">
        <v>9.0909090909089993</v>
      </c>
      <c r="I1981" s="2">
        <v>21.212121212121001</v>
      </c>
      <c r="J1981" s="2">
        <v>50.649350649351</v>
      </c>
      <c r="K1981" s="2">
        <v>11.471861471861001</v>
      </c>
      <c r="L1981" s="2">
        <v>2.8138528138529999</v>
      </c>
      <c r="M1981" s="15">
        <v>4.7619047619049999</v>
      </c>
    </row>
    <row r="1982" spans="3:13" x14ac:dyDescent="0.2">
      <c r="E1982" s="4" t="s">
        <v>84</v>
      </c>
      <c r="F1982" s="5"/>
      <c r="G1982" s="6">
        <v>30</v>
      </c>
      <c r="H1982" s="8">
        <v>4</v>
      </c>
      <c r="I1982" s="1">
        <v>3</v>
      </c>
      <c r="J1982" s="1">
        <v>19</v>
      </c>
      <c r="K1982" s="1">
        <v>1</v>
      </c>
      <c r="L1982" s="1">
        <v>1</v>
      </c>
      <c r="M1982" s="9">
        <v>2</v>
      </c>
    </row>
    <row r="1983" spans="3:13" x14ac:dyDescent="0.2">
      <c r="E1983" s="11"/>
      <c r="F1983" s="10"/>
      <c r="G1983" s="7">
        <v>100</v>
      </c>
      <c r="H1983" s="18">
        <v>13.333333333333</v>
      </c>
      <c r="I1983" s="30">
        <v>10</v>
      </c>
      <c r="J1983" s="41">
        <v>63.333333333333002</v>
      </c>
      <c r="K1983" s="30">
        <v>3.333333333333</v>
      </c>
      <c r="L1983" s="2">
        <v>3.333333333333</v>
      </c>
      <c r="M1983" s="15">
        <v>6.666666666667</v>
      </c>
    </row>
    <row r="1984" spans="3:13" x14ac:dyDescent="0.2">
      <c r="E1984" s="4" t="s">
        <v>85</v>
      </c>
      <c r="F1984" s="5"/>
      <c r="G1984" s="6">
        <v>144</v>
      </c>
      <c r="H1984" s="8">
        <v>12</v>
      </c>
      <c r="I1984" s="1">
        <v>35</v>
      </c>
      <c r="J1984" s="1">
        <v>76</v>
      </c>
      <c r="K1984" s="1">
        <v>14</v>
      </c>
      <c r="L1984" s="1">
        <v>2</v>
      </c>
      <c r="M1984" s="9">
        <v>5</v>
      </c>
    </row>
    <row r="1985" spans="2:13" x14ac:dyDescent="0.2">
      <c r="E1985" s="11"/>
      <c r="F1985" s="10"/>
      <c r="G1985" s="7">
        <v>100</v>
      </c>
      <c r="H1985" s="18">
        <v>8.333333333333</v>
      </c>
      <c r="I1985" s="25">
        <v>24.305555555556001</v>
      </c>
      <c r="J1985" s="2">
        <v>52.777777777777999</v>
      </c>
      <c r="K1985" s="2">
        <v>9.7222222222219994</v>
      </c>
      <c r="L1985" s="2">
        <v>1.3888888888890001</v>
      </c>
      <c r="M1985" s="15">
        <v>3.4722222222219998</v>
      </c>
    </row>
    <row r="1986" spans="2:13" x14ac:dyDescent="0.2">
      <c r="E1986" s="4" t="s">
        <v>86</v>
      </c>
      <c r="F1986" s="5"/>
      <c r="G1986" s="6">
        <v>192</v>
      </c>
      <c r="H1986" s="8">
        <v>23</v>
      </c>
      <c r="I1986" s="1">
        <v>38</v>
      </c>
      <c r="J1986" s="1">
        <v>95</v>
      </c>
      <c r="K1986" s="1">
        <v>25</v>
      </c>
      <c r="L1986" s="1">
        <v>11</v>
      </c>
      <c r="M1986" s="9">
        <v>0</v>
      </c>
    </row>
    <row r="1987" spans="2:13" x14ac:dyDescent="0.2">
      <c r="E1987" s="11"/>
      <c r="F1987" s="10"/>
      <c r="G1987" s="7">
        <v>100</v>
      </c>
      <c r="H1987" s="18">
        <v>11.979166666667</v>
      </c>
      <c r="I1987" s="2">
        <v>19.791666666666998</v>
      </c>
      <c r="J1987" s="2">
        <v>49.479166666666998</v>
      </c>
      <c r="K1987" s="2">
        <v>13.020833333333</v>
      </c>
      <c r="L1987" s="2">
        <v>5.729166666667</v>
      </c>
      <c r="M1987" s="48">
        <v>0</v>
      </c>
    </row>
    <row r="1988" spans="2:13" x14ac:dyDescent="0.2">
      <c r="E1988" s="4" t="s">
        <v>87</v>
      </c>
      <c r="F1988" s="5"/>
      <c r="G1988" s="6">
        <v>72</v>
      </c>
      <c r="H1988" s="8">
        <v>7</v>
      </c>
      <c r="I1988" s="1">
        <v>11</v>
      </c>
      <c r="J1988" s="1">
        <v>37</v>
      </c>
      <c r="K1988" s="1">
        <v>13</v>
      </c>
      <c r="L1988" s="1">
        <v>3</v>
      </c>
      <c r="M1988" s="9">
        <v>1</v>
      </c>
    </row>
    <row r="1989" spans="2:13" x14ac:dyDescent="0.2">
      <c r="E1989" s="11"/>
      <c r="F1989" s="10"/>
      <c r="G1989" s="7">
        <v>100</v>
      </c>
      <c r="H1989" s="18">
        <v>9.7222222222219994</v>
      </c>
      <c r="I1989" s="2">
        <v>15.277777777778001</v>
      </c>
      <c r="J1989" s="2">
        <v>51.388888888888999</v>
      </c>
      <c r="K1989" s="25">
        <v>18.055555555556001</v>
      </c>
      <c r="L1989" s="2">
        <v>4.166666666667</v>
      </c>
      <c r="M1989" s="15">
        <v>1.3888888888890001</v>
      </c>
    </row>
    <row r="1990" spans="2:13" x14ac:dyDescent="0.2">
      <c r="E1990" s="4" t="s">
        <v>88</v>
      </c>
      <c r="F1990" s="5"/>
      <c r="G1990" s="6">
        <v>36</v>
      </c>
      <c r="H1990" s="8">
        <v>5</v>
      </c>
      <c r="I1990" s="1">
        <v>7</v>
      </c>
      <c r="J1990" s="1">
        <v>19</v>
      </c>
      <c r="K1990" s="1">
        <v>3</v>
      </c>
      <c r="L1990" s="1">
        <v>1</v>
      </c>
      <c r="M1990" s="9">
        <v>1</v>
      </c>
    </row>
    <row r="1991" spans="2:13" x14ac:dyDescent="0.2">
      <c r="E1991" s="11"/>
      <c r="F1991" s="10"/>
      <c r="G1991" s="7">
        <v>100</v>
      </c>
      <c r="H1991" s="18">
        <v>13.888888888888999</v>
      </c>
      <c r="I1991" s="2">
        <v>19.444444444443999</v>
      </c>
      <c r="J1991" s="2">
        <v>52.777777777777999</v>
      </c>
      <c r="K1991" s="2">
        <v>8.333333333333</v>
      </c>
      <c r="L1991" s="2">
        <v>2.7777777777780002</v>
      </c>
      <c r="M1991" s="15">
        <v>2.7777777777780002</v>
      </c>
    </row>
    <row r="1992" spans="2:13" x14ac:dyDescent="0.2">
      <c r="E1992" s="4" t="s">
        <v>89</v>
      </c>
      <c r="F1992" s="5"/>
      <c r="G1992" s="6">
        <v>66</v>
      </c>
      <c r="H1992" s="8">
        <v>3</v>
      </c>
      <c r="I1992" s="1">
        <v>6</v>
      </c>
      <c r="J1992" s="1">
        <v>50</v>
      </c>
      <c r="K1992" s="1">
        <v>5</v>
      </c>
      <c r="L1992" s="1">
        <v>1</v>
      </c>
      <c r="M1992" s="9">
        <v>1</v>
      </c>
    </row>
    <row r="1993" spans="2:13" x14ac:dyDescent="0.2">
      <c r="E1993" s="11"/>
      <c r="F1993" s="10"/>
      <c r="G1993" s="7">
        <v>100</v>
      </c>
      <c r="H1993" s="72">
        <v>4.5454545454549997</v>
      </c>
      <c r="I1993" s="50">
        <v>9.0909090909089993</v>
      </c>
      <c r="J1993" s="41">
        <v>75.757575757576006</v>
      </c>
      <c r="K1993" s="2">
        <v>7.5757575757579998</v>
      </c>
      <c r="L1993" s="2">
        <v>1.5151515151520001</v>
      </c>
      <c r="M1993" s="15">
        <v>1.5151515151520001</v>
      </c>
    </row>
    <row r="1994" spans="2:13" x14ac:dyDescent="0.2">
      <c r="E1994" s="4" t="s">
        <v>90</v>
      </c>
      <c r="F1994" s="5"/>
      <c r="G1994" s="6">
        <v>54</v>
      </c>
      <c r="H1994" s="8">
        <v>7</v>
      </c>
      <c r="I1994" s="1">
        <v>12</v>
      </c>
      <c r="J1994" s="1">
        <v>28</v>
      </c>
      <c r="K1994" s="1">
        <v>6</v>
      </c>
      <c r="L1994" s="1">
        <v>0</v>
      </c>
      <c r="M1994" s="9">
        <v>1</v>
      </c>
    </row>
    <row r="1995" spans="2:13" x14ac:dyDescent="0.2">
      <c r="E1995" s="11"/>
      <c r="F1995" s="10"/>
      <c r="G1995" s="7">
        <v>100</v>
      </c>
      <c r="H1995" s="18">
        <v>12.962962962962999</v>
      </c>
      <c r="I1995" s="2">
        <v>22.222222222222001</v>
      </c>
      <c r="J1995" s="2">
        <v>51.851851851851997</v>
      </c>
      <c r="K1995" s="2">
        <v>11.111111111111001</v>
      </c>
      <c r="L1995" s="16">
        <v>0</v>
      </c>
      <c r="M1995" s="15">
        <v>1.851851851852</v>
      </c>
    </row>
    <row r="1996" spans="2:13" x14ac:dyDescent="0.2">
      <c r="E1996" s="4" t="s">
        <v>91</v>
      </c>
      <c r="F1996" s="5"/>
      <c r="G1996" s="6">
        <v>12</v>
      </c>
      <c r="H1996" s="8">
        <v>1</v>
      </c>
      <c r="I1996" s="1">
        <v>0</v>
      </c>
      <c r="J1996" s="1">
        <v>11</v>
      </c>
      <c r="K1996" s="1">
        <v>0</v>
      </c>
      <c r="L1996" s="1">
        <v>0</v>
      </c>
      <c r="M1996" s="9">
        <v>0</v>
      </c>
    </row>
    <row r="1997" spans="2:13" x14ac:dyDescent="0.2">
      <c r="E1997" s="45"/>
      <c r="F1997" s="51"/>
      <c r="G1997" s="81">
        <v>100</v>
      </c>
      <c r="H1997" s="115">
        <v>8.333333333333</v>
      </c>
      <c r="I1997" s="83">
        <v>0</v>
      </c>
      <c r="J1997" s="112">
        <v>91.666666666666998</v>
      </c>
      <c r="K1997" s="83">
        <v>0</v>
      </c>
      <c r="L1997" s="62">
        <v>0</v>
      </c>
      <c r="M1997" s="116">
        <v>0</v>
      </c>
    </row>
    <row r="1999" spans="2:13" x14ac:dyDescent="0.2">
      <c r="B1999" s="40" t="str">
        <f xml:space="preserve"> HYPERLINK("#'目次'!B55", "[49]")</f>
        <v>[49]</v>
      </c>
      <c r="C1999" s="23" t="s">
        <v>153</v>
      </c>
    </row>
    <row r="2002" spans="3:13" x14ac:dyDescent="0.2">
      <c r="C2002" s="23" t="s">
        <v>14</v>
      </c>
    </row>
    <row r="2003" spans="3:13" ht="36" x14ac:dyDescent="0.2">
      <c r="D2003" s="195"/>
      <c r="E2003" s="196"/>
      <c r="F2003" s="196"/>
      <c r="G2003" s="37" t="s">
        <v>15</v>
      </c>
      <c r="H2003" s="33" t="s">
        <v>131</v>
      </c>
      <c r="I2003" s="13" t="s">
        <v>132</v>
      </c>
      <c r="J2003" s="13" t="s">
        <v>133</v>
      </c>
      <c r="K2003" s="13" t="s">
        <v>134</v>
      </c>
      <c r="L2003" s="13" t="s">
        <v>135</v>
      </c>
      <c r="M2003" s="38" t="s">
        <v>18</v>
      </c>
    </row>
    <row r="2004" spans="3:13" x14ac:dyDescent="0.2">
      <c r="D2004" s="197"/>
      <c r="E2004" s="198"/>
      <c r="F2004" s="198"/>
      <c r="G2004" s="35"/>
      <c r="H2004" s="39"/>
      <c r="I2004" s="14"/>
      <c r="J2004" s="14"/>
      <c r="K2004" s="14"/>
      <c r="L2004" s="14"/>
      <c r="M2004" s="34"/>
    </row>
    <row r="2005" spans="3:13" x14ac:dyDescent="0.2">
      <c r="D2005" s="78"/>
      <c r="E2005" s="79" t="s">
        <v>15</v>
      </c>
      <c r="F2005" s="66"/>
      <c r="G2005" s="36">
        <v>1200</v>
      </c>
      <c r="H2005" s="17">
        <v>123</v>
      </c>
      <c r="I2005" s="17">
        <v>209</v>
      </c>
      <c r="J2005" s="17">
        <v>667</v>
      </c>
      <c r="K2005" s="17">
        <v>125</v>
      </c>
      <c r="L2005" s="17">
        <v>32</v>
      </c>
      <c r="M2005" s="47">
        <v>44</v>
      </c>
    </row>
    <row r="2006" spans="3:13" x14ac:dyDescent="0.2">
      <c r="D2006" s="45"/>
      <c r="E2006" s="51"/>
      <c r="F2006" s="67"/>
      <c r="G2006" s="7">
        <v>100</v>
      </c>
      <c r="H2006" s="2">
        <v>10.25</v>
      </c>
      <c r="I2006" s="2">
        <v>17.416666666666998</v>
      </c>
      <c r="J2006" s="2">
        <v>55.583333333333002</v>
      </c>
      <c r="K2006" s="2">
        <v>10.416666666667</v>
      </c>
      <c r="L2006" s="2">
        <v>2.666666666667</v>
      </c>
      <c r="M2006" s="15">
        <v>3.666666666667</v>
      </c>
    </row>
    <row r="2007" spans="3:13" x14ac:dyDescent="0.2">
      <c r="D2007" s="199" t="s">
        <v>19</v>
      </c>
      <c r="E2007" s="22" t="s">
        <v>20</v>
      </c>
      <c r="F2007" s="21"/>
      <c r="G2007" s="19">
        <v>132</v>
      </c>
      <c r="H2007" s="27">
        <v>16</v>
      </c>
      <c r="I2007" s="3">
        <v>20</v>
      </c>
      <c r="J2007" s="3">
        <v>66</v>
      </c>
      <c r="K2007" s="3">
        <v>19</v>
      </c>
      <c r="L2007" s="3">
        <v>3</v>
      </c>
      <c r="M2007" s="26">
        <v>8</v>
      </c>
    </row>
    <row r="2008" spans="3:13" x14ac:dyDescent="0.2">
      <c r="D2008" s="200"/>
      <c r="E2008" s="11"/>
      <c r="F2008" s="10"/>
      <c r="G2008" s="7">
        <v>100</v>
      </c>
      <c r="H2008" s="18">
        <v>12.121212121212</v>
      </c>
      <c r="I2008" s="2">
        <v>15.151515151515</v>
      </c>
      <c r="J2008" s="30">
        <v>50</v>
      </c>
      <c r="K2008" s="2">
        <v>14.393939393939</v>
      </c>
      <c r="L2008" s="2">
        <v>2.2727272727269998</v>
      </c>
      <c r="M2008" s="15">
        <v>6.0606060606060002</v>
      </c>
    </row>
    <row r="2009" spans="3:13" x14ac:dyDescent="0.2">
      <c r="D2009" s="200"/>
      <c r="E2009" s="4" t="s">
        <v>21</v>
      </c>
      <c r="F2009" s="5"/>
      <c r="G2009" s="6">
        <v>444</v>
      </c>
      <c r="H2009" s="8">
        <v>45</v>
      </c>
      <c r="I2009" s="1">
        <v>84</v>
      </c>
      <c r="J2009" s="1">
        <v>241</v>
      </c>
      <c r="K2009" s="1">
        <v>40</v>
      </c>
      <c r="L2009" s="1">
        <v>13</v>
      </c>
      <c r="M2009" s="9">
        <v>21</v>
      </c>
    </row>
    <row r="2010" spans="3:13" x14ac:dyDescent="0.2">
      <c r="D2010" s="200"/>
      <c r="E2010" s="11"/>
      <c r="F2010" s="10"/>
      <c r="G2010" s="7">
        <v>100</v>
      </c>
      <c r="H2010" s="18">
        <v>10.135135135135</v>
      </c>
      <c r="I2010" s="2">
        <v>18.918918918919001</v>
      </c>
      <c r="J2010" s="2">
        <v>54.279279279279002</v>
      </c>
      <c r="K2010" s="2">
        <v>9.0090090090090005</v>
      </c>
      <c r="L2010" s="2">
        <v>2.9279279279280002</v>
      </c>
      <c r="M2010" s="15">
        <v>4.7297297297299998</v>
      </c>
    </row>
    <row r="2011" spans="3:13" x14ac:dyDescent="0.2">
      <c r="D2011" s="200"/>
      <c r="E2011" s="4" t="s">
        <v>22</v>
      </c>
      <c r="F2011" s="5"/>
      <c r="G2011" s="6">
        <v>192</v>
      </c>
      <c r="H2011" s="8">
        <v>19</v>
      </c>
      <c r="I2011" s="1">
        <v>38</v>
      </c>
      <c r="J2011" s="1">
        <v>108</v>
      </c>
      <c r="K2011" s="1">
        <v>18</v>
      </c>
      <c r="L2011" s="1">
        <v>2</v>
      </c>
      <c r="M2011" s="9">
        <v>7</v>
      </c>
    </row>
    <row r="2012" spans="3:13" x14ac:dyDescent="0.2">
      <c r="D2012" s="200"/>
      <c r="E2012" s="11"/>
      <c r="F2012" s="10"/>
      <c r="G2012" s="7">
        <v>100</v>
      </c>
      <c r="H2012" s="18">
        <v>9.895833333333</v>
      </c>
      <c r="I2012" s="2">
        <v>19.791666666666998</v>
      </c>
      <c r="J2012" s="2">
        <v>56.25</v>
      </c>
      <c r="K2012" s="2">
        <v>9.375</v>
      </c>
      <c r="L2012" s="2">
        <v>1.041666666667</v>
      </c>
      <c r="M2012" s="15">
        <v>3.645833333333</v>
      </c>
    </row>
    <row r="2013" spans="3:13" x14ac:dyDescent="0.2">
      <c r="D2013" s="200"/>
      <c r="E2013" s="4" t="s">
        <v>23</v>
      </c>
      <c r="F2013" s="5"/>
      <c r="G2013" s="6">
        <v>192</v>
      </c>
      <c r="H2013" s="8">
        <v>21</v>
      </c>
      <c r="I2013" s="1">
        <v>33</v>
      </c>
      <c r="J2013" s="1">
        <v>104</v>
      </c>
      <c r="K2013" s="1">
        <v>25</v>
      </c>
      <c r="L2013" s="1">
        <v>7</v>
      </c>
      <c r="M2013" s="9">
        <v>2</v>
      </c>
    </row>
    <row r="2014" spans="3:13" x14ac:dyDescent="0.2">
      <c r="D2014" s="200"/>
      <c r="E2014" s="11"/>
      <c r="F2014" s="10"/>
      <c r="G2014" s="7">
        <v>100</v>
      </c>
      <c r="H2014" s="18">
        <v>10.9375</v>
      </c>
      <c r="I2014" s="2">
        <v>17.1875</v>
      </c>
      <c r="J2014" s="2">
        <v>54.166666666666998</v>
      </c>
      <c r="K2014" s="2">
        <v>13.020833333333</v>
      </c>
      <c r="L2014" s="2">
        <v>3.645833333333</v>
      </c>
      <c r="M2014" s="15">
        <v>1.041666666667</v>
      </c>
    </row>
    <row r="2015" spans="3:13" x14ac:dyDescent="0.2">
      <c r="D2015" s="200"/>
      <c r="E2015" s="4" t="s">
        <v>24</v>
      </c>
      <c r="F2015" s="5"/>
      <c r="G2015" s="6">
        <v>240</v>
      </c>
      <c r="H2015" s="8">
        <v>22</v>
      </c>
      <c r="I2015" s="1">
        <v>34</v>
      </c>
      <c r="J2015" s="1">
        <v>148</v>
      </c>
      <c r="K2015" s="1">
        <v>23</v>
      </c>
      <c r="L2015" s="1">
        <v>7</v>
      </c>
      <c r="M2015" s="9">
        <v>6</v>
      </c>
    </row>
    <row r="2016" spans="3:13" x14ac:dyDescent="0.2">
      <c r="D2016" s="200"/>
      <c r="E2016" s="11"/>
      <c r="F2016" s="10"/>
      <c r="G2016" s="7">
        <v>100</v>
      </c>
      <c r="H2016" s="18">
        <v>9.166666666667</v>
      </c>
      <c r="I2016" s="2">
        <v>14.166666666667</v>
      </c>
      <c r="J2016" s="25">
        <v>61.666666666666998</v>
      </c>
      <c r="K2016" s="2">
        <v>9.583333333333</v>
      </c>
      <c r="L2016" s="2">
        <v>2.916666666667</v>
      </c>
      <c r="M2016" s="15">
        <v>2.5</v>
      </c>
    </row>
    <row r="2017" spans="4:13" x14ac:dyDescent="0.2">
      <c r="D2017" s="199" t="s">
        <v>25</v>
      </c>
      <c r="E2017" s="22" t="s">
        <v>26</v>
      </c>
      <c r="F2017" s="21"/>
      <c r="G2017" s="19">
        <v>348</v>
      </c>
      <c r="H2017" s="27">
        <v>36</v>
      </c>
      <c r="I2017" s="3">
        <v>61</v>
      </c>
      <c r="J2017" s="3">
        <v>188</v>
      </c>
      <c r="K2017" s="3">
        <v>41</v>
      </c>
      <c r="L2017" s="3">
        <v>10</v>
      </c>
      <c r="M2017" s="26">
        <v>12</v>
      </c>
    </row>
    <row r="2018" spans="4:13" x14ac:dyDescent="0.2">
      <c r="D2018" s="200"/>
      <c r="E2018" s="11"/>
      <c r="F2018" s="10"/>
      <c r="G2018" s="7">
        <v>100</v>
      </c>
      <c r="H2018" s="18">
        <v>10.344827586207</v>
      </c>
      <c r="I2018" s="2">
        <v>17.528735632183999</v>
      </c>
      <c r="J2018" s="2">
        <v>54.022988505747001</v>
      </c>
      <c r="K2018" s="2">
        <v>11.781609195402</v>
      </c>
      <c r="L2018" s="2">
        <v>2.8735632183909998</v>
      </c>
      <c r="M2018" s="15">
        <v>3.4482758620689999</v>
      </c>
    </row>
    <row r="2019" spans="4:13" x14ac:dyDescent="0.2">
      <c r="D2019" s="200"/>
      <c r="E2019" s="4" t="s">
        <v>27</v>
      </c>
      <c r="F2019" s="5"/>
      <c r="G2019" s="6">
        <v>378</v>
      </c>
      <c r="H2019" s="8">
        <v>38</v>
      </c>
      <c r="I2019" s="1">
        <v>68</v>
      </c>
      <c r="J2019" s="1">
        <v>222</v>
      </c>
      <c r="K2019" s="1">
        <v>30</v>
      </c>
      <c r="L2019" s="1">
        <v>9</v>
      </c>
      <c r="M2019" s="9">
        <v>11</v>
      </c>
    </row>
    <row r="2020" spans="4:13" x14ac:dyDescent="0.2">
      <c r="D2020" s="200"/>
      <c r="E2020" s="11"/>
      <c r="F2020" s="10"/>
      <c r="G2020" s="7">
        <v>100</v>
      </c>
      <c r="H2020" s="18">
        <v>10.052910052910001</v>
      </c>
      <c r="I2020" s="2">
        <v>17.989417989418001</v>
      </c>
      <c r="J2020" s="2">
        <v>58.730158730158998</v>
      </c>
      <c r="K2020" s="2">
        <v>7.9365079365079998</v>
      </c>
      <c r="L2020" s="2">
        <v>2.3809523809519999</v>
      </c>
      <c r="M2020" s="15">
        <v>2.9100529100529999</v>
      </c>
    </row>
    <row r="2021" spans="4:13" x14ac:dyDescent="0.2">
      <c r="D2021" s="200"/>
      <c r="E2021" s="4" t="s">
        <v>28</v>
      </c>
      <c r="F2021" s="5"/>
      <c r="G2021" s="6">
        <v>372</v>
      </c>
      <c r="H2021" s="8">
        <v>41</v>
      </c>
      <c r="I2021" s="1">
        <v>65</v>
      </c>
      <c r="J2021" s="1">
        <v>196</v>
      </c>
      <c r="K2021" s="1">
        <v>42</v>
      </c>
      <c r="L2021" s="1">
        <v>11</v>
      </c>
      <c r="M2021" s="9">
        <v>17</v>
      </c>
    </row>
    <row r="2022" spans="4:13" x14ac:dyDescent="0.2">
      <c r="D2022" s="200"/>
      <c r="E2022" s="11"/>
      <c r="F2022" s="10"/>
      <c r="G2022" s="7">
        <v>100</v>
      </c>
      <c r="H2022" s="18">
        <v>11.021505376344001</v>
      </c>
      <c r="I2022" s="2">
        <v>17.473118279569999</v>
      </c>
      <c r="J2022" s="2">
        <v>52.688172043011001</v>
      </c>
      <c r="K2022" s="2">
        <v>11.290322580645</v>
      </c>
      <c r="L2022" s="2">
        <v>2.9569892473119999</v>
      </c>
      <c r="M2022" s="15">
        <v>4.5698924731180002</v>
      </c>
    </row>
    <row r="2023" spans="4:13" x14ac:dyDescent="0.2">
      <c r="D2023" s="200"/>
      <c r="E2023" s="4" t="s">
        <v>29</v>
      </c>
      <c r="F2023" s="5"/>
      <c r="G2023" s="6">
        <v>102</v>
      </c>
      <c r="H2023" s="8">
        <v>8</v>
      </c>
      <c r="I2023" s="1">
        <v>15</v>
      </c>
      <c r="J2023" s="1">
        <v>61</v>
      </c>
      <c r="K2023" s="1">
        <v>12</v>
      </c>
      <c r="L2023" s="1">
        <v>2</v>
      </c>
      <c r="M2023" s="9">
        <v>4</v>
      </c>
    </row>
    <row r="2024" spans="4:13" x14ac:dyDescent="0.2">
      <c r="D2024" s="200"/>
      <c r="E2024" s="11"/>
      <c r="F2024" s="10"/>
      <c r="G2024" s="7">
        <v>100</v>
      </c>
      <c r="H2024" s="18">
        <v>7.8431372549020004</v>
      </c>
      <c r="I2024" s="2">
        <v>14.705882352941</v>
      </c>
      <c r="J2024" s="2">
        <v>59.803921568626997</v>
      </c>
      <c r="K2024" s="2">
        <v>11.764705882353001</v>
      </c>
      <c r="L2024" s="2">
        <v>1.9607843137250001</v>
      </c>
      <c r="M2024" s="15">
        <v>3.9215686274510002</v>
      </c>
    </row>
    <row r="2025" spans="4:13" x14ac:dyDescent="0.2">
      <c r="D2025" s="199" t="s">
        <v>30</v>
      </c>
      <c r="E2025" s="22" t="s">
        <v>31</v>
      </c>
      <c r="F2025" s="21"/>
      <c r="G2025" s="19">
        <v>592</v>
      </c>
      <c r="H2025" s="27">
        <v>54</v>
      </c>
      <c r="I2025" s="3">
        <v>97</v>
      </c>
      <c r="J2025" s="3">
        <v>337</v>
      </c>
      <c r="K2025" s="3">
        <v>66</v>
      </c>
      <c r="L2025" s="3">
        <v>15</v>
      </c>
      <c r="M2025" s="26">
        <v>23</v>
      </c>
    </row>
    <row r="2026" spans="4:13" x14ac:dyDescent="0.2">
      <c r="D2026" s="200"/>
      <c r="E2026" s="11"/>
      <c r="F2026" s="10"/>
      <c r="G2026" s="7">
        <v>100</v>
      </c>
      <c r="H2026" s="18">
        <v>9.1216216216219994</v>
      </c>
      <c r="I2026" s="2">
        <v>16.385135135134998</v>
      </c>
      <c r="J2026" s="2">
        <v>56.925675675675997</v>
      </c>
      <c r="K2026" s="2">
        <v>11.148648648649001</v>
      </c>
      <c r="L2026" s="2">
        <v>2.533783783784</v>
      </c>
      <c r="M2026" s="15">
        <v>3.8851351351350001</v>
      </c>
    </row>
    <row r="2027" spans="4:13" x14ac:dyDescent="0.2">
      <c r="D2027" s="200"/>
      <c r="E2027" s="4" t="s">
        <v>32</v>
      </c>
      <c r="F2027" s="5"/>
      <c r="G2027" s="6">
        <v>608</v>
      </c>
      <c r="H2027" s="8">
        <v>69</v>
      </c>
      <c r="I2027" s="1">
        <v>112</v>
      </c>
      <c r="J2027" s="1">
        <v>330</v>
      </c>
      <c r="K2027" s="1">
        <v>59</v>
      </c>
      <c r="L2027" s="1">
        <v>17</v>
      </c>
      <c r="M2027" s="9">
        <v>21</v>
      </c>
    </row>
    <row r="2028" spans="4:13" x14ac:dyDescent="0.2">
      <c r="D2028" s="200"/>
      <c r="E2028" s="11"/>
      <c r="F2028" s="10"/>
      <c r="G2028" s="7">
        <v>100</v>
      </c>
      <c r="H2028" s="18">
        <v>11.348684210526001</v>
      </c>
      <c r="I2028" s="2">
        <v>18.421052631578998</v>
      </c>
      <c r="J2028" s="2">
        <v>54.276315789473998</v>
      </c>
      <c r="K2028" s="2">
        <v>9.7039473684209998</v>
      </c>
      <c r="L2028" s="2">
        <v>2.7960526315790002</v>
      </c>
      <c r="M2028" s="15">
        <v>3.4539473684209998</v>
      </c>
    </row>
    <row r="2029" spans="4:13" x14ac:dyDescent="0.2">
      <c r="D2029" s="199" t="s">
        <v>33</v>
      </c>
      <c r="E2029" s="22" t="s">
        <v>34</v>
      </c>
      <c r="F2029" s="21"/>
      <c r="G2029" s="19">
        <v>74</v>
      </c>
      <c r="H2029" s="27">
        <v>4</v>
      </c>
      <c r="I2029" s="3">
        <v>11</v>
      </c>
      <c r="J2029" s="3">
        <v>43</v>
      </c>
      <c r="K2029" s="3">
        <v>10</v>
      </c>
      <c r="L2029" s="3">
        <v>2</v>
      </c>
      <c r="M2029" s="26">
        <v>4</v>
      </c>
    </row>
    <row r="2030" spans="4:13" x14ac:dyDescent="0.2">
      <c r="D2030" s="200"/>
      <c r="E2030" s="11"/>
      <c r="F2030" s="10"/>
      <c r="G2030" s="7">
        <v>100</v>
      </c>
      <c r="H2030" s="18">
        <v>5.4054054054050003</v>
      </c>
      <c r="I2030" s="2">
        <v>14.864864864865</v>
      </c>
      <c r="J2030" s="2">
        <v>58.108108108107999</v>
      </c>
      <c r="K2030" s="2">
        <v>13.513513513514001</v>
      </c>
      <c r="L2030" s="2">
        <v>2.7027027027030002</v>
      </c>
      <c r="M2030" s="15">
        <v>5.4054054054050003</v>
      </c>
    </row>
    <row r="2031" spans="4:13" x14ac:dyDescent="0.2">
      <c r="D2031" s="200"/>
      <c r="E2031" s="4" t="s">
        <v>35</v>
      </c>
      <c r="F2031" s="5"/>
      <c r="G2031" s="6">
        <v>148</v>
      </c>
      <c r="H2031" s="8">
        <v>18</v>
      </c>
      <c r="I2031" s="1">
        <v>17</v>
      </c>
      <c r="J2031" s="1">
        <v>84</v>
      </c>
      <c r="K2031" s="1">
        <v>17</v>
      </c>
      <c r="L2031" s="1">
        <v>4</v>
      </c>
      <c r="M2031" s="9">
        <v>8</v>
      </c>
    </row>
    <row r="2032" spans="4:13" x14ac:dyDescent="0.2">
      <c r="D2032" s="200"/>
      <c r="E2032" s="11"/>
      <c r="F2032" s="10"/>
      <c r="G2032" s="7">
        <v>100</v>
      </c>
      <c r="H2032" s="18">
        <v>12.162162162162</v>
      </c>
      <c r="I2032" s="30">
        <v>11.486486486485999</v>
      </c>
      <c r="J2032" s="2">
        <v>56.756756756756999</v>
      </c>
      <c r="K2032" s="2">
        <v>11.486486486485999</v>
      </c>
      <c r="L2032" s="2">
        <v>2.7027027027030002</v>
      </c>
      <c r="M2032" s="15">
        <v>5.4054054054050003</v>
      </c>
    </row>
    <row r="2033" spans="2:13" x14ac:dyDescent="0.2">
      <c r="D2033" s="200"/>
      <c r="E2033" s="4" t="s">
        <v>36</v>
      </c>
      <c r="F2033" s="5"/>
      <c r="G2033" s="6">
        <v>187</v>
      </c>
      <c r="H2033" s="8">
        <v>11</v>
      </c>
      <c r="I2033" s="1">
        <v>36</v>
      </c>
      <c r="J2033" s="1">
        <v>110</v>
      </c>
      <c r="K2033" s="1">
        <v>20</v>
      </c>
      <c r="L2033" s="1">
        <v>6</v>
      </c>
      <c r="M2033" s="9">
        <v>4</v>
      </c>
    </row>
    <row r="2034" spans="2:13" x14ac:dyDescent="0.2">
      <c r="D2034" s="200"/>
      <c r="E2034" s="11"/>
      <c r="F2034" s="10"/>
      <c r="G2034" s="7">
        <v>100</v>
      </c>
      <c r="H2034" s="18">
        <v>5.8823529411760003</v>
      </c>
      <c r="I2034" s="2">
        <v>19.251336898396001</v>
      </c>
      <c r="J2034" s="2">
        <v>58.823529411765001</v>
      </c>
      <c r="K2034" s="2">
        <v>10.695187165775</v>
      </c>
      <c r="L2034" s="2">
        <v>3.208556149733</v>
      </c>
      <c r="M2034" s="15">
        <v>2.1390374331549999</v>
      </c>
    </row>
    <row r="2035" spans="2:13" x14ac:dyDescent="0.2">
      <c r="D2035" s="200"/>
      <c r="E2035" s="4" t="s">
        <v>37</v>
      </c>
      <c r="F2035" s="5"/>
      <c r="G2035" s="6">
        <v>221</v>
      </c>
      <c r="H2035" s="8">
        <v>17</v>
      </c>
      <c r="I2035" s="1">
        <v>50</v>
      </c>
      <c r="J2035" s="1">
        <v>105</v>
      </c>
      <c r="K2035" s="1">
        <v>34</v>
      </c>
      <c r="L2035" s="1">
        <v>9</v>
      </c>
      <c r="M2035" s="9">
        <v>6</v>
      </c>
    </row>
    <row r="2036" spans="2:13" x14ac:dyDescent="0.2">
      <c r="D2036" s="200"/>
      <c r="E2036" s="11"/>
      <c r="F2036" s="10"/>
      <c r="G2036" s="7">
        <v>100</v>
      </c>
      <c r="H2036" s="18">
        <v>7.6923076923079998</v>
      </c>
      <c r="I2036" s="25">
        <v>22.624434389139999</v>
      </c>
      <c r="J2036" s="30">
        <v>47.511312217194998</v>
      </c>
      <c r="K2036" s="2">
        <v>15.384615384615</v>
      </c>
      <c r="L2036" s="2">
        <v>4.0723981900449999</v>
      </c>
      <c r="M2036" s="15">
        <v>2.7149321266970001</v>
      </c>
    </row>
    <row r="2037" spans="2:13" x14ac:dyDescent="0.2">
      <c r="D2037" s="200"/>
      <c r="E2037" s="4" t="s">
        <v>38</v>
      </c>
      <c r="F2037" s="5"/>
      <c r="G2037" s="6">
        <v>186</v>
      </c>
      <c r="H2037" s="8">
        <v>18</v>
      </c>
      <c r="I2037" s="1">
        <v>35</v>
      </c>
      <c r="J2037" s="1">
        <v>112</v>
      </c>
      <c r="K2037" s="1">
        <v>15</v>
      </c>
      <c r="L2037" s="1">
        <v>3</v>
      </c>
      <c r="M2037" s="9">
        <v>3</v>
      </c>
    </row>
    <row r="2038" spans="2:13" x14ac:dyDescent="0.2">
      <c r="D2038" s="200"/>
      <c r="E2038" s="11"/>
      <c r="F2038" s="10"/>
      <c r="G2038" s="7">
        <v>100</v>
      </c>
      <c r="H2038" s="18">
        <v>9.6774193548389995</v>
      </c>
      <c r="I2038" s="2">
        <v>18.817204301075002</v>
      </c>
      <c r="J2038" s="2">
        <v>60.215053763440999</v>
      </c>
      <c r="K2038" s="2">
        <v>8.0645161290320004</v>
      </c>
      <c r="L2038" s="2">
        <v>1.6129032258060001</v>
      </c>
      <c r="M2038" s="15">
        <v>1.6129032258060001</v>
      </c>
    </row>
    <row r="2039" spans="2:13" x14ac:dyDescent="0.2">
      <c r="D2039" s="200"/>
      <c r="E2039" s="4" t="s">
        <v>39</v>
      </c>
      <c r="F2039" s="5"/>
      <c r="G2039" s="6">
        <v>223</v>
      </c>
      <c r="H2039" s="8">
        <v>26</v>
      </c>
      <c r="I2039" s="1">
        <v>28</v>
      </c>
      <c r="J2039" s="1">
        <v>138</v>
      </c>
      <c r="K2039" s="1">
        <v>17</v>
      </c>
      <c r="L2039" s="1">
        <v>5</v>
      </c>
      <c r="M2039" s="9">
        <v>9</v>
      </c>
    </row>
    <row r="2040" spans="2:13" x14ac:dyDescent="0.2">
      <c r="D2040" s="200"/>
      <c r="E2040" s="11"/>
      <c r="F2040" s="10"/>
      <c r="G2040" s="7">
        <v>100</v>
      </c>
      <c r="H2040" s="18">
        <v>11.659192825111999</v>
      </c>
      <c r="I2040" s="2">
        <v>12.556053811659</v>
      </c>
      <c r="J2040" s="25">
        <v>61.883408071749002</v>
      </c>
      <c r="K2040" s="2">
        <v>7.6233183856500002</v>
      </c>
      <c r="L2040" s="2">
        <v>2.2421524663680001</v>
      </c>
      <c r="M2040" s="15">
        <v>4.0358744394619999</v>
      </c>
    </row>
    <row r="2041" spans="2:13" x14ac:dyDescent="0.2">
      <c r="D2041" s="200"/>
      <c r="E2041" s="4" t="s">
        <v>40</v>
      </c>
      <c r="F2041" s="5"/>
      <c r="G2041" s="6">
        <v>161</v>
      </c>
      <c r="H2041" s="8">
        <v>29</v>
      </c>
      <c r="I2041" s="1">
        <v>32</v>
      </c>
      <c r="J2041" s="1">
        <v>75</v>
      </c>
      <c r="K2041" s="1">
        <v>12</v>
      </c>
      <c r="L2041" s="1">
        <v>3</v>
      </c>
      <c r="M2041" s="9">
        <v>10</v>
      </c>
    </row>
    <row r="2042" spans="2:13" x14ac:dyDescent="0.2">
      <c r="D2042" s="201"/>
      <c r="E2042" s="45"/>
      <c r="F2042" s="51"/>
      <c r="G2042" s="81">
        <v>100</v>
      </c>
      <c r="H2042" s="163">
        <v>18.012422360247999</v>
      </c>
      <c r="I2042" s="64">
        <v>19.875776397515999</v>
      </c>
      <c r="J2042" s="126">
        <v>46.583850931676999</v>
      </c>
      <c r="K2042" s="64">
        <v>7.4534161490680004</v>
      </c>
      <c r="L2042" s="64">
        <v>1.8633540372670001</v>
      </c>
      <c r="M2042" s="106">
        <v>6.2111801242239997</v>
      </c>
    </row>
    <row r="2044" spans="2:13" x14ac:dyDescent="0.2">
      <c r="B2044" s="40" t="str">
        <f xml:space="preserve"> HYPERLINK("#'目次'!B56", "[50]")</f>
        <v>[50]</v>
      </c>
      <c r="C2044" s="23" t="s">
        <v>153</v>
      </c>
    </row>
    <row r="2047" spans="2:13" x14ac:dyDescent="0.2">
      <c r="C2047" s="23" t="s">
        <v>48</v>
      </c>
    </row>
    <row r="2048" spans="2:13" ht="36" x14ac:dyDescent="0.2">
      <c r="D2048" s="195"/>
      <c r="E2048" s="196"/>
      <c r="F2048" s="196"/>
      <c r="G2048" s="37" t="s">
        <v>15</v>
      </c>
      <c r="H2048" s="33" t="s">
        <v>131</v>
      </c>
      <c r="I2048" s="13" t="s">
        <v>132</v>
      </c>
      <c r="J2048" s="13" t="s">
        <v>133</v>
      </c>
      <c r="K2048" s="13" t="s">
        <v>134</v>
      </c>
      <c r="L2048" s="13" t="s">
        <v>135</v>
      </c>
      <c r="M2048" s="38" t="s">
        <v>18</v>
      </c>
    </row>
    <row r="2049" spans="4:13" x14ac:dyDescent="0.2">
      <c r="D2049" s="197"/>
      <c r="E2049" s="198"/>
      <c r="F2049" s="198"/>
      <c r="G2049" s="35"/>
      <c r="H2049" s="39"/>
      <c r="I2049" s="14"/>
      <c r="J2049" s="14"/>
      <c r="K2049" s="14"/>
      <c r="L2049" s="14"/>
      <c r="M2049" s="34"/>
    </row>
    <row r="2050" spans="4:13" x14ac:dyDescent="0.2">
      <c r="D2050" s="78"/>
      <c r="E2050" s="79" t="s">
        <v>15</v>
      </c>
      <c r="F2050" s="66"/>
      <c r="G2050" s="36">
        <v>1200</v>
      </c>
      <c r="H2050" s="17">
        <v>123</v>
      </c>
      <c r="I2050" s="17">
        <v>209</v>
      </c>
      <c r="J2050" s="17">
        <v>667</v>
      </c>
      <c r="K2050" s="17">
        <v>125</v>
      </c>
      <c r="L2050" s="17">
        <v>32</v>
      </c>
      <c r="M2050" s="47">
        <v>44</v>
      </c>
    </row>
    <row r="2051" spans="4:13" x14ac:dyDescent="0.2">
      <c r="D2051" s="45"/>
      <c r="E2051" s="51"/>
      <c r="F2051" s="67"/>
      <c r="G2051" s="7">
        <v>100</v>
      </c>
      <c r="H2051" s="2">
        <v>10.25</v>
      </c>
      <c r="I2051" s="2">
        <v>17.416666666666998</v>
      </c>
      <c r="J2051" s="2">
        <v>55.583333333333002</v>
      </c>
      <c r="K2051" s="2">
        <v>10.416666666667</v>
      </c>
      <c r="L2051" s="2">
        <v>2.666666666667</v>
      </c>
      <c r="M2051" s="15">
        <v>3.666666666667</v>
      </c>
    </row>
    <row r="2052" spans="4:13" x14ac:dyDescent="0.2">
      <c r="D2052" s="199" t="s">
        <v>49</v>
      </c>
      <c r="E2052" s="22" t="s">
        <v>50</v>
      </c>
      <c r="F2052" s="21"/>
      <c r="G2052" s="19">
        <v>15</v>
      </c>
      <c r="H2052" s="27">
        <v>1</v>
      </c>
      <c r="I2052" s="3">
        <v>5</v>
      </c>
      <c r="J2052" s="3">
        <v>9</v>
      </c>
      <c r="K2052" s="3">
        <v>0</v>
      </c>
      <c r="L2052" s="3">
        <v>0</v>
      </c>
      <c r="M2052" s="26">
        <v>0</v>
      </c>
    </row>
    <row r="2053" spans="4:13" x14ac:dyDescent="0.2">
      <c r="D2053" s="200"/>
      <c r="E2053" s="11"/>
      <c r="F2053" s="10"/>
      <c r="G2053" s="7">
        <v>100</v>
      </c>
      <c r="H2053" s="18">
        <v>6.666666666667</v>
      </c>
      <c r="I2053" s="41">
        <v>33.333333333333002</v>
      </c>
      <c r="J2053" s="2">
        <v>60</v>
      </c>
      <c r="K2053" s="82">
        <v>0</v>
      </c>
      <c r="L2053" s="16">
        <v>0</v>
      </c>
      <c r="M2053" s="48">
        <v>0</v>
      </c>
    </row>
    <row r="2054" spans="4:13" x14ac:dyDescent="0.2">
      <c r="D2054" s="200"/>
      <c r="E2054" s="4" t="s">
        <v>51</v>
      </c>
      <c r="F2054" s="5"/>
      <c r="G2054" s="6">
        <v>142</v>
      </c>
      <c r="H2054" s="8">
        <v>11</v>
      </c>
      <c r="I2054" s="1">
        <v>17</v>
      </c>
      <c r="J2054" s="1">
        <v>92</v>
      </c>
      <c r="K2054" s="1">
        <v>14</v>
      </c>
      <c r="L2054" s="1">
        <v>4</v>
      </c>
      <c r="M2054" s="9">
        <v>4</v>
      </c>
    </row>
    <row r="2055" spans="4:13" x14ac:dyDescent="0.2">
      <c r="D2055" s="200"/>
      <c r="E2055" s="11"/>
      <c r="F2055" s="10"/>
      <c r="G2055" s="7">
        <v>100</v>
      </c>
      <c r="H2055" s="18">
        <v>7.746478873239</v>
      </c>
      <c r="I2055" s="30">
        <v>11.971830985915</v>
      </c>
      <c r="J2055" s="25">
        <v>64.788732394365994</v>
      </c>
      <c r="K2055" s="2">
        <v>9.8591549295770005</v>
      </c>
      <c r="L2055" s="2">
        <v>2.8169014084509998</v>
      </c>
      <c r="M2055" s="15">
        <v>2.8169014084509998</v>
      </c>
    </row>
    <row r="2056" spans="4:13" x14ac:dyDescent="0.2">
      <c r="D2056" s="200"/>
      <c r="E2056" s="4" t="s">
        <v>52</v>
      </c>
      <c r="F2056" s="5"/>
      <c r="G2056" s="6">
        <v>26</v>
      </c>
      <c r="H2056" s="8">
        <v>3</v>
      </c>
      <c r="I2056" s="1">
        <v>6</v>
      </c>
      <c r="J2056" s="1">
        <v>14</v>
      </c>
      <c r="K2056" s="1">
        <v>1</v>
      </c>
      <c r="L2056" s="1">
        <v>0</v>
      </c>
      <c r="M2056" s="9">
        <v>2</v>
      </c>
    </row>
    <row r="2057" spans="4:13" x14ac:dyDescent="0.2">
      <c r="D2057" s="200"/>
      <c r="E2057" s="11"/>
      <c r="F2057" s="10"/>
      <c r="G2057" s="7">
        <v>100</v>
      </c>
      <c r="H2057" s="18">
        <v>11.538461538462</v>
      </c>
      <c r="I2057" s="25">
        <v>23.076923076922998</v>
      </c>
      <c r="J2057" s="2">
        <v>53.846153846154003</v>
      </c>
      <c r="K2057" s="30">
        <v>3.8461538461539999</v>
      </c>
      <c r="L2057" s="16">
        <v>0</v>
      </c>
      <c r="M2057" s="15">
        <v>7.6923076923079998</v>
      </c>
    </row>
    <row r="2058" spans="4:13" x14ac:dyDescent="0.2">
      <c r="D2058" s="200"/>
      <c r="E2058" s="4" t="s">
        <v>53</v>
      </c>
      <c r="F2058" s="5"/>
      <c r="G2058" s="6">
        <v>41</v>
      </c>
      <c r="H2058" s="8">
        <v>9</v>
      </c>
      <c r="I2058" s="1">
        <v>8</v>
      </c>
      <c r="J2058" s="1">
        <v>15</v>
      </c>
      <c r="K2058" s="1">
        <v>8</v>
      </c>
      <c r="L2058" s="1">
        <v>0</v>
      </c>
      <c r="M2058" s="9">
        <v>1</v>
      </c>
    </row>
    <row r="2059" spans="4:13" x14ac:dyDescent="0.2">
      <c r="D2059" s="200"/>
      <c r="E2059" s="11"/>
      <c r="F2059" s="10"/>
      <c r="G2059" s="7">
        <v>100</v>
      </c>
      <c r="H2059" s="75">
        <v>21.951219512194999</v>
      </c>
      <c r="I2059" s="2">
        <v>19.512195121950999</v>
      </c>
      <c r="J2059" s="50">
        <v>36.585365853658999</v>
      </c>
      <c r="K2059" s="25">
        <v>19.512195121950999</v>
      </c>
      <c r="L2059" s="16">
        <v>0</v>
      </c>
      <c r="M2059" s="15">
        <v>2.4390243902440001</v>
      </c>
    </row>
    <row r="2060" spans="4:13" x14ac:dyDescent="0.2">
      <c r="D2060" s="200"/>
      <c r="E2060" s="4" t="s">
        <v>54</v>
      </c>
      <c r="F2060" s="5"/>
      <c r="G2060" s="6">
        <v>226</v>
      </c>
      <c r="H2060" s="8">
        <v>17</v>
      </c>
      <c r="I2060" s="1">
        <v>42</v>
      </c>
      <c r="J2060" s="1">
        <v>124</v>
      </c>
      <c r="K2060" s="1">
        <v>27</v>
      </c>
      <c r="L2060" s="1">
        <v>7</v>
      </c>
      <c r="M2060" s="9">
        <v>9</v>
      </c>
    </row>
    <row r="2061" spans="4:13" x14ac:dyDescent="0.2">
      <c r="D2061" s="200"/>
      <c r="E2061" s="11"/>
      <c r="F2061" s="10"/>
      <c r="G2061" s="7">
        <v>100</v>
      </c>
      <c r="H2061" s="18">
        <v>7.5221238938050003</v>
      </c>
      <c r="I2061" s="2">
        <v>18.584070796460001</v>
      </c>
      <c r="J2061" s="2">
        <v>54.867256637167998</v>
      </c>
      <c r="K2061" s="2">
        <v>11.946902654866999</v>
      </c>
      <c r="L2061" s="2">
        <v>3.0973451327429999</v>
      </c>
      <c r="M2061" s="15">
        <v>3.982300884956</v>
      </c>
    </row>
    <row r="2062" spans="4:13" x14ac:dyDescent="0.2">
      <c r="D2062" s="200"/>
      <c r="E2062" s="4" t="s">
        <v>55</v>
      </c>
      <c r="F2062" s="5"/>
      <c r="G2062" s="6">
        <v>125</v>
      </c>
      <c r="H2062" s="8">
        <v>9</v>
      </c>
      <c r="I2062" s="1">
        <v>27</v>
      </c>
      <c r="J2062" s="1">
        <v>68</v>
      </c>
      <c r="K2062" s="1">
        <v>15</v>
      </c>
      <c r="L2062" s="1">
        <v>4</v>
      </c>
      <c r="M2062" s="9">
        <v>2</v>
      </c>
    </row>
    <row r="2063" spans="4:13" x14ac:dyDescent="0.2">
      <c r="D2063" s="200"/>
      <c r="E2063" s="11"/>
      <c r="F2063" s="10"/>
      <c r="G2063" s="7">
        <v>100</v>
      </c>
      <c r="H2063" s="18">
        <v>7.2</v>
      </c>
      <c r="I2063" s="2">
        <v>21.6</v>
      </c>
      <c r="J2063" s="2">
        <v>54.4</v>
      </c>
      <c r="K2063" s="2">
        <v>12</v>
      </c>
      <c r="L2063" s="2">
        <v>3.2</v>
      </c>
      <c r="M2063" s="15">
        <v>1.6</v>
      </c>
    </row>
    <row r="2064" spans="4:13" x14ac:dyDescent="0.2">
      <c r="D2064" s="200"/>
      <c r="E2064" s="4" t="s">
        <v>56</v>
      </c>
      <c r="F2064" s="5"/>
      <c r="G2064" s="6">
        <v>190</v>
      </c>
      <c r="H2064" s="8">
        <v>16</v>
      </c>
      <c r="I2064" s="1">
        <v>38</v>
      </c>
      <c r="J2064" s="1">
        <v>108</v>
      </c>
      <c r="K2064" s="1">
        <v>21</v>
      </c>
      <c r="L2064" s="1">
        <v>2</v>
      </c>
      <c r="M2064" s="9">
        <v>5</v>
      </c>
    </row>
    <row r="2065" spans="4:13" x14ac:dyDescent="0.2">
      <c r="D2065" s="200"/>
      <c r="E2065" s="11"/>
      <c r="F2065" s="10"/>
      <c r="G2065" s="7">
        <v>100</v>
      </c>
      <c r="H2065" s="18">
        <v>8.4210526315790002</v>
      </c>
      <c r="I2065" s="2">
        <v>20</v>
      </c>
      <c r="J2065" s="2">
        <v>56.842105263157997</v>
      </c>
      <c r="K2065" s="2">
        <v>11.052631578947</v>
      </c>
      <c r="L2065" s="2">
        <v>1.052631578947</v>
      </c>
      <c r="M2065" s="15">
        <v>2.6315789473679998</v>
      </c>
    </row>
    <row r="2066" spans="4:13" x14ac:dyDescent="0.2">
      <c r="D2066" s="200"/>
      <c r="E2066" s="4" t="s">
        <v>57</v>
      </c>
      <c r="F2066" s="5"/>
      <c r="G2066" s="6">
        <v>185</v>
      </c>
      <c r="H2066" s="8">
        <v>24</v>
      </c>
      <c r="I2066" s="1">
        <v>32</v>
      </c>
      <c r="J2066" s="1">
        <v>100</v>
      </c>
      <c r="K2066" s="1">
        <v>16</v>
      </c>
      <c r="L2066" s="1">
        <v>8</v>
      </c>
      <c r="M2066" s="9">
        <v>5</v>
      </c>
    </row>
    <row r="2067" spans="4:13" x14ac:dyDescent="0.2">
      <c r="D2067" s="200"/>
      <c r="E2067" s="11"/>
      <c r="F2067" s="10"/>
      <c r="G2067" s="7">
        <v>100</v>
      </c>
      <c r="H2067" s="18">
        <v>12.972972972973</v>
      </c>
      <c r="I2067" s="2">
        <v>17.297297297297</v>
      </c>
      <c r="J2067" s="2">
        <v>54.054054054053999</v>
      </c>
      <c r="K2067" s="2">
        <v>8.6486486486490008</v>
      </c>
      <c r="L2067" s="2">
        <v>4.3243243243240004</v>
      </c>
      <c r="M2067" s="15">
        <v>2.7027027027030002</v>
      </c>
    </row>
    <row r="2068" spans="4:13" x14ac:dyDescent="0.2">
      <c r="D2068" s="200"/>
      <c r="E2068" s="4" t="s">
        <v>58</v>
      </c>
      <c r="F2068" s="5"/>
      <c r="G2068" s="6">
        <v>113</v>
      </c>
      <c r="H2068" s="8">
        <v>11</v>
      </c>
      <c r="I2068" s="1">
        <v>16</v>
      </c>
      <c r="J2068" s="1">
        <v>61</v>
      </c>
      <c r="K2068" s="1">
        <v>14</v>
      </c>
      <c r="L2068" s="1">
        <v>5</v>
      </c>
      <c r="M2068" s="9">
        <v>6</v>
      </c>
    </row>
    <row r="2069" spans="4:13" x14ac:dyDescent="0.2">
      <c r="D2069" s="200"/>
      <c r="E2069" s="11"/>
      <c r="F2069" s="10"/>
      <c r="G2069" s="7">
        <v>100</v>
      </c>
      <c r="H2069" s="18">
        <v>9.7345132743360008</v>
      </c>
      <c r="I2069" s="2">
        <v>14.159292035398</v>
      </c>
      <c r="J2069" s="2">
        <v>53.982300884955997</v>
      </c>
      <c r="K2069" s="2">
        <v>12.389380530973</v>
      </c>
      <c r="L2069" s="2">
        <v>4.424778761062</v>
      </c>
      <c r="M2069" s="15">
        <v>5.3097345132739999</v>
      </c>
    </row>
    <row r="2070" spans="4:13" x14ac:dyDescent="0.2">
      <c r="D2070" s="200"/>
      <c r="E2070" s="4" t="s">
        <v>59</v>
      </c>
      <c r="F2070" s="5"/>
      <c r="G2070" s="6">
        <v>136</v>
      </c>
      <c r="H2070" s="8">
        <v>22</v>
      </c>
      <c r="I2070" s="1">
        <v>18</v>
      </c>
      <c r="J2070" s="1">
        <v>75</v>
      </c>
      <c r="K2070" s="1">
        <v>9</v>
      </c>
      <c r="L2070" s="1">
        <v>2</v>
      </c>
      <c r="M2070" s="9">
        <v>10</v>
      </c>
    </row>
    <row r="2071" spans="4:13" x14ac:dyDescent="0.2">
      <c r="D2071" s="200"/>
      <c r="E2071" s="11"/>
      <c r="F2071" s="10"/>
      <c r="G2071" s="7">
        <v>100</v>
      </c>
      <c r="H2071" s="70">
        <v>16.176470588234999</v>
      </c>
      <c r="I2071" s="2">
        <v>13.235294117646999</v>
      </c>
      <c r="J2071" s="2">
        <v>55.147058823529001</v>
      </c>
      <c r="K2071" s="2">
        <v>6.6176470588239997</v>
      </c>
      <c r="L2071" s="2">
        <v>1.4705882352940001</v>
      </c>
      <c r="M2071" s="15">
        <v>7.352941176471</v>
      </c>
    </row>
    <row r="2072" spans="4:13" x14ac:dyDescent="0.2">
      <c r="D2072" s="199" t="s">
        <v>60</v>
      </c>
      <c r="E2072" s="22" t="s">
        <v>61</v>
      </c>
      <c r="F2072" s="21"/>
      <c r="G2072" s="19">
        <v>205</v>
      </c>
      <c r="H2072" s="27">
        <v>26</v>
      </c>
      <c r="I2072" s="3">
        <v>30</v>
      </c>
      <c r="J2072" s="3">
        <v>110</v>
      </c>
      <c r="K2072" s="3">
        <v>19</v>
      </c>
      <c r="L2072" s="3">
        <v>10</v>
      </c>
      <c r="M2072" s="26">
        <v>10</v>
      </c>
    </row>
    <row r="2073" spans="4:13" x14ac:dyDescent="0.2">
      <c r="D2073" s="200"/>
      <c r="E2073" s="11"/>
      <c r="F2073" s="10"/>
      <c r="G2073" s="7">
        <v>100</v>
      </c>
      <c r="H2073" s="18">
        <v>12.682926829268</v>
      </c>
      <c r="I2073" s="2">
        <v>14.634146341463</v>
      </c>
      <c r="J2073" s="2">
        <v>53.658536585366001</v>
      </c>
      <c r="K2073" s="2">
        <v>9.2682926829269991</v>
      </c>
      <c r="L2073" s="2">
        <v>4.8780487804880002</v>
      </c>
      <c r="M2073" s="15">
        <v>4.8780487804880002</v>
      </c>
    </row>
    <row r="2074" spans="4:13" x14ac:dyDescent="0.2">
      <c r="D2074" s="200"/>
      <c r="E2074" s="4" t="s">
        <v>62</v>
      </c>
      <c r="F2074" s="5"/>
      <c r="G2074" s="6">
        <v>160</v>
      </c>
      <c r="H2074" s="8">
        <v>15</v>
      </c>
      <c r="I2074" s="1">
        <v>27</v>
      </c>
      <c r="J2074" s="1">
        <v>86</v>
      </c>
      <c r="K2074" s="1">
        <v>21</v>
      </c>
      <c r="L2074" s="1">
        <v>2</v>
      </c>
      <c r="M2074" s="9">
        <v>9</v>
      </c>
    </row>
    <row r="2075" spans="4:13" x14ac:dyDescent="0.2">
      <c r="D2075" s="200"/>
      <c r="E2075" s="11"/>
      <c r="F2075" s="10"/>
      <c r="G2075" s="7">
        <v>100</v>
      </c>
      <c r="H2075" s="18">
        <v>9.375</v>
      </c>
      <c r="I2075" s="2">
        <v>16.875</v>
      </c>
      <c r="J2075" s="2">
        <v>53.75</v>
      </c>
      <c r="K2075" s="2">
        <v>13.125</v>
      </c>
      <c r="L2075" s="2">
        <v>1.25</v>
      </c>
      <c r="M2075" s="15">
        <v>5.625</v>
      </c>
    </row>
    <row r="2076" spans="4:13" x14ac:dyDescent="0.2">
      <c r="D2076" s="200"/>
      <c r="E2076" s="4" t="s">
        <v>63</v>
      </c>
      <c r="F2076" s="5"/>
      <c r="G2076" s="6">
        <v>121</v>
      </c>
      <c r="H2076" s="8">
        <v>13</v>
      </c>
      <c r="I2076" s="1">
        <v>16</v>
      </c>
      <c r="J2076" s="1">
        <v>71</v>
      </c>
      <c r="K2076" s="1">
        <v>13</v>
      </c>
      <c r="L2076" s="1">
        <v>5</v>
      </c>
      <c r="M2076" s="9">
        <v>3</v>
      </c>
    </row>
    <row r="2077" spans="4:13" x14ac:dyDescent="0.2">
      <c r="D2077" s="200"/>
      <c r="E2077" s="11"/>
      <c r="F2077" s="10"/>
      <c r="G2077" s="7">
        <v>100</v>
      </c>
      <c r="H2077" s="18">
        <v>10.743801652893</v>
      </c>
      <c r="I2077" s="2">
        <v>13.223140495868</v>
      </c>
      <c r="J2077" s="2">
        <v>58.677685950413</v>
      </c>
      <c r="K2077" s="2">
        <v>10.743801652893</v>
      </c>
      <c r="L2077" s="2">
        <v>4.1322314049589997</v>
      </c>
      <c r="M2077" s="15">
        <v>2.4793388429749998</v>
      </c>
    </row>
    <row r="2078" spans="4:13" x14ac:dyDescent="0.2">
      <c r="D2078" s="200"/>
      <c r="E2078" s="4" t="s">
        <v>64</v>
      </c>
      <c r="F2078" s="5"/>
      <c r="G2078" s="6">
        <v>124</v>
      </c>
      <c r="H2078" s="8">
        <v>11</v>
      </c>
      <c r="I2078" s="1">
        <v>24</v>
      </c>
      <c r="J2078" s="1">
        <v>71</v>
      </c>
      <c r="K2078" s="1">
        <v>13</v>
      </c>
      <c r="L2078" s="1">
        <v>0</v>
      </c>
      <c r="M2078" s="9">
        <v>5</v>
      </c>
    </row>
    <row r="2079" spans="4:13" x14ac:dyDescent="0.2">
      <c r="D2079" s="200"/>
      <c r="E2079" s="11"/>
      <c r="F2079" s="10"/>
      <c r="G2079" s="7">
        <v>100</v>
      </c>
      <c r="H2079" s="18">
        <v>8.8709677419350008</v>
      </c>
      <c r="I2079" s="2">
        <v>19.354838709677001</v>
      </c>
      <c r="J2079" s="2">
        <v>57.258064516128997</v>
      </c>
      <c r="K2079" s="2">
        <v>10.483870967742</v>
      </c>
      <c r="L2079" s="16">
        <v>0</v>
      </c>
      <c r="M2079" s="15">
        <v>4.0322580645160002</v>
      </c>
    </row>
    <row r="2080" spans="4:13" x14ac:dyDescent="0.2">
      <c r="D2080" s="200"/>
      <c r="E2080" s="4" t="s">
        <v>65</v>
      </c>
      <c r="F2080" s="5"/>
      <c r="G2080" s="6">
        <v>109</v>
      </c>
      <c r="H2080" s="8">
        <v>12</v>
      </c>
      <c r="I2080" s="1">
        <v>19</v>
      </c>
      <c r="J2080" s="1">
        <v>62</v>
      </c>
      <c r="K2080" s="1">
        <v>12</v>
      </c>
      <c r="L2080" s="1">
        <v>3</v>
      </c>
      <c r="M2080" s="9">
        <v>1</v>
      </c>
    </row>
    <row r="2081" spans="2:13" x14ac:dyDescent="0.2">
      <c r="D2081" s="200"/>
      <c r="E2081" s="11"/>
      <c r="F2081" s="10"/>
      <c r="G2081" s="7">
        <v>100</v>
      </c>
      <c r="H2081" s="18">
        <v>11.009174311927</v>
      </c>
      <c r="I2081" s="2">
        <v>17.43119266055</v>
      </c>
      <c r="J2081" s="2">
        <v>56.880733944954002</v>
      </c>
      <c r="K2081" s="2">
        <v>11.009174311927</v>
      </c>
      <c r="L2081" s="2">
        <v>2.7522935779819999</v>
      </c>
      <c r="M2081" s="15">
        <v>0.91743119266100004</v>
      </c>
    </row>
    <row r="2082" spans="2:13" x14ac:dyDescent="0.2">
      <c r="D2082" s="200"/>
      <c r="E2082" s="4" t="s">
        <v>66</v>
      </c>
      <c r="F2082" s="5"/>
      <c r="G2082" s="6">
        <v>104</v>
      </c>
      <c r="H2082" s="8">
        <v>11</v>
      </c>
      <c r="I2082" s="1">
        <v>22</v>
      </c>
      <c r="J2082" s="1">
        <v>54</v>
      </c>
      <c r="K2082" s="1">
        <v>12</v>
      </c>
      <c r="L2082" s="1">
        <v>2</v>
      </c>
      <c r="M2082" s="9">
        <v>3</v>
      </c>
    </row>
    <row r="2083" spans="2:13" x14ac:dyDescent="0.2">
      <c r="D2083" s="200"/>
      <c r="E2083" s="11"/>
      <c r="F2083" s="10"/>
      <c r="G2083" s="7">
        <v>100</v>
      </c>
      <c r="H2083" s="18">
        <v>10.576923076923</v>
      </c>
      <c r="I2083" s="2">
        <v>21.153846153846001</v>
      </c>
      <c r="J2083" s="2">
        <v>51.923076923076998</v>
      </c>
      <c r="K2083" s="2">
        <v>11.538461538462</v>
      </c>
      <c r="L2083" s="2">
        <v>1.923076923077</v>
      </c>
      <c r="M2083" s="15">
        <v>2.884615384615</v>
      </c>
    </row>
    <row r="2084" spans="2:13" x14ac:dyDescent="0.2">
      <c r="D2084" s="200"/>
      <c r="E2084" s="4" t="s">
        <v>67</v>
      </c>
      <c r="F2084" s="5"/>
      <c r="G2084" s="6">
        <v>139</v>
      </c>
      <c r="H2084" s="8">
        <v>16</v>
      </c>
      <c r="I2084" s="1">
        <v>21</v>
      </c>
      <c r="J2084" s="1">
        <v>83</v>
      </c>
      <c r="K2084" s="1">
        <v>14</v>
      </c>
      <c r="L2084" s="1">
        <v>2</v>
      </c>
      <c r="M2084" s="9">
        <v>3</v>
      </c>
    </row>
    <row r="2085" spans="2:13" x14ac:dyDescent="0.2">
      <c r="D2085" s="200"/>
      <c r="E2085" s="11"/>
      <c r="F2085" s="10"/>
      <c r="G2085" s="7">
        <v>100</v>
      </c>
      <c r="H2085" s="18">
        <v>11.510791366906</v>
      </c>
      <c r="I2085" s="2">
        <v>15.107913669065001</v>
      </c>
      <c r="J2085" s="2">
        <v>59.712230215826999</v>
      </c>
      <c r="K2085" s="2">
        <v>10.071942446043</v>
      </c>
      <c r="L2085" s="2">
        <v>1.438848920863</v>
      </c>
      <c r="M2085" s="15">
        <v>2.1582733812949999</v>
      </c>
    </row>
    <row r="2086" spans="2:13" x14ac:dyDescent="0.2">
      <c r="D2086" s="200"/>
      <c r="E2086" s="4" t="s">
        <v>68</v>
      </c>
      <c r="F2086" s="5"/>
      <c r="G2086" s="6">
        <v>48</v>
      </c>
      <c r="H2086" s="8">
        <v>4</v>
      </c>
      <c r="I2086" s="1">
        <v>15</v>
      </c>
      <c r="J2086" s="1">
        <v>22</v>
      </c>
      <c r="K2086" s="1">
        <v>6</v>
      </c>
      <c r="L2086" s="1">
        <v>0</v>
      </c>
      <c r="M2086" s="9">
        <v>1</v>
      </c>
    </row>
    <row r="2087" spans="2:13" x14ac:dyDescent="0.2">
      <c r="D2087" s="200"/>
      <c r="E2087" s="11"/>
      <c r="F2087" s="10"/>
      <c r="G2087" s="7">
        <v>100</v>
      </c>
      <c r="H2087" s="18">
        <v>8.333333333333</v>
      </c>
      <c r="I2087" s="41">
        <v>31.25</v>
      </c>
      <c r="J2087" s="30">
        <v>45.833333333333002</v>
      </c>
      <c r="K2087" s="2">
        <v>12.5</v>
      </c>
      <c r="L2087" s="16">
        <v>0</v>
      </c>
      <c r="M2087" s="15">
        <v>2.083333333333</v>
      </c>
    </row>
    <row r="2088" spans="2:13" x14ac:dyDescent="0.2">
      <c r="D2088" s="200"/>
      <c r="E2088" s="4" t="s">
        <v>69</v>
      </c>
      <c r="F2088" s="5"/>
      <c r="G2088" s="6">
        <v>37</v>
      </c>
      <c r="H2088" s="8">
        <v>4</v>
      </c>
      <c r="I2088" s="1">
        <v>9</v>
      </c>
      <c r="J2088" s="1">
        <v>19</v>
      </c>
      <c r="K2088" s="1">
        <v>3</v>
      </c>
      <c r="L2088" s="1">
        <v>2</v>
      </c>
      <c r="M2088" s="9">
        <v>0</v>
      </c>
    </row>
    <row r="2089" spans="2:13" x14ac:dyDescent="0.2">
      <c r="D2089" s="200"/>
      <c r="E2089" s="11"/>
      <c r="F2089" s="10"/>
      <c r="G2089" s="7">
        <v>100</v>
      </c>
      <c r="H2089" s="18">
        <v>10.810810810811001</v>
      </c>
      <c r="I2089" s="25">
        <v>24.324324324323999</v>
      </c>
      <c r="J2089" s="2">
        <v>51.351351351350999</v>
      </c>
      <c r="K2089" s="2">
        <v>8.1081081081080004</v>
      </c>
      <c r="L2089" s="2">
        <v>5.4054054054050003</v>
      </c>
      <c r="M2089" s="48">
        <v>0</v>
      </c>
    </row>
    <row r="2090" spans="2:13" x14ac:dyDescent="0.2">
      <c r="D2090" s="199" t="s">
        <v>70</v>
      </c>
      <c r="E2090" s="22" t="s">
        <v>18</v>
      </c>
      <c r="F2090" s="21"/>
      <c r="G2090" s="19">
        <v>0</v>
      </c>
      <c r="H2090" s="27">
        <v>0</v>
      </c>
      <c r="I2090" s="3">
        <v>0</v>
      </c>
      <c r="J2090" s="3">
        <v>0</v>
      </c>
      <c r="K2090" s="3">
        <v>0</v>
      </c>
      <c r="L2090" s="3">
        <v>0</v>
      </c>
      <c r="M2090" s="26">
        <v>0</v>
      </c>
    </row>
    <row r="2091" spans="2:13" x14ac:dyDescent="0.2">
      <c r="D2091" s="201"/>
      <c r="E2091" s="45"/>
      <c r="F2091" s="51"/>
      <c r="G2091" s="119">
        <v>0</v>
      </c>
      <c r="H2091" s="136">
        <v>0</v>
      </c>
      <c r="I2091" s="83">
        <v>0</v>
      </c>
      <c r="J2091" s="83">
        <v>0</v>
      </c>
      <c r="K2091" s="83">
        <v>0</v>
      </c>
      <c r="L2091" s="62">
        <v>0</v>
      </c>
      <c r="M2091" s="116">
        <v>0</v>
      </c>
    </row>
    <row r="2093" spans="2:13" x14ac:dyDescent="0.2">
      <c r="B2093" s="40" t="str">
        <f xml:space="preserve"> HYPERLINK("#'目次'!B57", "[51]")</f>
        <v>[51]</v>
      </c>
      <c r="C2093" s="23" t="s">
        <v>153</v>
      </c>
    </row>
    <row r="2096" spans="2:13" x14ac:dyDescent="0.2">
      <c r="C2096" s="23" t="s">
        <v>73</v>
      </c>
    </row>
    <row r="2097" spans="4:13" ht="36" x14ac:dyDescent="0.2">
      <c r="D2097" s="195"/>
      <c r="E2097" s="196"/>
      <c r="F2097" s="196"/>
      <c r="G2097" s="37" t="s">
        <v>15</v>
      </c>
      <c r="H2097" s="33" t="s">
        <v>131</v>
      </c>
      <c r="I2097" s="13" t="s">
        <v>132</v>
      </c>
      <c r="J2097" s="13" t="s">
        <v>133</v>
      </c>
      <c r="K2097" s="13" t="s">
        <v>134</v>
      </c>
      <c r="L2097" s="13" t="s">
        <v>135</v>
      </c>
      <c r="M2097" s="38" t="s">
        <v>18</v>
      </c>
    </row>
    <row r="2098" spans="4:13" x14ac:dyDescent="0.2">
      <c r="D2098" s="197"/>
      <c r="E2098" s="198"/>
      <c r="F2098" s="198"/>
      <c r="G2098" s="35"/>
      <c r="H2098" s="39"/>
      <c r="I2098" s="14"/>
      <c r="J2098" s="14"/>
      <c r="K2098" s="14"/>
      <c r="L2098" s="14"/>
      <c r="M2098" s="34"/>
    </row>
    <row r="2099" spans="4:13" x14ac:dyDescent="0.2">
      <c r="D2099" s="78"/>
      <c r="E2099" s="79" t="s">
        <v>15</v>
      </c>
      <c r="F2099" s="66"/>
      <c r="G2099" s="36">
        <v>1200</v>
      </c>
      <c r="H2099" s="17">
        <v>123</v>
      </c>
      <c r="I2099" s="17">
        <v>209</v>
      </c>
      <c r="J2099" s="17">
        <v>667</v>
      </c>
      <c r="K2099" s="17">
        <v>125</v>
      </c>
      <c r="L2099" s="17">
        <v>32</v>
      </c>
      <c r="M2099" s="47">
        <v>44</v>
      </c>
    </row>
    <row r="2100" spans="4:13" x14ac:dyDescent="0.2">
      <c r="D2100" s="45"/>
      <c r="E2100" s="51"/>
      <c r="F2100" s="67"/>
      <c r="G2100" s="7">
        <v>100</v>
      </c>
      <c r="H2100" s="2">
        <v>10.25</v>
      </c>
      <c r="I2100" s="2">
        <v>17.416666666666998</v>
      </c>
      <c r="J2100" s="2">
        <v>55.583333333333002</v>
      </c>
      <c r="K2100" s="2">
        <v>10.416666666667</v>
      </c>
      <c r="L2100" s="2">
        <v>2.666666666667</v>
      </c>
      <c r="M2100" s="15">
        <v>3.666666666667</v>
      </c>
    </row>
    <row r="2101" spans="4:13" x14ac:dyDescent="0.2">
      <c r="D2101" s="199" t="s">
        <v>74</v>
      </c>
      <c r="E2101" s="22" t="s">
        <v>75</v>
      </c>
      <c r="F2101" s="21"/>
      <c r="G2101" s="19">
        <v>592</v>
      </c>
      <c r="H2101" s="27">
        <v>54</v>
      </c>
      <c r="I2101" s="3">
        <v>97</v>
      </c>
      <c r="J2101" s="3">
        <v>337</v>
      </c>
      <c r="K2101" s="3">
        <v>66</v>
      </c>
      <c r="L2101" s="3">
        <v>15</v>
      </c>
      <c r="M2101" s="26">
        <v>23</v>
      </c>
    </row>
    <row r="2102" spans="4:13" x14ac:dyDescent="0.2">
      <c r="D2102" s="200"/>
      <c r="E2102" s="11"/>
      <c r="F2102" s="10"/>
      <c r="G2102" s="7">
        <v>100</v>
      </c>
      <c r="H2102" s="18">
        <v>9.1216216216219994</v>
      </c>
      <c r="I2102" s="2">
        <v>16.385135135134998</v>
      </c>
      <c r="J2102" s="2">
        <v>56.925675675675997</v>
      </c>
      <c r="K2102" s="2">
        <v>11.148648648649001</v>
      </c>
      <c r="L2102" s="2">
        <v>2.533783783784</v>
      </c>
      <c r="M2102" s="15">
        <v>3.8851351351350001</v>
      </c>
    </row>
    <row r="2103" spans="4:13" x14ac:dyDescent="0.2">
      <c r="D2103" s="200"/>
      <c r="E2103" s="4" t="s">
        <v>34</v>
      </c>
      <c r="F2103" s="5"/>
      <c r="G2103" s="6">
        <v>37</v>
      </c>
      <c r="H2103" s="8">
        <v>2</v>
      </c>
      <c r="I2103" s="1">
        <v>5</v>
      </c>
      <c r="J2103" s="1">
        <v>22</v>
      </c>
      <c r="K2103" s="1">
        <v>5</v>
      </c>
      <c r="L2103" s="1">
        <v>1</v>
      </c>
      <c r="M2103" s="9">
        <v>2</v>
      </c>
    </row>
    <row r="2104" spans="4:13" x14ac:dyDescent="0.2">
      <c r="D2104" s="200"/>
      <c r="E2104" s="11"/>
      <c r="F2104" s="10"/>
      <c r="G2104" s="7">
        <v>100</v>
      </c>
      <c r="H2104" s="18">
        <v>5.4054054054050003</v>
      </c>
      <c r="I2104" s="2">
        <v>13.513513513514001</v>
      </c>
      <c r="J2104" s="2">
        <v>59.459459459458998</v>
      </c>
      <c r="K2104" s="2">
        <v>13.513513513514001</v>
      </c>
      <c r="L2104" s="2">
        <v>2.7027027027030002</v>
      </c>
      <c r="M2104" s="15">
        <v>5.4054054054050003</v>
      </c>
    </row>
    <row r="2105" spans="4:13" x14ac:dyDescent="0.2">
      <c r="D2105" s="200"/>
      <c r="E2105" s="4" t="s">
        <v>35</v>
      </c>
      <c r="F2105" s="5"/>
      <c r="G2105" s="6">
        <v>75</v>
      </c>
      <c r="H2105" s="8">
        <v>7</v>
      </c>
      <c r="I2105" s="1">
        <v>7</v>
      </c>
      <c r="J2105" s="1">
        <v>44</v>
      </c>
      <c r="K2105" s="1">
        <v>12</v>
      </c>
      <c r="L2105" s="1">
        <v>1</v>
      </c>
      <c r="M2105" s="9">
        <v>4</v>
      </c>
    </row>
    <row r="2106" spans="4:13" x14ac:dyDescent="0.2">
      <c r="D2106" s="200"/>
      <c r="E2106" s="11"/>
      <c r="F2106" s="10"/>
      <c r="G2106" s="7">
        <v>100</v>
      </c>
      <c r="H2106" s="18">
        <v>9.333333333333</v>
      </c>
      <c r="I2106" s="30">
        <v>9.333333333333</v>
      </c>
      <c r="J2106" s="2">
        <v>58.666666666666998</v>
      </c>
      <c r="K2106" s="25">
        <v>16</v>
      </c>
      <c r="L2106" s="2">
        <v>1.333333333333</v>
      </c>
      <c r="M2106" s="15">
        <v>5.333333333333</v>
      </c>
    </row>
    <row r="2107" spans="4:13" x14ac:dyDescent="0.2">
      <c r="D2107" s="200"/>
      <c r="E2107" s="4" t="s">
        <v>36</v>
      </c>
      <c r="F2107" s="5"/>
      <c r="G2107" s="6">
        <v>95</v>
      </c>
      <c r="H2107" s="8">
        <v>4</v>
      </c>
      <c r="I2107" s="1">
        <v>17</v>
      </c>
      <c r="J2107" s="1">
        <v>61</v>
      </c>
      <c r="K2107" s="1">
        <v>9</v>
      </c>
      <c r="L2107" s="1">
        <v>2</v>
      </c>
      <c r="M2107" s="9">
        <v>2</v>
      </c>
    </row>
    <row r="2108" spans="4:13" x14ac:dyDescent="0.2">
      <c r="D2108" s="200"/>
      <c r="E2108" s="11"/>
      <c r="F2108" s="10"/>
      <c r="G2108" s="7">
        <v>100</v>
      </c>
      <c r="H2108" s="72">
        <v>4.2105263157890001</v>
      </c>
      <c r="I2108" s="2">
        <v>17.894736842105001</v>
      </c>
      <c r="J2108" s="25">
        <v>64.210526315788996</v>
      </c>
      <c r="K2108" s="2">
        <v>9.4736842105260006</v>
      </c>
      <c r="L2108" s="2">
        <v>2.1052631578950001</v>
      </c>
      <c r="M2108" s="15">
        <v>2.1052631578950001</v>
      </c>
    </row>
    <row r="2109" spans="4:13" x14ac:dyDescent="0.2">
      <c r="D2109" s="200"/>
      <c r="E2109" s="4" t="s">
        <v>37</v>
      </c>
      <c r="F2109" s="5"/>
      <c r="G2109" s="6">
        <v>111</v>
      </c>
      <c r="H2109" s="8">
        <v>9</v>
      </c>
      <c r="I2109" s="1">
        <v>23</v>
      </c>
      <c r="J2109" s="1">
        <v>51</v>
      </c>
      <c r="K2109" s="1">
        <v>19</v>
      </c>
      <c r="L2109" s="1">
        <v>6</v>
      </c>
      <c r="M2109" s="9">
        <v>3</v>
      </c>
    </row>
    <row r="2110" spans="4:13" x14ac:dyDescent="0.2">
      <c r="D2110" s="200"/>
      <c r="E2110" s="11"/>
      <c r="F2110" s="10"/>
      <c r="G2110" s="7">
        <v>100</v>
      </c>
      <c r="H2110" s="18">
        <v>8.1081081081080004</v>
      </c>
      <c r="I2110" s="2">
        <v>20.720720720721001</v>
      </c>
      <c r="J2110" s="30">
        <v>45.945945945946001</v>
      </c>
      <c r="K2110" s="25">
        <v>17.117117117117001</v>
      </c>
      <c r="L2110" s="2">
        <v>5.4054054054050003</v>
      </c>
      <c r="M2110" s="15">
        <v>2.7027027027030002</v>
      </c>
    </row>
    <row r="2111" spans="4:13" x14ac:dyDescent="0.2">
      <c r="D2111" s="200"/>
      <c r="E2111" s="4" t="s">
        <v>38</v>
      </c>
      <c r="F2111" s="5"/>
      <c r="G2111" s="6">
        <v>93</v>
      </c>
      <c r="H2111" s="8">
        <v>7</v>
      </c>
      <c r="I2111" s="1">
        <v>18</v>
      </c>
      <c r="J2111" s="1">
        <v>57</v>
      </c>
      <c r="K2111" s="1">
        <v>7</v>
      </c>
      <c r="L2111" s="1">
        <v>2</v>
      </c>
      <c r="M2111" s="9">
        <v>2</v>
      </c>
    </row>
    <row r="2112" spans="4:13" x14ac:dyDescent="0.2">
      <c r="D2112" s="200"/>
      <c r="E2112" s="11"/>
      <c r="F2112" s="10"/>
      <c r="G2112" s="7">
        <v>100</v>
      </c>
      <c r="H2112" s="18">
        <v>7.5268817204299996</v>
      </c>
      <c r="I2112" s="2">
        <v>19.354838709677001</v>
      </c>
      <c r="J2112" s="25">
        <v>61.290322580644997</v>
      </c>
      <c r="K2112" s="2">
        <v>7.5268817204299996</v>
      </c>
      <c r="L2112" s="2">
        <v>2.1505376344089999</v>
      </c>
      <c r="M2112" s="15">
        <v>2.1505376344089999</v>
      </c>
    </row>
    <row r="2113" spans="4:13" x14ac:dyDescent="0.2">
      <c r="D2113" s="200"/>
      <c r="E2113" s="4" t="s">
        <v>39</v>
      </c>
      <c r="F2113" s="5"/>
      <c r="G2113" s="6">
        <v>109</v>
      </c>
      <c r="H2113" s="8">
        <v>13</v>
      </c>
      <c r="I2113" s="1">
        <v>15</v>
      </c>
      <c r="J2113" s="1">
        <v>66</v>
      </c>
      <c r="K2113" s="1">
        <v>7</v>
      </c>
      <c r="L2113" s="1">
        <v>2</v>
      </c>
      <c r="M2113" s="9">
        <v>6</v>
      </c>
    </row>
    <row r="2114" spans="4:13" x14ac:dyDescent="0.2">
      <c r="D2114" s="200"/>
      <c r="E2114" s="11"/>
      <c r="F2114" s="10"/>
      <c r="G2114" s="7">
        <v>100</v>
      </c>
      <c r="H2114" s="18">
        <v>11.926605504587</v>
      </c>
      <c r="I2114" s="2">
        <v>13.761467889907999</v>
      </c>
      <c r="J2114" s="2">
        <v>60.550458715596001</v>
      </c>
      <c r="K2114" s="2">
        <v>6.4220183486240003</v>
      </c>
      <c r="L2114" s="2">
        <v>1.834862385321</v>
      </c>
      <c r="M2114" s="15">
        <v>5.5045871559629997</v>
      </c>
    </row>
    <row r="2115" spans="4:13" x14ac:dyDescent="0.2">
      <c r="D2115" s="200"/>
      <c r="E2115" s="4" t="s">
        <v>40</v>
      </c>
      <c r="F2115" s="5"/>
      <c r="G2115" s="6">
        <v>72</v>
      </c>
      <c r="H2115" s="8">
        <v>12</v>
      </c>
      <c r="I2115" s="1">
        <v>12</v>
      </c>
      <c r="J2115" s="1">
        <v>36</v>
      </c>
      <c r="K2115" s="1">
        <v>7</v>
      </c>
      <c r="L2115" s="1">
        <v>1</v>
      </c>
      <c r="M2115" s="9">
        <v>4</v>
      </c>
    </row>
    <row r="2116" spans="4:13" x14ac:dyDescent="0.2">
      <c r="D2116" s="200"/>
      <c r="E2116" s="11"/>
      <c r="F2116" s="10"/>
      <c r="G2116" s="7">
        <v>100</v>
      </c>
      <c r="H2116" s="70">
        <v>16.666666666666998</v>
      </c>
      <c r="I2116" s="2">
        <v>16.666666666666998</v>
      </c>
      <c r="J2116" s="30">
        <v>50</v>
      </c>
      <c r="K2116" s="2">
        <v>9.7222222222219994</v>
      </c>
      <c r="L2116" s="2">
        <v>1.3888888888890001</v>
      </c>
      <c r="M2116" s="15">
        <v>5.5555555555560003</v>
      </c>
    </row>
    <row r="2117" spans="4:13" x14ac:dyDescent="0.2">
      <c r="D2117" s="199" t="s">
        <v>76</v>
      </c>
      <c r="E2117" s="22" t="s">
        <v>77</v>
      </c>
      <c r="F2117" s="21"/>
      <c r="G2117" s="19">
        <v>608</v>
      </c>
      <c r="H2117" s="27">
        <v>69</v>
      </c>
      <c r="I2117" s="3">
        <v>112</v>
      </c>
      <c r="J2117" s="3">
        <v>330</v>
      </c>
      <c r="K2117" s="3">
        <v>59</v>
      </c>
      <c r="L2117" s="3">
        <v>17</v>
      </c>
      <c r="M2117" s="26">
        <v>21</v>
      </c>
    </row>
    <row r="2118" spans="4:13" x14ac:dyDescent="0.2">
      <c r="D2118" s="200"/>
      <c r="E2118" s="11"/>
      <c r="F2118" s="10"/>
      <c r="G2118" s="7">
        <v>100</v>
      </c>
      <c r="H2118" s="18">
        <v>11.348684210526001</v>
      </c>
      <c r="I2118" s="2">
        <v>18.421052631578998</v>
      </c>
      <c r="J2118" s="2">
        <v>54.276315789473998</v>
      </c>
      <c r="K2118" s="2">
        <v>9.7039473684209998</v>
      </c>
      <c r="L2118" s="2">
        <v>2.7960526315790002</v>
      </c>
      <c r="M2118" s="15">
        <v>3.4539473684209998</v>
      </c>
    </row>
    <row r="2119" spans="4:13" x14ac:dyDescent="0.2">
      <c r="D2119" s="200"/>
      <c r="E2119" s="4" t="s">
        <v>34</v>
      </c>
      <c r="F2119" s="5"/>
      <c r="G2119" s="6">
        <v>37</v>
      </c>
      <c r="H2119" s="8">
        <v>2</v>
      </c>
      <c r="I2119" s="1">
        <v>6</v>
      </c>
      <c r="J2119" s="1">
        <v>21</v>
      </c>
      <c r="K2119" s="1">
        <v>5</v>
      </c>
      <c r="L2119" s="1">
        <v>1</v>
      </c>
      <c r="M2119" s="9">
        <v>2</v>
      </c>
    </row>
    <row r="2120" spans="4:13" x14ac:dyDescent="0.2">
      <c r="D2120" s="200"/>
      <c r="E2120" s="11"/>
      <c r="F2120" s="10"/>
      <c r="G2120" s="7">
        <v>100</v>
      </c>
      <c r="H2120" s="18">
        <v>5.4054054054050003</v>
      </c>
      <c r="I2120" s="2">
        <v>16.216216216216001</v>
      </c>
      <c r="J2120" s="2">
        <v>56.756756756756999</v>
      </c>
      <c r="K2120" s="2">
        <v>13.513513513514001</v>
      </c>
      <c r="L2120" s="2">
        <v>2.7027027027030002</v>
      </c>
      <c r="M2120" s="15">
        <v>5.4054054054050003</v>
      </c>
    </row>
    <row r="2121" spans="4:13" x14ac:dyDescent="0.2">
      <c r="D2121" s="200"/>
      <c r="E2121" s="4" t="s">
        <v>35</v>
      </c>
      <c r="F2121" s="5"/>
      <c r="G2121" s="6">
        <v>73</v>
      </c>
      <c r="H2121" s="8">
        <v>11</v>
      </c>
      <c r="I2121" s="1">
        <v>10</v>
      </c>
      <c r="J2121" s="1">
        <v>40</v>
      </c>
      <c r="K2121" s="1">
        <v>5</v>
      </c>
      <c r="L2121" s="1">
        <v>3</v>
      </c>
      <c r="M2121" s="9">
        <v>4</v>
      </c>
    </row>
    <row r="2122" spans="4:13" x14ac:dyDescent="0.2">
      <c r="D2122" s="200"/>
      <c r="E2122" s="11"/>
      <c r="F2122" s="10"/>
      <c r="G2122" s="7">
        <v>100</v>
      </c>
      <c r="H2122" s="18">
        <v>15.068493150685001</v>
      </c>
      <c r="I2122" s="2">
        <v>13.698630136986001</v>
      </c>
      <c r="J2122" s="2">
        <v>54.794520547944998</v>
      </c>
      <c r="K2122" s="2">
        <v>6.8493150684930004</v>
      </c>
      <c r="L2122" s="2">
        <v>4.1095890410960001</v>
      </c>
      <c r="M2122" s="15">
        <v>5.4794520547949999</v>
      </c>
    </row>
    <row r="2123" spans="4:13" x14ac:dyDescent="0.2">
      <c r="D2123" s="200"/>
      <c r="E2123" s="4" t="s">
        <v>36</v>
      </c>
      <c r="F2123" s="5"/>
      <c r="G2123" s="6">
        <v>92</v>
      </c>
      <c r="H2123" s="8">
        <v>7</v>
      </c>
      <c r="I2123" s="1">
        <v>19</v>
      </c>
      <c r="J2123" s="1">
        <v>49</v>
      </c>
      <c r="K2123" s="1">
        <v>11</v>
      </c>
      <c r="L2123" s="1">
        <v>4</v>
      </c>
      <c r="M2123" s="9">
        <v>2</v>
      </c>
    </row>
    <row r="2124" spans="4:13" x14ac:dyDescent="0.2">
      <c r="D2124" s="200"/>
      <c r="E2124" s="11"/>
      <c r="F2124" s="10"/>
      <c r="G2124" s="7">
        <v>100</v>
      </c>
      <c r="H2124" s="18">
        <v>7.6086956521740001</v>
      </c>
      <c r="I2124" s="2">
        <v>20.652173913043001</v>
      </c>
      <c r="J2124" s="2">
        <v>53.260869565217</v>
      </c>
      <c r="K2124" s="2">
        <v>11.95652173913</v>
      </c>
      <c r="L2124" s="2">
        <v>4.3478260869570002</v>
      </c>
      <c r="M2124" s="15">
        <v>2.1739130434780001</v>
      </c>
    </row>
    <row r="2125" spans="4:13" x14ac:dyDescent="0.2">
      <c r="D2125" s="200"/>
      <c r="E2125" s="4" t="s">
        <v>37</v>
      </c>
      <c r="F2125" s="5"/>
      <c r="G2125" s="6">
        <v>110</v>
      </c>
      <c r="H2125" s="8">
        <v>8</v>
      </c>
      <c r="I2125" s="1">
        <v>27</v>
      </c>
      <c r="J2125" s="1">
        <v>54</v>
      </c>
      <c r="K2125" s="1">
        <v>15</v>
      </c>
      <c r="L2125" s="1">
        <v>3</v>
      </c>
      <c r="M2125" s="9">
        <v>3</v>
      </c>
    </row>
    <row r="2126" spans="4:13" x14ac:dyDescent="0.2">
      <c r="D2126" s="200"/>
      <c r="E2126" s="11"/>
      <c r="F2126" s="10"/>
      <c r="G2126" s="7">
        <v>100</v>
      </c>
      <c r="H2126" s="18">
        <v>7.2727272727269998</v>
      </c>
      <c r="I2126" s="25">
        <v>24.545454545455001</v>
      </c>
      <c r="J2126" s="30">
        <v>49.090909090909001</v>
      </c>
      <c r="K2126" s="2">
        <v>13.636363636364001</v>
      </c>
      <c r="L2126" s="2">
        <v>2.7272727272730002</v>
      </c>
      <c r="M2126" s="15">
        <v>2.7272727272730002</v>
      </c>
    </row>
    <row r="2127" spans="4:13" x14ac:dyDescent="0.2">
      <c r="D2127" s="200"/>
      <c r="E2127" s="4" t="s">
        <v>38</v>
      </c>
      <c r="F2127" s="5"/>
      <c r="G2127" s="6">
        <v>93</v>
      </c>
      <c r="H2127" s="8">
        <v>11</v>
      </c>
      <c r="I2127" s="1">
        <v>17</v>
      </c>
      <c r="J2127" s="1">
        <v>55</v>
      </c>
      <c r="K2127" s="1">
        <v>8</v>
      </c>
      <c r="L2127" s="1">
        <v>1</v>
      </c>
      <c r="M2127" s="9">
        <v>1</v>
      </c>
    </row>
    <row r="2128" spans="4:13" x14ac:dyDescent="0.2">
      <c r="D2128" s="200"/>
      <c r="E2128" s="11"/>
      <c r="F2128" s="10"/>
      <c r="G2128" s="7">
        <v>100</v>
      </c>
      <c r="H2128" s="18">
        <v>11.827956989246999</v>
      </c>
      <c r="I2128" s="2">
        <v>18.279569892472999</v>
      </c>
      <c r="J2128" s="2">
        <v>59.139784946237</v>
      </c>
      <c r="K2128" s="2">
        <v>8.6021505376339995</v>
      </c>
      <c r="L2128" s="2">
        <v>1.0752688172039999</v>
      </c>
      <c r="M2128" s="15">
        <v>1.0752688172039999</v>
      </c>
    </row>
    <row r="2129" spans="2:13" x14ac:dyDescent="0.2">
      <c r="D2129" s="200"/>
      <c r="E2129" s="4" t="s">
        <v>39</v>
      </c>
      <c r="F2129" s="5"/>
      <c r="G2129" s="6">
        <v>114</v>
      </c>
      <c r="H2129" s="8">
        <v>13</v>
      </c>
      <c r="I2129" s="1">
        <v>13</v>
      </c>
      <c r="J2129" s="1">
        <v>72</v>
      </c>
      <c r="K2129" s="1">
        <v>10</v>
      </c>
      <c r="L2129" s="1">
        <v>3</v>
      </c>
      <c r="M2129" s="9">
        <v>3</v>
      </c>
    </row>
    <row r="2130" spans="2:13" x14ac:dyDescent="0.2">
      <c r="D2130" s="200"/>
      <c r="E2130" s="11"/>
      <c r="F2130" s="10"/>
      <c r="G2130" s="7">
        <v>100</v>
      </c>
      <c r="H2130" s="18">
        <v>11.403508771929999</v>
      </c>
      <c r="I2130" s="30">
        <v>11.403508771929999</v>
      </c>
      <c r="J2130" s="25">
        <v>63.157894736842003</v>
      </c>
      <c r="K2130" s="2">
        <v>8.7719298245609991</v>
      </c>
      <c r="L2130" s="2">
        <v>2.6315789473679998</v>
      </c>
      <c r="M2130" s="15">
        <v>2.6315789473679998</v>
      </c>
    </row>
    <row r="2131" spans="2:13" x14ac:dyDescent="0.2">
      <c r="D2131" s="200"/>
      <c r="E2131" s="4" t="s">
        <v>40</v>
      </c>
      <c r="F2131" s="5"/>
      <c r="G2131" s="6">
        <v>89</v>
      </c>
      <c r="H2131" s="8">
        <v>17</v>
      </c>
      <c r="I2131" s="1">
        <v>20</v>
      </c>
      <c r="J2131" s="1">
        <v>39</v>
      </c>
      <c r="K2131" s="1">
        <v>5</v>
      </c>
      <c r="L2131" s="1">
        <v>2</v>
      </c>
      <c r="M2131" s="9">
        <v>6</v>
      </c>
    </row>
    <row r="2132" spans="2:13" x14ac:dyDescent="0.2">
      <c r="D2132" s="201"/>
      <c r="E2132" s="45"/>
      <c r="F2132" s="51"/>
      <c r="G2132" s="81">
        <v>100</v>
      </c>
      <c r="H2132" s="163">
        <v>19.101123595505999</v>
      </c>
      <c r="I2132" s="124">
        <v>22.47191011236</v>
      </c>
      <c r="J2132" s="108">
        <v>43.820224719100999</v>
      </c>
      <c r="K2132" s="64">
        <v>5.61797752809</v>
      </c>
      <c r="L2132" s="64">
        <v>2.2471910112360001</v>
      </c>
      <c r="M2132" s="106">
        <v>6.7415730337079998</v>
      </c>
    </row>
    <row r="2134" spans="2:13" x14ac:dyDescent="0.2">
      <c r="B2134" s="40" t="str">
        <f xml:space="preserve"> HYPERLINK("#'目次'!B58", "[52]")</f>
        <v>[52]</v>
      </c>
      <c r="C2134" s="23" t="s">
        <v>153</v>
      </c>
    </row>
    <row r="2137" spans="2:13" x14ac:dyDescent="0.2">
      <c r="C2137" s="23" t="s">
        <v>80</v>
      </c>
    </row>
    <row r="2138" spans="2:13" ht="36" x14ac:dyDescent="0.2">
      <c r="E2138" s="195"/>
      <c r="F2138" s="196"/>
      <c r="G2138" s="37" t="s">
        <v>15</v>
      </c>
      <c r="H2138" s="33" t="s">
        <v>131</v>
      </c>
      <c r="I2138" s="13" t="s">
        <v>132</v>
      </c>
      <c r="J2138" s="13" t="s">
        <v>133</v>
      </c>
      <c r="K2138" s="13" t="s">
        <v>134</v>
      </c>
      <c r="L2138" s="13" t="s">
        <v>135</v>
      </c>
      <c r="M2138" s="38" t="s">
        <v>18</v>
      </c>
    </row>
    <row r="2139" spans="2:13" x14ac:dyDescent="0.2">
      <c r="E2139" s="197"/>
      <c r="F2139" s="198"/>
      <c r="G2139" s="35"/>
      <c r="H2139" s="39"/>
      <c r="I2139" s="14"/>
      <c r="J2139" s="14"/>
      <c r="K2139" s="14"/>
      <c r="L2139" s="14"/>
      <c r="M2139" s="34"/>
    </row>
    <row r="2140" spans="2:13" x14ac:dyDescent="0.2">
      <c r="E2140" s="120" t="s">
        <v>15</v>
      </c>
      <c r="F2140" s="66"/>
      <c r="G2140" s="36">
        <v>1200</v>
      </c>
      <c r="H2140" s="17">
        <v>123</v>
      </c>
      <c r="I2140" s="17">
        <v>209</v>
      </c>
      <c r="J2140" s="17">
        <v>667</v>
      </c>
      <c r="K2140" s="17">
        <v>125</v>
      </c>
      <c r="L2140" s="17">
        <v>32</v>
      </c>
      <c r="M2140" s="47">
        <v>44</v>
      </c>
    </row>
    <row r="2141" spans="2:13" x14ac:dyDescent="0.2">
      <c r="E2141" s="45"/>
      <c r="F2141" s="67"/>
      <c r="G2141" s="7">
        <v>100</v>
      </c>
      <c r="H2141" s="2">
        <v>10.25</v>
      </c>
      <c r="I2141" s="2">
        <v>17.416666666666998</v>
      </c>
      <c r="J2141" s="2">
        <v>55.583333333333002</v>
      </c>
      <c r="K2141" s="2">
        <v>10.416666666667</v>
      </c>
      <c r="L2141" s="2">
        <v>2.666666666667</v>
      </c>
      <c r="M2141" s="15">
        <v>3.666666666667</v>
      </c>
    </row>
    <row r="2142" spans="2:13" x14ac:dyDescent="0.2">
      <c r="E2142" s="4" t="s">
        <v>81</v>
      </c>
      <c r="F2142" s="5"/>
      <c r="G2142" s="19">
        <v>48</v>
      </c>
      <c r="H2142" s="27">
        <v>6</v>
      </c>
      <c r="I2142" s="3">
        <v>10</v>
      </c>
      <c r="J2142" s="3">
        <v>24</v>
      </c>
      <c r="K2142" s="3">
        <v>4</v>
      </c>
      <c r="L2142" s="3">
        <v>2</v>
      </c>
      <c r="M2142" s="26">
        <v>2</v>
      </c>
    </row>
    <row r="2143" spans="2:13" x14ac:dyDescent="0.2">
      <c r="E2143" s="11"/>
      <c r="F2143" s="10"/>
      <c r="G2143" s="7">
        <v>100</v>
      </c>
      <c r="H2143" s="18">
        <v>12.5</v>
      </c>
      <c r="I2143" s="2">
        <v>20.833333333333002</v>
      </c>
      <c r="J2143" s="30">
        <v>50</v>
      </c>
      <c r="K2143" s="2">
        <v>8.333333333333</v>
      </c>
      <c r="L2143" s="2">
        <v>4.166666666667</v>
      </c>
      <c r="M2143" s="15">
        <v>4.166666666667</v>
      </c>
    </row>
    <row r="2144" spans="2:13" x14ac:dyDescent="0.2">
      <c r="E2144" s="4" t="s">
        <v>82</v>
      </c>
      <c r="F2144" s="5"/>
      <c r="G2144" s="6">
        <v>84</v>
      </c>
      <c r="H2144" s="8">
        <v>10</v>
      </c>
      <c r="I2144" s="1">
        <v>10</v>
      </c>
      <c r="J2144" s="1">
        <v>42</v>
      </c>
      <c r="K2144" s="1">
        <v>15</v>
      </c>
      <c r="L2144" s="1">
        <v>1</v>
      </c>
      <c r="M2144" s="9">
        <v>6</v>
      </c>
    </row>
    <row r="2145" spans="5:13" x14ac:dyDescent="0.2">
      <c r="E2145" s="11"/>
      <c r="F2145" s="10"/>
      <c r="G2145" s="7">
        <v>100</v>
      </c>
      <c r="H2145" s="18">
        <v>11.904761904761999</v>
      </c>
      <c r="I2145" s="30">
        <v>11.904761904761999</v>
      </c>
      <c r="J2145" s="30">
        <v>50</v>
      </c>
      <c r="K2145" s="25">
        <v>17.857142857143</v>
      </c>
      <c r="L2145" s="2">
        <v>1.190476190476</v>
      </c>
      <c r="M2145" s="15">
        <v>7.1428571428570002</v>
      </c>
    </row>
    <row r="2146" spans="5:13" x14ac:dyDescent="0.2">
      <c r="E2146" s="4" t="s">
        <v>83</v>
      </c>
      <c r="F2146" s="5"/>
      <c r="G2146" s="6">
        <v>462</v>
      </c>
      <c r="H2146" s="8">
        <v>46</v>
      </c>
      <c r="I2146" s="1">
        <v>88</v>
      </c>
      <c r="J2146" s="1">
        <v>252</v>
      </c>
      <c r="K2146" s="1">
        <v>42</v>
      </c>
      <c r="L2146" s="1">
        <v>13</v>
      </c>
      <c r="M2146" s="9">
        <v>21</v>
      </c>
    </row>
    <row r="2147" spans="5:13" x14ac:dyDescent="0.2">
      <c r="E2147" s="11"/>
      <c r="F2147" s="10"/>
      <c r="G2147" s="7">
        <v>100</v>
      </c>
      <c r="H2147" s="18">
        <v>9.9567099567100001</v>
      </c>
      <c r="I2147" s="2">
        <v>19.047619047619001</v>
      </c>
      <c r="J2147" s="2">
        <v>54.545454545455001</v>
      </c>
      <c r="K2147" s="2">
        <v>9.0909090909089993</v>
      </c>
      <c r="L2147" s="2">
        <v>2.8138528138529999</v>
      </c>
      <c r="M2147" s="15">
        <v>4.5454545454549997</v>
      </c>
    </row>
    <row r="2148" spans="5:13" x14ac:dyDescent="0.2">
      <c r="E2148" s="4" t="s">
        <v>84</v>
      </c>
      <c r="F2148" s="5"/>
      <c r="G2148" s="6">
        <v>30</v>
      </c>
      <c r="H2148" s="8">
        <v>4</v>
      </c>
      <c r="I2148" s="1">
        <v>4</v>
      </c>
      <c r="J2148" s="1">
        <v>17</v>
      </c>
      <c r="K2148" s="1">
        <v>2</v>
      </c>
      <c r="L2148" s="1">
        <v>1</v>
      </c>
      <c r="M2148" s="9">
        <v>2</v>
      </c>
    </row>
    <row r="2149" spans="5:13" x14ac:dyDescent="0.2">
      <c r="E2149" s="11"/>
      <c r="F2149" s="10"/>
      <c r="G2149" s="7">
        <v>100</v>
      </c>
      <c r="H2149" s="18">
        <v>13.333333333333</v>
      </c>
      <c r="I2149" s="2">
        <v>13.333333333333</v>
      </c>
      <c r="J2149" s="2">
        <v>56.666666666666998</v>
      </c>
      <c r="K2149" s="2">
        <v>6.666666666667</v>
      </c>
      <c r="L2149" s="2">
        <v>3.333333333333</v>
      </c>
      <c r="M2149" s="15">
        <v>6.666666666667</v>
      </c>
    </row>
    <row r="2150" spans="5:13" x14ac:dyDescent="0.2">
      <c r="E2150" s="4" t="s">
        <v>85</v>
      </c>
      <c r="F2150" s="5"/>
      <c r="G2150" s="6">
        <v>144</v>
      </c>
      <c r="H2150" s="8">
        <v>14</v>
      </c>
      <c r="I2150" s="1">
        <v>30</v>
      </c>
      <c r="J2150" s="1">
        <v>80</v>
      </c>
      <c r="K2150" s="1">
        <v>14</v>
      </c>
      <c r="L2150" s="1">
        <v>1</v>
      </c>
      <c r="M2150" s="9">
        <v>5</v>
      </c>
    </row>
    <row r="2151" spans="5:13" x14ac:dyDescent="0.2">
      <c r="E2151" s="11"/>
      <c r="F2151" s="10"/>
      <c r="G2151" s="7">
        <v>100</v>
      </c>
      <c r="H2151" s="18">
        <v>9.7222222222219994</v>
      </c>
      <c r="I2151" s="2">
        <v>20.833333333333002</v>
      </c>
      <c r="J2151" s="2">
        <v>55.555555555555998</v>
      </c>
      <c r="K2151" s="2">
        <v>9.7222222222219994</v>
      </c>
      <c r="L2151" s="2">
        <v>0.694444444444</v>
      </c>
      <c r="M2151" s="15">
        <v>3.4722222222219998</v>
      </c>
    </row>
    <row r="2152" spans="5:13" x14ac:dyDescent="0.2">
      <c r="E2152" s="4" t="s">
        <v>86</v>
      </c>
      <c r="F2152" s="5"/>
      <c r="G2152" s="6">
        <v>192</v>
      </c>
      <c r="H2152" s="8">
        <v>21</v>
      </c>
      <c r="I2152" s="1">
        <v>33</v>
      </c>
      <c r="J2152" s="1">
        <v>104</v>
      </c>
      <c r="K2152" s="1">
        <v>25</v>
      </c>
      <c r="L2152" s="1">
        <v>7</v>
      </c>
      <c r="M2152" s="9">
        <v>2</v>
      </c>
    </row>
    <row r="2153" spans="5:13" x14ac:dyDescent="0.2">
      <c r="E2153" s="11"/>
      <c r="F2153" s="10"/>
      <c r="G2153" s="7">
        <v>100</v>
      </c>
      <c r="H2153" s="18">
        <v>10.9375</v>
      </c>
      <c r="I2153" s="2">
        <v>17.1875</v>
      </c>
      <c r="J2153" s="2">
        <v>54.166666666666998</v>
      </c>
      <c r="K2153" s="2">
        <v>13.020833333333</v>
      </c>
      <c r="L2153" s="2">
        <v>3.645833333333</v>
      </c>
      <c r="M2153" s="15">
        <v>1.041666666667</v>
      </c>
    </row>
    <row r="2154" spans="5:13" x14ac:dyDescent="0.2">
      <c r="E2154" s="4" t="s">
        <v>87</v>
      </c>
      <c r="F2154" s="5"/>
      <c r="G2154" s="6">
        <v>72</v>
      </c>
      <c r="H2154" s="8">
        <v>7</v>
      </c>
      <c r="I2154" s="1">
        <v>11</v>
      </c>
      <c r="J2154" s="1">
        <v>40</v>
      </c>
      <c r="K2154" s="1">
        <v>9</v>
      </c>
      <c r="L2154" s="1">
        <v>4</v>
      </c>
      <c r="M2154" s="9">
        <v>1</v>
      </c>
    </row>
    <row r="2155" spans="5:13" x14ac:dyDescent="0.2">
      <c r="E2155" s="11"/>
      <c r="F2155" s="10"/>
      <c r="G2155" s="7">
        <v>100</v>
      </c>
      <c r="H2155" s="18">
        <v>9.7222222222219994</v>
      </c>
      <c r="I2155" s="2">
        <v>15.277777777778001</v>
      </c>
      <c r="J2155" s="2">
        <v>55.555555555555998</v>
      </c>
      <c r="K2155" s="2">
        <v>12.5</v>
      </c>
      <c r="L2155" s="2">
        <v>5.5555555555560003</v>
      </c>
      <c r="M2155" s="15">
        <v>1.3888888888890001</v>
      </c>
    </row>
    <row r="2156" spans="5:13" x14ac:dyDescent="0.2">
      <c r="E2156" s="4" t="s">
        <v>88</v>
      </c>
      <c r="F2156" s="5"/>
      <c r="G2156" s="6">
        <v>36</v>
      </c>
      <c r="H2156" s="8">
        <v>4</v>
      </c>
      <c r="I2156" s="1">
        <v>6</v>
      </c>
      <c r="J2156" s="1">
        <v>19</v>
      </c>
      <c r="K2156" s="1">
        <v>4</v>
      </c>
      <c r="L2156" s="1">
        <v>1</v>
      </c>
      <c r="M2156" s="9">
        <v>2</v>
      </c>
    </row>
    <row r="2157" spans="5:13" x14ac:dyDescent="0.2">
      <c r="E2157" s="11"/>
      <c r="F2157" s="10"/>
      <c r="G2157" s="7">
        <v>100</v>
      </c>
      <c r="H2157" s="18">
        <v>11.111111111111001</v>
      </c>
      <c r="I2157" s="2">
        <v>16.666666666666998</v>
      </c>
      <c r="J2157" s="2">
        <v>52.777777777777999</v>
      </c>
      <c r="K2157" s="2">
        <v>11.111111111111001</v>
      </c>
      <c r="L2157" s="2">
        <v>2.7777777777780002</v>
      </c>
      <c r="M2157" s="15">
        <v>5.5555555555560003</v>
      </c>
    </row>
    <row r="2158" spans="5:13" x14ac:dyDescent="0.2">
      <c r="E2158" s="4" t="s">
        <v>89</v>
      </c>
      <c r="F2158" s="5"/>
      <c r="G2158" s="6">
        <v>66</v>
      </c>
      <c r="H2158" s="8">
        <v>2</v>
      </c>
      <c r="I2158" s="1">
        <v>6</v>
      </c>
      <c r="J2158" s="1">
        <v>51</v>
      </c>
      <c r="K2158" s="1">
        <v>5</v>
      </c>
      <c r="L2158" s="1">
        <v>1</v>
      </c>
      <c r="M2158" s="9">
        <v>1</v>
      </c>
    </row>
    <row r="2159" spans="5:13" x14ac:dyDescent="0.2">
      <c r="E2159" s="11"/>
      <c r="F2159" s="10"/>
      <c r="G2159" s="7">
        <v>100</v>
      </c>
      <c r="H2159" s="72">
        <v>3.0303030303030001</v>
      </c>
      <c r="I2159" s="30">
        <v>9.0909090909089993</v>
      </c>
      <c r="J2159" s="41">
        <v>77.272727272726996</v>
      </c>
      <c r="K2159" s="2">
        <v>7.5757575757579998</v>
      </c>
      <c r="L2159" s="2">
        <v>1.5151515151520001</v>
      </c>
      <c r="M2159" s="15">
        <v>1.5151515151520001</v>
      </c>
    </row>
    <row r="2160" spans="5:13" x14ac:dyDescent="0.2">
      <c r="E2160" s="4" t="s">
        <v>90</v>
      </c>
      <c r="F2160" s="5"/>
      <c r="G2160" s="6">
        <v>54</v>
      </c>
      <c r="H2160" s="8">
        <v>8</v>
      </c>
      <c r="I2160" s="1">
        <v>11</v>
      </c>
      <c r="J2160" s="1">
        <v>27</v>
      </c>
      <c r="K2160" s="1">
        <v>5</v>
      </c>
      <c r="L2160" s="1">
        <v>1</v>
      </c>
      <c r="M2160" s="9">
        <v>2</v>
      </c>
    </row>
    <row r="2161" spans="2:13" x14ac:dyDescent="0.2">
      <c r="E2161" s="11"/>
      <c r="F2161" s="10"/>
      <c r="G2161" s="7">
        <v>100</v>
      </c>
      <c r="H2161" s="18">
        <v>14.814814814815</v>
      </c>
      <c r="I2161" s="2">
        <v>20.370370370370001</v>
      </c>
      <c r="J2161" s="30">
        <v>50</v>
      </c>
      <c r="K2161" s="2">
        <v>9.2592592592590002</v>
      </c>
      <c r="L2161" s="2">
        <v>1.851851851852</v>
      </c>
      <c r="M2161" s="15">
        <v>3.7037037037039999</v>
      </c>
    </row>
    <row r="2162" spans="2:13" x14ac:dyDescent="0.2">
      <c r="E2162" s="4" t="s">
        <v>91</v>
      </c>
      <c r="F2162" s="5"/>
      <c r="G2162" s="6">
        <v>12</v>
      </c>
      <c r="H2162" s="8">
        <v>1</v>
      </c>
      <c r="I2162" s="1">
        <v>0</v>
      </c>
      <c r="J2162" s="1">
        <v>11</v>
      </c>
      <c r="K2162" s="1">
        <v>0</v>
      </c>
      <c r="L2162" s="1">
        <v>0</v>
      </c>
      <c r="M2162" s="9">
        <v>0</v>
      </c>
    </row>
    <row r="2163" spans="2:13" x14ac:dyDescent="0.2">
      <c r="E2163" s="45"/>
      <c r="F2163" s="51"/>
      <c r="G2163" s="81">
        <v>100</v>
      </c>
      <c r="H2163" s="115">
        <v>8.333333333333</v>
      </c>
      <c r="I2163" s="83">
        <v>0</v>
      </c>
      <c r="J2163" s="112">
        <v>91.666666666666998</v>
      </c>
      <c r="K2163" s="83">
        <v>0</v>
      </c>
      <c r="L2163" s="62">
        <v>0</v>
      </c>
      <c r="M2163" s="116">
        <v>0</v>
      </c>
    </row>
    <row r="2165" spans="2:13" x14ac:dyDescent="0.2">
      <c r="B2165" s="40" t="str">
        <f xml:space="preserve"> HYPERLINK("#'目次'!B59", "[53]")</f>
        <v>[53]</v>
      </c>
      <c r="C2165" s="23" t="s">
        <v>156</v>
      </c>
    </row>
    <row r="2168" spans="2:13" x14ac:dyDescent="0.2">
      <c r="C2168" s="23" t="s">
        <v>14</v>
      </c>
    </row>
    <row r="2169" spans="2:13" ht="36" x14ac:dyDescent="0.2">
      <c r="D2169" s="195"/>
      <c r="E2169" s="196"/>
      <c r="F2169" s="196"/>
      <c r="G2169" s="37" t="s">
        <v>15</v>
      </c>
      <c r="H2169" s="33" t="s">
        <v>131</v>
      </c>
      <c r="I2169" s="13" t="s">
        <v>132</v>
      </c>
      <c r="J2169" s="13" t="s">
        <v>133</v>
      </c>
      <c r="K2169" s="13" t="s">
        <v>134</v>
      </c>
      <c r="L2169" s="13" t="s">
        <v>135</v>
      </c>
      <c r="M2169" s="38" t="s">
        <v>18</v>
      </c>
    </row>
    <row r="2170" spans="2:13" x14ac:dyDescent="0.2">
      <c r="D2170" s="197"/>
      <c r="E2170" s="198"/>
      <c r="F2170" s="198"/>
      <c r="G2170" s="35"/>
      <c r="H2170" s="39"/>
      <c r="I2170" s="14"/>
      <c r="J2170" s="14"/>
      <c r="K2170" s="14"/>
      <c r="L2170" s="14"/>
      <c r="M2170" s="34"/>
    </row>
    <row r="2171" spans="2:13" x14ac:dyDescent="0.2">
      <c r="D2171" s="78"/>
      <c r="E2171" s="79" t="s">
        <v>15</v>
      </c>
      <c r="F2171" s="66"/>
      <c r="G2171" s="36">
        <v>1200</v>
      </c>
      <c r="H2171" s="17">
        <v>46</v>
      </c>
      <c r="I2171" s="17">
        <v>192</v>
      </c>
      <c r="J2171" s="17">
        <v>518</v>
      </c>
      <c r="K2171" s="17">
        <v>293</v>
      </c>
      <c r="L2171" s="17">
        <v>112</v>
      </c>
      <c r="M2171" s="47">
        <v>39</v>
      </c>
    </row>
    <row r="2172" spans="2:13" x14ac:dyDescent="0.2">
      <c r="D2172" s="45"/>
      <c r="E2172" s="51"/>
      <c r="F2172" s="67"/>
      <c r="G2172" s="7">
        <v>100</v>
      </c>
      <c r="H2172" s="2">
        <v>3.833333333333</v>
      </c>
      <c r="I2172" s="2">
        <v>16</v>
      </c>
      <c r="J2172" s="2">
        <v>43.166666666666998</v>
      </c>
      <c r="K2172" s="2">
        <v>24.416666666666998</v>
      </c>
      <c r="L2172" s="2">
        <v>9.333333333333</v>
      </c>
      <c r="M2172" s="15">
        <v>3.25</v>
      </c>
    </row>
    <row r="2173" spans="2:13" x14ac:dyDescent="0.2">
      <c r="D2173" s="199" t="s">
        <v>19</v>
      </c>
      <c r="E2173" s="22" t="s">
        <v>20</v>
      </c>
      <c r="F2173" s="21"/>
      <c r="G2173" s="19">
        <v>132</v>
      </c>
      <c r="H2173" s="27">
        <v>5</v>
      </c>
      <c r="I2173" s="3">
        <v>20</v>
      </c>
      <c r="J2173" s="3">
        <v>50</v>
      </c>
      <c r="K2173" s="3">
        <v>33</v>
      </c>
      <c r="L2173" s="3">
        <v>17</v>
      </c>
      <c r="M2173" s="26">
        <v>7</v>
      </c>
    </row>
    <row r="2174" spans="2:13" x14ac:dyDescent="0.2">
      <c r="D2174" s="200"/>
      <c r="E2174" s="11"/>
      <c r="F2174" s="10"/>
      <c r="G2174" s="7">
        <v>100</v>
      </c>
      <c r="H2174" s="18">
        <v>3.7878787878789999</v>
      </c>
      <c r="I2174" s="2">
        <v>15.151515151515</v>
      </c>
      <c r="J2174" s="30">
        <v>37.878787878788003</v>
      </c>
      <c r="K2174" s="2">
        <v>25</v>
      </c>
      <c r="L2174" s="2">
        <v>12.878787878788</v>
      </c>
      <c r="M2174" s="15">
        <v>5.3030303030299999</v>
      </c>
    </row>
    <row r="2175" spans="2:13" x14ac:dyDescent="0.2">
      <c r="D2175" s="200"/>
      <c r="E2175" s="4" t="s">
        <v>21</v>
      </c>
      <c r="F2175" s="5"/>
      <c r="G2175" s="6">
        <v>444</v>
      </c>
      <c r="H2175" s="8">
        <v>17</v>
      </c>
      <c r="I2175" s="1">
        <v>80</v>
      </c>
      <c r="J2175" s="1">
        <v>177</v>
      </c>
      <c r="K2175" s="1">
        <v>110</v>
      </c>
      <c r="L2175" s="1">
        <v>40</v>
      </c>
      <c r="M2175" s="9">
        <v>20</v>
      </c>
    </row>
    <row r="2176" spans="2:13" x14ac:dyDescent="0.2">
      <c r="D2176" s="200"/>
      <c r="E2176" s="11"/>
      <c r="F2176" s="10"/>
      <c r="G2176" s="7">
        <v>100</v>
      </c>
      <c r="H2176" s="18">
        <v>3.8288288288290002</v>
      </c>
      <c r="I2176" s="2">
        <v>18.018018018018001</v>
      </c>
      <c r="J2176" s="2">
        <v>39.864864864864998</v>
      </c>
      <c r="K2176" s="2">
        <v>24.774774774775</v>
      </c>
      <c r="L2176" s="2">
        <v>9.0090090090090005</v>
      </c>
      <c r="M2176" s="15">
        <v>4.5045045045050003</v>
      </c>
    </row>
    <row r="2177" spans="4:13" x14ac:dyDescent="0.2">
      <c r="D2177" s="200"/>
      <c r="E2177" s="4" t="s">
        <v>22</v>
      </c>
      <c r="F2177" s="5"/>
      <c r="G2177" s="6">
        <v>192</v>
      </c>
      <c r="H2177" s="8">
        <v>5</v>
      </c>
      <c r="I2177" s="1">
        <v>36</v>
      </c>
      <c r="J2177" s="1">
        <v>82</v>
      </c>
      <c r="K2177" s="1">
        <v>49</v>
      </c>
      <c r="L2177" s="1">
        <v>13</v>
      </c>
      <c r="M2177" s="9">
        <v>7</v>
      </c>
    </row>
    <row r="2178" spans="4:13" x14ac:dyDescent="0.2">
      <c r="D2178" s="200"/>
      <c r="E2178" s="11"/>
      <c r="F2178" s="10"/>
      <c r="G2178" s="7">
        <v>100</v>
      </c>
      <c r="H2178" s="18">
        <v>2.604166666667</v>
      </c>
      <c r="I2178" s="2">
        <v>18.75</v>
      </c>
      <c r="J2178" s="2">
        <v>42.708333333333002</v>
      </c>
      <c r="K2178" s="2">
        <v>25.520833333333002</v>
      </c>
      <c r="L2178" s="2">
        <v>6.770833333333</v>
      </c>
      <c r="M2178" s="15">
        <v>3.645833333333</v>
      </c>
    </row>
    <row r="2179" spans="4:13" x14ac:dyDescent="0.2">
      <c r="D2179" s="200"/>
      <c r="E2179" s="4" t="s">
        <v>23</v>
      </c>
      <c r="F2179" s="5"/>
      <c r="G2179" s="6">
        <v>192</v>
      </c>
      <c r="H2179" s="8">
        <v>10</v>
      </c>
      <c r="I2179" s="1">
        <v>29</v>
      </c>
      <c r="J2179" s="1">
        <v>85</v>
      </c>
      <c r="K2179" s="1">
        <v>47</v>
      </c>
      <c r="L2179" s="1">
        <v>21</v>
      </c>
      <c r="M2179" s="9">
        <v>0</v>
      </c>
    </row>
    <row r="2180" spans="4:13" x14ac:dyDescent="0.2">
      <c r="D2180" s="200"/>
      <c r="E2180" s="11"/>
      <c r="F2180" s="10"/>
      <c r="G2180" s="7">
        <v>100</v>
      </c>
      <c r="H2180" s="18">
        <v>5.208333333333</v>
      </c>
      <c r="I2180" s="2">
        <v>15.104166666667</v>
      </c>
      <c r="J2180" s="2">
        <v>44.270833333333002</v>
      </c>
      <c r="K2180" s="2">
        <v>24.479166666666998</v>
      </c>
      <c r="L2180" s="2">
        <v>10.9375</v>
      </c>
      <c r="M2180" s="48">
        <v>0</v>
      </c>
    </row>
    <row r="2181" spans="4:13" x14ac:dyDescent="0.2">
      <c r="D2181" s="200"/>
      <c r="E2181" s="4" t="s">
        <v>24</v>
      </c>
      <c r="F2181" s="5"/>
      <c r="G2181" s="6">
        <v>240</v>
      </c>
      <c r="H2181" s="8">
        <v>9</v>
      </c>
      <c r="I2181" s="1">
        <v>27</v>
      </c>
      <c r="J2181" s="1">
        <v>124</v>
      </c>
      <c r="K2181" s="1">
        <v>54</v>
      </c>
      <c r="L2181" s="1">
        <v>21</v>
      </c>
      <c r="M2181" s="9">
        <v>5</v>
      </c>
    </row>
    <row r="2182" spans="4:13" x14ac:dyDescent="0.2">
      <c r="D2182" s="200"/>
      <c r="E2182" s="11"/>
      <c r="F2182" s="10"/>
      <c r="G2182" s="7">
        <v>100</v>
      </c>
      <c r="H2182" s="18">
        <v>3.75</v>
      </c>
      <c r="I2182" s="2">
        <v>11.25</v>
      </c>
      <c r="J2182" s="25">
        <v>51.666666666666998</v>
      </c>
      <c r="K2182" s="2">
        <v>22.5</v>
      </c>
      <c r="L2182" s="2">
        <v>8.75</v>
      </c>
      <c r="M2182" s="15">
        <v>2.083333333333</v>
      </c>
    </row>
    <row r="2183" spans="4:13" x14ac:dyDescent="0.2">
      <c r="D2183" s="199" t="s">
        <v>25</v>
      </c>
      <c r="E2183" s="22" t="s">
        <v>26</v>
      </c>
      <c r="F2183" s="21"/>
      <c r="G2183" s="19">
        <v>348</v>
      </c>
      <c r="H2183" s="27">
        <v>14</v>
      </c>
      <c r="I2183" s="3">
        <v>52</v>
      </c>
      <c r="J2183" s="3">
        <v>147</v>
      </c>
      <c r="K2183" s="3">
        <v>88</v>
      </c>
      <c r="L2183" s="3">
        <v>38</v>
      </c>
      <c r="M2183" s="26">
        <v>9</v>
      </c>
    </row>
    <row r="2184" spans="4:13" x14ac:dyDescent="0.2">
      <c r="D2184" s="200"/>
      <c r="E2184" s="11"/>
      <c r="F2184" s="10"/>
      <c r="G2184" s="7">
        <v>100</v>
      </c>
      <c r="H2184" s="18">
        <v>4.0229885057469996</v>
      </c>
      <c r="I2184" s="2">
        <v>14.942528735631999</v>
      </c>
      <c r="J2184" s="2">
        <v>42.241379310345003</v>
      </c>
      <c r="K2184" s="2">
        <v>25.287356321838999</v>
      </c>
      <c r="L2184" s="2">
        <v>10.919540229885</v>
      </c>
      <c r="M2184" s="15">
        <v>2.586206896552</v>
      </c>
    </row>
    <row r="2185" spans="4:13" x14ac:dyDescent="0.2">
      <c r="D2185" s="200"/>
      <c r="E2185" s="4" t="s">
        <v>27</v>
      </c>
      <c r="F2185" s="5"/>
      <c r="G2185" s="6">
        <v>378</v>
      </c>
      <c r="H2185" s="8">
        <v>15</v>
      </c>
      <c r="I2185" s="1">
        <v>60</v>
      </c>
      <c r="J2185" s="1">
        <v>166</v>
      </c>
      <c r="K2185" s="1">
        <v>96</v>
      </c>
      <c r="L2185" s="1">
        <v>30</v>
      </c>
      <c r="M2185" s="9">
        <v>11</v>
      </c>
    </row>
    <row r="2186" spans="4:13" x14ac:dyDescent="0.2">
      <c r="D2186" s="200"/>
      <c r="E2186" s="11"/>
      <c r="F2186" s="10"/>
      <c r="G2186" s="7">
        <v>100</v>
      </c>
      <c r="H2186" s="18">
        <v>3.9682539682539999</v>
      </c>
      <c r="I2186" s="2">
        <v>15.873015873016</v>
      </c>
      <c r="J2186" s="2">
        <v>43.915343915344003</v>
      </c>
      <c r="K2186" s="2">
        <v>25.396825396825001</v>
      </c>
      <c r="L2186" s="2">
        <v>7.9365079365079998</v>
      </c>
      <c r="M2186" s="15">
        <v>2.9100529100529999</v>
      </c>
    </row>
    <row r="2187" spans="4:13" x14ac:dyDescent="0.2">
      <c r="D2187" s="200"/>
      <c r="E2187" s="4" t="s">
        <v>28</v>
      </c>
      <c r="F2187" s="5"/>
      <c r="G2187" s="6">
        <v>372</v>
      </c>
      <c r="H2187" s="8">
        <v>13</v>
      </c>
      <c r="I2187" s="1">
        <v>64</v>
      </c>
      <c r="J2187" s="1">
        <v>152</v>
      </c>
      <c r="K2187" s="1">
        <v>93</v>
      </c>
      <c r="L2187" s="1">
        <v>34</v>
      </c>
      <c r="M2187" s="9">
        <v>16</v>
      </c>
    </row>
    <row r="2188" spans="4:13" x14ac:dyDescent="0.2">
      <c r="D2188" s="200"/>
      <c r="E2188" s="11"/>
      <c r="F2188" s="10"/>
      <c r="G2188" s="7">
        <v>100</v>
      </c>
      <c r="H2188" s="18">
        <v>3.4946236559139998</v>
      </c>
      <c r="I2188" s="2">
        <v>17.204301075269001</v>
      </c>
      <c r="J2188" s="2">
        <v>40.860215053763</v>
      </c>
      <c r="K2188" s="2">
        <v>25</v>
      </c>
      <c r="L2188" s="2">
        <v>9.1397849462370004</v>
      </c>
      <c r="M2188" s="15">
        <v>4.3010752688169998</v>
      </c>
    </row>
    <row r="2189" spans="4:13" x14ac:dyDescent="0.2">
      <c r="D2189" s="200"/>
      <c r="E2189" s="4" t="s">
        <v>29</v>
      </c>
      <c r="F2189" s="5"/>
      <c r="G2189" s="6">
        <v>102</v>
      </c>
      <c r="H2189" s="8">
        <v>4</v>
      </c>
      <c r="I2189" s="1">
        <v>16</v>
      </c>
      <c r="J2189" s="1">
        <v>53</v>
      </c>
      <c r="K2189" s="1">
        <v>16</v>
      </c>
      <c r="L2189" s="1">
        <v>10</v>
      </c>
      <c r="M2189" s="9">
        <v>3</v>
      </c>
    </row>
    <row r="2190" spans="4:13" x14ac:dyDescent="0.2">
      <c r="D2190" s="200"/>
      <c r="E2190" s="11"/>
      <c r="F2190" s="10"/>
      <c r="G2190" s="7">
        <v>100</v>
      </c>
      <c r="H2190" s="18">
        <v>3.9215686274510002</v>
      </c>
      <c r="I2190" s="2">
        <v>15.686274509804001</v>
      </c>
      <c r="J2190" s="25">
        <v>51.960784313725</v>
      </c>
      <c r="K2190" s="30">
        <v>15.686274509804001</v>
      </c>
      <c r="L2190" s="2">
        <v>9.8039215686270005</v>
      </c>
      <c r="M2190" s="15">
        <v>2.9411764705880001</v>
      </c>
    </row>
    <row r="2191" spans="4:13" x14ac:dyDescent="0.2">
      <c r="D2191" s="199" t="s">
        <v>30</v>
      </c>
      <c r="E2191" s="22" t="s">
        <v>31</v>
      </c>
      <c r="F2191" s="21"/>
      <c r="G2191" s="19">
        <v>592</v>
      </c>
      <c r="H2191" s="27">
        <v>21</v>
      </c>
      <c r="I2191" s="3">
        <v>87</v>
      </c>
      <c r="J2191" s="3">
        <v>277</v>
      </c>
      <c r="K2191" s="3">
        <v>131</v>
      </c>
      <c r="L2191" s="3">
        <v>58</v>
      </c>
      <c r="M2191" s="26">
        <v>18</v>
      </c>
    </row>
    <row r="2192" spans="4:13" x14ac:dyDescent="0.2">
      <c r="D2192" s="200"/>
      <c r="E2192" s="11"/>
      <c r="F2192" s="10"/>
      <c r="G2192" s="7">
        <v>100</v>
      </c>
      <c r="H2192" s="18">
        <v>3.5472972972969998</v>
      </c>
      <c r="I2192" s="2">
        <v>14.695945945946001</v>
      </c>
      <c r="J2192" s="2">
        <v>46.790540540541002</v>
      </c>
      <c r="K2192" s="2">
        <v>22.128378378377999</v>
      </c>
      <c r="L2192" s="2">
        <v>9.7972972972969998</v>
      </c>
      <c r="M2192" s="15">
        <v>3.040540540541</v>
      </c>
    </row>
    <row r="2193" spans="4:13" x14ac:dyDescent="0.2">
      <c r="D2193" s="200"/>
      <c r="E2193" s="4" t="s">
        <v>32</v>
      </c>
      <c r="F2193" s="5"/>
      <c r="G2193" s="6">
        <v>608</v>
      </c>
      <c r="H2193" s="8">
        <v>25</v>
      </c>
      <c r="I2193" s="1">
        <v>105</v>
      </c>
      <c r="J2193" s="1">
        <v>241</v>
      </c>
      <c r="K2193" s="1">
        <v>162</v>
      </c>
      <c r="L2193" s="1">
        <v>54</v>
      </c>
      <c r="M2193" s="9">
        <v>21</v>
      </c>
    </row>
    <row r="2194" spans="4:13" x14ac:dyDescent="0.2">
      <c r="D2194" s="200"/>
      <c r="E2194" s="11"/>
      <c r="F2194" s="10"/>
      <c r="G2194" s="7">
        <v>100</v>
      </c>
      <c r="H2194" s="18">
        <v>4.1118421052630003</v>
      </c>
      <c r="I2194" s="2">
        <v>17.269736842105001</v>
      </c>
      <c r="J2194" s="2">
        <v>39.638157894736999</v>
      </c>
      <c r="K2194" s="2">
        <v>26.644736842105001</v>
      </c>
      <c r="L2194" s="2">
        <v>8.8815789473680002</v>
      </c>
      <c r="M2194" s="15">
        <v>3.4539473684209998</v>
      </c>
    </row>
    <row r="2195" spans="4:13" x14ac:dyDescent="0.2">
      <c r="D2195" s="199" t="s">
        <v>33</v>
      </c>
      <c r="E2195" s="22" t="s">
        <v>34</v>
      </c>
      <c r="F2195" s="21"/>
      <c r="G2195" s="19">
        <v>74</v>
      </c>
      <c r="H2195" s="27">
        <v>0</v>
      </c>
      <c r="I2195" s="3">
        <v>6</v>
      </c>
      <c r="J2195" s="3">
        <v>33</v>
      </c>
      <c r="K2195" s="3">
        <v>21</v>
      </c>
      <c r="L2195" s="3">
        <v>10</v>
      </c>
      <c r="M2195" s="26">
        <v>4</v>
      </c>
    </row>
    <row r="2196" spans="4:13" x14ac:dyDescent="0.2">
      <c r="D2196" s="200"/>
      <c r="E2196" s="11"/>
      <c r="F2196" s="10"/>
      <c r="G2196" s="7">
        <v>100</v>
      </c>
      <c r="H2196" s="53">
        <v>0</v>
      </c>
      <c r="I2196" s="30">
        <v>8.1081081081080004</v>
      </c>
      <c r="J2196" s="2">
        <v>44.594594594595002</v>
      </c>
      <c r="K2196" s="2">
        <v>28.378378378377999</v>
      </c>
      <c r="L2196" s="2">
        <v>13.513513513514001</v>
      </c>
      <c r="M2196" s="15">
        <v>5.4054054054050003</v>
      </c>
    </row>
    <row r="2197" spans="4:13" x14ac:dyDescent="0.2">
      <c r="D2197" s="200"/>
      <c r="E2197" s="4" t="s">
        <v>35</v>
      </c>
      <c r="F2197" s="5"/>
      <c r="G2197" s="6">
        <v>148</v>
      </c>
      <c r="H2197" s="8">
        <v>6</v>
      </c>
      <c r="I2197" s="1">
        <v>20</v>
      </c>
      <c r="J2197" s="1">
        <v>70</v>
      </c>
      <c r="K2197" s="1">
        <v>22</v>
      </c>
      <c r="L2197" s="1">
        <v>24</v>
      </c>
      <c r="M2197" s="9">
        <v>6</v>
      </c>
    </row>
    <row r="2198" spans="4:13" x14ac:dyDescent="0.2">
      <c r="D2198" s="200"/>
      <c r="E2198" s="11"/>
      <c r="F2198" s="10"/>
      <c r="G2198" s="7">
        <v>100</v>
      </c>
      <c r="H2198" s="18">
        <v>4.0540540540540002</v>
      </c>
      <c r="I2198" s="2">
        <v>13.513513513514001</v>
      </c>
      <c r="J2198" s="2">
        <v>47.297297297297</v>
      </c>
      <c r="K2198" s="30">
        <v>14.864864864865</v>
      </c>
      <c r="L2198" s="25">
        <v>16.216216216216001</v>
      </c>
      <c r="M2198" s="15">
        <v>4.0540540540540002</v>
      </c>
    </row>
    <row r="2199" spans="4:13" x14ac:dyDescent="0.2">
      <c r="D2199" s="200"/>
      <c r="E2199" s="4" t="s">
        <v>36</v>
      </c>
      <c r="F2199" s="5"/>
      <c r="G2199" s="6">
        <v>187</v>
      </c>
      <c r="H2199" s="8">
        <v>5</v>
      </c>
      <c r="I2199" s="1">
        <v>24</v>
      </c>
      <c r="J2199" s="1">
        <v>84</v>
      </c>
      <c r="K2199" s="1">
        <v>53</v>
      </c>
      <c r="L2199" s="1">
        <v>18</v>
      </c>
      <c r="M2199" s="9">
        <v>3</v>
      </c>
    </row>
    <row r="2200" spans="4:13" x14ac:dyDescent="0.2">
      <c r="D2200" s="200"/>
      <c r="E2200" s="11"/>
      <c r="F2200" s="10"/>
      <c r="G2200" s="7">
        <v>100</v>
      </c>
      <c r="H2200" s="18">
        <v>2.673796791444</v>
      </c>
      <c r="I2200" s="2">
        <v>12.83422459893</v>
      </c>
      <c r="J2200" s="2">
        <v>44.919786096256999</v>
      </c>
      <c r="K2200" s="2">
        <v>28.342245989304999</v>
      </c>
      <c r="L2200" s="2">
        <v>9.6256684491980007</v>
      </c>
      <c r="M2200" s="15">
        <v>1.6042780748659999</v>
      </c>
    </row>
    <row r="2201" spans="4:13" x14ac:dyDescent="0.2">
      <c r="D2201" s="200"/>
      <c r="E2201" s="4" t="s">
        <v>37</v>
      </c>
      <c r="F2201" s="5"/>
      <c r="G2201" s="6">
        <v>221</v>
      </c>
      <c r="H2201" s="8">
        <v>7</v>
      </c>
      <c r="I2201" s="1">
        <v>42</v>
      </c>
      <c r="J2201" s="1">
        <v>88</v>
      </c>
      <c r="K2201" s="1">
        <v>54</v>
      </c>
      <c r="L2201" s="1">
        <v>24</v>
      </c>
      <c r="M2201" s="9">
        <v>6</v>
      </c>
    </row>
    <row r="2202" spans="4:13" x14ac:dyDescent="0.2">
      <c r="D2202" s="200"/>
      <c r="E2202" s="11"/>
      <c r="F2202" s="10"/>
      <c r="G2202" s="7">
        <v>100</v>
      </c>
      <c r="H2202" s="18">
        <v>3.1674208144799998</v>
      </c>
      <c r="I2202" s="2">
        <v>19.004524886877999</v>
      </c>
      <c r="J2202" s="2">
        <v>39.819004524886999</v>
      </c>
      <c r="K2202" s="2">
        <v>24.434389140271001</v>
      </c>
      <c r="L2202" s="2">
        <v>10.859728506787</v>
      </c>
      <c r="M2202" s="15">
        <v>2.7149321266970001</v>
      </c>
    </row>
    <row r="2203" spans="4:13" x14ac:dyDescent="0.2">
      <c r="D2203" s="200"/>
      <c r="E2203" s="4" t="s">
        <v>38</v>
      </c>
      <c r="F2203" s="5"/>
      <c r="G2203" s="6">
        <v>186</v>
      </c>
      <c r="H2203" s="8">
        <v>10</v>
      </c>
      <c r="I2203" s="1">
        <v>34</v>
      </c>
      <c r="J2203" s="1">
        <v>78</v>
      </c>
      <c r="K2203" s="1">
        <v>50</v>
      </c>
      <c r="L2203" s="1">
        <v>12</v>
      </c>
      <c r="M2203" s="9">
        <v>2</v>
      </c>
    </row>
    <row r="2204" spans="4:13" x14ac:dyDescent="0.2">
      <c r="D2204" s="200"/>
      <c r="E2204" s="11"/>
      <c r="F2204" s="10"/>
      <c r="G2204" s="7">
        <v>100</v>
      </c>
      <c r="H2204" s="18">
        <v>5.3763440860219998</v>
      </c>
      <c r="I2204" s="2">
        <v>18.279569892472999</v>
      </c>
      <c r="J2204" s="2">
        <v>41.935483870968</v>
      </c>
      <c r="K2204" s="2">
        <v>26.881720430108</v>
      </c>
      <c r="L2204" s="2">
        <v>6.4516129032259997</v>
      </c>
      <c r="M2204" s="15">
        <v>1.0752688172039999</v>
      </c>
    </row>
    <row r="2205" spans="4:13" x14ac:dyDescent="0.2">
      <c r="D2205" s="200"/>
      <c r="E2205" s="4" t="s">
        <v>39</v>
      </c>
      <c r="F2205" s="5"/>
      <c r="G2205" s="6">
        <v>223</v>
      </c>
      <c r="H2205" s="8">
        <v>7</v>
      </c>
      <c r="I2205" s="1">
        <v>39</v>
      </c>
      <c r="J2205" s="1">
        <v>104</v>
      </c>
      <c r="K2205" s="1">
        <v>53</v>
      </c>
      <c r="L2205" s="1">
        <v>12</v>
      </c>
      <c r="M2205" s="9">
        <v>8</v>
      </c>
    </row>
    <row r="2206" spans="4:13" x14ac:dyDescent="0.2">
      <c r="D2206" s="200"/>
      <c r="E2206" s="11"/>
      <c r="F2206" s="10"/>
      <c r="G2206" s="7">
        <v>100</v>
      </c>
      <c r="H2206" s="18">
        <v>3.139013452915</v>
      </c>
      <c r="I2206" s="2">
        <v>17.488789237668001</v>
      </c>
      <c r="J2206" s="2">
        <v>46.636771300447997</v>
      </c>
      <c r="K2206" s="2">
        <v>23.766816143498001</v>
      </c>
      <c r="L2206" s="2">
        <v>5.3811659192830001</v>
      </c>
      <c r="M2206" s="15">
        <v>3.5874439461879999</v>
      </c>
    </row>
    <row r="2207" spans="4:13" x14ac:dyDescent="0.2">
      <c r="D2207" s="200"/>
      <c r="E2207" s="4" t="s">
        <v>40</v>
      </c>
      <c r="F2207" s="5"/>
      <c r="G2207" s="6">
        <v>161</v>
      </c>
      <c r="H2207" s="8">
        <v>11</v>
      </c>
      <c r="I2207" s="1">
        <v>27</v>
      </c>
      <c r="J2207" s="1">
        <v>61</v>
      </c>
      <c r="K2207" s="1">
        <v>40</v>
      </c>
      <c r="L2207" s="1">
        <v>12</v>
      </c>
      <c r="M2207" s="9">
        <v>10</v>
      </c>
    </row>
    <row r="2208" spans="4:13" x14ac:dyDescent="0.2">
      <c r="D2208" s="201"/>
      <c r="E2208" s="45"/>
      <c r="F2208" s="51"/>
      <c r="G2208" s="81">
        <v>100</v>
      </c>
      <c r="H2208" s="115">
        <v>6.8322981366460001</v>
      </c>
      <c r="I2208" s="64">
        <v>16.770186335403999</v>
      </c>
      <c r="J2208" s="126">
        <v>37.888198757764002</v>
      </c>
      <c r="K2208" s="64">
        <v>24.844720496893999</v>
      </c>
      <c r="L2208" s="64">
        <v>7.4534161490680004</v>
      </c>
      <c r="M2208" s="106">
        <v>6.2111801242239997</v>
      </c>
    </row>
    <row r="2210" spans="2:13" x14ac:dyDescent="0.2">
      <c r="B2210" s="40" t="str">
        <f xml:space="preserve"> HYPERLINK("#'目次'!B60", "[54]")</f>
        <v>[54]</v>
      </c>
      <c r="C2210" s="23" t="s">
        <v>156</v>
      </c>
    </row>
    <row r="2213" spans="2:13" x14ac:dyDescent="0.2">
      <c r="C2213" s="23" t="s">
        <v>48</v>
      </c>
    </row>
    <row r="2214" spans="2:13" ht="36" x14ac:dyDescent="0.2">
      <c r="D2214" s="195"/>
      <c r="E2214" s="196"/>
      <c r="F2214" s="196"/>
      <c r="G2214" s="37" t="s">
        <v>15</v>
      </c>
      <c r="H2214" s="33" t="s">
        <v>131</v>
      </c>
      <c r="I2214" s="13" t="s">
        <v>132</v>
      </c>
      <c r="J2214" s="13" t="s">
        <v>133</v>
      </c>
      <c r="K2214" s="13" t="s">
        <v>134</v>
      </c>
      <c r="L2214" s="13" t="s">
        <v>135</v>
      </c>
      <c r="M2214" s="38" t="s">
        <v>18</v>
      </c>
    </row>
    <row r="2215" spans="2:13" x14ac:dyDescent="0.2">
      <c r="D2215" s="197"/>
      <c r="E2215" s="198"/>
      <c r="F2215" s="198"/>
      <c r="G2215" s="35"/>
      <c r="H2215" s="39"/>
      <c r="I2215" s="14"/>
      <c r="J2215" s="14"/>
      <c r="K2215" s="14"/>
      <c r="L2215" s="14"/>
      <c r="M2215" s="34"/>
    </row>
    <row r="2216" spans="2:13" x14ac:dyDescent="0.2">
      <c r="D2216" s="78"/>
      <c r="E2216" s="79" t="s">
        <v>15</v>
      </c>
      <c r="F2216" s="66"/>
      <c r="G2216" s="36">
        <v>1200</v>
      </c>
      <c r="H2216" s="17">
        <v>46</v>
      </c>
      <c r="I2216" s="17">
        <v>192</v>
      </c>
      <c r="J2216" s="17">
        <v>518</v>
      </c>
      <c r="K2216" s="17">
        <v>293</v>
      </c>
      <c r="L2216" s="17">
        <v>112</v>
      </c>
      <c r="M2216" s="47">
        <v>39</v>
      </c>
    </row>
    <row r="2217" spans="2:13" x14ac:dyDescent="0.2">
      <c r="D2217" s="45"/>
      <c r="E2217" s="51"/>
      <c r="F2217" s="67"/>
      <c r="G2217" s="7">
        <v>100</v>
      </c>
      <c r="H2217" s="2">
        <v>3.833333333333</v>
      </c>
      <c r="I2217" s="2">
        <v>16</v>
      </c>
      <c r="J2217" s="2">
        <v>43.166666666666998</v>
      </c>
      <c r="K2217" s="2">
        <v>24.416666666666998</v>
      </c>
      <c r="L2217" s="2">
        <v>9.333333333333</v>
      </c>
      <c r="M2217" s="15">
        <v>3.25</v>
      </c>
    </row>
    <row r="2218" spans="2:13" x14ac:dyDescent="0.2">
      <c r="D2218" s="199" t="s">
        <v>49</v>
      </c>
      <c r="E2218" s="22" t="s">
        <v>50</v>
      </c>
      <c r="F2218" s="21"/>
      <c r="G2218" s="19">
        <v>15</v>
      </c>
      <c r="H2218" s="27">
        <v>0</v>
      </c>
      <c r="I2218" s="3">
        <v>4</v>
      </c>
      <c r="J2218" s="3">
        <v>8</v>
      </c>
      <c r="K2218" s="3">
        <v>3</v>
      </c>
      <c r="L2218" s="3">
        <v>0</v>
      </c>
      <c r="M2218" s="26">
        <v>0</v>
      </c>
    </row>
    <row r="2219" spans="2:13" x14ac:dyDescent="0.2">
      <c r="D2219" s="200"/>
      <c r="E2219" s="11"/>
      <c r="F2219" s="10"/>
      <c r="G2219" s="7">
        <v>100</v>
      </c>
      <c r="H2219" s="53">
        <v>0</v>
      </c>
      <c r="I2219" s="41">
        <v>26.666666666666998</v>
      </c>
      <c r="J2219" s="41">
        <v>53.333333333333002</v>
      </c>
      <c r="K2219" s="2">
        <v>20</v>
      </c>
      <c r="L2219" s="49">
        <v>0</v>
      </c>
      <c r="M2219" s="48">
        <v>0</v>
      </c>
    </row>
    <row r="2220" spans="2:13" x14ac:dyDescent="0.2">
      <c r="D2220" s="200"/>
      <c r="E2220" s="4" t="s">
        <v>51</v>
      </c>
      <c r="F2220" s="5"/>
      <c r="G2220" s="6">
        <v>142</v>
      </c>
      <c r="H2220" s="8">
        <v>4</v>
      </c>
      <c r="I2220" s="1">
        <v>22</v>
      </c>
      <c r="J2220" s="1">
        <v>75</v>
      </c>
      <c r="K2220" s="1">
        <v>32</v>
      </c>
      <c r="L2220" s="1">
        <v>6</v>
      </c>
      <c r="M2220" s="9">
        <v>3</v>
      </c>
    </row>
    <row r="2221" spans="2:13" x14ac:dyDescent="0.2">
      <c r="D2221" s="200"/>
      <c r="E2221" s="11"/>
      <c r="F2221" s="10"/>
      <c r="G2221" s="7">
        <v>100</v>
      </c>
      <c r="H2221" s="18">
        <v>2.8169014084509998</v>
      </c>
      <c r="I2221" s="2">
        <v>15.492957746479</v>
      </c>
      <c r="J2221" s="25">
        <v>52.816901408451002</v>
      </c>
      <c r="K2221" s="2">
        <v>22.535211267606002</v>
      </c>
      <c r="L2221" s="30">
        <v>4.2253521126760001</v>
      </c>
      <c r="M2221" s="15">
        <v>2.112676056338</v>
      </c>
    </row>
    <row r="2222" spans="2:13" x14ac:dyDescent="0.2">
      <c r="D2222" s="200"/>
      <c r="E2222" s="4" t="s">
        <v>52</v>
      </c>
      <c r="F2222" s="5"/>
      <c r="G2222" s="6">
        <v>26</v>
      </c>
      <c r="H2222" s="8">
        <v>3</v>
      </c>
      <c r="I2222" s="1">
        <v>2</v>
      </c>
      <c r="J2222" s="1">
        <v>12</v>
      </c>
      <c r="K2222" s="1">
        <v>5</v>
      </c>
      <c r="L2222" s="1">
        <v>2</v>
      </c>
      <c r="M2222" s="9">
        <v>2</v>
      </c>
    </row>
    <row r="2223" spans="2:13" x14ac:dyDescent="0.2">
      <c r="D2223" s="200"/>
      <c r="E2223" s="11"/>
      <c r="F2223" s="10"/>
      <c r="G2223" s="7">
        <v>100</v>
      </c>
      <c r="H2223" s="70">
        <v>11.538461538462</v>
      </c>
      <c r="I2223" s="30">
        <v>7.6923076923079998</v>
      </c>
      <c r="J2223" s="2">
        <v>46.153846153845997</v>
      </c>
      <c r="K2223" s="30">
        <v>19.230769230768999</v>
      </c>
      <c r="L2223" s="2">
        <v>7.6923076923079998</v>
      </c>
      <c r="M2223" s="15">
        <v>7.6923076923079998</v>
      </c>
    </row>
    <row r="2224" spans="2:13" x14ac:dyDescent="0.2">
      <c r="D2224" s="200"/>
      <c r="E2224" s="4" t="s">
        <v>53</v>
      </c>
      <c r="F2224" s="5"/>
      <c r="G2224" s="6">
        <v>41</v>
      </c>
      <c r="H2224" s="8">
        <v>5</v>
      </c>
      <c r="I2224" s="1">
        <v>11</v>
      </c>
      <c r="J2224" s="1">
        <v>11</v>
      </c>
      <c r="K2224" s="1">
        <v>10</v>
      </c>
      <c r="L2224" s="1">
        <v>3</v>
      </c>
      <c r="M2224" s="9">
        <v>1</v>
      </c>
    </row>
    <row r="2225" spans="4:13" x14ac:dyDescent="0.2">
      <c r="D2225" s="200"/>
      <c r="E2225" s="11"/>
      <c r="F2225" s="10"/>
      <c r="G2225" s="7">
        <v>100</v>
      </c>
      <c r="H2225" s="70">
        <v>12.195121951220001</v>
      </c>
      <c r="I2225" s="41">
        <v>26.829268292683</v>
      </c>
      <c r="J2225" s="50">
        <v>26.829268292683</v>
      </c>
      <c r="K2225" s="2">
        <v>24.390243902439</v>
      </c>
      <c r="L2225" s="2">
        <v>7.3170731707319998</v>
      </c>
      <c r="M2225" s="15">
        <v>2.4390243902440001</v>
      </c>
    </row>
    <row r="2226" spans="4:13" x14ac:dyDescent="0.2">
      <c r="D2226" s="200"/>
      <c r="E2226" s="4" t="s">
        <v>54</v>
      </c>
      <c r="F2226" s="5"/>
      <c r="G2226" s="6">
        <v>226</v>
      </c>
      <c r="H2226" s="8">
        <v>6</v>
      </c>
      <c r="I2226" s="1">
        <v>38</v>
      </c>
      <c r="J2226" s="1">
        <v>96</v>
      </c>
      <c r="K2226" s="1">
        <v>59</v>
      </c>
      <c r="L2226" s="1">
        <v>20</v>
      </c>
      <c r="M2226" s="9">
        <v>7</v>
      </c>
    </row>
    <row r="2227" spans="4:13" x14ac:dyDescent="0.2">
      <c r="D2227" s="200"/>
      <c r="E2227" s="11"/>
      <c r="F2227" s="10"/>
      <c r="G2227" s="7">
        <v>100</v>
      </c>
      <c r="H2227" s="18">
        <v>2.654867256637</v>
      </c>
      <c r="I2227" s="2">
        <v>16.814159292035001</v>
      </c>
      <c r="J2227" s="2">
        <v>42.477876106194998</v>
      </c>
      <c r="K2227" s="2">
        <v>26.106194690264999</v>
      </c>
      <c r="L2227" s="2">
        <v>8.8495575221239999</v>
      </c>
      <c r="M2227" s="15">
        <v>3.0973451327429999</v>
      </c>
    </row>
    <row r="2228" spans="4:13" x14ac:dyDescent="0.2">
      <c r="D2228" s="200"/>
      <c r="E2228" s="4" t="s">
        <v>55</v>
      </c>
      <c r="F2228" s="5"/>
      <c r="G2228" s="6">
        <v>125</v>
      </c>
      <c r="H2228" s="8">
        <v>3</v>
      </c>
      <c r="I2228" s="1">
        <v>26</v>
      </c>
      <c r="J2228" s="1">
        <v>53</v>
      </c>
      <c r="K2228" s="1">
        <v>24</v>
      </c>
      <c r="L2228" s="1">
        <v>17</v>
      </c>
      <c r="M2228" s="9">
        <v>2</v>
      </c>
    </row>
    <row r="2229" spans="4:13" x14ac:dyDescent="0.2">
      <c r="D2229" s="200"/>
      <c r="E2229" s="11"/>
      <c r="F2229" s="10"/>
      <c r="G2229" s="7">
        <v>100</v>
      </c>
      <c r="H2229" s="18">
        <v>2.4</v>
      </c>
      <c r="I2229" s="2">
        <v>20.8</v>
      </c>
      <c r="J2229" s="2">
        <v>42.4</v>
      </c>
      <c r="K2229" s="30">
        <v>19.2</v>
      </c>
      <c r="L2229" s="2">
        <v>13.6</v>
      </c>
      <c r="M2229" s="15">
        <v>1.6</v>
      </c>
    </row>
    <row r="2230" spans="4:13" x14ac:dyDescent="0.2">
      <c r="D2230" s="200"/>
      <c r="E2230" s="4" t="s">
        <v>56</v>
      </c>
      <c r="F2230" s="5"/>
      <c r="G2230" s="6">
        <v>190</v>
      </c>
      <c r="H2230" s="8">
        <v>9</v>
      </c>
      <c r="I2230" s="1">
        <v>27</v>
      </c>
      <c r="J2230" s="1">
        <v>85</v>
      </c>
      <c r="K2230" s="1">
        <v>47</v>
      </c>
      <c r="L2230" s="1">
        <v>18</v>
      </c>
      <c r="M2230" s="9">
        <v>4</v>
      </c>
    </row>
    <row r="2231" spans="4:13" x14ac:dyDescent="0.2">
      <c r="D2231" s="200"/>
      <c r="E2231" s="11"/>
      <c r="F2231" s="10"/>
      <c r="G2231" s="7">
        <v>100</v>
      </c>
      <c r="H2231" s="18">
        <v>4.7368421052630003</v>
      </c>
      <c r="I2231" s="2">
        <v>14.210526315789</v>
      </c>
      <c r="J2231" s="2">
        <v>44.736842105263001</v>
      </c>
      <c r="K2231" s="2">
        <v>24.736842105263001</v>
      </c>
      <c r="L2231" s="2">
        <v>9.4736842105260006</v>
      </c>
      <c r="M2231" s="15">
        <v>2.1052631578950001</v>
      </c>
    </row>
    <row r="2232" spans="4:13" x14ac:dyDescent="0.2">
      <c r="D2232" s="200"/>
      <c r="E2232" s="4" t="s">
        <v>57</v>
      </c>
      <c r="F2232" s="5"/>
      <c r="G2232" s="6">
        <v>185</v>
      </c>
      <c r="H2232" s="8">
        <v>6</v>
      </c>
      <c r="I2232" s="1">
        <v>36</v>
      </c>
      <c r="J2232" s="1">
        <v>63</v>
      </c>
      <c r="K2232" s="1">
        <v>56</v>
      </c>
      <c r="L2232" s="1">
        <v>19</v>
      </c>
      <c r="M2232" s="9">
        <v>5</v>
      </c>
    </row>
    <row r="2233" spans="4:13" x14ac:dyDescent="0.2">
      <c r="D2233" s="200"/>
      <c r="E2233" s="11"/>
      <c r="F2233" s="10"/>
      <c r="G2233" s="7">
        <v>100</v>
      </c>
      <c r="H2233" s="18">
        <v>3.2432432432430001</v>
      </c>
      <c r="I2233" s="2">
        <v>19.459459459459001</v>
      </c>
      <c r="J2233" s="30">
        <v>34.054054054053999</v>
      </c>
      <c r="K2233" s="25">
        <v>30.27027027027</v>
      </c>
      <c r="L2233" s="2">
        <v>10.27027027027</v>
      </c>
      <c r="M2233" s="15">
        <v>2.7027027027030002</v>
      </c>
    </row>
    <row r="2234" spans="4:13" x14ac:dyDescent="0.2">
      <c r="D2234" s="200"/>
      <c r="E2234" s="4" t="s">
        <v>58</v>
      </c>
      <c r="F2234" s="5"/>
      <c r="G2234" s="6">
        <v>113</v>
      </c>
      <c r="H2234" s="8">
        <v>3</v>
      </c>
      <c r="I2234" s="1">
        <v>11</v>
      </c>
      <c r="J2234" s="1">
        <v>49</v>
      </c>
      <c r="K2234" s="1">
        <v>29</v>
      </c>
      <c r="L2234" s="1">
        <v>16</v>
      </c>
      <c r="M2234" s="9">
        <v>5</v>
      </c>
    </row>
    <row r="2235" spans="4:13" x14ac:dyDescent="0.2">
      <c r="D2235" s="200"/>
      <c r="E2235" s="11"/>
      <c r="F2235" s="10"/>
      <c r="G2235" s="7">
        <v>100</v>
      </c>
      <c r="H2235" s="18">
        <v>2.654867256637</v>
      </c>
      <c r="I2235" s="30">
        <v>9.7345132743360008</v>
      </c>
      <c r="J2235" s="2">
        <v>43.362831858406999</v>
      </c>
      <c r="K2235" s="2">
        <v>25.663716814158999</v>
      </c>
      <c r="L2235" s="2">
        <v>14.159292035398</v>
      </c>
      <c r="M2235" s="15">
        <v>4.424778761062</v>
      </c>
    </row>
    <row r="2236" spans="4:13" x14ac:dyDescent="0.2">
      <c r="D2236" s="200"/>
      <c r="E2236" s="4" t="s">
        <v>59</v>
      </c>
      <c r="F2236" s="5"/>
      <c r="G2236" s="6">
        <v>136</v>
      </c>
      <c r="H2236" s="8">
        <v>7</v>
      </c>
      <c r="I2236" s="1">
        <v>15</v>
      </c>
      <c r="J2236" s="1">
        <v>65</v>
      </c>
      <c r="K2236" s="1">
        <v>28</v>
      </c>
      <c r="L2236" s="1">
        <v>11</v>
      </c>
      <c r="M2236" s="9">
        <v>10</v>
      </c>
    </row>
    <row r="2237" spans="4:13" x14ac:dyDescent="0.2">
      <c r="D2237" s="200"/>
      <c r="E2237" s="11"/>
      <c r="F2237" s="10"/>
      <c r="G2237" s="7">
        <v>100</v>
      </c>
      <c r="H2237" s="18">
        <v>5.147058823529</v>
      </c>
      <c r="I2237" s="2">
        <v>11.029411764705999</v>
      </c>
      <c r="J2237" s="2">
        <v>47.794117647058997</v>
      </c>
      <c r="K2237" s="2">
        <v>20.588235294118</v>
      </c>
      <c r="L2237" s="2">
        <v>8.0882352941180002</v>
      </c>
      <c r="M2237" s="15">
        <v>7.352941176471</v>
      </c>
    </row>
    <row r="2238" spans="4:13" x14ac:dyDescent="0.2">
      <c r="D2238" s="199" t="s">
        <v>60</v>
      </c>
      <c r="E2238" s="22" t="s">
        <v>61</v>
      </c>
      <c r="F2238" s="21"/>
      <c r="G2238" s="19">
        <v>205</v>
      </c>
      <c r="H2238" s="27">
        <v>5</v>
      </c>
      <c r="I2238" s="3">
        <v>33</v>
      </c>
      <c r="J2238" s="3">
        <v>91</v>
      </c>
      <c r="K2238" s="3">
        <v>50</v>
      </c>
      <c r="L2238" s="3">
        <v>17</v>
      </c>
      <c r="M2238" s="26">
        <v>9</v>
      </c>
    </row>
    <row r="2239" spans="4:13" x14ac:dyDescent="0.2">
      <c r="D2239" s="200"/>
      <c r="E2239" s="11"/>
      <c r="F2239" s="10"/>
      <c r="G2239" s="7">
        <v>100</v>
      </c>
      <c r="H2239" s="18">
        <v>2.4390243902440001</v>
      </c>
      <c r="I2239" s="2">
        <v>16.097560975610001</v>
      </c>
      <c r="J2239" s="2">
        <v>44.390243902439003</v>
      </c>
      <c r="K2239" s="2">
        <v>24.390243902439</v>
      </c>
      <c r="L2239" s="2">
        <v>8.2926829268290003</v>
      </c>
      <c r="M2239" s="15">
        <v>4.3902439024389999</v>
      </c>
    </row>
    <row r="2240" spans="4:13" x14ac:dyDescent="0.2">
      <c r="D2240" s="200"/>
      <c r="E2240" s="4" t="s">
        <v>62</v>
      </c>
      <c r="F2240" s="5"/>
      <c r="G2240" s="6">
        <v>160</v>
      </c>
      <c r="H2240" s="8">
        <v>7</v>
      </c>
      <c r="I2240" s="1">
        <v>22</v>
      </c>
      <c r="J2240" s="1">
        <v>66</v>
      </c>
      <c r="K2240" s="1">
        <v>39</v>
      </c>
      <c r="L2240" s="1">
        <v>18</v>
      </c>
      <c r="M2240" s="9">
        <v>8</v>
      </c>
    </row>
    <row r="2241" spans="4:13" x14ac:dyDescent="0.2">
      <c r="D2241" s="200"/>
      <c r="E2241" s="11"/>
      <c r="F2241" s="10"/>
      <c r="G2241" s="7">
        <v>100</v>
      </c>
      <c r="H2241" s="18">
        <v>4.375</v>
      </c>
      <c r="I2241" s="2">
        <v>13.75</v>
      </c>
      <c r="J2241" s="2">
        <v>41.25</v>
      </c>
      <c r="K2241" s="2">
        <v>24.375</v>
      </c>
      <c r="L2241" s="2">
        <v>11.25</v>
      </c>
      <c r="M2241" s="15">
        <v>5</v>
      </c>
    </row>
    <row r="2242" spans="4:13" x14ac:dyDescent="0.2">
      <c r="D2242" s="200"/>
      <c r="E2242" s="4" t="s">
        <v>63</v>
      </c>
      <c r="F2242" s="5"/>
      <c r="G2242" s="6">
        <v>121</v>
      </c>
      <c r="H2242" s="8">
        <v>5</v>
      </c>
      <c r="I2242" s="1">
        <v>18</v>
      </c>
      <c r="J2242" s="1">
        <v>53</v>
      </c>
      <c r="K2242" s="1">
        <v>31</v>
      </c>
      <c r="L2242" s="1">
        <v>11</v>
      </c>
      <c r="M2242" s="9">
        <v>3</v>
      </c>
    </row>
    <row r="2243" spans="4:13" x14ac:dyDescent="0.2">
      <c r="D2243" s="200"/>
      <c r="E2243" s="11"/>
      <c r="F2243" s="10"/>
      <c r="G2243" s="7">
        <v>100</v>
      </c>
      <c r="H2243" s="18">
        <v>4.1322314049589997</v>
      </c>
      <c r="I2243" s="2">
        <v>14.876033057851</v>
      </c>
      <c r="J2243" s="2">
        <v>43.801652892561997</v>
      </c>
      <c r="K2243" s="2">
        <v>25.619834710744001</v>
      </c>
      <c r="L2243" s="2">
        <v>9.0909090909089993</v>
      </c>
      <c r="M2243" s="15">
        <v>2.4793388429749998</v>
      </c>
    </row>
    <row r="2244" spans="4:13" x14ac:dyDescent="0.2">
      <c r="D2244" s="200"/>
      <c r="E2244" s="4" t="s">
        <v>64</v>
      </c>
      <c r="F2244" s="5"/>
      <c r="G2244" s="6">
        <v>124</v>
      </c>
      <c r="H2244" s="8">
        <v>5</v>
      </c>
      <c r="I2244" s="1">
        <v>22</v>
      </c>
      <c r="J2244" s="1">
        <v>54</v>
      </c>
      <c r="K2244" s="1">
        <v>27</v>
      </c>
      <c r="L2244" s="1">
        <v>12</v>
      </c>
      <c r="M2244" s="9">
        <v>4</v>
      </c>
    </row>
    <row r="2245" spans="4:13" x14ac:dyDescent="0.2">
      <c r="D2245" s="200"/>
      <c r="E2245" s="11"/>
      <c r="F2245" s="10"/>
      <c r="G2245" s="7">
        <v>100</v>
      </c>
      <c r="H2245" s="18">
        <v>4.0322580645160002</v>
      </c>
      <c r="I2245" s="2">
        <v>17.741935483871</v>
      </c>
      <c r="J2245" s="2">
        <v>43.548387096774</v>
      </c>
      <c r="K2245" s="2">
        <v>21.774193548387</v>
      </c>
      <c r="L2245" s="2">
        <v>9.6774193548389995</v>
      </c>
      <c r="M2245" s="15">
        <v>3.2258064516129998</v>
      </c>
    </row>
    <row r="2246" spans="4:13" x14ac:dyDescent="0.2">
      <c r="D2246" s="200"/>
      <c r="E2246" s="4" t="s">
        <v>65</v>
      </c>
      <c r="F2246" s="5"/>
      <c r="G2246" s="6">
        <v>109</v>
      </c>
      <c r="H2246" s="8">
        <v>5</v>
      </c>
      <c r="I2246" s="1">
        <v>16</v>
      </c>
      <c r="J2246" s="1">
        <v>48</v>
      </c>
      <c r="K2246" s="1">
        <v>30</v>
      </c>
      <c r="L2246" s="1">
        <v>8</v>
      </c>
      <c r="M2246" s="9">
        <v>2</v>
      </c>
    </row>
    <row r="2247" spans="4:13" x14ac:dyDescent="0.2">
      <c r="D2247" s="200"/>
      <c r="E2247" s="11"/>
      <c r="F2247" s="10"/>
      <c r="G2247" s="7">
        <v>100</v>
      </c>
      <c r="H2247" s="18">
        <v>4.5871559633030001</v>
      </c>
      <c r="I2247" s="2">
        <v>14.678899082569</v>
      </c>
      <c r="J2247" s="2">
        <v>44.036697247706002</v>
      </c>
      <c r="K2247" s="2">
        <v>27.522935779817001</v>
      </c>
      <c r="L2247" s="2">
        <v>7.339449541284</v>
      </c>
      <c r="M2247" s="15">
        <v>1.834862385321</v>
      </c>
    </row>
    <row r="2248" spans="4:13" x14ac:dyDescent="0.2">
      <c r="D2248" s="200"/>
      <c r="E2248" s="4" t="s">
        <v>66</v>
      </c>
      <c r="F2248" s="5"/>
      <c r="G2248" s="6">
        <v>104</v>
      </c>
      <c r="H2248" s="8">
        <v>4</v>
      </c>
      <c r="I2248" s="1">
        <v>16</v>
      </c>
      <c r="J2248" s="1">
        <v>44</v>
      </c>
      <c r="K2248" s="1">
        <v>26</v>
      </c>
      <c r="L2248" s="1">
        <v>12</v>
      </c>
      <c r="M2248" s="9">
        <v>2</v>
      </c>
    </row>
    <row r="2249" spans="4:13" x14ac:dyDescent="0.2">
      <c r="D2249" s="200"/>
      <c r="E2249" s="11"/>
      <c r="F2249" s="10"/>
      <c r="G2249" s="7">
        <v>100</v>
      </c>
      <c r="H2249" s="18">
        <v>3.8461538461539999</v>
      </c>
      <c r="I2249" s="2">
        <v>15.384615384615</v>
      </c>
      <c r="J2249" s="2">
        <v>42.307692307692001</v>
      </c>
      <c r="K2249" s="2">
        <v>25</v>
      </c>
      <c r="L2249" s="2">
        <v>11.538461538462</v>
      </c>
      <c r="M2249" s="15">
        <v>1.923076923077</v>
      </c>
    </row>
    <row r="2250" spans="4:13" x14ac:dyDescent="0.2">
      <c r="D2250" s="200"/>
      <c r="E2250" s="4" t="s">
        <v>67</v>
      </c>
      <c r="F2250" s="5"/>
      <c r="G2250" s="6">
        <v>139</v>
      </c>
      <c r="H2250" s="8">
        <v>8</v>
      </c>
      <c r="I2250" s="1">
        <v>24</v>
      </c>
      <c r="J2250" s="1">
        <v>62</v>
      </c>
      <c r="K2250" s="1">
        <v>31</v>
      </c>
      <c r="L2250" s="1">
        <v>12</v>
      </c>
      <c r="M2250" s="9">
        <v>2</v>
      </c>
    </row>
    <row r="2251" spans="4:13" x14ac:dyDescent="0.2">
      <c r="D2251" s="200"/>
      <c r="E2251" s="11"/>
      <c r="F2251" s="10"/>
      <c r="G2251" s="7">
        <v>100</v>
      </c>
      <c r="H2251" s="18">
        <v>5.755395683453</v>
      </c>
      <c r="I2251" s="2">
        <v>17.266187050359999</v>
      </c>
      <c r="J2251" s="2">
        <v>44.604316546763002</v>
      </c>
      <c r="K2251" s="2">
        <v>22.302158273381</v>
      </c>
      <c r="L2251" s="2">
        <v>8.6330935251799996</v>
      </c>
      <c r="M2251" s="15">
        <v>1.438848920863</v>
      </c>
    </row>
    <row r="2252" spans="4:13" x14ac:dyDescent="0.2">
      <c r="D2252" s="200"/>
      <c r="E2252" s="4" t="s">
        <v>68</v>
      </c>
      <c r="F2252" s="5"/>
      <c r="G2252" s="6">
        <v>48</v>
      </c>
      <c r="H2252" s="8">
        <v>2</v>
      </c>
      <c r="I2252" s="1">
        <v>11</v>
      </c>
      <c r="J2252" s="1">
        <v>15</v>
      </c>
      <c r="K2252" s="1">
        <v>16</v>
      </c>
      <c r="L2252" s="1">
        <v>3</v>
      </c>
      <c r="M2252" s="9">
        <v>1</v>
      </c>
    </row>
    <row r="2253" spans="4:13" x14ac:dyDescent="0.2">
      <c r="D2253" s="200"/>
      <c r="E2253" s="11"/>
      <c r="F2253" s="10"/>
      <c r="G2253" s="7">
        <v>100</v>
      </c>
      <c r="H2253" s="18">
        <v>4.166666666667</v>
      </c>
      <c r="I2253" s="25">
        <v>22.916666666666998</v>
      </c>
      <c r="J2253" s="50">
        <v>31.25</v>
      </c>
      <c r="K2253" s="25">
        <v>33.333333333333002</v>
      </c>
      <c r="L2253" s="2">
        <v>6.25</v>
      </c>
      <c r="M2253" s="15">
        <v>2.083333333333</v>
      </c>
    </row>
    <row r="2254" spans="4:13" x14ac:dyDescent="0.2">
      <c r="D2254" s="200"/>
      <c r="E2254" s="4" t="s">
        <v>69</v>
      </c>
      <c r="F2254" s="5"/>
      <c r="G2254" s="6">
        <v>37</v>
      </c>
      <c r="H2254" s="8">
        <v>1</v>
      </c>
      <c r="I2254" s="1">
        <v>8</v>
      </c>
      <c r="J2254" s="1">
        <v>11</v>
      </c>
      <c r="K2254" s="1">
        <v>14</v>
      </c>
      <c r="L2254" s="1">
        <v>3</v>
      </c>
      <c r="M2254" s="9">
        <v>0</v>
      </c>
    </row>
    <row r="2255" spans="4:13" x14ac:dyDescent="0.2">
      <c r="D2255" s="200"/>
      <c r="E2255" s="11"/>
      <c r="F2255" s="10"/>
      <c r="G2255" s="7">
        <v>100</v>
      </c>
      <c r="H2255" s="18">
        <v>2.7027027027030002</v>
      </c>
      <c r="I2255" s="25">
        <v>21.621621621622001</v>
      </c>
      <c r="J2255" s="50">
        <v>29.72972972973</v>
      </c>
      <c r="K2255" s="41">
        <v>37.837837837838002</v>
      </c>
      <c r="L2255" s="2">
        <v>8.1081081081080004</v>
      </c>
      <c r="M2255" s="48">
        <v>0</v>
      </c>
    </row>
    <row r="2256" spans="4:13" x14ac:dyDescent="0.2">
      <c r="D2256" s="199" t="s">
        <v>70</v>
      </c>
      <c r="E2256" s="22" t="s">
        <v>18</v>
      </c>
      <c r="F2256" s="21"/>
      <c r="G2256" s="19">
        <v>0</v>
      </c>
      <c r="H2256" s="27">
        <v>0</v>
      </c>
      <c r="I2256" s="3">
        <v>0</v>
      </c>
      <c r="J2256" s="3">
        <v>0</v>
      </c>
      <c r="K2256" s="3">
        <v>0</v>
      </c>
      <c r="L2256" s="3">
        <v>0</v>
      </c>
      <c r="M2256" s="26">
        <v>0</v>
      </c>
    </row>
    <row r="2257" spans="2:13" x14ac:dyDescent="0.2">
      <c r="D2257" s="201"/>
      <c r="E2257" s="45"/>
      <c r="F2257" s="51"/>
      <c r="G2257" s="119">
        <v>0</v>
      </c>
      <c r="H2257" s="118">
        <v>0</v>
      </c>
      <c r="I2257" s="83">
        <v>0</v>
      </c>
      <c r="J2257" s="83">
        <v>0</v>
      </c>
      <c r="K2257" s="83">
        <v>0</v>
      </c>
      <c r="L2257" s="103">
        <v>0</v>
      </c>
      <c r="M2257" s="116">
        <v>0</v>
      </c>
    </row>
    <row r="2259" spans="2:13" x14ac:dyDescent="0.2">
      <c r="B2259" s="40" t="str">
        <f xml:space="preserve"> HYPERLINK("#'目次'!B61", "[55]")</f>
        <v>[55]</v>
      </c>
      <c r="C2259" s="23" t="s">
        <v>156</v>
      </c>
    </row>
    <row r="2262" spans="2:13" x14ac:dyDescent="0.2">
      <c r="C2262" s="23" t="s">
        <v>73</v>
      </c>
    </row>
    <row r="2263" spans="2:13" ht="36" x14ac:dyDescent="0.2">
      <c r="D2263" s="195"/>
      <c r="E2263" s="196"/>
      <c r="F2263" s="196"/>
      <c r="G2263" s="37" t="s">
        <v>15</v>
      </c>
      <c r="H2263" s="33" t="s">
        <v>131</v>
      </c>
      <c r="I2263" s="13" t="s">
        <v>132</v>
      </c>
      <c r="J2263" s="13" t="s">
        <v>133</v>
      </c>
      <c r="K2263" s="13" t="s">
        <v>134</v>
      </c>
      <c r="L2263" s="13" t="s">
        <v>135</v>
      </c>
      <c r="M2263" s="38" t="s">
        <v>18</v>
      </c>
    </row>
    <row r="2264" spans="2:13" x14ac:dyDescent="0.2">
      <c r="D2264" s="197"/>
      <c r="E2264" s="198"/>
      <c r="F2264" s="198"/>
      <c r="G2264" s="35"/>
      <c r="H2264" s="39"/>
      <c r="I2264" s="14"/>
      <c r="J2264" s="14"/>
      <c r="K2264" s="14"/>
      <c r="L2264" s="14"/>
      <c r="M2264" s="34"/>
    </row>
    <row r="2265" spans="2:13" x14ac:dyDescent="0.2">
      <c r="D2265" s="78"/>
      <c r="E2265" s="79" t="s">
        <v>15</v>
      </c>
      <c r="F2265" s="66"/>
      <c r="G2265" s="36">
        <v>1200</v>
      </c>
      <c r="H2265" s="17">
        <v>46</v>
      </c>
      <c r="I2265" s="17">
        <v>192</v>
      </c>
      <c r="J2265" s="17">
        <v>518</v>
      </c>
      <c r="K2265" s="17">
        <v>293</v>
      </c>
      <c r="L2265" s="17">
        <v>112</v>
      </c>
      <c r="M2265" s="47">
        <v>39</v>
      </c>
    </row>
    <row r="2266" spans="2:13" x14ac:dyDescent="0.2">
      <c r="D2266" s="45"/>
      <c r="E2266" s="51"/>
      <c r="F2266" s="67"/>
      <c r="G2266" s="7">
        <v>100</v>
      </c>
      <c r="H2266" s="2">
        <v>3.833333333333</v>
      </c>
      <c r="I2266" s="2">
        <v>16</v>
      </c>
      <c r="J2266" s="2">
        <v>43.166666666666998</v>
      </c>
      <c r="K2266" s="2">
        <v>24.416666666666998</v>
      </c>
      <c r="L2266" s="2">
        <v>9.333333333333</v>
      </c>
      <c r="M2266" s="15">
        <v>3.25</v>
      </c>
    </row>
    <row r="2267" spans="2:13" x14ac:dyDescent="0.2">
      <c r="D2267" s="199" t="s">
        <v>74</v>
      </c>
      <c r="E2267" s="22" t="s">
        <v>75</v>
      </c>
      <c r="F2267" s="21"/>
      <c r="G2267" s="19">
        <v>592</v>
      </c>
      <c r="H2267" s="27">
        <v>21</v>
      </c>
      <c r="I2267" s="3">
        <v>87</v>
      </c>
      <c r="J2267" s="3">
        <v>277</v>
      </c>
      <c r="K2267" s="3">
        <v>131</v>
      </c>
      <c r="L2267" s="3">
        <v>58</v>
      </c>
      <c r="M2267" s="26">
        <v>18</v>
      </c>
    </row>
    <row r="2268" spans="2:13" x14ac:dyDescent="0.2">
      <c r="D2268" s="200"/>
      <c r="E2268" s="11"/>
      <c r="F2268" s="10"/>
      <c r="G2268" s="7">
        <v>100</v>
      </c>
      <c r="H2268" s="18">
        <v>3.5472972972969998</v>
      </c>
      <c r="I2268" s="2">
        <v>14.695945945946001</v>
      </c>
      <c r="J2268" s="2">
        <v>46.790540540541002</v>
      </c>
      <c r="K2268" s="2">
        <v>22.128378378377999</v>
      </c>
      <c r="L2268" s="2">
        <v>9.7972972972969998</v>
      </c>
      <c r="M2268" s="15">
        <v>3.040540540541</v>
      </c>
    </row>
    <row r="2269" spans="2:13" x14ac:dyDescent="0.2">
      <c r="D2269" s="200"/>
      <c r="E2269" s="4" t="s">
        <v>34</v>
      </c>
      <c r="F2269" s="5"/>
      <c r="G2269" s="6">
        <v>37</v>
      </c>
      <c r="H2269" s="8">
        <v>0</v>
      </c>
      <c r="I2269" s="1">
        <v>3</v>
      </c>
      <c r="J2269" s="1">
        <v>15</v>
      </c>
      <c r="K2269" s="1">
        <v>10</v>
      </c>
      <c r="L2269" s="1">
        <v>7</v>
      </c>
      <c r="M2269" s="9">
        <v>2</v>
      </c>
    </row>
    <row r="2270" spans="2:13" x14ac:dyDescent="0.2">
      <c r="D2270" s="200"/>
      <c r="E2270" s="11"/>
      <c r="F2270" s="10"/>
      <c r="G2270" s="7">
        <v>100</v>
      </c>
      <c r="H2270" s="53">
        <v>0</v>
      </c>
      <c r="I2270" s="30">
        <v>8.1081081081080004</v>
      </c>
      <c r="J2270" s="2">
        <v>40.540540540541002</v>
      </c>
      <c r="K2270" s="2">
        <v>27.027027027027</v>
      </c>
      <c r="L2270" s="25">
        <v>18.918918918919001</v>
      </c>
      <c r="M2270" s="15">
        <v>5.4054054054050003</v>
      </c>
    </row>
    <row r="2271" spans="2:13" x14ac:dyDescent="0.2">
      <c r="D2271" s="200"/>
      <c r="E2271" s="4" t="s">
        <v>35</v>
      </c>
      <c r="F2271" s="5"/>
      <c r="G2271" s="6">
        <v>75</v>
      </c>
      <c r="H2271" s="8">
        <v>3</v>
      </c>
      <c r="I2271" s="1">
        <v>8</v>
      </c>
      <c r="J2271" s="1">
        <v>37</v>
      </c>
      <c r="K2271" s="1">
        <v>12</v>
      </c>
      <c r="L2271" s="1">
        <v>12</v>
      </c>
      <c r="M2271" s="9">
        <v>3</v>
      </c>
    </row>
    <row r="2272" spans="2:13" x14ac:dyDescent="0.2">
      <c r="D2272" s="200"/>
      <c r="E2272" s="11"/>
      <c r="F2272" s="10"/>
      <c r="G2272" s="7">
        <v>100</v>
      </c>
      <c r="H2272" s="18">
        <v>4</v>
      </c>
      <c r="I2272" s="30">
        <v>10.666666666667</v>
      </c>
      <c r="J2272" s="25">
        <v>49.333333333333002</v>
      </c>
      <c r="K2272" s="30">
        <v>16</v>
      </c>
      <c r="L2272" s="25">
        <v>16</v>
      </c>
      <c r="M2272" s="15">
        <v>4</v>
      </c>
    </row>
    <row r="2273" spans="4:13" x14ac:dyDescent="0.2">
      <c r="D2273" s="200"/>
      <c r="E2273" s="4" t="s">
        <v>36</v>
      </c>
      <c r="F2273" s="5"/>
      <c r="G2273" s="6">
        <v>95</v>
      </c>
      <c r="H2273" s="8">
        <v>1</v>
      </c>
      <c r="I2273" s="1">
        <v>13</v>
      </c>
      <c r="J2273" s="1">
        <v>49</v>
      </c>
      <c r="K2273" s="1">
        <v>24</v>
      </c>
      <c r="L2273" s="1">
        <v>7</v>
      </c>
      <c r="M2273" s="9">
        <v>1</v>
      </c>
    </row>
    <row r="2274" spans="4:13" x14ac:dyDescent="0.2">
      <c r="D2274" s="200"/>
      <c r="E2274" s="11"/>
      <c r="F2274" s="10"/>
      <c r="G2274" s="7">
        <v>100</v>
      </c>
      <c r="H2274" s="18">
        <v>1.052631578947</v>
      </c>
      <c r="I2274" s="2">
        <v>13.684210526316001</v>
      </c>
      <c r="J2274" s="25">
        <v>51.578947368420998</v>
      </c>
      <c r="K2274" s="2">
        <v>25.263157894736999</v>
      </c>
      <c r="L2274" s="2">
        <v>7.3684210526319998</v>
      </c>
      <c r="M2274" s="15">
        <v>1.052631578947</v>
      </c>
    </row>
    <row r="2275" spans="4:13" x14ac:dyDescent="0.2">
      <c r="D2275" s="200"/>
      <c r="E2275" s="4" t="s">
        <v>37</v>
      </c>
      <c r="F2275" s="5"/>
      <c r="G2275" s="6">
        <v>111</v>
      </c>
      <c r="H2275" s="8">
        <v>5</v>
      </c>
      <c r="I2275" s="1">
        <v>17</v>
      </c>
      <c r="J2275" s="1">
        <v>44</v>
      </c>
      <c r="K2275" s="1">
        <v>29</v>
      </c>
      <c r="L2275" s="1">
        <v>13</v>
      </c>
      <c r="M2275" s="9">
        <v>3</v>
      </c>
    </row>
    <row r="2276" spans="4:13" x14ac:dyDescent="0.2">
      <c r="D2276" s="200"/>
      <c r="E2276" s="11"/>
      <c r="F2276" s="10"/>
      <c r="G2276" s="7">
        <v>100</v>
      </c>
      <c r="H2276" s="18">
        <v>4.5045045045050003</v>
      </c>
      <c r="I2276" s="2">
        <v>15.315315315315001</v>
      </c>
      <c r="J2276" s="2">
        <v>39.639639639640002</v>
      </c>
      <c r="K2276" s="2">
        <v>26.126126126126</v>
      </c>
      <c r="L2276" s="2">
        <v>11.711711711712001</v>
      </c>
      <c r="M2276" s="15">
        <v>2.7027027027030002</v>
      </c>
    </row>
    <row r="2277" spans="4:13" x14ac:dyDescent="0.2">
      <c r="D2277" s="200"/>
      <c r="E2277" s="4" t="s">
        <v>38</v>
      </c>
      <c r="F2277" s="5"/>
      <c r="G2277" s="6">
        <v>93</v>
      </c>
      <c r="H2277" s="8">
        <v>4</v>
      </c>
      <c r="I2277" s="1">
        <v>15</v>
      </c>
      <c r="J2277" s="1">
        <v>42</v>
      </c>
      <c r="K2277" s="1">
        <v>22</v>
      </c>
      <c r="L2277" s="1">
        <v>9</v>
      </c>
      <c r="M2277" s="9">
        <v>1</v>
      </c>
    </row>
    <row r="2278" spans="4:13" x14ac:dyDescent="0.2">
      <c r="D2278" s="200"/>
      <c r="E2278" s="11"/>
      <c r="F2278" s="10"/>
      <c r="G2278" s="7">
        <v>100</v>
      </c>
      <c r="H2278" s="18">
        <v>4.3010752688169998</v>
      </c>
      <c r="I2278" s="2">
        <v>16.129032258064999</v>
      </c>
      <c r="J2278" s="2">
        <v>45.161290322581003</v>
      </c>
      <c r="K2278" s="2">
        <v>23.655913978495001</v>
      </c>
      <c r="L2278" s="2">
        <v>9.6774193548389995</v>
      </c>
      <c r="M2278" s="15">
        <v>1.0752688172039999</v>
      </c>
    </row>
    <row r="2279" spans="4:13" x14ac:dyDescent="0.2">
      <c r="D2279" s="200"/>
      <c r="E2279" s="4" t="s">
        <v>39</v>
      </c>
      <c r="F2279" s="5"/>
      <c r="G2279" s="6">
        <v>109</v>
      </c>
      <c r="H2279" s="8">
        <v>3</v>
      </c>
      <c r="I2279" s="1">
        <v>18</v>
      </c>
      <c r="J2279" s="1">
        <v>56</v>
      </c>
      <c r="K2279" s="1">
        <v>22</v>
      </c>
      <c r="L2279" s="1">
        <v>5</v>
      </c>
      <c r="M2279" s="9">
        <v>5</v>
      </c>
    </row>
    <row r="2280" spans="4:13" x14ac:dyDescent="0.2">
      <c r="D2280" s="200"/>
      <c r="E2280" s="11"/>
      <c r="F2280" s="10"/>
      <c r="G2280" s="7">
        <v>100</v>
      </c>
      <c r="H2280" s="18">
        <v>2.7522935779819999</v>
      </c>
      <c r="I2280" s="2">
        <v>16.513761467889999</v>
      </c>
      <c r="J2280" s="25">
        <v>51.376146788991001</v>
      </c>
      <c r="K2280" s="2">
        <v>20.183486238532002</v>
      </c>
      <c r="L2280" s="2">
        <v>4.5871559633030001</v>
      </c>
      <c r="M2280" s="15">
        <v>4.5871559633030001</v>
      </c>
    </row>
    <row r="2281" spans="4:13" x14ac:dyDescent="0.2">
      <c r="D2281" s="200"/>
      <c r="E2281" s="4" t="s">
        <v>40</v>
      </c>
      <c r="F2281" s="5"/>
      <c r="G2281" s="6">
        <v>72</v>
      </c>
      <c r="H2281" s="8">
        <v>5</v>
      </c>
      <c r="I2281" s="1">
        <v>13</v>
      </c>
      <c r="J2281" s="1">
        <v>34</v>
      </c>
      <c r="K2281" s="1">
        <v>12</v>
      </c>
      <c r="L2281" s="1">
        <v>5</v>
      </c>
      <c r="M2281" s="9">
        <v>3</v>
      </c>
    </row>
    <row r="2282" spans="4:13" x14ac:dyDescent="0.2">
      <c r="D2282" s="200"/>
      <c r="E2282" s="11"/>
      <c r="F2282" s="10"/>
      <c r="G2282" s="7">
        <v>100</v>
      </c>
      <c r="H2282" s="18">
        <v>6.9444444444439997</v>
      </c>
      <c r="I2282" s="2">
        <v>18.055555555556001</v>
      </c>
      <c r="J2282" s="2">
        <v>47.222222222222001</v>
      </c>
      <c r="K2282" s="30">
        <v>16.666666666666998</v>
      </c>
      <c r="L2282" s="2">
        <v>6.9444444444439997</v>
      </c>
      <c r="M2282" s="15">
        <v>4.166666666667</v>
      </c>
    </row>
    <row r="2283" spans="4:13" x14ac:dyDescent="0.2">
      <c r="D2283" s="199" t="s">
        <v>76</v>
      </c>
      <c r="E2283" s="22" t="s">
        <v>77</v>
      </c>
      <c r="F2283" s="21"/>
      <c r="G2283" s="19">
        <v>608</v>
      </c>
      <c r="H2283" s="27">
        <v>25</v>
      </c>
      <c r="I2283" s="3">
        <v>105</v>
      </c>
      <c r="J2283" s="3">
        <v>241</v>
      </c>
      <c r="K2283" s="3">
        <v>162</v>
      </c>
      <c r="L2283" s="3">
        <v>54</v>
      </c>
      <c r="M2283" s="26">
        <v>21</v>
      </c>
    </row>
    <row r="2284" spans="4:13" x14ac:dyDescent="0.2">
      <c r="D2284" s="200"/>
      <c r="E2284" s="11"/>
      <c r="F2284" s="10"/>
      <c r="G2284" s="7">
        <v>100</v>
      </c>
      <c r="H2284" s="18">
        <v>4.1118421052630003</v>
      </c>
      <c r="I2284" s="2">
        <v>17.269736842105001</v>
      </c>
      <c r="J2284" s="2">
        <v>39.638157894736999</v>
      </c>
      <c r="K2284" s="2">
        <v>26.644736842105001</v>
      </c>
      <c r="L2284" s="2">
        <v>8.8815789473680002</v>
      </c>
      <c r="M2284" s="15">
        <v>3.4539473684209998</v>
      </c>
    </row>
    <row r="2285" spans="4:13" x14ac:dyDescent="0.2">
      <c r="D2285" s="200"/>
      <c r="E2285" s="4" t="s">
        <v>34</v>
      </c>
      <c r="F2285" s="5"/>
      <c r="G2285" s="6">
        <v>37</v>
      </c>
      <c r="H2285" s="8">
        <v>0</v>
      </c>
      <c r="I2285" s="1">
        <v>3</v>
      </c>
      <c r="J2285" s="1">
        <v>18</v>
      </c>
      <c r="K2285" s="1">
        <v>11</v>
      </c>
      <c r="L2285" s="1">
        <v>3</v>
      </c>
      <c r="M2285" s="9">
        <v>2</v>
      </c>
    </row>
    <row r="2286" spans="4:13" x14ac:dyDescent="0.2">
      <c r="D2286" s="200"/>
      <c r="E2286" s="11"/>
      <c r="F2286" s="10"/>
      <c r="G2286" s="7">
        <v>100</v>
      </c>
      <c r="H2286" s="53">
        <v>0</v>
      </c>
      <c r="I2286" s="30">
        <v>8.1081081081080004</v>
      </c>
      <c r="J2286" s="25">
        <v>48.648648648649001</v>
      </c>
      <c r="K2286" s="25">
        <v>29.72972972973</v>
      </c>
      <c r="L2286" s="2">
        <v>8.1081081081080004</v>
      </c>
      <c r="M2286" s="15">
        <v>5.4054054054050003</v>
      </c>
    </row>
    <row r="2287" spans="4:13" x14ac:dyDescent="0.2">
      <c r="D2287" s="200"/>
      <c r="E2287" s="4" t="s">
        <v>35</v>
      </c>
      <c r="F2287" s="5"/>
      <c r="G2287" s="6">
        <v>73</v>
      </c>
      <c r="H2287" s="8">
        <v>3</v>
      </c>
      <c r="I2287" s="1">
        <v>12</v>
      </c>
      <c r="J2287" s="1">
        <v>33</v>
      </c>
      <c r="K2287" s="1">
        <v>10</v>
      </c>
      <c r="L2287" s="1">
        <v>12</v>
      </c>
      <c r="M2287" s="9">
        <v>3</v>
      </c>
    </row>
    <row r="2288" spans="4:13" x14ac:dyDescent="0.2">
      <c r="D2288" s="200"/>
      <c r="E2288" s="11"/>
      <c r="F2288" s="10"/>
      <c r="G2288" s="7">
        <v>100</v>
      </c>
      <c r="H2288" s="18">
        <v>4.1095890410960001</v>
      </c>
      <c r="I2288" s="2">
        <v>16.438356164384</v>
      </c>
      <c r="J2288" s="2">
        <v>45.205479452055002</v>
      </c>
      <c r="K2288" s="50">
        <v>13.698630136986001</v>
      </c>
      <c r="L2288" s="25">
        <v>16.438356164384</v>
      </c>
      <c r="M2288" s="15">
        <v>4.1095890410960001</v>
      </c>
    </row>
    <row r="2289" spans="2:13" x14ac:dyDescent="0.2">
      <c r="D2289" s="200"/>
      <c r="E2289" s="4" t="s">
        <v>36</v>
      </c>
      <c r="F2289" s="5"/>
      <c r="G2289" s="6">
        <v>92</v>
      </c>
      <c r="H2289" s="8">
        <v>4</v>
      </c>
      <c r="I2289" s="1">
        <v>11</v>
      </c>
      <c r="J2289" s="1">
        <v>35</v>
      </c>
      <c r="K2289" s="1">
        <v>29</v>
      </c>
      <c r="L2289" s="1">
        <v>11</v>
      </c>
      <c r="M2289" s="9">
        <v>2</v>
      </c>
    </row>
    <row r="2290" spans="2:13" x14ac:dyDescent="0.2">
      <c r="D2290" s="200"/>
      <c r="E2290" s="11"/>
      <c r="F2290" s="10"/>
      <c r="G2290" s="7">
        <v>100</v>
      </c>
      <c r="H2290" s="18">
        <v>4.3478260869570002</v>
      </c>
      <c r="I2290" s="2">
        <v>11.95652173913</v>
      </c>
      <c r="J2290" s="30">
        <v>38.043478260870003</v>
      </c>
      <c r="K2290" s="25">
        <v>31.521739130435002</v>
      </c>
      <c r="L2290" s="2">
        <v>11.95652173913</v>
      </c>
      <c r="M2290" s="15">
        <v>2.1739130434780001</v>
      </c>
    </row>
    <row r="2291" spans="2:13" x14ac:dyDescent="0.2">
      <c r="D2291" s="200"/>
      <c r="E2291" s="4" t="s">
        <v>37</v>
      </c>
      <c r="F2291" s="5"/>
      <c r="G2291" s="6">
        <v>110</v>
      </c>
      <c r="H2291" s="8">
        <v>2</v>
      </c>
      <c r="I2291" s="1">
        <v>25</v>
      </c>
      <c r="J2291" s="1">
        <v>44</v>
      </c>
      <c r="K2291" s="1">
        <v>25</v>
      </c>
      <c r="L2291" s="1">
        <v>11</v>
      </c>
      <c r="M2291" s="9">
        <v>3</v>
      </c>
    </row>
    <row r="2292" spans="2:13" x14ac:dyDescent="0.2">
      <c r="D2292" s="200"/>
      <c r="E2292" s="11"/>
      <c r="F2292" s="10"/>
      <c r="G2292" s="7">
        <v>100</v>
      </c>
      <c r="H2292" s="18">
        <v>1.818181818182</v>
      </c>
      <c r="I2292" s="25">
        <v>22.727272727273</v>
      </c>
      <c r="J2292" s="2">
        <v>40</v>
      </c>
      <c r="K2292" s="2">
        <v>22.727272727273</v>
      </c>
      <c r="L2292" s="2">
        <v>10</v>
      </c>
      <c r="M2292" s="15">
        <v>2.7272727272730002</v>
      </c>
    </row>
    <row r="2293" spans="2:13" x14ac:dyDescent="0.2">
      <c r="D2293" s="200"/>
      <c r="E2293" s="4" t="s">
        <v>38</v>
      </c>
      <c r="F2293" s="5"/>
      <c r="G2293" s="6">
        <v>93</v>
      </c>
      <c r="H2293" s="8">
        <v>6</v>
      </c>
      <c r="I2293" s="1">
        <v>19</v>
      </c>
      <c r="J2293" s="1">
        <v>36</v>
      </c>
      <c r="K2293" s="1">
        <v>28</v>
      </c>
      <c r="L2293" s="1">
        <v>3</v>
      </c>
      <c r="M2293" s="9">
        <v>1</v>
      </c>
    </row>
    <row r="2294" spans="2:13" x14ac:dyDescent="0.2">
      <c r="D2294" s="200"/>
      <c r="E2294" s="11"/>
      <c r="F2294" s="10"/>
      <c r="G2294" s="7">
        <v>100</v>
      </c>
      <c r="H2294" s="18">
        <v>6.4516129032259997</v>
      </c>
      <c r="I2294" s="2">
        <v>20.430107526882001</v>
      </c>
      <c r="J2294" s="2">
        <v>38.709677419355003</v>
      </c>
      <c r="K2294" s="25">
        <v>30.107526881719998</v>
      </c>
      <c r="L2294" s="30">
        <v>3.2258064516129998</v>
      </c>
      <c r="M2294" s="15">
        <v>1.0752688172039999</v>
      </c>
    </row>
    <row r="2295" spans="2:13" x14ac:dyDescent="0.2">
      <c r="D2295" s="200"/>
      <c r="E2295" s="4" t="s">
        <v>39</v>
      </c>
      <c r="F2295" s="5"/>
      <c r="G2295" s="6">
        <v>114</v>
      </c>
      <c r="H2295" s="8">
        <v>4</v>
      </c>
      <c r="I2295" s="1">
        <v>21</v>
      </c>
      <c r="J2295" s="1">
        <v>48</v>
      </c>
      <c r="K2295" s="1">
        <v>31</v>
      </c>
      <c r="L2295" s="1">
        <v>7</v>
      </c>
      <c r="M2295" s="9">
        <v>3</v>
      </c>
    </row>
    <row r="2296" spans="2:13" x14ac:dyDescent="0.2">
      <c r="D2296" s="200"/>
      <c r="E2296" s="11"/>
      <c r="F2296" s="10"/>
      <c r="G2296" s="7">
        <v>100</v>
      </c>
      <c r="H2296" s="18">
        <v>3.508771929825</v>
      </c>
      <c r="I2296" s="2">
        <v>18.421052631578998</v>
      </c>
      <c r="J2296" s="2">
        <v>42.105263157895003</v>
      </c>
      <c r="K2296" s="2">
        <v>27.192982456140001</v>
      </c>
      <c r="L2296" s="2">
        <v>6.1403508771929998</v>
      </c>
      <c r="M2296" s="15">
        <v>2.6315789473679998</v>
      </c>
    </row>
    <row r="2297" spans="2:13" x14ac:dyDescent="0.2">
      <c r="D2297" s="200"/>
      <c r="E2297" s="4" t="s">
        <v>40</v>
      </c>
      <c r="F2297" s="5"/>
      <c r="G2297" s="6">
        <v>89</v>
      </c>
      <c r="H2297" s="8">
        <v>6</v>
      </c>
      <c r="I2297" s="1">
        <v>14</v>
      </c>
      <c r="J2297" s="1">
        <v>27</v>
      </c>
      <c r="K2297" s="1">
        <v>28</v>
      </c>
      <c r="L2297" s="1">
        <v>7</v>
      </c>
      <c r="M2297" s="9">
        <v>7</v>
      </c>
    </row>
    <row r="2298" spans="2:13" x14ac:dyDescent="0.2">
      <c r="D2298" s="201"/>
      <c r="E2298" s="45"/>
      <c r="F2298" s="51"/>
      <c r="G2298" s="81">
        <v>100</v>
      </c>
      <c r="H2298" s="115">
        <v>6.7415730337079998</v>
      </c>
      <c r="I2298" s="64">
        <v>15.730337078651999</v>
      </c>
      <c r="J2298" s="108">
        <v>30.337078651685001</v>
      </c>
      <c r="K2298" s="124">
        <v>31.460674157303</v>
      </c>
      <c r="L2298" s="64">
        <v>7.8651685393259996</v>
      </c>
      <c r="M2298" s="106">
        <v>7.8651685393259996</v>
      </c>
    </row>
    <row r="2300" spans="2:13" x14ac:dyDescent="0.2">
      <c r="B2300" s="40" t="str">
        <f xml:space="preserve"> HYPERLINK("#'目次'!B62", "[56]")</f>
        <v>[56]</v>
      </c>
      <c r="C2300" s="23" t="s">
        <v>156</v>
      </c>
    </row>
    <row r="2303" spans="2:13" x14ac:dyDescent="0.2">
      <c r="C2303" s="23" t="s">
        <v>80</v>
      </c>
    </row>
    <row r="2304" spans="2:13" ht="36" x14ac:dyDescent="0.2">
      <c r="E2304" s="195"/>
      <c r="F2304" s="196"/>
      <c r="G2304" s="37" t="s">
        <v>15</v>
      </c>
      <c r="H2304" s="33" t="s">
        <v>131</v>
      </c>
      <c r="I2304" s="13" t="s">
        <v>132</v>
      </c>
      <c r="J2304" s="13" t="s">
        <v>133</v>
      </c>
      <c r="K2304" s="13" t="s">
        <v>134</v>
      </c>
      <c r="L2304" s="13" t="s">
        <v>135</v>
      </c>
      <c r="M2304" s="38" t="s">
        <v>18</v>
      </c>
    </row>
    <row r="2305" spans="5:13" x14ac:dyDescent="0.2">
      <c r="E2305" s="197"/>
      <c r="F2305" s="198"/>
      <c r="G2305" s="35"/>
      <c r="H2305" s="39"/>
      <c r="I2305" s="14"/>
      <c r="J2305" s="14"/>
      <c r="K2305" s="14"/>
      <c r="L2305" s="14"/>
      <c r="M2305" s="34"/>
    </row>
    <row r="2306" spans="5:13" x14ac:dyDescent="0.2">
      <c r="E2306" s="120" t="s">
        <v>15</v>
      </c>
      <c r="F2306" s="66"/>
      <c r="G2306" s="36">
        <v>1200</v>
      </c>
      <c r="H2306" s="17">
        <v>46</v>
      </c>
      <c r="I2306" s="17">
        <v>192</v>
      </c>
      <c r="J2306" s="17">
        <v>518</v>
      </c>
      <c r="K2306" s="17">
        <v>293</v>
      </c>
      <c r="L2306" s="17">
        <v>112</v>
      </c>
      <c r="M2306" s="47">
        <v>39</v>
      </c>
    </row>
    <row r="2307" spans="5:13" x14ac:dyDescent="0.2">
      <c r="E2307" s="45"/>
      <c r="F2307" s="67"/>
      <c r="G2307" s="7">
        <v>100</v>
      </c>
      <c r="H2307" s="2">
        <v>3.833333333333</v>
      </c>
      <c r="I2307" s="2">
        <v>16</v>
      </c>
      <c r="J2307" s="2">
        <v>43.166666666666998</v>
      </c>
      <c r="K2307" s="2">
        <v>24.416666666666998</v>
      </c>
      <c r="L2307" s="2">
        <v>9.333333333333</v>
      </c>
      <c r="M2307" s="15">
        <v>3.25</v>
      </c>
    </row>
    <row r="2308" spans="5:13" x14ac:dyDescent="0.2">
      <c r="E2308" s="4" t="s">
        <v>81</v>
      </c>
      <c r="F2308" s="5"/>
      <c r="G2308" s="19">
        <v>48</v>
      </c>
      <c r="H2308" s="27">
        <v>2</v>
      </c>
      <c r="I2308" s="3">
        <v>8</v>
      </c>
      <c r="J2308" s="3">
        <v>19</v>
      </c>
      <c r="K2308" s="3">
        <v>8</v>
      </c>
      <c r="L2308" s="3">
        <v>9</v>
      </c>
      <c r="M2308" s="26">
        <v>2</v>
      </c>
    </row>
    <row r="2309" spans="5:13" x14ac:dyDescent="0.2">
      <c r="E2309" s="11"/>
      <c r="F2309" s="10"/>
      <c r="G2309" s="7">
        <v>100</v>
      </c>
      <c r="H2309" s="18">
        <v>4.166666666667</v>
      </c>
      <c r="I2309" s="2">
        <v>16.666666666666998</v>
      </c>
      <c r="J2309" s="2">
        <v>39.583333333333002</v>
      </c>
      <c r="K2309" s="30">
        <v>16.666666666666998</v>
      </c>
      <c r="L2309" s="25">
        <v>18.75</v>
      </c>
      <c r="M2309" s="15">
        <v>4.166666666667</v>
      </c>
    </row>
    <row r="2310" spans="5:13" x14ac:dyDescent="0.2">
      <c r="E2310" s="4" t="s">
        <v>82</v>
      </c>
      <c r="F2310" s="5"/>
      <c r="G2310" s="6">
        <v>84</v>
      </c>
      <c r="H2310" s="8">
        <v>3</v>
      </c>
      <c r="I2310" s="1">
        <v>12</v>
      </c>
      <c r="J2310" s="1">
        <v>31</v>
      </c>
      <c r="K2310" s="1">
        <v>25</v>
      </c>
      <c r="L2310" s="1">
        <v>8</v>
      </c>
      <c r="M2310" s="9">
        <v>5</v>
      </c>
    </row>
    <row r="2311" spans="5:13" x14ac:dyDescent="0.2">
      <c r="E2311" s="11"/>
      <c r="F2311" s="10"/>
      <c r="G2311" s="7">
        <v>100</v>
      </c>
      <c r="H2311" s="18">
        <v>3.5714285714290002</v>
      </c>
      <c r="I2311" s="2">
        <v>14.285714285714</v>
      </c>
      <c r="J2311" s="30">
        <v>36.904761904761997</v>
      </c>
      <c r="K2311" s="25">
        <v>29.761904761905001</v>
      </c>
      <c r="L2311" s="2">
        <v>9.5238095238099998</v>
      </c>
      <c r="M2311" s="15">
        <v>5.9523809523809996</v>
      </c>
    </row>
    <row r="2312" spans="5:13" x14ac:dyDescent="0.2">
      <c r="E2312" s="4" t="s">
        <v>83</v>
      </c>
      <c r="F2312" s="5"/>
      <c r="G2312" s="6">
        <v>462</v>
      </c>
      <c r="H2312" s="8">
        <v>17</v>
      </c>
      <c r="I2312" s="1">
        <v>85</v>
      </c>
      <c r="J2312" s="1">
        <v>187</v>
      </c>
      <c r="K2312" s="1">
        <v>113</v>
      </c>
      <c r="L2312" s="1">
        <v>40</v>
      </c>
      <c r="M2312" s="9">
        <v>20</v>
      </c>
    </row>
    <row r="2313" spans="5:13" x14ac:dyDescent="0.2">
      <c r="E2313" s="11"/>
      <c r="F2313" s="10"/>
      <c r="G2313" s="7">
        <v>100</v>
      </c>
      <c r="H2313" s="18">
        <v>3.6796536796539998</v>
      </c>
      <c r="I2313" s="2">
        <v>18.398268398268002</v>
      </c>
      <c r="J2313" s="2">
        <v>40.476190476189998</v>
      </c>
      <c r="K2313" s="2">
        <v>24.458874458874</v>
      </c>
      <c r="L2313" s="2">
        <v>8.6580086580090008</v>
      </c>
      <c r="M2313" s="15">
        <v>4.3290043290040003</v>
      </c>
    </row>
    <row r="2314" spans="5:13" x14ac:dyDescent="0.2">
      <c r="E2314" s="4" t="s">
        <v>84</v>
      </c>
      <c r="F2314" s="5"/>
      <c r="G2314" s="6">
        <v>30</v>
      </c>
      <c r="H2314" s="8">
        <v>0</v>
      </c>
      <c r="I2314" s="1">
        <v>6</v>
      </c>
      <c r="J2314" s="1">
        <v>13</v>
      </c>
      <c r="K2314" s="1">
        <v>6</v>
      </c>
      <c r="L2314" s="1">
        <v>3</v>
      </c>
      <c r="M2314" s="9">
        <v>2</v>
      </c>
    </row>
    <row r="2315" spans="5:13" x14ac:dyDescent="0.2">
      <c r="E2315" s="11"/>
      <c r="F2315" s="10"/>
      <c r="G2315" s="7">
        <v>100</v>
      </c>
      <c r="H2315" s="53">
        <v>0</v>
      </c>
      <c r="I2315" s="2">
        <v>20</v>
      </c>
      <c r="J2315" s="2">
        <v>43.333333333333002</v>
      </c>
      <c r="K2315" s="2">
        <v>20</v>
      </c>
      <c r="L2315" s="2">
        <v>10</v>
      </c>
      <c r="M2315" s="15">
        <v>6.666666666667</v>
      </c>
    </row>
    <row r="2316" spans="5:13" x14ac:dyDescent="0.2">
      <c r="E2316" s="4" t="s">
        <v>85</v>
      </c>
      <c r="F2316" s="5"/>
      <c r="G2316" s="6">
        <v>144</v>
      </c>
      <c r="H2316" s="8">
        <v>5</v>
      </c>
      <c r="I2316" s="1">
        <v>25</v>
      </c>
      <c r="J2316" s="1">
        <v>59</v>
      </c>
      <c r="K2316" s="1">
        <v>40</v>
      </c>
      <c r="L2316" s="1">
        <v>10</v>
      </c>
      <c r="M2316" s="9">
        <v>5</v>
      </c>
    </row>
    <row r="2317" spans="5:13" x14ac:dyDescent="0.2">
      <c r="E2317" s="11"/>
      <c r="F2317" s="10"/>
      <c r="G2317" s="7">
        <v>100</v>
      </c>
      <c r="H2317" s="18">
        <v>3.4722222222219998</v>
      </c>
      <c r="I2317" s="2">
        <v>17.361111111111001</v>
      </c>
      <c r="J2317" s="2">
        <v>40.972222222222001</v>
      </c>
      <c r="K2317" s="2">
        <v>27.777777777777999</v>
      </c>
      <c r="L2317" s="2">
        <v>6.9444444444439997</v>
      </c>
      <c r="M2317" s="15">
        <v>3.4722222222219998</v>
      </c>
    </row>
    <row r="2318" spans="5:13" x14ac:dyDescent="0.2">
      <c r="E2318" s="4" t="s">
        <v>86</v>
      </c>
      <c r="F2318" s="5"/>
      <c r="G2318" s="6">
        <v>192</v>
      </c>
      <c r="H2318" s="8">
        <v>10</v>
      </c>
      <c r="I2318" s="1">
        <v>29</v>
      </c>
      <c r="J2318" s="1">
        <v>85</v>
      </c>
      <c r="K2318" s="1">
        <v>47</v>
      </c>
      <c r="L2318" s="1">
        <v>21</v>
      </c>
      <c r="M2318" s="9">
        <v>0</v>
      </c>
    </row>
    <row r="2319" spans="5:13" x14ac:dyDescent="0.2">
      <c r="E2319" s="11"/>
      <c r="F2319" s="10"/>
      <c r="G2319" s="7">
        <v>100</v>
      </c>
      <c r="H2319" s="18">
        <v>5.208333333333</v>
      </c>
      <c r="I2319" s="2">
        <v>15.104166666667</v>
      </c>
      <c r="J2319" s="2">
        <v>44.270833333333002</v>
      </c>
      <c r="K2319" s="2">
        <v>24.479166666666998</v>
      </c>
      <c r="L2319" s="2">
        <v>10.9375</v>
      </c>
      <c r="M2319" s="48">
        <v>0</v>
      </c>
    </row>
    <row r="2320" spans="5:13" x14ac:dyDescent="0.2">
      <c r="E2320" s="4" t="s">
        <v>87</v>
      </c>
      <c r="F2320" s="5"/>
      <c r="G2320" s="6">
        <v>72</v>
      </c>
      <c r="H2320" s="8">
        <v>4</v>
      </c>
      <c r="I2320" s="1">
        <v>6</v>
      </c>
      <c r="J2320" s="1">
        <v>28</v>
      </c>
      <c r="K2320" s="1">
        <v>19</v>
      </c>
      <c r="L2320" s="1">
        <v>13</v>
      </c>
      <c r="M2320" s="9">
        <v>2</v>
      </c>
    </row>
    <row r="2321" spans="2:13" x14ac:dyDescent="0.2">
      <c r="E2321" s="11"/>
      <c r="F2321" s="10"/>
      <c r="G2321" s="7">
        <v>100</v>
      </c>
      <c r="H2321" s="18">
        <v>5.5555555555560003</v>
      </c>
      <c r="I2321" s="30">
        <v>8.333333333333</v>
      </c>
      <c r="J2321" s="2">
        <v>38.888888888888999</v>
      </c>
      <c r="K2321" s="2">
        <v>26.388888888888999</v>
      </c>
      <c r="L2321" s="25">
        <v>18.055555555556001</v>
      </c>
      <c r="M2321" s="15">
        <v>2.7777777777780002</v>
      </c>
    </row>
    <row r="2322" spans="2:13" x14ac:dyDescent="0.2">
      <c r="E2322" s="4" t="s">
        <v>88</v>
      </c>
      <c r="F2322" s="5"/>
      <c r="G2322" s="6">
        <v>36</v>
      </c>
      <c r="H2322" s="8">
        <v>2</v>
      </c>
      <c r="I2322" s="1">
        <v>4</v>
      </c>
      <c r="J2322" s="1">
        <v>15</v>
      </c>
      <c r="K2322" s="1">
        <v>13</v>
      </c>
      <c r="L2322" s="1">
        <v>1</v>
      </c>
      <c r="M2322" s="9">
        <v>1</v>
      </c>
    </row>
    <row r="2323" spans="2:13" x14ac:dyDescent="0.2">
      <c r="E2323" s="11"/>
      <c r="F2323" s="10"/>
      <c r="G2323" s="7">
        <v>100</v>
      </c>
      <c r="H2323" s="18">
        <v>5.5555555555560003</v>
      </c>
      <c r="I2323" s="2">
        <v>11.111111111111001</v>
      </c>
      <c r="J2323" s="2">
        <v>41.666666666666998</v>
      </c>
      <c r="K2323" s="41">
        <v>36.111111111111001</v>
      </c>
      <c r="L2323" s="30">
        <v>2.7777777777780002</v>
      </c>
      <c r="M2323" s="15">
        <v>2.7777777777780002</v>
      </c>
    </row>
    <row r="2324" spans="2:13" x14ac:dyDescent="0.2">
      <c r="E2324" s="4" t="s">
        <v>89</v>
      </c>
      <c r="F2324" s="5"/>
      <c r="G2324" s="6">
        <v>66</v>
      </c>
      <c r="H2324" s="8">
        <v>0</v>
      </c>
      <c r="I2324" s="1">
        <v>5</v>
      </c>
      <c r="J2324" s="1">
        <v>43</v>
      </c>
      <c r="K2324" s="1">
        <v>14</v>
      </c>
      <c r="L2324" s="1">
        <v>3</v>
      </c>
      <c r="M2324" s="9">
        <v>1</v>
      </c>
    </row>
    <row r="2325" spans="2:13" x14ac:dyDescent="0.2">
      <c r="E2325" s="11"/>
      <c r="F2325" s="10"/>
      <c r="G2325" s="7">
        <v>100</v>
      </c>
      <c r="H2325" s="53">
        <v>0</v>
      </c>
      <c r="I2325" s="30">
        <v>7.5757575757579998</v>
      </c>
      <c r="J2325" s="41">
        <v>65.151515151515</v>
      </c>
      <c r="K2325" s="2">
        <v>21.212121212121001</v>
      </c>
      <c r="L2325" s="2">
        <v>4.5454545454549997</v>
      </c>
      <c r="M2325" s="15">
        <v>1.5151515151520001</v>
      </c>
    </row>
    <row r="2326" spans="2:13" x14ac:dyDescent="0.2">
      <c r="E2326" s="4" t="s">
        <v>90</v>
      </c>
      <c r="F2326" s="5"/>
      <c r="G2326" s="6">
        <v>54</v>
      </c>
      <c r="H2326" s="8">
        <v>3</v>
      </c>
      <c r="I2326" s="1">
        <v>9</v>
      </c>
      <c r="J2326" s="1">
        <v>29</v>
      </c>
      <c r="K2326" s="1">
        <v>8</v>
      </c>
      <c r="L2326" s="1">
        <v>4</v>
      </c>
      <c r="M2326" s="9">
        <v>1</v>
      </c>
    </row>
    <row r="2327" spans="2:13" x14ac:dyDescent="0.2">
      <c r="E2327" s="11"/>
      <c r="F2327" s="10"/>
      <c r="G2327" s="7">
        <v>100</v>
      </c>
      <c r="H2327" s="18">
        <v>5.5555555555560003</v>
      </c>
      <c r="I2327" s="2">
        <v>16.666666666666998</v>
      </c>
      <c r="J2327" s="41">
        <v>53.703703703704001</v>
      </c>
      <c r="K2327" s="30">
        <v>14.814814814815</v>
      </c>
      <c r="L2327" s="2">
        <v>7.4074074074069998</v>
      </c>
      <c r="M2327" s="15">
        <v>1.851851851852</v>
      </c>
    </row>
    <row r="2328" spans="2:13" x14ac:dyDescent="0.2">
      <c r="E2328" s="4" t="s">
        <v>91</v>
      </c>
      <c r="F2328" s="5"/>
      <c r="G2328" s="6">
        <v>12</v>
      </c>
      <c r="H2328" s="8">
        <v>0</v>
      </c>
      <c r="I2328" s="1">
        <v>3</v>
      </c>
      <c r="J2328" s="1">
        <v>9</v>
      </c>
      <c r="K2328" s="1">
        <v>0</v>
      </c>
      <c r="L2328" s="1">
        <v>0</v>
      </c>
      <c r="M2328" s="9">
        <v>0</v>
      </c>
    </row>
    <row r="2329" spans="2:13" x14ac:dyDescent="0.2">
      <c r="E2329" s="45"/>
      <c r="F2329" s="51"/>
      <c r="G2329" s="81">
        <v>100</v>
      </c>
      <c r="H2329" s="118">
        <v>0</v>
      </c>
      <c r="I2329" s="124">
        <v>25</v>
      </c>
      <c r="J2329" s="112">
        <v>75</v>
      </c>
      <c r="K2329" s="83">
        <v>0</v>
      </c>
      <c r="L2329" s="103">
        <v>0</v>
      </c>
      <c r="M2329" s="116">
        <v>0</v>
      </c>
    </row>
    <row r="2331" spans="2:13" x14ac:dyDescent="0.2">
      <c r="B2331" s="40" t="str">
        <f xml:space="preserve"> HYPERLINK("#'目次'!B63", "[57]")</f>
        <v>[57]</v>
      </c>
      <c r="C2331" s="23" t="s">
        <v>159</v>
      </c>
    </row>
    <row r="2334" spans="2:13" x14ac:dyDescent="0.2">
      <c r="C2334" s="23" t="s">
        <v>14</v>
      </c>
    </row>
    <row r="2335" spans="2:13" ht="36" x14ac:dyDescent="0.2">
      <c r="D2335" s="195"/>
      <c r="E2335" s="196"/>
      <c r="F2335" s="196"/>
      <c r="G2335" s="37" t="s">
        <v>15</v>
      </c>
      <c r="H2335" s="33" t="s">
        <v>131</v>
      </c>
      <c r="I2335" s="13" t="s">
        <v>132</v>
      </c>
      <c r="J2335" s="13" t="s">
        <v>133</v>
      </c>
      <c r="K2335" s="13" t="s">
        <v>134</v>
      </c>
      <c r="L2335" s="13" t="s">
        <v>135</v>
      </c>
      <c r="M2335" s="38" t="s">
        <v>18</v>
      </c>
    </row>
    <row r="2336" spans="2:13" x14ac:dyDescent="0.2">
      <c r="D2336" s="197"/>
      <c r="E2336" s="198"/>
      <c r="F2336" s="198"/>
      <c r="G2336" s="35"/>
      <c r="H2336" s="39"/>
      <c r="I2336" s="14"/>
      <c r="J2336" s="14"/>
      <c r="K2336" s="14"/>
      <c r="L2336" s="14"/>
      <c r="M2336" s="34"/>
    </row>
    <row r="2337" spans="4:13" x14ac:dyDescent="0.2">
      <c r="D2337" s="78"/>
      <c r="E2337" s="79" t="s">
        <v>15</v>
      </c>
      <c r="F2337" s="66"/>
      <c r="G2337" s="36">
        <v>1200</v>
      </c>
      <c r="H2337" s="17">
        <v>57</v>
      </c>
      <c r="I2337" s="17">
        <v>184</v>
      </c>
      <c r="J2337" s="17">
        <v>598</v>
      </c>
      <c r="K2337" s="17">
        <v>235</v>
      </c>
      <c r="L2337" s="17">
        <v>88</v>
      </c>
      <c r="M2337" s="47">
        <v>38</v>
      </c>
    </row>
    <row r="2338" spans="4:13" x14ac:dyDescent="0.2">
      <c r="D2338" s="45"/>
      <c r="E2338" s="51"/>
      <c r="F2338" s="67"/>
      <c r="G2338" s="7">
        <v>100</v>
      </c>
      <c r="H2338" s="2">
        <v>4.75</v>
      </c>
      <c r="I2338" s="2">
        <v>15.333333333333</v>
      </c>
      <c r="J2338" s="2">
        <v>49.833333333333002</v>
      </c>
      <c r="K2338" s="2">
        <v>19.583333333333002</v>
      </c>
      <c r="L2338" s="2">
        <v>7.333333333333</v>
      </c>
      <c r="M2338" s="15">
        <v>3.166666666667</v>
      </c>
    </row>
    <row r="2339" spans="4:13" x14ac:dyDescent="0.2">
      <c r="D2339" s="199" t="s">
        <v>19</v>
      </c>
      <c r="E2339" s="22" t="s">
        <v>20</v>
      </c>
      <c r="F2339" s="21"/>
      <c r="G2339" s="19">
        <v>132</v>
      </c>
      <c r="H2339" s="27">
        <v>7</v>
      </c>
      <c r="I2339" s="3">
        <v>20</v>
      </c>
      <c r="J2339" s="3">
        <v>62</v>
      </c>
      <c r="K2339" s="3">
        <v>26</v>
      </c>
      <c r="L2339" s="3">
        <v>10</v>
      </c>
      <c r="M2339" s="26">
        <v>7</v>
      </c>
    </row>
    <row r="2340" spans="4:13" x14ac:dyDescent="0.2">
      <c r="D2340" s="200"/>
      <c r="E2340" s="11"/>
      <c r="F2340" s="10"/>
      <c r="G2340" s="7">
        <v>100</v>
      </c>
      <c r="H2340" s="18">
        <v>5.3030303030299999</v>
      </c>
      <c r="I2340" s="2">
        <v>15.151515151515</v>
      </c>
      <c r="J2340" s="2">
        <v>46.969696969696997</v>
      </c>
      <c r="K2340" s="2">
        <v>19.696969696970001</v>
      </c>
      <c r="L2340" s="2">
        <v>7.5757575757579998</v>
      </c>
      <c r="M2340" s="15">
        <v>5.3030303030299999</v>
      </c>
    </row>
    <row r="2341" spans="4:13" x14ac:dyDescent="0.2">
      <c r="D2341" s="200"/>
      <c r="E2341" s="4" t="s">
        <v>21</v>
      </c>
      <c r="F2341" s="5"/>
      <c r="G2341" s="6">
        <v>444</v>
      </c>
      <c r="H2341" s="8">
        <v>24</v>
      </c>
      <c r="I2341" s="1">
        <v>75</v>
      </c>
      <c r="J2341" s="1">
        <v>202</v>
      </c>
      <c r="K2341" s="1">
        <v>92</v>
      </c>
      <c r="L2341" s="1">
        <v>32</v>
      </c>
      <c r="M2341" s="9">
        <v>19</v>
      </c>
    </row>
    <row r="2342" spans="4:13" x14ac:dyDescent="0.2">
      <c r="D2342" s="200"/>
      <c r="E2342" s="11"/>
      <c r="F2342" s="10"/>
      <c r="G2342" s="7">
        <v>100</v>
      </c>
      <c r="H2342" s="18">
        <v>5.4054054054050003</v>
      </c>
      <c r="I2342" s="2">
        <v>16.891891891892001</v>
      </c>
      <c r="J2342" s="2">
        <v>45.495495495495</v>
      </c>
      <c r="K2342" s="2">
        <v>20.720720720721001</v>
      </c>
      <c r="L2342" s="2">
        <v>7.2072072072070004</v>
      </c>
      <c r="M2342" s="15">
        <v>4.2792792792789998</v>
      </c>
    </row>
    <row r="2343" spans="4:13" x14ac:dyDescent="0.2">
      <c r="D2343" s="200"/>
      <c r="E2343" s="4" t="s">
        <v>22</v>
      </c>
      <c r="F2343" s="5"/>
      <c r="G2343" s="6">
        <v>192</v>
      </c>
      <c r="H2343" s="8">
        <v>6</v>
      </c>
      <c r="I2343" s="1">
        <v>29</v>
      </c>
      <c r="J2343" s="1">
        <v>99</v>
      </c>
      <c r="K2343" s="1">
        <v>41</v>
      </c>
      <c r="L2343" s="1">
        <v>10</v>
      </c>
      <c r="M2343" s="9">
        <v>7</v>
      </c>
    </row>
    <row r="2344" spans="4:13" x14ac:dyDescent="0.2">
      <c r="D2344" s="200"/>
      <c r="E2344" s="11"/>
      <c r="F2344" s="10"/>
      <c r="G2344" s="7">
        <v>100</v>
      </c>
      <c r="H2344" s="18">
        <v>3.125</v>
      </c>
      <c r="I2344" s="2">
        <v>15.104166666667</v>
      </c>
      <c r="J2344" s="2">
        <v>51.5625</v>
      </c>
      <c r="K2344" s="2">
        <v>21.354166666666998</v>
      </c>
      <c r="L2344" s="2">
        <v>5.208333333333</v>
      </c>
      <c r="M2344" s="15">
        <v>3.645833333333</v>
      </c>
    </row>
    <row r="2345" spans="4:13" x14ac:dyDescent="0.2">
      <c r="D2345" s="200"/>
      <c r="E2345" s="4" t="s">
        <v>23</v>
      </c>
      <c r="F2345" s="5"/>
      <c r="G2345" s="6">
        <v>192</v>
      </c>
      <c r="H2345" s="8">
        <v>11</v>
      </c>
      <c r="I2345" s="1">
        <v>30</v>
      </c>
      <c r="J2345" s="1">
        <v>93</v>
      </c>
      <c r="K2345" s="1">
        <v>39</v>
      </c>
      <c r="L2345" s="1">
        <v>19</v>
      </c>
      <c r="M2345" s="9">
        <v>0</v>
      </c>
    </row>
    <row r="2346" spans="4:13" x14ac:dyDescent="0.2">
      <c r="D2346" s="200"/>
      <c r="E2346" s="11"/>
      <c r="F2346" s="10"/>
      <c r="G2346" s="7">
        <v>100</v>
      </c>
      <c r="H2346" s="18">
        <v>5.729166666667</v>
      </c>
      <c r="I2346" s="2">
        <v>15.625</v>
      </c>
      <c r="J2346" s="2">
        <v>48.4375</v>
      </c>
      <c r="K2346" s="2">
        <v>20.3125</v>
      </c>
      <c r="L2346" s="2">
        <v>9.895833333333</v>
      </c>
      <c r="M2346" s="48">
        <v>0</v>
      </c>
    </row>
    <row r="2347" spans="4:13" x14ac:dyDescent="0.2">
      <c r="D2347" s="200"/>
      <c r="E2347" s="4" t="s">
        <v>24</v>
      </c>
      <c r="F2347" s="5"/>
      <c r="G2347" s="6">
        <v>240</v>
      </c>
      <c r="H2347" s="8">
        <v>9</v>
      </c>
      <c r="I2347" s="1">
        <v>30</v>
      </c>
      <c r="J2347" s="1">
        <v>142</v>
      </c>
      <c r="K2347" s="1">
        <v>37</v>
      </c>
      <c r="L2347" s="1">
        <v>17</v>
      </c>
      <c r="M2347" s="9">
        <v>5</v>
      </c>
    </row>
    <row r="2348" spans="4:13" x14ac:dyDescent="0.2">
      <c r="D2348" s="200"/>
      <c r="E2348" s="11"/>
      <c r="F2348" s="10"/>
      <c r="G2348" s="7">
        <v>100</v>
      </c>
      <c r="H2348" s="18">
        <v>3.75</v>
      </c>
      <c r="I2348" s="2">
        <v>12.5</v>
      </c>
      <c r="J2348" s="25">
        <v>59.166666666666998</v>
      </c>
      <c r="K2348" s="2">
        <v>15.416666666667</v>
      </c>
      <c r="L2348" s="2">
        <v>7.083333333333</v>
      </c>
      <c r="M2348" s="15">
        <v>2.083333333333</v>
      </c>
    </row>
    <row r="2349" spans="4:13" x14ac:dyDescent="0.2">
      <c r="D2349" s="199" t="s">
        <v>25</v>
      </c>
      <c r="E2349" s="22" t="s">
        <v>26</v>
      </c>
      <c r="F2349" s="21"/>
      <c r="G2349" s="19">
        <v>348</v>
      </c>
      <c r="H2349" s="27">
        <v>17</v>
      </c>
      <c r="I2349" s="3">
        <v>52</v>
      </c>
      <c r="J2349" s="3">
        <v>168</v>
      </c>
      <c r="K2349" s="3">
        <v>72</v>
      </c>
      <c r="L2349" s="3">
        <v>30</v>
      </c>
      <c r="M2349" s="26">
        <v>9</v>
      </c>
    </row>
    <row r="2350" spans="4:13" x14ac:dyDescent="0.2">
      <c r="D2350" s="200"/>
      <c r="E2350" s="11"/>
      <c r="F2350" s="10"/>
      <c r="G2350" s="7">
        <v>100</v>
      </c>
      <c r="H2350" s="18">
        <v>4.885057471264</v>
      </c>
      <c r="I2350" s="2">
        <v>14.942528735631999</v>
      </c>
      <c r="J2350" s="2">
        <v>48.275862068965999</v>
      </c>
      <c r="K2350" s="2">
        <v>20.689655172414</v>
      </c>
      <c r="L2350" s="2">
        <v>8.6206896551720007</v>
      </c>
      <c r="M2350" s="15">
        <v>2.586206896552</v>
      </c>
    </row>
    <row r="2351" spans="4:13" x14ac:dyDescent="0.2">
      <c r="D2351" s="200"/>
      <c r="E2351" s="4" t="s">
        <v>27</v>
      </c>
      <c r="F2351" s="5"/>
      <c r="G2351" s="6">
        <v>378</v>
      </c>
      <c r="H2351" s="8">
        <v>18</v>
      </c>
      <c r="I2351" s="1">
        <v>60</v>
      </c>
      <c r="J2351" s="1">
        <v>190</v>
      </c>
      <c r="K2351" s="1">
        <v>72</v>
      </c>
      <c r="L2351" s="1">
        <v>27</v>
      </c>
      <c r="M2351" s="9">
        <v>11</v>
      </c>
    </row>
    <row r="2352" spans="4:13" x14ac:dyDescent="0.2">
      <c r="D2352" s="200"/>
      <c r="E2352" s="11"/>
      <c r="F2352" s="10"/>
      <c r="G2352" s="7">
        <v>100</v>
      </c>
      <c r="H2352" s="18">
        <v>4.7619047619049999</v>
      </c>
      <c r="I2352" s="2">
        <v>15.873015873016</v>
      </c>
      <c r="J2352" s="2">
        <v>50.264550264550003</v>
      </c>
      <c r="K2352" s="2">
        <v>19.047619047619001</v>
      </c>
      <c r="L2352" s="2">
        <v>7.1428571428570002</v>
      </c>
      <c r="M2352" s="15">
        <v>2.9100529100529999</v>
      </c>
    </row>
    <row r="2353" spans="4:13" x14ac:dyDescent="0.2">
      <c r="D2353" s="200"/>
      <c r="E2353" s="4" t="s">
        <v>28</v>
      </c>
      <c r="F2353" s="5"/>
      <c r="G2353" s="6">
        <v>372</v>
      </c>
      <c r="H2353" s="8">
        <v>17</v>
      </c>
      <c r="I2353" s="1">
        <v>60</v>
      </c>
      <c r="J2353" s="1">
        <v>180</v>
      </c>
      <c r="K2353" s="1">
        <v>75</v>
      </c>
      <c r="L2353" s="1">
        <v>25</v>
      </c>
      <c r="M2353" s="9">
        <v>15</v>
      </c>
    </row>
    <row r="2354" spans="4:13" x14ac:dyDescent="0.2">
      <c r="D2354" s="200"/>
      <c r="E2354" s="11"/>
      <c r="F2354" s="10"/>
      <c r="G2354" s="7">
        <v>100</v>
      </c>
      <c r="H2354" s="18">
        <v>4.5698924731180002</v>
      </c>
      <c r="I2354" s="2">
        <v>16.129032258064999</v>
      </c>
      <c r="J2354" s="2">
        <v>48.387096774193999</v>
      </c>
      <c r="K2354" s="2">
        <v>20.161290322580999</v>
      </c>
      <c r="L2354" s="2">
        <v>6.7204301075270001</v>
      </c>
      <c r="M2354" s="15">
        <v>4.0322580645160002</v>
      </c>
    </row>
    <row r="2355" spans="4:13" x14ac:dyDescent="0.2">
      <c r="D2355" s="200"/>
      <c r="E2355" s="4" t="s">
        <v>29</v>
      </c>
      <c r="F2355" s="5"/>
      <c r="G2355" s="6">
        <v>102</v>
      </c>
      <c r="H2355" s="8">
        <v>5</v>
      </c>
      <c r="I2355" s="1">
        <v>12</v>
      </c>
      <c r="J2355" s="1">
        <v>60</v>
      </c>
      <c r="K2355" s="1">
        <v>16</v>
      </c>
      <c r="L2355" s="1">
        <v>6</v>
      </c>
      <c r="M2355" s="9">
        <v>3</v>
      </c>
    </row>
    <row r="2356" spans="4:13" x14ac:dyDescent="0.2">
      <c r="D2356" s="200"/>
      <c r="E2356" s="11"/>
      <c r="F2356" s="10"/>
      <c r="G2356" s="7">
        <v>100</v>
      </c>
      <c r="H2356" s="18">
        <v>4.9019607843140003</v>
      </c>
      <c r="I2356" s="2">
        <v>11.764705882353001</v>
      </c>
      <c r="J2356" s="25">
        <v>58.823529411765001</v>
      </c>
      <c r="K2356" s="2">
        <v>15.686274509804001</v>
      </c>
      <c r="L2356" s="2">
        <v>5.8823529411760003</v>
      </c>
      <c r="M2356" s="15">
        <v>2.9411764705880001</v>
      </c>
    </row>
    <row r="2357" spans="4:13" x14ac:dyDescent="0.2">
      <c r="D2357" s="199" t="s">
        <v>30</v>
      </c>
      <c r="E2357" s="22" t="s">
        <v>31</v>
      </c>
      <c r="F2357" s="21"/>
      <c r="G2357" s="19">
        <v>592</v>
      </c>
      <c r="H2357" s="27">
        <v>27</v>
      </c>
      <c r="I2357" s="3">
        <v>82</v>
      </c>
      <c r="J2357" s="3">
        <v>315</v>
      </c>
      <c r="K2357" s="3">
        <v>106</v>
      </c>
      <c r="L2357" s="3">
        <v>44</v>
      </c>
      <c r="M2357" s="26">
        <v>18</v>
      </c>
    </row>
    <row r="2358" spans="4:13" x14ac:dyDescent="0.2">
      <c r="D2358" s="200"/>
      <c r="E2358" s="11"/>
      <c r="F2358" s="10"/>
      <c r="G2358" s="7">
        <v>100</v>
      </c>
      <c r="H2358" s="18">
        <v>4.5608108108109997</v>
      </c>
      <c r="I2358" s="2">
        <v>13.851351351350999</v>
      </c>
      <c r="J2358" s="2">
        <v>53.209459459458998</v>
      </c>
      <c r="K2358" s="2">
        <v>17.905405405404998</v>
      </c>
      <c r="L2358" s="2">
        <v>7.4324324324319999</v>
      </c>
      <c r="M2358" s="15">
        <v>3.040540540541</v>
      </c>
    </row>
    <row r="2359" spans="4:13" x14ac:dyDescent="0.2">
      <c r="D2359" s="200"/>
      <c r="E2359" s="4" t="s">
        <v>32</v>
      </c>
      <c r="F2359" s="5"/>
      <c r="G2359" s="6">
        <v>608</v>
      </c>
      <c r="H2359" s="8">
        <v>30</v>
      </c>
      <c r="I2359" s="1">
        <v>102</v>
      </c>
      <c r="J2359" s="1">
        <v>283</v>
      </c>
      <c r="K2359" s="1">
        <v>129</v>
      </c>
      <c r="L2359" s="1">
        <v>44</v>
      </c>
      <c r="M2359" s="9">
        <v>20</v>
      </c>
    </row>
    <row r="2360" spans="4:13" x14ac:dyDescent="0.2">
      <c r="D2360" s="200"/>
      <c r="E2360" s="11"/>
      <c r="F2360" s="10"/>
      <c r="G2360" s="7">
        <v>100</v>
      </c>
      <c r="H2360" s="18">
        <v>4.9342105263159999</v>
      </c>
      <c r="I2360" s="2">
        <v>16.776315789474001</v>
      </c>
      <c r="J2360" s="2">
        <v>46.546052631579002</v>
      </c>
      <c r="K2360" s="2">
        <v>21.217105263158</v>
      </c>
      <c r="L2360" s="2">
        <v>7.2368421052630003</v>
      </c>
      <c r="M2360" s="15">
        <v>3.2894736842109999</v>
      </c>
    </row>
    <row r="2361" spans="4:13" x14ac:dyDescent="0.2">
      <c r="D2361" s="199" t="s">
        <v>33</v>
      </c>
      <c r="E2361" s="22" t="s">
        <v>34</v>
      </c>
      <c r="F2361" s="21"/>
      <c r="G2361" s="19">
        <v>74</v>
      </c>
      <c r="H2361" s="27">
        <v>0</v>
      </c>
      <c r="I2361" s="3">
        <v>8</v>
      </c>
      <c r="J2361" s="3">
        <v>40</v>
      </c>
      <c r="K2361" s="3">
        <v>16</v>
      </c>
      <c r="L2361" s="3">
        <v>6</v>
      </c>
      <c r="M2361" s="26">
        <v>4</v>
      </c>
    </row>
    <row r="2362" spans="4:13" x14ac:dyDescent="0.2">
      <c r="D2362" s="200"/>
      <c r="E2362" s="11"/>
      <c r="F2362" s="10"/>
      <c r="G2362" s="7">
        <v>100</v>
      </c>
      <c r="H2362" s="53">
        <v>0</v>
      </c>
      <c r="I2362" s="2">
        <v>10.810810810811001</v>
      </c>
      <c r="J2362" s="2">
        <v>54.054054054053999</v>
      </c>
      <c r="K2362" s="2">
        <v>21.621621621622001</v>
      </c>
      <c r="L2362" s="2">
        <v>8.1081081081080004</v>
      </c>
      <c r="M2362" s="15">
        <v>5.4054054054050003</v>
      </c>
    </row>
    <row r="2363" spans="4:13" x14ac:dyDescent="0.2">
      <c r="D2363" s="200"/>
      <c r="E2363" s="4" t="s">
        <v>35</v>
      </c>
      <c r="F2363" s="5"/>
      <c r="G2363" s="6">
        <v>148</v>
      </c>
      <c r="H2363" s="8">
        <v>8</v>
      </c>
      <c r="I2363" s="1">
        <v>17</v>
      </c>
      <c r="J2363" s="1">
        <v>81</v>
      </c>
      <c r="K2363" s="1">
        <v>21</v>
      </c>
      <c r="L2363" s="1">
        <v>15</v>
      </c>
      <c r="M2363" s="9">
        <v>6</v>
      </c>
    </row>
    <row r="2364" spans="4:13" x14ac:dyDescent="0.2">
      <c r="D2364" s="200"/>
      <c r="E2364" s="11"/>
      <c r="F2364" s="10"/>
      <c r="G2364" s="7">
        <v>100</v>
      </c>
      <c r="H2364" s="18">
        <v>5.4054054054050003</v>
      </c>
      <c r="I2364" s="2">
        <v>11.486486486485999</v>
      </c>
      <c r="J2364" s="2">
        <v>54.729729729730003</v>
      </c>
      <c r="K2364" s="30">
        <v>14.189189189188999</v>
      </c>
      <c r="L2364" s="2">
        <v>10.135135135135</v>
      </c>
      <c r="M2364" s="15">
        <v>4.0540540540540002</v>
      </c>
    </row>
    <row r="2365" spans="4:13" x14ac:dyDescent="0.2">
      <c r="D2365" s="200"/>
      <c r="E2365" s="4" t="s">
        <v>36</v>
      </c>
      <c r="F2365" s="5"/>
      <c r="G2365" s="6">
        <v>187</v>
      </c>
      <c r="H2365" s="8">
        <v>8</v>
      </c>
      <c r="I2365" s="1">
        <v>31</v>
      </c>
      <c r="J2365" s="1">
        <v>96</v>
      </c>
      <c r="K2365" s="1">
        <v>32</v>
      </c>
      <c r="L2365" s="1">
        <v>17</v>
      </c>
      <c r="M2365" s="9">
        <v>3</v>
      </c>
    </row>
    <row r="2366" spans="4:13" x14ac:dyDescent="0.2">
      <c r="D2366" s="200"/>
      <c r="E2366" s="11"/>
      <c r="F2366" s="10"/>
      <c r="G2366" s="7">
        <v>100</v>
      </c>
      <c r="H2366" s="18">
        <v>4.2780748663099999</v>
      </c>
      <c r="I2366" s="2">
        <v>16.577540106952</v>
      </c>
      <c r="J2366" s="2">
        <v>51.336898395722002</v>
      </c>
      <c r="K2366" s="2">
        <v>17.112299465241001</v>
      </c>
      <c r="L2366" s="2">
        <v>9.0909090909089993</v>
      </c>
      <c r="M2366" s="15">
        <v>1.6042780748659999</v>
      </c>
    </row>
    <row r="2367" spans="4:13" x14ac:dyDescent="0.2">
      <c r="D2367" s="200"/>
      <c r="E2367" s="4" t="s">
        <v>37</v>
      </c>
      <c r="F2367" s="5"/>
      <c r="G2367" s="6">
        <v>221</v>
      </c>
      <c r="H2367" s="8">
        <v>7</v>
      </c>
      <c r="I2367" s="1">
        <v>43</v>
      </c>
      <c r="J2367" s="1">
        <v>101</v>
      </c>
      <c r="K2367" s="1">
        <v>46</v>
      </c>
      <c r="L2367" s="1">
        <v>18</v>
      </c>
      <c r="M2367" s="9">
        <v>6</v>
      </c>
    </row>
    <row r="2368" spans="4:13" x14ac:dyDescent="0.2">
      <c r="D2368" s="200"/>
      <c r="E2368" s="11"/>
      <c r="F2368" s="10"/>
      <c r="G2368" s="7">
        <v>100</v>
      </c>
      <c r="H2368" s="18">
        <v>3.1674208144799998</v>
      </c>
      <c r="I2368" s="2">
        <v>19.457013574661001</v>
      </c>
      <c r="J2368" s="2">
        <v>45.701357466063001</v>
      </c>
      <c r="K2368" s="2">
        <v>20.814479638009001</v>
      </c>
      <c r="L2368" s="2">
        <v>8.1447963800899998</v>
      </c>
      <c r="M2368" s="15">
        <v>2.7149321266970001</v>
      </c>
    </row>
    <row r="2369" spans="2:13" x14ac:dyDescent="0.2">
      <c r="D2369" s="200"/>
      <c r="E2369" s="4" t="s">
        <v>38</v>
      </c>
      <c r="F2369" s="5"/>
      <c r="G2369" s="6">
        <v>186</v>
      </c>
      <c r="H2369" s="8">
        <v>12</v>
      </c>
      <c r="I2369" s="1">
        <v>36</v>
      </c>
      <c r="J2369" s="1">
        <v>95</v>
      </c>
      <c r="K2369" s="1">
        <v>34</v>
      </c>
      <c r="L2369" s="1">
        <v>7</v>
      </c>
      <c r="M2369" s="9">
        <v>2</v>
      </c>
    </row>
    <row r="2370" spans="2:13" x14ac:dyDescent="0.2">
      <c r="D2370" s="200"/>
      <c r="E2370" s="11"/>
      <c r="F2370" s="10"/>
      <c r="G2370" s="7">
        <v>100</v>
      </c>
      <c r="H2370" s="18">
        <v>6.4516129032259997</v>
      </c>
      <c r="I2370" s="2">
        <v>19.354838709677001</v>
      </c>
      <c r="J2370" s="2">
        <v>51.075268817203998</v>
      </c>
      <c r="K2370" s="2">
        <v>18.279569892472999</v>
      </c>
      <c r="L2370" s="2">
        <v>3.7634408602149998</v>
      </c>
      <c r="M2370" s="15">
        <v>1.0752688172039999</v>
      </c>
    </row>
    <row r="2371" spans="2:13" x14ac:dyDescent="0.2">
      <c r="D2371" s="200"/>
      <c r="E2371" s="4" t="s">
        <v>39</v>
      </c>
      <c r="F2371" s="5"/>
      <c r="G2371" s="6">
        <v>223</v>
      </c>
      <c r="H2371" s="8">
        <v>11</v>
      </c>
      <c r="I2371" s="1">
        <v>24</v>
      </c>
      <c r="J2371" s="1">
        <v>119</v>
      </c>
      <c r="K2371" s="1">
        <v>49</v>
      </c>
      <c r="L2371" s="1">
        <v>13</v>
      </c>
      <c r="M2371" s="9">
        <v>7</v>
      </c>
    </row>
    <row r="2372" spans="2:13" x14ac:dyDescent="0.2">
      <c r="D2372" s="200"/>
      <c r="E2372" s="11"/>
      <c r="F2372" s="10"/>
      <c r="G2372" s="7">
        <v>100</v>
      </c>
      <c r="H2372" s="18">
        <v>4.9327354260089997</v>
      </c>
      <c r="I2372" s="2">
        <v>10.762331838565</v>
      </c>
      <c r="J2372" s="2">
        <v>53.363228699552003</v>
      </c>
      <c r="K2372" s="2">
        <v>21.973094170404</v>
      </c>
      <c r="L2372" s="2">
        <v>5.8295964125559996</v>
      </c>
      <c r="M2372" s="15">
        <v>3.139013452915</v>
      </c>
    </row>
    <row r="2373" spans="2:13" x14ac:dyDescent="0.2">
      <c r="D2373" s="200"/>
      <c r="E2373" s="4" t="s">
        <v>40</v>
      </c>
      <c r="F2373" s="5"/>
      <c r="G2373" s="6">
        <v>161</v>
      </c>
      <c r="H2373" s="8">
        <v>11</v>
      </c>
      <c r="I2373" s="1">
        <v>25</v>
      </c>
      <c r="J2373" s="1">
        <v>66</v>
      </c>
      <c r="K2373" s="1">
        <v>37</v>
      </c>
      <c r="L2373" s="1">
        <v>12</v>
      </c>
      <c r="M2373" s="9">
        <v>10</v>
      </c>
    </row>
    <row r="2374" spans="2:13" x14ac:dyDescent="0.2">
      <c r="D2374" s="201"/>
      <c r="E2374" s="45"/>
      <c r="F2374" s="51"/>
      <c r="G2374" s="81">
        <v>100</v>
      </c>
      <c r="H2374" s="115">
        <v>6.8322981366460001</v>
      </c>
      <c r="I2374" s="64">
        <v>15.527950310559</v>
      </c>
      <c r="J2374" s="126">
        <v>40.993788819876002</v>
      </c>
      <c r="K2374" s="64">
        <v>22.981366459627001</v>
      </c>
      <c r="L2374" s="64">
        <v>7.4534161490680004</v>
      </c>
      <c r="M2374" s="106">
        <v>6.2111801242239997</v>
      </c>
    </row>
    <row r="2376" spans="2:13" x14ac:dyDescent="0.2">
      <c r="B2376" s="40" t="str">
        <f xml:space="preserve"> HYPERLINK("#'目次'!B64", "[58]")</f>
        <v>[58]</v>
      </c>
      <c r="C2376" s="23" t="s">
        <v>159</v>
      </c>
    </row>
    <row r="2379" spans="2:13" x14ac:dyDescent="0.2">
      <c r="C2379" s="23" t="s">
        <v>48</v>
      </c>
    </row>
    <row r="2380" spans="2:13" ht="36" x14ac:dyDescent="0.2">
      <c r="D2380" s="195"/>
      <c r="E2380" s="196"/>
      <c r="F2380" s="196"/>
      <c r="G2380" s="37" t="s">
        <v>15</v>
      </c>
      <c r="H2380" s="33" t="s">
        <v>131</v>
      </c>
      <c r="I2380" s="13" t="s">
        <v>132</v>
      </c>
      <c r="J2380" s="13" t="s">
        <v>133</v>
      </c>
      <c r="K2380" s="13" t="s">
        <v>134</v>
      </c>
      <c r="L2380" s="13" t="s">
        <v>135</v>
      </c>
      <c r="M2380" s="38" t="s">
        <v>18</v>
      </c>
    </row>
    <row r="2381" spans="2:13" x14ac:dyDescent="0.2">
      <c r="D2381" s="197"/>
      <c r="E2381" s="198"/>
      <c r="F2381" s="198"/>
      <c r="G2381" s="35"/>
      <c r="H2381" s="39"/>
      <c r="I2381" s="14"/>
      <c r="J2381" s="14"/>
      <c r="K2381" s="14"/>
      <c r="L2381" s="14"/>
      <c r="M2381" s="34"/>
    </row>
    <row r="2382" spans="2:13" x14ac:dyDescent="0.2">
      <c r="D2382" s="78"/>
      <c r="E2382" s="79" t="s">
        <v>15</v>
      </c>
      <c r="F2382" s="66"/>
      <c r="G2382" s="36">
        <v>1200</v>
      </c>
      <c r="H2382" s="17">
        <v>57</v>
      </c>
      <c r="I2382" s="17">
        <v>184</v>
      </c>
      <c r="J2382" s="17">
        <v>598</v>
      </c>
      <c r="K2382" s="17">
        <v>235</v>
      </c>
      <c r="L2382" s="17">
        <v>88</v>
      </c>
      <c r="M2382" s="47">
        <v>38</v>
      </c>
    </row>
    <row r="2383" spans="2:13" x14ac:dyDescent="0.2">
      <c r="D2383" s="45"/>
      <c r="E2383" s="51"/>
      <c r="F2383" s="67"/>
      <c r="G2383" s="7">
        <v>100</v>
      </c>
      <c r="H2383" s="2">
        <v>4.75</v>
      </c>
      <c r="I2383" s="2">
        <v>15.333333333333</v>
      </c>
      <c r="J2383" s="2">
        <v>49.833333333333002</v>
      </c>
      <c r="K2383" s="2">
        <v>19.583333333333002</v>
      </c>
      <c r="L2383" s="2">
        <v>7.333333333333</v>
      </c>
      <c r="M2383" s="15">
        <v>3.166666666667</v>
      </c>
    </row>
    <row r="2384" spans="2:13" x14ac:dyDescent="0.2">
      <c r="D2384" s="199" t="s">
        <v>49</v>
      </c>
      <c r="E2384" s="22" t="s">
        <v>50</v>
      </c>
      <c r="F2384" s="21"/>
      <c r="G2384" s="19">
        <v>15</v>
      </c>
      <c r="H2384" s="27">
        <v>1</v>
      </c>
      <c r="I2384" s="3">
        <v>3</v>
      </c>
      <c r="J2384" s="3">
        <v>10</v>
      </c>
      <c r="K2384" s="3">
        <v>1</v>
      </c>
      <c r="L2384" s="3">
        <v>0</v>
      </c>
      <c r="M2384" s="26">
        <v>0</v>
      </c>
    </row>
    <row r="2385" spans="4:13" x14ac:dyDescent="0.2">
      <c r="D2385" s="200"/>
      <c r="E2385" s="11"/>
      <c r="F2385" s="10"/>
      <c r="G2385" s="7">
        <v>100</v>
      </c>
      <c r="H2385" s="18">
        <v>6.666666666667</v>
      </c>
      <c r="I2385" s="2">
        <v>20</v>
      </c>
      <c r="J2385" s="41">
        <v>66.666666666666998</v>
      </c>
      <c r="K2385" s="50">
        <v>6.666666666667</v>
      </c>
      <c r="L2385" s="49">
        <v>0</v>
      </c>
      <c r="M2385" s="48">
        <v>0</v>
      </c>
    </row>
    <row r="2386" spans="4:13" x14ac:dyDescent="0.2">
      <c r="D2386" s="200"/>
      <c r="E2386" s="4" t="s">
        <v>51</v>
      </c>
      <c r="F2386" s="5"/>
      <c r="G2386" s="6">
        <v>142</v>
      </c>
      <c r="H2386" s="8">
        <v>7</v>
      </c>
      <c r="I2386" s="1">
        <v>16</v>
      </c>
      <c r="J2386" s="1">
        <v>84</v>
      </c>
      <c r="K2386" s="1">
        <v>24</v>
      </c>
      <c r="L2386" s="1">
        <v>8</v>
      </c>
      <c r="M2386" s="9">
        <v>3</v>
      </c>
    </row>
    <row r="2387" spans="4:13" x14ac:dyDescent="0.2">
      <c r="D2387" s="200"/>
      <c r="E2387" s="11"/>
      <c r="F2387" s="10"/>
      <c r="G2387" s="7">
        <v>100</v>
      </c>
      <c r="H2387" s="18">
        <v>4.9295774647890003</v>
      </c>
      <c r="I2387" s="2">
        <v>11.267605633803001</v>
      </c>
      <c r="J2387" s="25">
        <v>59.154929577464998</v>
      </c>
      <c r="K2387" s="2">
        <v>16.901408450704</v>
      </c>
      <c r="L2387" s="2">
        <v>5.6338028169010004</v>
      </c>
      <c r="M2387" s="15">
        <v>2.112676056338</v>
      </c>
    </row>
    <row r="2388" spans="4:13" x14ac:dyDescent="0.2">
      <c r="D2388" s="200"/>
      <c r="E2388" s="4" t="s">
        <v>52</v>
      </c>
      <c r="F2388" s="5"/>
      <c r="G2388" s="6">
        <v>26</v>
      </c>
      <c r="H2388" s="8">
        <v>3</v>
      </c>
      <c r="I2388" s="1">
        <v>2</v>
      </c>
      <c r="J2388" s="1">
        <v>14</v>
      </c>
      <c r="K2388" s="1">
        <v>5</v>
      </c>
      <c r="L2388" s="1">
        <v>0</v>
      </c>
      <c r="M2388" s="9">
        <v>2</v>
      </c>
    </row>
    <row r="2389" spans="4:13" x14ac:dyDescent="0.2">
      <c r="D2389" s="200"/>
      <c r="E2389" s="11"/>
      <c r="F2389" s="10"/>
      <c r="G2389" s="7">
        <v>100</v>
      </c>
      <c r="H2389" s="70">
        <v>11.538461538462</v>
      </c>
      <c r="I2389" s="30">
        <v>7.6923076923079998</v>
      </c>
      <c r="J2389" s="2">
        <v>53.846153846154003</v>
      </c>
      <c r="K2389" s="2">
        <v>19.230769230768999</v>
      </c>
      <c r="L2389" s="49">
        <v>0</v>
      </c>
      <c r="M2389" s="15">
        <v>7.6923076923079998</v>
      </c>
    </row>
    <row r="2390" spans="4:13" x14ac:dyDescent="0.2">
      <c r="D2390" s="200"/>
      <c r="E2390" s="4" t="s">
        <v>53</v>
      </c>
      <c r="F2390" s="5"/>
      <c r="G2390" s="6">
        <v>41</v>
      </c>
      <c r="H2390" s="8">
        <v>7</v>
      </c>
      <c r="I2390" s="1">
        <v>9</v>
      </c>
      <c r="J2390" s="1">
        <v>14</v>
      </c>
      <c r="K2390" s="1">
        <v>8</v>
      </c>
      <c r="L2390" s="1">
        <v>2</v>
      </c>
      <c r="M2390" s="9">
        <v>1</v>
      </c>
    </row>
    <row r="2391" spans="4:13" x14ac:dyDescent="0.2">
      <c r="D2391" s="200"/>
      <c r="E2391" s="11"/>
      <c r="F2391" s="10"/>
      <c r="G2391" s="7">
        <v>100</v>
      </c>
      <c r="H2391" s="75">
        <v>17.073170731706998</v>
      </c>
      <c r="I2391" s="25">
        <v>21.951219512194999</v>
      </c>
      <c r="J2391" s="50">
        <v>34.146341463414998</v>
      </c>
      <c r="K2391" s="2">
        <v>19.512195121950999</v>
      </c>
      <c r="L2391" s="2">
        <v>4.8780487804880002</v>
      </c>
      <c r="M2391" s="15">
        <v>2.4390243902440001</v>
      </c>
    </row>
    <row r="2392" spans="4:13" x14ac:dyDescent="0.2">
      <c r="D2392" s="200"/>
      <c r="E2392" s="4" t="s">
        <v>54</v>
      </c>
      <c r="F2392" s="5"/>
      <c r="G2392" s="6">
        <v>226</v>
      </c>
      <c r="H2392" s="8">
        <v>5</v>
      </c>
      <c r="I2392" s="1">
        <v>37</v>
      </c>
      <c r="J2392" s="1">
        <v>113</v>
      </c>
      <c r="K2392" s="1">
        <v>49</v>
      </c>
      <c r="L2392" s="1">
        <v>16</v>
      </c>
      <c r="M2392" s="9">
        <v>6</v>
      </c>
    </row>
    <row r="2393" spans="4:13" x14ac:dyDescent="0.2">
      <c r="D2393" s="200"/>
      <c r="E2393" s="11"/>
      <c r="F2393" s="10"/>
      <c r="G2393" s="7">
        <v>100</v>
      </c>
      <c r="H2393" s="18">
        <v>2.212389380531</v>
      </c>
      <c r="I2393" s="2">
        <v>16.371681415929</v>
      </c>
      <c r="J2393" s="2">
        <v>50</v>
      </c>
      <c r="K2393" s="2">
        <v>21.681415929204</v>
      </c>
      <c r="L2393" s="2">
        <v>7.0796460176989999</v>
      </c>
      <c r="M2393" s="15">
        <v>2.654867256637</v>
      </c>
    </row>
    <row r="2394" spans="4:13" x14ac:dyDescent="0.2">
      <c r="D2394" s="200"/>
      <c r="E2394" s="4" t="s">
        <v>55</v>
      </c>
      <c r="F2394" s="5"/>
      <c r="G2394" s="6">
        <v>125</v>
      </c>
      <c r="H2394" s="8">
        <v>4</v>
      </c>
      <c r="I2394" s="1">
        <v>25</v>
      </c>
      <c r="J2394" s="1">
        <v>61</v>
      </c>
      <c r="K2394" s="1">
        <v>21</v>
      </c>
      <c r="L2394" s="1">
        <v>12</v>
      </c>
      <c r="M2394" s="9">
        <v>2</v>
      </c>
    </row>
    <row r="2395" spans="4:13" x14ac:dyDescent="0.2">
      <c r="D2395" s="200"/>
      <c r="E2395" s="11"/>
      <c r="F2395" s="10"/>
      <c r="G2395" s="7">
        <v>100</v>
      </c>
      <c r="H2395" s="18">
        <v>3.2</v>
      </c>
      <c r="I2395" s="2">
        <v>20</v>
      </c>
      <c r="J2395" s="2">
        <v>48.8</v>
      </c>
      <c r="K2395" s="2">
        <v>16.8</v>
      </c>
      <c r="L2395" s="2">
        <v>9.6</v>
      </c>
      <c r="M2395" s="15">
        <v>1.6</v>
      </c>
    </row>
    <row r="2396" spans="4:13" x14ac:dyDescent="0.2">
      <c r="D2396" s="200"/>
      <c r="E2396" s="4" t="s">
        <v>56</v>
      </c>
      <c r="F2396" s="5"/>
      <c r="G2396" s="6">
        <v>190</v>
      </c>
      <c r="H2396" s="8">
        <v>11</v>
      </c>
      <c r="I2396" s="1">
        <v>30</v>
      </c>
      <c r="J2396" s="1">
        <v>98</v>
      </c>
      <c r="K2396" s="1">
        <v>35</v>
      </c>
      <c r="L2396" s="1">
        <v>12</v>
      </c>
      <c r="M2396" s="9">
        <v>4</v>
      </c>
    </row>
    <row r="2397" spans="4:13" x14ac:dyDescent="0.2">
      <c r="D2397" s="200"/>
      <c r="E2397" s="11"/>
      <c r="F2397" s="10"/>
      <c r="G2397" s="7">
        <v>100</v>
      </c>
      <c r="H2397" s="18">
        <v>5.7894736842109999</v>
      </c>
      <c r="I2397" s="2">
        <v>15.789473684211</v>
      </c>
      <c r="J2397" s="2">
        <v>51.578947368420998</v>
      </c>
      <c r="K2397" s="2">
        <v>18.421052631578998</v>
      </c>
      <c r="L2397" s="2">
        <v>6.3157894736840001</v>
      </c>
      <c r="M2397" s="15">
        <v>2.1052631578950001</v>
      </c>
    </row>
    <row r="2398" spans="4:13" x14ac:dyDescent="0.2">
      <c r="D2398" s="200"/>
      <c r="E2398" s="4" t="s">
        <v>57</v>
      </c>
      <c r="F2398" s="5"/>
      <c r="G2398" s="6">
        <v>185</v>
      </c>
      <c r="H2398" s="8">
        <v>7</v>
      </c>
      <c r="I2398" s="1">
        <v>32</v>
      </c>
      <c r="J2398" s="1">
        <v>75</v>
      </c>
      <c r="K2398" s="1">
        <v>50</v>
      </c>
      <c r="L2398" s="1">
        <v>16</v>
      </c>
      <c r="M2398" s="9">
        <v>5</v>
      </c>
    </row>
    <row r="2399" spans="4:13" x14ac:dyDescent="0.2">
      <c r="D2399" s="200"/>
      <c r="E2399" s="11"/>
      <c r="F2399" s="10"/>
      <c r="G2399" s="7">
        <v>100</v>
      </c>
      <c r="H2399" s="18">
        <v>3.783783783784</v>
      </c>
      <c r="I2399" s="2">
        <v>17.297297297297</v>
      </c>
      <c r="J2399" s="30">
        <v>40.540540540541002</v>
      </c>
      <c r="K2399" s="25">
        <v>27.027027027027</v>
      </c>
      <c r="L2399" s="2">
        <v>8.6486486486490008</v>
      </c>
      <c r="M2399" s="15">
        <v>2.7027027027030002</v>
      </c>
    </row>
    <row r="2400" spans="4:13" x14ac:dyDescent="0.2">
      <c r="D2400" s="200"/>
      <c r="E2400" s="4" t="s">
        <v>58</v>
      </c>
      <c r="F2400" s="5"/>
      <c r="G2400" s="6">
        <v>113</v>
      </c>
      <c r="H2400" s="8">
        <v>3</v>
      </c>
      <c r="I2400" s="1">
        <v>12</v>
      </c>
      <c r="J2400" s="1">
        <v>60</v>
      </c>
      <c r="K2400" s="1">
        <v>22</v>
      </c>
      <c r="L2400" s="1">
        <v>11</v>
      </c>
      <c r="M2400" s="9">
        <v>5</v>
      </c>
    </row>
    <row r="2401" spans="4:13" x14ac:dyDescent="0.2">
      <c r="D2401" s="200"/>
      <c r="E2401" s="11"/>
      <c r="F2401" s="10"/>
      <c r="G2401" s="7">
        <v>100</v>
      </c>
      <c r="H2401" s="18">
        <v>2.654867256637</v>
      </c>
      <c r="I2401" s="2">
        <v>10.619469026549</v>
      </c>
      <c r="J2401" s="2">
        <v>53.097345132743001</v>
      </c>
      <c r="K2401" s="2">
        <v>19.469026548673</v>
      </c>
      <c r="L2401" s="2">
        <v>9.7345132743360008</v>
      </c>
      <c r="M2401" s="15">
        <v>4.424778761062</v>
      </c>
    </row>
    <row r="2402" spans="4:13" x14ac:dyDescent="0.2">
      <c r="D2402" s="200"/>
      <c r="E2402" s="4" t="s">
        <v>59</v>
      </c>
      <c r="F2402" s="5"/>
      <c r="G2402" s="6">
        <v>136</v>
      </c>
      <c r="H2402" s="8">
        <v>9</v>
      </c>
      <c r="I2402" s="1">
        <v>18</v>
      </c>
      <c r="J2402" s="1">
        <v>68</v>
      </c>
      <c r="K2402" s="1">
        <v>20</v>
      </c>
      <c r="L2402" s="1">
        <v>11</v>
      </c>
      <c r="M2402" s="9">
        <v>10</v>
      </c>
    </row>
    <row r="2403" spans="4:13" x14ac:dyDescent="0.2">
      <c r="D2403" s="200"/>
      <c r="E2403" s="11"/>
      <c r="F2403" s="10"/>
      <c r="G2403" s="7">
        <v>100</v>
      </c>
      <c r="H2403" s="18">
        <v>6.6176470588239997</v>
      </c>
      <c r="I2403" s="2">
        <v>13.235294117646999</v>
      </c>
      <c r="J2403" s="2">
        <v>50</v>
      </c>
      <c r="K2403" s="2">
        <v>14.705882352941</v>
      </c>
      <c r="L2403" s="2">
        <v>8.0882352941180002</v>
      </c>
      <c r="M2403" s="15">
        <v>7.352941176471</v>
      </c>
    </row>
    <row r="2404" spans="4:13" x14ac:dyDescent="0.2">
      <c r="D2404" s="199" t="s">
        <v>60</v>
      </c>
      <c r="E2404" s="22" t="s">
        <v>61</v>
      </c>
      <c r="F2404" s="21"/>
      <c r="G2404" s="19">
        <v>205</v>
      </c>
      <c r="H2404" s="27">
        <v>8</v>
      </c>
      <c r="I2404" s="3">
        <v>28</v>
      </c>
      <c r="J2404" s="3">
        <v>102</v>
      </c>
      <c r="K2404" s="3">
        <v>43</v>
      </c>
      <c r="L2404" s="3">
        <v>15</v>
      </c>
      <c r="M2404" s="26">
        <v>9</v>
      </c>
    </row>
    <row r="2405" spans="4:13" x14ac:dyDescent="0.2">
      <c r="D2405" s="200"/>
      <c r="E2405" s="11"/>
      <c r="F2405" s="10"/>
      <c r="G2405" s="7">
        <v>100</v>
      </c>
      <c r="H2405" s="18">
        <v>3.90243902439</v>
      </c>
      <c r="I2405" s="2">
        <v>13.658536585366001</v>
      </c>
      <c r="J2405" s="2">
        <v>49.756097560976002</v>
      </c>
      <c r="K2405" s="2">
        <v>20.975609756097999</v>
      </c>
      <c r="L2405" s="2">
        <v>7.3170731707319998</v>
      </c>
      <c r="M2405" s="15">
        <v>4.3902439024389999</v>
      </c>
    </row>
    <row r="2406" spans="4:13" x14ac:dyDescent="0.2">
      <c r="D2406" s="200"/>
      <c r="E2406" s="4" t="s">
        <v>62</v>
      </c>
      <c r="F2406" s="5"/>
      <c r="G2406" s="6">
        <v>160</v>
      </c>
      <c r="H2406" s="8">
        <v>8</v>
      </c>
      <c r="I2406" s="1">
        <v>18</v>
      </c>
      <c r="J2406" s="1">
        <v>75</v>
      </c>
      <c r="K2406" s="1">
        <v>36</v>
      </c>
      <c r="L2406" s="1">
        <v>15</v>
      </c>
      <c r="M2406" s="9">
        <v>8</v>
      </c>
    </row>
    <row r="2407" spans="4:13" x14ac:dyDescent="0.2">
      <c r="D2407" s="200"/>
      <c r="E2407" s="11"/>
      <c r="F2407" s="10"/>
      <c r="G2407" s="7">
        <v>100</v>
      </c>
      <c r="H2407" s="18">
        <v>5</v>
      </c>
      <c r="I2407" s="2">
        <v>11.25</v>
      </c>
      <c r="J2407" s="2">
        <v>46.875</v>
      </c>
      <c r="K2407" s="2">
        <v>22.5</v>
      </c>
      <c r="L2407" s="2">
        <v>9.375</v>
      </c>
      <c r="M2407" s="15">
        <v>5</v>
      </c>
    </row>
    <row r="2408" spans="4:13" x14ac:dyDescent="0.2">
      <c r="D2408" s="200"/>
      <c r="E2408" s="4" t="s">
        <v>63</v>
      </c>
      <c r="F2408" s="5"/>
      <c r="G2408" s="6">
        <v>121</v>
      </c>
      <c r="H2408" s="8">
        <v>6</v>
      </c>
      <c r="I2408" s="1">
        <v>20</v>
      </c>
      <c r="J2408" s="1">
        <v>56</v>
      </c>
      <c r="K2408" s="1">
        <v>29</v>
      </c>
      <c r="L2408" s="1">
        <v>7</v>
      </c>
      <c r="M2408" s="9">
        <v>3</v>
      </c>
    </row>
    <row r="2409" spans="4:13" x14ac:dyDescent="0.2">
      <c r="D2409" s="200"/>
      <c r="E2409" s="11"/>
      <c r="F2409" s="10"/>
      <c r="G2409" s="7">
        <v>100</v>
      </c>
      <c r="H2409" s="18">
        <v>4.9586776859499997</v>
      </c>
      <c r="I2409" s="2">
        <v>16.528925619835</v>
      </c>
      <c r="J2409" s="2">
        <v>46.280991735537</v>
      </c>
      <c r="K2409" s="2">
        <v>23.966942148760001</v>
      </c>
      <c r="L2409" s="2">
        <v>5.7851239669419998</v>
      </c>
      <c r="M2409" s="15">
        <v>2.4793388429749998</v>
      </c>
    </row>
    <row r="2410" spans="4:13" x14ac:dyDescent="0.2">
      <c r="D2410" s="200"/>
      <c r="E2410" s="4" t="s">
        <v>64</v>
      </c>
      <c r="F2410" s="5"/>
      <c r="G2410" s="6">
        <v>124</v>
      </c>
      <c r="H2410" s="8">
        <v>4</v>
      </c>
      <c r="I2410" s="1">
        <v>23</v>
      </c>
      <c r="J2410" s="1">
        <v>67</v>
      </c>
      <c r="K2410" s="1">
        <v>22</v>
      </c>
      <c r="L2410" s="1">
        <v>4</v>
      </c>
      <c r="M2410" s="9">
        <v>4</v>
      </c>
    </row>
    <row r="2411" spans="4:13" x14ac:dyDescent="0.2">
      <c r="D2411" s="200"/>
      <c r="E2411" s="11"/>
      <c r="F2411" s="10"/>
      <c r="G2411" s="7">
        <v>100</v>
      </c>
      <c r="H2411" s="18">
        <v>3.2258064516129998</v>
      </c>
      <c r="I2411" s="2">
        <v>18.548387096774</v>
      </c>
      <c r="J2411" s="2">
        <v>54.032258064516</v>
      </c>
      <c r="K2411" s="2">
        <v>17.741935483871</v>
      </c>
      <c r="L2411" s="2">
        <v>3.2258064516129998</v>
      </c>
      <c r="M2411" s="15">
        <v>3.2258064516129998</v>
      </c>
    </row>
    <row r="2412" spans="4:13" x14ac:dyDescent="0.2">
      <c r="D2412" s="200"/>
      <c r="E2412" s="4" t="s">
        <v>65</v>
      </c>
      <c r="F2412" s="5"/>
      <c r="G2412" s="6">
        <v>109</v>
      </c>
      <c r="H2412" s="8">
        <v>7</v>
      </c>
      <c r="I2412" s="1">
        <v>16</v>
      </c>
      <c r="J2412" s="1">
        <v>51</v>
      </c>
      <c r="K2412" s="1">
        <v>28</v>
      </c>
      <c r="L2412" s="1">
        <v>6</v>
      </c>
      <c r="M2412" s="9">
        <v>1</v>
      </c>
    </row>
    <row r="2413" spans="4:13" x14ac:dyDescent="0.2">
      <c r="D2413" s="200"/>
      <c r="E2413" s="11"/>
      <c r="F2413" s="10"/>
      <c r="G2413" s="7">
        <v>100</v>
      </c>
      <c r="H2413" s="18">
        <v>6.4220183486240003</v>
      </c>
      <c r="I2413" s="2">
        <v>14.678899082569</v>
      </c>
      <c r="J2413" s="2">
        <v>46.788990825688003</v>
      </c>
      <c r="K2413" s="25">
        <v>25.688073394494999</v>
      </c>
      <c r="L2413" s="2">
        <v>5.5045871559629997</v>
      </c>
      <c r="M2413" s="15">
        <v>0.91743119266100004</v>
      </c>
    </row>
    <row r="2414" spans="4:13" x14ac:dyDescent="0.2">
      <c r="D2414" s="200"/>
      <c r="E2414" s="4" t="s">
        <v>66</v>
      </c>
      <c r="F2414" s="5"/>
      <c r="G2414" s="6">
        <v>104</v>
      </c>
      <c r="H2414" s="8">
        <v>6</v>
      </c>
      <c r="I2414" s="1">
        <v>16</v>
      </c>
      <c r="J2414" s="1">
        <v>52</v>
      </c>
      <c r="K2414" s="1">
        <v>17</v>
      </c>
      <c r="L2414" s="1">
        <v>11</v>
      </c>
      <c r="M2414" s="9">
        <v>2</v>
      </c>
    </row>
    <row r="2415" spans="4:13" x14ac:dyDescent="0.2">
      <c r="D2415" s="200"/>
      <c r="E2415" s="11"/>
      <c r="F2415" s="10"/>
      <c r="G2415" s="7">
        <v>100</v>
      </c>
      <c r="H2415" s="18">
        <v>5.7692307692310001</v>
      </c>
      <c r="I2415" s="2">
        <v>15.384615384615</v>
      </c>
      <c r="J2415" s="2">
        <v>50</v>
      </c>
      <c r="K2415" s="2">
        <v>16.346153846153999</v>
      </c>
      <c r="L2415" s="2">
        <v>10.576923076923</v>
      </c>
      <c r="M2415" s="15">
        <v>1.923076923077</v>
      </c>
    </row>
    <row r="2416" spans="4:13" x14ac:dyDescent="0.2">
      <c r="D2416" s="200"/>
      <c r="E2416" s="4" t="s">
        <v>67</v>
      </c>
      <c r="F2416" s="5"/>
      <c r="G2416" s="6">
        <v>139</v>
      </c>
      <c r="H2416" s="8">
        <v>10</v>
      </c>
      <c r="I2416" s="1">
        <v>23</v>
      </c>
      <c r="J2416" s="1">
        <v>73</v>
      </c>
      <c r="K2416" s="1">
        <v>24</v>
      </c>
      <c r="L2416" s="1">
        <v>7</v>
      </c>
      <c r="M2416" s="9">
        <v>2</v>
      </c>
    </row>
    <row r="2417" spans="2:13" x14ac:dyDescent="0.2">
      <c r="D2417" s="200"/>
      <c r="E2417" s="11"/>
      <c r="F2417" s="10"/>
      <c r="G2417" s="7">
        <v>100</v>
      </c>
      <c r="H2417" s="18">
        <v>7.1942446043170003</v>
      </c>
      <c r="I2417" s="2">
        <v>16.546762589928001</v>
      </c>
      <c r="J2417" s="2">
        <v>52.517985611511001</v>
      </c>
      <c r="K2417" s="2">
        <v>17.266187050359999</v>
      </c>
      <c r="L2417" s="2">
        <v>5.035971223022</v>
      </c>
      <c r="M2417" s="15">
        <v>1.438848920863</v>
      </c>
    </row>
    <row r="2418" spans="2:13" x14ac:dyDescent="0.2">
      <c r="D2418" s="200"/>
      <c r="E2418" s="4" t="s">
        <v>68</v>
      </c>
      <c r="F2418" s="5"/>
      <c r="G2418" s="6">
        <v>48</v>
      </c>
      <c r="H2418" s="8">
        <v>2</v>
      </c>
      <c r="I2418" s="1">
        <v>13</v>
      </c>
      <c r="J2418" s="1">
        <v>20</v>
      </c>
      <c r="K2418" s="1">
        <v>8</v>
      </c>
      <c r="L2418" s="1">
        <v>4</v>
      </c>
      <c r="M2418" s="9">
        <v>1</v>
      </c>
    </row>
    <row r="2419" spans="2:13" x14ac:dyDescent="0.2">
      <c r="D2419" s="200"/>
      <c r="E2419" s="11"/>
      <c r="F2419" s="10"/>
      <c r="G2419" s="7">
        <v>100</v>
      </c>
      <c r="H2419" s="18">
        <v>4.166666666667</v>
      </c>
      <c r="I2419" s="41">
        <v>27.083333333333002</v>
      </c>
      <c r="J2419" s="30">
        <v>41.666666666666998</v>
      </c>
      <c r="K2419" s="2">
        <v>16.666666666666998</v>
      </c>
      <c r="L2419" s="2">
        <v>8.333333333333</v>
      </c>
      <c r="M2419" s="15">
        <v>2.083333333333</v>
      </c>
    </row>
    <row r="2420" spans="2:13" x14ac:dyDescent="0.2">
      <c r="D2420" s="200"/>
      <c r="E2420" s="4" t="s">
        <v>69</v>
      </c>
      <c r="F2420" s="5"/>
      <c r="G2420" s="6">
        <v>37</v>
      </c>
      <c r="H2420" s="8">
        <v>1</v>
      </c>
      <c r="I2420" s="1">
        <v>8</v>
      </c>
      <c r="J2420" s="1">
        <v>17</v>
      </c>
      <c r="K2420" s="1">
        <v>8</v>
      </c>
      <c r="L2420" s="1">
        <v>3</v>
      </c>
      <c r="M2420" s="9">
        <v>0</v>
      </c>
    </row>
    <row r="2421" spans="2:13" x14ac:dyDescent="0.2">
      <c r="D2421" s="200"/>
      <c r="E2421" s="11"/>
      <c r="F2421" s="10"/>
      <c r="G2421" s="7">
        <v>100</v>
      </c>
      <c r="H2421" s="18">
        <v>2.7027027027030002</v>
      </c>
      <c r="I2421" s="25">
        <v>21.621621621622001</v>
      </c>
      <c r="J2421" s="2">
        <v>45.945945945946001</v>
      </c>
      <c r="K2421" s="2">
        <v>21.621621621622001</v>
      </c>
      <c r="L2421" s="2">
        <v>8.1081081081080004</v>
      </c>
      <c r="M2421" s="48">
        <v>0</v>
      </c>
    </row>
    <row r="2422" spans="2:13" x14ac:dyDescent="0.2">
      <c r="D2422" s="199" t="s">
        <v>70</v>
      </c>
      <c r="E2422" s="22" t="s">
        <v>18</v>
      </c>
      <c r="F2422" s="21"/>
      <c r="G2422" s="19">
        <v>0</v>
      </c>
      <c r="H2422" s="27">
        <v>0</v>
      </c>
      <c r="I2422" s="3">
        <v>0</v>
      </c>
      <c r="J2422" s="3">
        <v>0</v>
      </c>
      <c r="K2422" s="3">
        <v>0</v>
      </c>
      <c r="L2422" s="3">
        <v>0</v>
      </c>
      <c r="M2422" s="26">
        <v>0</v>
      </c>
    </row>
    <row r="2423" spans="2:13" x14ac:dyDescent="0.2">
      <c r="D2423" s="201"/>
      <c r="E2423" s="45"/>
      <c r="F2423" s="51"/>
      <c r="G2423" s="119">
        <v>0</v>
      </c>
      <c r="H2423" s="118">
        <v>0</v>
      </c>
      <c r="I2423" s="83">
        <v>0</v>
      </c>
      <c r="J2423" s="83">
        <v>0</v>
      </c>
      <c r="K2423" s="83">
        <v>0</v>
      </c>
      <c r="L2423" s="103">
        <v>0</v>
      </c>
      <c r="M2423" s="116">
        <v>0</v>
      </c>
    </row>
    <row r="2425" spans="2:13" x14ac:dyDescent="0.2">
      <c r="B2425" s="40" t="str">
        <f xml:space="preserve"> HYPERLINK("#'目次'!B65", "[59]")</f>
        <v>[59]</v>
      </c>
      <c r="C2425" s="23" t="s">
        <v>159</v>
      </c>
    </row>
    <row r="2428" spans="2:13" x14ac:dyDescent="0.2">
      <c r="C2428" s="23" t="s">
        <v>73</v>
      </c>
    </row>
    <row r="2429" spans="2:13" ht="36" x14ac:dyDescent="0.2">
      <c r="D2429" s="195"/>
      <c r="E2429" s="196"/>
      <c r="F2429" s="196"/>
      <c r="G2429" s="37" t="s">
        <v>15</v>
      </c>
      <c r="H2429" s="33" t="s">
        <v>131</v>
      </c>
      <c r="I2429" s="13" t="s">
        <v>132</v>
      </c>
      <c r="J2429" s="13" t="s">
        <v>133</v>
      </c>
      <c r="K2429" s="13" t="s">
        <v>134</v>
      </c>
      <c r="L2429" s="13" t="s">
        <v>135</v>
      </c>
      <c r="M2429" s="38" t="s">
        <v>18</v>
      </c>
    </row>
    <row r="2430" spans="2:13" x14ac:dyDescent="0.2">
      <c r="D2430" s="197"/>
      <c r="E2430" s="198"/>
      <c r="F2430" s="198"/>
      <c r="G2430" s="35"/>
      <c r="H2430" s="39"/>
      <c r="I2430" s="14"/>
      <c r="J2430" s="14"/>
      <c r="K2430" s="14"/>
      <c r="L2430" s="14"/>
      <c r="M2430" s="34"/>
    </row>
    <row r="2431" spans="2:13" x14ac:dyDescent="0.2">
      <c r="D2431" s="78"/>
      <c r="E2431" s="79" t="s">
        <v>15</v>
      </c>
      <c r="F2431" s="66"/>
      <c r="G2431" s="36">
        <v>1200</v>
      </c>
      <c r="H2431" s="17">
        <v>57</v>
      </c>
      <c r="I2431" s="17">
        <v>184</v>
      </c>
      <c r="J2431" s="17">
        <v>598</v>
      </c>
      <c r="K2431" s="17">
        <v>235</v>
      </c>
      <c r="L2431" s="17">
        <v>88</v>
      </c>
      <c r="M2431" s="47">
        <v>38</v>
      </c>
    </row>
    <row r="2432" spans="2:13" x14ac:dyDescent="0.2">
      <c r="D2432" s="45"/>
      <c r="E2432" s="51"/>
      <c r="F2432" s="67"/>
      <c r="G2432" s="7">
        <v>100</v>
      </c>
      <c r="H2432" s="2">
        <v>4.75</v>
      </c>
      <c r="I2432" s="2">
        <v>15.333333333333</v>
      </c>
      <c r="J2432" s="2">
        <v>49.833333333333002</v>
      </c>
      <c r="K2432" s="2">
        <v>19.583333333333002</v>
      </c>
      <c r="L2432" s="2">
        <v>7.333333333333</v>
      </c>
      <c r="M2432" s="15">
        <v>3.166666666667</v>
      </c>
    </row>
    <row r="2433" spans="4:13" x14ac:dyDescent="0.2">
      <c r="D2433" s="199" t="s">
        <v>74</v>
      </c>
      <c r="E2433" s="22" t="s">
        <v>75</v>
      </c>
      <c r="F2433" s="21"/>
      <c r="G2433" s="19">
        <v>592</v>
      </c>
      <c r="H2433" s="27">
        <v>27</v>
      </c>
      <c r="I2433" s="3">
        <v>82</v>
      </c>
      <c r="J2433" s="3">
        <v>315</v>
      </c>
      <c r="K2433" s="3">
        <v>106</v>
      </c>
      <c r="L2433" s="3">
        <v>44</v>
      </c>
      <c r="M2433" s="26">
        <v>18</v>
      </c>
    </row>
    <row r="2434" spans="4:13" x14ac:dyDescent="0.2">
      <c r="D2434" s="200"/>
      <c r="E2434" s="11"/>
      <c r="F2434" s="10"/>
      <c r="G2434" s="7">
        <v>100</v>
      </c>
      <c r="H2434" s="18">
        <v>4.5608108108109997</v>
      </c>
      <c r="I2434" s="2">
        <v>13.851351351350999</v>
      </c>
      <c r="J2434" s="2">
        <v>53.209459459458998</v>
      </c>
      <c r="K2434" s="2">
        <v>17.905405405404998</v>
      </c>
      <c r="L2434" s="2">
        <v>7.4324324324319999</v>
      </c>
      <c r="M2434" s="15">
        <v>3.040540540541</v>
      </c>
    </row>
    <row r="2435" spans="4:13" x14ac:dyDescent="0.2">
      <c r="D2435" s="200"/>
      <c r="E2435" s="4" t="s">
        <v>34</v>
      </c>
      <c r="F2435" s="5"/>
      <c r="G2435" s="6">
        <v>37</v>
      </c>
      <c r="H2435" s="8">
        <v>0</v>
      </c>
      <c r="I2435" s="1">
        <v>3</v>
      </c>
      <c r="J2435" s="1">
        <v>20</v>
      </c>
      <c r="K2435" s="1">
        <v>7</v>
      </c>
      <c r="L2435" s="1">
        <v>5</v>
      </c>
      <c r="M2435" s="9">
        <v>2</v>
      </c>
    </row>
    <row r="2436" spans="4:13" x14ac:dyDescent="0.2">
      <c r="D2436" s="200"/>
      <c r="E2436" s="11"/>
      <c r="F2436" s="10"/>
      <c r="G2436" s="7">
        <v>100</v>
      </c>
      <c r="H2436" s="53">
        <v>0</v>
      </c>
      <c r="I2436" s="30">
        <v>8.1081081081080004</v>
      </c>
      <c r="J2436" s="2">
        <v>54.054054054053999</v>
      </c>
      <c r="K2436" s="2">
        <v>18.918918918919001</v>
      </c>
      <c r="L2436" s="25">
        <v>13.513513513514001</v>
      </c>
      <c r="M2436" s="15">
        <v>5.4054054054050003</v>
      </c>
    </row>
    <row r="2437" spans="4:13" x14ac:dyDescent="0.2">
      <c r="D2437" s="200"/>
      <c r="E2437" s="4" t="s">
        <v>35</v>
      </c>
      <c r="F2437" s="5"/>
      <c r="G2437" s="6">
        <v>75</v>
      </c>
      <c r="H2437" s="8">
        <v>3</v>
      </c>
      <c r="I2437" s="1">
        <v>8</v>
      </c>
      <c r="J2437" s="1">
        <v>42</v>
      </c>
      <c r="K2437" s="1">
        <v>10</v>
      </c>
      <c r="L2437" s="1">
        <v>9</v>
      </c>
      <c r="M2437" s="9">
        <v>3</v>
      </c>
    </row>
    <row r="2438" spans="4:13" x14ac:dyDescent="0.2">
      <c r="D2438" s="200"/>
      <c r="E2438" s="11"/>
      <c r="F2438" s="10"/>
      <c r="G2438" s="7">
        <v>100</v>
      </c>
      <c r="H2438" s="18">
        <v>4</v>
      </c>
      <c r="I2438" s="2">
        <v>10.666666666667</v>
      </c>
      <c r="J2438" s="25">
        <v>56</v>
      </c>
      <c r="K2438" s="30">
        <v>13.333333333333</v>
      </c>
      <c r="L2438" s="2">
        <v>12</v>
      </c>
      <c r="M2438" s="15">
        <v>4</v>
      </c>
    </row>
    <row r="2439" spans="4:13" x14ac:dyDescent="0.2">
      <c r="D2439" s="200"/>
      <c r="E2439" s="4" t="s">
        <v>36</v>
      </c>
      <c r="F2439" s="5"/>
      <c r="G2439" s="6">
        <v>95</v>
      </c>
      <c r="H2439" s="8">
        <v>4</v>
      </c>
      <c r="I2439" s="1">
        <v>15</v>
      </c>
      <c r="J2439" s="1">
        <v>53</v>
      </c>
      <c r="K2439" s="1">
        <v>17</v>
      </c>
      <c r="L2439" s="1">
        <v>5</v>
      </c>
      <c r="M2439" s="9">
        <v>1</v>
      </c>
    </row>
    <row r="2440" spans="4:13" x14ac:dyDescent="0.2">
      <c r="D2440" s="200"/>
      <c r="E2440" s="11"/>
      <c r="F2440" s="10"/>
      <c r="G2440" s="7">
        <v>100</v>
      </c>
      <c r="H2440" s="18">
        <v>4.2105263157890001</v>
      </c>
      <c r="I2440" s="2">
        <v>15.789473684211</v>
      </c>
      <c r="J2440" s="25">
        <v>55.789473684211004</v>
      </c>
      <c r="K2440" s="2">
        <v>17.894736842105001</v>
      </c>
      <c r="L2440" s="2">
        <v>5.2631578947369997</v>
      </c>
      <c r="M2440" s="15">
        <v>1.052631578947</v>
      </c>
    </row>
    <row r="2441" spans="4:13" x14ac:dyDescent="0.2">
      <c r="D2441" s="200"/>
      <c r="E2441" s="4" t="s">
        <v>37</v>
      </c>
      <c r="F2441" s="5"/>
      <c r="G2441" s="6">
        <v>111</v>
      </c>
      <c r="H2441" s="8">
        <v>5</v>
      </c>
      <c r="I2441" s="1">
        <v>17</v>
      </c>
      <c r="J2441" s="1">
        <v>52</v>
      </c>
      <c r="K2441" s="1">
        <v>25</v>
      </c>
      <c r="L2441" s="1">
        <v>9</v>
      </c>
      <c r="M2441" s="9">
        <v>3</v>
      </c>
    </row>
    <row r="2442" spans="4:13" x14ac:dyDescent="0.2">
      <c r="D2442" s="200"/>
      <c r="E2442" s="11"/>
      <c r="F2442" s="10"/>
      <c r="G2442" s="7">
        <v>100</v>
      </c>
      <c r="H2442" s="18">
        <v>4.5045045045050003</v>
      </c>
      <c r="I2442" s="2">
        <v>15.315315315315001</v>
      </c>
      <c r="J2442" s="2">
        <v>46.846846846847001</v>
      </c>
      <c r="K2442" s="2">
        <v>22.522522522523001</v>
      </c>
      <c r="L2442" s="2">
        <v>8.1081081081080004</v>
      </c>
      <c r="M2442" s="15">
        <v>2.7027027027030002</v>
      </c>
    </row>
    <row r="2443" spans="4:13" x14ac:dyDescent="0.2">
      <c r="D2443" s="200"/>
      <c r="E2443" s="4" t="s">
        <v>38</v>
      </c>
      <c r="F2443" s="5"/>
      <c r="G2443" s="6">
        <v>93</v>
      </c>
      <c r="H2443" s="8">
        <v>5</v>
      </c>
      <c r="I2443" s="1">
        <v>17</v>
      </c>
      <c r="J2443" s="1">
        <v>52</v>
      </c>
      <c r="K2443" s="1">
        <v>13</v>
      </c>
      <c r="L2443" s="1">
        <v>5</v>
      </c>
      <c r="M2443" s="9">
        <v>1</v>
      </c>
    </row>
    <row r="2444" spans="4:13" x14ac:dyDescent="0.2">
      <c r="D2444" s="200"/>
      <c r="E2444" s="11"/>
      <c r="F2444" s="10"/>
      <c r="G2444" s="7">
        <v>100</v>
      </c>
      <c r="H2444" s="18">
        <v>5.3763440860219998</v>
      </c>
      <c r="I2444" s="2">
        <v>18.279569892472999</v>
      </c>
      <c r="J2444" s="25">
        <v>55.913978494623997</v>
      </c>
      <c r="K2444" s="30">
        <v>13.978494623655999</v>
      </c>
      <c r="L2444" s="2">
        <v>5.3763440860219998</v>
      </c>
      <c r="M2444" s="15">
        <v>1.0752688172039999</v>
      </c>
    </row>
    <row r="2445" spans="4:13" x14ac:dyDescent="0.2">
      <c r="D2445" s="200"/>
      <c r="E2445" s="4" t="s">
        <v>39</v>
      </c>
      <c r="F2445" s="5"/>
      <c r="G2445" s="6">
        <v>109</v>
      </c>
      <c r="H2445" s="8">
        <v>4</v>
      </c>
      <c r="I2445" s="1">
        <v>12</v>
      </c>
      <c r="J2445" s="1">
        <v>62</v>
      </c>
      <c r="K2445" s="1">
        <v>20</v>
      </c>
      <c r="L2445" s="1">
        <v>6</v>
      </c>
      <c r="M2445" s="9">
        <v>5</v>
      </c>
    </row>
    <row r="2446" spans="4:13" x14ac:dyDescent="0.2">
      <c r="D2446" s="200"/>
      <c r="E2446" s="11"/>
      <c r="F2446" s="10"/>
      <c r="G2446" s="7">
        <v>100</v>
      </c>
      <c r="H2446" s="18">
        <v>3.669724770642</v>
      </c>
      <c r="I2446" s="2">
        <v>11.009174311927</v>
      </c>
      <c r="J2446" s="25">
        <v>56.880733944954002</v>
      </c>
      <c r="K2446" s="2">
        <v>18.348623853210999</v>
      </c>
      <c r="L2446" s="2">
        <v>5.5045871559629997</v>
      </c>
      <c r="M2446" s="15">
        <v>4.5871559633030001</v>
      </c>
    </row>
    <row r="2447" spans="4:13" x14ac:dyDescent="0.2">
      <c r="D2447" s="200"/>
      <c r="E2447" s="4" t="s">
        <v>40</v>
      </c>
      <c r="F2447" s="5"/>
      <c r="G2447" s="6">
        <v>72</v>
      </c>
      <c r="H2447" s="8">
        <v>6</v>
      </c>
      <c r="I2447" s="1">
        <v>10</v>
      </c>
      <c r="J2447" s="1">
        <v>34</v>
      </c>
      <c r="K2447" s="1">
        <v>14</v>
      </c>
      <c r="L2447" s="1">
        <v>5</v>
      </c>
      <c r="M2447" s="9">
        <v>3</v>
      </c>
    </row>
    <row r="2448" spans="4:13" x14ac:dyDescent="0.2">
      <c r="D2448" s="200"/>
      <c r="E2448" s="11"/>
      <c r="F2448" s="10"/>
      <c r="G2448" s="7">
        <v>100</v>
      </c>
      <c r="H2448" s="18">
        <v>8.333333333333</v>
      </c>
      <c r="I2448" s="2">
        <v>13.888888888888999</v>
      </c>
      <c r="J2448" s="2">
        <v>47.222222222222001</v>
      </c>
      <c r="K2448" s="2">
        <v>19.444444444443999</v>
      </c>
      <c r="L2448" s="2">
        <v>6.9444444444439997</v>
      </c>
      <c r="M2448" s="15">
        <v>4.166666666667</v>
      </c>
    </row>
    <row r="2449" spans="4:13" x14ac:dyDescent="0.2">
      <c r="D2449" s="199" t="s">
        <v>76</v>
      </c>
      <c r="E2449" s="22" t="s">
        <v>77</v>
      </c>
      <c r="F2449" s="21"/>
      <c r="G2449" s="19">
        <v>608</v>
      </c>
      <c r="H2449" s="27">
        <v>30</v>
      </c>
      <c r="I2449" s="3">
        <v>102</v>
      </c>
      <c r="J2449" s="3">
        <v>283</v>
      </c>
      <c r="K2449" s="3">
        <v>129</v>
      </c>
      <c r="L2449" s="3">
        <v>44</v>
      </c>
      <c r="M2449" s="26">
        <v>20</v>
      </c>
    </row>
    <row r="2450" spans="4:13" x14ac:dyDescent="0.2">
      <c r="D2450" s="200"/>
      <c r="E2450" s="11"/>
      <c r="F2450" s="10"/>
      <c r="G2450" s="7">
        <v>100</v>
      </c>
      <c r="H2450" s="18">
        <v>4.9342105263159999</v>
      </c>
      <c r="I2450" s="2">
        <v>16.776315789474001</v>
      </c>
      <c r="J2450" s="2">
        <v>46.546052631579002</v>
      </c>
      <c r="K2450" s="2">
        <v>21.217105263158</v>
      </c>
      <c r="L2450" s="2">
        <v>7.2368421052630003</v>
      </c>
      <c r="M2450" s="15">
        <v>3.2894736842109999</v>
      </c>
    </row>
    <row r="2451" spans="4:13" x14ac:dyDescent="0.2">
      <c r="D2451" s="200"/>
      <c r="E2451" s="4" t="s">
        <v>34</v>
      </c>
      <c r="F2451" s="5"/>
      <c r="G2451" s="6">
        <v>37</v>
      </c>
      <c r="H2451" s="8">
        <v>0</v>
      </c>
      <c r="I2451" s="1">
        <v>5</v>
      </c>
      <c r="J2451" s="1">
        <v>20</v>
      </c>
      <c r="K2451" s="1">
        <v>9</v>
      </c>
      <c r="L2451" s="1">
        <v>1</v>
      </c>
      <c r="M2451" s="9">
        <v>2</v>
      </c>
    </row>
    <row r="2452" spans="4:13" x14ac:dyDescent="0.2">
      <c r="D2452" s="200"/>
      <c r="E2452" s="11"/>
      <c r="F2452" s="10"/>
      <c r="G2452" s="7">
        <v>100</v>
      </c>
      <c r="H2452" s="53">
        <v>0</v>
      </c>
      <c r="I2452" s="2">
        <v>13.513513513514001</v>
      </c>
      <c r="J2452" s="2">
        <v>54.054054054053999</v>
      </c>
      <c r="K2452" s="2">
        <v>24.324324324323999</v>
      </c>
      <c r="L2452" s="2">
        <v>2.7027027027030002</v>
      </c>
      <c r="M2452" s="15">
        <v>5.4054054054050003</v>
      </c>
    </row>
    <row r="2453" spans="4:13" x14ac:dyDescent="0.2">
      <c r="D2453" s="200"/>
      <c r="E2453" s="4" t="s">
        <v>35</v>
      </c>
      <c r="F2453" s="5"/>
      <c r="G2453" s="6">
        <v>73</v>
      </c>
      <c r="H2453" s="8">
        <v>5</v>
      </c>
      <c r="I2453" s="1">
        <v>9</v>
      </c>
      <c r="J2453" s="1">
        <v>39</v>
      </c>
      <c r="K2453" s="1">
        <v>11</v>
      </c>
      <c r="L2453" s="1">
        <v>6</v>
      </c>
      <c r="M2453" s="9">
        <v>3</v>
      </c>
    </row>
    <row r="2454" spans="4:13" x14ac:dyDescent="0.2">
      <c r="D2454" s="200"/>
      <c r="E2454" s="11"/>
      <c r="F2454" s="10"/>
      <c r="G2454" s="7">
        <v>100</v>
      </c>
      <c r="H2454" s="18">
        <v>6.8493150684930004</v>
      </c>
      <c r="I2454" s="2">
        <v>12.328767123287999</v>
      </c>
      <c r="J2454" s="2">
        <v>53.424657534246997</v>
      </c>
      <c r="K2454" s="2">
        <v>15.068493150685001</v>
      </c>
      <c r="L2454" s="2">
        <v>8.2191780821920002</v>
      </c>
      <c r="M2454" s="15">
        <v>4.1095890410960001</v>
      </c>
    </row>
    <row r="2455" spans="4:13" x14ac:dyDescent="0.2">
      <c r="D2455" s="200"/>
      <c r="E2455" s="4" t="s">
        <v>36</v>
      </c>
      <c r="F2455" s="5"/>
      <c r="G2455" s="6">
        <v>92</v>
      </c>
      <c r="H2455" s="8">
        <v>4</v>
      </c>
      <c r="I2455" s="1">
        <v>16</v>
      </c>
      <c r="J2455" s="1">
        <v>43</v>
      </c>
      <c r="K2455" s="1">
        <v>15</v>
      </c>
      <c r="L2455" s="1">
        <v>12</v>
      </c>
      <c r="M2455" s="9">
        <v>2</v>
      </c>
    </row>
    <row r="2456" spans="4:13" x14ac:dyDescent="0.2">
      <c r="D2456" s="200"/>
      <c r="E2456" s="11"/>
      <c r="F2456" s="10"/>
      <c r="G2456" s="7">
        <v>100</v>
      </c>
      <c r="H2456" s="18">
        <v>4.3478260869570002</v>
      </c>
      <c r="I2456" s="2">
        <v>17.391304347826001</v>
      </c>
      <c r="J2456" s="2">
        <v>46.739130434783</v>
      </c>
      <c r="K2456" s="2">
        <v>16.304347826087</v>
      </c>
      <c r="L2456" s="25">
        <v>13.04347826087</v>
      </c>
      <c r="M2456" s="15">
        <v>2.1739130434780001</v>
      </c>
    </row>
    <row r="2457" spans="4:13" x14ac:dyDescent="0.2">
      <c r="D2457" s="200"/>
      <c r="E2457" s="4" t="s">
        <v>37</v>
      </c>
      <c r="F2457" s="5"/>
      <c r="G2457" s="6">
        <v>110</v>
      </c>
      <c r="H2457" s="8">
        <v>2</v>
      </c>
      <c r="I2457" s="1">
        <v>26</v>
      </c>
      <c r="J2457" s="1">
        <v>49</v>
      </c>
      <c r="K2457" s="1">
        <v>21</v>
      </c>
      <c r="L2457" s="1">
        <v>9</v>
      </c>
      <c r="M2457" s="9">
        <v>3</v>
      </c>
    </row>
    <row r="2458" spans="4:13" x14ac:dyDescent="0.2">
      <c r="D2458" s="200"/>
      <c r="E2458" s="11"/>
      <c r="F2458" s="10"/>
      <c r="G2458" s="7">
        <v>100</v>
      </c>
      <c r="H2458" s="18">
        <v>1.818181818182</v>
      </c>
      <c r="I2458" s="25">
        <v>23.636363636363999</v>
      </c>
      <c r="J2458" s="30">
        <v>44.545454545455001</v>
      </c>
      <c r="K2458" s="2">
        <v>19.090909090909001</v>
      </c>
      <c r="L2458" s="2">
        <v>8.1818181818180005</v>
      </c>
      <c r="M2458" s="15">
        <v>2.7272727272730002</v>
      </c>
    </row>
    <row r="2459" spans="4:13" x14ac:dyDescent="0.2">
      <c r="D2459" s="200"/>
      <c r="E2459" s="4" t="s">
        <v>38</v>
      </c>
      <c r="F2459" s="5"/>
      <c r="G2459" s="6">
        <v>93</v>
      </c>
      <c r="H2459" s="8">
        <v>7</v>
      </c>
      <c r="I2459" s="1">
        <v>19</v>
      </c>
      <c r="J2459" s="1">
        <v>43</v>
      </c>
      <c r="K2459" s="1">
        <v>21</v>
      </c>
      <c r="L2459" s="1">
        <v>2</v>
      </c>
      <c r="M2459" s="9">
        <v>1</v>
      </c>
    </row>
    <row r="2460" spans="4:13" x14ac:dyDescent="0.2">
      <c r="D2460" s="200"/>
      <c r="E2460" s="11"/>
      <c r="F2460" s="10"/>
      <c r="G2460" s="7">
        <v>100</v>
      </c>
      <c r="H2460" s="18">
        <v>7.5268817204299996</v>
      </c>
      <c r="I2460" s="25">
        <v>20.430107526882001</v>
      </c>
      <c r="J2460" s="2">
        <v>46.236559139785001</v>
      </c>
      <c r="K2460" s="2">
        <v>22.580645161290001</v>
      </c>
      <c r="L2460" s="30">
        <v>2.1505376344089999</v>
      </c>
      <c r="M2460" s="15">
        <v>1.0752688172039999</v>
      </c>
    </row>
    <row r="2461" spans="4:13" x14ac:dyDescent="0.2">
      <c r="D2461" s="200"/>
      <c r="E2461" s="4" t="s">
        <v>39</v>
      </c>
      <c r="F2461" s="5"/>
      <c r="G2461" s="6">
        <v>114</v>
      </c>
      <c r="H2461" s="8">
        <v>7</v>
      </c>
      <c r="I2461" s="1">
        <v>12</v>
      </c>
      <c r="J2461" s="1">
        <v>57</v>
      </c>
      <c r="K2461" s="1">
        <v>29</v>
      </c>
      <c r="L2461" s="1">
        <v>7</v>
      </c>
      <c r="M2461" s="9">
        <v>2</v>
      </c>
    </row>
    <row r="2462" spans="4:13" x14ac:dyDescent="0.2">
      <c r="D2462" s="200"/>
      <c r="E2462" s="11"/>
      <c r="F2462" s="10"/>
      <c r="G2462" s="7">
        <v>100</v>
      </c>
      <c r="H2462" s="18">
        <v>6.1403508771929998</v>
      </c>
      <c r="I2462" s="2">
        <v>10.526315789473999</v>
      </c>
      <c r="J2462" s="2">
        <v>50</v>
      </c>
      <c r="K2462" s="25">
        <v>25.438596491228001</v>
      </c>
      <c r="L2462" s="2">
        <v>6.1403508771929998</v>
      </c>
      <c r="M2462" s="15">
        <v>1.7543859649119999</v>
      </c>
    </row>
    <row r="2463" spans="4:13" x14ac:dyDescent="0.2">
      <c r="D2463" s="200"/>
      <c r="E2463" s="4" t="s">
        <v>40</v>
      </c>
      <c r="F2463" s="5"/>
      <c r="G2463" s="6">
        <v>89</v>
      </c>
      <c r="H2463" s="8">
        <v>5</v>
      </c>
      <c r="I2463" s="1">
        <v>15</v>
      </c>
      <c r="J2463" s="1">
        <v>32</v>
      </c>
      <c r="K2463" s="1">
        <v>23</v>
      </c>
      <c r="L2463" s="1">
        <v>7</v>
      </c>
      <c r="M2463" s="9">
        <v>7</v>
      </c>
    </row>
    <row r="2464" spans="4:13" x14ac:dyDescent="0.2">
      <c r="D2464" s="201"/>
      <c r="E2464" s="45"/>
      <c r="F2464" s="51"/>
      <c r="G2464" s="81">
        <v>100</v>
      </c>
      <c r="H2464" s="115">
        <v>5.61797752809</v>
      </c>
      <c r="I2464" s="64">
        <v>16.853932584270002</v>
      </c>
      <c r="J2464" s="108">
        <v>35.955056179774999</v>
      </c>
      <c r="K2464" s="124">
        <v>25.842696629212998</v>
      </c>
      <c r="L2464" s="64">
        <v>7.8651685393259996</v>
      </c>
      <c r="M2464" s="106">
        <v>7.8651685393259996</v>
      </c>
    </row>
    <row r="2466" spans="2:13" x14ac:dyDescent="0.2">
      <c r="B2466" s="40" t="str">
        <f xml:space="preserve"> HYPERLINK("#'目次'!B66", "[60]")</f>
        <v>[60]</v>
      </c>
      <c r="C2466" s="23" t="s">
        <v>159</v>
      </c>
    </row>
    <row r="2469" spans="2:13" x14ac:dyDescent="0.2">
      <c r="C2469" s="23" t="s">
        <v>80</v>
      </c>
    </row>
    <row r="2470" spans="2:13" ht="36" x14ac:dyDescent="0.2">
      <c r="E2470" s="195"/>
      <c r="F2470" s="196"/>
      <c r="G2470" s="37" t="s">
        <v>15</v>
      </c>
      <c r="H2470" s="33" t="s">
        <v>131</v>
      </c>
      <c r="I2470" s="13" t="s">
        <v>132</v>
      </c>
      <c r="J2470" s="13" t="s">
        <v>133</v>
      </c>
      <c r="K2470" s="13" t="s">
        <v>134</v>
      </c>
      <c r="L2470" s="13" t="s">
        <v>135</v>
      </c>
      <c r="M2470" s="38" t="s">
        <v>18</v>
      </c>
    </row>
    <row r="2471" spans="2:13" x14ac:dyDescent="0.2">
      <c r="E2471" s="197"/>
      <c r="F2471" s="198"/>
      <c r="G2471" s="35"/>
      <c r="H2471" s="39"/>
      <c r="I2471" s="14"/>
      <c r="J2471" s="14"/>
      <c r="K2471" s="14"/>
      <c r="L2471" s="14"/>
      <c r="M2471" s="34"/>
    </row>
    <row r="2472" spans="2:13" x14ac:dyDescent="0.2">
      <c r="E2472" s="120" t="s">
        <v>15</v>
      </c>
      <c r="F2472" s="66"/>
      <c r="G2472" s="36">
        <v>1200</v>
      </c>
      <c r="H2472" s="17">
        <v>57</v>
      </c>
      <c r="I2472" s="17">
        <v>184</v>
      </c>
      <c r="J2472" s="17">
        <v>598</v>
      </c>
      <c r="K2472" s="17">
        <v>235</v>
      </c>
      <c r="L2472" s="17">
        <v>88</v>
      </c>
      <c r="M2472" s="47">
        <v>38</v>
      </c>
    </row>
    <row r="2473" spans="2:13" x14ac:dyDescent="0.2">
      <c r="E2473" s="45"/>
      <c r="F2473" s="67"/>
      <c r="G2473" s="7">
        <v>100</v>
      </c>
      <c r="H2473" s="2">
        <v>4.75</v>
      </c>
      <c r="I2473" s="2">
        <v>15.333333333333</v>
      </c>
      <c r="J2473" s="2">
        <v>49.833333333333002</v>
      </c>
      <c r="K2473" s="2">
        <v>19.583333333333002</v>
      </c>
      <c r="L2473" s="2">
        <v>7.333333333333</v>
      </c>
      <c r="M2473" s="15">
        <v>3.166666666667</v>
      </c>
    </row>
    <row r="2474" spans="2:13" x14ac:dyDescent="0.2">
      <c r="E2474" s="4" t="s">
        <v>81</v>
      </c>
      <c r="F2474" s="5"/>
      <c r="G2474" s="19">
        <v>48</v>
      </c>
      <c r="H2474" s="27">
        <v>2</v>
      </c>
      <c r="I2474" s="3">
        <v>9</v>
      </c>
      <c r="J2474" s="3">
        <v>23</v>
      </c>
      <c r="K2474" s="3">
        <v>7</v>
      </c>
      <c r="L2474" s="3">
        <v>5</v>
      </c>
      <c r="M2474" s="26">
        <v>2</v>
      </c>
    </row>
    <row r="2475" spans="2:13" x14ac:dyDescent="0.2">
      <c r="E2475" s="11"/>
      <c r="F2475" s="10"/>
      <c r="G2475" s="7">
        <v>100</v>
      </c>
      <c r="H2475" s="18">
        <v>4.166666666667</v>
      </c>
      <c r="I2475" s="2">
        <v>18.75</v>
      </c>
      <c r="J2475" s="2">
        <v>47.916666666666998</v>
      </c>
      <c r="K2475" s="30">
        <v>14.583333333333</v>
      </c>
      <c r="L2475" s="2">
        <v>10.416666666667</v>
      </c>
      <c r="M2475" s="15">
        <v>4.166666666667</v>
      </c>
    </row>
    <row r="2476" spans="2:13" x14ac:dyDescent="0.2">
      <c r="E2476" s="4" t="s">
        <v>82</v>
      </c>
      <c r="F2476" s="5"/>
      <c r="G2476" s="6">
        <v>84</v>
      </c>
      <c r="H2476" s="8">
        <v>5</v>
      </c>
      <c r="I2476" s="1">
        <v>11</v>
      </c>
      <c r="J2476" s="1">
        <v>39</v>
      </c>
      <c r="K2476" s="1">
        <v>19</v>
      </c>
      <c r="L2476" s="1">
        <v>5</v>
      </c>
      <c r="M2476" s="9">
        <v>5</v>
      </c>
    </row>
    <row r="2477" spans="2:13" x14ac:dyDescent="0.2">
      <c r="E2477" s="11"/>
      <c r="F2477" s="10"/>
      <c r="G2477" s="7">
        <v>100</v>
      </c>
      <c r="H2477" s="18">
        <v>5.9523809523809996</v>
      </c>
      <c r="I2477" s="2">
        <v>13.095238095238001</v>
      </c>
      <c r="J2477" s="2">
        <v>46.428571428570997</v>
      </c>
      <c r="K2477" s="2">
        <v>22.619047619048001</v>
      </c>
      <c r="L2477" s="2">
        <v>5.9523809523809996</v>
      </c>
      <c r="M2477" s="15">
        <v>5.9523809523809996</v>
      </c>
    </row>
    <row r="2478" spans="2:13" x14ac:dyDescent="0.2">
      <c r="E2478" s="4" t="s">
        <v>83</v>
      </c>
      <c r="F2478" s="5"/>
      <c r="G2478" s="6">
        <v>462</v>
      </c>
      <c r="H2478" s="8">
        <v>24</v>
      </c>
      <c r="I2478" s="1">
        <v>79</v>
      </c>
      <c r="J2478" s="1">
        <v>213</v>
      </c>
      <c r="K2478" s="1">
        <v>95</v>
      </c>
      <c r="L2478" s="1">
        <v>32</v>
      </c>
      <c r="M2478" s="9">
        <v>19</v>
      </c>
    </row>
    <row r="2479" spans="2:13" x14ac:dyDescent="0.2">
      <c r="E2479" s="11"/>
      <c r="F2479" s="10"/>
      <c r="G2479" s="7">
        <v>100</v>
      </c>
      <c r="H2479" s="18">
        <v>5.1948051948050002</v>
      </c>
      <c r="I2479" s="2">
        <v>17.099567099567</v>
      </c>
      <c r="J2479" s="2">
        <v>46.103896103895998</v>
      </c>
      <c r="K2479" s="2">
        <v>20.562770562771</v>
      </c>
      <c r="L2479" s="2">
        <v>6.9264069264070001</v>
      </c>
      <c r="M2479" s="15">
        <v>4.1125541125540002</v>
      </c>
    </row>
    <row r="2480" spans="2:13" x14ac:dyDescent="0.2">
      <c r="E2480" s="4" t="s">
        <v>84</v>
      </c>
      <c r="F2480" s="5"/>
      <c r="G2480" s="6">
        <v>30</v>
      </c>
      <c r="H2480" s="8">
        <v>0</v>
      </c>
      <c r="I2480" s="1">
        <v>5</v>
      </c>
      <c r="J2480" s="1">
        <v>15</v>
      </c>
      <c r="K2480" s="1">
        <v>6</v>
      </c>
      <c r="L2480" s="1">
        <v>2</v>
      </c>
      <c r="M2480" s="9">
        <v>2</v>
      </c>
    </row>
    <row r="2481" spans="5:13" x14ac:dyDescent="0.2">
      <c r="E2481" s="11"/>
      <c r="F2481" s="10"/>
      <c r="G2481" s="7">
        <v>100</v>
      </c>
      <c r="H2481" s="53">
        <v>0</v>
      </c>
      <c r="I2481" s="2">
        <v>16.666666666666998</v>
      </c>
      <c r="J2481" s="2">
        <v>50</v>
      </c>
      <c r="K2481" s="2">
        <v>20</v>
      </c>
      <c r="L2481" s="2">
        <v>6.666666666667</v>
      </c>
      <c r="M2481" s="15">
        <v>6.666666666667</v>
      </c>
    </row>
    <row r="2482" spans="5:13" x14ac:dyDescent="0.2">
      <c r="E2482" s="4" t="s">
        <v>85</v>
      </c>
      <c r="F2482" s="5"/>
      <c r="G2482" s="6">
        <v>144</v>
      </c>
      <c r="H2482" s="8">
        <v>6</v>
      </c>
      <c r="I2482" s="1">
        <v>20</v>
      </c>
      <c r="J2482" s="1">
        <v>73</v>
      </c>
      <c r="K2482" s="1">
        <v>32</v>
      </c>
      <c r="L2482" s="1">
        <v>8</v>
      </c>
      <c r="M2482" s="9">
        <v>5</v>
      </c>
    </row>
    <row r="2483" spans="5:13" x14ac:dyDescent="0.2">
      <c r="E2483" s="11"/>
      <c r="F2483" s="10"/>
      <c r="G2483" s="7">
        <v>100</v>
      </c>
      <c r="H2483" s="18">
        <v>4.166666666667</v>
      </c>
      <c r="I2483" s="2">
        <v>13.888888888888999</v>
      </c>
      <c r="J2483" s="2">
        <v>50.694444444444002</v>
      </c>
      <c r="K2483" s="2">
        <v>22.222222222222001</v>
      </c>
      <c r="L2483" s="2">
        <v>5.5555555555560003</v>
      </c>
      <c r="M2483" s="15">
        <v>3.4722222222219998</v>
      </c>
    </row>
    <row r="2484" spans="5:13" x14ac:dyDescent="0.2">
      <c r="E2484" s="4" t="s">
        <v>86</v>
      </c>
      <c r="F2484" s="5"/>
      <c r="G2484" s="6">
        <v>192</v>
      </c>
      <c r="H2484" s="8">
        <v>11</v>
      </c>
      <c r="I2484" s="1">
        <v>30</v>
      </c>
      <c r="J2484" s="1">
        <v>93</v>
      </c>
      <c r="K2484" s="1">
        <v>39</v>
      </c>
      <c r="L2484" s="1">
        <v>19</v>
      </c>
      <c r="M2484" s="9">
        <v>0</v>
      </c>
    </row>
    <row r="2485" spans="5:13" x14ac:dyDescent="0.2">
      <c r="E2485" s="11"/>
      <c r="F2485" s="10"/>
      <c r="G2485" s="7">
        <v>100</v>
      </c>
      <c r="H2485" s="18">
        <v>5.729166666667</v>
      </c>
      <c r="I2485" s="2">
        <v>15.625</v>
      </c>
      <c r="J2485" s="2">
        <v>48.4375</v>
      </c>
      <c r="K2485" s="2">
        <v>20.3125</v>
      </c>
      <c r="L2485" s="2">
        <v>9.895833333333</v>
      </c>
      <c r="M2485" s="48">
        <v>0</v>
      </c>
    </row>
    <row r="2486" spans="5:13" x14ac:dyDescent="0.2">
      <c r="E2486" s="4" t="s">
        <v>87</v>
      </c>
      <c r="F2486" s="5"/>
      <c r="G2486" s="6">
        <v>72</v>
      </c>
      <c r="H2486" s="8">
        <v>4</v>
      </c>
      <c r="I2486" s="1">
        <v>8</v>
      </c>
      <c r="J2486" s="1">
        <v>34</v>
      </c>
      <c r="K2486" s="1">
        <v>16</v>
      </c>
      <c r="L2486" s="1">
        <v>8</v>
      </c>
      <c r="M2486" s="9">
        <v>2</v>
      </c>
    </row>
    <row r="2487" spans="5:13" x14ac:dyDescent="0.2">
      <c r="E2487" s="11"/>
      <c r="F2487" s="10"/>
      <c r="G2487" s="7">
        <v>100</v>
      </c>
      <c r="H2487" s="18">
        <v>5.5555555555560003</v>
      </c>
      <c r="I2487" s="2">
        <v>11.111111111111001</v>
      </c>
      <c r="J2487" s="2">
        <v>47.222222222222001</v>
      </c>
      <c r="K2487" s="2">
        <v>22.222222222222001</v>
      </c>
      <c r="L2487" s="2">
        <v>11.111111111111001</v>
      </c>
      <c r="M2487" s="15">
        <v>2.7777777777780002</v>
      </c>
    </row>
    <row r="2488" spans="5:13" x14ac:dyDescent="0.2">
      <c r="E2488" s="4" t="s">
        <v>88</v>
      </c>
      <c r="F2488" s="5"/>
      <c r="G2488" s="6">
        <v>36</v>
      </c>
      <c r="H2488" s="8">
        <v>1</v>
      </c>
      <c r="I2488" s="1">
        <v>3</v>
      </c>
      <c r="J2488" s="1">
        <v>18</v>
      </c>
      <c r="K2488" s="1">
        <v>12</v>
      </c>
      <c r="L2488" s="1">
        <v>1</v>
      </c>
      <c r="M2488" s="9">
        <v>1</v>
      </c>
    </row>
    <row r="2489" spans="5:13" x14ac:dyDescent="0.2">
      <c r="E2489" s="11"/>
      <c r="F2489" s="10"/>
      <c r="G2489" s="7">
        <v>100</v>
      </c>
      <c r="H2489" s="18">
        <v>2.7777777777780002</v>
      </c>
      <c r="I2489" s="30">
        <v>8.333333333333</v>
      </c>
      <c r="J2489" s="2">
        <v>50</v>
      </c>
      <c r="K2489" s="41">
        <v>33.333333333333002</v>
      </c>
      <c r="L2489" s="2">
        <v>2.7777777777780002</v>
      </c>
      <c r="M2489" s="15">
        <v>2.7777777777780002</v>
      </c>
    </row>
    <row r="2490" spans="5:13" x14ac:dyDescent="0.2">
      <c r="E2490" s="4" t="s">
        <v>89</v>
      </c>
      <c r="F2490" s="5"/>
      <c r="G2490" s="6">
        <v>66</v>
      </c>
      <c r="H2490" s="8">
        <v>1</v>
      </c>
      <c r="I2490" s="1">
        <v>6</v>
      </c>
      <c r="J2490" s="1">
        <v>48</v>
      </c>
      <c r="K2490" s="1">
        <v>7</v>
      </c>
      <c r="L2490" s="1">
        <v>3</v>
      </c>
      <c r="M2490" s="9">
        <v>1</v>
      </c>
    </row>
    <row r="2491" spans="5:13" x14ac:dyDescent="0.2">
      <c r="E2491" s="11"/>
      <c r="F2491" s="10"/>
      <c r="G2491" s="7">
        <v>100</v>
      </c>
      <c r="H2491" s="18">
        <v>1.5151515151520001</v>
      </c>
      <c r="I2491" s="30">
        <v>9.0909090909089993</v>
      </c>
      <c r="J2491" s="41">
        <v>72.727272727273004</v>
      </c>
      <c r="K2491" s="30">
        <v>10.606060606061</v>
      </c>
      <c r="L2491" s="2">
        <v>4.5454545454549997</v>
      </c>
      <c r="M2491" s="15">
        <v>1.5151515151520001</v>
      </c>
    </row>
    <row r="2492" spans="5:13" x14ac:dyDescent="0.2">
      <c r="E2492" s="4" t="s">
        <v>90</v>
      </c>
      <c r="F2492" s="5"/>
      <c r="G2492" s="6">
        <v>54</v>
      </c>
      <c r="H2492" s="8">
        <v>3</v>
      </c>
      <c r="I2492" s="1">
        <v>11</v>
      </c>
      <c r="J2492" s="1">
        <v>32</v>
      </c>
      <c r="K2492" s="1">
        <v>2</v>
      </c>
      <c r="L2492" s="1">
        <v>5</v>
      </c>
      <c r="M2492" s="9">
        <v>1</v>
      </c>
    </row>
    <row r="2493" spans="5:13" x14ac:dyDescent="0.2">
      <c r="E2493" s="11"/>
      <c r="F2493" s="10"/>
      <c r="G2493" s="7">
        <v>100</v>
      </c>
      <c r="H2493" s="18">
        <v>5.5555555555560003</v>
      </c>
      <c r="I2493" s="25">
        <v>20.370370370370001</v>
      </c>
      <c r="J2493" s="25">
        <v>59.259259259258997</v>
      </c>
      <c r="K2493" s="50">
        <v>3.7037037037039999</v>
      </c>
      <c r="L2493" s="2">
        <v>9.2592592592590002</v>
      </c>
      <c r="M2493" s="15">
        <v>1.851851851852</v>
      </c>
    </row>
    <row r="2494" spans="5:13" x14ac:dyDescent="0.2">
      <c r="E2494" s="4" t="s">
        <v>91</v>
      </c>
      <c r="F2494" s="5"/>
      <c r="G2494" s="6">
        <v>12</v>
      </c>
      <c r="H2494" s="8">
        <v>0</v>
      </c>
      <c r="I2494" s="1">
        <v>2</v>
      </c>
      <c r="J2494" s="1">
        <v>10</v>
      </c>
      <c r="K2494" s="1">
        <v>0</v>
      </c>
      <c r="L2494" s="1">
        <v>0</v>
      </c>
      <c r="M2494" s="9">
        <v>0</v>
      </c>
    </row>
    <row r="2495" spans="5:13" x14ac:dyDescent="0.2">
      <c r="E2495" s="45"/>
      <c r="F2495" s="51"/>
      <c r="G2495" s="81">
        <v>100</v>
      </c>
      <c r="H2495" s="118">
        <v>0</v>
      </c>
      <c r="I2495" s="64">
        <v>16.666666666666998</v>
      </c>
      <c r="J2495" s="112">
        <v>83.333333333333002</v>
      </c>
      <c r="K2495" s="83">
        <v>0</v>
      </c>
      <c r="L2495" s="103">
        <v>0</v>
      </c>
      <c r="M2495" s="116">
        <v>0</v>
      </c>
    </row>
    <row r="2497" spans="2:13" x14ac:dyDescent="0.2">
      <c r="B2497" s="40" t="str">
        <f xml:space="preserve"> HYPERLINK("#'目次'!B67", "[61]")</f>
        <v>[61]</v>
      </c>
      <c r="C2497" s="23" t="s">
        <v>162</v>
      </c>
    </row>
    <row r="2500" spans="2:13" x14ac:dyDescent="0.2">
      <c r="C2500" s="23" t="s">
        <v>14</v>
      </c>
    </row>
    <row r="2501" spans="2:13" ht="36" x14ac:dyDescent="0.2">
      <c r="D2501" s="195"/>
      <c r="E2501" s="196"/>
      <c r="F2501" s="196"/>
      <c r="G2501" s="37" t="s">
        <v>15</v>
      </c>
      <c r="H2501" s="33" t="s">
        <v>131</v>
      </c>
      <c r="I2501" s="13" t="s">
        <v>132</v>
      </c>
      <c r="J2501" s="13" t="s">
        <v>133</v>
      </c>
      <c r="K2501" s="13" t="s">
        <v>134</v>
      </c>
      <c r="L2501" s="13" t="s">
        <v>135</v>
      </c>
      <c r="M2501" s="38" t="s">
        <v>18</v>
      </c>
    </row>
    <row r="2502" spans="2:13" x14ac:dyDescent="0.2">
      <c r="D2502" s="197"/>
      <c r="E2502" s="198"/>
      <c r="F2502" s="198"/>
      <c r="G2502" s="35"/>
      <c r="H2502" s="39"/>
      <c r="I2502" s="14"/>
      <c r="J2502" s="14"/>
      <c r="K2502" s="14"/>
      <c r="L2502" s="14"/>
      <c r="M2502" s="34"/>
    </row>
    <row r="2503" spans="2:13" x14ac:dyDescent="0.2">
      <c r="D2503" s="78"/>
      <c r="E2503" s="79" t="s">
        <v>15</v>
      </c>
      <c r="F2503" s="66"/>
      <c r="G2503" s="36">
        <v>1200</v>
      </c>
      <c r="H2503" s="17">
        <v>73</v>
      </c>
      <c r="I2503" s="17">
        <v>182</v>
      </c>
      <c r="J2503" s="17">
        <v>613</v>
      </c>
      <c r="K2503" s="17">
        <v>182</v>
      </c>
      <c r="L2503" s="17">
        <v>112</v>
      </c>
      <c r="M2503" s="47">
        <v>38</v>
      </c>
    </row>
    <row r="2504" spans="2:13" x14ac:dyDescent="0.2">
      <c r="D2504" s="45"/>
      <c r="E2504" s="51"/>
      <c r="F2504" s="67"/>
      <c r="G2504" s="7">
        <v>100</v>
      </c>
      <c r="H2504" s="2">
        <v>6.083333333333</v>
      </c>
      <c r="I2504" s="2">
        <v>15.166666666667</v>
      </c>
      <c r="J2504" s="2">
        <v>51.083333333333002</v>
      </c>
      <c r="K2504" s="2">
        <v>15.166666666667</v>
      </c>
      <c r="L2504" s="2">
        <v>9.333333333333</v>
      </c>
      <c r="M2504" s="15">
        <v>3.166666666667</v>
      </c>
    </row>
    <row r="2505" spans="2:13" x14ac:dyDescent="0.2">
      <c r="D2505" s="199" t="s">
        <v>19</v>
      </c>
      <c r="E2505" s="22" t="s">
        <v>20</v>
      </c>
      <c r="F2505" s="21"/>
      <c r="G2505" s="19">
        <v>132</v>
      </c>
      <c r="H2505" s="27">
        <v>10</v>
      </c>
      <c r="I2505" s="3">
        <v>23</v>
      </c>
      <c r="J2505" s="3">
        <v>58</v>
      </c>
      <c r="K2505" s="3">
        <v>20</v>
      </c>
      <c r="L2505" s="3">
        <v>14</v>
      </c>
      <c r="M2505" s="26">
        <v>7</v>
      </c>
    </row>
    <row r="2506" spans="2:13" x14ac:dyDescent="0.2">
      <c r="D2506" s="200"/>
      <c r="E2506" s="11"/>
      <c r="F2506" s="10"/>
      <c r="G2506" s="7">
        <v>100</v>
      </c>
      <c r="H2506" s="18">
        <v>7.5757575757579998</v>
      </c>
      <c r="I2506" s="2">
        <v>17.424242424241999</v>
      </c>
      <c r="J2506" s="30">
        <v>43.939393939394002</v>
      </c>
      <c r="K2506" s="2">
        <v>15.151515151515</v>
      </c>
      <c r="L2506" s="2">
        <v>10.606060606061</v>
      </c>
      <c r="M2506" s="15">
        <v>5.3030303030299999</v>
      </c>
    </row>
    <row r="2507" spans="2:13" x14ac:dyDescent="0.2">
      <c r="D2507" s="200"/>
      <c r="E2507" s="4" t="s">
        <v>21</v>
      </c>
      <c r="F2507" s="5"/>
      <c r="G2507" s="6">
        <v>444</v>
      </c>
      <c r="H2507" s="8">
        <v>29</v>
      </c>
      <c r="I2507" s="1">
        <v>72</v>
      </c>
      <c r="J2507" s="1">
        <v>216</v>
      </c>
      <c r="K2507" s="1">
        <v>70</v>
      </c>
      <c r="L2507" s="1">
        <v>38</v>
      </c>
      <c r="M2507" s="9">
        <v>19</v>
      </c>
    </row>
    <row r="2508" spans="2:13" x14ac:dyDescent="0.2">
      <c r="D2508" s="200"/>
      <c r="E2508" s="11"/>
      <c r="F2508" s="10"/>
      <c r="G2508" s="7">
        <v>100</v>
      </c>
      <c r="H2508" s="18">
        <v>6.5315315315319999</v>
      </c>
      <c r="I2508" s="2">
        <v>16.216216216216001</v>
      </c>
      <c r="J2508" s="2">
        <v>48.648648648649001</v>
      </c>
      <c r="K2508" s="2">
        <v>15.765765765766</v>
      </c>
      <c r="L2508" s="2">
        <v>8.5585585585589996</v>
      </c>
      <c r="M2508" s="15">
        <v>4.2792792792789998</v>
      </c>
    </row>
    <row r="2509" spans="2:13" x14ac:dyDescent="0.2">
      <c r="D2509" s="200"/>
      <c r="E2509" s="4" t="s">
        <v>22</v>
      </c>
      <c r="F2509" s="5"/>
      <c r="G2509" s="6">
        <v>192</v>
      </c>
      <c r="H2509" s="8">
        <v>7</v>
      </c>
      <c r="I2509" s="1">
        <v>31</v>
      </c>
      <c r="J2509" s="1">
        <v>102</v>
      </c>
      <c r="K2509" s="1">
        <v>32</v>
      </c>
      <c r="L2509" s="1">
        <v>13</v>
      </c>
      <c r="M2509" s="9">
        <v>7</v>
      </c>
    </row>
    <row r="2510" spans="2:13" x14ac:dyDescent="0.2">
      <c r="D2510" s="200"/>
      <c r="E2510" s="11"/>
      <c r="F2510" s="10"/>
      <c r="G2510" s="7">
        <v>100</v>
      </c>
      <c r="H2510" s="18">
        <v>3.645833333333</v>
      </c>
      <c r="I2510" s="2">
        <v>16.145833333333002</v>
      </c>
      <c r="J2510" s="2">
        <v>53.125</v>
      </c>
      <c r="K2510" s="2">
        <v>16.666666666666998</v>
      </c>
      <c r="L2510" s="2">
        <v>6.770833333333</v>
      </c>
      <c r="M2510" s="15">
        <v>3.645833333333</v>
      </c>
    </row>
    <row r="2511" spans="2:13" x14ac:dyDescent="0.2">
      <c r="D2511" s="200"/>
      <c r="E2511" s="4" t="s">
        <v>23</v>
      </c>
      <c r="F2511" s="5"/>
      <c r="G2511" s="6">
        <v>192</v>
      </c>
      <c r="H2511" s="8">
        <v>10</v>
      </c>
      <c r="I2511" s="1">
        <v>28</v>
      </c>
      <c r="J2511" s="1">
        <v>102</v>
      </c>
      <c r="K2511" s="1">
        <v>29</v>
      </c>
      <c r="L2511" s="1">
        <v>23</v>
      </c>
      <c r="M2511" s="9">
        <v>0</v>
      </c>
    </row>
    <row r="2512" spans="2:13" x14ac:dyDescent="0.2">
      <c r="D2512" s="200"/>
      <c r="E2512" s="11"/>
      <c r="F2512" s="10"/>
      <c r="G2512" s="7">
        <v>100</v>
      </c>
      <c r="H2512" s="18">
        <v>5.208333333333</v>
      </c>
      <c r="I2512" s="2">
        <v>14.583333333333</v>
      </c>
      <c r="J2512" s="2">
        <v>53.125</v>
      </c>
      <c r="K2512" s="2">
        <v>15.104166666667</v>
      </c>
      <c r="L2512" s="2">
        <v>11.979166666667</v>
      </c>
      <c r="M2512" s="48">
        <v>0</v>
      </c>
    </row>
    <row r="2513" spans="4:13" x14ac:dyDescent="0.2">
      <c r="D2513" s="200"/>
      <c r="E2513" s="4" t="s">
        <v>24</v>
      </c>
      <c r="F2513" s="5"/>
      <c r="G2513" s="6">
        <v>240</v>
      </c>
      <c r="H2513" s="8">
        <v>17</v>
      </c>
      <c r="I2513" s="1">
        <v>28</v>
      </c>
      <c r="J2513" s="1">
        <v>135</v>
      </c>
      <c r="K2513" s="1">
        <v>31</v>
      </c>
      <c r="L2513" s="1">
        <v>24</v>
      </c>
      <c r="M2513" s="9">
        <v>5</v>
      </c>
    </row>
    <row r="2514" spans="4:13" x14ac:dyDescent="0.2">
      <c r="D2514" s="200"/>
      <c r="E2514" s="11"/>
      <c r="F2514" s="10"/>
      <c r="G2514" s="7">
        <v>100</v>
      </c>
      <c r="H2514" s="18">
        <v>7.083333333333</v>
      </c>
      <c r="I2514" s="2">
        <v>11.666666666667</v>
      </c>
      <c r="J2514" s="25">
        <v>56.25</v>
      </c>
      <c r="K2514" s="2">
        <v>12.916666666667</v>
      </c>
      <c r="L2514" s="2">
        <v>10</v>
      </c>
      <c r="M2514" s="15">
        <v>2.083333333333</v>
      </c>
    </row>
    <row r="2515" spans="4:13" x14ac:dyDescent="0.2">
      <c r="D2515" s="199" t="s">
        <v>25</v>
      </c>
      <c r="E2515" s="22" t="s">
        <v>26</v>
      </c>
      <c r="F2515" s="21"/>
      <c r="G2515" s="19">
        <v>348</v>
      </c>
      <c r="H2515" s="27">
        <v>19</v>
      </c>
      <c r="I2515" s="3">
        <v>58</v>
      </c>
      <c r="J2515" s="3">
        <v>170</v>
      </c>
      <c r="K2515" s="3">
        <v>58</v>
      </c>
      <c r="L2515" s="3">
        <v>34</v>
      </c>
      <c r="M2515" s="26">
        <v>9</v>
      </c>
    </row>
    <row r="2516" spans="4:13" x14ac:dyDescent="0.2">
      <c r="D2516" s="200"/>
      <c r="E2516" s="11"/>
      <c r="F2516" s="10"/>
      <c r="G2516" s="7">
        <v>100</v>
      </c>
      <c r="H2516" s="18">
        <v>5.4597701149429998</v>
      </c>
      <c r="I2516" s="2">
        <v>16.666666666666998</v>
      </c>
      <c r="J2516" s="2">
        <v>48.850574712643997</v>
      </c>
      <c r="K2516" s="2">
        <v>16.666666666666998</v>
      </c>
      <c r="L2516" s="2">
        <v>9.7701149425290001</v>
      </c>
      <c r="M2516" s="15">
        <v>2.586206896552</v>
      </c>
    </row>
    <row r="2517" spans="4:13" x14ac:dyDescent="0.2">
      <c r="D2517" s="200"/>
      <c r="E2517" s="4" t="s">
        <v>27</v>
      </c>
      <c r="F2517" s="5"/>
      <c r="G2517" s="6">
        <v>378</v>
      </c>
      <c r="H2517" s="8">
        <v>24</v>
      </c>
      <c r="I2517" s="1">
        <v>53</v>
      </c>
      <c r="J2517" s="1">
        <v>206</v>
      </c>
      <c r="K2517" s="1">
        <v>50</v>
      </c>
      <c r="L2517" s="1">
        <v>34</v>
      </c>
      <c r="M2517" s="9">
        <v>11</v>
      </c>
    </row>
    <row r="2518" spans="4:13" x14ac:dyDescent="0.2">
      <c r="D2518" s="200"/>
      <c r="E2518" s="11"/>
      <c r="F2518" s="10"/>
      <c r="G2518" s="7">
        <v>100</v>
      </c>
      <c r="H2518" s="18">
        <v>6.3492063492059998</v>
      </c>
      <c r="I2518" s="2">
        <v>14.021164021163999</v>
      </c>
      <c r="J2518" s="2">
        <v>54.497354497354003</v>
      </c>
      <c r="K2518" s="2">
        <v>13.227513227513001</v>
      </c>
      <c r="L2518" s="2">
        <v>8.9947089947090006</v>
      </c>
      <c r="M2518" s="15">
        <v>2.9100529100529999</v>
      </c>
    </row>
    <row r="2519" spans="4:13" x14ac:dyDescent="0.2">
      <c r="D2519" s="200"/>
      <c r="E2519" s="4" t="s">
        <v>28</v>
      </c>
      <c r="F2519" s="5"/>
      <c r="G2519" s="6">
        <v>372</v>
      </c>
      <c r="H2519" s="8">
        <v>24</v>
      </c>
      <c r="I2519" s="1">
        <v>56</v>
      </c>
      <c r="J2519" s="1">
        <v>182</v>
      </c>
      <c r="K2519" s="1">
        <v>58</v>
      </c>
      <c r="L2519" s="1">
        <v>37</v>
      </c>
      <c r="M2519" s="9">
        <v>15</v>
      </c>
    </row>
    <row r="2520" spans="4:13" x14ac:dyDescent="0.2">
      <c r="D2520" s="200"/>
      <c r="E2520" s="11"/>
      <c r="F2520" s="10"/>
      <c r="G2520" s="7">
        <v>100</v>
      </c>
      <c r="H2520" s="18">
        <v>6.4516129032259997</v>
      </c>
      <c r="I2520" s="2">
        <v>15.053763440859999</v>
      </c>
      <c r="J2520" s="2">
        <v>48.924731182796002</v>
      </c>
      <c r="K2520" s="2">
        <v>15.591397849462</v>
      </c>
      <c r="L2520" s="2">
        <v>9.9462365591400008</v>
      </c>
      <c r="M2520" s="15">
        <v>4.0322580645160002</v>
      </c>
    </row>
    <row r="2521" spans="4:13" x14ac:dyDescent="0.2">
      <c r="D2521" s="200"/>
      <c r="E2521" s="4" t="s">
        <v>29</v>
      </c>
      <c r="F2521" s="5"/>
      <c r="G2521" s="6">
        <v>102</v>
      </c>
      <c r="H2521" s="8">
        <v>6</v>
      </c>
      <c r="I2521" s="1">
        <v>15</v>
      </c>
      <c r="J2521" s="1">
        <v>55</v>
      </c>
      <c r="K2521" s="1">
        <v>16</v>
      </c>
      <c r="L2521" s="1">
        <v>7</v>
      </c>
      <c r="M2521" s="9">
        <v>3</v>
      </c>
    </row>
    <row r="2522" spans="4:13" x14ac:dyDescent="0.2">
      <c r="D2522" s="200"/>
      <c r="E2522" s="11"/>
      <c r="F2522" s="10"/>
      <c r="G2522" s="7">
        <v>100</v>
      </c>
      <c r="H2522" s="18">
        <v>5.8823529411760003</v>
      </c>
      <c r="I2522" s="2">
        <v>14.705882352941</v>
      </c>
      <c r="J2522" s="2">
        <v>53.921568627451002</v>
      </c>
      <c r="K2522" s="2">
        <v>15.686274509804001</v>
      </c>
      <c r="L2522" s="2">
        <v>6.8627450980390003</v>
      </c>
      <c r="M2522" s="15">
        <v>2.9411764705880001</v>
      </c>
    </row>
    <row r="2523" spans="4:13" x14ac:dyDescent="0.2">
      <c r="D2523" s="199" t="s">
        <v>30</v>
      </c>
      <c r="E2523" s="22" t="s">
        <v>31</v>
      </c>
      <c r="F2523" s="21"/>
      <c r="G2523" s="19">
        <v>592</v>
      </c>
      <c r="H2523" s="27">
        <v>32</v>
      </c>
      <c r="I2523" s="3">
        <v>84</v>
      </c>
      <c r="J2523" s="3">
        <v>312</v>
      </c>
      <c r="K2523" s="3">
        <v>83</v>
      </c>
      <c r="L2523" s="3">
        <v>63</v>
      </c>
      <c r="M2523" s="26">
        <v>18</v>
      </c>
    </row>
    <row r="2524" spans="4:13" x14ac:dyDescent="0.2">
      <c r="D2524" s="200"/>
      <c r="E2524" s="11"/>
      <c r="F2524" s="10"/>
      <c r="G2524" s="7">
        <v>100</v>
      </c>
      <c r="H2524" s="18">
        <v>5.4054054054050003</v>
      </c>
      <c r="I2524" s="2">
        <v>14.189189189188999</v>
      </c>
      <c r="J2524" s="2">
        <v>52.702702702703</v>
      </c>
      <c r="K2524" s="2">
        <v>14.02027027027</v>
      </c>
      <c r="L2524" s="2">
        <v>10.641891891892</v>
      </c>
      <c r="M2524" s="15">
        <v>3.040540540541</v>
      </c>
    </row>
    <row r="2525" spans="4:13" x14ac:dyDescent="0.2">
      <c r="D2525" s="200"/>
      <c r="E2525" s="4" t="s">
        <v>32</v>
      </c>
      <c r="F2525" s="5"/>
      <c r="G2525" s="6">
        <v>608</v>
      </c>
      <c r="H2525" s="8">
        <v>41</v>
      </c>
      <c r="I2525" s="1">
        <v>98</v>
      </c>
      <c r="J2525" s="1">
        <v>301</v>
      </c>
      <c r="K2525" s="1">
        <v>99</v>
      </c>
      <c r="L2525" s="1">
        <v>49</v>
      </c>
      <c r="M2525" s="9">
        <v>20</v>
      </c>
    </row>
    <row r="2526" spans="4:13" x14ac:dyDescent="0.2">
      <c r="D2526" s="200"/>
      <c r="E2526" s="11"/>
      <c r="F2526" s="10"/>
      <c r="G2526" s="7">
        <v>100</v>
      </c>
      <c r="H2526" s="18">
        <v>6.7434210526319998</v>
      </c>
      <c r="I2526" s="2">
        <v>16.118421052632002</v>
      </c>
      <c r="J2526" s="2">
        <v>49.506578947367998</v>
      </c>
      <c r="K2526" s="2">
        <v>16.282894736842</v>
      </c>
      <c r="L2526" s="2">
        <v>8.0592105263160008</v>
      </c>
      <c r="M2526" s="15">
        <v>3.2894736842109999</v>
      </c>
    </row>
    <row r="2527" spans="4:13" x14ac:dyDescent="0.2">
      <c r="D2527" s="199" t="s">
        <v>33</v>
      </c>
      <c r="E2527" s="22" t="s">
        <v>34</v>
      </c>
      <c r="F2527" s="21"/>
      <c r="G2527" s="19">
        <v>74</v>
      </c>
      <c r="H2527" s="27">
        <v>3</v>
      </c>
      <c r="I2527" s="3">
        <v>6</v>
      </c>
      <c r="J2527" s="3">
        <v>44</v>
      </c>
      <c r="K2527" s="3">
        <v>10</v>
      </c>
      <c r="L2527" s="3">
        <v>7</v>
      </c>
      <c r="M2527" s="26">
        <v>4</v>
      </c>
    </row>
    <row r="2528" spans="4:13" x14ac:dyDescent="0.2">
      <c r="D2528" s="200"/>
      <c r="E2528" s="11"/>
      <c r="F2528" s="10"/>
      <c r="G2528" s="7">
        <v>100</v>
      </c>
      <c r="H2528" s="18">
        <v>4.0540540540540002</v>
      </c>
      <c r="I2528" s="30">
        <v>8.1081081081080004</v>
      </c>
      <c r="J2528" s="25">
        <v>59.459459459458998</v>
      </c>
      <c r="K2528" s="2">
        <v>13.513513513514001</v>
      </c>
      <c r="L2528" s="2">
        <v>9.4594594594589996</v>
      </c>
      <c r="M2528" s="15">
        <v>5.4054054054050003</v>
      </c>
    </row>
    <row r="2529" spans="2:13" x14ac:dyDescent="0.2">
      <c r="D2529" s="200"/>
      <c r="E2529" s="4" t="s">
        <v>35</v>
      </c>
      <c r="F2529" s="5"/>
      <c r="G2529" s="6">
        <v>148</v>
      </c>
      <c r="H2529" s="8">
        <v>10</v>
      </c>
      <c r="I2529" s="1">
        <v>18</v>
      </c>
      <c r="J2529" s="1">
        <v>85</v>
      </c>
      <c r="K2529" s="1">
        <v>12</v>
      </c>
      <c r="L2529" s="1">
        <v>17</v>
      </c>
      <c r="M2529" s="9">
        <v>6</v>
      </c>
    </row>
    <row r="2530" spans="2:13" x14ac:dyDescent="0.2">
      <c r="D2530" s="200"/>
      <c r="E2530" s="11"/>
      <c r="F2530" s="10"/>
      <c r="G2530" s="7">
        <v>100</v>
      </c>
      <c r="H2530" s="18">
        <v>6.7567567567570004</v>
      </c>
      <c r="I2530" s="2">
        <v>12.162162162162</v>
      </c>
      <c r="J2530" s="25">
        <v>57.432432432432002</v>
      </c>
      <c r="K2530" s="30">
        <v>8.1081081081080004</v>
      </c>
      <c r="L2530" s="2">
        <v>11.486486486485999</v>
      </c>
      <c r="M2530" s="15">
        <v>4.0540540540540002</v>
      </c>
    </row>
    <row r="2531" spans="2:13" x14ac:dyDescent="0.2">
      <c r="D2531" s="200"/>
      <c r="E2531" s="4" t="s">
        <v>36</v>
      </c>
      <c r="F2531" s="5"/>
      <c r="G2531" s="6">
        <v>187</v>
      </c>
      <c r="H2531" s="8">
        <v>6</v>
      </c>
      <c r="I2531" s="1">
        <v>28</v>
      </c>
      <c r="J2531" s="1">
        <v>102</v>
      </c>
      <c r="K2531" s="1">
        <v>31</v>
      </c>
      <c r="L2531" s="1">
        <v>17</v>
      </c>
      <c r="M2531" s="9">
        <v>3</v>
      </c>
    </row>
    <row r="2532" spans="2:13" x14ac:dyDescent="0.2">
      <c r="D2532" s="200"/>
      <c r="E2532" s="11"/>
      <c r="F2532" s="10"/>
      <c r="G2532" s="7">
        <v>100</v>
      </c>
      <c r="H2532" s="18">
        <v>3.208556149733</v>
      </c>
      <c r="I2532" s="2">
        <v>14.973262032086</v>
      </c>
      <c r="J2532" s="2">
        <v>54.545454545455001</v>
      </c>
      <c r="K2532" s="2">
        <v>16.577540106952</v>
      </c>
      <c r="L2532" s="2">
        <v>9.0909090909089993</v>
      </c>
      <c r="M2532" s="15">
        <v>1.6042780748659999</v>
      </c>
    </row>
    <row r="2533" spans="2:13" x14ac:dyDescent="0.2">
      <c r="D2533" s="200"/>
      <c r="E2533" s="4" t="s">
        <v>37</v>
      </c>
      <c r="F2533" s="5"/>
      <c r="G2533" s="6">
        <v>221</v>
      </c>
      <c r="H2533" s="8">
        <v>8</v>
      </c>
      <c r="I2533" s="1">
        <v>39</v>
      </c>
      <c r="J2533" s="1">
        <v>98</v>
      </c>
      <c r="K2533" s="1">
        <v>46</v>
      </c>
      <c r="L2533" s="1">
        <v>24</v>
      </c>
      <c r="M2533" s="9">
        <v>6</v>
      </c>
    </row>
    <row r="2534" spans="2:13" x14ac:dyDescent="0.2">
      <c r="D2534" s="200"/>
      <c r="E2534" s="11"/>
      <c r="F2534" s="10"/>
      <c r="G2534" s="7">
        <v>100</v>
      </c>
      <c r="H2534" s="18">
        <v>3.6199095022619998</v>
      </c>
      <c r="I2534" s="2">
        <v>17.647058823529001</v>
      </c>
      <c r="J2534" s="30">
        <v>44.343891402715002</v>
      </c>
      <c r="K2534" s="25">
        <v>20.814479638009001</v>
      </c>
      <c r="L2534" s="2">
        <v>10.859728506787</v>
      </c>
      <c r="M2534" s="15">
        <v>2.7149321266970001</v>
      </c>
    </row>
    <row r="2535" spans="2:13" x14ac:dyDescent="0.2">
      <c r="D2535" s="200"/>
      <c r="E2535" s="4" t="s">
        <v>38</v>
      </c>
      <c r="F2535" s="5"/>
      <c r="G2535" s="6">
        <v>186</v>
      </c>
      <c r="H2535" s="8">
        <v>16</v>
      </c>
      <c r="I2535" s="1">
        <v>32</v>
      </c>
      <c r="J2535" s="1">
        <v>91</v>
      </c>
      <c r="K2535" s="1">
        <v>31</v>
      </c>
      <c r="L2535" s="1">
        <v>14</v>
      </c>
      <c r="M2535" s="9">
        <v>2</v>
      </c>
    </row>
    <row r="2536" spans="2:13" x14ac:dyDescent="0.2">
      <c r="D2536" s="200"/>
      <c r="E2536" s="11"/>
      <c r="F2536" s="10"/>
      <c r="G2536" s="7">
        <v>100</v>
      </c>
      <c r="H2536" s="18">
        <v>8.6021505376339995</v>
      </c>
      <c r="I2536" s="2">
        <v>17.204301075269001</v>
      </c>
      <c r="J2536" s="2">
        <v>48.924731182796002</v>
      </c>
      <c r="K2536" s="2">
        <v>16.666666666666998</v>
      </c>
      <c r="L2536" s="2">
        <v>7.5268817204299996</v>
      </c>
      <c r="M2536" s="15">
        <v>1.0752688172039999</v>
      </c>
    </row>
    <row r="2537" spans="2:13" x14ac:dyDescent="0.2">
      <c r="D2537" s="200"/>
      <c r="E2537" s="4" t="s">
        <v>39</v>
      </c>
      <c r="F2537" s="5"/>
      <c r="G2537" s="6">
        <v>223</v>
      </c>
      <c r="H2537" s="8">
        <v>12</v>
      </c>
      <c r="I2537" s="1">
        <v>33</v>
      </c>
      <c r="J2537" s="1">
        <v>124</v>
      </c>
      <c r="K2537" s="1">
        <v>29</v>
      </c>
      <c r="L2537" s="1">
        <v>18</v>
      </c>
      <c r="M2537" s="9">
        <v>7</v>
      </c>
    </row>
    <row r="2538" spans="2:13" x14ac:dyDescent="0.2">
      <c r="D2538" s="200"/>
      <c r="E2538" s="11"/>
      <c r="F2538" s="10"/>
      <c r="G2538" s="7">
        <v>100</v>
      </c>
      <c r="H2538" s="18">
        <v>5.3811659192830001</v>
      </c>
      <c r="I2538" s="2">
        <v>14.798206278026999</v>
      </c>
      <c r="J2538" s="2">
        <v>55.605381165918999</v>
      </c>
      <c r="K2538" s="2">
        <v>13.004484304932999</v>
      </c>
      <c r="L2538" s="2">
        <v>8.0717488789239997</v>
      </c>
      <c r="M2538" s="15">
        <v>3.139013452915</v>
      </c>
    </row>
    <row r="2539" spans="2:13" x14ac:dyDescent="0.2">
      <c r="D2539" s="200"/>
      <c r="E2539" s="4" t="s">
        <v>40</v>
      </c>
      <c r="F2539" s="5"/>
      <c r="G2539" s="6">
        <v>161</v>
      </c>
      <c r="H2539" s="8">
        <v>18</v>
      </c>
      <c r="I2539" s="1">
        <v>26</v>
      </c>
      <c r="J2539" s="1">
        <v>69</v>
      </c>
      <c r="K2539" s="1">
        <v>23</v>
      </c>
      <c r="L2539" s="1">
        <v>15</v>
      </c>
      <c r="M2539" s="9">
        <v>10</v>
      </c>
    </row>
    <row r="2540" spans="2:13" x14ac:dyDescent="0.2">
      <c r="D2540" s="201"/>
      <c r="E2540" s="45"/>
      <c r="F2540" s="51"/>
      <c r="G2540" s="81">
        <v>100</v>
      </c>
      <c r="H2540" s="163">
        <v>11.180124223602</v>
      </c>
      <c r="I2540" s="64">
        <v>16.149068322981002</v>
      </c>
      <c r="J2540" s="126">
        <v>42.857142857143003</v>
      </c>
      <c r="K2540" s="64">
        <v>14.285714285714</v>
      </c>
      <c r="L2540" s="64">
        <v>9.3167701863350008</v>
      </c>
      <c r="M2540" s="106">
        <v>6.2111801242239997</v>
      </c>
    </row>
    <row r="2542" spans="2:13" x14ac:dyDescent="0.2">
      <c r="B2542" s="40" t="str">
        <f xml:space="preserve"> HYPERLINK("#'目次'!B68", "[62]")</f>
        <v>[62]</v>
      </c>
      <c r="C2542" s="23" t="s">
        <v>162</v>
      </c>
    </row>
    <row r="2545" spans="3:13" x14ac:dyDescent="0.2">
      <c r="C2545" s="23" t="s">
        <v>48</v>
      </c>
    </row>
    <row r="2546" spans="3:13" ht="36" x14ac:dyDescent="0.2">
      <c r="D2546" s="195"/>
      <c r="E2546" s="196"/>
      <c r="F2546" s="196"/>
      <c r="G2546" s="37" t="s">
        <v>15</v>
      </c>
      <c r="H2546" s="33" t="s">
        <v>131</v>
      </c>
      <c r="I2546" s="13" t="s">
        <v>132</v>
      </c>
      <c r="J2546" s="13" t="s">
        <v>133</v>
      </c>
      <c r="K2546" s="13" t="s">
        <v>134</v>
      </c>
      <c r="L2546" s="13" t="s">
        <v>135</v>
      </c>
      <c r="M2546" s="38" t="s">
        <v>18</v>
      </c>
    </row>
    <row r="2547" spans="3:13" x14ac:dyDescent="0.2">
      <c r="D2547" s="197"/>
      <c r="E2547" s="198"/>
      <c r="F2547" s="198"/>
      <c r="G2547" s="35"/>
      <c r="H2547" s="39"/>
      <c r="I2547" s="14"/>
      <c r="J2547" s="14"/>
      <c r="K2547" s="14"/>
      <c r="L2547" s="14"/>
      <c r="M2547" s="34"/>
    </row>
    <row r="2548" spans="3:13" x14ac:dyDescent="0.2">
      <c r="D2548" s="78"/>
      <c r="E2548" s="79" t="s">
        <v>15</v>
      </c>
      <c r="F2548" s="66"/>
      <c r="G2548" s="36">
        <v>1200</v>
      </c>
      <c r="H2548" s="17">
        <v>73</v>
      </c>
      <c r="I2548" s="17">
        <v>182</v>
      </c>
      <c r="J2548" s="17">
        <v>613</v>
      </c>
      <c r="K2548" s="17">
        <v>182</v>
      </c>
      <c r="L2548" s="17">
        <v>112</v>
      </c>
      <c r="M2548" s="47">
        <v>38</v>
      </c>
    </row>
    <row r="2549" spans="3:13" x14ac:dyDescent="0.2">
      <c r="D2549" s="45"/>
      <c r="E2549" s="51"/>
      <c r="F2549" s="67"/>
      <c r="G2549" s="7">
        <v>100</v>
      </c>
      <c r="H2549" s="2">
        <v>6.083333333333</v>
      </c>
      <c r="I2549" s="2">
        <v>15.166666666667</v>
      </c>
      <c r="J2549" s="2">
        <v>51.083333333333002</v>
      </c>
      <c r="K2549" s="2">
        <v>15.166666666667</v>
      </c>
      <c r="L2549" s="2">
        <v>9.333333333333</v>
      </c>
      <c r="M2549" s="15">
        <v>3.166666666667</v>
      </c>
    </row>
    <row r="2550" spans="3:13" x14ac:dyDescent="0.2">
      <c r="D2550" s="199" t="s">
        <v>49</v>
      </c>
      <c r="E2550" s="22" t="s">
        <v>50</v>
      </c>
      <c r="F2550" s="21"/>
      <c r="G2550" s="19">
        <v>15</v>
      </c>
      <c r="H2550" s="27">
        <v>1</v>
      </c>
      <c r="I2550" s="3">
        <v>4</v>
      </c>
      <c r="J2550" s="3">
        <v>8</v>
      </c>
      <c r="K2550" s="3">
        <v>1</v>
      </c>
      <c r="L2550" s="3">
        <v>1</v>
      </c>
      <c r="M2550" s="26">
        <v>0</v>
      </c>
    </row>
    <row r="2551" spans="3:13" x14ac:dyDescent="0.2">
      <c r="D2551" s="200"/>
      <c r="E2551" s="11"/>
      <c r="F2551" s="10"/>
      <c r="G2551" s="7">
        <v>100</v>
      </c>
      <c r="H2551" s="18">
        <v>6.666666666667</v>
      </c>
      <c r="I2551" s="41">
        <v>26.666666666666998</v>
      </c>
      <c r="J2551" s="2">
        <v>53.333333333333002</v>
      </c>
      <c r="K2551" s="30">
        <v>6.666666666667</v>
      </c>
      <c r="L2551" s="2">
        <v>6.666666666667</v>
      </c>
      <c r="M2551" s="48">
        <v>0</v>
      </c>
    </row>
    <row r="2552" spans="3:13" x14ac:dyDescent="0.2">
      <c r="D2552" s="200"/>
      <c r="E2552" s="4" t="s">
        <v>51</v>
      </c>
      <c r="F2552" s="5"/>
      <c r="G2552" s="6">
        <v>142</v>
      </c>
      <c r="H2552" s="8">
        <v>6</v>
      </c>
      <c r="I2552" s="1">
        <v>18</v>
      </c>
      <c r="J2552" s="1">
        <v>80</v>
      </c>
      <c r="K2552" s="1">
        <v>26</v>
      </c>
      <c r="L2552" s="1">
        <v>9</v>
      </c>
      <c r="M2552" s="9">
        <v>3</v>
      </c>
    </row>
    <row r="2553" spans="3:13" x14ac:dyDescent="0.2">
      <c r="D2553" s="200"/>
      <c r="E2553" s="11"/>
      <c r="F2553" s="10"/>
      <c r="G2553" s="7">
        <v>100</v>
      </c>
      <c r="H2553" s="18">
        <v>4.2253521126760001</v>
      </c>
      <c r="I2553" s="2">
        <v>12.676056338027999</v>
      </c>
      <c r="J2553" s="25">
        <v>56.338028169014002</v>
      </c>
      <c r="K2553" s="2">
        <v>18.309859154929999</v>
      </c>
      <c r="L2553" s="2">
        <v>6.3380281690139997</v>
      </c>
      <c r="M2553" s="15">
        <v>2.112676056338</v>
      </c>
    </row>
    <row r="2554" spans="3:13" x14ac:dyDescent="0.2">
      <c r="D2554" s="200"/>
      <c r="E2554" s="4" t="s">
        <v>52</v>
      </c>
      <c r="F2554" s="5"/>
      <c r="G2554" s="6">
        <v>26</v>
      </c>
      <c r="H2554" s="8">
        <v>3</v>
      </c>
      <c r="I2554" s="1">
        <v>1</v>
      </c>
      <c r="J2554" s="1">
        <v>14</v>
      </c>
      <c r="K2554" s="1">
        <v>5</v>
      </c>
      <c r="L2554" s="1">
        <v>1</v>
      </c>
      <c r="M2554" s="9">
        <v>2</v>
      </c>
    </row>
    <row r="2555" spans="3:13" x14ac:dyDescent="0.2">
      <c r="D2555" s="200"/>
      <c r="E2555" s="11"/>
      <c r="F2555" s="10"/>
      <c r="G2555" s="7">
        <v>100</v>
      </c>
      <c r="H2555" s="70">
        <v>11.538461538462</v>
      </c>
      <c r="I2555" s="50">
        <v>3.8461538461539999</v>
      </c>
      <c r="J2555" s="2">
        <v>53.846153846154003</v>
      </c>
      <c r="K2555" s="2">
        <v>19.230769230768999</v>
      </c>
      <c r="L2555" s="30">
        <v>3.8461538461539999</v>
      </c>
      <c r="M2555" s="15">
        <v>7.6923076923079998</v>
      </c>
    </row>
    <row r="2556" spans="3:13" x14ac:dyDescent="0.2">
      <c r="D2556" s="200"/>
      <c r="E2556" s="4" t="s">
        <v>53</v>
      </c>
      <c r="F2556" s="5"/>
      <c r="G2556" s="6">
        <v>41</v>
      </c>
      <c r="H2556" s="8">
        <v>7</v>
      </c>
      <c r="I2556" s="1">
        <v>11</v>
      </c>
      <c r="J2556" s="1">
        <v>13</v>
      </c>
      <c r="K2556" s="1">
        <v>5</v>
      </c>
      <c r="L2556" s="1">
        <v>4</v>
      </c>
      <c r="M2556" s="9">
        <v>1</v>
      </c>
    </row>
    <row r="2557" spans="3:13" x14ac:dyDescent="0.2">
      <c r="D2557" s="200"/>
      <c r="E2557" s="11"/>
      <c r="F2557" s="10"/>
      <c r="G2557" s="7">
        <v>100</v>
      </c>
      <c r="H2557" s="75">
        <v>17.073170731706998</v>
      </c>
      <c r="I2557" s="41">
        <v>26.829268292683</v>
      </c>
      <c r="J2557" s="50">
        <v>31.707317073171001</v>
      </c>
      <c r="K2557" s="2">
        <v>12.195121951220001</v>
      </c>
      <c r="L2557" s="2">
        <v>9.7560975609760003</v>
      </c>
      <c r="M2557" s="15">
        <v>2.4390243902440001</v>
      </c>
    </row>
    <row r="2558" spans="3:13" x14ac:dyDescent="0.2">
      <c r="D2558" s="200"/>
      <c r="E2558" s="4" t="s">
        <v>54</v>
      </c>
      <c r="F2558" s="5"/>
      <c r="G2558" s="6">
        <v>226</v>
      </c>
      <c r="H2558" s="8">
        <v>8</v>
      </c>
      <c r="I2558" s="1">
        <v>35</v>
      </c>
      <c r="J2558" s="1">
        <v>120</v>
      </c>
      <c r="K2558" s="1">
        <v>36</v>
      </c>
      <c r="L2558" s="1">
        <v>21</v>
      </c>
      <c r="M2558" s="9">
        <v>6</v>
      </c>
    </row>
    <row r="2559" spans="3:13" x14ac:dyDescent="0.2">
      <c r="D2559" s="200"/>
      <c r="E2559" s="11"/>
      <c r="F2559" s="10"/>
      <c r="G2559" s="7">
        <v>100</v>
      </c>
      <c r="H2559" s="18">
        <v>3.53982300885</v>
      </c>
      <c r="I2559" s="2">
        <v>15.486725663716999</v>
      </c>
      <c r="J2559" s="2">
        <v>53.097345132743001</v>
      </c>
      <c r="K2559" s="2">
        <v>15.929203539823</v>
      </c>
      <c r="L2559" s="2">
        <v>9.2920353982300004</v>
      </c>
      <c r="M2559" s="15">
        <v>2.654867256637</v>
      </c>
    </row>
    <row r="2560" spans="3:13" x14ac:dyDescent="0.2">
      <c r="D2560" s="200"/>
      <c r="E2560" s="4" t="s">
        <v>55</v>
      </c>
      <c r="F2560" s="5"/>
      <c r="G2560" s="6">
        <v>125</v>
      </c>
      <c r="H2560" s="8">
        <v>8</v>
      </c>
      <c r="I2560" s="1">
        <v>23</v>
      </c>
      <c r="J2560" s="1">
        <v>60</v>
      </c>
      <c r="K2560" s="1">
        <v>18</v>
      </c>
      <c r="L2560" s="1">
        <v>14</v>
      </c>
      <c r="M2560" s="9">
        <v>2</v>
      </c>
    </row>
    <row r="2561" spans="4:13" x14ac:dyDescent="0.2">
      <c r="D2561" s="200"/>
      <c r="E2561" s="11"/>
      <c r="F2561" s="10"/>
      <c r="G2561" s="7">
        <v>100</v>
      </c>
      <c r="H2561" s="18">
        <v>6.4</v>
      </c>
      <c r="I2561" s="2">
        <v>18.399999999999999</v>
      </c>
      <c r="J2561" s="2">
        <v>48</v>
      </c>
      <c r="K2561" s="2">
        <v>14.4</v>
      </c>
      <c r="L2561" s="2">
        <v>11.2</v>
      </c>
      <c r="M2561" s="15">
        <v>1.6</v>
      </c>
    </row>
    <row r="2562" spans="4:13" x14ac:dyDescent="0.2">
      <c r="D2562" s="200"/>
      <c r="E2562" s="4" t="s">
        <v>56</v>
      </c>
      <c r="F2562" s="5"/>
      <c r="G2562" s="6">
        <v>190</v>
      </c>
      <c r="H2562" s="8">
        <v>14</v>
      </c>
      <c r="I2562" s="1">
        <v>26</v>
      </c>
      <c r="J2562" s="1">
        <v>94</v>
      </c>
      <c r="K2562" s="1">
        <v>33</v>
      </c>
      <c r="L2562" s="1">
        <v>19</v>
      </c>
      <c r="M2562" s="9">
        <v>4</v>
      </c>
    </row>
    <row r="2563" spans="4:13" x14ac:dyDescent="0.2">
      <c r="D2563" s="200"/>
      <c r="E2563" s="11"/>
      <c r="F2563" s="10"/>
      <c r="G2563" s="7">
        <v>100</v>
      </c>
      <c r="H2563" s="18">
        <v>7.3684210526319998</v>
      </c>
      <c r="I2563" s="2">
        <v>13.684210526316001</v>
      </c>
      <c r="J2563" s="2">
        <v>49.473684210526002</v>
      </c>
      <c r="K2563" s="2">
        <v>17.368421052632002</v>
      </c>
      <c r="L2563" s="2">
        <v>10</v>
      </c>
      <c r="M2563" s="15">
        <v>2.1052631578950001</v>
      </c>
    </row>
    <row r="2564" spans="4:13" x14ac:dyDescent="0.2">
      <c r="D2564" s="200"/>
      <c r="E2564" s="4" t="s">
        <v>57</v>
      </c>
      <c r="F2564" s="5"/>
      <c r="G2564" s="6">
        <v>185</v>
      </c>
      <c r="H2564" s="8">
        <v>10</v>
      </c>
      <c r="I2564" s="1">
        <v>33</v>
      </c>
      <c r="J2564" s="1">
        <v>88</v>
      </c>
      <c r="K2564" s="1">
        <v>31</v>
      </c>
      <c r="L2564" s="1">
        <v>18</v>
      </c>
      <c r="M2564" s="9">
        <v>5</v>
      </c>
    </row>
    <row r="2565" spans="4:13" x14ac:dyDescent="0.2">
      <c r="D2565" s="200"/>
      <c r="E2565" s="11"/>
      <c r="F2565" s="10"/>
      <c r="G2565" s="7">
        <v>100</v>
      </c>
      <c r="H2565" s="18">
        <v>5.4054054054050003</v>
      </c>
      <c r="I2565" s="2">
        <v>17.837837837837998</v>
      </c>
      <c r="J2565" s="2">
        <v>47.567567567567998</v>
      </c>
      <c r="K2565" s="2">
        <v>16.756756756756999</v>
      </c>
      <c r="L2565" s="2">
        <v>9.7297297297299998</v>
      </c>
      <c r="M2565" s="15">
        <v>2.7027027027030002</v>
      </c>
    </row>
    <row r="2566" spans="4:13" x14ac:dyDescent="0.2">
      <c r="D2566" s="200"/>
      <c r="E2566" s="4" t="s">
        <v>58</v>
      </c>
      <c r="F2566" s="5"/>
      <c r="G2566" s="6">
        <v>113</v>
      </c>
      <c r="H2566" s="8">
        <v>7</v>
      </c>
      <c r="I2566" s="1">
        <v>12</v>
      </c>
      <c r="J2566" s="1">
        <v>66</v>
      </c>
      <c r="K2566" s="1">
        <v>11</v>
      </c>
      <c r="L2566" s="1">
        <v>12</v>
      </c>
      <c r="M2566" s="9">
        <v>5</v>
      </c>
    </row>
    <row r="2567" spans="4:13" x14ac:dyDescent="0.2">
      <c r="D2567" s="200"/>
      <c r="E2567" s="11"/>
      <c r="F2567" s="10"/>
      <c r="G2567" s="7">
        <v>100</v>
      </c>
      <c r="H2567" s="18">
        <v>6.194690265487</v>
      </c>
      <c r="I2567" s="2">
        <v>10.619469026549</v>
      </c>
      <c r="J2567" s="25">
        <v>58.407079646017998</v>
      </c>
      <c r="K2567" s="30">
        <v>9.7345132743360008</v>
      </c>
      <c r="L2567" s="2">
        <v>10.619469026549</v>
      </c>
      <c r="M2567" s="15">
        <v>4.424778761062</v>
      </c>
    </row>
    <row r="2568" spans="4:13" x14ac:dyDescent="0.2">
      <c r="D2568" s="200"/>
      <c r="E2568" s="4" t="s">
        <v>59</v>
      </c>
      <c r="F2568" s="5"/>
      <c r="G2568" s="6">
        <v>136</v>
      </c>
      <c r="H2568" s="8">
        <v>9</v>
      </c>
      <c r="I2568" s="1">
        <v>19</v>
      </c>
      <c r="J2568" s="1">
        <v>69</v>
      </c>
      <c r="K2568" s="1">
        <v>16</v>
      </c>
      <c r="L2568" s="1">
        <v>13</v>
      </c>
      <c r="M2568" s="9">
        <v>10</v>
      </c>
    </row>
    <row r="2569" spans="4:13" x14ac:dyDescent="0.2">
      <c r="D2569" s="200"/>
      <c r="E2569" s="11"/>
      <c r="F2569" s="10"/>
      <c r="G2569" s="7">
        <v>100</v>
      </c>
      <c r="H2569" s="18">
        <v>6.6176470588239997</v>
      </c>
      <c r="I2569" s="2">
        <v>13.970588235294001</v>
      </c>
      <c r="J2569" s="2">
        <v>50.735294117647001</v>
      </c>
      <c r="K2569" s="2">
        <v>11.764705882353001</v>
      </c>
      <c r="L2569" s="2">
        <v>9.5588235294120008</v>
      </c>
      <c r="M2569" s="15">
        <v>7.352941176471</v>
      </c>
    </row>
    <row r="2570" spans="4:13" x14ac:dyDescent="0.2">
      <c r="D2570" s="199" t="s">
        <v>60</v>
      </c>
      <c r="E2570" s="22" t="s">
        <v>61</v>
      </c>
      <c r="F2570" s="21"/>
      <c r="G2570" s="19">
        <v>205</v>
      </c>
      <c r="H2570" s="27">
        <v>11</v>
      </c>
      <c r="I2570" s="3">
        <v>30</v>
      </c>
      <c r="J2570" s="3">
        <v>107</v>
      </c>
      <c r="K2570" s="3">
        <v>27</v>
      </c>
      <c r="L2570" s="3">
        <v>21</v>
      </c>
      <c r="M2570" s="26">
        <v>9</v>
      </c>
    </row>
    <row r="2571" spans="4:13" x14ac:dyDescent="0.2">
      <c r="D2571" s="200"/>
      <c r="E2571" s="11"/>
      <c r="F2571" s="10"/>
      <c r="G2571" s="7">
        <v>100</v>
      </c>
      <c r="H2571" s="18">
        <v>5.3658536585369996</v>
      </c>
      <c r="I2571" s="2">
        <v>14.634146341463</v>
      </c>
      <c r="J2571" s="2">
        <v>52.195121951220003</v>
      </c>
      <c r="K2571" s="2">
        <v>13.170731707317</v>
      </c>
      <c r="L2571" s="2">
        <v>10.243902439024</v>
      </c>
      <c r="M2571" s="15">
        <v>4.3902439024389999</v>
      </c>
    </row>
    <row r="2572" spans="4:13" x14ac:dyDescent="0.2">
      <c r="D2572" s="200"/>
      <c r="E2572" s="4" t="s">
        <v>62</v>
      </c>
      <c r="F2572" s="5"/>
      <c r="G2572" s="6">
        <v>160</v>
      </c>
      <c r="H2572" s="8">
        <v>11</v>
      </c>
      <c r="I2572" s="1">
        <v>19</v>
      </c>
      <c r="J2572" s="1">
        <v>78</v>
      </c>
      <c r="K2572" s="1">
        <v>25</v>
      </c>
      <c r="L2572" s="1">
        <v>19</v>
      </c>
      <c r="M2572" s="9">
        <v>8</v>
      </c>
    </row>
    <row r="2573" spans="4:13" x14ac:dyDescent="0.2">
      <c r="D2573" s="200"/>
      <c r="E2573" s="11"/>
      <c r="F2573" s="10"/>
      <c r="G2573" s="7">
        <v>100</v>
      </c>
      <c r="H2573" s="18">
        <v>6.875</v>
      </c>
      <c r="I2573" s="2">
        <v>11.875</v>
      </c>
      <c r="J2573" s="2">
        <v>48.75</v>
      </c>
      <c r="K2573" s="2">
        <v>15.625</v>
      </c>
      <c r="L2573" s="2">
        <v>11.875</v>
      </c>
      <c r="M2573" s="15">
        <v>5</v>
      </c>
    </row>
    <row r="2574" spans="4:13" x14ac:dyDescent="0.2">
      <c r="D2574" s="200"/>
      <c r="E2574" s="4" t="s">
        <v>63</v>
      </c>
      <c r="F2574" s="5"/>
      <c r="G2574" s="6">
        <v>121</v>
      </c>
      <c r="H2574" s="8">
        <v>6</v>
      </c>
      <c r="I2574" s="1">
        <v>21</v>
      </c>
      <c r="J2574" s="1">
        <v>58</v>
      </c>
      <c r="K2574" s="1">
        <v>24</v>
      </c>
      <c r="L2574" s="1">
        <v>9</v>
      </c>
      <c r="M2574" s="9">
        <v>3</v>
      </c>
    </row>
    <row r="2575" spans="4:13" x14ac:dyDescent="0.2">
      <c r="D2575" s="200"/>
      <c r="E2575" s="11"/>
      <c r="F2575" s="10"/>
      <c r="G2575" s="7">
        <v>100</v>
      </c>
      <c r="H2575" s="18">
        <v>4.9586776859499997</v>
      </c>
      <c r="I2575" s="2">
        <v>17.355371900826</v>
      </c>
      <c r="J2575" s="2">
        <v>47.933884297520997</v>
      </c>
      <c r="K2575" s="2">
        <v>19.834710743801999</v>
      </c>
      <c r="L2575" s="2">
        <v>7.4380165289260001</v>
      </c>
      <c r="M2575" s="15">
        <v>2.4793388429749998</v>
      </c>
    </row>
    <row r="2576" spans="4:13" x14ac:dyDescent="0.2">
      <c r="D2576" s="200"/>
      <c r="E2576" s="4" t="s">
        <v>64</v>
      </c>
      <c r="F2576" s="5"/>
      <c r="G2576" s="6">
        <v>124</v>
      </c>
      <c r="H2576" s="8">
        <v>8</v>
      </c>
      <c r="I2576" s="1">
        <v>20</v>
      </c>
      <c r="J2576" s="1">
        <v>65</v>
      </c>
      <c r="K2576" s="1">
        <v>19</v>
      </c>
      <c r="L2576" s="1">
        <v>8</v>
      </c>
      <c r="M2576" s="9">
        <v>4</v>
      </c>
    </row>
    <row r="2577" spans="2:13" x14ac:dyDescent="0.2">
      <c r="D2577" s="200"/>
      <c r="E2577" s="11"/>
      <c r="F2577" s="10"/>
      <c r="G2577" s="7">
        <v>100</v>
      </c>
      <c r="H2577" s="18">
        <v>6.4516129032259997</v>
      </c>
      <c r="I2577" s="2">
        <v>16.129032258064999</v>
      </c>
      <c r="J2577" s="2">
        <v>52.419354838709999</v>
      </c>
      <c r="K2577" s="2">
        <v>15.322580645161</v>
      </c>
      <c r="L2577" s="2">
        <v>6.4516129032259997</v>
      </c>
      <c r="M2577" s="15">
        <v>3.2258064516129998</v>
      </c>
    </row>
    <row r="2578" spans="2:13" x14ac:dyDescent="0.2">
      <c r="D2578" s="200"/>
      <c r="E2578" s="4" t="s">
        <v>65</v>
      </c>
      <c r="F2578" s="5"/>
      <c r="G2578" s="6">
        <v>109</v>
      </c>
      <c r="H2578" s="8">
        <v>7</v>
      </c>
      <c r="I2578" s="1">
        <v>12</v>
      </c>
      <c r="J2578" s="1">
        <v>53</v>
      </c>
      <c r="K2578" s="1">
        <v>27</v>
      </c>
      <c r="L2578" s="1">
        <v>9</v>
      </c>
      <c r="M2578" s="9">
        <v>1</v>
      </c>
    </row>
    <row r="2579" spans="2:13" x14ac:dyDescent="0.2">
      <c r="D2579" s="200"/>
      <c r="E2579" s="11"/>
      <c r="F2579" s="10"/>
      <c r="G2579" s="7">
        <v>100</v>
      </c>
      <c r="H2579" s="18">
        <v>6.4220183486240003</v>
      </c>
      <c r="I2579" s="2">
        <v>11.009174311927</v>
      </c>
      <c r="J2579" s="2">
        <v>48.623853211008999</v>
      </c>
      <c r="K2579" s="25">
        <v>24.770642201834999</v>
      </c>
      <c r="L2579" s="2">
        <v>8.2568807339449997</v>
      </c>
      <c r="M2579" s="15">
        <v>0.91743119266100004</v>
      </c>
    </row>
    <row r="2580" spans="2:13" x14ac:dyDescent="0.2">
      <c r="D2580" s="200"/>
      <c r="E2580" s="4" t="s">
        <v>66</v>
      </c>
      <c r="F2580" s="5"/>
      <c r="G2580" s="6">
        <v>104</v>
      </c>
      <c r="H2580" s="8">
        <v>8</v>
      </c>
      <c r="I2580" s="1">
        <v>17</v>
      </c>
      <c r="J2580" s="1">
        <v>47</v>
      </c>
      <c r="K2580" s="1">
        <v>17</v>
      </c>
      <c r="L2580" s="1">
        <v>13</v>
      </c>
      <c r="M2580" s="9">
        <v>2</v>
      </c>
    </row>
    <row r="2581" spans="2:13" x14ac:dyDescent="0.2">
      <c r="D2581" s="200"/>
      <c r="E2581" s="11"/>
      <c r="F2581" s="10"/>
      <c r="G2581" s="7">
        <v>100</v>
      </c>
      <c r="H2581" s="18">
        <v>7.6923076923079998</v>
      </c>
      <c r="I2581" s="2">
        <v>16.346153846153999</v>
      </c>
      <c r="J2581" s="30">
        <v>45.192307692307999</v>
      </c>
      <c r="K2581" s="2">
        <v>16.346153846153999</v>
      </c>
      <c r="L2581" s="2">
        <v>12.5</v>
      </c>
      <c r="M2581" s="15">
        <v>1.923076923077</v>
      </c>
    </row>
    <row r="2582" spans="2:13" x14ac:dyDescent="0.2">
      <c r="D2582" s="200"/>
      <c r="E2582" s="4" t="s">
        <v>67</v>
      </c>
      <c r="F2582" s="5"/>
      <c r="G2582" s="6">
        <v>139</v>
      </c>
      <c r="H2582" s="8">
        <v>11</v>
      </c>
      <c r="I2582" s="1">
        <v>23</v>
      </c>
      <c r="J2582" s="1">
        <v>77</v>
      </c>
      <c r="K2582" s="1">
        <v>16</v>
      </c>
      <c r="L2582" s="1">
        <v>10</v>
      </c>
      <c r="M2582" s="9">
        <v>2</v>
      </c>
    </row>
    <row r="2583" spans="2:13" x14ac:dyDescent="0.2">
      <c r="D2583" s="200"/>
      <c r="E2583" s="11"/>
      <c r="F2583" s="10"/>
      <c r="G2583" s="7">
        <v>100</v>
      </c>
      <c r="H2583" s="18">
        <v>7.9136690647480004</v>
      </c>
      <c r="I2583" s="2">
        <v>16.546762589928001</v>
      </c>
      <c r="J2583" s="2">
        <v>55.395683453236998</v>
      </c>
      <c r="K2583" s="2">
        <v>11.510791366906</v>
      </c>
      <c r="L2583" s="2">
        <v>7.1942446043170003</v>
      </c>
      <c r="M2583" s="15">
        <v>1.438848920863</v>
      </c>
    </row>
    <row r="2584" spans="2:13" x14ac:dyDescent="0.2">
      <c r="D2584" s="200"/>
      <c r="E2584" s="4" t="s">
        <v>68</v>
      </c>
      <c r="F2584" s="5"/>
      <c r="G2584" s="6">
        <v>48</v>
      </c>
      <c r="H2584" s="8">
        <v>4</v>
      </c>
      <c r="I2584" s="1">
        <v>12</v>
      </c>
      <c r="J2584" s="1">
        <v>21</v>
      </c>
      <c r="K2584" s="1">
        <v>7</v>
      </c>
      <c r="L2584" s="1">
        <v>3</v>
      </c>
      <c r="M2584" s="9">
        <v>1</v>
      </c>
    </row>
    <row r="2585" spans="2:13" x14ac:dyDescent="0.2">
      <c r="D2585" s="200"/>
      <c r="E2585" s="11"/>
      <c r="F2585" s="10"/>
      <c r="G2585" s="7">
        <v>100</v>
      </c>
      <c r="H2585" s="18">
        <v>8.333333333333</v>
      </c>
      <c r="I2585" s="25">
        <v>25</v>
      </c>
      <c r="J2585" s="30">
        <v>43.75</v>
      </c>
      <c r="K2585" s="2">
        <v>14.583333333333</v>
      </c>
      <c r="L2585" s="2">
        <v>6.25</v>
      </c>
      <c r="M2585" s="15">
        <v>2.083333333333</v>
      </c>
    </row>
    <row r="2586" spans="2:13" x14ac:dyDescent="0.2">
      <c r="D2586" s="200"/>
      <c r="E2586" s="4" t="s">
        <v>69</v>
      </c>
      <c r="F2586" s="5"/>
      <c r="G2586" s="6">
        <v>37</v>
      </c>
      <c r="H2586" s="8">
        <v>1</v>
      </c>
      <c r="I2586" s="1">
        <v>7</v>
      </c>
      <c r="J2586" s="1">
        <v>20</v>
      </c>
      <c r="K2586" s="1">
        <v>5</v>
      </c>
      <c r="L2586" s="1">
        <v>4</v>
      </c>
      <c r="M2586" s="9">
        <v>0</v>
      </c>
    </row>
    <row r="2587" spans="2:13" x14ac:dyDescent="0.2">
      <c r="D2587" s="200"/>
      <c r="E2587" s="11"/>
      <c r="F2587" s="10"/>
      <c r="G2587" s="7">
        <v>100</v>
      </c>
      <c r="H2587" s="18">
        <v>2.7027027027030002</v>
      </c>
      <c r="I2587" s="2">
        <v>18.918918918919001</v>
      </c>
      <c r="J2587" s="2">
        <v>54.054054054053999</v>
      </c>
      <c r="K2587" s="2">
        <v>13.513513513514001</v>
      </c>
      <c r="L2587" s="2">
        <v>10.810810810811001</v>
      </c>
      <c r="M2587" s="48">
        <v>0</v>
      </c>
    </row>
    <row r="2588" spans="2:13" x14ac:dyDescent="0.2">
      <c r="D2588" s="199" t="s">
        <v>70</v>
      </c>
      <c r="E2588" s="22" t="s">
        <v>18</v>
      </c>
      <c r="F2588" s="21"/>
      <c r="G2588" s="19">
        <v>0</v>
      </c>
      <c r="H2588" s="27">
        <v>0</v>
      </c>
      <c r="I2588" s="3">
        <v>0</v>
      </c>
      <c r="J2588" s="3">
        <v>0</v>
      </c>
      <c r="K2588" s="3">
        <v>0</v>
      </c>
      <c r="L2588" s="3">
        <v>0</v>
      </c>
      <c r="M2588" s="26">
        <v>0</v>
      </c>
    </row>
    <row r="2589" spans="2:13" x14ac:dyDescent="0.2">
      <c r="D2589" s="201"/>
      <c r="E2589" s="45"/>
      <c r="F2589" s="51"/>
      <c r="G2589" s="119">
        <v>0</v>
      </c>
      <c r="H2589" s="166">
        <v>0</v>
      </c>
      <c r="I2589" s="83">
        <v>0</v>
      </c>
      <c r="J2589" s="83">
        <v>0</v>
      </c>
      <c r="K2589" s="83">
        <v>0</v>
      </c>
      <c r="L2589" s="103">
        <v>0</v>
      </c>
      <c r="M2589" s="116">
        <v>0</v>
      </c>
    </row>
    <row r="2591" spans="2:13" x14ac:dyDescent="0.2">
      <c r="B2591" s="40" t="str">
        <f xml:space="preserve"> HYPERLINK("#'目次'!B69", "[63]")</f>
        <v>[63]</v>
      </c>
      <c r="C2591" s="23" t="s">
        <v>162</v>
      </c>
    </row>
    <row r="2594" spans="3:13" x14ac:dyDescent="0.2">
      <c r="C2594" s="23" t="s">
        <v>73</v>
      </c>
    </row>
    <row r="2595" spans="3:13" ht="36" x14ac:dyDescent="0.2">
      <c r="D2595" s="195"/>
      <c r="E2595" s="196"/>
      <c r="F2595" s="196"/>
      <c r="G2595" s="37" t="s">
        <v>15</v>
      </c>
      <c r="H2595" s="33" t="s">
        <v>131</v>
      </c>
      <c r="I2595" s="13" t="s">
        <v>132</v>
      </c>
      <c r="J2595" s="13" t="s">
        <v>133</v>
      </c>
      <c r="K2595" s="13" t="s">
        <v>134</v>
      </c>
      <c r="L2595" s="13" t="s">
        <v>135</v>
      </c>
      <c r="M2595" s="38" t="s">
        <v>18</v>
      </c>
    </row>
    <row r="2596" spans="3:13" x14ac:dyDescent="0.2">
      <c r="D2596" s="197"/>
      <c r="E2596" s="198"/>
      <c r="F2596" s="198"/>
      <c r="G2596" s="35"/>
      <c r="H2596" s="39"/>
      <c r="I2596" s="14"/>
      <c r="J2596" s="14"/>
      <c r="K2596" s="14"/>
      <c r="L2596" s="14"/>
      <c r="M2596" s="34"/>
    </row>
    <row r="2597" spans="3:13" x14ac:dyDescent="0.2">
      <c r="D2597" s="78"/>
      <c r="E2597" s="79" t="s">
        <v>15</v>
      </c>
      <c r="F2597" s="66"/>
      <c r="G2597" s="36">
        <v>1200</v>
      </c>
      <c r="H2597" s="17">
        <v>73</v>
      </c>
      <c r="I2597" s="17">
        <v>182</v>
      </c>
      <c r="J2597" s="17">
        <v>613</v>
      </c>
      <c r="K2597" s="17">
        <v>182</v>
      </c>
      <c r="L2597" s="17">
        <v>112</v>
      </c>
      <c r="M2597" s="47">
        <v>38</v>
      </c>
    </row>
    <row r="2598" spans="3:13" x14ac:dyDescent="0.2">
      <c r="D2598" s="45"/>
      <c r="E2598" s="51"/>
      <c r="F2598" s="67"/>
      <c r="G2598" s="7">
        <v>100</v>
      </c>
      <c r="H2598" s="2">
        <v>6.083333333333</v>
      </c>
      <c r="I2598" s="2">
        <v>15.166666666667</v>
      </c>
      <c r="J2598" s="2">
        <v>51.083333333333002</v>
      </c>
      <c r="K2598" s="2">
        <v>15.166666666667</v>
      </c>
      <c r="L2598" s="2">
        <v>9.333333333333</v>
      </c>
      <c r="M2598" s="15">
        <v>3.166666666667</v>
      </c>
    </row>
    <row r="2599" spans="3:13" x14ac:dyDescent="0.2">
      <c r="D2599" s="199" t="s">
        <v>74</v>
      </c>
      <c r="E2599" s="22" t="s">
        <v>75</v>
      </c>
      <c r="F2599" s="21"/>
      <c r="G2599" s="19">
        <v>592</v>
      </c>
      <c r="H2599" s="27">
        <v>32</v>
      </c>
      <c r="I2599" s="3">
        <v>84</v>
      </c>
      <c r="J2599" s="3">
        <v>312</v>
      </c>
      <c r="K2599" s="3">
        <v>83</v>
      </c>
      <c r="L2599" s="3">
        <v>63</v>
      </c>
      <c r="M2599" s="26">
        <v>18</v>
      </c>
    </row>
    <row r="2600" spans="3:13" x14ac:dyDescent="0.2">
      <c r="D2600" s="200"/>
      <c r="E2600" s="11"/>
      <c r="F2600" s="10"/>
      <c r="G2600" s="7">
        <v>100</v>
      </c>
      <c r="H2600" s="18">
        <v>5.4054054054050003</v>
      </c>
      <c r="I2600" s="2">
        <v>14.189189189188999</v>
      </c>
      <c r="J2600" s="2">
        <v>52.702702702703</v>
      </c>
      <c r="K2600" s="2">
        <v>14.02027027027</v>
      </c>
      <c r="L2600" s="2">
        <v>10.641891891892</v>
      </c>
      <c r="M2600" s="15">
        <v>3.040540540541</v>
      </c>
    </row>
    <row r="2601" spans="3:13" x14ac:dyDescent="0.2">
      <c r="D2601" s="200"/>
      <c r="E2601" s="4" t="s">
        <v>34</v>
      </c>
      <c r="F2601" s="5"/>
      <c r="G2601" s="6">
        <v>37</v>
      </c>
      <c r="H2601" s="8">
        <v>1</v>
      </c>
      <c r="I2601" s="1">
        <v>4</v>
      </c>
      <c r="J2601" s="1">
        <v>22</v>
      </c>
      <c r="K2601" s="1">
        <v>3</v>
      </c>
      <c r="L2601" s="1">
        <v>5</v>
      </c>
      <c r="M2601" s="9">
        <v>2</v>
      </c>
    </row>
    <row r="2602" spans="3:13" x14ac:dyDescent="0.2">
      <c r="D2602" s="200"/>
      <c r="E2602" s="11"/>
      <c r="F2602" s="10"/>
      <c r="G2602" s="7">
        <v>100</v>
      </c>
      <c r="H2602" s="18">
        <v>2.7027027027030002</v>
      </c>
      <c r="I2602" s="2">
        <v>10.810810810811001</v>
      </c>
      <c r="J2602" s="25">
        <v>59.459459459458998</v>
      </c>
      <c r="K2602" s="30">
        <v>8.1081081081080004</v>
      </c>
      <c r="L2602" s="2">
        <v>13.513513513514001</v>
      </c>
      <c r="M2602" s="15">
        <v>5.4054054054050003</v>
      </c>
    </row>
    <row r="2603" spans="3:13" x14ac:dyDescent="0.2">
      <c r="D2603" s="200"/>
      <c r="E2603" s="4" t="s">
        <v>35</v>
      </c>
      <c r="F2603" s="5"/>
      <c r="G2603" s="6">
        <v>75</v>
      </c>
      <c r="H2603" s="8">
        <v>4</v>
      </c>
      <c r="I2603" s="1">
        <v>8</v>
      </c>
      <c r="J2603" s="1">
        <v>44</v>
      </c>
      <c r="K2603" s="1">
        <v>5</v>
      </c>
      <c r="L2603" s="1">
        <v>11</v>
      </c>
      <c r="M2603" s="9">
        <v>3</v>
      </c>
    </row>
    <row r="2604" spans="3:13" x14ac:dyDescent="0.2">
      <c r="D2604" s="200"/>
      <c r="E2604" s="11"/>
      <c r="F2604" s="10"/>
      <c r="G2604" s="7">
        <v>100</v>
      </c>
      <c r="H2604" s="18">
        <v>5.333333333333</v>
      </c>
      <c r="I2604" s="2">
        <v>10.666666666667</v>
      </c>
      <c r="J2604" s="25">
        <v>58.666666666666998</v>
      </c>
      <c r="K2604" s="30">
        <v>6.666666666667</v>
      </c>
      <c r="L2604" s="25">
        <v>14.666666666667</v>
      </c>
      <c r="M2604" s="15">
        <v>4</v>
      </c>
    </row>
    <row r="2605" spans="3:13" x14ac:dyDescent="0.2">
      <c r="D2605" s="200"/>
      <c r="E2605" s="4" t="s">
        <v>36</v>
      </c>
      <c r="F2605" s="5"/>
      <c r="G2605" s="6">
        <v>95</v>
      </c>
      <c r="H2605" s="8">
        <v>2</v>
      </c>
      <c r="I2605" s="1">
        <v>12</v>
      </c>
      <c r="J2605" s="1">
        <v>57</v>
      </c>
      <c r="K2605" s="1">
        <v>16</v>
      </c>
      <c r="L2605" s="1">
        <v>7</v>
      </c>
      <c r="M2605" s="9">
        <v>1</v>
      </c>
    </row>
    <row r="2606" spans="3:13" x14ac:dyDescent="0.2">
      <c r="D2606" s="200"/>
      <c r="E2606" s="11"/>
      <c r="F2606" s="10"/>
      <c r="G2606" s="7">
        <v>100</v>
      </c>
      <c r="H2606" s="18">
        <v>2.1052631578950001</v>
      </c>
      <c r="I2606" s="2">
        <v>12.631578947368</v>
      </c>
      <c r="J2606" s="25">
        <v>60</v>
      </c>
      <c r="K2606" s="2">
        <v>16.842105263158</v>
      </c>
      <c r="L2606" s="2">
        <v>7.3684210526319998</v>
      </c>
      <c r="M2606" s="15">
        <v>1.052631578947</v>
      </c>
    </row>
    <row r="2607" spans="3:13" x14ac:dyDescent="0.2">
      <c r="D2607" s="200"/>
      <c r="E2607" s="4" t="s">
        <v>37</v>
      </c>
      <c r="F2607" s="5"/>
      <c r="G2607" s="6">
        <v>111</v>
      </c>
      <c r="H2607" s="8">
        <v>5</v>
      </c>
      <c r="I2607" s="1">
        <v>18</v>
      </c>
      <c r="J2607" s="1">
        <v>47</v>
      </c>
      <c r="K2607" s="1">
        <v>24</v>
      </c>
      <c r="L2607" s="1">
        <v>14</v>
      </c>
      <c r="M2607" s="9">
        <v>3</v>
      </c>
    </row>
    <row r="2608" spans="3:13" x14ac:dyDescent="0.2">
      <c r="D2608" s="200"/>
      <c r="E2608" s="11"/>
      <c r="F2608" s="10"/>
      <c r="G2608" s="7">
        <v>100</v>
      </c>
      <c r="H2608" s="18">
        <v>4.5045045045050003</v>
      </c>
      <c r="I2608" s="2">
        <v>16.216216216216001</v>
      </c>
      <c r="J2608" s="30">
        <v>42.342342342342</v>
      </c>
      <c r="K2608" s="25">
        <v>21.621621621622001</v>
      </c>
      <c r="L2608" s="2">
        <v>12.612612612613001</v>
      </c>
      <c r="M2608" s="15">
        <v>2.7027027027030002</v>
      </c>
    </row>
    <row r="2609" spans="4:13" x14ac:dyDescent="0.2">
      <c r="D2609" s="200"/>
      <c r="E2609" s="4" t="s">
        <v>38</v>
      </c>
      <c r="F2609" s="5"/>
      <c r="G2609" s="6">
        <v>93</v>
      </c>
      <c r="H2609" s="8">
        <v>8</v>
      </c>
      <c r="I2609" s="1">
        <v>14</v>
      </c>
      <c r="J2609" s="1">
        <v>48</v>
      </c>
      <c r="K2609" s="1">
        <v>14</v>
      </c>
      <c r="L2609" s="1">
        <v>8</v>
      </c>
      <c r="M2609" s="9">
        <v>1</v>
      </c>
    </row>
    <row r="2610" spans="4:13" x14ac:dyDescent="0.2">
      <c r="D2610" s="200"/>
      <c r="E2610" s="11"/>
      <c r="F2610" s="10"/>
      <c r="G2610" s="7">
        <v>100</v>
      </c>
      <c r="H2610" s="18">
        <v>8.6021505376339995</v>
      </c>
      <c r="I2610" s="2">
        <v>15.053763440859999</v>
      </c>
      <c r="J2610" s="2">
        <v>51.612903225806001</v>
      </c>
      <c r="K2610" s="2">
        <v>15.053763440859999</v>
      </c>
      <c r="L2610" s="2">
        <v>8.6021505376339995</v>
      </c>
      <c r="M2610" s="15">
        <v>1.0752688172039999</v>
      </c>
    </row>
    <row r="2611" spans="4:13" x14ac:dyDescent="0.2">
      <c r="D2611" s="200"/>
      <c r="E2611" s="4" t="s">
        <v>39</v>
      </c>
      <c r="F2611" s="5"/>
      <c r="G2611" s="6">
        <v>109</v>
      </c>
      <c r="H2611" s="8">
        <v>5</v>
      </c>
      <c r="I2611" s="1">
        <v>17</v>
      </c>
      <c r="J2611" s="1">
        <v>62</v>
      </c>
      <c r="K2611" s="1">
        <v>11</v>
      </c>
      <c r="L2611" s="1">
        <v>9</v>
      </c>
      <c r="M2611" s="9">
        <v>5</v>
      </c>
    </row>
    <row r="2612" spans="4:13" x14ac:dyDescent="0.2">
      <c r="D2612" s="200"/>
      <c r="E2612" s="11"/>
      <c r="F2612" s="10"/>
      <c r="G2612" s="7">
        <v>100</v>
      </c>
      <c r="H2612" s="18">
        <v>4.5871559633030001</v>
      </c>
      <c r="I2612" s="2">
        <v>15.596330275229001</v>
      </c>
      <c r="J2612" s="25">
        <v>56.880733944954002</v>
      </c>
      <c r="K2612" s="30">
        <v>10.091743119266001</v>
      </c>
      <c r="L2612" s="2">
        <v>8.2568807339449997</v>
      </c>
      <c r="M2612" s="15">
        <v>4.5871559633030001</v>
      </c>
    </row>
    <row r="2613" spans="4:13" x14ac:dyDescent="0.2">
      <c r="D2613" s="200"/>
      <c r="E2613" s="4" t="s">
        <v>40</v>
      </c>
      <c r="F2613" s="5"/>
      <c r="G2613" s="6">
        <v>72</v>
      </c>
      <c r="H2613" s="8">
        <v>7</v>
      </c>
      <c r="I2613" s="1">
        <v>11</v>
      </c>
      <c r="J2613" s="1">
        <v>32</v>
      </c>
      <c r="K2613" s="1">
        <v>10</v>
      </c>
      <c r="L2613" s="1">
        <v>9</v>
      </c>
      <c r="M2613" s="9">
        <v>3</v>
      </c>
    </row>
    <row r="2614" spans="4:13" x14ac:dyDescent="0.2">
      <c r="D2614" s="200"/>
      <c r="E2614" s="11"/>
      <c r="F2614" s="10"/>
      <c r="G2614" s="7">
        <v>100</v>
      </c>
      <c r="H2614" s="18">
        <v>9.7222222222219994</v>
      </c>
      <c r="I2614" s="2">
        <v>15.277777777778001</v>
      </c>
      <c r="J2614" s="30">
        <v>44.444444444444002</v>
      </c>
      <c r="K2614" s="2">
        <v>13.888888888888999</v>
      </c>
      <c r="L2614" s="2">
        <v>12.5</v>
      </c>
      <c r="M2614" s="15">
        <v>4.166666666667</v>
      </c>
    </row>
    <row r="2615" spans="4:13" x14ac:dyDescent="0.2">
      <c r="D2615" s="199" t="s">
        <v>76</v>
      </c>
      <c r="E2615" s="22" t="s">
        <v>77</v>
      </c>
      <c r="F2615" s="21"/>
      <c r="G2615" s="19">
        <v>608</v>
      </c>
      <c r="H2615" s="27">
        <v>41</v>
      </c>
      <c r="I2615" s="3">
        <v>98</v>
      </c>
      <c r="J2615" s="3">
        <v>301</v>
      </c>
      <c r="K2615" s="3">
        <v>99</v>
      </c>
      <c r="L2615" s="3">
        <v>49</v>
      </c>
      <c r="M2615" s="26">
        <v>20</v>
      </c>
    </row>
    <row r="2616" spans="4:13" x14ac:dyDescent="0.2">
      <c r="D2616" s="200"/>
      <c r="E2616" s="11"/>
      <c r="F2616" s="10"/>
      <c r="G2616" s="7">
        <v>100</v>
      </c>
      <c r="H2616" s="18">
        <v>6.7434210526319998</v>
      </c>
      <c r="I2616" s="2">
        <v>16.118421052632002</v>
      </c>
      <c r="J2616" s="2">
        <v>49.506578947367998</v>
      </c>
      <c r="K2616" s="2">
        <v>16.282894736842</v>
      </c>
      <c r="L2616" s="2">
        <v>8.0592105263160008</v>
      </c>
      <c r="M2616" s="15">
        <v>3.2894736842109999</v>
      </c>
    </row>
    <row r="2617" spans="4:13" x14ac:dyDescent="0.2">
      <c r="D2617" s="200"/>
      <c r="E2617" s="4" t="s">
        <v>34</v>
      </c>
      <c r="F2617" s="5"/>
      <c r="G2617" s="6">
        <v>37</v>
      </c>
      <c r="H2617" s="8">
        <v>2</v>
      </c>
      <c r="I2617" s="1">
        <v>2</v>
      </c>
      <c r="J2617" s="1">
        <v>22</v>
      </c>
      <c r="K2617" s="1">
        <v>7</v>
      </c>
      <c r="L2617" s="1">
        <v>2</v>
      </c>
      <c r="M2617" s="9">
        <v>2</v>
      </c>
    </row>
    <row r="2618" spans="4:13" x14ac:dyDescent="0.2">
      <c r="D2618" s="200"/>
      <c r="E2618" s="11"/>
      <c r="F2618" s="10"/>
      <c r="G2618" s="7">
        <v>100</v>
      </c>
      <c r="H2618" s="18">
        <v>5.4054054054050003</v>
      </c>
      <c r="I2618" s="30">
        <v>5.4054054054050003</v>
      </c>
      <c r="J2618" s="25">
        <v>59.459459459458998</v>
      </c>
      <c r="K2618" s="2">
        <v>18.918918918919001</v>
      </c>
      <c r="L2618" s="2">
        <v>5.4054054054050003</v>
      </c>
      <c r="M2618" s="15">
        <v>5.4054054054050003</v>
      </c>
    </row>
    <row r="2619" spans="4:13" x14ac:dyDescent="0.2">
      <c r="D2619" s="200"/>
      <c r="E2619" s="4" t="s">
        <v>35</v>
      </c>
      <c r="F2619" s="5"/>
      <c r="G2619" s="6">
        <v>73</v>
      </c>
      <c r="H2619" s="8">
        <v>6</v>
      </c>
      <c r="I2619" s="1">
        <v>10</v>
      </c>
      <c r="J2619" s="1">
        <v>41</v>
      </c>
      <c r="K2619" s="1">
        <v>7</v>
      </c>
      <c r="L2619" s="1">
        <v>6</v>
      </c>
      <c r="M2619" s="9">
        <v>3</v>
      </c>
    </row>
    <row r="2620" spans="4:13" x14ac:dyDescent="0.2">
      <c r="D2620" s="200"/>
      <c r="E2620" s="11"/>
      <c r="F2620" s="10"/>
      <c r="G2620" s="7">
        <v>100</v>
      </c>
      <c r="H2620" s="18">
        <v>8.2191780821920002</v>
      </c>
      <c r="I2620" s="2">
        <v>13.698630136986001</v>
      </c>
      <c r="J2620" s="25">
        <v>56.164383561644001</v>
      </c>
      <c r="K2620" s="30">
        <v>9.5890410958899999</v>
      </c>
      <c r="L2620" s="2">
        <v>8.2191780821920002</v>
      </c>
      <c r="M2620" s="15">
        <v>4.1095890410960001</v>
      </c>
    </row>
    <row r="2621" spans="4:13" x14ac:dyDescent="0.2">
      <c r="D2621" s="200"/>
      <c r="E2621" s="4" t="s">
        <v>36</v>
      </c>
      <c r="F2621" s="5"/>
      <c r="G2621" s="6">
        <v>92</v>
      </c>
      <c r="H2621" s="8">
        <v>4</v>
      </c>
      <c r="I2621" s="1">
        <v>16</v>
      </c>
      <c r="J2621" s="1">
        <v>45</v>
      </c>
      <c r="K2621" s="1">
        <v>15</v>
      </c>
      <c r="L2621" s="1">
        <v>10</v>
      </c>
      <c r="M2621" s="9">
        <v>2</v>
      </c>
    </row>
    <row r="2622" spans="4:13" x14ac:dyDescent="0.2">
      <c r="D2622" s="200"/>
      <c r="E2622" s="11"/>
      <c r="F2622" s="10"/>
      <c r="G2622" s="7">
        <v>100</v>
      </c>
      <c r="H2622" s="18">
        <v>4.3478260869570002</v>
      </c>
      <c r="I2622" s="2">
        <v>17.391304347826001</v>
      </c>
      <c r="J2622" s="2">
        <v>48.913043478261002</v>
      </c>
      <c r="K2622" s="2">
        <v>16.304347826087</v>
      </c>
      <c r="L2622" s="2">
        <v>10.869565217390999</v>
      </c>
      <c r="M2622" s="15">
        <v>2.1739130434780001</v>
      </c>
    </row>
    <row r="2623" spans="4:13" x14ac:dyDescent="0.2">
      <c r="D2623" s="200"/>
      <c r="E2623" s="4" t="s">
        <v>37</v>
      </c>
      <c r="F2623" s="5"/>
      <c r="G2623" s="6">
        <v>110</v>
      </c>
      <c r="H2623" s="8">
        <v>3</v>
      </c>
      <c r="I2623" s="1">
        <v>21</v>
      </c>
      <c r="J2623" s="1">
        <v>51</v>
      </c>
      <c r="K2623" s="1">
        <v>22</v>
      </c>
      <c r="L2623" s="1">
        <v>10</v>
      </c>
      <c r="M2623" s="9">
        <v>3</v>
      </c>
    </row>
    <row r="2624" spans="4:13" x14ac:dyDescent="0.2">
      <c r="D2624" s="200"/>
      <c r="E2624" s="11"/>
      <c r="F2624" s="10"/>
      <c r="G2624" s="7">
        <v>100</v>
      </c>
      <c r="H2624" s="18">
        <v>2.7272727272730002</v>
      </c>
      <c r="I2624" s="2">
        <v>19.090909090909001</v>
      </c>
      <c r="J2624" s="2">
        <v>46.363636363635997</v>
      </c>
      <c r="K2624" s="2">
        <v>20</v>
      </c>
      <c r="L2624" s="2">
        <v>9.0909090909089993</v>
      </c>
      <c r="M2624" s="15">
        <v>2.7272727272730002</v>
      </c>
    </row>
    <row r="2625" spans="2:13" x14ac:dyDescent="0.2">
      <c r="D2625" s="200"/>
      <c r="E2625" s="4" t="s">
        <v>38</v>
      </c>
      <c r="F2625" s="5"/>
      <c r="G2625" s="6">
        <v>93</v>
      </c>
      <c r="H2625" s="8">
        <v>8</v>
      </c>
      <c r="I2625" s="1">
        <v>18</v>
      </c>
      <c r="J2625" s="1">
        <v>43</v>
      </c>
      <c r="K2625" s="1">
        <v>17</v>
      </c>
      <c r="L2625" s="1">
        <v>6</v>
      </c>
      <c r="M2625" s="9">
        <v>1</v>
      </c>
    </row>
    <row r="2626" spans="2:13" x14ac:dyDescent="0.2">
      <c r="D2626" s="200"/>
      <c r="E2626" s="11"/>
      <c r="F2626" s="10"/>
      <c r="G2626" s="7">
        <v>100</v>
      </c>
      <c r="H2626" s="18">
        <v>8.6021505376339995</v>
      </c>
      <c r="I2626" s="2">
        <v>19.354838709677001</v>
      </c>
      <c r="J2626" s="2">
        <v>46.236559139785001</v>
      </c>
      <c r="K2626" s="2">
        <v>18.279569892472999</v>
      </c>
      <c r="L2626" s="2">
        <v>6.4516129032259997</v>
      </c>
      <c r="M2626" s="15">
        <v>1.0752688172039999</v>
      </c>
    </row>
    <row r="2627" spans="2:13" x14ac:dyDescent="0.2">
      <c r="D2627" s="200"/>
      <c r="E2627" s="4" t="s">
        <v>39</v>
      </c>
      <c r="F2627" s="5"/>
      <c r="G2627" s="6">
        <v>114</v>
      </c>
      <c r="H2627" s="8">
        <v>7</v>
      </c>
      <c r="I2627" s="1">
        <v>16</v>
      </c>
      <c r="J2627" s="1">
        <v>62</v>
      </c>
      <c r="K2627" s="1">
        <v>18</v>
      </c>
      <c r="L2627" s="1">
        <v>9</v>
      </c>
      <c r="M2627" s="9">
        <v>2</v>
      </c>
    </row>
    <row r="2628" spans="2:13" x14ac:dyDescent="0.2">
      <c r="D2628" s="200"/>
      <c r="E2628" s="11"/>
      <c r="F2628" s="10"/>
      <c r="G2628" s="7">
        <v>100</v>
      </c>
      <c r="H2628" s="18">
        <v>6.1403508771929998</v>
      </c>
      <c r="I2628" s="2">
        <v>14.035087719298</v>
      </c>
      <c r="J2628" s="2">
        <v>54.385964912280997</v>
      </c>
      <c r="K2628" s="2">
        <v>15.789473684211</v>
      </c>
      <c r="L2628" s="2">
        <v>7.8947368421049999</v>
      </c>
      <c r="M2628" s="15">
        <v>1.7543859649119999</v>
      </c>
    </row>
    <row r="2629" spans="2:13" x14ac:dyDescent="0.2">
      <c r="D2629" s="200"/>
      <c r="E2629" s="4" t="s">
        <v>40</v>
      </c>
      <c r="F2629" s="5"/>
      <c r="G2629" s="6">
        <v>89</v>
      </c>
      <c r="H2629" s="8">
        <v>11</v>
      </c>
      <c r="I2629" s="1">
        <v>15</v>
      </c>
      <c r="J2629" s="1">
        <v>37</v>
      </c>
      <c r="K2629" s="1">
        <v>13</v>
      </c>
      <c r="L2629" s="1">
        <v>6</v>
      </c>
      <c r="M2629" s="9">
        <v>7</v>
      </c>
    </row>
    <row r="2630" spans="2:13" x14ac:dyDescent="0.2">
      <c r="D2630" s="201"/>
      <c r="E2630" s="45"/>
      <c r="F2630" s="51"/>
      <c r="G2630" s="81">
        <v>100</v>
      </c>
      <c r="H2630" s="163">
        <v>12.359550561798001</v>
      </c>
      <c r="I2630" s="64">
        <v>16.853932584270002</v>
      </c>
      <c r="J2630" s="126">
        <v>41.573033707865001</v>
      </c>
      <c r="K2630" s="64">
        <v>14.606741573034</v>
      </c>
      <c r="L2630" s="64">
        <v>6.7415730337079998</v>
      </c>
      <c r="M2630" s="106">
        <v>7.8651685393259996</v>
      </c>
    </row>
    <row r="2632" spans="2:13" x14ac:dyDescent="0.2">
      <c r="B2632" s="40" t="str">
        <f xml:space="preserve"> HYPERLINK("#'目次'!B70", "[64]")</f>
        <v>[64]</v>
      </c>
      <c r="C2632" s="23" t="s">
        <v>162</v>
      </c>
    </row>
    <row r="2635" spans="2:13" x14ac:dyDescent="0.2">
      <c r="C2635" s="23" t="s">
        <v>80</v>
      </c>
    </row>
    <row r="2636" spans="2:13" ht="36" x14ac:dyDescent="0.2">
      <c r="E2636" s="195"/>
      <c r="F2636" s="196"/>
      <c r="G2636" s="37" t="s">
        <v>15</v>
      </c>
      <c r="H2636" s="33" t="s">
        <v>131</v>
      </c>
      <c r="I2636" s="13" t="s">
        <v>132</v>
      </c>
      <c r="J2636" s="13" t="s">
        <v>133</v>
      </c>
      <c r="K2636" s="13" t="s">
        <v>134</v>
      </c>
      <c r="L2636" s="13" t="s">
        <v>135</v>
      </c>
      <c r="M2636" s="38" t="s">
        <v>18</v>
      </c>
    </row>
    <row r="2637" spans="2:13" x14ac:dyDescent="0.2">
      <c r="E2637" s="197"/>
      <c r="F2637" s="198"/>
      <c r="G2637" s="35"/>
      <c r="H2637" s="39"/>
      <c r="I2637" s="14"/>
      <c r="J2637" s="14"/>
      <c r="K2637" s="14"/>
      <c r="L2637" s="14"/>
      <c r="M2637" s="34"/>
    </row>
    <row r="2638" spans="2:13" x14ac:dyDescent="0.2">
      <c r="E2638" s="120" t="s">
        <v>15</v>
      </c>
      <c r="F2638" s="66"/>
      <c r="G2638" s="36">
        <v>1200</v>
      </c>
      <c r="H2638" s="17">
        <v>73</v>
      </c>
      <c r="I2638" s="17">
        <v>182</v>
      </c>
      <c r="J2638" s="17">
        <v>613</v>
      </c>
      <c r="K2638" s="17">
        <v>182</v>
      </c>
      <c r="L2638" s="17">
        <v>112</v>
      </c>
      <c r="M2638" s="47">
        <v>38</v>
      </c>
    </row>
    <row r="2639" spans="2:13" x14ac:dyDescent="0.2">
      <c r="E2639" s="45"/>
      <c r="F2639" s="67"/>
      <c r="G2639" s="7">
        <v>100</v>
      </c>
      <c r="H2639" s="2">
        <v>6.083333333333</v>
      </c>
      <c r="I2639" s="2">
        <v>15.166666666667</v>
      </c>
      <c r="J2639" s="2">
        <v>51.083333333333002</v>
      </c>
      <c r="K2639" s="2">
        <v>15.166666666667</v>
      </c>
      <c r="L2639" s="2">
        <v>9.333333333333</v>
      </c>
      <c r="M2639" s="15">
        <v>3.166666666667</v>
      </c>
    </row>
    <row r="2640" spans="2:13" x14ac:dyDescent="0.2">
      <c r="E2640" s="4" t="s">
        <v>81</v>
      </c>
      <c r="F2640" s="5"/>
      <c r="G2640" s="19">
        <v>48</v>
      </c>
      <c r="H2640" s="27">
        <v>5</v>
      </c>
      <c r="I2640" s="3">
        <v>10</v>
      </c>
      <c r="J2640" s="3">
        <v>21</v>
      </c>
      <c r="K2640" s="3">
        <v>5</v>
      </c>
      <c r="L2640" s="3">
        <v>5</v>
      </c>
      <c r="M2640" s="26">
        <v>2</v>
      </c>
    </row>
    <row r="2641" spans="5:13" x14ac:dyDescent="0.2">
      <c r="E2641" s="11"/>
      <c r="F2641" s="10"/>
      <c r="G2641" s="7">
        <v>100</v>
      </c>
      <c r="H2641" s="18">
        <v>10.416666666667</v>
      </c>
      <c r="I2641" s="25">
        <v>20.833333333333002</v>
      </c>
      <c r="J2641" s="30">
        <v>43.75</v>
      </c>
      <c r="K2641" s="2">
        <v>10.416666666667</v>
      </c>
      <c r="L2641" s="2">
        <v>10.416666666667</v>
      </c>
      <c r="M2641" s="15">
        <v>4.166666666667</v>
      </c>
    </row>
    <row r="2642" spans="5:13" x14ac:dyDescent="0.2">
      <c r="E2642" s="4" t="s">
        <v>82</v>
      </c>
      <c r="F2642" s="5"/>
      <c r="G2642" s="6">
        <v>84</v>
      </c>
      <c r="H2642" s="8">
        <v>5</v>
      </c>
      <c r="I2642" s="1">
        <v>13</v>
      </c>
      <c r="J2642" s="1">
        <v>37</v>
      </c>
      <c r="K2642" s="1">
        <v>15</v>
      </c>
      <c r="L2642" s="1">
        <v>9</v>
      </c>
      <c r="M2642" s="9">
        <v>5</v>
      </c>
    </row>
    <row r="2643" spans="5:13" x14ac:dyDescent="0.2">
      <c r="E2643" s="11"/>
      <c r="F2643" s="10"/>
      <c r="G2643" s="7">
        <v>100</v>
      </c>
      <c r="H2643" s="18">
        <v>5.9523809523809996</v>
      </c>
      <c r="I2643" s="2">
        <v>15.47619047619</v>
      </c>
      <c r="J2643" s="30">
        <v>44.047619047619001</v>
      </c>
      <c r="K2643" s="2">
        <v>17.857142857143</v>
      </c>
      <c r="L2643" s="2">
        <v>10.714285714286</v>
      </c>
      <c r="M2643" s="15">
        <v>5.9523809523809996</v>
      </c>
    </row>
    <row r="2644" spans="5:13" x14ac:dyDescent="0.2">
      <c r="E2644" s="4" t="s">
        <v>83</v>
      </c>
      <c r="F2644" s="5"/>
      <c r="G2644" s="6">
        <v>462</v>
      </c>
      <c r="H2644" s="8">
        <v>29</v>
      </c>
      <c r="I2644" s="1">
        <v>76</v>
      </c>
      <c r="J2644" s="1">
        <v>228</v>
      </c>
      <c r="K2644" s="1">
        <v>72</v>
      </c>
      <c r="L2644" s="1">
        <v>38</v>
      </c>
      <c r="M2644" s="9">
        <v>19</v>
      </c>
    </row>
    <row r="2645" spans="5:13" x14ac:dyDescent="0.2">
      <c r="E2645" s="11"/>
      <c r="F2645" s="10"/>
      <c r="G2645" s="7">
        <v>100</v>
      </c>
      <c r="H2645" s="18">
        <v>6.2770562770560003</v>
      </c>
      <c r="I2645" s="2">
        <v>16.450216450216001</v>
      </c>
      <c r="J2645" s="2">
        <v>49.350649350649</v>
      </c>
      <c r="K2645" s="2">
        <v>15.584415584416</v>
      </c>
      <c r="L2645" s="2">
        <v>8.2251082251080003</v>
      </c>
      <c r="M2645" s="15">
        <v>4.1125541125540002</v>
      </c>
    </row>
    <row r="2646" spans="5:13" x14ac:dyDescent="0.2">
      <c r="E2646" s="4" t="s">
        <v>84</v>
      </c>
      <c r="F2646" s="5"/>
      <c r="G2646" s="6">
        <v>30</v>
      </c>
      <c r="H2646" s="8">
        <v>1</v>
      </c>
      <c r="I2646" s="1">
        <v>5</v>
      </c>
      <c r="J2646" s="1">
        <v>15</v>
      </c>
      <c r="K2646" s="1">
        <v>5</v>
      </c>
      <c r="L2646" s="1">
        <v>2</v>
      </c>
      <c r="M2646" s="9">
        <v>2</v>
      </c>
    </row>
    <row r="2647" spans="5:13" x14ac:dyDescent="0.2">
      <c r="E2647" s="11"/>
      <c r="F2647" s="10"/>
      <c r="G2647" s="7">
        <v>100</v>
      </c>
      <c r="H2647" s="18">
        <v>3.333333333333</v>
      </c>
      <c r="I2647" s="2">
        <v>16.666666666666998</v>
      </c>
      <c r="J2647" s="2">
        <v>50</v>
      </c>
      <c r="K2647" s="2">
        <v>16.666666666666998</v>
      </c>
      <c r="L2647" s="2">
        <v>6.666666666667</v>
      </c>
      <c r="M2647" s="15">
        <v>6.666666666667</v>
      </c>
    </row>
    <row r="2648" spans="5:13" x14ac:dyDescent="0.2">
      <c r="E2648" s="4" t="s">
        <v>85</v>
      </c>
      <c r="F2648" s="5"/>
      <c r="G2648" s="6">
        <v>144</v>
      </c>
      <c r="H2648" s="8">
        <v>6</v>
      </c>
      <c r="I2648" s="1">
        <v>22</v>
      </c>
      <c r="J2648" s="1">
        <v>75</v>
      </c>
      <c r="K2648" s="1">
        <v>25</v>
      </c>
      <c r="L2648" s="1">
        <v>11</v>
      </c>
      <c r="M2648" s="9">
        <v>5</v>
      </c>
    </row>
    <row r="2649" spans="5:13" x14ac:dyDescent="0.2">
      <c r="E2649" s="11"/>
      <c r="F2649" s="10"/>
      <c r="G2649" s="7">
        <v>100</v>
      </c>
      <c r="H2649" s="18">
        <v>4.166666666667</v>
      </c>
      <c r="I2649" s="2">
        <v>15.277777777778001</v>
      </c>
      <c r="J2649" s="2">
        <v>52.083333333333002</v>
      </c>
      <c r="K2649" s="2">
        <v>17.361111111111001</v>
      </c>
      <c r="L2649" s="2">
        <v>7.6388888888890003</v>
      </c>
      <c r="M2649" s="15">
        <v>3.4722222222219998</v>
      </c>
    </row>
    <row r="2650" spans="5:13" x14ac:dyDescent="0.2">
      <c r="E2650" s="4" t="s">
        <v>86</v>
      </c>
      <c r="F2650" s="5"/>
      <c r="G2650" s="6">
        <v>192</v>
      </c>
      <c r="H2650" s="8">
        <v>10</v>
      </c>
      <c r="I2650" s="1">
        <v>28</v>
      </c>
      <c r="J2650" s="1">
        <v>102</v>
      </c>
      <c r="K2650" s="1">
        <v>29</v>
      </c>
      <c r="L2650" s="1">
        <v>23</v>
      </c>
      <c r="M2650" s="9">
        <v>0</v>
      </c>
    </row>
    <row r="2651" spans="5:13" x14ac:dyDescent="0.2">
      <c r="E2651" s="11"/>
      <c r="F2651" s="10"/>
      <c r="G2651" s="7">
        <v>100</v>
      </c>
      <c r="H2651" s="18">
        <v>5.208333333333</v>
      </c>
      <c r="I2651" s="2">
        <v>14.583333333333</v>
      </c>
      <c r="J2651" s="2">
        <v>53.125</v>
      </c>
      <c r="K2651" s="2">
        <v>15.104166666667</v>
      </c>
      <c r="L2651" s="2">
        <v>11.979166666667</v>
      </c>
      <c r="M2651" s="48">
        <v>0</v>
      </c>
    </row>
    <row r="2652" spans="5:13" x14ac:dyDescent="0.2">
      <c r="E2652" s="4" t="s">
        <v>87</v>
      </c>
      <c r="F2652" s="5"/>
      <c r="G2652" s="6">
        <v>72</v>
      </c>
      <c r="H2652" s="8">
        <v>7</v>
      </c>
      <c r="I2652" s="1">
        <v>6</v>
      </c>
      <c r="J2652" s="1">
        <v>34</v>
      </c>
      <c r="K2652" s="1">
        <v>11</v>
      </c>
      <c r="L2652" s="1">
        <v>12</v>
      </c>
      <c r="M2652" s="9">
        <v>2</v>
      </c>
    </row>
    <row r="2653" spans="5:13" x14ac:dyDescent="0.2">
      <c r="E2653" s="11"/>
      <c r="F2653" s="10"/>
      <c r="G2653" s="7">
        <v>100</v>
      </c>
      <c r="H2653" s="18">
        <v>9.7222222222219994</v>
      </c>
      <c r="I2653" s="30">
        <v>8.333333333333</v>
      </c>
      <c r="J2653" s="2">
        <v>47.222222222222001</v>
      </c>
      <c r="K2653" s="2">
        <v>15.277777777778001</v>
      </c>
      <c r="L2653" s="25">
        <v>16.666666666666998</v>
      </c>
      <c r="M2653" s="15">
        <v>2.7777777777780002</v>
      </c>
    </row>
    <row r="2654" spans="5:13" x14ac:dyDescent="0.2">
      <c r="E2654" s="4" t="s">
        <v>88</v>
      </c>
      <c r="F2654" s="5"/>
      <c r="G2654" s="6">
        <v>36</v>
      </c>
      <c r="H2654" s="8">
        <v>2</v>
      </c>
      <c r="I2654" s="1">
        <v>3</v>
      </c>
      <c r="J2654" s="1">
        <v>17</v>
      </c>
      <c r="K2654" s="1">
        <v>10</v>
      </c>
      <c r="L2654" s="1">
        <v>3</v>
      </c>
      <c r="M2654" s="9">
        <v>1</v>
      </c>
    </row>
    <row r="2655" spans="5:13" x14ac:dyDescent="0.2">
      <c r="E2655" s="11"/>
      <c r="F2655" s="10"/>
      <c r="G2655" s="7">
        <v>100</v>
      </c>
      <c r="H2655" s="18">
        <v>5.5555555555560003</v>
      </c>
      <c r="I2655" s="30">
        <v>8.333333333333</v>
      </c>
      <c r="J2655" s="2">
        <v>47.222222222222001</v>
      </c>
      <c r="K2655" s="41">
        <v>27.777777777777999</v>
      </c>
      <c r="L2655" s="2">
        <v>8.333333333333</v>
      </c>
      <c r="M2655" s="15">
        <v>2.7777777777780002</v>
      </c>
    </row>
    <row r="2656" spans="5:13" x14ac:dyDescent="0.2">
      <c r="E2656" s="4" t="s">
        <v>89</v>
      </c>
      <c r="F2656" s="5"/>
      <c r="G2656" s="6">
        <v>66</v>
      </c>
      <c r="H2656" s="8">
        <v>2</v>
      </c>
      <c r="I2656" s="1">
        <v>7</v>
      </c>
      <c r="J2656" s="1">
        <v>45</v>
      </c>
      <c r="K2656" s="1">
        <v>7</v>
      </c>
      <c r="L2656" s="1">
        <v>4</v>
      </c>
      <c r="M2656" s="9">
        <v>1</v>
      </c>
    </row>
    <row r="2657" spans="2:17" x14ac:dyDescent="0.2">
      <c r="E2657" s="11"/>
      <c r="F2657" s="10"/>
      <c r="G2657" s="7">
        <v>100</v>
      </c>
      <c r="H2657" s="18">
        <v>3.0303030303030001</v>
      </c>
      <c r="I2657" s="2">
        <v>10.606060606061</v>
      </c>
      <c r="J2657" s="41">
        <v>68.181818181818002</v>
      </c>
      <c r="K2657" s="2">
        <v>10.606060606061</v>
      </c>
      <c r="L2657" s="2">
        <v>6.0606060606060002</v>
      </c>
      <c r="M2657" s="15">
        <v>1.5151515151520001</v>
      </c>
    </row>
    <row r="2658" spans="2:17" x14ac:dyDescent="0.2">
      <c r="E2658" s="4" t="s">
        <v>90</v>
      </c>
      <c r="F2658" s="5"/>
      <c r="G2658" s="6">
        <v>54</v>
      </c>
      <c r="H2658" s="8">
        <v>6</v>
      </c>
      <c r="I2658" s="1">
        <v>8</v>
      </c>
      <c r="J2658" s="1">
        <v>31</v>
      </c>
      <c r="K2658" s="1">
        <v>3</v>
      </c>
      <c r="L2658" s="1">
        <v>5</v>
      </c>
      <c r="M2658" s="9">
        <v>1</v>
      </c>
    </row>
    <row r="2659" spans="2:17" x14ac:dyDescent="0.2">
      <c r="E2659" s="11"/>
      <c r="F2659" s="10"/>
      <c r="G2659" s="7">
        <v>100</v>
      </c>
      <c r="H2659" s="70">
        <v>11.111111111111001</v>
      </c>
      <c r="I2659" s="2">
        <v>14.814814814815</v>
      </c>
      <c r="J2659" s="25">
        <v>57.407407407407</v>
      </c>
      <c r="K2659" s="30">
        <v>5.5555555555560003</v>
      </c>
      <c r="L2659" s="2">
        <v>9.2592592592590002</v>
      </c>
      <c r="M2659" s="15">
        <v>1.851851851852</v>
      </c>
    </row>
    <row r="2660" spans="2:17" x14ac:dyDescent="0.2">
      <c r="E2660" s="4" t="s">
        <v>91</v>
      </c>
      <c r="F2660" s="5"/>
      <c r="G2660" s="6">
        <v>12</v>
      </c>
      <c r="H2660" s="8">
        <v>0</v>
      </c>
      <c r="I2660" s="1">
        <v>4</v>
      </c>
      <c r="J2660" s="1">
        <v>8</v>
      </c>
      <c r="K2660" s="1">
        <v>0</v>
      </c>
      <c r="L2660" s="1">
        <v>0</v>
      </c>
      <c r="M2660" s="9">
        <v>0</v>
      </c>
    </row>
    <row r="2661" spans="2:17" x14ac:dyDescent="0.2">
      <c r="E2661" s="45"/>
      <c r="F2661" s="51"/>
      <c r="G2661" s="81">
        <v>100</v>
      </c>
      <c r="H2661" s="166">
        <v>0</v>
      </c>
      <c r="I2661" s="112">
        <v>33.333333333333002</v>
      </c>
      <c r="J2661" s="112">
        <v>66.666666666666998</v>
      </c>
      <c r="K2661" s="83">
        <v>0</v>
      </c>
      <c r="L2661" s="103">
        <v>0</v>
      </c>
      <c r="M2661" s="116">
        <v>0</v>
      </c>
    </row>
    <row r="2663" spans="2:17" x14ac:dyDescent="0.2">
      <c r="B2663" s="40" t="str">
        <f xml:space="preserve"> HYPERLINK("#'目次'!B71", "[65]")</f>
        <v>[65]</v>
      </c>
      <c r="C2663" s="23" t="s">
        <v>165</v>
      </c>
    </row>
    <row r="2666" spans="2:17" x14ac:dyDescent="0.2">
      <c r="C2666" s="23" t="s">
        <v>14</v>
      </c>
    </row>
    <row r="2667" spans="2:17" x14ac:dyDescent="0.2">
      <c r="D2667" s="195"/>
      <c r="E2667" s="196"/>
      <c r="F2667" s="196"/>
      <c r="G2667" s="37" t="s">
        <v>15</v>
      </c>
      <c r="H2667" s="33" t="s">
        <v>166</v>
      </c>
      <c r="I2667" s="13" t="s">
        <v>167</v>
      </c>
      <c r="J2667" s="13" t="s">
        <v>168</v>
      </c>
      <c r="K2667" s="13" t="s">
        <v>169</v>
      </c>
      <c r="L2667" s="13" t="s">
        <v>170</v>
      </c>
      <c r="M2667" s="13" t="s">
        <v>171</v>
      </c>
      <c r="N2667" s="13" t="s">
        <v>172</v>
      </c>
      <c r="O2667" s="13" t="s">
        <v>173</v>
      </c>
      <c r="P2667" s="13" t="s">
        <v>174</v>
      </c>
      <c r="Q2667" s="38" t="s">
        <v>18</v>
      </c>
    </row>
    <row r="2668" spans="2:17" x14ac:dyDescent="0.2">
      <c r="D2668" s="197"/>
      <c r="E2668" s="198"/>
      <c r="F2668" s="198"/>
      <c r="G2668" s="35"/>
      <c r="H2668" s="39"/>
      <c r="I2668" s="14"/>
      <c r="J2668" s="14"/>
      <c r="K2668" s="14"/>
      <c r="L2668" s="14"/>
      <c r="M2668" s="14"/>
      <c r="N2668" s="14"/>
      <c r="O2668" s="14"/>
      <c r="P2668" s="14"/>
      <c r="Q2668" s="34"/>
    </row>
    <row r="2669" spans="2:17" x14ac:dyDescent="0.2">
      <c r="D2669" s="78"/>
      <c r="E2669" s="79" t="s">
        <v>15</v>
      </c>
      <c r="F2669" s="66"/>
      <c r="G2669" s="36">
        <v>1200</v>
      </c>
      <c r="H2669" s="17">
        <v>37</v>
      </c>
      <c r="I2669" s="17">
        <v>11</v>
      </c>
      <c r="J2669" s="17">
        <v>0</v>
      </c>
      <c r="K2669" s="17">
        <v>593</v>
      </c>
      <c r="L2669" s="17">
        <v>409</v>
      </c>
      <c r="M2669" s="17">
        <v>1060</v>
      </c>
      <c r="N2669" s="17">
        <v>294</v>
      </c>
      <c r="O2669" s="17">
        <v>695</v>
      </c>
      <c r="P2669" s="17">
        <v>144</v>
      </c>
      <c r="Q2669" s="47">
        <v>10</v>
      </c>
    </row>
    <row r="2670" spans="2:17" x14ac:dyDescent="0.2">
      <c r="D2670" s="45"/>
      <c r="E2670" s="51"/>
      <c r="F2670" s="67"/>
      <c r="G2670" s="7">
        <v>100</v>
      </c>
      <c r="H2670" s="2">
        <v>3.083333333333</v>
      </c>
      <c r="I2670" s="2">
        <v>0.91666666666700003</v>
      </c>
      <c r="J2670" s="16">
        <v>0</v>
      </c>
      <c r="K2670" s="2">
        <v>49.416666666666998</v>
      </c>
      <c r="L2670" s="2">
        <v>34.083333333333002</v>
      </c>
      <c r="M2670" s="2">
        <v>88.333333333333002</v>
      </c>
      <c r="N2670" s="2">
        <v>24.5</v>
      </c>
      <c r="O2670" s="2">
        <v>57.916666666666998</v>
      </c>
      <c r="P2670" s="2">
        <v>12</v>
      </c>
      <c r="Q2670" s="15">
        <v>0.83333333333299997</v>
      </c>
    </row>
    <row r="2671" spans="2:17" x14ac:dyDescent="0.2">
      <c r="D2671" s="199" t="s">
        <v>19</v>
      </c>
      <c r="E2671" s="22" t="s">
        <v>20</v>
      </c>
      <c r="F2671" s="21"/>
      <c r="G2671" s="19">
        <v>132</v>
      </c>
      <c r="H2671" s="27">
        <v>7</v>
      </c>
      <c r="I2671" s="3">
        <v>3</v>
      </c>
      <c r="J2671" s="3">
        <v>0</v>
      </c>
      <c r="K2671" s="3">
        <v>63</v>
      </c>
      <c r="L2671" s="3">
        <v>42</v>
      </c>
      <c r="M2671" s="3">
        <v>122</v>
      </c>
      <c r="N2671" s="3">
        <v>27</v>
      </c>
      <c r="O2671" s="3">
        <v>81</v>
      </c>
      <c r="P2671" s="3">
        <v>12</v>
      </c>
      <c r="Q2671" s="26">
        <v>3</v>
      </c>
    </row>
    <row r="2672" spans="2:17" x14ac:dyDescent="0.2">
      <c r="D2672" s="200"/>
      <c r="E2672" s="11"/>
      <c r="F2672" s="10"/>
      <c r="G2672" s="7">
        <v>100</v>
      </c>
      <c r="H2672" s="18">
        <v>5.3030303030299999</v>
      </c>
      <c r="I2672" s="2">
        <v>2.2727272727269998</v>
      </c>
      <c r="J2672" s="16">
        <v>0</v>
      </c>
      <c r="K2672" s="2">
        <v>47.727272727272997</v>
      </c>
      <c r="L2672" s="2">
        <v>31.818181818182001</v>
      </c>
      <c r="M2672" s="2">
        <v>92.424242424241996</v>
      </c>
      <c r="N2672" s="2">
        <v>20.454545454544999</v>
      </c>
      <c r="O2672" s="2">
        <v>61.363636363635997</v>
      </c>
      <c r="P2672" s="2">
        <v>9.0909090909089993</v>
      </c>
      <c r="Q2672" s="15">
        <v>2.2727272727269998</v>
      </c>
    </row>
    <row r="2673" spans="4:17" x14ac:dyDescent="0.2">
      <c r="D2673" s="200"/>
      <c r="E2673" s="4" t="s">
        <v>21</v>
      </c>
      <c r="F2673" s="5"/>
      <c r="G2673" s="6">
        <v>444</v>
      </c>
      <c r="H2673" s="8">
        <v>7</v>
      </c>
      <c r="I2673" s="1">
        <v>2</v>
      </c>
      <c r="J2673" s="1">
        <v>0</v>
      </c>
      <c r="K2673" s="1">
        <v>218</v>
      </c>
      <c r="L2673" s="1">
        <v>145</v>
      </c>
      <c r="M2673" s="1">
        <v>381</v>
      </c>
      <c r="N2673" s="1">
        <v>112</v>
      </c>
      <c r="O2673" s="1">
        <v>247</v>
      </c>
      <c r="P2673" s="1">
        <v>93</v>
      </c>
      <c r="Q2673" s="9">
        <v>4</v>
      </c>
    </row>
    <row r="2674" spans="4:17" x14ac:dyDescent="0.2">
      <c r="D2674" s="200"/>
      <c r="E2674" s="11"/>
      <c r="F2674" s="10"/>
      <c r="G2674" s="7">
        <v>100</v>
      </c>
      <c r="H2674" s="18">
        <v>1.5765765765769999</v>
      </c>
      <c r="I2674" s="2">
        <v>0.45045045044999998</v>
      </c>
      <c r="J2674" s="16">
        <v>0</v>
      </c>
      <c r="K2674" s="2">
        <v>49.099099099099</v>
      </c>
      <c r="L2674" s="2">
        <v>32.657657657658</v>
      </c>
      <c r="M2674" s="2">
        <v>85.810810810811006</v>
      </c>
      <c r="N2674" s="2">
        <v>25.225225225225</v>
      </c>
      <c r="O2674" s="2">
        <v>55.630630630631003</v>
      </c>
      <c r="P2674" s="25">
        <v>20.945945945946001</v>
      </c>
      <c r="Q2674" s="15">
        <v>0.90090090090099995</v>
      </c>
    </row>
    <row r="2675" spans="4:17" x14ac:dyDescent="0.2">
      <c r="D2675" s="200"/>
      <c r="E2675" s="4" t="s">
        <v>22</v>
      </c>
      <c r="F2675" s="5"/>
      <c r="G2675" s="6">
        <v>192</v>
      </c>
      <c r="H2675" s="8">
        <v>10</v>
      </c>
      <c r="I2675" s="1">
        <v>0</v>
      </c>
      <c r="J2675" s="1">
        <v>0</v>
      </c>
      <c r="K2675" s="1">
        <v>92</v>
      </c>
      <c r="L2675" s="1">
        <v>72</v>
      </c>
      <c r="M2675" s="1">
        <v>172</v>
      </c>
      <c r="N2675" s="1">
        <v>51</v>
      </c>
      <c r="O2675" s="1">
        <v>117</v>
      </c>
      <c r="P2675" s="1">
        <v>12</v>
      </c>
      <c r="Q2675" s="9">
        <v>0</v>
      </c>
    </row>
    <row r="2676" spans="4:17" x14ac:dyDescent="0.2">
      <c r="D2676" s="200"/>
      <c r="E2676" s="11"/>
      <c r="F2676" s="10"/>
      <c r="G2676" s="7">
        <v>100</v>
      </c>
      <c r="H2676" s="18">
        <v>5.208333333333</v>
      </c>
      <c r="I2676" s="16">
        <v>0</v>
      </c>
      <c r="J2676" s="16">
        <v>0</v>
      </c>
      <c r="K2676" s="2">
        <v>47.916666666666998</v>
      </c>
      <c r="L2676" s="2">
        <v>37.5</v>
      </c>
      <c r="M2676" s="2">
        <v>89.583333333333002</v>
      </c>
      <c r="N2676" s="2">
        <v>26.5625</v>
      </c>
      <c r="O2676" s="2">
        <v>60.9375</v>
      </c>
      <c r="P2676" s="30">
        <v>6.25</v>
      </c>
      <c r="Q2676" s="48">
        <v>0</v>
      </c>
    </row>
    <row r="2677" spans="4:17" x14ac:dyDescent="0.2">
      <c r="D2677" s="200"/>
      <c r="E2677" s="4" t="s">
        <v>23</v>
      </c>
      <c r="F2677" s="5"/>
      <c r="G2677" s="6">
        <v>192</v>
      </c>
      <c r="H2677" s="8">
        <v>6</v>
      </c>
      <c r="I2677" s="1">
        <v>3</v>
      </c>
      <c r="J2677" s="1">
        <v>0</v>
      </c>
      <c r="K2677" s="1">
        <v>89</v>
      </c>
      <c r="L2677" s="1">
        <v>63</v>
      </c>
      <c r="M2677" s="1">
        <v>175</v>
      </c>
      <c r="N2677" s="1">
        <v>39</v>
      </c>
      <c r="O2677" s="1">
        <v>109</v>
      </c>
      <c r="P2677" s="1">
        <v>11</v>
      </c>
      <c r="Q2677" s="9">
        <v>0</v>
      </c>
    </row>
    <row r="2678" spans="4:17" x14ac:dyDescent="0.2">
      <c r="D2678" s="200"/>
      <c r="E2678" s="11"/>
      <c r="F2678" s="10"/>
      <c r="G2678" s="7">
        <v>100</v>
      </c>
      <c r="H2678" s="18">
        <v>3.125</v>
      </c>
      <c r="I2678" s="2">
        <v>1.5625</v>
      </c>
      <c r="J2678" s="16">
        <v>0</v>
      </c>
      <c r="K2678" s="2">
        <v>46.354166666666998</v>
      </c>
      <c r="L2678" s="2">
        <v>32.8125</v>
      </c>
      <c r="M2678" s="2">
        <v>91.145833333333002</v>
      </c>
      <c r="N2678" s="2">
        <v>20.3125</v>
      </c>
      <c r="O2678" s="2">
        <v>56.770833333333002</v>
      </c>
      <c r="P2678" s="30">
        <v>5.729166666667</v>
      </c>
      <c r="Q2678" s="48">
        <v>0</v>
      </c>
    </row>
    <row r="2679" spans="4:17" x14ac:dyDescent="0.2">
      <c r="D2679" s="200"/>
      <c r="E2679" s="4" t="s">
        <v>24</v>
      </c>
      <c r="F2679" s="5"/>
      <c r="G2679" s="6">
        <v>240</v>
      </c>
      <c r="H2679" s="8">
        <v>7</v>
      </c>
      <c r="I2679" s="1">
        <v>3</v>
      </c>
      <c r="J2679" s="1">
        <v>0</v>
      </c>
      <c r="K2679" s="1">
        <v>131</v>
      </c>
      <c r="L2679" s="1">
        <v>87</v>
      </c>
      <c r="M2679" s="1">
        <v>210</v>
      </c>
      <c r="N2679" s="1">
        <v>65</v>
      </c>
      <c r="O2679" s="1">
        <v>141</v>
      </c>
      <c r="P2679" s="1">
        <v>16</v>
      </c>
      <c r="Q2679" s="9">
        <v>3</v>
      </c>
    </row>
    <row r="2680" spans="4:17" x14ac:dyDescent="0.2">
      <c r="D2680" s="200"/>
      <c r="E2680" s="11"/>
      <c r="F2680" s="10"/>
      <c r="G2680" s="7">
        <v>100</v>
      </c>
      <c r="H2680" s="18">
        <v>2.916666666667</v>
      </c>
      <c r="I2680" s="2">
        <v>1.25</v>
      </c>
      <c r="J2680" s="16">
        <v>0</v>
      </c>
      <c r="K2680" s="25">
        <v>54.583333333333002</v>
      </c>
      <c r="L2680" s="2">
        <v>36.25</v>
      </c>
      <c r="M2680" s="2">
        <v>87.5</v>
      </c>
      <c r="N2680" s="2">
        <v>27.083333333333002</v>
      </c>
      <c r="O2680" s="2">
        <v>58.75</v>
      </c>
      <c r="P2680" s="30">
        <v>6.666666666667</v>
      </c>
      <c r="Q2680" s="15">
        <v>1.25</v>
      </c>
    </row>
    <row r="2681" spans="4:17" x14ac:dyDescent="0.2">
      <c r="D2681" s="199" t="s">
        <v>25</v>
      </c>
      <c r="E2681" s="22" t="s">
        <v>26</v>
      </c>
      <c r="F2681" s="21"/>
      <c r="G2681" s="19">
        <v>348</v>
      </c>
      <c r="H2681" s="27">
        <v>12</v>
      </c>
      <c r="I2681" s="3">
        <v>4</v>
      </c>
      <c r="J2681" s="3">
        <v>0</v>
      </c>
      <c r="K2681" s="3">
        <v>183</v>
      </c>
      <c r="L2681" s="3">
        <v>103</v>
      </c>
      <c r="M2681" s="3">
        <v>302</v>
      </c>
      <c r="N2681" s="3">
        <v>97</v>
      </c>
      <c r="O2681" s="3">
        <v>201</v>
      </c>
      <c r="P2681" s="3">
        <v>56</v>
      </c>
      <c r="Q2681" s="26">
        <v>2</v>
      </c>
    </row>
    <row r="2682" spans="4:17" x14ac:dyDescent="0.2">
      <c r="D2682" s="200"/>
      <c r="E2682" s="11"/>
      <c r="F2682" s="10"/>
      <c r="G2682" s="7">
        <v>100</v>
      </c>
      <c r="H2682" s="18">
        <v>3.4482758620689999</v>
      </c>
      <c r="I2682" s="2">
        <v>1.149425287356</v>
      </c>
      <c r="J2682" s="16">
        <v>0</v>
      </c>
      <c r="K2682" s="2">
        <v>52.586206896552</v>
      </c>
      <c r="L2682" s="2">
        <v>29.597701149424999</v>
      </c>
      <c r="M2682" s="2">
        <v>86.781609195401998</v>
      </c>
      <c r="N2682" s="2">
        <v>27.873563218390998</v>
      </c>
      <c r="O2682" s="2">
        <v>57.758620689654997</v>
      </c>
      <c r="P2682" s="2">
        <v>16.091954022989</v>
      </c>
      <c r="Q2682" s="15">
        <v>0.57471264367800001</v>
      </c>
    </row>
    <row r="2683" spans="4:17" x14ac:dyDescent="0.2">
      <c r="D2683" s="200"/>
      <c r="E2683" s="4" t="s">
        <v>27</v>
      </c>
      <c r="F2683" s="5"/>
      <c r="G2683" s="6">
        <v>378</v>
      </c>
      <c r="H2683" s="8">
        <v>13</v>
      </c>
      <c r="I2683" s="1">
        <v>4</v>
      </c>
      <c r="J2683" s="1">
        <v>0</v>
      </c>
      <c r="K2683" s="1">
        <v>180</v>
      </c>
      <c r="L2683" s="1">
        <v>133</v>
      </c>
      <c r="M2683" s="1">
        <v>337</v>
      </c>
      <c r="N2683" s="1">
        <v>83</v>
      </c>
      <c r="O2683" s="1">
        <v>214</v>
      </c>
      <c r="P2683" s="1">
        <v>36</v>
      </c>
      <c r="Q2683" s="9">
        <v>2</v>
      </c>
    </row>
    <row r="2684" spans="4:17" x14ac:dyDescent="0.2">
      <c r="D2684" s="200"/>
      <c r="E2684" s="11"/>
      <c r="F2684" s="10"/>
      <c r="G2684" s="7">
        <v>100</v>
      </c>
      <c r="H2684" s="18">
        <v>3.4391534391529999</v>
      </c>
      <c r="I2684" s="2">
        <v>1.058201058201</v>
      </c>
      <c r="J2684" s="16">
        <v>0</v>
      </c>
      <c r="K2684" s="2">
        <v>47.619047619047997</v>
      </c>
      <c r="L2684" s="2">
        <v>35.185185185184999</v>
      </c>
      <c r="M2684" s="2">
        <v>89.153439153438995</v>
      </c>
      <c r="N2684" s="2">
        <v>21.957671957672002</v>
      </c>
      <c r="O2684" s="2">
        <v>56.613756613756998</v>
      </c>
      <c r="P2684" s="2">
        <v>9.5238095238099998</v>
      </c>
      <c r="Q2684" s="15">
        <v>0.52910052910100003</v>
      </c>
    </row>
    <row r="2685" spans="4:17" x14ac:dyDescent="0.2">
      <c r="D2685" s="200"/>
      <c r="E2685" s="4" t="s">
        <v>28</v>
      </c>
      <c r="F2685" s="5"/>
      <c r="G2685" s="6">
        <v>372</v>
      </c>
      <c r="H2685" s="8">
        <v>8</v>
      </c>
      <c r="I2685" s="1">
        <v>2</v>
      </c>
      <c r="J2685" s="1">
        <v>0</v>
      </c>
      <c r="K2685" s="1">
        <v>182</v>
      </c>
      <c r="L2685" s="1">
        <v>134</v>
      </c>
      <c r="M2685" s="1">
        <v>331</v>
      </c>
      <c r="N2685" s="1">
        <v>89</v>
      </c>
      <c r="O2685" s="1">
        <v>223</v>
      </c>
      <c r="P2685" s="1">
        <v>42</v>
      </c>
      <c r="Q2685" s="9">
        <v>5</v>
      </c>
    </row>
    <row r="2686" spans="4:17" x14ac:dyDescent="0.2">
      <c r="D2686" s="200"/>
      <c r="E2686" s="11"/>
      <c r="F2686" s="10"/>
      <c r="G2686" s="7">
        <v>100</v>
      </c>
      <c r="H2686" s="18">
        <v>2.1505376344089999</v>
      </c>
      <c r="I2686" s="2">
        <v>0.53763440860199996</v>
      </c>
      <c r="J2686" s="16">
        <v>0</v>
      </c>
      <c r="K2686" s="2">
        <v>48.924731182796002</v>
      </c>
      <c r="L2686" s="2">
        <v>36.021505376344003</v>
      </c>
      <c r="M2686" s="2">
        <v>88.978494623656005</v>
      </c>
      <c r="N2686" s="2">
        <v>23.924731182795998</v>
      </c>
      <c r="O2686" s="2">
        <v>59.946236559139997</v>
      </c>
      <c r="P2686" s="2">
        <v>11.290322580645</v>
      </c>
      <c r="Q2686" s="15">
        <v>1.3440860215049999</v>
      </c>
    </row>
    <row r="2687" spans="4:17" x14ac:dyDescent="0.2">
      <c r="D2687" s="200"/>
      <c r="E2687" s="4" t="s">
        <v>29</v>
      </c>
      <c r="F2687" s="5"/>
      <c r="G2687" s="6">
        <v>102</v>
      </c>
      <c r="H2687" s="8">
        <v>4</v>
      </c>
      <c r="I2687" s="1">
        <v>1</v>
      </c>
      <c r="J2687" s="1">
        <v>0</v>
      </c>
      <c r="K2687" s="1">
        <v>48</v>
      </c>
      <c r="L2687" s="1">
        <v>39</v>
      </c>
      <c r="M2687" s="1">
        <v>90</v>
      </c>
      <c r="N2687" s="1">
        <v>25</v>
      </c>
      <c r="O2687" s="1">
        <v>57</v>
      </c>
      <c r="P2687" s="1">
        <v>10</v>
      </c>
      <c r="Q2687" s="9">
        <v>1</v>
      </c>
    </row>
    <row r="2688" spans="4:17" x14ac:dyDescent="0.2">
      <c r="D2688" s="200"/>
      <c r="E2688" s="11"/>
      <c r="F2688" s="10"/>
      <c r="G2688" s="7">
        <v>100</v>
      </c>
      <c r="H2688" s="18">
        <v>3.9215686274510002</v>
      </c>
      <c r="I2688" s="2">
        <v>0.98039215686299996</v>
      </c>
      <c r="J2688" s="16">
        <v>0</v>
      </c>
      <c r="K2688" s="2">
        <v>47.058823529412003</v>
      </c>
      <c r="L2688" s="2">
        <v>38.235294117647001</v>
      </c>
      <c r="M2688" s="2">
        <v>88.235294117647001</v>
      </c>
      <c r="N2688" s="2">
        <v>24.509803921568999</v>
      </c>
      <c r="O2688" s="2">
        <v>55.882352941176002</v>
      </c>
      <c r="P2688" s="2">
        <v>9.8039215686270005</v>
      </c>
      <c r="Q2688" s="15">
        <v>0.98039215686299996</v>
      </c>
    </row>
    <row r="2689" spans="4:17" x14ac:dyDescent="0.2">
      <c r="D2689" s="199" t="s">
        <v>30</v>
      </c>
      <c r="E2689" s="22" t="s">
        <v>31</v>
      </c>
      <c r="F2689" s="21"/>
      <c r="G2689" s="19">
        <v>592</v>
      </c>
      <c r="H2689" s="27">
        <v>19</v>
      </c>
      <c r="I2689" s="3">
        <v>6</v>
      </c>
      <c r="J2689" s="3">
        <v>0</v>
      </c>
      <c r="K2689" s="3">
        <v>306</v>
      </c>
      <c r="L2689" s="3">
        <v>216</v>
      </c>
      <c r="M2689" s="3">
        <v>524</v>
      </c>
      <c r="N2689" s="3">
        <v>165</v>
      </c>
      <c r="O2689" s="3">
        <v>355</v>
      </c>
      <c r="P2689" s="3">
        <v>75</v>
      </c>
      <c r="Q2689" s="26">
        <v>5</v>
      </c>
    </row>
    <row r="2690" spans="4:17" x14ac:dyDescent="0.2">
      <c r="D2690" s="200"/>
      <c r="E2690" s="11"/>
      <c r="F2690" s="10"/>
      <c r="G2690" s="7">
        <v>100</v>
      </c>
      <c r="H2690" s="18">
        <v>3.209459459459</v>
      </c>
      <c r="I2690" s="2">
        <v>1.0135135135140001</v>
      </c>
      <c r="J2690" s="16">
        <v>0</v>
      </c>
      <c r="K2690" s="2">
        <v>51.689189189189001</v>
      </c>
      <c r="L2690" s="2">
        <v>36.486486486486001</v>
      </c>
      <c r="M2690" s="2">
        <v>88.513513513513999</v>
      </c>
      <c r="N2690" s="2">
        <v>27.871621621622001</v>
      </c>
      <c r="O2690" s="2">
        <v>59.966216216215997</v>
      </c>
      <c r="P2690" s="2">
        <v>12.668918918918999</v>
      </c>
      <c r="Q2690" s="15">
        <v>0.84459459459499997</v>
      </c>
    </row>
    <row r="2691" spans="4:17" x14ac:dyDescent="0.2">
      <c r="D2691" s="200"/>
      <c r="E2691" s="4" t="s">
        <v>32</v>
      </c>
      <c r="F2691" s="5"/>
      <c r="G2691" s="6">
        <v>608</v>
      </c>
      <c r="H2691" s="8">
        <v>18</v>
      </c>
      <c r="I2691" s="1">
        <v>5</v>
      </c>
      <c r="J2691" s="1">
        <v>0</v>
      </c>
      <c r="K2691" s="1">
        <v>287</v>
      </c>
      <c r="L2691" s="1">
        <v>193</v>
      </c>
      <c r="M2691" s="1">
        <v>536</v>
      </c>
      <c r="N2691" s="1">
        <v>129</v>
      </c>
      <c r="O2691" s="1">
        <v>340</v>
      </c>
      <c r="P2691" s="1">
        <v>69</v>
      </c>
      <c r="Q2691" s="9">
        <v>5</v>
      </c>
    </row>
    <row r="2692" spans="4:17" x14ac:dyDescent="0.2">
      <c r="D2692" s="200"/>
      <c r="E2692" s="11"/>
      <c r="F2692" s="10"/>
      <c r="G2692" s="7">
        <v>100</v>
      </c>
      <c r="H2692" s="18">
        <v>2.9605263157890001</v>
      </c>
      <c r="I2692" s="2">
        <v>0.82236842105300001</v>
      </c>
      <c r="J2692" s="16">
        <v>0</v>
      </c>
      <c r="K2692" s="2">
        <v>47.203947368420998</v>
      </c>
      <c r="L2692" s="2">
        <v>31.743421052632002</v>
      </c>
      <c r="M2692" s="2">
        <v>88.157894736841996</v>
      </c>
      <c r="N2692" s="2">
        <v>21.217105263158</v>
      </c>
      <c r="O2692" s="2">
        <v>55.921052631579002</v>
      </c>
      <c r="P2692" s="2">
        <v>11.348684210526001</v>
      </c>
      <c r="Q2692" s="15">
        <v>0.82236842105300001</v>
      </c>
    </row>
    <row r="2693" spans="4:17" x14ac:dyDescent="0.2">
      <c r="D2693" s="199" t="s">
        <v>33</v>
      </c>
      <c r="E2693" s="22" t="s">
        <v>34</v>
      </c>
      <c r="F2693" s="21"/>
      <c r="G2693" s="19">
        <v>74</v>
      </c>
      <c r="H2693" s="27">
        <v>0</v>
      </c>
      <c r="I2693" s="3">
        <v>0</v>
      </c>
      <c r="J2693" s="3">
        <v>0</v>
      </c>
      <c r="K2693" s="3">
        <v>21</v>
      </c>
      <c r="L2693" s="3">
        <v>26</v>
      </c>
      <c r="M2693" s="3">
        <v>67</v>
      </c>
      <c r="N2693" s="3">
        <v>24</v>
      </c>
      <c r="O2693" s="3">
        <v>45</v>
      </c>
      <c r="P2693" s="3">
        <v>11</v>
      </c>
      <c r="Q2693" s="26">
        <v>0</v>
      </c>
    </row>
    <row r="2694" spans="4:17" x14ac:dyDescent="0.2">
      <c r="D2694" s="200"/>
      <c r="E2694" s="11"/>
      <c r="F2694" s="10"/>
      <c r="G2694" s="7">
        <v>100</v>
      </c>
      <c r="H2694" s="53">
        <v>0</v>
      </c>
      <c r="I2694" s="16">
        <v>0</v>
      </c>
      <c r="J2694" s="16">
        <v>0</v>
      </c>
      <c r="K2694" s="50">
        <v>28.378378378377999</v>
      </c>
      <c r="L2694" s="2">
        <v>35.135135135135002</v>
      </c>
      <c r="M2694" s="2">
        <v>90.540540540541002</v>
      </c>
      <c r="N2694" s="25">
        <v>32.432432432432002</v>
      </c>
      <c r="O2694" s="2">
        <v>60.810810810810999</v>
      </c>
      <c r="P2694" s="2">
        <v>14.864864864865</v>
      </c>
      <c r="Q2694" s="48">
        <v>0</v>
      </c>
    </row>
    <row r="2695" spans="4:17" x14ac:dyDescent="0.2">
      <c r="D2695" s="200"/>
      <c r="E2695" s="4" t="s">
        <v>35</v>
      </c>
      <c r="F2695" s="5"/>
      <c r="G2695" s="6">
        <v>148</v>
      </c>
      <c r="H2695" s="8">
        <v>1</v>
      </c>
      <c r="I2695" s="1">
        <v>1</v>
      </c>
      <c r="J2695" s="1">
        <v>0</v>
      </c>
      <c r="K2695" s="1">
        <v>62</v>
      </c>
      <c r="L2695" s="1">
        <v>49</v>
      </c>
      <c r="M2695" s="1">
        <v>128</v>
      </c>
      <c r="N2695" s="1">
        <v>51</v>
      </c>
      <c r="O2695" s="1">
        <v>85</v>
      </c>
      <c r="P2695" s="1">
        <v>29</v>
      </c>
      <c r="Q2695" s="9">
        <v>0</v>
      </c>
    </row>
    <row r="2696" spans="4:17" x14ac:dyDescent="0.2">
      <c r="D2696" s="200"/>
      <c r="E2696" s="11"/>
      <c r="F2696" s="10"/>
      <c r="G2696" s="7">
        <v>100</v>
      </c>
      <c r="H2696" s="18">
        <v>0.67567567567599995</v>
      </c>
      <c r="I2696" s="2">
        <v>0.67567567567599995</v>
      </c>
      <c r="J2696" s="16">
        <v>0</v>
      </c>
      <c r="K2696" s="30">
        <v>41.891891891892001</v>
      </c>
      <c r="L2696" s="2">
        <v>33.108108108107999</v>
      </c>
      <c r="M2696" s="2">
        <v>86.486486486486001</v>
      </c>
      <c r="N2696" s="25">
        <v>34.459459459458998</v>
      </c>
      <c r="O2696" s="2">
        <v>57.432432432432002</v>
      </c>
      <c r="P2696" s="25">
        <v>19.594594594595002</v>
      </c>
      <c r="Q2696" s="48">
        <v>0</v>
      </c>
    </row>
    <row r="2697" spans="4:17" x14ac:dyDescent="0.2">
      <c r="D2697" s="200"/>
      <c r="E2697" s="4" t="s">
        <v>36</v>
      </c>
      <c r="F2697" s="5"/>
      <c r="G2697" s="6">
        <v>187</v>
      </c>
      <c r="H2697" s="8">
        <v>6</v>
      </c>
      <c r="I2697" s="1">
        <v>2</v>
      </c>
      <c r="J2697" s="1">
        <v>0</v>
      </c>
      <c r="K2697" s="1">
        <v>85</v>
      </c>
      <c r="L2697" s="1">
        <v>61</v>
      </c>
      <c r="M2697" s="1">
        <v>163</v>
      </c>
      <c r="N2697" s="1">
        <v>51</v>
      </c>
      <c r="O2697" s="1">
        <v>124</v>
      </c>
      <c r="P2697" s="1">
        <v>40</v>
      </c>
      <c r="Q2697" s="9">
        <v>0</v>
      </c>
    </row>
    <row r="2698" spans="4:17" x14ac:dyDescent="0.2">
      <c r="D2698" s="200"/>
      <c r="E2698" s="11"/>
      <c r="F2698" s="10"/>
      <c r="G2698" s="7">
        <v>100</v>
      </c>
      <c r="H2698" s="18">
        <v>3.208556149733</v>
      </c>
      <c r="I2698" s="2">
        <v>1.069518716578</v>
      </c>
      <c r="J2698" s="16">
        <v>0</v>
      </c>
      <c r="K2698" s="2">
        <v>45.454545454544999</v>
      </c>
      <c r="L2698" s="2">
        <v>32.620320855614999</v>
      </c>
      <c r="M2698" s="2">
        <v>87.165775401069993</v>
      </c>
      <c r="N2698" s="2">
        <v>27.272727272727</v>
      </c>
      <c r="O2698" s="25">
        <v>66.310160427807006</v>
      </c>
      <c r="P2698" s="25">
        <v>21.390374331551001</v>
      </c>
      <c r="Q2698" s="48">
        <v>0</v>
      </c>
    </row>
    <row r="2699" spans="4:17" x14ac:dyDescent="0.2">
      <c r="D2699" s="200"/>
      <c r="E2699" s="4" t="s">
        <v>37</v>
      </c>
      <c r="F2699" s="5"/>
      <c r="G2699" s="6">
        <v>221</v>
      </c>
      <c r="H2699" s="8">
        <v>5</v>
      </c>
      <c r="I2699" s="1">
        <v>2</v>
      </c>
      <c r="J2699" s="1">
        <v>0</v>
      </c>
      <c r="K2699" s="1">
        <v>99</v>
      </c>
      <c r="L2699" s="1">
        <v>68</v>
      </c>
      <c r="M2699" s="1">
        <v>200</v>
      </c>
      <c r="N2699" s="1">
        <v>46</v>
      </c>
      <c r="O2699" s="1">
        <v>130</v>
      </c>
      <c r="P2699" s="1">
        <v>34</v>
      </c>
      <c r="Q2699" s="9">
        <v>1</v>
      </c>
    </row>
    <row r="2700" spans="4:17" x14ac:dyDescent="0.2">
      <c r="D2700" s="200"/>
      <c r="E2700" s="11"/>
      <c r="F2700" s="10"/>
      <c r="G2700" s="7">
        <v>100</v>
      </c>
      <c r="H2700" s="18">
        <v>2.262443438914</v>
      </c>
      <c r="I2700" s="2">
        <v>0.904977375566</v>
      </c>
      <c r="J2700" s="16">
        <v>0</v>
      </c>
      <c r="K2700" s="2">
        <v>44.796380090497998</v>
      </c>
      <c r="L2700" s="2">
        <v>30.769230769231001</v>
      </c>
      <c r="M2700" s="2">
        <v>90.497737556561006</v>
      </c>
      <c r="N2700" s="2">
        <v>20.814479638009001</v>
      </c>
      <c r="O2700" s="2">
        <v>58.823529411765001</v>
      </c>
      <c r="P2700" s="2">
        <v>15.384615384615</v>
      </c>
      <c r="Q2700" s="15">
        <v>0.452488687783</v>
      </c>
    </row>
    <row r="2701" spans="4:17" x14ac:dyDescent="0.2">
      <c r="D2701" s="200"/>
      <c r="E2701" s="4" t="s">
        <v>38</v>
      </c>
      <c r="F2701" s="5"/>
      <c r="G2701" s="6">
        <v>186</v>
      </c>
      <c r="H2701" s="8">
        <v>3</v>
      </c>
      <c r="I2701" s="1">
        <v>1</v>
      </c>
      <c r="J2701" s="1">
        <v>0</v>
      </c>
      <c r="K2701" s="1">
        <v>102</v>
      </c>
      <c r="L2701" s="1">
        <v>72</v>
      </c>
      <c r="M2701" s="1">
        <v>166</v>
      </c>
      <c r="N2701" s="1">
        <v>43</v>
      </c>
      <c r="O2701" s="1">
        <v>113</v>
      </c>
      <c r="P2701" s="1">
        <v>18</v>
      </c>
      <c r="Q2701" s="9">
        <v>1</v>
      </c>
    </row>
    <row r="2702" spans="4:17" x14ac:dyDescent="0.2">
      <c r="D2702" s="200"/>
      <c r="E2702" s="11"/>
      <c r="F2702" s="10"/>
      <c r="G2702" s="7">
        <v>100</v>
      </c>
      <c r="H2702" s="18">
        <v>1.6129032258060001</v>
      </c>
      <c r="I2702" s="2">
        <v>0.53763440860199996</v>
      </c>
      <c r="J2702" s="16">
        <v>0</v>
      </c>
      <c r="K2702" s="25">
        <v>54.838709677418997</v>
      </c>
      <c r="L2702" s="2">
        <v>38.709677419355003</v>
      </c>
      <c r="M2702" s="2">
        <v>89.247311827957006</v>
      </c>
      <c r="N2702" s="2">
        <v>23.118279569892</v>
      </c>
      <c r="O2702" s="2">
        <v>60.752688172043001</v>
      </c>
      <c r="P2702" s="2">
        <v>9.6774193548389995</v>
      </c>
      <c r="Q2702" s="15">
        <v>0.53763440860199996</v>
      </c>
    </row>
    <row r="2703" spans="4:17" x14ac:dyDescent="0.2">
      <c r="D2703" s="200"/>
      <c r="E2703" s="4" t="s">
        <v>39</v>
      </c>
      <c r="F2703" s="5"/>
      <c r="G2703" s="6">
        <v>223</v>
      </c>
      <c r="H2703" s="8">
        <v>13</v>
      </c>
      <c r="I2703" s="1">
        <v>3</v>
      </c>
      <c r="J2703" s="1">
        <v>0</v>
      </c>
      <c r="K2703" s="1">
        <v>130</v>
      </c>
      <c r="L2703" s="1">
        <v>75</v>
      </c>
      <c r="M2703" s="1">
        <v>193</v>
      </c>
      <c r="N2703" s="1">
        <v>41</v>
      </c>
      <c r="O2703" s="1">
        <v>106</v>
      </c>
      <c r="P2703" s="1">
        <v>9</v>
      </c>
      <c r="Q2703" s="9">
        <v>3</v>
      </c>
    </row>
    <row r="2704" spans="4:17" x14ac:dyDescent="0.2">
      <c r="D2704" s="200"/>
      <c r="E2704" s="11"/>
      <c r="F2704" s="10"/>
      <c r="G2704" s="7">
        <v>100</v>
      </c>
      <c r="H2704" s="18">
        <v>5.8295964125559996</v>
      </c>
      <c r="I2704" s="2">
        <v>1.3452914798210001</v>
      </c>
      <c r="J2704" s="16">
        <v>0</v>
      </c>
      <c r="K2704" s="25">
        <v>58.295964125560999</v>
      </c>
      <c r="L2704" s="2">
        <v>33.632286995515997</v>
      </c>
      <c r="M2704" s="2">
        <v>86.547085201794005</v>
      </c>
      <c r="N2704" s="30">
        <v>18.385650224214999</v>
      </c>
      <c r="O2704" s="50">
        <v>47.533632286996003</v>
      </c>
      <c r="P2704" s="30">
        <v>4.0358744394619999</v>
      </c>
      <c r="Q2704" s="15">
        <v>1.3452914798210001</v>
      </c>
    </row>
    <row r="2705" spans="2:17" x14ac:dyDescent="0.2">
      <c r="D2705" s="200"/>
      <c r="E2705" s="4" t="s">
        <v>40</v>
      </c>
      <c r="F2705" s="5"/>
      <c r="G2705" s="6">
        <v>161</v>
      </c>
      <c r="H2705" s="8">
        <v>9</v>
      </c>
      <c r="I2705" s="1">
        <v>2</v>
      </c>
      <c r="J2705" s="1">
        <v>0</v>
      </c>
      <c r="K2705" s="1">
        <v>94</v>
      </c>
      <c r="L2705" s="1">
        <v>58</v>
      </c>
      <c r="M2705" s="1">
        <v>143</v>
      </c>
      <c r="N2705" s="1">
        <v>38</v>
      </c>
      <c r="O2705" s="1">
        <v>92</v>
      </c>
      <c r="P2705" s="1">
        <v>3</v>
      </c>
      <c r="Q2705" s="9">
        <v>5</v>
      </c>
    </row>
    <row r="2706" spans="2:17" x14ac:dyDescent="0.2">
      <c r="D2706" s="201"/>
      <c r="E2706" s="45"/>
      <c r="F2706" s="51"/>
      <c r="G2706" s="81">
        <v>100</v>
      </c>
      <c r="H2706" s="115">
        <v>5.5900621118010001</v>
      </c>
      <c r="I2706" s="64">
        <v>1.242236024845</v>
      </c>
      <c r="J2706" s="62">
        <v>0</v>
      </c>
      <c r="K2706" s="124">
        <v>58.385093167702003</v>
      </c>
      <c r="L2706" s="64">
        <v>36.024844720497001</v>
      </c>
      <c r="M2706" s="64">
        <v>88.819875776398007</v>
      </c>
      <c r="N2706" s="64">
        <v>23.602484472050001</v>
      </c>
      <c r="O2706" s="64">
        <v>57.142857142856997</v>
      </c>
      <c r="P2706" s="108">
        <v>1.8633540372670001</v>
      </c>
      <c r="Q2706" s="106">
        <v>3.1055900621119998</v>
      </c>
    </row>
    <row r="2708" spans="2:17" x14ac:dyDescent="0.2">
      <c r="B2708" s="40" t="str">
        <f xml:space="preserve"> HYPERLINK("#'目次'!B72", "[66]")</f>
        <v>[66]</v>
      </c>
      <c r="C2708" s="23" t="s">
        <v>165</v>
      </c>
    </row>
    <row r="2711" spans="2:17" x14ac:dyDescent="0.2">
      <c r="C2711" s="23" t="s">
        <v>48</v>
      </c>
    </row>
    <row r="2712" spans="2:17" x14ac:dyDescent="0.2">
      <c r="D2712" s="195"/>
      <c r="E2712" s="196"/>
      <c r="F2712" s="196"/>
      <c r="G2712" s="37" t="s">
        <v>15</v>
      </c>
      <c r="H2712" s="33" t="s">
        <v>166</v>
      </c>
      <c r="I2712" s="13" t="s">
        <v>167</v>
      </c>
      <c r="J2712" s="13" t="s">
        <v>168</v>
      </c>
      <c r="K2712" s="13" t="s">
        <v>169</v>
      </c>
      <c r="L2712" s="13" t="s">
        <v>170</v>
      </c>
      <c r="M2712" s="13" t="s">
        <v>171</v>
      </c>
      <c r="N2712" s="13" t="s">
        <v>172</v>
      </c>
      <c r="O2712" s="13" t="s">
        <v>173</v>
      </c>
      <c r="P2712" s="13" t="s">
        <v>174</v>
      </c>
      <c r="Q2712" s="38" t="s">
        <v>18</v>
      </c>
    </row>
    <row r="2713" spans="2:17" x14ac:dyDescent="0.2">
      <c r="D2713" s="197"/>
      <c r="E2713" s="198"/>
      <c r="F2713" s="198"/>
      <c r="G2713" s="35"/>
      <c r="H2713" s="39"/>
      <c r="I2713" s="14"/>
      <c r="J2713" s="14"/>
      <c r="K2713" s="14"/>
      <c r="L2713" s="14"/>
      <c r="M2713" s="14"/>
      <c r="N2713" s="14"/>
      <c r="O2713" s="14"/>
      <c r="P2713" s="14"/>
      <c r="Q2713" s="34"/>
    </row>
    <row r="2714" spans="2:17" x14ac:dyDescent="0.2">
      <c r="D2714" s="78"/>
      <c r="E2714" s="79" t="s">
        <v>15</v>
      </c>
      <c r="F2714" s="66"/>
      <c r="G2714" s="36">
        <v>1200</v>
      </c>
      <c r="H2714" s="17">
        <v>37</v>
      </c>
      <c r="I2714" s="17">
        <v>11</v>
      </c>
      <c r="J2714" s="17">
        <v>0</v>
      </c>
      <c r="K2714" s="17">
        <v>593</v>
      </c>
      <c r="L2714" s="17">
        <v>409</v>
      </c>
      <c r="M2714" s="17">
        <v>1060</v>
      </c>
      <c r="N2714" s="17">
        <v>294</v>
      </c>
      <c r="O2714" s="17">
        <v>695</v>
      </c>
      <c r="P2714" s="17">
        <v>144</v>
      </c>
      <c r="Q2714" s="47">
        <v>10</v>
      </c>
    </row>
    <row r="2715" spans="2:17" x14ac:dyDescent="0.2">
      <c r="D2715" s="45"/>
      <c r="E2715" s="51"/>
      <c r="F2715" s="67"/>
      <c r="G2715" s="7">
        <v>100</v>
      </c>
      <c r="H2715" s="2">
        <v>3.083333333333</v>
      </c>
      <c r="I2715" s="2">
        <v>0.91666666666700003</v>
      </c>
      <c r="J2715" s="16">
        <v>0</v>
      </c>
      <c r="K2715" s="2">
        <v>49.416666666666998</v>
      </c>
      <c r="L2715" s="2">
        <v>34.083333333333002</v>
      </c>
      <c r="M2715" s="2">
        <v>88.333333333333002</v>
      </c>
      <c r="N2715" s="2">
        <v>24.5</v>
      </c>
      <c r="O2715" s="2">
        <v>57.916666666666998</v>
      </c>
      <c r="P2715" s="2">
        <v>12</v>
      </c>
      <c r="Q2715" s="15">
        <v>0.83333333333299997</v>
      </c>
    </row>
    <row r="2716" spans="2:17" x14ac:dyDescent="0.2">
      <c r="D2716" s="199" t="s">
        <v>49</v>
      </c>
      <c r="E2716" s="22" t="s">
        <v>50</v>
      </c>
      <c r="F2716" s="21"/>
      <c r="G2716" s="19">
        <v>15</v>
      </c>
      <c r="H2716" s="27">
        <v>0</v>
      </c>
      <c r="I2716" s="3">
        <v>0</v>
      </c>
      <c r="J2716" s="3">
        <v>0</v>
      </c>
      <c r="K2716" s="3">
        <v>13</v>
      </c>
      <c r="L2716" s="3">
        <v>7</v>
      </c>
      <c r="M2716" s="3">
        <v>14</v>
      </c>
      <c r="N2716" s="3">
        <v>6</v>
      </c>
      <c r="O2716" s="3">
        <v>8</v>
      </c>
      <c r="P2716" s="3">
        <v>0</v>
      </c>
      <c r="Q2716" s="26">
        <v>0</v>
      </c>
    </row>
    <row r="2717" spans="2:17" x14ac:dyDescent="0.2">
      <c r="D2717" s="200"/>
      <c r="E2717" s="11"/>
      <c r="F2717" s="10"/>
      <c r="G2717" s="7">
        <v>100</v>
      </c>
      <c r="H2717" s="53">
        <v>0</v>
      </c>
      <c r="I2717" s="16">
        <v>0</v>
      </c>
      <c r="J2717" s="16">
        <v>0</v>
      </c>
      <c r="K2717" s="41">
        <v>86.666666666666998</v>
      </c>
      <c r="L2717" s="41">
        <v>46.666666666666998</v>
      </c>
      <c r="M2717" s="25">
        <v>93.333333333333002</v>
      </c>
      <c r="N2717" s="41">
        <v>40</v>
      </c>
      <c r="O2717" s="2">
        <v>53.333333333333002</v>
      </c>
      <c r="P2717" s="82">
        <v>0</v>
      </c>
      <c r="Q2717" s="48">
        <v>0</v>
      </c>
    </row>
    <row r="2718" spans="2:17" x14ac:dyDescent="0.2">
      <c r="D2718" s="200"/>
      <c r="E2718" s="4" t="s">
        <v>51</v>
      </c>
      <c r="F2718" s="5"/>
      <c r="G2718" s="6">
        <v>142</v>
      </c>
      <c r="H2718" s="8">
        <v>7</v>
      </c>
      <c r="I2718" s="1">
        <v>1</v>
      </c>
      <c r="J2718" s="1">
        <v>0</v>
      </c>
      <c r="K2718" s="1">
        <v>65</v>
      </c>
      <c r="L2718" s="1">
        <v>52</v>
      </c>
      <c r="M2718" s="1">
        <v>129</v>
      </c>
      <c r="N2718" s="1">
        <v>37</v>
      </c>
      <c r="O2718" s="1">
        <v>82</v>
      </c>
      <c r="P2718" s="1">
        <v>12</v>
      </c>
      <c r="Q2718" s="9">
        <v>1</v>
      </c>
    </row>
    <row r="2719" spans="2:17" x14ac:dyDescent="0.2">
      <c r="D2719" s="200"/>
      <c r="E2719" s="11"/>
      <c r="F2719" s="10"/>
      <c r="G2719" s="7">
        <v>100</v>
      </c>
      <c r="H2719" s="18">
        <v>4.9295774647890003</v>
      </c>
      <c r="I2719" s="2">
        <v>0.70422535211299997</v>
      </c>
      <c r="J2719" s="16">
        <v>0</v>
      </c>
      <c r="K2719" s="2">
        <v>45.774647887324001</v>
      </c>
      <c r="L2719" s="2">
        <v>36.619718309859003</v>
      </c>
      <c r="M2719" s="2">
        <v>90.845070422535002</v>
      </c>
      <c r="N2719" s="2">
        <v>26.056338028169002</v>
      </c>
      <c r="O2719" s="2">
        <v>57.746478873238999</v>
      </c>
      <c r="P2719" s="2">
        <v>8.4507042253520002</v>
      </c>
      <c r="Q2719" s="15">
        <v>0.70422535211299997</v>
      </c>
    </row>
    <row r="2720" spans="2:17" x14ac:dyDescent="0.2">
      <c r="D2720" s="200"/>
      <c r="E2720" s="4" t="s">
        <v>52</v>
      </c>
      <c r="F2720" s="5"/>
      <c r="G2720" s="6">
        <v>26</v>
      </c>
      <c r="H2720" s="8">
        <v>0</v>
      </c>
      <c r="I2720" s="1">
        <v>0</v>
      </c>
      <c r="J2720" s="1">
        <v>0</v>
      </c>
      <c r="K2720" s="1">
        <v>16</v>
      </c>
      <c r="L2720" s="1">
        <v>8</v>
      </c>
      <c r="M2720" s="1">
        <v>21</v>
      </c>
      <c r="N2720" s="1">
        <v>3</v>
      </c>
      <c r="O2720" s="1">
        <v>14</v>
      </c>
      <c r="P2720" s="1">
        <v>3</v>
      </c>
      <c r="Q2720" s="9">
        <v>0</v>
      </c>
    </row>
    <row r="2721" spans="4:17" x14ac:dyDescent="0.2">
      <c r="D2721" s="200"/>
      <c r="E2721" s="11"/>
      <c r="F2721" s="10"/>
      <c r="G2721" s="7">
        <v>100</v>
      </c>
      <c r="H2721" s="53">
        <v>0</v>
      </c>
      <c r="I2721" s="16">
        <v>0</v>
      </c>
      <c r="J2721" s="16">
        <v>0</v>
      </c>
      <c r="K2721" s="41">
        <v>61.538461538462002</v>
      </c>
      <c r="L2721" s="2">
        <v>30.769230769231001</v>
      </c>
      <c r="M2721" s="30">
        <v>80.769230769231001</v>
      </c>
      <c r="N2721" s="50">
        <v>11.538461538462</v>
      </c>
      <c r="O2721" s="2">
        <v>53.846153846154003</v>
      </c>
      <c r="P2721" s="2">
        <v>11.538461538462</v>
      </c>
      <c r="Q2721" s="48">
        <v>0</v>
      </c>
    </row>
    <row r="2722" spans="4:17" x14ac:dyDescent="0.2">
      <c r="D2722" s="200"/>
      <c r="E2722" s="4" t="s">
        <v>53</v>
      </c>
      <c r="F2722" s="5"/>
      <c r="G2722" s="6">
        <v>41</v>
      </c>
      <c r="H2722" s="8">
        <v>0</v>
      </c>
      <c r="I2722" s="1">
        <v>0</v>
      </c>
      <c r="J2722" s="1">
        <v>0</v>
      </c>
      <c r="K2722" s="1">
        <v>21</v>
      </c>
      <c r="L2722" s="1">
        <v>15</v>
      </c>
      <c r="M2722" s="1">
        <v>37</v>
      </c>
      <c r="N2722" s="1">
        <v>9</v>
      </c>
      <c r="O2722" s="1">
        <v>20</v>
      </c>
      <c r="P2722" s="1">
        <v>6</v>
      </c>
      <c r="Q2722" s="9">
        <v>0</v>
      </c>
    </row>
    <row r="2723" spans="4:17" x14ac:dyDescent="0.2">
      <c r="D2723" s="200"/>
      <c r="E2723" s="11"/>
      <c r="F2723" s="10"/>
      <c r="G2723" s="7">
        <v>100</v>
      </c>
      <c r="H2723" s="53">
        <v>0</v>
      </c>
      <c r="I2723" s="16">
        <v>0</v>
      </c>
      <c r="J2723" s="16">
        <v>0</v>
      </c>
      <c r="K2723" s="2">
        <v>51.219512195122</v>
      </c>
      <c r="L2723" s="2">
        <v>36.585365853658999</v>
      </c>
      <c r="M2723" s="2">
        <v>90.243902439023998</v>
      </c>
      <c r="N2723" s="2">
        <v>21.951219512194999</v>
      </c>
      <c r="O2723" s="30">
        <v>48.780487804878</v>
      </c>
      <c r="P2723" s="2">
        <v>14.634146341463</v>
      </c>
      <c r="Q2723" s="48">
        <v>0</v>
      </c>
    </row>
    <row r="2724" spans="4:17" x14ac:dyDescent="0.2">
      <c r="D2724" s="200"/>
      <c r="E2724" s="4" t="s">
        <v>54</v>
      </c>
      <c r="F2724" s="5"/>
      <c r="G2724" s="6">
        <v>226</v>
      </c>
      <c r="H2724" s="8">
        <v>8</v>
      </c>
      <c r="I2724" s="1">
        <v>3</v>
      </c>
      <c r="J2724" s="1">
        <v>0</v>
      </c>
      <c r="K2724" s="1">
        <v>116</v>
      </c>
      <c r="L2724" s="1">
        <v>79</v>
      </c>
      <c r="M2724" s="1">
        <v>198</v>
      </c>
      <c r="N2724" s="1">
        <v>60</v>
      </c>
      <c r="O2724" s="1">
        <v>145</v>
      </c>
      <c r="P2724" s="1">
        <v>45</v>
      </c>
      <c r="Q2724" s="9">
        <v>0</v>
      </c>
    </row>
    <row r="2725" spans="4:17" x14ac:dyDescent="0.2">
      <c r="D2725" s="200"/>
      <c r="E2725" s="11"/>
      <c r="F2725" s="10"/>
      <c r="G2725" s="7">
        <v>100</v>
      </c>
      <c r="H2725" s="18">
        <v>3.53982300885</v>
      </c>
      <c r="I2725" s="2">
        <v>1.327433628319</v>
      </c>
      <c r="J2725" s="16">
        <v>0</v>
      </c>
      <c r="K2725" s="2">
        <v>51.327433628319</v>
      </c>
      <c r="L2725" s="2">
        <v>34.955752212389001</v>
      </c>
      <c r="M2725" s="2">
        <v>87.610619469027</v>
      </c>
      <c r="N2725" s="2">
        <v>26.548672566372002</v>
      </c>
      <c r="O2725" s="25">
        <v>64.159292035397996</v>
      </c>
      <c r="P2725" s="25">
        <v>19.911504424779</v>
      </c>
      <c r="Q2725" s="48">
        <v>0</v>
      </c>
    </row>
    <row r="2726" spans="4:17" x14ac:dyDescent="0.2">
      <c r="D2726" s="200"/>
      <c r="E2726" s="4" t="s">
        <v>55</v>
      </c>
      <c r="F2726" s="5"/>
      <c r="G2726" s="6">
        <v>125</v>
      </c>
      <c r="H2726" s="8">
        <v>3</v>
      </c>
      <c r="I2726" s="1">
        <v>0</v>
      </c>
      <c r="J2726" s="1">
        <v>0</v>
      </c>
      <c r="K2726" s="1">
        <v>57</v>
      </c>
      <c r="L2726" s="1">
        <v>42</v>
      </c>
      <c r="M2726" s="1">
        <v>103</v>
      </c>
      <c r="N2726" s="1">
        <v>34</v>
      </c>
      <c r="O2726" s="1">
        <v>73</v>
      </c>
      <c r="P2726" s="1">
        <v>18</v>
      </c>
      <c r="Q2726" s="9">
        <v>1</v>
      </c>
    </row>
    <row r="2727" spans="4:17" x14ac:dyDescent="0.2">
      <c r="D2727" s="200"/>
      <c r="E2727" s="11"/>
      <c r="F2727" s="10"/>
      <c r="G2727" s="7">
        <v>100</v>
      </c>
      <c r="H2727" s="18">
        <v>2.4</v>
      </c>
      <c r="I2727" s="16">
        <v>0</v>
      </c>
      <c r="J2727" s="16">
        <v>0</v>
      </c>
      <c r="K2727" s="2">
        <v>45.6</v>
      </c>
      <c r="L2727" s="2">
        <v>33.6</v>
      </c>
      <c r="M2727" s="30">
        <v>82.4</v>
      </c>
      <c r="N2727" s="2">
        <v>27.2</v>
      </c>
      <c r="O2727" s="2">
        <v>58.4</v>
      </c>
      <c r="P2727" s="2">
        <v>14.4</v>
      </c>
      <c r="Q2727" s="15">
        <v>0.8</v>
      </c>
    </row>
    <row r="2728" spans="4:17" x14ac:dyDescent="0.2">
      <c r="D2728" s="200"/>
      <c r="E2728" s="4" t="s">
        <v>56</v>
      </c>
      <c r="F2728" s="5"/>
      <c r="G2728" s="6">
        <v>190</v>
      </c>
      <c r="H2728" s="8">
        <v>3</v>
      </c>
      <c r="I2728" s="1">
        <v>4</v>
      </c>
      <c r="J2728" s="1">
        <v>0</v>
      </c>
      <c r="K2728" s="1">
        <v>87</v>
      </c>
      <c r="L2728" s="1">
        <v>66</v>
      </c>
      <c r="M2728" s="1">
        <v>172</v>
      </c>
      <c r="N2728" s="1">
        <v>46</v>
      </c>
      <c r="O2728" s="1">
        <v>104</v>
      </c>
      <c r="P2728" s="1">
        <v>18</v>
      </c>
      <c r="Q2728" s="9">
        <v>1</v>
      </c>
    </row>
    <row r="2729" spans="4:17" x14ac:dyDescent="0.2">
      <c r="D2729" s="200"/>
      <c r="E2729" s="11"/>
      <c r="F2729" s="10"/>
      <c r="G2729" s="7">
        <v>100</v>
      </c>
      <c r="H2729" s="18">
        <v>1.578947368421</v>
      </c>
      <c r="I2729" s="2">
        <v>2.1052631578950001</v>
      </c>
      <c r="J2729" s="16">
        <v>0</v>
      </c>
      <c r="K2729" s="2">
        <v>45.789473684211004</v>
      </c>
      <c r="L2729" s="2">
        <v>34.736842105263001</v>
      </c>
      <c r="M2729" s="2">
        <v>90.526315789473998</v>
      </c>
      <c r="N2729" s="2">
        <v>24.210526315789</v>
      </c>
      <c r="O2729" s="2">
        <v>54.736842105263001</v>
      </c>
      <c r="P2729" s="2">
        <v>9.4736842105260006</v>
      </c>
      <c r="Q2729" s="15">
        <v>0.52631578947400004</v>
      </c>
    </row>
    <row r="2730" spans="4:17" x14ac:dyDescent="0.2">
      <c r="D2730" s="200"/>
      <c r="E2730" s="4" t="s">
        <v>57</v>
      </c>
      <c r="F2730" s="5"/>
      <c r="G2730" s="6">
        <v>185</v>
      </c>
      <c r="H2730" s="8">
        <v>10</v>
      </c>
      <c r="I2730" s="1">
        <v>1</v>
      </c>
      <c r="J2730" s="1">
        <v>0</v>
      </c>
      <c r="K2730" s="1">
        <v>102</v>
      </c>
      <c r="L2730" s="1">
        <v>59</v>
      </c>
      <c r="M2730" s="1">
        <v>170</v>
      </c>
      <c r="N2730" s="1">
        <v>34</v>
      </c>
      <c r="O2730" s="1">
        <v>110</v>
      </c>
      <c r="P2730" s="1">
        <v>18</v>
      </c>
      <c r="Q2730" s="9">
        <v>2</v>
      </c>
    </row>
    <row r="2731" spans="4:17" x14ac:dyDescent="0.2">
      <c r="D2731" s="200"/>
      <c r="E2731" s="11"/>
      <c r="F2731" s="10"/>
      <c r="G2731" s="7">
        <v>100</v>
      </c>
      <c r="H2731" s="18">
        <v>5.4054054054050003</v>
      </c>
      <c r="I2731" s="2">
        <v>0.54054054054099998</v>
      </c>
      <c r="J2731" s="16">
        <v>0</v>
      </c>
      <c r="K2731" s="25">
        <v>55.135135135135002</v>
      </c>
      <c r="L2731" s="2">
        <v>31.891891891892001</v>
      </c>
      <c r="M2731" s="2">
        <v>91.891891891892001</v>
      </c>
      <c r="N2731" s="30">
        <v>18.378378378377999</v>
      </c>
      <c r="O2731" s="2">
        <v>59.459459459458998</v>
      </c>
      <c r="P2731" s="2">
        <v>9.7297297297299998</v>
      </c>
      <c r="Q2731" s="15">
        <v>1.0810810810810001</v>
      </c>
    </row>
    <row r="2732" spans="4:17" x14ac:dyDescent="0.2">
      <c r="D2732" s="200"/>
      <c r="E2732" s="4" t="s">
        <v>58</v>
      </c>
      <c r="F2732" s="5"/>
      <c r="G2732" s="6">
        <v>113</v>
      </c>
      <c r="H2732" s="8">
        <v>0</v>
      </c>
      <c r="I2732" s="1">
        <v>0</v>
      </c>
      <c r="J2732" s="1">
        <v>0</v>
      </c>
      <c r="K2732" s="1">
        <v>36</v>
      </c>
      <c r="L2732" s="1">
        <v>40</v>
      </c>
      <c r="M2732" s="1">
        <v>101</v>
      </c>
      <c r="N2732" s="1">
        <v>38</v>
      </c>
      <c r="O2732" s="1">
        <v>67</v>
      </c>
      <c r="P2732" s="1">
        <v>21</v>
      </c>
      <c r="Q2732" s="9">
        <v>0</v>
      </c>
    </row>
    <row r="2733" spans="4:17" x14ac:dyDescent="0.2">
      <c r="D2733" s="200"/>
      <c r="E2733" s="11"/>
      <c r="F2733" s="10"/>
      <c r="G2733" s="7">
        <v>100</v>
      </c>
      <c r="H2733" s="53">
        <v>0</v>
      </c>
      <c r="I2733" s="16">
        <v>0</v>
      </c>
      <c r="J2733" s="16">
        <v>0</v>
      </c>
      <c r="K2733" s="50">
        <v>31.858407079646</v>
      </c>
      <c r="L2733" s="2">
        <v>35.398230088496</v>
      </c>
      <c r="M2733" s="2">
        <v>89.380530973451002</v>
      </c>
      <c r="N2733" s="25">
        <v>33.628318584071003</v>
      </c>
      <c r="O2733" s="2">
        <v>59.292035398229999</v>
      </c>
      <c r="P2733" s="25">
        <v>18.584070796460001</v>
      </c>
      <c r="Q2733" s="48">
        <v>0</v>
      </c>
    </row>
    <row r="2734" spans="4:17" x14ac:dyDescent="0.2">
      <c r="D2734" s="200"/>
      <c r="E2734" s="4" t="s">
        <v>59</v>
      </c>
      <c r="F2734" s="5"/>
      <c r="G2734" s="6">
        <v>136</v>
      </c>
      <c r="H2734" s="8">
        <v>6</v>
      </c>
      <c r="I2734" s="1">
        <v>2</v>
      </c>
      <c r="J2734" s="1">
        <v>0</v>
      </c>
      <c r="K2734" s="1">
        <v>80</v>
      </c>
      <c r="L2734" s="1">
        <v>41</v>
      </c>
      <c r="M2734" s="1">
        <v>114</v>
      </c>
      <c r="N2734" s="1">
        <v>27</v>
      </c>
      <c r="O2734" s="1">
        <v>72</v>
      </c>
      <c r="P2734" s="1">
        <v>3</v>
      </c>
      <c r="Q2734" s="9">
        <v>5</v>
      </c>
    </row>
    <row r="2735" spans="4:17" x14ac:dyDescent="0.2">
      <c r="D2735" s="200"/>
      <c r="E2735" s="11"/>
      <c r="F2735" s="10"/>
      <c r="G2735" s="7">
        <v>100</v>
      </c>
      <c r="H2735" s="18">
        <v>4.4117647058819998</v>
      </c>
      <c r="I2735" s="2">
        <v>1.4705882352940001</v>
      </c>
      <c r="J2735" s="16">
        <v>0</v>
      </c>
      <c r="K2735" s="25">
        <v>58.823529411765001</v>
      </c>
      <c r="L2735" s="2">
        <v>30.147058823529001</v>
      </c>
      <c r="M2735" s="2">
        <v>83.823529411764994</v>
      </c>
      <c r="N2735" s="2">
        <v>19.852941176470999</v>
      </c>
      <c r="O2735" s="2">
        <v>52.941176470587997</v>
      </c>
      <c r="P2735" s="30">
        <v>2.2058823529409999</v>
      </c>
      <c r="Q2735" s="15">
        <v>3.6764705882349999</v>
      </c>
    </row>
    <row r="2736" spans="4:17" x14ac:dyDescent="0.2">
      <c r="D2736" s="199" t="s">
        <v>60</v>
      </c>
      <c r="E2736" s="22" t="s">
        <v>61</v>
      </c>
      <c r="F2736" s="21"/>
      <c r="G2736" s="19">
        <v>205</v>
      </c>
      <c r="H2736" s="27">
        <v>7</v>
      </c>
      <c r="I2736" s="3">
        <v>3</v>
      </c>
      <c r="J2736" s="3">
        <v>0</v>
      </c>
      <c r="K2736" s="3">
        <v>107</v>
      </c>
      <c r="L2736" s="3">
        <v>70</v>
      </c>
      <c r="M2736" s="3">
        <v>177</v>
      </c>
      <c r="N2736" s="3">
        <v>55</v>
      </c>
      <c r="O2736" s="3">
        <v>112</v>
      </c>
      <c r="P2736" s="3">
        <v>11</v>
      </c>
      <c r="Q2736" s="26">
        <v>6</v>
      </c>
    </row>
    <row r="2737" spans="4:17" x14ac:dyDescent="0.2">
      <c r="D2737" s="200"/>
      <c r="E2737" s="11"/>
      <c r="F2737" s="10"/>
      <c r="G2737" s="7">
        <v>100</v>
      </c>
      <c r="H2737" s="18">
        <v>3.4146341463410002</v>
      </c>
      <c r="I2737" s="2">
        <v>1.4634146341459999</v>
      </c>
      <c r="J2737" s="16">
        <v>0</v>
      </c>
      <c r="K2737" s="2">
        <v>52.195121951220003</v>
      </c>
      <c r="L2737" s="2">
        <v>34.146341463414998</v>
      </c>
      <c r="M2737" s="2">
        <v>86.341463414634006</v>
      </c>
      <c r="N2737" s="2">
        <v>26.829268292683</v>
      </c>
      <c r="O2737" s="2">
        <v>54.634146341463001</v>
      </c>
      <c r="P2737" s="30">
        <v>5.3658536585369996</v>
      </c>
      <c r="Q2737" s="15">
        <v>2.9268292682929999</v>
      </c>
    </row>
    <row r="2738" spans="4:17" x14ac:dyDescent="0.2">
      <c r="D2738" s="200"/>
      <c r="E2738" s="4" t="s">
        <v>62</v>
      </c>
      <c r="F2738" s="5"/>
      <c r="G2738" s="6">
        <v>160</v>
      </c>
      <c r="H2738" s="8">
        <v>8</v>
      </c>
      <c r="I2738" s="1">
        <v>2</v>
      </c>
      <c r="J2738" s="1">
        <v>0</v>
      </c>
      <c r="K2738" s="1">
        <v>79</v>
      </c>
      <c r="L2738" s="1">
        <v>55</v>
      </c>
      <c r="M2738" s="1">
        <v>142</v>
      </c>
      <c r="N2738" s="1">
        <v>40</v>
      </c>
      <c r="O2738" s="1">
        <v>102</v>
      </c>
      <c r="P2738" s="1">
        <v>9</v>
      </c>
      <c r="Q2738" s="9">
        <v>1</v>
      </c>
    </row>
    <row r="2739" spans="4:17" x14ac:dyDescent="0.2">
      <c r="D2739" s="200"/>
      <c r="E2739" s="11"/>
      <c r="F2739" s="10"/>
      <c r="G2739" s="7">
        <v>100</v>
      </c>
      <c r="H2739" s="18">
        <v>5</v>
      </c>
      <c r="I2739" s="2">
        <v>1.25</v>
      </c>
      <c r="J2739" s="16">
        <v>0</v>
      </c>
      <c r="K2739" s="2">
        <v>49.375</v>
      </c>
      <c r="L2739" s="2">
        <v>34.375</v>
      </c>
      <c r="M2739" s="2">
        <v>88.75</v>
      </c>
      <c r="N2739" s="2">
        <v>25</v>
      </c>
      <c r="O2739" s="25">
        <v>63.75</v>
      </c>
      <c r="P2739" s="30">
        <v>5.625</v>
      </c>
      <c r="Q2739" s="15">
        <v>0.625</v>
      </c>
    </row>
    <row r="2740" spans="4:17" x14ac:dyDescent="0.2">
      <c r="D2740" s="200"/>
      <c r="E2740" s="4" t="s">
        <v>63</v>
      </c>
      <c r="F2740" s="5"/>
      <c r="G2740" s="6">
        <v>121</v>
      </c>
      <c r="H2740" s="8">
        <v>3</v>
      </c>
      <c r="I2740" s="1">
        <v>0</v>
      </c>
      <c r="J2740" s="1">
        <v>0</v>
      </c>
      <c r="K2740" s="1">
        <v>56</v>
      </c>
      <c r="L2740" s="1">
        <v>40</v>
      </c>
      <c r="M2740" s="1">
        <v>114</v>
      </c>
      <c r="N2740" s="1">
        <v>36</v>
      </c>
      <c r="O2740" s="1">
        <v>78</v>
      </c>
      <c r="P2740" s="1">
        <v>8</v>
      </c>
      <c r="Q2740" s="9">
        <v>0</v>
      </c>
    </row>
    <row r="2741" spans="4:17" x14ac:dyDescent="0.2">
      <c r="D2741" s="200"/>
      <c r="E2741" s="11"/>
      <c r="F2741" s="10"/>
      <c r="G2741" s="7">
        <v>100</v>
      </c>
      <c r="H2741" s="18">
        <v>2.4793388429749998</v>
      </c>
      <c r="I2741" s="16">
        <v>0</v>
      </c>
      <c r="J2741" s="16">
        <v>0</v>
      </c>
      <c r="K2741" s="2">
        <v>46.280991735537</v>
      </c>
      <c r="L2741" s="2">
        <v>33.057851239668999</v>
      </c>
      <c r="M2741" s="25">
        <v>94.214876033058005</v>
      </c>
      <c r="N2741" s="25">
        <v>29.752066115702</v>
      </c>
      <c r="O2741" s="25">
        <v>64.462809917355003</v>
      </c>
      <c r="P2741" s="30">
        <v>6.6115702479339999</v>
      </c>
      <c r="Q2741" s="48">
        <v>0</v>
      </c>
    </row>
    <row r="2742" spans="4:17" x14ac:dyDescent="0.2">
      <c r="D2742" s="200"/>
      <c r="E2742" s="4" t="s">
        <v>64</v>
      </c>
      <c r="F2742" s="5"/>
      <c r="G2742" s="6">
        <v>124</v>
      </c>
      <c r="H2742" s="8">
        <v>4</v>
      </c>
      <c r="I2742" s="1">
        <v>0</v>
      </c>
      <c r="J2742" s="1">
        <v>0</v>
      </c>
      <c r="K2742" s="1">
        <v>62</v>
      </c>
      <c r="L2742" s="1">
        <v>32</v>
      </c>
      <c r="M2742" s="1">
        <v>109</v>
      </c>
      <c r="N2742" s="1">
        <v>22</v>
      </c>
      <c r="O2742" s="1">
        <v>70</v>
      </c>
      <c r="P2742" s="1">
        <v>13</v>
      </c>
      <c r="Q2742" s="9">
        <v>1</v>
      </c>
    </row>
    <row r="2743" spans="4:17" x14ac:dyDescent="0.2">
      <c r="D2743" s="200"/>
      <c r="E2743" s="11"/>
      <c r="F2743" s="10"/>
      <c r="G2743" s="7">
        <v>100</v>
      </c>
      <c r="H2743" s="18">
        <v>3.2258064516129998</v>
      </c>
      <c r="I2743" s="16">
        <v>0</v>
      </c>
      <c r="J2743" s="16">
        <v>0</v>
      </c>
      <c r="K2743" s="2">
        <v>50</v>
      </c>
      <c r="L2743" s="30">
        <v>25.806451612903</v>
      </c>
      <c r="M2743" s="2">
        <v>87.903225806451999</v>
      </c>
      <c r="N2743" s="30">
        <v>17.741935483871</v>
      </c>
      <c r="O2743" s="2">
        <v>56.451612903226</v>
      </c>
      <c r="P2743" s="2">
        <v>10.483870967742</v>
      </c>
      <c r="Q2743" s="15">
        <v>0.80645161290300005</v>
      </c>
    </row>
    <row r="2744" spans="4:17" x14ac:dyDescent="0.2">
      <c r="D2744" s="200"/>
      <c r="E2744" s="4" t="s">
        <v>65</v>
      </c>
      <c r="F2744" s="5"/>
      <c r="G2744" s="6">
        <v>109</v>
      </c>
      <c r="H2744" s="8">
        <v>2</v>
      </c>
      <c r="I2744" s="1">
        <v>1</v>
      </c>
      <c r="J2744" s="1">
        <v>0</v>
      </c>
      <c r="K2744" s="1">
        <v>49</v>
      </c>
      <c r="L2744" s="1">
        <v>33</v>
      </c>
      <c r="M2744" s="1">
        <v>96</v>
      </c>
      <c r="N2744" s="1">
        <v>19</v>
      </c>
      <c r="O2744" s="1">
        <v>70</v>
      </c>
      <c r="P2744" s="1">
        <v>19</v>
      </c>
      <c r="Q2744" s="9">
        <v>0</v>
      </c>
    </row>
    <row r="2745" spans="4:17" x14ac:dyDescent="0.2">
      <c r="D2745" s="200"/>
      <c r="E2745" s="11"/>
      <c r="F2745" s="10"/>
      <c r="G2745" s="7">
        <v>100</v>
      </c>
      <c r="H2745" s="18">
        <v>1.834862385321</v>
      </c>
      <c r="I2745" s="2">
        <v>0.91743119266100004</v>
      </c>
      <c r="J2745" s="16">
        <v>0</v>
      </c>
      <c r="K2745" s="2">
        <v>44.954128440367001</v>
      </c>
      <c r="L2745" s="2">
        <v>30.275229357798001</v>
      </c>
      <c r="M2745" s="2">
        <v>88.073394495412998</v>
      </c>
      <c r="N2745" s="30">
        <v>17.43119266055</v>
      </c>
      <c r="O2745" s="25">
        <v>64.220183486238994</v>
      </c>
      <c r="P2745" s="25">
        <v>17.43119266055</v>
      </c>
      <c r="Q2745" s="48">
        <v>0</v>
      </c>
    </row>
    <row r="2746" spans="4:17" x14ac:dyDescent="0.2">
      <c r="D2746" s="200"/>
      <c r="E2746" s="4" t="s">
        <v>66</v>
      </c>
      <c r="F2746" s="5"/>
      <c r="G2746" s="6">
        <v>104</v>
      </c>
      <c r="H2746" s="8">
        <v>3</v>
      </c>
      <c r="I2746" s="1">
        <v>3</v>
      </c>
      <c r="J2746" s="1">
        <v>0</v>
      </c>
      <c r="K2746" s="1">
        <v>57</v>
      </c>
      <c r="L2746" s="1">
        <v>45</v>
      </c>
      <c r="M2746" s="1">
        <v>92</v>
      </c>
      <c r="N2746" s="1">
        <v>27</v>
      </c>
      <c r="O2746" s="1">
        <v>65</v>
      </c>
      <c r="P2746" s="1">
        <v>16</v>
      </c>
      <c r="Q2746" s="9">
        <v>0</v>
      </c>
    </row>
    <row r="2747" spans="4:17" x14ac:dyDescent="0.2">
      <c r="D2747" s="200"/>
      <c r="E2747" s="11"/>
      <c r="F2747" s="10"/>
      <c r="G2747" s="7">
        <v>100</v>
      </c>
      <c r="H2747" s="18">
        <v>2.884615384615</v>
      </c>
      <c r="I2747" s="2">
        <v>2.884615384615</v>
      </c>
      <c r="J2747" s="16">
        <v>0</v>
      </c>
      <c r="K2747" s="25">
        <v>54.807692307692001</v>
      </c>
      <c r="L2747" s="25">
        <v>43.269230769231001</v>
      </c>
      <c r="M2747" s="2">
        <v>88.461538461537998</v>
      </c>
      <c r="N2747" s="2">
        <v>25.961538461538002</v>
      </c>
      <c r="O2747" s="2">
        <v>62.5</v>
      </c>
      <c r="P2747" s="2">
        <v>15.384615384615</v>
      </c>
      <c r="Q2747" s="48">
        <v>0</v>
      </c>
    </row>
    <row r="2748" spans="4:17" x14ac:dyDescent="0.2">
      <c r="D2748" s="200"/>
      <c r="E2748" s="4" t="s">
        <v>67</v>
      </c>
      <c r="F2748" s="5"/>
      <c r="G2748" s="6">
        <v>139</v>
      </c>
      <c r="H2748" s="8">
        <v>4</v>
      </c>
      <c r="I2748" s="1">
        <v>0</v>
      </c>
      <c r="J2748" s="1">
        <v>0</v>
      </c>
      <c r="K2748" s="1">
        <v>62</v>
      </c>
      <c r="L2748" s="1">
        <v>47</v>
      </c>
      <c r="M2748" s="1">
        <v>124</v>
      </c>
      <c r="N2748" s="1">
        <v>40</v>
      </c>
      <c r="O2748" s="1">
        <v>78</v>
      </c>
      <c r="P2748" s="1">
        <v>38</v>
      </c>
      <c r="Q2748" s="9">
        <v>0</v>
      </c>
    </row>
    <row r="2749" spans="4:17" x14ac:dyDescent="0.2">
      <c r="D2749" s="200"/>
      <c r="E2749" s="11"/>
      <c r="F2749" s="10"/>
      <c r="G2749" s="7">
        <v>100</v>
      </c>
      <c r="H2749" s="18">
        <v>2.877697841727</v>
      </c>
      <c r="I2749" s="16">
        <v>0</v>
      </c>
      <c r="J2749" s="16">
        <v>0</v>
      </c>
      <c r="K2749" s="2">
        <v>44.604316546763002</v>
      </c>
      <c r="L2749" s="2">
        <v>33.812949640287997</v>
      </c>
      <c r="M2749" s="2">
        <v>89.208633093524995</v>
      </c>
      <c r="N2749" s="2">
        <v>28.776978417266001</v>
      </c>
      <c r="O2749" s="2">
        <v>56.115107913669</v>
      </c>
      <c r="P2749" s="41">
        <v>27.338129496402999</v>
      </c>
      <c r="Q2749" s="48">
        <v>0</v>
      </c>
    </row>
    <row r="2750" spans="4:17" x14ac:dyDescent="0.2">
      <c r="D2750" s="200"/>
      <c r="E2750" s="4" t="s">
        <v>68</v>
      </c>
      <c r="F2750" s="5"/>
      <c r="G2750" s="6">
        <v>48</v>
      </c>
      <c r="H2750" s="8">
        <v>1</v>
      </c>
      <c r="I2750" s="1">
        <v>0</v>
      </c>
      <c r="J2750" s="1">
        <v>0</v>
      </c>
      <c r="K2750" s="1">
        <v>27</v>
      </c>
      <c r="L2750" s="1">
        <v>22</v>
      </c>
      <c r="M2750" s="1">
        <v>43</v>
      </c>
      <c r="N2750" s="1">
        <v>11</v>
      </c>
      <c r="O2750" s="1">
        <v>23</v>
      </c>
      <c r="P2750" s="1">
        <v>8</v>
      </c>
      <c r="Q2750" s="9">
        <v>0</v>
      </c>
    </row>
    <row r="2751" spans="4:17" x14ac:dyDescent="0.2">
      <c r="D2751" s="200"/>
      <c r="E2751" s="11"/>
      <c r="F2751" s="10"/>
      <c r="G2751" s="7">
        <v>100</v>
      </c>
      <c r="H2751" s="18">
        <v>2.083333333333</v>
      </c>
      <c r="I2751" s="16">
        <v>0</v>
      </c>
      <c r="J2751" s="16">
        <v>0</v>
      </c>
      <c r="K2751" s="25">
        <v>56.25</v>
      </c>
      <c r="L2751" s="41">
        <v>45.833333333333002</v>
      </c>
      <c r="M2751" s="2">
        <v>89.583333333333002</v>
      </c>
      <c r="N2751" s="2">
        <v>22.916666666666998</v>
      </c>
      <c r="O2751" s="50">
        <v>47.916666666666998</v>
      </c>
      <c r="P2751" s="2">
        <v>16.666666666666998</v>
      </c>
      <c r="Q2751" s="48">
        <v>0</v>
      </c>
    </row>
    <row r="2752" spans="4:17" x14ac:dyDescent="0.2">
      <c r="D2752" s="200"/>
      <c r="E2752" s="4" t="s">
        <v>69</v>
      </c>
      <c r="F2752" s="5"/>
      <c r="G2752" s="6">
        <v>37</v>
      </c>
      <c r="H2752" s="8">
        <v>1</v>
      </c>
      <c r="I2752" s="1">
        <v>0</v>
      </c>
      <c r="J2752" s="1">
        <v>0</v>
      </c>
      <c r="K2752" s="1">
        <v>22</v>
      </c>
      <c r="L2752" s="1">
        <v>8</v>
      </c>
      <c r="M2752" s="1">
        <v>32</v>
      </c>
      <c r="N2752" s="1">
        <v>10</v>
      </c>
      <c r="O2752" s="1">
        <v>16</v>
      </c>
      <c r="P2752" s="1">
        <v>4</v>
      </c>
      <c r="Q2752" s="9">
        <v>0</v>
      </c>
    </row>
    <row r="2753" spans="2:17" x14ac:dyDescent="0.2">
      <c r="D2753" s="200"/>
      <c r="E2753" s="11"/>
      <c r="F2753" s="10"/>
      <c r="G2753" s="7">
        <v>100</v>
      </c>
      <c r="H2753" s="18">
        <v>2.7027027027030002</v>
      </c>
      <c r="I2753" s="16">
        <v>0</v>
      </c>
      <c r="J2753" s="16">
        <v>0</v>
      </c>
      <c r="K2753" s="41">
        <v>59.459459459458998</v>
      </c>
      <c r="L2753" s="50">
        <v>21.621621621622001</v>
      </c>
      <c r="M2753" s="2">
        <v>86.486486486486001</v>
      </c>
      <c r="N2753" s="2">
        <v>27.027027027027</v>
      </c>
      <c r="O2753" s="50">
        <v>43.243243243243001</v>
      </c>
      <c r="P2753" s="2">
        <v>10.810810810811001</v>
      </c>
      <c r="Q2753" s="48">
        <v>0</v>
      </c>
    </row>
    <row r="2754" spans="2:17" x14ac:dyDescent="0.2">
      <c r="D2754" s="199" t="s">
        <v>70</v>
      </c>
      <c r="E2754" s="22" t="s">
        <v>18</v>
      </c>
      <c r="F2754" s="21"/>
      <c r="G2754" s="19">
        <v>0</v>
      </c>
      <c r="H2754" s="27">
        <v>0</v>
      </c>
      <c r="I2754" s="3">
        <v>0</v>
      </c>
      <c r="J2754" s="3">
        <v>0</v>
      </c>
      <c r="K2754" s="3">
        <v>0</v>
      </c>
      <c r="L2754" s="3">
        <v>0</v>
      </c>
      <c r="M2754" s="3">
        <v>0</v>
      </c>
      <c r="N2754" s="3">
        <v>0</v>
      </c>
      <c r="O2754" s="3">
        <v>0</v>
      </c>
      <c r="P2754" s="3">
        <v>0</v>
      </c>
      <c r="Q2754" s="26">
        <v>0</v>
      </c>
    </row>
    <row r="2755" spans="2:17" x14ac:dyDescent="0.2">
      <c r="D2755" s="201"/>
      <c r="E2755" s="45"/>
      <c r="F2755" s="51"/>
      <c r="G2755" s="119">
        <v>0</v>
      </c>
      <c r="H2755" s="118">
        <v>0</v>
      </c>
      <c r="I2755" s="62">
        <v>0</v>
      </c>
      <c r="J2755" s="62">
        <v>0</v>
      </c>
      <c r="K2755" s="83">
        <v>0</v>
      </c>
      <c r="L2755" s="83">
        <v>0</v>
      </c>
      <c r="M2755" s="83">
        <v>0</v>
      </c>
      <c r="N2755" s="83">
        <v>0</v>
      </c>
      <c r="O2755" s="83">
        <v>0</v>
      </c>
      <c r="P2755" s="83">
        <v>0</v>
      </c>
      <c r="Q2755" s="116">
        <v>0</v>
      </c>
    </row>
    <row r="2757" spans="2:17" x14ac:dyDescent="0.2">
      <c r="B2757" s="40" t="str">
        <f xml:space="preserve"> HYPERLINK("#'目次'!B73", "[67]")</f>
        <v>[67]</v>
      </c>
      <c r="C2757" s="23" t="s">
        <v>165</v>
      </c>
    </row>
    <row r="2760" spans="2:17" x14ac:dyDescent="0.2">
      <c r="C2760" s="23" t="s">
        <v>73</v>
      </c>
    </row>
    <row r="2761" spans="2:17" x14ac:dyDescent="0.2">
      <c r="D2761" s="195"/>
      <c r="E2761" s="196"/>
      <c r="F2761" s="196"/>
      <c r="G2761" s="37" t="s">
        <v>15</v>
      </c>
      <c r="H2761" s="33" t="s">
        <v>166</v>
      </c>
      <c r="I2761" s="13" t="s">
        <v>167</v>
      </c>
      <c r="J2761" s="13" t="s">
        <v>168</v>
      </c>
      <c r="K2761" s="13" t="s">
        <v>169</v>
      </c>
      <c r="L2761" s="13" t="s">
        <v>170</v>
      </c>
      <c r="M2761" s="13" t="s">
        <v>171</v>
      </c>
      <c r="N2761" s="13" t="s">
        <v>172</v>
      </c>
      <c r="O2761" s="13" t="s">
        <v>173</v>
      </c>
      <c r="P2761" s="13" t="s">
        <v>174</v>
      </c>
      <c r="Q2761" s="38" t="s">
        <v>18</v>
      </c>
    </row>
    <row r="2762" spans="2:17" x14ac:dyDescent="0.2">
      <c r="D2762" s="197"/>
      <c r="E2762" s="198"/>
      <c r="F2762" s="198"/>
      <c r="G2762" s="35"/>
      <c r="H2762" s="39"/>
      <c r="I2762" s="14"/>
      <c r="J2762" s="14"/>
      <c r="K2762" s="14"/>
      <c r="L2762" s="14"/>
      <c r="M2762" s="14"/>
      <c r="N2762" s="14"/>
      <c r="O2762" s="14"/>
      <c r="P2762" s="14"/>
      <c r="Q2762" s="34"/>
    </row>
    <row r="2763" spans="2:17" x14ac:dyDescent="0.2">
      <c r="D2763" s="78"/>
      <c r="E2763" s="79" t="s">
        <v>15</v>
      </c>
      <c r="F2763" s="66"/>
      <c r="G2763" s="36">
        <v>1200</v>
      </c>
      <c r="H2763" s="17">
        <v>37</v>
      </c>
      <c r="I2763" s="17">
        <v>11</v>
      </c>
      <c r="J2763" s="17">
        <v>0</v>
      </c>
      <c r="K2763" s="17">
        <v>593</v>
      </c>
      <c r="L2763" s="17">
        <v>409</v>
      </c>
      <c r="M2763" s="17">
        <v>1060</v>
      </c>
      <c r="N2763" s="17">
        <v>294</v>
      </c>
      <c r="O2763" s="17">
        <v>695</v>
      </c>
      <c r="P2763" s="17">
        <v>144</v>
      </c>
      <c r="Q2763" s="47">
        <v>10</v>
      </c>
    </row>
    <row r="2764" spans="2:17" x14ac:dyDescent="0.2">
      <c r="D2764" s="45"/>
      <c r="E2764" s="51"/>
      <c r="F2764" s="67"/>
      <c r="G2764" s="7">
        <v>100</v>
      </c>
      <c r="H2764" s="2">
        <v>3.083333333333</v>
      </c>
      <c r="I2764" s="2">
        <v>0.91666666666700003</v>
      </c>
      <c r="J2764" s="16">
        <v>0</v>
      </c>
      <c r="K2764" s="2">
        <v>49.416666666666998</v>
      </c>
      <c r="L2764" s="2">
        <v>34.083333333333002</v>
      </c>
      <c r="M2764" s="2">
        <v>88.333333333333002</v>
      </c>
      <c r="N2764" s="2">
        <v>24.5</v>
      </c>
      <c r="O2764" s="2">
        <v>57.916666666666998</v>
      </c>
      <c r="P2764" s="2">
        <v>12</v>
      </c>
      <c r="Q2764" s="15">
        <v>0.83333333333299997</v>
      </c>
    </row>
    <row r="2765" spans="2:17" x14ac:dyDescent="0.2">
      <c r="D2765" s="199" t="s">
        <v>74</v>
      </c>
      <c r="E2765" s="22" t="s">
        <v>75</v>
      </c>
      <c r="F2765" s="21"/>
      <c r="G2765" s="19">
        <v>592</v>
      </c>
      <c r="H2765" s="27">
        <v>19</v>
      </c>
      <c r="I2765" s="3">
        <v>6</v>
      </c>
      <c r="J2765" s="3">
        <v>0</v>
      </c>
      <c r="K2765" s="3">
        <v>306</v>
      </c>
      <c r="L2765" s="3">
        <v>216</v>
      </c>
      <c r="M2765" s="3">
        <v>524</v>
      </c>
      <c r="N2765" s="3">
        <v>165</v>
      </c>
      <c r="O2765" s="3">
        <v>355</v>
      </c>
      <c r="P2765" s="3">
        <v>75</v>
      </c>
      <c r="Q2765" s="26">
        <v>5</v>
      </c>
    </row>
    <row r="2766" spans="2:17" x14ac:dyDescent="0.2">
      <c r="D2766" s="200"/>
      <c r="E2766" s="11"/>
      <c r="F2766" s="10"/>
      <c r="G2766" s="7">
        <v>100</v>
      </c>
      <c r="H2766" s="18">
        <v>3.209459459459</v>
      </c>
      <c r="I2766" s="2">
        <v>1.0135135135140001</v>
      </c>
      <c r="J2766" s="16">
        <v>0</v>
      </c>
      <c r="K2766" s="2">
        <v>51.689189189189001</v>
      </c>
      <c r="L2766" s="2">
        <v>36.486486486486001</v>
      </c>
      <c r="M2766" s="2">
        <v>88.513513513513999</v>
      </c>
      <c r="N2766" s="2">
        <v>27.871621621622001</v>
      </c>
      <c r="O2766" s="2">
        <v>59.966216216215997</v>
      </c>
      <c r="P2766" s="2">
        <v>12.668918918918999</v>
      </c>
      <c r="Q2766" s="15">
        <v>0.84459459459499997</v>
      </c>
    </row>
    <row r="2767" spans="2:17" x14ac:dyDescent="0.2">
      <c r="D2767" s="200"/>
      <c r="E2767" s="4" t="s">
        <v>34</v>
      </c>
      <c r="F2767" s="5"/>
      <c r="G2767" s="6">
        <v>37</v>
      </c>
      <c r="H2767" s="8">
        <v>0</v>
      </c>
      <c r="I2767" s="1">
        <v>0</v>
      </c>
      <c r="J2767" s="1">
        <v>0</v>
      </c>
      <c r="K2767" s="1">
        <v>10</v>
      </c>
      <c r="L2767" s="1">
        <v>14</v>
      </c>
      <c r="M2767" s="1">
        <v>34</v>
      </c>
      <c r="N2767" s="1">
        <v>11</v>
      </c>
      <c r="O2767" s="1">
        <v>22</v>
      </c>
      <c r="P2767" s="1">
        <v>6</v>
      </c>
      <c r="Q2767" s="9">
        <v>0</v>
      </c>
    </row>
    <row r="2768" spans="2:17" x14ac:dyDescent="0.2">
      <c r="D2768" s="200"/>
      <c r="E2768" s="11"/>
      <c r="F2768" s="10"/>
      <c r="G2768" s="7">
        <v>100</v>
      </c>
      <c r="H2768" s="53">
        <v>0</v>
      </c>
      <c r="I2768" s="16">
        <v>0</v>
      </c>
      <c r="J2768" s="16">
        <v>0</v>
      </c>
      <c r="K2768" s="50">
        <v>27.027027027027</v>
      </c>
      <c r="L2768" s="2">
        <v>37.837837837838002</v>
      </c>
      <c r="M2768" s="2">
        <v>91.891891891892001</v>
      </c>
      <c r="N2768" s="25">
        <v>29.72972972973</v>
      </c>
      <c r="O2768" s="2">
        <v>59.459459459458998</v>
      </c>
      <c r="P2768" s="2">
        <v>16.216216216216001</v>
      </c>
      <c r="Q2768" s="48">
        <v>0</v>
      </c>
    </row>
    <row r="2769" spans="4:17" x14ac:dyDescent="0.2">
      <c r="D2769" s="200"/>
      <c r="E2769" s="4" t="s">
        <v>35</v>
      </c>
      <c r="F2769" s="5"/>
      <c r="G2769" s="6">
        <v>75</v>
      </c>
      <c r="H2769" s="8">
        <v>0</v>
      </c>
      <c r="I2769" s="1">
        <v>0</v>
      </c>
      <c r="J2769" s="1">
        <v>0</v>
      </c>
      <c r="K2769" s="1">
        <v>33</v>
      </c>
      <c r="L2769" s="1">
        <v>25</v>
      </c>
      <c r="M2769" s="1">
        <v>63</v>
      </c>
      <c r="N2769" s="1">
        <v>25</v>
      </c>
      <c r="O2769" s="1">
        <v>42</v>
      </c>
      <c r="P2769" s="1">
        <v>15</v>
      </c>
      <c r="Q2769" s="9">
        <v>0</v>
      </c>
    </row>
    <row r="2770" spans="4:17" x14ac:dyDescent="0.2">
      <c r="D2770" s="200"/>
      <c r="E2770" s="11"/>
      <c r="F2770" s="10"/>
      <c r="G2770" s="7">
        <v>100</v>
      </c>
      <c r="H2770" s="53">
        <v>0</v>
      </c>
      <c r="I2770" s="16">
        <v>0</v>
      </c>
      <c r="J2770" s="16">
        <v>0</v>
      </c>
      <c r="K2770" s="30">
        <v>44</v>
      </c>
      <c r="L2770" s="2">
        <v>33.333333333333002</v>
      </c>
      <c r="M2770" s="2">
        <v>84</v>
      </c>
      <c r="N2770" s="25">
        <v>33.333333333333002</v>
      </c>
      <c r="O2770" s="2">
        <v>56</v>
      </c>
      <c r="P2770" s="25">
        <v>20</v>
      </c>
      <c r="Q2770" s="48">
        <v>0</v>
      </c>
    </row>
    <row r="2771" spans="4:17" x14ac:dyDescent="0.2">
      <c r="D2771" s="200"/>
      <c r="E2771" s="4" t="s">
        <v>36</v>
      </c>
      <c r="F2771" s="5"/>
      <c r="G2771" s="6">
        <v>95</v>
      </c>
      <c r="H2771" s="8">
        <v>4</v>
      </c>
      <c r="I2771" s="1">
        <v>1</v>
      </c>
      <c r="J2771" s="1">
        <v>0</v>
      </c>
      <c r="K2771" s="1">
        <v>46</v>
      </c>
      <c r="L2771" s="1">
        <v>33</v>
      </c>
      <c r="M2771" s="1">
        <v>85</v>
      </c>
      <c r="N2771" s="1">
        <v>31</v>
      </c>
      <c r="O2771" s="1">
        <v>65</v>
      </c>
      <c r="P2771" s="1">
        <v>20</v>
      </c>
      <c r="Q2771" s="9">
        <v>0</v>
      </c>
    </row>
    <row r="2772" spans="4:17" x14ac:dyDescent="0.2">
      <c r="D2772" s="200"/>
      <c r="E2772" s="11"/>
      <c r="F2772" s="10"/>
      <c r="G2772" s="7">
        <v>100</v>
      </c>
      <c r="H2772" s="18">
        <v>4.2105263157890001</v>
      </c>
      <c r="I2772" s="2">
        <v>1.052631578947</v>
      </c>
      <c r="J2772" s="16">
        <v>0</v>
      </c>
      <c r="K2772" s="2">
        <v>48.421052631579002</v>
      </c>
      <c r="L2772" s="2">
        <v>34.736842105263001</v>
      </c>
      <c r="M2772" s="2">
        <v>89.473684210526002</v>
      </c>
      <c r="N2772" s="25">
        <v>32.631578947367998</v>
      </c>
      <c r="O2772" s="41">
        <v>68.421052631579002</v>
      </c>
      <c r="P2772" s="25">
        <v>21.052631578947</v>
      </c>
      <c r="Q2772" s="48">
        <v>0</v>
      </c>
    </row>
    <row r="2773" spans="4:17" x14ac:dyDescent="0.2">
      <c r="D2773" s="200"/>
      <c r="E2773" s="4" t="s">
        <v>37</v>
      </c>
      <c r="F2773" s="5"/>
      <c r="G2773" s="6">
        <v>111</v>
      </c>
      <c r="H2773" s="8">
        <v>4</v>
      </c>
      <c r="I2773" s="1">
        <v>1</v>
      </c>
      <c r="J2773" s="1">
        <v>0</v>
      </c>
      <c r="K2773" s="1">
        <v>53</v>
      </c>
      <c r="L2773" s="1">
        <v>35</v>
      </c>
      <c r="M2773" s="1">
        <v>98</v>
      </c>
      <c r="N2773" s="1">
        <v>25</v>
      </c>
      <c r="O2773" s="1">
        <v>62</v>
      </c>
      <c r="P2773" s="1">
        <v>17</v>
      </c>
      <c r="Q2773" s="9">
        <v>0</v>
      </c>
    </row>
    <row r="2774" spans="4:17" x14ac:dyDescent="0.2">
      <c r="D2774" s="200"/>
      <c r="E2774" s="11"/>
      <c r="F2774" s="10"/>
      <c r="G2774" s="7">
        <v>100</v>
      </c>
      <c r="H2774" s="18">
        <v>3.6036036036039998</v>
      </c>
      <c r="I2774" s="2">
        <v>0.90090090090099995</v>
      </c>
      <c r="J2774" s="16">
        <v>0</v>
      </c>
      <c r="K2774" s="2">
        <v>47.747747747748001</v>
      </c>
      <c r="L2774" s="2">
        <v>31.531531531532</v>
      </c>
      <c r="M2774" s="2">
        <v>88.288288288288001</v>
      </c>
      <c r="N2774" s="2">
        <v>22.522522522523001</v>
      </c>
      <c r="O2774" s="2">
        <v>55.855855855855999</v>
      </c>
      <c r="P2774" s="2">
        <v>15.315315315315001</v>
      </c>
      <c r="Q2774" s="48">
        <v>0</v>
      </c>
    </row>
    <row r="2775" spans="4:17" x14ac:dyDescent="0.2">
      <c r="D2775" s="200"/>
      <c r="E2775" s="4" t="s">
        <v>38</v>
      </c>
      <c r="F2775" s="5"/>
      <c r="G2775" s="6">
        <v>93</v>
      </c>
      <c r="H2775" s="8">
        <v>0</v>
      </c>
      <c r="I2775" s="1">
        <v>0</v>
      </c>
      <c r="J2775" s="1">
        <v>0</v>
      </c>
      <c r="K2775" s="1">
        <v>56</v>
      </c>
      <c r="L2775" s="1">
        <v>40</v>
      </c>
      <c r="M2775" s="1">
        <v>85</v>
      </c>
      <c r="N2775" s="1">
        <v>27</v>
      </c>
      <c r="O2775" s="1">
        <v>63</v>
      </c>
      <c r="P2775" s="1">
        <v>11</v>
      </c>
      <c r="Q2775" s="9">
        <v>0</v>
      </c>
    </row>
    <row r="2776" spans="4:17" x14ac:dyDescent="0.2">
      <c r="D2776" s="200"/>
      <c r="E2776" s="11"/>
      <c r="F2776" s="10"/>
      <c r="G2776" s="7">
        <v>100</v>
      </c>
      <c r="H2776" s="53">
        <v>0</v>
      </c>
      <c r="I2776" s="16">
        <v>0</v>
      </c>
      <c r="J2776" s="16">
        <v>0</v>
      </c>
      <c r="K2776" s="41">
        <v>60.215053763440999</v>
      </c>
      <c r="L2776" s="25">
        <v>43.010752688171998</v>
      </c>
      <c r="M2776" s="2">
        <v>91.397849462365997</v>
      </c>
      <c r="N2776" s="2">
        <v>29.032258064516</v>
      </c>
      <c r="O2776" s="25">
        <v>67.741935483871003</v>
      </c>
      <c r="P2776" s="2">
        <v>11.827956989246999</v>
      </c>
      <c r="Q2776" s="48">
        <v>0</v>
      </c>
    </row>
    <row r="2777" spans="4:17" x14ac:dyDescent="0.2">
      <c r="D2777" s="200"/>
      <c r="E2777" s="4" t="s">
        <v>39</v>
      </c>
      <c r="F2777" s="5"/>
      <c r="G2777" s="6">
        <v>109</v>
      </c>
      <c r="H2777" s="8">
        <v>8</v>
      </c>
      <c r="I2777" s="1">
        <v>2</v>
      </c>
      <c r="J2777" s="1">
        <v>0</v>
      </c>
      <c r="K2777" s="1">
        <v>69</v>
      </c>
      <c r="L2777" s="1">
        <v>41</v>
      </c>
      <c r="M2777" s="1">
        <v>93</v>
      </c>
      <c r="N2777" s="1">
        <v>24</v>
      </c>
      <c r="O2777" s="1">
        <v>58</v>
      </c>
      <c r="P2777" s="1">
        <v>5</v>
      </c>
      <c r="Q2777" s="9">
        <v>2</v>
      </c>
    </row>
    <row r="2778" spans="4:17" x14ac:dyDescent="0.2">
      <c r="D2778" s="200"/>
      <c r="E2778" s="11"/>
      <c r="F2778" s="10"/>
      <c r="G2778" s="7">
        <v>100</v>
      </c>
      <c r="H2778" s="18">
        <v>7.339449541284</v>
      </c>
      <c r="I2778" s="2">
        <v>1.834862385321</v>
      </c>
      <c r="J2778" s="16">
        <v>0</v>
      </c>
      <c r="K2778" s="41">
        <v>63.302752293578003</v>
      </c>
      <c r="L2778" s="2">
        <v>37.614678899083003</v>
      </c>
      <c r="M2778" s="2">
        <v>85.321100917430996</v>
      </c>
      <c r="N2778" s="2">
        <v>22.018348623853001</v>
      </c>
      <c r="O2778" s="2">
        <v>53.211009174311997</v>
      </c>
      <c r="P2778" s="30">
        <v>4.5871559633030001</v>
      </c>
      <c r="Q2778" s="15">
        <v>1.834862385321</v>
      </c>
    </row>
    <row r="2779" spans="4:17" x14ac:dyDescent="0.2">
      <c r="D2779" s="200"/>
      <c r="E2779" s="4" t="s">
        <v>40</v>
      </c>
      <c r="F2779" s="5"/>
      <c r="G2779" s="6">
        <v>72</v>
      </c>
      <c r="H2779" s="8">
        <v>3</v>
      </c>
      <c r="I2779" s="1">
        <v>2</v>
      </c>
      <c r="J2779" s="1">
        <v>0</v>
      </c>
      <c r="K2779" s="1">
        <v>39</v>
      </c>
      <c r="L2779" s="1">
        <v>28</v>
      </c>
      <c r="M2779" s="1">
        <v>66</v>
      </c>
      <c r="N2779" s="1">
        <v>22</v>
      </c>
      <c r="O2779" s="1">
        <v>43</v>
      </c>
      <c r="P2779" s="1">
        <v>1</v>
      </c>
      <c r="Q2779" s="9">
        <v>3</v>
      </c>
    </row>
    <row r="2780" spans="4:17" x14ac:dyDescent="0.2">
      <c r="D2780" s="200"/>
      <c r="E2780" s="11"/>
      <c r="F2780" s="10"/>
      <c r="G2780" s="7">
        <v>100</v>
      </c>
      <c r="H2780" s="18">
        <v>4.166666666667</v>
      </c>
      <c r="I2780" s="2">
        <v>2.7777777777780002</v>
      </c>
      <c r="J2780" s="16">
        <v>0</v>
      </c>
      <c r="K2780" s="2">
        <v>54.166666666666998</v>
      </c>
      <c r="L2780" s="2">
        <v>38.888888888888999</v>
      </c>
      <c r="M2780" s="2">
        <v>91.666666666666998</v>
      </c>
      <c r="N2780" s="25">
        <v>30.555555555556001</v>
      </c>
      <c r="O2780" s="2">
        <v>59.722222222222001</v>
      </c>
      <c r="P2780" s="50">
        <v>1.3888888888890001</v>
      </c>
      <c r="Q2780" s="15">
        <v>4.166666666667</v>
      </c>
    </row>
    <row r="2781" spans="4:17" x14ac:dyDescent="0.2">
      <c r="D2781" s="199" t="s">
        <v>76</v>
      </c>
      <c r="E2781" s="22" t="s">
        <v>77</v>
      </c>
      <c r="F2781" s="21"/>
      <c r="G2781" s="19">
        <v>608</v>
      </c>
      <c r="H2781" s="27">
        <v>18</v>
      </c>
      <c r="I2781" s="3">
        <v>5</v>
      </c>
      <c r="J2781" s="3">
        <v>0</v>
      </c>
      <c r="K2781" s="3">
        <v>287</v>
      </c>
      <c r="L2781" s="3">
        <v>193</v>
      </c>
      <c r="M2781" s="3">
        <v>536</v>
      </c>
      <c r="N2781" s="3">
        <v>129</v>
      </c>
      <c r="O2781" s="3">
        <v>340</v>
      </c>
      <c r="P2781" s="3">
        <v>69</v>
      </c>
      <c r="Q2781" s="26">
        <v>5</v>
      </c>
    </row>
    <row r="2782" spans="4:17" x14ac:dyDescent="0.2">
      <c r="D2782" s="200"/>
      <c r="E2782" s="11"/>
      <c r="F2782" s="10"/>
      <c r="G2782" s="7">
        <v>100</v>
      </c>
      <c r="H2782" s="18">
        <v>2.9605263157890001</v>
      </c>
      <c r="I2782" s="2">
        <v>0.82236842105300001</v>
      </c>
      <c r="J2782" s="16">
        <v>0</v>
      </c>
      <c r="K2782" s="2">
        <v>47.203947368420998</v>
      </c>
      <c r="L2782" s="2">
        <v>31.743421052632002</v>
      </c>
      <c r="M2782" s="2">
        <v>88.157894736841996</v>
      </c>
      <c r="N2782" s="2">
        <v>21.217105263158</v>
      </c>
      <c r="O2782" s="2">
        <v>55.921052631579002</v>
      </c>
      <c r="P2782" s="2">
        <v>11.348684210526001</v>
      </c>
      <c r="Q2782" s="15">
        <v>0.82236842105300001</v>
      </c>
    </row>
    <row r="2783" spans="4:17" x14ac:dyDescent="0.2">
      <c r="D2783" s="200"/>
      <c r="E2783" s="4" t="s">
        <v>34</v>
      </c>
      <c r="F2783" s="5"/>
      <c r="G2783" s="6">
        <v>37</v>
      </c>
      <c r="H2783" s="8">
        <v>0</v>
      </c>
      <c r="I2783" s="1">
        <v>0</v>
      </c>
      <c r="J2783" s="1">
        <v>0</v>
      </c>
      <c r="K2783" s="1">
        <v>11</v>
      </c>
      <c r="L2783" s="1">
        <v>12</v>
      </c>
      <c r="M2783" s="1">
        <v>33</v>
      </c>
      <c r="N2783" s="1">
        <v>13</v>
      </c>
      <c r="O2783" s="1">
        <v>23</v>
      </c>
      <c r="P2783" s="1">
        <v>5</v>
      </c>
      <c r="Q2783" s="9">
        <v>0</v>
      </c>
    </row>
    <row r="2784" spans="4:17" x14ac:dyDescent="0.2">
      <c r="D2784" s="200"/>
      <c r="E2784" s="11"/>
      <c r="F2784" s="10"/>
      <c r="G2784" s="7">
        <v>100</v>
      </c>
      <c r="H2784" s="53">
        <v>0</v>
      </c>
      <c r="I2784" s="16">
        <v>0</v>
      </c>
      <c r="J2784" s="16">
        <v>0</v>
      </c>
      <c r="K2784" s="50">
        <v>29.72972972973</v>
      </c>
      <c r="L2784" s="2">
        <v>32.432432432432002</v>
      </c>
      <c r="M2784" s="2">
        <v>89.189189189188994</v>
      </c>
      <c r="N2784" s="41">
        <v>35.135135135135002</v>
      </c>
      <c r="O2784" s="2">
        <v>62.162162162161998</v>
      </c>
      <c r="P2784" s="2">
        <v>13.513513513514001</v>
      </c>
      <c r="Q2784" s="48">
        <v>0</v>
      </c>
    </row>
    <row r="2785" spans="2:17" x14ac:dyDescent="0.2">
      <c r="D2785" s="200"/>
      <c r="E2785" s="4" t="s">
        <v>35</v>
      </c>
      <c r="F2785" s="5"/>
      <c r="G2785" s="6">
        <v>73</v>
      </c>
      <c r="H2785" s="8">
        <v>1</v>
      </c>
      <c r="I2785" s="1">
        <v>1</v>
      </c>
      <c r="J2785" s="1">
        <v>0</v>
      </c>
      <c r="K2785" s="1">
        <v>29</v>
      </c>
      <c r="L2785" s="1">
        <v>24</v>
      </c>
      <c r="M2785" s="1">
        <v>65</v>
      </c>
      <c r="N2785" s="1">
        <v>26</v>
      </c>
      <c r="O2785" s="1">
        <v>43</v>
      </c>
      <c r="P2785" s="1">
        <v>14</v>
      </c>
      <c r="Q2785" s="9">
        <v>0</v>
      </c>
    </row>
    <row r="2786" spans="2:17" x14ac:dyDescent="0.2">
      <c r="D2786" s="200"/>
      <c r="E2786" s="11"/>
      <c r="F2786" s="10"/>
      <c r="G2786" s="7">
        <v>100</v>
      </c>
      <c r="H2786" s="18">
        <v>1.369863013699</v>
      </c>
      <c r="I2786" s="2">
        <v>1.369863013699</v>
      </c>
      <c r="J2786" s="16">
        <v>0</v>
      </c>
      <c r="K2786" s="30">
        <v>39.726027397259998</v>
      </c>
      <c r="L2786" s="2">
        <v>32.876712328766999</v>
      </c>
      <c r="M2786" s="2">
        <v>89.041095890411</v>
      </c>
      <c r="N2786" s="41">
        <v>35.616438356163997</v>
      </c>
      <c r="O2786" s="2">
        <v>58.904109589040999</v>
      </c>
      <c r="P2786" s="25">
        <v>19.178082191781002</v>
      </c>
      <c r="Q2786" s="48">
        <v>0</v>
      </c>
    </row>
    <row r="2787" spans="2:17" x14ac:dyDescent="0.2">
      <c r="D2787" s="200"/>
      <c r="E2787" s="4" t="s">
        <v>36</v>
      </c>
      <c r="F2787" s="5"/>
      <c r="G2787" s="6">
        <v>92</v>
      </c>
      <c r="H2787" s="8">
        <v>2</v>
      </c>
      <c r="I2787" s="1">
        <v>1</v>
      </c>
      <c r="J2787" s="1">
        <v>0</v>
      </c>
      <c r="K2787" s="1">
        <v>39</v>
      </c>
      <c r="L2787" s="1">
        <v>28</v>
      </c>
      <c r="M2787" s="1">
        <v>78</v>
      </c>
      <c r="N2787" s="1">
        <v>20</v>
      </c>
      <c r="O2787" s="1">
        <v>59</v>
      </c>
      <c r="P2787" s="1">
        <v>20</v>
      </c>
      <c r="Q2787" s="9">
        <v>0</v>
      </c>
    </row>
    <row r="2788" spans="2:17" x14ac:dyDescent="0.2">
      <c r="D2788" s="200"/>
      <c r="E2788" s="11"/>
      <c r="F2788" s="10"/>
      <c r="G2788" s="7">
        <v>100</v>
      </c>
      <c r="H2788" s="18">
        <v>2.1739130434780001</v>
      </c>
      <c r="I2788" s="2">
        <v>1.086956521739</v>
      </c>
      <c r="J2788" s="16">
        <v>0</v>
      </c>
      <c r="K2788" s="30">
        <v>42.391304347826001</v>
      </c>
      <c r="L2788" s="2">
        <v>30.434782608696</v>
      </c>
      <c r="M2788" s="2">
        <v>84.782608695652002</v>
      </c>
      <c r="N2788" s="2">
        <v>21.739130434783</v>
      </c>
      <c r="O2788" s="25">
        <v>64.130434782609001</v>
      </c>
      <c r="P2788" s="25">
        <v>21.739130434783</v>
      </c>
      <c r="Q2788" s="48">
        <v>0</v>
      </c>
    </row>
    <row r="2789" spans="2:17" x14ac:dyDescent="0.2">
      <c r="D2789" s="200"/>
      <c r="E2789" s="4" t="s">
        <v>37</v>
      </c>
      <c r="F2789" s="5"/>
      <c r="G2789" s="6">
        <v>110</v>
      </c>
      <c r="H2789" s="8">
        <v>1</v>
      </c>
      <c r="I2789" s="1">
        <v>1</v>
      </c>
      <c r="J2789" s="1">
        <v>0</v>
      </c>
      <c r="K2789" s="1">
        <v>46</v>
      </c>
      <c r="L2789" s="1">
        <v>33</v>
      </c>
      <c r="M2789" s="1">
        <v>102</v>
      </c>
      <c r="N2789" s="1">
        <v>21</v>
      </c>
      <c r="O2789" s="1">
        <v>68</v>
      </c>
      <c r="P2789" s="1">
        <v>17</v>
      </c>
      <c r="Q2789" s="9">
        <v>1</v>
      </c>
    </row>
    <row r="2790" spans="2:17" x14ac:dyDescent="0.2">
      <c r="D2790" s="200"/>
      <c r="E2790" s="11"/>
      <c r="F2790" s="10"/>
      <c r="G2790" s="7">
        <v>100</v>
      </c>
      <c r="H2790" s="18">
        <v>0.90909090909099999</v>
      </c>
      <c r="I2790" s="2">
        <v>0.90909090909099999</v>
      </c>
      <c r="J2790" s="16">
        <v>0</v>
      </c>
      <c r="K2790" s="30">
        <v>41.818181818181998</v>
      </c>
      <c r="L2790" s="2">
        <v>30</v>
      </c>
      <c r="M2790" s="2">
        <v>92.727272727273004</v>
      </c>
      <c r="N2790" s="30">
        <v>19.090909090909001</v>
      </c>
      <c r="O2790" s="2">
        <v>61.818181818181998</v>
      </c>
      <c r="P2790" s="2">
        <v>15.454545454545</v>
      </c>
      <c r="Q2790" s="15">
        <v>0.90909090909099999</v>
      </c>
    </row>
    <row r="2791" spans="2:17" x14ac:dyDescent="0.2">
      <c r="D2791" s="200"/>
      <c r="E2791" s="4" t="s">
        <v>38</v>
      </c>
      <c r="F2791" s="5"/>
      <c r="G2791" s="6">
        <v>93</v>
      </c>
      <c r="H2791" s="8">
        <v>3</v>
      </c>
      <c r="I2791" s="1">
        <v>1</v>
      </c>
      <c r="J2791" s="1">
        <v>0</v>
      </c>
      <c r="K2791" s="1">
        <v>46</v>
      </c>
      <c r="L2791" s="1">
        <v>32</v>
      </c>
      <c r="M2791" s="1">
        <v>81</v>
      </c>
      <c r="N2791" s="1">
        <v>16</v>
      </c>
      <c r="O2791" s="1">
        <v>50</v>
      </c>
      <c r="P2791" s="1">
        <v>7</v>
      </c>
      <c r="Q2791" s="9">
        <v>1</v>
      </c>
    </row>
    <row r="2792" spans="2:17" x14ac:dyDescent="0.2">
      <c r="D2792" s="200"/>
      <c r="E2792" s="11"/>
      <c r="F2792" s="10"/>
      <c r="G2792" s="7">
        <v>100</v>
      </c>
      <c r="H2792" s="18">
        <v>3.2258064516129998</v>
      </c>
      <c r="I2792" s="2">
        <v>1.0752688172039999</v>
      </c>
      <c r="J2792" s="16">
        <v>0</v>
      </c>
      <c r="K2792" s="2">
        <v>49.462365591397997</v>
      </c>
      <c r="L2792" s="2">
        <v>34.408602150538002</v>
      </c>
      <c r="M2792" s="2">
        <v>87.096774193548001</v>
      </c>
      <c r="N2792" s="30">
        <v>17.204301075269001</v>
      </c>
      <c r="O2792" s="2">
        <v>53.763440860214999</v>
      </c>
      <c r="P2792" s="2">
        <v>7.5268817204299996</v>
      </c>
      <c r="Q2792" s="15">
        <v>1.0752688172039999</v>
      </c>
    </row>
    <row r="2793" spans="2:17" x14ac:dyDescent="0.2">
      <c r="D2793" s="200"/>
      <c r="E2793" s="4" t="s">
        <v>39</v>
      </c>
      <c r="F2793" s="5"/>
      <c r="G2793" s="6">
        <v>114</v>
      </c>
      <c r="H2793" s="8">
        <v>5</v>
      </c>
      <c r="I2793" s="1">
        <v>1</v>
      </c>
      <c r="J2793" s="1">
        <v>0</v>
      </c>
      <c r="K2793" s="1">
        <v>61</v>
      </c>
      <c r="L2793" s="1">
        <v>34</v>
      </c>
      <c r="M2793" s="1">
        <v>100</v>
      </c>
      <c r="N2793" s="1">
        <v>17</v>
      </c>
      <c r="O2793" s="1">
        <v>48</v>
      </c>
      <c r="P2793" s="1">
        <v>4</v>
      </c>
      <c r="Q2793" s="9">
        <v>1</v>
      </c>
    </row>
    <row r="2794" spans="2:17" x14ac:dyDescent="0.2">
      <c r="D2794" s="200"/>
      <c r="E2794" s="11"/>
      <c r="F2794" s="10"/>
      <c r="G2794" s="7">
        <v>100</v>
      </c>
      <c r="H2794" s="18">
        <v>4.3859649122809996</v>
      </c>
      <c r="I2794" s="2">
        <v>0.87719298245599997</v>
      </c>
      <c r="J2794" s="16">
        <v>0</v>
      </c>
      <c r="K2794" s="2">
        <v>53.508771929825002</v>
      </c>
      <c r="L2794" s="2">
        <v>29.824561403509001</v>
      </c>
      <c r="M2794" s="2">
        <v>87.719298245613999</v>
      </c>
      <c r="N2794" s="30">
        <v>14.912280701754</v>
      </c>
      <c r="O2794" s="50">
        <v>42.105263157895003</v>
      </c>
      <c r="P2794" s="30">
        <v>3.508771929825</v>
      </c>
      <c r="Q2794" s="15">
        <v>0.87719298245599997</v>
      </c>
    </row>
    <row r="2795" spans="2:17" x14ac:dyDescent="0.2">
      <c r="D2795" s="200"/>
      <c r="E2795" s="4" t="s">
        <v>40</v>
      </c>
      <c r="F2795" s="5"/>
      <c r="G2795" s="6">
        <v>89</v>
      </c>
      <c r="H2795" s="8">
        <v>6</v>
      </c>
      <c r="I2795" s="1">
        <v>0</v>
      </c>
      <c r="J2795" s="1">
        <v>0</v>
      </c>
      <c r="K2795" s="1">
        <v>55</v>
      </c>
      <c r="L2795" s="1">
        <v>30</v>
      </c>
      <c r="M2795" s="1">
        <v>77</v>
      </c>
      <c r="N2795" s="1">
        <v>16</v>
      </c>
      <c r="O2795" s="1">
        <v>49</v>
      </c>
      <c r="P2795" s="1">
        <v>2</v>
      </c>
      <c r="Q2795" s="9">
        <v>2</v>
      </c>
    </row>
    <row r="2796" spans="2:17" x14ac:dyDescent="0.2">
      <c r="D2796" s="201"/>
      <c r="E2796" s="45"/>
      <c r="F2796" s="51"/>
      <c r="G2796" s="81">
        <v>100</v>
      </c>
      <c r="H2796" s="115">
        <v>6.7415730337079998</v>
      </c>
      <c r="I2796" s="62">
        <v>0</v>
      </c>
      <c r="J2796" s="62">
        <v>0</v>
      </c>
      <c r="K2796" s="112">
        <v>61.797752808989003</v>
      </c>
      <c r="L2796" s="64">
        <v>33.707865168539001</v>
      </c>
      <c r="M2796" s="64">
        <v>86.516853932583999</v>
      </c>
      <c r="N2796" s="126">
        <v>17.977528089888001</v>
      </c>
      <c r="O2796" s="64">
        <v>55.056179775281002</v>
      </c>
      <c r="P2796" s="126">
        <v>2.2471910112360001</v>
      </c>
      <c r="Q2796" s="106">
        <v>2.2471910112360001</v>
      </c>
    </row>
    <row r="2798" spans="2:17" x14ac:dyDescent="0.2">
      <c r="B2798" s="40" t="str">
        <f xml:space="preserve"> HYPERLINK("#'目次'!B74", "[68]")</f>
        <v>[68]</v>
      </c>
      <c r="C2798" s="23" t="s">
        <v>165</v>
      </c>
    </row>
    <row r="2801" spans="3:17" x14ac:dyDescent="0.2">
      <c r="C2801" s="23" t="s">
        <v>80</v>
      </c>
    </row>
    <row r="2802" spans="3:17" x14ac:dyDescent="0.2">
      <c r="E2802" s="195"/>
      <c r="F2802" s="196"/>
      <c r="G2802" s="37" t="s">
        <v>15</v>
      </c>
      <c r="H2802" s="33" t="s">
        <v>166</v>
      </c>
      <c r="I2802" s="13" t="s">
        <v>167</v>
      </c>
      <c r="J2802" s="13" t="s">
        <v>168</v>
      </c>
      <c r="K2802" s="13" t="s">
        <v>169</v>
      </c>
      <c r="L2802" s="13" t="s">
        <v>170</v>
      </c>
      <c r="M2802" s="13" t="s">
        <v>171</v>
      </c>
      <c r="N2802" s="13" t="s">
        <v>172</v>
      </c>
      <c r="O2802" s="13" t="s">
        <v>173</v>
      </c>
      <c r="P2802" s="13" t="s">
        <v>174</v>
      </c>
      <c r="Q2802" s="38" t="s">
        <v>18</v>
      </c>
    </row>
    <row r="2803" spans="3:17" x14ac:dyDescent="0.2">
      <c r="E2803" s="197"/>
      <c r="F2803" s="198"/>
      <c r="G2803" s="35"/>
      <c r="H2803" s="39"/>
      <c r="I2803" s="14"/>
      <c r="J2803" s="14"/>
      <c r="K2803" s="14"/>
      <c r="L2803" s="14"/>
      <c r="M2803" s="14"/>
      <c r="N2803" s="14"/>
      <c r="O2803" s="14"/>
      <c r="P2803" s="14"/>
      <c r="Q2803" s="34"/>
    </row>
    <row r="2804" spans="3:17" x14ac:dyDescent="0.2">
      <c r="E2804" s="120" t="s">
        <v>15</v>
      </c>
      <c r="F2804" s="66"/>
      <c r="G2804" s="36">
        <v>1200</v>
      </c>
      <c r="H2804" s="17">
        <v>37</v>
      </c>
      <c r="I2804" s="17">
        <v>11</v>
      </c>
      <c r="J2804" s="17">
        <v>0</v>
      </c>
      <c r="K2804" s="17">
        <v>593</v>
      </c>
      <c r="L2804" s="17">
        <v>409</v>
      </c>
      <c r="M2804" s="17">
        <v>1060</v>
      </c>
      <c r="N2804" s="17">
        <v>294</v>
      </c>
      <c r="O2804" s="17">
        <v>695</v>
      </c>
      <c r="P2804" s="17">
        <v>144</v>
      </c>
      <c r="Q2804" s="47">
        <v>10</v>
      </c>
    </row>
    <row r="2805" spans="3:17" x14ac:dyDescent="0.2">
      <c r="E2805" s="45"/>
      <c r="F2805" s="67"/>
      <c r="G2805" s="7">
        <v>100</v>
      </c>
      <c r="H2805" s="2">
        <v>3.083333333333</v>
      </c>
      <c r="I2805" s="2">
        <v>0.91666666666700003</v>
      </c>
      <c r="J2805" s="16">
        <v>0</v>
      </c>
      <c r="K2805" s="2">
        <v>49.416666666666998</v>
      </c>
      <c r="L2805" s="2">
        <v>34.083333333333002</v>
      </c>
      <c r="M2805" s="2">
        <v>88.333333333333002</v>
      </c>
      <c r="N2805" s="2">
        <v>24.5</v>
      </c>
      <c r="O2805" s="2">
        <v>57.916666666666998</v>
      </c>
      <c r="P2805" s="2">
        <v>12</v>
      </c>
      <c r="Q2805" s="15">
        <v>0.83333333333299997</v>
      </c>
    </row>
    <row r="2806" spans="3:17" x14ac:dyDescent="0.2">
      <c r="E2806" s="4" t="s">
        <v>81</v>
      </c>
      <c r="F2806" s="5"/>
      <c r="G2806" s="19">
        <v>48</v>
      </c>
      <c r="H2806" s="27">
        <v>5</v>
      </c>
      <c r="I2806" s="3">
        <v>2</v>
      </c>
      <c r="J2806" s="3">
        <v>0</v>
      </c>
      <c r="K2806" s="3">
        <v>31</v>
      </c>
      <c r="L2806" s="3">
        <v>25</v>
      </c>
      <c r="M2806" s="3">
        <v>44</v>
      </c>
      <c r="N2806" s="3">
        <v>13</v>
      </c>
      <c r="O2806" s="3">
        <v>32</v>
      </c>
      <c r="P2806" s="3">
        <v>1</v>
      </c>
      <c r="Q2806" s="26">
        <v>2</v>
      </c>
    </row>
    <row r="2807" spans="3:17" x14ac:dyDescent="0.2">
      <c r="E2807" s="11"/>
      <c r="F2807" s="10"/>
      <c r="G2807" s="7">
        <v>100</v>
      </c>
      <c r="H2807" s="70">
        <v>10.416666666667</v>
      </c>
      <c r="I2807" s="2">
        <v>4.166666666667</v>
      </c>
      <c r="J2807" s="16">
        <v>0</v>
      </c>
      <c r="K2807" s="41">
        <v>64.583333333333002</v>
      </c>
      <c r="L2807" s="41">
        <v>52.083333333333002</v>
      </c>
      <c r="M2807" s="2">
        <v>91.666666666666998</v>
      </c>
      <c r="N2807" s="2">
        <v>27.083333333333002</v>
      </c>
      <c r="O2807" s="25">
        <v>66.666666666666998</v>
      </c>
      <c r="P2807" s="30">
        <v>2.083333333333</v>
      </c>
      <c r="Q2807" s="15">
        <v>4.166666666667</v>
      </c>
    </row>
    <row r="2808" spans="3:17" x14ac:dyDescent="0.2">
      <c r="E2808" s="4" t="s">
        <v>82</v>
      </c>
      <c r="F2808" s="5"/>
      <c r="G2808" s="6">
        <v>84</v>
      </c>
      <c r="H2808" s="8">
        <v>2</v>
      </c>
      <c r="I2808" s="1">
        <v>1</v>
      </c>
      <c r="J2808" s="1">
        <v>0</v>
      </c>
      <c r="K2808" s="1">
        <v>32</v>
      </c>
      <c r="L2808" s="1">
        <v>17</v>
      </c>
      <c r="M2808" s="1">
        <v>78</v>
      </c>
      <c r="N2808" s="1">
        <v>14</v>
      </c>
      <c r="O2808" s="1">
        <v>49</v>
      </c>
      <c r="P2808" s="1">
        <v>11</v>
      </c>
      <c r="Q2808" s="9">
        <v>1</v>
      </c>
    </row>
    <row r="2809" spans="3:17" x14ac:dyDescent="0.2">
      <c r="E2809" s="11"/>
      <c r="F2809" s="10"/>
      <c r="G2809" s="7">
        <v>100</v>
      </c>
      <c r="H2809" s="18">
        <v>2.3809523809519999</v>
      </c>
      <c r="I2809" s="2">
        <v>1.190476190476</v>
      </c>
      <c r="J2809" s="16">
        <v>0</v>
      </c>
      <c r="K2809" s="50">
        <v>38.095238095238003</v>
      </c>
      <c r="L2809" s="50">
        <v>20.238095238094999</v>
      </c>
      <c r="M2809" s="2">
        <v>92.857142857143003</v>
      </c>
      <c r="N2809" s="30">
        <v>16.666666666666998</v>
      </c>
      <c r="O2809" s="2">
        <v>58.333333333333002</v>
      </c>
      <c r="P2809" s="2">
        <v>13.095238095238001</v>
      </c>
      <c r="Q2809" s="15">
        <v>1.190476190476</v>
      </c>
    </row>
    <row r="2810" spans="3:17" x14ac:dyDescent="0.2">
      <c r="E2810" s="4" t="s">
        <v>83</v>
      </c>
      <c r="F2810" s="5"/>
      <c r="G2810" s="6">
        <v>462</v>
      </c>
      <c r="H2810" s="8">
        <v>8</v>
      </c>
      <c r="I2810" s="1">
        <v>2</v>
      </c>
      <c r="J2810" s="1">
        <v>0</v>
      </c>
      <c r="K2810" s="1">
        <v>225</v>
      </c>
      <c r="L2810" s="1">
        <v>150</v>
      </c>
      <c r="M2810" s="1">
        <v>396</v>
      </c>
      <c r="N2810" s="1">
        <v>116</v>
      </c>
      <c r="O2810" s="1">
        <v>257</v>
      </c>
      <c r="P2810" s="1">
        <v>93</v>
      </c>
      <c r="Q2810" s="9">
        <v>4</v>
      </c>
    </row>
    <row r="2811" spans="3:17" x14ac:dyDescent="0.2">
      <c r="E2811" s="11"/>
      <c r="F2811" s="10"/>
      <c r="G2811" s="7">
        <v>100</v>
      </c>
      <c r="H2811" s="18">
        <v>1.731601731602</v>
      </c>
      <c r="I2811" s="2">
        <v>0.43290043290000002</v>
      </c>
      <c r="J2811" s="16">
        <v>0</v>
      </c>
      <c r="K2811" s="2">
        <v>48.701298701299002</v>
      </c>
      <c r="L2811" s="2">
        <v>32.467532467532003</v>
      </c>
      <c r="M2811" s="2">
        <v>85.714285714286007</v>
      </c>
      <c r="N2811" s="2">
        <v>25.108225108225</v>
      </c>
      <c r="O2811" s="2">
        <v>55.627705627706</v>
      </c>
      <c r="P2811" s="25">
        <v>20.12987012987</v>
      </c>
      <c r="Q2811" s="15">
        <v>0.86580086580100002</v>
      </c>
    </row>
    <row r="2812" spans="3:17" x14ac:dyDescent="0.2">
      <c r="E2812" s="4" t="s">
        <v>84</v>
      </c>
      <c r="F2812" s="5"/>
      <c r="G2812" s="6">
        <v>30</v>
      </c>
      <c r="H2812" s="8">
        <v>1</v>
      </c>
      <c r="I2812" s="1">
        <v>0</v>
      </c>
      <c r="J2812" s="1">
        <v>0</v>
      </c>
      <c r="K2812" s="1">
        <v>12</v>
      </c>
      <c r="L2812" s="1">
        <v>10</v>
      </c>
      <c r="M2812" s="1">
        <v>26</v>
      </c>
      <c r="N2812" s="1">
        <v>9</v>
      </c>
      <c r="O2812" s="1">
        <v>21</v>
      </c>
      <c r="P2812" s="1">
        <v>2</v>
      </c>
      <c r="Q2812" s="9">
        <v>0</v>
      </c>
    </row>
    <row r="2813" spans="3:17" x14ac:dyDescent="0.2">
      <c r="E2813" s="11"/>
      <c r="F2813" s="10"/>
      <c r="G2813" s="7">
        <v>100</v>
      </c>
      <c r="H2813" s="18">
        <v>3.333333333333</v>
      </c>
      <c r="I2813" s="16">
        <v>0</v>
      </c>
      <c r="J2813" s="16">
        <v>0</v>
      </c>
      <c r="K2813" s="30">
        <v>40</v>
      </c>
      <c r="L2813" s="2">
        <v>33.333333333333002</v>
      </c>
      <c r="M2813" s="2">
        <v>86.666666666666998</v>
      </c>
      <c r="N2813" s="25">
        <v>30</v>
      </c>
      <c r="O2813" s="41">
        <v>70</v>
      </c>
      <c r="P2813" s="30">
        <v>6.666666666667</v>
      </c>
      <c r="Q2813" s="48">
        <v>0</v>
      </c>
    </row>
    <row r="2814" spans="3:17" x14ac:dyDescent="0.2">
      <c r="E2814" s="4" t="s">
        <v>85</v>
      </c>
      <c r="F2814" s="5"/>
      <c r="G2814" s="6">
        <v>144</v>
      </c>
      <c r="H2814" s="8">
        <v>8</v>
      </c>
      <c r="I2814" s="1">
        <v>0</v>
      </c>
      <c r="J2814" s="1">
        <v>0</v>
      </c>
      <c r="K2814" s="1">
        <v>73</v>
      </c>
      <c r="L2814" s="1">
        <v>57</v>
      </c>
      <c r="M2814" s="1">
        <v>131</v>
      </c>
      <c r="N2814" s="1">
        <v>38</v>
      </c>
      <c r="O2814" s="1">
        <v>86</v>
      </c>
      <c r="P2814" s="1">
        <v>10</v>
      </c>
      <c r="Q2814" s="9">
        <v>0</v>
      </c>
    </row>
    <row r="2815" spans="3:17" x14ac:dyDescent="0.2">
      <c r="E2815" s="11"/>
      <c r="F2815" s="10"/>
      <c r="G2815" s="7">
        <v>100</v>
      </c>
      <c r="H2815" s="18">
        <v>5.5555555555560003</v>
      </c>
      <c r="I2815" s="16">
        <v>0</v>
      </c>
      <c r="J2815" s="16">
        <v>0</v>
      </c>
      <c r="K2815" s="2">
        <v>50.694444444444002</v>
      </c>
      <c r="L2815" s="25">
        <v>39.583333333333002</v>
      </c>
      <c r="M2815" s="2">
        <v>90.972222222222001</v>
      </c>
      <c r="N2815" s="2">
        <v>26.388888888888999</v>
      </c>
      <c r="O2815" s="2">
        <v>59.722222222222001</v>
      </c>
      <c r="P2815" s="30">
        <v>6.9444444444439997</v>
      </c>
      <c r="Q2815" s="48">
        <v>0</v>
      </c>
    </row>
    <row r="2816" spans="3:17" x14ac:dyDescent="0.2">
      <c r="E2816" s="4" t="s">
        <v>86</v>
      </c>
      <c r="F2816" s="5"/>
      <c r="G2816" s="6">
        <v>192</v>
      </c>
      <c r="H2816" s="8">
        <v>6</v>
      </c>
      <c r="I2816" s="1">
        <v>3</v>
      </c>
      <c r="J2816" s="1">
        <v>0</v>
      </c>
      <c r="K2816" s="1">
        <v>89</v>
      </c>
      <c r="L2816" s="1">
        <v>63</v>
      </c>
      <c r="M2816" s="1">
        <v>175</v>
      </c>
      <c r="N2816" s="1">
        <v>39</v>
      </c>
      <c r="O2816" s="1">
        <v>109</v>
      </c>
      <c r="P2816" s="1">
        <v>11</v>
      </c>
      <c r="Q2816" s="9">
        <v>0</v>
      </c>
    </row>
    <row r="2817" spans="2:17" x14ac:dyDescent="0.2">
      <c r="E2817" s="11"/>
      <c r="F2817" s="10"/>
      <c r="G2817" s="7">
        <v>100</v>
      </c>
      <c r="H2817" s="18">
        <v>3.125</v>
      </c>
      <c r="I2817" s="2">
        <v>1.5625</v>
      </c>
      <c r="J2817" s="16">
        <v>0</v>
      </c>
      <c r="K2817" s="2">
        <v>46.354166666666998</v>
      </c>
      <c r="L2817" s="2">
        <v>32.8125</v>
      </c>
      <c r="M2817" s="2">
        <v>91.145833333333002</v>
      </c>
      <c r="N2817" s="2">
        <v>20.3125</v>
      </c>
      <c r="O2817" s="2">
        <v>56.770833333333002</v>
      </c>
      <c r="P2817" s="30">
        <v>5.729166666667</v>
      </c>
      <c r="Q2817" s="48">
        <v>0</v>
      </c>
    </row>
    <row r="2818" spans="2:17" x14ac:dyDescent="0.2">
      <c r="E2818" s="4" t="s">
        <v>87</v>
      </c>
      <c r="F2818" s="5"/>
      <c r="G2818" s="6">
        <v>72</v>
      </c>
      <c r="H2818" s="8">
        <v>2</v>
      </c>
      <c r="I2818" s="1">
        <v>1</v>
      </c>
      <c r="J2818" s="1">
        <v>0</v>
      </c>
      <c r="K2818" s="1">
        <v>39</v>
      </c>
      <c r="L2818" s="1">
        <v>25</v>
      </c>
      <c r="M2818" s="1">
        <v>68</v>
      </c>
      <c r="N2818" s="1">
        <v>18</v>
      </c>
      <c r="O2818" s="1">
        <v>44</v>
      </c>
      <c r="P2818" s="1">
        <v>5</v>
      </c>
      <c r="Q2818" s="9">
        <v>0</v>
      </c>
    </row>
    <row r="2819" spans="2:17" x14ac:dyDescent="0.2">
      <c r="E2819" s="11"/>
      <c r="F2819" s="10"/>
      <c r="G2819" s="7">
        <v>100</v>
      </c>
      <c r="H2819" s="18">
        <v>2.7777777777780002</v>
      </c>
      <c r="I2819" s="2">
        <v>1.3888888888890001</v>
      </c>
      <c r="J2819" s="16">
        <v>0</v>
      </c>
      <c r="K2819" s="2">
        <v>54.166666666666998</v>
      </c>
      <c r="L2819" s="2">
        <v>34.722222222222001</v>
      </c>
      <c r="M2819" s="25">
        <v>94.444444444444002</v>
      </c>
      <c r="N2819" s="2">
        <v>25</v>
      </c>
      <c r="O2819" s="2">
        <v>61.111111111111001</v>
      </c>
      <c r="P2819" s="30">
        <v>6.9444444444439997</v>
      </c>
      <c r="Q2819" s="48">
        <v>0</v>
      </c>
    </row>
    <row r="2820" spans="2:17" x14ac:dyDescent="0.2">
      <c r="E2820" s="4" t="s">
        <v>88</v>
      </c>
      <c r="F2820" s="5"/>
      <c r="G2820" s="6">
        <v>36</v>
      </c>
      <c r="H2820" s="8">
        <v>0</v>
      </c>
      <c r="I2820" s="1">
        <v>0</v>
      </c>
      <c r="J2820" s="1">
        <v>0</v>
      </c>
      <c r="K2820" s="1">
        <v>19</v>
      </c>
      <c r="L2820" s="1">
        <v>19</v>
      </c>
      <c r="M2820" s="1">
        <v>33</v>
      </c>
      <c r="N2820" s="1">
        <v>13</v>
      </c>
      <c r="O2820" s="1">
        <v>23</v>
      </c>
      <c r="P2820" s="1">
        <v>1</v>
      </c>
      <c r="Q2820" s="9">
        <v>0</v>
      </c>
    </row>
    <row r="2821" spans="2:17" x14ac:dyDescent="0.2">
      <c r="E2821" s="11"/>
      <c r="F2821" s="10"/>
      <c r="G2821" s="7">
        <v>100</v>
      </c>
      <c r="H2821" s="53">
        <v>0</v>
      </c>
      <c r="I2821" s="16">
        <v>0</v>
      </c>
      <c r="J2821" s="16">
        <v>0</v>
      </c>
      <c r="K2821" s="2">
        <v>52.777777777777999</v>
      </c>
      <c r="L2821" s="41">
        <v>52.777777777777999</v>
      </c>
      <c r="M2821" s="2">
        <v>91.666666666666998</v>
      </c>
      <c r="N2821" s="41">
        <v>36.111111111111001</v>
      </c>
      <c r="O2821" s="25">
        <v>63.888888888888999</v>
      </c>
      <c r="P2821" s="30">
        <v>2.7777777777780002</v>
      </c>
      <c r="Q2821" s="48">
        <v>0</v>
      </c>
    </row>
    <row r="2822" spans="2:17" x14ac:dyDescent="0.2">
      <c r="E2822" s="4" t="s">
        <v>89</v>
      </c>
      <c r="F2822" s="5"/>
      <c r="G2822" s="6">
        <v>66</v>
      </c>
      <c r="H2822" s="8">
        <v>2</v>
      </c>
      <c r="I2822" s="1">
        <v>0</v>
      </c>
      <c r="J2822" s="1">
        <v>0</v>
      </c>
      <c r="K2822" s="1">
        <v>33</v>
      </c>
      <c r="L2822" s="1">
        <v>19</v>
      </c>
      <c r="M2822" s="1">
        <v>54</v>
      </c>
      <c r="N2822" s="1">
        <v>16</v>
      </c>
      <c r="O2822" s="1">
        <v>35</v>
      </c>
      <c r="P2822" s="1">
        <v>6</v>
      </c>
      <c r="Q2822" s="9">
        <v>3</v>
      </c>
    </row>
    <row r="2823" spans="2:17" x14ac:dyDescent="0.2">
      <c r="E2823" s="11"/>
      <c r="F2823" s="10"/>
      <c r="G2823" s="7">
        <v>100</v>
      </c>
      <c r="H2823" s="18">
        <v>3.0303030303030001</v>
      </c>
      <c r="I2823" s="16">
        <v>0</v>
      </c>
      <c r="J2823" s="16">
        <v>0</v>
      </c>
      <c r="K2823" s="2">
        <v>50</v>
      </c>
      <c r="L2823" s="30">
        <v>28.787878787878999</v>
      </c>
      <c r="M2823" s="30">
        <v>81.818181818181998</v>
      </c>
      <c r="N2823" s="2">
        <v>24.242424242424001</v>
      </c>
      <c r="O2823" s="2">
        <v>53.030303030303003</v>
      </c>
      <c r="P2823" s="2">
        <v>9.0909090909089993</v>
      </c>
      <c r="Q2823" s="15">
        <v>4.5454545454549997</v>
      </c>
    </row>
    <row r="2824" spans="2:17" x14ac:dyDescent="0.2">
      <c r="E2824" s="4" t="s">
        <v>90</v>
      </c>
      <c r="F2824" s="5"/>
      <c r="G2824" s="6">
        <v>54</v>
      </c>
      <c r="H2824" s="8">
        <v>3</v>
      </c>
      <c r="I2824" s="1">
        <v>2</v>
      </c>
      <c r="J2824" s="1">
        <v>0</v>
      </c>
      <c r="K2824" s="1">
        <v>33</v>
      </c>
      <c r="L2824" s="1">
        <v>20</v>
      </c>
      <c r="M2824" s="1">
        <v>46</v>
      </c>
      <c r="N2824" s="1">
        <v>16</v>
      </c>
      <c r="O2824" s="1">
        <v>33</v>
      </c>
      <c r="P2824" s="1">
        <v>4</v>
      </c>
      <c r="Q2824" s="9">
        <v>0</v>
      </c>
    </row>
    <row r="2825" spans="2:17" x14ac:dyDescent="0.2">
      <c r="E2825" s="11"/>
      <c r="F2825" s="10"/>
      <c r="G2825" s="7">
        <v>100</v>
      </c>
      <c r="H2825" s="18">
        <v>5.5555555555560003</v>
      </c>
      <c r="I2825" s="2">
        <v>3.7037037037039999</v>
      </c>
      <c r="J2825" s="16">
        <v>0</v>
      </c>
      <c r="K2825" s="41">
        <v>61.111111111111001</v>
      </c>
      <c r="L2825" s="2">
        <v>37.037037037037003</v>
      </c>
      <c r="M2825" s="2">
        <v>85.185185185185006</v>
      </c>
      <c r="N2825" s="25">
        <v>29.629629629629999</v>
      </c>
      <c r="O2825" s="2">
        <v>61.111111111111001</v>
      </c>
      <c r="P2825" s="2">
        <v>7.4074074074069998</v>
      </c>
      <c r="Q2825" s="48">
        <v>0</v>
      </c>
    </row>
    <row r="2826" spans="2:17" x14ac:dyDescent="0.2">
      <c r="E2826" s="4" t="s">
        <v>91</v>
      </c>
      <c r="F2826" s="5"/>
      <c r="G2826" s="6">
        <v>12</v>
      </c>
      <c r="H2826" s="8">
        <v>0</v>
      </c>
      <c r="I2826" s="1">
        <v>0</v>
      </c>
      <c r="J2826" s="1">
        <v>0</v>
      </c>
      <c r="K2826" s="1">
        <v>7</v>
      </c>
      <c r="L2826" s="1">
        <v>4</v>
      </c>
      <c r="M2826" s="1">
        <v>9</v>
      </c>
      <c r="N2826" s="1">
        <v>2</v>
      </c>
      <c r="O2826" s="1">
        <v>6</v>
      </c>
      <c r="P2826" s="1">
        <v>0</v>
      </c>
      <c r="Q2826" s="9">
        <v>0</v>
      </c>
    </row>
    <row r="2827" spans="2:17" x14ac:dyDescent="0.2">
      <c r="E2827" s="45"/>
      <c r="F2827" s="51"/>
      <c r="G2827" s="81">
        <v>100</v>
      </c>
      <c r="H2827" s="118">
        <v>0</v>
      </c>
      <c r="I2827" s="62">
        <v>0</v>
      </c>
      <c r="J2827" s="62">
        <v>0</v>
      </c>
      <c r="K2827" s="124">
        <v>58.333333333333002</v>
      </c>
      <c r="L2827" s="64">
        <v>33.333333333333002</v>
      </c>
      <c r="M2827" s="108">
        <v>75</v>
      </c>
      <c r="N2827" s="126">
        <v>16.666666666666998</v>
      </c>
      <c r="O2827" s="126">
        <v>50</v>
      </c>
      <c r="P2827" s="83">
        <v>0</v>
      </c>
      <c r="Q2827" s="116">
        <v>0</v>
      </c>
    </row>
    <row r="2829" spans="2:17" x14ac:dyDescent="0.2">
      <c r="B2829" s="40" t="str">
        <f xml:space="preserve"> HYPERLINK("#'目次'!B75", "[69]")</f>
        <v>[69]</v>
      </c>
      <c r="C2829" s="23" t="s">
        <v>177</v>
      </c>
    </row>
    <row r="2832" spans="2:17" x14ac:dyDescent="0.2">
      <c r="C2832" s="23" t="s">
        <v>14</v>
      </c>
    </row>
    <row r="2833" spans="4:12" ht="36" x14ac:dyDescent="0.2">
      <c r="D2833" s="195"/>
      <c r="E2833" s="196"/>
      <c r="F2833" s="196"/>
      <c r="G2833" s="37" t="s">
        <v>15</v>
      </c>
      <c r="H2833" s="33" t="s">
        <v>178</v>
      </c>
      <c r="I2833" s="13" t="s">
        <v>179</v>
      </c>
      <c r="J2833" s="13" t="s">
        <v>180</v>
      </c>
      <c r="K2833" s="13" t="s">
        <v>181</v>
      </c>
      <c r="L2833" s="38" t="s">
        <v>18</v>
      </c>
    </row>
    <row r="2834" spans="4:12" x14ac:dyDescent="0.2">
      <c r="D2834" s="197"/>
      <c r="E2834" s="198"/>
      <c r="F2834" s="198"/>
      <c r="G2834" s="35"/>
      <c r="H2834" s="39"/>
      <c r="I2834" s="14"/>
      <c r="J2834" s="14"/>
      <c r="K2834" s="14"/>
      <c r="L2834" s="34"/>
    </row>
    <row r="2835" spans="4:12" x14ac:dyDescent="0.2">
      <c r="D2835" s="78"/>
      <c r="E2835" s="79" t="s">
        <v>15</v>
      </c>
      <c r="F2835" s="66"/>
      <c r="G2835" s="36">
        <v>1200</v>
      </c>
      <c r="H2835" s="17">
        <v>47</v>
      </c>
      <c r="I2835" s="17">
        <v>134</v>
      </c>
      <c r="J2835" s="17">
        <v>242</v>
      </c>
      <c r="K2835" s="17">
        <v>689</v>
      </c>
      <c r="L2835" s="47">
        <v>88</v>
      </c>
    </row>
    <row r="2836" spans="4:12" x14ac:dyDescent="0.2">
      <c r="D2836" s="45"/>
      <c r="E2836" s="51"/>
      <c r="F2836" s="67"/>
      <c r="G2836" s="7">
        <v>100</v>
      </c>
      <c r="H2836" s="2">
        <v>3.916666666667</v>
      </c>
      <c r="I2836" s="2">
        <v>11.166666666667</v>
      </c>
      <c r="J2836" s="2">
        <v>20.166666666666998</v>
      </c>
      <c r="K2836" s="2">
        <v>57.416666666666998</v>
      </c>
      <c r="L2836" s="15">
        <v>7.333333333333</v>
      </c>
    </row>
    <row r="2837" spans="4:12" x14ac:dyDescent="0.2">
      <c r="D2837" s="199" t="s">
        <v>19</v>
      </c>
      <c r="E2837" s="22" t="s">
        <v>20</v>
      </c>
      <c r="F2837" s="21"/>
      <c r="G2837" s="19">
        <v>132</v>
      </c>
      <c r="H2837" s="27">
        <v>3</v>
      </c>
      <c r="I2837" s="3">
        <v>8</v>
      </c>
      <c r="J2837" s="3">
        <v>30</v>
      </c>
      <c r="K2837" s="3">
        <v>72</v>
      </c>
      <c r="L2837" s="26">
        <v>19</v>
      </c>
    </row>
    <row r="2838" spans="4:12" x14ac:dyDescent="0.2">
      <c r="D2838" s="200"/>
      <c r="E2838" s="11"/>
      <c r="F2838" s="10"/>
      <c r="G2838" s="7">
        <v>100</v>
      </c>
      <c r="H2838" s="18">
        <v>2.2727272727269998</v>
      </c>
      <c r="I2838" s="30">
        <v>6.0606060606060002</v>
      </c>
      <c r="J2838" s="2">
        <v>22.727272727273</v>
      </c>
      <c r="K2838" s="2">
        <v>54.545454545455001</v>
      </c>
      <c r="L2838" s="85">
        <v>14.393939393939</v>
      </c>
    </row>
    <row r="2839" spans="4:12" x14ac:dyDescent="0.2">
      <c r="D2839" s="200"/>
      <c r="E2839" s="4" t="s">
        <v>21</v>
      </c>
      <c r="F2839" s="5"/>
      <c r="G2839" s="6">
        <v>444</v>
      </c>
      <c r="H2839" s="8">
        <v>20</v>
      </c>
      <c r="I2839" s="1">
        <v>59</v>
      </c>
      <c r="J2839" s="1">
        <v>93</v>
      </c>
      <c r="K2839" s="1">
        <v>237</v>
      </c>
      <c r="L2839" s="9">
        <v>35</v>
      </c>
    </row>
    <row r="2840" spans="4:12" x14ac:dyDescent="0.2">
      <c r="D2840" s="200"/>
      <c r="E2840" s="11"/>
      <c r="F2840" s="10"/>
      <c r="G2840" s="7">
        <v>100</v>
      </c>
      <c r="H2840" s="18">
        <v>4.5045045045050003</v>
      </c>
      <c r="I2840" s="2">
        <v>13.288288288287999</v>
      </c>
      <c r="J2840" s="2">
        <v>20.945945945946001</v>
      </c>
      <c r="K2840" s="2">
        <v>53.378378378378002</v>
      </c>
      <c r="L2840" s="15">
        <v>7.882882882883</v>
      </c>
    </row>
    <row r="2841" spans="4:12" x14ac:dyDescent="0.2">
      <c r="D2841" s="200"/>
      <c r="E2841" s="4" t="s">
        <v>22</v>
      </c>
      <c r="F2841" s="5"/>
      <c r="G2841" s="6">
        <v>192</v>
      </c>
      <c r="H2841" s="8">
        <v>12</v>
      </c>
      <c r="I2841" s="1">
        <v>23</v>
      </c>
      <c r="J2841" s="1">
        <v>35</v>
      </c>
      <c r="K2841" s="1">
        <v>115</v>
      </c>
      <c r="L2841" s="9">
        <v>7</v>
      </c>
    </row>
    <row r="2842" spans="4:12" x14ac:dyDescent="0.2">
      <c r="D2842" s="200"/>
      <c r="E2842" s="11"/>
      <c r="F2842" s="10"/>
      <c r="G2842" s="7">
        <v>100</v>
      </c>
      <c r="H2842" s="18">
        <v>6.25</v>
      </c>
      <c r="I2842" s="2">
        <v>11.979166666667</v>
      </c>
      <c r="J2842" s="2">
        <v>18.229166666666998</v>
      </c>
      <c r="K2842" s="2">
        <v>59.895833333333002</v>
      </c>
      <c r="L2842" s="15">
        <v>3.645833333333</v>
      </c>
    </row>
    <row r="2843" spans="4:12" x14ac:dyDescent="0.2">
      <c r="D2843" s="200"/>
      <c r="E2843" s="4" t="s">
        <v>23</v>
      </c>
      <c r="F2843" s="5"/>
      <c r="G2843" s="6">
        <v>192</v>
      </c>
      <c r="H2843" s="8">
        <v>8</v>
      </c>
      <c r="I2843" s="1">
        <v>25</v>
      </c>
      <c r="J2843" s="1">
        <v>44</v>
      </c>
      <c r="K2843" s="1">
        <v>107</v>
      </c>
      <c r="L2843" s="9">
        <v>8</v>
      </c>
    </row>
    <row r="2844" spans="4:12" x14ac:dyDescent="0.2">
      <c r="D2844" s="200"/>
      <c r="E2844" s="11"/>
      <c r="F2844" s="10"/>
      <c r="G2844" s="7">
        <v>100</v>
      </c>
      <c r="H2844" s="18">
        <v>4.166666666667</v>
      </c>
      <c r="I2844" s="2">
        <v>13.020833333333</v>
      </c>
      <c r="J2844" s="2">
        <v>22.916666666666998</v>
      </c>
      <c r="K2844" s="2">
        <v>55.729166666666998</v>
      </c>
      <c r="L2844" s="15">
        <v>4.166666666667</v>
      </c>
    </row>
    <row r="2845" spans="4:12" x14ac:dyDescent="0.2">
      <c r="D2845" s="200"/>
      <c r="E2845" s="4" t="s">
        <v>24</v>
      </c>
      <c r="F2845" s="5"/>
      <c r="G2845" s="6">
        <v>240</v>
      </c>
      <c r="H2845" s="8">
        <v>4</v>
      </c>
      <c r="I2845" s="1">
        <v>19</v>
      </c>
      <c r="J2845" s="1">
        <v>40</v>
      </c>
      <c r="K2845" s="1">
        <v>158</v>
      </c>
      <c r="L2845" s="9">
        <v>19</v>
      </c>
    </row>
    <row r="2846" spans="4:12" x14ac:dyDescent="0.2">
      <c r="D2846" s="200"/>
      <c r="E2846" s="11"/>
      <c r="F2846" s="10"/>
      <c r="G2846" s="7">
        <v>100</v>
      </c>
      <c r="H2846" s="18">
        <v>1.666666666667</v>
      </c>
      <c r="I2846" s="2">
        <v>7.916666666667</v>
      </c>
      <c r="J2846" s="2">
        <v>16.666666666666998</v>
      </c>
      <c r="K2846" s="25">
        <v>65.833333333333002</v>
      </c>
      <c r="L2846" s="15">
        <v>7.916666666667</v>
      </c>
    </row>
    <row r="2847" spans="4:12" x14ac:dyDescent="0.2">
      <c r="D2847" s="199" t="s">
        <v>25</v>
      </c>
      <c r="E2847" s="22" t="s">
        <v>26</v>
      </c>
      <c r="F2847" s="21"/>
      <c r="G2847" s="19">
        <v>348</v>
      </c>
      <c r="H2847" s="27">
        <v>15</v>
      </c>
      <c r="I2847" s="3">
        <v>48</v>
      </c>
      <c r="J2847" s="3">
        <v>74</v>
      </c>
      <c r="K2847" s="3">
        <v>188</v>
      </c>
      <c r="L2847" s="26">
        <v>23</v>
      </c>
    </row>
    <row r="2848" spans="4:12" x14ac:dyDescent="0.2">
      <c r="D2848" s="200"/>
      <c r="E2848" s="11"/>
      <c r="F2848" s="10"/>
      <c r="G2848" s="7">
        <v>100</v>
      </c>
      <c r="H2848" s="18">
        <v>4.3103448275860003</v>
      </c>
      <c r="I2848" s="2">
        <v>13.793103448276</v>
      </c>
      <c r="J2848" s="2">
        <v>21.264367816092001</v>
      </c>
      <c r="K2848" s="2">
        <v>54.022988505747001</v>
      </c>
      <c r="L2848" s="15">
        <v>6.609195402299</v>
      </c>
    </row>
    <row r="2849" spans="4:12" x14ac:dyDescent="0.2">
      <c r="D2849" s="200"/>
      <c r="E2849" s="4" t="s">
        <v>27</v>
      </c>
      <c r="F2849" s="5"/>
      <c r="G2849" s="6">
        <v>378</v>
      </c>
      <c r="H2849" s="8">
        <v>12</v>
      </c>
      <c r="I2849" s="1">
        <v>41</v>
      </c>
      <c r="J2849" s="1">
        <v>83</v>
      </c>
      <c r="K2849" s="1">
        <v>218</v>
      </c>
      <c r="L2849" s="9">
        <v>24</v>
      </c>
    </row>
    <row r="2850" spans="4:12" x14ac:dyDescent="0.2">
      <c r="D2850" s="200"/>
      <c r="E2850" s="11"/>
      <c r="F2850" s="10"/>
      <c r="G2850" s="7">
        <v>100</v>
      </c>
      <c r="H2850" s="18">
        <v>3.1746031746029999</v>
      </c>
      <c r="I2850" s="2">
        <v>10.846560846560999</v>
      </c>
      <c r="J2850" s="2">
        <v>21.957671957672002</v>
      </c>
      <c r="K2850" s="2">
        <v>57.671957671957998</v>
      </c>
      <c r="L2850" s="15">
        <v>6.3492063492059998</v>
      </c>
    </row>
    <row r="2851" spans="4:12" x14ac:dyDescent="0.2">
      <c r="D2851" s="200"/>
      <c r="E2851" s="4" t="s">
        <v>28</v>
      </c>
      <c r="F2851" s="5"/>
      <c r="G2851" s="6">
        <v>372</v>
      </c>
      <c r="H2851" s="8">
        <v>18</v>
      </c>
      <c r="I2851" s="1">
        <v>37</v>
      </c>
      <c r="J2851" s="1">
        <v>62</v>
      </c>
      <c r="K2851" s="1">
        <v>214</v>
      </c>
      <c r="L2851" s="9">
        <v>41</v>
      </c>
    </row>
    <row r="2852" spans="4:12" x14ac:dyDescent="0.2">
      <c r="D2852" s="200"/>
      <c r="E2852" s="11"/>
      <c r="F2852" s="10"/>
      <c r="G2852" s="7">
        <v>100</v>
      </c>
      <c r="H2852" s="18">
        <v>4.8387096774189997</v>
      </c>
      <c r="I2852" s="2">
        <v>9.9462365591400008</v>
      </c>
      <c r="J2852" s="2">
        <v>16.666666666666998</v>
      </c>
      <c r="K2852" s="2">
        <v>57.526881720429998</v>
      </c>
      <c r="L2852" s="15">
        <v>11.021505376344001</v>
      </c>
    </row>
    <row r="2853" spans="4:12" x14ac:dyDescent="0.2">
      <c r="D2853" s="200"/>
      <c r="E2853" s="4" t="s">
        <v>29</v>
      </c>
      <c r="F2853" s="5"/>
      <c r="G2853" s="6">
        <v>102</v>
      </c>
      <c r="H2853" s="8">
        <v>2</v>
      </c>
      <c r="I2853" s="1">
        <v>8</v>
      </c>
      <c r="J2853" s="1">
        <v>23</v>
      </c>
      <c r="K2853" s="1">
        <v>69</v>
      </c>
      <c r="L2853" s="9">
        <v>0</v>
      </c>
    </row>
    <row r="2854" spans="4:12" x14ac:dyDescent="0.2">
      <c r="D2854" s="200"/>
      <c r="E2854" s="11"/>
      <c r="F2854" s="10"/>
      <c r="G2854" s="7">
        <v>100</v>
      </c>
      <c r="H2854" s="18">
        <v>1.9607843137250001</v>
      </c>
      <c r="I2854" s="2">
        <v>7.8431372549020004</v>
      </c>
      <c r="J2854" s="2">
        <v>22.549019607843</v>
      </c>
      <c r="K2854" s="41">
        <v>67.647058823528994</v>
      </c>
      <c r="L2854" s="110">
        <v>0</v>
      </c>
    </row>
    <row r="2855" spans="4:12" x14ac:dyDescent="0.2">
      <c r="D2855" s="199" t="s">
        <v>30</v>
      </c>
      <c r="E2855" s="22" t="s">
        <v>31</v>
      </c>
      <c r="F2855" s="21"/>
      <c r="G2855" s="19">
        <v>592</v>
      </c>
      <c r="H2855" s="27">
        <v>22</v>
      </c>
      <c r="I2855" s="3">
        <v>62</v>
      </c>
      <c r="J2855" s="3">
        <v>132</v>
      </c>
      <c r="K2855" s="3">
        <v>335</v>
      </c>
      <c r="L2855" s="26">
        <v>41</v>
      </c>
    </row>
    <row r="2856" spans="4:12" x14ac:dyDescent="0.2">
      <c r="D2856" s="200"/>
      <c r="E2856" s="11"/>
      <c r="F2856" s="10"/>
      <c r="G2856" s="7">
        <v>100</v>
      </c>
      <c r="H2856" s="18">
        <v>3.716216216216</v>
      </c>
      <c r="I2856" s="2">
        <v>10.472972972973</v>
      </c>
      <c r="J2856" s="2">
        <v>22.297297297297</v>
      </c>
      <c r="K2856" s="2">
        <v>56.587837837838002</v>
      </c>
      <c r="L2856" s="15">
        <v>6.9256756756759996</v>
      </c>
    </row>
    <row r="2857" spans="4:12" x14ac:dyDescent="0.2">
      <c r="D2857" s="200"/>
      <c r="E2857" s="4" t="s">
        <v>32</v>
      </c>
      <c r="F2857" s="5"/>
      <c r="G2857" s="6">
        <v>608</v>
      </c>
      <c r="H2857" s="8">
        <v>25</v>
      </c>
      <c r="I2857" s="1">
        <v>72</v>
      </c>
      <c r="J2857" s="1">
        <v>110</v>
      </c>
      <c r="K2857" s="1">
        <v>354</v>
      </c>
      <c r="L2857" s="9">
        <v>47</v>
      </c>
    </row>
    <row r="2858" spans="4:12" x14ac:dyDescent="0.2">
      <c r="D2858" s="200"/>
      <c r="E2858" s="11"/>
      <c r="F2858" s="10"/>
      <c r="G2858" s="7">
        <v>100</v>
      </c>
      <c r="H2858" s="18">
        <v>4.1118421052630003</v>
      </c>
      <c r="I2858" s="2">
        <v>11.842105263158</v>
      </c>
      <c r="J2858" s="2">
        <v>18.092105263158</v>
      </c>
      <c r="K2858" s="2">
        <v>58.223684210526002</v>
      </c>
      <c r="L2858" s="15">
        <v>7.7302631578950001</v>
      </c>
    </row>
    <row r="2859" spans="4:12" x14ac:dyDescent="0.2">
      <c r="D2859" s="199" t="s">
        <v>33</v>
      </c>
      <c r="E2859" s="22" t="s">
        <v>34</v>
      </c>
      <c r="F2859" s="21"/>
      <c r="G2859" s="19">
        <v>74</v>
      </c>
      <c r="H2859" s="27">
        <v>2</v>
      </c>
      <c r="I2859" s="3">
        <v>6</v>
      </c>
      <c r="J2859" s="3">
        <v>11</v>
      </c>
      <c r="K2859" s="3">
        <v>51</v>
      </c>
      <c r="L2859" s="26">
        <v>4</v>
      </c>
    </row>
    <row r="2860" spans="4:12" x14ac:dyDescent="0.2">
      <c r="D2860" s="200"/>
      <c r="E2860" s="11"/>
      <c r="F2860" s="10"/>
      <c r="G2860" s="7">
        <v>100</v>
      </c>
      <c r="H2860" s="18">
        <v>2.7027027027030002</v>
      </c>
      <c r="I2860" s="2">
        <v>8.1081081081080004</v>
      </c>
      <c r="J2860" s="30">
        <v>14.864864864865</v>
      </c>
      <c r="K2860" s="41">
        <v>68.918918918919005</v>
      </c>
      <c r="L2860" s="15">
        <v>5.4054054054050003</v>
      </c>
    </row>
    <row r="2861" spans="4:12" x14ac:dyDescent="0.2">
      <c r="D2861" s="200"/>
      <c r="E2861" s="4" t="s">
        <v>35</v>
      </c>
      <c r="F2861" s="5"/>
      <c r="G2861" s="6">
        <v>148</v>
      </c>
      <c r="H2861" s="8">
        <v>14</v>
      </c>
      <c r="I2861" s="1">
        <v>20</v>
      </c>
      <c r="J2861" s="1">
        <v>23</v>
      </c>
      <c r="K2861" s="1">
        <v>82</v>
      </c>
      <c r="L2861" s="9">
        <v>9</v>
      </c>
    </row>
    <row r="2862" spans="4:12" x14ac:dyDescent="0.2">
      <c r="D2862" s="200"/>
      <c r="E2862" s="11"/>
      <c r="F2862" s="10"/>
      <c r="G2862" s="7">
        <v>100</v>
      </c>
      <c r="H2862" s="70">
        <v>9.4594594594589996</v>
      </c>
      <c r="I2862" s="2">
        <v>13.513513513514001</v>
      </c>
      <c r="J2862" s="2">
        <v>15.540540540541</v>
      </c>
      <c r="K2862" s="2">
        <v>55.405405405404998</v>
      </c>
      <c r="L2862" s="15">
        <v>6.0810810810809999</v>
      </c>
    </row>
    <row r="2863" spans="4:12" x14ac:dyDescent="0.2">
      <c r="D2863" s="200"/>
      <c r="E2863" s="4" t="s">
        <v>36</v>
      </c>
      <c r="F2863" s="5"/>
      <c r="G2863" s="6">
        <v>187</v>
      </c>
      <c r="H2863" s="8">
        <v>10</v>
      </c>
      <c r="I2863" s="1">
        <v>29</v>
      </c>
      <c r="J2863" s="1">
        <v>51</v>
      </c>
      <c r="K2863" s="1">
        <v>91</v>
      </c>
      <c r="L2863" s="9">
        <v>6</v>
      </c>
    </row>
    <row r="2864" spans="4:12" x14ac:dyDescent="0.2">
      <c r="D2864" s="200"/>
      <c r="E2864" s="11"/>
      <c r="F2864" s="10"/>
      <c r="G2864" s="7">
        <v>100</v>
      </c>
      <c r="H2864" s="18">
        <v>5.3475935828879999</v>
      </c>
      <c r="I2864" s="2">
        <v>15.508021390373999</v>
      </c>
      <c r="J2864" s="25">
        <v>27.272727272727</v>
      </c>
      <c r="K2864" s="30">
        <v>48.663101604277998</v>
      </c>
      <c r="L2864" s="15">
        <v>3.208556149733</v>
      </c>
    </row>
    <row r="2865" spans="2:12" x14ac:dyDescent="0.2">
      <c r="D2865" s="200"/>
      <c r="E2865" s="4" t="s">
        <v>37</v>
      </c>
      <c r="F2865" s="5"/>
      <c r="G2865" s="6">
        <v>221</v>
      </c>
      <c r="H2865" s="8">
        <v>13</v>
      </c>
      <c r="I2865" s="1">
        <v>26</v>
      </c>
      <c r="J2865" s="1">
        <v>54</v>
      </c>
      <c r="K2865" s="1">
        <v>117</v>
      </c>
      <c r="L2865" s="9">
        <v>11</v>
      </c>
    </row>
    <row r="2866" spans="2:12" x14ac:dyDescent="0.2">
      <c r="D2866" s="200"/>
      <c r="E2866" s="11"/>
      <c r="F2866" s="10"/>
      <c r="G2866" s="7">
        <v>100</v>
      </c>
      <c r="H2866" s="18">
        <v>5.8823529411760003</v>
      </c>
      <c r="I2866" s="2">
        <v>11.764705882353001</v>
      </c>
      <c r="J2866" s="2">
        <v>24.434389140271001</v>
      </c>
      <c r="K2866" s="2">
        <v>52.941176470587997</v>
      </c>
      <c r="L2866" s="15">
        <v>4.9773755656110001</v>
      </c>
    </row>
    <row r="2867" spans="2:12" x14ac:dyDescent="0.2">
      <c r="D2867" s="200"/>
      <c r="E2867" s="4" t="s">
        <v>38</v>
      </c>
      <c r="F2867" s="5"/>
      <c r="G2867" s="6">
        <v>186</v>
      </c>
      <c r="H2867" s="8">
        <v>4</v>
      </c>
      <c r="I2867" s="1">
        <v>14</v>
      </c>
      <c r="J2867" s="1">
        <v>37</v>
      </c>
      <c r="K2867" s="1">
        <v>119</v>
      </c>
      <c r="L2867" s="9">
        <v>12</v>
      </c>
    </row>
    <row r="2868" spans="2:12" x14ac:dyDescent="0.2">
      <c r="D2868" s="200"/>
      <c r="E2868" s="11"/>
      <c r="F2868" s="10"/>
      <c r="G2868" s="7">
        <v>100</v>
      </c>
      <c r="H2868" s="18">
        <v>2.1505376344089999</v>
      </c>
      <c r="I2868" s="2">
        <v>7.5268817204299996</v>
      </c>
      <c r="J2868" s="2">
        <v>19.892473118280002</v>
      </c>
      <c r="K2868" s="25">
        <v>63.978494623655997</v>
      </c>
      <c r="L2868" s="15">
        <v>6.4516129032259997</v>
      </c>
    </row>
    <row r="2869" spans="2:12" x14ac:dyDescent="0.2">
      <c r="D2869" s="200"/>
      <c r="E2869" s="4" t="s">
        <v>39</v>
      </c>
      <c r="F2869" s="5"/>
      <c r="G2869" s="6">
        <v>223</v>
      </c>
      <c r="H2869" s="8">
        <v>2</v>
      </c>
      <c r="I2869" s="1">
        <v>27</v>
      </c>
      <c r="J2869" s="1">
        <v>41</v>
      </c>
      <c r="K2869" s="1">
        <v>133</v>
      </c>
      <c r="L2869" s="9">
        <v>20</v>
      </c>
    </row>
    <row r="2870" spans="2:12" x14ac:dyDescent="0.2">
      <c r="D2870" s="200"/>
      <c r="E2870" s="11"/>
      <c r="F2870" s="10"/>
      <c r="G2870" s="7">
        <v>100</v>
      </c>
      <c r="H2870" s="18">
        <v>0.89686098654699997</v>
      </c>
      <c r="I2870" s="2">
        <v>12.107623318386</v>
      </c>
      <c r="J2870" s="2">
        <v>18.385650224214999</v>
      </c>
      <c r="K2870" s="2">
        <v>59.641255605380998</v>
      </c>
      <c r="L2870" s="15">
        <v>8.9686098654710005</v>
      </c>
    </row>
    <row r="2871" spans="2:12" x14ac:dyDescent="0.2">
      <c r="D2871" s="200"/>
      <c r="E2871" s="4" t="s">
        <v>40</v>
      </c>
      <c r="F2871" s="5"/>
      <c r="G2871" s="6">
        <v>161</v>
      </c>
      <c r="H2871" s="8">
        <v>2</v>
      </c>
      <c r="I2871" s="1">
        <v>12</v>
      </c>
      <c r="J2871" s="1">
        <v>25</v>
      </c>
      <c r="K2871" s="1">
        <v>96</v>
      </c>
      <c r="L2871" s="9">
        <v>26</v>
      </c>
    </row>
    <row r="2872" spans="2:12" x14ac:dyDescent="0.2">
      <c r="D2872" s="201"/>
      <c r="E2872" s="45"/>
      <c r="F2872" s="51"/>
      <c r="G2872" s="81">
        <v>100</v>
      </c>
      <c r="H2872" s="115">
        <v>1.242236024845</v>
      </c>
      <c r="I2872" s="64">
        <v>7.4534161490680004</v>
      </c>
      <c r="J2872" s="64">
        <v>15.527950310559</v>
      </c>
      <c r="K2872" s="64">
        <v>59.627329192547002</v>
      </c>
      <c r="L2872" s="154">
        <v>16.149068322981002</v>
      </c>
    </row>
    <row r="2874" spans="2:12" x14ac:dyDescent="0.2">
      <c r="B2874" s="40" t="str">
        <f xml:space="preserve"> HYPERLINK("#'目次'!B76", "[70]")</f>
        <v>[70]</v>
      </c>
      <c r="C2874" s="23" t="s">
        <v>177</v>
      </c>
    </row>
    <row r="2877" spans="2:12" x14ac:dyDescent="0.2">
      <c r="C2877" s="23" t="s">
        <v>48</v>
      </c>
    </row>
    <row r="2878" spans="2:12" ht="36" x14ac:dyDescent="0.2">
      <c r="D2878" s="195"/>
      <c r="E2878" s="196"/>
      <c r="F2878" s="196"/>
      <c r="G2878" s="37" t="s">
        <v>15</v>
      </c>
      <c r="H2878" s="33" t="s">
        <v>178</v>
      </c>
      <c r="I2878" s="13" t="s">
        <v>179</v>
      </c>
      <c r="J2878" s="13" t="s">
        <v>180</v>
      </c>
      <c r="K2878" s="13" t="s">
        <v>181</v>
      </c>
      <c r="L2878" s="38" t="s">
        <v>18</v>
      </c>
    </row>
    <row r="2879" spans="2:12" x14ac:dyDescent="0.2">
      <c r="D2879" s="197"/>
      <c r="E2879" s="198"/>
      <c r="F2879" s="198"/>
      <c r="G2879" s="35"/>
      <c r="H2879" s="39"/>
      <c r="I2879" s="14"/>
      <c r="J2879" s="14"/>
      <c r="K2879" s="14"/>
      <c r="L2879" s="34"/>
    </row>
    <row r="2880" spans="2:12" x14ac:dyDescent="0.2">
      <c r="D2880" s="78"/>
      <c r="E2880" s="79" t="s">
        <v>15</v>
      </c>
      <c r="F2880" s="66"/>
      <c r="G2880" s="36">
        <v>1200</v>
      </c>
      <c r="H2880" s="17">
        <v>47</v>
      </c>
      <c r="I2880" s="17">
        <v>134</v>
      </c>
      <c r="J2880" s="17">
        <v>242</v>
      </c>
      <c r="K2880" s="17">
        <v>689</v>
      </c>
      <c r="L2880" s="47">
        <v>88</v>
      </c>
    </row>
    <row r="2881" spans="4:12" x14ac:dyDescent="0.2">
      <c r="D2881" s="45"/>
      <c r="E2881" s="51"/>
      <c r="F2881" s="67"/>
      <c r="G2881" s="7">
        <v>100</v>
      </c>
      <c r="H2881" s="2">
        <v>3.916666666667</v>
      </c>
      <c r="I2881" s="2">
        <v>11.166666666667</v>
      </c>
      <c r="J2881" s="2">
        <v>20.166666666666998</v>
      </c>
      <c r="K2881" s="2">
        <v>57.416666666666998</v>
      </c>
      <c r="L2881" s="15">
        <v>7.333333333333</v>
      </c>
    </row>
    <row r="2882" spans="4:12" x14ac:dyDescent="0.2">
      <c r="D2882" s="199" t="s">
        <v>49</v>
      </c>
      <c r="E2882" s="22" t="s">
        <v>50</v>
      </c>
      <c r="F2882" s="21"/>
      <c r="G2882" s="19">
        <v>15</v>
      </c>
      <c r="H2882" s="27">
        <v>0</v>
      </c>
      <c r="I2882" s="3">
        <v>0</v>
      </c>
      <c r="J2882" s="3">
        <v>2</v>
      </c>
      <c r="K2882" s="3">
        <v>13</v>
      </c>
      <c r="L2882" s="26">
        <v>0</v>
      </c>
    </row>
    <row r="2883" spans="4:12" x14ac:dyDescent="0.2">
      <c r="D2883" s="200"/>
      <c r="E2883" s="11"/>
      <c r="F2883" s="10"/>
      <c r="G2883" s="7">
        <v>100</v>
      </c>
      <c r="H2883" s="53">
        <v>0</v>
      </c>
      <c r="I2883" s="82">
        <v>0</v>
      </c>
      <c r="J2883" s="30">
        <v>13.333333333333</v>
      </c>
      <c r="K2883" s="41">
        <v>86.666666666666998</v>
      </c>
      <c r="L2883" s="110">
        <v>0</v>
      </c>
    </row>
    <row r="2884" spans="4:12" x14ac:dyDescent="0.2">
      <c r="D2884" s="200"/>
      <c r="E2884" s="4" t="s">
        <v>51</v>
      </c>
      <c r="F2884" s="5"/>
      <c r="G2884" s="6">
        <v>142</v>
      </c>
      <c r="H2884" s="8">
        <v>9</v>
      </c>
      <c r="I2884" s="1">
        <v>12</v>
      </c>
      <c r="J2884" s="1">
        <v>38</v>
      </c>
      <c r="K2884" s="1">
        <v>78</v>
      </c>
      <c r="L2884" s="9">
        <v>5</v>
      </c>
    </row>
    <row r="2885" spans="4:12" x14ac:dyDescent="0.2">
      <c r="D2885" s="200"/>
      <c r="E2885" s="11"/>
      <c r="F2885" s="10"/>
      <c r="G2885" s="7">
        <v>100</v>
      </c>
      <c r="H2885" s="18">
        <v>6.3380281690139997</v>
      </c>
      <c r="I2885" s="2">
        <v>8.4507042253520002</v>
      </c>
      <c r="J2885" s="25">
        <v>26.760563380282001</v>
      </c>
      <c r="K2885" s="2">
        <v>54.929577464788998</v>
      </c>
      <c r="L2885" s="15">
        <v>3.5211267605629999</v>
      </c>
    </row>
    <row r="2886" spans="4:12" x14ac:dyDescent="0.2">
      <c r="D2886" s="200"/>
      <c r="E2886" s="4" t="s">
        <v>52</v>
      </c>
      <c r="F2886" s="5"/>
      <c r="G2886" s="6">
        <v>26</v>
      </c>
      <c r="H2886" s="8">
        <v>2</v>
      </c>
      <c r="I2886" s="1">
        <v>8</v>
      </c>
      <c r="J2886" s="1">
        <v>5</v>
      </c>
      <c r="K2886" s="1">
        <v>10</v>
      </c>
      <c r="L2886" s="9">
        <v>1</v>
      </c>
    </row>
    <row r="2887" spans="4:12" x14ac:dyDescent="0.2">
      <c r="D2887" s="200"/>
      <c r="E2887" s="11"/>
      <c r="F2887" s="10"/>
      <c r="G2887" s="7">
        <v>100</v>
      </c>
      <c r="H2887" s="18">
        <v>7.6923076923079998</v>
      </c>
      <c r="I2887" s="41">
        <v>30.769230769231001</v>
      </c>
      <c r="J2887" s="2">
        <v>19.230769230768999</v>
      </c>
      <c r="K2887" s="50">
        <v>38.461538461537998</v>
      </c>
      <c r="L2887" s="15">
        <v>3.8461538461539999</v>
      </c>
    </row>
    <row r="2888" spans="4:12" x14ac:dyDescent="0.2">
      <c r="D2888" s="200"/>
      <c r="E2888" s="4" t="s">
        <v>53</v>
      </c>
      <c r="F2888" s="5"/>
      <c r="G2888" s="6">
        <v>41</v>
      </c>
      <c r="H2888" s="8">
        <v>1</v>
      </c>
      <c r="I2888" s="1">
        <v>3</v>
      </c>
      <c r="J2888" s="1">
        <v>13</v>
      </c>
      <c r="K2888" s="1">
        <v>23</v>
      </c>
      <c r="L2888" s="9">
        <v>1</v>
      </c>
    </row>
    <row r="2889" spans="4:12" x14ac:dyDescent="0.2">
      <c r="D2889" s="200"/>
      <c r="E2889" s="11"/>
      <c r="F2889" s="10"/>
      <c r="G2889" s="7">
        <v>100</v>
      </c>
      <c r="H2889" s="18">
        <v>2.4390243902440001</v>
      </c>
      <c r="I2889" s="2">
        <v>7.3170731707319998</v>
      </c>
      <c r="J2889" s="41">
        <v>31.707317073171001</v>
      </c>
      <c r="K2889" s="2">
        <v>56.097560975610001</v>
      </c>
      <c r="L2889" s="15">
        <v>2.4390243902440001</v>
      </c>
    </row>
    <row r="2890" spans="4:12" x14ac:dyDescent="0.2">
      <c r="D2890" s="200"/>
      <c r="E2890" s="4" t="s">
        <v>54</v>
      </c>
      <c r="F2890" s="5"/>
      <c r="G2890" s="6">
        <v>226</v>
      </c>
      <c r="H2890" s="8">
        <v>10</v>
      </c>
      <c r="I2890" s="1">
        <v>25</v>
      </c>
      <c r="J2890" s="1">
        <v>51</v>
      </c>
      <c r="K2890" s="1">
        <v>125</v>
      </c>
      <c r="L2890" s="9">
        <v>15</v>
      </c>
    </row>
    <row r="2891" spans="4:12" x14ac:dyDescent="0.2">
      <c r="D2891" s="200"/>
      <c r="E2891" s="11"/>
      <c r="F2891" s="10"/>
      <c r="G2891" s="7">
        <v>100</v>
      </c>
      <c r="H2891" s="18">
        <v>4.424778761062</v>
      </c>
      <c r="I2891" s="2">
        <v>11.061946902655</v>
      </c>
      <c r="J2891" s="2">
        <v>22.566371681416001</v>
      </c>
      <c r="K2891" s="2">
        <v>55.309734513274002</v>
      </c>
      <c r="L2891" s="15">
        <v>6.6371681415930004</v>
      </c>
    </row>
    <row r="2892" spans="4:12" x14ac:dyDescent="0.2">
      <c r="D2892" s="200"/>
      <c r="E2892" s="4" t="s">
        <v>55</v>
      </c>
      <c r="F2892" s="5"/>
      <c r="G2892" s="6">
        <v>125</v>
      </c>
      <c r="H2892" s="8">
        <v>5</v>
      </c>
      <c r="I2892" s="1">
        <v>15</v>
      </c>
      <c r="J2892" s="1">
        <v>26</v>
      </c>
      <c r="K2892" s="1">
        <v>72</v>
      </c>
      <c r="L2892" s="9">
        <v>7</v>
      </c>
    </row>
    <row r="2893" spans="4:12" x14ac:dyDescent="0.2">
      <c r="D2893" s="200"/>
      <c r="E2893" s="11"/>
      <c r="F2893" s="10"/>
      <c r="G2893" s="7">
        <v>100</v>
      </c>
      <c r="H2893" s="18">
        <v>4</v>
      </c>
      <c r="I2893" s="2">
        <v>12</v>
      </c>
      <c r="J2893" s="2">
        <v>20.8</v>
      </c>
      <c r="K2893" s="2">
        <v>57.6</v>
      </c>
      <c r="L2893" s="15">
        <v>5.6</v>
      </c>
    </row>
    <row r="2894" spans="4:12" x14ac:dyDescent="0.2">
      <c r="D2894" s="200"/>
      <c r="E2894" s="4" t="s">
        <v>56</v>
      </c>
      <c r="F2894" s="5"/>
      <c r="G2894" s="6">
        <v>190</v>
      </c>
      <c r="H2894" s="8">
        <v>8</v>
      </c>
      <c r="I2894" s="1">
        <v>20</v>
      </c>
      <c r="J2894" s="1">
        <v>33</v>
      </c>
      <c r="K2894" s="1">
        <v>114</v>
      </c>
      <c r="L2894" s="9">
        <v>15</v>
      </c>
    </row>
    <row r="2895" spans="4:12" x14ac:dyDescent="0.2">
      <c r="D2895" s="200"/>
      <c r="E2895" s="11"/>
      <c r="F2895" s="10"/>
      <c r="G2895" s="7">
        <v>100</v>
      </c>
      <c r="H2895" s="18">
        <v>4.2105263157890001</v>
      </c>
      <c r="I2895" s="2">
        <v>10.526315789473999</v>
      </c>
      <c r="J2895" s="2">
        <v>17.368421052632002</v>
      </c>
      <c r="K2895" s="2">
        <v>60</v>
      </c>
      <c r="L2895" s="15">
        <v>7.8947368421049999</v>
      </c>
    </row>
    <row r="2896" spans="4:12" x14ac:dyDescent="0.2">
      <c r="D2896" s="200"/>
      <c r="E2896" s="4" t="s">
        <v>57</v>
      </c>
      <c r="F2896" s="5"/>
      <c r="G2896" s="6">
        <v>185</v>
      </c>
      <c r="H2896" s="8">
        <v>8</v>
      </c>
      <c r="I2896" s="1">
        <v>26</v>
      </c>
      <c r="J2896" s="1">
        <v>36</v>
      </c>
      <c r="K2896" s="1">
        <v>101</v>
      </c>
      <c r="L2896" s="9">
        <v>14</v>
      </c>
    </row>
    <row r="2897" spans="4:12" x14ac:dyDescent="0.2">
      <c r="D2897" s="200"/>
      <c r="E2897" s="11"/>
      <c r="F2897" s="10"/>
      <c r="G2897" s="7">
        <v>100</v>
      </c>
      <c r="H2897" s="18">
        <v>4.3243243243240004</v>
      </c>
      <c r="I2897" s="2">
        <v>14.054054054053999</v>
      </c>
      <c r="J2897" s="2">
        <v>19.459459459459001</v>
      </c>
      <c r="K2897" s="2">
        <v>54.594594594595002</v>
      </c>
      <c r="L2897" s="15">
        <v>7.5675675675680001</v>
      </c>
    </row>
    <row r="2898" spans="4:12" x14ac:dyDescent="0.2">
      <c r="D2898" s="200"/>
      <c r="E2898" s="4" t="s">
        <v>58</v>
      </c>
      <c r="F2898" s="5"/>
      <c r="G2898" s="6">
        <v>113</v>
      </c>
      <c r="H2898" s="8">
        <v>4</v>
      </c>
      <c r="I2898" s="1">
        <v>11</v>
      </c>
      <c r="J2898" s="1">
        <v>14</v>
      </c>
      <c r="K2898" s="1">
        <v>77</v>
      </c>
      <c r="L2898" s="9">
        <v>7</v>
      </c>
    </row>
    <row r="2899" spans="4:12" x14ac:dyDescent="0.2">
      <c r="D2899" s="200"/>
      <c r="E2899" s="11"/>
      <c r="F2899" s="10"/>
      <c r="G2899" s="7">
        <v>100</v>
      </c>
      <c r="H2899" s="18">
        <v>3.53982300885</v>
      </c>
      <c r="I2899" s="2">
        <v>9.7345132743360008</v>
      </c>
      <c r="J2899" s="30">
        <v>12.389380530973</v>
      </c>
      <c r="K2899" s="41">
        <v>68.141592920354</v>
      </c>
      <c r="L2899" s="15">
        <v>6.194690265487</v>
      </c>
    </row>
    <row r="2900" spans="4:12" x14ac:dyDescent="0.2">
      <c r="D2900" s="200"/>
      <c r="E2900" s="4" t="s">
        <v>59</v>
      </c>
      <c r="F2900" s="5"/>
      <c r="G2900" s="6">
        <v>136</v>
      </c>
      <c r="H2900" s="8">
        <v>0</v>
      </c>
      <c r="I2900" s="1">
        <v>14</v>
      </c>
      <c r="J2900" s="1">
        <v>23</v>
      </c>
      <c r="K2900" s="1">
        <v>76</v>
      </c>
      <c r="L2900" s="9">
        <v>23</v>
      </c>
    </row>
    <row r="2901" spans="4:12" x14ac:dyDescent="0.2">
      <c r="D2901" s="200"/>
      <c r="E2901" s="11"/>
      <c r="F2901" s="10"/>
      <c r="G2901" s="7">
        <v>100</v>
      </c>
      <c r="H2901" s="53">
        <v>0</v>
      </c>
      <c r="I2901" s="2">
        <v>10.294117647059</v>
      </c>
      <c r="J2901" s="2">
        <v>16.911764705882</v>
      </c>
      <c r="K2901" s="2">
        <v>55.882352941176002</v>
      </c>
      <c r="L2901" s="85">
        <v>16.911764705882</v>
      </c>
    </row>
    <row r="2902" spans="4:12" x14ac:dyDescent="0.2">
      <c r="D2902" s="199" t="s">
        <v>60</v>
      </c>
      <c r="E2902" s="22" t="s">
        <v>61</v>
      </c>
      <c r="F2902" s="21"/>
      <c r="G2902" s="19">
        <v>205</v>
      </c>
      <c r="H2902" s="27">
        <v>8</v>
      </c>
      <c r="I2902" s="3">
        <v>25</v>
      </c>
      <c r="J2902" s="3">
        <v>34</v>
      </c>
      <c r="K2902" s="3">
        <v>114</v>
      </c>
      <c r="L2902" s="26">
        <v>24</v>
      </c>
    </row>
    <row r="2903" spans="4:12" x14ac:dyDescent="0.2">
      <c r="D2903" s="200"/>
      <c r="E2903" s="11"/>
      <c r="F2903" s="10"/>
      <c r="G2903" s="7">
        <v>100</v>
      </c>
      <c r="H2903" s="18">
        <v>3.90243902439</v>
      </c>
      <c r="I2903" s="2">
        <v>12.195121951220001</v>
      </c>
      <c r="J2903" s="2">
        <v>16.585365853658999</v>
      </c>
      <c r="K2903" s="2">
        <v>55.609756097560997</v>
      </c>
      <c r="L2903" s="15">
        <v>11.707317073171</v>
      </c>
    </row>
    <row r="2904" spans="4:12" x14ac:dyDescent="0.2">
      <c r="D2904" s="200"/>
      <c r="E2904" s="4" t="s">
        <v>62</v>
      </c>
      <c r="F2904" s="5"/>
      <c r="G2904" s="6">
        <v>160</v>
      </c>
      <c r="H2904" s="8">
        <v>4</v>
      </c>
      <c r="I2904" s="1">
        <v>15</v>
      </c>
      <c r="J2904" s="1">
        <v>29</v>
      </c>
      <c r="K2904" s="1">
        <v>104</v>
      </c>
      <c r="L2904" s="9">
        <v>8</v>
      </c>
    </row>
    <row r="2905" spans="4:12" x14ac:dyDescent="0.2">
      <c r="D2905" s="200"/>
      <c r="E2905" s="11"/>
      <c r="F2905" s="10"/>
      <c r="G2905" s="7">
        <v>100</v>
      </c>
      <c r="H2905" s="18">
        <v>2.5</v>
      </c>
      <c r="I2905" s="2">
        <v>9.375</v>
      </c>
      <c r="J2905" s="2">
        <v>18.125</v>
      </c>
      <c r="K2905" s="25">
        <v>65</v>
      </c>
      <c r="L2905" s="15">
        <v>5</v>
      </c>
    </row>
    <row r="2906" spans="4:12" x14ac:dyDescent="0.2">
      <c r="D2906" s="200"/>
      <c r="E2906" s="4" t="s">
        <v>63</v>
      </c>
      <c r="F2906" s="5"/>
      <c r="G2906" s="6">
        <v>121</v>
      </c>
      <c r="H2906" s="8">
        <v>5</v>
      </c>
      <c r="I2906" s="1">
        <v>10</v>
      </c>
      <c r="J2906" s="1">
        <v>21</v>
      </c>
      <c r="K2906" s="1">
        <v>77</v>
      </c>
      <c r="L2906" s="9">
        <v>8</v>
      </c>
    </row>
    <row r="2907" spans="4:12" x14ac:dyDescent="0.2">
      <c r="D2907" s="200"/>
      <c r="E2907" s="11"/>
      <c r="F2907" s="10"/>
      <c r="G2907" s="7">
        <v>100</v>
      </c>
      <c r="H2907" s="18">
        <v>4.1322314049589997</v>
      </c>
      <c r="I2907" s="2">
        <v>8.2644628099169992</v>
      </c>
      <c r="J2907" s="2">
        <v>17.355371900826</v>
      </c>
      <c r="K2907" s="25">
        <v>63.636363636364003</v>
      </c>
      <c r="L2907" s="15">
        <v>6.6115702479339999</v>
      </c>
    </row>
    <row r="2908" spans="4:12" x14ac:dyDescent="0.2">
      <c r="D2908" s="200"/>
      <c r="E2908" s="4" t="s">
        <v>64</v>
      </c>
      <c r="F2908" s="5"/>
      <c r="G2908" s="6">
        <v>124</v>
      </c>
      <c r="H2908" s="8">
        <v>6</v>
      </c>
      <c r="I2908" s="1">
        <v>15</v>
      </c>
      <c r="J2908" s="1">
        <v>32</v>
      </c>
      <c r="K2908" s="1">
        <v>64</v>
      </c>
      <c r="L2908" s="9">
        <v>7</v>
      </c>
    </row>
    <row r="2909" spans="4:12" x14ac:dyDescent="0.2">
      <c r="D2909" s="200"/>
      <c r="E2909" s="11"/>
      <c r="F2909" s="10"/>
      <c r="G2909" s="7">
        <v>100</v>
      </c>
      <c r="H2909" s="18">
        <v>4.8387096774189997</v>
      </c>
      <c r="I2909" s="2">
        <v>12.096774193548001</v>
      </c>
      <c r="J2909" s="25">
        <v>25.806451612903</v>
      </c>
      <c r="K2909" s="30">
        <v>51.612903225806001</v>
      </c>
      <c r="L2909" s="15">
        <v>5.6451612903230002</v>
      </c>
    </row>
    <row r="2910" spans="4:12" x14ac:dyDescent="0.2">
      <c r="D2910" s="200"/>
      <c r="E2910" s="4" t="s">
        <v>65</v>
      </c>
      <c r="F2910" s="5"/>
      <c r="G2910" s="6">
        <v>109</v>
      </c>
      <c r="H2910" s="8">
        <v>4</v>
      </c>
      <c r="I2910" s="1">
        <v>15</v>
      </c>
      <c r="J2910" s="1">
        <v>24</v>
      </c>
      <c r="K2910" s="1">
        <v>59</v>
      </c>
      <c r="L2910" s="9">
        <v>7</v>
      </c>
    </row>
    <row r="2911" spans="4:12" x14ac:dyDescent="0.2">
      <c r="D2911" s="200"/>
      <c r="E2911" s="11"/>
      <c r="F2911" s="10"/>
      <c r="G2911" s="7">
        <v>100</v>
      </c>
      <c r="H2911" s="18">
        <v>3.669724770642</v>
      </c>
      <c r="I2911" s="2">
        <v>13.761467889907999</v>
      </c>
      <c r="J2911" s="2">
        <v>22.018348623853001</v>
      </c>
      <c r="K2911" s="2">
        <v>54.128440366972001</v>
      </c>
      <c r="L2911" s="15">
        <v>6.4220183486240003</v>
      </c>
    </row>
    <row r="2912" spans="4:12" x14ac:dyDescent="0.2">
      <c r="D2912" s="200"/>
      <c r="E2912" s="4" t="s">
        <v>66</v>
      </c>
      <c r="F2912" s="5"/>
      <c r="G2912" s="6">
        <v>104</v>
      </c>
      <c r="H2912" s="8">
        <v>3</v>
      </c>
      <c r="I2912" s="1">
        <v>17</v>
      </c>
      <c r="J2912" s="1">
        <v>17</v>
      </c>
      <c r="K2912" s="1">
        <v>59</v>
      </c>
      <c r="L2912" s="9">
        <v>8</v>
      </c>
    </row>
    <row r="2913" spans="2:12" x14ac:dyDescent="0.2">
      <c r="D2913" s="200"/>
      <c r="E2913" s="11"/>
      <c r="F2913" s="10"/>
      <c r="G2913" s="7">
        <v>100</v>
      </c>
      <c r="H2913" s="18">
        <v>2.884615384615</v>
      </c>
      <c r="I2913" s="25">
        <v>16.346153846153999</v>
      </c>
      <c r="J2913" s="2">
        <v>16.346153846153999</v>
      </c>
      <c r="K2913" s="2">
        <v>56.730769230768999</v>
      </c>
      <c r="L2913" s="15">
        <v>7.6923076923079998</v>
      </c>
    </row>
    <row r="2914" spans="2:12" x14ac:dyDescent="0.2">
      <c r="D2914" s="200"/>
      <c r="E2914" s="4" t="s">
        <v>67</v>
      </c>
      <c r="F2914" s="5"/>
      <c r="G2914" s="6">
        <v>139</v>
      </c>
      <c r="H2914" s="8">
        <v>4</v>
      </c>
      <c r="I2914" s="1">
        <v>17</v>
      </c>
      <c r="J2914" s="1">
        <v>41</v>
      </c>
      <c r="K2914" s="1">
        <v>71</v>
      </c>
      <c r="L2914" s="9">
        <v>6</v>
      </c>
    </row>
    <row r="2915" spans="2:12" x14ac:dyDescent="0.2">
      <c r="D2915" s="200"/>
      <c r="E2915" s="11"/>
      <c r="F2915" s="10"/>
      <c r="G2915" s="7">
        <v>100</v>
      </c>
      <c r="H2915" s="18">
        <v>2.877697841727</v>
      </c>
      <c r="I2915" s="2">
        <v>12.230215827338</v>
      </c>
      <c r="J2915" s="25">
        <v>29.496402877697999</v>
      </c>
      <c r="K2915" s="30">
        <v>51.079136690646997</v>
      </c>
      <c r="L2915" s="15">
        <v>4.3165467625899998</v>
      </c>
    </row>
    <row r="2916" spans="2:12" x14ac:dyDescent="0.2">
      <c r="D2916" s="200"/>
      <c r="E2916" s="4" t="s">
        <v>68</v>
      </c>
      <c r="F2916" s="5"/>
      <c r="G2916" s="6">
        <v>48</v>
      </c>
      <c r="H2916" s="8">
        <v>3</v>
      </c>
      <c r="I2916" s="1">
        <v>5</v>
      </c>
      <c r="J2916" s="1">
        <v>9</v>
      </c>
      <c r="K2916" s="1">
        <v>30</v>
      </c>
      <c r="L2916" s="9">
        <v>1</v>
      </c>
    </row>
    <row r="2917" spans="2:12" x14ac:dyDescent="0.2">
      <c r="D2917" s="200"/>
      <c r="E2917" s="11"/>
      <c r="F2917" s="10"/>
      <c r="G2917" s="7">
        <v>100</v>
      </c>
      <c r="H2917" s="18">
        <v>6.25</v>
      </c>
      <c r="I2917" s="2">
        <v>10.416666666667</v>
      </c>
      <c r="J2917" s="2">
        <v>18.75</v>
      </c>
      <c r="K2917" s="25">
        <v>62.5</v>
      </c>
      <c r="L2917" s="95">
        <v>2.083333333333</v>
      </c>
    </row>
    <row r="2918" spans="2:12" x14ac:dyDescent="0.2">
      <c r="D2918" s="200"/>
      <c r="E2918" s="4" t="s">
        <v>69</v>
      </c>
      <c r="F2918" s="5"/>
      <c r="G2918" s="6">
        <v>37</v>
      </c>
      <c r="H2918" s="8">
        <v>1</v>
      </c>
      <c r="I2918" s="1">
        <v>3</v>
      </c>
      <c r="J2918" s="1">
        <v>8</v>
      </c>
      <c r="K2918" s="1">
        <v>24</v>
      </c>
      <c r="L2918" s="9">
        <v>1</v>
      </c>
    </row>
    <row r="2919" spans="2:12" x14ac:dyDescent="0.2">
      <c r="D2919" s="200"/>
      <c r="E2919" s="11"/>
      <c r="F2919" s="10"/>
      <c r="G2919" s="7">
        <v>100</v>
      </c>
      <c r="H2919" s="18">
        <v>2.7027027027030002</v>
      </c>
      <c r="I2919" s="2">
        <v>8.1081081081080004</v>
      </c>
      <c r="J2919" s="2">
        <v>21.621621621622001</v>
      </c>
      <c r="K2919" s="25">
        <v>64.864864864864998</v>
      </c>
      <c r="L2919" s="15">
        <v>2.7027027027030002</v>
      </c>
    </row>
    <row r="2920" spans="2:12" x14ac:dyDescent="0.2">
      <c r="D2920" s="199" t="s">
        <v>70</v>
      </c>
      <c r="E2920" s="22" t="s">
        <v>18</v>
      </c>
      <c r="F2920" s="21"/>
      <c r="G2920" s="19">
        <v>0</v>
      </c>
      <c r="H2920" s="27">
        <v>0</v>
      </c>
      <c r="I2920" s="3">
        <v>0</v>
      </c>
      <c r="J2920" s="3">
        <v>0</v>
      </c>
      <c r="K2920" s="3">
        <v>0</v>
      </c>
      <c r="L2920" s="26">
        <v>0</v>
      </c>
    </row>
    <row r="2921" spans="2:12" x14ac:dyDescent="0.2">
      <c r="D2921" s="201"/>
      <c r="E2921" s="45"/>
      <c r="F2921" s="51"/>
      <c r="G2921" s="119">
        <v>0</v>
      </c>
      <c r="H2921" s="118">
        <v>0</v>
      </c>
      <c r="I2921" s="83">
        <v>0</v>
      </c>
      <c r="J2921" s="83">
        <v>0</v>
      </c>
      <c r="K2921" s="83">
        <v>0</v>
      </c>
      <c r="L2921" s="146">
        <v>0</v>
      </c>
    </row>
    <row r="2923" spans="2:12" x14ac:dyDescent="0.2">
      <c r="B2923" s="40" t="str">
        <f xml:space="preserve"> HYPERLINK("#'目次'!B77", "[71]")</f>
        <v>[71]</v>
      </c>
      <c r="C2923" s="23" t="s">
        <v>177</v>
      </c>
    </row>
    <row r="2926" spans="2:12" x14ac:dyDescent="0.2">
      <c r="C2926" s="23" t="s">
        <v>73</v>
      </c>
    </row>
    <row r="2927" spans="2:12" ht="36" x14ac:dyDescent="0.2">
      <c r="D2927" s="195"/>
      <c r="E2927" s="196"/>
      <c r="F2927" s="196"/>
      <c r="G2927" s="37" t="s">
        <v>15</v>
      </c>
      <c r="H2927" s="33" t="s">
        <v>178</v>
      </c>
      <c r="I2927" s="13" t="s">
        <v>179</v>
      </c>
      <c r="J2927" s="13" t="s">
        <v>180</v>
      </c>
      <c r="K2927" s="13" t="s">
        <v>181</v>
      </c>
      <c r="L2927" s="38" t="s">
        <v>18</v>
      </c>
    </row>
    <row r="2928" spans="2:12" x14ac:dyDescent="0.2">
      <c r="D2928" s="197"/>
      <c r="E2928" s="198"/>
      <c r="F2928" s="198"/>
      <c r="G2928" s="35"/>
      <c r="H2928" s="39"/>
      <c r="I2928" s="14"/>
      <c r="J2928" s="14"/>
      <c r="K2928" s="14"/>
      <c r="L2928" s="34"/>
    </row>
    <row r="2929" spans="4:12" x14ac:dyDescent="0.2">
      <c r="D2929" s="78"/>
      <c r="E2929" s="79" t="s">
        <v>15</v>
      </c>
      <c r="F2929" s="66"/>
      <c r="G2929" s="36">
        <v>1200</v>
      </c>
      <c r="H2929" s="17">
        <v>47</v>
      </c>
      <c r="I2929" s="17">
        <v>134</v>
      </c>
      <c r="J2929" s="17">
        <v>242</v>
      </c>
      <c r="K2929" s="17">
        <v>689</v>
      </c>
      <c r="L2929" s="47">
        <v>88</v>
      </c>
    </row>
    <row r="2930" spans="4:12" x14ac:dyDescent="0.2">
      <c r="D2930" s="45"/>
      <c r="E2930" s="51"/>
      <c r="F2930" s="67"/>
      <c r="G2930" s="7">
        <v>100</v>
      </c>
      <c r="H2930" s="2">
        <v>3.916666666667</v>
      </c>
      <c r="I2930" s="2">
        <v>11.166666666667</v>
      </c>
      <c r="J2930" s="2">
        <v>20.166666666666998</v>
      </c>
      <c r="K2930" s="2">
        <v>57.416666666666998</v>
      </c>
      <c r="L2930" s="15">
        <v>7.333333333333</v>
      </c>
    </row>
    <row r="2931" spans="4:12" x14ac:dyDescent="0.2">
      <c r="D2931" s="199" t="s">
        <v>74</v>
      </c>
      <c r="E2931" s="22" t="s">
        <v>75</v>
      </c>
      <c r="F2931" s="21"/>
      <c r="G2931" s="19">
        <v>592</v>
      </c>
      <c r="H2931" s="27">
        <v>22</v>
      </c>
      <c r="I2931" s="3">
        <v>62</v>
      </c>
      <c r="J2931" s="3">
        <v>132</v>
      </c>
      <c r="K2931" s="3">
        <v>335</v>
      </c>
      <c r="L2931" s="26">
        <v>41</v>
      </c>
    </row>
    <row r="2932" spans="4:12" x14ac:dyDescent="0.2">
      <c r="D2932" s="200"/>
      <c r="E2932" s="11"/>
      <c r="F2932" s="10"/>
      <c r="G2932" s="7">
        <v>100</v>
      </c>
      <c r="H2932" s="18">
        <v>3.716216216216</v>
      </c>
      <c r="I2932" s="2">
        <v>10.472972972973</v>
      </c>
      <c r="J2932" s="2">
        <v>22.297297297297</v>
      </c>
      <c r="K2932" s="2">
        <v>56.587837837838002</v>
      </c>
      <c r="L2932" s="15">
        <v>6.9256756756759996</v>
      </c>
    </row>
    <row r="2933" spans="4:12" x14ac:dyDescent="0.2">
      <c r="D2933" s="200"/>
      <c r="E2933" s="4" t="s">
        <v>34</v>
      </c>
      <c r="F2933" s="5"/>
      <c r="G2933" s="6">
        <v>37</v>
      </c>
      <c r="H2933" s="8">
        <v>1</v>
      </c>
      <c r="I2933" s="1">
        <v>3</v>
      </c>
      <c r="J2933" s="1">
        <v>7</v>
      </c>
      <c r="K2933" s="1">
        <v>24</v>
      </c>
      <c r="L2933" s="9">
        <v>2</v>
      </c>
    </row>
    <row r="2934" spans="4:12" x14ac:dyDescent="0.2">
      <c r="D2934" s="200"/>
      <c r="E2934" s="11"/>
      <c r="F2934" s="10"/>
      <c r="G2934" s="7">
        <v>100</v>
      </c>
      <c r="H2934" s="18">
        <v>2.7027027027030002</v>
      </c>
      <c r="I2934" s="2">
        <v>8.1081081081080004</v>
      </c>
      <c r="J2934" s="2">
        <v>18.918918918919001</v>
      </c>
      <c r="K2934" s="25">
        <v>64.864864864864998</v>
      </c>
      <c r="L2934" s="15">
        <v>5.4054054054050003</v>
      </c>
    </row>
    <row r="2935" spans="4:12" x14ac:dyDescent="0.2">
      <c r="D2935" s="200"/>
      <c r="E2935" s="4" t="s">
        <v>35</v>
      </c>
      <c r="F2935" s="5"/>
      <c r="G2935" s="6">
        <v>75</v>
      </c>
      <c r="H2935" s="8">
        <v>7</v>
      </c>
      <c r="I2935" s="1">
        <v>10</v>
      </c>
      <c r="J2935" s="1">
        <v>8</v>
      </c>
      <c r="K2935" s="1">
        <v>46</v>
      </c>
      <c r="L2935" s="9">
        <v>4</v>
      </c>
    </row>
    <row r="2936" spans="4:12" x14ac:dyDescent="0.2">
      <c r="D2936" s="200"/>
      <c r="E2936" s="11"/>
      <c r="F2936" s="10"/>
      <c r="G2936" s="7">
        <v>100</v>
      </c>
      <c r="H2936" s="70">
        <v>9.333333333333</v>
      </c>
      <c r="I2936" s="2">
        <v>13.333333333333</v>
      </c>
      <c r="J2936" s="30">
        <v>10.666666666667</v>
      </c>
      <c r="K2936" s="2">
        <v>61.333333333333002</v>
      </c>
      <c r="L2936" s="15">
        <v>5.333333333333</v>
      </c>
    </row>
    <row r="2937" spans="4:12" x14ac:dyDescent="0.2">
      <c r="D2937" s="200"/>
      <c r="E2937" s="4" t="s">
        <v>36</v>
      </c>
      <c r="F2937" s="5"/>
      <c r="G2937" s="6">
        <v>95</v>
      </c>
      <c r="H2937" s="8">
        <v>3</v>
      </c>
      <c r="I2937" s="1">
        <v>16</v>
      </c>
      <c r="J2937" s="1">
        <v>31</v>
      </c>
      <c r="K2937" s="1">
        <v>43</v>
      </c>
      <c r="L2937" s="9">
        <v>2</v>
      </c>
    </row>
    <row r="2938" spans="4:12" x14ac:dyDescent="0.2">
      <c r="D2938" s="200"/>
      <c r="E2938" s="11"/>
      <c r="F2938" s="10"/>
      <c r="G2938" s="7">
        <v>100</v>
      </c>
      <c r="H2938" s="18">
        <v>3.1578947368420001</v>
      </c>
      <c r="I2938" s="25">
        <v>16.842105263158</v>
      </c>
      <c r="J2938" s="41">
        <v>32.631578947367998</v>
      </c>
      <c r="K2938" s="50">
        <v>45.263157894736999</v>
      </c>
      <c r="L2938" s="95">
        <v>2.1052631578950001</v>
      </c>
    </row>
    <row r="2939" spans="4:12" x14ac:dyDescent="0.2">
      <c r="D2939" s="200"/>
      <c r="E2939" s="4" t="s">
        <v>37</v>
      </c>
      <c r="F2939" s="5"/>
      <c r="G2939" s="6">
        <v>111</v>
      </c>
      <c r="H2939" s="8">
        <v>8</v>
      </c>
      <c r="I2939" s="1">
        <v>10</v>
      </c>
      <c r="J2939" s="1">
        <v>32</v>
      </c>
      <c r="K2939" s="1">
        <v>56</v>
      </c>
      <c r="L2939" s="9">
        <v>5</v>
      </c>
    </row>
    <row r="2940" spans="4:12" x14ac:dyDescent="0.2">
      <c r="D2940" s="200"/>
      <c r="E2940" s="11"/>
      <c r="F2940" s="10"/>
      <c r="G2940" s="7">
        <v>100</v>
      </c>
      <c r="H2940" s="18">
        <v>7.2072072072070004</v>
      </c>
      <c r="I2940" s="2">
        <v>9.0090090090090005</v>
      </c>
      <c r="J2940" s="25">
        <v>28.828828828829</v>
      </c>
      <c r="K2940" s="30">
        <v>50.450450450449999</v>
      </c>
      <c r="L2940" s="15">
        <v>4.5045045045050003</v>
      </c>
    </row>
    <row r="2941" spans="4:12" x14ac:dyDescent="0.2">
      <c r="D2941" s="200"/>
      <c r="E2941" s="4" t="s">
        <v>38</v>
      </c>
      <c r="F2941" s="5"/>
      <c r="G2941" s="6">
        <v>93</v>
      </c>
      <c r="H2941" s="8">
        <v>1</v>
      </c>
      <c r="I2941" s="1">
        <v>8</v>
      </c>
      <c r="J2941" s="1">
        <v>20</v>
      </c>
      <c r="K2941" s="1">
        <v>57</v>
      </c>
      <c r="L2941" s="9">
        <v>7</v>
      </c>
    </row>
    <row r="2942" spans="4:12" x14ac:dyDescent="0.2">
      <c r="D2942" s="200"/>
      <c r="E2942" s="11"/>
      <c r="F2942" s="10"/>
      <c r="G2942" s="7">
        <v>100</v>
      </c>
      <c r="H2942" s="18">
        <v>1.0752688172039999</v>
      </c>
      <c r="I2942" s="2">
        <v>8.6021505376339995</v>
      </c>
      <c r="J2942" s="2">
        <v>21.505376344085999</v>
      </c>
      <c r="K2942" s="2">
        <v>61.290322580644997</v>
      </c>
      <c r="L2942" s="15">
        <v>7.5268817204299996</v>
      </c>
    </row>
    <row r="2943" spans="4:12" x14ac:dyDescent="0.2">
      <c r="D2943" s="200"/>
      <c r="E2943" s="4" t="s">
        <v>39</v>
      </c>
      <c r="F2943" s="5"/>
      <c r="G2943" s="6">
        <v>109</v>
      </c>
      <c r="H2943" s="8">
        <v>2</v>
      </c>
      <c r="I2943" s="1">
        <v>11</v>
      </c>
      <c r="J2943" s="1">
        <v>26</v>
      </c>
      <c r="K2943" s="1">
        <v>60</v>
      </c>
      <c r="L2943" s="9">
        <v>10</v>
      </c>
    </row>
    <row r="2944" spans="4:12" x14ac:dyDescent="0.2">
      <c r="D2944" s="200"/>
      <c r="E2944" s="11"/>
      <c r="F2944" s="10"/>
      <c r="G2944" s="7">
        <v>100</v>
      </c>
      <c r="H2944" s="18">
        <v>1.834862385321</v>
      </c>
      <c r="I2944" s="2">
        <v>10.091743119266001</v>
      </c>
      <c r="J2944" s="2">
        <v>23.853211009174</v>
      </c>
      <c r="K2944" s="2">
        <v>55.045871559632999</v>
      </c>
      <c r="L2944" s="15">
        <v>9.1743119266060003</v>
      </c>
    </row>
    <row r="2945" spans="4:12" x14ac:dyDescent="0.2">
      <c r="D2945" s="200"/>
      <c r="E2945" s="4" t="s">
        <v>40</v>
      </c>
      <c r="F2945" s="5"/>
      <c r="G2945" s="6">
        <v>72</v>
      </c>
      <c r="H2945" s="8">
        <v>0</v>
      </c>
      <c r="I2945" s="1">
        <v>4</v>
      </c>
      <c r="J2945" s="1">
        <v>8</v>
      </c>
      <c r="K2945" s="1">
        <v>49</v>
      </c>
      <c r="L2945" s="9">
        <v>11</v>
      </c>
    </row>
    <row r="2946" spans="4:12" x14ac:dyDescent="0.2">
      <c r="D2946" s="200"/>
      <c r="E2946" s="11"/>
      <c r="F2946" s="10"/>
      <c r="G2946" s="7">
        <v>100</v>
      </c>
      <c r="H2946" s="53">
        <v>0</v>
      </c>
      <c r="I2946" s="30">
        <v>5.5555555555560003</v>
      </c>
      <c r="J2946" s="30">
        <v>11.111111111111001</v>
      </c>
      <c r="K2946" s="41">
        <v>68.055555555555998</v>
      </c>
      <c r="L2946" s="85">
        <v>15.277777777778001</v>
      </c>
    </row>
    <row r="2947" spans="4:12" x14ac:dyDescent="0.2">
      <c r="D2947" s="199" t="s">
        <v>76</v>
      </c>
      <c r="E2947" s="22" t="s">
        <v>77</v>
      </c>
      <c r="F2947" s="21"/>
      <c r="G2947" s="19">
        <v>608</v>
      </c>
      <c r="H2947" s="27">
        <v>25</v>
      </c>
      <c r="I2947" s="3">
        <v>72</v>
      </c>
      <c r="J2947" s="3">
        <v>110</v>
      </c>
      <c r="K2947" s="3">
        <v>354</v>
      </c>
      <c r="L2947" s="26">
        <v>47</v>
      </c>
    </row>
    <row r="2948" spans="4:12" x14ac:dyDescent="0.2">
      <c r="D2948" s="200"/>
      <c r="E2948" s="11"/>
      <c r="F2948" s="10"/>
      <c r="G2948" s="7">
        <v>100</v>
      </c>
      <c r="H2948" s="18">
        <v>4.1118421052630003</v>
      </c>
      <c r="I2948" s="2">
        <v>11.842105263158</v>
      </c>
      <c r="J2948" s="2">
        <v>18.092105263158</v>
      </c>
      <c r="K2948" s="2">
        <v>58.223684210526002</v>
      </c>
      <c r="L2948" s="15">
        <v>7.7302631578950001</v>
      </c>
    </row>
    <row r="2949" spans="4:12" x14ac:dyDescent="0.2">
      <c r="D2949" s="200"/>
      <c r="E2949" s="4" t="s">
        <v>34</v>
      </c>
      <c r="F2949" s="5"/>
      <c r="G2949" s="6">
        <v>37</v>
      </c>
      <c r="H2949" s="8">
        <v>1</v>
      </c>
      <c r="I2949" s="1">
        <v>3</v>
      </c>
      <c r="J2949" s="1">
        <v>4</v>
      </c>
      <c r="K2949" s="1">
        <v>27</v>
      </c>
      <c r="L2949" s="9">
        <v>2</v>
      </c>
    </row>
    <row r="2950" spans="4:12" x14ac:dyDescent="0.2">
      <c r="D2950" s="200"/>
      <c r="E2950" s="11"/>
      <c r="F2950" s="10"/>
      <c r="G2950" s="7">
        <v>100</v>
      </c>
      <c r="H2950" s="18">
        <v>2.7027027027030002</v>
      </c>
      <c r="I2950" s="2">
        <v>8.1081081081080004</v>
      </c>
      <c r="J2950" s="30">
        <v>10.810810810811001</v>
      </c>
      <c r="K2950" s="41">
        <v>72.972972972972997</v>
      </c>
      <c r="L2950" s="15">
        <v>5.4054054054050003</v>
      </c>
    </row>
    <row r="2951" spans="4:12" x14ac:dyDescent="0.2">
      <c r="D2951" s="200"/>
      <c r="E2951" s="4" t="s">
        <v>35</v>
      </c>
      <c r="F2951" s="5"/>
      <c r="G2951" s="6">
        <v>73</v>
      </c>
      <c r="H2951" s="8">
        <v>7</v>
      </c>
      <c r="I2951" s="1">
        <v>10</v>
      </c>
      <c r="J2951" s="1">
        <v>15</v>
      </c>
      <c r="K2951" s="1">
        <v>36</v>
      </c>
      <c r="L2951" s="9">
        <v>5</v>
      </c>
    </row>
    <row r="2952" spans="4:12" x14ac:dyDescent="0.2">
      <c r="D2952" s="200"/>
      <c r="E2952" s="11"/>
      <c r="F2952" s="10"/>
      <c r="G2952" s="7">
        <v>100</v>
      </c>
      <c r="H2952" s="70">
        <v>9.5890410958899999</v>
      </c>
      <c r="I2952" s="2">
        <v>13.698630136986001</v>
      </c>
      <c r="J2952" s="2">
        <v>20.547945205478999</v>
      </c>
      <c r="K2952" s="30">
        <v>49.315068493151003</v>
      </c>
      <c r="L2952" s="15">
        <v>6.8493150684930004</v>
      </c>
    </row>
    <row r="2953" spans="4:12" x14ac:dyDescent="0.2">
      <c r="D2953" s="200"/>
      <c r="E2953" s="4" t="s">
        <v>36</v>
      </c>
      <c r="F2953" s="5"/>
      <c r="G2953" s="6">
        <v>92</v>
      </c>
      <c r="H2953" s="8">
        <v>7</v>
      </c>
      <c r="I2953" s="1">
        <v>13</v>
      </c>
      <c r="J2953" s="1">
        <v>20</v>
      </c>
      <c r="K2953" s="1">
        <v>48</v>
      </c>
      <c r="L2953" s="9">
        <v>4</v>
      </c>
    </row>
    <row r="2954" spans="4:12" x14ac:dyDescent="0.2">
      <c r="D2954" s="200"/>
      <c r="E2954" s="11"/>
      <c r="F2954" s="10"/>
      <c r="G2954" s="7">
        <v>100</v>
      </c>
      <c r="H2954" s="18">
        <v>7.6086956521740001</v>
      </c>
      <c r="I2954" s="2">
        <v>14.130434782609001</v>
      </c>
      <c r="J2954" s="2">
        <v>21.739130434783</v>
      </c>
      <c r="K2954" s="30">
        <v>52.173913043478002</v>
      </c>
      <c r="L2954" s="15">
        <v>4.3478260869570002</v>
      </c>
    </row>
    <row r="2955" spans="4:12" x14ac:dyDescent="0.2">
      <c r="D2955" s="200"/>
      <c r="E2955" s="4" t="s">
        <v>37</v>
      </c>
      <c r="F2955" s="5"/>
      <c r="G2955" s="6">
        <v>110</v>
      </c>
      <c r="H2955" s="8">
        <v>5</v>
      </c>
      <c r="I2955" s="1">
        <v>16</v>
      </c>
      <c r="J2955" s="1">
        <v>22</v>
      </c>
      <c r="K2955" s="1">
        <v>61</v>
      </c>
      <c r="L2955" s="9">
        <v>6</v>
      </c>
    </row>
    <row r="2956" spans="4:12" x14ac:dyDescent="0.2">
      <c r="D2956" s="200"/>
      <c r="E2956" s="11"/>
      <c r="F2956" s="10"/>
      <c r="G2956" s="7">
        <v>100</v>
      </c>
      <c r="H2956" s="18">
        <v>4.5454545454549997</v>
      </c>
      <c r="I2956" s="2">
        <v>14.545454545455</v>
      </c>
      <c r="J2956" s="2">
        <v>20</v>
      </c>
      <c r="K2956" s="2">
        <v>55.454545454544999</v>
      </c>
      <c r="L2956" s="15">
        <v>5.4545454545450003</v>
      </c>
    </row>
    <row r="2957" spans="4:12" x14ac:dyDescent="0.2">
      <c r="D2957" s="200"/>
      <c r="E2957" s="4" t="s">
        <v>38</v>
      </c>
      <c r="F2957" s="5"/>
      <c r="G2957" s="6">
        <v>93</v>
      </c>
      <c r="H2957" s="8">
        <v>3</v>
      </c>
      <c r="I2957" s="1">
        <v>6</v>
      </c>
      <c r="J2957" s="1">
        <v>17</v>
      </c>
      <c r="K2957" s="1">
        <v>62</v>
      </c>
      <c r="L2957" s="9">
        <v>5</v>
      </c>
    </row>
    <row r="2958" spans="4:12" x14ac:dyDescent="0.2">
      <c r="D2958" s="200"/>
      <c r="E2958" s="11"/>
      <c r="F2958" s="10"/>
      <c r="G2958" s="7">
        <v>100</v>
      </c>
      <c r="H2958" s="18">
        <v>3.2258064516129998</v>
      </c>
      <c r="I2958" s="2">
        <v>6.4516129032259997</v>
      </c>
      <c r="J2958" s="2">
        <v>18.279569892472999</v>
      </c>
      <c r="K2958" s="25">
        <v>66.666666666666998</v>
      </c>
      <c r="L2958" s="15">
        <v>5.3763440860219998</v>
      </c>
    </row>
    <row r="2959" spans="4:12" x14ac:dyDescent="0.2">
      <c r="D2959" s="200"/>
      <c r="E2959" s="4" t="s">
        <v>39</v>
      </c>
      <c r="F2959" s="5"/>
      <c r="G2959" s="6">
        <v>114</v>
      </c>
      <c r="H2959" s="8">
        <v>0</v>
      </c>
      <c r="I2959" s="1">
        <v>16</v>
      </c>
      <c r="J2959" s="1">
        <v>15</v>
      </c>
      <c r="K2959" s="1">
        <v>73</v>
      </c>
      <c r="L2959" s="9">
        <v>10</v>
      </c>
    </row>
    <row r="2960" spans="4:12" x14ac:dyDescent="0.2">
      <c r="D2960" s="200"/>
      <c r="E2960" s="11"/>
      <c r="F2960" s="10"/>
      <c r="G2960" s="7">
        <v>100</v>
      </c>
      <c r="H2960" s="53">
        <v>0</v>
      </c>
      <c r="I2960" s="2">
        <v>14.035087719298</v>
      </c>
      <c r="J2960" s="30">
        <v>13.157894736842</v>
      </c>
      <c r="K2960" s="25">
        <v>64.035087719298005</v>
      </c>
      <c r="L2960" s="15">
        <v>8.7719298245609991</v>
      </c>
    </row>
    <row r="2961" spans="2:12" x14ac:dyDescent="0.2">
      <c r="D2961" s="200"/>
      <c r="E2961" s="4" t="s">
        <v>40</v>
      </c>
      <c r="F2961" s="5"/>
      <c r="G2961" s="6">
        <v>89</v>
      </c>
      <c r="H2961" s="8">
        <v>2</v>
      </c>
      <c r="I2961" s="1">
        <v>8</v>
      </c>
      <c r="J2961" s="1">
        <v>17</v>
      </c>
      <c r="K2961" s="1">
        <v>47</v>
      </c>
      <c r="L2961" s="9">
        <v>15</v>
      </c>
    </row>
    <row r="2962" spans="2:12" x14ac:dyDescent="0.2">
      <c r="D2962" s="201"/>
      <c r="E2962" s="45"/>
      <c r="F2962" s="51"/>
      <c r="G2962" s="81">
        <v>100</v>
      </c>
      <c r="H2962" s="115">
        <v>2.2471910112360001</v>
      </c>
      <c r="I2962" s="64">
        <v>8.9887640449440003</v>
      </c>
      <c r="J2962" s="64">
        <v>19.101123595505999</v>
      </c>
      <c r="K2962" s="64">
        <v>52.808988764044997</v>
      </c>
      <c r="L2962" s="154">
        <v>16.853932584270002</v>
      </c>
    </row>
    <row r="2964" spans="2:12" x14ac:dyDescent="0.2">
      <c r="B2964" s="40" t="str">
        <f xml:space="preserve"> HYPERLINK("#'目次'!B78", "[72]")</f>
        <v>[72]</v>
      </c>
      <c r="C2964" s="23" t="s">
        <v>177</v>
      </c>
    </row>
    <row r="2967" spans="2:12" x14ac:dyDescent="0.2">
      <c r="C2967" s="23" t="s">
        <v>80</v>
      </c>
    </row>
    <row r="2968" spans="2:12" ht="36" x14ac:dyDescent="0.2">
      <c r="E2968" s="195"/>
      <c r="F2968" s="196"/>
      <c r="G2968" s="37" t="s">
        <v>15</v>
      </c>
      <c r="H2968" s="33" t="s">
        <v>178</v>
      </c>
      <c r="I2968" s="13" t="s">
        <v>179</v>
      </c>
      <c r="J2968" s="13" t="s">
        <v>180</v>
      </c>
      <c r="K2968" s="13" t="s">
        <v>181</v>
      </c>
      <c r="L2968" s="38" t="s">
        <v>18</v>
      </c>
    </row>
    <row r="2969" spans="2:12" x14ac:dyDescent="0.2">
      <c r="E2969" s="197"/>
      <c r="F2969" s="198"/>
      <c r="G2969" s="35"/>
      <c r="H2969" s="39"/>
      <c r="I2969" s="14"/>
      <c r="J2969" s="14"/>
      <c r="K2969" s="14"/>
      <c r="L2969" s="34"/>
    </row>
    <row r="2970" spans="2:12" x14ac:dyDescent="0.2">
      <c r="E2970" s="120" t="s">
        <v>15</v>
      </c>
      <c r="F2970" s="66"/>
      <c r="G2970" s="36">
        <v>1200</v>
      </c>
      <c r="H2970" s="17">
        <v>47</v>
      </c>
      <c r="I2970" s="17">
        <v>134</v>
      </c>
      <c r="J2970" s="17">
        <v>242</v>
      </c>
      <c r="K2970" s="17">
        <v>689</v>
      </c>
      <c r="L2970" s="47">
        <v>88</v>
      </c>
    </row>
    <row r="2971" spans="2:12" x14ac:dyDescent="0.2">
      <c r="E2971" s="45"/>
      <c r="F2971" s="67"/>
      <c r="G2971" s="7">
        <v>100</v>
      </c>
      <c r="H2971" s="2">
        <v>3.916666666667</v>
      </c>
      <c r="I2971" s="2">
        <v>11.166666666667</v>
      </c>
      <c r="J2971" s="2">
        <v>20.166666666666998</v>
      </c>
      <c r="K2971" s="2">
        <v>57.416666666666998</v>
      </c>
      <c r="L2971" s="15">
        <v>7.333333333333</v>
      </c>
    </row>
    <row r="2972" spans="2:12" x14ac:dyDescent="0.2">
      <c r="E2972" s="4" t="s">
        <v>81</v>
      </c>
      <c r="F2972" s="5"/>
      <c r="G2972" s="19">
        <v>48</v>
      </c>
      <c r="H2972" s="27">
        <v>2</v>
      </c>
      <c r="I2972" s="3">
        <v>7</v>
      </c>
      <c r="J2972" s="3">
        <v>12</v>
      </c>
      <c r="K2972" s="3">
        <v>23</v>
      </c>
      <c r="L2972" s="26">
        <v>4</v>
      </c>
    </row>
    <row r="2973" spans="2:12" x14ac:dyDescent="0.2">
      <c r="E2973" s="11"/>
      <c r="F2973" s="10"/>
      <c r="G2973" s="7">
        <v>100</v>
      </c>
      <c r="H2973" s="18">
        <v>4.166666666667</v>
      </c>
      <c r="I2973" s="2">
        <v>14.583333333333</v>
      </c>
      <c r="J2973" s="2">
        <v>25</v>
      </c>
      <c r="K2973" s="30">
        <v>47.916666666666998</v>
      </c>
      <c r="L2973" s="15">
        <v>8.333333333333</v>
      </c>
    </row>
    <row r="2974" spans="2:12" x14ac:dyDescent="0.2">
      <c r="E2974" s="4" t="s">
        <v>82</v>
      </c>
      <c r="F2974" s="5"/>
      <c r="G2974" s="6">
        <v>84</v>
      </c>
      <c r="H2974" s="8">
        <v>1</v>
      </c>
      <c r="I2974" s="1">
        <v>1</v>
      </c>
      <c r="J2974" s="1">
        <v>18</v>
      </c>
      <c r="K2974" s="1">
        <v>49</v>
      </c>
      <c r="L2974" s="9">
        <v>15</v>
      </c>
    </row>
    <row r="2975" spans="2:12" x14ac:dyDescent="0.2">
      <c r="E2975" s="11"/>
      <c r="F2975" s="10"/>
      <c r="G2975" s="7">
        <v>100</v>
      </c>
      <c r="H2975" s="18">
        <v>1.190476190476</v>
      </c>
      <c r="I2975" s="30">
        <v>1.190476190476</v>
      </c>
      <c r="J2975" s="2">
        <v>21.428571428571001</v>
      </c>
      <c r="K2975" s="2">
        <v>58.333333333333002</v>
      </c>
      <c r="L2975" s="102">
        <v>17.857142857143</v>
      </c>
    </row>
    <row r="2976" spans="2:12" x14ac:dyDescent="0.2">
      <c r="E2976" s="4" t="s">
        <v>83</v>
      </c>
      <c r="F2976" s="5"/>
      <c r="G2976" s="6">
        <v>462</v>
      </c>
      <c r="H2976" s="8">
        <v>21</v>
      </c>
      <c r="I2976" s="1">
        <v>61</v>
      </c>
      <c r="J2976" s="1">
        <v>97</v>
      </c>
      <c r="K2976" s="1">
        <v>246</v>
      </c>
      <c r="L2976" s="9">
        <v>37</v>
      </c>
    </row>
    <row r="2977" spans="5:12" x14ac:dyDescent="0.2">
      <c r="E2977" s="11"/>
      <c r="F2977" s="10"/>
      <c r="G2977" s="7">
        <v>100</v>
      </c>
      <c r="H2977" s="18">
        <v>4.5454545454549997</v>
      </c>
      <c r="I2977" s="2">
        <v>13.203463203463</v>
      </c>
      <c r="J2977" s="2">
        <v>20.995670995670999</v>
      </c>
      <c r="K2977" s="2">
        <v>53.246753246753002</v>
      </c>
      <c r="L2977" s="15">
        <v>8.0086580086579993</v>
      </c>
    </row>
    <row r="2978" spans="5:12" x14ac:dyDescent="0.2">
      <c r="E2978" s="4" t="s">
        <v>84</v>
      </c>
      <c r="F2978" s="5"/>
      <c r="G2978" s="6">
        <v>30</v>
      </c>
      <c r="H2978" s="8">
        <v>1</v>
      </c>
      <c r="I2978" s="1">
        <v>2</v>
      </c>
      <c r="J2978" s="1">
        <v>7</v>
      </c>
      <c r="K2978" s="1">
        <v>20</v>
      </c>
      <c r="L2978" s="9">
        <v>0</v>
      </c>
    </row>
    <row r="2979" spans="5:12" x14ac:dyDescent="0.2">
      <c r="E2979" s="11"/>
      <c r="F2979" s="10"/>
      <c r="G2979" s="7">
        <v>100</v>
      </c>
      <c r="H2979" s="18">
        <v>3.333333333333</v>
      </c>
      <c r="I2979" s="2">
        <v>6.666666666667</v>
      </c>
      <c r="J2979" s="2">
        <v>23.333333333333002</v>
      </c>
      <c r="K2979" s="25">
        <v>66.666666666666998</v>
      </c>
      <c r="L2979" s="110">
        <v>0</v>
      </c>
    </row>
    <row r="2980" spans="5:12" x14ac:dyDescent="0.2">
      <c r="E2980" s="4" t="s">
        <v>85</v>
      </c>
      <c r="F2980" s="5"/>
      <c r="G2980" s="6">
        <v>144</v>
      </c>
      <c r="H2980" s="8">
        <v>10</v>
      </c>
      <c r="I2980" s="1">
        <v>19</v>
      </c>
      <c r="J2980" s="1">
        <v>24</v>
      </c>
      <c r="K2980" s="1">
        <v>86</v>
      </c>
      <c r="L2980" s="9">
        <v>5</v>
      </c>
    </row>
    <row r="2981" spans="5:12" x14ac:dyDescent="0.2">
      <c r="E2981" s="11"/>
      <c r="F2981" s="10"/>
      <c r="G2981" s="7">
        <v>100</v>
      </c>
      <c r="H2981" s="18">
        <v>6.9444444444439997</v>
      </c>
      <c r="I2981" s="2">
        <v>13.194444444444001</v>
      </c>
      <c r="J2981" s="2">
        <v>16.666666666666998</v>
      </c>
      <c r="K2981" s="2">
        <v>59.722222222222001</v>
      </c>
      <c r="L2981" s="15">
        <v>3.4722222222219998</v>
      </c>
    </row>
    <row r="2982" spans="5:12" x14ac:dyDescent="0.2">
      <c r="E2982" s="4" t="s">
        <v>86</v>
      </c>
      <c r="F2982" s="5"/>
      <c r="G2982" s="6">
        <v>192</v>
      </c>
      <c r="H2982" s="8">
        <v>8</v>
      </c>
      <c r="I2982" s="1">
        <v>25</v>
      </c>
      <c r="J2982" s="1">
        <v>44</v>
      </c>
      <c r="K2982" s="1">
        <v>107</v>
      </c>
      <c r="L2982" s="9">
        <v>8</v>
      </c>
    </row>
    <row r="2983" spans="5:12" x14ac:dyDescent="0.2">
      <c r="E2983" s="11"/>
      <c r="F2983" s="10"/>
      <c r="G2983" s="7">
        <v>100</v>
      </c>
      <c r="H2983" s="18">
        <v>4.166666666667</v>
      </c>
      <c r="I2983" s="2">
        <v>13.020833333333</v>
      </c>
      <c r="J2983" s="2">
        <v>22.916666666666998</v>
      </c>
      <c r="K2983" s="2">
        <v>55.729166666666998</v>
      </c>
      <c r="L2983" s="15">
        <v>4.166666666667</v>
      </c>
    </row>
    <row r="2984" spans="5:12" x14ac:dyDescent="0.2">
      <c r="E2984" s="4" t="s">
        <v>87</v>
      </c>
      <c r="F2984" s="5"/>
      <c r="G2984" s="6">
        <v>72</v>
      </c>
      <c r="H2984" s="8">
        <v>4</v>
      </c>
      <c r="I2984" s="1">
        <v>9</v>
      </c>
      <c r="J2984" s="1">
        <v>13</v>
      </c>
      <c r="K2984" s="1">
        <v>43</v>
      </c>
      <c r="L2984" s="9">
        <v>3</v>
      </c>
    </row>
    <row r="2985" spans="5:12" x14ac:dyDescent="0.2">
      <c r="E2985" s="11"/>
      <c r="F2985" s="10"/>
      <c r="G2985" s="7">
        <v>100</v>
      </c>
      <c r="H2985" s="18">
        <v>5.5555555555560003</v>
      </c>
      <c r="I2985" s="2">
        <v>12.5</v>
      </c>
      <c r="J2985" s="2">
        <v>18.055555555556001</v>
      </c>
      <c r="K2985" s="2">
        <v>59.722222222222001</v>
      </c>
      <c r="L2985" s="15">
        <v>4.166666666667</v>
      </c>
    </row>
    <row r="2986" spans="5:12" x14ac:dyDescent="0.2">
      <c r="E2986" s="4" t="s">
        <v>88</v>
      </c>
      <c r="F2986" s="5"/>
      <c r="G2986" s="6">
        <v>36</v>
      </c>
      <c r="H2986" s="8">
        <v>0</v>
      </c>
      <c r="I2986" s="1">
        <v>4</v>
      </c>
      <c r="J2986" s="1">
        <v>8</v>
      </c>
      <c r="K2986" s="1">
        <v>20</v>
      </c>
      <c r="L2986" s="9">
        <v>4</v>
      </c>
    </row>
    <row r="2987" spans="5:12" x14ac:dyDescent="0.2">
      <c r="E2987" s="11"/>
      <c r="F2987" s="10"/>
      <c r="G2987" s="7">
        <v>100</v>
      </c>
      <c r="H2987" s="53">
        <v>0</v>
      </c>
      <c r="I2987" s="2">
        <v>11.111111111111001</v>
      </c>
      <c r="J2987" s="2">
        <v>22.222222222222001</v>
      </c>
      <c r="K2987" s="2">
        <v>55.555555555555998</v>
      </c>
      <c r="L2987" s="15">
        <v>11.111111111111001</v>
      </c>
    </row>
    <row r="2988" spans="5:12" x14ac:dyDescent="0.2">
      <c r="E2988" s="4" t="s">
        <v>89</v>
      </c>
      <c r="F2988" s="5"/>
      <c r="G2988" s="6">
        <v>66</v>
      </c>
      <c r="H2988" s="8">
        <v>0</v>
      </c>
      <c r="I2988" s="1">
        <v>3</v>
      </c>
      <c r="J2988" s="1">
        <v>9</v>
      </c>
      <c r="K2988" s="1">
        <v>47</v>
      </c>
      <c r="L2988" s="9">
        <v>7</v>
      </c>
    </row>
    <row r="2989" spans="5:12" x14ac:dyDescent="0.2">
      <c r="E2989" s="11"/>
      <c r="F2989" s="10"/>
      <c r="G2989" s="7">
        <v>100</v>
      </c>
      <c r="H2989" s="53">
        <v>0</v>
      </c>
      <c r="I2989" s="30">
        <v>4.5454545454549997</v>
      </c>
      <c r="J2989" s="30">
        <v>13.636363636364001</v>
      </c>
      <c r="K2989" s="41">
        <v>71.212121212121005</v>
      </c>
      <c r="L2989" s="15">
        <v>10.606060606061</v>
      </c>
    </row>
    <row r="2990" spans="5:12" x14ac:dyDescent="0.2">
      <c r="E2990" s="4" t="s">
        <v>90</v>
      </c>
      <c r="F2990" s="5"/>
      <c r="G2990" s="6">
        <v>54</v>
      </c>
      <c r="H2990" s="8">
        <v>0</v>
      </c>
      <c r="I2990" s="1">
        <v>3</v>
      </c>
      <c r="J2990" s="1">
        <v>8</v>
      </c>
      <c r="K2990" s="1">
        <v>39</v>
      </c>
      <c r="L2990" s="9">
        <v>4</v>
      </c>
    </row>
    <row r="2991" spans="5:12" x14ac:dyDescent="0.2">
      <c r="E2991" s="11"/>
      <c r="F2991" s="10"/>
      <c r="G2991" s="7">
        <v>100</v>
      </c>
      <c r="H2991" s="53">
        <v>0</v>
      </c>
      <c r="I2991" s="30">
        <v>5.5555555555560003</v>
      </c>
      <c r="J2991" s="30">
        <v>14.814814814815</v>
      </c>
      <c r="K2991" s="41">
        <v>72.222222222222001</v>
      </c>
      <c r="L2991" s="15">
        <v>7.4074074074069998</v>
      </c>
    </row>
    <row r="2992" spans="5:12" x14ac:dyDescent="0.2">
      <c r="E2992" s="4" t="s">
        <v>91</v>
      </c>
      <c r="F2992" s="5"/>
      <c r="G2992" s="6">
        <v>12</v>
      </c>
      <c r="H2992" s="8">
        <v>0</v>
      </c>
      <c r="I2992" s="1">
        <v>0</v>
      </c>
      <c r="J2992" s="1">
        <v>2</v>
      </c>
      <c r="K2992" s="1">
        <v>9</v>
      </c>
      <c r="L2992" s="9">
        <v>1</v>
      </c>
    </row>
    <row r="2993" spans="2:12" x14ac:dyDescent="0.2">
      <c r="E2993" s="45"/>
      <c r="F2993" s="51"/>
      <c r="G2993" s="81">
        <v>100</v>
      </c>
      <c r="H2993" s="118">
        <v>0</v>
      </c>
      <c r="I2993" s="83">
        <v>0</v>
      </c>
      <c r="J2993" s="64">
        <v>16.666666666666998</v>
      </c>
      <c r="K2993" s="112">
        <v>75</v>
      </c>
      <c r="L2993" s="106">
        <v>8.333333333333</v>
      </c>
    </row>
    <row r="2995" spans="2:12" x14ac:dyDescent="0.2">
      <c r="B2995" s="40" t="str">
        <f xml:space="preserve"> HYPERLINK("#'目次'!B79", "[73]")</f>
        <v>[73]</v>
      </c>
      <c r="C2995" s="23" t="s">
        <v>184</v>
      </c>
    </row>
    <row r="2998" spans="2:12" x14ac:dyDescent="0.2">
      <c r="C2998" s="23" t="s">
        <v>14</v>
      </c>
    </row>
    <row r="2999" spans="2:12" ht="36" x14ac:dyDescent="0.2">
      <c r="D2999" s="195"/>
      <c r="E2999" s="196"/>
      <c r="F2999" s="196"/>
      <c r="G2999" s="37" t="s">
        <v>15</v>
      </c>
      <c r="H2999" s="33" t="s">
        <v>178</v>
      </c>
      <c r="I2999" s="13" t="s">
        <v>179</v>
      </c>
      <c r="J2999" s="13" t="s">
        <v>180</v>
      </c>
      <c r="K2999" s="13" t="s">
        <v>181</v>
      </c>
      <c r="L2999" s="38" t="s">
        <v>18</v>
      </c>
    </row>
    <row r="3000" spans="2:12" x14ac:dyDescent="0.2">
      <c r="D3000" s="197"/>
      <c r="E3000" s="198"/>
      <c r="F3000" s="198"/>
      <c r="G3000" s="35"/>
      <c r="H3000" s="39"/>
      <c r="I3000" s="14"/>
      <c r="J3000" s="14"/>
      <c r="K3000" s="14"/>
      <c r="L3000" s="34"/>
    </row>
    <row r="3001" spans="2:12" x14ac:dyDescent="0.2">
      <c r="D3001" s="78"/>
      <c r="E3001" s="79" t="s">
        <v>15</v>
      </c>
      <c r="F3001" s="66"/>
      <c r="G3001" s="36">
        <v>1200</v>
      </c>
      <c r="H3001" s="17">
        <v>38</v>
      </c>
      <c r="I3001" s="17">
        <v>111</v>
      </c>
      <c r="J3001" s="17">
        <v>265</v>
      </c>
      <c r="K3001" s="17">
        <v>697</v>
      </c>
      <c r="L3001" s="47">
        <v>89</v>
      </c>
    </row>
    <row r="3002" spans="2:12" x14ac:dyDescent="0.2">
      <c r="D3002" s="45"/>
      <c r="E3002" s="51"/>
      <c r="F3002" s="67"/>
      <c r="G3002" s="7">
        <v>100</v>
      </c>
      <c r="H3002" s="2">
        <v>3.166666666667</v>
      </c>
      <c r="I3002" s="2">
        <v>9.25</v>
      </c>
      <c r="J3002" s="2">
        <v>22.083333333333002</v>
      </c>
      <c r="K3002" s="2">
        <v>58.083333333333002</v>
      </c>
      <c r="L3002" s="15">
        <v>7.416666666667</v>
      </c>
    </row>
    <row r="3003" spans="2:12" x14ac:dyDescent="0.2">
      <c r="D3003" s="199" t="s">
        <v>19</v>
      </c>
      <c r="E3003" s="22" t="s">
        <v>20</v>
      </c>
      <c r="F3003" s="21"/>
      <c r="G3003" s="19">
        <v>132</v>
      </c>
      <c r="H3003" s="27">
        <v>3</v>
      </c>
      <c r="I3003" s="3">
        <v>7</v>
      </c>
      <c r="J3003" s="3">
        <v>30</v>
      </c>
      <c r="K3003" s="3">
        <v>72</v>
      </c>
      <c r="L3003" s="26">
        <v>20</v>
      </c>
    </row>
    <row r="3004" spans="2:12" x14ac:dyDescent="0.2">
      <c r="D3004" s="200"/>
      <c r="E3004" s="11"/>
      <c r="F3004" s="10"/>
      <c r="G3004" s="7">
        <v>100</v>
      </c>
      <c r="H3004" s="18">
        <v>2.2727272727269998</v>
      </c>
      <c r="I3004" s="2">
        <v>5.3030303030299999</v>
      </c>
      <c r="J3004" s="2">
        <v>22.727272727273</v>
      </c>
      <c r="K3004" s="2">
        <v>54.545454545455001</v>
      </c>
      <c r="L3004" s="85">
        <v>15.151515151515</v>
      </c>
    </row>
    <row r="3005" spans="2:12" x14ac:dyDescent="0.2">
      <c r="D3005" s="200"/>
      <c r="E3005" s="4" t="s">
        <v>21</v>
      </c>
      <c r="F3005" s="5"/>
      <c r="G3005" s="6">
        <v>444</v>
      </c>
      <c r="H3005" s="8">
        <v>18</v>
      </c>
      <c r="I3005" s="1">
        <v>51</v>
      </c>
      <c r="J3005" s="1">
        <v>102</v>
      </c>
      <c r="K3005" s="1">
        <v>239</v>
      </c>
      <c r="L3005" s="9">
        <v>34</v>
      </c>
    </row>
    <row r="3006" spans="2:12" x14ac:dyDescent="0.2">
      <c r="D3006" s="200"/>
      <c r="E3006" s="11"/>
      <c r="F3006" s="10"/>
      <c r="G3006" s="7">
        <v>100</v>
      </c>
      <c r="H3006" s="18">
        <v>4.0540540540540002</v>
      </c>
      <c r="I3006" s="2">
        <v>11.486486486485999</v>
      </c>
      <c r="J3006" s="2">
        <v>22.972972972973</v>
      </c>
      <c r="K3006" s="2">
        <v>53.828828828829003</v>
      </c>
      <c r="L3006" s="15">
        <v>7.6576576576580004</v>
      </c>
    </row>
    <row r="3007" spans="2:12" x14ac:dyDescent="0.2">
      <c r="D3007" s="200"/>
      <c r="E3007" s="4" t="s">
        <v>22</v>
      </c>
      <c r="F3007" s="5"/>
      <c r="G3007" s="6">
        <v>192</v>
      </c>
      <c r="H3007" s="8">
        <v>9</v>
      </c>
      <c r="I3007" s="1">
        <v>17</v>
      </c>
      <c r="J3007" s="1">
        <v>40</v>
      </c>
      <c r="K3007" s="1">
        <v>118</v>
      </c>
      <c r="L3007" s="9">
        <v>8</v>
      </c>
    </row>
    <row r="3008" spans="2:12" x14ac:dyDescent="0.2">
      <c r="D3008" s="200"/>
      <c r="E3008" s="11"/>
      <c r="F3008" s="10"/>
      <c r="G3008" s="7">
        <v>100</v>
      </c>
      <c r="H3008" s="18">
        <v>4.6875</v>
      </c>
      <c r="I3008" s="2">
        <v>8.854166666667</v>
      </c>
      <c r="J3008" s="2">
        <v>20.833333333333002</v>
      </c>
      <c r="K3008" s="2">
        <v>61.458333333333002</v>
      </c>
      <c r="L3008" s="15">
        <v>4.166666666667</v>
      </c>
    </row>
    <row r="3009" spans="4:12" x14ac:dyDescent="0.2">
      <c r="D3009" s="200"/>
      <c r="E3009" s="4" t="s">
        <v>23</v>
      </c>
      <c r="F3009" s="5"/>
      <c r="G3009" s="6">
        <v>192</v>
      </c>
      <c r="H3009" s="8">
        <v>5</v>
      </c>
      <c r="I3009" s="1">
        <v>20</v>
      </c>
      <c r="J3009" s="1">
        <v>49</v>
      </c>
      <c r="K3009" s="1">
        <v>109</v>
      </c>
      <c r="L3009" s="9">
        <v>9</v>
      </c>
    </row>
    <row r="3010" spans="4:12" x14ac:dyDescent="0.2">
      <c r="D3010" s="200"/>
      <c r="E3010" s="11"/>
      <c r="F3010" s="10"/>
      <c r="G3010" s="7">
        <v>100</v>
      </c>
      <c r="H3010" s="18">
        <v>2.604166666667</v>
      </c>
      <c r="I3010" s="2">
        <v>10.416666666667</v>
      </c>
      <c r="J3010" s="2">
        <v>25.520833333333002</v>
      </c>
      <c r="K3010" s="2">
        <v>56.770833333333002</v>
      </c>
      <c r="L3010" s="15">
        <v>4.6875</v>
      </c>
    </row>
    <row r="3011" spans="4:12" x14ac:dyDescent="0.2">
      <c r="D3011" s="200"/>
      <c r="E3011" s="4" t="s">
        <v>24</v>
      </c>
      <c r="F3011" s="5"/>
      <c r="G3011" s="6">
        <v>240</v>
      </c>
      <c r="H3011" s="8">
        <v>3</v>
      </c>
      <c r="I3011" s="1">
        <v>16</v>
      </c>
      <c r="J3011" s="1">
        <v>44</v>
      </c>
      <c r="K3011" s="1">
        <v>159</v>
      </c>
      <c r="L3011" s="9">
        <v>18</v>
      </c>
    </row>
    <row r="3012" spans="4:12" x14ac:dyDescent="0.2">
      <c r="D3012" s="200"/>
      <c r="E3012" s="11"/>
      <c r="F3012" s="10"/>
      <c r="G3012" s="7">
        <v>100</v>
      </c>
      <c r="H3012" s="18">
        <v>1.25</v>
      </c>
      <c r="I3012" s="2">
        <v>6.666666666667</v>
      </c>
      <c r="J3012" s="2">
        <v>18.333333333333002</v>
      </c>
      <c r="K3012" s="25">
        <v>66.25</v>
      </c>
      <c r="L3012" s="15">
        <v>7.5</v>
      </c>
    </row>
    <row r="3013" spans="4:12" x14ac:dyDescent="0.2">
      <c r="D3013" s="199" t="s">
        <v>25</v>
      </c>
      <c r="E3013" s="22" t="s">
        <v>26</v>
      </c>
      <c r="F3013" s="21"/>
      <c r="G3013" s="19">
        <v>348</v>
      </c>
      <c r="H3013" s="27">
        <v>12</v>
      </c>
      <c r="I3013" s="3">
        <v>39</v>
      </c>
      <c r="J3013" s="3">
        <v>84</v>
      </c>
      <c r="K3013" s="3">
        <v>191</v>
      </c>
      <c r="L3013" s="26">
        <v>22</v>
      </c>
    </row>
    <row r="3014" spans="4:12" x14ac:dyDescent="0.2">
      <c r="D3014" s="200"/>
      <c r="E3014" s="11"/>
      <c r="F3014" s="10"/>
      <c r="G3014" s="7">
        <v>100</v>
      </c>
      <c r="H3014" s="18">
        <v>3.4482758620689999</v>
      </c>
      <c r="I3014" s="2">
        <v>11.206896551724</v>
      </c>
      <c r="J3014" s="2">
        <v>24.137931034483</v>
      </c>
      <c r="K3014" s="2">
        <v>54.885057471263998</v>
      </c>
      <c r="L3014" s="15">
        <v>6.3218390804600002</v>
      </c>
    </row>
    <row r="3015" spans="4:12" x14ac:dyDescent="0.2">
      <c r="D3015" s="200"/>
      <c r="E3015" s="4" t="s">
        <v>27</v>
      </c>
      <c r="F3015" s="5"/>
      <c r="G3015" s="6">
        <v>378</v>
      </c>
      <c r="H3015" s="8">
        <v>9</v>
      </c>
      <c r="I3015" s="1">
        <v>35</v>
      </c>
      <c r="J3015" s="1">
        <v>92</v>
      </c>
      <c r="K3015" s="1">
        <v>218</v>
      </c>
      <c r="L3015" s="9">
        <v>24</v>
      </c>
    </row>
    <row r="3016" spans="4:12" x14ac:dyDescent="0.2">
      <c r="D3016" s="200"/>
      <c r="E3016" s="11"/>
      <c r="F3016" s="10"/>
      <c r="G3016" s="7">
        <v>100</v>
      </c>
      <c r="H3016" s="18">
        <v>2.3809523809519999</v>
      </c>
      <c r="I3016" s="2">
        <v>9.2592592592590002</v>
      </c>
      <c r="J3016" s="2">
        <v>24.338624338624001</v>
      </c>
      <c r="K3016" s="2">
        <v>57.671957671957998</v>
      </c>
      <c r="L3016" s="15">
        <v>6.3492063492059998</v>
      </c>
    </row>
    <row r="3017" spans="4:12" x14ac:dyDescent="0.2">
      <c r="D3017" s="200"/>
      <c r="E3017" s="4" t="s">
        <v>28</v>
      </c>
      <c r="F3017" s="5"/>
      <c r="G3017" s="6">
        <v>372</v>
      </c>
      <c r="H3017" s="8">
        <v>15</v>
      </c>
      <c r="I3017" s="1">
        <v>31</v>
      </c>
      <c r="J3017" s="1">
        <v>66</v>
      </c>
      <c r="K3017" s="1">
        <v>217</v>
      </c>
      <c r="L3017" s="9">
        <v>43</v>
      </c>
    </row>
    <row r="3018" spans="4:12" x14ac:dyDescent="0.2">
      <c r="D3018" s="200"/>
      <c r="E3018" s="11"/>
      <c r="F3018" s="10"/>
      <c r="G3018" s="7">
        <v>100</v>
      </c>
      <c r="H3018" s="18">
        <v>4.0322580645160002</v>
      </c>
      <c r="I3018" s="2">
        <v>8.333333333333</v>
      </c>
      <c r="J3018" s="2">
        <v>17.741935483871</v>
      </c>
      <c r="K3018" s="2">
        <v>58.333333333333002</v>
      </c>
      <c r="L3018" s="15">
        <v>11.559139784946</v>
      </c>
    </row>
    <row r="3019" spans="4:12" x14ac:dyDescent="0.2">
      <c r="D3019" s="200"/>
      <c r="E3019" s="4" t="s">
        <v>29</v>
      </c>
      <c r="F3019" s="5"/>
      <c r="G3019" s="6">
        <v>102</v>
      </c>
      <c r="H3019" s="8">
        <v>2</v>
      </c>
      <c r="I3019" s="1">
        <v>6</v>
      </c>
      <c r="J3019" s="1">
        <v>23</v>
      </c>
      <c r="K3019" s="1">
        <v>71</v>
      </c>
      <c r="L3019" s="9">
        <v>0</v>
      </c>
    </row>
    <row r="3020" spans="4:12" x14ac:dyDescent="0.2">
      <c r="D3020" s="200"/>
      <c r="E3020" s="11"/>
      <c r="F3020" s="10"/>
      <c r="G3020" s="7">
        <v>100</v>
      </c>
      <c r="H3020" s="18">
        <v>1.9607843137250001</v>
      </c>
      <c r="I3020" s="2">
        <v>5.8823529411760003</v>
      </c>
      <c r="J3020" s="2">
        <v>22.549019607843</v>
      </c>
      <c r="K3020" s="41">
        <v>69.607843137255003</v>
      </c>
      <c r="L3020" s="110">
        <v>0</v>
      </c>
    </row>
    <row r="3021" spans="4:12" x14ac:dyDescent="0.2">
      <c r="D3021" s="199" t="s">
        <v>30</v>
      </c>
      <c r="E3021" s="22" t="s">
        <v>31</v>
      </c>
      <c r="F3021" s="21"/>
      <c r="G3021" s="19">
        <v>592</v>
      </c>
      <c r="H3021" s="27">
        <v>19</v>
      </c>
      <c r="I3021" s="3">
        <v>57</v>
      </c>
      <c r="J3021" s="3">
        <v>142</v>
      </c>
      <c r="K3021" s="3">
        <v>333</v>
      </c>
      <c r="L3021" s="26">
        <v>41</v>
      </c>
    </row>
    <row r="3022" spans="4:12" x14ac:dyDescent="0.2">
      <c r="D3022" s="200"/>
      <c r="E3022" s="11"/>
      <c r="F3022" s="10"/>
      <c r="G3022" s="7">
        <v>100</v>
      </c>
      <c r="H3022" s="18">
        <v>3.209459459459</v>
      </c>
      <c r="I3022" s="2">
        <v>9.6283783783780006</v>
      </c>
      <c r="J3022" s="2">
        <v>23.986486486486001</v>
      </c>
      <c r="K3022" s="2">
        <v>56.25</v>
      </c>
      <c r="L3022" s="15">
        <v>6.9256756756759996</v>
      </c>
    </row>
    <row r="3023" spans="4:12" x14ac:dyDescent="0.2">
      <c r="D3023" s="200"/>
      <c r="E3023" s="4" t="s">
        <v>32</v>
      </c>
      <c r="F3023" s="5"/>
      <c r="G3023" s="6">
        <v>608</v>
      </c>
      <c r="H3023" s="8">
        <v>19</v>
      </c>
      <c r="I3023" s="1">
        <v>54</v>
      </c>
      <c r="J3023" s="1">
        <v>123</v>
      </c>
      <c r="K3023" s="1">
        <v>364</v>
      </c>
      <c r="L3023" s="9">
        <v>48</v>
      </c>
    </row>
    <row r="3024" spans="4:12" x14ac:dyDescent="0.2">
      <c r="D3024" s="200"/>
      <c r="E3024" s="11"/>
      <c r="F3024" s="10"/>
      <c r="G3024" s="7">
        <v>100</v>
      </c>
      <c r="H3024" s="18">
        <v>3.125</v>
      </c>
      <c r="I3024" s="2">
        <v>8.8815789473680002</v>
      </c>
      <c r="J3024" s="2">
        <v>20.230263157894999</v>
      </c>
      <c r="K3024" s="2">
        <v>59.868421052632002</v>
      </c>
      <c r="L3024" s="15">
        <v>7.8947368421049999</v>
      </c>
    </row>
    <row r="3025" spans="2:12" x14ac:dyDescent="0.2">
      <c r="D3025" s="199" t="s">
        <v>33</v>
      </c>
      <c r="E3025" s="22" t="s">
        <v>34</v>
      </c>
      <c r="F3025" s="21"/>
      <c r="G3025" s="19">
        <v>74</v>
      </c>
      <c r="H3025" s="27">
        <v>2</v>
      </c>
      <c r="I3025" s="3">
        <v>5</v>
      </c>
      <c r="J3025" s="3">
        <v>11</v>
      </c>
      <c r="K3025" s="3">
        <v>52</v>
      </c>
      <c r="L3025" s="26">
        <v>4</v>
      </c>
    </row>
    <row r="3026" spans="2:12" x14ac:dyDescent="0.2">
      <c r="D3026" s="200"/>
      <c r="E3026" s="11"/>
      <c r="F3026" s="10"/>
      <c r="G3026" s="7">
        <v>100</v>
      </c>
      <c r="H3026" s="18">
        <v>2.7027027027030002</v>
      </c>
      <c r="I3026" s="2">
        <v>6.7567567567570004</v>
      </c>
      <c r="J3026" s="30">
        <v>14.864864864865</v>
      </c>
      <c r="K3026" s="41">
        <v>70.270270270270004</v>
      </c>
      <c r="L3026" s="15">
        <v>5.4054054054050003</v>
      </c>
    </row>
    <row r="3027" spans="2:12" x14ac:dyDescent="0.2">
      <c r="D3027" s="200"/>
      <c r="E3027" s="4" t="s">
        <v>35</v>
      </c>
      <c r="F3027" s="5"/>
      <c r="G3027" s="6">
        <v>148</v>
      </c>
      <c r="H3027" s="8">
        <v>12</v>
      </c>
      <c r="I3027" s="1">
        <v>16</v>
      </c>
      <c r="J3027" s="1">
        <v>27</v>
      </c>
      <c r="K3027" s="1">
        <v>84</v>
      </c>
      <c r="L3027" s="9">
        <v>9</v>
      </c>
    </row>
    <row r="3028" spans="2:12" x14ac:dyDescent="0.2">
      <c r="D3028" s="200"/>
      <c r="E3028" s="11"/>
      <c r="F3028" s="10"/>
      <c r="G3028" s="7">
        <v>100</v>
      </c>
      <c r="H3028" s="18">
        <v>8.1081081081080004</v>
      </c>
      <c r="I3028" s="2">
        <v>10.810810810811001</v>
      </c>
      <c r="J3028" s="2">
        <v>18.243243243243001</v>
      </c>
      <c r="K3028" s="2">
        <v>56.756756756756999</v>
      </c>
      <c r="L3028" s="15">
        <v>6.0810810810809999</v>
      </c>
    </row>
    <row r="3029" spans="2:12" x14ac:dyDescent="0.2">
      <c r="D3029" s="200"/>
      <c r="E3029" s="4" t="s">
        <v>36</v>
      </c>
      <c r="F3029" s="5"/>
      <c r="G3029" s="6">
        <v>187</v>
      </c>
      <c r="H3029" s="8">
        <v>10</v>
      </c>
      <c r="I3029" s="1">
        <v>24</v>
      </c>
      <c r="J3029" s="1">
        <v>56</v>
      </c>
      <c r="K3029" s="1">
        <v>92</v>
      </c>
      <c r="L3029" s="9">
        <v>5</v>
      </c>
    </row>
    <row r="3030" spans="2:12" x14ac:dyDescent="0.2">
      <c r="D3030" s="200"/>
      <c r="E3030" s="11"/>
      <c r="F3030" s="10"/>
      <c r="G3030" s="7">
        <v>100</v>
      </c>
      <c r="H3030" s="18">
        <v>5.3475935828879999</v>
      </c>
      <c r="I3030" s="2">
        <v>12.83422459893</v>
      </c>
      <c r="J3030" s="25">
        <v>29.946524064171001</v>
      </c>
      <c r="K3030" s="30">
        <v>49.197860962566999</v>
      </c>
      <c r="L3030" s="15">
        <v>2.673796791444</v>
      </c>
    </row>
    <row r="3031" spans="2:12" x14ac:dyDescent="0.2">
      <c r="D3031" s="200"/>
      <c r="E3031" s="4" t="s">
        <v>37</v>
      </c>
      <c r="F3031" s="5"/>
      <c r="G3031" s="6">
        <v>221</v>
      </c>
      <c r="H3031" s="8">
        <v>9</v>
      </c>
      <c r="I3031" s="1">
        <v>28</v>
      </c>
      <c r="J3031" s="1">
        <v>56</v>
      </c>
      <c r="K3031" s="1">
        <v>117</v>
      </c>
      <c r="L3031" s="9">
        <v>11</v>
      </c>
    </row>
    <row r="3032" spans="2:12" x14ac:dyDescent="0.2">
      <c r="D3032" s="200"/>
      <c r="E3032" s="11"/>
      <c r="F3032" s="10"/>
      <c r="G3032" s="7">
        <v>100</v>
      </c>
      <c r="H3032" s="18">
        <v>4.0723981900449999</v>
      </c>
      <c r="I3032" s="2">
        <v>12.669683257919001</v>
      </c>
      <c r="J3032" s="2">
        <v>25.339366515837</v>
      </c>
      <c r="K3032" s="30">
        <v>52.941176470587997</v>
      </c>
      <c r="L3032" s="15">
        <v>4.9773755656110001</v>
      </c>
    </row>
    <row r="3033" spans="2:12" x14ac:dyDescent="0.2">
      <c r="D3033" s="200"/>
      <c r="E3033" s="4" t="s">
        <v>38</v>
      </c>
      <c r="F3033" s="5"/>
      <c r="G3033" s="6">
        <v>186</v>
      </c>
      <c r="H3033" s="8">
        <v>1</v>
      </c>
      <c r="I3033" s="1">
        <v>14</v>
      </c>
      <c r="J3033" s="1">
        <v>40</v>
      </c>
      <c r="K3033" s="1">
        <v>119</v>
      </c>
      <c r="L3033" s="9">
        <v>12</v>
      </c>
    </row>
    <row r="3034" spans="2:12" x14ac:dyDescent="0.2">
      <c r="D3034" s="200"/>
      <c r="E3034" s="11"/>
      <c r="F3034" s="10"/>
      <c r="G3034" s="7">
        <v>100</v>
      </c>
      <c r="H3034" s="18">
        <v>0.53763440860199996</v>
      </c>
      <c r="I3034" s="2">
        <v>7.5268817204299996</v>
      </c>
      <c r="J3034" s="2">
        <v>21.505376344085999</v>
      </c>
      <c r="K3034" s="25">
        <v>63.978494623655997</v>
      </c>
      <c r="L3034" s="15">
        <v>6.4516129032259997</v>
      </c>
    </row>
    <row r="3035" spans="2:12" x14ac:dyDescent="0.2">
      <c r="D3035" s="200"/>
      <c r="E3035" s="4" t="s">
        <v>39</v>
      </c>
      <c r="F3035" s="5"/>
      <c r="G3035" s="6">
        <v>223</v>
      </c>
      <c r="H3035" s="8">
        <v>2</v>
      </c>
      <c r="I3035" s="1">
        <v>16</v>
      </c>
      <c r="J3035" s="1">
        <v>48</v>
      </c>
      <c r="K3035" s="1">
        <v>137</v>
      </c>
      <c r="L3035" s="9">
        <v>20</v>
      </c>
    </row>
    <row r="3036" spans="2:12" x14ac:dyDescent="0.2">
      <c r="D3036" s="200"/>
      <c r="E3036" s="11"/>
      <c r="F3036" s="10"/>
      <c r="G3036" s="7">
        <v>100</v>
      </c>
      <c r="H3036" s="18">
        <v>0.89686098654699997</v>
      </c>
      <c r="I3036" s="2">
        <v>7.1748878923769999</v>
      </c>
      <c r="J3036" s="2">
        <v>21.52466367713</v>
      </c>
      <c r="K3036" s="2">
        <v>61.434977578474999</v>
      </c>
      <c r="L3036" s="15">
        <v>8.9686098654710005</v>
      </c>
    </row>
    <row r="3037" spans="2:12" x14ac:dyDescent="0.2">
      <c r="D3037" s="200"/>
      <c r="E3037" s="4" t="s">
        <v>40</v>
      </c>
      <c r="F3037" s="5"/>
      <c r="G3037" s="6">
        <v>161</v>
      </c>
      <c r="H3037" s="8">
        <v>2</v>
      </c>
      <c r="I3037" s="1">
        <v>8</v>
      </c>
      <c r="J3037" s="1">
        <v>27</v>
      </c>
      <c r="K3037" s="1">
        <v>96</v>
      </c>
      <c r="L3037" s="9">
        <v>28</v>
      </c>
    </row>
    <row r="3038" spans="2:12" x14ac:dyDescent="0.2">
      <c r="D3038" s="201"/>
      <c r="E3038" s="45"/>
      <c r="F3038" s="51"/>
      <c r="G3038" s="81">
        <v>100</v>
      </c>
      <c r="H3038" s="115">
        <v>1.242236024845</v>
      </c>
      <c r="I3038" s="64">
        <v>4.9689440993789997</v>
      </c>
      <c r="J3038" s="126">
        <v>16.770186335403999</v>
      </c>
      <c r="K3038" s="64">
        <v>59.627329192547002</v>
      </c>
      <c r="L3038" s="154">
        <v>17.391304347826001</v>
      </c>
    </row>
    <row r="3040" spans="2:12" x14ac:dyDescent="0.2">
      <c r="B3040" s="40" t="str">
        <f xml:space="preserve"> HYPERLINK("#'目次'!B80", "[74]")</f>
        <v>[74]</v>
      </c>
      <c r="C3040" s="23" t="s">
        <v>184</v>
      </c>
    </row>
    <row r="3043" spans="3:12" x14ac:dyDescent="0.2">
      <c r="C3043" s="23" t="s">
        <v>48</v>
      </c>
    </row>
    <row r="3044" spans="3:12" ht="36" x14ac:dyDescent="0.2">
      <c r="D3044" s="195"/>
      <c r="E3044" s="196"/>
      <c r="F3044" s="196"/>
      <c r="G3044" s="37" t="s">
        <v>15</v>
      </c>
      <c r="H3044" s="33" t="s">
        <v>178</v>
      </c>
      <c r="I3044" s="13" t="s">
        <v>179</v>
      </c>
      <c r="J3044" s="13" t="s">
        <v>180</v>
      </c>
      <c r="K3044" s="13" t="s">
        <v>181</v>
      </c>
      <c r="L3044" s="38" t="s">
        <v>18</v>
      </c>
    </row>
    <row r="3045" spans="3:12" x14ac:dyDescent="0.2">
      <c r="D3045" s="197"/>
      <c r="E3045" s="198"/>
      <c r="F3045" s="198"/>
      <c r="G3045" s="35"/>
      <c r="H3045" s="39"/>
      <c r="I3045" s="14"/>
      <c r="J3045" s="14"/>
      <c r="K3045" s="14"/>
      <c r="L3045" s="34"/>
    </row>
    <row r="3046" spans="3:12" x14ac:dyDescent="0.2">
      <c r="D3046" s="78"/>
      <c r="E3046" s="79" t="s">
        <v>15</v>
      </c>
      <c r="F3046" s="66"/>
      <c r="G3046" s="36">
        <v>1200</v>
      </c>
      <c r="H3046" s="17">
        <v>38</v>
      </c>
      <c r="I3046" s="17">
        <v>111</v>
      </c>
      <c r="J3046" s="17">
        <v>265</v>
      </c>
      <c r="K3046" s="17">
        <v>697</v>
      </c>
      <c r="L3046" s="47">
        <v>89</v>
      </c>
    </row>
    <row r="3047" spans="3:12" x14ac:dyDescent="0.2">
      <c r="D3047" s="45"/>
      <c r="E3047" s="51"/>
      <c r="F3047" s="67"/>
      <c r="G3047" s="7">
        <v>100</v>
      </c>
      <c r="H3047" s="2">
        <v>3.166666666667</v>
      </c>
      <c r="I3047" s="2">
        <v>9.25</v>
      </c>
      <c r="J3047" s="2">
        <v>22.083333333333002</v>
      </c>
      <c r="K3047" s="2">
        <v>58.083333333333002</v>
      </c>
      <c r="L3047" s="15">
        <v>7.416666666667</v>
      </c>
    </row>
    <row r="3048" spans="3:12" x14ac:dyDescent="0.2">
      <c r="D3048" s="199" t="s">
        <v>49</v>
      </c>
      <c r="E3048" s="22" t="s">
        <v>50</v>
      </c>
      <c r="F3048" s="21"/>
      <c r="G3048" s="19">
        <v>15</v>
      </c>
      <c r="H3048" s="27">
        <v>0</v>
      </c>
      <c r="I3048" s="3">
        <v>0</v>
      </c>
      <c r="J3048" s="3">
        <v>2</v>
      </c>
      <c r="K3048" s="3">
        <v>13</v>
      </c>
      <c r="L3048" s="26">
        <v>0</v>
      </c>
    </row>
    <row r="3049" spans="3:12" x14ac:dyDescent="0.2">
      <c r="D3049" s="200"/>
      <c r="E3049" s="11"/>
      <c r="F3049" s="10"/>
      <c r="G3049" s="7">
        <v>100</v>
      </c>
      <c r="H3049" s="53">
        <v>0</v>
      </c>
      <c r="I3049" s="49">
        <v>0</v>
      </c>
      <c r="J3049" s="30">
        <v>13.333333333333</v>
      </c>
      <c r="K3049" s="41">
        <v>86.666666666666998</v>
      </c>
      <c r="L3049" s="110">
        <v>0</v>
      </c>
    </row>
    <row r="3050" spans="3:12" x14ac:dyDescent="0.2">
      <c r="D3050" s="200"/>
      <c r="E3050" s="4" t="s">
        <v>51</v>
      </c>
      <c r="F3050" s="5"/>
      <c r="G3050" s="6">
        <v>142</v>
      </c>
      <c r="H3050" s="8">
        <v>8</v>
      </c>
      <c r="I3050" s="1">
        <v>12</v>
      </c>
      <c r="J3050" s="1">
        <v>35</v>
      </c>
      <c r="K3050" s="1">
        <v>81</v>
      </c>
      <c r="L3050" s="9">
        <v>6</v>
      </c>
    </row>
    <row r="3051" spans="3:12" x14ac:dyDescent="0.2">
      <c r="D3051" s="200"/>
      <c r="E3051" s="11"/>
      <c r="F3051" s="10"/>
      <c r="G3051" s="7">
        <v>100</v>
      </c>
      <c r="H3051" s="18">
        <v>5.6338028169010004</v>
      </c>
      <c r="I3051" s="2">
        <v>8.4507042253520002</v>
      </c>
      <c r="J3051" s="2">
        <v>24.647887323944001</v>
      </c>
      <c r="K3051" s="2">
        <v>57.042253521127002</v>
      </c>
      <c r="L3051" s="15">
        <v>4.2253521126760001</v>
      </c>
    </row>
    <row r="3052" spans="3:12" x14ac:dyDescent="0.2">
      <c r="D3052" s="200"/>
      <c r="E3052" s="4" t="s">
        <v>52</v>
      </c>
      <c r="F3052" s="5"/>
      <c r="G3052" s="6">
        <v>26</v>
      </c>
      <c r="H3052" s="8">
        <v>1</v>
      </c>
      <c r="I3052" s="1">
        <v>8</v>
      </c>
      <c r="J3052" s="1">
        <v>7</v>
      </c>
      <c r="K3052" s="1">
        <v>9</v>
      </c>
      <c r="L3052" s="9">
        <v>1</v>
      </c>
    </row>
    <row r="3053" spans="3:12" x14ac:dyDescent="0.2">
      <c r="D3053" s="200"/>
      <c r="E3053" s="11"/>
      <c r="F3053" s="10"/>
      <c r="G3053" s="7">
        <v>100</v>
      </c>
      <c r="H3053" s="18">
        <v>3.8461538461539999</v>
      </c>
      <c r="I3053" s="41">
        <v>30.769230769231001</v>
      </c>
      <c r="J3053" s="2">
        <v>26.923076923077002</v>
      </c>
      <c r="K3053" s="50">
        <v>34.615384615384997</v>
      </c>
      <c r="L3053" s="15">
        <v>3.8461538461539999</v>
      </c>
    </row>
    <row r="3054" spans="3:12" x14ac:dyDescent="0.2">
      <c r="D3054" s="200"/>
      <c r="E3054" s="4" t="s">
        <v>53</v>
      </c>
      <c r="F3054" s="5"/>
      <c r="G3054" s="6">
        <v>41</v>
      </c>
      <c r="H3054" s="8">
        <v>0</v>
      </c>
      <c r="I3054" s="1">
        <v>3</v>
      </c>
      <c r="J3054" s="1">
        <v>16</v>
      </c>
      <c r="K3054" s="1">
        <v>21</v>
      </c>
      <c r="L3054" s="9">
        <v>1</v>
      </c>
    </row>
    <row r="3055" spans="3:12" x14ac:dyDescent="0.2">
      <c r="D3055" s="200"/>
      <c r="E3055" s="11"/>
      <c r="F3055" s="10"/>
      <c r="G3055" s="7">
        <v>100</v>
      </c>
      <c r="H3055" s="53">
        <v>0</v>
      </c>
      <c r="I3055" s="2">
        <v>7.3170731707319998</v>
      </c>
      <c r="J3055" s="41">
        <v>39.024390243901998</v>
      </c>
      <c r="K3055" s="30">
        <v>51.219512195122</v>
      </c>
      <c r="L3055" s="15">
        <v>2.4390243902440001</v>
      </c>
    </row>
    <row r="3056" spans="3:12" x14ac:dyDescent="0.2">
      <c r="D3056" s="200"/>
      <c r="E3056" s="4" t="s">
        <v>54</v>
      </c>
      <c r="F3056" s="5"/>
      <c r="G3056" s="6">
        <v>226</v>
      </c>
      <c r="H3056" s="8">
        <v>9</v>
      </c>
      <c r="I3056" s="1">
        <v>24</v>
      </c>
      <c r="J3056" s="1">
        <v>54</v>
      </c>
      <c r="K3056" s="1">
        <v>124</v>
      </c>
      <c r="L3056" s="9">
        <v>15</v>
      </c>
    </row>
    <row r="3057" spans="4:12" x14ac:dyDescent="0.2">
      <c r="D3057" s="200"/>
      <c r="E3057" s="11"/>
      <c r="F3057" s="10"/>
      <c r="G3057" s="7">
        <v>100</v>
      </c>
      <c r="H3057" s="18">
        <v>3.982300884956</v>
      </c>
      <c r="I3057" s="2">
        <v>10.619469026549</v>
      </c>
      <c r="J3057" s="2">
        <v>23.893805309735001</v>
      </c>
      <c r="K3057" s="2">
        <v>54.867256637167998</v>
      </c>
      <c r="L3057" s="15">
        <v>6.6371681415930004</v>
      </c>
    </row>
    <row r="3058" spans="4:12" x14ac:dyDescent="0.2">
      <c r="D3058" s="200"/>
      <c r="E3058" s="4" t="s">
        <v>55</v>
      </c>
      <c r="F3058" s="5"/>
      <c r="G3058" s="6">
        <v>125</v>
      </c>
      <c r="H3058" s="8">
        <v>5</v>
      </c>
      <c r="I3058" s="1">
        <v>13</v>
      </c>
      <c r="J3058" s="1">
        <v>30</v>
      </c>
      <c r="K3058" s="1">
        <v>71</v>
      </c>
      <c r="L3058" s="9">
        <v>6</v>
      </c>
    </row>
    <row r="3059" spans="4:12" x14ac:dyDescent="0.2">
      <c r="D3059" s="200"/>
      <c r="E3059" s="11"/>
      <c r="F3059" s="10"/>
      <c r="G3059" s="7">
        <v>100</v>
      </c>
      <c r="H3059" s="18">
        <v>4</v>
      </c>
      <c r="I3059" s="2">
        <v>10.4</v>
      </c>
      <c r="J3059" s="2">
        <v>24</v>
      </c>
      <c r="K3059" s="2">
        <v>56.8</v>
      </c>
      <c r="L3059" s="15">
        <v>4.8</v>
      </c>
    </row>
    <row r="3060" spans="4:12" x14ac:dyDescent="0.2">
      <c r="D3060" s="200"/>
      <c r="E3060" s="4" t="s">
        <v>56</v>
      </c>
      <c r="F3060" s="5"/>
      <c r="G3060" s="6">
        <v>190</v>
      </c>
      <c r="H3060" s="8">
        <v>7</v>
      </c>
      <c r="I3060" s="1">
        <v>17</v>
      </c>
      <c r="J3060" s="1">
        <v>37</v>
      </c>
      <c r="K3060" s="1">
        <v>114</v>
      </c>
      <c r="L3060" s="9">
        <v>15</v>
      </c>
    </row>
    <row r="3061" spans="4:12" x14ac:dyDescent="0.2">
      <c r="D3061" s="200"/>
      <c r="E3061" s="11"/>
      <c r="F3061" s="10"/>
      <c r="G3061" s="7">
        <v>100</v>
      </c>
      <c r="H3061" s="18">
        <v>3.6842105263159999</v>
      </c>
      <c r="I3061" s="2">
        <v>8.9473684210529996</v>
      </c>
      <c r="J3061" s="2">
        <v>19.473684210525999</v>
      </c>
      <c r="K3061" s="2">
        <v>60</v>
      </c>
      <c r="L3061" s="15">
        <v>7.8947368421049999</v>
      </c>
    </row>
    <row r="3062" spans="4:12" x14ac:dyDescent="0.2">
      <c r="D3062" s="200"/>
      <c r="E3062" s="4" t="s">
        <v>57</v>
      </c>
      <c r="F3062" s="5"/>
      <c r="G3062" s="6">
        <v>185</v>
      </c>
      <c r="H3062" s="8">
        <v>4</v>
      </c>
      <c r="I3062" s="1">
        <v>17</v>
      </c>
      <c r="J3062" s="1">
        <v>40</v>
      </c>
      <c r="K3062" s="1">
        <v>109</v>
      </c>
      <c r="L3062" s="9">
        <v>15</v>
      </c>
    </row>
    <row r="3063" spans="4:12" x14ac:dyDescent="0.2">
      <c r="D3063" s="200"/>
      <c r="E3063" s="11"/>
      <c r="F3063" s="10"/>
      <c r="G3063" s="7">
        <v>100</v>
      </c>
      <c r="H3063" s="18">
        <v>2.1621621621620002</v>
      </c>
      <c r="I3063" s="2">
        <v>9.1891891891889994</v>
      </c>
      <c r="J3063" s="2">
        <v>21.621621621622001</v>
      </c>
      <c r="K3063" s="2">
        <v>58.918918918918997</v>
      </c>
      <c r="L3063" s="15">
        <v>8.1081081081080004</v>
      </c>
    </row>
    <row r="3064" spans="4:12" x14ac:dyDescent="0.2">
      <c r="D3064" s="200"/>
      <c r="E3064" s="4" t="s">
        <v>58</v>
      </c>
      <c r="F3064" s="5"/>
      <c r="G3064" s="6">
        <v>113</v>
      </c>
      <c r="H3064" s="8">
        <v>4</v>
      </c>
      <c r="I3064" s="1">
        <v>9</v>
      </c>
      <c r="J3064" s="1">
        <v>16</v>
      </c>
      <c r="K3064" s="1">
        <v>77</v>
      </c>
      <c r="L3064" s="9">
        <v>7</v>
      </c>
    </row>
    <row r="3065" spans="4:12" x14ac:dyDescent="0.2">
      <c r="D3065" s="200"/>
      <c r="E3065" s="11"/>
      <c r="F3065" s="10"/>
      <c r="G3065" s="7">
        <v>100</v>
      </c>
      <c r="H3065" s="18">
        <v>3.53982300885</v>
      </c>
      <c r="I3065" s="2">
        <v>7.964601769912</v>
      </c>
      <c r="J3065" s="30">
        <v>14.159292035398</v>
      </c>
      <c r="K3065" s="41">
        <v>68.141592920354</v>
      </c>
      <c r="L3065" s="15">
        <v>6.194690265487</v>
      </c>
    </row>
    <row r="3066" spans="4:12" x14ac:dyDescent="0.2">
      <c r="D3066" s="200"/>
      <c r="E3066" s="4" t="s">
        <v>59</v>
      </c>
      <c r="F3066" s="5"/>
      <c r="G3066" s="6">
        <v>136</v>
      </c>
      <c r="H3066" s="8">
        <v>0</v>
      </c>
      <c r="I3066" s="1">
        <v>8</v>
      </c>
      <c r="J3066" s="1">
        <v>27</v>
      </c>
      <c r="K3066" s="1">
        <v>78</v>
      </c>
      <c r="L3066" s="9">
        <v>23</v>
      </c>
    </row>
    <row r="3067" spans="4:12" x14ac:dyDescent="0.2">
      <c r="D3067" s="200"/>
      <c r="E3067" s="11"/>
      <c r="F3067" s="10"/>
      <c r="G3067" s="7">
        <v>100</v>
      </c>
      <c r="H3067" s="53">
        <v>0</v>
      </c>
      <c r="I3067" s="2">
        <v>5.8823529411760003</v>
      </c>
      <c r="J3067" s="2">
        <v>19.852941176470999</v>
      </c>
      <c r="K3067" s="2">
        <v>57.352941176470999</v>
      </c>
      <c r="L3067" s="85">
        <v>16.911764705882</v>
      </c>
    </row>
    <row r="3068" spans="4:12" x14ac:dyDescent="0.2">
      <c r="D3068" s="199" t="s">
        <v>60</v>
      </c>
      <c r="E3068" s="22" t="s">
        <v>61</v>
      </c>
      <c r="F3068" s="21"/>
      <c r="G3068" s="19">
        <v>205</v>
      </c>
      <c r="H3068" s="27">
        <v>7</v>
      </c>
      <c r="I3068" s="3">
        <v>17</v>
      </c>
      <c r="J3068" s="3">
        <v>38</v>
      </c>
      <c r="K3068" s="3">
        <v>118</v>
      </c>
      <c r="L3068" s="26">
        <v>25</v>
      </c>
    </row>
    <row r="3069" spans="4:12" x14ac:dyDescent="0.2">
      <c r="D3069" s="200"/>
      <c r="E3069" s="11"/>
      <c r="F3069" s="10"/>
      <c r="G3069" s="7">
        <v>100</v>
      </c>
      <c r="H3069" s="18">
        <v>3.4146341463410002</v>
      </c>
      <c r="I3069" s="2">
        <v>8.2926829268290003</v>
      </c>
      <c r="J3069" s="2">
        <v>18.536585365853998</v>
      </c>
      <c r="K3069" s="2">
        <v>57.560975609755999</v>
      </c>
      <c r="L3069" s="15">
        <v>12.195121951220001</v>
      </c>
    </row>
    <row r="3070" spans="4:12" x14ac:dyDescent="0.2">
      <c r="D3070" s="200"/>
      <c r="E3070" s="4" t="s">
        <v>62</v>
      </c>
      <c r="F3070" s="5"/>
      <c r="G3070" s="6">
        <v>160</v>
      </c>
      <c r="H3070" s="8">
        <v>4</v>
      </c>
      <c r="I3070" s="1">
        <v>10</v>
      </c>
      <c r="J3070" s="1">
        <v>33</v>
      </c>
      <c r="K3070" s="1">
        <v>105</v>
      </c>
      <c r="L3070" s="9">
        <v>8</v>
      </c>
    </row>
    <row r="3071" spans="4:12" x14ac:dyDescent="0.2">
      <c r="D3071" s="200"/>
      <c r="E3071" s="11"/>
      <c r="F3071" s="10"/>
      <c r="G3071" s="7">
        <v>100</v>
      </c>
      <c r="H3071" s="18">
        <v>2.5</v>
      </c>
      <c r="I3071" s="2">
        <v>6.25</v>
      </c>
      <c r="J3071" s="2">
        <v>20.625</v>
      </c>
      <c r="K3071" s="25">
        <v>65.625</v>
      </c>
      <c r="L3071" s="15">
        <v>5</v>
      </c>
    </row>
    <row r="3072" spans="4:12" x14ac:dyDescent="0.2">
      <c r="D3072" s="200"/>
      <c r="E3072" s="4" t="s">
        <v>63</v>
      </c>
      <c r="F3072" s="5"/>
      <c r="G3072" s="6">
        <v>121</v>
      </c>
      <c r="H3072" s="8">
        <v>4</v>
      </c>
      <c r="I3072" s="1">
        <v>13</v>
      </c>
      <c r="J3072" s="1">
        <v>21</v>
      </c>
      <c r="K3072" s="1">
        <v>75</v>
      </c>
      <c r="L3072" s="9">
        <v>8</v>
      </c>
    </row>
    <row r="3073" spans="4:12" x14ac:dyDescent="0.2">
      <c r="D3073" s="200"/>
      <c r="E3073" s="11"/>
      <c r="F3073" s="10"/>
      <c r="G3073" s="7">
        <v>100</v>
      </c>
      <c r="H3073" s="18">
        <v>3.305785123967</v>
      </c>
      <c r="I3073" s="2">
        <v>10.743801652893</v>
      </c>
      <c r="J3073" s="2">
        <v>17.355371900826</v>
      </c>
      <c r="K3073" s="2">
        <v>61.983471074379999</v>
      </c>
      <c r="L3073" s="15">
        <v>6.6115702479339999</v>
      </c>
    </row>
    <row r="3074" spans="4:12" x14ac:dyDescent="0.2">
      <c r="D3074" s="200"/>
      <c r="E3074" s="4" t="s">
        <v>64</v>
      </c>
      <c r="F3074" s="5"/>
      <c r="G3074" s="6">
        <v>124</v>
      </c>
      <c r="H3074" s="8">
        <v>5</v>
      </c>
      <c r="I3074" s="1">
        <v>14</v>
      </c>
      <c r="J3074" s="1">
        <v>36</v>
      </c>
      <c r="K3074" s="1">
        <v>63</v>
      </c>
      <c r="L3074" s="9">
        <v>6</v>
      </c>
    </row>
    <row r="3075" spans="4:12" x14ac:dyDescent="0.2">
      <c r="D3075" s="200"/>
      <c r="E3075" s="11"/>
      <c r="F3075" s="10"/>
      <c r="G3075" s="7">
        <v>100</v>
      </c>
      <c r="H3075" s="18">
        <v>4.0322580645160002</v>
      </c>
      <c r="I3075" s="2">
        <v>11.290322580645</v>
      </c>
      <c r="J3075" s="25">
        <v>29.032258064516</v>
      </c>
      <c r="K3075" s="30">
        <v>50.806451612902997</v>
      </c>
      <c r="L3075" s="15">
        <v>4.8387096774189997</v>
      </c>
    </row>
    <row r="3076" spans="4:12" x14ac:dyDescent="0.2">
      <c r="D3076" s="200"/>
      <c r="E3076" s="4" t="s">
        <v>65</v>
      </c>
      <c r="F3076" s="5"/>
      <c r="G3076" s="6">
        <v>109</v>
      </c>
      <c r="H3076" s="8">
        <v>2</v>
      </c>
      <c r="I3076" s="1">
        <v>13</v>
      </c>
      <c r="J3076" s="1">
        <v>26</v>
      </c>
      <c r="K3076" s="1">
        <v>61</v>
      </c>
      <c r="L3076" s="9">
        <v>7</v>
      </c>
    </row>
    <row r="3077" spans="4:12" x14ac:dyDescent="0.2">
      <c r="D3077" s="200"/>
      <c r="E3077" s="11"/>
      <c r="F3077" s="10"/>
      <c r="G3077" s="7">
        <v>100</v>
      </c>
      <c r="H3077" s="18">
        <v>1.834862385321</v>
      </c>
      <c r="I3077" s="2">
        <v>11.926605504587</v>
      </c>
      <c r="J3077" s="2">
        <v>23.853211009174</v>
      </c>
      <c r="K3077" s="2">
        <v>55.963302752293998</v>
      </c>
      <c r="L3077" s="15">
        <v>6.4220183486240003</v>
      </c>
    </row>
    <row r="3078" spans="4:12" x14ac:dyDescent="0.2">
      <c r="D3078" s="200"/>
      <c r="E3078" s="4" t="s">
        <v>66</v>
      </c>
      <c r="F3078" s="5"/>
      <c r="G3078" s="6">
        <v>104</v>
      </c>
      <c r="H3078" s="8">
        <v>3</v>
      </c>
      <c r="I3078" s="1">
        <v>15</v>
      </c>
      <c r="J3078" s="1">
        <v>20</v>
      </c>
      <c r="K3078" s="1">
        <v>58</v>
      </c>
      <c r="L3078" s="9">
        <v>8</v>
      </c>
    </row>
    <row r="3079" spans="4:12" x14ac:dyDescent="0.2">
      <c r="D3079" s="200"/>
      <c r="E3079" s="11"/>
      <c r="F3079" s="10"/>
      <c r="G3079" s="7">
        <v>100</v>
      </c>
      <c r="H3079" s="18">
        <v>2.884615384615</v>
      </c>
      <c r="I3079" s="25">
        <v>14.423076923077</v>
      </c>
      <c r="J3079" s="2">
        <v>19.230769230768999</v>
      </c>
      <c r="K3079" s="2">
        <v>55.769230769231001</v>
      </c>
      <c r="L3079" s="15">
        <v>7.6923076923079998</v>
      </c>
    </row>
    <row r="3080" spans="4:12" x14ac:dyDescent="0.2">
      <c r="D3080" s="200"/>
      <c r="E3080" s="4" t="s">
        <v>67</v>
      </c>
      <c r="F3080" s="5"/>
      <c r="G3080" s="6">
        <v>139</v>
      </c>
      <c r="H3080" s="8">
        <v>3</v>
      </c>
      <c r="I3080" s="1">
        <v>15</v>
      </c>
      <c r="J3080" s="1">
        <v>42</v>
      </c>
      <c r="K3080" s="1">
        <v>73</v>
      </c>
      <c r="L3080" s="9">
        <v>6</v>
      </c>
    </row>
    <row r="3081" spans="4:12" x14ac:dyDescent="0.2">
      <c r="D3081" s="200"/>
      <c r="E3081" s="11"/>
      <c r="F3081" s="10"/>
      <c r="G3081" s="7">
        <v>100</v>
      </c>
      <c r="H3081" s="18">
        <v>2.1582733812949999</v>
      </c>
      <c r="I3081" s="2">
        <v>10.791366906475</v>
      </c>
      <c r="J3081" s="25">
        <v>30.215827338128999</v>
      </c>
      <c r="K3081" s="30">
        <v>52.517985611511001</v>
      </c>
      <c r="L3081" s="15">
        <v>4.3165467625899998</v>
      </c>
    </row>
    <row r="3082" spans="4:12" x14ac:dyDescent="0.2">
      <c r="D3082" s="200"/>
      <c r="E3082" s="4" t="s">
        <v>68</v>
      </c>
      <c r="F3082" s="5"/>
      <c r="G3082" s="6">
        <v>48</v>
      </c>
      <c r="H3082" s="8">
        <v>3</v>
      </c>
      <c r="I3082" s="1">
        <v>3</v>
      </c>
      <c r="J3082" s="1">
        <v>11</v>
      </c>
      <c r="K3082" s="1">
        <v>30</v>
      </c>
      <c r="L3082" s="9">
        <v>1</v>
      </c>
    </row>
    <row r="3083" spans="4:12" x14ac:dyDescent="0.2">
      <c r="D3083" s="200"/>
      <c r="E3083" s="11"/>
      <c r="F3083" s="10"/>
      <c r="G3083" s="7">
        <v>100</v>
      </c>
      <c r="H3083" s="18">
        <v>6.25</v>
      </c>
      <c r="I3083" s="2">
        <v>6.25</v>
      </c>
      <c r="J3083" s="2">
        <v>22.916666666666998</v>
      </c>
      <c r="K3083" s="2">
        <v>62.5</v>
      </c>
      <c r="L3083" s="95">
        <v>2.083333333333</v>
      </c>
    </row>
    <row r="3084" spans="4:12" x14ac:dyDescent="0.2">
      <c r="D3084" s="200"/>
      <c r="E3084" s="4" t="s">
        <v>69</v>
      </c>
      <c r="F3084" s="5"/>
      <c r="G3084" s="6">
        <v>37</v>
      </c>
      <c r="H3084" s="8">
        <v>1</v>
      </c>
      <c r="I3084" s="1">
        <v>2</v>
      </c>
      <c r="J3084" s="1">
        <v>9</v>
      </c>
      <c r="K3084" s="1">
        <v>24</v>
      </c>
      <c r="L3084" s="9">
        <v>1</v>
      </c>
    </row>
    <row r="3085" spans="4:12" x14ac:dyDescent="0.2">
      <c r="D3085" s="200"/>
      <c r="E3085" s="11"/>
      <c r="F3085" s="10"/>
      <c r="G3085" s="7">
        <v>100</v>
      </c>
      <c r="H3085" s="18">
        <v>2.7027027027030002</v>
      </c>
      <c r="I3085" s="2">
        <v>5.4054054054050003</v>
      </c>
      <c r="J3085" s="2">
        <v>24.324324324323999</v>
      </c>
      <c r="K3085" s="25">
        <v>64.864864864864998</v>
      </c>
      <c r="L3085" s="15">
        <v>2.7027027027030002</v>
      </c>
    </row>
    <row r="3086" spans="4:12" x14ac:dyDescent="0.2">
      <c r="D3086" s="199" t="s">
        <v>70</v>
      </c>
      <c r="E3086" s="22" t="s">
        <v>18</v>
      </c>
      <c r="F3086" s="21"/>
      <c r="G3086" s="19">
        <v>0</v>
      </c>
      <c r="H3086" s="27">
        <v>0</v>
      </c>
      <c r="I3086" s="3">
        <v>0</v>
      </c>
      <c r="J3086" s="3">
        <v>0</v>
      </c>
      <c r="K3086" s="3">
        <v>0</v>
      </c>
      <c r="L3086" s="26">
        <v>0</v>
      </c>
    </row>
    <row r="3087" spans="4:12" x14ac:dyDescent="0.2">
      <c r="D3087" s="201"/>
      <c r="E3087" s="45"/>
      <c r="F3087" s="51"/>
      <c r="G3087" s="119">
        <v>0</v>
      </c>
      <c r="H3087" s="118">
        <v>0</v>
      </c>
      <c r="I3087" s="103">
        <v>0</v>
      </c>
      <c r="J3087" s="83">
        <v>0</v>
      </c>
      <c r="K3087" s="83">
        <v>0</v>
      </c>
      <c r="L3087" s="146">
        <v>0</v>
      </c>
    </row>
    <row r="3089" spans="2:12" x14ac:dyDescent="0.2">
      <c r="B3089" s="40" t="str">
        <f xml:space="preserve"> HYPERLINK("#'目次'!B81", "[75]")</f>
        <v>[75]</v>
      </c>
      <c r="C3089" s="23" t="s">
        <v>184</v>
      </c>
    </row>
    <row r="3092" spans="2:12" x14ac:dyDescent="0.2">
      <c r="C3092" s="23" t="s">
        <v>73</v>
      </c>
    </row>
    <row r="3093" spans="2:12" ht="36" x14ac:dyDescent="0.2">
      <c r="D3093" s="195"/>
      <c r="E3093" s="196"/>
      <c r="F3093" s="196"/>
      <c r="G3093" s="37" t="s">
        <v>15</v>
      </c>
      <c r="H3093" s="33" t="s">
        <v>178</v>
      </c>
      <c r="I3093" s="13" t="s">
        <v>179</v>
      </c>
      <c r="J3093" s="13" t="s">
        <v>180</v>
      </c>
      <c r="K3093" s="13" t="s">
        <v>181</v>
      </c>
      <c r="L3093" s="38" t="s">
        <v>18</v>
      </c>
    </row>
    <row r="3094" spans="2:12" x14ac:dyDescent="0.2">
      <c r="D3094" s="197"/>
      <c r="E3094" s="198"/>
      <c r="F3094" s="198"/>
      <c r="G3094" s="35"/>
      <c r="H3094" s="39"/>
      <c r="I3094" s="14"/>
      <c r="J3094" s="14"/>
      <c r="K3094" s="14"/>
      <c r="L3094" s="34"/>
    </row>
    <row r="3095" spans="2:12" x14ac:dyDescent="0.2">
      <c r="D3095" s="78"/>
      <c r="E3095" s="79" t="s">
        <v>15</v>
      </c>
      <c r="F3095" s="66"/>
      <c r="G3095" s="36">
        <v>1200</v>
      </c>
      <c r="H3095" s="17">
        <v>38</v>
      </c>
      <c r="I3095" s="17">
        <v>111</v>
      </c>
      <c r="J3095" s="17">
        <v>265</v>
      </c>
      <c r="K3095" s="17">
        <v>697</v>
      </c>
      <c r="L3095" s="47">
        <v>89</v>
      </c>
    </row>
    <row r="3096" spans="2:12" x14ac:dyDescent="0.2">
      <c r="D3096" s="45"/>
      <c r="E3096" s="51"/>
      <c r="F3096" s="67"/>
      <c r="G3096" s="7">
        <v>100</v>
      </c>
      <c r="H3096" s="2">
        <v>3.166666666667</v>
      </c>
      <c r="I3096" s="2">
        <v>9.25</v>
      </c>
      <c r="J3096" s="2">
        <v>22.083333333333002</v>
      </c>
      <c r="K3096" s="2">
        <v>58.083333333333002</v>
      </c>
      <c r="L3096" s="15">
        <v>7.416666666667</v>
      </c>
    </row>
    <row r="3097" spans="2:12" x14ac:dyDescent="0.2">
      <c r="D3097" s="199" t="s">
        <v>74</v>
      </c>
      <c r="E3097" s="22" t="s">
        <v>75</v>
      </c>
      <c r="F3097" s="21"/>
      <c r="G3097" s="19">
        <v>592</v>
      </c>
      <c r="H3097" s="27">
        <v>19</v>
      </c>
      <c r="I3097" s="3">
        <v>57</v>
      </c>
      <c r="J3097" s="3">
        <v>142</v>
      </c>
      <c r="K3097" s="3">
        <v>333</v>
      </c>
      <c r="L3097" s="26">
        <v>41</v>
      </c>
    </row>
    <row r="3098" spans="2:12" x14ac:dyDescent="0.2">
      <c r="D3098" s="200"/>
      <c r="E3098" s="11"/>
      <c r="F3098" s="10"/>
      <c r="G3098" s="7">
        <v>100</v>
      </c>
      <c r="H3098" s="18">
        <v>3.209459459459</v>
      </c>
      <c r="I3098" s="2">
        <v>9.6283783783780006</v>
      </c>
      <c r="J3098" s="2">
        <v>23.986486486486001</v>
      </c>
      <c r="K3098" s="2">
        <v>56.25</v>
      </c>
      <c r="L3098" s="15">
        <v>6.9256756756759996</v>
      </c>
    </row>
    <row r="3099" spans="2:12" x14ac:dyDescent="0.2">
      <c r="D3099" s="200"/>
      <c r="E3099" s="4" t="s">
        <v>34</v>
      </c>
      <c r="F3099" s="5"/>
      <c r="G3099" s="6">
        <v>37</v>
      </c>
      <c r="H3099" s="8">
        <v>1</v>
      </c>
      <c r="I3099" s="1">
        <v>3</v>
      </c>
      <c r="J3099" s="1">
        <v>6</v>
      </c>
      <c r="K3099" s="1">
        <v>25</v>
      </c>
      <c r="L3099" s="9">
        <v>2</v>
      </c>
    </row>
    <row r="3100" spans="2:12" x14ac:dyDescent="0.2">
      <c r="D3100" s="200"/>
      <c r="E3100" s="11"/>
      <c r="F3100" s="10"/>
      <c r="G3100" s="7">
        <v>100</v>
      </c>
      <c r="H3100" s="18">
        <v>2.7027027027030002</v>
      </c>
      <c r="I3100" s="2">
        <v>8.1081081081080004</v>
      </c>
      <c r="J3100" s="30">
        <v>16.216216216216001</v>
      </c>
      <c r="K3100" s="25">
        <v>67.567567567568005</v>
      </c>
      <c r="L3100" s="15">
        <v>5.4054054054050003</v>
      </c>
    </row>
    <row r="3101" spans="2:12" x14ac:dyDescent="0.2">
      <c r="D3101" s="200"/>
      <c r="E3101" s="4" t="s">
        <v>35</v>
      </c>
      <c r="F3101" s="5"/>
      <c r="G3101" s="6">
        <v>75</v>
      </c>
      <c r="H3101" s="8">
        <v>6</v>
      </c>
      <c r="I3101" s="1">
        <v>9</v>
      </c>
      <c r="J3101" s="1">
        <v>8</v>
      </c>
      <c r="K3101" s="1">
        <v>48</v>
      </c>
      <c r="L3101" s="9">
        <v>4</v>
      </c>
    </row>
    <row r="3102" spans="2:12" x14ac:dyDescent="0.2">
      <c r="D3102" s="200"/>
      <c r="E3102" s="11"/>
      <c r="F3102" s="10"/>
      <c r="G3102" s="7">
        <v>100</v>
      </c>
      <c r="H3102" s="18">
        <v>8</v>
      </c>
      <c r="I3102" s="2">
        <v>12</v>
      </c>
      <c r="J3102" s="50">
        <v>10.666666666667</v>
      </c>
      <c r="K3102" s="25">
        <v>64</v>
      </c>
      <c r="L3102" s="15">
        <v>5.333333333333</v>
      </c>
    </row>
    <row r="3103" spans="2:12" x14ac:dyDescent="0.2">
      <c r="D3103" s="200"/>
      <c r="E3103" s="4" t="s">
        <v>36</v>
      </c>
      <c r="F3103" s="5"/>
      <c r="G3103" s="6">
        <v>95</v>
      </c>
      <c r="H3103" s="8">
        <v>3</v>
      </c>
      <c r="I3103" s="1">
        <v>12</v>
      </c>
      <c r="J3103" s="1">
        <v>36</v>
      </c>
      <c r="K3103" s="1">
        <v>43</v>
      </c>
      <c r="L3103" s="9">
        <v>1</v>
      </c>
    </row>
    <row r="3104" spans="2:12" x14ac:dyDescent="0.2">
      <c r="D3104" s="200"/>
      <c r="E3104" s="11"/>
      <c r="F3104" s="10"/>
      <c r="G3104" s="7">
        <v>100</v>
      </c>
      <c r="H3104" s="18">
        <v>3.1578947368420001</v>
      </c>
      <c r="I3104" s="2">
        <v>12.631578947368</v>
      </c>
      <c r="J3104" s="41">
        <v>37.894736842104997</v>
      </c>
      <c r="K3104" s="50">
        <v>45.263157894736999</v>
      </c>
      <c r="L3104" s="95">
        <v>1.052631578947</v>
      </c>
    </row>
    <row r="3105" spans="4:12" x14ac:dyDescent="0.2">
      <c r="D3105" s="200"/>
      <c r="E3105" s="4" t="s">
        <v>37</v>
      </c>
      <c r="F3105" s="5"/>
      <c r="G3105" s="6">
        <v>111</v>
      </c>
      <c r="H3105" s="8">
        <v>7</v>
      </c>
      <c r="I3105" s="1">
        <v>12</v>
      </c>
      <c r="J3105" s="1">
        <v>33</v>
      </c>
      <c r="K3105" s="1">
        <v>54</v>
      </c>
      <c r="L3105" s="9">
        <v>5</v>
      </c>
    </row>
    <row r="3106" spans="4:12" x14ac:dyDescent="0.2">
      <c r="D3106" s="200"/>
      <c r="E3106" s="11"/>
      <c r="F3106" s="10"/>
      <c r="G3106" s="7">
        <v>100</v>
      </c>
      <c r="H3106" s="18">
        <v>6.3063063063060003</v>
      </c>
      <c r="I3106" s="2">
        <v>10.810810810811001</v>
      </c>
      <c r="J3106" s="25">
        <v>29.72972972973</v>
      </c>
      <c r="K3106" s="30">
        <v>48.648648648649001</v>
      </c>
      <c r="L3106" s="15">
        <v>4.5045045045050003</v>
      </c>
    </row>
    <row r="3107" spans="4:12" x14ac:dyDescent="0.2">
      <c r="D3107" s="200"/>
      <c r="E3107" s="4" t="s">
        <v>38</v>
      </c>
      <c r="F3107" s="5"/>
      <c r="G3107" s="6">
        <v>93</v>
      </c>
      <c r="H3107" s="8">
        <v>0</v>
      </c>
      <c r="I3107" s="1">
        <v>10</v>
      </c>
      <c r="J3107" s="1">
        <v>21</v>
      </c>
      <c r="K3107" s="1">
        <v>55</v>
      </c>
      <c r="L3107" s="9">
        <v>7</v>
      </c>
    </row>
    <row r="3108" spans="4:12" x14ac:dyDescent="0.2">
      <c r="D3108" s="200"/>
      <c r="E3108" s="11"/>
      <c r="F3108" s="10"/>
      <c r="G3108" s="7">
        <v>100</v>
      </c>
      <c r="H3108" s="53">
        <v>0</v>
      </c>
      <c r="I3108" s="2">
        <v>10.752688172042999</v>
      </c>
      <c r="J3108" s="2">
        <v>22.580645161290001</v>
      </c>
      <c r="K3108" s="2">
        <v>59.139784946237</v>
      </c>
      <c r="L3108" s="15">
        <v>7.5268817204299996</v>
      </c>
    </row>
    <row r="3109" spans="4:12" x14ac:dyDescent="0.2">
      <c r="D3109" s="200"/>
      <c r="E3109" s="4" t="s">
        <v>39</v>
      </c>
      <c r="F3109" s="5"/>
      <c r="G3109" s="6">
        <v>109</v>
      </c>
      <c r="H3109" s="8">
        <v>1</v>
      </c>
      <c r="I3109" s="1">
        <v>9</v>
      </c>
      <c r="J3109" s="1">
        <v>29</v>
      </c>
      <c r="K3109" s="1">
        <v>60</v>
      </c>
      <c r="L3109" s="9">
        <v>10</v>
      </c>
    </row>
    <row r="3110" spans="4:12" x14ac:dyDescent="0.2">
      <c r="D3110" s="200"/>
      <c r="E3110" s="11"/>
      <c r="F3110" s="10"/>
      <c r="G3110" s="7">
        <v>100</v>
      </c>
      <c r="H3110" s="18">
        <v>0.91743119266100004</v>
      </c>
      <c r="I3110" s="2">
        <v>8.2568807339449997</v>
      </c>
      <c r="J3110" s="2">
        <v>26.605504587155998</v>
      </c>
      <c r="K3110" s="2">
        <v>55.045871559632999</v>
      </c>
      <c r="L3110" s="15">
        <v>9.1743119266060003</v>
      </c>
    </row>
    <row r="3111" spans="4:12" x14ac:dyDescent="0.2">
      <c r="D3111" s="200"/>
      <c r="E3111" s="4" t="s">
        <v>40</v>
      </c>
      <c r="F3111" s="5"/>
      <c r="G3111" s="6">
        <v>72</v>
      </c>
      <c r="H3111" s="8">
        <v>1</v>
      </c>
      <c r="I3111" s="1">
        <v>2</v>
      </c>
      <c r="J3111" s="1">
        <v>9</v>
      </c>
      <c r="K3111" s="1">
        <v>48</v>
      </c>
      <c r="L3111" s="9">
        <v>12</v>
      </c>
    </row>
    <row r="3112" spans="4:12" x14ac:dyDescent="0.2">
      <c r="D3112" s="200"/>
      <c r="E3112" s="11"/>
      <c r="F3112" s="10"/>
      <c r="G3112" s="7">
        <v>100</v>
      </c>
      <c r="H3112" s="18">
        <v>1.3888888888890001</v>
      </c>
      <c r="I3112" s="30">
        <v>2.7777777777780002</v>
      </c>
      <c r="J3112" s="30">
        <v>12.5</v>
      </c>
      <c r="K3112" s="25">
        <v>66.666666666666998</v>
      </c>
      <c r="L3112" s="85">
        <v>16.666666666666998</v>
      </c>
    </row>
    <row r="3113" spans="4:12" x14ac:dyDescent="0.2">
      <c r="D3113" s="199" t="s">
        <v>76</v>
      </c>
      <c r="E3113" s="22" t="s">
        <v>77</v>
      </c>
      <c r="F3113" s="21"/>
      <c r="G3113" s="19">
        <v>608</v>
      </c>
      <c r="H3113" s="27">
        <v>19</v>
      </c>
      <c r="I3113" s="3">
        <v>54</v>
      </c>
      <c r="J3113" s="3">
        <v>123</v>
      </c>
      <c r="K3113" s="3">
        <v>364</v>
      </c>
      <c r="L3113" s="26">
        <v>48</v>
      </c>
    </row>
    <row r="3114" spans="4:12" x14ac:dyDescent="0.2">
      <c r="D3114" s="200"/>
      <c r="E3114" s="11"/>
      <c r="F3114" s="10"/>
      <c r="G3114" s="7">
        <v>100</v>
      </c>
      <c r="H3114" s="18">
        <v>3.125</v>
      </c>
      <c r="I3114" s="2">
        <v>8.8815789473680002</v>
      </c>
      <c r="J3114" s="2">
        <v>20.230263157894999</v>
      </c>
      <c r="K3114" s="2">
        <v>59.868421052632002</v>
      </c>
      <c r="L3114" s="15">
        <v>7.8947368421049999</v>
      </c>
    </row>
    <row r="3115" spans="4:12" x14ac:dyDescent="0.2">
      <c r="D3115" s="200"/>
      <c r="E3115" s="4" t="s">
        <v>34</v>
      </c>
      <c r="F3115" s="5"/>
      <c r="G3115" s="6">
        <v>37</v>
      </c>
      <c r="H3115" s="8">
        <v>1</v>
      </c>
      <c r="I3115" s="1">
        <v>2</v>
      </c>
      <c r="J3115" s="1">
        <v>5</v>
      </c>
      <c r="K3115" s="1">
        <v>27</v>
      </c>
      <c r="L3115" s="9">
        <v>2</v>
      </c>
    </row>
    <row r="3116" spans="4:12" x14ac:dyDescent="0.2">
      <c r="D3116" s="200"/>
      <c r="E3116" s="11"/>
      <c r="F3116" s="10"/>
      <c r="G3116" s="7">
        <v>100</v>
      </c>
      <c r="H3116" s="18">
        <v>2.7027027027030002</v>
      </c>
      <c r="I3116" s="2">
        <v>5.4054054054050003</v>
      </c>
      <c r="J3116" s="30">
        <v>13.513513513514001</v>
      </c>
      <c r="K3116" s="41">
        <v>72.972972972972997</v>
      </c>
      <c r="L3116" s="15">
        <v>5.4054054054050003</v>
      </c>
    </row>
    <row r="3117" spans="4:12" x14ac:dyDescent="0.2">
      <c r="D3117" s="200"/>
      <c r="E3117" s="4" t="s">
        <v>35</v>
      </c>
      <c r="F3117" s="5"/>
      <c r="G3117" s="6">
        <v>73</v>
      </c>
      <c r="H3117" s="8">
        <v>6</v>
      </c>
      <c r="I3117" s="1">
        <v>7</v>
      </c>
      <c r="J3117" s="1">
        <v>19</v>
      </c>
      <c r="K3117" s="1">
        <v>36</v>
      </c>
      <c r="L3117" s="9">
        <v>5</v>
      </c>
    </row>
    <row r="3118" spans="4:12" x14ac:dyDescent="0.2">
      <c r="D3118" s="200"/>
      <c r="E3118" s="11"/>
      <c r="F3118" s="10"/>
      <c r="G3118" s="7">
        <v>100</v>
      </c>
      <c r="H3118" s="70">
        <v>8.2191780821920002</v>
      </c>
      <c r="I3118" s="2">
        <v>9.5890410958899999</v>
      </c>
      <c r="J3118" s="2">
        <v>26.027397260274</v>
      </c>
      <c r="K3118" s="30">
        <v>49.315068493151003</v>
      </c>
      <c r="L3118" s="15">
        <v>6.8493150684930004</v>
      </c>
    </row>
    <row r="3119" spans="4:12" x14ac:dyDescent="0.2">
      <c r="D3119" s="200"/>
      <c r="E3119" s="4" t="s">
        <v>36</v>
      </c>
      <c r="F3119" s="5"/>
      <c r="G3119" s="6">
        <v>92</v>
      </c>
      <c r="H3119" s="8">
        <v>7</v>
      </c>
      <c r="I3119" s="1">
        <v>12</v>
      </c>
      <c r="J3119" s="1">
        <v>20</v>
      </c>
      <c r="K3119" s="1">
        <v>49</v>
      </c>
      <c r="L3119" s="9">
        <v>4</v>
      </c>
    </row>
    <row r="3120" spans="4:12" x14ac:dyDescent="0.2">
      <c r="D3120" s="200"/>
      <c r="E3120" s="11"/>
      <c r="F3120" s="10"/>
      <c r="G3120" s="7">
        <v>100</v>
      </c>
      <c r="H3120" s="18">
        <v>7.6086956521740001</v>
      </c>
      <c r="I3120" s="2">
        <v>13.04347826087</v>
      </c>
      <c r="J3120" s="2">
        <v>21.739130434783</v>
      </c>
      <c r="K3120" s="2">
        <v>53.260869565217</v>
      </c>
      <c r="L3120" s="15">
        <v>4.3478260869570002</v>
      </c>
    </row>
    <row r="3121" spans="2:12" x14ac:dyDescent="0.2">
      <c r="D3121" s="200"/>
      <c r="E3121" s="4" t="s">
        <v>37</v>
      </c>
      <c r="F3121" s="5"/>
      <c r="G3121" s="6">
        <v>110</v>
      </c>
      <c r="H3121" s="8">
        <v>2</v>
      </c>
      <c r="I3121" s="1">
        <v>16</v>
      </c>
      <c r="J3121" s="1">
        <v>23</v>
      </c>
      <c r="K3121" s="1">
        <v>63</v>
      </c>
      <c r="L3121" s="9">
        <v>6</v>
      </c>
    </row>
    <row r="3122" spans="2:12" x14ac:dyDescent="0.2">
      <c r="D3122" s="200"/>
      <c r="E3122" s="11"/>
      <c r="F3122" s="10"/>
      <c r="G3122" s="7">
        <v>100</v>
      </c>
      <c r="H3122" s="18">
        <v>1.818181818182</v>
      </c>
      <c r="I3122" s="25">
        <v>14.545454545455</v>
      </c>
      <c r="J3122" s="2">
        <v>20.909090909090999</v>
      </c>
      <c r="K3122" s="2">
        <v>57.272727272727003</v>
      </c>
      <c r="L3122" s="15">
        <v>5.4545454545450003</v>
      </c>
    </row>
    <row r="3123" spans="2:12" x14ac:dyDescent="0.2">
      <c r="D3123" s="200"/>
      <c r="E3123" s="4" t="s">
        <v>38</v>
      </c>
      <c r="F3123" s="5"/>
      <c r="G3123" s="6">
        <v>93</v>
      </c>
      <c r="H3123" s="8">
        <v>1</v>
      </c>
      <c r="I3123" s="1">
        <v>4</v>
      </c>
      <c r="J3123" s="1">
        <v>19</v>
      </c>
      <c r="K3123" s="1">
        <v>64</v>
      </c>
      <c r="L3123" s="9">
        <v>5</v>
      </c>
    </row>
    <row r="3124" spans="2:12" x14ac:dyDescent="0.2">
      <c r="D3124" s="200"/>
      <c r="E3124" s="11"/>
      <c r="F3124" s="10"/>
      <c r="G3124" s="7">
        <v>100</v>
      </c>
      <c r="H3124" s="18">
        <v>1.0752688172039999</v>
      </c>
      <c r="I3124" s="2">
        <v>4.3010752688169998</v>
      </c>
      <c r="J3124" s="2">
        <v>20.430107526882001</v>
      </c>
      <c r="K3124" s="41">
        <v>68.817204301074995</v>
      </c>
      <c r="L3124" s="15">
        <v>5.3763440860219998</v>
      </c>
    </row>
    <row r="3125" spans="2:12" x14ac:dyDescent="0.2">
      <c r="D3125" s="200"/>
      <c r="E3125" s="4" t="s">
        <v>39</v>
      </c>
      <c r="F3125" s="5"/>
      <c r="G3125" s="6">
        <v>114</v>
      </c>
      <c r="H3125" s="8">
        <v>1</v>
      </c>
      <c r="I3125" s="1">
        <v>7</v>
      </c>
      <c r="J3125" s="1">
        <v>19</v>
      </c>
      <c r="K3125" s="1">
        <v>77</v>
      </c>
      <c r="L3125" s="9">
        <v>10</v>
      </c>
    </row>
    <row r="3126" spans="2:12" x14ac:dyDescent="0.2">
      <c r="D3126" s="200"/>
      <c r="E3126" s="11"/>
      <c r="F3126" s="10"/>
      <c r="G3126" s="7">
        <v>100</v>
      </c>
      <c r="H3126" s="18">
        <v>0.87719298245599997</v>
      </c>
      <c r="I3126" s="2">
        <v>6.1403508771929998</v>
      </c>
      <c r="J3126" s="30">
        <v>16.666666666666998</v>
      </c>
      <c r="K3126" s="25">
        <v>67.543859649122993</v>
      </c>
      <c r="L3126" s="15">
        <v>8.7719298245609991</v>
      </c>
    </row>
    <row r="3127" spans="2:12" x14ac:dyDescent="0.2">
      <c r="D3127" s="200"/>
      <c r="E3127" s="4" t="s">
        <v>40</v>
      </c>
      <c r="F3127" s="5"/>
      <c r="G3127" s="6">
        <v>89</v>
      </c>
      <c r="H3127" s="8">
        <v>1</v>
      </c>
      <c r="I3127" s="1">
        <v>6</v>
      </c>
      <c r="J3127" s="1">
        <v>18</v>
      </c>
      <c r="K3127" s="1">
        <v>48</v>
      </c>
      <c r="L3127" s="9">
        <v>16</v>
      </c>
    </row>
    <row r="3128" spans="2:12" x14ac:dyDescent="0.2">
      <c r="D3128" s="201"/>
      <c r="E3128" s="45"/>
      <c r="F3128" s="51"/>
      <c r="G3128" s="81">
        <v>100</v>
      </c>
      <c r="H3128" s="115">
        <v>1.123595505618</v>
      </c>
      <c r="I3128" s="64">
        <v>6.7415730337079998</v>
      </c>
      <c r="J3128" s="64">
        <v>20.224719101123998</v>
      </c>
      <c r="K3128" s="64">
        <v>53.932584269663003</v>
      </c>
      <c r="L3128" s="140">
        <v>17.977528089888001</v>
      </c>
    </row>
    <row r="3130" spans="2:12" x14ac:dyDescent="0.2">
      <c r="B3130" s="40" t="str">
        <f xml:space="preserve"> HYPERLINK("#'目次'!B82", "[76]")</f>
        <v>[76]</v>
      </c>
      <c r="C3130" s="23" t="s">
        <v>184</v>
      </c>
    </row>
    <row r="3133" spans="2:12" x14ac:dyDescent="0.2">
      <c r="C3133" s="23" t="s">
        <v>80</v>
      </c>
    </row>
    <row r="3134" spans="2:12" ht="36" x14ac:dyDescent="0.2">
      <c r="E3134" s="195"/>
      <c r="F3134" s="196"/>
      <c r="G3134" s="37" t="s">
        <v>15</v>
      </c>
      <c r="H3134" s="33" t="s">
        <v>178</v>
      </c>
      <c r="I3134" s="13" t="s">
        <v>179</v>
      </c>
      <c r="J3134" s="13" t="s">
        <v>180</v>
      </c>
      <c r="K3134" s="13" t="s">
        <v>181</v>
      </c>
      <c r="L3134" s="38" t="s">
        <v>18</v>
      </c>
    </row>
    <row r="3135" spans="2:12" x14ac:dyDescent="0.2">
      <c r="E3135" s="197"/>
      <c r="F3135" s="198"/>
      <c r="G3135" s="35"/>
      <c r="H3135" s="39"/>
      <c r="I3135" s="14"/>
      <c r="J3135" s="14"/>
      <c r="K3135" s="14"/>
      <c r="L3135" s="34"/>
    </row>
    <row r="3136" spans="2:12" x14ac:dyDescent="0.2">
      <c r="E3136" s="120" t="s">
        <v>15</v>
      </c>
      <c r="F3136" s="66"/>
      <c r="G3136" s="36">
        <v>1200</v>
      </c>
      <c r="H3136" s="17">
        <v>38</v>
      </c>
      <c r="I3136" s="17">
        <v>111</v>
      </c>
      <c r="J3136" s="17">
        <v>265</v>
      </c>
      <c r="K3136" s="17">
        <v>697</v>
      </c>
      <c r="L3136" s="47">
        <v>89</v>
      </c>
    </row>
    <row r="3137" spans="5:12" x14ac:dyDescent="0.2">
      <c r="E3137" s="45"/>
      <c r="F3137" s="67"/>
      <c r="G3137" s="7">
        <v>100</v>
      </c>
      <c r="H3137" s="2">
        <v>3.166666666667</v>
      </c>
      <c r="I3137" s="2">
        <v>9.25</v>
      </c>
      <c r="J3137" s="2">
        <v>22.083333333333002</v>
      </c>
      <c r="K3137" s="2">
        <v>58.083333333333002</v>
      </c>
      <c r="L3137" s="15">
        <v>7.416666666667</v>
      </c>
    </row>
    <row r="3138" spans="5:12" x14ac:dyDescent="0.2">
      <c r="E3138" s="4" t="s">
        <v>81</v>
      </c>
      <c r="F3138" s="5"/>
      <c r="G3138" s="19">
        <v>48</v>
      </c>
      <c r="H3138" s="27">
        <v>2</v>
      </c>
      <c r="I3138" s="3">
        <v>5</v>
      </c>
      <c r="J3138" s="3">
        <v>13</v>
      </c>
      <c r="K3138" s="3">
        <v>24</v>
      </c>
      <c r="L3138" s="26">
        <v>4</v>
      </c>
    </row>
    <row r="3139" spans="5:12" x14ac:dyDescent="0.2">
      <c r="E3139" s="11"/>
      <c r="F3139" s="10"/>
      <c r="G3139" s="7">
        <v>100</v>
      </c>
      <c r="H3139" s="18">
        <v>4.166666666667</v>
      </c>
      <c r="I3139" s="2">
        <v>10.416666666667</v>
      </c>
      <c r="J3139" s="25">
        <v>27.083333333333002</v>
      </c>
      <c r="K3139" s="30">
        <v>50</v>
      </c>
      <c r="L3139" s="15">
        <v>8.333333333333</v>
      </c>
    </row>
    <row r="3140" spans="5:12" x14ac:dyDescent="0.2">
      <c r="E3140" s="4" t="s">
        <v>82</v>
      </c>
      <c r="F3140" s="5"/>
      <c r="G3140" s="6">
        <v>84</v>
      </c>
      <c r="H3140" s="8">
        <v>1</v>
      </c>
      <c r="I3140" s="1">
        <v>2</v>
      </c>
      <c r="J3140" s="1">
        <v>17</v>
      </c>
      <c r="K3140" s="1">
        <v>48</v>
      </c>
      <c r="L3140" s="9">
        <v>16</v>
      </c>
    </row>
    <row r="3141" spans="5:12" x14ac:dyDescent="0.2">
      <c r="E3141" s="11"/>
      <c r="F3141" s="10"/>
      <c r="G3141" s="7">
        <v>100</v>
      </c>
      <c r="H3141" s="18">
        <v>1.190476190476</v>
      </c>
      <c r="I3141" s="30">
        <v>2.3809523809519999</v>
      </c>
      <c r="J3141" s="2">
        <v>20.238095238094999</v>
      </c>
      <c r="K3141" s="2">
        <v>57.142857142856997</v>
      </c>
      <c r="L3141" s="102">
        <v>19.047619047619001</v>
      </c>
    </row>
    <row r="3142" spans="5:12" x14ac:dyDescent="0.2">
      <c r="E3142" s="4" t="s">
        <v>83</v>
      </c>
      <c r="F3142" s="5"/>
      <c r="G3142" s="6">
        <v>462</v>
      </c>
      <c r="H3142" s="8">
        <v>19</v>
      </c>
      <c r="I3142" s="1">
        <v>52</v>
      </c>
      <c r="J3142" s="1">
        <v>106</v>
      </c>
      <c r="K3142" s="1">
        <v>249</v>
      </c>
      <c r="L3142" s="9">
        <v>36</v>
      </c>
    </row>
    <row r="3143" spans="5:12" x14ac:dyDescent="0.2">
      <c r="E3143" s="11"/>
      <c r="F3143" s="10"/>
      <c r="G3143" s="7">
        <v>100</v>
      </c>
      <c r="H3143" s="18">
        <v>4.1125541125540002</v>
      </c>
      <c r="I3143" s="2">
        <v>11.255411255411</v>
      </c>
      <c r="J3143" s="2">
        <v>22.943722943722999</v>
      </c>
      <c r="K3143" s="2">
        <v>53.896103896104002</v>
      </c>
      <c r="L3143" s="15">
        <v>7.792207792208</v>
      </c>
    </row>
    <row r="3144" spans="5:12" x14ac:dyDescent="0.2">
      <c r="E3144" s="4" t="s">
        <v>84</v>
      </c>
      <c r="F3144" s="5"/>
      <c r="G3144" s="6">
        <v>30</v>
      </c>
      <c r="H3144" s="8">
        <v>0</v>
      </c>
      <c r="I3144" s="1">
        <v>1</v>
      </c>
      <c r="J3144" s="1">
        <v>8</v>
      </c>
      <c r="K3144" s="1">
        <v>21</v>
      </c>
      <c r="L3144" s="9">
        <v>0</v>
      </c>
    </row>
    <row r="3145" spans="5:12" x14ac:dyDescent="0.2">
      <c r="E3145" s="11"/>
      <c r="F3145" s="10"/>
      <c r="G3145" s="7">
        <v>100</v>
      </c>
      <c r="H3145" s="53">
        <v>0</v>
      </c>
      <c r="I3145" s="30">
        <v>3.333333333333</v>
      </c>
      <c r="J3145" s="2">
        <v>26.666666666666998</v>
      </c>
      <c r="K3145" s="41">
        <v>70</v>
      </c>
      <c r="L3145" s="110">
        <v>0</v>
      </c>
    </row>
    <row r="3146" spans="5:12" x14ac:dyDescent="0.2">
      <c r="E3146" s="4" t="s">
        <v>85</v>
      </c>
      <c r="F3146" s="5"/>
      <c r="G3146" s="6">
        <v>144</v>
      </c>
      <c r="H3146" s="8">
        <v>8</v>
      </c>
      <c r="I3146" s="1">
        <v>15</v>
      </c>
      <c r="J3146" s="1">
        <v>28</v>
      </c>
      <c r="K3146" s="1">
        <v>87</v>
      </c>
      <c r="L3146" s="9">
        <v>6</v>
      </c>
    </row>
    <row r="3147" spans="5:12" x14ac:dyDescent="0.2">
      <c r="E3147" s="11"/>
      <c r="F3147" s="10"/>
      <c r="G3147" s="7">
        <v>100</v>
      </c>
      <c r="H3147" s="18">
        <v>5.5555555555560003</v>
      </c>
      <c r="I3147" s="2">
        <v>10.416666666667</v>
      </c>
      <c r="J3147" s="2">
        <v>19.444444444443999</v>
      </c>
      <c r="K3147" s="2">
        <v>60.416666666666998</v>
      </c>
      <c r="L3147" s="15">
        <v>4.166666666667</v>
      </c>
    </row>
    <row r="3148" spans="5:12" x14ac:dyDescent="0.2">
      <c r="E3148" s="4" t="s">
        <v>86</v>
      </c>
      <c r="F3148" s="5"/>
      <c r="G3148" s="6">
        <v>192</v>
      </c>
      <c r="H3148" s="8">
        <v>5</v>
      </c>
      <c r="I3148" s="1">
        <v>20</v>
      </c>
      <c r="J3148" s="1">
        <v>49</v>
      </c>
      <c r="K3148" s="1">
        <v>109</v>
      </c>
      <c r="L3148" s="9">
        <v>9</v>
      </c>
    </row>
    <row r="3149" spans="5:12" x14ac:dyDescent="0.2">
      <c r="E3149" s="11"/>
      <c r="F3149" s="10"/>
      <c r="G3149" s="7">
        <v>100</v>
      </c>
      <c r="H3149" s="18">
        <v>2.604166666667</v>
      </c>
      <c r="I3149" s="2">
        <v>10.416666666667</v>
      </c>
      <c r="J3149" s="2">
        <v>25.520833333333002</v>
      </c>
      <c r="K3149" s="2">
        <v>56.770833333333002</v>
      </c>
      <c r="L3149" s="15">
        <v>4.6875</v>
      </c>
    </row>
    <row r="3150" spans="5:12" x14ac:dyDescent="0.2">
      <c r="E3150" s="4" t="s">
        <v>87</v>
      </c>
      <c r="F3150" s="5"/>
      <c r="G3150" s="6">
        <v>72</v>
      </c>
      <c r="H3150" s="8">
        <v>2</v>
      </c>
      <c r="I3150" s="1">
        <v>7</v>
      </c>
      <c r="J3150" s="1">
        <v>15</v>
      </c>
      <c r="K3150" s="1">
        <v>45</v>
      </c>
      <c r="L3150" s="9">
        <v>3</v>
      </c>
    </row>
    <row r="3151" spans="5:12" x14ac:dyDescent="0.2">
      <c r="E3151" s="11"/>
      <c r="F3151" s="10"/>
      <c r="G3151" s="7">
        <v>100</v>
      </c>
      <c r="H3151" s="18">
        <v>2.7777777777780002</v>
      </c>
      <c r="I3151" s="2">
        <v>9.7222222222219994</v>
      </c>
      <c r="J3151" s="2">
        <v>20.833333333333002</v>
      </c>
      <c r="K3151" s="2">
        <v>62.5</v>
      </c>
      <c r="L3151" s="15">
        <v>4.166666666667</v>
      </c>
    </row>
    <row r="3152" spans="5:12" x14ac:dyDescent="0.2">
      <c r="E3152" s="4" t="s">
        <v>88</v>
      </c>
      <c r="F3152" s="5"/>
      <c r="G3152" s="6">
        <v>36</v>
      </c>
      <c r="H3152" s="8">
        <v>0</v>
      </c>
      <c r="I3152" s="1">
        <v>5</v>
      </c>
      <c r="J3152" s="1">
        <v>10</v>
      </c>
      <c r="K3152" s="1">
        <v>18</v>
      </c>
      <c r="L3152" s="9">
        <v>3</v>
      </c>
    </row>
    <row r="3153" spans="2:12" x14ac:dyDescent="0.2">
      <c r="E3153" s="11"/>
      <c r="F3153" s="10"/>
      <c r="G3153" s="7">
        <v>100</v>
      </c>
      <c r="H3153" s="53">
        <v>0</v>
      </c>
      <c r="I3153" s="2">
        <v>13.888888888888999</v>
      </c>
      <c r="J3153" s="25">
        <v>27.777777777777999</v>
      </c>
      <c r="K3153" s="30">
        <v>50</v>
      </c>
      <c r="L3153" s="15">
        <v>8.333333333333</v>
      </c>
    </row>
    <row r="3154" spans="2:12" x14ac:dyDescent="0.2">
      <c r="E3154" s="4" t="s">
        <v>89</v>
      </c>
      <c r="F3154" s="5"/>
      <c r="G3154" s="6">
        <v>66</v>
      </c>
      <c r="H3154" s="8">
        <v>1</v>
      </c>
      <c r="I3154" s="1">
        <v>1</v>
      </c>
      <c r="J3154" s="1">
        <v>10</v>
      </c>
      <c r="K3154" s="1">
        <v>47</v>
      </c>
      <c r="L3154" s="9">
        <v>7</v>
      </c>
    </row>
    <row r="3155" spans="2:12" x14ac:dyDescent="0.2">
      <c r="E3155" s="11"/>
      <c r="F3155" s="10"/>
      <c r="G3155" s="7">
        <v>100</v>
      </c>
      <c r="H3155" s="18">
        <v>1.5151515151520001</v>
      </c>
      <c r="I3155" s="30">
        <v>1.5151515151520001</v>
      </c>
      <c r="J3155" s="30">
        <v>15.151515151515</v>
      </c>
      <c r="K3155" s="41">
        <v>71.212121212121005</v>
      </c>
      <c r="L3155" s="15">
        <v>10.606060606061</v>
      </c>
    </row>
    <row r="3156" spans="2:12" x14ac:dyDescent="0.2">
      <c r="E3156" s="4" t="s">
        <v>90</v>
      </c>
      <c r="F3156" s="5"/>
      <c r="G3156" s="6">
        <v>54</v>
      </c>
      <c r="H3156" s="8">
        <v>0</v>
      </c>
      <c r="I3156" s="1">
        <v>3</v>
      </c>
      <c r="J3156" s="1">
        <v>7</v>
      </c>
      <c r="K3156" s="1">
        <v>40</v>
      </c>
      <c r="L3156" s="9">
        <v>4</v>
      </c>
    </row>
    <row r="3157" spans="2:12" x14ac:dyDescent="0.2">
      <c r="E3157" s="11"/>
      <c r="F3157" s="10"/>
      <c r="G3157" s="7">
        <v>100</v>
      </c>
      <c r="H3157" s="53">
        <v>0</v>
      </c>
      <c r="I3157" s="2">
        <v>5.5555555555560003</v>
      </c>
      <c r="J3157" s="30">
        <v>12.962962962962999</v>
      </c>
      <c r="K3157" s="41">
        <v>74.074074074074005</v>
      </c>
      <c r="L3157" s="15">
        <v>7.4074074074069998</v>
      </c>
    </row>
    <row r="3158" spans="2:12" x14ac:dyDescent="0.2">
      <c r="E3158" s="4" t="s">
        <v>91</v>
      </c>
      <c r="F3158" s="5"/>
      <c r="G3158" s="6">
        <v>12</v>
      </c>
      <c r="H3158" s="8">
        <v>0</v>
      </c>
      <c r="I3158" s="1">
        <v>0</v>
      </c>
      <c r="J3158" s="1">
        <v>2</v>
      </c>
      <c r="K3158" s="1">
        <v>9</v>
      </c>
      <c r="L3158" s="9">
        <v>1</v>
      </c>
    </row>
    <row r="3159" spans="2:12" x14ac:dyDescent="0.2">
      <c r="E3159" s="45"/>
      <c r="F3159" s="51"/>
      <c r="G3159" s="81">
        <v>100</v>
      </c>
      <c r="H3159" s="118">
        <v>0</v>
      </c>
      <c r="I3159" s="103">
        <v>0</v>
      </c>
      <c r="J3159" s="126">
        <v>16.666666666666998</v>
      </c>
      <c r="K3159" s="112">
        <v>75</v>
      </c>
      <c r="L3159" s="106">
        <v>8.333333333333</v>
      </c>
    </row>
    <row r="3161" spans="2:12" x14ac:dyDescent="0.2">
      <c r="B3161" s="40" t="str">
        <f xml:space="preserve"> HYPERLINK("#'目次'!B83", "[77]")</f>
        <v>[77]</v>
      </c>
      <c r="C3161" s="23" t="s">
        <v>187</v>
      </c>
    </row>
    <row r="3164" spans="2:12" x14ac:dyDescent="0.2">
      <c r="C3164" s="23" t="s">
        <v>14</v>
      </c>
    </row>
    <row r="3165" spans="2:12" ht="36" x14ac:dyDescent="0.2">
      <c r="D3165" s="195"/>
      <c r="E3165" s="196"/>
      <c r="F3165" s="196"/>
      <c r="G3165" s="37" t="s">
        <v>15</v>
      </c>
      <c r="H3165" s="33" t="s">
        <v>178</v>
      </c>
      <c r="I3165" s="13" t="s">
        <v>179</v>
      </c>
      <c r="J3165" s="13" t="s">
        <v>180</v>
      </c>
      <c r="K3165" s="13" t="s">
        <v>181</v>
      </c>
      <c r="L3165" s="38" t="s">
        <v>18</v>
      </c>
    </row>
    <row r="3166" spans="2:12" x14ac:dyDescent="0.2">
      <c r="D3166" s="197"/>
      <c r="E3166" s="198"/>
      <c r="F3166" s="198"/>
      <c r="G3166" s="35"/>
      <c r="H3166" s="39"/>
      <c r="I3166" s="14"/>
      <c r="J3166" s="14"/>
      <c r="K3166" s="14"/>
      <c r="L3166" s="34"/>
    </row>
    <row r="3167" spans="2:12" x14ac:dyDescent="0.2">
      <c r="D3167" s="78"/>
      <c r="E3167" s="79" t="s">
        <v>15</v>
      </c>
      <c r="F3167" s="66"/>
      <c r="G3167" s="36">
        <v>1200</v>
      </c>
      <c r="H3167" s="17">
        <v>47</v>
      </c>
      <c r="I3167" s="17">
        <v>57</v>
      </c>
      <c r="J3167" s="17">
        <v>163</v>
      </c>
      <c r="K3167" s="17">
        <v>784</v>
      </c>
      <c r="L3167" s="47">
        <v>149</v>
      </c>
    </row>
    <row r="3168" spans="2:12" x14ac:dyDescent="0.2">
      <c r="D3168" s="45"/>
      <c r="E3168" s="51"/>
      <c r="F3168" s="67"/>
      <c r="G3168" s="7">
        <v>100</v>
      </c>
      <c r="H3168" s="2">
        <v>3.916666666667</v>
      </c>
      <c r="I3168" s="2">
        <v>4.75</v>
      </c>
      <c r="J3168" s="2">
        <v>13.583333333333</v>
      </c>
      <c r="K3168" s="2">
        <v>65.333333333333002</v>
      </c>
      <c r="L3168" s="15">
        <v>12.416666666667</v>
      </c>
    </row>
    <row r="3169" spans="4:12" x14ac:dyDescent="0.2">
      <c r="D3169" s="199" t="s">
        <v>19</v>
      </c>
      <c r="E3169" s="22" t="s">
        <v>20</v>
      </c>
      <c r="F3169" s="21"/>
      <c r="G3169" s="19">
        <v>132</v>
      </c>
      <c r="H3169" s="27">
        <v>4</v>
      </c>
      <c r="I3169" s="3">
        <v>3</v>
      </c>
      <c r="J3169" s="3">
        <v>20</v>
      </c>
      <c r="K3169" s="3">
        <v>77</v>
      </c>
      <c r="L3169" s="26">
        <v>28</v>
      </c>
    </row>
    <row r="3170" spans="4:12" x14ac:dyDescent="0.2">
      <c r="D3170" s="200"/>
      <c r="E3170" s="11"/>
      <c r="F3170" s="10"/>
      <c r="G3170" s="7">
        <v>100</v>
      </c>
      <c r="H3170" s="18">
        <v>3.0303030303030001</v>
      </c>
      <c r="I3170" s="2">
        <v>2.2727272727269998</v>
      </c>
      <c r="J3170" s="2">
        <v>15.151515151515</v>
      </c>
      <c r="K3170" s="30">
        <v>58.333333333333002</v>
      </c>
      <c r="L3170" s="85">
        <v>21.212121212121001</v>
      </c>
    </row>
    <row r="3171" spans="4:12" x14ac:dyDescent="0.2">
      <c r="D3171" s="200"/>
      <c r="E3171" s="4" t="s">
        <v>21</v>
      </c>
      <c r="F3171" s="5"/>
      <c r="G3171" s="6">
        <v>444</v>
      </c>
      <c r="H3171" s="8">
        <v>23</v>
      </c>
      <c r="I3171" s="1">
        <v>26</v>
      </c>
      <c r="J3171" s="1">
        <v>66</v>
      </c>
      <c r="K3171" s="1">
        <v>270</v>
      </c>
      <c r="L3171" s="9">
        <v>59</v>
      </c>
    </row>
    <row r="3172" spans="4:12" x14ac:dyDescent="0.2">
      <c r="D3172" s="200"/>
      <c r="E3172" s="11"/>
      <c r="F3172" s="10"/>
      <c r="G3172" s="7">
        <v>100</v>
      </c>
      <c r="H3172" s="18">
        <v>5.1801801801799998</v>
      </c>
      <c r="I3172" s="2">
        <v>5.8558558558560003</v>
      </c>
      <c r="J3172" s="2">
        <v>14.864864864865</v>
      </c>
      <c r="K3172" s="2">
        <v>60.810810810810999</v>
      </c>
      <c r="L3172" s="15">
        <v>13.288288288287999</v>
      </c>
    </row>
    <row r="3173" spans="4:12" x14ac:dyDescent="0.2">
      <c r="D3173" s="200"/>
      <c r="E3173" s="4" t="s">
        <v>22</v>
      </c>
      <c r="F3173" s="5"/>
      <c r="G3173" s="6">
        <v>192</v>
      </c>
      <c r="H3173" s="8">
        <v>8</v>
      </c>
      <c r="I3173" s="1">
        <v>9</v>
      </c>
      <c r="J3173" s="1">
        <v>24</v>
      </c>
      <c r="K3173" s="1">
        <v>132</v>
      </c>
      <c r="L3173" s="9">
        <v>19</v>
      </c>
    </row>
    <row r="3174" spans="4:12" x14ac:dyDescent="0.2">
      <c r="D3174" s="200"/>
      <c r="E3174" s="11"/>
      <c r="F3174" s="10"/>
      <c r="G3174" s="7">
        <v>100</v>
      </c>
      <c r="H3174" s="18">
        <v>4.166666666667</v>
      </c>
      <c r="I3174" s="2">
        <v>4.6875</v>
      </c>
      <c r="J3174" s="2">
        <v>12.5</v>
      </c>
      <c r="K3174" s="2">
        <v>68.75</v>
      </c>
      <c r="L3174" s="15">
        <v>9.895833333333</v>
      </c>
    </row>
    <row r="3175" spans="4:12" x14ac:dyDescent="0.2">
      <c r="D3175" s="200"/>
      <c r="E3175" s="4" t="s">
        <v>23</v>
      </c>
      <c r="F3175" s="5"/>
      <c r="G3175" s="6">
        <v>192</v>
      </c>
      <c r="H3175" s="8">
        <v>7</v>
      </c>
      <c r="I3175" s="1">
        <v>8</v>
      </c>
      <c r="J3175" s="1">
        <v>24</v>
      </c>
      <c r="K3175" s="1">
        <v>136</v>
      </c>
      <c r="L3175" s="9">
        <v>17</v>
      </c>
    </row>
    <row r="3176" spans="4:12" x14ac:dyDescent="0.2">
      <c r="D3176" s="200"/>
      <c r="E3176" s="11"/>
      <c r="F3176" s="10"/>
      <c r="G3176" s="7">
        <v>100</v>
      </c>
      <c r="H3176" s="18">
        <v>3.645833333333</v>
      </c>
      <c r="I3176" s="2">
        <v>4.166666666667</v>
      </c>
      <c r="J3176" s="2">
        <v>12.5</v>
      </c>
      <c r="K3176" s="25">
        <v>70.833333333333002</v>
      </c>
      <c r="L3176" s="15">
        <v>8.854166666667</v>
      </c>
    </row>
    <row r="3177" spans="4:12" x14ac:dyDescent="0.2">
      <c r="D3177" s="200"/>
      <c r="E3177" s="4" t="s">
        <v>24</v>
      </c>
      <c r="F3177" s="5"/>
      <c r="G3177" s="6">
        <v>240</v>
      </c>
      <c r="H3177" s="8">
        <v>5</v>
      </c>
      <c r="I3177" s="1">
        <v>11</v>
      </c>
      <c r="J3177" s="1">
        <v>29</v>
      </c>
      <c r="K3177" s="1">
        <v>169</v>
      </c>
      <c r="L3177" s="9">
        <v>26</v>
      </c>
    </row>
    <row r="3178" spans="4:12" x14ac:dyDescent="0.2">
      <c r="D3178" s="200"/>
      <c r="E3178" s="11"/>
      <c r="F3178" s="10"/>
      <c r="G3178" s="7">
        <v>100</v>
      </c>
      <c r="H3178" s="18">
        <v>2.083333333333</v>
      </c>
      <c r="I3178" s="2">
        <v>4.583333333333</v>
      </c>
      <c r="J3178" s="2">
        <v>12.083333333333</v>
      </c>
      <c r="K3178" s="25">
        <v>70.416666666666998</v>
      </c>
      <c r="L3178" s="15">
        <v>10.833333333333</v>
      </c>
    </row>
    <row r="3179" spans="4:12" x14ac:dyDescent="0.2">
      <c r="D3179" s="199" t="s">
        <v>25</v>
      </c>
      <c r="E3179" s="22" t="s">
        <v>26</v>
      </c>
      <c r="F3179" s="21"/>
      <c r="G3179" s="19">
        <v>348</v>
      </c>
      <c r="H3179" s="27">
        <v>15</v>
      </c>
      <c r="I3179" s="3">
        <v>19</v>
      </c>
      <c r="J3179" s="3">
        <v>50</v>
      </c>
      <c r="K3179" s="3">
        <v>228</v>
      </c>
      <c r="L3179" s="26">
        <v>36</v>
      </c>
    </row>
    <row r="3180" spans="4:12" x14ac:dyDescent="0.2">
      <c r="D3180" s="200"/>
      <c r="E3180" s="11"/>
      <c r="F3180" s="10"/>
      <c r="G3180" s="7">
        <v>100</v>
      </c>
      <c r="H3180" s="18">
        <v>4.3103448275860003</v>
      </c>
      <c r="I3180" s="2">
        <v>5.4597701149429998</v>
      </c>
      <c r="J3180" s="2">
        <v>14.367816091953999</v>
      </c>
      <c r="K3180" s="2">
        <v>65.517241379309993</v>
      </c>
      <c r="L3180" s="15">
        <v>10.344827586207</v>
      </c>
    </row>
    <row r="3181" spans="4:12" x14ac:dyDescent="0.2">
      <c r="D3181" s="200"/>
      <c r="E3181" s="4" t="s">
        <v>27</v>
      </c>
      <c r="F3181" s="5"/>
      <c r="G3181" s="6">
        <v>378</v>
      </c>
      <c r="H3181" s="8">
        <v>17</v>
      </c>
      <c r="I3181" s="1">
        <v>21</v>
      </c>
      <c r="J3181" s="1">
        <v>59</v>
      </c>
      <c r="K3181" s="1">
        <v>231</v>
      </c>
      <c r="L3181" s="9">
        <v>50</v>
      </c>
    </row>
    <row r="3182" spans="4:12" x14ac:dyDescent="0.2">
      <c r="D3182" s="200"/>
      <c r="E3182" s="11"/>
      <c r="F3182" s="10"/>
      <c r="G3182" s="7">
        <v>100</v>
      </c>
      <c r="H3182" s="18">
        <v>4.4973544973540003</v>
      </c>
      <c r="I3182" s="2">
        <v>5.5555555555560003</v>
      </c>
      <c r="J3182" s="2">
        <v>15.608465608466</v>
      </c>
      <c r="K3182" s="2">
        <v>61.111111111111001</v>
      </c>
      <c r="L3182" s="15">
        <v>13.227513227513001</v>
      </c>
    </row>
    <row r="3183" spans="4:12" x14ac:dyDescent="0.2">
      <c r="D3183" s="200"/>
      <c r="E3183" s="4" t="s">
        <v>28</v>
      </c>
      <c r="F3183" s="5"/>
      <c r="G3183" s="6">
        <v>372</v>
      </c>
      <c r="H3183" s="8">
        <v>12</v>
      </c>
      <c r="I3183" s="1">
        <v>15</v>
      </c>
      <c r="J3183" s="1">
        <v>41</v>
      </c>
      <c r="K3183" s="1">
        <v>246</v>
      </c>
      <c r="L3183" s="9">
        <v>58</v>
      </c>
    </row>
    <row r="3184" spans="4:12" x14ac:dyDescent="0.2">
      <c r="D3184" s="200"/>
      <c r="E3184" s="11"/>
      <c r="F3184" s="10"/>
      <c r="G3184" s="7">
        <v>100</v>
      </c>
      <c r="H3184" s="18">
        <v>3.2258064516129998</v>
      </c>
      <c r="I3184" s="2">
        <v>4.0322580645160002</v>
      </c>
      <c r="J3184" s="2">
        <v>11.021505376344001</v>
      </c>
      <c r="K3184" s="2">
        <v>66.129032258064996</v>
      </c>
      <c r="L3184" s="15">
        <v>15.591397849462</v>
      </c>
    </row>
    <row r="3185" spans="4:12" x14ac:dyDescent="0.2">
      <c r="D3185" s="200"/>
      <c r="E3185" s="4" t="s">
        <v>29</v>
      </c>
      <c r="F3185" s="5"/>
      <c r="G3185" s="6">
        <v>102</v>
      </c>
      <c r="H3185" s="8">
        <v>3</v>
      </c>
      <c r="I3185" s="1">
        <v>2</v>
      </c>
      <c r="J3185" s="1">
        <v>13</v>
      </c>
      <c r="K3185" s="1">
        <v>79</v>
      </c>
      <c r="L3185" s="9">
        <v>5</v>
      </c>
    </row>
    <row r="3186" spans="4:12" x14ac:dyDescent="0.2">
      <c r="D3186" s="200"/>
      <c r="E3186" s="11"/>
      <c r="F3186" s="10"/>
      <c r="G3186" s="7">
        <v>100</v>
      </c>
      <c r="H3186" s="18">
        <v>2.9411764705880001</v>
      </c>
      <c r="I3186" s="2">
        <v>1.9607843137250001</v>
      </c>
      <c r="J3186" s="2">
        <v>12.745098039216</v>
      </c>
      <c r="K3186" s="41">
        <v>77.450980392157007</v>
      </c>
      <c r="L3186" s="95">
        <v>4.9019607843140003</v>
      </c>
    </row>
    <row r="3187" spans="4:12" x14ac:dyDescent="0.2">
      <c r="D3187" s="199" t="s">
        <v>30</v>
      </c>
      <c r="E3187" s="22" t="s">
        <v>31</v>
      </c>
      <c r="F3187" s="21"/>
      <c r="G3187" s="19">
        <v>592</v>
      </c>
      <c r="H3187" s="27">
        <v>24</v>
      </c>
      <c r="I3187" s="3">
        <v>30</v>
      </c>
      <c r="J3187" s="3">
        <v>86</v>
      </c>
      <c r="K3187" s="3">
        <v>389</v>
      </c>
      <c r="L3187" s="26">
        <v>63</v>
      </c>
    </row>
    <row r="3188" spans="4:12" x14ac:dyDescent="0.2">
      <c r="D3188" s="200"/>
      <c r="E3188" s="11"/>
      <c r="F3188" s="10"/>
      <c r="G3188" s="7">
        <v>100</v>
      </c>
      <c r="H3188" s="18">
        <v>4.0540540540540002</v>
      </c>
      <c r="I3188" s="2">
        <v>5.0675675675680001</v>
      </c>
      <c r="J3188" s="2">
        <v>14.527027027027</v>
      </c>
      <c r="K3188" s="2">
        <v>65.709459459458998</v>
      </c>
      <c r="L3188" s="15">
        <v>10.641891891892</v>
      </c>
    </row>
    <row r="3189" spans="4:12" x14ac:dyDescent="0.2">
      <c r="D3189" s="200"/>
      <c r="E3189" s="4" t="s">
        <v>32</v>
      </c>
      <c r="F3189" s="5"/>
      <c r="G3189" s="6">
        <v>608</v>
      </c>
      <c r="H3189" s="8">
        <v>23</v>
      </c>
      <c r="I3189" s="1">
        <v>27</v>
      </c>
      <c r="J3189" s="1">
        <v>77</v>
      </c>
      <c r="K3189" s="1">
        <v>395</v>
      </c>
      <c r="L3189" s="9">
        <v>86</v>
      </c>
    </row>
    <row r="3190" spans="4:12" x14ac:dyDescent="0.2">
      <c r="D3190" s="200"/>
      <c r="E3190" s="11"/>
      <c r="F3190" s="10"/>
      <c r="G3190" s="7">
        <v>100</v>
      </c>
      <c r="H3190" s="18">
        <v>3.7828947368420001</v>
      </c>
      <c r="I3190" s="2">
        <v>4.4407894736840001</v>
      </c>
      <c r="J3190" s="2">
        <v>12.664473684211</v>
      </c>
      <c r="K3190" s="2">
        <v>64.967105263158004</v>
      </c>
      <c r="L3190" s="15">
        <v>14.144736842105001</v>
      </c>
    </row>
    <row r="3191" spans="4:12" x14ac:dyDescent="0.2">
      <c r="D3191" s="199" t="s">
        <v>33</v>
      </c>
      <c r="E3191" s="22" t="s">
        <v>34</v>
      </c>
      <c r="F3191" s="21"/>
      <c r="G3191" s="19">
        <v>74</v>
      </c>
      <c r="H3191" s="27">
        <v>1</v>
      </c>
      <c r="I3191" s="3">
        <v>1</v>
      </c>
      <c r="J3191" s="3">
        <v>9</v>
      </c>
      <c r="K3191" s="3">
        <v>53</v>
      </c>
      <c r="L3191" s="26">
        <v>10</v>
      </c>
    </row>
    <row r="3192" spans="4:12" x14ac:dyDescent="0.2">
      <c r="D3192" s="200"/>
      <c r="E3192" s="11"/>
      <c r="F3192" s="10"/>
      <c r="G3192" s="7">
        <v>100</v>
      </c>
      <c r="H3192" s="18">
        <v>1.351351351351</v>
      </c>
      <c r="I3192" s="2">
        <v>1.351351351351</v>
      </c>
      <c r="J3192" s="2">
        <v>12.162162162162</v>
      </c>
      <c r="K3192" s="25">
        <v>71.621621621621998</v>
      </c>
      <c r="L3192" s="15">
        <v>13.513513513514001</v>
      </c>
    </row>
    <row r="3193" spans="4:12" x14ac:dyDescent="0.2">
      <c r="D3193" s="200"/>
      <c r="E3193" s="4" t="s">
        <v>35</v>
      </c>
      <c r="F3193" s="5"/>
      <c r="G3193" s="6">
        <v>148</v>
      </c>
      <c r="H3193" s="8">
        <v>11</v>
      </c>
      <c r="I3193" s="1">
        <v>11</v>
      </c>
      <c r="J3193" s="1">
        <v>19</v>
      </c>
      <c r="K3193" s="1">
        <v>94</v>
      </c>
      <c r="L3193" s="9">
        <v>13</v>
      </c>
    </row>
    <row r="3194" spans="4:12" x14ac:dyDescent="0.2">
      <c r="D3194" s="200"/>
      <c r="E3194" s="11"/>
      <c r="F3194" s="10"/>
      <c r="G3194" s="7">
        <v>100</v>
      </c>
      <c r="H3194" s="18">
        <v>7.4324324324319999</v>
      </c>
      <c r="I3194" s="2">
        <v>7.4324324324319999</v>
      </c>
      <c r="J3194" s="2">
        <v>12.837837837838</v>
      </c>
      <c r="K3194" s="2">
        <v>63.513513513513999</v>
      </c>
      <c r="L3194" s="15">
        <v>8.7837837837839992</v>
      </c>
    </row>
    <row r="3195" spans="4:12" x14ac:dyDescent="0.2">
      <c r="D3195" s="200"/>
      <c r="E3195" s="4" t="s">
        <v>36</v>
      </c>
      <c r="F3195" s="5"/>
      <c r="G3195" s="6">
        <v>187</v>
      </c>
      <c r="H3195" s="8">
        <v>12</v>
      </c>
      <c r="I3195" s="1">
        <v>16</v>
      </c>
      <c r="J3195" s="1">
        <v>36</v>
      </c>
      <c r="K3195" s="1">
        <v>112</v>
      </c>
      <c r="L3195" s="9">
        <v>11</v>
      </c>
    </row>
    <row r="3196" spans="4:12" x14ac:dyDescent="0.2">
      <c r="D3196" s="200"/>
      <c r="E3196" s="11"/>
      <c r="F3196" s="10"/>
      <c r="G3196" s="7">
        <v>100</v>
      </c>
      <c r="H3196" s="18">
        <v>6.4171122994649998</v>
      </c>
      <c r="I3196" s="2">
        <v>8.5561497326199998</v>
      </c>
      <c r="J3196" s="25">
        <v>19.251336898396001</v>
      </c>
      <c r="K3196" s="30">
        <v>59.893048128342002</v>
      </c>
      <c r="L3196" s="95">
        <v>5.8823529411760003</v>
      </c>
    </row>
    <row r="3197" spans="4:12" x14ac:dyDescent="0.2">
      <c r="D3197" s="200"/>
      <c r="E3197" s="4" t="s">
        <v>37</v>
      </c>
      <c r="F3197" s="5"/>
      <c r="G3197" s="6">
        <v>221</v>
      </c>
      <c r="H3197" s="8">
        <v>12</v>
      </c>
      <c r="I3197" s="1">
        <v>12</v>
      </c>
      <c r="J3197" s="1">
        <v>33</v>
      </c>
      <c r="K3197" s="1">
        <v>145</v>
      </c>
      <c r="L3197" s="9">
        <v>19</v>
      </c>
    </row>
    <row r="3198" spans="4:12" x14ac:dyDescent="0.2">
      <c r="D3198" s="200"/>
      <c r="E3198" s="11"/>
      <c r="F3198" s="10"/>
      <c r="G3198" s="7">
        <v>100</v>
      </c>
      <c r="H3198" s="18">
        <v>5.4298642533940003</v>
      </c>
      <c r="I3198" s="2">
        <v>5.4298642533940003</v>
      </c>
      <c r="J3198" s="2">
        <v>14.932126696833</v>
      </c>
      <c r="K3198" s="2">
        <v>65.610859728506995</v>
      </c>
      <c r="L3198" s="15">
        <v>8.5972850678730008</v>
      </c>
    </row>
    <row r="3199" spans="4:12" x14ac:dyDescent="0.2">
      <c r="D3199" s="200"/>
      <c r="E3199" s="4" t="s">
        <v>38</v>
      </c>
      <c r="F3199" s="5"/>
      <c r="G3199" s="6">
        <v>186</v>
      </c>
      <c r="H3199" s="8">
        <v>5</v>
      </c>
      <c r="I3199" s="1">
        <v>3</v>
      </c>
      <c r="J3199" s="1">
        <v>20</v>
      </c>
      <c r="K3199" s="1">
        <v>137</v>
      </c>
      <c r="L3199" s="9">
        <v>21</v>
      </c>
    </row>
    <row r="3200" spans="4:12" x14ac:dyDescent="0.2">
      <c r="D3200" s="200"/>
      <c r="E3200" s="11"/>
      <c r="F3200" s="10"/>
      <c r="G3200" s="7">
        <v>100</v>
      </c>
      <c r="H3200" s="18">
        <v>2.6881720430109999</v>
      </c>
      <c r="I3200" s="2">
        <v>1.6129032258060001</v>
      </c>
      <c r="J3200" s="2">
        <v>10.752688172042999</v>
      </c>
      <c r="K3200" s="25">
        <v>73.655913978494993</v>
      </c>
      <c r="L3200" s="15">
        <v>11.290322580645</v>
      </c>
    </row>
    <row r="3201" spans="2:12" x14ac:dyDescent="0.2">
      <c r="D3201" s="200"/>
      <c r="E3201" s="4" t="s">
        <v>39</v>
      </c>
      <c r="F3201" s="5"/>
      <c r="G3201" s="6">
        <v>223</v>
      </c>
      <c r="H3201" s="8">
        <v>4</v>
      </c>
      <c r="I3201" s="1">
        <v>10</v>
      </c>
      <c r="J3201" s="1">
        <v>31</v>
      </c>
      <c r="K3201" s="1">
        <v>146</v>
      </c>
      <c r="L3201" s="9">
        <v>32</v>
      </c>
    </row>
    <row r="3202" spans="2:12" x14ac:dyDescent="0.2">
      <c r="D3202" s="200"/>
      <c r="E3202" s="11"/>
      <c r="F3202" s="10"/>
      <c r="G3202" s="7">
        <v>100</v>
      </c>
      <c r="H3202" s="18">
        <v>1.7937219730939999</v>
      </c>
      <c r="I3202" s="2">
        <v>4.4843049327350002</v>
      </c>
      <c r="J3202" s="2">
        <v>13.90134529148</v>
      </c>
      <c r="K3202" s="2">
        <v>65.470852017937005</v>
      </c>
      <c r="L3202" s="15">
        <v>14.349775784753</v>
      </c>
    </row>
    <row r="3203" spans="2:12" x14ac:dyDescent="0.2">
      <c r="D3203" s="200"/>
      <c r="E3203" s="4" t="s">
        <v>40</v>
      </c>
      <c r="F3203" s="5"/>
      <c r="G3203" s="6">
        <v>161</v>
      </c>
      <c r="H3203" s="8">
        <v>2</v>
      </c>
      <c r="I3203" s="1">
        <v>4</v>
      </c>
      <c r="J3203" s="1">
        <v>15</v>
      </c>
      <c r="K3203" s="1">
        <v>97</v>
      </c>
      <c r="L3203" s="9">
        <v>43</v>
      </c>
    </row>
    <row r="3204" spans="2:12" x14ac:dyDescent="0.2">
      <c r="D3204" s="201"/>
      <c r="E3204" s="45"/>
      <c r="F3204" s="51"/>
      <c r="G3204" s="81">
        <v>100</v>
      </c>
      <c r="H3204" s="115">
        <v>1.242236024845</v>
      </c>
      <c r="I3204" s="64">
        <v>2.4844720496889998</v>
      </c>
      <c r="J3204" s="64">
        <v>9.3167701863350008</v>
      </c>
      <c r="K3204" s="126">
        <v>60.248447204968997</v>
      </c>
      <c r="L3204" s="140">
        <v>26.708074534161</v>
      </c>
    </row>
    <row r="3206" spans="2:12" x14ac:dyDescent="0.2">
      <c r="B3206" s="40" t="str">
        <f xml:space="preserve"> HYPERLINK("#'目次'!B84", "[78]")</f>
        <v>[78]</v>
      </c>
      <c r="C3206" s="23" t="s">
        <v>187</v>
      </c>
    </row>
    <row r="3209" spans="2:12" x14ac:dyDescent="0.2">
      <c r="C3209" s="23" t="s">
        <v>48</v>
      </c>
    </row>
    <row r="3210" spans="2:12" ht="36" x14ac:dyDescent="0.2">
      <c r="D3210" s="195"/>
      <c r="E3210" s="196"/>
      <c r="F3210" s="196"/>
      <c r="G3210" s="37" t="s">
        <v>15</v>
      </c>
      <c r="H3210" s="33" t="s">
        <v>178</v>
      </c>
      <c r="I3210" s="13" t="s">
        <v>179</v>
      </c>
      <c r="J3210" s="13" t="s">
        <v>180</v>
      </c>
      <c r="K3210" s="13" t="s">
        <v>181</v>
      </c>
      <c r="L3210" s="38" t="s">
        <v>18</v>
      </c>
    </row>
    <row r="3211" spans="2:12" x14ac:dyDescent="0.2">
      <c r="D3211" s="197"/>
      <c r="E3211" s="198"/>
      <c r="F3211" s="198"/>
      <c r="G3211" s="35"/>
      <c r="H3211" s="39"/>
      <c r="I3211" s="14"/>
      <c r="J3211" s="14"/>
      <c r="K3211" s="14"/>
      <c r="L3211" s="34"/>
    </row>
    <row r="3212" spans="2:12" x14ac:dyDescent="0.2">
      <c r="D3212" s="78"/>
      <c r="E3212" s="79" t="s">
        <v>15</v>
      </c>
      <c r="F3212" s="66"/>
      <c r="G3212" s="36">
        <v>1200</v>
      </c>
      <c r="H3212" s="17">
        <v>47</v>
      </c>
      <c r="I3212" s="17">
        <v>57</v>
      </c>
      <c r="J3212" s="17">
        <v>163</v>
      </c>
      <c r="K3212" s="17">
        <v>784</v>
      </c>
      <c r="L3212" s="47">
        <v>149</v>
      </c>
    </row>
    <row r="3213" spans="2:12" x14ac:dyDescent="0.2">
      <c r="D3213" s="45"/>
      <c r="E3213" s="51"/>
      <c r="F3213" s="67"/>
      <c r="G3213" s="7">
        <v>100</v>
      </c>
      <c r="H3213" s="2">
        <v>3.916666666667</v>
      </c>
      <c r="I3213" s="2">
        <v>4.75</v>
      </c>
      <c r="J3213" s="2">
        <v>13.583333333333</v>
      </c>
      <c r="K3213" s="2">
        <v>65.333333333333002</v>
      </c>
      <c r="L3213" s="15">
        <v>12.416666666667</v>
      </c>
    </row>
    <row r="3214" spans="2:12" x14ac:dyDescent="0.2">
      <c r="D3214" s="199" t="s">
        <v>49</v>
      </c>
      <c r="E3214" s="22" t="s">
        <v>50</v>
      </c>
      <c r="F3214" s="21"/>
      <c r="G3214" s="19">
        <v>15</v>
      </c>
      <c r="H3214" s="27">
        <v>0</v>
      </c>
      <c r="I3214" s="3">
        <v>1</v>
      </c>
      <c r="J3214" s="3">
        <v>2</v>
      </c>
      <c r="K3214" s="3">
        <v>11</v>
      </c>
      <c r="L3214" s="26">
        <v>1</v>
      </c>
    </row>
    <row r="3215" spans="2:12" x14ac:dyDescent="0.2">
      <c r="D3215" s="200"/>
      <c r="E3215" s="11"/>
      <c r="F3215" s="10"/>
      <c r="G3215" s="7">
        <v>100</v>
      </c>
      <c r="H3215" s="53">
        <v>0</v>
      </c>
      <c r="I3215" s="2">
        <v>6.666666666667</v>
      </c>
      <c r="J3215" s="2">
        <v>13.333333333333</v>
      </c>
      <c r="K3215" s="25">
        <v>73.333333333333002</v>
      </c>
      <c r="L3215" s="95">
        <v>6.666666666667</v>
      </c>
    </row>
    <row r="3216" spans="2:12" x14ac:dyDescent="0.2">
      <c r="D3216" s="200"/>
      <c r="E3216" s="4" t="s">
        <v>51</v>
      </c>
      <c r="F3216" s="5"/>
      <c r="G3216" s="6">
        <v>142</v>
      </c>
      <c r="H3216" s="8">
        <v>8</v>
      </c>
      <c r="I3216" s="1">
        <v>5</v>
      </c>
      <c r="J3216" s="1">
        <v>27</v>
      </c>
      <c r="K3216" s="1">
        <v>89</v>
      </c>
      <c r="L3216" s="9">
        <v>13</v>
      </c>
    </row>
    <row r="3217" spans="4:12" x14ac:dyDescent="0.2">
      <c r="D3217" s="200"/>
      <c r="E3217" s="11"/>
      <c r="F3217" s="10"/>
      <c r="G3217" s="7">
        <v>100</v>
      </c>
      <c r="H3217" s="18">
        <v>5.6338028169010004</v>
      </c>
      <c r="I3217" s="2">
        <v>3.5211267605629999</v>
      </c>
      <c r="J3217" s="25">
        <v>19.014084507042</v>
      </c>
      <c r="K3217" s="2">
        <v>62.676056338027998</v>
      </c>
      <c r="L3217" s="15">
        <v>9.1549295774649995</v>
      </c>
    </row>
    <row r="3218" spans="4:12" x14ac:dyDescent="0.2">
      <c r="D3218" s="200"/>
      <c r="E3218" s="4" t="s">
        <v>52</v>
      </c>
      <c r="F3218" s="5"/>
      <c r="G3218" s="6">
        <v>26</v>
      </c>
      <c r="H3218" s="8">
        <v>3</v>
      </c>
      <c r="I3218" s="1">
        <v>4</v>
      </c>
      <c r="J3218" s="1">
        <v>6</v>
      </c>
      <c r="K3218" s="1">
        <v>12</v>
      </c>
      <c r="L3218" s="9">
        <v>1</v>
      </c>
    </row>
    <row r="3219" spans="4:12" x14ac:dyDescent="0.2">
      <c r="D3219" s="200"/>
      <c r="E3219" s="11"/>
      <c r="F3219" s="10"/>
      <c r="G3219" s="7">
        <v>100</v>
      </c>
      <c r="H3219" s="70">
        <v>11.538461538462</v>
      </c>
      <c r="I3219" s="41">
        <v>15.384615384615</v>
      </c>
      <c r="J3219" s="25">
        <v>23.076923076922998</v>
      </c>
      <c r="K3219" s="50">
        <v>46.153846153845997</v>
      </c>
      <c r="L3219" s="95">
        <v>3.8461538461539999</v>
      </c>
    </row>
    <row r="3220" spans="4:12" x14ac:dyDescent="0.2">
      <c r="D3220" s="200"/>
      <c r="E3220" s="4" t="s">
        <v>53</v>
      </c>
      <c r="F3220" s="5"/>
      <c r="G3220" s="6">
        <v>41</v>
      </c>
      <c r="H3220" s="8">
        <v>1</v>
      </c>
      <c r="I3220" s="1">
        <v>0</v>
      </c>
      <c r="J3220" s="1">
        <v>4</v>
      </c>
      <c r="K3220" s="1">
        <v>32</v>
      </c>
      <c r="L3220" s="9">
        <v>4</v>
      </c>
    </row>
    <row r="3221" spans="4:12" x14ac:dyDescent="0.2">
      <c r="D3221" s="200"/>
      <c r="E3221" s="11"/>
      <c r="F3221" s="10"/>
      <c r="G3221" s="7">
        <v>100</v>
      </c>
      <c r="H3221" s="18">
        <v>2.4390243902440001</v>
      </c>
      <c r="I3221" s="16">
        <v>0</v>
      </c>
      <c r="J3221" s="2">
        <v>9.7560975609760003</v>
      </c>
      <c r="K3221" s="41">
        <v>78.048780487805004</v>
      </c>
      <c r="L3221" s="15">
        <v>9.7560975609760003</v>
      </c>
    </row>
    <row r="3222" spans="4:12" x14ac:dyDescent="0.2">
      <c r="D3222" s="200"/>
      <c r="E3222" s="4" t="s">
        <v>54</v>
      </c>
      <c r="F3222" s="5"/>
      <c r="G3222" s="6">
        <v>226</v>
      </c>
      <c r="H3222" s="8">
        <v>9</v>
      </c>
      <c r="I3222" s="1">
        <v>10</v>
      </c>
      <c r="J3222" s="1">
        <v>37</v>
      </c>
      <c r="K3222" s="1">
        <v>149</v>
      </c>
      <c r="L3222" s="9">
        <v>21</v>
      </c>
    </row>
    <row r="3223" spans="4:12" x14ac:dyDescent="0.2">
      <c r="D3223" s="200"/>
      <c r="E3223" s="11"/>
      <c r="F3223" s="10"/>
      <c r="G3223" s="7">
        <v>100</v>
      </c>
      <c r="H3223" s="18">
        <v>3.982300884956</v>
      </c>
      <c r="I3223" s="2">
        <v>4.424778761062</v>
      </c>
      <c r="J3223" s="2">
        <v>16.371681415929</v>
      </c>
      <c r="K3223" s="2">
        <v>65.929203539823007</v>
      </c>
      <c r="L3223" s="15">
        <v>9.2920353982300004</v>
      </c>
    </row>
    <row r="3224" spans="4:12" x14ac:dyDescent="0.2">
      <c r="D3224" s="200"/>
      <c r="E3224" s="4" t="s">
        <v>55</v>
      </c>
      <c r="F3224" s="5"/>
      <c r="G3224" s="6">
        <v>125</v>
      </c>
      <c r="H3224" s="8">
        <v>6</v>
      </c>
      <c r="I3224" s="1">
        <v>12</v>
      </c>
      <c r="J3224" s="1">
        <v>17</v>
      </c>
      <c r="K3224" s="1">
        <v>80</v>
      </c>
      <c r="L3224" s="9">
        <v>10</v>
      </c>
    </row>
    <row r="3225" spans="4:12" x14ac:dyDescent="0.2">
      <c r="D3225" s="200"/>
      <c r="E3225" s="11"/>
      <c r="F3225" s="10"/>
      <c r="G3225" s="7">
        <v>100</v>
      </c>
      <c r="H3225" s="18">
        <v>4.8</v>
      </c>
      <c r="I3225" s="2">
        <v>9.6</v>
      </c>
      <c r="J3225" s="2">
        <v>13.6</v>
      </c>
      <c r="K3225" s="2">
        <v>64</v>
      </c>
      <c r="L3225" s="15">
        <v>8</v>
      </c>
    </row>
    <row r="3226" spans="4:12" x14ac:dyDescent="0.2">
      <c r="D3226" s="200"/>
      <c r="E3226" s="4" t="s">
        <v>56</v>
      </c>
      <c r="F3226" s="5"/>
      <c r="G3226" s="6">
        <v>190</v>
      </c>
      <c r="H3226" s="8">
        <v>8</v>
      </c>
      <c r="I3226" s="1">
        <v>8</v>
      </c>
      <c r="J3226" s="1">
        <v>22</v>
      </c>
      <c r="K3226" s="1">
        <v>129</v>
      </c>
      <c r="L3226" s="9">
        <v>23</v>
      </c>
    </row>
    <row r="3227" spans="4:12" x14ac:dyDescent="0.2">
      <c r="D3227" s="200"/>
      <c r="E3227" s="11"/>
      <c r="F3227" s="10"/>
      <c r="G3227" s="7">
        <v>100</v>
      </c>
      <c r="H3227" s="18">
        <v>4.2105263157890001</v>
      </c>
      <c r="I3227" s="2">
        <v>4.2105263157890001</v>
      </c>
      <c r="J3227" s="2">
        <v>11.578947368421</v>
      </c>
      <c r="K3227" s="2">
        <v>67.894736842105004</v>
      </c>
      <c r="L3227" s="15">
        <v>12.105263157894999</v>
      </c>
    </row>
    <row r="3228" spans="4:12" x14ac:dyDescent="0.2">
      <c r="D3228" s="200"/>
      <c r="E3228" s="4" t="s">
        <v>57</v>
      </c>
      <c r="F3228" s="5"/>
      <c r="G3228" s="6">
        <v>185</v>
      </c>
      <c r="H3228" s="8">
        <v>9</v>
      </c>
      <c r="I3228" s="1">
        <v>10</v>
      </c>
      <c r="J3228" s="1">
        <v>20</v>
      </c>
      <c r="K3228" s="1">
        <v>114</v>
      </c>
      <c r="L3228" s="9">
        <v>32</v>
      </c>
    </row>
    <row r="3229" spans="4:12" x14ac:dyDescent="0.2">
      <c r="D3229" s="200"/>
      <c r="E3229" s="11"/>
      <c r="F3229" s="10"/>
      <c r="G3229" s="7">
        <v>100</v>
      </c>
      <c r="H3229" s="18">
        <v>4.8648648648649999</v>
      </c>
      <c r="I3229" s="2">
        <v>5.4054054054050003</v>
      </c>
      <c r="J3229" s="2">
        <v>10.810810810811001</v>
      </c>
      <c r="K3229" s="2">
        <v>61.621621621621998</v>
      </c>
      <c r="L3229" s="15">
        <v>17.297297297297</v>
      </c>
    </row>
    <row r="3230" spans="4:12" x14ac:dyDescent="0.2">
      <c r="D3230" s="200"/>
      <c r="E3230" s="4" t="s">
        <v>58</v>
      </c>
      <c r="F3230" s="5"/>
      <c r="G3230" s="6">
        <v>113</v>
      </c>
      <c r="H3230" s="8">
        <v>2</v>
      </c>
      <c r="I3230" s="1">
        <v>3</v>
      </c>
      <c r="J3230" s="1">
        <v>9</v>
      </c>
      <c r="K3230" s="1">
        <v>85</v>
      </c>
      <c r="L3230" s="9">
        <v>14</v>
      </c>
    </row>
    <row r="3231" spans="4:12" x14ac:dyDescent="0.2">
      <c r="D3231" s="200"/>
      <c r="E3231" s="11"/>
      <c r="F3231" s="10"/>
      <c r="G3231" s="7">
        <v>100</v>
      </c>
      <c r="H3231" s="18">
        <v>1.769911504425</v>
      </c>
      <c r="I3231" s="2">
        <v>2.654867256637</v>
      </c>
      <c r="J3231" s="30">
        <v>7.964601769912</v>
      </c>
      <c r="K3231" s="25">
        <v>75.221238938053006</v>
      </c>
      <c r="L3231" s="15">
        <v>12.389380530973</v>
      </c>
    </row>
    <row r="3232" spans="4:12" x14ac:dyDescent="0.2">
      <c r="D3232" s="200"/>
      <c r="E3232" s="4" t="s">
        <v>59</v>
      </c>
      <c r="F3232" s="5"/>
      <c r="G3232" s="6">
        <v>136</v>
      </c>
      <c r="H3232" s="8">
        <v>1</v>
      </c>
      <c r="I3232" s="1">
        <v>4</v>
      </c>
      <c r="J3232" s="1">
        <v>18</v>
      </c>
      <c r="K3232" s="1">
        <v>83</v>
      </c>
      <c r="L3232" s="9">
        <v>30</v>
      </c>
    </row>
    <row r="3233" spans="4:12" x14ac:dyDescent="0.2">
      <c r="D3233" s="200"/>
      <c r="E3233" s="11"/>
      <c r="F3233" s="10"/>
      <c r="G3233" s="7">
        <v>100</v>
      </c>
      <c r="H3233" s="18">
        <v>0.73529411764700003</v>
      </c>
      <c r="I3233" s="2">
        <v>2.9411764705880001</v>
      </c>
      <c r="J3233" s="2">
        <v>13.235294117646999</v>
      </c>
      <c r="K3233" s="2">
        <v>61.029411764705998</v>
      </c>
      <c r="L3233" s="85">
        <v>22.058823529411999</v>
      </c>
    </row>
    <row r="3234" spans="4:12" x14ac:dyDescent="0.2">
      <c r="D3234" s="199" t="s">
        <v>60</v>
      </c>
      <c r="E3234" s="22" t="s">
        <v>61</v>
      </c>
      <c r="F3234" s="21"/>
      <c r="G3234" s="19">
        <v>205</v>
      </c>
      <c r="H3234" s="27">
        <v>9</v>
      </c>
      <c r="I3234" s="3">
        <v>11</v>
      </c>
      <c r="J3234" s="3">
        <v>27</v>
      </c>
      <c r="K3234" s="3">
        <v>124</v>
      </c>
      <c r="L3234" s="26">
        <v>34</v>
      </c>
    </row>
    <row r="3235" spans="4:12" x14ac:dyDescent="0.2">
      <c r="D3235" s="200"/>
      <c r="E3235" s="11"/>
      <c r="F3235" s="10"/>
      <c r="G3235" s="7">
        <v>100</v>
      </c>
      <c r="H3235" s="18">
        <v>4.3902439024389999</v>
      </c>
      <c r="I3235" s="2">
        <v>5.3658536585369996</v>
      </c>
      <c r="J3235" s="2">
        <v>13.170731707317</v>
      </c>
      <c r="K3235" s="2">
        <v>60.487804878048998</v>
      </c>
      <c r="L3235" s="15">
        <v>16.585365853658999</v>
      </c>
    </row>
    <row r="3236" spans="4:12" x14ac:dyDescent="0.2">
      <c r="D3236" s="200"/>
      <c r="E3236" s="4" t="s">
        <v>62</v>
      </c>
      <c r="F3236" s="5"/>
      <c r="G3236" s="6">
        <v>160</v>
      </c>
      <c r="H3236" s="8">
        <v>7</v>
      </c>
      <c r="I3236" s="1">
        <v>4</v>
      </c>
      <c r="J3236" s="1">
        <v>19</v>
      </c>
      <c r="K3236" s="1">
        <v>115</v>
      </c>
      <c r="L3236" s="9">
        <v>15</v>
      </c>
    </row>
    <row r="3237" spans="4:12" x14ac:dyDescent="0.2">
      <c r="D3237" s="200"/>
      <c r="E3237" s="11"/>
      <c r="F3237" s="10"/>
      <c r="G3237" s="7">
        <v>100</v>
      </c>
      <c r="H3237" s="18">
        <v>4.375</v>
      </c>
      <c r="I3237" s="2">
        <v>2.5</v>
      </c>
      <c r="J3237" s="2">
        <v>11.875</v>
      </c>
      <c r="K3237" s="25">
        <v>71.875</v>
      </c>
      <c r="L3237" s="15">
        <v>9.375</v>
      </c>
    </row>
    <row r="3238" spans="4:12" x14ac:dyDescent="0.2">
      <c r="D3238" s="200"/>
      <c r="E3238" s="4" t="s">
        <v>63</v>
      </c>
      <c r="F3238" s="5"/>
      <c r="G3238" s="6">
        <v>121</v>
      </c>
      <c r="H3238" s="8">
        <v>6</v>
      </c>
      <c r="I3238" s="1">
        <v>7</v>
      </c>
      <c r="J3238" s="1">
        <v>13</v>
      </c>
      <c r="K3238" s="1">
        <v>83</v>
      </c>
      <c r="L3238" s="9">
        <v>12</v>
      </c>
    </row>
    <row r="3239" spans="4:12" x14ac:dyDescent="0.2">
      <c r="D3239" s="200"/>
      <c r="E3239" s="11"/>
      <c r="F3239" s="10"/>
      <c r="G3239" s="7">
        <v>100</v>
      </c>
      <c r="H3239" s="18">
        <v>4.9586776859499997</v>
      </c>
      <c r="I3239" s="2">
        <v>5.7851239669419998</v>
      </c>
      <c r="J3239" s="2">
        <v>10.743801652893</v>
      </c>
      <c r="K3239" s="2">
        <v>68.595041322314003</v>
      </c>
      <c r="L3239" s="15">
        <v>9.9173553719009995</v>
      </c>
    </row>
    <row r="3240" spans="4:12" x14ac:dyDescent="0.2">
      <c r="D3240" s="200"/>
      <c r="E3240" s="4" t="s">
        <v>64</v>
      </c>
      <c r="F3240" s="5"/>
      <c r="G3240" s="6">
        <v>124</v>
      </c>
      <c r="H3240" s="8">
        <v>7</v>
      </c>
      <c r="I3240" s="1">
        <v>6</v>
      </c>
      <c r="J3240" s="1">
        <v>23</v>
      </c>
      <c r="K3240" s="1">
        <v>74</v>
      </c>
      <c r="L3240" s="9">
        <v>14</v>
      </c>
    </row>
    <row r="3241" spans="4:12" x14ac:dyDescent="0.2">
      <c r="D3241" s="200"/>
      <c r="E3241" s="11"/>
      <c r="F3241" s="10"/>
      <c r="G3241" s="7">
        <v>100</v>
      </c>
      <c r="H3241" s="18">
        <v>5.6451612903230002</v>
      </c>
      <c r="I3241" s="2">
        <v>4.8387096774189997</v>
      </c>
      <c r="J3241" s="2">
        <v>18.548387096774</v>
      </c>
      <c r="K3241" s="30">
        <v>59.677419354839003</v>
      </c>
      <c r="L3241" s="15">
        <v>11.290322580645</v>
      </c>
    </row>
    <row r="3242" spans="4:12" x14ac:dyDescent="0.2">
      <c r="D3242" s="200"/>
      <c r="E3242" s="4" t="s">
        <v>65</v>
      </c>
      <c r="F3242" s="5"/>
      <c r="G3242" s="6">
        <v>109</v>
      </c>
      <c r="H3242" s="8">
        <v>4</v>
      </c>
      <c r="I3242" s="1">
        <v>8</v>
      </c>
      <c r="J3242" s="1">
        <v>15</v>
      </c>
      <c r="K3242" s="1">
        <v>72</v>
      </c>
      <c r="L3242" s="9">
        <v>10</v>
      </c>
    </row>
    <row r="3243" spans="4:12" x14ac:dyDescent="0.2">
      <c r="D3243" s="200"/>
      <c r="E3243" s="11"/>
      <c r="F3243" s="10"/>
      <c r="G3243" s="7">
        <v>100</v>
      </c>
      <c r="H3243" s="18">
        <v>3.669724770642</v>
      </c>
      <c r="I3243" s="2">
        <v>7.339449541284</v>
      </c>
      <c r="J3243" s="2">
        <v>13.761467889907999</v>
      </c>
      <c r="K3243" s="2">
        <v>66.055045871559997</v>
      </c>
      <c r="L3243" s="15">
        <v>9.1743119266060003</v>
      </c>
    </row>
    <row r="3244" spans="4:12" x14ac:dyDescent="0.2">
      <c r="D3244" s="200"/>
      <c r="E3244" s="4" t="s">
        <v>66</v>
      </c>
      <c r="F3244" s="5"/>
      <c r="G3244" s="6">
        <v>104</v>
      </c>
      <c r="H3244" s="8">
        <v>3</v>
      </c>
      <c r="I3244" s="1">
        <v>7</v>
      </c>
      <c r="J3244" s="1">
        <v>13</v>
      </c>
      <c r="K3244" s="1">
        <v>69</v>
      </c>
      <c r="L3244" s="9">
        <v>12</v>
      </c>
    </row>
    <row r="3245" spans="4:12" x14ac:dyDescent="0.2">
      <c r="D3245" s="200"/>
      <c r="E3245" s="11"/>
      <c r="F3245" s="10"/>
      <c r="G3245" s="7">
        <v>100</v>
      </c>
      <c r="H3245" s="18">
        <v>2.884615384615</v>
      </c>
      <c r="I3245" s="2">
        <v>6.7307692307689999</v>
      </c>
      <c r="J3245" s="2">
        <v>12.5</v>
      </c>
      <c r="K3245" s="2">
        <v>66.346153846153996</v>
      </c>
      <c r="L3245" s="15">
        <v>11.538461538462</v>
      </c>
    </row>
    <row r="3246" spans="4:12" x14ac:dyDescent="0.2">
      <c r="D3246" s="200"/>
      <c r="E3246" s="4" t="s">
        <v>67</v>
      </c>
      <c r="F3246" s="5"/>
      <c r="G3246" s="6">
        <v>139</v>
      </c>
      <c r="H3246" s="8">
        <v>5</v>
      </c>
      <c r="I3246" s="1">
        <v>8</v>
      </c>
      <c r="J3246" s="1">
        <v>24</v>
      </c>
      <c r="K3246" s="1">
        <v>90</v>
      </c>
      <c r="L3246" s="9">
        <v>12</v>
      </c>
    </row>
    <row r="3247" spans="4:12" x14ac:dyDescent="0.2">
      <c r="D3247" s="200"/>
      <c r="E3247" s="11"/>
      <c r="F3247" s="10"/>
      <c r="G3247" s="7">
        <v>100</v>
      </c>
      <c r="H3247" s="18">
        <v>3.5971223021580001</v>
      </c>
      <c r="I3247" s="2">
        <v>5.755395683453</v>
      </c>
      <c r="J3247" s="2">
        <v>17.266187050359999</v>
      </c>
      <c r="K3247" s="2">
        <v>64.748201438848994</v>
      </c>
      <c r="L3247" s="15">
        <v>8.6330935251799996</v>
      </c>
    </row>
    <row r="3248" spans="4:12" x14ac:dyDescent="0.2">
      <c r="D3248" s="200"/>
      <c r="E3248" s="4" t="s">
        <v>68</v>
      </c>
      <c r="F3248" s="5"/>
      <c r="G3248" s="6">
        <v>48</v>
      </c>
      <c r="H3248" s="8">
        <v>1</v>
      </c>
      <c r="I3248" s="1">
        <v>1</v>
      </c>
      <c r="J3248" s="1">
        <v>8</v>
      </c>
      <c r="K3248" s="1">
        <v>31</v>
      </c>
      <c r="L3248" s="9">
        <v>7</v>
      </c>
    </row>
    <row r="3249" spans="2:12" x14ac:dyDescent="0.2">
      <c r="D3249" s="200"/>
      <c r="E3249" s="11"/>
      <c r="F3249" s="10"/>
      <c r="G3249" s="7">
        <v>100</v>
      </c>
      <c r="H3249" s="18">
        <v>2.083333333333</v>
      </c>
      <c r="I3249" s="2">
        <v>2.083333333333</v>
      </c>
      <c r="J3249" s="2">
        <v>16.666666666666998</v>
      </c>
      <c r="K3249" s="2">
        <v>64.583333333333002</v>
      </c>
      <c r="L3249" s="15">
        <v>14.583333333333</v>
      </c>
    </row>
    <row r="3250" spans="2:12" x14ac:dyDescent="0.2">
      <c r="D3250" s="200"/>
      <c r="E3250" s="4" t="s">
        <v>69</v>
      </c>
      <c r="F3250" s="5"/>
      <c r="G3250" s="6">
        <v>37</v>
      </c>
      <c r="H3250" s="8">
        <v>1</v>
      </c>
      <c r="I3250" s="1">
        <v>1</v>
      </c>
      <c r="J3250" s="1">
        <v>7</v>
      </c>
      <c r="K3250" s="1">
        <v>24</v>
      </c>
      <c r="L3250" s="9">
        <v>4</v>
      </c>
    </row>
    <row r="3251" spans="2:12" x14ac:dyDescent="0.2">
      <c r="D3251" s="200"/>
      <c r="E3251" s="11"/>
      <c r="F3251" s="10"/>
      <c r="G3251" s="7">
        <v>100</v>
      </c>
      <c r="H3251" s="18">
        <v>2.7027027027030002</v>
      </c>
      <c r="I3251" s="2">
        <v>2.7027027027030002</v>
      </c>
      <c r="J3251" s="25">
        <v>18.918918918919001</v>
      </c>
      <c r="K3251" s="2">
        <v>64.864864864864998</v>
      </c>
      <c r="L3251" s="15">
        <v>10.810810810811001</v>
      </c>
    </row>
    <row r="3252" spans="2:12" x14ac:dyDescent="0.2">
      <c r="D3252" s="199" t="s">
        <v>70</v>
      </c>
      <c r="E3252" s="22" t="s">
        <v>18</v>
      </c>
      <c r="F3252" s="21"/>
      <c r="G3252" s="19">
        <v>0</v>
      </c>
      <c r="H3252" s="27">
        <v>0</v>
      </c>
      <c r="I3252" s="3">
        <v>0</v>
      </c>
      <c r="J3252" s="3">
        <v>0</v>
      </c>
      <c r="K3252" s="3">
        <v>0</v>
      </c>
      <c r="L3252" s="26">
        <v>0</v>
      </c>
    </row>
    <row r="3253" spans="2:12" x14ac:dyDescent="0.2">
      <c r="D3253" s="201"/>
      <c r="E3253" s="45"/>
      <c r="F3253" s="51"/>
      <c r="G3253" s="119">
        <v>0</v>
      </c>
      <c r="H3253" s="118">
        <v>0</v>
      </c>
      <c r="I3253" s="62">
        <v>0</v>
      </c>
      <c r="J3253" s="83">
        <v>0</v>
      </c>
      <c r="K3253" s="83">
        <v>0</v>
      </c>
      <c r="L3253" s="164">
        <v>0</v>
      </c>
    </row>
    <row r="3255" spans="2:12" x14ac:dyDescent="0.2">
      <c r="B3255" s="40" t="str">
        <f xml:space="preserve"> HYPERLINK("#'目次'!B85", "[79]")</f>
        <v>[79]</v>
      </c>
      <c r="C3255" s="23" t="s">
        <v>187</v>
      </c>
    </row>
    <row r="3258" spans="2:12" x14ac:dyDescent="0.2">
      <c r="C3258" s="23" t="s">
        <v>73</v>
      </c>
    </row>
    <row r="3259" spans="2:12" ht="36" x14ac:dyDescent="0.2">
      <c r="D3259" s="195"/>
      <c r="E3259" s="196"/>
      <c r="F3259" s="196"/>
      <c r="G3259" s="37" t="s">
        <v>15</v>
      </c>
      <c r="H3259" s="33" t="s">
        <v>178</v>
      </c>
      <c r="I3259" s="13" t="s">
        <v>179</v>
      </c>
      <c r="J3259" s="13" t="s">
        <v>180</v>
      </c>
      <c r="K3259" s="13" t="s">
        <v>181</v>
      </c>
      <c r="L3259" s="38" t="s">
        <v>18</v>
      </c>
    </row>
    <row r="3260" spans="2:12" x14ac:dyDescent="0.2">
      <c r="D3260" s="197"/>
      <c r="E3260" s="198"/>
      <c r="F3260" s="198"/>
      <c r="G3260" s="35"/>
      <c r="H3260" s="39"/>
      <c r="I3260" s="14"/>
      <c r="J3260" s="14"/>
      <c r="K3260" s="14"/>
      <c r="L3260" s="34"/>
    </row>
    <row r="3261" spans="2:12" x14ac:dyDescent="0.2">
      <c r="D3261" s="78"/>
      <c r="E3261" s="79" t="s">
        <v>15</v>
      </c>
      <c r="F3261" s="66"/>
      <c r="G3261" s="36">
        <v>1200</v>
      </c>
      <c r="H3261" s="17">
        <v>47</v>
      </c>
      <c r="I3261" s="17">
        <v>57</v>
      </c>
      <c r="J3261" s="17">
        <v>163</v>
      </c>
      <c r="K3261" s="17">
        <v>784</v>
      </c>
      <c r="L3261" s="47">
        <v>149</v>
      </c>
    </row>
    <row r="3262" spans="2:12" x14ac:dyDescent="0.2">
      <c r="D3262" s="45"/>
      <c r="E3262" s="51"/>
      <c r="F3262" s="67"/>
      <c r="G3262" s="7">
        <v>100</v>
      </c>
      <c r="H3262" s="2">
        <v>3.916666666667</v>
      </c>
      <c r="I3262" s="2">
        <v>4.75</v>
      </c>
      <c r="J3262" s="2">
        <v>13.583333333333</v>
      </c>
      <c r="K3262" s="2">
        <v>65.333333333333002</v>
      </c>
      <c r="L3262" s="15">
        <v>12.416666666667</v>
      </c>
    </row>
    <row r="3263" spans="2:12" x14ac:dyDescent="0.2">
      <c r="D3263" s="199" t="s">
        <v>74</v>
      </c>
      <c r="E3263" s="22" t="s">
        <v>75</v>
      </c>
      <c r="F3263" s="21"/>
      <c r="G3263" s="19">
        <v>592</v>
      </c>
      <c r="H3263" s="27">
        <v>24</v>
      </c>
      <c r="I3263" s="3">
        <v>30</v>
      </c>
      <c r="J3263" s="3">
        <v>86</v>
      </c>
      <c r="K3263" s="3">
        <v>389</v>
      </c>
      <c r="L3263" s="26">
        <v>63</v>
      </c>
    </row>
    <row r="3264" spans="2:12" x14ac:dyDescent="0.2">
      <c r="D3264" s="200"/>
      <c r="E3264" s="11"/>
      <c r="F3264" s="10"/>
      <c r="G3264" s="7">
        <v>100</v>
      </c>
      <c r="H3264" s="18">
        <v>4.0540540540540002</v>
      </c>
      <c r="I3264" s="2">
        <v>5.0675675675680001</v>
      </c>
      <c r="J3264" s="2">
        <v>14.527027027027</v>
      </c>
      <c r="K3264" s="2">
        <v>65.709459459458998</v>
      </c>
      <c r="L3264" s="15">
        <v>10.641891891892</v>
      </c>
    </row>
    <row r="3265" spans="4:12" x14ac:dyDescent="0.2">
      <c r="D3265" s="200"/>
      <c r="E3265" s="4" t="s">
        <v>34</v>
      </c>
      <c r="F3265" s="5"/>
      <c r="G3265" s="6">
        <v>37</v>
      </c>
      <c r="H3265" s="8">
        <v>1</v>
      </c>
      <c r="I3265" s="1">
        <v>1</v>
      </c>
      <c r="J3265" s="1">
        <v>5</v>
      </c>
      <c r="K3265" s="1">
        <v>27</v>
      </c>
      <c r="L3265" s="9">
        <v>3</v>
      </c>
    </row>
    <row r="3266" spans="4:12" x14ac:dyDescent="0.2">
      <c r="D3266" s="200"/>
      <c r="E3266" s="11"/>
      <c r="F3266" s="10"/>
      <c r="G3266" s="7">
        <v>100</v>
      </c>
      <c r="H3266" s="18">
        <v>2.7027027027030002</v>
      </c>
      <c r="I3266" s="2">
        <v>2.7027027027030002</v>
      </c>
      <c r="J3266" s="2">
        <v>13.513513513514001</v>
      </c>
      <c r="K3266" s="25">
        <v>72.972972972972997</v>
      </c>
      <c r="L3266" s="15">
        <v>8.1081081081080004</v>
      </c>
    </row>
    <row r="3267" spans="4:12" x14ac:dyDescent="0.2">
      <c r="D3267" s="200"/>
      <c r="E3267" s="4" t="s">
        <v>35</v>
      </c>
      <c r="F3267" s="5"/>
      <c r="G3267" s="6">
        <v>75</v>
      </c>
      <c r="H3267" s="8">
        <v>5</v>
      </c>
      <c r="I3267" s="1">
        <v>6</v>
      </c>
      <c r="J3267" s="1">
        <v>5</v>
      </c>
      <c r="K3267" s="1">
        <v>53</v>
      </c>
      <c r="L3267" s="9">
        <v>6</v>
      </c>
    </row>
    <row r="3268" spans="4:12" x14ac:dyDescent="0.2">
      <c r="D3268" s="200"/>
      <c r="E3268" s="11"/>
      <c r="F3268" s="10"/>
      <c r="G3268" s="7">
        <v>100</v>
      </c>
      <c r="H3268" s="18">
        <v>6.666666666667</v>
      </c>
      <c r="I3268" s="2">
        <v>8</v>
      </c>
      <c r="J3268" s="30">
        <v>6.666666666667</v>
      </c>
      <c r="K3268" s="25">
        <v>70.666666666666998</v>
      </c>
      <c r="L3268" s="15">
        <v>8</v>
      </c>
    </row>
    <row r="3269" spans="4:12" x14ac:dyDescent="0.2">
      <c r="D3269" s="200"/>
      <c r="E3269" s="4" t="s">
        <v>36</v>
      </c>
      <c r="F3269" s="5"/>
      <c r="G3269" s="6">
        <v>95</v>
      </c>
      <c r="H3269" s="8">
        <v>3</v>
      </c>
      <c r="I3269" s="1">
        <v>10</v>
      </c>
      <c r="J3269" s="1">
        <v>24</v>
      </c>
      <c r="K3269" s="1">
        <v>56</v>
      </c>
      <c r="L3269" s="9">
        <v>2</v>
      </c>
    </row>
    <row r="3270" spans="4:12" x14ac:dyDescent="0.2">
      <c r="D3270" s="200"/>
      <c r="E3270" s="11"/>
      <c r="F3270" s="10"/>
      <c r="G3270" s="7">
        <v>100</v>
      </c>
      <c r="H3270" s="18">
        <v>3.1578947368420001</v>
      </c>
      <c r="I3270" s="25">
        <v>10.526315789473999</v>
      </c>
      <c r="J3270" s="41">
        <v>25.263157894736999</v>
      </c>
      <c r="K3270" s="30">
        <v>58.947368421053</v>
      </c>
      <c r="L3270" s="132">
        <v>2.1052631578950001</v>
      </c>
    </row>
    <row r="3271" spans="4:12" x14ac:dyDescent="0.2">
      <c r="D3271" s="200"/>
      <c r="E3271" s="4" t="s">
        <v>37</v>
      </c>
      <c r="F3271" s="5"/>
      <c r="G3271" s="6">
        <v>111</v>
      </c>
      <c r="H3271" s="8">
        <v>7</v>
      </c>
      <c r="I3271" s="1">
        <v>4</v>
      </c>
      <c r="J3271" s="1">
        <v>19</v>
      </c>
      <c r="K3271" s="1">
        <v>74</v>
      </c>
      <c r="L3271" s="9">
        <v>7</v>
      </c>
    </row>
    <row r="3272" spans="4:12" x14ac:dyDescent="0.2">
      <c r="D3272" s="200"/>
      <c r="E3272" s="11"/>
      <c r="F3272" s="10"/>
      <c r="G3272" s="7">
        <v>100</v>
      </c>
      <c r="H3272" s="18">
        <v>6.3063063063060003</v>
      </c>
      <c r="I3272" s="2">
        <v>3.6036036036039998</v>
      </c>
      <c r="J3272" s="2">
        <v>17.117117117117001</v>
      </c>
      <c r="K3272" s="2">
        <v>66.666666666666998</v>
      </c>
      <c r="L3272" s="95">
        <v>6.3063063063060003</v>
      </c>
    </row>
    <row r="3273" spans="4:12" x14ac:dyDescent="0.2">
      <c r="D3273" s="200"/>
      <c r="E3273" s="4" t="s">
        <v>38</v>
      </c>
      <c r="F3273" s="5"/>
      <c r="G3273" s="6">
        <v>93</v>
      </c>
      <c r="H3273" s="8">
        <v>4</v>
      </c>
      <c r="I3273" s="1">
        <v>1</v>
      </c>
      <c r="J3273" s="1">
        <v>10</v>
      </c>
      <c r="K3273" s="1">
        <v>67</v>
      </c>
      <c r="L3273" s="9">
        <v>11</v>
      </c>
    </row>
    <row r="3274" spans="4:12" x14ac:dyDescent="0.2">
      <c r="D3274" s="200"/>
      <c r="E3274" s="11"/>
      <c r="F3274" s="10"/>
      <c r="G3274" s="7">
        <v>100</v>
      </c>
      <c r="H3274" s="18">
        <v>4.3010752688169998</v>
      </c>
      <c r="I3274" s="2">
        <v>1.0752688172039999</v>
      </c>
      <c r="J3274" s="2">
        <v>10.752688172042999</v>
      </c>
      <c r="K3274" s="25">
        <v>72.043010752688005</v>
      </c>
      <c r="L3274" s="15">
        <v>11.827956989246999</v>
      </c>
    </row>
    <row r="3275" spans="4:12" x14ac:dyDescent="0.2">
      <c r="D3275" s="200"/>
      <c r="E3275" s="4" t="s">
        <v>39</v>
      </c>
      <c r="F3275" s="5"/>
      <c r="G3275" s="6">
        <v>109</v>
      </c>
      <c r="H3275" s="8">
        <v>3</v>
      </c>
      <c r="I3275" s="1">
        <v>8</v>
      </c>
      <c r="J3275" s="1">
        <v>18</v>
      </c>
      <c r="K3275" s="1">
        <v>65</v>
      </c>
      <c r="L3275" s="9">
        <v>15</v>
      </c>
    </row>
    <row r="3276" spans="4:12" x14ac:dyDescent="0.2">
      <c r="D3276" s="200"/>
      <c r="E3276" s="11"/>
      <c r="F3276" s="10"/>
      <c r="G3276" s="7">
        <v>100</v>
      </c>
      <c r="H3276" s="18">
        <v>2.7522935779819999</v>
      </c>
      <c r="I3276" s="2">
        <v>7.339449541284</v>
      </c>
      <c r="J3276" s="2">
        <v>16.513761467889999</v>
      </c>
      <c r="K3276" s="30">
        <v>59.633027522935997</v>
      </c>
      <c r="L3276" s="15">
        <v>13.761467889907999</v>
      </c>
    </row>
    <row r="3277" spans="4:12" x14ac:dyDescent="0.2">
      <c r="D3277" s="200"/>
      <c r="E3277" s="4" t="s">
        <v>40</v>
      </c>
      <c r="F3277" s="5"/>
      <c r="G3277" s="6">
        <v>72</v>
      </c>
      <c r="H3277" s="8">
        <v>1</v>
      </c>
      <c r="I3277" s="1">
        <v>0</v>
      </c>
      <c r="J3277" s="1">
        <v>5</v>
      </c>
      <c r="K3277" s="1">
        <v>47</v>
      </c>
      <c r="L3277" s="9">
        <v>19</v>
      </c>
    </row>
    <row r="3278" spans="4:12" x14ac:dyDescent="0.2">
      <c r="D3278" s="200"/>
      <c r="E3278" s="11"/>
      <c r="F3278" s="10"/>
      <c r="G3278" s="7">
        <v>100</v>
      </c>
      <c r="H3278" s="18">
        <v>1.3888888888890001</v>
      </c>
      <c r="I3278" s="16">
        <v>0</v>
      </c>
      <c r="J3278" s="30">
        <v>6.9444444444439997</v>
      </c>
      <c r="K3278" s="2">
        <v>65.277777777777999</v>
      </c>
      <c r="L3278" s="102">
        <v>26.388888888888999</v>
      </c>
    </row>
    <row r="3279" spans="4:12" x14ac:dyDescent="0.2">
      <c r="D3279" s="199" t="s">
        <v>76</v>
      </c>
      <c r="E3279" s="22" t="s">
        <v>77</v>
      </c>
      <c r="F3279" s="21"/>
      <c r="G3279" s="19">
        <v>608</v>
      </c>
      <c r="H3279" s="27">
        <v>23</v>
      </c>
      <c r="I3279" s="3">
        <v>27</v>
      </c>
      <c r="J3279" s="3">
        <v>77</v>
      </c>
      <c r="K3279" s="3">
        <v>395</v>
      </c>
      <c r="L3279" s="26">
        <v>86</v>
      </c>
    </row>
    <row r="3280" spans="4:12" x14ac:dyDescent="0.2">
      <c r="D3280" s="200"/>
      <c r="E3280" s="11"/>
      <c r="F3280" s="10"/>
      <c r="G3280" s="7">
        <v>100</v>
      </c>
      <c r="H3280" s="18">
        <v>3.7828947368420001</v>
      </c>
      <c r="I3280" s="2">
        <v>4.4407894736840001</v>
      </c>
      <c r="J3280" s="2">
        <v>12.664473684211</v>
      </c>
      <c r="K3280" s="2">
        <v>64.967105263158004</v>
      </c>
      <c r="L3280" s="15">
        <v>14.144736842105001</v>
      </c>
    </row>
    <row r="3281" spans="2:12" x14ac:dyDescent="0.2">
      <c r="D3281" s="200"/>
      <c r="E3281" s="4" t="s">
        <v>34</v>
      </c>
      <c r="F3281" s="5"/>
      <c r="G3281" s="6">
        <v>37</v>
      </c>
      <c r="H3281" s="8">
        <v>0</v>
      </c>
      <c r="I3281" s="1">
        <v>0</v>
      </c>
      <c r="J3281" s="1">
        <v>4</v>
      </c>
      <c r="K3281" s="1">
        <v>26</v>
      </c>
      <c r="L3281" s="9">
        <v>7</v>
      </c>
    </row>
    <row r="3282" spans="2:12" x14ac:dyDescent="0.2">
      <c r="D3282" s="200"/>
      <c r="E3282" s="11"/>
      <c r="F3282" s="10"/>
      <c r="G3282" s="7">
        <v>100</v>
      </c>
      <c r="H3282" s="53">
        <v>0</v>
      </c>
      <c r="I3282" s="16">
        <v>0</v>
      </c>
      <c r="J3282" s="2">
        <v>10.810810810811001</v>
      </c>
      <c r="K3282" s="2">
        <v>70.270270270270004</v>
      </c>
      <c r="L3282" s="85">
        <v>18.918918918919001</v>
      </c>
    </row>
    <row r="3283" spans="2:12" x14ac:dyDescent="0.2">
      <c r="D3283" s="200"/>
      <c r="E3283" s="4" t="s">
        <v>35</v>
      </c>
      <c r="F3283" s="5"/>
      <c r="G3283" s="6">
        <v>73</v>
      </c>
      <c r="H3283" s="8">
        <v>6</v>
      </c>
      <c r="I3283" s="1">
        <v>5</v>
      </c>
      <c r="J3283" s="1">
        <v>14</v>
      </c>
      <c r="K3283" s="1">
        <v>41</v>
      </c>
      <c r="L3283" s="9">
        <v>7</v>
      </c>
    </row>
    <row r="3284" spans="2:12" x14ac:dyDescent="0.2">
      <c r="D3284" s="200"/>
      <c r="E3284" s="11"/>
      <c r="F3284" s="10"/>
      <c r="G3284" s="7">
        <v>100</v>
      </c>
      <c r="H3284" s="18">
        <v>8.2191780821920002</v>
      </c>
      <c r="I3284" s="2">
        <v>6.8493150684930004</v>
      </c>
      <c r="J3284" s="25">
        <v>19.178082191781002</v>
      </c>
      <c r="K3284" s="30">
        <v>56.164383561644001</v>
      </c>
      <c r="L3284" s="15">
        <v>9.5890410958899999</v>
      </c>
    </row>
    <row r="3285" spans="2:12" x14ac:dyDescent="0.2">
      <c r="D3285" s="200"/>
      <c r="E3285" s="4" t="s">
        <v>36</v>
      </c>
      <c r="F3285" s="5"/>
      <c r="G3285" s="6">
        <v>92</v>
      </c>
      <c r="H3285" s="8">
        <v>9</v>
      </c>
      <c r="I3285" s="1">
        <v>6</v>
      </c>
      <c r="J3285" s="1">
        <v>12</v>
      </c>
      <c r="K3285" s="1">
        <v>56</v>
      </c>
      <c r="L3285" s="9">
        <v>9</v>
      </c>
    </row>
    <row r="3286" spans="2:12" x14ac:dyDescent="0.2">
      <c r="D3286" s="200"/>
      <c r="E3286" s="11"/>
      <c r="F3286" s="10"/>
      <c r="G3286" s="7">
        <v>100</v>
      </c>
      <c r="H3286" s="70">
        <v>9.7826086956519998</v>
      </c>
      <c r="I3286" s="2">
        <v>6.5217391304349999</v>
      </c>
      <c r="J3286" s="2">
        <v>13.04347826087</v>
      </c>
      <c r="K3286" s="2">
        <v>60.869565217390999</v>
      </c>
      <c r="L3286" s="15">
        <v>9.7826086956519998</v>
      </c>
    </row>
    <row r="3287" spans="2:12" x14ac:dyDescent="0.2">
      <c r="D3287" s="200"/>
      <c r="E3287" s="4" t="s">
        <v>37</v>
      </c>
      <c r="F3287" s="5"/>
      <c r="G3287" s="6">
        <v>110</v>
      </c>
      <c r="H3287" s="8">
        <v>5</v>
      </c>
      <c r="I3287" s="1">
        <v>8</v>
      </c>
      <c r="J3287" s="1">
        <v>14</v>
      </c>
      <c r="K3287" s="1">
        <v>71</v>
      </c>
      <c r="L3287" s="9">
        <v>12</v>
      </c>
    </row>
    <row r="3288" spans="2:12" x14ac:dyDescent="0.2">
      <c r="D3288" s="200"/>
      <c r="E3288" s="11"/>
      <c r="F3288" s="10"/>
      <c r="G3288" s="7">
        <v>100</v>
      </c>
      <c r="H3288" s="18">
        <v>4.5454545454549997</v>
      </c>
      <c r="I3288" s="2">
        <v>7.2727272727269998</v>
      </c>
      <c r="J3288" s="2">
        <v>12.727272727273</v>
      </c>
      <c r="K3288" s="2">
        <v>64.545454545455001</v>
      </c>
      <c r="L3288" s="15">
        <v>10.909090909091001</v>
      </c>
    </row>
    <row r="3289" spans="2:12" x14ac:dyDescent="0.2">
      <c r="D3289" s="200"/>
      <c r="E3289" s="4" t="s">
        <v>38</v>
      </c>
      <c r="F3289" s="5"/>
      <c r="G3289" s="6">
        <v>93</v>
      </c>
      <c r="H3289" s="8">
        <v>1</v>
      </c>
      <c r="I3289" s="1">
        <v>2</v>
      </c>
      <c r="J3289" s="1">
        <v>10</v>
      </c>
      <c r="K3289" s="1">
        <v>70</v>
      </c>
      <c r="L3289" s="9">
        <v>10</v>
      </c>
    </row>
    <row r="3290" spans="2:12" x14ac:dyDescent="0.2">
      <c r="D3290" s="200"/>
      <c r="E3290" s="11"/>
      <c r="F3290" s="10"/>
      <c r="G3290" s="7">
        <v>100</v>
      </c>
      <c r="H3290" s="18">
        <v>1.0752688172039999</v>
      </c>
      <c r="I3290" s="2">
        <v>2.1505376344089999</v>
      </c>
      <c r="J3290" s="2">
        <v>10.752688172042999</v>
      </c>
      <c r="K3290" s="25">
        <v>75.268817204301001</v>
      </c>
      <c r="L3290" s="15">
        <v>10.752688172042999</v>
      </c>
    </row>
    <row r="3291" spans="2:12" x14ac:dyDescent="0.2">
      <c r="D3291" s="200"/>
      <c r="E3291" s="4" t="s">
        <v>39</v>
      </c>
      <c r="F3291" s="5"/>
      <c r="G3291" s="6">
        <v>114</v>
      </c>
      <c r="H3291" s="8">
        <v>1</v>
      </c>
      <c r="I3291" s="1">
        <v>2</v>
      </c>
      <c r="J3291" s="1">
        <v>13</v>
      </c>
      <c r="K3291" s="1">
        <v>81</v>
      </c>
      <c r="L3291" s="9">
        <v>17</v>
      </c>
    </row>
    <row r="3292" spans="2:12" x14ac:dyDescent="0.2">
      <c r="D3292" s="200"/>
      <c r="E3292" s="11"/>
      <c r="F3292" s="10"/>
      <c r="G3292" s="7">
        <v>100</v>
      </c>
      <c r="H3292" s="18">
        <v>0.87719298245599997</v>
      </c>
      <c r="I3292" s="2">
        <v>1.7543859649119999</v>
      </c>
      <c r="J3292" s="2">
        <v>11.403508771929999</v>
      </c>
      <c r="K3292" s="25">
        <v>71.052631578947</v>
      </c>
      <c r="L3292" s="15">
        <v>14.912280701754</v>
      </c>
    </row>
    <row r="3293" spans="2:12" x14ac:dyDescent="0.2">
      <c r="D3293" s="200"/>
      <c r="E3293" s="4" t="s">
        <v>40</v>
      </c>
      <c r="F3293" s="5"/>
      <c r="G3293" s="6">
        <v>89</v>
      </c>
      <c r="H3293" s="8">
        <v>1</v>
      </c>
      <c r="I3293" s="1">
        <v>4</v>
      </c>
      <c r="J3293" s="1">
        <v>10</v>
      </c>
      <c r="K3293" s="1">
        <v>50</v>
      </c>
      <c r="L3293" s="9">
        <v>24</v>
      </c>
    </row>
    <row r="3294" spans="2:12" x14ac:dyDescent="0.2">
      <c r="D3294" s="201"/>
      <c r="E3294" s="45"/>
      <c r="F3294" s="51"/>
      <c r="G3294" s="81">
        <v>100</v>
      </c>
      <c r="H3294" s="115">
        <v>1.123595505618</v>
      </c>
      <c r="I3294" s="64">
        <v>4.4943820224720001</v>
      </c>
      <c r="J3294" s="64">
        <v>11.23595505618</v>
      </c>
      <c r="K3294" s="126">
        <v>56.179775280899001</v>
      </c>
      <c r="L3294" s="140">
        <v>26.966292134831001</v>
      </c>
    </row>
    <row r="3296" spans="2:12" x14ac:dyDescent="0.2">
      <c r="B3296" s="40" t="str">
        <f xml:space="preserve"> HYPERLINK("#'目次'!B86", "[80]")</f>
        <v>[80]</v>
      </c>
      <c r="C3296" s="23" t="s">
        <v>187</v>
      </c>
    </row>
    <row r="3299" spans="3:12" x14ac:dyDescent="0.2">
      <c r="C3299" s="23" t="s">
        <v>80</v>
      </c>
    </row>
    <row r="3300" spans="3:12" ht="36" x14ac:dyDescent="0.2">
      <c r="E3300" s="195"/>
      <c r="F3300" s="196"/>
      <c r="G3300" s="37" t="s">
        <v>15</v>
      </c>
      <c r="H3300" s="33" t="s">
        <v>178</v>
      </c>
      <c r="I3300" s="13" t="s">
        <v>179</v>
      </c>
      <c r="J3300" s="13" t="s">
        <v>180</v>
      </c>
      <c r="K3300" s="13" t="s">
        <v>181</v>
      </c>
      <c r="L3300" s="38" t="s">
        <v>18</v>
      </c>
    </row>
    <row r="3301" spans="3:12" x14ac:dyDescent="0.2">
      <c r="E3301" s="197"/>
      <c r="F3301" s="198"/>
      <c r="G3301" s="35"/>
      <c r="H3301" s="39"/>
      <c r="I3301" s="14"/>
      <c r="J3301" s="14"/>
      <c r="K3301" s="14"/>
      <c r="L3301" s="34"/>
    </row>
    <row r="3302" spans="3:12" x14ac:dyDescent="0.2">
      <c r="E3302" s="120" t="s">
        <v>15</v>
      </c>
      <c r="F3302" s="66"/>
      <c r="G3302" s="36">
        <v>1200</v>
      </c>
      <c r="H3302" s="17">
        <v>47</v>
      </c>
      <c r="I3302" s="17">
        <v>57</v>
      </c>
      <c r="J3302" s="17">
        <v>163</v>
      </c>
      <c r="K3302" s="17">
        <v>784</v>
      </c>
      <c r="L3302" s="47">
        <v>149</v>
      </c>
    </row>
    <row r="3303" spans="3:12" x14ac:dyDescent="0.2">
      <c r="E3303" s="45"/>
      <c r="F3303" s="67"/>
      <c r="G3303" s="7">
        <v>100</v>
      </c>
      <c r="H3303" s="2">
        <v>3.916666666667</v>
      </c>
      <c r="I3303" s="2">
        <v>4.75</v>
      </c>
      <c r="J3303" s="2">
        <v>13.583333333333</v>
      </c>
      <c r="K3303" s="2">
        <v>65.333333333333002</v>
      </c>
      <c r="L3303" s="15">
        <v>12.416666666667</v>
      </c>
    </row>
    <row r="3304" spans="3:12" x14ac:dyDescent="0.2">
      <c r="E3304" s="4" t="s">
        <v>81</v>
      </c>
      <c r="F3304" s="5"/>
      <c r="G3304" s="19">
        <v>48</v>
      </c>
      <c r="H3304" s="27">
        <v>3</v>
      </c>
      <c r="I3304" s="3">
        <v>3</v>
      </c>
      <c r="J3304" s="3">
        <v>7</v>
      </c>
      <c r="K3304" s="3">
        <v>28</v>
      </c>
      <c r="L3304" s="26">
        <v>7</v>
      </c>
    </row>
    <row r="3305" spans="3:12" x14ac:dyDescent="0.2">
      <c r="E3305" s="11"/>
      <c r="F3305" s="10"/>
      <c r="G3305" s="7">
        <v>100</v>
      </c>
      <c r="H3305" s="18">
        <v>6.25</v>
      </c>
      <c r="I3305" s="2">
        <v>6.25</v>
      </c>
      <c r="J3305" s="2">
        <v>14.583333333333</v>
      </c>
      <c r="K3305" s="30">
        <v>58.333333333333002</v>
      </c>
      <c r="L3305" s="15">
        <v>14.583333333333</v>
      </c>
    </row>
    <row r="3306" spans="3:12" x14ac:dyDescent="0.2">
      <c r="E3306" s="4" t="s">
        <v>82</v>
      </c>
      <c r="F3306" s="5"/>
      <c r="G3306" s="6">
        <v>84</v>
      </c>
      <c r="H3306" s="8">
        <v>1</v>
      </c>
      <c r="I3306" s="1">
        <v>0</v>
      </c>
      <c r="J3306" s="1">
        <v>13</v>
      </c>
      <c r="K3306" s="1">
        <v>49</v>
      </c>
      <c r="L3306" s="9">
        <v>21</v>
      </c>
    </row>
    <row r="3307" spans="3:12" x14ac:dyDescent="0.2">
      <c r="E3307" s="11"/>
      <c r="F3307" s="10"/>
      <c r="G3307" s="7">
        <v>100</v>
      </c>
      <c r="H3307" s="18">
        <v>1.190476190476</v>
      </c>
      <c r="I3307" s="16">
        <v>0</v>
      </c>
      <c r="J3307" s="2">
        <v>15.47619047619</v>
      </c>
      <c r="K3307" s="30">
        <v>58.333333333333002</v>
      </c>
      <c r="L3307" s="102">
        <v>25</v>
      </c>
    </row>
    <row r="3308" spans="3:12" x14ac:dyDescent="0.2">
      <c r="E3308" s="4" t="s">
        <v>83</v>
      </c>
      <c r="F3308" s="5"/>
      <c r="G3308" s="6">
        <v>462</v>
      </c>
      <c r="H3308" s="8">
        <v>25</v>
      </c>
      <c r="I3308" s="1">
        <v>27</v>
      </c>
      <c r="J3308" s="1">
        <v>69</v>
      </c>
      <c r="K3308" s="1">
        <v>279</v>
      </c>
      <c r="L3308" s="9">
        <v>62</v>
      </c>
    </row>
    <row r="3309" spans="3:12" x14ac:dyDescent="0.2">
      <c r="E3309" s="11"/>
      <c r="F3309" s="10"/>
      <c r="G3309" s="7">
        <v>100</v>
      </c>
      <c r="H3309" s="18">
        <v>5.4112554112550004</v>
      </c>
      <c r="I3309" s="2">
        <v>5.844155844156</v>
      </c>
      <c r="J3309" s="2">
        <v>14.935064935065</v>
      </c>
      <c r="K3309" s="2">
        <v>60.389610389609999</v>
      </c>
      <c r="L3309" s="15">
        <v>13.419913419913</v>
      </c>
    </row>
    <row r="3310" spans="3:12" x14ac:dyDescent="0.2">
      <c r="E3310" s="4" t="s">
        <v>84</v>
      </c>
      <c r="F3310" s="5"/>
      <c r="G3310" s="6">
        <v>30</v>
      </c>
      <c r="H3310" s="8">
        <v>1</v>
      </c>
      <c r="I3310" s="1">
        <v>1</v>
      </c>
      <c r="J3310" s="1">
        <v>6</v>
      </c>
      <c r="K3310" s="1">
        <v>22</v>
      </c>
      <c r="L3310" s="9">
        <v>0</v>
      </c>
    </row>
    <row r="3311" spans="3:12" x14ac:dyDescent="0.2">
      <c r="E3311" s="11"/>
      <c r="F3311" s="10"/>
      <c r="G3311" s="7">
        <v>100</v>
      </c>
      <c r="H3311" s="18">
        <v>3.333333333333</v>
      </c>
      <c r="I3311" s="2">
        <v>3.333333333333</v>
      </c>
      <c r="J3311" s="25">
        <v>20</v>
      </c>
      <c r="K3311" s="25">
        <v>73.333333333333002</v>
      </c>
      <c r="L3311" s="130">
        <v>0</v>
      </c>
    </row>
    <row r="3312" spans="3:12" x14ac:dyDescent="0.2">
      <c r="E3312" s="4" t="s">
        <v>85</v>
      </c>
      <c r="F3312" s="5"/>
      <c r="G3312" s="6">
        <v>144</v>
      </c>
      <c r="H3312" s="8">
        <v>5</v>
      </c>
      <c r="I3312" s="1">
        <v>7</v>
      </c>
      <c r="J3312" s="1">
        <v>15</v>
      </c>
      <c r="K3312" s="1">
        <v>101</v>
      </c>
      <c r="L3312" s="9">
        <v>16</v>
      </c>
    </row>
    <row r="3313" spans="2:12" x14ac:dyDescent="0.2">
      <c r="E3313" s="11"/>
      <c r="F3313" s="10"/>
      <c r="G3313" s="7">
        <v>100</v>
      </c>
      <c r="H3313" s="18">
        <v>3.4722222222219998</v>
      </c>
      <c r="I3313" s="2">
        <v>4.8611111111109997</v>
      </c>
      <c r="J3313" s="2">
        <v>10.416666666667</v>
      </c>
      <c r="K3313" s="2">
        <v>70.138888888888999</v>
      </c>
      <c r="L3313" s="15">
        <v>11.111111111111001</v>
      </c>
    </row>
    <row r="3314" spans="2:12" x14ac:dyDescent="0.2">
      <c r="E3314" s="4" t="s">
        <v>86</v>
      </c>
      <c r="F3314" s="5"/>
      <c r="G3314" s="6">
        <v>192</v>
      </c>
      <c r="H3314" s="8">
        <v>7</v>
      </c>
      <c r="I3314" s="1">
        <v>8</v>
      </c>
      <c r="J3314" s="1">
        <v>24</v>
      </c>
      <c r="K3314" s="1">
        <v>136</v>
      </c>
      <c r="L3314" s="9">
        <v>17</v>
      </c>
    </row>
    <row r="3315" spans="2:12" x14ac:dyDescent="0.2">
      <c r="E3315" s="11"/>
      <c r="F3315" s="10"/>
      <c r="G3315" s="7">
        <v>100</v>
      </c>
      <c r="H3315" s="18">
        <v>3.645833333333</v>
      </c>
      <c r="I3315" s="2">
        <v>4.166666666667</v>
      </c>
      <c r="J3315" s="2">
        <v>12.5</v>
      </c>
      <c r="K3315" s="25">
        <v>70.833333333333002</v>
      </c>
      <c r="L3315" s="15">
        <v>8.854166666667</v>
      </c>
    </row>
    <row r="3316" spans="2:12" x14ac:dyDescent="0.2">
      <c r="E3316" s="4" t="s">
        <v>87</v>
      </c>
      <c r="F3316" s="5"/>
      <c r="G3316" s="6">
        <v>72</v>
      </c>
      <c r="H3316" s="8">
        <v>4</v>
      </c>
      <c r="I3316" s="1">
        <v>3</v>
      </c>
      <c r="J3316" s="1">
        <v>11</v>
      </c>
      <c r="K3316" s="1">
        <v>49</v>
      </c>
      <c r="L3316" s="9">
        <v>5</v>
      </c>
    </row>
    <row r="3317" spans="2:12" x14ac:dyDescent="0.2">
      <c r="E3317" s="11"/>
      <c r="F3317" s="10"/>
      <c r="G3317" s="7">
        <v>100</v>
      </c>
      <c r="H3317" s="18">
        <v>5.5555555555560003</v>
      </c>
      <c r="I3317" s="2">
        <v>4.166666666667</v>
      </c>
      <c r="J3317" s="2">
        <v>15.277777777778001</v>
      </c>
      <c r="K3317" s="2">
        <v>68.055555555555998</v>
      </c>
      <c r="L3317" s="95">
        <v>6.9444444444439997</v>
      </c>
    </row>
    <row r="3318" spans="2:12" x14ac:dyDescent="0.2">
      <c r="E3318" s="4" t="s">
        <v>88</v>
      </c>
      <c r="F3318" s="5"/>
      <c r="G3318" s="6">
        <v>36</v>
      </c>
      <c r="H3318" s="8">
        <v>0</v>
      </c>
      <c r="I3318" s="1">
        <v>3</v>
      </c>
      <c r="J3318" s="1">
        <v>6</v>
      </c>
      <c r="K3318" s="1">
        <v>21</v>
      </c>
      <c r="L3318" s="9">
        <v>6</v>
      </c>
    </row>
    <row r="3319" spans="2:12" x14ac:dyDescent="0.2">
      <c r="E3319" s="11"/>
      <c r="F3319" s="10"/>
      <c r="G3319" s="7">
        <v>100</v>
      </c>
      <c r="H3319" s="53">
        <v>0</v>
      </c>
      <c r="I3319" s="2">
        <v>8.333333333333</v>
      </c>
      <c r="J3319" s="2">
        <v>16.666666666666998</v>
      </c>
      <c r="K3319" s="30">
        <v>58.333333333333002</v>
      </c>
      <c r="L3319" s="15">
        <v>16.666666666666998</v>
      </c>
    </row>
    <row r="3320" spans="2:12" x14ac:dyDescent="0.2">
      <c r="E3320" s="4" t="s">
        <v>89</v>
      </c>
      <c r="F3320" s="5"/>
      <c r="G3320" s="6">
        <v>66</v>
      </c>
      <c r="H3320" s="8">
        <v>1</v>
      </c>
      <c r="I3320" s="1">
        <v>1</v>
      </c>
      <c r="J3320" s="1">
        <v>6</v>
      </c>
      <c r="K3320" s="1">
        <v>50</v>
      </c>
      <c r="L3320" s="9">
        <v>8</v>
      </c>
    </row>
    <row r="3321" spans="2:12" x14ac:dyDescent="0.2">
      <c r="E3321" s="11"/>
      <c r="F3321" s="10"/>
      <c r="G3321" s="7">
        <v>100</v>
      </c>
      <c r="H3321" s="18">
        <v>1.5151515151520001</v>
      </c>
      <c r="I3321" s="2">
        <v>1.5151515151520001</v>
      </c>
      <c r="J3321" s="2">
        <v>9.0909090909089993</v>
      </c>
      <c r="K3321" s="41">
        <v>75.757575757576006</v>
      </c>
      <c r="L3321" s="15">
        <v>12.121212121212</v>
      </c>
    </row>
    <row r="3322" spans="2:12" x14ac:dyDescent="0.2">
      <c r="E3322" s="4" t="s">
        <v>90</v>
      </c>
      <c r="F3322" s="5"/>
      <c r="G3322" s="6">
        <v>54</v>
      </c>
      <c r="H3322" s="8">
        <v>0</v>
      </c>
      <c r="I3322" s="1">
        <v>4</v>
      </c>
      <c r="J3322" s="1">
        <v>4</v>
      </c>
      <c r="K3322" s="1">
        <v>40</v>
      </c>
      <c r="L3322" s="9">
        <v>6</v>
      </c>
    </row>
    <row r="3323" spans="2:12" x14ac:dyDescent="0.2">
      <c r="E3323" s="11"/>
      <c r="F3323" s="10"/>
      <c r="G3323" s="7">
        <v>100</v>
      </c>
      <c r="H3323" s="53">
        <v>0</v>
      </c>
      <c r="I3323" s="2">
        <v>7.4074074074069998</v>
      </c>
      <c r="J3323" s="30">
        <v>7.4074074074069998</v>
      </c>
      <c r="K3323" s="25">
        <v>74.074074074074005</v>
      </c>
      <c r="L3323" s="15">
        <v>11.111111111111001</v>
      </c>
    </row>
    <row r="3324" spans="2:12" x14ac:dyDescent="0.2">
      <c r="E3324" s="4" t="s">
        <v>91</v>
      </c>
      <c r="F3324" s="5"/>
      <c r="G3324" s="6">
        <v>12</v>
      </c>
      <c r="H3324" s="8">
        <v>0</v>
      </c>
      <c r="I3324" s="1">
        <v>0</v>
      </c>
      <c r="J3324" s="1">
        <v>2</v>
      </c>
      <c r="K3324" s="1">
        <v>9</v>
      </c>
      <c r="L3324" s="9">
        <v>1</v>
      </c>
    </row>
    <row r="3325" spans="2:12" x14ac:dyDescent="0.2">
      <c r="E3325" s="45"/>
      <c r="F3325" s="51"/>
      <c r="G3325" s="81">
        <v>100</v>
      </c>
      <c r="H3325" s="118">
        <v>0</v>
      </c>
      <c r="I3325" s="62">
        <v>0</v>
      </c>
      <c r="J3325" s="64">
        <v>16.666666666666998</v>
      </c>
      <c r="K3325" s="124">
        <v>75</v>
      </c>
      <c r="L3325" s="106">
        <v>8.333333333333</v>
      </c>
    </row>
    <row r="3327" spans="2:12" x14ac:dyDescent="0.2">
      <c r="B3327" s="40" t="str">
        <f xml:space="preserve"> HYPERLINK("#'目次'!B87", "[81]")</f>
        <v>[81]</v>
      </c>
      <c r="C3327" s="23" t="s">
        <v>190</v>
      </c>
    </row>
    <row r="3330" spans="3:12" x14ac:dyDescent="0.2">
      <c r="C3330" s="23" t="s">
        <v>14</v>
      </c>
    </row>
    <row r="3331" spans="3:12" ht="36" x14ac:dyDescent="0.2">
      <c r="D3331" s="195"/>
      <c r="E3331" s="196"/>
      <c r="F3331" s="196"/>
      <c r="G3331" s="37" t="s">
        <v>15</v>
      </c>
      <c r="H3331" s="33" t="s">
        <v>178</v>
      </c>
      <c r="I3331" s="13" t="s">
        <v>179</v>
      </c>
      <c r="J3331" s="13" t="s">
        <v>180</v>
      </c>
      <c r="K3331" s="13" t="s">
        <v>181</v>
      </c>
      <c r="L3331" s="38" t="s">
        <v>18</v>
      </c>
    </row>
    <row r="3332" spans="3:12" x14ac:dyDescent="0.2">
      <c r="D3332" s="197"/>
      <c r="E3332" s="198"/>
      <c r="F3332" s="198"/>
      <c r="G3332" s="35"/>
      <c r="H3332" s="39"/>
      <c r="I3332" s="14"/>
      <c r="J3332" s="14"/>
      <c r="K3332" s="14"/>
      <c r="L3332" s="34"/>
    </row>
    <row r="3333" spans="3:12" x14ac:dyDescent="0.2">
      <c r="D3333" s="78"/>
      <c r="E3333" s="79" t="s">
        <v>15</v>
      </c>
      <c r="F3333" s="66"/>
      <c r="G3333" s="36">
        <v>1200</v>
      </c>
      <c r="H3333" s="17">
        <v>111</v>
      </c>
      <c r="I3333" s="17">
        <v>565</v>
      </c>
      <c r="J3333" s="17">
        <v>242</v>
      </c>
      <c r="K3333" s="17">
        <v>257</v>
      </c>
      <c r="L3333" s="47">
        <v>25</v>
      </c>
    </row>
    <row r="3334" spans="3:12" x14ac:dyDescent="0.2">
      <c r="D3334" s="45"/>
      <c r="E3334" s="51"/>
      <c r="F3334" s="67"/>
      <c r="G3334" s="7">
        <v>100</v>
      </c>
      <c r="H3334" s="2">
        <v>9.25</v>
      </c>
      <c r="I3334" s="2">
        <v>47.083333333333002</v>
      </c>
      <c r="J3334" s="2">
        <v>20.166666666666998</v>
      </c>
      <c r="K3334" s="2">
        <v>21.416666666666998</v>
      </c>
      <c r="L3334" s="15">
        <v>2.083333333333</v>
      </c>
    </row>
    <row r="3335" spans="3:12" x14ac:dyDescent="0.2">
      <c r="D3335" s="199" t="s">
        <v>19</v>
      </c>
      <c r="E3335" s="22" t="s">
        <v>20</v>
      </c>
      <c r="F3335" s="21"/>
      <c r="G3335" s="19">
        <v>132</v>
      </c>
      <c r="H3335" s="27">
        <v>14</v>
      </c>
      <c r="I3335" s="3">
        <v>49</v>
      </c>
      <c r="J3335" s="3">
        <v>28</v>
      </c>
      <c r="K3335" s="3">
        <v>34</v>
      </c>
      <c r="L3335" s="26">
        <v>7</v>
      </c>
    </row>
    <row r="3336" spans="3:12" x14ac:dyDescent="0.2">
      <c r="D3336" s="200"/>
      <c r="E3336" s="11"/>
      <c r="F3336" s="10"/>
      <c r="G3336" s="7">
        <v>100</v>
      </c>
      <c r="H3336" s="18">
        <v>10.606060606061</v>
      </c>
      <c r="I3336" s="30">
        <v>37.121212121211997</v>
      </c>
      <c r="J3336" s="2">
        <v>21.212121212121001</v>
      </c>
      <c r="K3336" s="2">
        <v>25.757575757575999</v>
      </c>
      <c r="L3336" s="15">
        <v>5.3030303030299999</v>
      </c>
    </row>
    <row r="3337" spans="3:12" x14ac:dyDescent="0.2">
      <c r="D3337" s="200"/>
      <c r="E3337" s="4" t="s">
        <v>21</v>
      </c>
      <c r="F3337" s="5"/>
      <c r="G3337" s="6">
        <v>444</v>
      </c>
      <c r="H3337" s="8">
        <v>32</v>
      </c>
      <c r="I3337" s="1">
        <v>219</v>
      </c>
      <c r="J3337" s="1">
        <v>94</v>
      </c>
      <c r="K3337" s="1">
        <v>88</v>
      </c>
      <c r="L3337" s="9">
        <v>11</v>
      </c>
    </row>
    <row r="3338" spans="3:12" x14ac:dyDescent="0.2">
      <c r="D3338" s="200"/>
      <c r="E3338" s="11"/>
      <c r="F3338" s="10"/>
      <c r="G3338" s="7">
        <v>100</v>
      </c>
      <c r="H3338" s="18">
        <v>7.2072072072070004</v>
      </c>
      <c r="I3338" s="2">
        <v>49.324324324324003</v>
      </c>
      <c r="J3338" s="2">
        <v>21.171171171171</v>
      </c>
      <c r="K3338" s="2">
        <v>19.819819819820001</v>
      </c>
      <c r="L3338" s="15">
        <v>2.4774774774770001</v>
      </c>
    </row>
    <row r="3339" spans="3:12" x14ac:dyDescent="0.2">
      <c r="D3339" s="200"/>
      <c r="E3339" s="4" t="s">
        <v>22</v>
      </c>
      <c r="F3339" s="5"/>
      <c r="G3339" s="6">
        <v>192</v>
      </c>
      <c r="H3339" s="8">
        <v>17</v>
      </c>
      <c r="I3339" s="1">
        <v>94</v>
      </c>
      <c r="J3339" s="1">
        <v>35</v>
      </c>
      <c r="K3339" s="1">
        <v>43</v>
      </c>
      <c r="L3339" s="9">
        <v>3</v>
      </c>
    </row>
    <row r="3340" spans="3:12" x14ac:dyDescent="0.2">
      <c r="D3340" s="200"/>
      <c r="E3340" s="11"/>
      <c r="F3340" s="10"/>
      <c r="G3340" s="7">
        <v>100</v>
      </c>
      <c r="H3340" s="18">
        <v>8.854166666667</v>
      </c>
      <c r="I3340" s="2">
        <v>48.958333333333002</v>
      </c>
      <c r="J3340" s="2">
        <v>18.229166666666998</v>
      </c>
      <c r="K3340" s="2">
        <v>22.395833333333002</v>
      </c>
      <c r="L3340" s="15">
        <v>1.5625</v>
      </c>
    </row>
    <row r="3341" spans="3:12" x14ac:dyDescent="0.2">
      <c r="D3341" s="200"/>
      <c r="E3341" s="4" t="s">
        <v>23</v>
      </c>
      <c r="F3341" s="5"/>
      <c r="G3341" s="6">
        <v>192</v>
      </c>
      <c r="H3341" s="8">
        <v>22</v>
      </c>
      <c r="I3341" s="1">
        <v>97</v>
      </c>
      <c r="J3341" s="1">
        <v>44</v>
      </c>
      <c r="K3341" s="1">
        <v>29</v>
      </c>
      <c r="L3341" s="9">
        <v>0</v>
      </c>
    </row>
    <row r="3342" spans="3:12" x14ac:dyDescent="0.2">
      <c r="D3342" s="200"/>
      <c r="E3342" s="11"/>
      <c r="F3342" s="10"/>
      <c r="G3342" s="7">
        <v>100</v>
      </c>
      <c r="H3342" s="18">
        <v>11.458333333333</v>
      </c>
      <c r="I3342" s="2">
        <v>50.520833333333002</v>
      </c>
      <c r="J3342" s="2">
        <v>22.916666666666998</v>
      </c>
      <c r="K3342" s="30">
        <v>15.104166666667</v>
      </c>
      <c r="L3342" s="48">
        <v>0</v>
      </c>
    </row>
    <row r="3343" spans="3:12" x14ac:dyDescent="0.2">
      <c r="D3343" s="200"/>
      <c r="E3343" s="4" t="s">
        <v>24</v>
      </c>
      <c r="F3343" s="5"/>
      <c r="G3343" s="6">
        <v>240</v>
      </c>
      <c r="H3343" s="8">
        <v>26</v>
      </c>
      <c r="I3343" s="1">
        <v>106</v>
      </c>
      <c r="J3343" s="1">
        <v>41</v>
      </c>
      <c r="K3343" s="1">
        <v>63</v>
      </c>
      <c r="L3343" s="9">
        <v>4</v>
      </c>
    </row>
    <row r="3344" spans="3:12" x14ac:dyDescent="0.2">
      <c r="D3344" s="200"/>
      <c r="E3344" s="11"/>
      <c r="F3344" s="10"/>
      <c r="G3344" s="7">
        <v>100</v>
      </c>
      <c r="H3344" s="18">
        <v>10.833333333333</v>
      </c>
      <c r="I3344" s="2">
        <v>44.166666666666998</v>
      </c>
      <c r="J3344" s="2">
        <v>17.083333333333002</v>
      </c>
      <c r="K3344" s="2">
        <v>26.25</v>
      </c>
      <c r="L3344" s="15">
        <v>1.666666666667</v>
      </c>
    </row>
    <row r="3345" spans="4:12" x14ac:dyDescent="0.2">
      <c r="D3345" s="199" t="s">
        <v>25</v>
      </c>
      <c r="E3345" s="22" t="s">
        <v>26</v>
      </c>
      <c r="F3345" s="21"/>
      <c r="G3345" s="19">
        <v>348</v>
      </c>
      <c r="H3345" s="27">
        <v>33</v>
      </c>
      <c r="I3345" s="3">
        <v>187</v>
      </c>
      <c r="J3345" s="3">
        <v>65</v>
      </c>
      <c r="K3345" s="3">
        <v>57</v>
      </c>
      <c r="L3345" s="26">
        <v>6</v>
      </c>
    </row>
    <row r="3346" spans="4:12" x14ac:dyDescent="0.2">
      <c r="D3346" s="200"/>
      <c r="E3346" s="11"/>
      <c r="F3346" s="10"/>
      <c r="G3346" s="7">
        <v>100</v>
      </c>
      <c r="H3346" s="18">
        <v>9.4827586206899994</v>
      </c>
      <c r="I3346" s="25">
        <v>53.735632183908002</v>
      </c>
      <c r="J3346" s="2">
        <v>18.678160919540002</v>
      </c>
      <c r="K3346" s="30">
        <v>16.379310344827999</v>
      </c>
      <c r="L3346" s="15">
        <v>1.7241379310339999</v>
      </c>
    </row>
    <row r="3347" spans="4:12" x14ac:dyDescent="0.2">
      <c r="D3347" s="200"/>
      <c r="E3347" s="4" t="s">
        <v>27</v>
      </c>
      <c r="F3347" s="5"/>
      <c r="G3347" s="6">
        <v>378</v>
      </c>
      <c r="H3347" s="8">
        <v>31</v>
      </c>
      <c r="I3347" s="1">
        <v>161</v>
      </c>
      <c r="J3347" s="1">
        <v>92</v>
      </c>
      <c r="K3347" s="1">
        <v>86</v>
      </c>
      <c r="L3347" s="9">
        <v>8</v>
      </c>
    </row>
    <row r="3348" spans="4:12" x14ac:dyDescent="0.2">
      <c r="D3348" s="200"/>
      <c r="E3348" s="11"/>
      <c r="F3348" s="10"/>
      <c r="G3348" s="7">
        <v>100</v>
      </c>
      <c r="H3348" s="18">
        <v>8.2010582010580002</v>
      </c>
      <c r="I3348" s="2">
        <v>42.592592592593</v>
      </c>
      <c r="J3348" s="2">
        <v>24.338624338624001</v>
      </c>
      <c r="K3348" s="2">
        <v>22.751322751322999</v>
      </c>
      <c r="L3348" s="15">
        <v>2.1164021164019999</v>
      </c>
    </row>
    <row r="3349" spans="4:12" x14ac:dyDescent="0.2">
      <c r="D3349" s="200"/>
      <c r="E3349" s="4" t="s">
        <v>28</v>
      </c>
      <c r="F3349" s="5"/>
      <c r="G3349" s="6">
        <v>372</v>
      </c>
      <c r="H3349" s="8">
        <v>39</v>
      </c>
      <c r="I3349" s="1">
        <v>167</v>
      </c>
      <c r="J3349" s="1">
        <v>65</v>
      </c>
      <c r="K3349" s="1">
        <v>90</v>
      </c>
      <c r="L3349" s="9">
        <v>11</v>
      </c>
    </row>
    <row r="3350" spans="4:12" x14ac:dyDescent="0.2">
      <c r="D3350" s="200"/>
      <c r="E3350" s="11"/>
      <c r="F3350" s="10"/>
      <c r="G3350" s="7">
        <v>100</v>
      </c>
      <c r="H3350" s="18">
        <v>10.483870967742</v>
      </c>
      <c r="I3350" s="2">
        <v>44.892473118280002</v>
      </c>
      <c r="J3350" s="2">
        <v>17.473118279569999</v>
      </c>
      <c r="K3350" s="2">
        <v>24.193548387097</v>
      </c>
      <c r="L3350" s="15">
        <v>2.9569892473119999</v>
      </c>
    </row>
    <row r="3351" spans="4:12" x14ac:dyDescent="0.2">
      <c r="D3351" s="200"/>
      <c r="E3351" s="4" t="s">
        <v>29</v>
      </c>
      <c r="F3351" s="5"/>
      <c r="G3351" s="6">
        <v>102</v>
      </c>
      <c r="H3351" s="8">
        <v>8</v>
      </c>
      <c r="I3351" s="1">
        <v>50</v>
      </c>
      <c r="J3351" s="1">
        <v>20</v>
      </c>
      <c r="K3351" s="1">
        <v>24</v>
      </c>
      <c r="L3351" s="9">
        <v>0</v>
      </c>
    </row>
    <row r="3352" spans="4:12" x14ac:dyDescent="0.2">
      <c r="D3352" s="200"/>
      <c r="E3352" s="11"/>
      <c r="F3352" s="10"/>
      <c r="G3352" s="7">
        <v>100</v>
      </c>
      <c r="H3352" s="18">
        <v>7.8431372549020004</v>
      </c>
      <c r="I3352" s="2">
        <v>49.019607843137003</v>
      </c>
      <c r="J3352" s="2">
        <v>19.607843137254999</v>
      </c>
      <c r="K3352" s="2">
        <v>23.529411764706001</v>
      </c>
      <c r="L3352" s="48">
        <v>0</v>
      </c>
    </row>
    <row r="3353" spans="4:12" x14ac:dyDescent="0.2">
      <c r="D3353" s="199" t="s">
        <v>30</v>
      </c>
      <c r="E3353" s="22" t="s">
        <v>31</v>
      </c>
      <c r="F3353" s="21"/>
      <c r="G3353" s="19">
        <v>592</v>
      </c>
      <c r="H3353" s="27">
        <v>60</v>
      </c>
      <c r="I3353" s="3">
        <v>288</v>
      </c>
      <c r="J3353" s="3">
        <v>114</v>
      </c>
      <c r="K3353" s="3">
        <v>120</v>
      </c>
      <c r="L3353" s="26">
        <v>10</v>
      </c>
    </row>
    <row r="3354" spans="4:12" x14ac:dyDescent="0.2">
      <c r="D3354" s="200"/>
      <c r="E3354" s="11"/>
      <c r="F3354" s="10"/>
      <c r="G3354" s="7">
        <v>100</v>
      </c>
      <c r="H3354" s="18">
        <v>10.135135135135</v>
      </c>
      <c r="I3354" s="2">
        <v>48.648648648649001</v>
      </c>
      <c r="J3354" s="2">
        <v>19.256756756756999</v>
      </c>
      <c r="K3354" s="2">
        <v>20.27027027027</v>
      </c>
      <c r="L3354" s="15">
        <v>1.6891891891890001</v>
      </c>
    </row>
    <row r="3355" spans="4:12" x14ac:dyDescent="0.2">
      <c r="D3355" s="200"/>
      <c r="E3355" s="4" t="s">
        <v>32</v>
      </c>
      <c r="F3355" s="5"/>
      <c r="G3355" s="6">
        <v>608</v>
      </c>
      <c r="H3355" s="8">
        <v>51</v>
      </c>
      <c r="I3355" s="1">
        <v>277</v>
      </c>
      <c r="J3355" s="1">
        <v>128</v>
      </c>
      <c r="K3355" s="1">
        <v>137</v>
      </c>
      <c r="L3355" s="9">
        <v>15</v>
      </c>
    </row>
    <row r="3356" spans="4:12" x14ac:dyDescent="0.2">
      <c r="D3356" s="200"/>
      <c r="E3356" s="11"/>
      <c r="F3356" s="10"/>
      <c r="G3356" s="7">
        <v>100</v>
      </c>
      <c r="H3356" s="18">
        <v>8.3881578947370006</v>
      </c>
      <c r="I3356" s="2">
        <v>45.559210526316001</v>
      </c>
      <c r="J3356" s="2">
        <v>21.052631578947</v>
      </c>
      <c r="K3356" s="2">
        <v>22.532894736842</v>
      </c>
      <c r="L3356" s="15">
        <v>2.4671052631579999</v>
      </c>
    </row>
    <row r="3357" spans="4:12" x14ac:dyDescent="0.2">
      <c r="D3357" s="199" t="s">
        <v>33</v>
      </c>
      <c r="E3357" s="22" t="s">
        <v>34</v>
      </c>
      <c r="F3357" s="21"/>
      <c r="G3357" s="19">
        <v>74</v>
      </c>
      <c r="H3357" s="27">
        <v>4</v>
      </c>
      <c r="I3357" s="3">
        <v>28</v>
      </c>
      <c r="J3357" s="3">
        <v>13</v>
      </c>
      <c r="K3357" s="3">
        <v>28</v>
      </c>
      <c r="L3357" s="26">
        <v>1</v>
      </c>
    </row>
    <row r="3358" spans="4:12" x14ac:dyDescent="0.2">
      <c r="D3358" s="200"/>
      <c r="E3358" s="11"/>
      <c r="F3358" s="10"/>
      <c r="G3358" s="7">
        <v>100</v>
      </c>
      <c r="H3358" s="18">
        <v>5.4054054054050003</v>
      </c>
      <c r="I3358" s="30">
        <v>37.837837837838002</v>
      </c>
      <c r="J3358" s="2">
        <v>17.567567567567998</v>
      </c>
      <c r="K3358" s="41">
        <v>37.837837837838002</v>
      </c>
      <c r="L3358" s="15">
        <v>1.351351351351</v>
      </c>
    </row>
    <row r="3359" spans="4:12" x14ac:dyDescent="0.2">
      <c r="D3359" s="200"/>
      <c r="E3359" s="4" t="s">
        <v>35</v>
      </c>
      <c r="F3359" s="5"/>
      <c r="G3359" s="6">
        <v>148</v>
      </c>
      <c r="H3359" s="8">
        <v>13</v>
      </c>
      <c r="I3359" s="1">
        <v>76</v>
      </c>
      <c r="J3359" s="1">
        <v>32</v>
      </c>
      <c r="K3359" s="1">
        <v>24</v>
      </c>
      <c r="L3359" s="9">
        <v>3</v>
      </c>
    </row>
    <row r="3360" spans="4:12" x14ac:dyDescent="0.2">
      <c r="D3360" s="200"/>
      <c r="E3360" s="11"/>
      <c r="F3360" s="10"/>
      <c r="G3360" s="7">
        <v>100</v>
      </c>
      <c r="H3360" s="18">
        <v>8.7837837837839992</v>
      </c>
      <c r="I3360" s="2">
        <v>51.351351351350999</v>
      </c>
      <c r="J3360" s="2">
        <v>21.621621621622001</v>
      </c>
      <c r="K3360" s="30">
        <v>16.216216216216001</v>
      </c>
      <c r="L3360" s="15">
        <v>2.0270270270270001</v>
      </c>
    </row>
    <row r="3361" spans="2:12" x14ac:dyDescent="0.2">
      <c r="D3361" s="200"/>
      <c r="E3361" s="4" t="s">
        <v>36</v>
      </c>
      <c r="F3361" s="5"/>
      <c r="G3361" s="6">
        <v>187</v>
      </c>
      <c r="H3361" s="8">
        <v>17</v>
      </c>
      <c r="I3361" s="1">
        <v>105</v>
      </c>
      <c r="J3361" s="1">
        <v>40</v>
      </c>
      <c r="K3361" s="1">
        <v>23</v>
      </c>
      <c r="L3361" s="9">
        <v>2</v>
      </c>
    </row>
    <row r="3362" spans="2:12" x14ac:dyDescent="0.2">
      <c r="D3362" s="200"/>
      <c r="E3362" s="11"/>
      <c r="F3362" s="10"/>
      <c r="G3362" s="7">
        <v>100</v>
      </c>
      <c r="H3362" s="18">
        <v>9.0909090909089993</v>
      </c>
      <c r="I3362" s="25">
        <v>56.149732620320997</v>
      </c>
      <c r="J3362" s="2">
        <v>21.390374331551001</v>
      </c>
      <c r="K3362" s="30">
        <v>12.299465240642</v>
      </c>
      <c r="L3362" s="15">
        <v>1.069518716578</v>
      </c>
    </row>
    <row r="3363" spans="2:12" x14ac:dyDescent="0.2">
      <c r="D3363" s="200"/>
      <c r="E3363" s="4" t="s">
        <v>37</v>
      </c>
      <c r="F3363" s="5"/>
      <c r="G3363" s="6">
        <v>221</v>
      </c>
      <c r="H3363" s="8">
        <v>36</v>
      </c>
      <c r="I3363" s="1">
        <v>113</v>
      </c>
      <c r="J3363" s="1">
        <v>44</v>
      </c>
      <c r="K3363" s="1">
        <v>25</v>
      </c>
      <c r="L3363" s="9">
        <v>3</v>
      </c>
    </row>
    <row r="3364" spans="2:12" x14ac:dyDescent="0.2">
      <c r="D3364" s="200"/>
      <c r="E3364" s="11"/>
      <c r="F3364" s="10"/>
      <c r="G3364" s="7">
        <v>100</v>
      </c>
      <c r="H3364" s="70">
        <v>16.289592760181002</v>
      </c>
      <c r="I3364" s="2">
        <v>51.131221719457002</v>
      </c>
      <c r="J3364" s="2">
        <v>19.909502262442999</v>
      </c>
      <c r="K3364" s="50">
        <v>11.31221719457</v>
      </c>
      <c r="L3364" s="15">
        <v>1.357466063348</v>
      </c>
    </row>
    <row r="3365" spans="2:12" x14ac:dyDescent="0.2">
      <c r="D3365" s="200"/>
      <c r="E3365" s="4" t="s">
        <v>38</v>
      </c>
      <c r="F3365" s="5"/>
      <c r="G3365" s="6">
        <v>186</v>
      </c>
      <c r="H3365" s="8">
        <v>17</v>
      </c>
      <c r="I3365" s="1">
        <v>95</v>
      </c>
      <c r="J3365" s="1">
        <v>35</v>
      </c>
      <c r="K3365" s="1">
        <v>36</v>
      </c>
      <c r="L3365" s="9">
        <v>3</v>
      </c>
    </row>
    <row r="3366" spans="2:12" x14ac:dyDescent="0.2">
      <c r="D3366" s="200"/>
      <c r="E3366" s="11"/>
      <c r="F3366" s="10"/>
      <c r="G3366" s="7">
        <v>100</v>
      </c>
      <c r="H3366" s="18">
        <v>9.1397849462370004</v>
      </c>
      <c r="I3366" s="2">
        <v>51.075268817203998</v>
      </c>
      <c r="J3366" s="2">
        <v>18.817204301075002</v>
      </c>
      <c r="K3366" s="2">
        <v>19.354838709677001</v>
      </c>
      <c r="L3366" s="15">
        <v>1.6129032258060001</v>
      </c>
    </row>
    <row r="3367" spans="2:12" x14ac:dyDescent="0.2">
      <c r="D3367" s="200"/>
      <c r="E3367" s="4" t="s">
        <v>39</v>
      </c>
      <c r="F3367" s="5"/>
      <c r="G3367" s="6">
        <v>223</v>
      </c>
      <c r="H3367" s="8">
        <v>12</v>
      </c>
      <c r="I3367" s="1">
        <v>95</v>
      </c>
      <c r="J3367" s="1">
        <v>48</v>
      </c>
      <c r="K3367" s="1">
        <v>65</v>
      </c>
      <c r="L3367" s="9">
        <v>3</v>
      </c>
    </row>
    <row r="3368" spans="2:12" x14ac:dyDescent="0.2">
      <c r="D3368" s="200"/>
      <c r="E3368" s="11"/>
      <c r="F3368" s="10"/>
      <c r="G3368" s="7">
        <v>100</v>
      </c>
      <c r="H3368" s="18">
        <v>5.3811659192830001</v>
      </c>
      <c r="I3368" s="2">
        <v>42.600896860987</v>
      </c>
      <c r="J3368" s="2">
        <v>21.52466367713</v>
      </c>
      <c r="K3368" s="25">
        <v>29.147982062779999</v>
      </c>
      <c r="L3368" s="15">
        <v>1.3452914798210001</v>
      </c>
    </row>
    <row r="3369" spans="2:12" x14ac:dyDescent="0.2">
      <c r="D3369" s="200"/>
      <c r="E3369" s="4" t="s">
        <v>40</v>
      </c>
      <c r="F3369" s="5"/>
      <c r="G3369" s="6">
        <v>161</v>
      </c>
      <c r="H3369" s="8">
        <v>12</v>
      </c>
      <c r="I3369" s="1">
        <v>53</v>
      </c>
      <c r="J3369" s="1">
        <v>30</v>
      </c>
      <c r="K3369" s="1">
        <v>56</v>
      </c>
      <c r="L3369" s="9">
        <v>10</v>
      </c>
    </row>
    <row r="3370" spans="2:12" x14ac:dyDescent="0.2">
      <c r="D3370" s="201"/>
      <c r="E3370" s="45"/>
      <c r="F3370" s="51"/>
      <c r="G3370" s="81">
        <v>100</v>
      </c>
      <c r="H3370" s="115">
        <v>7.4534161490680004</v>
      </c>
      <c r="I3370" s="108">
        <v>32.919254658385</v>
      </c>
      <c r="J3370" s="64">
        <v>18.633540372671</v>
      </c>
      <c r="K3370" s="112">
        <v>34.782608695652002</v>
      </c>
      <c r="L3370" s="106">
        <v>6.2111801242239997</v>
      </c>
    </row>
    <row r="3372" spans="2:12" x14ac:dyDescent="0.2">
      <c r="B3372" s="40" t="str">
        <f xml:space="preserve"> HYPERLINK("#'目次'!B88", "[82]")</f>
        <v>[82]</v>
      </c>
      <c r="C3372" s="23" t="s">
        <v>190</v>
      </c>
    </row>
    <row r="3375" spans="2:12" x14ac:dyDescent="0.2">
      <c r="C3375" s="23" t="s">
        <v>48</v>
      </c>
    </row>
    <row r="3376" spans="2:12" ht="36" x14ac:dyDescent="0.2">
      <c r="D3376" s="195"/>
      <c r="E3376" s="196"/>
      <c r="F3376" s="196"/>
      <c r="G3376" s="37" t="s">
        <v>15</v>
      </c>
      <c r="H3376" s="33" t="s">
        <v>178</v>
      </c>
      <c r="I3376" s="13" t="s">
        <v>179</v>
      </c>
      <c r="J3376" s="13" t="s">
        <v>180</v>
      </c>
      <c r="K3376" s="13" t="s">
        <v>181</v>
      </c>
      <c r="L3376" s="38" t="s">
        <v>18</v>
      </c>
    </row>
    <row r="3377" spans="4:12" x14ac:dyDescent="0.2">
      <c r="D3377" s="197"/>
      <c r="E3377" s="198"/>
      <c r="F3377" s="198"/>
      <c r="G3377" s="35"/>
      <c r="H3377" s="39"/>
      <c r="I3377" s="14"/>
      <c r="J3377" s="14"/>
      <c r="K3377" s="14"/>
      <c r="L3377" s="34"/>
    </row>
    <row r="3378" spans="4:12" x14ac:dyDescent="0.2">
      <c r="D3378" s="78"/>
      <c r="E3378" s="79" t="s">
        <v>15</v>
      </c>
      <c r="F3378" s="66"/>
      <c r="G3378" s="36">
        <v>1200</v>
      </c>
      <c r="H3378" s="17">
        <v>111</v>
      </c>
      <c r="I3378" s="17">
        <v>565</v>
      </c>
      <c r="J3378" s="17">
        <v>242</v>
      </c>
      <c r="K3378" s="17">
        <v>257</v>
      </c>
      <c r="L3378" s="47">
        <v>25</v>
      </c>
    </row>
    <row r="3379" spans="4:12" x14ac:dyDescent="0.2">
      <c r="D3379" s="45"/>
      <c r="E3379" s="51"/>
      <c r="F3379" s="67"/>
      <c r="G3379" s="7">
        <v>100</v>
      </c>
      <c r="H3379" s="2">
        <v>9.25</v>
      </c>
      <c r="I3379" s="2">
        <v>47.083333333333002</v>
      </c>
      <c r="J3379" s="2">
        <v>20.166666666666998</v>
      </c>
      <c r="K3379" s="2">
        <v>21.416666666666998</v>
      </c>
      <c r="L3379" s="15">
        <v>2.083333333333</v>
      </c>
    </row>
    <row r="3380" spans="4:12" x14ac:dyDescent="0.2">
      <c r="D3380" s="199" t="s">
        <v>49</v>
      </c>
      <c r="E3380" s="22" t="s">
        <v>50</v>
      </c>
      <c r="F3380" s="21"/>
      <c r="G3380" s="19">
        <v>15</v>
      </c>
      <c r="H3380" s="27">
        <v>3</v>
      </c>
      <c r="I3380" s="3">
        <v>5</v>
      </c>
      <c r="J3380" s="3">
        <v>2</v>
      </c>
      <c r="K3380" s="3">
        <v>5</v>
      </c>
      <c r="L3380" s="26">
        <v>0</v>
      </c>
    </row>
    <row r="3381" spans="4:12" x14ac:dyDescent="0.2">
      <c r="D3381" s="200"/>
      <c r="E3381" s="11"/>
      <c r="F3381" s="10"/>
      <c r="G3381" s="7">
        <v>100</v>
      </c>
      <c r="H3381" s="75">
        <v>20</v>
      </c>
      <c r="I3381" s="50">
        <v>33.333333333333002</v>
      </c>
      <c r="J3381" s="30">
        <v>13.333333333333</v>
      </c>
      <c r="K3381" s="41">
        <v>33.333333333333002</v>
      </c>
      <c r="L3381" s="48">
        <v>0</v>
      </c>
    </row>
    <row r="3382" spans="4:12" x14ac:dyDescent="0.2">
      <c r="D3382" s="200"/>
      <c r="E3382" s="4" t="s">
        <v>51</v>
      </c>
      <c r="F3382" s="5"/>
      <c r="G3382" s="6">
        <v>142</v>
      </c>
      <c r="H3382" s="8">
        <v>21</v>
      </c>
      <c r="I3382" s="1">
        <v>54</v>
      </c>
      <c r="J3382" s="1">
        <v>32</v>
      </c>
      <c r="K3382" s="1">
        <v>35</v>
      </c>
      <c r="L3382" s="9">
        <v>0</v>
      </c>
    </row>
    <row r="3383" spans="4:12" x14ac:dyDescent="0.2">
      <c r="D3383" s="200"/>
      <c r="E3383" s="11"/>
      <c r="F3383" s="10"/>
      <c r="G3383" s="7">
        <v>100</v>
      </c>
      <c r="H3383" s="70">
        <v>14.788732394366001</v>
      </c>
      <c r="I3383" s="30">
        <v>38.028169014085002</v>
      </c>
      <c r="J3383" s="2">
        <v>22.535211267606002</v>
      </c>
      <c r="K3383" s="2">
        <v>24.647887323944001</v>
      </c>
      <c r="L3383" s="48">
        <v>0</v>
      </c>
    </row>
    <row r="3384" spans="4:12" x14ac:dyDescent="0.2">
      <c r="D3384" s="200"/>
      <c r="E3384" s="4" t="s">
        <v>52</v>
      </c>
      <c r="F3384" s="5"/>
      <c r="G3384" s="6">
        <v>26</v>
      </c>
      <c r="H3384" s="8">
        <v>6</v>
      </c>
      <c r="I3384" s="1">
        <v>13</v>
      </c>
      <c r="J3384" s="1">
        <v>5</v>
      </c>
      <c r="K3384" s="1">
        <v>2</v>
      </c>
      <c r="L3384" s="9">
        <v>0</v>
      </c>
    </row>
    <row r="3385" spans="4:12" x14ac:dyDescent="0.2">
      <c r="D3385" s="200"/>
      <c r="E3385" s="11"/>
      <c r="F3385" s="10"/>
      <c r="G3385" s="7">
        <v>100</v>
      </c>
      <c r="H3385" s="75">
        <v>23.076923076922998</v>
      </c>
      <c r="I3385" s="2">
        <v>50</v>
      </c>
      <c r="J3385" s="2">
        <v>19.230769230768999</v>
      </c>
      <c r="K3385" s="50">
        <v>7.6923076923079998</v>
      </c>
      <c r="L3385" s="48">
        <v>0</v>
      </c>
    </row>
    <row r="3386" spans="4:12" x14ac:dyDescent="0.2">
      <c r="D3386" s="200"/>
      <c r="E3386" s="4" t="s">
        <v>53</v>
      </c>
      <c r="F3386" s="5"/>
      <c r="G3386" s="6">
        <v>41</v>
      </c>
      <c r="H3386" s="8">
        <v>4</v>
      </c>
      <c r="I3386" s="1">
        <v>21</v>
      </c>
      <c r="J3386" s="1">
        <v>9</v>
      </c>
      <c r="K3386" s="1">
        <v>6</v>
      </c>
      <c r="L3386" s="9">
        <v>1</v>
      </c>
    </row>
    <row r="3387" spans="4:12" x14ac:dyDescent="0.2">
      <c r="D3387" s="200"/>
      <c r="E3387" s="11"/>
      <c r="F3387" s="10"/>
      <c r="G3387" s="7">
        <v>100</v>
      </c>
      <c r="H3387" s="18">
        <v>9.7560975609760003</v>
      </c>
      <c r="I3387" s="2">
        <v>51.219512195122</v>
      </c>
      <c r="J3387" s="2">
        <v>21.951219512194999</v>
      </c>
      <c r="K3387" s="30">
        <v>14.634146341463</v>
      </c>
      <c r="L3387" s="15">
        <v>2.4390243902440001</v>
      </c>
    </row>
    <row r="3388" spans="4:12" x14ac:dyDescent="0.2">
      <c r="D3388" s="200"/>
      <c r="E3388" s="4" t="s">
        <v>54</v>
      </c>
      <c r="F3388" s="5"/>
      <c r="G3388" s="6">
        <v>226</v>
      </c>
      <c r="H3388" s="8">
        <v>19</v>
      </c>
      <c r="I3388" s="1">
        <v>123</v>
      </c>
      <c r="J3388" s="1">
        <v>45</v>
      </c>
      <c r="K3388" s="1">
        <v>36</v>
      </c>
      <c r="L3388" s="9">
        <v>3</v>
      </c>
    </row>
    <row r="3389" spans="4:12" x14ac:dyDescent="0.2">
      <c r="D3389" s="200"/>
      <c r="E3389" s="11"/>
      <c r="F3389" s="10"/>
      <c r="G3389" s="7">
        <v>100</v>
      </c>
      <c r="H3389" s="18">
        <v>8.4070796460179995</v>
      </c>
      <c r="I3389" s="25">
        <v>54.424778761062001</v>
      </c>
      <c r="J3389" s="2">
        <v>19.911504424779</v>
      </c>
      <c r="K3389" s="30">
        <v>15.929203539823</v>
      </c>
      <c r="L3389" s="15">
        <v>1.327433628319</v>
      </c>
    </row>
    <row r="3390" spans="4:12" x14ac:dyDescent="0.2">
      <c r="D3390" s="200"/>
      <c r="E3390" s="4" t="s">
        <v>55</v>
      </c>
      <c r="F3390" s="5"/>
      <c r="G3390" s="6">
        <v>125</v>
      </c>
      <c r="H3390" s="8">
        <v>12</v>
      </c>
      <c r="I3390" s="1">
        <v>67</v>
      </c>
      <c r="J3390" s="1">
        <v>18</v>
      </c>
      <c r="K3390" s="1">
        <v>26</v>
      </c>
      <c r="L3390" s="9">
        <v>2</v>
      </c>
    </row>
    <row r="3391" spans="4:12" x14ac:dyDescent="0.2">
      <c r="D3391" s="200"/>
      <c r="E3391" s="11"/>
      <c r="F3391" s="10"/>
      <c r="G3391" s="7">
        <v>100</v>
      </c>
      <c r="H3391" s="18">
        <v>9.6</v>
      </c>
      <c r="I3391" s="25">
        <v>53.6</v>
      </c>
      <c r="J3391" s="30">
        <v>14.4</v>
      </c>
      <c r="K3391" s="2">
        <v>20.8</v>
      </c>
      <c r="L3391" s="15">
        <v>1.6</v>
      </c>
    </row>
    <row r="3392" spans="4:12" x14ac:dyDescent="0.2">
      <c r="D3392" s="200"/>
      <c r="E3392" s="4" t="s">
        <v>56</v>
      </c>
      <c r="F3392" s="5"/>
      <c r="G3392" s="6">
        <v>190</v>
      </c>
      <c r="H3392" s="8">
        <v>20</v>
      </c>
      <c r="I3392" s="1">
        <v>86</v>
      </c>
      <c r="J3392" s="1">
        <v>41</v>
      </c>
      <c r="K3392" s="1">
        <v>39</v>
      </c>
      <c r="L3392" s="9">
        <v>4</v>
      </c>
    </row>
    <row r="3393" spans="4:12" x14ac:dyDescent="0.2">
      <c r="D3393" s="200"/>
      <c r="E3393" s="11"/>
      <c r="F3393" s="10"/>
      <c r="G3393" s="7">
        <v>100</v>
      </c>
      <c r="H3393" s="18">
        <v>10.526315789473999</v>
      </c>
      <c r="I3393" s="2">
        <v>45.263157894736999</v>
      </c>
      <c r="J3393" s="2">
        <v>21.578947368421002</v>
      </c>
      <c r="K3393" s="2">
        <v>20.526315789474001</v>
      </c>
      <c r="L3393" s="15">
        <v>2.1052631578950001</v>
      </c>
    </row>
    <row r="3394" spans="4:12" x14ac:dyDescent="0.2">
      <c r="D3394" s="200"/>
      <c r="E3394" s="4" t="s">
        <v>57</v>
      </c>
      <c r="F3394" s="5"/>
      <c r="G3394" s="6">
        <v>185</v>
      </c>
      <c r="H3394" s="8">
        <v>15</v>
      </c>
      <c r="I3394" s="1">
        <v>92</v>
      </c>
      <c r="J3394" s="1">
        <v>34</v>
      </c>
      <c r="K3394" s="1">
        <v>40</v>
      </c>
      <c r="L3394" s="9">
        <v>4</v>
      </c>
    </row>
    <row r="3395" spans="4:12" x14ac:dyDescent="0.2">
      <c r="D3395" s="200"/>
      <c r="E3395" s="11"/>
      <c r="F3395" s="10"/>
      <c r="G3395" s="7">
        <v>100</v>
      </c>
      <c r="H3395" s="18">
        <v>8.1081081081080004</v>
      </c>
      <c r="I3395" s="2">
        <v>49.729729729730003</v>
      </c>
      <c r="J3395" s="2">
        <v>18.378378378377999</v>
      </c>
      <c r="K3395" s="2">
        <v>21.621621621622001</v>
      </c>
      <c r="L3395" s="15">
        <v>2.1621621621620002</v>
      </c>
    </row>
    <row r="3396" spans="4:12" x14ac:dyDescent="0.2">
      <c r="D3396" s="200"/>
      <c r="E3396" s="4" t="s">
        <v>58</v>
      </c>
      <c r="F3396" s="5"/>
      <c r="G3396" s="6">
        <v>113</v>
      </c>
      <c r="H3396" s="8">
        <v>4</v>
      </c>
      <c r="I3396" s="1">
        <v>50</v>
      </c>
      <c r="J3396" s="1">
        <v>23</v>
      </c>
      <c r="K3396" s="1">
        <v>33</v>
      </c>
      <c r="L3396" s="9">
        <v>3</v>
      </c>
    </row>
    <row r="3397" spans="4:12" x14ac:dyDescent="0.2">
      <c r="D3397" s="200"/>
      <c r="E3397" s="11"/>
      <c r="F3397" s="10"/>
      <c r="G3397" s="7">
        <v>100</v>
      </c>
      <c r="H3397" s="72">
        <v>3.53982300885</v>
      </c>
      <c r="I3397" s="2">
        <v>44.247787610619</v>
      </c>
      <c r="J3397" s="2">
        <v>20.353982300885001</v>
      </c>
      <c r="K3397" s="25">
        <v>29.203539823008999</v>
      </c>
      <c r="L3397" s="15">
        <v>2.654867256637</v>
      </c>
    </row>
    <row r="3398" spans="4:12" x14ac:dyDescent="0.2">
      <c r="D3398" s="200"/>
      <c r="E3398" s="4" t="s">
        <v>59</v>
      </c>
      <c r="F3398" s="5"/>
      <c r="G3398" s="6">
        <v>136</v>
      </c>
      <c r="H3398" s="8">
        <v>7</v>
      </c>
      <c r="I3398" s="1">
        <v>54</v>
      </c>
      <c r="J3398" s="1">
        <v>32</v>
      </c>
      <c r="K3398" s="1">
        <v>35</v>
      </c>
      <c r="L3398" s="9">
        <v>8</v>
      </c>
    </row>
    <row r="3399" spans="4:12" x14ac:dyDescent="0.2">
      <c r="D3399" s="200"/>
      <c r="E3399" s="11"/>
      <c r="F3399" s="10"/>
      <c r="G3399" s="7">
        <v>100</v>
      </c>
      <c r="H3399" s="18">
        <v>5.147058823529</v>
      </c>
      <c r="I3399" s="30">
        <v>39.705882352941003</v>
      </c>
      <c r="J3399" s="2">
        <v>23.529411764706001</v>
      </c>
      <c r="K3399" s="2">
        <v>25.735294117647001</v>
      </c>
      <c r="L3399" s="15">
        <v>5.8823529411760003</v>
      </c>
    </row>
    <row r="3400" spans="4:12" x14ac:dyDescent="0.2">
      <c r="D3400" s="199" t="s">
        <v>60</v>
      </c>
      <c r="E3400" s="22" t="s">
        <v>61</v>
      </c>
      <c r="F3400" s="21"/>
      <c r="G3400" s="19">
        <v>205</v>
      </c>
      <c r="H3400" s="27">
        <v>21</v>
      </c>
      <c r="I3400" s="3">
        <v>88</v>
      </c>
      <c r="J3400" s="3">
        <v>38</v>
      </c>
      <c r="K3400" s="3">
        <v>50</v>
      </c>
      <c r="L3400" s="26">
        <v>8</v>
      </c>
    </row>
    <row r="3401" spans="4:12" x14ac:dyDescent="0.2">
      <c r="D3401" s="200"/>
      <c r="E3401" s="11"/>
      <c r="F3401" s="10"/>
      <c r="G3401" s="7">
        <v>100</v>
      </c>
      <c r="H3401" s="18">
        <v>10.243902439024</v>
      </c>
      <c r="I3401" s="2">
        <v>42.926829268292998</v>
      </c>
      <c r="J3401" s="2">
        <v>18.536585365853998</v>
      </c>
      <c r="K3401" s="2">
        <v>24.390243902439</v>
      </c>
      <c r="L3401" s="15">
        <v>3.90243902439</v>
      </c>
    </row>
    <row r="3402" spans="4:12" x14ac:dyDescent="0.2">
      <c r="D3402" s="200"/>
      <c r="E3402" s="4" t="s">
        <v>62</v>
      </c>
      <c r="F3402" s="5"/>
      <c r="G3402" s="6">
        <v>160</v>
      </c>
      <c r="H3402" s="8">
        <v>13</v>
      </c>
      <c r="I3402" s="1">
        <v>74</v>
      </c>
      <c r="J3402" s="1">
        <v>32</v>
      </c>
      <c r="K3402" s="1">
        <v>41</v>
      </c>
      <c r="L3402" s="9">
        <v>0</v>
      </c>
    </row>
    <row r="3403" spans="4:12" x14ac:dyDescent="0.2">
      <c r="D3403" s="200"/>
      <c r="E3403" s="11"/>
      <c r="F3403" s="10"/>
      <c r="G3403" s="7">
        <v>100</v>
      </c>
      <c r="H3403" s="18">
        <v>8.125</v>
      </c>
      <c r="I3403" s="2">
        <v>46.25</v>
      </c>
      <c r="J3403" s="2">
        <v>20</v>
      </c>
      <c r="K3403" s="2">
        <v>25.625</v>
      </c>
      <c r="L3403" s="48">
        <v>0</v>
      </c>
    </row>
    <row r="3404" spans="4:12" x14ac:dyDescent="0.2">
      <c r="D3404" s="200"/>
      <c r="E3404" s="4" t="s">
        <v>63</v>
      </c>
      <c r="F3404" s="5"/>
      <c r="G3404" s="6">
        <v>121</v>
      </c>
      <c r="H3404" s="8">
        <v>10</v>
      </c>
      <c r="I3404" s="1">
        <v>64</v>
      </c>
      <c r="J3404" s="1">
        <v>22</v>
      </c>
      <c r="K3404" s="1">
        <v>23</v>
      </c>
      <c r="L3404" s="9">
        <v>2</v>
      </c>
    </row>
    <row r="3405" spans="4:12" x14ac:dyDescent="0.2">
      <c r="D3405" s="200"/>
      <c r="E3405" s="11"/>
      <c r="F3405" s="10"/>
      <c r="G3405" s="7">
        <v>100</v>
      </c>
      <c r="H3405" s="18">
        <v>8.2644628099169992</v>
      </c>
      <c r="I3405" s="25">
        <v>52.892561983470998</v>
      </c>
      <c r="J3405" s="2">
        <v>18.181818181817999</v>
      </c>
      <c r="K3405" s="2">
        <v>19.008264462810001</v>
      </c>
      <c r="L3405" s="15">
        <v>1.6528925619829999</v>
      </c>
    </row>
    <row r="3406" spans="4:12" x14ac:dyDescent="0.2">
      <c r="D3406" s="200"/>
      <c r="E3406" s="4" t="s">
        <v>64</v>
      </c>
      <c r="F3406" s="5"/>
      <c r="G3406" s="6">
        <v>124</v>
      </c>
      <c r="H3406" s="8">
        <v>13</v>
      </c>
      <c r="I3406" s="1">
        <v>63</v>
      </c>
      <c r="J3406" s="1">
        <v>29</v>
      </c>
      <c r="K3406" s="1">
        <v>18</v>
      </c>
      <c r="L3406" s="9">
        <v>1</v>
      </c>
    </row>
    <row r="3407" spans="4:12" x14ac:dyDescent="0.2">
      <c r="D3407" s="200"/>
      <c r="E3407" s="11"/>
      <c r="F3407" s="10"/>
      <c r="G3407" s="7">
        <v>100</v>
      </c>
      <c r="H3407" s="18">
        <v>10.483870967742</v>
      </c>
      <c r="I3407" s="2">
        <v>50.806451612902997</v>
      </c>
      <c r="J3407" s="2">
        <v>23.387096774193999</v>
      </c>
      <c r="K3407" s="30">
        <v>14.516129032258</v>
      </c>
      <c r="L3407" s="15">
        <v>0.80645161290300005</v>
      </c>
    </row>
    <row r="3408" spans="4:12" x14ac:dyDescent="0.2">
      <c r="D3408" s="200"/>
      <c r="E3408" s="4" t="s">
        <v>65</v>
      </c>
      <c r="F3408" s="5"/>
      <c r="G3408" s="6">
        <v>109</v>
      </c>
      <c r="H3408" s="8">
        <v>10</v>
      </c>
      <c r="I3408" s="1">
        <v>46</v>
      </c>
      <c r="J3408" s="1">
        <v>25</v>
      </c>
      <c r="K3408" s="1">
        <v>26</v>
      </c>
      <c r="L3408" s="9">
        <v>2</v>
      </c>
    </row>
    <row r="3409" spans="2:12" x14ac:dyDescent="0.2">
      <c r="D3409" s="200"/>
      <c r="E3409" s="11"/>
      <c r="F3409" s="10"/>
      <c r="G3409" s="7">
        <v>100</v>
      </c>
      <c r="H3409" s="18">
        <v>9.1743119266060003</v>
      </c>
      <c r="I3409" s="2">
        <v>42.201834862384999</v>
      </c>
      <c r="J3409" s="2">
        <v>22.935779816514</v>
      </c>
      <c r="K3409" s="2">
        <v>23.853211009174</v>
      </c>
      <c r="L3409" s="15">
        <v>1.834862385321</v>
      </c>
    </row>
    <row r="3410" spans="2:12" x14ac:dyDescent="0.2">
      <c r="D3410" s="200"/>
      <c r="E3410" s="4" t="s">
        <v>66</v>
      </c>
      <c r="F3410" s="5"/>
      <c r="G3410" s="6">
        <v>104</v>
      </c>
      <c r="H3410" s="8">
        <v>10</v>
      </c>
      <c r="I3410" s="1">
        <v>58</v>
      </c>
      <c r="J3410" s="1">
        <v>19</v>
      </c>
      <c r="K3410" s="1">
        <v>16</v>
      </c>
      <c r="L3410" s="9">
        <v>1</v>
      </c>
    </row>
    <row r="3411" spans="2:12" x14ac:dyDescent="0.2">
      <c r="D3411" s="200"/>
      <c r="E3411" s="11"/>
      <c r="F3411" s="10"/>
      <c r="G3411" s="7">
        <v>100</v>
      </c>
      <c r="H3411" s="18">
        <v>9.6153846153850004</v>
      </c>
      <c r="I3411" s="25">
        <v>55.769230769231001</v>
      </c>
      <c r="J3411" s="2">
        <v>18.269230769231001</v>
      </c>
      <c r="K3411" s="30">
        <v>15.384615384615</v>
      </c>
      <c r="L3411" s="15">
        <v>0.96153846153800004</v>
      </c>
    </row>
    <row r="3412" spans="2:12" x14ac:dyDescent="0.2">
      <c r="D3412" s="200"/>
      <c r="E3412" s="4" t="s">
        <v>67</v>
      </c>
      <c r="F3412" s="5"/>
      <c r="G3412" s="6">
        <v>139</v>
      </c>
      <c r="H3412" s="8">
        <v>12</v>
      </c>
      <c r="I3412" s="1">
        <v>70</v>
      </c>
      <c r="J3412" s="1">
        <v>25</v>
      </c>
      <c r="K3412" s="1">
        <v>30</v>
      </c>
      <c r="L3412" s="9">
        <v>2</v>
      </c>
    </row>
    <row r="3413" spans="2:12" x14ac:dyDescent="0.2">
      <c r="D3413" s="200"/>
      <c r="E3413" s="11"/>
      <c r="F3413" s="10"/>
      <c r="G3413" s="7">
        <v>100</v>
      </c>
      <c r="H3413" s="18">
        <v>8.6330935251799996</v>
      </c>
      <c r="I3413" s="2">
        <v>50.359712230215997</v>
      </c>
      <c r="J3413" s="2">
        <v>17.985611510790999</v>
      </c>
      <c r="K3413" s="2">
        <v>21.58273381295</v>
      </c>
      <c r="L3413" s="15">
        <v>1.438848920863</v>
      </c>
    </row>
    <row r="3414" spans="2:12" x14ac:dyDescent="0.2">
      <c r="D3414" s="200"/>
      <c r="E3414" s="4" t="s">
        <v>68</v>
      </c>
      <c r="F3414" s="5"/>
      <c r="G3414" s="6">
        <v>48</v>
      </c>
      <c r="H3414" s="8">
        <v>5</v>
      </c>
      <c r="I3414" s="1">
        <v>21</v>
      </c>
      <c r="J3414" s="1">
        <v>13</v>
      </c>
      <c r="K3414" s="1">
        <v>9</v>
      </c>
      <c r="L3414" s="9">
        <v>0</v>
      </c>
    </row>
    <row r="3415" spans="2:12" x14ac:dyDescent="0.2">
      <c r="D3415" s="200"/>
      <c r="E3415" s="11"/>
      <c r="F3415" s="10"/>
      <c r="G3415" s="7">
        <v>100</v>
      </c>
      <c r="H3415" s="18">
        <v>10.416666666667</v>
      </c>
      <c r="I3415" s="2">
        <v>43.75</v>
      </c>
      <c r="J3415" s="25">
        <v>27.083333333333002</v>
      </c>
      <c r="K3415" s="2">
        <v>18.75</v>
      </c>
      <c r="L3415" s="48">
        <v>0</v>
      </c>
    </row>
    <row r="3416" spans="2:12" x14ac:dyDescent="0.2">
      <c r="D3416" s="200"/>
      <c r="E3416" s="4" t="s">
        <v>69</v>
      </c>
      <c r="F3416" s="5"/>
      <c r="G3416" s="6">
        <v>37</v>
      </c>
      <c r="H3416" s="8">
        <v>4</v>
      </c>
      <c r="I3416" s="1">
        <v>18</v>
      </c>
      <c r="J3416" s="1">
        <v>9</v>
      </c>
      <c r="K3416" s="1">
        <v>6</v>
      </c>
      <c r="L3416" s="9">
        <v>0</v>
      </c>
    </row>
    <row r="3417" spans="2:12" x14ac:dyDescent="0.2">
      <c r="D3417" s="200"/>
      <c r="E3417" s="11"/>
      <c r="F3417" s="10"/>
      <c r="G3417" s="7">
        <v>100</v>
      </c>
      <c r="H3417" s="18">
        <v>10.810810810811001</v>
      </c>
      <c r="I3417" s="2">
        <v>48.648648648649001</v>
      </c>
      <c r="J3417" s="2">
        <v>24.324324324323999</v>
      </c>
      <c r="K3417" s="30">
        <v>16.216216216216001</v>
      </c>
      <c r="L3417" s="48">
        <v>0</v>
      </c>
    </row>
    <row r="3418" spans="2:12" x14ac:dyDescent="0.2">
      <c r="D3418" s="199" t="s">
        <v>70</v>
      </c>
      <c r="E3418" s="22" t="s">
        <v>18</v>
      </c>
      <c r="F3418" s="21"/>
      <c r="G3418" s="19">
        <v>0</v>
      </c>
      <c r="H3418" s="27">
        <v>0</v>
      </c>
      <c r="I3418" s="3">
        <v>0</v>
      </c>
      <c r="J3418" s="3">
        <v>0</v>
      </c>
      <c r="K3418" s="3">
        <v>0</v>
      </c>
      <c r="L3418" s="26">
        <v>0</v>
      </c>
    </row>
    <row r="3419" spans="2:12" x14ac:dyDescent="0.2">
      <c r="D3419" s="201"/>
      <c r="E3419" s="45"/>
      <c r="F3419" s="51"/>
      <c r="G3419" s="119">
        <v>0</v>
      </c>
      <c r="H3419" s="166">
        <v>0</v>
      </c>
      <c r="I3419" s="83">
        <v>0</v>
      </c>
      <c r="J3419" s="83">
        <v>0</v>
      </c>
      <c r="K3419" s="83">
        <v>0</v>
      </c>
      <c r="L3419" s="116">
        <v>0</v>
      </c>
    </row>
    <row r="3421" spans="2:12" x14ac:dyDescent="0.2">
      <c r="B3421" s="40" t="str">
        <f xml:space="preserve"> HYPERLINK("#'目次'!B89", "[83]")</f>
        <v>[83]</v>
      </c>
      <c r="C3421" s="23" t="s">
        <v>190</v>
      </c>
    </row>
    <row r="3424" spans="2:12" x14ac:dyDescent="0.2">
      <c r="C3424" s="23" t="s">
        <v>73</v>
      </c>
    </row>
    <row r="3425" spans="4:12" ht="36" x14ac:dyDescent="0.2">
      <c r="D3425" s="195"/>
      <c r="E3425" s="196"/>
      <c r="F3425" s="196"/>
      <c r="G3425" s="37" t="s">
        <v>15</v>
      </c>
      <c r="H3425" s="33" t="s">
        <v>178</v>
      </c>
      <c r="I3425" s="13" t="s">
        <v>179</v>
      </c>
      <c r="J3425" s="13" t="s">
        <v>180</v>
      </c>
      <c r="K3425" s="13" t="s">
        <v>181</v>
      </c>
      <c r="L3425" s="38" t="s">
        <v>18</v>
      </c>
    </row>
    <row r="3426" spans="4:12" x14ac:dyDescent="0.2">
      <c r="D3426" s="197"/>
      <c r="E3426" s="198"/>
      <c r="F3426" s="198"/>
      <c r="G3426" s="35"/>
      <c r="H3426" s="39"/>
      <c r="I3426" s="14"/>
      <c r="J3426" s="14"/>
      <c r="K3426" s="14"/>
      <c r="L3426" s="34"/>
    </row>
    <row r="3427" spans="4:12" x14ac:dyDescent="0.2">
      <c r="D3427" s="78"/>
      <c r="E3427" s="79" t="s">
        <v>15</v>
      </c>
      <c r="F3427" s="66"/>
      <c r="G3427" s="36">
        <v>1200</v>
      </c>
      <c r="H3427" s="17">
        <v>111</v>
      </c>
      <c r="I3427" s="17">
        <v>565</v>
      </c>
      <c r="J3427" s="17">
        <v>242</v>
      </c>
      <c r="K3427" s="17">
        <v>257</v>
      </c>
      <c r="L3427" s="47">
        <v>25</v>
      </c>
    </row>
    <row r="3428" spans="4:12" x14ac:dyDescent="0.2">
      <c r="D3428" s="45"/>
      <c r="E3428" s="51"/>
      <c r="F3428" s="67"/>
      <c r="G3428" s="7">
        <v>100</v>
      </c>
      <c r="H3428" s="2">
        <v>9.25</v>
      </c>
      <c r="I3428" s="2">
        <v>47.083333333333002</v>
      </c>
      <c r="J3428" s="2">
        <v>20.166666666666998</v>
      </c>
      <c r="K3428" s="2">
        <v>21.416666666666998</v>
      </c>
      <c r="L3428" s="15">
        <v>2.083333333333</v>
      </c>
    </row>
    <row r="3429" spans="4:12" x14ac:dyDescent="0.2">
      <c r="D3429" s="199" t="s">
        <v>74</v>
      </c>
      <c r="E3429" s="22" t="s">
        <v>75</v>
      </c>
      <c r="F3429" s="21"/>
      <c r="G3429" s="19">
        <v>592</v>
      </c>
      <c r="H3429" s="27">
        <v>60</v>
      </c>
      <c r="I3429" s="3">
        <v>288</v>
      </c>
      <c r="J3429" s="3">
        <v>114</v>
      </c>
      <c r="K3429" s="3">
        <v>120</v>
      </c>
      <c r="L3429" s="26">
        <v>10</v>
      </c>
    </row>
    <row r="3430" spans="4:12" x14ac:dyDescent="0.2">
      <c r="D3430" s="200"/>
      <c r="E3430" s="11"/>
      <c r="F3430" s="10"/>
      <c r="G3430" s="7">
        <v>100</v>
      </c>
      <c r="H3430" s="18">
        <v>10.135135135135</v>
      </c>
      <c r="I3430" s="2">
        <v>48.648648648649001</v>
      </c>
      <c r="J3430" s="2">
        <v>19.256756756756999</v>
      </c>
      <c r="K3430" s="2">
        <v>20.27027027027</v>
      </c>
      <c r="L3430" s="15">
        <v>1.6891891891890001</v>
      </c>
    </row>
    <row r="3431" spans="4:12" x14ac:dyDescent="0.2">
      <c r="D3431" s="200"/>
      <c r="E3431" s="4" t="s">
        <v>34</v>
      </c>
      <c r="F3431" s="5"/>
      <c r="G3431" s="6">
        <v>37</v>
      </c>
      <c r="H3431" s="8">
        <v>3</v>
      </c>
      <c r="I3431" s="1">
        <v>15</v>
      </c>
      <c r="J3431" s="1">
        <v>5</v>
      </c>
      <c r="K3431" s="1">
        <v>13</v>
      </c>
      <c r="L3431" s="9">
        <v>1</v>
      </c>
    </row>
    <row r="3432" spans="4:12" x14ac:dyDescent="0.2">
      <c r="D3432" s="200"/>
      <c r="E3432" s="11"/>
      <c r="F3432" s="10"/>
      <c r="G3432" s="7">
        <v>100</v>
      </c>
      <c r="H3432" s="18">
        <v>8.1081081081080004</v>
      </c>
      <c r="I3432" s="30">
        <v>40.540540540541002</v>
      </c>
      <c r="J3432" s="30">
        <v>13.513513513514001</v>
      </c>
      <c r="K3432" s="41">
        <v>35.135135135135002</v>
      </c>
      <c r="L3432" s="15">
        <v>2.7027027027030002</v>
      </c>
    </row>
    <row r="3433" spans="4:12" x14ac:dyDescent="0.2">
      <c r="D3433" s="200"/>
      <c r="E3433" s="4" t="s">
        <v>35</v>
      </c>
      <c r="F3433" s="5"/>
      <c r="G3433" s="6">
        <v>75</v>
      </c>
      <c r="H3433" s="8">
        <v>6</v>
      </c>
      <c r="I3433" s="1">
        <v>40</v>
      </c>
      <c r="J3433" s="1">
        <v>18</v>
      </c>
      <c r="K3433" s="1">
        <v>10</v>
      </c>
      <c r="L3433" s="9">
        <v>1</v>
      </c>
    </row>
    <row r="3434" spans="4:12" x14ac:dyDescent="0.2">
      <c r="D3434" s="200"/>
      <c r="E3434" s="11"/>
      <c r="F3434" s="10"/>
      <c r="G3434" s="7">
        <v>100</v>
      </c>
      <c r="H3434" s="18">
        <v>8</v>
      </c>
      <c r="I3434" s="25">
        <v>53.333333333333002</v>
      </c>
      <c r="J3434" s="2">
        <v>24</v>
      </c>
      <c r="K3434" s="30">
        <v>13.333333333333</v>
      </c>
      <c r="L3434" s="15">
        <v>1.333333333333</v>
      </c>
    </row>
    <row r="3435" spans="4:12" x14ac:dyDescent="0.2">
      <c r="D3435" s="200"/>
      <c r="E3435" s="4" t="s">
        <v>36</v>
      </c>
      <c r="F3435" s="5"/>
      <c r="G3435" s="6">
        <v>95</v>
      </c>
      <c r="H3435" s="8">
        <v>7</v>
      </c>
      <c r="I3435" s="1">
        <v>54</v>
      </c>
      <c r="J3435" s="1">
        <v>20</v>
      </c>
      <c r="K3435" s="1">
        <v>13</v>
      </c>
      <c r="L3435" s="9">
        <v>1</v>
      </c>
    </row>
    <row r="3436" spans="4:12" x14ac:dyDescent="0.2">
      <c r="D3436" s="200"/>
      <c r="E3436" s="11"/>
      <c r="F3436" s="10"/>
      <c r="G3436" s="7">
        <v>100</v>
      </c>
      <c r="H3436" s="18">
        <v>7.3684210526319998</v>
      </c>
      <c r="I3436" s="25">
        <v>56.842105263157997</v>
      </c>
      <c r="J3436" s="2">
        <v>21.052631578947</v>
      </c>
      <c r="K3436" s="30">
        <v>13.684210526316001</v>
      </c>
      <c r="L3436" s="15">
        <v>1.052631578947</v>
      </c>
    </row>
    <row r="3437" spans="4:12" x14ac:dyDescent="0.2">
      <c r="D3437" s="200"/>
      <c r="E3437" s="4" t="s">
        <v>37</v>
      </c>
      <c r="F3437" s="5"/>
      <c r="G3437" s="6">
        <v>111</v>
      </c>
      <c r="H3437" s="8">
        <v>23</v>
      </c>
      <c r="I3437" s="1">
        <v>49</v>
      </c>
      <c r="J3437" s="1">
        <v>24</v>
      </c>
      <c r="K3437" s="1">
        <v>14</v>
      </c>
      <c r="L3437" s="9">
        <v>1</v>
      </c>
    </row>
    <row r="3438" spans="4:12" x14ac:dyDescent="0.2">
      <c r="D3438" s="200"/>
      <c r="E3438" s="11"/>
      <c r="F3438" s="10"/>
      <c r="G3438" s="7">
        <v>100</v>
      </c>
      <c r="H3438" s="75">
        <v>20.720720720721001</v>
      </c>
      <c r="I3438" s="2">
        <v>44.144144144144001</v>
      </c>
      <c r="J3438" s="2">
        <v>21.621621621622001</v>
      </c>
      <c r="K3438" s="30">
        <v>12.612612612613001</v>
      </c>
      <c r="L3438" s="15">
        <v>0.90090090090099995</v>
      </c>
    </row>
    <row r="3439" spans="4:12" x14ac:dyDescent="0.2">
      <c r="D3439" s="200"/>
      <c r="E3439" s="4" t="s">
        <v>38</v>
      </c>
      <c r="F3439" s="5"/>
      <c r="G3439" s="6">
        <v>93</v>
      </c>
      <c r="H3439" s="8">
        <v>9</v>
      </c>
      <c r="I3439" s="1">
        <v>56</v>
      </c>
      <c r="J3439" s="1">
        <v>12</v>
      </c>
      <c r="K3439" s="1">
        <v>15</v>
      </c>
      <c r="L3439" s="9">
        <v>1</v>
      </c>
    </row>
    <row r="3440" spans="4:12" x14ac:dyDescent="0.2">
      <c r="D3440" s="200"/>
      <c r="E3440" s="11"/>
      <c r="F3440" s="10"/>
      <c r="G3440" s="7">
        <v>100</v>
      </c>
      <c r="H3440" s="18">
        <v>9.6774193548389995</v>
      </c>
      <c r="I3440" s="41">
        <v>60.215053763440999</v>
      </c>
      <c r="J3440" s="30">
        <v>12.903225806451999</v>
      </c>
      <c r="K3440" s="30">
        <v>16.129032258064999</v>
      </c>
      <c r="L3440" s="15">
        <v>1.0752688172039999</v>
      </c>
    </row>
    <row r="3441" spans="4:12" x14ac:dyDescent="0.2">
      <c r="D3441" s="200"/>
      <c r="E3441" s="4" t="s">
        <v>39</v>
      </c>
      <c r="F3441" s="5"/>
      <c r="G3441" s="6">
        <v>109</v>
      </c>
      <c r="H3441" s="8">
        <v>6</v>
      </c>
      <c r="I3441" s="1">
        <v>52</v>
      </c>
      <c r="J3441" s="1">
        <v>26</v>
      </c>
      <c r="K3441" s="1">
        <v>24</v>
      </c>
      <c r="L3441" s="9">
        <v>1</v>
      </c>
    </row>
    <row r="3442" spans="4:12" x14ac:dyDescent="0.2">
      <c r="D3442" s="200"/>
      <c r="E3442" s="11"/>
      <c r="F3442" s="10"/>
      <c r="G3442" s="7">
        <v>100</v>
      </c>
      <c r="H3442" s="18">
        <v>5.5045871559629997</v>
      </c>
      <c r="I3442" s="2">
        <v>47.706422018349002</v>
      </c>
      <c r="J3442" s="2">
        <v>23.853211009174</v>
      </c>
      <c r="K3442" s="2">
        <v>22.018348623853001</v>
      </c>
      <c r="L3442" s="15">
        <v>0.91743119266100004</v>
      </c>
    </row>
    <row r="3443" spans="4:12" x14ac:dyDescent="0.2">
      <c r="D3443" s="200"/>
      <c r="E3443" s="4" t="s">
        <v>40</v>
      </c>
      <c r="F3443" s="5"/>
      <c r="G3443" s="6">
        <v>72</v>
      </c>
      <c r="H3443" s="8">
        <v>6</v>
      </c>
      <c r="I3443" s="1">
        <v>22</v>
      </c>
      <c r="J3443" s="1">
        <v>9</v>
      </c>
      <c r="K3443" s="1">
        <v>31</v>
      </c>
      <c r="L3443" s="9">
        <v>4</v>
      </c>
    </row>
    <row r="3444" spans="4:12" x14ac:dyDescent="0.2">
      <c r="D3444" s="200"/>
      <c r="E3444" s="11"/>
      <c r="F3444" s="10"/>
      <c r="G3444" s="7">
        <v>100</v>
      </c>
      <c r="H3444" s="18">
        <v>8.333333333333</v>
      </c>
      <c r="I3444" s="50">
        <v>30.555555555556001</v>
      </c>
      <c r="J3444" s="30">
        <v>12.5</v>
      </c>
      <c r="K3444" s="41">
        <v>43.055555555555998</v>
      </c>
      <c r="L3444" s="15">
        <v>5.5555555555560003</v>
      </c>
    </row>
    <row r="3445" spans="4:12" x14ac:dyDescent="0.2">
      <c r="D3445" s="199" t="s">
        <v>76</v>
      </c>
      <c r="E3445" s="22" t="s">
        <v>77</v>
      </c>
      <c r="F3445" s="21"/>
      <c r="G3445" s="19">
        <v>608</v>
      </c>
      <c r="H3445" s="27">
        <v>51</v>
      </c>
      <c r="I3445" s="3">
        <v>277</v>
      </c>
      <c r="J3445" s="3">
        <v>128</v>
      </c>
      <c r="K3445" s="3">
        <v>137</v>
      </c>
      <c r="L3445" s="26">
        <v>15</v>
      </c>
    </row>
    <row r="3446" spans="4:12" x14ac:dyDescent="0.2">
      <c r="D3446" s="200"/>
      <c r="E3446" s="11"/>
      <c r="F3446" s="10"/>
      <c r="G3446" s="7">
        <v>100</v>
      </c>
      <c r="H3446" s="18">
        <v>8.3881578947370006</v>
      </c>
      <c r="I3446" s="2">
        <v>45.559210526316001</v>
      </c>
      <c r="J3446" s="2">
        <v>21.052631578947</v>
      </c>
      <c r="K3446" s="2">
        <v>22.532894736842</v>
      </c>
      <c r="L3446" s="15">
        <v>2.4671052631579999</v>
      </c>
    </row>
    <row r="3447" spans="4:12" x14ac:dyDescent="0.2">
      <c r="D3447" s="200"/>
      <c r="E3447" s="4" t="s">
        <v>34</v>
      </c>
      <c r="F3447" s="5"/>
      <c r="G3447" s="6">
        <v>37</v>
      </c>
      <c r="H3447" s="8">
        <v>1</v>
      </c>
      <c r="I3447" s="1">
        <v>13</v>
      </c>
      <c r="J3447" s="1">
        <v>8</v>
      </c>
      <c r="K3447" s="1">
        <v>15</v>
      </c>
      <c r="L3447" s="9">
        <v>0</v>
      </c>
    </row>
    <row r="3448" spans="4:12" x14ac:dyDescent="0.2">
      <c r="D3448" s="200"/>
      <c r="E3448" s="11"/>
      <c r="F3448" s="10"/>
      <c r="G3448" s="7">
        <v>100</v>
      </c>
      <c r="H3448" s="72">
        <v>2.7027027027030002</v>
      </c>
      <c r="I3448" s="50">
        <v>35.135135135135002</v>
      </c>
      <c r="J3448" s="2">
        <v>21.621621621622001</v>
      </c>
      <c r="K3448" s="41">
        <v>40.540540540541002</v>
      </c>
      <c r="L3448" s="48">
        <v>0</v>
      </c>
    </row>
    <row r="3449" spans="4:12" x14ac:dyDescent="0.2">
      <c r="D3449" s="200"/>
      <c r="E3449" s="4" t="s">
        <v>35</v>
      </c>
      <c r="F3449" s="5"/>
      <c r="G3449" s="6">
        <v>73</v>
      </c>
      <c r="H3449" s="8">
        <v>7</v>
      </c>
      <c r="I3449" s="1">
        <v>36</v>
      </c>
      <c r="J3449" s="1">
        <v>14</v>
      </c>
      <c r="K3449" s="1">
        <v>14</v>
      </c>
      <c r="L3449" s="9">
        <v>2</v>
      </c>
    </row>
    <row r="3450" spans="4:12" x14ac:dyDescent="0.2">
      <c r="D3450" s="200"/>
      <c r="E3450" s="11"/>
      <c r="F3450" s="10"/>
      <c r="G3450" s="7">
        <v>100</v>
      </c>
      <c r="H3450" s="18">
        <v>9.5890410958899999</v>
      </c>
      <c r="I3450" s="2">
        <v>49.315068493151003</v>
      </c>
      <c r="J3450" s="2">
        <v>19.178082191781002</v>
      </c>
      <c r="K3450" s="2">
        <v>19.178082191781002</v>
      </c>
      <c r="L3450" s="15">
        <v>2.7397260273969999</v>
      </c>
    </row>
    <row r="3451" spans="4:12" x14ac:dyDescent="0.2">
      <c r="D3451" s="200"/>
      <c r="E3451" s="4" t="s">
        <v>36</v>
      </c>
      <c r="F3451" s="5"/>
      <c r="G3451" s="6">
        <v>92</v>
      </c>
      <c r="H3451" s="8">
        <v>10</v>
      </c>
      <c r="I3451" s="1">
        <v>51</v>
      </c>
      <c r="J3451" s="1">
        <v>20</v>
      </c>
      <c r="K3451" s="1">
        <v>10</v>
      </c>
      <c r="L3451" s="9">
        <v>1</v>
      </c>
    </row>
    <row r="3452" spans="4:12" x14ac:dyDescent="0.2">
      <c r="D3452" s="200"/>
      <c r="E3452" s="11"/>
      <c r="F3452" s="10"/>
      <c r="G3452" s="7">
        <v>100</v>
      </c>
      <c r="H3452" s="18">
        <v>10.869565217390999</v>
      </c>
      <c r="I3452" s="25">
        <v>55.434782608695997</v>
      </c>
      <c r="J3452" s="2">
        <v>21.739130434783</v>
      </c>
      <c r="K3452" s="50">
        <v>10.869565217390999</v>
      </c>
      <c r="L3452" s="15">
        <v>1.086956521739</v>
      </c>
    </row>
    <row r="3453" spans="4:12" x14ac:dyDescent="0.2">
      <c r="D3453" s="200"/>
      <c r="E3453" s="4" t="s">
        <v>37</v>
      </c>
      <c r="F3453" s="5"/>
      <c r="G3453" s="6">
        <v>110</v>
      </c>
      <c r="H3453" s="8">
        <v>13</v>
      </c>
      <c r="I3453" s="1">
        <v>64</v>
      </c>
      <c r="J3453" s="1">
        <v>20</v>
      </c>
      <c r="K3453" s="1">
        <v>11</v>
      </c>
      <c r="L3453" s="9">
        <v>2</v>
      </c>
    </row>
    <row r="3454" spans="4:12" x14ac:dyDescent="0.2">
      <c r="D3454" s="200"/>
      <c r="E3454" s="11"/>
      <c r="F3454" s="10"/>
      <c r="G3454" s="7">
        <v>100</v>
      </c>
      <c r="H3454" s="18">
        <v>11.818181818182</v>
      </c>
      <c r="I3454" s="41">
        <v>58.181818181818002</v>
      </c>
      <c r="J3454" s="2">
        <v>18.181818181817999</v>
      </c>
      <c r="K3454" s="50">
        <v>10</v>
      </c>
      <c r="L3454" s="15">
        <v>1.818181818182</v>
      </c>
    </row>
    <row r="3455" spans="4:12" x14ac:dyDescent="0.2">
      <c r="D3455" s="200"/>
      <c r="E3455" s="4" t="s">
        <v>38</v>
      </c>
      <c r="F3455" s="5"/>
      <c r="G3455" s="6">
        <v>93</v>
      </c>
      <c r="H3455" s="8">
        <v>8</v>
      </c>
      <c r="I3455" s="1">
        <v>39</v>
      </c>
      <c r="J3455" s="1">
        <v>23</v>
      </c>
      <c r="K3455" s="1">
        <v>21</v>
      </c>
      <c r="L3455" s="9">
        <v>2</v>
      </c>
    </row>
    <row r="3456" spans="4:12" x14ac:dyDescent="0.2">
      <c r="D3456" s="200"/>
      <c r="E3456" s="11"/>
      <c r="F3456" s="10"/>
      <c r="G3456" s="7">
        <v>100</v>
      </c>
      <c r="H3456" s="18">
        <v>8.6021505376339995</v>
      </c>
      <c r="I3456" s="30">
        <v>41.935483870968</v>
      </c>
      <c r="J3456" s="2">
        <v>24.731182795698999</v>
      </c>
      <c r="K3456" s="2">
        <v>22.580645161290001</v>
      </c>
      <c r="L3456" s="15">
        <v>2.1505376344089999</v>
      </c>
    </row>
    <row r="3457" spans="2:12" x14ac:dyDescent="0.2">
      <c r="D3457" s="200"/>
      <c r="E3457" s="4" t="s">
        <v>39</v>
      </c>
      <c r="F3457" s="5"/>
      <c r="G3457" s="6">
        <v>114</v>
      </c>
      <c r="H3457" s="8">
        <v>6</v>
      </c>
      <c r="I3457" s="1">
        <v>43</v>
      </c>
      <c r="J3457" s="1">
        <v>22</v>
      </c>
      <c r="K3457" s="1">
        <v>41</v>
      </c>
      <c r="L3457" s="9">
        <v>2</v>
      </c>
    </row>
    <row r="3458" spans="2:12" x14ac:dyDescent="0.2">
      <c r="D3458" s="200"/>
      <c r="E3458" s="11"/>
      <c r="F3458" s="10"/>
      <c r="G3458" s="7">
        <v>100</v>
      </c>
      <c r="H3458" s="18">
        <v>5.2631578947369997</v>
      </c>
      <c r="I3458" s="30">
        <v>37.719298245613999</v>
      </c>
      <c r="J3458" s="2">
        <v>19.298245614035</v>
      </c>
      <c r="K3458" s="41">
        <v>35.964912280702002</v>
      </c>
      <c r="L3458" s="15">
        <v>1.7543859649119999</v>
      </c>
    </row>
    <row r="3459" spans="2:12" x14ac:dyDescent="0.2">
      <c r="D3459" s="200"/>
      <c r="E3459" s="4" t="s">
        <v>40</v>
      </c>
      <c r="F3459" s="5"/>
      <c r="G3459" s="6">
        <v>89</v>
      </c>
      <c r="H3459" s="8">
        <v>6</v>
      </c>
      <c r="I3459" s="1">
        <v>31</v>
      </c>
      <c r="J3459" s="1">
        <v>21</v>
      </c>
      <c r="K3459" s="1">
        <v>25</v>
      </c>
      <c r="L3459" s="9">
        <v>6</v>
      </c>
    </row>
    <row r="3460" spans="2:12" x14ac:dyDescent="0.2">
      <c r="D3460" s="201"/>
      <c r="E3460" s="45"/>
      <c r="F3460" s="51"/>
      <c r="G3460" s="81">
        <v>100</v>
      </c>
      <c r="H3460" s="115">
        <v>6.7415730337079998</v>
      </c>
      <c r="I3460" s="108">
        <v>34.831460674157</v>
      </c>
      <c r="J3460" s="64">
        <v>23.595505617977999</v>
      </c>
      <c r="K3460" s="124">
        <v>28.089887640449</v>
      </c>
      <c r="L3460" s="106">
        <v>6.7415730337079998</v>
      </c>
    </row>
    <row r="3462" spans="2:12" x14ac:dyDescent="0.2">
      <c r="B3462" s="40" t="str">
        <f xml:space="preserve"> HYPERLINK("#'目次'!B90", "[84]")</f>
        <v>[84]</v>
      </c>
      <c r="C3462" s="23" t="s">
        <v>190</v>
      </c>
    </row>
    <row r="3465" spans="2:12" x14ac:dyDescent="0.2">
      <c r="C3465" s="23" t="s">
        <v>80</v>
      </c>
    </row>
    <row r="3466" spans="2:12" ht="36" x14ac:dyDescent="0.2">
      <c r="E3466" s="195"/>
      <c r="F3466" s="196"/>
      <c r="G3466" s="37" t="s">
        <v>15</v>
      </c>
      <c r="H3466" s="33" t="s">
        <v>178</v>
      </c>
      <c r="I3466" s="13" t="s">
        <v>179</v>
      </c>
      <c r="J3466" s="13" t="s">
        <v>180</v>
      </c>
      <c r="K3466" s="13" t="s">
        <v>181</v>
      </c>
      <c r="L3466" s="38" t="s">
        <v>18</v>
      </c>
    </row>
    <row r="3467" spans="2:12" x14ac:dyDescent="0.2">
      <c r="E3467" s="197"/>
      <c r="F3467" s="198"/>
      <c r="G3467" s="35"/>
      <c r="H3467" s="39"/>
      <c r="I3467" s="14"/>
      <c r="J3467" s="14"/>
      <c r="K3467" s="14"/>
      <c r="L3467" s="34"/>
    </row>
    <row r="3468" spans="2:12" x14ac:dyDescent="0.2">
      <c r="E3468" s="120" t="s">
        <v>15</v>
      </c>
      <c r="F3468" s="66"/>
      <c r="G3468" s="36">
        <v>1200</v>
      </c>
      <c r="H3468" s="17">
        <v>111</v>
      </c>
      <c r="I3468" s="17">
        <v>565</v>
      </c>
      <c r="J3468" s="17">
        <v>242</v>
      </c>
      <c r="K3468" s="17">
        <v>257</v>
      </c>
      <c r="L3468" s="47">
        <v>25</v>
      </c>
    </row>
    <row r="3469" spans="2:12" x14ac:dyDescent="0.2">
      <c r="E3469" s="45"/>
      <c r="F3469" s="67"/>
      <c r="G3469" s="7">
        <v>100</v>
      </c>
      <c r="H3469" s="2">
        <v>9.25</v>
      </c>
      <c r="I3469" s="2">
        <v>47.083333333333002</v>
      </c>
      <c r="J3469" s="2">
        <v>20.166666666666998</v>
      </c>
      <c r="K3469" s="2">
        <v>21.416666666666998</v>
      </c>
      <c r="L3469" s="15">
        <v>2.083333333333</v>
      </c>
    </row>
    <row r="3470" spans="2:12" x14ac:dyDescent="0.2">
      <c r="E3470" s="4" t="s">
        <v>81</v>
      </c>
      <c r="F3470" s="5"/>
      <c r="G3470" s="19">
        <v>48</v>
      </c>
      <c r="H3470" s="27">
        <v>6</v>
      </c>
      <c r="I3470" s="3">
        <v>19</v>
      </c>
      <c r="J3470" s="3">
        <v>9</v>
      </c>
      <c r="K3470" s="3">
        <v>11</v>
      </c>
      <c r="L3470" s="26">
        <v>3</v>
      </c>
    </row>
    <row r="3471" spans="2:12" x14ac:dyDescent="0.2">
      <c r="E3471" s="11"/>
      <c r="F3471" s="10"/>
      <c r="G3471" s="7">
        <v>100</v>
      </c>
      <c r="H3471" s="18">
        <v>12.5</v>
      </c>
      <c r="I3471" s="30">
        <v>39.583333333333002</v>
      </c>
      <c r="J3471" s="2">
        <v>18.75</v>
      </c>
      <c r="K3471" s="2">
        <v>22.916666666666998</v>
      </c>
      <c r="L3471" s="15">
        <v>6.25</v>
      </c>
    </row>
    <row r="3472" spans="2:12" x14ac:dyDescent="0.2">
      <c r="E3472" s="4" t="s">
        <v>82</v>
      </c>
      <c r="F3472" s="5"/>
      <c r="G3472" s="6">
        <v>84</v>
      </c>
      <c r="H3472" s="8">
        <v>8</v>
      </c>
      <c r="I3472" s="1">
        <v>30</v>
      </c>
      <c r="J3472" s="1">
        <v>19</v>
      </c>
      <c r="K3472" s="1">
        <v>23</v>
      </c>
      <c r="L3472" s="9">
        <v>4</v>
      </c>
    </row>
    <row r="3473" spans="5:12" x14ac:dyDescent="0.2">
      <c r="E3473" s="11"/>
      <c r="F3473" s="10"/>
      <c r="G3473" s="7">
        <v>100</v>
      </c>
      <c r="H3473" s="18">
        <v>9.5238095238099998</v>
      </c>
      <c r="I3473" s="50">
        <v>35.714285714286</v>
      </c>
      <c r="J3473" s="2">
        <v>22.619047619048001</v>
      </c>
      <c r="K3473" s="25">
        <v>27.380952380951999</v>
      </c>
      <c r="L3473" s="15">
        <v>4.7619047619049999</v>
      </c>
    </row>
    <row r="3474" spans="5:12" x14ac:dyDescent="0.2">
      <c r="E3474" s="4" t="s">
        <v>83</v>
      </c>
      <c r="F3474" s="5"/>
      <c r="G3474" s="6">
        <v>462</v>
      </c>
      <c r="H3474" s="8">
        <v>35</v>
      </c>
      <c r="I3474" s="1">
        <v>226</v>
      </c>
      <c r="J3474" s="1">
        <v>98</v>
      </c>
      <c r="K3474" s="1">
        <v>91</v>
      </c>
      <c r="L3474" s="9">
        <v>12</v>
      </c>
    </row>
    <row r="3475" spans="5:12" x14ac:dyDescent="0.2">
      <c r="E3475" s="11"/>
      <c r="F3475" s="10"/>
      <c r="G3475" s="7">
        <v>100</v>
      </c>
      <c r="H3475" s="18">
        <v>7.5757575757579998</v>
      </c>
      <c r="I3475" s="2">
        <v>48.917748917749002</v>
      </c>
      <c r="J3475" s="2">
        <v>21.212121212121001</v>
      </c>
      <c r="K3475" s="2">
        <v>19.696969696970001</v>
      </c>
      <c r="L3475" s="15">
        <v>2.5974025974030002</v>
      </c>
    </row>
    <row r="3476" spans="5:12" x14ac:dyDescent="0.2">
      <c r="E3476" s="4" t="s">
        <v>84</v>
      </c>
      <c r="F3476" s="5"/>
      <c r="G3476" s="6">
        <v>30</v>
      </c>
      <c r="H3476" s="8">
        <v>3</v>
      </c>
      <c r="I3476" s="1">
        <v>12</v>
      </c>
      <c r="J3476" s="1">
        <v>6</v>
      </c>
      <c r="K3476" s="1">
        <v>9</v>
      </c>
      <c r="L3476" s="9">
        <v>0</v>
      </c>
    </row>
    <row r="3477" spans="5:12" x14ac:dyDescent="0.2">
      <c r="E3477" s="11"/>
      <c r="F3477" s="10"/>
      <c r="G3477" s="7">
        <v>100</v>
      </c>
      <c r="H3477" s="18">
        <v>10</v>
      </c>
      <c r="I3477" s="30">
        <v>40</v>
      </c>
      <c r="J3477" s="2">
        <v>20</v>
      </c>
      <c r="K3477" s="25">
        <v>30</v>
      </c>
      <c r="L3477" s="48">
        <v>0</v>
      </c>
    </row>
    <row r="3478" spans="5:12" x14ac:dyDescent="0.2">
      <c r="E3478" s="4" t="s">
        <v>85</v>
      </c>
      <c r="F3478" s="5"/>
      <c r="G3478" s="6">
        <v>144</v>
      </c>
      <c r="H3478" s="8">
        <v>11</v>
      </c>
      <c r="I3478" s="1">
        <v>75</v>
      </c>
      <c r="J3478" s="1">
        <v>25</v>
      </c>
      <c r="K3478" s="1">
        <v>31</v>
      </c>
      <c r="L3478" s="9">
        <v>2</v>
      </c>
    </row>
    <row r="3479" spans="5:12" x14ac:dyDescent="0.2">
      <c r="E3479" s="11"/>
      <c r="F3479" s="10"/>
      <c r="G3479" s="7">
        <v>100</v>
      </c>
      <c r="H3479" s="18">
        <v>7.6388888888890003</v>
      </c>
      <c r="I3479" s="25">
        <v>52.083333333333002</v>
      </c>
      <c r="J3479" s="2">
        <v>17.361111111111001</v>
      </c>
      <c r="K3479" s="2">
        <v>21.527777777777999</v>
      </c>
      <c r="L3479" s="15">
        <v>1.3888888888890001</v>
      </c>
    </row>
    <row r="3480" spans="5:12" x14ac:dyDescent="0.2">
      <c r="E3480" s="4" t="s">
        <v>86</v>
      </c>
      <c r="F3480" s="5"/>
      <c r="G3480" s="6">
        <v>192</v>
      </c>
      <c r="H3480" s="8">
        <v>22</v>
      </c>
      <c r="I3480" s="1">
        <v>97</v>
      </c>
      <c r="J3480" s="1">
        <v>44</v>
      </c>
      <c r="K3480" s="1">
        <v>29</v>
      </c>
      <c r="L3480" s="9">
        <v>0</v>
      </c>
    </row>
    <row r="3481" spans="5:12" x14ac:dyDescent="0.2">
      <c r="E3481" s="11"/>
      <c r="F3481" s="10"/>
      <c r="G3481" s="7">
        <v>100</v>
      </c>
      <c r="H3481" s="18">
        <v>11.458333333333</v>
      </c>
      <c r="I3481" s="2">
        <v>50.520833333333002</v>
      </c>
      <c r="J3481" s="2">
        <v>22.916666666666998</v>
      </c>
      <c r="K3481" s="30">
        <v>15.104166666667</v>
      </c>
      <c r="L3481" s="48">
        <v>0</v>
      </c>
    </row>
    <row r="3482" spans="5:12" x14ac:dyDescent="0.2">
      <c r="E3482" s="4" t="s">
        <v>87</v>
      </c>
      <c r="F3482" s="5"/>
      <c r="G3482" s="6">
        <v>72</v>
      </c>
      <c r="H3482" s="8">
        <v>10</v>
      </c>
      <c r="I3482" s="1">
        <v>36</v>
      </c>
      <c r="J3482" s="1">
        <v>14</v>
      </c>
      <c r="K3482" s="1">
        <v>12</v>
      </c>
      <c r="L3482" s="9">
        <v>0</v>
      </c>
    </row>
    <row r="3483" spans="5:12" x14ac:dyDescent="0.2">
      <c r="E3483" s="11"/>
      <c r="F3483" s="10"/>
      <c r="G3483" s="7">
        <v>100</v>
      </c>
      <c r="H3483" s="18">
        <v>13.888888888888999</v>
      </c>
      <c r="I3483" s="2">
        <v>50</v>
      </c>
      <c r="J3483" s="2">
        <v>19.444444444443999</v>
      </c>
      <c r="K3483" s="2">
        <v>16.666666666666998</v>
      </c>
      <c r="L3483" s="48">
        <v>0</v>
      </c>
    </row>
    <row r="3484" spans="5:12" x14ac:dyDescent="0.2">
      <c r="E3484" s="4" t="s">
        <v>88</v>
      </c>
      <c r="F3484" s="5"/>
      <c r="G3484" s="6">
        <v>36</v>
      </c>
      <c r="H3484" s="8">
        <v>6</v>
      </c>
      <c r="I3484" s="1">
        <v>15</v>
      </c>
      <c r="J3484" s="1">
        <v>7</v>
      </c>
      <c r="K3484" s="1">
        <v>7</v>
      </c>
      <c r="L3484" s="9">
        <v>1</v>
      </c>
    </row>
    <row r="3485" spans="5:12" x14ac:dyDescent="0.2">
      <c r="E3485" s="11"/>
      <c r="F3485" s="10"/>
      <c r="G3485" s="7">
        <v>100</v>
      </c>
      <c r="H3485" s="70">
        <v>16.666666666666998</v>
      </c>
      <c r="I3485" s="30">
        <v>41.666666666666998</v>
      </c>
      <c r="J3485" s="2">
        <v>19.444444444443999</v>
      </c>
      <c r="K3485" s="2">
        <v>19.444444444443999</v>
      </c>
      <c r="L3485" s="15">
        <v>2.7777777777780002</v>
      </c>
    </row>
    <row r="3486" spans="5:12" x14ac:dyDescent="0.2">
      <c r="E3486" s="4" t="s">
        <v>89</v>
      </c>
      <c r="F3486" s="5"/>
      <c r="G3486" s="6">
        <v>66</v>
      </c>
      <c r="H3486" s="8">
        <v>4</v>
      </c>
      <c r="I3486" s="1">
        <v>25</v>
      </c>
      <c r="J3486" s="1">
        <v>9</v>
      </c>
      <c r="K3486" s="1">
        <v>27</v>
      </c>
      <c r="L3486" s="9">
        <v>1</v>
      </c>
    </row>
    <row r="3487" spans="5:12" x14ac:dyDescent="0.2">
      <c r="E3487" s="11"/>
      <c r="F3487" s="10"/>
      <c r="G3487" s="7">
        <v>100</v>
      </c>
      <c r="H3487" s="18">
        <v>6.0606060606060002</v>
      </c>
      <c r="I3487" s="30">
        <v>37.878787878788003</v>
      </c>
      <c r="J3487" s="30">
        <v>13.636363636364001</v>
      </c>
      <c r="K3487" s="41">
        <v>40.909090909090999</v>
      </c>
      <c r="L3487" s="15">
        <v>1.5151515151520001</v>
      </c>
    </row>
    <row r="3488" spans="5:12" x14ac:dyDescent="0.2">
      <c r="E3488" s="4" t="s">
        <v>90</v>
      </c>
      <c r="F3488" s="5"/>
      <c r="G3488" s="6">
        <v>54</v>
      </c>
      <c r="H3488" s="8">
        <v>5</v>
      </c>
      <c r="I3488" s="1">
        <v>24</v>
      </c>
      <c r="J3488" s="1">
        <v>8</v>
      </c>
      <c r="K3488" s="1">
        <v>15</v>
      </c>
      <c r="L3488" s="9">
        <v>2</v>
      </c>
    </row>
    <row r="3489" spans="2:12" x14ac:dyDescent="0.2">
      <c r="E3489" s="11"/>
      <c r="F3489" s="10"/>
      <c r="G3489" s="7">
        <v>100</v>
      </c>
      <c r="H3489" s="18">
        <v>9.2592592592590002</v>
      </c>
      <c r="I3489" s="2">
        <v>44.444444444444002</v>
      </c>
      <c r="J3489" s="30">
        <v>14.814814814815</v>
      </c>
      <c r="K3489" s="25">
        <v>27.777777777777999</v>
      </c>
      <c r="L3489" s="15">
        <v>3.7037037037039999</v>
      </c>
    </row>
    <row r="3490" spans="2:12" x14ac:dyDescent="0.2">
      <c r="E3490" s="4" t="s">
        <v>91</v>
      </c>
      <c r="F3490" s="5"/>
      <c r="G3490" s="6">
        <v>12</v>
      </c>
      <c r="H3490" s="8">
        <v>1</v>
      </c>
      <c r="I3490" s="1">
        <v>6</v>
      </c>
      <c r="J3490" s="1">
        <v>3</v>
      </c>
      <c r="K3490" s="1">
        <v>2</v>
      </c>
      <c r="L3490" s="9">
        <v>0</v>
      </c>
    </row>
    <row r="3491" spans="2:12" x14ac:dyDescent="0.2">
      <c r="E3491" s="45"/>
      <c r="F3491" s="51"/>
      <c r="G3491" s="81">
        <v>100</v>
      </c>
      <c r="H3491" s="115">
        <v>8.333333333333</v>
      </c>
      <c r="I3491" s="64">
        <v>50</v>
      </c>
      <c r="J3491" s="64">
        <v>25</v>
      </c>
      <c r="K3491" s="64">
        <v>16.666666666666998</v>
      </c>
      <c r="L3491" s="116">
        <v>0</v>
      </c>
    </row>
    <row r="3493" spans="2:12" x14ac:dyDescent="0.2">
      <c r="B3493" s="40" t="str">
        <f xml:space="preserve"> HYPERLINK("#'目次'!B91", "[85]")</f>
        <v>[85]</v>
      </c>
      <c r="C3493" s="23" t="s">
        <v>193</v>
      </c>
    </row>
    <row r="3496" spans="2:12" x14ac:dyDescent="0.2">
      <c r="C3496" s="23" t="s">
        <v>14</v>
      </c>
    </row>
    <row r="3497" spans="2:12" ht="36" x14ac:dyDescent="0.2">
      <c r="D3497" s="195"/>
      <c r="E3497" s="196"/>
      <c r="F3497" s="196"/>
      <c r="G3497" s="37" t="s">
        <v>15</v>
      </c>
      <c r="H3497" s="33" t="s">
        <v>178</v>
      </c>
      <c r="I3497" s="13" t="s">
        <v>179</v>
      </c>
      <c r="J3497" s="13" t="s">
        <v>180</v>
      </c>
      <c r="K3497" s="13" t="s">
        <v>181</v>
      </c>
      <c r="L3497" s="38" t="s">
        <v>18</v>
      </c>
    </row>
    <row r="3498" spans="2:12" x14ac:dyDescent="0.2">
      <c r="D3498" s="197"/>
      <c r="E3498" s="198"/>
      <c r="F3498" s="198"/>
      <c r="G3498" s="35"/>
      <c r="H3498" s="39"/>
      <c r="I3498" s="14"/>
      <c r="J3498" s="14"/>
      <c r="K3498" s="14"/>
      <c r="L3498" s="34"/>
    </row>
    <row r="3499" spans="2:12" x14ac:dyDescent="0.2">
      <c r="D3499" s="78"/>
      <c r="E3499" s="79" t="s">
        <v>15</v>
      </c>
      <c r="F3499" s="66"/>
      <c r="G3499" s="36">
        <v>1200</v>
      </c>
      <c r="H3499" s="17">
        <v>24</v>
      </c>
      <c r="I3499" s="17">
        <v>216</v>
      </c>
      <c r="J3499" s="17">
        <v>378</v>
      </c>
      <c r="K3499" s="17">
        <v>532</v>
      </c>
      <c r="L3499" s="47">
        <v>50</v>
      </c>
    </row>
    <row r="3500" spans="2:12" x14ac:dyDescent="0.2">
      <c r="D3500" s="45"/>
      <c r="E3500" s="51"/>
      <c r="F3500" s="67"/>
      <c r="G3500" s="7">
        <v>100</v>
      </c>
      <c r="H3500" s="2">
        <v>2</v>
      </c>
      <c r="I3500" s="2">
        <v>18</v>
      </c>
      <c r="J3500" s="2">
        <v>31.5</v>
      </c>
      <c r="K3500" s="2">
        <v>44.333333333333002</v>
      </c>
      <c r="L3500" s="15">
        <v>4.166666666667</v>
      </c>
    </row>
    <row r="3501" spans="2:12" x14ac:dyDescent="0.2">
      <c r="D3501" s="199" t="s">
        <v>19</v>
      </c>
      <c r="E3501" s="22" t="s">
        <v>20</v>
      </c>
      <c r="F3501" s="21"/>
      <c r="G3501" s="19">
        <v>132</v>
      </c>
      <c r="H3501" s="27">
        <v>3</v>
      </c>
      <c r="I3501" s="3">
        <v>16</v>
      </c>
      <c r="J3501" s="3">
        <v>42</v>
      </c>
      <c r="K3501" s="3">
        <v>60</v>
      </c>
      <c r="L3501" s="26">
        <v>11</v>
      </c>
    </row>
    <row r="3502" spans="2:12" x14ac:dyDescent="0.2">
      <c r="D3502" s="200"/>
      <c r="E3502" s="11"/>
      <c r="F3502" s="10"/>
      <c r="G3502" s="7">
        <v>100</v>
      </c>
      <c r="H3502" s="18">
        <v>2.2727272727269998</v>
      </c>
      <c r="I3502" s="30">
        <v>12.121212121212</v>
      </c>
      <c r="J3502" s="2">
        <v>31.818181818182001</v>
      </c>
      <c r="K3502" s="2">
        <v>45.454545454544999</v>
      </c>
      <c r="L3502" s="15">
        <v>8.333333333333</v>
      </c>
    </row>
    <row r="3503" spans="2:12" x14ac:dyDescent="0.2">
      <c r="D3503" s="200"/>
      <c r="E3503" s="4" t="s">
        <v>21</v>
      </c>
      <c r="F3503" s="5"/>
      <c r="G3503" s="6">
        <v>444</v>
      </c>
      <c r="H3503" s="8">
        <v>8</v>
      </c>
      <c r="I3503" s="1">
        <v>100</v>
      </c>
      <c r="J3503" s="1">
        <v>147</v>
      </c>
      <c r="K3503" s="1">
        <v>169</v>
      </c>
      <c r="L3503" s="9">
        <v>20</v>
      </c>
    </row>
    <row r="3504" spans="2:12" x14ac:dyDescent="0.2">
      <c r="D3504" s="200"/>
      <c r="E3504" s="11"/>
      <c r="F3504" s="10"/>
      <c r="G3504" s="7">
        <v>100</v>
      </c>
      <c r="H3504" s="18">
        <v>1.8018018018019999</v>
      </c>
      <c r="I3504" s="2">
        <v>22.522522522523001</v>
      </c>
      <c r="J3504" s="2">
        <v>33.108108108107999</v>
      </c>
      <c r="K3504" s="30">
        <v>38.063063063062998</v>
      </c>
      <c r="L3504" s="15">
        <v>4.5045045045050003</v>
      </c>
    </row>
    <row r="3505" spans="4:12" x14ac:dyDescent="0.2">
      <c r="D3505" s="200"/>
      <c r="E3505" s="4" t="s">
        <v>22</v>
      </c>
      <c r="F3505" s="5"/>
      <c r="G3505" s="6">
        <v>192</v>
      </c>
      <c r="H3505" s="8">
        <v>5</v>
      </c>
      <c r="I3505" s="1">
        <v>29</v>
      </c>
      <c r="J3505" s="1">
        <v>54</v>
      </c>
      <c r="K3505" s="1">
        <v>96</v>
      </c>
      <c r="L3505" s="9">
        <v>8</v>
      </c>
    </row>
    <row r="3506" spans="4:12" x14ac:dyDescent="0.2">
      <c r="D3506" s="200"/>
      <c r="E3506" s="11"/>
      <c r="F3506" s="10"/>
      <c r="G3506" s="7">
        <v>100</v>
      </c>
      <c r="H3506" s="18">
        <v>2.604166666667</v>
      </c>
      <c r="I3506" s="2">
        <v>15.104166666667</v>
      </c>
      <c r="J3506" s="2">
        <v>28.125</v>
      </c>
      <c r="K3506" s="25">
        <v>50</v>
      </c>
      <c r="L3506" s="15">
        <v>4.166666666667</v>
      </c>
    </row>
    <row r="3507" spans="4:12" x14ac:dyDescent="0.2">
      <c r="D3507" s="200"/>
      <c r="E3507" s="4" t="s">
        <v>23</v>
      </c>
      <c r="F3507" s="5"/>
      <c r="G3507" s="6">
        <v>192</v>
      </c>
      <c r="H3507" s="8">
        <v>3</v>
      </c>
      <c r="I3507" s="1">
        <v>32</v>
      </c>
      <c r="J3507" s="1">
        <v>70</v>
      </c>
      <c r="K3507" s="1">
        <v>83</v>
      </c>
      <c r="L3507" s="9">
        <v>4</v>
      </c>
    </row>
    <row r="3508" spans="4:12" x14ac:dyDescent="0.2">
      <c r="D3508" s="200"/>
      <c r="E3508" s="11"/>
      <c r="F3508" s="10"/>
      <c r="G3508" s="7">
        <v>100</v>
      </c>
      <c r="H3508" s="18">
        <v>1.5625</v>
      </c>
      <c r="I3508" s="2">
        <v>16.666666666666998</v>
      </c>
      <c r="J3508" s="2">
        <v>36.458333333333002</v>
      </c>
      <c r="K3508" s="2">
        <v>43.229166666666998</v>
      </c>
      <c r="L3508" s="15">
        <v>2.083333333333</v>
      </c>
    </row>
    <row r="3509" spans="4:12" x14ac:dyDescent="0.2">
      <c r="D3509" s="200"/>
      <c r="E3509" s="4" t="s">
        <v>24</v>
      </c>
      <c r="F3509" s="5"/>
      <c r="G3509" s="6">
        <v>240</v>
      </c>
      <c r="H3509" s="8">
        <v>5</v>
      </c>
      <c r="I3509" s="1">
        <v>39</v>
      </c>
      <c r="J3509" s="1">
        <v>65</v>
      </c>
      <c r="K3509" s="1">
        <v>124</v>
      </c>
      <c r="L3509" s="9">
        <v>7</v>
      </c>
    </row>
    <row r="3510" spans="4:12" x14ac:dyDescent="0.2">
      <c r="D3510" s="200"/>
      <c r="E3510" s="11"/>
      <c r="F3510" s="10"/>
      <c r="G3510" s="7">
        <v>100</v>
      </c>
      <c r="H3510" s="18">
        <v>2.083333333333</v>
      </c>
      <c r="I3510" s="2">
        <v>16.25</v>
      </c>
      <c r="J3510" s="2">
        <v>27.083333333333002</v>
      </c>
      <c r="K3510" s="25">
        <v>51.666666666666998</v>
      </c>
      <c r="L3510" s="15">
        <v>2.916666666667</v>
      </c>
    </row>
    <row r="3511" spans="4:12" x14ac:dyDescent="0.2">
      <c r="D3511" s="199" t="s">
        <v>25</v>
      </c>
      <c r="E3511" s="22" t="s">
        <v>26</v>
      </c>
      <c r="F3511" s="21"/>
      <c r="G3511" s="19">
        <v>348</v>
      </c>
      <c r="H3511" s="27">
        <v>8</v>
      </c>
      <c r="I3511" s="3">
        <v>70</v>
      </c>
      <c r="J3511" s="3">
        <v>109</v>
      </c>
      <c r="K3511" s="3">
        <v>146</v>
      </c>
      <c r="L3511" s="26">
        <v>15</v>
      </c>
    </row>
    <row r="3512" spans="4:12" x14ac:dyDescent="0.2">
      <c r="D3512" s="200"/>
      <c r="E3512" s="11"/>
      <c r="F3512" s="10"/>
      <c r="G3512" s="7">
        <v>100</v>
      </c>
      <c r="H3512" s="18">
        <v>2.2988505747130001</v>
      </c>
      <c r="I3512" s="2">
        <v>20.114942528736002</v>
      </c>
      <c r="J3512" s="2">
        <v>31.321839080459998</v>
      </c>
      <c r="K3512" s="2">
        <v>41.954022988505997</v>
      </c>
      <c r="L3512" s="15">
        <v>4.3103448275860003</v>
      </c>
    </row>
    <row r="3513" spans="4:12" x14ac:dyDescent="0.2">
      <c r="D3513" s="200"/>
      <c r="E3513" s="4" t="s">
        <v>27</v>
      </c>
      <c r="F3513" s="5"/>
      <c r="G3513" s="6">
        <v>378</v>
      </c>
      <c r="H3513" s="8">
        <v>9</v>
      </c>
      <c r="I3513" s="1">
        <v>69</v>
      </c>
      <c r="J3513" s="1">
        <v>131</v>
      </c>
      <c r="K3513" s="1">
        <v>155</v>
      </c>
      <c r="L3513" s="9">
        <v>14</v>
      </c>
    </row>
    <row r="3514" spans="4:12" x14ac:dyDescent="0.2">
      <c r="D3514" s="200"/>
      <c r="E3514" s="11"/>
      <c r="F3514" s="10"/>
      <c r="G3514" s="7">
        <v>100</v>
      </c>
      <c r="H3514" s="18">
        <v>2.3809523809519999</v>
      </c>
      <c r="I3514" s="2">
        <v>18.253968253968001</v>
      </c>
      <c r="J3514" s="2">
        <v>34.656084656085</v>
      </c>
      <c r="K3514" s="2">
        <v>41.005291005290999</v>
      </c>
      <c r="L3514" s="15">
        <v>3.7037037037039999</v>
      </c>
    </row>
    <row r="3515" spans="4:12" x14ac:dyDescent="0.2">
      <c r="D3515" s="200"/>
      <c r="E3515" s="4" t="s">
        <v>28</v>
      </c>
      <c r="F3515" s="5"/>
      <c r="G3515" s="6">
        <v>372</v>
      </c>
      <c r="H3515" s="8">
        <v>7</v>
      </c>
      <c r="I3515" s="1">
        <v>56</v>
      </c>
      <c r="J3515" s="1">
        <v>107</v>
      </c>
      <c r="K3515" s="1">
        <v>183</v>
      </c>
      <c r="L3515" s="9">
        <v>19</v>
      </c>
    </row>
    <row r="3516" spans="4:12" x14ac:dyDescent="0.2">
      <c r="D3516" s="200"/>
      <c r="E3516" s="11"/>
      <c r="F3516" s="10"/>
      <c r="G3516" s="7">
        <v>100</v>
      </c>
      <c r="H3516" s="18">
        <v>1.8817204301079999</v>
      </c>
      <c r="I3516" s="2">
        <v>15.053763440859999</v>
      </c>
      <c r="J3516" s="2">
        <v>28.763440860214999</v>
      </c>
      <c r="K3516" s="2">
        <v>49.193548387097003</v>
      </c>
      <c r="L3516" s="15">
        <v>5.1075268817200001</v>
      </c>
    </row>
    <row r="3517" spans="4:12" x14ac:dyDescent="0.2">
      <c r="D3517" s="200"/>
      <c r="E3517" s="4" t="s">
        <v>29</v>
      </c>
      <c r="F3517" s="5"/>
      <c r="G3517" s="6">
        <v>102</v>
      </c>
      <c r="H3517" s="8">
        <v>0</v>
      </c>
      <c r="I3517" s="1">
        <v>21</v>
      </c>
      <c r="J3517" s="1">
        <v>31</v>
      </c>
      <c r="K3517" s="1">
        <v>48</v>
      </c>
      <c r="L3517" s="9">
        <v>2</v>
      </c>
    </row>
    <row r="3518" spans="4:12" x14ac:dyDescent="0.2">
      <c r="D3518" s="200"/>
      <c r="E3518" s="11"/>
      <c r="F3518" s="10"/>
      <c r="G3518" s="7">
        <v>100</v>
      </c>
      <c r="H3518" s="53">
        <v>0</v>
      </c>
      <c r="I3518" s="2">
        <v>20.588235294118</v>
      </c>
      <c r="J3518" s="2">
        <v>30.392156862745001</v>
      </c>
      <c r="K3518" s="2">
        <v>47.058823529412003</v>
      </c>
      <c r="L3518" s="15">
        <v>1.9607843137250001</v>
      </c>
    </row>
    <row r="3519" spans="4:12" x14ac:dyDescent="0.2">
      <c r="D3519" s="199" t="s">
        <v>30</v>
      </c>
      <c r="E3519" s="22" t="s">
        <v>31</v>
      </c>
      <c r="F3519" s="21"/>
      <c r="G3519" s="19">
        <v>592</v>
      </c>
      <c r="H3519" s="27">
        <v>17</v>
      </c>
      <c r="I3519" s="3">
        <v>118</v>
      </c>
      <c r="J3519" s="3">
        <v>184</v>
      </c>
      <c r="K3519" s="3">
        <v>249</v>
      </c>
      <c r="L3519" s="26">
        <v>24</v>
      </c>
    </row>
    <row r="3520" spans="4:12" x14ac:dyDescent="0.2">
      <c r="D3520" s="200"/>
      <c r="E3520" s="11"/>
      <c r="F3520" s="10"/>
      <c r="G3520" s="7">
        <v>100</v>
      </c>
      <c r="H3520" s="18">
        <v>2.8716216216219999</v>
      </c>
      <c r="I3520" s="2">
        <v>19.932432432432002</v>
      </c>
      <c r="J3520" s="2">
        <v>31.081081081080999</v>
      </c>
      <c r="K3520" s="2">
        <v>42.060810810810999</v>
      </c>
      <c r="L3520" s="15">
        <v>4.0540540540540002</v>
      </c>
    </row>
    <row r="3521" spans="4:12" x14ac:dyDescent="0.2">
      <c r="D3521" s="200"/>
      <c r="E3521" s="4" t="s">
        <v>32</v>
      </c>
      <c r="F3521" s="5"/>
      <c r="G3521" s="6">
        <v>608</v>
      </c>
      <c r="H3521" s="8">
        <v>7</v>
      </c>
      <c r="I3521" s="1">
        <v>98</v>
      </c>
      <c r="J3521" s="1">
        <v>194</v>
      </c>
      <c r="K3521" s="1">
        <v>283</v>
      </c>
      <c r="L3521" s="9">
        <v>26</v>
      </c>
    </row>
    <row r="3522" spans="4:12" x14ac:dyDescent="0.2">
      <c r="D3522" s="200"/>
      <c r="E3522" s="11"/>
      <c r="F3522" s="10"/>
      <c r="G3522" s="7">
        <v>100</v>
      </c>
      <c r="H3522" s="18">
        <v>1.151315789474</v>
      </c>
      <c r="I3522" s="2">
        <v>16.118421052632002</v>
      </c>
      <c r="J3522" s="2">
        <v>31.907894736842</v>
      </c>
      <c r="K3522" s="2">
        <v>46.546052631579002</v>
      </c>
      <c r="L3522" s="15">
        <v>4.2763157894740003</v>
      </c>
    </row>
    <row r="3523" spans="4:12" x14ac:dyDescent="0.2">
      <c r="D3523" s="199" t="s">
        <v>33</v>
      </c>
      <c r="E3523" s="22" t="s">
        <v>34</v>
      </c>
      <c r="F3523" s="21"/>
      <c r="G3523" s="19">
        <v>74</v>
      </c>
      <c r="H3523" s="27">
        <v>1</v>
      </c>
      <c r="I3523" s="3">
        <v>10</v>
      </c>
      <c r="J3523" s="3">
        <v>23</v>
      </c>
      <c r="K3523" s="3">
        <v>36</v>
      </c>
      <c r="L3523" s="26">
        <v>4</v>
      </c>
    </row>
    <row r="3524" spans="4:12" x14ac:dyDescent="0.2">
      <c r="D3524" s="200"/>
      <c r="E3524" s="11"/>
      <c r="F3524" s="10"/>
      <c r="G3524" s="7">
        <v>100</v>
      </c>
      <c r="H3524" s="18">
        <v>1.351351351351</v>
      </c>
      <c r="I3524" s="2">
        <v>13.513513513514001</v>
      </c>
      <c r="J3524" s="2">
        <v>31.081081081080999</v>
      </c>
      <c r="K3524" s="2">
        <v>48.648648648649001</v>
      </c>
      <c r="L3524" s="15">
        <v>5.4054054054050003</v>
      </c>
    </row>
    <row r="3525" spans="4:12" x14ac:dyDescent="0.2">
      <c r="D3525" s="200"/>
      <c r="E3525" s="4" t="s">
        <v>35</v>
      </c>
      <c r="F3525" s="5"/>
      <c r="G3525" s="6">
        <v>148</v>
      </c>
      <c r="H3525" s="8">
        <v>5</v>
      </c>
      <c r="I3525" s="1">
        <v>31</v>
      </c>
      <c r="J3525" s="1">
        <v>52</v>
      </c>
      <c r="K3525" s="1">
        <v>54</v>
      </c>
      <c r="L3525" s="9">
        <v>6</v>
      </c>
    </row>
    <row r="3526" spans="4:12" x14ac:dyDescent="0.2">
      <c r="D3526" s="200"/>
      <c r="E3526" s="11"/>
      <c r="F3526" s="10"/>
      <c r="G3526" s="7">
        <v>100</v>
      </c>
      <c r="H3526" s="18">
        <v>3.3783783783780001</v>
      </c>
      <c r="I3526" s="2">
        <v>20.945945945946001</v>
      </c>
      <c r="J3526" s="2">
        <v>35.135135135135002</v>
      </c>
      <c r="K3526" s="30">
        <v>36.486486486486001</v>
      </c>
      <c r="L3526" s="15">
        <v>4.0540540540540002</v>
      </c>
    </row>
    <row r="3527" spans="4:12" x14ac:dyDescent="0.2">
      <c r="D3527" s="200"/>
      <c r="E3527" s="4" t="s">
        <v>36</v>
      </c>
      <c r="F3527" s="5"/>
      <c r="G3527" s="6">
        <v>187</v>
      </c>
      <c r="H3527" s="8">
        <v>5</v>
      </c>
      <c r="I3527" s="1">
        <v>42</v>
      </c>
      <c r="J3527" s="1">
        <v>74</v>
      </c>
      <c r="K3527" s="1">
        <v>64</v>
      </c>
      <c r="L3527" s="9">
        <v>2</v>
      </c>
    </row>
    <row r="3528" spans="4:12" x14ac:dyDescent="0.2">
      <c r="D3528" s="200"/>
      <c r="E3528" s="11"/>
      <c r="F3528" s="10"/>
      <c r="G3528" s="7">
        <v>100</v>
      </c>
      <c r="H3528" s="18">
        <v>2.673796791444</v>
      </c>
      <c r="I3528" s="2">
        <v>22.459893048127999</v>
      </c>
      <c r="J3528" s="25">
        <v>39.572192513368996</v>
      </c>
      <c r="K3528" s="50">
        <v>34.224598930481001</v>
      </c>
      <c r="L3528" s="15">
        <v>1.069518716578</v>
      </c>
    </row>
    <row r="3529" spans="4:12" x14ac:dyDescent="0.2">
      <c r="D3529" s="200"/>
      <c r="E3529" s="4" t="s">
        <v>37</v>
      </c>
      <c r="F3529" s="5"/>
      <c r="G3529" s="6">
        <v>221</v>
      </c>
      <c r="H3529" s="8">
        <v>6</v>
      </c>
      <c r="I3529" s="1">
        <v>52</v>
      </c>
      <c r="J3529" s="1">
        <v>77</v>
      </c>
      <c r="K3529" s="1">
        <v>81</v>
      </c>
      <c r="L3529" s="9">
        <v>5</v>
      </c>
    </row>
    <row r="3530" spans="4:12" x14ac:dyDescent="0.2">
      <c r="D3530" s="200"/>
      <c r="E3530" s="11"/>
      <c r="F3530" s="10"/>
      <c r="G3530" s="7">
        <v>100</v>
      </c>
      <c r="H3530" s="18">
        <v>2.7149321266970001</v>
      </c>
      <c r="I3530" s="25">
        <v>23.529411764706001</v>
      </c>
      <c r="J3530" s="2">
        <v>34.841628959276001</v>
      </c>
      <c r="K3530" s="30">
        <v>36.651583710407003</v>
      </c>
      <c r="L3530" s="15">
        <v>2.262443438914</v>
      </c>
    </row>
    <row r="3531" spans="4:12" x14ac:dyDescent="0.2">
      <c r="D3531" s="200"/>
      <c r="E3531" s="4" t="s">
        <v>38</v>
      </c>
      <c r="F3531" s="5"/>
      <c r="G3531" s="6">
        <v>186</v>
      </c>
      <c r="H3531" s="8">
        <v>7</v>
      </c>
      <c r="I3531" s="1">
        <v>30</v>
      </c>
      <c r="J3531" s="1">
        <v>55</v>
      </c>
      <c r="K3531" s="1">
        <v>87</v>
      </c>
      <c r="L3531" s="9">
        <v>7</v>
      </c>
    </row>
    <row r="3532" spans="4:12" x14ac:dyDescent="0.2">
      <c r="D3532" s="200"/>
      <c r="E3532" s="11"/>
      <c r="F3532" s="10"/>
      <c r="G3532" s="7">
        <v>100</v>
      </c>
      <c r="H3532" s="18">
        <v>3.7634408602149998</v>
      </c>
      <c r="I3532" s="2">
        <v>16.129032258064999</v>
      </c>
      <c r="J3532" s="2">
        <v>29.569892473117999</v>
      </c>
      <c r="K3532" s="2">
        <v>46.774193548386997</v>
      </c>
      <c r="L3532" s="15">
        <v>3.7634408602149998</v>
      </c>
    </row>
    <row r="3533" spans="4:12" x14ac:dyDescent="0.2">
      <c r="D3533" s="200"/>
      <c r="E3533" s="4" t="s">
        <v>39</v>
      </c>
      <c r="F3533" s="5"/>
      <c r="G3533" s="6">
        <v>223</v>
      </c>
      <c r="H3533" s="8">
        <v>0</v>
      </c>
      <c r="I3533" s="1">
        <v>35</v>
      </c>
      <c r="J3533" s="1">
        <v>60</v>
      </c>
      <c r="K3533" s="1">
        <v>117</v>
      </c>
      <c r="L3533" s="9">
        <v>11</v>
      </c>
    </row>
    <row r="3534" spans="4:12" x14ac:dyDescent="0.2">
      <c r="D3534" s="200"/>
      <c r="E3534" s="11"/>
      <c r="F3534" s="10"/>
      <c r="G3534" s="7">
        <v>100</v>
      </c>
      <c r="H3534" s="53">
        <v>0</v>
      </c>
      <c r="I3534" s="2">
        <v>15.695067264574</v>
      </c>
      <c r="J3534" s="2">
        <v>26.905829596413</v>
      </c>
      <c r="K3534" s="25">
        <v>52.466367713003997</v>
      </c>
      <c r="L3534" s="15">
        <v>4.9327354260089997</v>
      </c>
    </row>
    <row r="3535" spans="4:12" x14ac:dyDescent="0.2">
      <c r="D3535" s="200"/>
      <c r="E3535" s="4" t="s">
        <v>40</v>
      </c>
      <c r="F3535" s="5"/>
      <c r="G3535" s="6">
        <v>161</v>
      </c>
      <c r="H3535" s="8">
        <v>0</v>
      </c>
      <c r="I3535" s="1">
        <v>16</v>
      </c>
      <c r="J3535" s="1">
        <v>37</v>
      </c>
      <c r="K3535" s="1">
        <v>93</v>
      </c>
      <c r="L3535" s="9">
        <v>15</v>
      </c>
    </row>
    <row r="3536" spans="4:12" x14ac:dyDescent="0.2">
      <c r="D3536" s="201"/>
      <c r="E3536" s="45"/>
      <c r="F3536" s="51"/>
      <c r="G3536" s="81">
        <v>100</v>
      </c>
      <c r="H3536" s="118">
        <v>0</v>
      </c>
      <c r="I3536" s="126">
        <v>9.9378881987579994</v>
      </c>
      <c r="J3536" s="126">
        <v>22.981366459627001</v>
      </c>
      <c r="K3536" s="112">
        <v>57.763975155280001</v>
      </c>
      <c r="L3536" s="154">
        <v>9.3167701863350008</v>
      </c>
    </row>
    <row r="3538" spans="2:12" x14ac:dyDescent="0.2">
      <c r="B3538" s="40" t="str">
        <f xml:space="preserve"> HYPERLINK("#'目次'!B92", "[86]")</f>
        <v>[86]</v>
      </c>
      <c r="C3538" s="23" t="s">
        <v>193</v>
      </c>
    </row>
    <row r="3541" spans="2:12" x14ac:dyDescent="0.2">
      <c r="C3541" s="23" t="s">
        <v>48</v>
      </c>
    </row>
    <row r="3542" spans="2:12" ht="36" x14ac:dyDescent="0.2">
      <c r="D3542" s="195"/>
      <c r="E3542" s="196"/>
      <c r="F3542" s="196"/>
      <c r="G3542" s="37" t="s">
        <v>15</v>
      </c>
      <c r="H3542" s="33" t="s">
        <v>178</v>
      </c>
      <c r="I3542" s="13" t="s">
        <v>179</v>
      </c>
      <c r="J3542" s="13" t="s">
        <v>180</v>
      </c>
      <c r="K3542" s="13" t="s">
        <v>181</v>
      </c>
      <c r="L3542" s="38" t="s">
        <v>18</v>
      </c>
    </row>
    <row r="3543" spans="2:12" x14ac:dyDescent="0.2">
      <c r="D3543" s="197"/>
      <c r="E3543" s="198"/>
      <c r="F3543" s="198"/>
      <c r="G3543" s="35"/>
      <c r="H3543" s="39"/>
      <c r="I3543" s="14"/>
      <c r="J3543" s="14"/>
      <c r="K3543" s="14"/>
      <c r="L3543" s="34"/>
    </row>
    <row r="3544" spans="2:12" x14ac:dyDescent="0.2">
      <c r="D3544" s="78"/>
      <c r="E3544" s="79" t="s">
        <v>15</v>
      </c>
      <c r="F3544" s="66"/>
      <c r="G3544" s="36">
        <v>1200</v>
      </c>
      <c r="H3544" s="17">
        <v>24</v>
      </c>
      <c r="I3544" s="17">
        <v>216</v>
      </c>
      <c r="J3544" s="17">
        <v>378</v>
      </c>
      <c r="K3544" s="17">
        <v>532</v>
      </c>
      <c r="L3544" s="47">
        <v>50</v>
      </c>
    </row>
    <row r="3545" spans="2:12" x14ac:dyDescent="0.2">
      <c r="D3545" s="45"/>
      <c r="E3545" s="51"/>
      <c r="F3545" s="67"/>
      <c r="G3545" s="7">
        <v>100</v>
      </c>
      <c r="H3545" s="2">
        <v>2</v>
      </c>
      <c r="I3545" s="2">
        <v>18</v>
      </c>
      <c r="J3545" s="2">
        <v>31.5</v>
      </c>
      <c r="K3545" s="2">
        <v>44.333333333333002</v>
      </c>
      <c r="L3545" s="15">
        <v>4.166666666667</v>
      </c>
    </row>
    <row r="3546" spans="2:12" x14ac:dyDescent="0.2">
      <c r="D3546" s="199" t="s">
        <v>49</v>
      </c>
      <c r="E3546" s="22" t="s">
        <v>50</v>
      </c>
      <c r="F3546" s="21"/>
      <c r="G3546" s="19">
        <v>15</v>
      </c>
      <c r="H3546" s="27">
        <v>0</v>
      </c>
      <c r="I3546" s="3">
        <v>1</v>
      </c>
      <c r="J3546" s="3">
        <v>4</v>
      </c>
      <c r="K3546" s="3">
        <v>10</v>
      </c>
      <c r="L3546" s="26">
        <v>0</v>
      </c>
    </row>
    <row r="3547" spans="2:12" x14ac:dyDescent="0.2">
      <c r="D3547" s="200"/>
      <c r="E3547" s="11"/>
      <c r="F3547" s="10"/>
      <c r="G3547" s="7">
        <v>100</v>
      </c>
      <c r="H3547" s="53">
        <v>0</v>
      </c>
      <c r="I3547" s="50">
        <v>6.666666666667</v>
      </c>
      <c r="J3547" s="2">
        <v>26.666666666666998</v>
      </c>
      <c r="K3547" s="41">
        <v>66.666666666666998</v>
      </c>
      <c r="L3547" s="48">
        <v>0</v>
      </c>
    </row>
    <row r="3548" spans="2:12" x14ac:dyDescent="0.2">
      <c r="D3548" s="200"/>
      <c r="E3548" s="4" t="s">
        <v>51</v>
      </c>
      <c r="F3548" s="5"/>
      <c r="G3548" s="6">
        <v>142</v>
      </c>
      <c r="H3548" s="8">
        <v>6</v>
      </c>
      <c r="I3548" s="1">
        <v>27</v>
      </c>
      <c r="J3548" s="1">
        <v>42</v>
      </c>
      <c r="K3548" s="1">
        <v>64</v>
      </c>
      <c r="L3548" s="9">
        <v>3</v>
      </c>
    </row>
    <row r="3549" spans="2:12" x14ac:dyDescent="0.2">
      <c r="D3549" s="200"/>
      <c r="E3549" s="11"/>
      <c r="F3549" s="10"/>
      <c r="G3549" s="7">
        <v>100</v>
      </c>
      <c r="H3549" s="18">
        <v>4.2253521126760001</v>
      </c>
      <c r="I3549" s="2">
        <v>19.014084507042</v>
      </c>
      <c r="J3549" s="2">
        <v>29.577464788732001</v>
      </c>
      <c r="K3549" s="2">
        <v>45.070422535211002</v>
      </c>
      <c r="L3549" s="15">
        <v>2.112676056338</v>
      </c>
    </row>
    <row r="3550" spans="2:12" x14ac:dyDescent="0.2">
      <c r="D3550" s="200"/>
      <c r="E3550" s="4" t="s">
        <v>52</v>
      </c>
      <c r="F3550" s="5"/>
      <c r="G3550" s="6">
        <v>26</v>
      </c>
      <c r="H3550" s="8">
        <v>2</v>
      </c>
      <c r="I3550" s="1">
        <v>8</v>
      </c>
      <c r="J3550" s="1">
        <v>10</v>
      </c>
      <c r="K3550" s="1">
        <v>6</v>
      </c>
      <c r="L3550" s="9">
        <v>0</v>
      </c>
    </row>
    <row r="3551" spans="2:12" x14ac:dyDescent="0.2">
      <c r="D3551" s="200"/>
      <c r="E3551" s="11"/>
      <c r="F3551" s="10"/>
      <c r="G3551" s="7">
        <v>100</v>
      </c>
      <c r="H3551" s="70">
        <v>7.6923076923079998</v>
      </c>
      <c r="I3551" s="41">
        <v>30.769230769231001</v>
      </c>
      <c r="J3551" s="25">
        <v>38.461538461537998</v>
      </c>
      <c r="K3551" s="50">
        <v>23.076923076922998</v>
      </c>
      <c r="L3551" s="48">
        <v>0</v>
      </c>
    </row>
    <row r="3552" spans="2:12" x14ac:dyDescent="0.2">
      <c r="D3552" s="200"/>
      <c r="E3552" s="4" t="s">
        <v>53</v>
      </c>
      <c r="F3552" s="5"/>
      <c r="G3552" s="6">
        <v>41</v>
      </c>
      <c r="H3552" s="8">
        <v>1</v>
      </c>
      <c r="I3552" s="1">
        <v>5</v>
      </c>
      <c r="J3552" s="1">
        <v>13</v>
      </c>
      <c r="K3552" s="1">
        <v>21</v>
      </c>
      <c r="L3552" s="9">
        <v>1</v>
      </c>
    </row>
    <row r="3553" spans="4:12" x14ac:dyDescent="0.2">
      <c r="D3553" s="200"/>
      <c r="E3553" s="11"/>
      <c r="F3553" s="10"/>
      <c r="G3553" s="7">
        <v>100</v>
      </c>
      <c r="H3553" s="18">
        <v>2.4390243902440001</v>
      </c>
      <c r="I3553" s="30">
        <v>12.195121951220001</v>
      </c>
      <c r="J3553" s="2">
        <v>31.707317073171001</v>
      </c>
      <c r="K3553" s="25">
        <v>51.219512195122</v>
      </c>
      <c r="L3553" s="15">
        <v>2.4390243902440001</v>
      </c>
    </row>
    <row r="3554" spans="4:12" x14ac:dyDescent="0.2">
      <c r="D3554" s="200"/>
      <c r="E3554" s="4" t="s">
        <v>54</v>
      </c>
      <c r="F3554" s="5"/>
      <c r="G3554" s="6">
        <v>226</v>
      </c>
      <c r="H3554" s="8">
        <v>5</v>
      </c>
      <c r="I3554" s="1">
        <v>54</v>
      </c>
      <c r="J3554" s="1">
        <v>83</v>
      </c>
      <c r="K3554" s="1">
        <v>78</v>
      </c>
      <c r="L3554" s="9">
        <v>6</v>
      </c>
    </row>
    <row r="3555" spans="4:12" x14ac:dyDescent="0.2">
      <c r="D3555" s="200"/>
      <c r="E3555" s="11"/>
      <c r="F3555" s="10"/>
      <c r="G3555" s="7">
        <v>100</v>
      </c>
      <c r="H3555" s="18">
        <v>2.212389380531</v>
      </c>
      <c r="I3555" s="25">
        <v>23.893805309735001</v>
      </c>
      <c r="J3555" s="25">
        <v>36.725663716813997</v>
      </c>
      <c r="K3555" s="30">
        <v>34.513274336282997</v>
      </c>
      <c r="L3555" s="15">
        <v>2.654867256637</v>
      </c>
    </row>
    <row r="3556" spans="4:12" x14ac:dyDescent="0.2">
      <c r="D3556" s="200"/>
      <c r="E3556" s="4" t="s">
        <v>55</v>
      </c>
      <c r="F3556" s="5"/>
      <c r="G3556" s="6">
        <v>125</v>
      </c>
      <c r="H3556" s="8">
        <v>5</v>
      </c>
      <c r="I3556" s="1">
        <v>22</v>
      </c>
      <c r="J3556" s="1">
        <v>43</v>
      </c>
      <c r="K3556" s="1">
        <v>51</v>
      </c>
      <c r="L3556" s="9">
        <v>4</v>
      </c>
    </row>
    <row r="3557" spans="4:12" x14ac:dyDescent="0.2">
      <c r="D3557" s="200"/>
      <c r="E3557" s="11"/>
      <c r="F3557" s="10"/>
      <c r="G3557" s="7">
        <v>100</v>
      </c>
      <c r="H3557" s="18">
        <v>4</v>
      </c>
      <c r="I3557" s="2">
        <v>17.600000000000001</v>
      </c>
      <c r="J3557" s="2">
        <v>34.4</v>
      </c>
      <c r="K3557" s="2">
        <v>40.799999999999997</v>
      </c>
      <c r="L3557" s="15">
        <v>3.2</v>
      </c>
    </row>
    <row r="3558" spans="4:12" x14ac:dyDescent="0.2">
      <c r="D3558" s="200"/>
      <c r="E3558" s="4" t="s">
        <v>56</v>
      </c>
      <c r="F3558" s="5"/>
      <c r="G3558" s="6">
        <v>190</v>
      </c>
      <c r="H3558" s="8">
        <v>4</v>
      </c>
      <c r="I3558" s="1">
        <v>36</v>
      </c>
      <c r="J3558" s="1">
        <v>51</v>
      </c>
      <c r="K3558" s="1">
        <v>92</v>
      </c>
      <c r="L3558" s="9">
        <v>7</v>
      </c>
    </row>
    <row r="3559" spans="4:12" x14ac:dyDescent="0.2">
      <c r="D3559" s="200"/>
      <c r="E3559" s="11"/>
      <c r="F3559" s="10"/>
      <c r="G3559" s="7">
        <v>100</v>
      </c>
      <c r="H3559" s="18">
        <v>2.1052631578950001</v>
      </c>
      <c r="I3559" s="2">
        <v>18.947368421053</v>
      </c>
      <c r="J3559" s="2">
        <v>26.842105263158</v>
      </c>
      <c r="K3559" s="2">
        <v>48.421052631579002</v>
      </c>
      <c r="L3559" s="15">
        <v>3.6842105263159999</v>
      </c>
    </row>
    <row r="3560" spans="4:12" x14ac:dyDescent="0.2">
      <c r="D3560" s="200"/>
      <c r="E3560" s="4" t="s">
        <v>57</v>
      </c>
      <c r="F3560" s="5"/>
      <c r="G3560" s="6">
        <v>185</v>
      </c>
      <c r="H3560" s="8">
        <v>0</v>
      </c>
      <c r="I3560" s="1">
        <v>28</v>
      </c>
      <c r="J3560" s="1">
        <v>59</v>
      </c>
      <c r="K3560" s="1">
        <v>91</v>
      </c>
      <c r="L3560" s="9">
        <v>7</v>
      </c>
    </row>
    <row r="3561" spans="4:12" x14ac:dyDescent="0.2">
      <c r="D3561" s="200"/>
      <c r="E3561" s="11"/>
      <c r="F3561" s="10"/>
      <c r="G3561" s="7">
        <v>100</v>
      </c>
      <c r="H3561" s="53">
        <v>0</v>
      </c>
      <c r="I3561" s="2">
        <v>15.135135135135</v>
      </c>
      <c r="J3561" s="2">
        <v>31.891891891892001</v>
      </c>
      <c r="K3561" s="2">
        <v>49.189189189189001</v>
      </c>
      <c r="L3561" s="15">
        <v>3.783783783784</v>
      </c>
    </row>
    <row r="3562" spans="4:12" x14ac:dyDescent="0.2">
      <c r="D3562" s="200"/>
      <c r="E3562" s="4" t="s">
        <v>58</v>
      </c>
      <c r="F3562" s="5"/>
      <c r="G3562" s="6">
        <v>113</v>
      </c>
      <c r="H3562" s="8">
        <v>1</v>
      </c>
      <c r="I3562" s="1">
        <v>18</v>
      </c>
      <c r="J3562" s="1">
        <v>36</v>
      </c>
      <c r="K3562" s="1">
        <v>52</v>
      </c>
      <c r="L3562" s="9">
        <v>6</v>
      </c>
    </row>
    <row r="3563" spans="4:12" x14ac:dyDescent="0.2">
      <c r="D3563" s="200"/>
      <c r="E3563" s="11"/>
      <c r="F3563" s="10"/>
      <c r="G3563" s="7">
        <v>100</v>
      </c>
      <c r="H3563" s="18">
        <v>0.88495575221199996</v>
      </c>
      <c r="I3563" s="2">
        <v>15.929203539823</v>
      </c>
      <c r="J3563" s="2">
        <v>31.858407079646</v>
      </c>
      <c r="K3563" s="2">
        <v>46.017699115044003</v>
      </c>
      <c r="L3563" s="15">
        <v>5.3097345132739999</v>
      </c>
    </row>
    <row r="3564" spans="4:12" x14ac:dyDescent="0.2">
      <c r="D3564" s="200"/>
      <c r="E3564" s="4" t="s">
        <v>59</v>
      </c>
      <c r="F3564" s="5"/>
      <c r="G3564" s="6">
        <v>136</v>
      </c>
      <c r="H3564" s="8">
        <v>0</v>
      </c>
      <c r="I3564" s="1">
        <v>17</v>
      </c>
      <c r="J3564" s="1">
        <v>36</v>
      </c>
      <c r="K3564" s="1">
        <v>67</v>
      </c>
      <c r="L3564" s="9">
        <v>16</v>
      </c>
    </row>
    <row r="3565" spans="4:12" x14ac:dyDescent="0.2">
      <c r="D3565" s="200"/>
      <c r="E3565" s="11"/>
      <c r="F3565" s="10"/>
      <c r="G3565" s="7">
        <v>100</v>
      </c>
      <c r="H3565" s="53">
        <v>0</v>
      </c>
      <c r="I3565" s="30">
        <v>12.5</v>
      </c>
      <c r="J3565" s="30">
        <v>26.470588235293999</v>
      </c>
      <c r="K3565" s="2">
        <v>49.264705882352999</v>
      </c>
      <c r="L3565" s="85">
        <v>11.764705882353001</v>
      </c>
    </row>
    <row r="3566" spans="4:12" x14ac:dyDescent="0.2">
      <c r="D3566" s="199" t="s">
        <v>60</v>
      </c>
      <c r="E3566" s="22" t="s">
        <v>61</v>
      </c>
      <c r="F3566" s="21"/>
      <c r="G3566" s="19">
        <v>205</v>
      </c>
      <c r="H3566" s="27">
        <v>5</v>
      </c>
      <c r="I3566" s="3">
        <v>31</v>
      </c>
      <c r="J3566" s="3">
        <v>56</v>
      </c>
      <c r="K3566" s="3">
        <v>98</v>
      </c>
      <c r="L3566" s="26">
        <v>15</v>
      </c>
    </row>
    <row r="3567" spans="4:12" x14ac:dyDescent="0.2">
      <c r="D3567" s="200"/>
      <c r="E3567" s="11"/>
      <c r="F3567" s="10"/>
      <c r="G3567" s="7">
        <v>100</v>
      </c>
      <c r="H3567" s="18">
        <v>2.4390243902440001</v>
      </c>
      <c r="I3567" s="2">
        <v>15.121951219512001</v>
      </c>
      <c r="J3567" s="2">
        <v>27.317073170732002</v>
      </c>
      <c r="K3567" s="2">
        <v>47.804878048779997</v>
      </c>
      <c r="L3567" s="15">
        <v>7.3170731707319998</v>
      </c>
    </row>
    <row r="3568" spans="4:12" x14ac:dyDescent="0.2">
      <c r="D3568" s="200"/>
      <c r="E3568" s="4" t="s">
        <v>62</v>
      </c>
      <c r="F3568" s="5"/>
      <c r="G3568" s="6">
        <v>160</v>
      </c>
      <c r="H3568" s="8">
        <v>1</v>
      </c>
      <c r="I3568" s="1">
        <v>26</v>
      </c>
      <c r="J3568" s="1">
        <v>44</v>
      </c>
      <c r="K3568" s="1">
        <v>86</v>
      </c>
      <c r="L3568" s="9">
        <v>3</v>
      </c>
    </row>
    <row r="3569" spans="4:12" x14ac:dyDescent="0.2">
      <c r="D3569" s="200"/>
      <c r="E3569" s="11"/>
      <c r="F3569" s="10"/>
      <c r="G3569" s="7">
        <v>100</v>
      </c>
      <c r="H3569" s="18">
        <v>0.625</v>
      </c>
      <c r="I3569" s="2">
        <v>16.25</v>
      </c>
      <c r="J3569" s="2">
        <v>27.5</v>
      </c>
      <c r="K3569" s="25">
        <v>53.75</v>
      </c>
      <c r="L3569" s="15">
        <v>1.875</v>
      </c>
    </row>
    <row r="3570" spans="4:12" x14ac:dyDescent="0.2">
      <c r="D3570" s="200"/>
      <c r="E3570" s="4" t="s">
        <v>63</v>
      </c>
      <c r="F3570" s="5"/>
      <c r="G3570" s="6">
        <v>121</v>
      </c>
      <c r="H3570" s="8">
        <v>2</v>
      </c>
      <c r="I3570" s="1">
        <v>29</v>
      </c>
      <c r="J3570" s="1">
        <v>37</v>
      </c>
      <c r="K3570" s="1">
        <v>47</v>
      </c>
      <c r="L3570" s="9">
        <v>6</v>
      </c>
    </row>
    <row r="3571" spans="4:12" x14ac:dyDescent="0.2">
      <c r="D3571" s="200"/>
      <c r="E3571" s="11"/>
      <c r="F3571" s="10"/>
      <c r="G3571" s="7">
        <v>100</v>
      </c>
      <c r="H3571" s="18">
        <v>1.6528925619829999</v>
      </c>
      <c r="I3571" s="25">
        <v>23.966942148760001</v>
      </c>
      <c r="J3571" s="2">
        <v>30.578512396693998</v>
      </c>
      <c r="K3571" s="30">
        <v>38.842975206612003</v>
      </c>
      <c r="L3571" s="15">
        <v>4.9586776859499997</v>
      </c>
    </row>
    <row r="3572" spans="4:12" x14ac:dyDescent="0.2">
      <c r="D3572" s="200"/>
      <c r="E3572" s="4" t="s">
        <v>64</v>
      </c>
      <c r="F3572" s="5"/>
      <c r="G3572" s="6">
        <v>124</v>
      </c>
      <c r="H3572" s="8">
        <v>2</v>
      </c>
      <c r="I3572" s="1">
        <v>29</v>
      </c>
      <c r="J3572" s="1">
        <v>46</v>
      </c>
      <c r="K3572" s="1">
        <v>43</v>
      </c>
      <c r="L3572" s="9">
        <v>4</v>
      </c>
    </row>
    <row r="3573" spans="4:12" x14ac:dyDescent="0.2">
      <c r="D3573" s="200"/>
      <c r="E3573" s="11"/>
      <c r="F3573" s="10"/>
      <c r="G3573" s="7">
        <v>100</v>
      </c>
      <c r="H3573" s="18">
        <v>1.6129032258060001</v>
      </c>
      <c r="I3573" s="25">
        <v>23.387096774193999</v>
      </c>
      <c r="J3573" s="25">
        <v>37.096774193548001</v>
      </c>
      <c r="K3573" s="30">
        <v>34.677419354839003</v>
      </c>
      <c r="L3573" s="15">
        <v>3.2258064516129998</v>
      </c>
    </row>
    <row r="3574" spans="4:12" x14ac:dyDescent="0.2">
      <c r="D3574" s="200"/>
      <c r="E3574" s="4" t="s">
        <v>65</v>
      </c>
      <c r="F3574" s="5"/>
      <c r="G3574" s="6">
        <v>109</v>
      </c>
      <c r="H3574" s="8">
        <v>1</v>
      </c>
      <c r="I3574" s="1">
        <v>24</v>
      </c>
      <c r="J3574" s="1">
        <v>36</v>
      </c>
      <c r="K3574" s="1">
        <v>44</v>
      </c>
      <c r="L3574" s="9">
        <v>4</v>
      </c>
    </row>
    <row r="3575" spans="4:12" x14ac:dyDescent="0.2">
      <c r="D3575" s="200"/>
      <c r="E3575" s="11"/>
      <c r="F3575" s="10"/>
      <c r="G3575" s="7">
        <v>100</v>
      </c>
      <c r="H3575" s="18">
        <v>0.91743119266100004</v>
      </c>
      <c r="I3575" s="2">
        <v>22.018348623853001</v>
      </c>
      <c r="J3575" s="2">
        <v>33.027522935779999</v>
      </c>
      <c r="K3575" s="2">
        <v>40.366972477064003</v>
      </c>
      <c r="L3575" s="15">
        <v>3.669724770642</v>
      </c>
    </row>
    <row r="3576" spans="4:12" x14ac:dyDescent="0.2">
      <c r="D3576" s="200"/>
      <c r="E3576" s="4" t="s">
        <v>66</v>
      </c>
      <c r="F3576" s="5"/>
      <c r="G3576" s="6">
        <v>104</v>
      </c>
      <c r="H3576" s="8">
        <v>7</v>
      </c>
      <c r="I3576" s="1">
        <v>19</v>
      </c>
      <c r="J3576" s="1">
        <v>37</v>
      </c>
      <c r="K3576" s="1">
        <v>39</v>
      </c>
      <c r="L3576" s="9">
        <v>2</v>
      </c>
    </row>
    <row r="3577" spans="4:12" x14ac:dyDescent="0.2">
      <c r="D3577" s="200"/>
      <c r="E3577" s="11"/>
      <c r="F3577" s="10"/>
      <c r="G3577" s="7">
        <v>100</v>
      </c>
      <c r="H3577" s="18">
        <v>6.7307692307689999</v>
      </c>
      <c r="I3577" s="2">
        <v>18.269230769231001</v>
      </c>
      <c r="J3577" s="2">
        <v>35.576923076923002</v>
      </c>
      <c r="K3577" s="30">
        <v>37.5</v>
      </c>
      <c r="L3577" s="15">
        <v>1.923076923077</v>
      </c>
    </row>
    <row r="3578" spans="4:12" x14ac:dyDescent="0.2">
      <c r="D3578" s="200"/>
      <c r="E3578" s="4" t="s">
        <v>67</v>
      </c>
      <c r="F3578" s="5"/>
      <c r="G3578" s="6">
        <v>139</v>
      </c>
      <c r="H3578" s="8">
        <v>0</v>
      </c>
      <c r="I3578" s="1">
        <v>21</v>
      </c>
      <c r="J3578" s="1">
        <v>49</v>
      </c>
      <c r="K3578" s="1">
        <v>65</v>
      </c>
      <c r="L3578" s="9">
        <v>4</v>
      </c>
    </row>
    <row r="3579" spans="4:12" x14ac:dyDescent="0.2">
      <c r="D3579" s="200"/>
      <c r="E3579" s="11"/>
      <c r="F3579" s="10"/>
      <c r="G3579" s="7">
        <v>100</v>
      </c>
      <c r="H3579" s="53">
        <v>0</v>
      </c>
      <c r="I3579" s="2">
        <v>15.107913669065001</v>
      </c>
      <c r="J3579" s="2">
        <v>35.251798561150999</v>
      </c>
      <c r="K3579" s="2">
        <v>46.762589928057999</v>
      </c>
      <c r="L3579" s="15">
        <v>2.877697841727</v>
      </c>
    </row>
    <row r="3580" spans="4:12" x14ac:dyDescent="0.2">
      <c r="D3580" s="200"/>
      <c r="E3580" s="4" t="s">
        <v>68</v>
      </c>
      <c r="F3580" s="5"/>
      <c r="G3580" s="6">
        <v>48</v>
      </c>
      <c r="H3580" s="8">
        <v>2</v>
      </c>
      <c r="I3580" s="1">
        <v>6</v>
      </c>
      <c r="J3580" s="1">
        <v>22</v>
      </c>
      <c r="K3580" s="1">
        <v>18</v>
      </c>
      <c r="L3580" s="9">
        <v>0</v>
      </c>
    </row>
    <row r="3581" spans="4:12" x14ac:dyDescent="0.2">
      <c r="D3581" s="200"/>
      <c r="E3581" s="11"/>
      <c r="F3581" s="10"/>
      <c r="G3581" s="7">
        <v>100</v>
      </c>
      <c r="H3581" s="18">
        <v>4.166666666667</v>
      </c>
      <c r="I3581" s="30">
        <v>12.5</v>
      </c>
      <c r="J3581" s="41">
        <v>45.833333333333002</v>
      </c>
      <c r="K3581" s="30">
        <v>37.5</v>
      </c>
      <c r="L3581" s="48">
        <v>0</v>
      </c>
    </row>
    <row r="3582" spans="4:12" x14ac:dyDescent="0.2">
      <c r="D3582" s="200"/>
      <c r="E3582" s="4" t="s">
        <v>69</v>
      </c>
      <c r="F3582" s="5"/>
      <c r="G3582" s="6">
        <v>37</v>
      </c>
      <c r="H3582" s="8">
        <v>2</v>
      </c>
      <c r="I3582" s="1">
        <v>7</v>
      </c>
      <c r="J3582" s="1">
        <v>11</v>
      </c>
      <c r="K3582" s="1">
        <v>16</v>
      </c>
      <c r="L3582" s="9">
        <v>1</v>
      </c>
    </row>
    <row r="3583" spans="4:12" x14ac:dyDescent="0.2">
      <c r="D3583" s="200"/>
      <c r="E3583" s="11"/>
      <c r="F3583" s="10"/>
      <c r="G3583" s="7">
        <v>100</v>
      </c>
      <c r="H3583" s="18">
        <v>5.4054054054050003</v>
      </c>
      <c r="I3583" s="2">
        <v>18.918918918919001</v>
      </c>
      <c r="J3583" s="2">
        <v>29.72972972973</v>
      </c>
      <c r="K3583" s="2">
        <v>43.243243243243001</v>
      </c>
      <c r="L3583" s="15">
        <v>2.7027027027030002</v>
      </c>
    </row>
    <row r="3584" spans="4:12" x14ac:dyDescent="0.2">
      <c r="D3584" s="199" t="s">
        <v>70</v>
      </c>
      <c r="E3584" s="22" t="s">
        <v>18</v>
      </c>
      <c r="F3584" s="21"/>
      <c r="G3584" s="19">
        <v>0</v>
      </c>
      <c r="H3584" s="27">
        <v>0</v>
      </c>
      <c r="I3584" s="3">
        <v>0</v>
      </c>
      <c r="J3584" s="3">
        <v>0</v>
      </c>
      <c r="K3584" s="3">
        <v>0</v>
      </c>
      <c r="L3584" s="26">
        <v>0</v>
      </c>
    </row>
    <row r="3585" spans="2:12" x14ac:dyDescent="0.2">
      <c r="D3585" s="201"/>
      <c r="E3585" s="45"/>
      <c r="F3585" s="51"/>
      <c r="G3585" s="119">
        <v>0</v>
      </c>
      <c r="H3585" s="118">
        <v>0</v>
      </c>
      <c r="I3585" s="83">
        <v>0</v>
      </c>
      <c r="J3585" s="83">
        <v>0</v>
      </c>
      <c r="K3585" s="83">
        <v>0</v>
      </c>
      <c r="L3585" s="116">
        <v>0</v>
      </c>
    </row>
    <row r="3587" spans="2:12" x14ac:dyDescent="0.2">
      <c r="B3587" s="40" t="str">
        <f xml:space="preserve"> HYPERLINK("#'目次'!B93", "[87]")</f>
        <v>[87]</v>
      </c>
      <c r="C3587" s="23" t="s">
        <v>193</v>
      </c>
    </row>
    <row r="3590" spans="2:12" x14ac:dyDescent="0.2">
      <c r="C3590" s="23" t="s">
        <v>73</v>
      </c>
    </row>
    <row r="3591" spans="2:12" ht="36" x14ac:dyDescent="0.2">
      <c r="D3591" s="195"/>
      <c r="E3591" s="196"/>
      <c r="F3591" s="196"/>
      <c r="G3591" s="37" t="s">
        <v>15</v>
      </c>
      <c r="H3591" s="33" t="s">
        <v>178</v>
      </c>
      <c r="I3591" s="13" t="s">
        <v>179</v>
      </c>
      <c r="J3591" s="13" t="s">
        <v>180</v>
      </c>
      <c r="K3591" s="13" t="s">
        <v>181</v>
      </c>
      <c r="L3591" s="38" t="s">
        <v>18</v>
      </c>
    </row>
    <row r="3592" spans="2:12" x14ac:dyDescent="0.2">
      <c r="D3592" s="197"/>
      <c r="E3592" s="198"/>
      <c r="F3592" s="198"/>
      <c r="G3592" s="35"/>
      <c r="H3592" s="39"/>
      <c r="I3592" s="14"/>
      <c r="J3592" s="14"/>
      <c r="K3592" s="14"/>
      <c r="L3592" s="34"/>
    </row>
    <row r="3593" spans="2:12" x14ac:dyDescent="0.2">
      <c r="D3593" s="78"/>
      <c r="E3593" s="79" t="s">
        <v>15</v>
      </c>
      <c r="F3593" s="66"/>
      <c r="G3593" s="36">
        <v>1200</v>
      </c>
      <c r="H3593" s="17">
        <v>24</v>
      </c>
      <c r="I3593" s="17">
        <v>216</v>
      </c>
      <c r="J3593" s="17">
        <v>378</v>
      </c>
      <c r="K3593" s="17">
        <v>532</v>
      </c>
      <c r="L3593" s="47">
        <v>50</v>
      </c>
    </row>
    <row r="3594" spans="2:12" x14ac:dyDescent="0.2">
      <c r="D3594" s="45"/>
      <c r="E3594" s="51"/>
      <c r="F3594" s="67"/>
      <c r="G3594" s="7">
        <v>100</v>
      </c>
      <c r="H3594" s="2">
        <v>2</v>
      </c>
      <c r="I3594" s="2">
        <v>18</v>
      </c>
      <c r="J3594" s="2">
        <v>31.5</v>
      </c>
      <c r="K3594" s="2">
        <v>44.333333333333002</v>
      </c>
      <c r="L3594" s="15">
        <v>4.166666666667</v>
      </c>
    </row>
    <row r="3595" spans="2:12" x14ac:dyDescent="0.2">
      <c r="D3595" s="199" t="s">
        <v>74</v>
      </c>
      <c r="E3595" s="22" t="s">
        <v>75</v>
      </c>
      <c r="F3595" s="21"/>
      <c r="G3595" s="19">
        <v>592</v>
      </c>
      <c r="H3595" s="27">
        <v>17</v>
      </c>
      <c r="I3595" s="3">
        <v>118</v>
      </c>
      <c r="J3595" s="3">
        <v>184</v>
      </c>
      <c r="K3595" s="3">
        <v>249</v>
      </c>
      <c r="L3595" s="26">
        <v>24</v>
      </c>
    </row>
    <row r="3596" spans="2:12" x14ac:dyDescent="0.2">
      <c r="D3596" s="200"/>
      <c r="E3596" s="11"/>
      <c r="F3596" s="10"/>
      <c r="G3596" s="7">
        <v>100</v>
      </c>
      <c r="H3596" s="18">
        <v>2.8716216216219999</v>
      </c>
      <c r="I3596" s="2">
        <v>19.932432432432002</v>
      </c>
      <c r="J3596" s="2">
        <v>31.081081081080999</v>
      </c>
      <c r="K3596" s="2">
        <v>42.060810810810999</v>
      </c>
      <c r="L3596" s="15">
        <v>4.0540540540540002</v>
      </c>
    </row>
    <row r="3597" spans="2:12" x14ac:dyDescent="0.2">
      <c r="D3597" s="200"/>
      <c r="E3597" s="4" t="s">
        <v>34</v>
      </c>
      <c r="F3597" s="5"/>
      <c r="G3597" s="6">
        <v>37</v>
      </c>
      <c r="H3597" s="8">
        <v>1</v>
      </c>
      <c r="I3597" s="1">
        <v>6</v>
      </c>
      <c r="J3597" s="1">
        <v>12</v>
      </c>
      <c r="K3597" s="1">
        <v>17</v>
      </c>
      <c r="L3597" s="9">
        <v>1</v>
      </c>
    </row>
    <row r="3598" spans="2:12" x14ac:dyDescent="0.2">
      <c r="D3598" s="200"/>
      <c r="E3598" s="11"/>
      <c r="F3598" s="10"/>
      <c r="G3598" s="7">
        <v>100</v>
      </c>
      <c r="H3598" s="18">
        <v>2.7027027027030002</v>
      </c>
      <c r="I3598" s="2">
        <v>16.216216216216001</v>
      </c>
      <c r="J3598" s="2">
        <v>32.432432432432002</v>
      </c>
      <c r="K3598" s="2">
        <v>45.945945945946001</v>
      </c>
      <c r="L3598" s="15">
        <v>2.7027027027030002</v>
      </c>
    </row>
    <row r="3599" spans="2:12" x14ac:dyDescent="0.2">
      <c r="D3599" s="200"/>
      <c r="E3599" s="4" t="s">
        <v>35</v>
      </c>
      <c r="F3599" s="5"/>
      <c r="G3599" s="6">
        <v>75</v>
      </c>
      <c r="H3599" s="8">
        <v>4</v>
      </c>
      <c r="I3599" s="1">
        <v>17</v>
      </c>
      <c r="J3599" s="1">
        <v>20</v>
      </c>
      <c r="K3599" s="1">
        <v>31</v>
      </c>
      <c r="L3599" s="9">
        <v>3</v>
      </c>
    </row>
    <row r="3600" spans="2:12" x14ac:dyDescent="0.2">
      <c r="D3600" s="200"/>
      <c r="E3600" s="11"/>
      <c r="F3600" s="10"/>
      <c r="G3600" s="7">
        <v>100</v>
      </c>
      <c r="H3600" s="18">
        <v>5.333333333333</v>
      </c>
      <c r="I3600" s="2">
        <v>22.666666666666998</v>
      </c>
      <c r="J3600" s="2">
        <v>26.666666666666998</v>
      </c>
      <c r="K3600" s="2">
        <v>41.333333333333002</v>
      </c>
      <c r="L3600" s="15">
        <v>4</v>
      </c>
    </row>
    <row r="3601" spans="4:12" x14ac:dyDescent="0.2">
      <c r="D3601" s="200"/>
      <c r="E3601" s="4" t="s">
        <v>36</v>
      </c>
      <c r="F3601" s="5"/>
      <c r="G3601" s="6">
        <v>95</v>
      </c>
      <c r="H3601" s="8">
        <v>3</v>
      </c>
      <c r="I3601" s="1">
        <v>23</v>
      </c>
      <c r="J3601" s="1">
        <v>33</v>
      </c>
      <c r="K3601" s="1">
        <v>35</v>
      </c>
      <c r="L3601" s="9">
        <v>1</v>
      </c>
    </row>
    <row r="3602" spans="4:12" x14ac:dyDescent="0.2">
      <c r="D3602" s="200"/>
      <c r="E3602" s="11"/>
      <c r="F3602" s="10"/>
      <c r="G3602" s="7">
        <v>100</v>
      </c>
      <c r="H3602" s="18">
        <v>3.1578947368420001</v>
      </c>
      <c r="I3602" s="25">
        <v>24.210526315789</v>
      </c>
      <c r="J3602" s="2">
        <v>34.736842105263001</v>
      </c>
      <c r="K3602" s="30">
        <v>36.842105263157997</v>
      </c>
      <c r="L3602" s="15">
        <v>1.052631578947</v>
      </c>
    </row>
    <row r="3603" spans="4:12" x14ac:dyDescent="0.2">
      <c r="D3603" s="200"/>
      <c r="E3603" s="4" t="s">
        <v>37</v>
      </c>
      <c r="F3603" s="5"/>
      <c r="G3603" s="6">
        <v>111</v>
      </c>
      <c r="H3603" s="8">
        <v>5</v>
      </c>
      <c r="I3603" s="1">
        <v>22</v>
      </c>
      <c r="J3603" s="1">
        <v>46</v>
      </c>
      <c r="K3603" s="1">
        <v>36</v>
      </c>
      <c r="L3603" s="9">
        <v>2</v>
      </c>
    </row>
    <row r="3604" spans="4:12" x14ac:dyDescent="0.2">
      <c r="D3604" s="200"/>
      <c r="E3604" s="11"/>
      <c r="F3604" s="10"/>
      <c r="G3604" s="7">
        <v>100</v>
      </c>
      <c r="H3604" s="18">
        <v>4.5045045045050003</v>
      </c>
      <c r="I3604" s="2">
        <v>19.819819819820001</v>
      </c>
      <c r="J3604" s="25">
        <v>41.441441441441</v>
      </c>
      <c r="K3604" s="50">
        <v>32.432432432432002</v>
      </c>
      <c r="L3604" s="15">
        <v>1.8018018018019999</v>
      </c>
    </row>
    <row r="3605" spans="4:12" x14ac:dyDescent="0.2">
      <c r="D3605" s="200"/>
      <c r="E3605" s="4" t="s">
        <v>38</v>
      </c>
      <c r="F3605" s="5"/>
      <c r="G3605" s="6">
        <v>93</v>
      </c>
      <c r="H3605" s="8">
        <v>4</v>
      </c>
      <c r="I3605" s="1">
        <v>23</v>
      </c>
      <c r="J3605" s="1">
        <v>25</v>
      </c>
      <c r="K3605" s="1">
        <v>36</v>
      </c>
      <c r="L3605" s="9">
        <v>5</v>
      </c>
    </row>
    <row r="3606" spans="4:12" x14ac:dyDescent="0.2">
      <c r="D3606" s="200"/>
      <c r="E3606" s="11"/>
      <c r="F3606" s="10"/>
      <c r="G3606" s="7">
        <v>100</v>
      </c>
      <c r="H3606" s="18">
        <v>4.3010752688169998</v>
      </c>
      <c r="I3606" s="25">
        <v>24.731182795698999</v>
      </c>
      <c r="J3606" s="2">
        <v>26.881720430108</v>
      </c>
      <c r="K3606" s="30">
        <v>38.709677419355003</v>
      </c>
      <c r="L3606" s="15">
        <v>5.3763440860219998</v>
      </c>
    </row>
    <row r="3607" spans="4:12" x14ac:dyDescent="0.2">
      <c r="D3607" s="200"/>
      <c r="E3607" s="4" t="s">
        <v>39</v>
      </c>
      <c r="F3607" s="5"/>
      <c r="G3607" s="6">
        <v>109</v>
      </c>
      <c r="H3607" s="8">
        <v>0</v>
      </c>
      <c r="I3607" s="1">
        <v>20</v>
      </c>
      <c r="J3607" s="1">
        <v>34</v>
      </c>
      <c r="K3607" s="1">
        <v>48</v>
      </c>
      <c r="L3607" s="9">
        <v>7</v>
      </c>
    </row>
    <row r="3608" spans="4:12" x14ac:dyDescent="0.2">
      <c r="D3608" s="200"/>
      <c r="E3608" s="11"/>
      <c r="F3608" s="10"/>
      <c r="G3608" s="7">
        <v>100</v>
      </c>
      <c r="H3608" s="53">
        <v>0</v>
      </c>
      <c r="I3608" s="2">
        <v>18.348623853210999</v>
      </c>
      <c r="J3608" s="2">
        <v>31.192660550458999</v>
      </c>
      <c r="K3608" s="2">
        <v>44.036697247706002</v>
      </c>
      <c r="L3608" s="15">
        <v>6.4220183486240003</v>
      </c>
    </row>
    <row r="3609" spans="4:12" x14ac:dyDescent="0.2">
      <c r="D3609" s="200"/>
      <c r="E3609" s="4" t="s">
        <v>40</v>
      </c>
      <c r="F3609" s="5"/>
      <c r="G3609" s="6">
        <v>72</v>
      </c>
      <c r="H3609" s="8">
        <v>0</v>
      </c>
      <c r="I3609" s="1">
        <v>7</v>
      </c>
      <c r="J3609" s="1">
        <v>14</v>
      </c>
      <c r="K3609" s="1">
        <v>46</v>
      </c>
      <c r="L3609" s="9">
        <v>5</v>
      </c>
    </row>
    <row r="3610" spans="4:12" x14ac:dyDescent="0.2">
      <c r="D3610" s="200"/>
      <c r="E3610" s="11"/>
      <c r="F3610" s="10"/>
      <c r="G3610" s="7">
        <v>100</v>
      </c>
      <c r="H3610" s="53">
        <v>0</v>
      </c>
      <c r="I3610" s="30">
        <v>9.7222222222219994</v>
      </c>
      <c r="J3610" s="50">
        <v>19.444444444443999</v>
      </c>
      <c r="K3610" s="41">
        <v>63.888888888888999</v>
      </c>
      <c r="L3610" s="15">
        <v>6.9444444444439997</v>
      </c>
    </row>
    <row r="3611" spans="4:12" x14ac:dyDescent="0.2">
      <c r="D3611" s="199" t="s">
        <v>76</v>
      </c>
      <c r="E3611" s="22" t="s">
        <v>77</v>
      </c>
      <c r="F3611" s="21"/>
      <c r="G3611" s="19">
        <v>608</v>
      </c>
      <c r="H3611" s="27">
        <v>7</v>
      </c>
      <c r="I3611" s="3">
        <v>98</v>
      </c>
      <c r="J3611" s="3">
        <v>194</v>
      </c>
      <c r="K3611" s="3">
        <v>283</v>
      </c>
      <c r="L3611" s="26">
        <v>26</v>
      </c>
    </row>
    <row r="3612" spans="4:12" x14ac:dyDescent="0.2">
      <c r="D3612" s="200"/>
      <c r="E3612" s="11"/>
      <c r="F3612" s="10"/>
      <c r="G3612" s="7">
        <v>100</v>
      </c>
      <c r="H3612" s="18">
        <v>1.151315789474</v>
      </c>
      <c r="I3612" s="2">
        <v>16.118421052632002</v>
      </c>
      <c r="J3612" s="2">
        <v>31.907894736842</v>
      </c>
      <c r="K3612" s="2">
        <v>46.546052631579002</v>
      </c>
      <c r="L3612" s="15">
        <v>4.2763157894740003</v>
      </c>
    </row>
    <row r="3613" spans="4:12" x14ac:dyDescent="0.2">
      <c r="D3613" s="200"/>
      <c r="E3613" s="4" t="s">
        <v>34</v>
      </c>
      <c r="F3613" s="5"/>
      <c r="G3613" s="6">
        <v>37</v>
      </c>
      <c r="H3613" s="8">
        <v>0</v>
      </c>
      <c r="I3613" s="1">
        <v>4</v>
      </c>
      <c r="J3613" s="1">
        <v>11</v>
      </c>
      <c r="K3613" s="1">
        <v>19</v>
      </c>
      <c r="L3613" s="9">
        <v>3</v>
      </c>
    </row>
    <row r="3614" spans="4:12" x14ac:dyDescent="0.2">
      <c r="D3614" s="200"/>
      <c r="E3614" s="11"/>
      <c r="F3614" s="10"/>
      <c r="G3614" s="7">
        <v>100</v>
      </c>
      <c r="H3614" s="53">
        <v>0</v>
      </c>
      <c r="I3614" s="30">
        <v>10.810810810811001</v>
      </c>
      <c r="J3614" s="2">
        <v>29.72972972973</v>
      </c>
      <c r="K3614" s="25">
        <v>51.351351351350999</v>
      </c>
      <c r="L3614" s="15">
        <v>8.1081081081080004</v>
      </c>
    </row>
    <row r="3615" spans="4:12" x14ac:dyDescent="0.2">
      <c r="D3615" s="200"/>
      <c r="E3615" s="4" t="s">
        <v>35</v>
      </c>
      <c r="F3615" s="5"/>
      <c r="G3615" s="6">
        <v>73</v>
      </c>
      <c r="H3615" s="8">
        <v>1</v>
      </c>
      <c r="I3615" s="1">
        <v>14</v>
      </c>
      <c r="J3615" s="1">
        <v>32</v>
      </c>
      <c r="K3615" s="1">
        <v>23</v>
      </c>
      <c r="L3615" s="9">
        <v>3</v>
      </c>
    </row>
    <row r="3616" spans="4:12" x14ac:dyDescent="0.2">
      <c r="D3616" s="200"/>
      <c r="E3616" s="11"/>
      <c r="F3616" s="10"/>
      <c r="G3616" s="7">
        <v>100</v>
      </c>
      <c r="H3616" s="18">
        <v>1.369863013699</v>
      </c>
      <c r="I3616" s="2">
        <v>19.178082191781002</v>
      </c>
      <c r="J3616" s="41">
        <v>43.835616438355999</v>
      </c>
      <c r="K3616" s="50">
        <v>31.506849315067999</v>
      </c>
      <c r="L3616" s="15">
        <v>4.1095890410960001</v>
      </c>
    </row>
    <row r="3617" spans="2:12" x14ac:dyDescent="0.2">
      <c r="D3617" s="200"/>
      <c r="E3617" s="4" t="s">
        <v>36</v>
      </c>
      <c r="F3617" s="5"/>
      <c r="G3617" s="6">
        <v>92</v>
      </c>
      <c r="H3617" s="8">
        <v>2</v>
      </c>
      <c r="I3617" s="1">
        <v>19</v>
      </c>
      <c r="J3617" s="1">
        <v>41</v>
      </c>
      <c r="K3617" s="1">
        <v>29</v>
      </c>
      <c r="L3617" s="9">
        <v>1</v>
      </c>
    </row>
    <row r="3618" spans="2:12" x14ac:dyDescent="0.2">
      <c r="D3618" s="200"/>
      <c r="E3618" s="11"/>
      <c r="F3618" s="10"/>
      <c r="G3618" s="7">
        <v>100</v>
      </c>
      <c r="H3618" s="18">
        <v>2.1739130434780001</v>
      </c>
      <c r="I3618" s="2">
        <v>20.652173913043001</v>
      </c>
      <c r="J3618" s="41">
        <v>44.565217391304003</v>
      </c>
      <c r="K3618" s="50">
        <v>31.521739130435002</v>
      </c>
      <c r="L3618" s="15">
        <v>1.086956521739</v>
      </c>
    </row>
    <row r="3619" spans="2:12" x14ac:dyDescent="0.2">
      <c r="D3619" s="200"/>
      <c r="E3619" s="4" t="s">
        <v>37</v>
      </c>
      <c r="F3619" s="5"/>
      <c r="G3619" s="6">
        <v>110</v>
      </c>
      <c r="H3619" s="8">
        <v>1</v>
      </c>
      <c r="I3619" s="1">
        <v>30</v>
      </c>
      <c r="J3619" s="1">
        <v>31</v>
      </c>
      <c r="K3619" s="1">
        <v>45</v>
      </c>
      <c r="L3619" s="9">
        <v>3</v>
      </c>
    </row>
    <row r="3620" spans="2:12" x14ac:dyDescent="0.2">
      <c r="D3620" s="200"/>
      <c r="E3620" s="11"/>
      <c r="F3620" s="10"/>
      <c r="G3620" s="7">
        <v>100</v>
      </c>
      <c r="H3620" s="18">
        <v>0.90909090909099999</v>
      </c>
      <c r="I3620" s="25">
        <v>27.272727272727</v>
      </c>
      <c r="J3620" s="2">
        <v>28.181818181817999</v>
      </c>
      <c r="K3620" s="2">
        <v>40.909090909090999</v>
      </c>
      <c r="L3620" s="15">
        <v>2.7272727272730002</v>
      </c>
    </row>
    <row r="3621" spans="2:12" x14ac:dyDescent="0.2">
      <c r="D3621" s="200"/>
      <c r="E3621" s="4" t="s">
        <v>38</v>
      </c>
      <c r="F3621" s="5"/>
      <c r="G3621" s="6">
        <v>93</v>
      </c>
      <c r="H3621" s="8">
        <v>3</v>
      </c>
      <c r="I3621" s="1">
        <v>7</v>
      </c>
      <c r="J3621" s="1">
        <v>30</v>
      </c>
      <c r="K3621" s="1">
        <v>51</v>
      </c>
      <c r="L3621" s="9">
        <v>2</v>
      </c>
    </row>
    <row r="3622" spans="2:12" x14ac:dyDescent="0.2">
      <c r="D3622" s="200"/>
      <c r="E3622" s="11"/>
      <c r="F3622" s="10"/>
      <c r="G3622" s="7">
        <v>100</v>
      </c>
      <c r="H3622" s="18">
        <v>3.2258064516129998</v>
      </c>
      <c r="I3622" s="50">
        <v>7.5268817204299996</v>
      </c>
      <c r="J3622" s="2">
        <v>32.258064516128997</v>
      </c>
      <c r="K3622" s="41">
        <v>54.838709677418997</v>
      </c>
      <c r="L3622" s="15">
        <v>2.1505376344089999</v>
      </c>
    </row>
    <row r="3623" spans="2:12" x14ac:dyDescent="0.2">
      <c r="D3623" s="200"/>
      <c r="E3623" s="4" t="s">
        <v>39</v>
      </c>
      <c r="F3623" s="5"/>
      <c r="G3623" s="6">
        <v>114</v>
      </c>
      <c r="H3623" s="8">
        <v>0</v>
      </c>
      <c r="I3623" s="1">
        <v>15</v>
      </c>
      <c r="J3623" s="1">
        <v>26</v>
      </c>
      <c r="K3623" s="1">
        <v>69</v>
      </c>
      <c r="L3623" s="9">
        <v>4</v>
      </c>
    </row>
    <row r="3624" spans="2:12" x14ac:dyDescent="0.2">
      <c r="D3624" s="200"/>
      <c r="E3624" s="11"/>
      <c r="F3624" s="10"/>
      <c r="G3624" s="7">
        <v>100</v>
      </c>
      <c r="H3624" s="53">
        <v>0</v>
      </c>
      <c r="I3624" s="2">
        <v>13.157894736842</v>
      </c>
      <c r="J3624" s="30">
        <v>22.807017543859999</v>
      </c>
      <c r="K3624" s="41">
        <v>60.526315789473998</v>
      </c>
      <c r="L3624" s="15">
        <v>3.508771929825</v>
      </c>
    </row>
    <row r="3625" spans="2:12" x14ac:dyDescent="0.2">
      <c r="D3625" s="200"/>
      <c r="E3625" s="4" t="s">
        <v>40</v>
      </c>
      <c r="F3625" s="5"/>
      <c r="G3625" s="6">
        <v>89</v>
      </c>
      <c r="H3625" s="8">
        <v>0</v>
      </c>
      <c r="I3625" s="1">
        <v>9</v>
      </c>
      <c r="J3625" s="1">
        <v>23</v>
      </c>
      <c r="K3625" s="1">
        <v>47</v>
      </c>
      <c r="L3625" s="9">
        <v>10</v>
      </c>
    </row>
    <row r="3626" spans="2:12" x14ac:dyDescent="0.2">
      <c r="D3626" s="201"/>
      <c r="E3626" s="45"/>
      <c r="F3626" s="51"/>
      <c r="G3626" s="81">
        <v>100</v>
      </c>
      <c r="H3626" s="118">
        <v>0</v>
      </c>
      <c r="I3626" s="126">
        <v>10.112359550561999</v>
      </c>
      <c r="J3626" s="126">
        <v>25.842696629212998</v>
      </c>
      <c r="K3626" s="124">
        <v>52.808988764044997</v>
      </c>
      <c r="L3626" s="154">
        <v>11.23595505618</v>
      </c>
    </row>
    <row r="3628" spans="2:12" x14ac:dyDescent="0.2">
      <c r="B3628" s="40" t="str">
        <f xml:space="preserve"> HYPERLINK("#'目次'!B94", "[88]")</f>
        <v>[88]</v>
      </c>
      <c r="C3628" s="23" t="s">
        <v>193</v>
      </c>
    </row>
    <row r="3631" spans="2:12" x14ac:dyDescent="0.2">
      <c r="C3631" s="23" t="s">
        <v>80</v>
      </c>
    </row>
    <row r="3632" spans="2:12" ht="36" x14ac:dyDescent="0.2">
      <c r="E3632" s="195"/>
      <c r="F3632" s="196"/>
      <c r="G3632" s="37" t="s">
        <v>15</v>
      </c>
      <c r="H3632" s="33" t="s">
        <v>178</v>
      </c>
      <c r="I3632" s="13" t="s">
        <v>179</v>
      </c>
      <c r="J3632" s="13" t="s">
        <v>180</v>
      </c>
      <c r="K3632" s="13" t="s">
        <v>181</v>
      </c>
      <c r="L3632" s="38" t="s">
        <v>18</v>
      </c>
    </row>
    <row r="3633" spans="5:12" x14ac:dyDescent="0.2">
      <c r="E3633" s="197"/>
      <c r="F3633" s="198"/>
      <c r="G3633" s="35"/>
      <c r="H3633" s="39"/>
      <c r="I3633" s="14"/>
      <c r="J3633" s="14"/>
      <c r="K3633" s="14"/>
      <c r="L3633" s="34"/>
    </row>
    <row r="3634" spans="5:12" x14ac:dyDescent="0.2">
      <c r="E3634" s="120" t="s">
        <v>15</v>
      </c>
      <c r="F3634" s="66"/>
      <c r="G3634" s="36">
        <v>1200</v>
      </c>
      <c r="H3634" s="17">
        <v>24</v>
      </c>
      <c r="I3634" s="17">
        <v>216</v>
      </c>
      <c r="J3634" s="17">
        <v>378</v>
      </c>
      <c r="K3634" s="17">
        <v>532</v>
      </c>
      <c r="L3634" s="47">
        <v>50</v>
      </c>
    </row>
    <row r="3635" spans="5:12" x14ac:dyDescent="0.2">
      <c r="E3635" s="45"/>
      <c r="F3635" s="67"/>
      <c r="G3635" s="7">
        <v>100</v>
      </c>
      <c r="H3635" s="2">
        <v>2</v>
      </c>
      <c r="I3635" s="2">
        <v>18</v>
      </c>
      <c r="J3635" s="2">
        <v>31.5</v>
      </c>
      <c r="K3635" s="2">
        <v>44.333333333333002</v>
      </c>
      <c r="L3635" s="15">
        <v>4.166666666667</v>
      </c>
    </row>
    <row r="3636" spans="5:12" x14ac:dyDescent="0.2">
      <c r="E3636" s="4" t="s">
        <v>81</v>
      </c>
      <c r="F3636" s="5"/>
      <c r="G3636" s="19">
        <v>48</v>
      </c>
      <c r="H3636" s="27">
        <v>1</v>
      </c>
      <c r="I3636" s="3">
        <v>7</v>
      </c>
      <c r="J3636" s="3">
        <v>13</v>
      </c>
      <c r="K3636" s="3">
        <v>23</v>
      </c>
      <c r="L3636" s="26">
        <v>4</v>
      </c>
    </row>
    <row r="3637" spans="5:12" x14ac:dyDescent="0.2">
      <c r="E3637" s="11"/>
      <c r="F3637" s="10"/>
      <c r="G3637" s="7">
        <v>100</v>
      </c>
      <c r="H3637" s="18">
        <v>2.083333333333</v>
      </c>
      <c r="I3637" s="2">
        <v>14.583333333333</v>
      </c>
      <c r="J3637" s="2">
        <v>27.083333333333002</v>
      </c>
      <c r="K3637" s="2">
        <v>47.916666666666998</v>
      </c>
      <c r="L3637" s="15">
        <v>8.333333333333</v>
      </c>
    </row>
    <row r="3638" spans="5:12" x14ac:dyDescent="0.2">
      <c r="E3638" s="4" t="s">
        <v>82</v>
      </c>
      <c r="F3638" s="5"/>
      <c r="G3638" s="6">
        <v>84</v>
      </c>
      <c r="H3638" s="8">
        <v>2</v>
      </c>
      <c r="I3638" s="1">
        <v>9</v>
      </c>
      <c r="J3638" s="1">
        <v>29</v>
      </c>
      <c r="K3638" s="1">
        <v>37</v>
      </c>
      <c r="L3638" s="9">
        <v>7</v>
      </c>
    </row>
    <row r="3639" spans="5:12" x14ac:dyDescent="0.2">
      <c r="E3639" s="11"/>
      <c r="F3639" s="10"/>
      <c r="G3639" s="7">
        <v>100</v>
      </c>
      <c r="H3639" s="18">
        <v>2.3809523809519999</v>
      </c>
      <c r="I3639" s="30">
        <v>10.714285714286</v>
      </c>
      <c r="J3639" s="2">
        <v>34.523809523810002</v>
      </c>
      <c r="K3639" s="2">
        <v>44.047619047619001</v>
      </c>
      <c r="L3639" s="15">
        <v>8.333333333333</v>
      </c>
    </row>
    <row r="3640" spans="5:12" x14ac:dyDescent="0.2">
      <c r="E3640" s="4" t="s">
        <v>83</v>
      </c>
      <c r="F3640" s="5"/>
      <c r="G3640" s="6">
        <v>462</v>
      </c>
      <c r="H3640" s="8">
        <v>9</v>
      </c>
      <c r="I3640" s="1">
        <v>103</v>
      </c>
      <c r="J3640" s="1">
        <v>154</v>
      </c>
      <c r="K3640" s="1">
        <v>175</v>
      </c>
      <c r="L3640" s="9">
        <v>21</v>
      </c>
    </row>
    <row r="3641" spans="5:12" x14ac:dyDescent="0.2">
      <c r="E3641" s="11"/>
      <c r="F3641" s="10"/>
      <c r="G3641" s="7">
        <v>100</v>
      </c>
      <c r="H3641" s="18">
        <v>1.948051948052</v>
      </c>
      <c r="I3641" s="2">
        <v>22.294372294372</v>
      </c>
      <c r="J3641" s="2">
        <v>33.333333333333002</v>
      </c>
      <c r="K3641" s="30">
        <v>37.878787878788003</v>
      </c>
      <c r="L3641" s="15">
        <v>4.5454545454549997</v>
      </c>
    </row>
    <row r="3642" spans="5:12" x14ac:dyDescent="0.2">
      <c r="E3642" s="4" t="s">
        <v>84</v>
      </c>
      <c r="F3642" s="5"/>
      <c r="G3642" s="6">
        <v>30</v>
      </c>
      <c r="H3642" s="8">
        <v>2</v>
      </c>
      <c r="I3642" s="1">
        <v>5</v>
      </c>
      <c r="J3642" s="1">
        <v>9</v>
      </c>
      <c r="K3642" s="1">
        <v>14</v>
      </c>
      <c r="L3642" s="9">
        <v>0</v>
      </c>
    </row>
    <row r="3643" spans="5:12" x14ac:dyDescent="0.2">
      <c r="E3643" s="11"/>
      <c r="F3643" s="10"/>
      <c r="G3643" s="7">
        <v>100</v>
      </c>
      <c r="H3643" s="18">
        <v>6.666666666667</v>
      </c>
      <c r="I3643" s="2">
        <v>16.666666666666998</v>
      </c>
      <c r="J3643" s="2">
        <v>30</v>
      </c>
      <c r="K3643" s="2">
        <v>46.666666666666998</v>
      </c>
      <c r="L3643" s="48">
        <v>0</v>
      </c>
    </row>
    <row r="3644" spans="5:12" x14ac:dyDescent="0.2">
      <c r="E3644" s="4" t="s">
        <v>85</v>
      </c>
      <c r="F3644" s="5"/>
      <c r="G3644" s="6">
        <v>144</v>
      </c>
      <c r="H3644" s="8">
        <v>2</v>
      </c>
      <c r="I3644" s="1">
        <v>21</v>
      </c>
      <c r="J3644" s="1">
        <v>38</v>
      </c>
      <c r="K3644" s="1">
        <v>76</v>
      </c>
      <c r="L3644" s="9">
        <v>7</v>
      </c>
    </row>
    <row r="3645" spans="5:12" x14ac:dyDescent="0.2">
      <c r="E3645" s="11"/>
      <c r="F3645" s="10"/>
      <c r="G3645" s="7">
        <v>100</v>
      </c>
      <c r="H3645" s="18">
        <v>1.3888888888890001</v>
      </c>
      <c r="I3645" s="2">
        <v>14.583333333333</v>
      </c>
      <c r="J3645" s="30">
        <v>26.388888888888999</v>
      </c>
      <c r="K3645" s="25">
        <v>52.777777777777999</v>
      </c>
      <c r="L3645" s="15">
        <v>4.8611111111109997</v>
      </c>
    </row>
    <row r="3646" spans="5:12" x14ac:dyDescent="0.2">
      <c r="E3646" s="4" t="s">
        <v>86</v>
      </c>
      <c r="F3646" s="5"/>
      <c r="G3646" s="6">
        <v>192</v>
      </c>
      <c r="H3646" s="8">
        <v>3</v>
      </c>
      <c r="I3646" s="1">
        <v>32</v>
      </c>
      <c r="J3646" s="1">
        <v>70</v>
      </c>
      <c r="K3646" s="1">
        <v>83</v>
      </c>
      <c r="L3646" s="9">
        <v>4</v>
      </c>
    </row>
    <row r="3647" spans="5:12" x14ac:dyDescent="0.2">
      <c r="E3647" s="11"/>
      <c r="F3647" s="10"/>
      <c r="G3647" s="7">
        <v>100</v>
      </c>
      <c r="H3647" s="18">
        <v>1.5625</v>
      </c>
      <c r="I3647" s="2">
        <v>16.666666666666998</v>
      </c>
      <c r="J3647" s="2">
        <v>36.458333333333002</v>
      </c>
      <c r="K3647" s="2">
        <v>43.229166666666998</v>
      </c>
      <c r="L3647" s="15">
        <v>2.083333333333</v>
      </c>
    </row>
    <row r="3648" spans="5:12" x14ac:dyDescent="0.2">
      <c r="E3648" s="4" t="s">
        <v>87</v>
      </c>
      <c r="F3648" s="5"/>
      <c r="G3648" s="6">
        <v>72</v>
      </c>
      <c r="H3648" s="8">
        <v>3</v>
      </c>
      <c r="I3648" s="1">
        <v>12</v>
      </c>
      <c r="J3648" s="1">
        <v>20</v>
      </c>
      <c r="K3648" s="1">
        <v>35</v>
      </c>
      <c r="L3648" s="9">
        <v>2</v>
      </c>
    </row>
    <row r="3649" spans="2:12" x14ac:dyDescent="0.2">
      <c r="E3649" s="11"/>
      <c r="F3649" s="10"/>
      <c r="G3649" s="7">
        <v>100</v>
      </c>
      <c r="H3649" s="18">
        <v>4.166666666667</v>
      </c>
      <c r="I3649" s="2">
        <v>16.666666666666998</v>
      </c>
      <c r="J3649" s="2">
        <v>27.777777777777999</v>
      </c>
      <c r="K3649" s="2">
        <v>48.611111111111001</v>
      </c>
      <c r="L3649" s="15">
        <v>2.7777777777780002</v>
      </c>
    </row>
    <row r="3650" spans="2:12" x14ac:dyDescent="0.2">
      <c r="E3650" s="4" t="s">
        <v>88</v>
      </c>
      <c r="F3650" s="5"/>
      <c r="G3650" s="6">
        <v>36</v>
      </c>
      <c r="H3650" s="8">
        <v>0</v>
      </c>
      <c r="I3650" s="1">
        <v>11</v>
      </c>
      <c r="J3650" s="1">
        <v>10</v>
      </c>
      <c r="K3650" s="1">
        <v>14</v>
      </c>
      <c r="L3650" s="9">
        <v>1</v>
      </c>
    </row>
    <row r="3651" spans="2:12" x14ac:dyDescent="0.2">
      <c r="E3651" s="11"/>
      <c r="F3651" s="10"/>
      <c r="G3651" s="7">
        <v>100</v>
      </c>
      <c r="H3651" s="53">
        <v>0</v>
      </c>
      <c r="I3651" s="41">
        <v>30.555555555556001</v>
      </c>
      <c r="J3651" s="2">
        <v>27.777777777777999</v>
      </c>
      <c r="K3651" s="30">
        <v>38.888888888888999</v>
      </c>
      <c r="L3651" s="15">
        <v>2.7777777777780002</v>
      </c>
    </row>
    <row r="3652" spans="2:12" x14ac:dyDescent="0.2">
      <c r="E3652" s="4" t="s">
        <v>89</v>
      </c>
      <c r="F3652" s="5"/>
      <c r="G3652" s="6">
        <v>66</v>
      </c>
      <c r="H3652" s="8">
        <v>0</v>
      </c>
      <c r="I3652" s="1">
        <v>8</v>
      </c>
      <c r="J3652" s="1">
        <v>17</v>
      </c>
      <c r="K3652" s="1">
        <v>38</v>
      </c>
      <c r="L3652" s="9">
        <v>3</v>
      </c>
    </row>
    <row r="3653" spans="2:12" x14ac:dyDescent="0.2">
      <c r="E3653" s="11"/>
      <c r="F3653" s="10"/>
      <c r="G3653" s="7">
        <v>100</v>
      </c>
      <c r="H3653" s="53">
        <v>0</v>
      </c>
      <c r="I3653" s="30">
        <v>12.121212121212</v>
      </c>
      <c r="J3653" s="30">
        <v>25.757575757575999</v>
      </c>
      <c r="K3653" s="41">
        <v>57.575757575757997</v>
      </c>
      <c r="L3653" s="15">
        <v>4.5454545454549997</v>
      </c>
    </row>
    <row r="3654" spans="2:12" x14ac:dyDescent="0.2">
      <c r="E3654" s="4" t="s">
        <v>90</v>
      </c>
      <c r="F3654" s="5"/>
      <c r="G3654" s="6">
        <v>54</v>
      </c>
      <c r="H3654" s="8">
        <v>2</v>
      </c>
      <c r="I3654" s="1">
        <v>7</v>
      </c>
      <c r="J3654" s="1">
        <v>14</v>
      </c>
      <c r="K3654" s="1">
        <v>30</v>
      </c>
      <c r="L3654" s="9">
        <v>1</v>
      </c>
    </row>
    <row r="3655" spans="2:12" x14ac:dyDescent="0.2">
      <c r="E3655" s="11"/>
      <c r="F3655" s="10"/>
      <c r="G3655" s="7">
        <v>100</v>
      </c>
      <c r="H3655" s="18">
        <v>3.7037037037039999</v>
      </c>
      <c r="I3655" s="30">
        <v>12.962962962962999</v>
      </c>
      <c r="J3655" s="30">
        <v>25.925925925925998</v>
      </c>
      <c r="K3655" s="41">
        <v>55.555555555555998</v>
      </c>
      <c r="L3655" s="15">
        <v>1.851851851852</v>
      </c>
    </row>
    <row r="3656" spans="2:12" x14ac:dyDescent="0.2">
      <c r="E3656" s="4" t="s">
        <v>91</v>
      </c>
      <c r="F3656" s="5"/>
      <c r="G3656" s="6">
        <v>12</v>
      </c>
      <c r="H3656" s="8">
        <v>0</v>
      </c>
      <c r="I3656" s="1">
        <v>1</v>
      </c>
      <c r="J3656" s="1">
        <v>4</v>
      </c>
      <c r="K3656" s="1">
        <v>7</v>
      </c>
      <c r="L3656" s="9">
        <v>0</v>
      </c>
    </row>
    <row r="3657" spans="2:12" x14ac:dyDescent="0.2">
      <c r="E3657" s="45"/>
      <c r="F3657" s="51"/>
      <c r="G3657" s="81">
        <v>100</v>
      </c>
      <c r="H3657" s="118">
        <v>0</v>
      </c>
      <c r="I3657" s="126">
        <v>8.333333333333</v>
      </c>
      <c r="J3657" s="64">
        <v>33.333333333333002</v>
      </c>
      <c r="K3657" s="112">
        <v>58.333333333333002</v>
      </c>
      <c r="L3657" s="116">
        <v>0</v>
      </c>
    </row>
    <row r="3659" spans="2:12" x14ac:dyDescent="0.2">
      <c r="B3659" s="40" t="str">
        <f xml:space="preserve"> HYPERLINK("#'目次'!B95", "[89]")</f>
        <v>[89]</v>
      </c>
      <c r="C3659" s="23" t="s">
        <v>196</v>
      </c>
    </row>
    <row r="3662" spans="2:12" x14ac:dyDescent="0.2">
      <c r="C3662" s="23" t="s">
        <v>14</v>
      </c>
    </row>
    <row r="3663" spans="2:12" ht="36" x14ac:dyDescent="0.2">
      <c r="D3663" s="195"/>
      <c r="E3663" s="196"/>
      <c r="F3663" s="196"/>
      <c r="G3663" s="37" t="s">
        <v>15</v>
      </c>
      <c r="H3663" s="33" t="s">
        <v>178</v>
      </c>
      <c r="I3663" s="13" t="s">
        <v>179</v>
      </c>
      <c r="J3663" s="13" t="s">
        <v>180</v>
      </c>
      <c r="K3663" s="13" t="s">
        <v>181</v>
      </c>
      <c r="L3663" s="38" t="s">
        <v>18</v>
      </c>
    </row>
    <row r="3664" spans="2:12" x14ac:dyDescent="0.2">
      <c r="D3664" s="197"/>
      <c r="E3664" s="198"/>
      <c r="F3664" s="198"/>
      <c r="G3664" s="35"/>
      <c r="H3664" s="39"/>
      <c r="I3664" s="14"/>
      <c r="J3664" s="14"/>
      <c r="K3664" s="14"/>
      <c r="L3664" s="34"/>
    </row>
    <row r="3665" spans="4:12" x14ac:dyDescent="0.2">
      <c r="D3665" s="78"/>
      <c r="E3665" s="79" t="s">
        <v>15</v>
      </c>
      <c r="F3665" s="66"/>
      <c r="G3665" s="36">
        <v>1200</v>
      </c>
      <c r="H3665" s="17">
        <v>82</v>
      </c>
      <c r="I3665" s="17">
        <v>462</v>
      </c>
      <c r="J3665" s="17">
        <v>299</v>
      </c>
      <c r="K3665" s="17">
        <v>327</v>
      </c>
      <c r="L3665" s="47">
        <v>30</v>
      </c>
    </row>
    <row r="3666" spans="4:12" x14ac:dyDescent="0.2">
      <c r="D3666" s="45"/>
      <c r="E3666" s="51"/>
      <c r="F3666" s="67"/>
      <c r="G3666" s="7">
        <v>100</v>
      </c>
      <c r="H3666" s="2">
        <v>6.833333333333</v>
      </c>
      <c r="I3666" s="2">
        <v>38.5</v>
      </c>
      <c r="J3666" s="2">
        <v>24.916666666666998</v>
      </c>
      <c r="K3666" s="2">
        <v>27.25</v>
      </c>
      <c r="L3666" s="15">
        <v>2.5</v>
      </c>
    </row>
    <row r="3667" spans="4:12" x14ac:dyDescent="0.2">
      <c r="D3667" s="199" t="s">
        <v>19</v>
      </c>
      <c r="E3667" s="22" t="s">
        <v>20</v>
      </c>
      <c r="F3667" s="21"/>
      <c r="G3667" s="19">
        <v>132</v>
      </c>
      <c r="H3667" s="27">
        <v>15</v>
      </c>
      <c r="I3667" s="3">
        <v>49</v>
      </c>
      <c r="J3667" s="3">
        <v>34</v>
      </c>
      <c r="K3667" s="3">
        <v>30</v>
      </c>
      <c r="L3667" s="26">
        <v>4</v>
      </c>
    </row>
    <row r="3668" spans="4:12" x14ac:dyDescent="0.2">
      <c r="D3668" s="200"/>
      <c r="E3668" s="11"/>
      <c r="F3668" s="10"/>
      <c r="G3668" s="7">
        <v>100</v>
      </c>
      <c r="H3668" s="18">
        <v>11.363636363635999</v>
      </c>
      <c r="I3668" s="2">
        <v>37.121212121211997</v>
      </c>
      <c r="J3668" s="2">
        <v>25.757575757575999</v>
      </c>
      <c r="K3668" s="2">
        <v>22.727272727273</v>
      </c>
      <c r="L3668" s="15">
        <v>3.0303030303030001</v>
      </c>
    </row>
    <row r="3669" spans="4:12" x14ac:dyDescent="0.2">
      <c r="D3669" s="200"/>
      <c r="E3669" s="4" t="s">
        <v>21</v>
      </c>
      <c r="F3669" s="5"/>
      <c r="G3669" s="6">
        <v>444</v>
      </c>
      <c r="H3669" s="8">
        <v>27</v>
      </c>
      <c r="I3669" s="1">
        <v>165</v>
      </c>
      <c r="J3669" s="1">
        <v>121</v>
      </c>
      <c r="K3669" s="1">
        <v>114</v>
      </c>
      <c r="L3669" s="9">
        <v>17</v>
      </c>
    </row>
    <row r="3670" spans="4:12" x14ac:dyDescent="0.2">
      <c r="D3670" s="200"/>
      <c r="E3670" s="11"/>
      <c r="F3670" s="10"/>
      <c r="G3670" s="7">
        <v>100</v>
      </c>
      <c r="H3670" s="18">
        <v>6.0810810810809999</v>
      </c>
      <c r="I3670" s="2">
        <v>37.162162162161998</v>
      </c>
      <c r="J3670" s="2">
        <v>27.252252252251999</v>
      </c>
      <c r="K3670" s="2">
        <v>25.675675675676001</v>
      </c>
      <c r="L3670" s="15">
        <v>3.8288288288290002</v>
      </c>
    </row>
    <row r="3671" spans="4:12" x14ac:dyDescent="0.2">
      <c r="D3671" s="200"/>
      <c r="E3671" s="4" t="s">
        <v>22</v>
      </c>
      <c r="F3671" s="5"/>
      <c r="G3671" s="6">
        <v>192</v>
      </c>
      <c r="H3671" s="8">
        <v>10</v>
      </c>
      <c r="I3671" s="1">
        <v>79</v>
      </c>
      <c r="J3671" s="1">
        <v>41</v>
      </c>
      <c r="K3671" s="1">
        <v>58</v>
      </c>
      <c r="L3671" s="9">
        <v>4</v>
      </c>
    </row>
    <row r="3672" spans="4:12" x14ac:dyDescent="0.2">
      <c r="D3672" s="200"/>
      <c r="E3672" s="11"/>
      <c r="F3672" s="10"/>
      <c r="G3672" s="7">
        <v>100</v>
      </c>
      <c r="H3672" s="18">
        <v>5.208333333333</v>
      </c>
      <c r="I3672" s="2">
        <v>41.145833333333002</v>
      </c>
      <c r="J3672" s="2">
        <v>21.354166666666998</v>
      </c>
      <c r="K3672" s="2">
        <v>30.208333333333002</v>
      </c>
      <c r="L3672" s="15">
        <v>2.083333333333</v>
      </c>
    </row>
    <row r="3673" spans="4:12" x14ac:dyDescent="0.2">
      <c r="D3673" s="200"/>
      <c r="E3673" s="4" t="s">
        <v>23</v>
      </c>
      <c r="F3673" s="5"/>
      <c r="G3673" s="6">
        <v>192</v>
      </c>
      <c r="H3673" s="8">
        <v>12</v>
      </c>
      <c r="I3673" s="1">
        <v>82</v>
      </c>
      <c r="J3673" s="1">
        <v>47</v>
      </c>
      <c r="K3673" s="1">
        <v>50</v>
      </c>
      <c r="L3673" s="9">
        <v>1</v>
      </c>
    </row>
    <row r="3674" spans="4:12" x14ac:dyDescent="0.2">
      <c r="D3674" s="200"/>
      <c r="E3674" s="11"/>
      <c r="F3674" s="10"/>
      <c r="G3674" s="7">
        <v>100</v>
      </c>
      <c r="H3674" s="18">
        <v>6.25</v>
      </c>
      <c r="I3674" s="2">
        <v>42.708333333333002</v>
      </c>
      <c r="J3674" s="2">
        <v>24.479166666666998</v>
      </c>
      <c r="K3674" s="2">
        <v>26.041666666666998</v>
      </c>
      <c r="L3674" s="15">
        <v>0.52083333333299997</v>
      </c>
    </row>
    <row r="3675" spans="4:12" x14ac:dyDescent="0.2">
      <c r="D3675" s="200"/>
      <c r="E3675" s="4" t="s">
        <v>24</v>
      </c>
      <c r="F3675" s="5"/>
      <c r="G3675" s="6">
        <v>240</v>
      </c>
      <c r="H3675" s="8">
        <v>18</v>
      </c>
      <c r="I3675" s="1">
        <v>87</v>
      </c>
      <c r="J3675" s="1">
        <v>56</v>
      </c>
      <c r="K3675" s="1">
        <v>75</v>
      </c>
      <c r="L3675" s="9">
        <v>4</v>
      </c>
    </row>
    <row r="3676" spans="4:12" x14ac:dyDescent="0.2">
      <c r="D3676" s="200"/>
      <c r="E3676" s="11"/>
      <c r="F3676" s="10"/>
      <c r="G3676" s="7">
        <v>100</v>
      </c>
      <c r="H3676" s="18">
        <v>7.5</v>
      </c>
      <c r="I3676" s="2">
        <v>36.25</v>
      </c>
      <c r="J3676" s="2">
        <v>23.333333333333002</v>
      </c>
      <c r="K3676" s="2">
        <v>31.25</v>
      </c>
      <c r="L3676" s="15">
        <v>1.666666666667</v>
      </c>
    </row>
    <row r="3677" spans="4:12" x14ac:dyDescent="0.2">
      <c r="D3677" s="199" t="s">
        <v>25</v>
      </c>
      <c r="E3677" s="22" t="s">
        <v>26</v>
      </c>
      <c r="F3677" s="21"/>
      <c r="G3677" s="19">
        <v>348</v>
      </c>
      <c r="H3677" s="27">
        <v>25</v>
      </c>
      <c r="I3677" s="3">
        <v>133</v>
      </c>
      <c r="J3677" s="3">
        <v>92</v>
      </c>
      <c r="K3677" s="3">
        <v>89</v>
      </c>
      <c r="L3677" s="26">
        <v>9</v>
      </c>
    </row>
    <row r="3678" spans="4:12" x14ac:dyDescent="0.2">
      <c r="D3678" s="200"/>
      <c r="E3678" s="11"/>
      <c r="F3678" s="10"/>
      <c r="G3678" s="7">
        <v>100</v>
      </c>
      <c r="H3678" s="18">
        <v>7.1839080459769997</v>
      </c>
      <c r="I3678" s="2">
        <v>38.218390804598002</v>
      </c>
      <c r="J3678" s="2">
        <v>26.436781609194998</v>
      </c>
      <c r="K3678" s="2">
        <v>25.574712643678001</v>
      </c>
      <c r="L3678" s="15">
        <v>2.586206896552</v>
      </c>
    </row>
    <row r="3679" spans="4:12" x14ac:dyDescent="0.2">
      <c r="D3679" s="200"/>
      <c r="E3679" s="4" t="s">
        <v>27</v>
      </c>
      <c r="F3679" s="5"/>
      <c r="G3679" s="6">
        <v>378</v>
      </c>
      <c r="H3679" s="8">
        <v>31</v>
      </c>
      <c r="I3679" s="1">
        <v>132</v>
      </c>
      <c r="J3679" s="1">
        <v>109</v>
      </c>
      <c r="K3679" s="1">
        <v>97</v>
      </c>
      <c r="L3679" s="9">
        <v>9</v>
      </c>
    </row>
    <row r="3680" spans="4:12" x14ac:dyDescent="0.2">
      <c r="D3680" s="200"/>
      <c r="E3680" s="11"/>
      <c r="F3680" s="10"/>
      <c r="G3680" s="7">
        <v>100</v>
      </c>
      <c r="H3680" s="18">
        <v>8.2010582010580002</v>
      </c>
      <c r="I3680" s="2">
        <v>34.920634920635003</v>
      </c>
      <c r="J3680" s="2">
        <v>28.835978835978999</v>
      </c>
      <c r="K3680" s="2">
        <v>25.661375661375999</v>
      </c>
      <c r="L3680" s="15">
        <v>2.3809523809519999</v>
      </c>
    </row>
    <row r="3681" spans="4:12" x14ac:dyDescent="0.2">
      <c r="D3681" s="200"/>
      <c r="E3681" s="4" t="s">
        <v>28</v>
      </c>
      <c r="F3681" s="5"/>
      <c r="G3681" s="6">
        <v>372</v>
      </c>
      <c r="H3681" s="8">
        <v>24</v>
      </c>
      <c r="I3681" s="1">
        <v>157</v>
      </c>
      <c r="J3681" s="1">
        <v>70</v>
      </c>
      <c r="K3681" s="1">
        <v>110</v>
      </c>
      <c r="L3681" s="9">
        <v>11</v>
      </c>
    </row>
    <row r="3682" spans="4:12" x14ac:dyDescent="0.2">
      <c r="D3682" s="200"/>
      <c r="E3682" s="11"/>
      <c r="F3682" s="10"/>
      <c r="G3682" s="7">
        <v>100</v>
      </c>
      <c r="H3682" s="18">
        <v>6.4516129032259997</v>
      </c>
      <c r="I3682" s="2">
        <v>42.204301075269001</v>
      </c>
      <c r="J3682" s="30">
        <v>18.817204301075002</v>
      </c>
      <c r="K3682" s="2">
        <v>29.569892473117999</v>
      </c>
      <c r="L3682" s="15">
        <v>2.9569892473119999</v>
      </c>
    </row>
    <row r="3683" spans="4:12" x14ac:dyDescent="0.2">
      <c r="D3683" s="200"/>
      <c r="E3683" s="4" t="s">
        <v>29</v>
      </c>
      <c r="F3683" s="5"/>
      <c r="G3683" s="6">
        <v>102</v>
      </c>
      <c r="H3683" s="8">
        <v>2</v>
      </c>
      <c r="I3683" s="1">
        <v>40</v>
      </c>
      <c r="J3683" s="1">
        <v>28</v>
      </c>
      <c r="K3683" s="1">
        <v>31</v>
      </c>
      <c r="L3683" s="9">
        <v>1</v>
      </c>
    </row>
    <row r="3684" spans="4:12" x14ac:dyDescent="0.2">
      <c r="D3684" s="200"/>
      <c r="E3684" s="11"/>
      <c r="F3684" s="10"/>
      <c r="G3684" s="7">
        <v>100</v>
      </c>
      <c r="H3684" s="18">
        <v>1.9607843137250001</v>
      </c>
      <c r="I3684" s="2">
        <v>39.215686274509999</v>
      </c>
      <c r="J3684" s="2">
        <v>27.450980392157</v>
      </c>
      <c r="K3684" s="2">
        <v>30.392156862745001</v>
      </c>
      <c r="L3684" s="15">
        <v>0.98039215686299996</v>
      </c>
    </row>
    <row r="3685" spans="4:12" x14ac:dyDescent="0.2">
      <c r="D3685" s="199" t="s">
        <v>30</v>
      </c>
      <c r="E3685" s="22" t="s">
        <v>31</v>
      </c>
      <c r="F3685" s="21"/>
      <c r="G3685" s="19">
        <v>592</v>
      </c>
      <c r="H3685" s="27">
        <v>53</v>
      </c>
      <c r="I3685" s="3">
        <v>235</v>
      </c>
      <c r="J3685" s="3">
        <v>145</v>
      </c>
      <c r="K3685" s="3">
        <v>145</v>
      </c>
      <c r="L3685" s="26">
        <v>14</v>
      </c>
    </row>
    <row r="3686" spans="4:12" x14ac:dyDescent="0.2">
      <c r="D3686" s="200"/>
      <c r="E3686" s="11"/>
      <c r="F3686" s="10"/>
      <c r="G3686" s="7">
        <v>100</v>
      </c>
      <c r="H3686" s="18">
        <v>8.9527027027030002</v>
      </c>
      <c r="I3686" s="2">
        <v>39.695945945946001</v>
      </c>
      <c r="J3686" s="2">
        <v>24.493243243243001</v>
      </c>
      <c r="K3686" s="2">
        <v>24.493243243243001</v>
      </c>
      <c r="L3686" s="15">
        <v>2.3648648648649999</v>
      </c>
    </row>
    <row r="3687" spans="4:12" x14ac:dyDescent="0.2">
      <c r="D3687" s="200"/>
      <c r="E3687" s="4" t="s">
        <v>32</v>
      </c>
      <c r="F3687" s="5"/>
      <c r="G3687" s="6">
        <v>608</v>
      </c>
      <c r="H3687" s="8">
        <v>29</v>
      </c>
      <c r="I3687" s="1">
        <v>227</v>
      </c>
      <c r="J3687" s="1">
        <v>154</v>
      </c>
      <c r="K3687" s="1">
        <v>182</v>
      </c>
      <c r="L3687" s="9">
        <v>16</v>
      </c>
    </row>
    <row r="3688" spans="4:12" x14ac:dyDescent="0.2">
      <c r="D3688" s="200"/>
      <c r="E3688" s="11"/>
      <c r="F3688" s="10"/>
      <c r="G3688" s="7">
        <v>100</v>
      </c>
      <c r="H3688" s="18">
        <v>4.7697368421049999</v>
      </c>
      <c r="I3688" s="2">
        <v>37.335526315788996</v>
      </c>
      <c r="J3688" s="2">
        <v>25.328947368421002</v>
      </c>
      <c r="K3688" s="2">
        <v>29.934210526316001</v>
      </c>
      <c r="L3688" s="15">
        <v>2.6315789473679998</v>
      </c>
    </row>
    <row r="3689" spans="4:12" x14ac:dyDescent="0.2">
      <c r="D3689" s="199" t="s">
        <v>33</v>
      </c>
      <c r="E3689" s="22" t="s">
        <v>34</v>
      </c>
      <c r="F3689" s="21"/>
      <c r="G3689" s="19">
        <v>74</v>
      </c>
      <c r="H3689" s="27">
        <v>7</v>
      </c>
      <c r="I3689" s="3">
        <v>26</v>
      </c>
      <c r="J3689" s="3">
        <v>19</v>
      </c>
      <c r="K3689" s="3">
        <v>20</v>
      </c>
      <c r="L3689" s="26">
        <v>2</v>
      </c>
    </row>
    <row r="3690" spans="4:12" x14ac:dyDescent="0.2">
      <c r="D3690" s="200"/>
      <c r="E3690" s="11"/>
      <c r="F3690" s="10"/>
      <c r="G3690" s="7">
        <v>100</v>
      </c>
      <c r="H3690" s="18">
        <v>9.4594594594589996</v>
      </c>
      <c r="I3690" s="2">
        <v>35.135135135135002</v>
      </c>
      <c r="J3690" s="2">
        <v>25.675675675676001</v>
      </c>
      <c r="K3690" s="2">
        <v>27.027027027027</v>
      </c>
      <c r="L3690" s="15">
        <v>2.7027027027030002</v>
      </c>
    </row>
    <row r="3691" spans="4:12" x14ac:dyDescent="0.2">
      <c r="D3691" s="200"/>
      <c r="E3691" s="4" t="s">
        <v>35</v>
      </c>
      <c r="F3691" s="5"/>
      <c r="G3691" s="6">
        <v>148</v>
      </c>
      <c r="H3691" s="8">
        <v>13</v>
      </c>
      <c r="I3691" s="1">
        <v>52</v>
      </c>
      <c r="J3691" s="1">
        <v>42</v>
      </c>
      <c r="K3691" s="1">
        <v>36</v>
      </c>
      <c r="L3691" s="9">
        <v>5</v>
      </c>
    </row>
    <row r="3692" spans="4:12" x14ac:dyDescent="0.2">
      <c r="D3692" s="200"/>
      <c r="E3692" s="11"/>
      <c r="F3692" s="10"/>
      <c r="G3692" s="7">
        <v>100</v>
      </c>
      <c r="H3692" s="18">
        <v>8.7837837837839992</v>
      </c>
      <c r="I3692" s="2">
        <v>35.135135135135002</v>
      </c>
      <c r="J3692" s="2">
        <v>28.378378378377999</v>
      </c>
      <c r="K3692" s="2">
        <v>24.324324324323999</v>
      </c>
      <c r="L3692" s="15">
        <v>3.3783783783780001</v>
      </c>
    </row>
    <row r="3693" spans="4:12" x14ac:dyDescent="0.2">
      <c r="D3693" s="200"/>
      <c r="E3693" s="4" t="s">
        <v>36</v>
      </c>
      <c r="F3693" s="5"/>
      <c r="G3693" s="6">
        <v>187</v>
      </c>
      <c r="H3693" s="8">
        <v>16</v>
      </c>
      <c r="I3693" s="1">
        <v>86</v>
      </c>
      <c r="J3693" s="1">
        <v>53</v>
      </c>
      <c r="K3693" s="1">
        <v>30</v>
      </c>
      <c r="L3693" s="9">
        <v>2</v>
      </c>
    </row>
    <row r="3694" spans="4:12" x14ac:dyDescent="0.2">
      <c r="D3694" s="200"/>
      <c r="E3694" s="11"/>
      <c r="F3694" s="10"/>
      <c r="G3694" s="7">
        <v>100</v>
      </c>
      <c r="H3694" s="18">
        <v>8.5561497326199998</v>
      </c>
      <c r="I3694" s="25">
        <v>45.989304812834</v>
      </c>
      <c r="J3694" s="2">
        <v>28.342245989304999</v>
      </c>
      <c r="K3694" s="50">
        <v>16.042780748662999</v>
      </c>
      <c r="L3694" s="15">
        <v>1.069518716578</v>
      </c>
    </row>
    <row r="3695" spans="4:12" x14ac:dyDescent="0.2">
      <c r="D3695" s="200"/>
      <c r="E3695" s="4" t="s">
        <v>37</v>
      </c>
      <c r="F3695" s="5"/>
      <c r="G3695" s="6">
        <v>221</v>
      </c>
      <c r="H3695" s="8">
        <v>23</v>
      </c>
      <c r="I3695" s="1">
        <v>96</v>
      </c>
      <c r="J3695" s="1">
        <v>56</v>
      </c>
      <c r="K3695" s="1">
        <v>43</v>
      </c>
      <c r="L3695" s="9">
        <v>3</v>
      </c>
    </row>
    <row r="3696" spans="4:12" x14ac:dyDescent="0.2">
      <c r="D3696" s="200"/>
      <c r="E3696" s="11"/>
      <c r="F3696" s="10"/>
      <c r="G3696" s="7">
        <v>100</v>
      </c>
      <c r="H3696" s="18">
        <v>10.407239819005</v>
      </c>
      <c r="I3696" s="2">
        <v>43.438914027149004</v>
      </c>
      <c r="J3696" s="2">
        <v>25.339366515837</v>
      </c>
      <c r="K3696" s="30">
        <v>19.457013574661001</v>
      </c>
      <c r="L3696" s="15">
        <v>1.357466063348</v>
      </c>
    </row>
    <row r="3697" spans="2:12" x14ac:dyDescent="0.2">
      <c r="D3697" s="200"/>
      <c r="E3697" s="4" t="s">
        <v>38</v>
      </c>
      <c r="F3697" s="5"/>
      <c r="G3697" s="6">
        <v>186</v>
      </c>
      <c r="H3697" s="8">
        <v>12</v>
      </c>
      <c r="I3697" s="1">
        <v>71</v>
      </c>
      <c r="J3697" s="1">
        <v>48</v>
      </c>
      <c r="K3697" s="1">
        <v>51</v>
      </c>
      <c r="L3697" s="9">
        <v>4</v>
      </c>
    </row>
    <row r="3698" spans="2:12" x14ac:dyDescent="0.2">
      <c r="D3698" s="200"/>
      <c r="E3698" s="11"/>
      <c r="F3698" s="10"/>
      <c r="G3698" s="7">
        <v>100</v>
      </c>
      <c r="H3698" s="18">
        <v>6.4516129032259997</v>
      </c>
      <c r="I3698" s="2">
        <v>38.172043010753001</v>
      </c>
      <c r="J3698" s="2">
        <v>25.806451612903</v>
      </c>
      <c r="K3698" s="2">
        <v>27.419354838709999</v>
      </c>
      <c r="L3698" s="15">
        <v>2.1505376344089999</v>
      </c>
    </row>
    <row r="3699" spans="2:12" x14ac:dyDescent="0.2">
      <c r="D3699" s="200"/>
      <c r="E3699" s="4" t="s">
        <v>39</v>
      </c>
      <c r="F3699" s="5"/>
      <c r="G3699" s="6">
        <v>223</v>
      </c>
      <c r="H3699" s="8">
        <v>9</v>
      </c>
      <c r="I3699" s="1">
        <v>85</v>
      </c>
      <c r="J3699" s="1">
        <v>49</v>
      </c>
      <c r="K3699" s="1">
        <v>77</v>
      </c>
      <c r="L3699" s="9">
        <v>3</v>
      </c>
    </row>
    <row r="3700" spans="2:12" x14ac:dyDescent="0.2">
      <c r="D3700" s="200"/>
      <c r="E3700" s="11"/>
      <c r="F3700" s="10"/>
      <c r="G3700" s="7">
        <v>100</v>
      </c>
      <c r="H3700" s="18">
        <v>4.0358744394619999</v>
      </c>
      <c r="I3700" s="2">
        <v>38.116591928250998</v>
      </c>
      <c r="J3700" s="2">
        <v>21.973094170404</v>
      </c>
      <c r="K3700" s="25">
        <v>34.529147982063002</v>
      </c>
      <c r="L3700" s="15">
        <v>1.3452914798210001</v>
      </c>
    </row>
    <row r="3701" spans="2:12" x14ac:dyDescent="0.2">
      <c r="D3701" s="200"/>
      <c r="E3701" s="4" t="s">
        <v>40</v>
      </c>
      <c r="F3701" s="5"/>
      <c r="G3701" s="6">
        <v>161</v>
      </c>
      <c r="H3701" s="8">
        <v>2</v>
      </c>
      <c r="I3701" s="1">
        <v>46</v>
      </c>
      <c r="J3701" s="1">
        <v>32</v>
      </c>
      <c r="K3701" s="1">
        <v>70</v>
      </c>
      <c r="L3701" s="9">
        <v>11</v>
      </c>
    </row>
    <row r="3702" spans="2:12" x14ac:dyDescent="0.2">
      <c r="D3702" s="201"/>
      <c r="E3702" s="45"/>
      <c r="F3702" s="51"/>
      <c r="G3702" s="81">
        <v>100</v>
      </c>
      <c r="H3702" s="161">
        <v>1.242236024845</v>
      </c>
      <c r="I3702" s="126">
        <v>28.571428571428999</v>
      </c>
      <c r="J3702" s="126">
        <v>19.875776397515999</v>
      </c>
      <c r="K3702" s="112">
        <v>43.478260869564998</v>
      </c>
      <c r="L3702" s="106">
        <v>6.8322981366460001</v>
      </c>
    </row>
    <row r="3704" spans="2:12" x14ac:dyDescent="0.2">
      <c r="B3704" s="40" t="str">
        <f xml:space="preserve"> HYPERLINK("#'目次'!B96", "[90]")</f>
        <v>[90]</v>
      </c>
      <c r="C3704" s="23" t="s">
        <v>196</v>
      </c>
    </row>
    <row r="3707" spans="2:12" x14ac:dyDescent="0.2">
      <c r="C3707" s="23" t="s">
        <v>48</v>
      </c>
    </row>
    <row r="3708" spans="2:12" ht="36" x14ac:dyDescent="0.2">
      <c r="D3708" s="195"/>
      <c r="E3708" s="196"/>
      <c r="F3708" s="196"/>
      <c r="G3708" s="37" t="s">
        <v>15</v>
      </c>
      <c r="H3708" s="33" t="s">
        <v>178</v>
      </c>
      <c r="I3708" s="13" t="s">
        <v>179</v>
      </c>
      <c r="J3708" s="13" t="s">
        <v>180</v>
      </c>
      <c r="K3708" s="13" t="s">
        <v>181</v>
      </c>
      <c r="L3708" s="38" t="s">
        <v>18</v>
      </c>
    </row>
    <row r="3709" spans="2:12" x14ac:dyDescent="0.2">
      <c r="D3709" s="197"/>
      <c r="E3709" s="198"/>
      <c r="F3709" s="198"/>
      <c r="G3709" s="35"/>
      <c r="H3709" s="39"/>
      <c r="I3709" s="14"/>
      <c r="J3709" s="14"/>
      <c r="K3709" s="14"/>
      <c r="L3709" s="34"/>
    </row>
    <row r="3710" spans="2:12" x14ac:dyDescent="0.2">
      <c r="D3710" s="78"/>
      <c r="E3710" s="79" t="s">
        <v>15</v>
      </c>
      <c r="F3710" s="66"/>
      <c r="G3710" s="36">
        <v>1200</v>
      </c>
      <c r="H3710" s="17">
        <v>82</v>
      </c>
      <c r="I3710" s="17">
        <v>462</v>
      </c>
      <c r="J3710" s="17">
        <v>299</v>
      </c>
      <c r="K3710" s="17">
        <v>327</v>
      </c>
      <c r="L3710" s="47">
        <v>30</v>
      </c>
    </row>
    <row r="3711" spans="2:12" x14ac:dyDescent="0.2">
      <c r="D3711" s="45"/>
      <c r="E3711" s="51"/>
      <c r="F3711" s="67"/>
      <c r="G3711" s="7">
        <v>100</v>
      </c>
      <c r="H3711" s="2">
        <v>6.833333333333</v>
      </c>
      <c r="I3711" s="2">
        <v>38.5</v>
      </c>
      <c r="J3711" s="2">
        <v>24.916666666666998</v>
      </c>
      <c r="K3711" s="2">
        <v>27.25</v>
      </c>
      <c r="L3711" s="15">
        <v>2.5</v>
      </c>
    </row>
    <row r="3712" spans="2:12" x14ac:dyDescent="0.2">
      <c r="D3712" s="199" t="s">
        <v>49</v>
      </c>
      <c r="E3712" s="22" t="s">
        <v>50</v>
      </c>
      <c r="F3712" s="21"/>
      <c r="G3712" s="19">
        <v>15</v>
      </c>
      <c r="H3712" s="27">
        <v>1</v>
      </c>
      <c r="I3712" s="3">
        <v>6</v>
      </c>
      <c r="J3712" s="3">
        <v>3</v>
      </c>
      <c r="K3712" s="3">
        <v>5</v>
      </c>
      <c r="L3712" s="26">
        <v>0</v>
      </c>
    </row>
    <row r="3713" spans="4:12" x14ac:dyDescent="0.2">
      <c r="D3713" s="200"/>
      <c r="E3713" s="11"/>
      <c r="F3713" s="10"/>
      <c r="G3713" s="7">
        <v>100</v>
      </c>
      <c r="H3713" s="18">
        <v>6.666666666667</v>
      </c>
      <c r="I3713" s="2">
        <v>40</v>
      </c>
      <c r="J3713" s="2">
        <v>20</v>
      </c>
      <c r="K3713" s="25">
        <v>33.333333333333002</v>
      </c>
      <c r="L3713" s="48">
        <v>0</v>
      </c>
    </row>
    <row r="3714" spans="4:12" x14ac:dyDescent="0.2">
      <c r="D3714" s="200"/>
      <c r="E3714" s="4" t="s">
        <v>51</v>
      </c>
      <c r="F3714" s="5"/>
      <c r="G3714" s="6">
        <v>142</v>
      </c>
      <c r="H3714" s="8">
        <v>13</v>
      </c>
      <c r="I3714" s="1">
        <v>49</v>
      </c>
      <c r="J3714" s="1">
        <v>36</v>
      </c>
      <c r="K3714" s="1">
        <v>42</v>
      </c>
      <c r="L3714" s="9">
        <v>2</v>
      </c>
    </row>
    <row r="3715" spans="4:12" x14ac:dyDescent="0.2">
      <c r="D3715" s="200"/>
      <c r="E3715" s="11"/>
      <c r="F3715" s="10"/>
      <c r="G3715" s="7">
        <v>100</v>
      </c>
      <c r="H3715" s="18">
        <v>9.1549295774649995</v>
      </c>
      <c r="I3715" s="2">
        <v>34.507042253521</v>
      </c>
      <c r="J3715" s="2">
        <v>25.352112676055999</v>
      </c>
      <c r="K3715" s="2">
        <v>29.577464788732001</v>
      </c>
      <c r="L3715" s="15">
        <v>1.4084507042250001</v>
      </c>
    </row>
    <row r="3716" spans="4:12" x14ac:dyDescent="0.2">
      <c r="D3716" s="200"/>
      <c r="E3716" s="4" t="s">
        <v>52</v>
      </c>
      <c r="F3716" s="5"/>
      <c r="G3716" s="6">
        <v>26</v>
      </c>
      <c r="H3716" s="8">
        <v>2</v>
      </c>
      <c r="I3716" s="1">
        <v>10</v>
      </c>
      <c r="J3716" s="1">
        <v>8</v>
      </c>
      <c r="K3716" s="1">
        <v>6</v>
      </c>
      <c r="L3716" s="9">
        <v>0</v>
      </c>
    </row>
    <row r="3717" spans="4:12" x14ac:dyDescent="0.2">
      <c r="D3717" s="200"/>
      <c r="E3717" s="11"/>
      <c r="F3717" s="10"/>
      <c r="G3717" s="7">
        <v>100</v>
      </c>
      <c r="H3717" s="18">
        <v>7.6923076923079998</v>
      </c>
      <c r="I3717" s="2">
        <v>38.461538461537998</v>
      </c>
      <c r="J3717" s="25">
        <v>30.769230769231001</v>
      </c>
      <c r="K3717" s="2">
        <v>23.076923076922998</v>
      </c>
      <c r="L3717" s="48">
        <v>0</v>
      </c>
    </row>
    <row r="3718" spans="4:12" x14ac:dyDescent="0.2">
      <c r="D3718" s="200"/>
      <c r="E3718" s="4" t="s">
        <v>53</v>
      </c>
      <c r="F3718" s="5"/>
      <c r="G3718" s="6">
        <v>41</v>
      </c>
      <c r="H3718" s="8">
        <v>2</v>
      </c>
      <c r="I3718" s="1">
        <v>11</v>
      </c>
      <c r="J3718" s="1">
        <v>18</v>
      </c>
      <c r="K3718" s="1">
        <v>10</v>
      </c>
      <c r="L3718" s="9">
        <v>0</v>
      </c>
    </row>
    <row r="3719" spans="4:12" x14ac:dyDescent="0.2">
      <c r="D3719" s="200"/>
      <c r="E3719" s="11"/>
      <c r="F3719" s="10"/>
      <c r="G3719" s="7">
        <v>100</v>
      </c>
      <c r="H3719" s="18">
        <v>4.8780487804880002</v>
      </c>
      <c r="I3719" s="50">
        <v>26.829268292683</v>
      </c>
      <c r="J3719" s="41">
        <v>43.902439024389999</v>
      </c>
      <c r="K3719" s="2">
        <v>24.390243902439</v>
      </c>
      <c r="L3719" s="48">
        <v>0</v>
      </c>
    </row>
    <row r="3720" spans="4:12" x14ac:dyDescent="0.2">
      <c r="D3720" s="200"/>
      <c r="E3720" s="4" t="s">
        <v>54</v>
      </c>
      <c r="F3720" s="5"/>
      <c r="G3720" s="6">
        <v>226</v>
      </c>
      <c r="H3720" s="8">
        <v>20</v>
      </c>
      <c r="I3720" s="1">
        <v>107</v>
      </c>
      <c r="J3720" s="1">
        <v>53</v>
      </c>
      <c r="K3720" s="1">
        <v>42</v>
      </c>
      <c r="L3720" s="9">
        <v>4</v>
      </c>
    </row>
    <row r="3721" spans="4:12" x14ac:dyDescent="0.2">
      <c r="D3721" s="200"/>
      <c r="E3721" s="11"/>
      <c r="F3721" s="10"/>
      <c r="G3721" s="7">
        <v>100</v>
      </c>
      <c r="H3721" s="18">
        <v>8.8495575221239999</v>
      </c>
      <c r="I3721" s="25">
        <v>47.345132743363003</v>
      </c>
      <c r="J3721" s="2">
        <v>23.451327433627998</v>
      </c>
      <c r="K3721" s="30">
        <v>18.584070796460001</v>
      </c>
      <c r="L3721" s="15">
        <v>1.769911504425</v>
      </c>
    </row>
    <row r="3722" spans="4:12" x14ac:dyDescent="0.2">
      <c r="D3722" s="200"/>
      <c r="E3722" s="4" t="s">
        <v>55</v>
      </c>
      <c r="F3722" s="5"/>
      <c r="G3722" s="6">
        <v>125</v>
      </c>
      <c r="H3722" s="8">
        <v>13</v>
      </c>
      <c r="I3722" s="1">
        <v>49</v>
      </c>
      <c r="J3722" s="1">
        <v>28</v>
      </c>
      <c r="K3722" s="1">
        <v>33</v>
      </c>
      <c r="L3722" s="9">
        <v>2</v>
      </c>
    </row>
    <row r="3723" spans="4:12" x14ac:dyDescent="0.2">
      <c r="D3723" s="200"/>
      <c r="E3723" s="11"/>
      <c r="F3723" s="10"/>
      <c r="G3723" s="7">
        <v>100</v>
      </c>
      <c r="H3723" s="18">
        <v>10.4</v>
      </c>
      <c r="I3723" s="2">
        <v>39.200000000000003</v>
      </c>
      <c r="J3723" s="2">
        <v>22.4</v>
      </c>
      <c r="K3723" s="2">
        <v>26.4</v>
      </c>
      <c r="L3723" s="15">
        <v>1.6</v>
      </c>
    </row>
    <row r="3724" spans="4:12" x14ac:dyDescent="0.2">
      <c r="D3724" s="200"/>
      <c r="E3724" s="4" t="s">
        <v>56</v>
      </c>
      <c r="F3724" s="5"/>
      <c r="G3724" s="6">
        <v>190</v>
      </c>
      <c r="H3724" s="8">
        <v>10</v>
      </c>
      <c r="I3724" s="1">
        <v>75</v>
      </c>
      <c r="J3724" s="1">
        <v>51</v>
      </c>
      <c r="K3724" s="1">
        <v>50</v>
      </c>
      <c r="L3724" s="9">
        <v>4</v>
      </c>
    </row>
    <row r="3725" spans="4:12" x14ac:dyDescent="0.2">
      <c r="D3725" s="200"/>
      <c r="E3725" s="11"/>
      <c r="F3725" s="10"/>
      <c r="G3725" s="7">
        <v>100</v>
      </c>
      <c r="H3725" s="18">
        <v>5.2631578947369997</v>
      </c>
      <c r="I3725" s="2">
        <v>39.473684210526002</v>
      </c>
      <c r="J3725" s="2">
        <v>26.842105263158</v>
      </c>
      <c r="K3725" s="2">
        <v>26.315789473683999</v>
      </c>
      <c r="L3725" s="15">
        <v>2.1052631578950001</v>
      </c>
    </row>
    <row r="3726" spans="4:12" x14ac:dyDescent="0.2">
      <c r="D3726" s="200"/>
      <c r="E3726" s="4" t="s">
        <v>57</v>
      </c>
      <c r="F3726" s="5"/>
      <c r="G3726" s="6">
        <v>185</v>
      </c>
      <c r="H3726" s="8">
        <v>7</v>
      </c>
      <c r="I3726" s="1">
        <v>61</v>
      </c>
      <c r="J3726" s="1">
        <v>47</v>
      </c>
      <c r="K3726" s="1">
        <v>65</v>
      </c>
      <c r="L3726" s="9">
        <v>5</v>
      </c>
    </row>
    <row r="3727" spans="4:12" x14ac:dyDescent="0.2">
      <c r="D3727" s="200"/>
      <c r="E3727" s="11"/>
      <c r="F3727" s="10"/>
      <c r="G3727" s="7">
        <v>100</v>
      </c>
      <c r="H3727" s="18">
        <v>3.783783783784</v>
      </c>
      <c r="I3727" s="30">
        <v>32.972972972972997</v>
      </c>
      <c r="J3727" s="2">
        <v>25.405405405404998</v>
      </c>
      <c r="K3727" s="25">
        <v>35.135135135135002</v>
      </c>
      <c r="L3727" s="15">
        <v>2.7027027027030002</v>
      </c>
    </row>
    <row r="3728" spans="4:12" x14ac:dyDescent="0.2">
      <c r="D3728" s="200"/>
      <c r="E3728" s="4" t="s">
        <v>58</v>
      </c>
      <c r="F3728" s="5"/>
      <c r="G3728" s="6">
        <v>113</v>
      </c>
      <c r="H3728" s="8">
        <v>10</v>
      </c>
      <c r="I3728" s="1">
        <v>42</v>
      </c>
      <c r="J3728" s="1">
        <v>28</v>
      </c>
      <c r="K3728" s="1">
        <v>29</v>
      </c>
      <c r="L3728" s="9">
        <v>4</v>
      </c>
    </row>
    <row r="3729" spans="4:12" x14ac:dyDescent="0.2">
      <c r="D3729" s="200"/>
      <c r="E3729" s="11"/>
      <c r="F3729" s="10"/>
      <c r="G3729" s="7">
        <v>100</v>
      </c>
      <c r="H3729" s="18">
        <v>8.8495575221239999</v>
      </c>
      <c r="I3729" s="2">
        <v>37.168141592920001</v>
      </c>
      <c r="J3729" s="2">
        <v>24.778761061947002</v>
      </c>
      <c r="K3729" s="2">
        <v>25.663716814158999</v>
      </c>
      <c r="L3729" s="15">
        <v>3.53982300885</v>
      </c>
    </row>
    <row r="3730" spans="4:12" x14ac:dyDescent="0.2">
      <c r="D3730" s="200"/>
      <c r="E3730" s="4" t="s">
        <v>59</v>
      </c>
      <c r="F3730" s="5"/>
      <c r="G3730" s="6">
        <v>136</v>
      </c>
      <c r="H3730" s="8">
        <v>4</v>
      </c>
      <c r="I3730" s="1">
        <v>52</v>
      </c>
      <c r="J3730" s="1">
        <v>26</v>
      </c>
      <c r="K3730" s="1">
        <v>45</v>
      </c>
      <c r="L3730" s="9">
        <v>9</v>
      </c>
    </row>
    <row r="3731" spans="4:12" x14ac:dyDescent="0.2">
      <c r="D3731" s="200"/>
      <c r="E3731" s="11"/>
      <c r="F3731" s="10"/>
      <c r="G3731" s="7">
        <v>100</v>
      </c>
      <c r="H3731" s="18">
        <v>2.9411764705880001</v>
      </c>
      <c r="I3731" s="2">
        <v>38.235294117647001</v>
      </c>
      <c r="J3731" s="30">
        <v>19.117647058824002</v>
      </c>
      <c r="K3731" s="25">
        <v>33.088235294118</v>
      </c>
      <c r="L3731" s="15">
        <v>6.6176470588239997</v>
      </c>
    </row>
    <row r="3732" spans="4:12" x14ac:dyDescent="0.2">
      <c r="D3732" s="199" t="s">
        <v>60</v>
      </c>
      <c r="E3732" s="22" t="s">
        <v>61</v>
      </c>
      <c r="F3732" s="21"/>
      <c r="G3732" s="19">
        <v>205</v>
      </c>
      <c r="H3732" s="27">
        <v>12</v>
      </c>
      <c r="I3732" s="3">
        <v>71</v>
      </c>
      <c r="J3732" s="3">
        <v>48</v>
      </c>
      <c r="K3732" s="3">
        <v>64</v>
      </c>
      <c r="L3732" s="26">
        <v>10</v>
      </c>
    </row>
    <row r="3733" spans="4:12" x14ac:dyDescent="0.2">
      <c r="D3733" s="200"/>
      <c r="E3733" s="11"/>
      <c r="F3733" s="10"/>
      <c r="G3733" s="7">
        <v>100</v>
      </c>
      <c r="H3733" s="18">
        <v>5.8536585365849998</v>
      </c>
      <c r="I3733" s="2">
        <v>34.634146341463001</v>
      </c>
      <c r="J3733" s="2">
        <v>23.414634146341001</v>
      </c>
      <c r="K3733" s="2">
        <v>31.219512195122</v>
      </c>
      <c r="L3733" s="15">
        <v>4.8780487804880002</v>
      </c>
    </row>
    <row r="3734" spans="4:12" x14ac:dyDescent="0.2">
      <c r="D3734" s="200"/>
      <c r="E3734" s="4" t="s">
        <v>62</v>
      </c>
      <c r="F3734" s="5"/>
      <c r="G3734" s="6">
        <v>160</v>
      </c>
      <c r="H3734" s="8">
        <v>9</v>
      </c>
      <c r="I3734" s="1">
        <v>60</v>
      </c>
      <c r="J3734" s="1">
        <v>32</v>
      </c>
      <c r="K3734" s="1">
        <v>57</v>
      </c>
      <c r="L3734" s="9">
        <v>2</v>
      </c>
    </row>
    <row r="3735" spans="4:12" x14ac:dyDescent="0.2">
      <c r="D3735" s="200"/>
      <c r="E3735" s="11"/>
      <c r="F3735" s="10"/>
      <c r="G3735" s="7">
        <v>100</v>
      </c>
      <c r="H3735" s="18">
        <v>5.625</v>
      </c>
      <c r="I3735" s="2">
        <v>37.5</v>
      </c>
      <c r="J3735" s="2">
        <v>20</v>
      </c>
      <c r="K3735" s="25">
        <v>35.625</v>
      </c>
      <c r="L3735" s="15">
        <v>1.25</v>
      </c>
    </row>
    <row r="3736" spans="4:12" x14ac:dyDescent="0.2">
      <c r="D3736" s="200"/>
      <c r="E3736" s="4" t="s">
        <v>63</v>
      </c>
      <c r="F3736" s="5"/>
      <c r="G3736" s="6">
        <v>121</v>
      </c>
      <c r="H3736" s="8">
        <v>10</v>
      </c>
      <c r="I3736" s="1">
        <v>53</v>
      </c>
      <c r="J3736" s="1">
        <v>26</v>
      </c>
      <c r="K3736" s="1">
        <v>29</v>
      </c>
      <c r="L3736" s="9">
        <v>3</v>
      </c>
    </row>
    <row r="3737" spans="4:12" x14ac:dyDescent="0.2">
      <c r="D3737" s="200"/>
      <c r="E3737" s="11"/>
      <c r="F3737" s="10"/>
      <c r="G3737" s="7">
        <v>100</v>
      </c>
      <c r="H3737" s="18">
        <v>8.2644628099169992</v>
      </c>
      <c r="I3737" s="25">
        <v>43.801652892561997</v>
      </c>
      <c r="J3737" s="2">
        <v>21.487603305785001</v>
      </c>
      <c r="K3737" s="2">
        <v>23.966942148760001</v>
      </c>
      <c r="L3737" s="15">
        <v>2.4793388429749998</v>
      </c>
    </row>
    <row r="3738" spans="4:12" x14ac:dyDescent="0.2">
      <c r="D3738" s="200"/>
      <c r="E3738" s="4" t="s">
        <v>64</v>
      </c>
      <c r="F3738" s="5"/>
      <c r="G3738" s="6">
        <v>124</v>
      </c>
      <c r="H3738" s="8">
        <v>6</v>
      </c>
      <c r="I3738" s="1">
        <v>56</v>
      </c>
      <c r="J3738" s="1">
        <v>33</v>
      </c>
      <c r="K3738" s="1">
        <v>28</v>
      </c>
      <c r="L3738" s="9">
        <v>1</v>
      </c>
    </row>
    <row r="3739" spans="4:12" x14ac:dyDescent="0.2">
      <c r="D3739" s="200"/>
      <c r="E3739" s="11"/>
      <c r="F3739" s="10"/>
      <c r="G3739" s="7">
        <v>100</v>
      </c>
      <c r="H3739" s="18">
        <v>4.8387096774189997</v>
      </c>
      <c r="I3739" s="25">
        <v>45.161290322581003</v>
      </c>
      <c r="J3739" s="2">
        <v>26.612903225806001</v>
      </c>
      <c r="K3739" s="2">
        <v>22.580645161290001</v>
      </c>
      <c r="L3739" s="15">
        <v>0.80645161290300005</v>
      </c>
    </row>
    <row r="3740" spans="4:12" x14ac:dyDescent="0.2">
      <c r="D3740" s="200"/>
      <c r="E3740" s="4" t="s">
        <v>65</v>
      </c>
      <c r="F3740" s="5"/>
      <c r="G3740" s="6">
        <v>109</v>
      </c>
      <c r="H3740" s="8">
        <v>11</v>
      </c>
      <c r="I3740" s="1">
        <v>33</v>
      </c>
      <c r="J3740" s="1">
        <v>36</v>
      </c>
      <c r="K3740" s="1">
        <v>28</v>
      </c>
      <c r="L3740" s="9">
        <v>1</v>
      </c>
    </row>
    <row r="3741" spans="4:12" x14ac:dyDescent="0.2">
      <c r="D3741" s="200"/>
      <c r="E3741" s="11"/>
      <c r="F3741" s="10"/>
      <c r="G3741" s="7">
        <v>100</v>
      </c>
      <c r="H3741" s="18">
        <v>10.091743119266001</v>
      </c>
      <c r="I3741" s="30">
        <v>30.275229357798001</v>
      </c>
      <c r="J3741" s="25">
        <v>33.027522935779999</v>
      </c>
      <c r="K3741" s="2">
        <v>25.688073394494999</v>
      </c>
      <c r="L3741" s="15">
        <v>0.91743119266100004</v>
      </c>
    </row>
    <row r="3742" spans="4:12" x14ac:dyDescent="0.2">
      <c r="D3742" s="200"/>
      <c r="E3742" s="4" t="s">
        <v>66</v>
      </c>
      <c r="F3742" s="5"/>
      <c r="G3742" s="6">
        <v>104</v>
      </c>
      <c r="H3742" s="8">
        <v>9</v>
      </c>
      <c r="I3742" s="1">
        <v>46</v>
      </c>
      <c r="J3742" s="1">
        <v>26</v>
      </c>
      <c r="K3742" s="1">
        <v>22</v>
      </c>
      <c r="L3742" s="9">
        <v>1</v>
      </c>
    </row>
    <row r="3743" spans="4:12" x14ac:dyDescent="0.2">
      <c r="D3743" s="200"/>
      <c r="E3743" s="11"/>
      <c r="F3743" s="10"/>
      <c r="G3743" s="7">
        <v>100</v>
      </c>
      <c r="H3743" s="18">
        <v>8.6538461538460005</v>
      </c>
      <c r="I3743" s="25">
        <v>44.230769230768999</v>
      </c>
      <c r="J3743" s="2">
        <v>25</v>
      </c>
      <c r="K3743" s="30">
        <v>21.153846153846001</v>
      </c>
      <c r="L3743" s="15">
        <v>0.96153846153800004</v>
      </c>
    </row>
    <row r="3744" spans="4:12" x14ac:dyDescent="0.2">
      <c r="D3744" s="200"/>
      <c r="E3744" s="4" t="s">
        <v>67</v>
      </c>
      <c r="F3744" s="5"/>
      <c r="G3744" s="6">
        <v>139</v>
      </c>
      <c r="H3744" s="8">
        <v>12</v>
      </c>
      <c r="I3744" s="1">
        <v>53</v>
      </c>
      <c r="J3744" s="1">
        <v>36</v>
      </c>
      <c r="K3744" s="1">
        <v>34</v>
      </c>
      <c r="L3744" s="9">
        <v>4</v>
      </c>
    </row>
    <row r="3745" spans="2:12" x14ac:dyDescent="0.2">
      <c r="D3745" s="200"/>
      <c r="E3745" s="11"/>
      <c r="F3745" s="10"/>
      <c r="G3745" s="7">
        <v>100</v>
      </c>
      <c r="H3745" s="18">
        <v>8.6330935251799996</v>
      </c>
      <c r="I3745" s="2">
        <v>38.129496402877997</v>
      </c>
      <c r="J3745" s="2">
        <v>25.899280575540001</v>
      </c>
      <c r="K3745" s="2">
        <v>24.460431654676</v>
      </c>
      <c r="L3745" s="15">
        <v>2.877697841727</v>
      </c>
    </row>
    <row r="3746" spans="2:12" x14ac:dyDescent="0.2">
      <c r="D3746" s="200"/>
      <c r="E3746" s="4" t="s">
        <v>68</v>
      </c>
      <c r="F3746" s="5"/>
      <c r="G3746" s="6">
        <v>48</v>
      </c>
      <c r="H3746" s="8">
        <v>5</v>
      </c>
      <c r="I3746" s="1">
        <v>17</v>
      </c>
      <c r="J3746" s="1">
        <v>17</v>
      </c>
      <c r="K3746" s="1">
        <v>9</v>
      </c>
      <c r="L3746" s="9">
        <v>0</v>
      </c>
    </row>
    <row r="3747" spans="2:12" x14ac:dyDescent="0.2">
      <c r="D3747" s="200"/>
      <c r="E3747" s="11"/>
      <c r="F3747" s="10"/>
      <c r="G3747" s="7">
        <v>100</v>
      </c>
      <c r="H3747" s="18">
        <v>10.416666666667</v>
      </c>
      <c r="I3747" s="2">
        <v>35.416666666666998</v>
      </c>
      <c r="J3747" s="41">
        <v>35.416666666666998</v>
      </c>
      <c r="K3747" s="30">
        <v>18.75</v>
      </c>
      <c r="L3747" s="48">
        <v>0</v>
      </c>
    </row>
    <row r="3748" spans="2:12" x14ac:dyDescent="0.2">
      <c r="D3748" s="200"/>
      <c r="E3748" s="4" t="s">
        <v>69</v>
      </c>
      <c r="F3748" s="5"/>
      <c r="G3748" s="6">
        <v>37</v>
      </c>
      <c r="H3748" s="8">
        <v>3</v>
      </c>
      <c r="I3748" s="1">
        <v>15</v>
      </c>
      <c r="J3748" s="1">
        <v>11</v>
      </c>
      <c r="K3748" s="1">
        <v>8</v>
      </c>
      <c r="L3748" s="9">
        <v>0</v>
      </c>
    </row>
    <row r="3749" spans="2:12" x14ac:dyDescent="0.2">
      <c r="D3749" s="200"/>
      <c r="E3749" s="11"/>
      <c r="F3749" s="10"/>
      <c r="G3749" s="7">
        <v>100</v>
      </c>
      <c r="H3749" s="18">
        <v>8.1081081081080004</v>
      </c>
      <c r="I3749" s="2">
        <v>40.540540540541002</v>
      </c>
      <c r="J3749" s="2">
        <v>29.72972972973</v>
      </c>
      <c r="K3749" s="30">
        <v>21.621621621622001</v>
      </c>
      <c r="L3749" s="48">
        <v>0</v>
      </c>
    </row>
    <row r="3750" spans="2:12" x14ac:dyDescent="0.2">
      <c r="D3750" s="199" t="s">
        <v>70</v>
      </c>
      <c r="E3750" s="22" t="s">
        <v>18</v>
      </c>
      <c r="F3750" s="21"/>
      <c r="G3750" s="19">
        <v>0</v>
      </c>
      <c r="H3750" s="27">
        <v>0</v>
      </c>
      <c r="I3750" s="3">
        <v>0</v>
      </c>
      <c r="J3750" s="3">
        <v>0</v>
      </c>
      <c r="K3750" s="3">
        <v>0</v>
      </c>
      <c r="L3750" s="26">
        <v>0</v>
      </c>
    </row>
    <row r="3751" spans="2:12" x14ac:dyDescent="0.2">
      <c r="D3751" s="201"/>
      <c r="E3751" s="45"/>
      <c r="F3751" s="51"/>
      <c r="G3751" s="119">
        <v>0</v>
      </c>
      <c r="H3751" s="166">
        <v>0</v>
      </c>
      <c r="I3751" s="83">
        <v>0</v>
      </c>
      <c r="J3751" s="83">
        <v>0</v>
      </c>
      <c r="K3751" s="83">
        <v>0</v>
      </c>
      <c r="L3751" s="116">
        <v>0</v>
      </c>
    </row>
    <row r="3753" spans="2:12" x14ac:dyDescent="0.2">
      <c r="B3753" s="40" t="str">
        <f xml:space="preserve"> HYPERLINK("#'目次'!B97", "[91]")</f>
        <v>[91]</v>
      </c>
      <c r="C3753" s="23" t="s">
        <v>196</v>
      </c>
    </row>
    <row r="3756" spans="2:12" x14ac:dyDescent="0.2">
      <c r="C3756" s="23" t="s">
        <v>73</v>
      </c>
    </row>
    <row r="3757" spans="2:12" ht="36" x14ac:dyDescent="0.2">
      <c r="D3757" s="195"/>
      <c r="E3757" s="196"/>
      <c r="F3757" s="196"/>
      <c r="G3757" s="37" t="s">
        <v>15</v>
      </c>
      <c r="H3757" s="33" t="s">
        <v>178</v>
      </c>
      <c r="I3757" s="13" t="s">
        <v>179</v>
      </c>
      <c r="J3757" s="13" t="s">
        <v>180</v>
      </c>
      <c r="K3757" s="13" t="s">
        <v>181</v>
      </c>
      <c r="L3757" s="38" t="s">
        <v>18</v>
      </c>
    </row>
    <row r="3758" spans="2:12" x14ac:dyDescent="0.2">
      <c r="D3758" s="197"/>
      <c r="E3758" s="198"/>
      <c r="F3758" s="198"/>
      <c r="G3758" s="35"/>
      <c r="H3758" s="39"/>
      <c r="I3758" s="14"/>
      <c r="J3758" s="14"/>
      <c r="K3758" s="14"/>
      <c r="L3758" s="34"/>
    </row>
    <row r="3759" spans="2:12" x14ac:dyDescent="0.2">
      <c r="D3759" s="78"/>
      <c r="E3759" s="79" t="s">
        <v>15</v>
      </c>
      <c r="F3759" s="66"/>
      <c r="G3759" s="36">
        <v>1200</v>
      </c>
      <c r="H3759" s="17">
        <v>82</v>
      </c>
      <c r="I3759" s="17">
        <v>462</v>
      </c>
      <c r="J3759" s="17">
        <v>299</v>
      </c>
      <c r="K3759" s="17">
        <v>327</v>
      </c>
      <c r="L3759" s="47">
        <v>30</v>
      </c>
    </row>
    <row r="3760" spans="2:12" x14ac:dyDescent="0.2">
      <c r="D3760" s="45"/>
      <c r="E3760" s="51"/>
      <c r="F3760" s="67"/>
      <c r="G3760" s="7">
        <v>100</v>
      </c>
      <c r="H3760" s="2">
        <v>6.833333333333</v>
      </c>
      <c r="I3760" s="2">
        <v>38.5</v>
      </c>
      <c r="J3760" s="2">
        <v>24.916666666666998</v>
      </c>
      <c r="K3760" s="2">
        <v>27.25</v>
      </c>
      <c r="L3760" s="15">
        <v>2.5</v>
      </c>
    </row>
    <row r="3761" spans="4:12" x14ac:dyDescent="0.2">
      <c r="D3761" s="199" t="s">
        <v>74</v>
      </c>
      <c r="E3761" s="22" t="s">
        <v>75</v>
      </c>
      <c r="F3761" s="21"/>
      <c r="G3761" s="19">
        <v>592</v>
      </c>
      <c r="H3761" s="27">
        <v>53</v>
      </c>
      <c r="I3761" s="3">
        <v>235</v>
      </c>
      <c r="J3761" s="3">
        <v>145</v>
      </c>
      <c r="K3761" s="3">
        <v>145</v>
      </c>
      <c r="L3761" s="26">
        <v>14</v>
      </c>
    </row>
    <row r="3762" spans="4:12" x14ac:dyDescent="0.2">
      <c r="D3762" s="200"/>
      <c r="E3762" s="11"/>
      <c r="F3762" s="10"/>
      <c r="G3762" s="7">
        <v>100</v>
      </c>
      <c r="H3762" s="18">
        <v>8.9527027027030002</v>
      </c>
      <c r="I3762" s="2">
        <v>39.695945945946001</v>
      </c>
      <c r="J3762" s="2">
        <v>24.493243243243001</v>
      </c>
      <c r="K3762" s="2">
        <v>24.493243243243001</v>
      </c>
      <c r="L3762" s="15">
        <v>2.3648648648649999</v>
      </c>
    </row>
    <row r="3763" spans="4:12" x14ac:dyDescent="0.2">
      <c r="D3763" s="200"/>
      <c r="E3763" s="4" t="s">
        <v>34</v>
      </c>
      <c r="F3763" s="5"/>
      <c r="G3763" s="6">
        <v>37</v>
      </c>
      <c r="H3763" s="8">
        <v>6</v>
      </c>
      <c r="I3763" s="1">
        <v>7</v>
      </c>
      <c r="J3763" s="1">
        <v>11</v>
      </c>
      <c r="K3763" s="1">
        <v>12</v>
      </c>
      <c r="L3763" s="9">
        <v>1</v>
      </c>
    </row>
    <row r="3764" spans="4:12" x14ac:dyDescent="0.2">
      <c r="D3764" s="200"/>
      <c r="E3764" s="11"/>
      <c r="F3764" s="10"/>
      <c r="G3764" s="7">
        <v>100</v>
      </c>
      <c r="H3764" s="70">
        <v>16.216216216216001</v>
      </c>
      <c r="I3764" s="50">
        <v>18.918918918919001</v>
      </c>
      <c r="J3764" s="2">
        <v>29.72972972973</v>
      </c>
      <c r="K3764" s="25">
        <v>32.432432432432002</v>
      </c>
      <c r="L3764" s="15">
        <v>2.7027027027030002</v>
      </c>
    </row>
    <row r="3765" spans="4:12" x14ac:dyDescent="0.2">
      <c r="D3765" s="200"/>
      <c r="E3765" s="4" t="s">
        <v>35</v>
      </c>
      <c r="F3765" s="5"/>
      <c r="G3765" s="6">
        <v>75</v>
      </c>
      <c r="H3765" s="8">
        <v>10</v>
      </c>
      <c r="I3765" s="1">
        <v>30</v>
      </c>
      <c r="J3765" s="1">
        <v>18</v>
      </c>
      <c r="K3765" s="1">
        <v>14</v>
      </c>
      <c r="L3765" s="9">
        <v>3</v>
      </c>
    </row>
    <row r="3766" spans="4:12" x14ac:dyDescent="0.2">
      <c r="D3766" s="200"/>
      <c r="E3766" s="11"/>
      <c r="F3766" s="10"/>
      <c r="G3766" s="7">
        <v>100</v>
      </c>
      <c r="H3766" s="70">
        <v>13.333333333333</v>
      </c>
      <c r="I3766" s="2">
        <v>40</v>
      </c>
      <c r="J3766" s="2">
        <v>24</v>
      </c>
      <c r="K3766" s="30">
        <v>18.666666666666998</v>
      </c>
      <c r="L3766" s="15">
        <v>4</v>
      </c>
    </row>
    <row r="3767" spans="4:12" x14ac:dyDescent="0.2">
      <c r="D3767" s="200"/>
      <c r="E3767" s="4" t="s">
        <v>36</v>
      </c>
      <c r="F3767" s="5"/>
      <c r="G3767" s="6">
        <v>95</v>
      </c>
      <c r="H3767" s="8">
        <v>11</v>
      </c>
      <c r="I3767" s="1">
        <v>45</v>
      </c>
      <c r="J3767" s="1">
        <v>24</v>
      </c>
      <c r="K3767" s="1">
        <v>14</v>
      </c>
      <c r="L3767" s="9">
        <v>1</v>
      </c>
    </row>
    <row r="3768" spans="4:12" x14ac:dyDescent="0.2">
      <c r="D3768" s="200"/>
      <c r="E3768" s="11"/>
      <c r="F3768" s="10"/>
      <c r="G3768" s="7">
        <v>100</v>
      </c>
      <c r="H3768" s="18">
        <v>11.578947368421</v>
      </c>
      <c r="I3768" s="25">
        <v>47.368421052632002</v>
      </c>
      <c r="J3768" s="2">
        <v>25.263157894736999</v>
      </c>
      <c r="K3768" s="50">
        <v>14.736842105262999</v>
      </c>
      <c r="L3768" s="15">
        <v>1.052631578947</v>
      </c>
    </row>
    <row r="3769" spans="4:12" x14ac:dyDescent="0.2">
      <c r="D3769" s="200"/>
      <c r="E3769" s="4" t="s">
        <v>37</v>
      </c>
      <c r="F3769" s="5"/>
      <c r="G3769" s="6">
        <v>111</v>
      </c>
      <c r="H3769" s="8">
        <v>15</v>
      </c>
      <c r="I3769" s="1">
        <v>43</v>
      </c>
      <c r="J3769" s="1">
        <v>33</v>
      </c>
      <c r="K3769" s="1">
        <v>19</v>
      </c>
      <c r="L3769" s="9">
        <v>1</v>
      </c>
    </row>
    <row r="3770" spans="4:12" x14ac:dyDescent="0.2">
      <c r="D3770" s="200"/>
      <c r="E3770" s="11"/>
      <c r="F3770" s="10"/>
      <c r="G3770" s="7">
        <v>100</v>
      </c>
      <c r="H3770" s="70">
        <v>13.513513513514001</v>
      </c>
      <c r="I3770" s="2">
        <v>38.738738738739002</v>
      </c>
      <c r="J3770" s="2">
        <v>29.72972972973</v>
      </c>
      <c r="K3770" s="50">
        <v>17.117117117117001</v>
      </c>
      <c r="L3770" s="15">
        <v>0.90090090090099995</v>
      </c>
    </row>
    <row r="3771" spans="4:12" x14ac:dyDescent="0.2">
      <c r="D3771" s="200"/>
      <c r="E3771" s="4" t="s">
        <v>38</v>
      </c>
      <c r="F3771" s="5"/>
      <c r="G3771" s="6">
        <v>93</v>
      </c>
      <c r="H3771" s="8">
        <v>7</v>
      </c>
      <c r="I3771" s="1">
        <v>37</v>
      </c>
      <c r="J3771" s="1">
        <v>22</v>
      </c>
      <c r="K3771" s="1">
        <v>24</v>
      </c>
      <c r="L3771" s="9">
        <v>3</v>
      </c>
    </row>
    <row r="3772" spans="4:12" x14ac:dyDescent="0.2">
      <c r="D3772" s="200"/>
      <c r="E3772" s="11"/>
      <c r="F3772" s="10"/>
      <c r="G3772" s="7">
        <v>100</v>
      </c>
      <c r="H3772" s="18">
        <v>7.5268817204299996</v>
      </c>
      <c r="I3772" s="2">
        <v>39.784946236559001</v>
      </c>
      <c r="J3772" s="2">
        <v>23.655913978495001</v>
      </c>
      <c r="K3772" s="2">
        <v>25.806451612903</v>
      </c>
      <c r="L3772" s="15">
        <v>3.2258064516129998</v>
      </c>
    </row>
    <row r="3773" spans="4:12" x14ac:dyDescent="0.2">
      <c r="D3773" s="200"/>
      <c r="E3773" s="4" t="s">
        <v>39</v>
      </c>
      <c r="F3773" s="5"/>
      <c r="G3773" s="6">
        <v>109</v>
      </c>
      <c r="H3773" s="8">
        <v>4</v>
      </c>
      <c r="I3773" s="1">
        <v>49</v>
      </c>
      <c r="J3773" s="1">
        <v>26</v>
      </c>
      <c r="K3773" s="1">
        <v>28</v>
      </c>
      <c r="L3773" s="9">
        <v>2</v>
      </c>
    </row>
    <row r="3774" spans="4:12" x14ac:dyDescent="0.2">
      <c r="D3774" s="200"/>
      <c r="E3774" s="11"/>
      <c r="F3774" s="10"/>
      <c r="G3774" s="7">
        <v>100</v>
      </c>
      <c r="H3774" s="18">
        <v>3.669724770642</v>
      </c>
      <c r="I3774" s="25">
        <v>44.954128440367001</v>
      </c>
      <c r="J3774" s="2">
        <v>23.853211009174</v>
      </c>
      <c r="K3774" s="2">
        <v>25.688073394494999</v>
      </c>
      <c r="L3774" s="15">
        <v>1.834862385321</v>
      </c>
    </row>
    <row r="3775" spans="4:12" x14ac:dyDescent="0.2">
      <c r="D3775" s="200"/>
      <c r="E3775" s="4" t="s">
        <v>40</v>
      </c>
      <c r="F3775" s="5"/>
      <c r="G3775" s="6">
        <v>72</v>
      </c>
      <c r="H3775" s="8">
        <v>0</v>
      </c>
      <c r="I3775" s="1">
        <v>24</v>
      </c>
      <c r="J3775" s="1">
        <v>11</v>
      </c>
      <c r="K3775" s="1">
        <v>34</v>
      </c>
      <c r="L3775" s="9">
        <v>3</v>
      </c>
    </row>
    <row r="3776" spans="4:12" x14ac:dyDescent="0.2">
      <c r="D3776" s="200"/>
      <c r="E3776" s="11"/>
      <c r="F3776" s="10"/>
      <c r="G3776" s="7">
        <v>100</v>
      </c>
      <c r="H3776" s="143">
        <v>0</v>
      </c>
      <c r="I3776" s="30">
        <v>33.333333333333002</v>
      </c>
      <c r="J3776" s="30">
        <v>15.277777777778001</v>
      </c>
      <c r="K3776" s="41">
        <v>47.222222222222001</v>
      </c>
      <c r="L3776" s="15">
        <v>4.166666666667</v>
      </c>
    </row>
    <row r="3777" spans="4:12" x14ac:dyDescent="0.2">
      <c r="D3777" s="199" t="s">
        <v>76</v>
      </c>
      <c r="E3777" s="22" t="s">
        <v>77</v>
      </c>
      <c r="F3777" s="21"/>
      <c r="G3777" s="19">
        <v>608</v>
      </c>
      <c r="H3777" s="27">
        <v>29</v>
      </c>
      <c r="I3777" s="3">
        <v>227</v>
      </c>
      <c r="J3777" s="3">
        <v>154</v>
      </c>
      <c r="K3777" s="3">
        <v>182</v>
      </c>
      <c r="L3777" s="26">
        <v>16</v>
      </c>
    </row>
    <row r="3778" spans="4:12" x14ac:dyDescent="0.2">
      <c r="D3778" s="200"/>
      <c r="E3778" s="11"/>
      <c r="F3778" s="10"/>
      <c r="G3778" s="7">
        <v>100</v>
      </c>
      <c r="H3778" s="18">
        <v>4.7697368421049999</v>
      </c>
      <c r="I3778" s="2">
        <v>37.335526315788996</v>
      </c>
      <c r="J3778" s="2">
        <v>25.328947368421002</v>
      </c>
      <c r="K3778" s="2">
        <v>29.934210526316001</v>
      </c>
      <c r="L3778" s="15">
        <v>2.6315789473679998</v>
      </c>
    </row>
    <row r="3779" spans="4:12" x14ac:dyDescent="0.2">
      <c r="D3779" s="200"/>
      <c r="E3779" s="4" t="s">
        <v>34</v>
      </c>
      <c r="F3779" s="5"/>
      <c r="G3779" s="6">
        <v>37</v>
      </c>
      <c r="H3779" s="8">
        <v>1</v>
      </c>
      <c r="I3779" s="1">
        <v>19</v>
      </c>
      <c r="J3779" s="1">
        <v>8</v>
      </c>
      <c r="K3779" s="1">
        <v>8</v>
      </c>
      <c r="L3779" s="9">
        <v>1</v>
      </c>
    </row>
    <row r="3780" spans="4:12" x14ac:dyDescent="0.2">
      <c r="D3780" s="200"/>
      <c r="E3780" s="11"/>
      <c r="F3780" s="10"/>
      <c r="G3780" s="7">
        <v>100</v>
      </c>
      <c r="H3780" s="18">
        <v>2.7027027027030002</v>
      </c>
      <c r="I3780" s="41">
        <v>51.351351351350999</v>
      </c>
      <c r="J3780" s="2">
        <v>21.621621621622001</v>
      </c>
      <c r="K3780" s="30">
        <v>21.621621621622001</v>
      </c>
      <c r="L3780" s="15">
        <v>2.7027027027030002</v>
      </c>
    </row>
    <row r="3781" spans="4:12" x14ac:dyDescent="0.2">
      <c r="D3781" s="200"/>
      <c r="E3781" s="4" t="s">
        <v>35</v>
      </c>
      <c r="F3781" s="5"/>
      <c r="G3781" s="6">
        <v>73</v>
      </c>
      <c r="H3781" s="8">
        <v>3</v>
      </c>
      <c r="I3781" s="1">
        <v>22</v>
      </c>
      <c r="J3781" s="1">
        <v>24</v>
      </c>
      <c r="K3781" s="1">
        <v>22</v>
      </c>
      <c r="L3781" s="9">
        <v>2</v>
      </c>
    </row>
    <row r="3782" spans="4:12" x14ac:dyDescent="0.2">
      <c r="D3782" s="200"/>
      <c r="E3782" s="11"/>
      <c r="F3782" s="10"/>
      <c r="G3782" s="7">
        <v>100</v>
      </c>
      <c r="H3782" s="18">
        <v>4.1095890410960001</v>
      </c>
      <c r="I3782" s="30">
        <v>30.136986301370001</v>
      </c>
      <c r="J3782" s="25">
        <v>32.876712328766999</v>
      </c>
      <c r="K3782" s="2">
        <v>30.136986301370001</v>
      </c>
      <c r="L3782" s="15">
        <v>2.7397260273969999</v>
      </c>
    </row>
    <row r="3783" spans="4:12" x14ac:dyDescent="0.2">
      <c r="D3783" s="200"/>
      <c r="E3783" s="4" t="s">
        <v>36</v>
      </c>
      <c r="F3783" s="5"/>
      <c r="G3783" s="6">
        <v>92</v>
      </c>
      <c r="H3783" s="8">
        <v>5</v>
      </c>
      <c r="I3783" s="1">
        <v>41</v>
      </c>
      <c r="J3783" s="1">
        <v>29</v>
      </c>
      <c r="K3783" s="1">
        <v>16</v>
      </c>
      <c r="L3783" s="9">
        <v>1</v>
      </c>
    </row>
    <row r="3784" spans="4:12" x14ac:dyDescent="0.2">
      <c r="D3784" s="200"/>
      <c r="E3784" s="11"/>
      <c r="F3784" s="10"/>
      <c r="G3784" s="7">
        <v>100</v>
      </c>
      <c r="H3784" s="18">
        <v>5.4347826086959996</v>
      </c>
      <c r="I3784" s="25">
        <v>44.565217391304003</v>
      </c>
      <c r="J3784" s="25">
        <v>31.521739130435002</v>
      </c>
      <c r="K3784" s="30">
        <v>17.391304347826001</v>
      </c>
      <c r="L3784" s="15">
        <v>1.086956521739</v>
      </c>
    </row>
    <row r="3785" spans="4:12" x14ac:dyDescent="0.2">
      <c r="D3785" s="200"/>
      <c r="E3785" s="4" t="s">
        <v>37</v>
      </c>
      <c r="F3785" s="5"/>
      <c r="G3785" s="6">
        <v>110</v>
      </c>
      <c r="H3785" s="8">
        <v>8</v>
      </c>
      <c r="I3785" s="1">
        <v>53</v>
      </c>
      <c r="J3785" s="1">
        <v>23</v>
      </c>
      <c r="K3785" s="1">
        <v>24</v>
      </c>
      <c r="L3785" s="9">
        <v>2</v>
      </c>
    </row>
    <row r="3786" spans="4:12" x14ac:dyDescent="0.2">
      <c r="D3786" s="200"/>
      <c r="E3786" s="11"/>
      <c r="F3786" s="10"/>
      <c r="G3786" s="7">
        <v>100</v>
      </c>
      <c r="H3786" s="18">
        <v>7.2727272727269998</v>
      </c>
      <c r="I3786" s="25">
        <v>48.181818181818002</v>
      </c>
      <c r="J3786" s="2">
        <v>20.909090909090999</v>
      </c>
      <c r="K3786" s="30">
        <v>21.818181818182001</v>
      </c>
      <c r="L3786" s="15">
        <v>1.818181818182</v>
      </c>
    </row>
    <row r="3787" spans="4:12" x14ac:dyDescent="0.2">
      <c r="D3787" s="200"/>
      <c r="E3787" s="4" t="s">
        <v>38</v>
      </c>
      <c r="F3787" s="5"/>
      <c r="G3787" s="6">
        <v>93</v>
      </c>
      <c r="H3787" s="8">
        <v>5</v>
      </c>
      <c r="I3787" s="1">
        <v>34</v>
      </c>
      <c r="J3787" s="1">
        <v>26</v>
      </c>
      <c r="K3787" s="1">
        <v>27</v>
      </c>
      <c r="L3787" s="9">
        <v>1</v>
      </c>
    </row>
    <row r="3788" spans="4:12" x14ac:dyDescent="0.2">
      <c r="D3788" s="200"/>
      <c r="E3788" s="11"/>
      <c r="F3788" s="10"/>
      <c r="G3788" s="7">
        <v>100</v>
      </c>
      <c r="H3788" s="18">
        <v>5.3763440860219998</v>
      </c>
      <c r="I3788" s="2">
        <v>36.559139784945998</v>
      </c>
      <c r="J3788" s="2">
        <v>27.956989247311999</v>
      </c>
      <c r="K3788" s="2">
        <v>29.032258064516</v>
      </c>
      <c r="L3788" s="15">
        <v>1.0752688172039999</v>
      </c>
    </row>
    <row r="3789" spans="4:12" x14ac:dyDescent="0.2">
      <c r="D3789" s="200"/>
      <c r="E3789" s="4" t="s">
        <v>39</v>
      </c>
      <c r="F3789" s="5"/>
      <c r="G3789" s="6">
        <v>114</v>
      </c>
      <c r="H3789" s="8">
        <v>5</v>
      </c>
      <c r="I3789" s="1">
        <v>36</v>
      </c>
      <c r="J3789" s="1">
        <v>23</v>
      </c>
      <c r="K3789" s="1">
        <v>49</v>
      </c>
      <c r="L3789" s="9">
        <v>1</v>
      </c>
    </row>
    <row r="3790" spans="4:12" x14ac:dyDescent="0.2">
      <c r="D3790" s="200"/>
      <c r="E3790" s="11"/>
      <c r="F3790" s="10"/>
      <c r="G3790" s="7">
        <v>100</v>
      </c>
      <c r="H3790" s="18">
        <v>4.3859649122809996</v>
      </c>
      <c r="I3790" s="30">
        <v>31.578947368421002</v>
      </c>
      <c r="J3790" s="2">
        <v>20.175438596490999</v>
      </c>
      <c r="K3790" s="41">
        <v>42.982456140350997</v>
      </c>
      <c r="L3790" s="15">
        <v>0.87719298245599997</v>
      </c>
    </row>
    <row r="3791" spans="4:12" x14ac:dyDescent="0.2">
      <c r="D3791" s="200"/>
      <c r="E3791" s="4" t="s">
        <v>40</v>
      </c>
      <c r="F3791" s="5"/>
      <c r="G3791" s="6">
        <v>89</v>
      </c>
      <c r="H3791" s="8">
        <v>2</v>
      </c>
      <c r="I3791" s="1">
        <v>22</v>
      </c>
      <c r="J3791" s="1">
        <v>21</v>
      </c>
      <c r="K3791" s="1">
        <v>36</v>
      </c>
      <c r="L3791" s="9">
        <v>8</v>
      </c>
    </row>
    <row r="3792" spans="4:12" x14ac:dyDescent="0.2">
      <c r="D3792" s="201"/>
      <c r="E3792" s="45"/>
      <c r="F3792" s="51"/>
      <c r="G3792" s="81">
        <v>100</v>
      </c>
      <c r="H3792" s="115">
        <v>2.2471910112360001</v>
      </c>
      <c r="I3792" s="108">
        <v>24.719101123596001</v>
      </c>
      <c r="J3792" s="64">
        <v>23.595505617977999</v>
      </c>
      <c r="K3792" s="112">
        <v>40.449438202247002</v>
      </c>
      <c r="L3792" s="154">
        <v>8.9887640449440003</v>
      </c>
    </row>
    <row r="3794" spans="2:12" x14ac:dyDescent="0.2">
      <c r="B3794" s="40" t="str">
        <f xml:space="preserve"> HYPERLINK("#'目次'!B98", "[92]")</f>
        <v>[92]</v>
      </c>
      <c r="C3794" s="23" t="s">
        <v>196</v>
      </c>
    </row>
    <row r="3797" spans="2:12" x14ac:dyDescent="0.2">
      <c r="C3797" s="23" t="s">
        <v>80</v>
      </c>
    </row>
    <row r="3798" spans="2:12" ht="36" x14ac:dyDescent="0.2">
      <c r="E3798" s="195"/>
      <c r="F3798" s="196"/>
      <c r="G3798" s="37" t="s">
        <v>15</v>
      </c>
      <c r="H3798" s="33" t="s">
        <v>178</v>
      </c>
      <c r="I3798" s="13" t="s">
        <v>179</v>
      </c>
      <c r="J3798" s="13" t="s">
        <v>180</v>
      </c>
      <c r="K3798" s="13" t="s">
        <v>181</v>
      </c>
      <c r="L3798" s="38" t="s">
        <v>18</v>
      </c>
    </row>
    <row r="3799" spans="2:12" x14ac:dyDescent="0.2">
      <c r="E3799" s="197"/>
      <c r="F3799" s="198"/>
      <c r="G3799" s="35"/>
      <c r="H3799" s="39"/>
      <c r="I3799" s="14"/>
      <c r="J3799" s="14"/>
      <c r="K3799" s="14"/>
      <c r="L3799" s="34"/>
    </row>
    <row r="3800" spans="2:12" x14ac:dyDescent="0.2">
      <c r="E3800" s="120" t="s">
        <v>15</v>
      </c>
      <c r="F3800" s="66"/>
      <c r="G3800" s="36">
        <v>1200</v>
      </c>
      <c r="H3800" s="17">
        <v>82</v>
      </c>
      <c r="I3800" s="17">
        <v>462</v>
      </c>
      <c r="J3800" s="17">
        <v>299</v>
      </c>
      <c r="K3800" s="17">
        <v>327</v>
      </c>
      <c r="L3800" s="47">
        <v>30</v>
      </c>
    </row>
    <row r="3801" spans="2:12" x14ac:dyDescent="0.2">
      <c r="E3801" s="45"/>
      <c r="F3801" s="67"/>
      <c r="G3801" s="7">
        <v>100</v>
      </c>
      <c r="H3801" s="2">
        <v>6.833333333333</v>
      </c>
      <c r="I3801" s="2">
        <v>38.5</v>
      </c>
      <c r="J3801" s="2">
        <v>24.916666666666998</v>
      </c>
      <c r="K3801" s="2">
        <v>27.25</v>
      </c>
      <c r="L3801" s="15">
        <v>2.5</v>
      </c>
    </row>
    <row r="3802" spans="2:12" x14ac:dyDescent="0.2">
      <c r="E3802" s="4" t="s">
        <v>81</v>
      </c>
      <c r="F3802" s="5"/>
      <c r="G3802" s="19">
        <v>48</v>
      </c>
      <c r="H3802" s="27">
        <v>7</v>
      </c>
      <c r="I3802" s="3">
        <v>17</v>
      </c>
      <c r="J3802" s="3">
        <v>11</v>
      </c>
      <c r="K3802" s="3">
        <v>11</v>
      </c>
      <c r="L3802" s="26">
        <v>2</v>
      </c>
    </row>
    <row r="3803" spans="2:12" x14ac:dyDescent="0.2">
      <c r="E3803" s="11"/>
      <c r="F3803" s="10"/>
      <c r="G3803" s="7">
        <v>100</v>
      </c>
      <c r="H3803" s="70">
        <v>14.583333333333</v>
      </c>
      <c r="I3803" s="2">
        <v>35.416666666666998</v>
      </c>
      <c r="J3803" s="2">
        <v>22.916666666666998</v>
      </c>
      <c r="K3803" s="2">
        <v>22.916666666666998</v>
      </c>
      <c r="L3803" s="15">
        <v>4.166666666667</v>
      </c>
    </row>
    <row r="3804" spans="2:12" x14ac:dyDescent="0.2">
      <c r="E3804" s="4" t="s">
        <v>82</v>
      </c>
      <c r="F3804" s="5"/>
      <c r="G3804" s="6">
        <v>84</v>
      </c>
      <c r="H3804" s="8">
        <v>8</v>
      </c>
      <c r="I3804" s="1">
        <v>32</v>
      </c>
      <c r="J3804" s="1">
        <v>23</v>
      </c>
      <c r="K3804" s="1">
        <v>19</v>
      </c>
      <c r="L3804" s="9">
        <v>2</v>
      </c>
    </row>
    <row r="3805" spans="2:12" x14ac:dyDescent="0.2">
      <c r="E3805" s="11"/>
      <c r="F3805" s="10"/>
      <c r="G3805" s="7">
        <v>100</v>
      </c>
      <c r="H3805" s="18">
        <v>9.5238095238099998</v>
      </c>
      <c r="I3805" s="2">
        <v>38.095238095238003</v>
      </c>
      <c r="J3805" s="2">
        <v>27.380952380951999</v>
      </c>
      <c r="K3805" s="2">
        <v>22.619047619048001</v>
      </c>
      <c r="L3805" s="15">
        <v>2.3809523809519999</v>
      </c>
    </row>
    <row r="3806" spans="2:12" x14ac:dyDescent="0.2">
      <c r="E3806" s="4" t="s">
        <v>83</v>
      </c>
      <c r="F3806" s="5"/>
      <c r="G3806" s="6">
        <v>462</v>
      </c>
      <c r="H3806" s="8">
        <v>28</v>
      </c>
      <c r="I3806" s="1">
        <v>173</v>
      </c>
      <c r="J3806" s="1">
        <v>124</v>
      </c>
      <c r="K3806" s="1">
        <v>119</v>
      </c>
      <c r="L3806" s="9">
        <v>18</v>
      </c>
    </row>
    <row r="3807" spans="2:12" x14ac:dyDescent="0.2">
      <c r="E3807" s="11"/>
      <c r="F3807" s="10"/>
      <c r="G3807" s="7">
        <v>100</v>
      </c>
      <c r="H3807" s="18">
        <v>6.0606060606060002</v>
      </c>
      <c r="I3807" s="2">
        <v>37.445887445887003</v>
      </c>
      <c r="J3807" s="2">
        <v>26.839826839827001</v>
      </c>
      <c r="K3807" s="2">
        <v>25.757575757575999</v>
      </c>
      <c r="L3807" s="15">
        <v>3.896103896104</v>
      </c>
    </row>
    <row r="3808" spans="2:12" x14ac:dyDescent="0.2">
      <c r="E3808" s="4" t="s">
        <v>84</v>
      </c>
      <c r="F3808" s="5"/>
      <c r="G3808" s="6">
        <v>30</v>
      </c>
      <c r="H3808" s="8">
        <v>2</v>
      </c>
      <c r="I3808" s="1">
        <v>12</v>
      </c>
      <c r="J3808" s="1">
        <v>7</v>
      </c>
      <c r="K3808" s="1">
        <v>9</v>
      </c>
      <c r="L3808" s="9">
        <v>0</v>
      </c>
    </row>
    <row r="3809" spans="5:12" x14ac:dyDescent="0.2">
      <c r="E3809" s="11"/>
      <c r="F3809" s="10"/>
      <c r="G3809" s="7">
        <v>100</v>
      </c>
      <c r="H3809" s="18">
        <v>6.666666666667</v>
      </c>
      <c r="I3809" s="2">
        <v>40</v>
      </c>
      <c r="J3809" s="2">
        <v>23.333333333333002</v>
      </c>
      <c r="K3809" s="2">
        <v>30</v>
      </c>
      <c r="L3809" s="48">
        <v>0</v>
      </c>
    </row>
    <row r="3810" spans="5:12" x14ac:dyDescent="0.2">
      <c r="E3810" s="4" t="s">
        <v>85</v>
      </c>
      <c r="F3810" s="5"/>
      <c r="G3810" s="6">
        <v>144</v>
      </c>
      <c r="H3810" s="8">
        <v>7</v>
      </c>
      <c r="I3810" s="1">
        <v>59</v>
      </c>
      <c r="J3810" s="1">
        <v>31</v>
      </c>
      <c r="K3810" s="1">
        <v>44</v>
      </c>
      <c r="L3810" s="9">
        <v>3</v>
      </c>
    </row>
    <row r="3811" spans="5:12" x14ac:dyDescent="0.2">
      <c r="E3811" s="11"/>
      <c r="F3811" s="10"/>
      <c r="G3811" s="7">
        <v>100</v>
      </c>
      <c r="H3811" s="18">
        <v>4.8611111111109997</v>
      </c>
      <c r="I3811" s="2">
        <v>40.972222222222001</v>
      </c>
      <c r="J3811" s="2">
        <v>21.527777777777999</v>
      </c>
      <c r="K3811" s="2">
        <v>30.555555555556001</v>
      </c>
      <c r="L3811" s="15">
        <v>2.083333333333</v>
      </c>
    </row>
    <row r="3812" spans="5:12" x14ac:dyDescent="0.2">
      <c r="E3812" s="4" t="s">
        <v>86</v>
      </c>
      <c r="F3812" s="5"/>
      <c r="G3812" s="6">
        <v>192</v>
      </c>
      <c r="H3812" s="8">
        <v>12</v>
      </c>
      <c r="I3812" s="1">
        <v>82</v>
      </c>
      <c r="J3812" s="1">
        <v>47</v>
      </c>
      <c r="K3812" s="1">
        <v>50</v>
      </c>
      <c r="L3812" s="9">
        <v>1</v>
      </c>
    </row>
    <row r="3813" spans="5:12" x14ac:dyDescent="0.2">
      <c r="E3813" s="11"/>
      <c r="F3813" s="10"/>
      <c r="G3813" s="7">
        <v>100</v>
      </c>
      <c r="H3813" s="18">
        <v>6.25</v>
      </c>
      <c r="I3813" s="2">
        <v>42.708333333333002</v>
      </c>
      <c r="J3813" s="2">
        <v>24.479166666666998</v>
      </c>
      <c r="K3813" s="2">
        <v>26.041666666666998</v>
      </c>
      <c r="L3813" s="15">
        <v>0.52083333333299997</v>
      </c>
    </row>
    <row r="3814" spans="5:12" x14ac:dyDescent="0.2">
      <c r="E3814" s="4" t="s">
        <v>87</v>
      </c>
      <c r="F3814" s="5"/>
      <c r="G3814" s="6">
        <v>72</v>
      </c>
      <c r="H3814" s="8">
        <v>9</v>
      </c>
      <c r="I3814" s="1">
        <v>30</v>
      </c>
      <c r="J3814" s="1">
        <v>18</v>
      </c>
      <c r="K3814" s="1">
        <v>12</v>
      </c>
      <c r="L3814" s="9">
        <v>3</v>
      </c>
    </row>
    <row r="3815" spans="5:12" x14ac:dyDescent="0.2">
      <c r="E3815" s="11"/>
      <c r="F3815" s="10"/>
      <c r="G3815" s="7">
        <v>100</v>
      </c>
      <c r="H3815" s="70">
        <v>12.5</v>
      </c>
      <c r="I3815" s="2">
        <v>41.666666666666998</v>
      </c>
      <c r="J3815" s="2">
        <v>25</v>
      </c>
      <c r="K3815" s="50">
        <v>16.666666666666998</v>
      </c>
      <c r="L3815" s="15">
        <v>4.166666666667</v>
      </c>
    </row>
    <row r="3816" spans="5:12" x14ac:dyDescent="0.2">
      <c r="E3816" s="4" t="s">
        <v>88</v>
      </c>
      <c r="F3816" s="5"/>
      <c r="G3816" s="6">
        <v>36</v>
      </c>
      <c r="H3816" s="8">
        <v>2</v>
      </c>
      <c r="I3816" s="1">
        <v>16</v>
      </c>
      <c r="J3816" s="1">
        <v>10</v>
      </c>
      <c r="K3816" s="1">
        <v>8</v>
      </c>
      <c r="L3816" s="9">
        <v>0</v>
      </c>
    </row>
    <row r="3817" spans="5:12" x14ac:dyDescent="0.2">
      <c r="E3817" s="11"/>
      <c r="F3817" s="10"/>
      <c r="G3817" s="7">
        <v>100</v>
      </c>
      <c r="H3817" s="18">
        <v>5.5555555555560003</v>
      </c>
      <c r="I3817" s="25">
        <v>44.444444444444002</v>
      </c>
      <c r="J3817" s="2">
        <v>27.777777777777999</v>
      </c>
      <c r="K3817" s="30">
        <v>22.222222222222001</v>
      </c>
      <c r="L3817" s="48">
        <v>0</v>
      </c>
    </row>
    <row r="3818" spans="5:12" x14ac:dyDescent="0.2">
      <c r="E3818" s="4" t="s">
        <v>89</v>
      </c>
      <c r="F3818" s="5"/>
      <c r="G3818" s="6">
        <v>66</v>
      </c>
      <c r="H3818" s="8">
        <v>3</v>
      </c>
      <c r="I3818" s="1">
        <v>20</v>
      </c>
      <c r="J3818" s="1">
        <v>13</v>
      </c>
      <c r="K3818" s="1">
        <v>29</v>
      </c>
      <c r="L3818" s="9">
        <v>1</v>
      </c>
    </row>
    <row r="3819" spans="5:12" x14ac:dyDescent="0.2">
      <c r="E3819" s="11"/>
      <c r="F3819" s="10"/>
      <c r="G3819" s="7">
        <v>100</v>
      </c>
      <c r="H3819" s="18">
        <v>4.5454545454549997</v>
      </c>
      <c r="I3819" s="30">
        <v>30.303030303029999</v>
      </c>
      <c r="J3819" s="30">
        <v>19.696969696970001</v>
      </c>
      <c r="K3819" s="41">
        <v>43.939393939394002</v>
      </c>
      <c r="L3819" s="15">
        <v>1.5151515151520001</v>
      </c>
    </row>
    <row r="3820" spans="5:12" x14ac:dyDescent="0.2">
      <c r="E3820" s="4" t="s">
        <v>90</v>
      </c>
      <c r="F3820" s="5"/>
      <c r="G3820" s="6">
        <v>54</v>
      </c>
      <c r="H3820" s="8">
        <v>2</v>
      </c>
      <c r="I3820" s="1">
        <v>21</v>
      </c>
      <c r="J3820" s="1">
        <v>11</v>
      </c>
      <c r="K3820" s="1">
        <v>20</v>
      </c>
      <c r="L3820" s="9">
        <v>0</v>
      </c>
    </row>
    <row r="3821" spans="5:12" x14ac:dyDescent="0.2">
      <c r="E3821" s="11"/>
      <c r="F3821" s="10"/>
      <c r="G3821" s="7">
        <v>100</v>
      </c>
      <c r="H3821" s="18">
        <v>3.7037037037039999</v>
      </c>
      <c r="I3821" s="2">
        <v>38.888888888888999</v>
      </c>
      <c r="J3821" s="2">
        <v>20.370370370370001</v>
      </c>
      <c r="K3821" s="25">
        <v>37.037037037037003</v>
      </c>
      <c r="L3821" s="48">
        <v>0</v>
      </c>
    </row>
    <row r="3822" spans="5:12" x14ac:dyDescent="0.2">
      <c r="E3822" s="4" t="s">
        <v>91</v>
      </c>
      <c r="F3822" s="5"/>
      <c r="G3822" s="6">
        <v>12</v>
      </c>
      <c r="H3822" s="8">
        <v>2</v>
      </c>
      <c r="I3822" s="1">
        <v>0</v>
      </c>
      <c r="J3822" s="1">
        <v>4</v>
      </c>
      <c r="K3822" s="1">
        <v>6</v>
      </c>
      <c r="L3822" s="9">
        <v>0</v>
      </c>
    </row>
    <row r="3823" spans="5:12" x14ac:dyDescent="0.2">
      <c r="E3823" s="45"/>
      <c r="F3823" s="51"/>
      <c r="G3823" s="81">
        <v>100</v>
      </c>
      <c r="H3823" s="163">
        <v>16.666666666666998</v>
      </c>
      <c r="I3823" s="83">
        <v>0</v>
      </c>
      <c r="J3823" s="124">
        <v>33.333333333333002</v>
      </c>
      <c r="K3823" s="112">
        <v>50</v>
      </c>
      <c r="L3823" s="116">
        <v>0</v>
      </c>
    </row>
    <row r="3825" spans="2:12" x14ac:dyDescent="0.2">
      <c r="B3825" s="40" t="str">
        <f xml:space="preserve"> HYPERLINK("#'目次'!B99", "[93]")</f>
        <v>[93]</v>
      </c>
      <c r="C3825" s="23" t="s">
        <v>199</v>
      </c>
    </row>
    <row r="3828" spans="2:12" x14ac:dyDescent="0.2">
      <c r="C3828" s="23" t="s">
        <v>14</v>
      </c>
    </row>
    <row r="3829" spans="2:12" ht="36" x14ac:dyDescent="0.2">
      <c r="D3829" s="195"/>
      <c r="E3829" s="196"/>
      <c r="F3829" s="196"/>
      <c r="G3829" s="37" t="s">
        <v>15</v>
      </c>
      <c r="H3829" s="33" t="s">
        <v>178</v>
      </c>
      <c r="I3829" s="13" t="s">
        <v>179</v>
      </c>
      <c r="J3829" s="13" t="s">
        <v>180</v>
      </c>
      <c r="K3829" s="13" t="s">
        <v>181</v>
      </c>
      <c r="L3829" s="38" t="s">
        <v>18</v>
      </c>
    </row>
    <row r="3830" spans="2:12" x14ac:dyDescent="0.2">
      <c r="D3830" s="197"/>
      <c r="E3830" s="198"/>
      <c r="F3830" s="198"/>
      <c r="G3830" s="35"/>
      <c r="H3830" s="39"/>
      <c r="I3830" s="14"/>
      <c r="J3830" s="14"/>
      <c r="K3830" s="14"/>
      <c r="L3830" s="34"/>
    </row>
    <row r="3831" spans="2:12" x14ac:dyDescent="0.2">
      <c r="D3831" s="78"/>
      <c r="E3831" s="79" t="s">
        <v>15</v>
      </c>
      <c r="F3831" s="66"/>
      <c r="G3831" s="36">
        <v>1200</v>
      </c>
      <c r="H3831" s="17">
        <v>18</v>
      </c>
      <c r="I3831" s="17">
        <v>174</v>
      </c>
      <c r="J3831" s="17">
        <v>431</v>
      </c>
      <c r="K3831" s="17">
        <v>529</v>
      </c>
      <c r="L3831" s="47">
        <v>48</v>
      </c>
    </row>
    <row r="3832" spans="2:12" x14ac:dyDescent="0.2">
      <c r="D3832" s="45"/>
      <c r="E3832" s="51"/>
      <c r="F3832" s="67"/>
      <c r="G3832" s="7">
        <v>100</v>
      </c>
      <c r="H3832" s="2">
        <v>1.5</v>
      </c>
      <c r="I3832" s="2">
        <v>14.5</v>
      </c>
      <c r="J3832" s="2">
        <v>35.916666666666998</v>
      </c>
      <c r="K3832" s="2">
        <v>44.083333333333002</v>
      </c>
      <c r="L3832" s="15">
        <v>4</v>
      </c>
    </row>
    <row r="3833" spans="2:12" x14ac:dyDescent="0.2">
      <c r="D3833" s="199" t="s">
        <v>19</v>
      </c>
      <c r="E3833" s="22" t="s">
        <v>20</v>
      </c>
      <c r="F3833" s="21"/>
      <c r="G3833" s="19">
        <v>132</v>
      </c>
      <c r="H3833" s="27">
        <v>1</v>
      </c>
      <c r="I3833" s="3">
        <v>17</v>
      </c>
      <c r="J3833" s="3">
        <v>43</v>
      </c>
      <c r="K3833" s="3">
        <v>62</v>
      </c>
      <c r="L3833" s="26">
        <v>9</v>
      </c>
    </row>
    <row r="3834" spans="2:12" x14ac:dyDescent="0.2">
      <c r="D3834" s="200"/>
      <c r="E3834" s="11"/>
      <c r="F3834" s="10"/>
      <c r="G3834" s="7">
        <v>100</v>
      </c>
      <c r="H3834" s="18">
        <v>0.75757575757600004</v>
      </c>
      <c r="I3834" s="2">
        <v>12.878787878788</v>
      </c>
      <c r="J3834" s="2">
        <v>32.575757575757997</v>
      </c>
      <c r="K3834" s="2">
        <v>46.969696969696997</v>
      </c>
      <c r="L3834" s="15">
        <v>6.8181818181820004</v>
      </c>
    </row>
    <row r="3835" spans="2:12" x14ac:dyDescent="0.2">
      <c r="D3835" s="200"/>
      <c r="E3835" s="4" t="s">
        <v>21</v>
      </c>
      <c r="F3835" s="5"/>
      <c r="G3835" s="6">
        <v>444</v>
      </c>
      <c r="H3835" s="8">
        <v>7</v>
      </c>
      <c r="I3835" s="1">
        <v>65</v>
      </c>
      <c r="J3835" s="1">
        <v>167</v>
      </c>
      <c r="K3835" s="1">
        <v>183</v>
      </c>
      <c r="L3835" s="9">
        <v>22</v>
      </c>
    </row>
    <row r="3836" spans="2:12" x14ac:dyDescent="0.2">
      <c r="D3836" s="200"/>
      <c r="E3836" s="11"/>
      <c r="F3836" s="10"/>
      <c r="G3836" s="7">
        <v>100</v>
      </c>
      <c r="H3836" s="18">
        <v>1.5765765765769999</v>
      </c>
      <c r="I3836" s="2">
        <v>14.63963963964</v>
      </c>
      <c r="J3836" s="2">
        <v>37.612612612612999</v>
      </c>
      <c r="K3836" s="2">
        <v>41.216216216215997</v>
      </c>
      <c r="L3836" s="15">
        <v>4.9549549549550003</v>
      </c>
    </row>
    <row r="3837" spans="2:12" x14ac:dyDescent="0.2">
      <c r="D3837" s="200"/>
      <c r="E3837" s="4" t="s">
        <v>22</v>
      </c>
      <c r="F3837" s="5"/>
      <c r="G3837" s="6">
        <v>192</v>
      </c>
      <c r="H3837" s="8">
        <v>3</v>
      </c>
      <c r="I3837" s="1">
        <v>30</v>
      </c>
      <c r="J3837" s="1">
        <v>66</v>
      </c>
      <c r="K3837" s="1">
        <v>86</v>
      </c>
      <c r="L3837" s="9">
        <v>7</v>
      </c>
    </row>
    <row r="3838" spans="2:12" x14ac:dyDescent="0.2">
      <c r="D3838" s="200"/>
      <c r="E3838" s="11"/>
      <c r="F3838" s="10"/>
      <c r="G3838" s="7">
        <v>100</v>
      </c>
      <c r="H3838" s="18">
        <v>1.5625</v>
      </c>
      <c r="I3838" s="2">
        <v>15.625</v>
      </c>
      <c r="J3838" s="2">
        <v>34.375</v>
      </c>
      <c r="K3838" s="2">
        <v>44.791666666666998</v>
      </c>
      <c r="L3838" s="15">
        <v>3.645833333333</v>
      </c>
    </row>
    <row r="3839" spans="2:12" x14ac:dyDescent="0.2">
      <c r="D3839" s="200"/>
      <c r="E3839" s="4" t="s">
        <v>23</v>
      </c>
      <c r="F3839" s="5"/>
      <c r="G3839" s="6">
        <v>192</v>
      </c>
      <c r="H3839" s="8">
        <v>2</v>
      </c>
      <c r="I3839" s="1">
        <v>31</v>
      </c>
      <c r="J3839" s="1">
        <v>78</v>
      </c>
      <c r="K3839" s="1">
        <v>77</v>
      </c>
      <c r="L3839" s="9">
        <v>4</v>
      </c>
    </row>
    <row r="3840" spans="2:12" x14ac:dyDescent="0.2">
      <c r="D3840" s="200"/>
      <c r="E3840" s="11"/>
      <c r="F3840" s="10"/>
      <c r="G3840" s="7">
        <v>100</v>
      </c>
      <c r="H3840" s="18">
        <v>1.041666666667</v>
      </c>
      <c r="I3840" s="2">
        <v>16.145833333333002</v>
      </c>
      <c r="J3840" s="2">
        <v>40.625</v>
      </c>
      <c r="K3840" s="2">
        <v>40.104166666666998</v>
      </c>
      <c r="L3840" s="15">
        <v>2.083333333333</v>
      </c>
    </row>
    <row r="3841" spans="4:12" x14ac:dyDescent="0.2">
      <c r="D3841" s="200"/>
      <c r="E3841" s="4" t="s">
        <v>24</v>
      </c>
      <c r="F3841" s="5"/>
      <c r="G3841" s="6">
        <v>240</v>
      </c>
      <c r="H3841" s="8">
        <v>5</v>
      </c>
      <c r="I3841" s="1">
        <v>31</v>
      </c>
      <c r="J3841" s="1">
        <v>77</v>
      </c>
      <c r="K3841" s="1">
        <v>121</v>
      </c>
      <c r="L3841" s="9">
        <v>6</v>
      </c>
    </row>
    <row r="3842" spans="4:12" x14ac:dyDescent="0.2">
      <c r="D3842" s="200"/>
      <c r="E3842" s="11"/>
      <c r="F3842" s="10"/>
      <c r="G3842" s="7">
        <v>100</v>
      </c>
      <c r="H3842" s="18">
        <v>2.083333333333</v>
      </c>
      <c r="I3842" s="2">
        <v>12.916666666667</v>
      </c>
      <c r="J3842" s="2">
        <v>32.083333333333002</v>
      </c>
      <c r="K3842" s="25">
        <v>50.416666666666998</v>
      </c>
      <c r="L3842" s="15">
        <v>2.5</v>
      </c>
    </row>
    <row r="3843" spans="4:12" x14ac:dyDescent="0.2">
      <c r="D3843" s="199" t="s">
        <v>25</v>
      </c>
      <c r="E3843" s="22" t="s">
        <v>26</v>
      </c>
      <c r="F3843" s="21"/>
      <c r="G3843" s="19">
        <v>348</v>
      </c>
      <c r="H3843" s="27">
        <v>5</v>
      </c>
      <c r="I3843" s="3">
        <v>43</v>
      </c>
      <c r="J3843" s="3">
        <v>131</v>
      </c>
      <c r="K3843" s="3">
        <v>152</v>
      </c>
      <c r="L3843" s="26">
        <v>17</v>
      </c>
    </row>
    <row r="3844" spans="4:12" x14ac:dyDescent="0.2">
      <c r="D3844" s="200"/>
      <c r="E3844" s="11"/>
      <c r="F3844" s="10"/>
      <c r="G3844" s="7">
        <v>100</v>
      </c>
      <c r="H3844" s="18">
        <v>1.4367816091950001</v>
      </c>
      <c r="I3844" s="2">
        <v>12.35632183908</v>
      </c>
      <c r="J3844" s="2">
        <v>37.643678160919997</v>
      </c>
      <c r="K3844" s="2">
        <v>43.678160919539998</v>
      </c>
      <c r="L3844" s="15">
        <v>4.885057471264</v>
      </c>
    </row>
    <row r="3845" spans="4:12" x14ac:dyDescent="0.2">
      <c r="D3845" s="200"/>
      <c r="E3845" s="4" t="s">
        <v>27</v>
      </c>
      <c r="F3845" s="5"/>
      <c r="G3845" s="6">
        <v>378</v>
      </c>
      <c r="H3845" s="8">
        <v>6</v>
      </c>
      <c r="I3845" s="1">
        <v>63</v>
      </c>
      <c r="J3845" s="1">
        <v>141</v>
      </c>
      <c r="K3845" s="1">
        <v>157</v>
      </c>
      <c r="L3845" s="9">
        <v>11</v>
      </c>
    </row>
    <row r="3846" spans="4:12" x14ac:dyDescent="0.2">
      <c r="D3846" s="200"/>
      <c r="E3846" s="11"/>
      <c r="F3846" s="10"/>
      <c r="G3846" s="7">
        <v>100</v>
      </c>
      <c r="H3846" s="18">
        <v>1.587301587302</v>
      </c>
      <c r="I3846" s="2">
        <v>16.666666666666998</v>
      </c>
      <c r="J3846" s="2">
        <v>37.301587301586999</v>
      </c>
      <c r="K3846" s="2">
        <v>41.534391534392</v>
      </c>
      <c r="L3846" s="15">
        <v>2.9100529100529999</v>
      </c>
    </row>
    <row r="3847" spans="4:12" x14ac:dyDescent="0.2">
      <c r="D3847" s="200"/>
      <c r="E3847" s="4" t="s">
        <v>28</v>
      </c>
      <c r="F3847" s="5"/>
      <c r="G3847" s="6">
        <v>372</v>
      </c>
      <c r="H3847" s="8">
        <v>7</v>
      </c>
      <c r="I3847" s="1">
        <v>50</v>
      </c>
      <c r="J3847" s="1">
        <v>125</v>
      </c>
      <c r="K3847" s="1">
        <v>170</v>
      </c>
      <c r="L3847" s="9">
        <v>20</v>
      </c>
    </row>
    <row r="3848" spans="4:12" x14ac:dyDescent="0.2">
      <c r="D3848" s="200"/>
      <c r="E3848" s="11"/>
      <c r="F3848" s="10"/>
      <c r="G3848" s="7">
        <v>100</v>
      </c>
      <c r="H3848" s="18">
        <v>1.8817204301079999</v>
      </c>
      <c r="I3848" s="2">
        <v>13.440860215054</v>
      </c>
      <c r="J3848" s="2">
        <v>33.602150537634003</v>
      </c>
      <c r="K3848" s="2">
        <v>45.698924731182998</v>
      </c>
      <c r="L3848" s="15">
        <v>5.3763440860219998</v>
      </c>
    </row>
    <row r="3849" spans="4:12" x14ac:dyDescent="0.2">
      <c r="D3849" s="200"/>
      <c r="E3849" s="4" t="s">
        <v>29</v>
      </c>
      <c r="F3849" s="5"/>
      <c r="G3849" s="6">
        <v>102</v>
      </c>
      <c r="H3849" s="8">
        <v>0</v>
      </c>
      <c r="I3849" s="1">
        <v>18</v>
      </c>
      <c r="J3849" s="1">
        <v>34</v>
      </c>
      <c r="K3849" s="1">
        <v>50</v>
      </c>
      <c r="L3849" s="9">
        <v>0</v>
      </c>
    </row>
    <row r="3850" spans="4:12" x14ac:dyDescent="0.2">
      <c r="D3850" s="200"/>
      <c r="E3850" s="11"/>
      <c r="F3850" s="10"/>
      <c r="G3850" s="7">
        <v>100</v>
      </c>
      <c r="H3850" s="53">
        <v>0</v>
      </c>
      <c r="I3850" s="2">
        <v>17.647058823529001</v>
      </c>
      <c r="J3850" s="2">
        <v>33.333333333333002</v>
      </c>
      <c r="K3850" s="2">
        <v>49.019607843137003</v>
      </c>
      <c r="L3850" s="48">
        <v>0</v>
      </c>
    </row>
    <row r="3851" spans="4:12" x14ac:dyDescent="0.2">
      <c r="D3851" s="199" t="s">
        <v>30</v>
      </c>
      <c r="E3851" s="22" t="s">
        <v>31</v>
      </c>
      <c r="F3851" s="21"/>
      <c r="G3851" s="19">
        <v>592</v>
      </c>
      <c r="H3851" s="27">
        <v>13</v>
      </c>
      <c r="I3851" s="3">
        <v>104</v>
      </c>
      <c r="J3851" s="3">
        <v>200</v>
      </c>
      <c r="K3851" s="3">
        <v>253</v>
      </c>
      <c r="L3851" s="26">
        <v>22</v>
      </c>
    </row>
    <row r="3852" spans="4:12" x14ac:dyDescent="0.2">
      <c r="D3852" s="200"/>
      <c r="E3852" s="11"/>
      <c r="F3852" s="10"/>
      <c r="G3852" s="7">
        <v>100</v>
      </c>
      <c r="H3852" s="18">
        <v>2.1959459459459998</v>
      </c>
      <c r="I3852" s="2">
        <v>17.567567567567998</v>
      </c>
      <c r="J3852" s="2">
        <v>33.783783783784003</v>
      </c>
      <c r="K3852" s="2">
        <v>42.736486486486001</v>
      </c>
      <c r="L3852" s="15">
        <v>3.716216216216</v>
      </c>
    </row>
    <row r="3853" spans="4:12" x14ac:dyDescent="0.2">
      <c r="D3853" s="200"/>
      <c r="E3853" s="4" t="s">
        <v>32</v>
      </c>
      <c r="F3853" s="5"/>
      <c r="G3853" s="6">
        <v>608</v>
      </c>
      <c r="H3853" s="8">
        <v>5</v>
      </c>
      <c r="I3853" s="1">
        <v>70</v>
      </c>
      <c r="J3853" s="1">
        <v>231</v>
      </c>
      <c r="K3853" s="1">
        <v>276</v>
      </c>
      <c r="L3853" s="9">
        <v>26</v>
      </c>
    </row>
    <row r="3854" spans="4:12" x14ac:dyDescent="0.2">
      <c r="D3854" s="200"/>
      <c r="E3854" s="11"/>
      <c r="F3854" s="10"/>
      <c r="G3854" s="7">
        <v>100</v>
      </c>
      <c r="H3854" s="18">
        <v>0.82236842105300001</v>
      </c>
      <c r="I3854" s="2">
        <v>11.513157894737001</v>
      </c>
      <c r="J3854" s="2">
        <v>37.993421052632002</v>
      </c>
      <c r="K3854" s="2">
        <v>45.394736842104997</v>
      </c>
      <c r="L3854" s="15">
        <v>4.2763157894740003</v>
      </c>
    </row>
    <row r="3855" spans="4:12" x14ac:dyDescent="0.2">
      <c r="D3855" s="199" t="s">
        <v>33</v>
      </c>
      <c r="E3855" s="22" t="s">
        <v>34</v>
      </c>
      <c r="F3855" s="21"/>
      <c r="G3855" s="19">
        <v>74</v>
      </c>
      <c r="H3855" s="27">
        <v>1</v>
      </c>
      <c r="I3855" s="3">
        <v>8</v>
      </c>
      <c r="J3855" s="3">
        <v>28</v>
      </c>
      <c r="K3855" s="3">
        <v>35</v>
      </c>
      <c r="L3855" s="26">
        <v>2</v>
      </c>
    </row>
    <row r="3856" spans="4:12" x14ac:dyDescent="0.2">
      <c r="D3856" s="200"/>
      <c r="E3856" s="11"/>
      <c r="F3856" s="10"/>
      <c r="G3856" s="7">
        <v>100</v>
      </c>
      <c r="H3856" s="18">
        <v>1.351351351351</v>
      </c>
      <c r="I3856" s="2">
        <v>10.810810810811001</v>
      </c>
      <c r="J3856" s="2">
        <v>37.837837837838002</v>
      </c>
      <c r="K3856" s="2">
        <v>47.297297297297</v>
      </c>
      <c r="L3856" s="15">
        <v>2.7027027027030002</v>
      </c>
    </row>
    <row r="3857" spans="2:12" x14ac:dyDescent="0.2">
      <c r="D3857" s="200"/>
      <c r="E3857" s="4" t="s">
        <v>35</v>
      </c>
      <c r="F3857" s="5"/>
      <c r="G3857" s="6">
        <v>148</v>
      </c>
      <c r="H3857" s="8">
        <v>5</v>
      </c>
      <c r="I3857" s="1">
        <v>25</v>
      </c>
      <c r="J3857" s="1">
        <v>51</v>
      </c>
      <c r="K3857" s="1">
        <v>62</v>
      </c>
      <c r="L3857" s="9">
        <v>5</v>
      </c>
    </row>
    <row r="3858" spans="2:12" x14ac:dyDescent="0.2">
      <c r="D3858" s="200"/>
      <c r="E3858" s="11"/>
      <c r="F3858" s="10"/>
      <c r="G3858" s="7">
        <v>100</v>
      </c>
      <c r="H3858" s="18">
        <v>3.3783783783780001</v>
      </c>
      <c r="I3858" s="2">
        <v>16.891891891892001</v>
      </c>
      <c r="J3858" s="2">
        <v>34.459459459458998</v>
      </c>
      <c r="K3858" s="2">
        <v>41.891891891892001</v>
      </c>
      <c r="L3858" s="15">
        <v>3.3783783783780001</v>
      </c>
    </row>
    <row r="3859" spans="2:12" x14ac:dyDescent="0.2">
      <c r="D3859" s="200"/>
      <c r="E3859" s="4" t="s">
        <v>36</v>
      </c>
      <c r="F3859" s="5"/>
      <c r="G3859" s="6">
        <v>187</v>
      </c>
      <c r="H3859" s="8">
        <v>5</v>
      </c>
      <c r="I3859" s="1">
        <v>34</v>
      </c>
      <c r="J3859" s="1">
        <v>88</v>
      </c>
      <c r="K3859" s="1">
        <v>58</v>
      </c>
      <c r="L3859" s="9">
        <v>2</v>
      </c>
    </row>
    <row r="3860" spans="2:12" x14ac:dyDescent="0.2">
      <c r="D3860" s="200"/>
      <c r="E3860" s="11"/>
      <c r="F3860" s="10"/>
      <c r="G3860" s="7">
        <v>100</v>
      </c>
      <c r="H3860" s="18">
        <v>2.673796791444</v>
      </c>
      <c r="I3860" s="2">
        <v>18.181818181817999</v>
      </c>
      <c r="J3860" s="41">
        <v>47.058823529412003</v>
      </c>
      <c r="K3860" s="50">
        <v>31.016042780749</v>
      </c>
      <c r="L3860" s="15">
        <v>1.069518716578</v>
      </c>
    </row>
    <row r="3861" spans="2:12" x14ac:dyDescent="0.2">
      <c r="D3861" s="200"/>
      <c r="E3861" s="4" t="s">
        <v>37</v>
      </c>
      <c r="F3861" s="5"/>
      <c r="G3861" s="6">
        <v>221</v>
      </c>
      <c r="H3861" s="8">
        <v>6</v>
      </c>
      <c r="I3861" s="1">
        <v>32</v>
      </c>
      <c r="J3861" s="1">
        <v>96</v>
      </c>
      <c r="K3861" s="1">
        <v>82</v>
      </c>
      <c r="L3861" s="9">
        <v>5</v>
      </c>
    </row>
    <row r="3862" spans="2:12" x14ac:dyDescent="0.2">
      <c r="D3862" s="200"/>
      <c r="E3862" s="11"/>
      <c r="F3862" s="10"/>
      <c r="G3862" s="7">
        <v>100</v>
      </c>
      <c r="H3862" s="18">
        <v>2.7149321266970001</v>
      </c>
      <c r="I3862" s="2">
        <v>14.479638009049999</v>
      </c>
      <c r="J3862" s="25">
        <v>43.438914027149004</v>
      </c>
      <c r="K3862" s="30">
        <v>37.104072398189999</v>
      </c>
      <c r="L3862" s="15">
        <v>2.262443438914</v>
      </c>
    </row>
    <row r="3863" spans="2:12" x14ac:dyDescent="0.2">
      <c r="D3863" s="200"/>
      <c r="E3863" s="4" t="s">
        <v>38</v>
      </c>
      <c r="F3863" s="5"/>
      <c r="G3863" s="6">
        <v>186</v>
      </c>
      <c r="H3863" s="8">
        <v>0</v>
      </c>
      <c r="I3863" s="1">
        <v>27</v>
      </c>
      <c r="J3863" s="1">
        <v>62</v>
      </c>
      <c r="K3863" s="1">
        <v>90</v>
      </c>
      <c r="L3863" s="9">
        <v>7</v>
      </c>
    </row>
    <row r="3864" spans="2:12" x14ac:dyDescent="0.2">
      <c r="D3864" s="200"/>
      <c r="E3864" s="11"/>
      <c r="F3864" s="10"/>
      <c r="G3864" s="7">
        <v>100</v>
      </c>
      <c r="H3864" s="53">
        <v>0</v>
      </c>
      <c r="I3864" s="2">
        <v>14.516129032258</v>
      </c>
      <c r="J3864" s="2">
        <v>33.333333333333002</v>
      </c>
      <c r="K3864" s="2">
        <v>48.387096774193999</v>
      </c>
      <c r="L3864" s="15">
        <v>3.7634408602149998</v>
      </c>
    </row>
    <row r="3865" spans="2:12" x14ac:dyDescent="0.2">
      <c r="D3865" s="200"/>
      <c r="E3865" s="4" t="s">
        <v>39</v>
      </c>
      <c r="F3865" s="5"/>
      <c r="G3865" s="6">
        <v>223</v>
      </c>
      <c r="H3865" s="8">
        <v>1</v>
      </c>
      <c r="I3865" s="1">
        <v>32</v>
      </c>
      <c r="J3865" s="1">
        <v>64</v>
      </c>
      <c r="K3865" s="1">
        <v>116</v>
      </c>
      <c r="L3865" s="9">
        <v>10</v>
      </c>
    </row>
    <row r="3866" spans="2:12" x14ac:dyDescent="0.2">
      <c r="D3866" s="200"/>
      <c r="E3866" s="11"/>
      <c r="F3866" s="10"/>
      <c r="G3866" s="7">
        <v>100</v>
      </c>
      <c r="H3866" s="18">
        <v>0.44843049327399997</v>
      </c>
      <c r="I3866" s="2">
        <v>14.349775784753</v>
      </c>
      <c r="J3866" s="30">
        <v>28.699551569507001</v>
      </c>
      <c r="K3866" s="25">
        <v>52.017937219731003</v>
      </c>
      <c r="L3866" s="15">
        <v>4.4843049327350002</v>
      </c>
    </row>
    <row r="3867" spans="2:12" x14ac:dyDescent="0.2">
      <c r="D3867" s="200"/>
      <c r="E3867" s="4" t="s">
        <v>40</v>
      </c>
      <c r="F3867" s="5"/>
      <c r="G3867" s="6">
        <v>161</v>
      </c>
      <c r="H3867" s="8">
        <v>0</v>
      </c>
      <c r="I3867" s="1">
        <v>16</v>
      </c>
      <c r="J3867" s="1">
        <v>42</v>
      </c>
      <c r="K3867" s="1">
        <v>86</v>
      </c>
      <c r="L3867" s="9">
        <v>17</v>
      </c>
    </row>
    <row r="3868" spans="2:12" x14ac:dyDescent="0.2">
      <c r="D3868" s="201"/>
      <c r="E3868" s="45"/>
      <c r="F3868" s="51"/>
      <c r="G3868" s="81">
        <v>100</v>
      </c>
      <c r="H3868" s="118">
        <v>0</v>
      </c>
      <c r="I3868" s="64">
        <v>9.9378881987579994</v>
      </c>
      <c r="J3868" s="126">
        <v>26.086956521739001</v>
      </c>
      <c r="K3868" s="124">
        <v>53.416149068323001</v>
      </c>
      <c r="L3868" s="154">
        <v>10.55900621118</v>
      </c>
    </row>
    <row r="3870" spans="2:12" x14ac:dyDescent="0.2">
      <c r="B3870" s="40" t="str">
        <f xml:space="preserve"> HYPERLINK("#'目次'!B100", "[94]")</f>
        <v>[94]</v>
      </c>
      <c r="C3870" s="23" t="s">
        <v>199</v>
      </c>
    </row>
    <row r="3873" spans="3:12" x14ac:dyDescent="0.2">
      <c r="C3873" s="23" t="s">
        <v>48</v>
      </c>
    </row>
    <row r="3874" spans="3:12" ht="36" x14ac:dyDescent="0.2">
      <c r="D3874" s="195"/>
      <c r="E3874" s="196"/>
      <c r="F3874" s="196"/>
      <c r="G3874" s="37" t="s">
        <v>15</v>
      </c>
      <c r="H3874" s="33" t="s">
        <v>178</v>
      </c>
      <c r="I3874" s="13" t="s">
        <v>179</v>
      </c>
      <c r="J3874" s="13" t="s">
        <v>180</v>
      </c>
      <c r="K3874" s="13" t="s">
        <v>181</v>
      </c>
      <c r="L3874" s="38" t="s">
        <v>18</v>
      </c>
    </row>
    <row r="3875" spans="3:12" x14ac:dyDescent="0.2">
      <c r="D3875" s="197"/>
      <c r="E3875" s="198"/>
      <c r="F3875" s="198"/>
      <c r="G3875" s="35"/>
      <c r="H3875" s="39"/>
      <c r="I3875" s="14"/>
      <c r="J3875" s="14"/>
      <c r="K3875" s="14"/>
      <c r="L3875" s="34"/>
    </row>
    <row r="3876" spans="3:12" x14ac:dyDescent="0.2">
      <c r="D3876" s="78"/>
      <c r="E3876" s="79" t="s">
        <v>15</v>
      </c>
      <c r="F3876" s="66"/>
      <c r="G3876" s="36">
        <v>1200</v>
      </c>
      <c r="H3876" s="17">
        <v>18</v>
      </c>
      <c r="I3876" s="17">
        <v>174</v>
      </c>
      <c r="J3876" s="17">
        <v>431</v>
      </c>
      <c r="K3876" s="17">
        <v>529</v>
      </c>
      <c r="L3876" s="47">
        <v>48</v>
      </c>
    </row>
    <row r="3877" spans="3:12" x14ac:dyDescent="0.2">
      <c r="D3877" s="45"/>
      <c r="E3877" s="51"/>
      <c r="F3877" s="67"/>
      <c r="G3877" s="7">
        <v>100</v>
      </c>
      <c r="H3877" s="2">
        <v>1.5</v>
      </c>
      <c r="I3877" s="2">
        <v>14.5</v>
      </c>
      <c r="J3877" s="2">
        <v>35.916666666666998</v>
      </c>
      <c r="K3877" s="2">
        <v>44.083333333333002</v>
      </c>
      <c r="L3877" s="15">
        <v>4</v>
      </c>
    </row>
    <row r="3878" spans="3:12" x14ac:dyDescent="0.2">
      <c r="D3878" s="199" t="s">
        <v>49</v>
      </c>
      <c r="E3878" s="22" t="s">
        <v>50</v>
      </c>
      <c r="F3878" s="21"/>
      <c r="G3878" s="19">
        <v>15</v>
      </c>
      <c r="H3878" s="27">
        <v>0</v>
      </c>
      <c r="I3878" s="3">
        <v>0</v>
      </c>
      <c r="J3878" s="3">
        <v>5</v>
      </c>
      <c r="K3878" s="3">
        <v>10</v>
      </c>
      <c r="L3878" s="26">
        <v>0</v>
      </c>
    </row>
    <row r="3879" spans="3:12" x14ac:dyDescent="0.2">
      <c r="D3879" s="200"/>
      <c r="E3879" s="11"/>
      <c r="F3879" s="10"/>
      <c r="G3879" s="7">
        <v>100</v>
      </c>
      <c r="H3879" s="53">
        <v>0</v>
      </c>
      <c r="I3879" s="82">
        <v>0</v>
      </c>
      <c r="J3879" s="2">
        <v>33.333333333333002</v>
      </c>
      <c r="K3879" s="41">
        <v>66.666666666666998</v>
      </c>
      <c r="L3879" s="48">
        <v>0</v>
      </c>
    </row>
    <row r="3880" spans="3:12" x14ac:dyDescent="0.2">
      <c r="D3880" s="200"/>
      <c r="E3880" s="4" t="s">
        <v>51</v>
      </c>
      <c r="F3880" s="5"/>
      <c r="G3880" s="6">
        <v>142</v>
      </c>
      <c r="H3880" s="8">
        <v>5</v>
      </c>
      <c r="I3880" s="1">
        <v>19</v>
      </c>
      <c r="J3880" s="1">
        <v>50</v>
      </c>
      <c r="K3880" s="1">
        <v>65</v>
      </c>
      <c r="L3880" s="9">
        <v>3</v>
      </c>
    </row>
    <row r="3881" spans="3:12" x14ac:dyDescent="0.2">
      <c r="D3881" s="200"/>
      <c r="E3881" s="11"/>
      <c r="F3881" s="10"/>
      <c r="G3881" s="7">
        <v>100</v>
      </c>
      <c r="H3881" s="18">
        <v>3.5211267605629999</v>
      </c>
      <c r="I3881" s="2">
        <v>13.380281690141</v>
      </c>
      <c r="J3881" s="2">
        <v>35.211267605633999</v>
      </c>
      <c r="K3881" s="2">
        <v>45.774647887324001</v>
      </c>
      <c r="L3881" s="15">
        <v>2.112676056338</v>
      </c>
    </row>
    <row r="3882" spans="3:12" x14ac:dyDescent="0.2">
      <c r="D3882" s="200"/>
      <c r="E3882" s="4" t="s">
        <v>52</v>
      </c>
      <c r="F3882" s="5"/>
      <c r="G3882" s="6">
        <v>26</v>
      </c>
      <c r="H3882" s="8">
        <v>0</v>
      </c>
      <c r="I3882" s="1">
        <v>8</v>
      </c>
      <c r="J3882" s="1">
        <v>8</v>
      </c>
      <c r="K3882" s="1">
        <v>10</v>
      </c>
      <c r="L3882" s="9">
        <v>0</v>
      </c>
    </row>
    <row r="3883" spans="3:12" x14ac:dyDescent="0.2">
      <c r="D3883" s="200"/>
      <c r="E3883" s="11"/>
      <c r="F3883" s="10"/>
      <c r="G3883" s="7">
        <v>100</v>
      </c>
      <c r="H3883" s="53">
        <v>0</v>
      </c>
      <c r="I3883" s="41">
        <v>30.769230769231001</v>
      </c>
      <c r="J3883" s="30">
        <v>30.769230769231001</v>
      </c>
      <c r="K3883" s="30">
        <v>38.461538461537998</v>
      </c>
      <c r="L3883" s="48">
        <v>0</v>
      </c>
    </row>
    <row r="3884" spans="3:12" x14ac:dyDescent="0.2">
      <c r="D3884" s="200"/>
      <c r="E3884" s="4" t="s">
        <v>53</v>
      </c>
      <c r="F3884" s="5"/>
      <c r="G3884" s="6">
        <v>41</v>
      </c>
      <c r="H3884" s="8">
        <v>0</v>
      </c>
      <c r="I3884" s="1">
        <v>2</v>
      </c>
      <c r="J3884" s="1">
        <v>17</v>
      </c>
      <c r="K3884" s="1">
        <v>22</v>
      </c>
      <c r="L3884" s="9">
        <v>0</v>
      </c>
    </row>
    <row r="3885" spans="3:12" x14ac:dyDescent="0.2">
      <c r="D3885" s="200"/>
      <c r="E3885" s="11"/>
      <c r="F3885" s="10"/>
      <c r="G3885" s="7">
        <v>100</v>
      </c>
      <c r="H3885" s="53">
        <v>0</v>
      </c>
      <c r="I3885" s="30">
        <v>4.8780487804880002</v>
      </c>
      <c r="J3885" s="25">
        <v>41.463414634145998</v>
      </c>
      <c r="K3885" s="25">
        <v>53.658536585366001</v>
      </c>
      <c r="L3885" s="48">
        <v>0</v>
      </c>
    </row>
    <row r="3886" spans="3:12" x14ac:dyDescent="0.2">
      <c r="D3886" s="200"/>
      <c r="E3886" s="4" t="s">
        <v>54</v>
      </c>
      <c r="F3886" s="5"/>
      <c r="G3886" s="6">
        <v>226</v>
      </c>
      <c r="H3886" s="8">
        <v>5</v>
      </c>
      <c r="I3886" s="1">
        <v>46</v>
      </c>
      <c r="J3886" s="1">
        <v>89</v>
      </c>
      <c r="K3886" s="1">
        <v>79</v>
      </c>
      <c r="L3886" s="9">
        <v>7</v>
      </c>
    </row>
    <row r="3887" spans="3:12" x14ac:dyDescent="0.2">
      <c r="D3887" s="200"/>
      <c r="E3887" s="11"/>
      <c r="F3887" s="10"/>
      <c r="G3887" s="7">
        <v>100</v>
      </c>
      <c r="H3887" s="18">
        <v>2.212389380531</v>
      </c>
      <c r="I3887" s="25">
        <v>20.353982300885001</v>
      </c>
      <c r="J3887" s="2">
        <v>39.380530973451002</v>
      </c>
      <c r="K3887" s="30">
        <v>34.955752212389001</v>
      </c>
      <c r="L3887" s="15">
        <v>3.0973451327429999</v>
      </c>
    </row>
    <row r="3888" spans="3:12" x14ac:dyDescent="0.2">
      <c r="D3888" s="200"/>
      <c r="E3888" s="4" t="s">
        <v>55</v>
      </c>
      <c r="F3888" s="5"/>
      <c r="G3888" s="6">
        <v>125</v>
      </c>
      <c r="H3888" s="8">
        <v>3</v>
      </c>
      <c r="I3888" s="1">
        <v>23</v>
      </c>
      <c r="J3888" s="1">
        <v>42</v>
      </c>
      <c r="K3888" s="1">
        <v>54</v>
      </c>
      <c r="L3888" s="9">
        <v>3</v>
      </c>
    </row>
    <row r="3889" spans="4:12" x14ac:dyDescent="0.2">
      <c r="D3889" s="200"/>
      <c r="E3889" s="11"/>
      <c r="F3889" s="10"/>
      <c r="G3889" s="7">
        <v>100</v>
      </c>
      <c r="H3889" s="18">
        <v>2.4</v>
      </c>
      <c r="I3889" s="2">
        <v>18.399999999999999</v>
      </c>
      <c r="J3889" s="2">
        <v>33.6</v>
      </c>
      <c r="K3889" s="2">
        <v>43.2</v>
      </c>
      <c r="L3889" s="15">
        <v>2.4</v>
      </c>
    </row>
    <row r="3890" spans="4:12" x14ac:dyDescent="0.2">
      <c r="D3890" s="200"/>
      <c r="E3890" s="4" t="s">
        <v>56</v>
      </c>
      <c r="F3890" s="5"/>
      <c r="G3890" s="6">
        <v>190</v>
      </c>
      <c r="H3890" s="8">
        <v>2</v>
      </c>
      <c r="I3890" s="1">
        <v>23</v>
      </c>
      <c r="J3890" s="1">
        <v>76</v>
      </c>
      <c r="K3890" s="1">
        <v>82</v>
      </c>
      <c r="L3890" s="9">
        <v>7</v>
      </c>
    </row>
    <row r="3891" spans="4:12" x14ac:dyDescent="0.2">
      <c r="D3891" s="200"/>
      <c r="E3891" s="11"/>
      <c r="F3891" s="10"/>
      <c r="G3891" s="7">
        <v>100</v>
      </c>
      <c r="H3891" s="18">
        <v>1.052631578947</v>
      </c>
      <c r="I3891" s="2">
        <v>12.105263157894999</v>
      </c>
      <c r="J3891" s="2">
        <v>40</v>
      </c>
      <c r="K3891" s="2">
        <v>43.157894736842003</v>
      </c>
      <c r="L3891" s="15">
        <v>3.6842105263159999</v>
      </c>
    </row>
    <row r="3892" spans="4:12" x14ac:dyDescent="0.2">
      <c r="D3892" s="200"/>
      <c r="E3892" s="4" t="s">
        <v>57</v>
      </c>
      <c r="F3892" s="5"/>
      <c r="G3892" s="6">
        <v>185</v>
      </c>
      <c r="H3892" s="8">
        <v>2</v>
      </c>
      <c r="I3892" s="1">
        <v>19</v>
      </c>
      <c r="J3892" s="1">
        <v>69</v>
      </c>
      <c r="K3892" s="1">
        <v>88</v>
      </c>
      <c r="L3892" s="9">
        <v>7</v>
      </c>
    </row>
    <row r="3893" spans="4:12" x14ac:dyDescent="0.2">
      <c r="D3893" s="200"/>
      <c r="E3893" s="11"/>
      <c r="F3893" s="10"/>
      <c r="G3893" s="7">
        <v>100</v>
      </c>
      <c r="H3893" s="18">
        <v>1.0810810810810001</v>
      </c>
      <c r="I3893" s="2">
        <v>10.27027027027</v>
      </c>
      <c r="J3893" s="2">
        <v>37.297297297297</v>
      </c>
      <c r="K3893" s="2">
        <v>47.567567567567998</v>
      </c>
      <c r="L3893" s="15">
        <v>3.783783783784</v>
      </c>
    </row>
    <row r="3894" spans="4:12" x14ac:dyDescent="0.2">
      <c r="D3894" s="200"/>
      <c r="E3894" s="4" t="s">
        <v>58</v>
      </c>
      <c r="F3894" s="5"/>
      <c r="G3894" s="6">
        <v>113</v>
      </c>
      <c r="H3894" s="8">
        <v>1</v>
      </c>
      <c r="I3894" s="1">
        <v>14</v>
      </c>
      <c r="J3894" s="1">
        <v>41</v>
      </c>
      <c r="K3894" s="1">
        <v>53</v>
      </c>
      <c r="L3894" s="9">
        <v>4</v>
      </c>
    </row>
    <row r="3895" spans="4:12" x14ac:dyDescent="0.2">
      <c r="D3895" s="200"/>
      <c r="E3895" s="11"/>
      <c r="F3895" s="10"/>
      <c r="G3895" s="7">
        <v>100</v>
      </c>
      <c r="H3895" s="18">
        <v>0.88495575221199996</v>
      </c>
      <c r="I3895" s="2">
        <v>12.389380530973</v>
      </c>
      <c r="J3895" s="2">
        <v>36.283185840708001</v>
      </c>
      <c r="K3895" s="2">
        <v>46.902654867256999</v>
      </c>
      <c r="L3895" s="15">
        <v>3.53982300885</v>
      </c>
    </row>
    <row r="3896" spans="4:12" x14ac:dyDescent="0.2">
      <c r="D3896" s="200"/>
      <c r="E3896" s="4" t="s">
        <v>59</v>
      </c>
      <c r="F3896" s="5"/>
      <c r="G3896" s="6">
        <v>136</v>
      </c>
      <c r="H3896" s="8">
        <v>0</v>
      </c>
      <c r="I3896" s="1">
        <v>20</v>
      </c>
      <c r="J3896" s="1">
        <v>33</v>
      </c>
      <c r="K3896" s="1">
        <v>66</v>
      </c>
      <c r="L3896" s="9">
        <v>17</v>
      </c>
    </row>
    <row r="3897" spans="4:12" x14ac:dyDescent="0.2">
      <c r="D3897" s="200"/>
      <c r="E3897" s="11"/>
      <c r="F3897" s="10"/>
      <c r="G3897" s="7">
        <v>100</v>
      </c>
      <c r="H3897" s="53">
        <v>0</v>
      </c>
      <c r="I3897" s="2">
        <v>14.705882352941</v>
      </c>
      <c r="J3897" s="50">
        <v>24.264705882352999</v>
      </c>
      <c r="K3897" s="2">
        <v>48.529411764705998</v>
      </c>
      <c r="L3897" s="85">
        <v>12.5</v>
      </c>
    </row>
    <row r="3898" spans="4:12" x14ac:dyDescent="0.2">
      <c r="D3898" s="199" t="s">
        <v>60</v>
      </c>
      <c r="E3898" s="22" t="s">
        <v>61</v>
      </c>
      <c r="F3898" s="21"/>
      <c r="G3898" s="19">
        <v>205</v>
      </c>
      <c r="H3898" s="27">
        <v>4</v>
      </c>
      <c r="I3898" s="3">
        <v>30</v>
      </c>
      <c r="J3898" s="3">
        <v>60</v>
      </c>
      <c r="K3898" s="3">
        <v>98</v>
      </c>
      <c r="L3898" s="26">
        <v>13</v>
      </c>
    </row>
    <row r="3899" spans="4:12" x14ac:dyDescent="0.2">
      <c r="D3899" s="200"/>
      <c r="E3899" s="11"/>
      <c r="F3899" s="10"/>
      <c r="G3899" s="7">
        <v>100</v>
      </c>
      <c r="H3899" s="18">
        <v>1.951219512195</v>
      </c>
      <c r="I3899" s="2">
        <v>14.634146341463</v>
      </c>
      <c r="J3899" s="30">
        <v>29.268292682927001</v>
      </c>
      <c r="K3899" s="2">
        <v>47.804878048779997</v>
      </c>
      <c r="L3899" s="15">
        <v>6.3414634146340001</v>
      </c>
    </row>
    <row r="3900" spans="4:12" x14ac:dyDescent="0.2">
      <c r="D3900" s="200"/>
      <c r="E3900" s="4" t="s">
        <v>62</v>
      </c>
      <c r="F3900" s="5"/>
      <c r="G3900" s="6">
        <v>160</v>
      </c>
      <c r="H3900" s="8">
        <v>1</v>
      </c>
      <c r="I3900" s="1">
        <v>24</v>
      </c>
      <c r="J3900" s="1">
        <v>50</v>
      </c>
      <c r="K3900" s="1">
        <v>81</v>
      </c>
      <c r="L3900" s="9">
        <v>4</v>
      </c>
    </row>
    <row r="3901" spans="4:12" x14ac:dyDescent="0.2">
      <c r="D3901" s="200"/>
      <c r="E3901" s="11"/>
      <c r="F3901" s="10"/>
      <c r="G3901" s="7">
        <v>100</v>
      </c>
      <c r="H3901" s="18">
        <v>0.625</v>
      </c>
      <c r="I3901" s="2">
        <v>15</v>
      </c>
      <c r="J3901" s="2">
        <v>31.25</v>
      </c>
      <c r="K3901" s="25">
        <v>50.625</v>
      </c>
      <c r="L3901" s="15">
        <v>2.5</v>
      </c>
    </row>
    <row r="3902" spans="4:12" x14ac:dyDescent="0.2">
      <c r="D3902" s="200"/>
      <c r="E3902" s="4" t="s">
        <v>63</v>
      </c>
      <c r="F3902" s="5"/>
      <c r="G3902" s="6">
        <v>121</v>
      </c>
      <c r="H3902" s="8">
        <v>2</v>
      </c>
      <c r="I3902" s="1">
        <v>22</v>
      </c>
      <c r="J3902" s="1">
        <v>47</v>
      </c>
      <c r="K3902" s="1">
        <v>46</v>
      </c>
      <c r="L3902" s="9">
        <v>4</v>
      </c>
    </row>
    <row r="3903" spans="4:12" x14ac:dyDescent="0.2">
      <c r="D3903" s="200"/>
      <c r="E3903" s="11"/>
      <c r="F3903" s="10"/>
      <c r="G3903" s="7">
        <v>100</v>
      </c>
      <c r="H3903" s="18">
        <v>1.6528925619829999</v>
      </c>
      <c r="I3903" s="2">
        <v>18.181818181817999</v>
      </c>
      <c r="J3903" s="2">
        <v>38.842975206612003</v>
      </c>
      <c r="K3903" s="30">
        <v>38.016528925620001</v>
      </c>
      <c r="L3903" s="15">
        <v>3.305785123967</v>
      </c>
    </row>
    <row r="3904" spans="4:12" x14ac:dyDescent="0.2">
      <c r="D3904" s="200"/>
      <c r="E3904" s="4" t="s">
        <v>64</v>
      </c>
      <c r="F3904" s="5"/>
      <c r="G3904" s="6">
        <v>124</v>
      </c>
      <c r="H3904" s="8">
        <v>1</v>
      </c>
      <c r="I3904" s="1">
        <v>24</v>
      </c>
      <c r="J3904" s="1">
        <v>49</v>
      </c>
      <c r="K3904" s="1">
        <v>47</v>
      </c>
      <c r="L3904" s="9">
        <v>3</v>
      </c>
    </row>
    <row r="3905" spans="2:12" x14ac:dyDescent="0.2">
      <c r="D3905" s="200"/>
      <c r="E3905" s="11"/>
      <c r="F3905" s="10"/>
      <c r="G3905" s="7">
        <v>100</v>
      </c>
      <c r="H3905" s="18">
        <v>0.80645161290300005</v>
      </c>
      <c r="I3905" s="2">
        <v>19.354838709677001</v>
      </c>
      <c r="J3905" s="2">
        <v>39.516129032258</v>
      </c>
      <c r="K3905" s="30">
        <v>37.903225806451999</v>
      </c>
      <c r="L3905" s="15">
        <v>2.4193548387099999</v>
      </c>
    </row>
    <row r="3906" spans="2:12" x14ac:dyDescent="0.2">
      <c r="D3906" s="200"/>
      <c r="E3906" s="4" t="s">
        <v>65</v>
      </c>
      <c r="F3906" s="5"/>
      <c r="G3906" s="6">
        <v>109</v>
      </c>
      <c r="H3906" s="8">
        <v>2</v>
      </c>
      <c r="I3906" s="1">
        <v>13</v>
      </c>
      <c r="J3906" s="1">
        <v>47</v>
      </c>
      <c r="K3906" s="1">
        <v>44</v>
      </c>
      <c r="L3906" s="9">
        <v>3</v>
      </c>
    </row>
    <row r="3907" spans="2:12" x14ac:dyDescent="0.2">
      <c r="D3907" s="200"/>
      <c r="E3907" s="11"/>
      <c r="F3907" s="10"/>
      <c r="G3907" s="7">
        <v>100</v>
      </c>
      <c r="H3907" s="18">
        <v>1.834862385321</v>
      </c>
      <c r="I3907" s="2">
        <v>11.926605504587</v>
      </c>
      <c r="J3907" s="25">
        <v>43.119266055045998</v>
      </c>
      <c r="K3907" s="2">
        <v>40.366972477064003</v>
      </c>
      <c r="L3907" s="15">
        <v>2.7522935779819999</v>
      </c>
    </row>
    <row r="3908" spans="2:12" x14ac:dyDescent="0.2">
      <c r="D3908" s="200"/>
      <c r="E3908" s="4" t="s">
        <v>66</v>
      </c>
      <c r="F3908" s="5"/>
      <c r="G3908" s="6">
        <v>104</v>
      </c>
      <c r="H3908" s="8">
        <v>4</v>
      </c>
      <c r="I3908" s="1">
        <v>20</v>
      </c>
      <c r="J3908" s="1">
        <v>35</v>
      </c>
      <c r="K3908" s="1">
        <v>43</v>
      </c>
      <c r="L3908" s="9">
        <v>2</v>
      </c>
    </row>
    <row r="3909" spans="2:12" x14ac:dyDescent="0.2">
      <c r="D3909" s="200"/>
      <c r="E3909" s="11"/>
      <c r="F3909" s="10"/>
      <c r="G3909" s="7">
        <v>100</v>
      </c>
      <c r="H3909" s="18">
        <v>3.8461538461539999</v>
      </c>
      <c r="I3909" s="2">
        <v>19.230769230768999</v>
      </c>
      <c r="J3909" s="2">
        <v>33.653846153845997</v>
      </c>
      <c r="K3909" s="2">
        <v>41.346153846154003</v>
      </c>
      <c r="L3909" s="15">
        <v>1.923076923077</v>
      </c>
    </row>
    <row r="3910" spans="2:12" x14ac:dyDescent="0.2">
      <c r="D3910" s="200"/>
      <c r="E3910" s="4" t="s">
        <v>67</v>
      </c>
      <c r="F3910" s="5"/>
      <c r="G3910" s="6">
        <v>139</v>
      </c>
      <c r="H3910" s="8">
        <v>1</v>
      </c>
      <c r="I3910" s="1">
        <v>15</v>
      </c>
      <c r="J3910" s="1">
        <v>53</v>
      </c>
      <c r="K3910" s="1">
        <v>66</v>
      </c>
      <c r="L3910" s="9">
        <v>4</v>
      </c>
    </row>
    <row r="3911" spans="2:12" x14ac:dyDescent="0.2">
      <c r="D3911" s="200"/>
      <c r="E3911" s="11"/>
      <c r="F3911" s="10"/>
      <c r="G3911" s="7">
        <v>100</v>
      </c>
      <c r="H3911" s="18">
        <v>0.71942446043200003</v>
      </c>
      <c r="I3911" s="2">
        <v>10.791366906475</v>
      </c>
      <c r="J3911" s="2">
        <v>38.129496402877997</v>
      </c>
      <c r="K3911" s="2">
        <v>47.482014388488999</v>
      </c>
      <c r="L3911" s="15">
        <v>2.877697841727</v>
      </c>
    </row>
    <row r="3912" spans="2:12" x14ac:dyDescent="0.2">
      <c r="D3912" s="200"/>
      <c r="E3912" s="4" t="s">
        <v>68</v>
      </c>
      <c r="F3912" s="5"/>
      <c r="G3912" s="6">
        <v>48</v>
      </c>
      <c r="H3912" s="8">
        <v>2</v>
      </c>
      <c r="I3912" s="1">
        <v>6</v>
      </c>
      <c r="J3912" s="1">
        <v>23</v>
      </c>
      <c r="K3912" s="1">
        <v>17</v>
      </c>
      <c r="L3912" s="9">
        <v>0</v>
      </c>
    </row>
    <row r="3913" spans="2:12" x14ac:dyDescent="0.2">
      <c r="D3913" s="200"/>
      <c r="E3913" s="11"/>
      <c r="F3913" s="10"/>
      <c r="G3913" s="7">
        <v>100</v>
      </c>
      <c r="H3913" s="18">
        <v>4.166666666667</v>
      </c>
      <c r="I3913" s="2">
        <v>12.5</v>
      </c>
      <c r="J3913" s="41">
        <v>47.916666666666998</v>
      </c>
      <c r="K3913" s="30">
        <v>35.416666666666998</v>
      </c>
      <c r="L3913" s="48">
        <v>0</v>
      </c>
    </row>
    <row r="3914" spans="2:12" x14ac:dyDescent="0.2">
      <c r="D3914" s="200"/>
      <c r="E3914" s="4" t="s">
        <v>69</v>
      </c>
      <c r="F3914" s="5"/>
      <c r="G3914" s="6">
        <v>37</v>
      </c>
      <c r="H3914" s="8">
        <v>0</v>
      </c>
      <c r="I3914" s="1">
        <v>6</v>
      </c>
      <c r="J3914" s="1">
        <v>14</v>
      </c>
      <c r="K3914" s="1">
        <v>16</v>
      </c>
      <c r="L3914" s="9">
        <v>1</v>
      </c>
    </row>
    <row r="3915" spans="2:12" x14ac:dyDescent="0.2">
      <c r="D3915" s="200"/>
      <c r="E3915" s="11"/>
      <c r="F3915" s="10"/>
      <c r="G3915" s="7">
        <v>100</v>
      </c>
      <c r="H3915" s="53">
        <v>0</v>
      </c>
      <c r="I3915" s="2">
        <v>16.216216216216001</v>
      </c>
      <c r="J3915" s="2">
        <v>37.837837837838002</v>
      </c>
      <c r="K3915" s="2">
        <v>43.243243243243001</v>
      </c>
      <c r="L3915" s="15">
        <v>2.7027027027030002</v>
      </c>
    </row>
    <row r="3916" spans="2:12" x14ac:dyDescent="0.2">
      <c r="D3916" s="199" t="s">
        <v>70</v>
      </c>
      <c r="E3916" s="22" t="s">
        <v>18</v>
      </c>
      <c r="F3916" s="21"/>
      <c r="G3916" s="19">
        <v>0</v>
      </c>
      <c r="H3916" s="27">
        <v>0</v>
      </c>
      <c r="I3916" s="3">
        <v>0</v>
      </c>
      <c r="J3916" s="3">
        <v>0</v>
      </c>
      <c r="K3916" s="3">
        <v>0</v>
      </c>
      <c r="L3916" s="26">
        <v>0</v>
      </c>
    </row>
    <row r="3917" spans="2:12" x14ac:dyDescent="0.2">
      <c r="D3917" s="201"/>
      <c r="E3917" s="45"/>
      <c r="F3917" s="51"/>
      <c r="G3917" s="119">
        <v>0</v>
      </c>
      <c r="H3917" s="118">
        <v>0</v>
      </c>
      <c r="I3917" s="83">
        <v>0</v>
      </c>
      <c r="J3917" s="83">
        <v>0</v>
      </c>
      <c r="K3917" s="83">
        <v>0</v>
      </c>
      <c r="L3917" s="116">
        <v>0</v>
      </c>
    </row>
    <row r="3919" spans="2:12" x14ac:dyDescent="0.2">
      <c r="B3919" s="40" t="str">
        <f xml:space="preserve"> HYPERLINK("#'目次'!B101", "[95]")</f>
        <v>[95]</v>
      </c>
      <c r="C3919" s="23" t="s">
        <v>199</v>
      </c>
    </row>
    <row r="3922" spans="3:12" x14ac:dyDescent="0.2">
      <c r="C3922" s="23" t="s">
        <v>73</v>
      </c>
    </row>
    <row r="3923" spans="3:12" ht="36" x14ac:dyDescent="0.2">
      <c r="D3923" s="195"/>
      <c r="E3923" s="196"/>
      <c r="F3923" s="196"/>
      <c r="G3923" s="37" t="s">
        <v>15</v>
      </c>
      <c r="H3923" s="33" t="s">
        <v>178</v>
      </c>
      <c r="I3923" s="13" t="s">
        <v>179</v>
      </c>
      <c r="J3923" s="13" t="s">
        <v>180</v>
      </c>
      <c r="K3923" s="13" t="s">
        <v>181</v>
      </c>
      <c r="L3923" s="38" t="s">
        <v>18</v>
      </c>
    </row>
    <row r="3924" spans="3:12" x14ac:dyDescent="0.2">
      <c r="D3924" s="197"/>
      <c r="E3924" s="198"/>
      <c r="F3924" s="198"/>
      <c r="G3924" s="35"/>
      <c r="H3924" s="39"/>
      <c r="I3924" s="14"/>
      <c r="J3924" s="14"/>
      <c r="K3924" s="14"/>
      <c r="L3924" s="34"/>
    </row>
    <row r="3925" spans="3:12" x14ac:dyDescent="0.2">
      <c r="D3925" s="78"/>
      <c r="E3925" s="79" t="s">
        <v>15</v>
      </c>
      <c r="F3925" s="66"/>
      <c r="G3925" s="36">
        <v>1200</v>
      </c>
      <c r="H3925" s="17">
        <v>18</v>
      </c>
      <c r="I3925" s="17">
        <v>174</v>
      </c>
      <c r="J3925" s="17">
        <v>431</v>
      </c>
      <c r="K3925" s="17">
        <v>529</v>
      </c>
      <c r="L3925" s="47">
        <v>48</v>
      </c>
    </row>
    <row r="3926" spans="3:12" x14ac:dyDescent="0.2">
      <c r="D3926" s="45"/>
      <c r="E3926" s="51"/>
      <c r="F3926" s="67"/>
      <c r="G3926" s="7">
        <v>100</v>
      </c>
      <c r="H3926" s="2">
        <v>1.5</v>
      </c>
      <c r="I3926" s="2">
        <v>14.5</v>
      </c>
      <c r="J3926" s="2">
        <v>35.916666666666998</v>
      </c>
      <c r="K3926" s="2">
        <v>44.083333333333002</v>
      </c>
      <c r="L3926" s="15">
        <v>4</v>
      </c>
    </row>
    <row r="3927" spans="3:12" x14ac:dyDescent="0.2">
      <c r="D3927" s="199" t="s">
        <v>74</v>
      </c>
      <c r="E3927" s="22" t="s">
        <v>75</v>
      </c>
      <c r="F3927" s="21"/>
      <c r="G3927" s="19">
        <v>592</v>
      </c>
      <c r="H3927" s="27">
        <v>13</v>
      </c>
      <c r="I3927" s="3">
        <v>104</v>
      </c>
      <c r="J3927" s="3">
        <v>200</v>
      </c>
      <c r="K3927" s="3">
        <v>253</v>
      </c>
      <c r="L3927" s="26">
        <v>22</v>
      </c>
    </row>
    <row r="3928" spans="3:12" x14ac:dyDescent="0.2">
      <c r="D3928" s="200"/>
      <c r="E3928" s="11"/>
      <c r="F3928" s="10"/>
      <c r="G3928" s="7">
        <v>100</v>
      </c>
      <c r="H3928" s="18">
        <v>2.1959459459459998</v>
      </c>
      <c r="I3928" s="2">
        <v>17.567567567567998</v>
      </c>
      <c r="J3928" s="2">
        <v>33.783783783784003</v>
      </c>
      <c r="K3928" s="2">
        <v>42.736486486486001</v>
      </c>
      <c r="L3928" s="15">
        <v>3.716216216216</v>
      </c>
    </row>
    <row r="3929" spans="3:12" x14ac:dyDescent="0.2">
      <c r="D3929" s="200"/>
      <c r="E3929" s="4" t="s">
        <v>34</v>
      </c>
      <c r="F3929" s="5"/>
      <c r="G3929" s="6">
        <v>37</v>
      </c>
      <c r="H3929" s="8">
        <v>1</v>
      </c>
      <c r="I3929" s="1">
        <v>5</v>
      </c>
      <c r="J3929" s="1">
        <v>14</v>
      </c>
      <c r="K3929" s="1">
        <v>16</v>
      </c>
      <c r="L3929" s="9">
        <v>1</v>
      </c>
    </row>
    <row r="3930" spans="3:12" x14ac:dyDescent="0.2">
      <c r="D3930" s="200"/>
      <c r="E3930" s="11"/>
      <c r="F3930" s="10"/>
      <c r="G3930" s="7">
        <v>100</v>
      </c>
      <c r="H3930" s="18">
        <v>2.7027027027030002</v>
      </c>
      <c r="I3930" s="2">
        <v>13.513513513514001</v>
      </c>
      <c r="J3930" s="2">
        <v>37.837837837838002</v>
      </c>
      <c r="K3930" s="2">
        <v>43.243243243243001</v>
      </c>
      <c r="L3930" s="15">
        <v>2.7027027027030002</v>
      </c>
    </row>
    <row r="3931" spans="3:12" x14ac:dyDescent="0.2">
      <c r="D3931" s="200"/>
      <c r="E3931" s="4" t="s">
        <v>35</v>
      </c>
      <c r="F3931" s="5"/>
      <c r="G3931" s="6">
        <v>75</v>
      </c>
      <c r="H3931" s="8">
        <v>5</v>
      </c>
      <c r="I3931" s="1">
        <v>16</v>
      </c>
      <c r="J3931" s="1">
        <v>24</v>
      </c>
      <c r="K3931" s="1">
        <v>27</v>
      </c>
      <c r="L3931" s="9">
        <v>3</v>
      </c>
    </row>
    <row r="3932" spans="3:12" x14ac:dyDescent="0.2">
      <c r="D3932" s="200"/>
      <c r="E3932" s="11"/>
      <c r="F3932" s="10"/>
      <c r="G3932" s="7">
        <v>100</v>
      </c>
      <c r="H3932" s="70">
        <v>6.666666666667</v>
      </c>
      <c r="I3932" s="25">
        <v>21.333333333333002</v>
      </c>
      <c r="J3932" s="2">
        <v>32</v>
      </c>
      <c r="K3932" s="30">
        <v>36</v>
      </c>
      <c r="L3932" s="15">
        <v>4</v>
      </c>
    </row>
    <row r="3933" spans="3:12" x14ac:dyDescent="0.2">
      <c r="D3933" s="200"/>
      <c r="E3933" s="4" t="s">
        <v>36</v>
      </c>
      <c r="F3933" s="5"/>
      <c r="G3933" s="6">
        <v>95</v>
      </c>
      <c r="H3933" s="8">
        <v>2</v>
      </c>
      <c r="I3933" s="1">
        <v>21</v>
      </c>
      <c r="J3933" s="1">
        <v>42</v>
      </c>
      <c r="K3933" s="1">
        <v>29</v>
      </c>
      <c r="L3933" s="9">
        <v>1</v>
      </c>
    </row>
    <row r="3934" spans="3:12" x14ac:dyDescent="0.2">
      <c r="D3934" s="200"/>
      <c r="E3934" s="11"/>
      <c r="F3934" s="10"/>
      <c r="G3934" s="7">
        <v>100</v>
      </c>
      <c r="H3934" s="18">
        <v>2.1052631578950001</v>
      </c>
      <c r="I3934" s="25">
        <v>22.105263157894999</v>
      </c>
      <c r="J3934" s="25">
        <v>44.210526315788996</v>
      </c>
      <c r="K3934" s="50">
        <v>30.526315789474001</v>
      </c>
      <c r="L3934" s="15">
        <v>1.052631578947</v>
      </c>
    </row>
    <row r="3935" spans="3:12" x14ac:dyDescent="0.2">
      <c r="D3935" s="200"/>
      <c r="E3935" s="4" t="s">
        <v>37</v>
      </c>
      <c r="F3935" s="5"/>
      <c r="G3935" s="6">
        <v>111</v>
      </c>
      <c r="H3935" s="8">
        <v>5</v>
      </c>
      <c r="I3935" s="1">
        <v>15</v>
      </c>
      <c r="J3935" s="1">
        <v>51</v>
      </c>
      <c r="K3935" s="1">
        <v>39</v>
      </c>
      <c r="L3935" s="9">
        <v>1</v>
      </c>
    </row>
    <row r="3936" spans="3:12" x14ac:dyDescent="0.2">
      <c r="D3936" s="200"/>
      <c r="E3936" s="11"/>
      <c r="F3936" s="10"/>
      <c r="G3936" s="7">
        <v>100</v>
      </c>
      <c r="H3936" s="18">
        <v>4.5045045045050003</v>
      </c>
      <c r="I3936" s="2">
        <v>13.513513513514001</v>
      </c>
      <c r="J3936" s="41">
        <v>45.945945945946001</v>
      </c>
      <c r="K3936" s="30">
        <v>35.135135135135002</v>
      </c>
      <c r="L3936" s="15">
        <v>0.90090090090099995</v>
      </c>
    </row>
    <row r="3937" spans="4:12" x14ac:dyDescent="0.2">
      <c r="D3937" s="200"/>
      <c r="E3937" s="4" t="s">
        <v>38</v>
      </c>
      <c r="F3937" s="5"/>
      <c r="G3937" s="6">
        <v>93</v>
      </c>
      <c r="H3937" s="8">
        <v>0</v>
      </c>
      <c r="I3937" s="1">
        <v>18</v>
      </c>
      <c r="J3937" s="1">
        <v>25</v>
      </c>
      <c r="K3937" s="1">
        <v>47</v>
      </c>
      <c r="L3937" s="9">
        <v>3</v>
      </c>
    </row>
    <row r="3938" spans="4:12" x14ac:dyDescent="0.2">
      <c r="D3938" s="200"/>
      <c r="E3938" s="11"/>
      <c r="F3938" s="10"/>
      <c r="G3938" s="7">
        <v>100</v>
      </c>
      <c r="H3938" s="53">
        <v>0</v>
      </c>
      <c r="I3938" s="2">
        <v>19.354838709677001</v>
      </c>
      <c r="J3938" s="30">
        <v>26.881720430108</v>
      </c>
      <c r="K3938" s="25">
        <v>50.537634408602003</v>
      </c>
      <c r="L3938" s="15">
        <v>3.2258064516129998</v>
      </c>
    </row>
    <row r="3939" spans="4:12" x14ac:dyDescent="0.2">
      <c r="D3939" s="200"/>
      <c r="E3939" s="4" t="s">
        <v>39</v>
      </c>
      <c r="F3939" s="5"/>
      <c r="G3939" s="6">
        <v>109</v>
      </c>
      <c r="H3939" s="8">
        <v>0</v>
      </c>
      <c r="I3939" s="1">
        <v>21</v>
      </c>
      <c r="J3939" s="1">
        <v>29</v>
      </c>
      <c r="K3939" s="1">
        <v>52</v>
      </c>
      <c r="L3939" s="9">
        <v>7</v>
      </c>
    </row>
    <row r="3940" spans="4:12" x14ac:dyDescent="0.2">
      <c r="D3940" s="200"/>
      <c r="E3940" s="11"/>
      <c r="F3940" s="10"/>
      <c r="G3940" s="7">
        <v>100</v>
      </c>
      <c r="H3940" s="53">
        <v>0</v>
      </c>
      <c r="I3940" s="2">
        <v>19.266055045872001</v>
      </c>
      <c r="J3940" s="30">
        <v>26.605504587155998</v>
      </c>
      <c r="K3940" s="2">
        <v>47.706422018349002</v>
      </c>
      <c r="L3940" s="15">
        <v>6.4220183486240003</v>
      </c>
    </row>
    <row r="3941" spans="4:12" x14ac:dyDescent="0.2">
      <c r="D3941" s="200"/>
      <c r="E3941" s="4" t="s">
        <v>40</v>
      </c>
      <c r="F3941" s="5"/>
      <c r="G3941" s="6">
        <v>72</v>
      </c>
      <c r="H3941" s="8">
        <v>0</v>
      </c>
      <c r="I3941" s="1">
        <v>8</v>
      </c>
      <c r="J3941" s="1">
        <v>15</v>
      </c>
      <c r="K3941" s="1">
        <v>43</v>
      </c>
      <c r="L3941" s="9">
        <v>6</v>
      </c>
    </row>
    <row r="3942" spans="4:12" x14ac:dyDescent="0.2">
      <c r="D3942" s="200"/>
      <c r="E3942" s="11"/>
      <c r="F3942" s="10"/>
      <c r="G3942" s="7">
        <v>100</v>
      </c>
      <c r="H3942" s="53">
        <v>0</v>
      </c>
      <c r="I3942" s="2">
        <v>11.111111111111001</v>
      </c>
      <c r="J3942" s="50">
        <v>20.833333333333002</v>
      </c>
      <c r="K3942" s="41">
        <v>59.722222222222001</v>
      </c>
      <c r="L3942" s="15">
        <v>8.333333333333</v>
      </c>
    </row>
    <row r="3943" spans="4:12" x14ac:dyDescent="0.2">
      <c r="D3943" s="199" t="s">
        <v>76</v>
      </c>
      <c r="E3943" s="22" t="s">
        <v>77</v>
      </c>
      <c r="F3943" s="21"/>
      <c r="G3943" s="19">
        <v>608</v>
      </c>
      <c r="H3943" s="27">
        <v>5</v>
      </c>
      <c r="I3943" s="3">
        <v>70</v>
      </c>
      <c r="J3943" s="3">
        <v>231</v>
      </c>
      <c r="K3943" s="3">
        <v>276</v>
      </c>
      <c r="L3943" s="26">
        <v>26</v>
      </c>
    </row>
    <row r="3944" spans="4:12" x14ac:dyDescent="0.2">
      <c r="D3944" s="200"/>
      <c r="E3944" s="11"/>
      <c r="F3944" s="10"/>
      <c r="G3944" s="7">
        <v>100</v>
      </c>
      <c r="H3944" s="18">
        <v>0.82236842105300001</v>
      </c>
      <c r="I3944" s="2">
        <v>11.513157894737001</v>
      </c>
      <c r="J3944" s="2">
        <v>37.993421052632002</v>
      </c>
      <c r="K3944" s="2">
        <v>45.394736842104997</v>
      </c>
      <c r="L3944" s="15">
        <v>4.2763157894740003</v>
      </c>
    </row>
    <row r="3945" spans="4:12" x14ac:dyDescent="0.2">
      <c r="D3945" s="200"/>
      <c r="E3945" s="4" t="s">
        <v>34</v>
      </c>
      <c r="F3945" s="5"/>
      <c r="G3945" s="6">
        <v>37</v>
      </c>
      <c r="H3945" s="8">
        <v>0</v>
      </c>
      <c r="I3945" s="1">
        <v>3</v>
      </c>
      <c r="J3945" s="1">
        <v>14</v>
      </c>
      <c r="K3945" s="1">
        <v>19</v>
      </c>
      <c r="L3945" s="9">
        <v>1</v>
      </c>
    </row>
    <row r="3946" spans="4:12" x14ac:dyDescent="0.2">
      <c r="D3946" s="200"/>
      <c r="E3946" s="11"/>
      <c r="F3946" s="10"/>
      <c r="G3946" s="7">
        <v>100</v>
      </c>
      <c r="H3946" s="53">
        <v>0</v>
      </c>
      <c r="I3946" s="30">
        <v>8.1081081081080004</v>
      </c>
      <c r="J3946" s="2">
        <v>37.837837837838002</v>
      </c>
      <c r="K3946" s="25">
        <v>51.351351351350999</v>
      </c>
      <c r="L3946" s="15">
        <v>2.7027027027030002</v>
      </c>
    </row>
    <row r="3947" spans="4:12" x14ac:dyDescent="0.2">
      <c r="D3947" s="200"/>
      <c r="E3947" s="4" t="s">
        <v>35</v>
      </c>
      <c r="F3947" s="5"/>
      <c r="G3947" s="6">
        <v>73</v>
      </c>
      <c r="H3947" s="8">
        <v>0</v>
      </c>
      <c r="I3947" s="1">
        <v>9</v>
      </c>
      <c r="J3947" s="1">
        <v>27</v>
      </c>
      <c r="K3947" s="1">
        <v>35</v>
      </c>
      <c r="L3947" s="9">
        <v>2</v>
      </c>
    </row>
    <row r="3948" spans="4:12" x14ac:dyDescent="0.2">
      <c r="D3948" s="200"/>
      <c r="E3948" s="11"/>
      <c r="F3948" s="10"/>
      <c r="G3948" s="7">
        <v>100</v>
      </c>
      <c r="H3948" s="53">
        <v>0</v>
      </c>
      <c r="I3948" s="2">
        <v>12.328767123287999</v>
      </c>
      <c r="J3948" s="2">
        <v>36.986301369863</v>
      </c>
      <c r="K3948" s="2">
        <v>47.945205479452</v>
      </c>
      <c r="L3948" s="15">
        <v>2.7397260273969999</v>
      </c>
    </row>
    <row r="3949" spans="4:12" x14ac:dyDescent="0.2">
      <c r="D3949" s="200"/>
      <c r="E3949" s="4" t="s">
        <v>36</v>
      </c>
      <c r="F3949" s="5"/>
      <c r="G3949" s="6">
        <v>92</v>
      </c>
      <c r="H3949" s="8">
        <v>3</v>
      </c>
      <c r="I3949" s="1">
        <v>13</v>
      </c>
      <c r="J3949" s="1">
        <v>46</v>
      </c>
      <c r="K3949" s="1">
        <v>29</v>
      </c>
      <c r="L3949" s="9">
        <v>1</v>
      </c>
    </row>
    <row r="3950" spans="4:12" x14ac:dyDescent="0.2">
      <c r="D3950" s="200"/>
      <c r="E3950" s="11"/>
      <c r="F3950" s="10"/>
      <c r="G3950" s="7">
        <v>100</v>
      </c>
      <c r="H3950" s="18">
        <v>3.2608695652169999</v>
      </c>
      <c r="I3950" s="2">
        <v>14.130434782609001</v>
      </c>
      <c r="J3950" s="41">
        <v>50</v>
      </c>
      <c r="K3950" s="50">
        <v>31.521739130435002</v>
      </c>
      <c r="L3950" s="15">
        <v>1.086956521739</v>
      </c>
    </row>
    <row r="3951" spans="4:12" x14ac:dyDescent="0.2">
      <c r="D3951" s="200"/>
      <c r="E3951" s="4" t="s">
        <v>37</v>
      </c>
      <c r="F3951" s="5"/>
      <c r="G3951" s="6">
        <v>110</v>
      </c>
      <c r="H3951" s="8">
        <v>1</v>
      </c>
      <c r="I3951" s="1">
        <v>17</v>
      </c>
      <c r="J3951" s="1">
        <v>45</v>
      </c>
      <c r="K3951" s="1">
        <v>43</v>
      </c>
      <c r="L3951" s="9">
        <v>4</v>
      </c>
    </row>
    <row r="3952" spans="4:12" x14ac:dyDescent="0.2">
      <c r="D3952" s="200"/>
      <c r="E3952" s="11"/>
      <c r="F3952" s="10"/>
      <c r="G3952" s="7">
        <v>100</v>
      </c>
      <c r="H3952" s="18">
        <v>0.90909090909099999</v>
      </c>
      <c r="I3952" s="2">
        <v>15.454545454545</v>
      </c>
      <c r="J3952" s="2">
        <v>40.909090909090999</v>
      </c>
      <c r="K3952" s="2">
        <v>39.090909090909001</v>
      </c>
      <c r="L3952" s="15">
        <v>3.636363636364</v>
      </c>
    </row>
    <row r="3953" spans="2:12" x14ac:dyDescent="0.2">
      <c r="D3953" s="200"/>
      <c r="E3953" s="4" t="s">
        <v>38</v>
      </c>
      <c r="F3953" s="5"/>
      <c r="G3953" s="6">
        <v>93</v>
      </c>
      <c r="H3953" s="8">
        <v>0</v>
      </c>
      <c r="I3953" s="1">
        <v>9</v>
      </c>
      <c r="J3953" s="1">
        <v>37</v>
      </c>
      <c r="K3953" s="1">
        <v>43</v>
      </c>
      <c r="L3953" s="9">
        <v>4</v>
      </c>
    </row>
    <row r="3954" spans="2:12" x14ac:dyDescent="0.2">
      <c r="D3954" s="200"/>
      <c r="E3954" s="11"/>
      <c r="F3954" s="10"/>
      <c r="G3954" s="7">
        <v>100</v>
      </c>
      <c r="H3954" s="53">
        <v>0</v>
      </c>
      <c r="I3954" s="2">
        <v>9.6774193548389995</v>
      </c>
      <c r="J3954" s="2">
        <v>39.784946236559001</v>
      </c>
      <c r="K3954" s="2">
        <v>46.236559139785001</v>
      </c>
      <c r="L3954" s="15">
        <v>4.3010752688169998</v>
      </c>
    </row>
    <row r="3955" spans="2:12" x14ac:dyDescent="0.2">
      <c r="D3955" s="200"/>
      <c r="E3955" s="4" t="s">
        <v>39</v>
      </c>
      <c r="F3955" s="5"/>
      <c r="G3955" s="6">
        <v>114</v>
      </c>
      <c r="H3955" s="8">
        <v>1</v>
      </c>
      <c r="I3955" s="1">
        <v>11</v>
      </c>
      <c r="J3955" s="1">
        <v>35</v>
      </c>
      <c r="K3955" s="1">
        <v>64</v>
      </c>
      <c r="L3955" s="9">
        <v>3</v>
      </c>
    </row>
    <row r="3956" spans="2:12" x14ac:dyDescent="0.2">
      <c r="D3956" s="200"/>
      <c r="E3956" s="11"/>
      <c r="F3956" s="10"/>
      <c r="G3956" s="7">
        <v>100</v>
      </c>
      <c r="H3956" s="18">
        <v>0.87719298245599997</v>
      </c>
      <c r="I3956" s="2">
        <v>9.6491228070179993</v>
      </c>
      <c r="J3956" s="30">
        <v>30.701754385965</v>
      </c>
      <c r="K3956" s="41">
        <v>56.140350877193001</v>
      </c>
      <c r="L3956" s="15">
        <v>2.6315789473679998</v>
      </c>
    </row>
    <row r="3957" spans="2:12" x14ac:dyDescent="0.2">
      <c r="D3957" s="200"/>
      <c r="E3957" s="4" t="s">
        <v>40</v>
      </c>
      <c r="F3957" s="5"/>
      <c r="G3957" s="6">
        <v>89</v>
      </c>
      <c r="H3957" s="8">
        <v>0</v>
      </c>
      <c r="I3957" s="1">
        <v>8</v>
      </c>
      <c r="J3957" s="1">
        <v>27</v>
      </c>
      <c r="K3957" s="1">
        <v>43</v>
      </c>
      <c r="L3957" s="9">
        <v>11</v>
      </c>
    </row>
    <row r="3958" spans="2:12" x14ac:dyDescent="0.2">
      <c r="D3958" s="201"/>
      <c r="E3958" s="45"/>
      <c r="F3958" s="51"/>
      <c r="G3958" s="81">
        <v>100</v>
      </c>
      <c r="H3958" s="118">
        <v>0</v>
      </c>
      <c r="I3958" s="126">
        <v>8.9887640449440003</v>
      </c>
      <c r="J3958" s="126">
        <v>30.337078651685001</v>
      </c>
      <c r="K3958" s="64">
        <v>48.314606741573002</v>
      </c>
      <c r="L3958" s="154">
        <v>12.359550561798001</v>
      </c>
    </row>
    <row r="3960" spans="2:12" x14ac:dyDescent="0.2">
      <c r="B3960" s="40" t="str">
        <f xml:space="preserve"> HYPERLINK("#'目次'!B102", "[96]")</f>
        <v>[96]</v>
      </c>
      <c r="C3960" s="23" t="s">
        <v>199</v>
      </c>
    </row>
    <row r="3963" spans="2:12" x14ac:dyDescent="0.2">
      <c r="C3963" s="23" t="s">
        <v>80</v>
      </c>
    </row>
    <row r="3964" spans="2:12" ht="36" x14ac:dyDescent="0.2">
      <c r="E3964" s="195"/>
      <c r="F3964" s="196"/>
      <c r="G3964" s="37" t="s">
        <v>15</v>
      </c>
      <c r="H3964" s="33" t="s">
        <v>178</v>
      </c>
      <c r="I3964" s="13" t="s">
        <v>179</v>
      </c>
      <c r="J3964" s="13" t="s">
        <v>180</v>
      </c>
      <c r="K3964" s="13" t="s">
        <v>181</v>
      </c>
      <c r="L3964" s="38" t="s">
        <v>18</v>
      </c>
    </row>
    <row r="3965" spans="2:12" x14ac:dyDescent="0.2">
      <c r="E3965" s="197"/>
      <c r="F3965" s="198"/>
      <c r="G3965" s="35"/>
      <c r="H3965" s="39"/>
      <c r="I3965" s="14"/>
      <c r="J3965" s="14"/>
      <c r="K3965" s="14"/>
      <c r="L3965" s="34"/>
    </row>
    <row r="3966" spans="2:12" x14ac:dyDescent="0.2">
      <c r="E3966" s="120" t="s">
        <v>15</v>
      </c>
      <c r="F3966" s="66"/>
      <c r="G3966" s="36">
        <v>1200</v>
      </c>
      <c r="H3966" s="17">
        <v>18</v>
      </c>
      <c r="I3966" s="17">
        <v>174</v>
      </c>
      <c r="J3966" s="17">
        <v>431</v>
      </c>
      <c r="K3966" s="17">
        <v>529</v>
      </c>
      <c r="L3966" s="47">
        <v>48</v>
      </c>
    </row>
    <row r="3967" spans="2:12" x14ac:dyDescent="0.2">
      <c r="E3967" s="45"/>
      <c r="F3967" s="67"/>
      <c r="G3967" s="7">
        <v>100</v>
      </c>
      <c r="H3967" s="2">
        <v>1.5</v>
      </c>
      <c r="I3967" s="2">
        <v>14.5</v>
      </c>
      <c r="J3967" s="2">
        <v>35.916666666666998</v>
      </c>
      <c r="K3967" s="2">
        <v>44.083333333333002</v>
      </c>
      <c r="L3967" s="15">
        <v>4</v>
      </c>
    </row>
    <row r="3968" spans="2:12" x14ac:dyDescent="0.2">
      <c r="E3968" s="4" t="s">
        <v>81</v>
      </c>
      <c r="F3968" s="5"/>
      <c r="G3968" s="19">
        <v>48</v>
      </c>
      <c r="H3968" s="27">
        <v>0</v>
      </c>
      <c r="I3968" s="3">
        <v>7</v>
      </c>
      <c r="J3968" s="3">
        <v>12</v>
      </c>
      <c r="K3968" s="3">
        <v>26</v>
      </c>
      <c r="L3968" s="26">
        <v>3</v>
      </c>
    </row>
    <row r="3969" spans="5:12" x14ac:dyDescent="0.2">
      <c r="E3969" s="11"/>
      <c r="F3969" s="10"/>
      <c r="G3969" s="7">
        <v>100</v>
      </c>
      <c r="H3969" s="53">
        <v>0</v>
      </c>
      <c r="I3969" s="2">
        <v>14.583333333333</v>
      </c>
      <c r="J3969" s="50">
        <v>25</v>
      </c>
      <c r="K3969" s="41">
        <v>54.166666666666998</v>
      </c>
      <c r="L3969" s="15">
        <v>6.25</v>
      </c>
    </row>
    <row r="3970" spans="5:12" x14ac:dyDescent="0.2">
      <c r="E3970" s="4" t="s">
        <v>82</v>
      </c>
      <c r="F3970" s="5"/>
      <c r="G3970" s="6">
        <v>84</v>
      </c>
      <c r="H3970" s="8">
        <v>1</v>
      </c>
      <c r="I3970" s="1">
        <v>10</v>
      </c>
      <c r="J3970" s="1">
        <v>31</v>
      </c>
      <c r="K3970" s="1">
        <v>36</v>
      </c>
      <c r="L3970" s="9">
        <v>6</v>
      </c>
    </row>
    <row r="3971" spans="5:12" x14ac:dyDescent="0.2">
      <c r="E3971" s="11"/>
      <c r="F3971" s="10"/>
      <c r="G3971" s="7">
        <v>100</v>
      </c>
      <c r="H3971" s="18">
        <v>1.190476190476</v>
      </c>
      <c r="I3971" s="2">
        <v>11.904761904761999</v>
      </c>
      <c r="J3971" s="2">
        <v>36.904761904761997</v>
      </c>
      <c r="K3971" s="2">
        <v>42.857142857143003</v>
      </c>
      <c r="L3971" s="15">
        <v>7.1428571428570002</v>
      </c>
    </row>
    <row r="3972" spans="5:12" x14ac:dyDescent="0.2">
      <c r="E3972" s="4" t="s">
        <v>83</v>
      </c>
      <c r="F3972" s="5"/>
      <c r="G3972" s="6">
        <v>462</v>
      </c>
      <c r="H3972" s="8">
        <v>8</v>
      </c>
      <c r="I3972" s="1">
        <v>69</v>
      </c>
      <c r="J3972" s="1">
        <v>174</v>
      </c>
      <c r="K3972" s="1">
        <v>188</v>
      </c>
      <c r="L3972" s="9">
        <v>23</v>
      </c>
    </row>
    <row r="3973" spans="5:12" x14ac:dyDescent="0.2">
      <c r="E3973" s="11"/>
      <c r="F3973" s="10"/>
      <c r="G3973" s="7">
        <v>100</v>
      </c>
      <c r="H3973" s="18">
        <v>1.731601731602</v>
      </c>
      <c r="I3973" s="2">
        <v>14.935064935065</v>
      </c>
      <c r="J3973" s="2">
        <v>37.662337662337997</v>
      </c>
      <c r="K3973" s="2">
        <v>40.692640692641</v>
      </c>
      <c r="L3973" s="15">
        <v>4.9783549783550001</v>
      </c>
    </row>
    <row r="3974" spans="5:12" x14ac:dyDescent="0.2">
      <c r="E3974" s="4" t="s">
        <v>84</v>
      </c>
      <c r="F3974" s="5"/>
      <c r="G3974" s="6">
        <v>30</v>
      </c>
      <c r="H3974" s="8">
        <v>0</v>
      </c>
      <c r="I3974" s="1">
        <v>5</v>
      </c>
      <c r="J3974" s="1">
        <v>14</v>
      </c>
      <c r="K3974" s="1">
        <v>11</v>
      </c>
      <c r="L3974" s="9">
        <v>0</v>
      </c>
    </row>
    <row r="3975" spans="5:12" x14ac:dyDescent="0.2">
      <c r="E3975" s="11"/>
      <c r="F3975" s="10"/>
      <c r="G3975" s="7">
        <v>100</v>
      </c>
      <c r="H3975" s="53">
        <v>0</v>
      </c>
      <c r="I3975" s="2">
        <v>16.666666666666998</v>
      </c>
      <c r="J3975" s="41">
        <v>46.666666666666998</v>
      </c>
      <c r="K3975" s="30">
        <v>36.666666666666998</v>
      </c>
      <c r="L3975" s="48">
        <v>0</v>
      </c>
    </row>
    <row r="3976" spans="5:12" x14ac:dyDescent="0.2">
      <c r="E3976" s="4" t="s">
        <v>85</v>
      </c>
      <c r="F3976" s="5"/>
      <c r="G3976" s="6">
        <v>144</v>
      </c>
      <c r="H3976" s="8">
        <v>2</v>
      </c>
      <c r="I3976" s="1">
        <v>21</v>
      </c>
      <c r="J3976" s="1">
        <v>45</v>
      </c>
      <c r="K3976" s="1">
        <v>70</v>
      </c>
      <c r="L3976" s="9">
        <v>6</v>
      </c>
    </row>
    <row r="3977" spans="5:12" x14ac:dyDescent="0.2">
      <c r="E3977" s="11"/>
      <c r="F3977" s="10"/>
      <c r="G3977" s="7">
        <v>100</v>
      </c>
      <c r="H3977" s="18">
        <v>1.3888888888890001</v>
      </c>
      <c r="I3977" s="2">
        <v>14.583333333333</v>
      </c>
      <c r="J3977" s="2">
        <v>31.25</v>
      </c>
      <c r="K3977" s="2">
        <v>48.611111111111001</v>
      </c>
      <c r="L3977" s="15">
        <v>4.166666666667</v>
      </c>
    </row>
    <row r="3978" spans="5:12" x14ac:dyDescent="0.2">
      <c r="E3978" s="4" t="s">
        <v>86</v>
      </c>
      <c r="F3978" s="5"/>
      <c r="G3978" s="6">
        <v>192</v>
      </c>
      <c r="H3978" s="8">
        <v>2</v>
      </c>
      <c r="I3978" s="1">
        <v>31</v>
      </c>
      <c r="J3978" s="1">
        <v>78</v>
      </c>
      <c r="K3978" s="1">
        <v>77</v>
      </c>
      <c r="L3978" s="9">
        <v>4</v>
      </c>
    </row>
    <row r="3979" spans="5:12" x14ac:dyDescent="0.2">
      <c r="E3979" s="11"/>
      <c r="F3979" s="10"/>
      <c r="G3979" s="7">
        <v>100</v>
      </c>
      <c r="H3979" s="18">
        <v>1.041666666667</v>
      </c>
      <c r="I3979" s="2">
        <v>16.145833333333002</v>
      </c>
      <c r="J3979" s="2">
        <v>40.625</v>
      </c>
      <c r="K3979" s="2">
        <v>40.104166666666998</v>
      </c>
      <c r="L3979" s="15">
        <v>2.083333333333</v>
      </c>
    </row>
    <row r="3980" spans="5:12" x14ac:dyDescent="0.2">
      <c r="E3980" s="4" t="s">
        <v>87</v>
      </c>
      <c r="F3980" s="5"/>
      <c r="G3980" s="6">
        <v>72</v>
      </c>
      <c r="H3980" s="8">
        <v>3</v>
      </c>
      <c r="I3980" s="1">
        <v>11</v>
      </c>
      <c r="J3980" s="1">
        <v>24</v>
      </c>
      <c r="K3980" s="1">
        <v>31</v>
      </c>
      <c r="L3980" s="9">
        <v>3</v>
      </c>
    </row>
    <row r="3981" spans="5:12" x14ac:dyDescent="0.2">
      <c r="E3981" s="11"/>
      <c r="F3981" s="10"/>
      <c r="G3981" s="7">
        <v>100</v>
      </c>
      <c r="H3981" s="18">
        <v>4.166666666667</v>
      </c>
      <c r="I3981" s="2">
        <v>15.277777777778001</v>
      </c>
      <c r="J3981" s="2">
        <v>33.333333333333002</v>
      </c>
      <c r="K3981" s="2">
        <v>43.055555555555998</v>
      </c>
      <c r="L3981" s="15">
        <v>4.166666666667</v>
      </c>
    </row>
    <row r="3982" spans="5:12" x14ac:dyDescent="0.2">
      <c r="E3982" s="4" t="s">
        <v>88</v>
      </c>
      <c r="F3982" s="5"/>
      <c r="G3982" s="6">
        <v>36</v>
      </c>
      <c r="H3982" s="8">
        <v>1</v>
      </c>
      <c r="I3982" s="1">
        <v>9</v>
      </c>
      <c r="J3982" s="1">
        <v>13</v>
      </c>
      <c r="K3982" s="1">
        <v>12</v>
      </c>
      <c r="L3982" s="9">
        <v>1</v>
      </c>
    </row>
    <row r="3983" spans="5:12" x14ac:dyDescent="0.2">
      <c r="E3983" s="11"/>
      <c r="F3983" s="10"/>
      <c r="G3983" s="7">
        <v>100</v>
      </c>
      <c r="H3983" s="18">
        <v>2.7777777777780002</v>
      </c>
      <c r="I3983" s="41">
        <v>25</v>
      </c>
      <c r="J3983" s="2">
        <v>36.111111111111001</v>
      </c>
      <c r="K3983" s="50">
        <v>33.333333333333002</v>
      </c>
      <c r="L3983" s="15">
        <v>2.7777777777780002</v>
      </c>
    </row>
    <row r="3984" spans="5:12" x14ac:dyDescent="0.2">
      <c r="E3984" s="4" t="s">
        <v>89</v>
      </c>
      <c r="F3984" s="5"/>
      <c r="G3984" s="6">
        <v>66</v>
      </c>
      <c r="H3984" s="8">
        <v>0</v>
      </c>
      <c r="I3984" s="1">
        <v>5</v>
      </c>
      <c r="J3984" s="1">
        <v>19</v>
      </c>
      <c r="K3984" s="1">
        <v>41</v>
      </c>
      <c r="L3984" s="9">
        <v>1</v>
      </c>
    </row>
    <row r="3985" spans="2:12" x14ac:dyDescent="0.2">
      <c r="E3985" s="11"/>
      <c r="F3985" s="10"/>
      <c r="G3985" s="7">
        <v>100</v>
      </c>
      <c r="H3985" s="53">
        <v>0</v>
      </c>
      <c r="I3985" s="30">
        <v>7.5757575757579998</v>
      </c>
      <c r="J3985" s="30">
        <v>28.787878787878999</v>
      </c>
      <c r="K3985" s="41">
        <v>62.121212121211997</v>
      </c>
      <c r="L3985" s="15">
        <v>1.5151515151520001</v>
      </c>
    </row>
    <row r="3986" spans="2:12" x14ac:dyDescent="0.2">
      <c r="E3986" s="4" t="s">
        <v>90</v>
      </c>
      <c r="F3986" s="5"/>
      <c r="G3986" s="6">
        <v>54</v>
      </c>
      <c r="H3986" s="8">
        <v>1</v>
      </c>
      <c r="I3986" s="1">
        <v>5</v>
      </c>
      <c r="J3986" s="1">
        <v>17</v>
      </c>
      <c r="K3986" s="1">
        <v>30</v>
      </c>
      <c r="L3986" s="9">
        <v>1</v>
      </c>
    </row>
    <row r="3987" spans="2:12" x14ac:dyDescent="0.2">
      <c r="E3987" s="11"/>
      <c r="F3987" s="10"/>
      <c r="G3987" s="7">
        <v>100</v>
      </c>
      <c r="H3987" s="18">
        <v>1.851851851852</v>
      </c>
      <c r="I3987" s="30">
        <v>9.2592592592590002</v>
      </c>
      <c r="J3987" s="2">
        <v>31.481481481481001</v>
      </c>
      <c r="K3987" s="41">
        <v>55.555555555555998</v>
      </c>
      <c r="L3987" s="15">
        <v>1.851851851852</v>
      </c>
    </row>
    <row r="3988" spans="2:12" x14ac:dyDescent="0.2">
      <c r="E3988" s="4" t="s">
        <v>91</v>
      </c>
      <c r="F3988" s="5"/>
      <c r="G3988" s="6">
        <v>12</v>
      </c>
      <c r="H3988" s="8">
        <v>0</v>
      </c>
      <c r="I3988" s="1">
        <v>1</v>
      </c>
      <c r="J3988" s="1">
        <v>4</v>
      </c>
      <c r="K3988" s="1">
        <v>7</v>
      </c>
      <c r="L3988" s="9">
        <v>0</v>
      </c>
    </row>
    <row r="3989" spans="2:12" x14ac:dyDescent="0.2">
      <c r="E3989" s="45"/>
      <c r="F3989" s="51"/>
      <c r="G3989" s="81">
        <v>100</v>
      </c>
      <c r="H3989" s="118">
        <v>0</v>
      </c>
      <c r="I3989" s="126">
        <v>8.333333333333</v>
      </c>
      <c r="J3989" s="64">
        <v>33.333333333333002</v>
      </c>
      <c r="K3989" s="112">
        <v>58.333333333333002</v>
      </c>
      <c r="L3989" s="116">
        <v>0</v>
      </c>
    </row>
    <row r="3991" spans="2:12" x14ac:dyDescent="0.2">
      <c r="B3991" s="40" t="str">
        <f xml:space="preserve"> HYPERLINK("#'目次'!B103", "[97]")</f>
        <v>[97]</v>
      </c>
      <c r="C3991" s="23" t="s">
        <v>202</v>
      </c>
    </row>
    <row r="3994" spans="2:12" x14ac:dyDescent="0.2">
      <c r="C3994" s="23" t="s">
        <v>14</v>
      </c>
    </row>
    <row r="3995" spans="2:12" ht="36" x14ac:dyDescent="0.2">
      <c r="D3995" s="195"/>
      <c r="E3995" s="196"/>
      <c r="F3995" s="196"/>
      <c r="G3995" s="37" t="s">
        <v>15</v>
      </c>
      <c r="H3995" s="33" t="s">
        <v>178</v>
      </c>
      <c r="I3995" s="13" t="s">
        <v>179</v>
      </c>
      <c r="J3995" s="13" t="s">
        <v>180</v>
      </c>
      <c r="K3995" s="13" t="s">
        <v>181</v>
      </c>
      <c r="L3995" s="38" t="s">
        <v>18</v>
      </c>
    </row>
    <row r="3996" spans="2:12" x14ac:dyDescent="0.2">
      <c r="D3996" s="197"/>
      <c r="E3996" s="198"/>
      <c r="F3996" s="198"/>
      <c r="G3996" s="35"/>
      <c r="H3996" s="39"/>
      <c r="I3996" s="14"/>
      <c r="J3996" s="14"/>
      <c r="K3996" s="14"/>
      <c r="L3996" s="34"/>
    </row>
    <row r="3997" spans="2:12" x14ac:dyDescent="0.2">
      <c r="D3997" s="78"/>
      <c r="E3997" s="79" t="s">
        <v>15</v>
      </c>
      <c r="F3997" s="66"/>
      <c r="G3997" s="36">
        <v>1200</v>
      </c>
      <c r="H3997" s="17">
        <v>66</v>
      </c>
      <c r="I3997" s="17">
        <v>339</v>
      </c>
      <c r="J3997" s="17">
        <v>342</v>
      </c>
      <c r="K3997" s="17">
        <v>413</v>
      </c>
      <c r="L3997" s="47">
        <v>40</v>
      </c>
    </row>
    <row r="3998" spans="2:12" x14ac:dyDescent="0.2">
      <c r="D3998" s="45"/>
      <c r="E3998" s="51"/>
      <c r="F3998" s="67"/>
      <c r="G3998" s="7">
        <v>100</v>
      </c>
      <c r="H3998" s="2">
        <v>5.5</v>
      </c>
      <c r="I3998" s="2">
        <v>28.25</v>
      </c>
      <c r="J3998" s="2">
        <v>28.5</v>
      </c>
      <c r="K3998" s="2">
        <v>34.416666666666998</v>
      </c>
      <c r="L3998" s="15">
        <v>3.333333333333</v>
      </c>
    </row>
    <row r="3999" spans="2:12" x14ac:dyDescent="0.2">
      <c r="D3999" s="199" t="s">
        <v>19</v>
      </c>
      <c r="E3999" s="22" t="s">
        <v>20</v>
      </c>
      <c r="F3999" s="21"/>
      <c r="G3999" s="19">
        <v>132</v>
      </c>
      <c r="H3999" s="27">
        <v>8</v>
      </c>
      <c r="I3999" s="3">
        <v>31</v>
      </c>
      <c r="J3999" s="3">
        <v>38</v>
      </c>
      <c r="K3999" s="3">
        <v>49</v>
      </c>
      <c r="L3999" s="26">
        <v>6</v>
      </c>
    </row>
    <row r="4000" spans="2:12" x14ac:dyDescent="0.2">
      <c r="D4000" s="200"/>
      <c r="E4000" s="11"/>
      <c r="F4000" s="10"/>
      <c r="G4000" s="7">
        <v>100</v>
      </c>
      <c r="H4000" s="18">
        <v>6.0606060606060002</v>
      </c>
      <c r="I4000" s="2">
        <v>23.484848484848001</v>
      </c>
      <c r="J4000" s="2">
        <v>28.787878787878999</v>
      </c>
      <c r="K4000" s="2">
        <v>37.121212121211997</v>
      </c>
      <c r="L4000" s="15">
        <v>4.5454545454549997</v>
      </c>
    </row>
    <row r="4001" spans="4:12" x14ac:dyDescent="0.2">
      <c r="D4001" s="200"/>
      <c r="E4001" s="4" t="s">
        <v>21</v>
      </c>
      <c r="F4001" s="5"/>
      <c r="G4001" s="6">
        <v>444</v>
      </c>
      <c r="H4001" s="8">
        <v>21</v>
      </c>
      <c r="I4001" s="1">
        <v>120</v>
      </c>
      <c r="J4001" s="1">
        <v>144</v>
      </c>
      <c r="K4001" s="1">
        <v>139</v>
      </c>
      <c r="L4001" s="9">
        <v>20</v>
      </c>
    </row>
    <row r="4002" spans="4:12" x14ac:dyDescent="0.2">
      <c r="D4002" s="200"/>
      <c r="E4002" s="11"/>
      <c r="F4002" s="10"/>
      <c r="G4002" s="7">
        <v>100</v>
      </c>
      <c r="H4002" s="18">
        <v>4.7297297297299998</v>
      </c>
      <c r="I4002" s="2">
        <v>27.027027027027</v>
      </c>
      <c r="J4002" s="2">
        <v>32.432432432432002</v>
      </c>
      <c r="K4002" s="2">
        <v>31.306306306305999</v>
      </c>
      <c r="L4002" s="15">
        <v>4.5045045045050003</v>
      </c>
    </row>
    <row r="4003" spans="4:12" x14ac:dyDescent="0.2">
      <c r="D4003" s="200"/>
      <c r="E4003" s="4" t="s">
        <v>22</v>
      </c>
      <c r="F4003" s="5"/>
      <c r="G4003" s="6">
        <v>192</v>
      </c>
      <c r="H4003" s="8">
        <v>11</v>
      </c>
      <c r="I4003" s="1">
        <v>60</v>
      </c>
      <c r="J4003" s="1">
        <v>52</v>
      </c>
      <c r="K4003" s="1">
        <v>63</v>
      </c>
      <c r="L4003" s="9">
        <v>6</v>
      </c>
    </row>
    <row r="4004" spans="4:12" x14ac:dyDescent="0.2">
      <c r="D4004" s="200"/>
      <c r="E4004" s="11"/>
      <c r="F4004" s="10"/>
      <c r="G4004" s="7">
        <v>100</v>
      </c>
      <c r="H4004" s="18">
        <v>5.729166666667</v>
      </c>
      <c r="I4004" s="2">
        <v>31.25</v>
      </c>
      <c r="J4004" s="2">
        <v>27.083333333333002</v>
      </c>
      <c r="K4004" s="2">
        <v>32.8125</v>
      </c>
      <c r="L4004" s="15">
        <v>3.125</v>
      </c>
    </row>
    <row r="4005" spans="4:12" x14ac:dyDescent="0.2">
      <c r="D4005" s="200"/>
      <c r="E4005" s="4" t="s">
        <v>23</v>
      </c>
      <c r="F4005" s="5"/>
      <c r="G4005" s="6">
        <v>192</v>
      </c>
      <c r="H4005" s="8">
        <v>17</v>
      </c>
      <c r="I4005" s="1">
        <v>65</v>
      </c>
      <c r="J4005" s="1">
        <v>48</v>
      </c>
      <c r="K4005" s="1">
        <v>59</v>
      </c>
      <c r="L4005" s="9">
        <v>3</v>
      </c>
    </row>
    <row r="4006" spans="4:12" x14ac:dyDescent="0.2">
      <c r="D4006" s="200"/>
      <c r="E4006" s="11"/>
      <c r="F4006" s="10"/>
      <c r="G4006" s="7">
        <v>100</v>
      </c>
      <c r="H4006" s="18">
        <v>8.854166666667</v>
      </c>
      <c r="I4006" s="25">
        <v>33.854166666666998</v>
      </c>
      <c r="J4006" s="2">
        <v>25</v>
      </c>
      <c r="K4006" s="2">
        <v>30.729166666666998</v>
      </c>
      <c r="L4006" s="15">
        <v>1.5625</v>
      </c>
    </row>
    <row r="4007" spans="4:12" x14ac:dyDescent="0.2">
      <c r="D4007" s="200"/>
      <c r="E4007" s="4" t="s">
        <v>24</v>
      </c>
      <c r="F4007" s="5"/>
      <c r="G4007" s="6">
        <v>240</v>
      </c>
      <c r="H4007" s="8">
        <v>9</v>
      </c>
      <c r="I4007" s="1">
        <v>63</v>
      </c>
      <c r="J4007" s="1">
        <v>60</v>
      </c>
      <c r="K4007" s="1">
        <v>103</v>
      </c>
      <c r="L4007" s="9">
        <v>5</v>
      </c>
    </row>
    <row r="4008" spans="4:12" x14ac:dyDescent="0.2">
      <c r="D4008" s="200"/>
      <c r="E4008" s="11"/>
      <c r="F4008" s="10"/>
      <c r="G4008" s="7">
        <v>100</v>
      </c>
      <c r="H4008" s="18">
        <v>3.75</v>
      </c>
      <c r="I4008" s="2">
        <v>26.25</v>
      </c>
      <c r="J4008" s="2">
        <v>25</v>
      </c>
      <c r="K4008" s="25">
        <v>42.916666666666998</v>
      </c>
      <c r="L4008" s="15">
        <v>2.083333333333</v>
      </c>
    </row>
    <row r="4009" spans="4:12" x14ac:dyDescent="0.2">
      <c r="D4009" s="199" t="s">
        <v>25</v>
      </c>
      <c r="E4009" s="22" t="s">
        <v>26</v>
      </c>
      <c r="F4009" s="21"/>
      <c r="G4009" s="19">
        <v>348</v>
      </c>
      <c r="H4009" s="27">
        <v>20</v>
      </c>
      <c r="I4009" s="3">
        <v>91</v>
      </c>
      <c r="J4009" s="3">
        <v>111</v>
      </c>
      <c r="K4009" s="3">
        <v>113</v>
      </c>
      <c r="L4009" s="26">
        <v>13</v>
      </c>
    </row>
    <row r="4010" spans="4:12" x14ac:dyDescent="0.2">
      <c r="D4010" s="200"/>
      <c r="E4010" s="11"/>
      <c r="F4010" s="10"/>
      <c r="G4010" s="7">
        <v>100</v>
      </c>
      <c r="H4010" s="18">
        <v>5.7471264367819996</v>
      </c>
      <c r="I4010" s="2">
        <v>26.149425287355999</v>
      </c>
      <c r="J4010" s="2">
        <v>31.896551724138</v>
      </c>
      <c r="K4010" s="2">
        <v>32.471264367815998</v>
      </c>
      <c r="L4010" s="15">
        <v>3.7356321839079998</v>
      </c>
    </row>
    <row r="4011" spans="4:12" x14ac:dyDescent="0.2">
      <c r="D4011" s="200"/>
      <c r="E4011" s="4" t="s">
        <v>27</v>
      </c>
      <c r="F4011" s="5"/>
      <c r="G4011" s="6">
        <v>378</v>
      </c>
      <c r="H4011" s="8">
        <v>20</v>
      </c>
      <c r="I4011" s="1">
        <v>119</v>
      </c>
      <c r="J4011" s="1">
        <v>106</v>
      </c>
      <c r="K4011" s="1">
        <v>122</v>
      </c>
      <c r="L4011" s="9">
        <v>11</v>
      </c>
    </row>
    <row r="4012" spans="4:12" x14ac:dyDescent="0.2">
      <c r="D4012" s="200"/>
      <c r="E4012" s="11"/>
      <c r="F4012" s="10"/>
      <c r="G4012" s="7">
        <v>100</v>
      </c>
      <c r="H4012" s="18">
        <v>5.2910052910049998</v>
      </c>
      <c r="I4012" s="2">
        <v>31.481481481481001</v>
      </c>
      <c r="J4012" s="2">
        <v>28.042328042327998</v>
      </c>
      <c r="K4012" s="2">
        <v>32.275132275132002</v>
      </c>
      <c r="L4012" s="15">
        <v>2.9100529100529999</v>
      </c>
    </row>
    <row r="4013" spans="4:12" x14ac:dyDescent="0.2">
      <c r="D4013" s="200"/>
      <c r="E4013" s="4" t="s">
        <v>28</v>
      </c>
      <c r="F4013" s="5"/>
      <c r="G4013" s="6">
        <v>372</v>
      </c>
      <c r="H4013" s="8">
        <v>23</v>
      </c>
      <c r="I4013" s="1">
        <v>105</v>
      </c>
      <c r="J4013" s="1">
        <v>93</v>
      </c>
      <c r="K4013" s="1">
        <v>136</v>
      </c>
      <c r="L4013" s="9">
        <v>15</v>
      </c>
    </row>
    <row r="4014" spans="4:12" x14ac:dyDescent="0.2">
      <c r="D4014" s="200"/>
      <c r="E4014" s="11"/>
      <c r="F4014" s="10"/>
      <c r="G4014" s="7">
        <v>100</v>
      </c>
      <c r="H4014" s="18">
        <v>6.1827956989250001</v>
      </c>
      <c r="I4014" s="2">
        <v>28.225806451613</v>
      </c>
      <c r="J4014" s="2">
        <v>25</v>
      </c>
      <c r="K4014" s="2">
        <v>36.559139784945998</v>
      </c>
      <c r="L4014" s="15">
        <v>4.0322580645160002</v>
      </c>
    </row>
    <row r="4015" spans="4:12" x14ac:dyDescent="0.2">
      <c r="D4015" s="200"/>
      <c r="E4015" s="4" t="s">
        <v>29</v>
      </c>
      <c r="F4015" s="5"/>
      <c r="G4015" s="6">
        <v>102</v>
      </c>
      <c r="H4015" s="8">
        <v>3</v>
      </c>
      <c r="I4015" s="1">
        <v>24</v>
      </c>
      <c r="J4015" s="1">
        <v>32</v>
      </c>
      <c r="K4015" s="1">
        <v>42</v>
      </c>
      <c r="L4015" s="9">
        <v>1</v>
      </c>
    </row>
    <row r="4016" spans="4:12" x14ac:dyDescent="0.2">
      <c r="D4016" s="200"/>
      <c r="E4016" s="11"/>
      <c r="F4016" s="10"/>
      <c r="G4016" s="7">
        <v>100</v>
      </c>
      <c r="H4016" s="18">
        <v>2.9411764705880001</v>
      </c>
      <c r="I4016" s="2">
        <v>23.529411764706001</v>
      </c>
      <c r="J4016" s="2">
        <v>31.372549019608002</v>
      </c>
      <c r="K4016" s="25">
        <v>41.176470588234999</v>
      </c>
      <c r="L4016" s="15">
        <v>0.98039215686299996</v>
      </c>
    </row>
    <row r="4017" spans="4:12" x14ac:dyDescent="0.2">
      <c r="D4017" s="199" t="s">
        <v>30</v>
      </c>
      <c r="E4017" s="22" t="s">
        <v>31</v>
      </c>
      <c r="F4017" s="21"/>
      <c r="G4017" s="19">
        <v>592</v>
      </c>
      <c r="H4017" s="27">
        <v>32</v>
      </c>
      <c r="I4017" s="3">
        <v>182</v>
      </c>
      <c r="J4017" s="3">
        <v>164</v>
      </c>
      <c r="K4017" s="3">
        <v>195</v>
      </c>
      <c r="L4017" s="26">
        <v>19</v>
      </c>
    </row>
    <row r="4018" spans="4:12" x14ac:dyDescent="0.2">
      <c r="D4018" s="200"/>
      <c r="E4018" s="11"/>
      <c r="F4018" s="10"/>
      <c r="G4018" s="7">
        <v>100</v>
      </c>
      <c r="H4018" s="18">
        <v>5.4054054054050003</v>
      </c>
      <c r="I4018" s="2">
        <v>30.743243243243001</v>
      </c>
      <c r="J4018" s="2">
        <v>27.702702702703</v>
      </c>
      <c r="K4018" s="2">
        <v>32.939189189189001</v>
      </c>
      <c r="L4018" s="15">
        <v>3.209459459459</v>
      </c>
    </row>
    <row r="4019" spans="4:12" x14ac:dyDescent="0.2">
      <c r="D4019" s="200"/>
      <c r="E4019" s="4" t="s">
        <v>32</v>
      </c>
      <c r="F4019" s="5"/>
      <c r="G4019" s="6">
        <v>608</v>
      </c>
      <c r="H4019" s="8">
        <v>34</v>
      </c>
      <c r="I4019" s="1">
        <v>157</v>
      </c>
      <c r="J4019" s="1">
        <v>178</v>
      </c>
      <c r="K4019" s="1">
        <v>218</v>
      </c>
      <c r="L4019" s="9">
        <v>21</v>
      </c>
    </row>
    <row r="4020" spans="4:12" x14ac:dyDescent="0.2">
      <c r="D4020" s="200"/>
      <c r="E4020" s="11"/>
      <c r="F4020" s="10"/>
      <c r="G4020" s="7">
        <v>100</v>
      </c>
      <c r="H4020" s="18">
        <v>5.5921052631580004</v>
      </c>
      <c r="I4020" s="2">
        <v>25.822368421053</v>
      </c>
      <c r="J4020" s="2">
        <v>29.276315789474001</v>
      </c>
      <c r="K4020" s="2">
        <v>35.855263157895003</v>
      </c>
      <c r="L4020" s="15">
        <v>3.4539473684209998</v>
      </c>
    </row>
    <row r="4021" spans="4:12" x14ac:dyDescent="0.2">
      <c r="D4021" s="199" t="s">
        <v>33</v>
      </c>
      <c r="E4021" s="22" t="s">
        <v>34</v>
      </c>
      <c r="F4021" s="21"/>
      <c r="G4021" s="19">
        <v>74</v>
      </c>
      <c r="H4021" s="27">
        <v>2</v>
      </c>
      <c r="I4021" s="3">
        <v>22</v>
      </c>
      <c r="J4021" s="3">
        <v>20</v>
      </c>
      <c r="K4021" s="3">
        <v>28</v>
      </c>
      <c r="L4021" s="26">
        <v>2</v>
      </c>
    </row>
    <row r="4022" spans="4:12" x14ac:dyDescent="0.2">
      <c r="D4022" s="200"/>
      <c r="E4022" s="11"/>
      <c r="F4022" s="10"/>
      <c r="G4022" s="7">
        <v>100</v>
      </c>
      <c r="H4022" s="18">
        <v>2.7027027027030002</v>
      </c>
      <c r="I4022" s="2">
        <v>29.72972972973</v>
      </c>
      <c r="J4022" s="2">
        <v>27.027027027027</v>
      </c>
      <c r="K4022" s="2">
        <v>37.837837837838002</v>
      </c>
      <c r="L4022" s="15">
        <v>2.7027027027030002</v>
      </c>
    </row>
    <row r="4023" spans="4:12" x14ac:dyDescent="0.2">
      <c r="D4023" s="200"/>
      <c r="E4023" s="4" t="s">
        <v>35</v>
      </c>
      <c r="F4023" s="5"/>
      <c r="G4023" s="6">
        <v>148</v>
      </c>
      <c r="H4023" s="8">
        <v>16</v>
      </c>
      <c r="I4023" s="1">
        <v>47</v>
      </c>
      <c r="J4023" s="1">
        <v>37</v>
      </c>
      <c r="K4023" s="1">
        <v>43</v>
      </c>
      <c r="L4023" s="9">
        <v>5</v>
      </c>
    </row>
    <row r="4024" spans="4:12" x14ac:dyDescent="0.2">
      <c r="D4024" s="200"/>
      <c r="E4024" s="11"/>
      <c r="F4024" s="10"/>
      <c r="G4024" s="7">
        <v>100</v>
      </c>
      <c r="H4024" s="70">
        <v>10.810810810811001</v>
      </c>
      <c r="I4024" s="2">
        <v>31.756756756756999</v>
      </c>
      <c r="J4024" s="2">
        <v>25</v>
      </c>
      <c r="K4024" s="30">
        <v>29.054054054053999</v>
      </c>
      <c r="L4024" s="15">
        <v>3.3783783783780001</v>
      </c>
    </row>
    <row r="4025" spans="4:12" x14ac:dyDescent="0.2">
      <c r="D4025" s="200"/>
      <c r="E4025" s="4" t="s">
        <v>36</v>
      </c>
      <c r="F4025" s="5"/>
      <c r="G4025" s="6">
        <v>187</v>
      </c>
      <c r="H4025" s="8">
        <v>14</v>
      </c>
      <c r="I4025" s="1">
        <v>69</v>
      </c>
      <c r="J4025" s="1">
        <v>66</v>
      </c>
      <c r="K4025" s="1">
        <v>37</v>
      </c>
      <c r="L4025" s="9">
        <v>1</v>
      </c>
    </row>
    <row r="4026" spans="4:12" x14ac:dyDescent="0.2">
      <c r="D4026" s="200"/>
      <c r="E4026" s="11"/>
      <c r="F4026" s="10"/>
      <c r="G4026" s="7">
        <v>100</v>
      </c>
      <c r="H4026" s="18">
        <v>7.4866310160429999</v>
      </c>
      <c r="I4026" s="25">
        <v>36.898395721924999</v>
      </c>
      <c r="J4026" s="25">
        <v>35.294117647058997</v>
      </c>
      <c r="K4026" s="50">
        <v>19.786096256684001</v>
      </c>
      <c r="L4026" s="15">
        <v>0.53475935828900001</v>
      </c>
    </row>
    <row r="4027" spans="4:12" x14ac:dyDescent="0.2">
      <c r="D4027" s="200"/>
      <c r="E4027" s="4" t="s">
        <v>37</v>
      </c>
      <c r="F4027" s="5"/>
      <c r="G4027" s="6">
        <v>221</v>
      </c>
      <c r="H4027" s="8">
        <v>16</v>
      </c>
      <c r="I4027" s="1">
        <v>65</v>
      </c>
      <c r="J4027" s="1">
        <v>75</v>
      </c>
      <c r="K4027" s="1">
        <v>60</v>
      </c>
      <c r="L4027" s="9">
        <v>5</v>
      </c>
    </row>
    <row r="4028" spans="4:12" x14ac:dyDescent="0.2">
      <c r="D4028" s="200"/>
      <c r="E4028" s="11"/>
      <c r="F4028" s="10"/>
      <c r="G4028" s="7">
        <v>100</v>
      </c>
      <c r="H4028" s="18">
        <v>7.2398190045249997</v>
      </c>
      <c r="I4028" s="2">
        <v>29.411764705882</v>
      </c>
      <c r="J4028" s="25">
        <v>33.936651583710002</v>
      </c>
      <c r="K4028" s="30">
        <v>27.149321266967998</v>
      </c>
      <c r="L4028" s="15">
        <v>2.262443438914</v>
      </c>
    </row>
    <row r="4029" spans="4:12" x14ac:dyDescent="0.2">
      <c r="D4029" s="200"/>
      <c r="E4029" s="4" t="s">
        <v>38</v>
      </c>
      <c r="F4029" s="5"/>
      <c r="G4029" s="6">
        <v>186</v>
      </c>
      <c r="H4029" s="8">
        <v>7</v>
      </c>
      <c r="I4029" s="1">
        <v>52</v>
      </c>
      <c r="J4029" s="1">
        <v>51</v>
      </c>
      <c r="K4029" s="1">
        <v>69</v>
      </c>
      <c r="L4029" s="9">
        <v>7</v>
      </c>
    </row>
    <row r="4030" spans="4:12" x14ac:dyDescent="0.2">
      <c r="D4030" s="200"/>
      <c r="E4030" s="11"/>
      <c r="F4030" s="10"/>
      <c r="G4030" s="7">
        <v>100</v>
      </c>
      <c r="H4030" s="18">
        <v>3.7634408602149998</v>
      </c>
      <c r="I4030" s="2">
        <v>27.956989247311999</v>
      </c>
      <c r="J4030" s="2">
        <v>27.419354838709999</v>
      </c>
      <c r="K4030" s="2">
        <v>37.096774193548001</v>
      </c>
      <c r="L4030" s="15">
        <v>3.7634408602149998</v>
      </c>
    </row>
    <row r="4031" spans="4:12" x14ac:dyDescent="0.2">
      <c r="D4031" s="200"/>
      <c r="E4031" s="4" t="s">
        <v>39</v>
      </c>
      <c r="F4031" s="5"/>
      <c r="G4031" s="6">
        <v>223</v>
      </c>
      <c r="H4031" s="8">
        <v>7</v>
      </c>
      <c r="I4031" s="1">
        <v>50</v>
      </c>
      <c r="J4031" s="1">
        <v>62</v>
      </c>
      <c r="K4031" s="1">
        <v>99</v>
      </c>
      <c r="L4031" s="9">
        <v>5</v>
      </c>
    </row>
    <row r="4032" spans="4:12" x14ac:dyDescent="0.2">
      <c r="D4032" s="200"/>
      <c r="E4032" s="11"/>
      <c r="F4032" s="10"/>
      <c r="G4032" s="7">
        <v>100</v>
      </c>
      <c r="H4032" s="18">
        <v>3.139013452915</v>
      </c>
      <c r="I4032" s="30">
        <v>22.421524663677001</v>
      </c>
      <c r="J4032" s="2">
        <v>27.80269058296</v>
      </c>
      <c r="K4032" s="25">
        <v>44.394618834081001</v>
      </c>
      <c r="L4032" s="15">
        <v>2.2421524663680001</v>
      </c>
    </row>
    <row r="4033" spans="2:12" x14ac:dyDescent="0.2">
      <c r="D4033" s="200"/>
      <c r="E4033" s="4" t="s">
        <v>40</v>
      </c>
      <c r="F4033" s="5"/>
      <c r="G4033" s="6">
        <v>161</v>
      </c>
      <c r="H4033" s="8">
        <v>4</v>
      </c>
      <c r="I4033" s="1">
        <v>34</v>
      </c>
      <c r="J4033" s="1">
        <v>31</v>
      </c>
      <c r="K4033" s="1">
        <v>77</v>
      </c>
      <c r="L4033" s="9">
        <v>15</v>
      </c>
    </row>
    <row r="4034" spans="2:12" x14ac:dyDescent="0.2">
      <c r="D4034" s="201"/>
      <c r="E4034" s="45"/>
      <c r="F4034" s="51"/>
      <c r="G4034" s="81">
        <v>100</v>
      </c>
      <c r="H4034" s="115">
        <v>2.4844720496889998</v>
      </c>
      <c r="I4034" s="126">
        <v>21.11801242236</v>
      </c>
      <c r="J4034" s="126">
        <v>19.254658385092998</v>
      </c>
      <c r="K4034" s="112">
        <v>47.826086956521998</v>
      </c>
      <c r="L4034" s="154">
        <v>9.3167701863350008</v>
      </c>
    </row>
    <row r="4036" spans="2:12" x14ac:dyDescent="0.2">
      <c r="B4036" s="40" t="str">
        <f xml:space="preserve"> HYPERLINK("#'目次'!B104", "[98]")</f>
        <v>[98]</v>
      </c>
      <c r="C4036" s="23" t="s">
        <v>202</v>
      </c>
    </row>
    <row r="4039" spans="2:12" x14ac:dyDescent="0.2">
      <c r="C4039" s="23" t="s">
        <v>48</v>
      </c>
    </row>
    <row r="4040" spans="2:12" ht="36" x14ac:dyDescent="0.2">
      <c r="D4040" s="195"/>
      <c r="E4040" s="196"/>
      <c r="F4040" s="196"/>
      <c r="G4040" s="37" t="s">
        <v>15</v>
      </c>
      <c r="H4040" s="33" t="s">
        <v>178</v>
      </c>
      <c r="I4040" s="13" t="s">
        <v>179</v>
      </c>
      <c r="J4040" s="13" t="s">
        <v>180</v>
      </c>
      <c r="K4040" s="13" t="s">
        <v>181</v>
      </c>
      <c r="L4040" s="38" t="s">
        <v>18</v>
      </c>
    </row>
    <row r="4041" spans="2:12" x14ac:dyDescent="0.2">
      <c r="D4041" s="197"/>
      <c r="E4041" s="198"/>
      <c r="F4041" s="198"/>
      <c r="G4041" s="35"/>
      <c r="H4041" s="39"/>
      <c r="I4041" s="14"/>
      <c r="J4041" s="14"/>
      <c r="K4041" s="14"/>
      <c r="L4041" s="34"/>
    </row>
    <row r="4042" spans="2:12" x14ac:dyDescent="0.2">
      <c r="D4042" s="78"/>
      <c r="E4042" s="79" t="s">
        <v>15</v>
      </c>
      <c r="F4042" s="66"/>
      <c r="G4042" s="36">
        <v>1200</v>
      </c>
      <c r="H4042" s="17">
        <v>66</v>
      </c>
      <c r="I4042" s="17">
        <v>339</v>
      </c>
      <c r="J4042" s="17">
        <v>342</v>
      </c>
      <c r="K4042" s="17">
        <v>413</v>
      </c>
      <c r="L4042" s="47">
        <v>40</v>
      </c>
    </row>
    <row r="4043" spans="2:12" x14ac:dyDescent="0.2">
      <c r="D4043" s="45"/>
      <c r="E4043" s="51"/>
      <c r="F4043" s="67"/>
      <c r="G4043" s="7">
        <v>100</v>
      </c>
      <c r="H4043" s="2">
        <v>5.5</v>
      </c>
      <c r="I4043" s="2">
        <v>28.25</v>
      </c>
      <c r="J4043" s="2">
        <v>28.5</v>
      </c>
      <c r="K4043" s="2">
        <v>34.416666666666998</v>
      </c>
      <c r="L4043" s="15">
        <v>3.333333333333</v>
      </c>
    </row>
    <row r="4044" spans="2:12" x14ac:dyDescent="0.2">
      <c r="D4044" s="199" t="s">
        <v>49</v>
      </c>
      <c r="E4044" s="22" t="s">
        <v>50</v>
      </c>
      <c r="F4044" s="21"/>
      <c r="G4044" s="19">
        <v>15</v>
      </c>
      <c r="H4044" s="27">
        <v>0</v>
      </c>
      <c r="I4044" s="3">
        <v>1</v>
      </c>
      <c r="J4044" s="3">
        <v>5</v>
      </c>
      <c r="K4044" s="3">
        <v>9</v>
      </c>
      <c r="L4044" s="26">
        <v>0</v>
      </c>
    </row>
    <row r="4045" spans="2:12" x14ac:dyDescent="0.2">
      <c r="D4045" s="200"/>
      <c r="E4045" s="11"/>
      <c r="F4045" s="10"/>
      <c r="G4045" s="7">
        <v>100</v>
      </c>
      <c r="H4045" s="143">
        <v>0</v>
      </c>
      <c r="I4045" s="50">
        <v>6.666666666667</v>
      </c>
      <c r="J4045" s="2">
        <v>33.333333333333002</v>
      </c>
      <c r="K4045" s="41">
        <v>60</v>
      </c>
      <c r="L4045" s="48">
        <v>0</v>
      </c>
    </row>
    <row r="4046" spans="2:12" x14ac:dyDescent="0.2">
      <c r="D4046" s="200"/>
      <c r="E4046" s="4" t="s">
        <v>51</v>
      </c>
      <c r="F4046" s="5"/>
      <c r="G4046" s="6">
        <v>142</v>
      </c>
      <c r="H4046" s="8">
        <v>10</v>
      </c>
      <c r="I4046" s="1">
        <v>28</v>
      </c>
      <c r="J4046" s="1">
        <v>45</v>
      </c>
      <c r="K4046" s="1">
        <v>56</v>
      </c>
      <c r="L4046" s="9">
        <v>3</v>
      </c>
    </row>
    <row r="4047" spans="2:12" x14ac:dyDescent="0.2">
      <c r="D4047" s="200"/>
      <c r="E4047" s="11"/>
      <c r="F4047" s="10"/>
      <c r="G4047" s="7">
        <v>100</v>
      </c>
      <c r="H4047" s="18">
        <v>7.0422535211269999</v>
      </c>
      <c r="I4047" s="30">
        <v>19.718309859154999</v>
      </c>
      <c r="J4047" s="2">
        <v>31.690140845070001</v>
      </c>
      <c r="K4047" s="25">
        <v>39.436619718309998</v>
      </c>
      <c r="L4047" s="15">
        <v>2.112676056338</v>
      </c>
    </row>
    <row r="4048" spans="2:12" x14ac:dyDescent="0.2">
      <c r="D4048" s="200"/>
      <c r="E4048" s="4" t="s">
        <v>52</v>
      </c>
      <c r="F4048" s="5"/>
      <c r="G4048" s="6">
        <v>26</v>
      </c>
      <c r="H4048" s="8">
        <v>2</v>
      </c>
      <c r="I4048" s="1">
        <v>10</v>
      </c>
      <c r="J4048" s="1">
        <v>7</v>
      </c>
      <c r="K4048" s="1">
        <v>7</v>
      </c>
      <c r="L4048" s="9">
        <v>0</v>
      </c>
    </row>
    <row r="4049" spans="4:12" x14ac:dyDescent="0.2">
      <c r="D4049" s="200"/>
      <c r="E4049" s="11"/>
      <c r="F4049" s="10"/>
      <c r="G4049" s="7">
        <v>100</v>
      </c>
      <c r="H4049" s="18">
        <v>7.6923076923079998</v>
      </c>
      <c r="I4049" s="41">
        <v>38.461538461537998</v>
      </c>
      <c r="J4049" s="2">
        <v>26.923076923077002</v>
      </c>
      <c r="K4049" s="30">
        <v>26.923076923077002</v>
      </c>
      <c r="L4049" s="48">
        <v>0</v>
      </c>
    </row>
    <row r="4050" spans="4:12" x14ac:dyDescent="0.2">
      <c r="D4050" s="200"/>
      <c r="E4050" s="4" t="s">
        <v>53</v>
      </c>
      <c r="F4050" s="5"/>
      <c r="G4050" s="6">
        <v>41</v>
      </c>
      <c r="H4050" s="8">
        <v>0</v>
      </c>
      <c r="I4050" s="1">
        <v>9</v>
      </c>
      <c r="J4050" s="1">
        <v>13</v>
      </c>
      <c r="K4050" s="1">
        <v>18</v>
      </c>
      <c r="L4050" s="9">
        <v>1</v>
      </c>
    </row>
    <row r="4051" spans="4:12" x14ac:dyDescent="0.2">
      <c r="D4051" s="200"/>
      <c r="E4051" s="11"/>
      <c r="F4051" s="10"/>
      <c r="G4051" s="7">
        <v>100</v>
      </c>
      <c r="H4051" s="143">
        <v>0</v>
      </c>
      <c r="I4051" s="30">
        <v>21.951219512194999</v>
      </c>
      <c r="J4051" s="2">
        <v>31.707317073171001</v>
      </c>
      <c r="K4051" s="25">
        <v>43.902439024389999</v>
      </c>
      <c r="L4051" s="15">
        <v>2.4390243902440001</v>
      </c>
    </row>
    <row r="4052" spans="4:12" x14ac:dyDescent="0.2">
      <c r="D4052" s="200"/>
      <c r="E4052" s="4" t="s">
        <v>54</v>
      </c>
      <c r="F4052" s="5"/>
      <c r="G4052" s="6">
        <v>226</v>
      </c>
      <c r="H4052" s="8">
        <v>17</v>
      </c>
      <c r="I4052" s="1">
        <v>80</v>
      </c>
      <c r="J4052" s="1">
        <v>73</v>
      </c>
      <c r="K4052" s="1">
        <v>50</v>
      </c>
      <c r="L4052" s="9">
        <v>6</v>
      </c>
    </row>
    <row r="4053" spans="4:12" x14ac:dyDescent="0.2">
      <c r="D4053" s="200"/>
      <c r="E4053" s="11"/>
      <c r="F4053" s="10"/>
      <c r="G4053" s="7">
        <v>100</v>
      </c>
      <c r="H4053" s="18">
        <v>7.5221238938050003</v>
      </c>
      <c r="I4053" s="25">
        <v>35.398230088496</v>
      </c>
      <c r="J4053" s="2">
        <v>32.300884955751997</v>
      </c>
      <c r="K4053" s="50">
        <v>22.123893805310001</v>
      </c>
      <c r="L4053" s="15">
        <v>2.654867256637</v>
      </c>
    </row>
    <row r="4054" spans="4:12" x14ac:dyDescent="0.2">
      <c r="D4054" s="200"/>
      <c r="E4054" s="4" t="s">
        <v>55</v>
      </c>
      <c r="F4054" s="5"/>
      <c r="G4054" s="6">
        <v>125</v>
      </c>
      <c r="H4054" s="8">
        <v>10</v>
      </c>
      <c r="I4054" s="1">
        <v>37</v>
      </c>
      <c r="J4054" s="1">
        <v>30</v>
      </c>
      <c r="K4054" s="1">
        <v>45</v>
      </c>
      <c r="L4054" s="9">
        <v>3</v>
      </c>
    </row>
    <row r="4055" spans="4:12" x14ac:dyDescent="0.2">
      <c r="D4055" s="200"/>
      <c r="E4055" s="11"/>
      <c r="F4055" s="10"/>
      <c r="G4055" s="7">
        <v>100</v>
      </c>
      <c r="H4055" s="18">
        <v>8</v>
      </c>
      <c r="I4055" s="2">
        <v>29.6</v>
      </c>
      <c r="J4055" s="2">
        <v>24</v>
      </c>
      <c r="K4055" s="2">
        <v>36</v>
      </c>
      <c r="L4055" s="15">
        <v>2.4</v>
      </c>
    </row>
    <row r="4056" spans="4:12" x14ac:dyDescent="0.2">
      <c r="D4056" s="200"/>
      <c r="E4056" s="4" t="s">
        <v>56</v>
      </c>
      <c r="F4056" s="5"/>
      <c r="G4056" s="6">
        <v>190</v>
      </c>
      <c r="H4056" s="8">
        <v>9</v>
      </c>
      <c r="I4056" s="1">
        <v>57</v>
      </c>
      <c r="J4056" s="1">
        <v>53</v>
      </c>
      <c r="K4056" s="1">
        <v>65</v>
      </c>
      <c r="L4056" s="9">
        <v>6</v>
      </c>
    </row>
    <row r="4057" spans="4:12" x14ac:dyDescent="0.2">
      <c r="D4057" s="200"/>
      <c r="E4057" s="11"/>
      <c r="F4057" s="10"/>
      <c r="G4057" s="7">
        <v>100</v>
      </c>
      <c r="H4057" s="18">
        <v>4.7368421052630003</v>
      </c>
      <c r="I4057" s="2">
        <v>30</v>
      </c>
      <c r="J4057" s="2">
        <v>27.894736842105001</v>
      </c>
      <c r="K4057" s="2">
        <v>34.210526315788996</v>
      </c>
      <c r="L4057" s="15">
        <v>3.1578947368420001</v>
      </c>
    </row>
    <row r="4058" spans="4:12" x14ac:dyDescent="0.2">
      <c r="D4058" s="200"/>
      <c r="E4058" s="4" t="s">
        <v>57</v>
      </c>
      <c r="F4058" s="5"/>
      <c r="G4058" s="6">
        <v>185</v>
      </c>
      <c r="H4058" s="8">
        <v>11</v>
      </c>
      <c r="I4058" s="1">
        <v>42</v>
      </c>
      <c r="J4058" s="1">
        <v>56</v>
      </c>
      <c r="K4058" s="1">
        <v>71</v>
      </c>
      <c r="L4058" s="9">
        <v>5</v>
      </c>
    </row>
    <row r="4059" spans="4:12" x14ac:dyDescent="0.2">
      <c r="D4059" s="200"/>
      <c r="E4059" s="11"/>
      <c r="F4059" s="10"/>
      <c r="G4059" s="7">
        <v>100</v>
      </c>
      <c r="H4059" s="18">
        <v>5.9459459459459998</v>
      </c>
      <c r="I4059" s="30">
        <v>22.702702702703</v>
      </c>
      <c r="J4059" s="2">
        <v>30.27027027027</v>
      </c>
      <c r="K4059" s="2">
        <v>38.378378378378002</v>
      </c>
      <c r="L4059" s="15">
        <v>2.7027027027030002</v>
      </c>
    </row>
    <row r="4060" spans="4:12" x14ac:dyDescent="0.2">
      <c r="D4060" s="200"/>
      <c r="E4060" s="4" t="s">
        <v>58</v>
      </c>
      <c r="F4060" s="5"/>
      <c r="G4060" s="6">
        <v>113</v>
      </c>
      <c r="H4060" s="8">
        <v>4</v>
      </c>
      <c r="I4060" s="1">
        <v>36</v>
      </c>
      <c r="J4060" s="1">
        <v>31</v>
      </c>
      <c r="K4060" s="1">
        <v>38</v>
      </c>
      <c r="L4060" s="9">
        <v>4</v>
      </c>
    </row>
    <row r="4061" spans="4:12" x14ac:dyDescent="0.2">
      <c r="D4061" s="200"/>
      <c r="E4061" s="11"/>
      <c r="F4061" s="10"/>
      <c r="G4061" s="7">
        <v>100</v>
      </c>
      <c r="H4061" s="18">
        <v>3.53982300885</v>
      </c>
      <c r="I4061" s="2">
        <v>31.858407079646</v>
      </c>
      <c r="J4061" s="2">
        <v>27.433628318583999</v>
      </c>
      <c r="K4061" s="2">
        <v>33.628318584071003</v>
      </c>
      <c r="L4061" s="15">
        <v>3.53982300885</v>
      </c>
    </row>
    <row r="4062" spans="4:12" x14ac:dyDescent="0.2">
      <c r="D4062" s="200"/>
      <c r="E4062" s="4" t="s">
        <v>59</v>
      </c>
      <c r="F4062" s="5"/>
      <c r="G4062" s="6">
        <v>136</v>
      </c>
      <c r="H4062" s="8">
        <v>3</v>
      </c>
      <c r="I4062" s="1">
        <v>39</v>
      </c>
      <c r="J4062" s="1">
        <v>28</v>
      </c>
      <c r="K4062" s="1">
        <v>54</v>
      </c>
      <c r="L4062" s="9">
        <v>12</v>
      </c>
    </row>
    <row r="4063" spans="4:12" x14ac:dyDescent="0.2">
      <c r="D4063" s="200"/>
      <c r="E4063" s="11"/>
      <c r="F4063" s="10"/>
      <c r="G4063" s="7">
        <v>100</v>
      </c>
      <c r="H4063" s="18">
        <v>2.2058823529409999</v>
      </c>
      <c r="I4063" s="2">
        <v>28.676470588234999</v>
      </c>
      <c r="J4063" s="30">
        <v>20.588235294118</v>
      </c>
      <c r="K4063" s="25">
        <v>39.705882352941003</v>
      </c>
      <c r="L4063" s="85">
        <v>8.8235294117649996</v>
      </c>
    </row>
    <row r="4064" spans="4:12" x14ac:dyDescent="0.2">
      <c r="D4064" s="199" t="s">
        <v>60</v>
      </c>
      <c r="E4064" s="22" t="s">
        <v>61</v>
      </c>
      <c r="F4064" s="21"/>
      <c r="G4064" s="19">
        <v>205</v>
      </c>
      <c r="H4064" s="27">
        <v>11</v>
      </c>
      <c r="I4064" s="3">
        <v>55</v>
      </c>
      <c r="J4064" s="3">
        <v>54</v>
      </c>
      <c r="K4064" s="3">
        <v>74</v>
      </c>
      <c r="L4064" s="26">
        <v>11</v>
      </c>
    </row>
    <row r="4065" spans="4:12" x14ac:dyDescent="0.2">
      <c r="D4065" s="200"/>
      <c r="E4065" s="11"/>
      <c r="F4065" s="10"/>
      <c r="G4065" s="7">
        <v>100</v>
      </c>
      <c r="H4065" s="18">
        <v>5.3658536585369996</v>
      </c>
      <c r="I4065" s="2">
        <v>26.829268292683</v>
      </c>
      <c r="J4065" s="2">
        <v>26.341463414633999</v>
      </c>
      <c r="K4065" s="2">
        <v>36.097560975610001</v>
      </c>
      <c r="L4065" s="15">
        <v>5.3658536585369996</v>
      </c>
    </row>
    <row r="4066" spans="4:12" x14ac:dyDescent="0.2">
      <c r="D4066" s="200"/>
      <c r="E4066" s="4" t="s">
        <v>62</v>
      </c>
      <c r="F4066" s="5"/>
      <c r="G4066" s="6">
        <v>160</v>
      </c>
      <c r="H4066" s="8">
        <v>10</v>
      </c>
      <c r="I4066" s="1">
        <v>42</v>
      </c>
      <c r="J4066" s="1">
        <v>37</v>
      </c>
      <c r="K4066" s="1">
        <v>68</v>
      </c>
      <c r="L4066" s="9">
        <v>3</v>
      </c>
    </row>
    <row r="4067" spans="4:12" x14ac:dyDescent="0.2">
      <c r="D4067" s="200"/>
      <c r="E4067" s="11"/>
      <c r="F4067" s="10"/>
      <c r="G4067" s="7">
        <v>100</v>
      </c>
      <c r="H4067" s="18">
        <v>6.25</v>
      </c>
      <c r="I4067" s="2">
        <v>26.25</v>
      </c>
      <c r="J4067" s="30">
        <v>23.125</v>
      </c>
      <c r="K4067" s="25">
        <v>42.5</v>
      </c>
      <c r="L4067" s="15">
        <v>1.875</v>
      </c>
    </row>
    <row r="4068" spans="4:12" x14ac:dyDescent="0.2">
      <c r="D4068" s="200"/>
      <c r="E4068" s="4" t="s">
        <v>63</v>
      </c>
      <c r="F4068" s="5"/>
      <c r="G4068" s="6">
        <v>121</v>
      </c>
      <c r="H4068" s="8">
        <v>6</v>
      </c>
      <c r="I4068" s="1">
        <v>36</v>
      </c>
      <c r="J4068" s="1">
        <v>35</v>
      </c>
      <c r="K4068" s="1">
        <v>40</v>
      </c>
      <c r="L4068" s="9">
        <v>4</v>
      </c>
    </row>
    <row r="4069" spans="4:12" x14ac:dyDescent="0.2">
      <c r="D4069" s="200"/>
      <c r="E4069" s="11"/>
      <c r="F4069" s="10"/>
      <c r="G4069" s="7">
        <v>100</v>
      </c>
      <c r="H4069" s="18">
        <v>4.9586776859499997</v>
      </c>
      <c r="I4069" s="2">
        <v>29.752066115702</v>
      </c>
      <c r="J4069" s="2">
        <v>28.925619834711</v>
      </c>
      <c r="K4069" s="2">
        <v>33.057851239668999</v>
      </c>
      <c r="L4069" s="15">
        <v>3.305785123967</v>
      </c>
    </row>
    <row r="4070" spans="4:12" x14ac:dyDescent="0.2">
      <c r="D4070" s="200"/>
      <c r="E4070" s="4" t="s">
        <v>64</v>
      </c>
      <c r="F4070" s="5"/>
      <c r="G4070" s="6">
        <v>124</v>
      </c>
      <c r="H4070" s="8">
        <v>6</v>
      </c>
      <c r="I4070" s="1">
        <v>44</v>
      </c>
      <c r="J4070" s="1">
        <v>38</v>
      </c>
      <c r="K4070" s="1">
        <v>34</v>
      </c>
      <c r="L4070" s="9">
        <v>2</v>
      </c>
    </row>
    <row r="4071" spans="4:12" x14ac:dyDescent="0.2">
      <c r="D4071" s="200"/>
      <c r="E4071" s="11"/>
      <c r="F4071" s="10"/>
      <c r="G4071" s="7">
        <v>100</v>
      </c>
      <c r="H4071" s="18">
        <v>4.8387096774189997</v>
      </c>
      <c r="I4071" s="25">
        <v>35.483870967742</v>
      </c>
      <c r="J4071" s="2">
        <v>30.645161290322999</v>
      </c>
      <c r="K4071" s="30">
        <v>27.419354838709999</v>
      </c>
      <c r="L4071" s="15">
        <v>1.6129032258060001</v>
      </c>
    </row>
    <row r="4072" spans="4:12" x14ac:dyDescent="0.2">
      <c r="D4072" s="200"/>
      <c r="E4072" s="4" t="s">
        <v>65</v>
      </c>
      <c r="F4072" s="5"/>
      <c r="G4072" s="6">
        <v>109</v>
      </c>
      <c r="H4072" s="8">
        <v>9</v>
      </c>
      <c r="I4072" s="1">
        <v>25</v>
      </c>
      <c r="J4072" s="1">
        <v>41</v>
      </c>
      <c r="K4072" s="1">
        <v>31</v>
      </c>
      <c r="L4072" s="9">
        <v>3</v>
      </c>
    </row>
    <row r="4073" spans="4:12" x14ac:dyDescent="0.2">
      <c r="D4073" s="200"/>
      <c r="E4073" s="11"/>
      <c r="F4073" s="10"/>
      <c r="G4073" s="7">
        <v>100</v>
      </c>
      <c r="H4073" s="18">
        <v>8.2568807339449997</v>
      </c>
      <c r="I4073" s="30">
        <v>22.935779816514</v>
      </c>
      <c r="J4073" s="25">
        <v>37.614678899083003</v>
      </c>
      <c r="K4073" s="30">
        <v>28.440366972477001</v>
      </c>
      <c r="L4073" s="15">
        <v>2.7522935779819999</v>
      </c>
    </row>
    <row r="4074" spans="4:12" x14ac:dyDescent="0.2">
      <c r="D4074" s="200"/>
      <c r="E4074" s="4" t="s">
        <v>66</v>
      </c>
      <c r="F4074" s="5"/>
      <c r="G4074" s="6">
        <v>104</v>
      </c>
      <c r="H4074" s="8">
        <v>6</v>
      </c>
      <c r="I4074" s="1">
        <v>40</v>
      </c>
      <c r="J4074" s="1">
        <v>23</v>
      </c>
      <c r="K4074" s="1">
        <v>33</v>
      </c>
      <c r="L4074" s="9">
        <v>2</v>
      </c>
    </row>
    <row r="4075" spans="4:12" x14ac:dyDescent="0.2">
      <c r="D4075" s="200"/>
      <c r="E4075" s="11"/>
      <c r="F4075" s="10"/>
      <c r="G4075" s="7">
        <v>100</v>
      </c>
      <c r="H4075" s="18">
        <v>5.7692307692310001</v>
      </c>
      <c r="I4075" s="41">
        <v>38.461538461537998</v>
      </c>
      <c r="J4075" s="30">
        <v>22.115384615385</v>
      </c>
      <c r="K4075" s="2">
        <v>31.730769230768999</v>
      </c>
      <c r="L4075" s="15">
        <v>1.923076923077</v>
      </c>
    </row>
    <row r="4076" spans="4:12" x14ac:dyDescent="0.2">
      <c r="D4076" s="200"/>
      <c r="E4076" s="4" t="s">
        <v>67</v>
      </c>
      <c r="F4076" s="5"/>
      <c r="G4076" s="6">
        <v>139</v>
      </c>
      <c r="H4076" s="8">
        <v>10</v>
      </c>
      <c r="I4076" s="1">
        <v>39</v>
      </c>
      <c r="J4076" s="1">
        <v>39</v>
      </c>
      <c r="K4076" s="1">
        <v>47</v>
      </c>
      <c r="L4076" s="9">
        <v>4</v>
      </c>
    </row>
    <row r="4077" spans="4:12" x14ac:dyDescent="0.2">
      <c r="D4077" s="200"/>
      <c r="E4077" s="11"/>
      <c r="F4077" s="10"/>
      <c r="G4077" s="7">
        <v>100</v>
      </c>
      <c r="H4077" s="18">
        <v>7.1942446043170003</v>
      </c>
      <c r="I4077" s="2">
        <v>28.057553956835001</v>
      </c>
      <c r="J4077" s="2">
        <v>28.057553956835001</v>
      </c>
      <c r="K4077" s="2">
        <v>33.812949640287997</v>
      </c>
      <c r="L4077" s="15">
        <v>2.877697841727</v>
      </c>
    </row>
    <row r="4078" spans="4:12" x14ac:dyDescent="0.2">
      <c r="D4078" s="200"/>
      <c r="E4078" s="4" t="s">
        <v>68</v>
      </c>
      <c r="F4078" s="5"/>
      <c r="G4078" s="6">
        <v>48</v>
      </c>
      <c r="H4078" s="8">
        <v>2</v>
      </c>
      <c r="I4078" s="1">
        <v>12</v>
      </c>
      <c r="J4078" s="1">
        <v>22</v>
      </c>
      <c r="K4078" s="1">
        <v>12</v>
      </c>
      <c r="L4078" s="9">
        <v>0</v>
      </c>
    </row>
    <row r="4079" spans="4:12" x14ac:dyDescent="0.2">
      <c r="D4079" s="200"/>
      <c r="E4079" s="11"/>
      <c r="F4079" s="10"/>
      <c r="G4079" s="7">
        <v>100</v>
      </c>
      <c r="H4079" s="18">
        <v>4.166666666667</v>
      </c>
      <c r="I4079" s="2">
        <v>25</v>
      </c>
      <c r="J4079" s="41">
        <v>45.833333333333002</v>
      </c>
      <c r="K4079" s="30">
        <v>25</v>
      </c>
      <c r="L4079" s="48">
        <v>0</v>
      </c>
    </row>
    <row r="4080" spans="4:12" x14ac:dyDescent="0.2">
      <c r="D4080" s="200"/>
      <c r="E4080" s="4" t="s">
        <v>69</v>
      </c>
      <c r="F4080" s="5"/>
      <c r="G4080" s="6">
        <v>37</v>
      </c>
      <c r="H4080" s="8">
        <v>1</v>
      </c>
      <c r="I4080" s="1">
        <v>11</v>
      </c>
      <c r="J4080" s="1">
        <v>12</v>
      </c>
      <c r="K4080" s="1">
        <v>13</v>
      </c>
      <c r="L4080" s="9">
        <v>0</v>
      </c>
    </row>
    <row r="4081" spans="2:12" x14ac:dyDescent="0.2">
      <c r="D4081" s="200"/>
      <c r="E4081" s="11"/>
      <c r="F4081" s="10"/>
      <c r="G4081" s="7">
        <v>100</v>
      </c>
      <c r="H4081" s="18">
        <v>2.7027027027030002</v>
      </c>
      <c r="I4081" s="2">
        <v>29.72972972973</v>
      </c>
      <c r="J4081" s="2">
        <v>32.432432432432002</v>
      </c>
      <c r="K4081" s="2">
        <v>35.135135135135002</v>
      </c>
      <c r="L4081" s="48">
        <v>0</v>
      </c>
    </row>
    <row r="4082" spans="2:12" x14ac:dyDescent="0.2">
      <c r="D4082" s="199" t="s">
        <v>70</v>
      </c>
      <c r="E4082" s="22" t="s">
        <v>18</v>
      </c>
      <c r="F4082" s="21"/>
      <c r="G4082" s="19">
        <v>0</v>
      </c>
      <c r="H4082" s="27">
        <v>0</v>
      </c>
      <c r="I4082" s="3">
        <v>0</v>
      </c>
      <c r="J4082" s="3">
        <v>0</v>
      </c>
      <c r="K4082" s="3">
        <v>0</v>
      </c>
      <c r="L4082" s="26">
        <v>0</v>
      </c>
    </row>
    <row r="4083" spans="2:12" x14ac:dyDescent="0.2">
      <c r="D4083" s="201"/>
      <c r="E4083" s="45"/>
      <c r="F4083" s="51"/>
      <c r="G4083" s="119">
        <v>0</v>
      </c>
      <c r="H4083" s="166">
        <v>0</v>
      </c>
      <c r="I4083" s="83">
        <v>0</v>
      </c>
      <c r="J4083" s="83">
        <v>0</v>
      </c>
      <c r="K4083" s="83">
        <v>0</v>
      </c>
      <c r="L4083" s="116">
        <v>0</v>
      </c>
    </row>
    <row r="4085" spans="2:12" x14ac:dyDescent="0.2">
      <c r="B4085" s="40" t="str">
        <f xml:space="preserve"> HYPERLINK("#'目次'!B105", "[99]")</f>
        <v>[99]</v>
      </c>
      <c r="C4085" s="23" t="s">
        <v>202</v>
      </c>
    </row>
    <row r="4088" spans="2:12" x14ac:dyDescent="0.2">
      <c r="C4088" s="23" t="s">
        <v>73</v>
      </c>
    </row>
    <row r="4089" spans="2:12" ht="36" x14ac:dyDescent="0.2">
      <c r="D4089" s="195"/>
      <c r="E4089" s="196"/>
      <c r="F4089" s="196"/>
      <c r="G4089" s="37" t="s">
        <v>15</v>
      </c>
      <c r="H4089" s="33" t="s">
        <v>178</v>
      </c>
      <c r="I4089" s="13" t="s">
        <v>179</v>
      </c>
      <c r="J4089" s="13" t="s">
        <v>180</v>
      </c>
      <c r="K4089" s="13" t="s">
        <v>181</v>
      </c>
      <c r="L4089" s="38" t="s">
        <v>18</v>
      </c>
    </row>
    <row r="4090" spans="2:12" x14ac:dyDescent="0.2">
      <c r="D4090" s="197"/>
      <c r="E4090" s="198"/>
      <c r="F4090" s="198"/>
      <c r="G4090" s="35"/>
      <c r="H4090" s="39"/>
      <c r="I4090" s="14"/>
      <c r="J4090" s="14"/>
      <c r="K4090" s="14"/>
      <c r="L4090" s="34"/>
    </row>
    <row r="4091" spans="2:12" x14ac:dyDescent="0.2">
      <c r="D4091" s="78"/>
      <c r="E4091" s="79" t="s">
        <v>15</v>
      </c>
      <c r="F4091" s="66"/>
      <c r="G4091" s="36">
        <v>1200</v>
      </c>
      <c r="H4091" s="17">
        <v>66</v>
      </c>
      <c r="I4091" s="17">
        <v>339</v>
      </c>
      <c r="J4091" s="17">
        <v>342</v>
      </c>
      <c r="K4091" s="17">
        <v>413</v>
      </c>
      <c r="L4091" s="47">
        <v>40</v>
      </c>
    </row>
    <row r="4092" spans="2:12" x14ac:dyDescent="0.2">
      <c r="D4092" s="45"/>
      <c r="E4092" s="51"/>
      <c r="F4092" s="67"/>
      <c r="G4092" s="7">
        <v>100</v>
      </c>
      <c r="H4092" s="2">
        <v>5.5</v>
      </c>
      <c r="I4092" s="2">
        <v>28.25</v>
      </c>
      <c r="J4092" s="2">
        <v>28.5</v>
      </c>
      <c r="K4092" s="2">
        <v>34.416666666666998</v>
      </c>
      <c r="L4092" s="15">
        <v>3.333333333333</v>
      </c>
    </row>
    <row r="4093" spans="2:12" x14ac:dyDescent="0.2">
      <c r="D4093" s="199" t="s">
        <v>74</v>
      </c>
      <c r="E4093" s="22" t="s">
        <v>75</v>
      </c>
      <c r="F4093" s="21"/>
      <c r="G4093" s="19">
        <v>592</v>
      </c>
      <c r="H4093" s="27">
        <v>32</v>
      </c>
      <c r="I4093" s="3">
        <v>182</v>
      </c>
      <c r="J4093" s="3">
        <v>164</v>
      </c>
      <c r="K4093" s="3">
        <v>195</v>
      </c>
      <c r="L4093" s="26">
        <v>19</v>
      </c>
    </row>
    <row r="4094" spans="2:12" x14ac:dyDescent="0.2">
      <c r="D4094" s="200"/>
      <c r="E4094" s="11"/>
      <c r="F4094" s="10"/>
      <c r="G4094" s="7">
        <v>100</v>
      </c>
      <c r="H4094" s="18">
        <v>5.4054054054050003</v>
      </c>
      <c r="I4094" s="2">
        <v>30.743243243243001</v>
      </c>
      <c r="J4094" s="2">
        <v>27.702702702703</v>
      </c>
      <c r="K4094" s="2">
        <v>32.939189189189001</v>
      </c>
      <c r="L4094" s="15">
        <v>3.209459459459</v>
      </c>
    </row>
    <row r="4095" spans="2:12" x14ac:dyDescent="0.2">
      <c r="D4095" s="200"/>
      <c r="E4095" s="4" t="s">
        <v>34</v>
      </c>
      <c r="F4095" s="5"/>
      <c r="G4095" s="6">
        <v>37</v>
      </c>
      <c r="H4095" s="8">
        <v>1</v>
      </c>
      <c r="I4095" s="1">
        <v>11</v>
      </c>
      <c r="J4095" s="1">
        <v>10</v>
      </c>
      <c r="K4095" s="1">
        <v>14</v>
      </c>
      <c r="L4095" s="9">
        <v>1</v>
      </c>
    </row>
    <row r="4096" spans="2:12" x14ac:dyDescent="0.2">
      <c r="D4096" s="200"/>
      <c r="E4096" s="11"/>
      <c r="F4096" s="10"/>
      <c r="G4096" s="7">
        <v>100</v>
      </c>
      <c r="H4096" s="18">
        <v>2.7027027027030002</v>
      </c>
      <c r="I4096" s="2">
        <v>29.72972972973</v>
      </c>
      <c r="J4096" s="2">
        <v>27.027027027027</v>
      </c>
      <c r="K4096" s="2">
        <v>37.837837837838002</v>
      </c>
      <c r="L4096" s="15">
        <v>2.7027027027030002</v>
      </c>
    </row>
    <row r="4097" spans="4:12" x14ac:dyDescent="0.2">
      <c r="D4097" s="200"/>
      <c r="E4097" s="4" t="s">
        <v>35</v>
      </c>
      <c r="F4097" s="5"/>
      <c r="G4097" s="6">
        <v>75</v>
      </c>
      <c r="H4097" s="8">
        <v>10</v>
      </c>
      <c r="I4097" s="1">
        <v>25</v>
      </c>
      <c r="J4097" s="1">
        <v>19</v>
      </c>
      <c r="K4097" s="1">
        <v>18</v>
      </c>
      <c r="L4097" s="9">
        <v>3</v>
      </c>
    </row>
    <row r="4098" spans="4:12" x14ac:dyDescent="0.2">
      <c r="D4098" s="200"/>
      <c r="E4098" s="11"/>
      <c r="F4098" s="10"/>
      <c r="G4098" s="7">
        <v>100</v>
      </c>
      <c r="H4098" s="70">
        <v>13.333333333333</v>
      </c>
      <c r="I4098" s="25">
        <v>33.333333333333002</v>
      </c>
      <c r="J4098" s="2">
        <v>25.333333333333002</v>
      </c>
      <c r="K4098" s="50">
        <v>24</v>
      </c>
      <c r="L4098" s="15">
        <v>4</v>
      </c>
    </row>
    <row r="4099" spans="4:12" x14ac:dyDescent="0.2">
      <c r="D4099" s="200"/>
      <c r="E4099" s="4" t="s">
        <v>36</v>
      </c>
      <c r="F4099" s="5"/>
      <c r="G4099" s="6">
        <v>95</v>
      </c>
      <c r="H4099" s="8">
        <v>7</v>
      </c>
      <c r="I4099" s="1">
        <v>39</v>
      </c>
      <c r="J4099" s="1">
        <v>30</v>
      </c>
      <c r="K4099" s="1">
        <v>18</v>
      </c>
      <c r="L4099" s="9">
        <v>1</v>
      </c>
    </row>
    <row r="4100" spans="4:12" x14ac:dyDescent="0.2">
      <c r="D4100" s="200"/>
      <c r="E4100" s="11"/>
      <c r="F4100" s="10"/>
      <c r="G4100" s="7">
        <v>100</v>
      </c>
      <c r="H4100" s="18">
        <v>7.3684210526319998</v>
      </c>
      <c r="I4100" s="41">
        <v>41.052631578947</v>
      </c>
      <c r="J4100" s="2">
        <v>31.578947368421002</v>
      </c>
      <c r="K4100" s="50">
        <v>18.947368421053</v>
      </c>
      <c r="L4100" s="15">
        <v>1.052631578947</v>
      </c>
    </row>
    <row r="4101" spans="4:12" x14ac:dyDescent="0.2">
      <c r="D4101" s="200"/>
      <c r="E4101" s="4" t="s">
        <v>37</v>
      </c>
      <c r="F4101" s="5"/>
      <c r="G4101" s="6">
        <v>111</v>
      </c>
      <c r="H4101" s="8">
        <v>9</v>
      </c>
      <c r="I4101" s="1">
        <v>30</v>
      </c>
      <c r="J4101" s="1">
        <v>42</v>
      </c>
      <c r="K4101" s="1">
        <v>28</v>
      </c>
      <c r="L4101" s="9">
        <v>2</v>
      </c>
    </row>
    <row r="4102" spans="4:12" x14ac:dyDescent="0.2">
      <c r="D4102" s="200"/>
      <c r="E4102" s="11"/>
      <c r="F4102" s="10"/>
      <c r="G4102" s="7">
        <v>100</v>
      </c>
      <c r="H4102" s="18">
        <v>8.1081081081080004</v>
      </c>
      <c r="I4102" s="2">
        <v>27.027027027027</v>
      </c>
      <c r="J4102" s="25">
        <v>37.837837837838002</v>
      </c>
      <c r="K4102" s="30">
        <v>25.225225225225</v>
      </c>
      <c r="L4102" s="15">
        <v>1.8018018018019999</v>
      </c>
    </row>
    <row r="4103" spans="4:12" x14ac:dyDescent="0.2">
      <c r="D4103" s="200"/>
      <c r="E4103" s="4" t="s">
        <v>38</v>
      </c>
      <c r="F4103" s="5"/>
      <c r="G4103" s="6">
        <v>93</v>
      </c>
      <c r="H4103" s="8">
        <v>2</v>
      </c>
      <c r="I4103" s="1">
        <v>28</v>
      </c>
      <c r="J4103" s="1">
        <v>23</v>
      </c>
      <c r="K4103" s="1">
        <v>36</v>
      </c>
      <c r="L4103" s="9">
        <v>4</v>
      </c>
    </row>
    <row r="4104" spans="4:12" x14ac:dyDescent="0.2">
      <c r="D4104" s="200"/>
      <c r="E4104" s="11"/>
      <c r="F4104" s="10"/>
      <c r="G4104" s="7">
        <v>100</v>
      </c>
      <c r="H4104" s="18">
        <v>2.1505376344089999</v>
      </c>
      <c r="I4104" s="2">
        <v>30.107526881719998</v>
      </c>
      <c r="J4104" s="2">
        <v>24.731182795698999</v>
      </c>
      <c r="K4104" s="2">
        <v>38.709677419355003</v>
      </c>
      <c r="L4104" s="15">
        <v>4.3010752688169998</v>
      </c>
    </row>
    <row r="4105" spans="4:12" x14ac:dyDescent="0.2">
      <c r="D4105" s="200"/>
      <c r="E4105" s="4" t="s">
        <v>39</v>
      </c>
      <c r="F4105" s="5"/>
      <c r="G4105" s="6">
        <v>109</v>
      </c>
      <c r="H4105" s="8">
        <v>1</v>
      </c>
      <c r="I4105" s="1">
        <v>32</v>
      </c>
      <c r="J4105" s="1">
        <v>29</v>
      </c>
      <c r="K4105" s="1">
        <v>44</v>
      </c>
      <c r="L4105" s="9">
        <v>3</v>
      </c>
    </row>
    <row r="4106" spans="4:12" x14ac:dyDescent="0.2">
      <c r="D4106" s="200"/>
      <c r="E4106" s="11"/>
      <c r="F4106" s="10"/>
      <c r="G4106" s="7">
        <v>100</v>
      </c>
      <c r="H4106" s="18">
        <v>0.91743119266100004</v>
      </c>
      <c r="I4106" s="2">
        <v>29.357798165138</v>
      </c>
      <c r="J4106" s="2">
        <v>26.605504587155998</v>
      </c>
      <c r="K4106" s="25">
        <v>40.366972477064003</v>
      </c>
      <c r="L4106" s="15">
        <v>2.7522935779819999</v>
      </c>
    </row>
    <row r="4107" spans="4:12" x14ac:dyDescent="0.2">
      <c r="D4107" s="200"/>
      <c r="E4107" s="4" t="s">
        <v>40</v>
      </c>
      <c r="F4107" s="5"/>
      <c r="G4107" s="6">
        <v>72</v>
      </c>
      <c r="H4107" s="8">
        <v>2</v>
      </c>
      <c r="I4107" s="1">
        <v>17</v>
      </c>
      <c r="J4107" s="1">
        <v>11</v>
      </c>
      <c r="K4107" s="1">
        <v>37</v>
      </c>
      <c r="L4107" s="9">
        <v>5</v>
      </c>
    </row>
    <row r="4108" spans="4:12" x14ac:dyDescent="0.2">
      <c r="D4108" s="200"/>
      <c r="E4108" s="11"/>
      <c r="F4108" s="10"/>
      <c r="G4108" s="7">
        <v>100</v>
      </c>
      <c r="H4108" s="18">
        <v>2.7777777777780002</v>
      </c>
      <c r="I4108" s="2">
        <v>23.611111111111001</v>
      </c>
      <c r="J4108" s="50">
        <v>15.277777777778001</v>
      </c>
      <c r="K4108" s="41">
        <v>51.388888888888999</v>
      </c>
      <c r="L4108" s="15">
        <v>6.9444444444439997</v>
      </c>
    </row>
    <row r="4109" spans="4:12" x14ac:dyDescent="0.2">
      <c r="D4109" s="199" t="s">
        <v>76</v>
      </c>
      <c r="E4109" s="22" t="s">
        <v>77</v>
      </c>
      <c r="F4109" s="21"/>
      <c r="G4109" s="19">
        <v>608</v>
      </c>
      <c r="H4109" s="27">
        <v>34</v>
      </c>
      <c r="I4109" s="3">
        <v>157</v>
      </c>
      <c r="J4109" s="3">
        <v>178</v>
      </c>
      <c r="K4109" s="3">
        <v>218</v>
      </c>
      <c r="L4109" s="26">
        <v>21</v>
      </c>
    </row>
    <row r="4110" spans="4:12" x14ac:dyDescent="0.2">
      <c r="D4110" s="200"/>
      <c r="E4110" s="11"/>
      <c r="F4110" s="10"/>
      <c r="G4110" s="7">
        <v>100</v>
      </c>
      <c r="H4110" s="18">
        <v>5.5921052631580004</v>
      </c>
      <c r="I4110" s="2">
        <v>25.822368421053</v>
      </c>
      <c r="J4110" s="2">
        <v>29.276315789474001</v>
      </c>
      <c r="K4110" s="2">
        <v>35.855263157895003</v>
      </c>
      <c r="L4110" s="15">
        <v>3.4539473684209998</v>
      </c>
    </row>
    <row r="4111" spans="4:12" x14ac:dyDescent="0.2">
      <c r="D4111" s="200"/>
      <c r="E4111" s="4" t="s">
        <v>34</v>
      </c>
      <c r="F4111" s="5"/>
      <c r="G4111" s="6">
        <v>37</v>
      </c>
      <c r="H4111" s="8">
        <v>1</v>
      </c>
      <c r="I4111" s="1">
        <v>11</v>
      </c>
      <c r="J4111" s="1">
        <v>10</v>
      </c>
      <c r="K4111" s="1">
        <v>14</v>
      </c>
      <c r="L4111" s="9">
        <v>1</v>
      </c>
    </row>
    <row r="4112" spans="4:12" x14ac:dyDescent="0.2">
      <c r="D4112" s="200"/>
      <c r="E4112" s="11"/>
      <c r="F4112" s="10"/>
      <c r="G4112" s="7">
        <v>100</v>
      </c>
      <c r="H4112" s="18">
        <v>2.7027027027030002</v>
      </c>
      <c r="I4112" s="2">
        <v>29.72972972973</v>
      </c>
      <c r="J4112" s="2">
        <v>27.027027027027</v>
      </c>
      <c r="K4112" s="2">
        <v>37.837837837838002</v>
      </c>
      <c r="L4112" s="15">
        <v>2.7027027027030002</v>
      </c>
    </row>
    <row r="4113" spans="2:12" x14ac:dyDescent="0.2">
      <c r="D4113" s="200"/>
      <c r="E4113" s="4" t="s">
        <v>35</v>
      </c>
      <c r="F4113" s="5"/>
      <c r="G4113" s="6">
        <v>73</v>
      </c>
      <c r="H4113" s="8">
        <v>6</v>
      </c>
      <c r="I4113" s="1">
        <v>22</v>
      </c>
      <c r="J4113" s="1">
        <v>18</v>
      </c>
      <c r="K4113" s="1">
        <v>25</v>
      </c>
      <c r="L4113" s="9">
        <v>2</v>
      </c>
    </row>
    <row r="4114" spans="2:12" x14ac:dyDescent="0.2">
      <c r="D4114" s="200"/>
      <c r="E4114" s="11"/>
      <c r="F4114" s="10"/>
      <c r="G4114" s="7">
        <v>100</v>
      </c>
      <c r="H4114" s="18">
        <v>8.2191780821920002</v>
      </c>
      <c r="I4114" s="2">
        <v>30.136986301370001</v>
      </c>
      <c r="J4114" s="2">
        <v>24.657534246575</v>
      </c>
      <c r="K4114" s="2">
        <v>34.246575342466002</v>
      </c>
      <c r="L4114" s="15">
        <v>2.7397260273969999</v>
      </c>
    </row>
    <row r="4115" spans="2:12" x14ac:dyDescent="0.2">
      <c r="D4115" s="200"/>
      <c r="E4115" s="4" t="s">
        <v>36</v>
      </c>
      <c r="F4115" s="5"/>
      <c r="G4115" s="6">
        <v>92</v>
      </c>
      <c r="H4115" s="8">
        <v>7</v>
      </c>
      <c r="I4115" s="1">
        <v>30</v>
      </c>
      <c r="J4115" s="1">
        <v>36</v>
      </c>
      <c r="K4115" s="1">
        <v>19</v>
      </c>
      <c r="L4115" s="9">
        <v>0</v>
      </c>
    </row>
    <row r="4116" spans="2:12" x14ac:dyDescent="0.2">
      <c r="D4116" s="200"/>
      <c r="E4116" s="11"/>
      <c r="F4116" s="10"/>
      <c r="G4116" s="7">
        <v>100</v>
      </c>
      <c r="H4116" s="18">
        <v>7.6086956521740001</v>
      </c>
      <c r="I4116" s="2">
        <v>32.608695652173999</v>
      </c>
      <c r="J4116" s="41">
        <v>39.130434782609001</v>
      </c>
      <c r="K4116" s="50">
        <v>20.652173913043001</v>
      </c>
      <c r="L4116" s="48">
        <v>0</v>
      </c>
    </row>
    <row r="4117" spans="2:12" x14ac:dyDescent="0.2">
      <c r="D4117" s="200"/>
      <c r="E4117" s="4" t="s">
        <v>37</v>
      </c>
      <c r="F4117" s="5"/>
      <c r="G4117" s="6">
        <v>110</v>
      </c>
      <c r="H4117" s="8">
        <v>7</v>
      </c>
      <c r="I4117" s="1">
        <v>35</v>
      </c>
      <c r="J4117" s="1">
        <v>33</v>
      </c>
      <c r="K4117" s="1">
        <v>32</v>
      </c>
      <c r="L4117" s="9">
        <v>3</v>
      </c>
    </row>
    <row r="4118" spans="2:12" x14ac:dyDescent="0.2">
      <c r="D4118" s="200"/>
      <c r="E4118" s="11"/>
      <c r="F4118" s="10"/>
      <c r="G4118" s="7">
        <v>100</v>
      </c>
      <c r="H4118" s="18">
        <v>6.363636363636</v>
      </c>
      <c r="I4118" s="2">
        <v>31.818181818182001</v>
      </c>
      <c r="J4118" s="2">
        <v>30</v>
      </c>
      <c r="K4118" s="30">
        <v>29.090909090909001</v>
      </c>
      <c r="L4118" s="15">
        <v>2.7272727272730002</v>
      </c>
    </row>
    <row r="4119" spans="2:12" x14ac:dyDescent="0.2">
      <c r="D4119" s="200"/>
      <c r="E4119" s="4" t="s">
        <v>38</v>
      </c>
      <c r="F4119" s="5"/>
      <c r="G4119" s="6">
        <v>93</v>
      </c>
      <c r="H4119" s="8">
        <v>5</v>
      </c>
      <c r="I4119" s="1">
        <v>24</v>
      </c>
      <c r="J4119" s="1">
        <v>28</v>
      </c>
      <c r="K4119" s="1">
        <v>33</v>
      </c>
      <c r="L4119" s="9">
        <v>3</v>
      </c>
    </row>
    <row r="4120" spans="2:12" x14ac:dyDescent="0.2">
      <c r="D4120" s="200"/>
      <c r="E4120" s="11"/>
      <c r="F4120" s="10"/>
      <c r="G4120" s="7">
        <v>100</v>
      </c>
      <c r="H4120" s="18">
        <v>5.3763440860219998</v>
      </c>
      <c r="I4120" s="2">
        <v>25.806451612903</v>
      </c>
      <c r="J4120" s="2">
        <v>30.107526881719998</v>
      </c>
      <c r="K4120" s="2">
        <v>35.483870967742</v>
      </c>
      <c r="L4120" s="15">
        <v>3.2258064516129998</v>
      </c>
    </row>
    <row r="4121" spans="2:12" x14ac:dyDescent="0.2">
      <c r="D4121" s="200"/>
      <c r="E4121" s="4" t="s">
        <v>39</v>
      </c>
      <c r="F4121" s="5"/>
      <c r="G4121" s="6">
        <v>114</v>
      </c>
      <c r="H4121" s="8">
        <v>6</v>
      </c>
      <c r="I4121" s="1">
        <v>18</v>
      </c>
      <c r="J4121" s="1">
        <v>33</v>
      </c>
      <c r="K4121" s="1">
        <v>55</v>
      </c>
      <c r="L4121" s="9">
        <v>2</v>
      </c>
    </row>
    <row r="4122" spans="2:12" x14ac:dyDescent="0.2">
      <c r="D4122" s="200"/>
      <c r="E4122" s="11"/>
      <c r="F4122" s="10"/>
      <c r="G4122" s="7">
        <v>100</v>
      </c>
      <c r="H4122" s="18">
        <v>5.2631578947369997</v>
      </c>
      <c r="I4122" s="50">
        <v>15.789473684211</v>
      </c>
      <c r="J4122" s="2">
        <v>28.947368421053</v>
      </c>
      <c r="K4122" s="41">
        <v>48.245614035088003</v>
      </c>
      <c r="L4122" s="15">
        <v>1.7543859649119999</v>
      </c>
    </row>
    <row r="4123" spans="2:12" x14ac:dyDescent="0.2">
      <c r="D4123" s="200"/>
      <c r="E4123" s="4" t="s">
        <v>40</v>
      </c>
      <c r="F4123" s="5"/>
      <c r="G4123" s="6">
        <v>89</v>
      </c>
      <c r="H4123" s="8">
        <v>2</v>
      </c>
      <c r="I4123" s="1">
        <v>17</v>
      </c>
      <c r="J4123" s="1">
        <v>20</v>
      </c>
      <c r="K4123" s="1">
        <v>40</v>
      </c>
      <c r="L4123" s="9">
        <v>10</v>
      </c>
    </row>
    <row r="4124" spans="2:12" x14ac:dyDescent="0.2">
      <c r="D4124" s="201"/>
      <c r="E4124" s="45"/>
      <c r="F4124" s="51"/>
      <c r="G4124" s="81">
        <v>100</v>
      </c>
      <c r="H4124" s="115">
        <v>2.2471910112360001</v>
      </c>
      <c r="I4124" s="126">
        <v>19.101123595505999</v>
      </c>
      <c r="J4124" s="126">
        <v>22.47191011236</v>
      </c>
      <c r="K4124" s="112">
        <v>44.943820224718998</v>
      </c>
      <c r="L4124" s="154">
        <v>11.23595505618</v>
      </c>
    </row>
    <row r="4126" spans="2:12" x14ac:dyDescent="0.2">
      <c r="B4126" s="40" t="str">
        <f xml:space="preserve"> HYPERLINK("#'目次'!B106", "[100]")</f>
        <v>[100]</v>
      </c>
      <c r="C4126" s="23" t="s">
        <v>202</v>
      </c>
    </row>
    <row r="4129" spans="3:12" x14ac:dyDescent="0.2">
      <c r="C4129" s="23" t="s">
        <v>80</v>
      </c>
    </row>
    <row r="4130" spans="3:12" ht="36" x14ac:dyDescent="0.2">
      <c r="E4130" s="195"/>
      <c r="F4130" s="196"/>
      <c r="G4130" s="37" t="s">
        <v>15</v>
      </c>
      <c r="H4130" s="33" t="s">
        <v>178</v>
      </c>
      <c r="I4130" s="13" t="s">
        <v>179</v>
      </c>
      <c r="J4130" s="13" t="s">
        <v>180</v>
      </c>
      <c r="K4130" s="13" t="s">
        <v>181</v>
      </c>
      <c r="L4130" s="38" t="s">
        <v>18</v>
      </c>
    </row>
    <row r="4131" spans="3:12" x14ac:dyDescent="0.2">
      <c r="E4131" s="197"/>
      <c r="F4131" s="198"/>
      <c r="G4131" s="35"/>
      <c r="H4131" s="39"/>
      <c r="I4131" s="14"/>
      <c r="J4131" s="14"/>
      <c r="K4131" s="14"/>
      <c r="L4131" s="34"/>
    </row>
    <row r="4132" spans="3:12" x14ac:dyDescent="0.2">
      <c r="E4132" s="120" t="s">
        <v>15</v>
      </c>
      <c r="F4132" s="66"/>
      <c r="G4132" s="36">
        <v>1200</v>
      </c>
      <c r="H4132" s="17">
        <v>66</v>
      </c>
      <c r="I4132" s="17">
        <v>339</v>
      </c>
      <c r="J4132" s="17">
        <v>342</v>
      </c>
      <c r="K4132" s="17">
        <v>413</v>
      </c>
      <c r="L4132" s="47">
        <v>40</v>
      </c>
    </row>
    <row r="4133" spans="3:12" x14ac:dyDescent="0.2">
      <c r="E4133" s="45"/>
      <c r="F4133" s="67"/>
      <c r="G4133" s="7">
        <v>100</v>
      </c>
      <c r="H4133" s="2">
        <v>5.5</v>
      </c>
      <c r="I4133" s="2">
        <v>28.25</v>
      </c>
      <c r="J4133" s="2">
        <v>28.5</v>
      </c>
      <c r="K4133" s="2">
        <v>34.416666666666998</v>
      </c>
      <c r="L4133" s="15">
        <v>3.333333333333</v>
      </c>
    </row>
    <row r="4134" spans="3:12" x14ac:dyDescent="0.2">
      <c r="E4134" s="4" t="s">
        <v>81</v>
      </c>
      <c r="F4134" s="5"/>
      <c r="G4134" s="19">
        <v>48</v>
      </c>
      <c r="H4134" s="27">
        <v>4</v>
      </c>
      <c r="I4134" s="3">
        <v>11</v>
      </c>
      <c r="J4134" s="3">
        <v>10</v>
      </c>
      <c r="K4134" s="3">
        <v>21</v>
      </c>
      <c r="L4134" s="26">
        <v>2</v>
      </c>
    </row>
    <row r="4135" spans="3:12" x14ac:dyDescent="0.2">
      <c r="E4135" s="11"/>
      <c r="F4135" s="10"/>
      <c r="G4135" s="7">
        <v>100</v>
      </c>
      <c r="H4135" s="18">
        <v>8.333333333333</v>
      </c>
      <c r="I4135" s="30">
        <v>22.916666666666998</v>
      </c>
      <c r="J4135" s="30">
        <v>20.833333333333002</v>
      </c>
      <c r="K4135" s="25">
        <v>43.75</v>
      </c>
      <c r="L4135" s="15">
        <v>4.166666666667</v>
      </c>
    </row>
    <row r="4136" spans="3:12" x14ac:dyDescent="0.2">
      <c r="E4136" s="4" t="s">
        <v>82</v>
      </c>
      <c r="F4136" s="5"/>
      <c r="G4136" s="6">
        <v>84</v>
      </c>
      <c r="H4136" s="8">
        <v>4</v>
      </c>
      <c r="I4136" s="1">
        <v>20</v>
      </c>
      <c r="J4136" s="1">
        <v>28</v>
      </c>
      <c r="K4136" s="1">
        <v>28</v>
      </c>
      <c r="L4136" s="9">
        <v>4</v>
      </c>
    </row>
    <row r="4137" spans="3:12" x14ac:dyDescent="0.2">
      <c r="E4137" s="11"/>
      <c r="F4137" s="10"/>
      <c r="G4137" s="7">
        <v>100</v>
      </c>
      <c r="H4137" s="18">
        <v>4.7619047619049999</v>
      </c>
      <c r="I4137" s="2">
        <v>23.809523809523998</v>
      </c>
      <c r="J4137" s="2">
        <v>33.333333333333002</v>
      </c>
      <c r="K4137" s="2">
        <v>33.333333333333002</v>
      </c>
      <c r="L4137" s="15">
        <v>4.7619047619049999</v>
      </c>
    </row>
    <row r="4138" spans="3:12" x14ac:dyDescent="0.2">
      <c r="E4138" s="4" t="s">
        <v>83</v>
      </c>
      <c r="F4138" s="5"/>
      <c r="G4138" s="6">
        <v>462</v>
      </c>
      <c r="H4138" s="8">
        <v>23</v>
      </c>
      <c r="I4138" s="1">
        <v>126</v>
      </c>
      <c r="J4138" s="1">
        <v>149</v>
      </c>
      <c r="K4138" s="1">
        <v>143</v>
      </c>
      <c r="L4138" s="9">
        <v>21</v>
      </c>
    </row>
    <row r="4139" spans="3:12" x14ac:dyDescent="0.2">
      <c r="E4139" s="11"/>
      <c r="F4139" s="10"/>
      <c r="G4139" s="7">
        <v>100</v>
      </c>
      <c r="H4139" s="18">
        <v>4.9783549783550001</v>
      </c>
      <c r="I4139" s="2">
        <v>27.272727272727</v>
      </c>
      <c r="J4139" s="2">
        <v>32.251082251082003</v>
      </c>
      <c r="K4139" s="2">
        <v>30.952380952380999</v>
      </c>
      <c r="L4139" s="15">
        <v>4.5454545454549997</v>
      </c>
    </row>
    <row r="4140" spans="3:12" x14ac:dyDescent="0.2">
      <c r="E4140" s="4" t="s">
        <v>84</v>
      </c>
      <c r="F4140" s="5"/>
      <c r="G4140" s="6">
        <v>30</v>
      </c>
      <c r="H4140" s="8">
        <v>3</v>
      </c>
      <c r="I4140" s="1">
        <v>8</v>
      </c>
      <c r="J4140" s="1">
        <v>10</v>
      </c>
      <c r="K4140" s="1">
        <v>9</v>
      </c>
      <c r="L4140" s="9">
        <v>0</v>
      </c>
    </row>
    <row r="4141" spans="3:12" x14ac:dyDescent="0.2">
      <c r="E4141" s="11"/>
      <c r="F4141" s="10"/>
      <c r="G4141" s="7">
        <v>100</v>
      </c>
      <c r="H4141" s="18">
        <v>10</v>
      </c>
      <c r="I4141" s="2">
        <v>26.666666666666998</v>
      </c>
      <c r="J4141" s="2">
        <v>33.333333333333002</v>
      </c>
      <c r="K4141" s="2">
        <v>30</v>
      </c>
      <c r="L4141" s="48">
        <v>0</v>
      </c>
    </row>
    <row r="4142" spans="3:12" x14ac:dyDescent="0.2">
      <c r="E4142" s="4" t="s">
        <v>85</v>
      </c>
      <c r="F4142" s="5"/>
      <c r="G4142" s="6">
        <v>144</v>
      </c>
      <c r="H4142" s="8">
        <v>6</v>
      </c>
      <c r="I4142" s="1">
        <v>46</v>
      </c>
      <c r="J4142" s="1">
        <v>37</v>
      </c>
      <c r="K4142" s="1">
        <v>50</v>
      </c>
      <c r="L4142" s="9">
        <v>5</v>
      </c>
    </row>
    <row r="4143" spans="3:12" x14ac:dyDescent="0.2">
      <c r="E4143" s="11"/>
      <c r="F4143" s="10"/>
      <c r="G4143" s="7">
        <v>100</v>
      </c>
      <c r="H4143" s="18">
        <v>4.166666666667</v>
      </c>
      <c r="I4143" s="2">
        <v>31.944444444443999</v>
      </c>
      <c r="J4143" s="2">
        <v>25.694444444443999</v>
      </c>
      <c r="K4143" s="2">
        <v>34.722222222222001</v>
      </c>
      <c r="L4143" s="15">
        <v>3.4722222222219998</v>
      </c>
    </row>
    <row r="4144" spans="3:12" x14ac:dyDescent="0.2">
      <c r="E4144" s="4" t="s">
        <v>86</v>
      </c>
      <c r="F4144" s="5"/>
      <c r="G4144" s="6">
        <v>192</v>
      </c>
      <c r="H4144" s="8">
        <v>17</v>
      </c>
      <c r="I4144" s="1">
        <v>65</v>
      </c>
      <c r="J4144" s="1">
        <v>48</v>
      </c>
      <c r="K4144" s="1">
        <v>59</v>
      </c>
      <c r="L4144" s="9">
        <v>3</v>
      </c>
    </row>
    <row r="4145" spans="2:12" x14ac:dyDescent="0.2">
      <c r="E4145" s="11"/>
      <c r="F4145" s="10"/>
      <c r="G4145" s="7">
        <v>100</v>
      </c>
      <c r="H4145" s="18">
        <v>8.854166666667</v>
      </c>
      <c r="I4145" s="25">
        <v>33.854166666666998</v>
      </c>
      <c r="J4145" s="2">
        <v>25</v>
      </c>
      <c r="K4145" s="2">
        <v>30.729166666666998</v>
      </c>
      <c r="L4145" s="15">
        <v>1.5625</v>
      </c>
    </row>
    <row r="4146" spans="2:12" x14ac:dyDescent="0.2">
      <c r="E4146" s="4" t="s">
        <v>87</v>
      </c>
      <c r="F4146" s="5"/>
      <c r="G4146" s="6">
        <v>72</v>
      </c>
      <c r="H4146" s="8">
        <v>6</v>
      </c>
      <c r="I4146" s="1">
        <v>21</v>
      </c>
      <c r="J4146" s="1">
        <v>18</v>
      </c>
      <c r="K4146" s="1">
        <v>24</v>
      </c>
      <c r="L4146" s="9">
        <v>3</v>
      </c>
    </row>
    <row r="4147" spans="2:12" x14ac:dyDescent="0.2">
      <c r="E4147" s="11"/>
      <c r="F4147" s="10"/>
      <c r="G4147" s="7">
        <v>100</v>
      </c>
      <c r="H4147" s="18">
        <v>8.333333333333</v>
      </c>
      <c r="I4147" s="2">
        <v>29.166666666666998</v>
      </c>
      <c r="J4147" s="2">
        <v>25</v>
      </c>
      <c r="K4147" s="2">
        <v>33.333333333333002</v>
      </c>
      <c r="L4147" s="15">
        <v>4.166666666667</v>
      </c>
    </row>
    <row r="4148" spans="2:12" x14ac:dyDescent="0.2">
      <c r="E4148" s="4" t="s">
        <v>88</v>
      </c>
      <c r="F4148" s="5"/>
      <c r="G4148" s="6">
        <v>36</v>
      </c>
      <c r="H4148" s="8">
        <v>2</v>
      </c>
      <c r="I4148" s="1">
        <v>14</v>
      </c>
      <c r="J4148" s="1">
        <v>9</v>
      </c>
      <c r="K4148" s="1">
        <v>10</v>
      </c>
      <c r="L4148" s="9">
        <v>1</v>
      </c>
    </row>
    <row r="4149" spans="2:12" x14ac:dyDescent="0.2">
      <c r="E4149" s="11"/>
      <c r="F4149" s="10"/>
      <c r="G4149" s="7">
        <v>100</v>
      </c>
      <c r="H4149" s="18">
        <v>5.5555555555560003</v>
      </c>
      <c r="I4149" s="41">
        <v>38.888888888888999</v>
      </c>
      <c r="J4149" s="2">
        <v>25</v>
      </c>
      <c r="K4149" s="30">
        <v>27.777777777777999</v>
      </c>
      <c r="L4149" s="15">
        <v>2.7777777777780002</v>
      </c>
    </row>
    <row r="4150" spans="2:12" x14ac:dyDescent="0.2">
      <c r="E4150" s="4" t="s">
        <v>89</v>
      </c>
      <c r="F4150" s="5"/>
      <c r="G4150" s="6">
        <v>66</v>
      </c>
      <c r="H4150" s="8">
        <v>1</v>
      </c>
      <c r="I4150" s="1">
        <v>13</v>
      </c>
      <c r="J4150" s="1">
        <v>16</v>
      </c>
      <c r="K4150" s="1">
        <v>35</v>
      </c>
      <c r="L4150" s="9">
        <v>1</v>
      </c>
    </row>
    <row r="4151" spans="2:12" x14ac:dyDescent="0.2">
      <c r="E4151" s="11"/>
      <c r="F4151" s="10"/>
      <c r="G4151" s="7">
        <v>100</v>
      </c>
      <c r="H4151" s="18">
        <v>1.5151515151520001</v>
      </c>
      <c r="I4151" s="30">
        <v>19.696969696970001</v>
      </c>
      <c r="J4151" s="2">
        <v>24.242424242424001</v>
      </c>
      <c r="K4151" s="41">
        <v>53.030303030303003</v>
      </c>
      <c r="L4151" s="15">
        <v>1.5151515151520001</v>
      </c>
    </row>
    <row r="4152" spans="2:12" x14ac:dyDescent="0.2">
      <c r="E4152" s="4" t="s">
        <v>90</v>
      </c>
      <c r="F4152" s="5"/>
      <c r="G4152" s="6">
        <v>54</v>
      </c>
      <c r="H4152" s="8">
        <v>0</v>
      </c>
      <c r="I4152" s="1">
        <v>14</v>
      </c>
      <c r="J4152" s="1">
        <v>14</v>
      </c>
      <c r="K4152" s="1">
        <v>26</v>
      </c>
      <c r="L4152" s="9">
        <v>0</v>
      </c>
    </row>
    <row r="4153" spans="2:12" x14ac:dyDescent="0.2">
      <c r="E4153" s="11"/>
      <c r="F4153" s="10"/>
      <c r="G4153" s="7">
        <v>100</v>
      </c>
      <c r="H4153" s="143">
        <v>0</v>
      </c>
      <c r="I4153" s="2">
        <v>25.925925925925998</v>
      </c>
      <c r="J4153" s="2">
        <v>25.925925925925998</v>
      </c>
      <c r="K4153" s="41">
        <v>48.148148148148003</v>
      </c>
      <c r="L4153" s="48">
        <v>0</v>
      </c>
    </row>
    <row r="4154" spans="2:12" x14ac:dyDescent="0.2">
      <c r="E4154" s="4" t="s">
        <v>91</v>
      </c>
      <c r="F4154" s="5"/>
      <c r="G4154" s="6">
        <v>12</v>
      </c>
      <c r="H4154" s="8">
        <v>0</v>
      </c>
      <c r="I4154" s="1">
        <v>1</v>
      </c>
      <c r="J4154" s="1">
        <v>3</v>
      </c>
      <c r="K4154" s="1">
        <v>8</v>
      </c>
      <c r="L4154" s="9">
        <v>0</v>
      </c>
    </row>
    <row r="4155" spans="2:12" x14ac:dyDescent="0.2">
      <c r="E4155" s="45"/>
      <c r="F4155" s="51"/>
      <c r="G4155" s="81">
        <v>100</v>
      </c>
      <c r="H4155" s="166">
        <v>0</v>
      </c>
      <c r="I4155" s="108">
        <v>8.333333333333</v>
      </c>
      <c r="J4155" s="64">
        <v>25</v>
      </c>
      <c r="K4155" s="112">
        <v>66.666666666666998</v>
      </c>
      <c r="L4155" s="116">
        <v>0</v>
      </c>
    </row>
    <row r="4157" spans="2:12" x14ac:dyDescent="0.2">
      <c r="B4157" s="40" t="str">
        <f xml:space="preserve"> HYPERLINK("#'目次'!B107", "[101]")</f>
        <v>[101]</v>
      </c>
      <c r="C4157" s="23" t="s">
        <v>205</v>
      </c>
    </row>
    <row r="4160" spans="2:12" x14ac:dyDescent="0.2">
      <c r="C4160" s="23" t="s">
        <v>14</v>
      </c>
    </row>
    <row r="4161" spans="4:12" x14ac:dyDescent="0.2">
      <c r="D4161" s="195"/>
      <c r="E4161" s="196"/>
      <c r="F4161" s="196"/>
      <c r="G4161" s="37" t="s">
        <v>15</v>
      </c>
      <c r="H4161" s="33" t="s">
        <v>206</v>
      </c>
      <c r="I4161" s="13" t="s">
        <v>207</v>
      </c>
      <c r="J4161" s="13" t="s">
        <v>208</v>
      </c>
      <c r="K4161" s="13" t="s">
        <v>209</v>
      </c>
      <c r="L4161" s="38" t="s">
        <v>18</v>
      </c>
    </row>
    <row r="4162" spans="4:12" x14ac:dyDescent="0.2">
      <c r="D4162" s="197"/>
      <c r="E4162" s="198"/>
      <c r="F4162" s="198"/>
      <c r="G4162" s="35"/>
      <c r="H4162" s="39"/>
      <c r="I4162" s="14"/>
      <c r="J4162" s="14"/>
      <c r="K4162" s="14"/>
      <c r="L4162" s="34"/>
    </row>
    <row r="4163" spans="4:12" x14ac:dyDescent="0.2">
      <c r="D4163" s="78"/>
      <c r="E4163" s="79" t="s">
        <v>15</v>
      </c>
      <c r="F4163" s="66"/>
      <c r="G4163" s="36">
        <v>1200</v>
      </c>
      <c r="H4163" s="17">
        <v>13</v>
      </c>
      <c r="I4163" s="17">
        <v>87</v>
      </c>
      <c r="J4163" s="17">
        <v>384</v>
      </c>
      <c r="K4163" s="17">
        <v>710</v>
      </c>
      <c r="L4163" s="47">
        <v>6</v>
      </c>
    </row>
    <row r="4164" spans="4:12" x14ac:dyDescent="0.2">
      <c r="D4164" s="45"/>
      <c r="E4164" s="51"/>
      <c r="F4164" s="67"/>
      <c r="G4164" s="7">
        <v>100</v>
      </c>
      <c r="H4164" s="2">
        <v>1.083333333333</v>
      </c>
      <c r="I4164" s="2">
        <v>7.25</v>
      </c>
      <c r="J4164" s="2">
        <v>32</v>
      </c>
      <c r="K4164" s="2">
        <v>59.166666666666998</v>
      </c>
      <c r="L4164" s="15">
        <v>0.5</v>
      </c>
    </row>
    <row r="4165" spans="4:12" x14ac:dyDescent="0.2">
      <c r="D4165" s="199" t="s">
        <v>19</v>
      </c>
      <c r="E4165" s="22" t="s">
        <v>20</v>
      </c>
      <c r="F4165" s="21"/>
      <c r="G4165" s="19">
        <v>132</v>
      </c>
      <c r="H4165" s="27">
        <v>0</v>
      </c>
      <c r="I4165" s="3">
        <v>11</v>
      </c>
      <c r="J4165" s="3">
        <v>41</v>
      </c>
      <c r="K4165" s="3">
        <v>79</v>
      </c>
      <c r="L4165" s="26">
        <v>1</v>
      </c>
    </row>
    <row r="4166" spans="4:12" x14ac:dyDescent="0.2">
      <c r="D4166" s="200"/>
      <c r="E4166" s="11"/>
      <c r="F4166" s="10"/>
      <c r="G4166" s="7">
        <v>100</v>
      </c>
      <c r="H4166" s="53">
        <v>0</v>
      </c>
      <c r="I4166" s="2">
        <v>8.333333333333</v>
      </c>
      <c r="J4166" s="2">
        <v>31.060606060605998</v>
      </c>
      <c r="K4166" s="2">
        <v>59.848484848485</v>
      </c>
      <c r="L4166" s="15">
        <v>0.75757575757600004</v>
      </c>
    </row>
    <row r="4167" spans="4:12" x14ac:dyDescent="0.2">
      <c r="D4167" s="200"/>
      <c r="E4167" s="4" t="s">
        <v>21</v>
      </c>
      <c r="F4167" s="5"/>
      <c r="G4167" s="6">
        <v>444</v>
      </c>
      <c r="H4167" s="8">
        <v>7</v>
      </c>
      <c r="I4167" s="1">
        <v>40</v>
      </c>
      <c r="J4167" s="1">
        <v>155</v>
      </c>
      <c r="K4167" s="1">
        <v>238</v>
      </c>
      <c r="L4167" s="9">
        <v>4</v>
      </c>
    </row>
    <row r="4168" spans="4:12" x14ac:dyDescent="0.2">
      <c r="D4168" s="200"/>
      <c r="E4168" s="11"/>
      <c r="F4168" s="10"/>
      <c r="G4168" s="7">
        <v>100</v>
      </c>
      <c r="H4168" s="18">
        <v>1.5765765765769999</v>
      </c>
      <c r="I4168" s="2">
        <v>9.0090090090090005</v>
      </c>
      <c r="J4168" s="2">
        <v>34.909909909909999</v>
      </c>
      <c r="K4168" s="30">
        <v>53.603603603604</v>
      </c>
      <c r="L4168" s="15">
        <v>0.90090090090099995</v>
      </c>
    </row>
    <row r="4169" spans="4:12" x14ac:dyDescent="0.2">
      <c r="D4169" s="200"/>
      <c r="E4169" s="4" t="s">
        <v>22</v>
      </c>
      <c r="F4169" s="5"/>
      <c r="G4169" s="6">
        <v>192</v>
      </c>
      <c r="H4169" s="8">
        <v>3</v>
      </c>
      <c r="I4169" s="1">
        <v>8</v>
      </c>
      <c r="J4169" s="1">
        <v>60</v>
      </c>
      <c r="K4169" s="1">
        <v>120</v>
      </c>
      <c r="L4169" s="9">
        <v>1</v>
      </c>
    </row>
    <row r="4170" spans="4:12" x14ac:dyDescent="0.2">
      <c r="D4170" s="200"/>
      <c r="E4170" s="11"/>
      <c r="F4170" s="10"/>
      <c r="G4170" s="7">
        <v>100</v>
      </c>
      <c r="H4170" s="18">
        <v>1.5625</v>
      </c>
      <c r="I4170" s="2">
        <v>4.166666666667</v>
      </c>
      <c r="J4170" s="2">
        <v>31.25</v>
      </c>
      <c r="K4170" s="2">
        <v>62.5</v>
      </c>
      <c r="L4170" s="15">
        <v>0.52083333333299997</v>
      </c>
    </row>
    <row r="4171" spans="4:12" x14ac:dyDescent="0.2">
      <c r="D4171" s="200"/>
      <c r="E4171" s="4" t="s">
        <v>23</v>
      </c>
      <c r="F4171" s="5"/>
      <c r="G4171" s="6">
        <v>192</v>
      </c>
      <c r="H4171" s="8">
        <v>1</v>
      </c>
      <c r="I4171" s="1">
        <v>12</v>
      </c>
      <c r="J4171" s="1">
        <v>69</v>
      </c>
      <c r="K4171" s="1">
        <v>110</v>
      </c>
      <c r="L4171" s="9">
        <v>0</v>
      </c>
    </row>
    <row r="4172" spans="4:12" x14ac:dyDescent="0.2">
      <c r="D4172" s="200"/>
      <c r="E4172" s="11"/>
      <c r="F4172" s="10"/>
      <c r="G4172" s="7">
        <v>100</v>
      </c>
      <c r="H4172" s="18">
        <v>0.52083333333299997</v>
      </c>
      <c r="I4172" s="2">
        <v>6.25</v>
      </c>
      <c r="J4172" s="2">
        <v>35.9375</v>
      </c>
      <c r="K4172" s="2">
        <v>57.291666666666998</v>
      </c>
      <c r="L4172" s="48">
        <v>0</v>
      </c>
    </row>
    <row r="4173" spans="4:12" x14ac:dyDescent="0.2">
      <c r="D4173" s="200"/>
      <c r="E4173" s="4" t="s">
        <v>24</v>
      </c>
      <c r="F4173" s="5"/>
      <c r="G4173" s="6">
        <v>240</v>
      </c>
      <c r="H4173" s="8">
        <v>2</v>
      </c>
      <c r="I4173" s="1">
        <v>16</v>
      </c>
      <c r="J4173" s="1">
        <v>59</v>
      </c>
      <c r="K4173" s="1">
        <v>163</v>
      </c>
      <c r="L4173" s="9">
        <v>0</v>
      </c>
    </row>
    <row r="4174" spans="4:12" x14ac:dyDescent="0.2">
      <c r="D4174" s="200"/>
      <c r="E4174" s="11"/>
      <c r="F4174" s="10"/>
      <c r="G4174" s="7">
        <v>100</v>
      </c>
      <c r="H4174" s="18">
        <v>0.83333333333299997</v>
      </c>
      <c r="I4174" s="2">
        <v>6.666666666667</v>
      </c>
      <c r="J4174" s="30">
        <v>24.583333333333002</v>
      </c>
      <c r="K4174" s="25">
        <v>67.916666666666998</v>
      </c>
      <c r="L4174" s="48">
        <v>0</v>
      </c>
    </row>
    <row r="4175" spans="4:12" x14ac:dyDescent="0.2">
      <c r="D4175" s="199" t="s">
        <v>25</v>
      </c>
      <c r="E4175" s="22" t="s">
        <v>26</v>
      </c>
      <c r="F4175" s="21"/>
      <c r="G4175" s="19">
        <v>348</v>
      </c>
      <c r="H4175" s="27">
        <v>5</v>
      </c>
      <c r="I4175" s="3">
        <v>30</v>
      </c>
      <c r="J4175" s="3">
        <v>127</v>
      </c>
      <c r="K4175" s="3">
        <v>184</v>
      </c>
      <c r="L4175" s="26">
        <v>2</v>
      </c>
    </row>
    <row r="4176" spans="4:12" x14ac:dyDescent="0.2">
      <c r="D4176" s="200"/>
      <c r="E4176" s="11"/>
      <c r="F4176" s="10"/>
      <c r="G4176" s="7">
        <v>100</v>
      </c>
      <c r="H4176" s="18">
        <v>1.4367816091950001</v>
      </c>
      <c r="I4176" s="2">
        <v>8.6206896551720007</v>
      </c>
      <c r="J4176" s="2">
        <v>36.494252873562999</v>
      </c>
      <c r="K4176" s="30">
        <v>52.873563218390998</v>
      </c>
      <c r="L4176" s="15">
        <v>0.57471264367800001</v>
      </c>
    </row>
    <row r="4177" spans="4:12" x14ac:dyDescent="0.2">
      <c r="D4177" s="200"/>
      <c r="E4177" s="4" t="s">
        <v>27</v>
      </c>
      <c r="F4177" s="5"/>
      <c r="G4177" s="6">
        <v>378</v>
      </c>
      <c r="H4177" s="8">
        <v>6</v>
      </c>
      <c r="I4177" s="1">
        <v>22</v>
      </c>
      <c r="J4177" s="1">
        <v>123</v>
      </c>
      <c r="K4177" s="1">
        <v>225</v>
      </c>
      <c r="L4177" s="9">
        <v>2</v>
      </c>
    </row>
    <row r="4178" spans="4:12" x14ac:dyDescent="0.2">
      <c r="D4178" s="200"/>
      <c r="E4178" s="11"/>
      <c r="F4178" s="10"/>
      <c r="G4178" s="7">
        <v>100</v>
      </c>
      <c r="H4178" s="18">
        <v>1.587301587302</v>
      </c>
      <c r="I4178" s="2">
        <v>5.8201058201059999</v>
      </c>
      <c r="J4178" s="2">
        <v>32.539682539683</v>
      </c>
      <c r="K4178" s="2">
        <v>59.523809523810002</v>
      </c>
      <c r="L4178" s="15">
        <v>0.52910052910100003</v>
      </c>
    </row>
    <row r="4179" spans="4:12" x14ac:dyDescent="0.2">
      <c r="D4179" s="200"/>
      <c r="E4179" s="4" t="s">
        <v>28</v>
      </c>
      <c r="F4179" s="5"/>
      <c r="G4179" s="6">
        <v>372</v>
      </c>
      <c r="H4179" s="8">
        <v>1</v>
      </c>
      <c r="I4179" s="1">
        <v>28</v>
      </c>
      <c r="J4179" s="1">
        <v>109</v>
      </c>
      <c r="K4179" s="1">
        <v>232</v>
      </c>
      <c r="L4179" s="9">
        <v>2</v>
      </c>
    </row>
    <row r="4180" spans="4:12" x14ac:dyDescent="0.2">
      <c r="D4180" s="200"/>
      <c r="E4180" s="11"/>
      <c r="F4180" s="10"/>
      <c r="G4180" s="7">
        <v>100</v>
      </c>
      <c r="H4180" s="18">
        <v>0.26881720430099998</v>
      </c>
      <c r="I4180" s="2">
        <v>7.5268817204299996</v>
      </c>
      <c r="J4180" s="2">
        <v>29.301075268817002</v>
      </c>
      <c r="K4180" s="2">
        <v>62.365591397849002</v>
      </c>
      <c r="L4180" s="15">
        <v>0.53763440860199996</v>
      </c>
    </row>
    <row r="4181" spans="4:12" x14ac:dyDescent="0.2">
      <c r="D4181" s="200"/>
      <c r="E4181" s="4" t="s">
        <v>29</v>
      </c>
      <c r="F4181" s="5"/>
      <c r="G4181" s="6">
        <v>102</v>
      </c>
      <c r="H4181" s="8">
        <v>1</v>
      </c>
      <c r="I4181" s="1">
        <v>7</v>
      </c>
      <c r="J4181" s="1">
        <v>25</v>
      </c>
      <c r="K4181" s="1">
        <v>69</v>
      </c>
      <c r="L4181" s="9">
        <v>0</v>
      </c>
    </row>
    <row r="4182" spans="4:12" x14ac:dyDescent="0.2">
      <c r="D4182" s="200"/>
      <c r="E4182" s="11"/>
      <c r="F4182" s="10"/>
      <c r="G4182" s="7">
        <v>100</v>
      </c>
      <c r="H4182" s="18">
        <v>0.98039215686299996</v>
      </c>
      <c r="I4182" s="2">
        <v>6.8627450980390003</v>
      </c>
      <c r="J4182" s="30">
        <v>24.509803921568999</v>
      </c>
      <c r="K4182" s="25">
        <v>67.647058823528994</v>
      </c>
      <c r="L4182" s="48">
        <v>0</v>
      </c>
    </row>
    <row r="4183" spans="4:12" x14ac:dyDescent="0.2">
      <c r="D4183" s="199" t="s">
        <v>30</v>
      </c>
      <c r="E4183" s="22" t="s">
        <v>31</v>
      </c>
      <c r="F4183" s="21"/>
      <c r="G4183" s="19">
        <v>592</v>
      </c>
      <c r="H4183" s="27">
        <v>7</v>
      </c>
      <c r="I4183" s="3">
        <v>36</v>
      </c>
      <c r="J4183" s="3">
        <v>183</v>
      </c>
      <c r="K4183" s="3">
        <v>364</v>
      </c>
      <c r="L4183" s="26">
        <v>2</v>
      </c>
    </row>
    <row r="4184" spans="4:12" x14ac:dyDescent="0.2">
      <c r="D4184" s="200"/>
      <c r="E4184" s="11"/>
      <c r="F4184" s="10"/>
      <c r="G4184" s="7">
        <v>100</v>
      </c>
      <c r="H4184" s="18">
        <v>1.1824324324319999</v>
      </c>
      <c r="I4184" s="2">
        <v>6.0810810810809999</v>
      </c>
      <c r="J4184" s="2">
        <v>30.912162162162002</v>
      </c>
      <c r="K4184" s="2">
        <v>61.486486486486001</v>
      </c>
      <c r="L4184" s="15">
        <v>0.33783783783799998</v>
      </c>
    </row>
    <row r="4185" spans="4:12" x14ac:dyDescent="0.2">
      <c r="D4185" s="200"/>
      <c r="E4185" s="4" t="s">
        <v>32</v>
      </c>
      <c r="F4185" s="5"/>
      <c r="G4185" s="6">
        <v>608</v>
      </c>
      <c r="H4185" s="8">
        <v>6</v>
      </c>
      <c r="I4185" s="1">
        <v>51</v>
      </c>
      <c r="J4185" s="1">
        <v>201</v>
      </c>
      <c r="K4185" s="1">
        <v>346</v>
      </c>
      <c r="L4185" s="9">
        <v>4</v>
      </c>
    </row>
    <row r="4186" spans="4:12" x14ac:dyDescent="0.2">
      <c r="D4186" s="200"/>
      <c r="E4186" s="11"/>
      <c r="F4186" s="10"/>
      <c r="G4186" s="7">
        <v>100</v>
      </c>
      <c r="H4186" s="18">
        <v>0.98684210526299998</v>
      </c>
      <c r="I4186" s="2">
        <v>8.3881578947370006</v>
      </c>
      <c r="J4186" s="2">
        <v>33.059210526316001</v>
      </c>
      <c r="K4186" s="2">
        <v>56.907894736842003</v>
      </c>
      <c r="L4186" s="15">
        <v>0.65789473684199995</v>
      </c>
    </row>
    <row r="4187" spans="4:12" x14ac:dyDescent="0.2">
      <c r="D4187" s="199" t="s">
        <v>33</v>
      </c>
      <c r="E4187" s="22" t="s">
        <v>34</v>
      </c>
      <c r="F4187" s="21"/>
      <c r="G4187" s="19">
        <v>74</v>
      </c>
      <c r="H4187" s="27">
        <v>1</v>
      </c>
      <c r="I4187" s="3">
        <v>1</v>
      </c>
      <c r="J4187" s="3">
        <v>9</v>
      </c>
      <c r="K4187" s="3">
        <v>62</v>
      </c>
      <c r="L4187" s="26">
        <v>1</v>
      </c>
    </row>
    <row r="4188" spans="4:12" x14ac:dyDescent="0.2">
      <c r="D4188" s="200"/>
      <c r="E4188" s="11"/>
      <c r="F4188" s="10"/>
      <c r="G4188" s="7">
        <v>100</v>
      </c>
      <c r="H4188" s="18">
        <v>1.351351351351</v>
      </c>
      <c r="I4188" s="30">
        <v>1.351351351351</v>
      </c>
      <c r="J4188" s="50">
        <v>12.162162162162</v>
      </c>
      <c r="K4188" s="41">
        <v>83.783783783784003</v>
      </c>
      <c r="L4188" s="15">
        <v>1.351351351351</v>
      </c>
    </row>
    <row r="4189" spans="4:12" x14ac:dyDescent="0.2">
      <c r="D4189" s="200"/>
      <c r="E4189" s="4" t="s">
        <v>35</v>
      </c>
      <c r="F4189" s="5"/>
      <c r="G4189" s="6">
        <v>148</v>
      </c>
      <c r="H4189" s="8">
        <v>2</v>
      </c>
      <c r="I4189" s="1">
        <v>15</v>
      </c>
      <c r="J4189" s="1">
        <v>47</v>
      </c>
      <c r="K4189" s="1">
        <v>83</v>
      </c>
      <c r="L4189" s="9">
        <v>1</v>
      </c>
    </row>
    <row r="4190" spans="4:12" x14ac:dyDescent="0.2">
      <c r="D4190" s="200"/>
      <c r="E4190" s="11"/>
      <c r="F4190" s="10"/>
      <c r="G4190" s="7">
        <v>100</v>
      </c>
      <c r="H4190" s="18">
        <v>1.351351351351</v>
      </c>
      <c r="I4190" s="2">
        <v>10.135135135135</v>
      </c>
      <c r="J4190" s="2">
        <v>31.756756756756999</v>
      </c>
      <c r="K4190" s="2">
        <v>56.081081081081003</v>
      </c>
      <c r="L4190" s="15">
        <v>0.67567567567599995</v>
      </c>
    </row>
    <row r="4191" spans="4:12" x14ac:dyDescent="0.2">
      <c r="D4191" s="200"/>
      <c r="E4191" s="4" t="s">
        <v>36</v>
      </c>
      <c r="F4191" s="5"/>
      <c r="G4191" s="6">
        <v>187</v>
      </c>
      <c r="H4191" s="8">
        <v>1</v>
      </c>
      <c r="I4191" s="1">
        <v>22</v>
      </c>
      <c r="J4191" s="1">
        <v>68</v>
      </c>
      <c r="K4191" s="1">
        <v>96</v>
      </c>
      <c r="L4191" s="9">
        <v>0</v>
      </c>
    </row>
    <row r="4192" spans="4:12" x14ac:dyDescent="0.2">
      <c r="D4192" s="200"/>
      <c r="E4192" s="11"/>
      <c r="F4192" s="10"/>
      <c r="G4192" s="7">
        <v>100</v>
      </c>
      <c r="H4192" s="18">
        <v>0.53475935828900001</v>
      </c>
      <c r="I4192" s="2">
        <v>11.764705882353001</v>
      </c>
      <c r="J4192" s="2">
        <v>36.363636363635997</v>
      </c>
      <c r="K4192" s="30">
        <v>51.336898395722002</v>
      </c>
      <c r="L4192" s="48">
        <v>0</v>
      </c>
    </row>
    <row r="4193" spans="2:12" x14ac:dyDescent="0.2">
      <c r="D4193" s="200"/>
      <c r="E4193" s="4" t="s">
        <v>37</v>
      </c>
      <c r="F4193" s="5"/>
      <c r="G4193" s="6">
        <v>221</v>
      </c>
      <c r="H4193" s="8">
        <v>3</v>
      </c>
      <c r="I4193" s="1">
        <v>19</v>
      </c>
      <c r="J4193" s="1">
        <v>78</v>
      </c>
      <c r="K4193" s="1">
        <v>120</v>
      </c>
      <c r="L4193" s="9">
        <v>1</v>
      </c>
    </row>
    <row r="4194" spans="2:12" x14ac:dyDescent="0.2">
      <c r="D4194" s="200"/>
      <c r="E4194" s="11"/>
      <c r="F4194" s="10"/>
      <c r="G4194" s="7">
        <v>100</v>
      </c>
      <c r="H4194" s="18">
        <v>1.357466063348</v>
      </c>
      <c r="I4194" s="2">
        <v>8.5972850678730008</v>
      </c>
      <c r="J4194" s="2">
        <v>35.294117647058997</v>
      </c>
      <c r="K4194" s="2">
        <v>54.298642533936999</v>
      </c>
      <c r="L4194" s="15">
        <v>0.452488687783</v>
      </c>
    </row>
    <row r="4195" spans="2:12" x14ac:dyDescent="0.2">
      <c r="D4195" s="200"/>
      <c r="E4195" s="4" t="s">
        <v>38</v>
      </c>
      <c r="F4195" s="5"/>
      <c r="G4195" s="6">
        <v>186</v>
      </c>
      <c r="H4195" s="8">
        <v>4</v>
      </c>
      <c r="I4195" s="1">
        <v>14</v>
      </c>
      <c r="J4195" s="1">
        <v>56</v>
      </c>
      <c r="K4195" s="1">
        <v>112</v>
      </c>
      <c r="L4195" s="9">
        <v>0</v>
      </c>
    </row>
    <row r="4196" spans="2:12" x14ac:dyDescent="0.2">
      <c r="D4196" s="200"/>
      <c r="E4196" s="11"/>
      <c r="F4196" s="10"/>
      <c r="G4196" s="7">
        <v>100</v>
      </c>
      <c r="H4196" s="18">
        <v>2.1505376344089999</v>
      </c>
      <c r="I4196" s="2">
        <v>7.5268817204299996</v>
      </c>
      <c r="J4196" s="2">
        <v>30.107526881719998</v>
      </c>
      <c r="K4196" s="2">
        <v>60.215053763440999</v>
      </c>
      <c r="L4196" s="48">
        <v>0</v>
      </c>
    </row>
    <row r="4197" spans="2:12" x14ac:dyDescent="0.2">
      <c r="D4197" s="200"/>
      <c r="E4197" s="4" t="s">
        <v>39</v>
      </c>
      <c r="F4197" s="5"/>
      <c r="G4197" s="6">
        <v>223</v>
      </c>
      <c r="H4197" s="8">
        <v>1</v>
      </c>
      <c r="I4197" s="1">
        <v>9</v>
      </c>
      <c r="J4197" s="1">
        <v>76</v>
      </c>
      <c r="K4197" s="1">
        <v>137</v>
      </c>
      <c r="L4197" s="9">
        <v>0</v>
      </c>
    </row>
    <row r="4198" spans="2:12" x14ac:dyDescent="0.2">
      <c r="D4198" s="200"/>
      <c r="E4198" s="11"/>
      <c r="F4198" s="10"/>
      <c r="G4198" s="7">
        <v>100</v>
      </c>
      <c r="H4198" s="18">
        <v>0.44843049327399997</v>
      </c>
      <c r="I4198" s="2">
        <v>4.0358744394619999</v>
      </c>
      <c r="J4198" s="2">
        <v>34.080717488788999</v>
      </c>
      <c r="K4198" s="2">
        <v>61.434977578474999</v>
      </c>
      <c r="L4198" s="48">
        <v>0</v>
      </c>
    </row>
    <row r="4199" spans="2:12" x14ac:dyDescent="0.2">
      <c r="D4199" s="200"/>
      <c r="E4199" s="4" t="s">
        <v>40</v>
      </c>
      <c r="F4199" s="5"/>
      <c r="G4199" s="6">
        <v>161</v>
      </c>
      <c r="H4199" s="8">
        <v>1</v>
      </c>
      <c r="I4199" s="1">
        <v>7</v>
      </c>
      <c r="J4199" s="1">
        <v>50</v>
      </c>
      <c r="K4199" s="1">
        <v>100</v>
      </c>
      <c r="L4199" s="9">
        <v>3</v>
      </c>
    </row>
    <row r="4200" spans="2:12" x14ac:dyDescent="0.2">
      <c r="D4200" s="201"/>
      <c r="E4200" s="45"/>
      <c r="F4200" s="51"/>
      <c r="G4200" s="81">
        <v>100</v>
      </c>
      <c r="H4200" s="115">
        <v>0.62111801242200004</v>
      </c>
      <c r="I4200" s="64">
        <v>4.3478260869570002</v>
      </c>
      <c r="J4200" s="64">
        <v>31.055900621117999</v>
      </c>
      <c r="K4200" s="64">
        <v>62.111801242235998</v>
      </c>
      <c r="L4200" s="106">
        <v>1.8633540372670001</v>
      </c>
    </row>
    <row r="4202" spans="2:12" x14ac:dyDescent="0.2">
      <c r="B4202" s="40" t="str">
        <f xml:space="preserve"> HYPERLINK("#'目次'!B108", "[102]")</f>
        <v>[102]</v>
      </c>
      <c r="C4202" s="23" t="s">
        <v>205</v>
      </c>
    </row>
    <row r="4205" spans="2:12" x14ac:dyDescent="0.2">
      <c r="C4205" s="23" t="s">
        <v>48</v>
      </c>
    </row>
    <row r="4206" spans="2:12" x14ac:dyDescent="0.2">
      <c r="D4206" s="195"/>
      <c r="E4206" s="196"/>
      <c r="F4206" s="196"/>
      <c r="G4206" s="37" t="s">
        <v>15</v>
      </c>
      <c r="H4206" s="33" t="s">
        <v>206</v>
      </c>
      <c r="I4206" s="13" t="s">
        <v>207</v>
      </c>
      <c r="J4206" s="13" t="s">
        <v>208</v>
      </c>
      <c r="K4206" s="13" t="s">
        <v>209</v>
      </c>
      <c r="L4206" s="38" t="s">
        <v>18</v>
      </c>
    </row>
    <row r="4207" spans="2:12" x14ac:dyDescent="0.2">
      <c r="D4207" s="197"/>
      <c r="E4207" s="198"/>
      <c r="F4207" s="198"/>
      <c r="G4207" s="35"/>
      <c r="H4207" s="39"/>
      <c r="I4207" s="14"/>
      <c r="J4207" s="14"/>
      <c r="K4207" s="14"/>
      <c r="L4207" s="34"/>
    </row>
    <row r="4208" spans="2:12" x14ac:dyDescent="0.2">
      <c r="D4208" s="78"/>
      <c r="E4208" s="79" t="s">
        <v>15</v>
      </c>
      <c r="F4208" s="66"/>
      <c r="G4208" s="36">
        <v>1200</v>
      </c>
      <c r="H4208" s="17">
        <v>13</v>
      </c>
      <c r="I4208" s="17">
        <v>87</v>
      </c>
      <c r="J4208" s="17">
        <v>384</v>
      </c>
      <c r="K4208" s="17">
        <v>710</v>
      </c>
      <c r="L4208" s="47">
        <v>6</v>
      </c>
    </row>
    <row r="4209" spans="4:12" x14ac:dyDescent="0.2">
      <c r="D4209" s="45"/>
      <c r="E4209" s="51"/>
      <c r="F4209" s="67"/>
      <c r="G4209" s="7">
        <v>100</v>
      </c>
      <c r="H4209" s="2">
        <v>1.083333333333</v>
      </c>
      <c r="I4209" s="2">
        <v>7.25</v>
      </c>
      <c r="J4209" s="2">
        <v>32</v>
      </c>
      <c r="K4209" s="2">
        <v>59.166666666666998</v>
      </c>
      <c r="L4209" s="15">
        <v>0.5</v>
      </c>
    </row>
    <row r="4210" spans="4:12" x14ac:dyDescent="0.2">
      <c r="D4210" s="199" t="s">
        <v>49</v>
      </c>
      <c r="E4210" s="22" t="s">
        <v>50</v>
      </c>
      <c r="F4210" s="21"/>
      <c r="G4210" s="19">
        <v>15</v>
      </c>
      <c r="H4210" s="27">
        <v>0</v>
      </c>
      <c r="I4210" s="3">
        <v>1</v>
      </c>
      <c r="J4210" s="3">
        <v>6</v>
      </c>
      <c r="K4210" s="3">
        <v>8</v>
      </c>
      <c r="L4210" s="26">
        <v>0</v>
      </c>
    </row>
    <row r="4211" spans="4:12" x14ac:dyDescent="0.2">
      <c r="D4211" s="200"/>
      <c r="E4211" s="11"/>
      <c r="F4211" s="10"/>
      <c r="G4211" s="7">
        <v>100</v>
      </c>
      <c r="H4211" s="53">
        <v>0</v>
      </c>
      <c r="I4211" s="2">
        <v>6.666666666667</v>
      </c>
      <c r="J4211" s="25">
        <v>40</v>
      </c>
      <c r="K4211" s="30">
        <v>53.333333333333002</v>
      </c>
      <c r="L4211" s="48">
        <v>0</v>
      </c>
    </row>
    <row r="4212" spans="4:12" x14ac:dyDescent="0.2">
      <c r="D4212" s="200"/>
      <c r="E4212" s="4" t="s">
        <v>51</v>
      </c>
      <c r="F4212" s="5"/>
      <c r="G4212" s="6">
        <v>142</v>
      </c>
      <c r="H4212" s="8">
        <v>2</v>
      </c>
      <c r="I4212" s="1">
        <v>12</v>
      </c>
      <c r="J4212" s="1">
        <v>49</v>
      </c>
      <c r="K4212" s="1">
        <v>79</v>
      </c>
      <c r="L4212" s="9">
        <v>0</v>
      </c>
    </row>
    <row r="4213" spans="4:12" x14ac:dyDescent="0.2">
      <c r="D4213" s="200"/>
      <c r="E4213" s="11"/>
      <c r="F4213" s="10"/>
      <c r="G4213" s="7">
        <v>100</v>
      </c>
      <c r="H4213" s="18">
        <v>1.4084507042250001</v>
      </c>
      <c r="I4213" s="2">
        <v>8.4507042253520002</v>
      </c>
      <c r="J4213" s="2">
        <v>34.507042253521</v>
      </c>
      <c r="K4213" s="2">
        <v>55.633802816901003</v>
      </c>
      <c r="L4213" s="48">
        <v>0</v>
      </c>
    </row>
    <row r="4214" spans="4:12" x14ac:dyDescent="0.2">
      <c r="D4214" s="200"/>
      <c r="E4214" s="4" t="s">
        <v>52</v>
      </c>
      <c r="F4214" s="5"/>
      <c r="G4214" s="6">
        <v>26</v>
      </c>
      <c r="H4214" s="8">
        <v>1</v>
      </c>
      <c r="I4214" s="1">
        <v>0</v>
      </c>
      <c r="J4214" s="1">
        <v>14</v>
      </c>
      <c r="K4214" s="1">
        <v>11</v>
      </c>
      <c r="L4214" s="9">
        <v>0</v>
      </c>
    </row>
    <row r="4215" spans="4:12" x14ac:dyDescent="0.2">
      <c r="D4215" s="200"/>
      <c r="E4215" s="11"/>
      <c r="F4215" s="10"/>
      <c r="G4215" s="7">
        <v>100</v>
      </c>
      <c r="H4215" s="18">
        <v>3.8461538461539999</v>
      </c>
      <c r="I4215" s="49">
        <v>0</v>
      </c>
      <c r="J4215" s="41">
        <v>53.846153846154003</v>
      </c>
      <c r="K4215" s="50">
        <v>42.307692307692001</v>
      </c>
      <c r="L4215" s="48">
        <v>0</v>
      </c>
    </row>
    <row r="4216" spans="4:12" x14ac:dyDescent="0.2">
      <c r="D4216" s="200"/>
      <c r="E4216" s="4" t="s">
        <v>53</v>
      </c>
      <c r="F4216" s="5"/>
      <c r="G4216" s="6">
        <v>41</v>
      </c>
      <c r="H4216" s="8">
        <v>0</v>
      </c>
      <c r="I4216" s="1">
        <v>3</v>
      </c>
      <c r="J4216" s="1">
        <v>10</v>
      </c>
      <c r="K4216" s="1">
        <v>28</v>
      </c>
      <c r="L4216" s="9">
        <v>0</v>
      </c>
    </row>
    <row r="4217" spans="4:12" x14ac:dyDescent="0.2">
      <c r="D4217" s="200"/>
      <c r="E4217" s="11"/>
      <c r="F4217" s="10"/>
      <c r="G4217" s="7">
        <v>100</v>
      </c>
      <c r="H4217" s="53">
        <v>0</v>
      </c>
      <c r="I4217" s="2">
        <v>7.3170731707319998</v>
      </c>
      <c r="J4217" s="30">
        <v>24.390243902439</v>
      </c>
      <c r="K4217" s="25">
        <v>68.292682926829002</v>
      </c>
      <c r="L4217" s="48">
        <v>0</v>
      </c>
    </row>
    <row r="4218" spans="4:12" x14ac:dyDescent="0.2">
      <c r="D4218" s="200"/>
      <c r="E4218" s="4" t="s">
        <v>54</v>
      </c>
      <c r="F4218" s="5"/>
      <c r="G4218" s="6">
        <v>226</v>
      </c>
      <c r="H4218" s="8">
        <v>6</v>
      </c>
      <c r="I4218" s="1">
        <v>15</v>
      </c>
      <c r="J4218" s="1">
        <v>74</v>
      </c>
      <c r="K4218" s="1">
        <v>130</v>
      </c>
      <c r="L4218" s="9">
        <v>1</v>
      </c>
    </row>
    <row r="4219" spans="4:12" x14ac:dyDescent="0.2">
      <c r="D4219" s="200"/>
      <c r="E4219" s="11"/>
      <c r="F4219" s="10"/>
      <c r="G4219" s="7">
        <v>100</v>
      </c>
      <c r="H4219" s="18">
        <v>2.654867256637</v>
      </c>
      <c r="I4219" s="2">
        <v>6.6371681415930004</v>
      </c>
      <c r="J4219" s="2">
        <v>32.743362831858001</v>
      </c>
      <c r="K4219" s="2">
        <v>57.522123893805002</v>
      </c>
      <c r="L4219" s="15">
        <v>0.44247787610599998</v>
      </c>
    </row>
    <row r="4220" spans="4:12" x14ac:dyDescent="0.2">
      <c r="D4220" s="200"/>
      <c r="E4220" s="4" t="s">
        <v>55</v>
      </c>
      <c r="F4220" s="5"/>
      <c r="G4220" s="6">
        <v>125</v>
      </c>
      <c r="H4220" s="8">
        <v>0</v>
      </c>
      <c r="I4220" s="1">
        <v>12</v>
      </c>
      <c r="J4220" s="1">
        <v>37</v>
      </c>
      <c r="K4220" s="1">
        <v>75</v>
      </c>
      <c r="L4220" s="9">
        <v>1</v>
      </c>
    </row>
    <row r="4221" spans="4:12" x14ac:dyDescent="0.2">
      <c r="D4221" s="200"/>
      <c r="E4221" s="11"/>
      <c r="F4221" s="10"/>
      <c r="G4221" s="7">
        <v>100</v>
      </c>
      <c r="H4221" s="53">
        <v>0</v>
      </c>
      <c r="I4221" s="2">
        <v>9.6</v>
      </c>
      <c r="J4221" s="2">
        <v>29.6</v>
      </c>
      <c r="K4221" s="2">
        <v>60</v>
      </c>
      <c r="L4221" s="15">
        <v>0.8</v>
      </c>
    </row>
    <row r="4222" spans="4:12" x14ac:dyDescent="0.2">
      <c r="D4222" s="200"/>
      <c r="E4222" s="4" t="s">
        <v>56</v>
      </c>
      <c r="F4222" s="5"/>
      <c r="G4222" s="6">
        <v>190</v>
      </c>
      <c r="H4222" s="8">
        <v>1</v>
      </c>
      <c r="I4222" s="1">
        <v>19</v>
      </c>
      <c r="J4222" s="1">
        <v>64</v>
      </c>
      <c r="K4222" s="1">
        <v>105</v>
      </c>
      <c r="L4222" s="9">
        <v>1</v>
      </c>
    </row>
    <row r="4223" spans="4:12" x14ac:dyDescent="0.2">
      <c r="D4223" s="200"/>
      <c r="E4223" s="11"/>
      <c r="F4223" s="10"/>
      <c r="G4223" s="7">
        <v>100</v>
      </c>
      <c r="H4223" s="18">
        <v>0.52631578947400004</v>
      </c>
      <c r="I4223" s="2">
        <v>10</v>
      </c>
      <c r="J4223" s="2">
        <v>33.684210526316001</v>
      </c>
      <c r="K4223" s="2">
        <v>55.263157894736999</v>
      </c>
      <c r="L4223" s="15">
        <v>0.52631578947400004</v>
      </c>
    </row>
    <row r="4224" spans="4:12" x14ac:dyDescent="0.2">
      <c r="D4224" s="200"/>
      <c r="E4224" s="4" t="s">
        <v>57</v>
      </c>
      <c r="F4224" s="5"/>
      <c r="G4224" s="6">
        <v>185</v>
      </c>
      <c r="H4224" s="8">
        <v>1</v>
      </c>
      <c r="I4224" s="1">
        <v>15</v>
      </c>
      <c r="J4224" s="1">
        <v>64</v>
      </c>
      <c r="K4224" s="1">
        <v>104</v>
      </c>
      <c r="L4224" s="9">
        <v>1</v>
      </c>
    </row>
    <row r="4225" spans="4:12" x14ac:dyDescent="0.2">
      <c r="D4225" s="200"/>
      <c r="E4225" s="11"/>
      <c r="F4225" s="10"/>
      <c r="G4225" s="7">
        <v>100</v>
      </c>
      <c r="H4225" s="18">
        <v>0.54054054054099998</v>
      </c>
      <c r="I4225" s="2">
        <v>8.1081081081080004</v>
      </c>
      <c r="J4225" s="2">
        <v>34.594594594595002</v>
      </c>
      <c r="K4225" s="2">
        <v>56.216216216215997</v>
      </c>
      <c r="L4225" s="15">
        <v>0.54054054054099998</v>
      </c>
    </row>
    <row r="4226" spans="4:12" x14ac:dyDescent="0.2">
      <c r="D4226" s="200"/>
      <c r="E4226" s="4" t="s">
        <v>58</v>
      </c>
      <c r="F4226" s="5"/>
      <c r="G4226" s="6">
        <v>113</v>
      </c>
      <c r="H4226" s="8">
        <v>1</v>
      </c>
      <c r="I4226" s="1">
        <v>5</v>
      </c>
      <c r="J4226" s="1">
        <v>20</v>
      </c>
      <c r="K4226" s="1">
        <v>86</v>
      </c>
      <c r="L4226" s="9">
        <v>1</v>
      </c>
    </row>
    <row r="4227" spans="4:12" x14ac:dyDescent="0.2">
      <c r="D4227" s="200"/>
      <c r="E4227" s="11"/>
      <c r="F4227" s="10"/>
      <c r="G4227" s="7">
        <v>100</v>
      </c>
      <c r="H4227" s="18">
        <v>0.88495575221199996</v>
      </c>
      <c r="I4227" s="2">
        <v>4.424778761062</v>
      </c>
      <c r="J4227" s="50">
        <v>17.699115044248</v>
      </c>
      <c r="K4227" s="41">
        <v>76.106194690264999</v>
      </c>
      <c r="L4227" s="15">
        <v>0.88495575221199996</v>
      </c>
    </row>
    <row r="4228" spans="4:12" x14ac:dyDescent="0.2">
      <c r="D4228" s="200"/>
      <c r="E4228" s="4" t="s">
        <v>59</v>
      </c>
      <c r="F4228" s="5"/>
      <c r="G4228" s="6">
        <v>136</v>
      </c>
      <c r="H4228" s="8">
        <v>1</v>
      </c>
      <c r="I4228" s="1">
        <v>5</v>
      </c>
      <c r="J4228" s="1">
        <v>46</v>
      </c>
      <c r="K4228" s="1">
        <v>83</v>
      </c>
      <c r="L4228" s="9">
        <v>1</v>
      </c>
    </row>
    <row r="4229" spans="4:12" x14ac:dyDescent="0.2">
      <c r="D4229" s="200"/>
      <c r="E4229" s="11"/>
      <c r="F4229" s="10"/>
      <c r="G4229" s="7">
        <v>100</v>
      </c>
      <c r="H4229" s="18">
        <v>0.73529411764700003</v>
      </c>
      <c r="I4229" s="2">
        <v>3.6764705882349999</v>
      </c>
      <c r="J4229" s="2">
        <v>33.823529411765001</v>
      </c>
      <c r="K4229" s="2">
        <v>61.029411764705998</v>
      </c>
      <c r="L4229" s="15">
        <v>0.73529411764700003</v>
      </c>
    </row>
    <row r="4230" spans="4:12" x14ac:dyDescent="0.2">
      <c r="D4230" s="199" t="s">
        <v>60</v>
      </c>
      <c r="E4230" s="22" t="s">
        <v>61</v>
      </c>
      <c r="F4230" s="21"/>
      <c r="G4230" s="19">
        <v>205</v>
      </c>
      <c r="H4230" s="27">
        <v>1</v>
      </c>
      <c r="I4230" s="3">
        <v>12</v>
      </c>
      <c r="J4230" s="3">
        <v>56</v>
      </c>
      <c r="K4230" s="3">
        <v>132</v>
      </c>
      <c r="L4230" s="26">
        <v>4</v>
      </c>
    </row>
    <row r="4231" spans="4:12" x14ac:dyDescent="0.2">
      <c r="D4231" s="200"/>
      <c r="E4231" s="11"/>
      <c r="F4231" s="10"/>
      <c r="G4231" s="7">
        <v>100</v>
      </c>
      <c r="H4231" s="18">
        <v>0.48780487804900002</v>
      </c>
      <c r="I4231" s="2">
        <v>5.8536585365849998</v>
      </c>
      <c r="J4231" s="2">
        <v>27.317073170732002</v>
      </c>
      <c r="K4231" s="25">
        <v>64.390243902438996</v>
      </c>
      <c r="L4231" s="15">
        <v>1.951219512195</v>
      </c>
    </row>
    <row r="4232" spans="4:12" x14ac:dyDescent="0.2">
      <c r="D4232" s="200"/>
      <c r="E4232" s="4" t="s">
        <v>62</v>
      </c>
      <c r="F4232" s="5"/>
      <c r="G4232" s="6">
        <v>160</v>
      </c>
      <c r="H4232" s="8">
        <v>2</v>
      </c>
      <c r="I4232" s="1">
        <v>6</v>
      </c>
      <c r="J4232" s="1">
        <v>49</v>
      </c>
      <c r="K4232" s="1">
        <v>103</v>
      </c>
      <c r="L4232" s="9">
        <v>0</v>
      </c>
    </row>
    <row r="4233" spans="4:12" x14ac:dyDescent="0.2">
      <c r="D4233" s="200"/>
      <c r="E4233" s="11"/>
      <c r="F4233" s="10"/>
      <c r="G4233" s="7">
        <v>100</v>
      </c>
      <c r="H4233" s="18">
        <v>1.25</v>
      </c>
      <c r="I4233" s="2">
        <v>3.75</v>
      </c>
      <c r="J4233" s="2">
        <v>30.625</v>
      </c>
      <c r="K4233" s="25">
        <v>64.375</v>
      </c>
      <c r="L4233" s="48">
        <v>0</v>
      </c>
    </row>
    <row r="4234" spans="4:12" x14ac:dyDescent="0.2">
      <c r="D4234" s="200"/>
      <c r="E4234" s="4" t="s">
        <v>63</v>
      </c>
      <c r="F4234" s="5"/>
      <c r="G4234" s="6">
        <v>121</v>
      </c>
      <c r="H4234" s="8">
        <v>0</v>
      </c>
      <c r="I4234" s="1">
        <v>9</v>
      </c>
      <c r="J4234" s="1">
        <v>48</v>
      </c>
      <c r="K4234" s="1">
        <v>63</v>
      </c>
      <c r="L4234" s="9">
        <v>1</v>
      </c>
    </row>
    <row r="4235" spans="4:12" x14ac:dyDescent="0.2">
      <c r="D4235" s="200"/>
      <c r="E4235" s="11"/>
      <c r="F4235" s="10"/>
      <c r="G4235" s="7">
        <v>100</v>
      </c>
      <c r="H4235" s="53">
        <v>0</v>
      </c>
      <c r="I4235" s="2">
        <v>7.4380165289260001</v>
      </c>
      <c r="J4235" s="25">
        <v>39.669421487603003</v>
      </c>
      <c r="K4235" s="30">
        <v>52.066115702479003</v>
      </c>
      <c r="L4235" s="15">
        <v>0.82644628099200002</v>
      </c>
    </row>
    <row r="4236" spans="4:12" x14ac:dyDescent="0.2">
      <c r="D4236" s="200"/>
      <c r="E4236" s="4" t="s">
        <v>64</v>
      </c>
      <c r="F4236" s="5"/>
      <c r="G4236" s="6">
        <v>124</v>
      </c>
      <c r="H4236" s="8">
        <v>1</v>
      </c>
      <c r="I4236" s="1">
        <v>12</v>
      </c>
      <c r="J4236" s="1">
        <v>50</v>
      </c>
      <c r="K4236" s="1">
        <v>61</v>
      </c>
      <c r="L4236" s="9">
        <v>0</v>
      </c>
    </row>
    <row r="4237" spans="4:12" x14ac:dyDescent="0.2">
      <c r="D4237" s="200"/>
      <c r="E4237" s="11"/>
      <c r="F4237" s="10"/>
      <c r="G4237" s="7">
        <v>100</v>
      </c>
      <c r="H4237" s="18">
        <v>0.80645161290300005</v>
      </c>
      <c r="I4237" s="2">
        <v>9.6774193548389995</v>
      </c>
      <c r="J4237" s="25">
        <v>40.322580645160997</v>
      </c>
      <c r="K4237" s="30">
        <v>49.193548387097003</v>
      </c>
      <c r="L4237" s="48">
        <v>0</v>
      </c>
    </row>
    <row r="4238" spans="4:12" x14ac:dyDescent="0.2">
      <c r="D4238" s="200"/>
      <c r="E4238" s="4" t="s">
        <v>65</v>
      </c>
      <c r="F4238" s="5"/>
      <c r="G4238" s="6">
        <v>109</v>
      </c>
      <c r="H4238" s="8">
        <v>1</v>
      </c>
      <c r="I4238" s="1">
        <v>12</v>
      </c>
      <c r="J4238" s="1">
        <v>31</v>
      </c>
      <c r="K4238" s="1">
        <v>65</v>
      </c>
      <c r="L4238" s="9">
        <v>0</v>
      </c>
    </row>
    <row r="4239" spans="4:12" x14ac:dyDescent="0.2">
      <c r="D4239" s="200"/>
      <c r="E4239" s="11"/>
      <c r="F4239" s="10"/>
      <c r="G4239" s="7">
        <v>100</v>
      </c>
      <c r="H4239" s="18">
        <v>0.91743119266100004</v>
      </c>
      <c r="I4239" s="2">
        <v>11.009174311927</v>
      </c>
      <c r="J4239" s="2">
        <v>28.440366972477001</v>
      </c>
      <c r="K4239" s="2">
        <v>59.633027522935997</v>
      </c>
      <c r="L4239" s="48">
        <v>0</v>
      </c>
    </row>
    <row r="4240" spans="4:12" x14ac:dyDescent="0.2">
      <c r="D4240" s="200"/>
      <c r="E4240" s="4" t="s">
        <v>66</v>
      </c>
      <c r="F4240" s="5"/>
      <c r="G4240" s="6">
        <v>104</v>
      </c>
      <c r="H4240" s="8">
        <v>1</v>
      </c>
      <c r="I4240" s="1">
        <v>11</v>
      </c>
      <c r="J4240" s="1">
        <v>32</v>
      </c>
      <c r="K4240" s="1">
        <v>60</v>
      </c>
      <c r="L4240" s="9">
        <v>0</v>
      </c>
    </row>
    <row r="4241" spans="2:12" x14ac:dyDescent="0.2">
      <c r="D4241" s="200"/>
      <c r="E4241" s="11"/>
      <c r="F4241" s="10"/>
      <c r="G4241" s="7">
        <v>100</v>
      </c>
      <c r="H4241" s="18">
        <v>0.96153846153800004</v>
      </c>
      <c r="I4241" s="2">
        <v>10.576923076923</v>
      </c>
      <c r="J4241" s="2">
        <v>30.769230769231001</v>
      </c>
      <c r="K4241" s="2">
        <v>57.692307692307999</v>
      </c>
      <c r="L4241" s="48">
        <v>0</v>
      </c>
    </row>
    <row r="4242" spans="2:12" x14ac:dyDescent="0.2">
      <c r="D4242" s="200"/>
      <c r="E4242" s="4" t="s">
        <v>67</v>
      </c>
      <c r="F4242" s="5"/>
      <c r="G4242" s="6">
        <v>139</v>
      </c>
      <c r="H4242" s="8">
        <v>2</v>
      </c>
      <c r="I4242" s="1">
        <v>16</v>
      </c>
      <c r="J4242" s="1">
        <v>39</v>
      </c>
      <c r="K4242" s="1">
        <v>82</v>
      </c>
      <c r="L4242" s="9">
        <v>0</v>
      </c>
    </row>
    <row r="4243" spans="2:12" x14ac:dyDescent="0.2">
      <c r="D4243" s="200"/>
      <c r="E4243" s="11"/>
      <c r="F4243" s="10"/>
      <c r="G4243" s="7">
        <v>100</v>
      </c>
      <c r="H4243" s="18">
        <v>1.438848920863</v>
      </c>
      <c r="I4243" s="2">
        <v>11.510791366906</v>
      </c>
      <c r="J4243" s="2">
        <v>28.057553956835001</v>
      </c>
      <c r="K4243" s="2">
        <v>58.992805755395999</v>
      </c>
      <c r="L4243" s="48">
        <v>0</v>
      </c>
    </row>
    <row r="4244" spans="2:12" x14ac:dyDescent="0.2">
      <c r="D4244" s="200"/>
      <c r="E4244" s="4" t="s">
        <v>68</v>
      </c>
      <c r="F4244" s="5"/>
      <c r="G4244" s="6">
        <v>48</v>
      </c>
      <c r="H4244" s="8">
        <v>2</v>
      </c>
      <c r="I4244" s="1">
        <v>4</v>
      </c>
      <c r="J4244" s="1">
        <v>19</v>
      </c>
      <c r="K4244" s="1">
        <v>23</v>
      </c>
      <c r="L4244" s="9">
        <v>0</v>
      </c>
    </row>
    <row r="4245" spans="2:12" x14ac:dyDescent="0.2">
      <c r="D4245" s="200"/>
      <c r="E4245" s="11"/>
      <c r="F4245" s="10"/>
      <c r="G4245" s="7">
        <v>100</v>
      </c>
      <c r="H4245" s="18">
        <v>4.166666666667</v>
      </c>
      <c r="I4245" s="2">
        <v>8.333333333333</v>
      </c>
      <c r="J4245" s="25">
        <v>39.583333333333002</v>
      </c>
      <c r="K4245" s="50">
        <v>47.916666666666998</v>
      </c>
      <c r="L4245" s="48">
        <v>0</v>
      </c>
    </row>
    <row r="4246" spans="2:12" x14ac:dyDescent="0.2">
      <c r="D4246" s="200"/>
      <c r="E4246" s="4" t="s">
        <v>69</v>
      </c>
      <c r="F4246" s="5"/>
      <c r="G4246" s="6">
        <v>37</v>
      </c>
      <c r="H4246" s="8">
        <v>3</v>
      </c>
      <c r="I4246" s="1">
        <v>1</v>
      </c>
      <c r="J4246" s="1">
        <v>12</v>
      </c>
      <c r="K4246" s="1">
        <v>21</v>
      </c>
      <c r="L4246" s="9">
        <v>0</v>
      </c>
    </row>
    <row r="4247" spans="2:12" x14ac:dyDescent="0.2">
      <c r="D4247" s="200"/>
      <c r="E4247" s="11"/>
      <c r="F4247" s="10"/>
      <c r="G4247" s="7">
        <v>100</v>
      </c>
      <c r="H4247" s="70">
        <v>8.1081081081080004</v>
      </c>
      <c r="I4247" s="2">
        <v>2.7027027027030002</v>
      </c>
      <c r="J4247" s="2">
        <v>32.432432432432002</v>
      </c>
      <c r="K4247" s="2">
        <v>56.756756756756999</v>
      </c>
      <c r="L4247" s="48">
        <v>0</v>
      </c>
    </row>
    <row r="4248" spans="2:12" x14ac:dyDescent="0.2">
      <c r="D4248" s="199" t="s">
        <v>70</v>
      </c>
      <c r="E4248" s="22" t="s">
        <v>18</v>
      </c>
      <c r="F4248" s="21"/>
      <c r="G4248" s="19">
        <v>0</v>
      </c>
      <c r="H4248" s="27">
        <v>0</v>
      </c>
      <c r="I4248" s="3">
        <v>0</v>
      </c>
      <c r="J4248" s="3">
        <v>0</v>
      </c>
      <c r="K4248" s="3">
        <v>0</v>
      </c>
      <c r="L4248" s="26">
        <v>0</v>
      </c>
    </row>
    <row r="4249" spans="2:12" x14ac:dyDescent="0.2">
      <c r="D4249" s="201"/>
      <c r="E4249" s="45"/>
      <c r="F4249" s="51"/>
      <c r="G4249" s="119">
        <v>0</v>
      </c>
      <c r="H4249" s="118">
        <v>0</v>
      </c>
      <c r="I4249" s="103">
        <v>0</v>
      </c>
      <c r="J4249" s="83">
        <v>0</v>
      </c>
      <c r="K4249" s="83">
        <v>0</v>
      </c>
      <c r="L4249" s="116">
        <v>0</v>
      </c>
    </row>
    <row r="4251" spans="2:12" x14ac:dyDescent="0.2">
      <c r="B4251" s="40" t="str">
        <f xml:space="preserve"> HYPERLINK("#'目次'!B109", "[103]")</f>
        <v>[103]</v>
      </c>
      <c r="C4251" s="23" t="s">
        <v>205</v>
      </c>
    </row>
    <row r="4254" spans="2:12" x14ac:dyDescent="0.2">
      <c r="C4254" s="23" t="s">
        <v>73</v>
      </c>
    </row>
    <row r="4255" spans="2:12" x14ac:dyDescent="0.2">
      <c r="D4255" s="195"/>
      <c r="E4255" s="196"/>
      <c r="F4255" s="196"/>
      <c r="G4255" s="37" t="s">
        <v>15</v>
      </c>
      <c r="H4255" s="33" t="s">
        <v>206</v>
      </c>
      <c r="I4255" s="13" t="s">
        <v>207</v>
      </c>
      <c r="J4255" s="13" t="s">
        <v>208</v>
      </c>
      <c r="K4255" s="13" t="s">
        <v>209</v>
      </c>
      <c r="L4255" s="38" t="s">
        <v>18</v>
      </c>
    </row>
    <row r="4256" spans="2:12" x14ac:dyDescent="0.2">
      <c r="D4256" s="197"/>
      <c r="E4256" s="198"/>
      <c r="F4256" s="198"/>
      <c r="G4256" s="35"/>
      <c r="H4256" s="39"/>
      <c r="I4256" s="14"/>
      <c r="J4256" s="14"/>
      <c r="K4256" s="14"/>
      <c r="L4256" s="34"/>
    </row>
    <row r="4257" spans="4:12" x14ac:dyDescent="0.2">
      <c r="D4257" s="78"/>
      <c r="E4257" s="79" t="s">
        <v>15</v>
      </c>
      <c r="F4257" s="66"/>
      <c r="G4257" s="36">
        <v>1200</v>
      </c>
      <c r="H4257" s="17">
        <v>13</v>
      </c>
      <c r="I4257" s="17">
        <v>87</v>
      </c>
      <c r="J4257" s="17">
        <v>384</v>
      </c>
      <c r="K4257" s="17">
        <v>710</v>
      </c>
      <c r="L4257" s="47">
        <v>6</v>
      </c>
    </row>
    <row r="4258" spans="4:12" x14ac:dyDescent="0.2">
      <c r="D4258" s="45"/>
      <c r="E4258" s="51"/>
      <c r="F4258" s="67"/>
      <c r="G4258" s="7">
        <v>100</v>
      </c>
      <c r="H4258" s="2">
        <v>1.083333333333</v>
      </c>
      <c r="I4258" s="2">
        <v>7.25</v>
      </c>
      <c r="J4258" s="2">
        <v>32</v>
      </c>
      <c r="K4258" s="2">
        <v>59.166666666666998</v>
      </c>
      <c r="L4258" s="15">
        <v>0.5</v>
      </c>
    </row>
    <row r="4259" spans="4:12" x14ac:dyDescent="0.2">
      <c r="D4259" s="199" t="s">
        <v>74</v>
      </c>
      <c r="E4259" s="22" t="s">
        <v>75</v>
      </c>
      <c r="F4259" s="21"/>
      <c r="G4259" s="19">
        <v>592</v>
      </c>
      <c r="H4259" s="27">
        <v>7</v>
      </c>
      <c r="I4259" s="3">
        <v>36</v>
      </c>
      <c r="J4259" s="3">
        <v>183</v>
      </c>
      <c r="K4259" s="3">
        <v>364</v>
      </c>
      <c r="L4259" s="26">
        <v>2</v>
      </c>
    </row>
    <row r="4260" spans="4:12" x14ac:dyDescent="0.2">
      <c r="D4260" s="200"/>
      <c r="E4260" s="11"/>
      <c r="F4260" s="10"/>
      <c r="G4260" s="7">
        <v>100</v>
      </c>
      <c r="H4260" s="18">
        <v>1.1824324324319999</v>
      </c>
      <c r="I4260" s="2">
        <v>6.0810810810809999</v>
      </c>
      <c r="J4260" s="2">
        <v>30.912162162162002</v>
      </c>
      <c r="K4260" s="2">
        <v>61.486486486486001</v>
      </c>
      <c r="L4260" s="15">
        <v>0.33783783783799998</v>
      </c>
    </row>
    <row r="4261" spans="4:12" x14ac:dyDescent="0.2">
      <c r="D4261" s="200"/>
      <c r="E4261" s="4" t="s">
        <v>34</v>
      </c>
      <c r="F4261" s="5"/>
      <c r="G4261" s="6">
        <v>37</v>
      </c>
      <c r="H4261" s="8">
        <v>1</v>
      </c>
      <c r="I4261" s="1">
        <v>0</v>
      </c>
      <c r="J4261" s="1">
        <v>6</v>
      </c>
      <c r="K4261" s="1">
        <v>30</v>
      </c>
      <c r="L4261" s="9">
        <v>0</v>
      </c>
    </row>
    <row r="4262" spans="4:12" x14ac:dyDescent="0.2">
      <c r="D4262" s="200"/>
      <c r="E4262" s="11"/>
      <c r="F4262" s="10"/>
      <c r="G4262" s="7">
        <v>100</v>
      </c>
      <c r="H4262" s="18">
        <v>2.7027027027030002</v>
      </c>
      <c r="I4262" s="49">
        <v>0</v>
      </c>
      <c r="J4262" s="50">
        <v>16.216216216216001</v>
      </c>
      <c r="K4262" s="41">
        <v>81.081081081080995</v>
      </c>
      <c r="L4262" s="48">
        <v>0</v>
      </c>
    </row>
    <row r="4263" spans="4:12" x14ac:dyDescent="0.2">
      <c r="D4263" s="200"/>
      <c r="E4263" s="4" t="s">
        <v>35</v>
      </c>
      <c r="F4263" s="5"/>
      <c r="G4263" s="6">
        <v>75</v>
      </c>
      <c r="H4263" s="8">
        <v>0</v>
      </c>
      <c r="I4263" s="1">
        <v>8</v>
      </c>
      <c r="J4263" s="1">
        <v>23</v>
      </c>
      <c r="K4263" s="1">
        <v>43</v>
      </c>
      <c r="L4263" s="9">
        <v>1</v>
      </c>
    </row>
    <row r="4264" spans="4:12" x14ac:dyDescent="0.2">
      <c r="D4264" s="200"/>
      <c r="E4264" s="11"/>
      <c r="F4264" s="10"/>
      <c r="G4264" s="7">
        <v>100</v>
      </c>
      <c r="H4264" s="53">
        <v>0</v>
      </c>
      <c r="I4264" s="2">
        <v>10.666666666667</v>
      </c>
      <c r="J4264" s="2">
        <v>30.666666666666998</v>
      </c>
      <c r="K4264" s="2">
        <v>57.333333333333002</v>
      </c>
      <c r="L4264" s="15">
        <v>1.333333333333</v>
      </c>
    </row>
    <row r="4265" spans="4:12" x14ac:dyDescent="0.2">
      <c r="D4265" s="200"/>
      <c r="E4265" s="4" t="s">
        <v>36</v>
      </c>
      <c r="F4265" s="5"/>
      <c r="G4265" s="6">
        <v>95</v>
      </c>
      <c r="H4265" s="8">
        <v>1</v>
      </c>
      <c r="I4265" s="1">
        <v>8</v>
      </c>
      <c r="J4265" s="1">
        <v>34</v>
      </c>
      <c r="K4265" s="1">
        <v>52</v>
      </c>
      <c r="L4265" s="9">
        <v>0</v>
      </c>
    </row>
    <row r="4266" spans="4:12" x14ac:dyDescent="0.2">
      <c r="D4266" s="200"/>
      <c r="E4266" s="11"/>
      <c r="F4266" s="10"/>
      <c r="G4266" s="7">
        <v>100</v>
      </c>
      <c r="H4266" s="18">
        <v>1.052631578947</v>
      </c>
      <c r="I4266" s="2">
        <v>8.4210526315790002</v>
      </c>
      <c r="J4266" s="2">
        <v>35.789473684211004</v>
      </c>
      <c r="K4266" s="2">
        <v>54.736842105263001</v>
      </c>
      <c r="L4266" s="48">
        <v>0</v>
      </c>
    </row>
    <row r="4267" spans="4:12" x14ac:dyDescent="0.2">
      <c r="D4267" s="200"/>
      <c r="E4267" s="4" t="s">
        <v>37</v>
      </c>
      <c r="F4267" s="5"/>
      <c r="G4267" s="6">
        <v>111</v>
      </c>
      <c r="H4267" s="8">
        <v>3</v>
      </c>
      <c r="I4267" s="1">
        <v>6</v>
      </c>
      <c r="J4267" s="1">
        <v>37</v>
      </c>
      <c r="K4267" s="1">
        <v>65</v>
      </c>
      <c r="L4267" s="9">
        <v>0</v>
      </c>
    </row>
    <row r="4268" spans="4:12" x14ac:dyDescent="0.2">
      <c r="D4268" s="200"/>
      <c r="E4268" s="11"/>
      <c r="F4268" s="10"/>
      <c r="G4268" s="7">
        <v>100</v>
      </c>
      <c r="H4268" s="18">
        <v>2.7027027027030002</v>
      </c>
      <c r="I4268" s="2">
        <v>5.4054054054050003</v>
      </c>
      <c r="J4268" s="2">
        <v>33.333333333333002</v>
      </c>
      <c r="K4268" s="2">
        <v>58.558558558559</v>
      </c>
      <c r="L4268" s="48">
        <v>0</v>
      </c>
    </row>
    <row r="4269" spans="4:12" x14ac:dyDescent="0.2">
      <c r="D4269" s="200"/>
      <c r="E4269" s="4" t="s">
        <v>38</v>
      </c>
      <c r="F4269" s="5"/>
      <c r="G4269" s="6">
        <v>93</v>
      </c>
      <c r="H4269" s="8">
        <v>1</v>
      </c>
      <c r="I4269" s="1">
        <v>6</v>
      </c>
      <c r="J4269" s="1">
        <v>25</v>
      </c>
      <c r="K4269" s="1">
        <v>61</v>
      </c>
      <c r="L4269" s="9">
        <v>0</v>
      </c>
    </row>
    <row r="4270" spans="4:12" x14ac:dyDescent="0.2">
      <c r="D4270" s="200"/>
      <c r="E4270" s="11"/>
      <c r="F4270" s="10"/>
      <c r="G4270" s="7">
        <v>100</v>
      </c>
      <c r="H4270" s="18">
        <v>1.0752688172039999</v>
      </c>
      <c r="I4270" s="2">
        <v>6.4516129032259997</v>
      </c>
      <c r="J4270" s="30">
        <v>26.881720430108</v>
      </c>
      <c r="K4270" s="25">
        <v>65.591397849461998</v>
      </c>
      <c r="L4270" s="48">
        <v>0</v>
      </c>
    </row>
    <row r="4271" spans="4:12" x14ac:dyDescent="0.2">
      <c r="D4271" s="200"/>
      <c r="E4271" s="4" t="s">
        <v>39</v>
      </c>
      <c r="F4271" s="5"/>
      <c r="G4271" s="6">
        <v>109</v>
      </c>
      <c r="H4271" s="8">
        <v>0</v>
      </c>
      <c r="I4271" s="1">
        <v>5</v>
      </c>
      <c r="J4271" s="1">
        <v>38</v>
      </c>
      <c r="K4271" s="1">
        <v>66</v>
      </c>
      <c r="L4271" s="9">
        <v>0</v>
      </c>
    </row>
    <row r="4272" spans="4:12" x14ac:dyDescent="0.2">
      <c r="D4272" s="200"/>
      <c r="E4272" s="11"/>
      <c r="F4272" s="10"/>
      <c r="G4272" s="7">
        <v>100</v>
      </c>
      <c r="H4272" s="53">
        <v>0</v>
      </c>
      <c r="I4272" s="2">
        <v>4.5871559633030001</v>
      </c>
      <c r="J4272" s="2">
        <v>34.862385321101002</v>
      </c>
      <c r="K4272" s="2">
        <v>60.550458715596001</v>
      </c>
      <c r="L4272" s="48">
        <v>0</v>
      </c>
    </row>
    <row r="4273" spans="4:12" x14ac:dyDescent="0.2">
      <c r="D4273" s="200"/>
      <c r="E4273" s="4" t="s">
        <v>40</v>
      </c>
      <c r="F4273" s="5"/>
      <c r="G4273" s="6">
        <v>72</v>
      </c>
      <c r="H4273" s="8">
        <v>1</v>
      </c>
      <c r="I4273" s="1">
        <v>3</v>
      </c>
      <c r="J4273" s="1">
        <v>20</v>
      </c>
      <c r="K4273" s="1">
        <v>47</v>
      </c>
      <c r="L4273" s="9">
        <v>1</v>
      </c>
    </row>
    <row r="4274" spans="4:12" x14ac:dyDescent="0.2">
      <c r="D4274" s="200"/>
      <c r="E4274" s="11"/>
      <c r="F4274" s="10"/>
      <c r="G4274" s="7">
        <v>100</v>
      </c>
      <c r="H4274" s="18">
        <v>1.3888888888890001</v>
      </c>
      <c r="I4274" s="2">
        <v>4.166666666667</v>
      </c>
      <c r="J4274" s="2">
        <v>27.777777777777999</v>
      </c>
      <c r="K4274" s="25">
        <v>65.277777777777999</v>
      </c>
      <c r="L4274" s="15">
        <v>1.3888888888890001</v>
      </c>
    </row>
    <row r="4275" spans="4:12" x14ac:dyDescent="0.2">
      <c r="D4275" s="199" t="s">
        <v>76</v>
      </c>
      <c r="E4275" s="22" t="s">
        <v>77</v>
      </c>
      <c r="F4275" s="21"/>
      <c r="G4275" s="19">
        <v>608</v>
      </c>
      <c r="H4275" s="27">
        <v>6</v>
      </c>
      <c r="I4275" s="3">
        <v>51</v>
      </c>
      <c r="J4275" s="3">
        <v>201</v>
      </c>
      <c r="K4275" s="3">
        <v>346</v>
      </c>
      <c r="L4275" s="26">
        <v>4</v>
      </c>
    </row>
    <row r="4276" spans="4:12" x14ac:dyDescent="0.2">
      <c r="D4276" s="200"/>
      <c r="E4276" s="11"/>
      <c r="F4276" s="10"/>
      <c r="G4276" s="7">
        <v>100</v>
      </c>
      <c r="H4276" s="18">
        <v>0.98684210526299998</v>
      </c>
      <c r="I4276" s="2">
        <v>8.3881578947370006</v>
      </c>
      <c r="J4276" s="2">
        <v>33.059210526316001</v>
      </c>
      <c r="K4276" s="2">
        <v>56.907894736842003</v>
      </c>
      <c r="L4276" s="15">
        <v>0.65789473684199995</v>
      </c>
    </row>
    <row r="4277" spans="4:12" x14ac:dyDescent="0.2">
      <c r="D4277" s="200"/>
      <c r="E4277" s="4" t="s">
        <v>34</v>
      </c>
      <c r="F4277" s="5"/>
      <c r="G4277" s="6">
        <v>37</v>
      </c>
      <c r="H4277" s="8">
        <v>0</v>
      </c>
      <c r="I4277" s="1">
        <v>1</v>
      </c>
      <c r="J4277" s="1">
        <v>3</v>
      </c>
      <c r="K4277" s="1">
        <v>32</v>
      </c>
      <c r="L4277" s="9">
        <v>1</v>
      </c>
    </row>
    <row r="4278" spans="4:12" x14ac:dyDescent="0.2">
      <c r="D4278" s="200"/>
      <c r="E4278" s="11"/>
      <c r="F4278" s="10"/>
      <c r="G4278" s="7">
        <v>100</v>
      </c>
      <c r="H4278" s="53">
        <v>0</v>
      </c>
      <c r="I4278" s="2">
        <v>2.7027027027030002</v>
      </c>
      <c r="J4278" s="50">
        <v>8.1081081081080004</v>
      </c>
      <c r="K4278" s="41">
        <v>86.486486486486001</v>
      </c>
      <c r="L4278" s="15">
        <v>2.7027027027030002</v>
      </c>
    </row>
    <row r="4279" spans="4:12" x14ac:dyDescent="0.2">
      <c r="D4279" s="200"/>
      <c r="E4279" s="4" t="s">
        <v>35</v>
      </c>
      <c r="F4279" s="5"/>
      <c r="G4279" s="6">
        <v>73</v>
      </c>
      <c r="H4279" s="8">
        <v>2</v>
      </c>
      <c r="I4279" s="1">
        <v>7</v>
      </c>
      <c r="J4279" s="1">
        <v>24</v>
      </c>
      <c r="K4279" s="1">
        <v>40</v>
      </c>
      <c r="L4279" s="9">
        <v>0</v>
      </c>
    </row>
    <row r="4280" spans="4:12" x14ac:dyDescent="0.2">
      <c r="D4280" s="200"/>
      <c r="E4280" s="11"/>
      <c r="F4280" s="10"/>
      <c r="G4280" s="7">
        <v>100</v>
      </c>
      <c r="H4280" s="18">
        <v>2.7397260273969999</v>
      </c>
      <c r="I4280" s="2">
        <v>9.5890410958899999</v>
      </c>
      <c r="J4280" s="2">
        <v>32.876712328766999</v>
      </c>
      <c r="K4280" s="2">
        <v>54.794520547944998</v>
      </c>
      <c r="L4280" s="48">
        <v>0</v>
      </c>
    </row>
    <row r="4281" spans="4:12" x14ac:dyDescent="0.2">
      <c r="D4281" s="200"/>
      <c r="E4281" s="4" t="s">
        <v>36</v>
      </c>
      <c r="F4281" s="5"/>
      <c r="G4281" s="6">
        <v>92</v>
      </c>
      <c r="H4281" s="8">
        <v>0</v>
      </c>
      <c r="I4281" s="1">
        <v>14</v>
      </c>
      <c r="J4281" s="1">
        <v>34</v>
      </c>
      <c r="K4281" s="1">
        <v>44</v>
      </c>
      <c r="L4281" s="9">
        <v>0</v>
      </c>
    </row>
    <row r="4282" spans="4:12" x14ac:dyDescent="0.2">
      <c r="D4282" s="200"/>
      <c r="E4282" s="11"/>
      <c r="F4282" s="10"/>
      <c r="G4282" s="7">
        <v>100</v>
      </c>
      <c r="H4282" s="53">
        <v>0</v>
      </c>
      <c r="I4282" s="25">
        <v>15.217391304348</v>
      </c>
      <c r="J4282" s="2">
        <v>36.956521739129997</v>
      </c>
      <c r="K4282" s="50">
        <v>47.826086956521998</v>
      </c>
      <c r="L4282" s="48">
        <v>0</v>
      </c>
    </row>
    <row r="4283" spans="4:12" x14ac:dyDescent="0.2">
      <c r="D4283" s="200"/>
      <c r="E4283" s="4" t="s">
        <v>37</v>
      </c>
      <c r="F4283" s="5"/>
      <c r="G4283" s="6">
        <v>110</v>
      </c>
      <c r="H4283" s="8">
        <v>0</v>
      </c>
      <c r="I4283" s="1">
        <v>13</v>
      </c>
      <c r="J4283" s="1">
        <v>41</v>
      </c>
      <c r="K4283" s="1">
        <v>55</v>
      </c>
      <c r="L4283" s="9">
        <v>1</v>
      </c>
    </row>
    <row r="4284" spans="4:12" x14ac:dyDescent="0.2">
      <c r="D4284" s="200"/>
      <c r="E4284" s="11"/>
      <c r="F4284" s="10"/>
      <c r="G4284" s="7">
        <v>100</v>
      </c>
      <c r="H4284" s="53">
        <v>0</v>
      </c>
      <c r="I4284" s="2">
        <v>11.818181818182</v>
      </c>
      <c r="J4284" s="25">
        <v>37.272727272727003</v>
      </c>
      <c r="K4284" s="30">
        <v>50</v>
      </c>
      <c r="L4284" s="15">
        <v>0.90909090909099999</v>
      </c>
    </row>
    <row r="4285" spans="4:12" x14ac:dyDescent="0.2">
      <c r="D4285" s="200"/>
      <c r="E4285" s="4" t="s">
        <v>38</v>
      </c>
      <c r="F4285" s="5"/>
      <c r="G4285" s="6">
        <v>93</v>
      </c>
      <c r="H4285" s="8">
        <v>3</v>
      </c>
      <c r="I4285" s="1">
        <v>8</v>
      </c>
      <c r="J4285" s="1">
        <v>31</v>
      </c>
      <c r="K4285" s="1">
        <v>51</v>
      </c>
      <c r="L4285" s="9">
        <v>0</v>
      </c>
    </row>
    <row r="4286" spans="4:12" x14ac:dyDescent="0.2">
      <c r="D4286" s="200"/>
      <c r="E4286" s="11"/>
      <c r="F4286" s="10"/>
      <c r="G4286" s="7">
        <v>100</v>
      </c>
      <c r="H4286" s="18">
        <v>3.2258064516129998</v>
      </c>
      <c r="I4286" s="2">
        <v>8.6021505376339995</v>
      </c>
      <c r="J4286" s="2">
        <v>33.333333333333002</v>
      </c>
      <c r="K4286" s="2">
        <v>54.838709677418997</v>
      </c>
      <c r="L4286" s="48">
        <v>0</v>
      </c>
    </row>
    <row r="4287" spans="4:12" x14ac:dyDescent="0.2">
      <c r="D4287" s="200"/>
      <c r="E4287" s="4" t="s">
        <v>39</v>
      </c>
      <c r="F4287" s="5"/>
      <c r="G4287" s="6">
        <v>114</v>
      </c>
      <c r="H4287" s="8">
        <v>1</v>
      </c>
      <c r="I4287" s="1">
        <v>4</v>
      </c>
      <c r="J4287" s="1">
        <v>38</v>
      </c>
      <c r="K4287" s="1">
        <v>71</v>
      </c>
      <c r="L4287" s="9">
        <v>0</v>
      </c>
    </row>
    <row r="4288" spans="4:12" x14ac:dyDescent="0.2">
      <c r="D4288" s="200"/>
      <c r="E4288" s="11"/>
      <c r="F4288" s="10"/>
      <c r="G4288" s="7">
        <v>100</v>
      </c>
      <c r="H4288" s="18">
        <v>0.87719298245599997</v>
      </c>
      <c r="I4288" s="2">
        <v>3.508771929825</v>
      </c>
      <c r="J4288" s="2">
        <v>33.333333333333002</v>
      </c>
      <c r="K4288" s="2">
        <v>62.280701754386001</v>
      </c>
      <c r="L4288" s="48">
        <v>0</v>
      </c>
    </row>
    <row r="4289" spans="2:12" x14ac:dyDescent="0.2">
      <c r="D4289" s="200"/>
      <c r="E4289" s="4" t="s">
        <v>40</v>
      </c>
      <c r="F4289" s="5"/>
      <c r="G4289" s="6">
        <v>89</v>
      </c>
      <c r="H4289" s="8">
        <v>0</v>
      </c>
      <c r="I4289" s="1">
        <v>4</v>
      </c>
      <c r="J4289" s="1">
        <v>30</v>
      </c>
      <c r="K4289" s="1">
        <v>53</v>
      </c>
      <c r="L4289" s="9">
        <v>2</v>
      </c>
    </row>
    <row r="4290" spans="2:12" x14ac:dyDescent="0.2">
      <c r="D4290" s="201"/>
      <c r="E4290" s="45"/>
      <c r="F4290" s="51"/>
      <c r="G4290" s="81">
        <v>100</v>
      </c>
      <c r="H4290" s="118">
        <v>0</v>
      </c>
      <c r="I4290" s="64">
        <v>4.4943820224720001</v>
      </c>
      <c r="J4290" s="64">
        <v>33.707865168539001</v>
      </c>
      <c r="K4290" s="64">
        <v>59.550561797752998</v>
      </c>
      <c r="L4290" s="106">
        <v>2.2471910112360001</v>
      </c>
    </row>
    <row r="4292" spans="2:12" x14ac:dyDescent="0.2">
      <c r="B4292" s="40" t="str">
        <f xml:space="preserve"> HYPERLINK("#'目次'!B110", "[104]")</f>
        <v>[104]</v>
      </c>
      <c r="C4292" s="23" t="s">
        <v>205</v>
      </c>
    </row>
    <row r="4295" spans="2:12" x14ac:dyDescent="0.2">
      <c r="C4295" s="23" t="s">
        <v>80</v>
      </c>
    </row>
    <row r="4296" spans="2:12" x14ac:dyDescent="0.2">
      <c r="E4296" s="195"/>
      <c r="F4296" s="196"/>
      <c r="G4296" s="37" t="s">
        <v>15</v>
      </c>
      <c r="H4296" s="33" t="s">
        <v>206</v>
      </c>
      <c r="I4296" s="13" t="s">
        <v>207</v>
      </c>
      <c r="J4296" s="13" t="s">
        <v>208</v>
      </c>
      <c r="K4296" s="13" t="s">
        <v>209</v>
      </c>
      <c r="L4296" s="38" t="s">
        <v>18</v>
      </c>
    </row>
    <row r="4297" spans="2:12" x14ac:dyDescent="0.2">
      <c r="E4297" s="197"/>
      <c r="F4297" s="198"/>
      <c r="G4297" s="35"/>
      <c r="H4297" s="39"/>
      <c r="I4297" s="14"/>
      <c r="J4297" s="14"/>
      <c r="K4297" s="14"/>
      <c r="L4297" s="34"/>
    </row>
    <row r="4298" spans="2:12" x14ac:dyDescent="0.2">
      <c r="E4298" s="120" t="s">
        <v>15</v>
      </c>
      <c r="F4298" s="66"/>
      <c r="G4298" s="36">
        <v>1200</v>
      </c>
      <c r="H4298" s="17">
        <v>13</v>
      </c>
      <c r="I4298" s="17">
        <v>87</v>
      </c>
      <c r="J4298" s="17">
        <v>384</v>
      </c>
      <c r="K4298" s="17">
        <v>710</v>
      </c>
      <c r="L4298" s="47">
        <v>6</v>
      </c>
    </row>
    <row r="4299" spans="2:12" x14ac:dyDescent="0.2">
      <c r="E4299" s="45"/>
      <c r="F4299" s="67"/>
      <c r="G4299" s="7">
        <v>100</v>
      </c>
      <c r="H4299" s="2">
        <v>1.083333333333</v>
      </c>
      <c r="I4299" s="2">
        <v>7.25</v>
      </c>
      <c r="J4299" s="2">
        <v>32</v>
      </c>
      <c r="K4299" s="2">
        <v>59.166666666666998</v>
      </c>
      <c r="L4299" s="15">
        <v>0.5</v>
      </c>
    </row>
    <row r="4300" spans="2:12" x14ac:dyDescent="0.2">
      <c r="E4300" s="4" t="s">
        <v>81</v>
      </c>
      <c r="F4300" s="5"/>
      <c r="G4300" s="19">
        <v>48</v>
      </c>
      <c r="H4300" s="27">
        <v>0</v>
      </c>
      <c r="I4300" s="3">
        <v>4</v>
      </c>
      <c r="J4300" s="3">
        <v>11</v>
      </c>
      <c r="K4300" s="3">
        <v>32</v>
      </c>
      <c r="L4300" s="26">
        <v>1</v>
      </c>
    </row>
    <row r="4301" spans="2:12" x14ac:dyDescent="0.2">
      <c r="E4301" s="11"/>
      <c r="F4301" s="10"/>
      <c r="G4301" s="7">
        <v>100</v>
      </c>
      <c r="H4301" s="53">
        <v>0</v>
      </c>
      <c r="I4301" s="2">
        <v>8.333333333333</v>
      </c>
      <c r="J4301" s="30">
        <v>22.916666666666998</v>
      </c>
      <c r="K4301" s="25">
        <v>66.666666666666998</v>
      </c>
      <c r="L4301" s="15">
        <v>2.083333333333</v>
      </c>
    </row>
    <row r="4302" spans="2:12" x14ac:dyDescent="0.2">
      <c r="E4302" s="4" t="s">
        <v>82</v>
      </c>
      <c r="F4302" s="5"/>
      <c r="G4302" s="6">
        <v>84</v>
      </c>
      <c r="H4302" s="8">
        <v>0</v>
      </c>
      <c r="I4302" s="1">
        <v>7</v>
      </c>
      <c r="J4302" s="1">
        <v>30</v>
      </c>
      <c r="K4302" s="1">
        <v>47</v>
      </c>
      <c r="L4302" s="9">
        <v>0</v>
      </c>
    </row>
    <row r="4303" spans="2:12" x14ac:dyDescent="0.2">
      <c r="E4303" s="11"/>
      <c r="F4303" s="10"/>
      <c r="G4303" s="7">
        <v>100</v>
      </c>
      <c r="H4303" s="53">
        <v>0</v>
      </c>
      <c r="I4303" s="2">
        <v>8.333333333333</v>
      </c>
      <c r="J4303" s="2">
        <v>35.714285714286</v>
      </c>
      <c r="K4303" s="2">
        <v>55.952380952380999</v>
      </c>
      <c r="L4303" s="48">
        <v>0</v>
      </c>
    </row>
    <row r="4304" spans="2:12" x14ac:dyDescent="0.2">
      <c r="E4304" s="4" t="s">
        <v>83</v>
      </c>
      <c r="F4304" s="5"/>
      <c r="G4304" s="6">
        <v>462</v>
      </c>
      <c r="H4304" s="8">
        <v>7</v>
      </c>
      <c r="I4304" s="1">
        <v>40</v>
      </c>
      <c r="J4304" s="1">
        <v>163</v>
      </c>
      <c r="K4304" s="1">
        <v>247</v>
      </c>
      <c r="L4304" s="9">
        <v>5</v>
      </c>
    </row>
    <row r="4305" spans="5:12" x14ac:dyDescent="0.2">
      <c r="E4305" s="11"/>
      <c r="F4305" s="10"/>
      <c r="G4305" s="7">
        <v>100</v>
      </c>
      <c r="H4305" s="18">
        <v>1.5151515151520001</v>
      </c>
      <c r="I4305" s="2">
        <v>8.6580086580090008</v>
      </c>
      <c r="J4305" s="2">
        <v>35.281385281384999</v>
      </c>
      <c r="K4305" s="30">
        <v>53.463203463203001</v>
      </c>
      <c r="L4305" s="15">
        <v>1.0822510822510001</v>
      </c>
    </row>
    <row r="4306" spans="5:12" x14ac:dyDescent="0.2">
      <c r="E4306" s="4" t="s">
        <v>84</v>
      </c>
      <c r="F4306" s="5"/>
      <c r="G4306" s="6">
        <v>30</v>
      </c>
      <c r="H4306" s="8">
        <v>0</v>
      </c>
      <c r="I4306" s="1">
        <v>3</v>
      </c>
      <c r="J4306" s="1">
        <v>8</v>
      </c>
      <c r="K4306" s="1">
        <v>19</v>
      </c>
      <c r="L4306" s="9">
        <v>0</v>
      </c>
    </row>
    <row r="4307" spans="5:12" x14ac:dyDescent="0.2">
      <c r="E4307" s="11"/>
      <c r="F4307" s="10"/>
      <c r="G4307" s="7">
        <v>100</v>
      </c>
      <c r="H4307" s="53">
        <v>0</v>
      </c>
      <c r="I4307" s="2">
        <v>10</v>
      </c>
      <c r="J4307" s="30">
        <v>26.666666666666998</v>
      </c>
      <c r="K4307" s="2">
        <v>63.333333333333002</v>
      </c>
      <c r="L4307" s="48">
        <v>0</v>
      </c>
    </row>
    <row r="4308" spans="5:12" x14ac:dyDescent="0.2">
      <c r="E4308" s="4" t="s">
        <v>85</v>
      </c>
      <c r="F4308" s="5"/>
      <c r="G4308" s="6">
        <v>144</v>
      </c>
      <c r="H4308" s="8">
        <v>3</v>
      </c>
      <c r="I4308" s="1">
        <v>5</v>
      </c>
      <c r="J4308" s="1">
        <v>44</v>
      </c>
      <c r="K4308" s="1">
        <v>92</v>
      </c>
      <c r="L4308" s="9">
        <v>0</v>
      </c>
    </row>
    <row r="4309" spans="5:12" x14ac:dyDescent="0.2">
      <c r="E4309" s="11"/>
      <c r="F4309" s="10"/>
      <c r="G4309" s="7">
        <v>100</v>
      </c>
      <c r="H4309" s="18">
        <v>2.083333333333</v>
      </c>
      <c r="I4309" s="2">
        <v>3.4722222222219998</v>
      </c>
      <c r="J4309" s="2">
        <v>30.555555555556001</v>
      </c>
      <c r="K4309" s="2">
        <v>63.888888888888999</v>
      </c>
      <c r="L4309" s="48">
        <v>0</v>
      </c>
    </row>
    <row r="4310" spans="5:12" x14ac:dyDescent="0.2">
      <c r="E4310" s="4" t="s">
        <v>86</v>
      </c>
      <c r="F4310" s="5"/>
      <c r="G4310" s="6">
        <v>192</v>
      </c>
      <c r="H4310" s="8">
        <v>1</v>
      </c>
      <c r="I4310" s="1">
        <v>12</v>
      </c>
      <c r="J4310" s="1">
        <v>69</v>
      </c>
      <c r="K4310" s="1">
        <v>110</v>
      </c>
      <c r="L4310" s="9">
        <v>0</v>
      </c>
    </row>
    <row r="4311" spans="5:12" x14ac:dyDescent="0.2">
      <c r="E4311" s="11"/>
      <c r="F4311" s="10"/>
      <c r="G4311" s="7">
        <v>100</v>
      </c>
      <c r="H4311" s="18">
        <v>0.52083333333299997</v>
      </c>
      <c r="I4311" s="2">
        <v>6.25</v>
      </c>
      <c r="J4311" s="2">
        <v>35.9375</v>
      </c>
      <c r="K4311" s="2">
        <v>57.291666666666998</v>
      </c>
      <c r="L4311" s="48">
        <v>0</v>
      </c>
    </row>
    <row r="4312" spans="5:12" x14ac:dyDescent="0.2">
      <c r="E4312" s="4" t="s">
        <v>87</v>
      </c>
      <c r="F4312" s="5"/>
      <c r="G4312" s="6">
        <v>72</v>
      </c>
      <c r="H4312" s="8">
        <v>1</v>
      </c>
      <c r="I4312" s="1">
        <v>6</v>
      </c>
      <c r="J4312" s="1">
        <v>20</v>
      </c>
      <c r="K4312" s="1">
        <v>45</v>
      </c>
      <c r="L4312" s="9">
        <v>0</v>
      </c>
    </row>
    <row r="4313" spans="5:12" x14ac:dyDescent="0.2">
      <c r="E4313" s="11"/>
      <c r="F4313" s="10"/>
      <c r="G4313" s="7">
        <v>100</v>
      </c>
      <c r="H4313" s="18">
        <v>1.3888888888890001</v>
      </c>
      <c r="I4313" s="2">
        <v>8.333333333333</v>
      </c>
      <c r="J4313" s="2">
        <v>27.777777777777999</v>
      </c>
      <c r="K4313" s="2">
        <v>62.5</v>
      </c>
      <c r="L4313" s="48">
        <v>0</v>
      </c>
    </row>
    <row r="4314" spans="5:12" x14ac:dyDescent="0.2">
      <c r="E4314" s="4" t="s">
        <v>88</v>
      </c>
      <c r="F4314" s="5"/>
      <c r="G4314" s="6">
        <v>36</v>
      </c>
      <c r="H4314" s="8">
        <v>0</v>
      </c>
      <c r="I4314" s="1">
        <v>4</v>
      </c>
      <c r="J4314" s="1">
        <v>9</v>
      </c>
      <c r="K4314" s="1">
        <v>23</v>
      </c>
      <c r="L4314" s="9">
        <v>0</v>
      </c>
    </row>
    <row r="4315" spans="5:12" x14ac:dyDescent="0.2">
      <c r="E4315" s="11"/>
      <c r="F4315" s="10"/>
      <c r="G4315" s="7">
        <v>100</v>
      </c>
      <c r="H4315" s="53">
        <v>0</v>
      </c>
      <c r="I4315" s="2">
        <v>11.111111111111001</v>
      </c>
      <c r="J4315" s="30">
        <v>25</v>
      </c>
      <c r="K4315" s="2">
        <v>63.888888888888999</v>
      </c>
      <c r="L4315" s="48">
        <v>0</v>
      </c>
    </row>
    <row r="4316" spans="5:12" x14ac:dyDescent="0.2">
      <c r="E4316" s="4" t="s">
        <v>89</v>
      </c>
      <c r="F4316" s="5"/>
      <c r="G4316" s="6">
        <v>66</v>
      </c>
      <c r="H4316" s="8">
        <v>0</v>
      </c>
      <c r="I4316" s="1">
        <v>4</v>
      </c>
      <c r="J4316" s="1">
        <v>10</v>
      </c>
      <c r="K4316" s="1">
        <v>52</v>
      </c>
      <c r="L4316" s="9">
        <v>0</v>
      </c>
    </row>
    <row r="4317" spans="5:12" x14ac:dyDescent="0.2">
      <c r="E4317" s="11"/>
      <c r="F4317" s="10"/>
      <c r="G4317" s="7">
        <v>100</v>
      </c>
      <c r="H4317" s="53">
        <v>0</v>
      </c>
      <c r="I4317" s="2">
        <v>6.0606060606060002</v>
      </c>
      <c r="J4317" s="50">
        <v>15.151515151515</v>
      </c>
      <c r="K4317" s="41">
        <v>78.787878787878995</v>
      </c>
      <c r="L4317" s="48">
        <v>0</v>
      </c>
    </row>
    <row r="4318" spans="5:12" x14ac:dyDescent="0.2">
      <c r="E4318" s="4" t="s">
        <v>90</v>
      </c>
      <c r="F4318" s="5"/>
      <c r="G4318" s="6">
        <v>54</v>
      </c>
      <c r="H4318" s="8">
        <v>0</v>
      </c>
      <c r="I4318" s="1">
        <v>2</v>
      </c>
      <c r="J4318" s="1">
        <v>19</v>
      </c>
      <c r="K4318" s="1">
        <v>33</v>
      </c>
      <c r="L4318" s="9">
        <v>0</v>
      </c>
    </row>
    <row r="4319" spans="5:12" x14ac:dyDescent="0.2">
      <c r="E4319" s="11"/>
      <c r="F4319" s="10"/>
      <c r="G4319" s="7">
        <v>100</v>
      </c>
      <c r="H4319" s="53">
        <v>0</v>
      </c>
      <c r="I4319" s="2">
        <v>3.7037037037039999</v>
      </c>
      <c r="J4319" s="2">
        <v>35.185185185184999</v>
      </c>
      <c r="K4319" s="2">
        <v>61.111111111111001</v>
      </c>
      <c r="L4319" s="48">
        <v>0</v>
      </c>
    </row>
    <row r="4320" spans="5:12" x14ac:dyDescent="0.2">
      <c r="E4320" s="4" t="s">
        <v>91</v>
      </c>
      <c r="F4320" s="5"/>
      <c r="G4320" s="6">
        <v>12</v>
      </c>
      <c r="H4320" s="8">
        <v>1</v>
      </c>
      <c r="I4320" s="1">
        <v>0</v>
      </c>
      <c r="J4320" s="1">
        <v>1</v>
      </c>
      <c r="K4320" s="1">
        <v>10</v>
      </c>
      <c r="L4320" s="9">
        <v>0</v>
      </c>
    </row>
    <row r="4321" spans="2:18" x14ac:dyDescent="0.2">
      <c r="E4321" s="45"/>
      <c r="F4321" s="51"/>
      <c r="G4321" s="81">
        <v>100</v>
      </c>
      <c r="H4321" s="163">
        <v>8.333333333333</v>
      </c>
      <c r="I4321" s="103">
        <v>0</v>
      </c>
      <c r="J4321" s="108">
        <v>8.333333333333</v>
      </c>
      <c r="K4321" s="112">
        <v>83.333333333333002</v>
      </c>
      <c r="L4321" s="116">
        <v>0</v>
      </c>
    </row>
    <row r="4323" spans="2:18" x14ac:dyDescent="0.2">
      <c r="B4323" s="40" t="str">
        <f xml:space="preserve"> HYPERLINK("#'目次'!B111", "[105]")</f>
        <v>[105]</v>
      </c>
      <c r="C4323" s="23" t="s">
        <v>212</v>
      </c>
    </row>
    <row r="4324" spans="2:18" x14ac:dyDescent="0.2">
      <c r="C4324" s="186" t="s">
        <v>213</v>
      </c>
    </row>
    <row r="4326" spans="2:18" x14ac:dyDescent="0.2">
      <c r="C4326" s="23" t="s">
        <v>14</v>
      </c>
    </row>
    <row r="4327" spans="2:18" x14ac:dyDescent="0.2">
      <c r="D4327" s="195"/>
      <c r="E4327" s="196"/>
      <c r="F4327" s="196"/>
      <c r="G4327" s="37" t="s">
        <v>15</v>
      </c>
      <c r="H4327" s="33" t="s">
        <v>166</v>
      </c>
      <c r="I4327" s="13" t="s">
        <v>167</v>
      </c>
      <c r="J4327" s="13" t="s">
        <v>168</v>
      </c>
      <c r="K4327" s="13" t="s">
        <v>169</v>
      </c>
      <c r="L4327" s="13" t="s">
        <v>170</v>
      </c>
      <c r="M4327" s="13" t="s">
        <v>171</v>
      </c>
      <c r="N4327" s="13" t="s">
        <v>172</v>
      </c>
      <c r="O4327" s="13" t="s">
        <v>173</v>
      </c>
      <c r="P4327" s="13" t="s">
        <v>214</v>
      </c>
      <c r="Q4327" s="13" t="s">
        <v>215</v>
      </c>
      <c r="R4327" s="38" t="s">
        <v>18</v>
      </c>
    </row>
    <row r="4328" spans="2:18" x14ac:dyDescent="0.2">
      <c r="D4328" s="197"/>
      <c r="E4328" s="198"/>
      <c r="F4328" s="198"/>
      <c r="G4328" s="35"/>
      <c r="H4328" s="39"/>
      <c r="I4328" s="14"/>
      <c r="J4328" s="14"/>
      <c r="K4328" s="14"/>
      <c r="L4328" s="14"/>
      <c r="M4328" s="14"/>
      <c r="N4328" s="14"/>
      <c r="O4328" s="14"/>
      <c r="P4328" s="14"/>
      <c r="Q4328" s="14"/>
      <c r="R4328" s="34"/>
    </row>
    <row r="4329" spans="2:18" x14ac:dyDescent="0.2">
      <c r="D4329" s="78"/>
      <c r="E4329" s="79" t="s">
        <v>15</v>
      </c>
      <c r="F4329" s="66"/>
      <c r="G4329" s="36">
        <v>100</v>
      </c>
      <c r="H4329" s="17">
        <v>34</v>
      </c>
      <c r="I4329" s="17">
        <v>39</v>
      </c>
      <c r="J4329" s="17">
        <v>7</v>
      </c>
      <c r="K4329" s="17">
        <v>44</v>
      </c>
      <c r="L4329" s="17">
        <v>10</v>
      </c>
      <c r="M4329" s="17">
        <v>6</v>
      </c>
      <c r="N4329" s="17">
        <v>7</v>
      </c>
      <c r="O4329" s="17">
        <v>5</v>
      </c>
      <c r="P4329" s="17">
        <v>3</v>
      </c>
      <c r="Q4329" s="17">
        <v>3</v>
      </c>
      <c r="R4329" s="47">
        <v>6</v>
      </c>
    </row>
    <row r="4330" spans="2:18" x14ac:dyDescent="0.2">
      <c r="D4330" s="45"/>
      <c r="E4330" s="51"/>
      <c r="F4330" s="67"/>
      <c r="G4330" s="7">
        <v>100</v>
      </c>
      <c r="H4330" s="2">
        <v>34</v>
      </c>
      <c r="I4330" s="2">
        <v>39</v>
      </c>
      <c r="J4330" s="2">
        <v>7</v>
      </c>
      <c r="K4330" s="2">
        <v>44</v>
      </c>
      <c r="L4330" s="2">
        <v>10</v>
      </c>
      <c r="M4330" s="2">
        <v>6</v>
      </c>
      <c r="N4330" s="2">
        <v>7</v>
      </c>
      <c r="O4330" s="2">
        <v>5</v>
      </c>
      <c r="P4330" s="2">
        <v>3</v>
      </c>
      <c r="Q4330" s="2">
        <v>3</v>
      </c>
      <c r="R4330" s="15">
        <v>6</v>
      </c>
    </row>
    <row r="4331" spans="2:18" x14ac:dyDescent="0.2">
      <c r="D4331" s="199" t="s">
        <v>19</v>
      </c>
      <c r="E4331" s="22" t="s">
        <v>20</v>
      </c>
      <c r="F4331" s="21"/>
      <c r="G4331" s="19">
        <v>11</v>
      </c>
      <c r="H4331" s="27">
        <v>3</v>
      </c>
      <c r="I4331" s="3">
        <v>7</v>
      </c>
      <c r="J4331" s="3">
        <v>0</v>
      </c>
      <c r="K4331" s="3">
        <v>6</v>
      </c>
      <c r="L4331" s="3">
        <v>1</v>
      </c>
      <c r="M4331" s="3">
        <v>0</v>
      </c>
      <c r="N4331" s="3">
        <v>1</v>
      </c>
      <c r="O4331" s="3">
        <v>0</v>
      </c>
      <c r="P4331" s="3">
        <v>0</v>
      </c>
      <c r="Q4331" s="3">
        <v>0</v>
      </c>
      <c r="R4331" s="26">
        <v>0</v>
      </c>
    </row>
    <row r="4332" spans="2:18" x14ac:dyDescent="0.2">
      <c r="D4332" s="200"/>
      <c r="E4332" s="11"/>
      <c r="F4332" s="10"/>
      <c r="G4332" s="7">
        <v>100</v>
      </c>
      <c r="H4332" s="72">
        <v>27.272727272727</v>
      </c>
      <c r="I4332" s="41">
        <v>63.636363636364003</v>
      </c>
      <c r="J4332" s="49">
        <v>0</v>
      </c>
      <c r="K4332" s="41">
        <v>54.545454545455001</v>
      </c>
      <c r="L4332" s="2">
        <v>9.0909090909089993</v>
      </c>
      <c r="M4332" s="49">
        <v>0</v>
      </c>
      <c r="N4332" s="2">
        <v>9.0909090909089993</v>
      </c>
      <c r="O4332" s="49">
        <v>0</v>
      </c>
      <c r="P4332" s="16">
        <v>0</v>
      </c>
      <c r="Q4332" s="16">
        <v>0</v>
      </c>
      <c r="R4332" s="110">
        <v>0</v>
      </c>
    </row>
    <row r="4333" spans="2:18" x14ac:dyDescent="0.2">
      <c r="D4333" s="200"/>
      <c r="E4333" s="4" t="s">
        <v>21</v>
      </c>
      <c r="F4333" s="5"/>
      <c r="G4333" s="6">
        <v>47</v>
      </c>
      <c r="H4333" s="8">
        <v>14</v>
      </c>
      <c r="I4333" s="1">
        <v>12</v>
      </c>
      <c r="J4333" s="1">
        <v>6</v>
      </c>
      <c r="K4333" s="1">
        <v>18</v>
      </c>
      <c r="L4333" s="1">
        <v>8</v>
      </c>
      <c r="M4333" s="1">
        <v>4</v>
      </c>
      <c r="N4333" s="1">
        <v>4</v>
      </c>
      <c r="O4333" s="1">
        <v>4</v>
      </c>
      <c r="P4333" s="1">
        <v>3</v>
      </c>
      <c r="Q4333" s="1">
        <v>3</v>
      </c>
      <c r="R4333" s="9">
        <v>5</v>
      </c>
    </row>
    <row r="4334" spans="2:18" x14ac:dyDescent="0.2">
      <c r="D4334" s="200"/>
      <c r="E4334" s="11"/>
      <c r="F4334" s="10"/>
      <c r="G4334" s="7">
        <v>100</v>
      </c>
      <c r="H4334" s="18">
        <v>29.787234042552999</v>
      </c>
      <c r="I4334" s="50">
        <v>25.531914893617</v>
      </c>
      <c r="J4334" s="25">
        <v>12.765957446809001</v>
      </c>
      <c r="K4334" s="30">
        <v>38.297872340425997</v>
      </c>
      <c r="L4334" s="25">
        <v>17.021276595745</v>
      </c>
      <c r="M4334" s="2">
        <v>8.5106382978719992</v>
      </c>
      <c r="N4334" s="2">
        <v>8.5106382978719992</v>
      </c>
      <c r="O4334" s="2">
        <v>8.5106382978719992</v>
      </c>
      <c r="P4334" s="2">
        <v>6.3829787234040003</v>
      </c>
      <c r="Q4334" s="2">
        <v>6.3829787234040003</v>
      </c>
      <c r="R4334" s="15">
        <v>10.638297872340001</v>
      </c>
    </row>
    <row r="4335" spans="2:18" x14ac:dyDescent="0.2">
      <c r="D4335" s="200"/>
      <c r="E4335" s="4" t="s">
        <v>22</v>
      </c>
      <c r="F4335" s="5"/>
      <c r="G4335" s="6">
        <v>11</v>
      </c>
      <c r="H4335" s="8">
        <v>6</v>
      </c>
      <c r="I4335" s="1">
        <v>6</v>
      </c>
      <c r="J4335" s="1">
        <v>0</v>
      </c>
      <c r="K4335" s="1">
        <v>4</v>
      </c>
      <c r="L4335" s="1">
        <v>0</v>
      </c>
      <c r="M4335" s="1">
        <v>0</v>
      </c>
      <c r="N4335" s="1">
        <v>0</v>
      </c>
      <c r="O4335" s="1">
        <v>0</v>
      </c>
      <c r="P4335" s="1">
        <v>0</v>
      </c>
      <c r="Q4335" s="1">
        <v>0</v>
      </c>
      <c r="R4335" s="9">
        <v>0</v>
      </c>
    </row>
    <row r="4336" spans="2:18" x14ac:dyDescent="0.2">
      <c r="D4336" s="200"/>
      <c r="E4336" s="11"/>
      <c r="F4336" s="10"/>
      <c r="G4336" s="7">
        <v>100</v>
      </c>
      <c r="H4336" s="75">
        <v>54.545454545455001</v>
      </c>
      <c r="I4336" s="41">
        <v>54.545454545455001</v>
      </c>
      <c r="J4336" s="49">
        <v>0</v>
      </c>
      <c r="K4336" s="30">
        <v>36.363636363635997</v>
      </c>
      <c r="L4336" s="82">
        <v>0</v>
      </c>
      <c r="M4336" s="49">
        <v>0</v>
      </c>
      <c r="N4336" s="49">
        <v>0</v>
      </c>
      <c r="O4336" s="49">
        <v>0</v>
      </c>
      <c r="P4336" s="16">
        <v>0</v>
      </c>
      <c r="Q4336" s="16">
        <v>0</v>
      </c>
      <c r="R4336" s="110">
        <v>0</v>
      </c>
    </row>
    <row r="4337" spans="4:18" x14ac:dyDescent="0.2">
      <c r="D4337" s="200"/>
      <c r="E4337" s="4" t="s">
        <v>23</v>
      </c>
      <c r="F4337" s="5"/>
      <c r="G4337" s="6">
        <v>13</v>
      </c>
      <c r="H4337" s="8">
        <v>3</v>
      </c>
      <c r="I4337" s="1">
        <v>6</v>
      </c>
      <c r="J4337" s="1">
        <v>0</v>
      </c>
      <c r="K4337" s="1">
        <v>5</v>
      </c>
      <c r="L4337" s="1">
        <v>0</v>
      </c>
      <c r="M4337" s="1">
        <v>1</v>
      </c>
      <c r="N4337" s="1">
        <v>2</v>
      </c>
      <c r="O4337" s="1">
        <v>1</v>
      </c>
      <c r="P4337" s="1">
        <v>0</v>
      </c>
      <c r="Q4337" s="1">
        <v>0</v>
      </c>
      <c r="R4337" s="9">
        <v>1</v>
      </c>
    </row>
    <row r="4338" spans="4:18" x14ac:dyDescent="0.2">
      <c r="D4338" s="200"/>
      <c r="E4338" s="11"/>
      <c r="F4338" s="10"/>
      <c r="G4338" s="7">
        <v>100</v>
      </c>
      <c r="H4338" s="97">
        <v>23.076923076922998</v>
      </c>
      <c r="I4338" s="25">
        <v>46.153846153845997</v>
      </c>
      <c r="J4338" s="49">
        <v>0</v>
      </c>
      <c r="K4338" s="30">
        <v>38.461538461537998</v>
      </c>
      <c r="L4338" s="82">
        <v>0</v>
      </c>
      <c r="M4338" s="2">
        <v>7.6923076923079998</v>
      </c>
      <c r="N4338" s="25">
        <v>15.384615384615</v>
      </c>
      <c r="O4338" s="2">
        <v>7.6923076923079998</v>
      </c>
      <c r="P4338" s="16">
        <v>0</v>
      </c>
      <c r="Q4338" s="16">
        <v>0</v>
      </c>
      <c r="R4338" s="15">
        <v>7.6923076923079998</v>
      </c>
    </row>
    <row r="4339" spans="4:18" x14ac:dyDescent="0.2">
      <c r="D4339" s="200"/>
      <c r="E4339" s="4" t="s">
        <v>24</v>
      </c>
      <c r="F4339" s="5"/>
      <c r="G4339" s="6">
        <v>18</v>
      </c>
      <c r="H4339" s="8">
        <v>8</v>
      </c>
      <c r="I4339" s="1">
        <v>8</v>
      </c>
      <c r="J4339" s="1">
        <v>1</v>
      </c>
      <c r="K4339" s="1">
        <v>11</v>
      </c>
      <c r="L4339" s="1">
        <v>1</v>
      </c>
      <c r="M4339" s="1">
        <v>1</v>
      </c>
      <c r="N4339" s="1">
        <v>0</v>
      </c>
      <c r="O4339" s="1">
        <v>0</v>
      </c>
      <c r="P4339" s="1">
        <v>0</v>
      </c>
      <c r="Q4339" s="1">
        <v>0</v>
      </c>
      <c r="R4339" s="9">
        <v>0</v>
      </c>
    </row>
    <row r="4340" spans="4:18" x14ac:dyDescent="0.2">
      <c r="D4340" s="200"/>
      <c r="E4340" s="11"/>
      <c r="F4340" s="10"/>
      <c r="G4340" s="7">
        <v>100</v>
      </c>
      <c r="H4340" s="75">
        <v>44.444444444444002</v>
      </c>
      <c r="I4340" s="25">
        <v>44.444444444444002</v>
      </c>
      <c r="J4340" s="2">
        <v>5.5555555555560003</v>
      </c>
      <c r="K4340" s="41">
        <v>61.111111111111001</v>
      </c>
      <c r="L4340" s="2">
        <v>5.5555555555560003</v>
      </c>
      <c r="M4340" s="2">
        <v>5.5555555555560003</v>
      </c>
      <c r="N4340" s="49">
        <v>0</v>
      </c>
      <c r="O4340" s="49">
        <v>0</v>
      </c>
      <c r="P4340" s="16">
        <v>0</v>
      </c>
      <c r="Q4340" s="16">
        <v>0</v>
      </c>
      <c r="R4340" s="110">
        <v>0</v>
      </c>
    </row>
    <row r="4341" spans="4:18" x14ac:dyDescent="0.2">
      <c r="D4341" s="199" t="s">
        <v>25</v>
      </c>
      <c r="E4341" s="22" t="s">
        <v>26</v>
      </c>
      <c r="F4341" s="21"/>
      <c r="G4341" s="19">
        <v>35</v>
      </c>
      <c r="H4341" s="27">
        <v>12</v>
      </c>
      <c r="I4341" s="3">
        <v>10</v>
      </c>
      <c r="J4341" s="3">
        <v>3</v>
      </c>
      <c r="K4341" s="3">
        <v>15</v>
      </c>
      <c r="L4341" s="3">
        <v>4</v>
      </c>
      <c r="M4341" s="3">
        <v>3</v>
      </c>
      <c r="N4341" s="3">
        <v>3</v>
      </c>
      <c r="O4341" s="3">
        <v>1</v>
      </c>
      <c r="P4341" s="3">
        <v>1</v>
      </c>
      <c r="Q4341" s="3">
        <v>1</v>
      </c>
      <c r="R4341" s="26">
        <v>3</v>
      </c>
    </row>
    <row r="4342" spans="4:18" x14ac:dyDescent="0.2">
      <c r="D4342" s="200"/>
      <c r="E4342" s="11"/>
      <c r="F4342" s="10"/>
      <c r="G4342" s="7">
        <v>100</v>
      </c>
      <c r="H4342" s="18">
        <v>34.285714285714</v>
      </c>
      <c r="I4342" s="50">
        <v>28.571428571428999</v>
      </c>
      <c r="J4342" s="2">
        <v>8.5714285714289993</v>
      </c>
      <c r="K4342" s="2">
        <v>42.857142857143003</v>
      </c>
      <c r="L4342" s="2">
        <v>11.428571428571001</v>
      </c>
      <c r="M4342" s="2">
        <v>8.5714285714289993</v>
      </c>
      <c r="N4342" s="2">
        <v>8.5714285714289993</v>
      </c>
      <c r="O4342" s="2">
        <v>2.8571428571430002</v>
      </c>
      <c r="P4342" s="2">
        <v>2.8571428571430002</v>
      </c>
      <c r="Q4342" s="2">
        <v>2.8571428571430002</v>
      </c>
      <c r="R4342" s="15">
        <v>8.5714285714289993</v>
      </c>
    </row>
    <row r="4343" spans="4:18" x14ac:dyDescent="0.2">
      <c r="D4343" s="200"/>
      <c r="E4343" s="4" t="s">
        <v>27</v>
      </c>
      <c r="F4343" s="5"/>
      <c r="G4343" s="6">
        <v>28</v>
      </c>
      <c r="H4343" s="8">
        <v>8</v>
      </c>
      <c r="I4343" s="1">
        <v>11</v>
      </c>
      <c r="J4343" s="1">
        <v>3</v>
      </c>
      <c r="K4343" s="1">
        <v>13</v>
      </c>
      <c r="L4343" s="1">
        <v>5</v>
      </c>
      <c r="M4343" s="1">
        <v>2</v>
      </c>
      <c r="N4343" s="1">
        <v>3</v>
      </c>
      <c r="O4343" s="1">
        <v>2</v>
      </c>
      <c r="P4343" s="1">
        <v>1</v>
      </c>
      <c r="Q4343" s="1">
        <v>1</v>
      </c>
      <c r="R4343" s="9">
        <v>0</v>
      </c>
    </row>
    <row r="4344" spans="4:18" x14ac:dyDescent="0.2">
      <c r="D4344" s="200"/>
      <c r="E4344" s="11"/>
      <c r="F4344" s="10"/>
      <c r="G4344" s="7">
        <v>100</v>
      </c>
      <c r="H4344" s="72">
        <v>28.571428571428999</v>
      </c>
      <c r="I4344" s="2">
        <v>39.285714285714</v>
      </c>
      <c r="J4344" s="2">
        <v>10.714285714286</v>
      </c>
      <c r="K4344" s="2">
        <v>46.428571428570997</v>
      </c>
      <c r="L4344" s="25">
        <v>17.857142857143</v>
      </c>
      <c r="M4344" s="2">
        <v>7.1428571428570002</v>
      </c>
      <c r="N4344" s="2">
        <v>10.714285714286</v>
      </c>
      <c r="O4344" s="2">
        <v>7.1428571428570002</v>
      </c>
      <c r="P4344" s="2">
        <v>3.5714285714290002</v>
      </c>
      <c r="Q4344" s="2">
        <v>3.5714285714290002</v>
      </c>
      <c r="R4344" s="110">
        <v>0</v>
      </c>
    </row>
    <row r="4345" spans="4:18" x14ac:dyDescent="0.2">
      <c r="D4345" s="200"/>
      <c r="E4345" s="4" t="s">
        <v>28</v>
      </c>
      <c r="F4345" s="5"/>
      <c r="G4345" s="6">
        <v>29</v>
      </c>
      <c r="H4345" s="8">
        <v>11</v>
      </c>
      <c r="I4345" s="1">
        <v>11</v>
      </c>
      <c r="J4345" s="1">
        <v>1</v>
      </c>
      <c r="K4345" s="1">
        <v>14</v>
      </c>
      <c r="L4345" s="1">
        <v>1</v>
      </c>
      <c r="M4345" s="1">
        <v>1</v>
      </c>
      <c r="N4345" s="1">
        <v>1</v>
      </c>
      <c r="O4345" s="1">
        <v>2</v>
      </c>
      <c r="P4345" s="1">
        <v>1</v>
      </c>
      <c r="Q4345" s="1">
        <v>1</v>
      </c>
      <c r="R4345" s="9">
        <v>2</v>
      </c>
    </row>
    <row r="4346" spans="4:18" x14ac:dyDescent="0.2">
      <c r="D4346" s="200"/>
      <c r="E4346" s="11"/>
      <c r="F4346" s="10"/>
      <c r="G4346" s="7">
        <v>100</v>
      </c>
      <c r="H4346" s="18">
        <v>37.931034482759003</v>
      </c>
      <c r="I4346" s="2">
        <v>37.931034482759003</v>
      </c>
      <c r="J4346" s="2">
        <v>3.4482758620689999</v>
      </c>
      <c r="K4346" s="2">
        <v>48.275862068965999</v>
      </c>
      <c r="L4346" s="30">
        <v>3.4482758620689999</v>
      </c>
      <c r="M4346" s="2">
        <v>3.4482758620689999</v>
      </c>
      <c r="N4346" s="2">
        <v>3.4482758620689999</v>
      </c>
      <c r="O4346" s="2">
        <v>6.8965517241379999</v>
      </c>
      <c r="P4346" s="2">
        <v>3.4482758620689999</v>
      </c>
      <c r="Q4346" s="2">
        <v>3.4482758620689999</v>
      </c>
      <c r="R4346" s="15">
        <v>6.8965517241379999</v>
      </c>
    </row>
    <row r="4347" spans="4:18" x14ac:dyDescent="0.2">
      <c r="D4347" s="200"/>
      <c r="E4347" s="4" t="s">
        <v>29</v>
      </c>
      <c r="F4347" s="5"/>
      <c r="G4347" s="6">
        <v>8</v>
      </c>
      <c r="H4347" s="8">
        <v>3</v>
      </c>
      <c r="I4347" s="1">
        <v>7</v>
      </c>
      <c r="J4347" s="1">
        <v>0</v>
      </c>
      <c r="K4347" s="1">
        <v>2</v>
      </c>
      <c r="L4347" s="1">
        <v>0</v>
      </c>
      <c r="M4347" s="1">
        <v>0</v>
      </c>
      <c r="N4347" s="1">
        <v>0</v>
      </c>
      <c r="O4347" s="1">
        <v>0</v>
      </c>
      <c r="P4347" s="1">
        <v>0</v>
      </c>
      <c r="Q4347" s="1">
        <v>0</v>
      </c>
      <c r="R4347" s="9">
        <v>1</v>
      </c>
    </row>
    <row r="4348" spans="4:18" x14ac:dyDescent="0.2">
      <c r="D4348" s="200"/>
      <c r="E4348" s="11"/>
      <c r="F4348" s="10"/>
      <c r="G4348" s="7">
        <v>100</v>
      </c>
      <c r="H4348" s="18">
        <v>37.5</v>
      </c>
      <c r="I4348" s="41">
        <v>87.5</v>
      </c>
      <c r="J4348" s="49">
        <v>0</v>
      </c>
      <c r="K4348" s="50">
        <v>25</v>
      </c>
      <c r="L4348" s="82">
        <v>0</v>
      </c>
      <c r="M4348" s="49">
        <v>0</v>
      </c>
      <c r="N4348" s="49">
        <v>0</v>
      </c>
      <c r="O4348" s="49">
        <v>0</v>
      </c>
      <c r="P4348" s="16">
        <v>0</v>
      </c>
      <c r="Q4348" s="16">
        <v>0</v>
      </c>
      <c r="R4348" s="85">
        <v>12.5</v>
      </c>
    </row>
    <row r="4349" spans="4:18" x14ac:dyDescent="0.2">
      <c r="D4349" s="199" t="s">
        <v>30</v>
      </c>
      <c r="E4349" s="22" t="s">
        <v>31</v>
      </c>
      <c r="F4349" s="21"/>
      <c r="G4349" s="19">
        <v>43</v>
      </c>
      <c r="H4349" s="27">
        <v>13</v>
      </c>
      <c r="I4349" s="3">
        <v>16</v>
      </c>
      <c r="J4349" s="3">
        <v>5</v>
      </c>
      <c r="K4349" s="3">
        <v>20</v>
      </c>
      <c r="L4349" s="3">
        <v>4</v>
      </c>
      <c r="M4349" s="3">
        <v>4</v>
      </c>
      <c r="N4349" s="3">
        <v>4</v>
      </c>
      <c r="O4349" s="3">
        <v>3</v>
      </c>
      <c r="P4349" s="3">
        <v>2</v>
      </c>
      <c r="Q4349" s="3">
        <v>2</v>
      </c>
      <c r="R4349" s="26">
        <v>1</v>
      </c>
    </row>
    <row r="4350" spans="4:18" x14ac:dyDescent="0.2">
      <c r="D4350" s="200"/>
      <c r="E4350" s="11"/>
      <c r="F4350" s="10"/>
      <c r="G4350" s="7">
        <v>100</v>
      </c>
      <c r="H4350" s="18">
        <v>30.232558139535001</v>
      </c>
      <c r="I4350" s="2">
        <v>37.209302325581</v>
      </c>
      <c r="J4350" s="2">
        <v>11.627906976744001</v>
      </c>
      <c r="K4350" s="2">
        <v>46.511627906976997</v>
      </c>
      <c r="L4350" s="2">
        <v>9.3023255813949994</v>
      </c>
      <c r="M4350" s="2">
        <v>9.3023255813949994</v>
      </c>
      <c r="N4350" s="2">
        <v>9.3023255813949994</v>
      </c>
      <c r="O4350" s="2">
        <v>6.9767441860470001</v>
      </c>
      <c r="P4350" s="2">
        <v>4.6511627906979998</v>
      </c>
      <c r="Q4350" s="2">
        <v>4.6511627906979998</v>
      </c>
      <c r="R4350" s="15">
        <v>2.3255813953489999</v>
      </c>
    </row>
    <row r="4351" spans="4:18" x14ac:dyDescent="0.2">
      <c r="D4351" s="200"/>
      <c r="E4351" s="4" t="s">
        <v>32</v>
      </c>
      <c r="F4351" s="5"/>
      <c r="G4351" s="6">
        <v>57</v>
      </c>
      <c r="H4351" s="8">
        <v>21</v>
      </c>
      <c r="I4351" s="1">
        <v>23</v>
      </c>
      <c r="J4351" s="1">
        <v>2</v>
      </c>
      <c r="K4351" s="1">
        <v>24</v>
      </c>
      <c r="L4351" s="1">
        <v>6</v>
      </c>
      <c r="M4351" s="1">
        <v>2</v>
      </c>
      <c r="N4351" s="1">
        <v>3</v>
      </c>
      <c r="O4351" s="1">
        <v>2</v>
      </c>
      <c r="P4351" s="1">
        <v>1</v>
      </c>
      <c r="Q4351" s="1">
        <v>1</v>
      </c>
      <c r="R4351" s="9">
        <v>5</v>
      </c>
    </row>
    <row r="4352" spans="4:18" x14ac:dyDescent="0.2">
      <c r="D4352" s="200"/>
      <c r="E4352" s="11"/>
      <c r="F4352" s="10"/>
      <c r="G4352" s="7">
        <v>100</v>
      </c>
      <c r="H4352" s="18">
        <v>36.842105263157997</v>
      </c>
      <c r="I4352" s="2">
        <v>40.350877192981997</v>
      </c>
      <c r="J4352" s="2">
        <v>3.508771929825</v>
      </c>
      <c r="K4352" s="2">
        <v>42.105263157895003</v>
      </c>
      <c r="L4352" s="2">
        <v>10.526315789473999</v>
      </c>
      <c r="M4352" s="2">
        <v>3.508771929825</v>
      </c>
      <c r="N4352" s="2">
        <v>5.2631578947369997</v>
      </c>
      <c r="O4352" s="2">
        <v>3.508771929825</v>
      </c>
      <c r="P4352" s="2">
        <v>1.7543859649119999</v>
      </c>
      <c r="Q4352" s="2">
        <v>1.7543859649119999</v>
      </c>
      <c r="R4352" s="15">
        <v>8.7719298245609991</v>
      </c>
    </row>
    <row r="4353" spans="2:18" x14ac:dyDescent="0.2">
      <c r="D4353" s="199" t="s">
        <v>33</v>
      </c>
      <c r="E4353" s="22" t="s">
        <v>34</v>
      </c>
      <c r="F4353" s="21"/>
      <c r="G4353" s="19">
        <v>2</v>
      </c>
      <c r="H4353" s="27">
        <v>0</v>
      </c>
      <c r="I4353" s="3">
        <v>2</v>
      </c>
      <c r="J4353" s="3">
        <v>0</v>
      </c>
      <c r="K4353" s="3">
        <v>0</v>
      </c>
      <c r="L4353" s="3">
        <v>2</v>
      </c>
      <c r="M4353" s="3">
        <v>1</v>
      </c>
      <c r="N4353" s="3">
        <v>2</v>
      </c>
      <c r="O4353" s="3">
        <v>2</v>
      </c>
      <c r="P4353" s="3">
        <v>2</v>
      </c>
      <c r="Q4353" s="3">
        <v>2</v>
      </c>
      <c r="R4353" s="26">
        <v>0</v>
      </c>
    </row>
    <row r="4354" spans="2:18" x14ac:dyDescent="0.2">
      <c r="D4354" s="200"/>
      <c r="E4354" s="11"/>
      <c r="F4354" s="10"/>
      <c r="G4354" s="7">
        <v>100</v>
      </c>
      <c r="H4354" s="127">
        <v>0</v>
      </c>
      <c r="I4354" s="41">
        <v>100</v>
      </c>
      <c r="J4354" s="49">
        <v>0</v>
      </c>
      <c r="K4354" s="82">
        <v>0</v>
      </c>
      <c r="L4354" s="41">
        <v>100</v>
      </c>
      <c r="M4354" s="41">
        <v>50</v>
      </c>
      <c r="N4354" s="41">
        <v>100</v>
      </c>
      <c r="O4354" s="41">
        <v>100</v>
      </c>
      <c r="P4354" s="41">
        <v>100</v>
      </c>
      <c r="Q4354" s="41">
        <v>100</v>
      </c>
      <c r="R4354" s="110">
        <v>0</v>
      </c>
    </row>
    <row r="4355" spans="2:18" x14ac:dyDescent="0.2">
      <c r="D4355" s="200"/>
      <c r="E4355" s="4" t="s">
        <v>35</v>
      </c>
      <c r="F4355" s="5"/>
      <c r="G4355" s="6">
        <v>17</v>
      </c>
      <c r="H4355" s="8">
        <v>7</v>
      </c>
      <c r="I4355" s="1">
        <v>5</v>
      </c>
      <c r="J4355" s="1">
        <v>1</v>
      </c>
      <c r="K4355" s="1">
        <v>5</v>
      </c>
      <c r="L4355" s="1">
        <v>2</v>
      </c>
      <c r="M4355" s="1">
        <v>0</v>
      </c>
      <c r="N4355" s="1">
        <v>0</v>
      </c>
      <c r="O4355" s="1">
        <v>0</v>
      </c>
      <c r="P4355" s="1">
        <v>0</v>
      </c>
      <c r="Q4355" s="1">
        <v>0</v>
      </c>
      <c r="R4355" s="9">
        <v>2</v>
      </c>
    </row>
    <row r="4356" spans="2:18" x14ac:dyDescent="0.2">
      <c r="D4356" s="200"/>
      <c r="E4356" s="11"/>
      <c r="F4356" s="10"/>
      <c r="G4356" s="7">
        <v>100</v>
      </c>
      <c r="H4356" s="70">
        <v>41.176470588234999</v>
      </c>
      <c r="I4356" s="30">
        <v>29.411764705882</v>
      </c>
      <c r="J4356" s="2">
        <v>5.8823529411760003</v>
      </c>
      <c r="K4356" s="50">
        <v>29.411764705882</v>
      </c>
      <c r="L4356" s="2">
        <v>11.764705882353001</v>
      </c>
      <c r="M4356" s="49">
        <v>0</v>
      </c>
      <c r="N4356" s="49">
        <v>0</v>
      </c>
      <c r="O4356" s="49">
        <v>0</v>
      </c>
      <c r="P4356" s="16">
        <v>0</v>
      </c>
      <c r="Q4356" s="16">
        <v>0</v>
      </c>
      <c r="R4356" s="85">
        <v>11.764705882353001</v>
      </c>
    </row>
    <row r="4357" spans="2:18" x14ac:dyDescent="0.2">
      <c r="D4357" s="200"/>
      <c r="E4357" s="4" t="s">
        <v>36</v>
      </c>
      <c r="F4357" s="5"/>
      <c r="G4357" s="6">
        <v>23</v>
      </c>
      <c r="H4357" s="8">
        <v>5</v>
      </c>
      <c r="I4357" s="1">
        <v>11</v>
      </c>
      <c r="J4357" s="1">
        <v>3</v>
      </c>
      <c r="K4357" s="1">
        <v>10</v>
      </c>
      <c r="L4357" s="1">
        <v>2</v>
      </c>
      <c r="M4357" s="1">
        <v>3</v>
      </c>
      <c r="N4357" s="1">
        <v>2</v>
      </c>
      <c r="O4357" s="1">
        <v>1</v>
      </c>
      <c r="P4357" s="1">
        <v>1</v>
      </c>
      <c r="Q4357" s="1">
        <v>1</v>
      </c>
      <c r="R4357" s="9">
        <v>2</v>
      </c>
    </row>
    <row r="4358" spans="2:18" x14ac:dyDescent="0.2">
      <c r="D4358" s="200"/>
      <c r="E4358" s="11"/>
      <c r="F4358" s="10"/>
      <c r="G4358" s="7">
        <v>100</v>
      </c>
      <c r="H4358" s="97">
        <v>21.739130434783</v>
      </c>
      <c r="I4358" s="25">
        <v>47.826086956521998</v>
      </c>
      <c r="J4358" s="25">
        <v>13.04347826087</v>
      </c>
      <c r="K4358" s="2">
        <v>43.478260869564998</v>
      </c>
      <c r="L4358" s="2">
        <v>8.6956521739130004</v>
      </c>
      <c r="M4358" s="25">
        <v>13.04347826087</v>
      </c>
      <c r="N4358" s="2">
        <v>8.6956521739130004</v>
      </c>
      <c r="O4358" s="2">
        <v>4.3478260869570002</v>
      </c>
      <c r="P4358" s="2">
        <v>4.3478260869570002</v>
      </c>
      <c r="Q4358" s="2">
        <v>4.3478260869570002</v>
      </c>
      <c r="R4358" s="15">
        <v>8.6956521739130004</v>
      </c>
    </row>
    <row r="4359" spans="2:18" x14ac:dyDescent="0.2">
      <c r="D4359" s="200"/>
      <c r="E4359" s="4" t="s">
        <v>37</v>
      </c>
      <c r="F4359" s="5"/>
      <c r="G4359" s="6">
        <v>22</v>
      </c>
      <c r="H4359" s="8">
        <v>9</v>
      </c>
      <c r="I4359" s="1">
        <v>9</v>
      </c>
      <c r="J4359" s="1">
        <v>0</v>
      </c>
      <c r="K4359" s="1">
        <v>10</v>
      </c>
      <c r="L4359" s="1">
        <v>2</v>
      </c>
      <c r="M4359" s="1">
        <v>0</v>
      </c>
      <c r="N4359" s="1">
        <v>3</v>
      </c>
      <c r="O4359" s="1">
        <v>0</v>
      </c>
      <c r="P4359" s="1">
        <v>0</v>
      </c>
      <c r="Q4359" s="1">
        <v>0</v>
      </c>
      <c r="R4359" s="9">
        <v>1</v>
      </c>
    </row>
    <row r="4360" spans="2:18" x14ac:dyDescent="0.2">
      <c r="D4360" s="200"/>
      <c r="E4360" s="11"/>
      <c r="F4360" s="10"/>
      <c r="G4360" s="7">
        <v>100</v>
      </c>
      <c r="H4360" s="70">
        <v>40.909090909090999</v>
      </c>
      <c r="I4360" s="2">
        <v>40.909090909090999</v>
      </c>
      <c r="J4360" s="49">
        <v>0</v>
      </c>
      <c r="K4360" s="2">
        <v>45.454545454544999</v>
      </c>
      <c r="L4360" s="2">
        <v>9.0909090909089993</v>
      </c>
      <c r="M4360" s="49">
        <v>0</v>
      </c>
      <c r="N4360" s="25">
        <v>13.636363636364001</v>
      </c>
      <c r="O4360" s="49">
        <v>0</v>
      </c>
      <c r="P4360" s="16">
        <v>0</v>
      </c>
      <c r="Q4360" s="16">
        <v>0</v>
      </c>
      <c r="R4360" s="15">
        <v>4.5454545454549997</v>
      </c>
    </row>
    <row r="4361" spans="2:18" x14ac:dyDescent="0.2">
      <c r="D4361" s="200"/>
      <c r="E4361" s="4" t="s">
        <v>38</v>
      </c>
      <c r="F4361" s="5"/>
      <c r="G4361" s="6">
        <v>18</v>
      </c>
      <c r="H4361" s="8">
        <v>7</v>
      </c>
      <c r="I4361" s="1">
        <v>5</v>
      </c>
      <c r="J4361" s="1">
        <v>2</v>
      </c>
      <c r="K4361" s="1">
        <v>8</v>
      </c>
      <c r="L4361" s="1">
        <v>0</v>
      </c>
      <c r="M4361" s="1">
        <v>1</v>
      </c>
      <c r="N4361" s="1">
        <v>0</v>
      </c>
      <c r="O4361" s="1">
        <v>1</v>
      </c>
      <c r="P4361" s="1">
        <v>0</v>
      </c>
      <c r="Q4361" s="1">
        <v>0</v>
      </c>
      <c r="R4361" s="9">
        <v>1</v>
      </c>
    </row>
    <row r="4362" spans="2:18" x14ac:dyDescent="0.2">
      <c r="D4362" s="200"/>
      <c r="E4362" s="11"/>
      <c r="F4362" s="10"/>
      <c r="G4362" s="7">
        <v>100</v>
      </c>
      <c r="H4362" s="18">
        <v>38.888888888888999</v>
      </c>
      <c r="I4362" s="50">
        <v>27.777777777777999</v>
      </c>
      <c r="J4362" s="2">
        <v>11.111111111111001</v>
      </c>
      <c r="K4362" s="2">
        <v>44.444444444444002</v>
      </c>
      <c r="L4362" s="82">
        <v>0</v>
      </c>
      <c r="M4362" s="2">
        <v>5.5555555555560003</v>
      </c>
      <c r="N4362" s="49">
        <v>0</v>
      </c>
      <c r="O4362" s="2">
        <v>5.5555555555560003</v>
      </c>
      <c r="P4362" s="16">
        <v>0</v>
      </c>
      <c r="Q4362" s="16">
        <v>0</v>
      </c>
      <c r="R4362" s="15">
        <v>5.5555555555560003</v>
      </c>
    </row>
    <row r="4363" spans="2:18" x14ac:dyDescent="0.2">
      <c r="D4363" s="200"/>
      <c r="E4363" s="4" t="s">
        <v>39</v>
      </c>
      <c r="F4363" s="5"/>
      <c r="G4363" s="6">
        <v>10</v>
      </c>
      <c r="H4363" s="8">
        <v>4</v>
      </c>
      <c r="I4363" s="1">
        <v>5</v>
      </c>
      <c r="J4363" s="1">
        <v>1</v>
      </c>
      <c r="K4363" s="1">
        <v>7</v>
      </c>
      <c r="L4363" s="1">
        <v>1</v>
      </c>
      <c r="M4363" s="1">
        <v>0</v>
      </c>
      <c r="N4363" s="1">
        <v>0</v>
      </c>
      <c r="O4363" s="1">
        <v>0</v>
      </c>
      <c r="P4363" s="1">
        <v>0</v>
      </c>
      <c r="Q4363" s="1">
        <v>0</v>
      </c>
      <c r="R4363" s="9">
        <v>0</v>
      </c>
    </row>
    <row r="4364" spans="2:18" x14ac:dyDescent="0.2">
      <c r="D4364" s="200"/>
      <c r="E4364" s="11"/>
      <c r="F4364" s="10"/>
      <c r="G4364" s="7">
        <v>100</v>
      </c>
      <c r="H4364" s="70">
        <v>40</v>
      </c>
      <c r="I4364" s="41">
        <v>50</v>
      </c>
      <c r="J4364" s="2">
        <v>10</v>
      </c>
      <c r="K4364" s="41">
        <v>70</v>
      </c>
      <c r="L4364" s="2">
        <v>10</v>
      </c>
      <c r="M4364" s="49">
        <v>0</v>
      </c>
      <c r="N4364" s="49">
        <v>0</v>
      </c>
      <c r="O4364" s="49">
        <v>0</v>
      </c>
      <c r="P4364" s="16">
        <v>0</v>
      </c>
      <c r="Q4364" s="16">
        <v>0</v>
      </c>
      <c r="R4364" s="110">
        <v>0</v>
      </c>
    </row>
    <row r="4365" spans="2:18" x14ac:dyDescent="0.2">
      <c r="D4365" s="200"/>
      <c r="E4365" s="4" t="s">
        <v>40</v>
      </c>
      <c r="F4365" s="5"/>
      <c r="G4365" s="6">
        <v>8</v>
      </c>
      <c r="H4365" s="8">
        <v>2</v>
      </c>
      <c r="I4365" s="1">
        <v>2</v>
      </c>
      <c r="J4365" s="1">
        <v>0</v>
      </c>
      <c r="K4365" s="1">
        <v>4</v>
      </c>
      <c r="L4365" s="1">
        <v>1</v>
      </c>
      <c r="M4365" s="1">
        <v>1</v>
      </c>
      <c r="N4365" s="1">
        <v>0</v>
      </c>
      <c r="O4365" s="1">
        <v>1</v>
      </c>
      <c r="P4365" s="1">
        <v>0</v>
      </c>
      <c r="Q4365" s="1">
        <v>0</v>
      </c>
      <c r="R4365" s="9">
        <v>0</v>
      </c>
    </row>
    <row r="4366" spans="2:18" x14ac:dyDescent="0.2">
      <c r="D4366" s="201"/>
      <c r="E4366" s="45"/>
      <c r="F4366" s="51"/>
      <c r="G4366" s="81">
        <v>100</v>
      </c>
      <c r="H4366" s="161">
        <v>25</v>
      </c>
      <c r="I4366" s="108">
        <v>25</v>
      </c>
      <c r="J4366" s="103">
        <v>0</v>
      </c>
      <c r="K4366" s="124">
        <v>50</v>
      </c>
      <c r="L4366" s="64">
        <v>12.5</v>
      </c>
      <c r="M4366" s="124">
        <v>12.5</v>
      </c>
      <c r="N4366" s="103">
        <v>0</v>
      </c>
      <c r="O4366" s="124">
        <v>12.5</v>
      </c>
      <c r="P4366" s="62">
        <v>0</v>
      </c>
      <c r="Q4366" s="62">
        <v>0</v>
      </c>
      <c r="R4366" s="146">
        <v>0</v>
      </c>
    </row>
    <row r="4368" spans="2:18" x14ac:dyDescent="0.2">
      <c r="B4368" s="40" t="str">
        <f xml:space="preserve"> HYPERLINK("#'目次'!B112", "[106]")</f>
        <v>[106]</v>
      </c>
      <c r="C4368" s="23" t="s">
        <v>212</v>
      </c>
    </row>
    <row r="4369" spans="3:18" x14ac:dyDescent="0.2">
      <c r="C4369" s="186" t="s">
        <v>213</v>
      </c>
    </row>
    <row r="4371" spans="3:18" x14ac:dyDescent="0.2">
      <c r="C4371" s="23" t="s">
        <v>48</v>
      </c>
    </row>
    <row r="4372" spans="3:18" x14ac:dyDescent="0.2">
      <c r="D4372" s="195"/>
      <c r="E4372" s="196"/>
      <c r="F4372" s="196"/>
      <c r="G4372" s="37" t="s">
        <v>15</v>
      </c>
      <c r="H4372" s="33" t="s">
        <v>166</v>
      </c>
      <c r="I4372" s="13" t="s">
        <v>167</v>
      </c>
      <c r="J4372" s="13" t="s">
        <v>168</v>
      </c>
      <c r="K4372" s="13" t="s">
        <v>169</v>
      </c>
      <c r="L4372" s="13" t="s">
        <v>170</v>
      </c>
      <c r="M4372" s="13" t="s">
        <v>171</v>
      </c>
      <c r="N4372" s="13" t="s">
        <v>172</v>
      </c>
      <c r="O4372" s="13" t="s">
        <v>173</v>
      </c>
      <c r="P4372" s="13" t="s">
        <v>214</v>
      </c>
      <c r="Q4372" s="13" t="s">
        <v>215</v>
      </c>
      <c r="R4372" s="38" t="s">
        <v>18</v>
      </c>
    </row>
    <row r="4373" spans="3:18" x14ac:dyDescent="0.2">
      <c r="D4373" s="197"/>
      <c r="E4373" s="198"/>
      <c r="F4373" s="198"/>
      <c r="G4373" s="35"/>
      <c r="H4373" s="39"/>
      <c r="I4373" s="14"/>
      <c r="J4373" s="14"/>
      <c r="K4373" s="14"/>
      <c r="L4373" s="14"/>
      <c r="M4373" s="14"/>
      <c r="N4373" s="14"/>
      <c r="O4373" s="14"/>
      <c r="P4373" s="14"/>
      <c r="Q4373" s="14"/>
      <c r="R4373" s="34"/>
    </row>
    <row r="4374" spans="3:18" x14ac:dyDescent="0.2">
      <c r="D4374" s="78"/>
      <c r="E4374" s="79" t="s">
        <v>15</v>
      </c>
      <c r="F4374" s="66"/>
      <c r="G4374" s="36">
        <v>100</v>
      </c>
      <c r="H4374" s="17">
        <v>34</v>
      </c>
      <c r="I4374" s="17">
        <v>39</v>
      </c>
      <c r="J4374" s="17">
        <v>7</v>
      </c>
      <c r="K4374" s="17">
        <v>44</v>
      </c>
      <c r="L4374" s="17">
        <v>10</v>
      </c>
      <c r="M4374" s="17">
        <v>6</v>
      </c>
      <c r="N4374" s="17">
        <v>7</v>
      </c>
      <c r="O4374" s="17">
        <v>5</v>
      </c>
      <c r="P4374" s="17">
        <v>3</v>
      </c>
      <c r="Q4374" s="17">
        <v>3</v>
      </c>
      <c r="R4374" s="47">
        <v>6</v>
      </c>
    </row>
    <row r="4375" spans="3:18" x14ac:dyDescent="0.2">
      <c r="D4375" s="45"/>
      <c r="E4375" s="51"/>
      <c r="F4375" s="67"/>
      <c r="G4375" s="7">
        <v>100</v>
      </c>
      <c r="H4375" s="2">
        <v>34</v>
      </c>
      <c r="I4375" s="2">
        <v>39</v>
      </c>
      <c r="J4375" s="2">
        <v>7</v>
      </c>
      <c r="K4375" s="2">
        <v>44</v>
      </c>
      <c r="L4375" s="2">
        <v>10</v>
      </c>
      <c r="M4375" s="2">
        <v>6</v>
      </c>
      <c r="N4375" s="2">
        <v>7</v>
      </c>
      <c r="O4375" s="2">
        <v>5</v>
      </c>
      <c r="P4375" s="2">
        <v>3</v>
      </c>
      <c r="Q4375" s="2">
        <v>3</v>
      </c>
      <c r="R4375" s="15">
        <v>6</v>
      </c>
    </row>
    <row r="4376" spans="3:18" x14ac:dyDescent="0.2">
      <c r="D4376" s="199" t="s">
        <v>49</v>
      </c>
      <c r="E4376" s="22" t="s">
        <v>50</v>
      </c>
      <c r="F4376" s="21"/>
      <c r="G4376" s="19">
        <v>1</v>
      </c>
      <c r="H4376" s="27">
        <v>0</v>
      </c>
      <c r="I4376" s="3">
        <v>0</v>
      </c>
      <c r="J4376" s="3">
        <v>0</v>
      </c>
      <c r="K4376" s="3">
        <v>1</v>
      </c>
      <c r="L4376" s="3">
        <v>0</v>
      </c>
      <c r="M4376" s="3">
        <v>0</v>
      </c>
      <c r="N4376" s="3">
        <v>0</v>
      </c>
      <c r="O4376" s="3">
        <v>0</v>
      </c>
      <c r="P4376" s="3">
        <v>0</v>
      </c>
      <c r="Q4376" s="3">
        <v>0</v>
      </c>
      <c r="R4376" s="26">
        <v>0</v>
      </c>
    </row>
    <row r="4377" spans="3:18" x14ac:dyDescent="0.2">
      <c r="D4377" s="200"/>
      <c r="E4377" s="11"/>
      <c r="F4377" s="10"/>
      <c r="G4377" s="7">
        <v>100</v>
      </c>
      <c r="H4377" s="127">
        <v>0</v>
      </c>
      <c r="I4377" s="82">
        <v>0</v>
      </c>
      <c r="J4377" s="49">
        <v>0</v>
      </c>
      <c r="K4377" s="41">
        <v>100</v>
      </c>
      <c r="L4377" s="82">
        <v>0</v>
      </c>
      <c r="M4377" s="49">
        <v>0</v>
      </c>
      <c r="N4377" s="49">
        <v>0</v>
      </c>
      <c r="O4377" s="49">
        <v>0</v>
      </c>
      <c r="P4377" s="16">
        <v>0</v>
      </c>
      <c r="Q4377" s="16">
        <v>0</v>
      </c>
      <c r="R4377" s="110">
        <v>0</v>
      </c>
    </row>
    <row r="4378" spans="3:18" x14ac:dyDescent="0.2">
      <c r="D4378" s="200"/>
      <c r="E4378" s="4" t="s">
        <v>51</v>
      </c>
      <c r="F4378" s="5"/>
      <c r="G4378" s="6">
        <v>14</v>
      </c>
      <c r="H4378" s="8">
        <v>7</v>
      </c>
      <c r="I4378" s="1">
        <v>4</v>
      </c>
      <c r="J4378" s="1">
        <v>3</v>
      </c>
      <c r="K4378" s="1">
        <v>4</v>
      </c>
      <c r="L4378" s="1">
        <v>1</v>
      </c>
      <c r="M4378" s="1">
        <v>1</v>
      </c>
      <c r="N4378" s="1">
        <v>1</v>
      </c>
      <c r="O4378" s="1">
        <v>0</v>
      </c>
      <c r="P4378" s="1">
        <v>0</v>
      </c>
      <c r="Q4378" s="1">
        <v>0</v>
      </c>
      <c r="R4378" s="9">
        <v>0</v>
      </c>
    </row>
    <row r="4379" spans="3:18" x14ac:dyDescent="0.2">
      <c r="D4379" s="200"/>
      <c r="E4379" s="11"/>
      <c r="F4379" s="10"/>
      <c r="G4379" s="7">
        <v>100</v>
      </c>
      <c r="H4379" s="75">
        <v>50</v>
      </c>
      <c r="I4379" s="50">
        <v>28.571428571428999</v>
      </c>
      <c r="J4379" s="41">
        <v>21.428571428571001</v>
      </c>
      <c r="K4379" s="50">
        <v>28.571428571428999</v>
      </c>
      <c r="L4379" s="2">
        <v>7.1428571428570002</v>
      </c>
      <c r="M4379" s="2">
        <v>7.1428571428570002</v>
      </c>
      <c r="N4379" s="2">
        <v>7.1428571428570002</v>
      </c>
      <c r="O4379" s="49">
        <v>0</v>
      </c>
      <c r="P4379" s="16">
        <v>0</v>
      </c>
      <c r="Q4379" s="16">
        <v>0</v>
      </c>
      <c r="R4379" s="110">
        <v>0</v>
      </c>
    </row>
    <row r="4380" spans="3:18" x14ac:dyDescent="0.2">
      <c r="D4380" s="200"/>
      <c r="E4380" s="4" t="s">
        <v>52</v>
      </c>
      <c r="F4380" s="5"/>
      <c r="G4380" s="6">
        <v>1</v>
      </c>
      <c r="H4380" s="8">
        <v>1</v>
      </c>
      <c r="I4380" s="1">
        <v>0</v>
      </c>
      <c r="J4380" s="1">
        <v>0</v>
      </c>
      <c r="K4380" s="1">
        <v>0</v>
      </c>
      <c r="L4380" s="1">
        <v>0</v>
      </c>
      <c r="M4380" s="1">
        <v>0</v>
      </c>
      <c r="N4380" s="1">
        <v>0</v>
      </c>
      <c r="O4380" s="1">
        <v>0</v>
      </c>
      <c r="P4380" s="1">
        <v>0</v>
      </c>
      <c r="Q4380" s="1">
        <v>0</v>
      </c>
      <c r="R4380" s="9">
        <v>0</v>
      </c>
    </row>
    <row r="4381" spans="3:18" x14ac:dyDescent="0.2">
      <c r="D4381" s="200"/>
      <c r="E4381" s="11"/>
      <c r="F4381" s="10"/>
      <c r="G4381" s="7">
        <v>100</v>
      </c>
      <c r="H4381" s="75">
        <v>100</v>
      </c>
      <c r="I4381" s="82">
        <v>0</v>
      </c>
      <c r="J4381" s="49">
        <v>0</v>
      </c>
      <c r="K4381" s="82">
        <v>0</v>
      </c>
      <c r="L4381" s="82">
        <v>0</v>
      </c>
      <c r="M4381" s="49">
        <v>0</v>
      </c>
      <c r="N4381" s="49">
        <v>0</v>
      </c>
      <c r="O4381" s="49">
        <v>0</v>
      </c>
      <c r="P4381" s="16">
        <v>0</v>
      </c>
      <c r="Q4381" s="16">
        <v>0</v>
      </c>
      <c r="R4381" s="110">
        <v>0</v>
      </c>
    </row>
    <row r="4382" spans="3:18" x14ac:dyDescent="0.2">
      <c r="D4382" s="200"/>
      <c r="E4382" s="4" t="s">
        <v>53</v>
      </c>
      <c r="F4382" s="5"/>
      <c r="G4382" s="6">
        <v>3</v>
      </c>
      <c r="H4382" s="8">
        <v>1</v>
      </c>
      <c r="I4382" s="1">
        <v>2</v>
      </c>
      <c r="J4382" s="1">
        <v>0</v>
      </c>
      <c r="K4382" s="1">
        <v>0</v>
      </c>
      <c r="L4382" s="1">
        <v>0</v>
      </c>
      <c r="M4382" s="1">
        <v>0</v>
      </c>
      <c r="N4382" s="1">
        <v>0</v>
      </c>
      <c r="O4382" s="1">
        <v>0</v>
      </c>
      <c r="P4382" s="1">
        <v>0</v>
      </c>
      <c r="Q4382" s="1">
        <v>0</v>
      </c>
      <c r="R4382" s="9">
        <v>0</v>
      </c>
    </row>
    <row r="4383" spans="3:18" x14ac:dyDescent="0.2">
      <c r="D4383" s="200"/>
      <c r="E4383" s="11"/>
      <c r="F4383" s="10"/>
      <c r="G4383" s="7">
        <v>100</v>
      </c>
      <c r="H4383" s="18">
        <v>33.333333333333002</v>
      </c>
      <c r="I4383" s="41">
        <v>66.666666666666998</v>
      </c>
      <c r="J4383" s="49">
        <v>0</v>
      </c>
      <c r="K4383" s="82">
        <v>0</v>
      </c>
      <c r="L4383" s="82">
        <v>0</v>
      </c>
      <c r="M4383" s="49">
        <v>0</v>
      </c>
      <c r="N4383" s="49">
        <v>0</v>
      </c>
      <c r="O4383" s="49">
        <v>0</v>
      </c>
      <c r="P4383" s="16">
        <v>0</v>
      </c>
      <c r="Q4383" s="16">
        <v>0</v>
      </c>
      <c r="R4383" s="110">
        <v>0</v>
      </c>
    </row>
    <row r="4384" spans="3:18" x14ac:dyDescent="0.2">
      <c r="D4384" s="200"/>
      <c r="E4384" s="4" t="s">
        <v>54</v>
      </c>
      <c r="F4384" s="5"/>
      <c r="G4384" s="6">
        <v>21</v>
      </c>
      <c r="H4384" s="8">
        <v>6</v>
      </c>
      <c r="I4384" s="1">
        <v>10</v>
      </c>
      <c r="J4384" s="1">
        <v>3</v>
      </c>
      <c r="K4384" s="1">
        <v>10</v>
      </c>
      <c r="L4384" s="1">
        <v>2</v>
      </c>
      <c r="M4384" s="1">
        <v>2</v>
      </c>
      <c r="N4384" s="1">
        <v>1</v>
      </c>
      <c r="O4384" s="1">
        <v>1</v>
      </c>
      <c r="P4384" s="1">
        <v>1</v>
      </c>
      <c r="Q4384" s="1">
        <v>1</v>
      </c>
      <c r="R4384" s="9">
        <v>1</v>
      </c>
    </row>
    <row r="4385" spans="4:18" x14ac:dyDescent="0.2">
      <c r="D4385" s="200"/>
      <c r="E4385" s="11"/>
      <c r="F4385" s="10"/>
      <c r="G4385" s="7">
        <v>100</v>
      </c>
      <c r="H4385" s="72">
        <v>28.571428571428999</v>
      </c>
      <c r="I4385" s="25">
        <v>47.619047619047997</v>
      </c>
      <c r="J4385" s="25">
        <v>14.285714285714</v>
      </c>
      <c r="K4385" s="2">
        <v>47.619047619047997</v>
      </c>
      <c r="L4385" s="2">
        <v>9.5238095238099998</v>
      </c>
      <c r="M4385" s="2">
        <v>9.5238095238099998</v>
      </c>
      <c r="N4385" s="2">
        <v>4.7619047619049999</v>
      </c>
      <c r="O4385" s="2">
        <v>4.7619047619049999</v>
      </c>
      <c r="P4385" s="2">
        <v>4.7619047619049999</v>
      </c>
      <c r="Q4385" s="2">
        <v>4.7619047619049999</v>
      </c>
      <c r="R4385" s="15">
        <v>4.7619047619049999</v>
      </c>
    </row>
    <row r="4386" spans="4:18" x14ac:dyDescent="0.2">
      <c r="D4386" s="200"/>
      <c r="E4386" s="4" t="s">
        <v>55</v>
      </c>
      <c r="F4386" s="5"/>
      <c r="G4386" s="6">
        <v>12</v>
      </c>
      <c r="H4386" s="8">
        <v>3</v>
      </c>
      <c r="I4386" s="1">
        <v>3</v>
      </c>
      <c r="J4386" s="1">
        <v>0</v>
      </c>
      <c r="K4386" s="1">
        <v>8</v>
      </c>
      <c r="L4386" s="1">
        <v>2</v>
      </c>
      <c r="M4386" s="1">
        <v>0</v>
      </c>
      <c r="N4386" s="1">
        <v>1</v>
      </c>
      <c r="O4386" s="1">
        <v>0</v>
      </c>
      <c r="P4386" s="1">
        <v>0</v>
      </c>
      <c r="Q4386" s="1">
        <v>0</v>
      </c>
      <c r="R4386" s="9">
        <v>1</v>
      </c>
    </row>
    <row r="4387" spans="4:18" x14ac:dyDescent="0.2">
      <c r="D4387" s="200"/>
      <c r="E4387" s="11"/>
      <c r="F4387" s="10"/>
      <c r="G4387" s="7">
        <v>100</v>
      </c>
      <c r="H4387" s="72">
        <v>25</v>
      </c>
      <c r="I4387" s="50">
        <v>25</v>
      </c>
      <c r="J4387" s="49">
        <v>0</v>
      </c>
      <c r="K4387" s="41">
        <v>66.666666666666998</v>
      </c>
      <c r="L4387" s="25">
        <v>16.666666666666998</v>
      </c>
      <c r="M4387" s="49">
        <v>0</v>
      </c>
      <c r="N4387" s="2">
        <v>8.333333333333</v>
      </c>
      <c r="O4387" s="49">
        <v>0</v>
      </c>
      <c r="P4387" s="16">
        <v>0</v>
      </c>
      <c r="Q4387" s="16">
        <v>0</v>
      </c>
      <c r="R4387" s="15">
        <v>8.333333333333</v>
      </c>
    </row>
    <row r="4388" spans="4:18" x14ac:dyDescent="0.2">
      <c r="D4388" s="200"/>
      <c r="E4388" s="4" t="s">
        <v>56</v>
      </c>
      <c r="F4388" s="5"/>
      <c r="G4388" s="6">
        <v>20</v>
      </c>
      <c r="H4388" s="8">
        <v>8</v>
      </c>
      <c r="I4388" s="1">
        <v>7</v>
      </c>
      <c r="J4388" s="1">
        <v>0</v>
      </c>
      <c r="K4388" s="1">
        <v>9</v>
      </c>
      <c r="L4388" s="1">
        <v>1</v>
      </c>
      <c r="M4388" s="1">
        <v>1</v>
      </c>
      <c r="N4388" s="1">
        <v>2</v>
      </c>
      <c r="O4388" s="1">
        <v>1</v>
      </c>
      <c r="P4388" s="1">
        <v>0</v>
      </c>
      <c r="Q4388" s="1">
        <v>0</v>
      </c>
      <c r="R4388" s="9">
        <v>1</v>
      </c>
    </row>
    <row r="4389" spans="4:18" x14ac:dyDescent="0.2">
      <c r="D4389" s="200"/>
      <c r="E4389" s="11"/>
      <c r="F4389" s="10"/>
      <c r="G4389" s="7">
        <v>100</v>
      </c>
      <c r="H4389" s="70">
        <v>40</v>
      </c>
      <c r="I4389" s="2">
        <v>35</v>
      </c>
      <c r="J4389" s="49">
        <v>0</v>
      </c>
      <c r="K4389" s="2">
        <v>45</v>
      </c>
      <c r="L4389" s="30">
        <v>5</v>
      </c>
      <c r="M4389" s="2">
        <v>5</v>
      </c>
      <c r="N4389" s="2">
        <v>10</v>
      </c>
      <c r="O4389" s="2">
        <v>5</v>
      </c>
      <c r="P4389" s="16">
        <v>0</v>
      </c>
      <c r="Q4389" s="16">
        <v>0</v>
      </c>
      <c r="R4389" s="15">
        <v>5</v>
      </c>
    </row>
    <row r="4390" spans="4:18" x14ac:dyDescent="0.2">
      <c r="D4390" s="200"/>
      <c r="E4390" s="4" t="s">
        <v>57</v>
      </c>
      <c r="F4390" s="5"/>
      <c r="G4390" s="6">
        <v>16</v>
      </c>
      <c r="H4390" s="8">
        <v>5</v>
      </c>
      <c r="I4390" s="1">
        <v>7</v>
      </c>
      <c r="J4390" s="1">
        <v>1</v>
      </c>
      <c r="K4390" s="1">
        <v>8</v>
      </c>
      <c r="L4390" s="1">
        <v>2</v>
      </c>
      <c r="M4390" s="1">
        <v>0</v>
      </c>
      <c r="N4390" s="1">
        <v>0</v>
      </c>
      <c r="O4390" s="1">
        <v>0</v>
      </c>
      <c r="P4390" s="1">
        <v>0</v>
      </c>
      <c r="Q4390" s="1">
        <v>0</v>
      </c>
      <c r="R4390" s="9">
        <v>2</v>
      </c>
    </row>
    <row r="4391" spans="4:18" x14ac:dyDescent="0.2">
      <c r="D4391" s="200"/>
      <c r="E4391" s="11"/>
      <c r="F4391" s="10"/>
      <c r="G4391" s="7">
        <v>100</v>
      </c>
      <c r="H4391" s="18">
        <v>31.25</v>
      </c>
      <c r="I4391" s="2">
        <v>43.75</v>
      </c>
      <c r="J4391" s="2">
        <v>6.25</v>
      </c>
      <c r="K4391" s="25">
        <v>50</v>
      </c>
      <c r="L4391" s="2">
        <v>12.5</v>
      </c>
      <c r="M4391" s="49">
        <v>0</v>
      </c>
      <c r="N4391" s="49">
        <v>0</v>
      </c>
      <c r="O4391" s="49">
        <v>0</v>
      </c>
      <c r="P4391" s="16">
        <v>0</v>
      </c>
      <c r="Q4391" s="16">
        <v>0</v>
      </c>
      <c r="R4391" s="85">
        <v>12.5</v>
      </c>
    </row>
    <row r="4392" spans="4:18" x14ac:dyDescent="0.2">
      <c r="D4392" s="200"/>
      <c r="E4392" s="4" t="s">
        <v>58</v>
      </c>
      <c r="F4392" s="5"/>
      <c r="G4392" s="6">
        <v>6</v>
      </c>
      <c r="H4392" s="8">
        <v>2</v>
      </c>
      <c r="I4392" s="1">
        <v>3</v>
      </c>
      <c r="J4392" s="1">
        <v>0</v>
      </c>
      <c r="K4392" s="1">
        <v>1</v>
      </c>
      <c r="L4392" s="1">
        <v>2</v>
      </c>
      <c r="M4392" s="1">
        <v>1</v>
      </c>
      <c r="N4392" s="1">
        <v>2</v>
      </c>
      <c r="O4392" s="1">
        <v>2</v>
      </c>
      <c r="P4392" s="1">
        <v>2</v>
      </c>
      <c r="Q4392" s="1">
        <v>2</v>
      </c>
      <c r="R4392" s="9">
        <v>0</v>
      </c>
    </row>
    <row r="4393" spans="4:18" x14ac:dyDescent="0.2">
      <c r="D4393" s="200"/>
      <c r="E4393" s="11"/>
      <c r="F4393" s="10"/>
      <c r="G4393" s="7">
        <v>100</v>
      </c>
      <c r="H4393" s="18">
        <v>33.333333333333002</v>
      </c>
      <c r="I4393" s="41">
        <v>50</v>
      </c>
      <c r="J4393" s="49">
        <v>0</v>
      </c>
      <c r="K4393" s="50">
        <v>16.666666666666998</v>
      </c>
      <c r="L4393" s="41">
        <v>33.333333333333002</v>
      </c>
      <c r="M4393" s="41">
        <v>16.666666666666998</v>
      </c>
      <c r="N4393" s="41">
        <v>33.333333333333002</v>
      </c>
      <c r="O4393" s="41">
        <v>33.333333333333002</v>
      </c>
      <c r="P4393" s="41">
        <v>33.333333333333002</v>
      </c>
      <c r="Q4393" s="41">
        <v>33.333333333333002</v>
      </c>
      <c r="R4393" s="110">
        <v>0</v>
      </c>
    </row>
    <row r="4394" spans="4:18" x14ac:dyDescent="0.2">
      <c r="D4394" s="200"/>
      <c r="E4394" s="4" t="s">
        <v>59</v>
      </c>
      <c r="F4394" s="5"/>
      <c r="G4394" s="6">
        <v>6</v>
      </c>
      <c r="H4394" s="8">
        <v>1</v>
      </c>
      <c r="I4394" s="1">
        <v>3</v>
      </c>
      <c r="J4394" s="1">
        <v>0</v>
      </c>
      <c r="K4394" s="1">
        <v>3</v>
      </c>
      <c r="L4394" s="1">
        <v>0</v>
      </c>
      <c r="M4394" s="1">
        <v>1</v>
      </c>
      <c r="N4394" s="1">
        <v>0</v>
      </c>
      <c r="O4394" s="1">
        <v>1</v>
      </c>
      <c r="P4394" s="1">
        <v>0</v>
      </c>
      <c r="Q4394" s="1">
        <v>0</v>
      </c>
      <c r="R4394" s="9">
        <v>1</v>
      </c>
    </row>
    <row r="4395" spans="4:18" x14ac:dyDescent="0.2">
      <c r="D4395" s="200"/>
      <c r="E4395" s="11"/>
      <c r="F4395" s="10"/>
      <c r="G4395" s="7">
        <v>100</v>
      </c>
      <c r="H4395" s="97">
        <v>16.666666666666998</v>
      </c>
      <c r="I4395" s="41">
        <v>50</v>
      </c>
      <c r="J4395" s="49">
        <v>0</v>
      </c>
      <c r="K4395" s="25">
        <v>50</v>
      </c>
      <c r="L4395" s="82">
        <v>0</v>
      </c>
      <c r="M4395" s="41">
        <v>16.666666666666998</v>
      </c>
      <c r="N4395" s="49">
        <v>0</v>
      </c>
      <c r="O4395" s="41">
        <v>16.666666666666998</v>
      </c>
      <c r="P4395" s="16">
        <v>0</v>
      </c>
      <c r="Q4395" s="16">
        <v>0</v>
      </c>
      <c r="R4395" s="102">
        <v>16.666666666666998</v>
      </c>
    </row>
    <row r="4396" spans="4:18" x14ac:dyDescent="0.2">
      <c r="D4396" s="199" t="s">
        <v>60</v>
      </c>
      <c r="E4396" s="22" t="s">
        <v>61</v>
      </c>
      <c r="F4396" s="21"/>
      <c r="G4396" s="19">
        <v>13</v>
      </c>
      <c r="H4396" s="27">
        <v>4</v>
      </c>
      <c r="I4396" s="3">
        <v>5</v>
      </c>
      <c r="J4396" s="3">
        <v>0</v>
      </c>
      <c r="K4396" s="3">
        <v>8</v>
      </c>
      <c r="L4396" s="3">
        <v>1</v>
      </c>
      <c r="M4396" s="3">
        <v>0</v>
      </c>
      <c r="N4396" s="3">
        <v>1</v>
      </c>
      <c r="O4396" s="3">
        <v>0</v>
      </c>
      <c r="P4396" s="3">
        <v>0</v>
      </c>
      <c r="Q4396" s="3">
        <v>0</v>
      </c>
      <c r="R4396" s="26">
        <v>0</v>
      </c>
    </row>
    <row r="4397" spans="4:18" x14ac:dyDescent="0.2">
      <c r="D4397" s="200"/>
      <c r="E4397" s="11"/>
      <c r="F4397" s="10"/>
      <c r="G4397" s="7">
        <v>100</v>
      </c>
      <c r="H4397" s="18">
        <v>30.769230769231001</v>
      </c>
      <c r="I4397" s="2">
        <v>38.461538461537998</v>
      </c>
      <c r="J4397" s="49">
        <v>0</v>
      </c>
      <c r="K4397" s="41">
        <v>61.538461538462002</v>
      </c>
      <c r="L4397" s="2">
        <v>7.6923076923079998</v>
      </c>
      <c r="M4397" s="49">
        <v>0</v>
      </c>
      <c r="N4397" s="2">
        <v>7.6923076923079998</v>
      </c>
      <c r="O4397" s="49">
        <v>0</v>
      </c>
      <c r="P4397" s="16">
        <v>0</v>
      </c>
      <c r="Q4397" s="16">
        <v>0</v>
      </c>
      <c r="R4397" s="110">
        <v>0</v>
      </c>
    </row>
    <row r="4398" spans="4:18" x14ac:dyDescent="0.2">
      <c r="D4398" s="200"/>
      <c r="E4398" s="4" t="s">
        <v>62</v>
      </c>
      <c r="F4398" s="5"/>
      <c r="G4398" s="6">
        <v>8</v>
      </c>
      <c r="H4398" s="8">
        <v>1</v>
      </c>
      <c r="I4398" s="1">
        <v>4</v>
      </c>
      <c r="J4398" s="1">
        <v>0</v>
      </c>
      <c r="K4398" s="1">
        <v>2</v>
      </c>
      <c r="L4398" s="1">
        <v>2</v>
      </c>
      <c r="M4398" s="1">
        <v>1</v>
      </c>
      <c r="N4398" s="1">
        <v>1</v>
      </c>
      <c r="O4398" s="1">
        <v>1</v>
      </c>
      <c r="P4398" s="1">
        <v>0</v>
      </c>
      <c r="Q4398" s="1">
        <v>0</v>
      </c>
      <c r="R4398" s="9">
        <v>2</v>
      </c>
    </row>
    <row r="4399" spans="4:18" x14ac:dyDescent="0.2">
      <c r="D4399" s="200"/>
      <c r="E4399" s="11"/>
      <c r="F4399" s="10"/>
      <c r="G4399" s="7">
        <v>100</v>
      </c>
      <c r="H4399" s="97">
        <v>12.5</v>
      </c>
      <c r="I4399" s="41">
        <v>50</v>
      </c>
      <c r="J4399" s="49">
        <v>0</v>
      </c>
      <c r="K4399" s="50">
        <v>25</v>
      </c>
      <c r="L4399" s="41">
        <v>25</v>
      </c>
      <c r="M4399" s="25">
        <v>12.5</v>
      </c>
      <c r="N4399" s="25">
        <v>12.5</v>
      </c>
      <c r="O4399" s="25">
        <v>12.5</v>
      </c>
      <c r="P4399" s="16">
        <v>0</v>
      </c>
      <c r="Q4399" s="16">
        <v>0</v>
      </c>
      <c r="R4399" s="102">
        <v>25</v>
      </c>
    </row>
    <row r="4400" spans="4:18" x14ac:dyDescent="0.2">
      <c r="D4400" s="200"/>
      <c r="E4400" s="4" t="s">
        <v>63</v>
      </c>
      <c r="F4400" s="5"/>
      <c r="G4400" s="6">
        <v>9</v>
      </c>
      <c r="H4400" s="8">
        <v>4</v>
      </c>
      <c r="I4400" s="1">
        <v>2</v>
      </c>
      <c r="J4400" s="1">
        <v>1</v>
      </c>
      <c r="K4400" s="1">
        <v>7</v>
      </c>
      <c r="L4400" s="1">
        <v>0</v>
      </c>
      <c r="M4400" s="1">
        <v>0</v>
      </c>
      <c r="N4400" s="1">
        <v>0</v>
      </c>
      <c r="O4400" s="1">
        <v>0</v>
      </c>
      <c r="P4400" s="1">
        <v>0</v>
      </c>
      <c r="Q4400" s="1">
        <v>0</v>
      </c>
      <c r="R4400" s="9">
        <v>0</v>
      </c>
    </row>
    <row r="4401" spans="4:18" x14ac:dyDescent="0.2">
      <c r="D4401" s="200"/>
      <c r="E4401" s="11"/>
      <c r="F4401" s="10"/>
      <c r="G4401" s="7">
        <v>100</v>
      </c>
      <c r="H4401" s="75">
        <v>44.444444444444002</v>
      </c>
      <c r="I4401" s="50">
        <v>22.222222222222001</v>
      </c>
      <c r="J4401" s="2">
        <v>11.111111111111001</v>
      </c>
      <c r="K4401" s="41">
        <v>77.777777777777999</v>
      </c>
      <c r="L4401" s="82">
        <v>0</v>
      </c>
      <c r="M4401" s="49">
        <v>0</v>
      </c>
      <c r="N4401" s="49">
        <v>0</v>
      </c>
      <c r="O4401" s="49">
        <v>0</v>
      </c>
      <c r="P4401" s="16">
        <v>0</v>
      </c>
      <c r="Q4401" s="16">
        <v>0</v>
      </c>
      <c r="R4401" s="110">
        <v>0</v>
      </c>
    </row>
    <row r="4402" spans="4:18" x14ac:dyDescent="0.2">
      <c r="D4402" s="200"/>
      <c r="E4402" s="4" t="s">
        <v>64</v>
      </c>
      <c r="F4402" s="5"/>
      <c r="G4402" s="6">
        <v>13</v>
      </c>
      <c r="H4402" s="8">
        <v>4</v>
      </c>
      <c r="I4402" s="1">
        <v>8</v>
      </c>
      <c r="J4402" s="1">
        <v>0</v>
      </c>
      <c r="K4402" s="1">
        <v>5</v>
      </c>
      <c r="L4402" s="1">
        <v>2</v>
      </c>
      <c r="M4402" s="1">
        <v>1</v>
      </c>
      <c r="N4402" s="1">
        <v>1</v>
      </c>
      <c r="O4402" s="1">
        <v>1</v>
      </c>
      <c r="P4402" s="1">
        <v>1</v>
      </c>
      <c r="Q4402" s="1">
        <v>1</v>
      </c>
      <c r="R4402" s="9">
        <v>2</v>
      </c>
    </row>
    <row r="4403" spans="4:18" x14ac:dyDescent="0.2">
      <c r="D4403" s="200"/>
      <c r="E4403" s="11"/>
      <c r="F4403" s="10"/>
      <c r="G4403" s="7">
        <v>100</v>
      </c>
      <c r="H4403" s="18">
        <v>30.769230769231001</v>
      </c>
      <c r="I4403" s="41">
        <v>61.538461538462002</v>
      </c>
      <c r="J4403" s="49">
        <v>0</v>
      </c>
      <c r="K4403" s="30">
        <v>38.461538461537998</v>
      </c>
      <c r="L4403" s="25">
        <v>15.384615384615</v>
      </c>
      <c r="M4403" s="2">
        <v>7.6923076923079998</v>
      </c>
      <c r="N4403" s="2">
        <v>7.6923076923079998</v>
      </c>
      <c r="O4403" s="2">
        <v>7.6923076923079998</v>
      </c>
      <c r="P4403" s="2">
        <v>7.6923076923079998</v>
      </c>
      <c r="Q4403" s="2">
        <v>7.6923076923079998</v>
      </c>
      <c r="R4403" s="85">
        <v>15.384615384615</v>
      </c>
    </row>
    <row r="4404" spans="4:18" x14ac:dyDescent="0.2">
      <c r="D4404" s="200"/>
      <c r="E4404" s="4" t="s">
        <v>65</v>
      </c>
      <c r="F4404" s="5"/>
      <c r="G4404" s="6">
        <v>13</v>
      </c>
      <c r="H4404" s="8">
        <v>5</v>
      </c>
      <c r="I4404" s="1">
        <v>3</v>
      </c>
      <c r="J4404" s="1">
        <v>2</v>
      </c>
      <c r="K4404" s="1">
        <v>7</v>
      </c>
      <c r="L4404" s="1">
        <v>2</v>
      </c>
      <c r="M4404" s="1">
        <v>2</v>
      </c>
      <c r="N4404" s="1">
        <v>1</v>
      </c>
      <c r="O4404" s="1">
        <v>1</v>
      </c>
      <c r="P4404" s="1">
        <v>1</v>
      </c>
      <c r="Q4404" s="1">
        <v>1</v>
      </c>
      <c r="R4404" s="9">
        <v>0</v>
      </c>
    </row>
    <row r="4405" spans="4:18" x14ac:dyDescent="0.2">
      <c r="D4405" s="200"/>
      <c r="E4405" s="11"/>
      <c r="F4405" s="10"/>
      <c r="G4405" s="7">
        <v>100</v>
      </c>
      <c r="H4405" s="18">
        <v>38.461538461537998</v>
      </c>
      <c r="I4405" s="50">
        <v>23.076923076922998</v>
      </c>
      <c r="J4405" s="25">
        <v>15.384615384615</v>
      </c>
      <c r="K4405" s="25">
        <v>53.846153846154003</v>
      </c>
      <c r="L4405" s="25">
        <v>15.384615384615</v>
      </c>
      <c r="M4405" s="25">
        <v>15.384615384615</v>
      </c>
      <c r="N4405" s="2">
        <v>7.6923076923079998</v>
      </c>
      <c r="O4405" s="2">
        <v>7.6923076923079998</v>
      </c>
      <c r="P4405" s="2">
        <v>7.6923076923079998</v>
      </c>
      <c r="Q4405" s="2">
        <v>7.6923076923079998</v>
      </c>
      <c r="R4405" s="110">
        <v>0</v>
      </c>
    </row>
    <row r="4406" spans="4:18" x14ac:dyDescent="0.2">
      <c r="D4406" s="200"/>
      <c r="E4406" s="4" t="s">
        <v>66</v>
      </c>
      <c r="F4406" s="5"/>
      <c r="G4406" s="6">
        <v>12</v>
      </c>
      <c r="H4406" s="8">
        <v>3</v>
      </c>
      <c r="I4406" s="1">
        <v>4</v>
      </c>
      <c r="J4406" s="1">
        <v>3</v>
      </c>
      <c r="K4406" s="1">
        <v>5</v>
      </c>
      <c r="L4406" s="1">
        <v>1</v>
      </c>
      <c r="M4406" s="1">
        <v>0</v>
      </c>
      <c r="N4406" s="1">
        <v>0</v>
      </c>
      <c r="O4406" s="1">
        <v>1</v>
      </c>
      <c r="P4406" s="1">
        <v>0</v>
      </c>
      <c r="Q4406" s="1">
        <v>0</v>
      </c>
      <c r="R4406" s="9">
        <v>1</v>
      </c>
    </row>
    <row r="4407" spans="4:18" x14ac:dyDescent="0.2">
      <c r="D4407" s="200"/>
      <c r="E4407" s="11"/>
      <c r="F4407" s="10"/>
      <c r="G4407" s="7">
        <v>100</v>
      </c>
      <c r="H4407" s="72">
        <v>25</v>
      </c>
      <c r="I4407" s="30">
        <v>33.333333333333002</v>
      </c>
      <c r="J4407" s="41">
        <v>25</v>
      </c>
      <c r="K4407" s="2">
        <v>41.666666666666998</v>
      </c>
      <c r="L4407" s="2">
        <v>8.333333333333</v>
      </c>
      <c r="M4407" s="49">
        <v>0</v>
      </c>
      <c r="N4407" s="49">
        <v>0</v>
      </c>
      <c r="O4407" s="2">
        <v>8.333333333333</v>
      </c>
      <c r="P4407" s="16">
        <v>0</v>
      </c>
      <c r="Q4407" s="16">
        <v>0</v>
      </c>
      <c r="R4407" s="15">
        <v>8.333333333333</v>
      </c>
    </row>
    <row r="4408" spans="4:18" x14ac:dyDescent="0.2">
      <c r="D4408" s="200"/>
      <c r="E4408" s="4" t="s">
        <v>67</v>
      </c>
      <c r="F4408" s="5"/>
      <c r="G4408" s="6">
        <v>18</v>
      </c>
      <c r="H4408" s="8">
        <v>6</v>
      </c>
      <c r="I4408" s="1">
        <v>7</v>
      </c>
      <c r="J4408" s="1">
        <v>0</v>
      </c>
      <c r="K4408" s="1">
        <v>7</v>
      </c>
      <c r="L4408" s="1">
        <v>1</v>
      </c>
      <c r="M4408" s="1">
        <v>1</v>
      </c>
      <c r="N4408" s="1">
        <v>3</v>
      </c>
      <c r="O4408" s="1">
        <v>1</v>
      </c>
      <c r="P4408" s="1">
        <v>1</v>
      </c>
      <c r="Q4408" s="1">
        <v>1</v>
      </c>
      <c r="R4408" s="9">
        <v>0</v>
      </c>
    </row>
    <row r="4409" spans="4:18" x14ac:dyDescent="0.2">
      <c r="D4409" s="200"/>
      <c r="E4409" s="11"/>
      <c r="F4409" s="10"/>
      <c r="G4409" s="7">
        <v>100</v>
      </c>
      <c r="H4409" s="18">
        <v>33.333333333333002</v>
      </c>
      <c r="I4409" s="2">
        <v>38.888888888888999</v>
      </c>
      <c r="J4409" s="49">
        <v>0</v>
      </c>
      <c r="K4409" s="30">
        <v>38.888888888888999</v>
      </c>
      <c r="L4409" s="2">
        <v>5.5555555555560003</v>
      </c>
      <c r="M4409" s="2">
        <v>5.5555555555560003</v>
      </c>
      <c r="N4409" s="25">
        <v>16.666666666666998</v>
      </c>
      <c r="O4409" s="2">
        <v>5.5555555555560003</v>
      </c>
      <c r="P4409" s="2">
        <v>5.5555555555560003</v>
      </c>
      <c r="Q4409" s="2">
        <v>5.5555555555560003</v>
      </c>
      <c r="R4409" s="110">
        <v>0</v>
      </c>
    </row>
    <row r="4410" spans="4:18" x14ac:dyDescent="0.2">
      <c r="D4410" s="200"/>
      <c r="E4410" s="4" t="s">
        <v>68</v>
      </c>
      <c r="F4410" s="5"/>
      <c r="G4410" s="6">
        <v>6</v>
      </c>
      <c r="H4410" s="8">
        <v>3</v>
      </c>
      <c r="I4410" s="1">
        <v>4</v>
      </c>
      <c r="J4410" s="1">
        <v>0</v>
      </c>
      <c r="K4410" s="1">
        <v>2</v>
      </c>
      <c r="L4410" s="1">
        <v>0</v>
      </c>
      <c r="M4410" s="1">
        <v>0</v>
      </c>
      <c r="N4410" s="1">
        <v>0</v>
      </c>
      <c r="O4410" s="1">
        <v>0</v>
      </c>
      <c r="P4410" s="1">
        <v>0</v>
      </c>
      <c r="Q4410" s="1">
        <v>0</v>
      </c>
      <c r="R4410" s="9">
        <v>1</v>
      </c>
    </row>
    <row r="4411" spans="4:18" x14ac:dyDescent="0.2">
      <c r="D4411" s="200"/>
      <c r="E4411" s="11"/>
      <c r="F4411" s="10"/>
      <c r="G4411" s="7">
        <v>100</v>
      </c>
      <c r="H4411" s="75">
        <v>50</v>
      </c>
      <c r="I4411" s="41">
        <v>66.666666666666998</v>
      </c>
      <c r="J4411" s="49">
        <v>0</v>
      </c>
      <c r="K4411" s="50">
        <v>33.333333333333002</v>
      </c>
      <c r="L4411" s="82">
        <v>0</v>
      </c>
      <c r="M4411" s="49">
        <v>0</v>
      </c>
      <c r="N4411" s="49">
        <v>0</v>
      </c>
      <c r="O4411" s="49">
        <v>0</v>
      </c>
      <c r="P4411" s="16">
        <v>0</v>
      </c>
      <c r="Q4411" s="16">
        <v>0</v>
      </c>
      <c r="R4411" s="102">
        <v>16.666666666666998</v>
      </c>
    </row>
    <row r="4412" spans="4:18" x14ac:dyDescent="0.2">
      <c r="D4412" s="200"/>
      <c r="E4412" s="4" t="s">
        <v>69</v>
      </c>
      <c r="F4412" s="5"/>
      <c r="G4412" s="6">
        <v>4</v>
      </c>
      <c r="H4412" s="8">
        <v>3</v>
      </c>
      <c r="I4412" s="1">
        <v>1</v>
      </c>
      <c r="J4412" s="1">
        <v>1</v>
      </c>
      <c r="K4412" s="1">
        <v>0</v>
      </c>
      <c r="L4412" s="1">
        <v>0</v>
      </c>
      <c r="M4412" s="1">
        <v>1</v>
      </c>
      <c r="N4412" s="1">
        <v>0</v>
      </c>
      <c r="O4412" s="1">
        <v>0</v>
      </c>
      <c r="P4412" s="1">
        <v>0</v>
      </c>
      <c r="Q4412" s="1">
        <v>0</v>
      </c>
      <c r="R4412" s="9">
        <v>0</v>
      </c>
    </row>
    <row r="4413" spans="4:18" x14ac:dyDescent="0.2">
      <c r="D4413" s="200"/>
      <c r="E4413" s="11"/>
      <c r="F4413" s="10"/>
      <c r="G4413" s="7">
        <v>100</v>
      </c>
      <c r="H4413" s="75">
        <v>75</v>
      </c>
      <c r="I4413" s="50">
        <v>25</v>
      </c>
      <c r="J4413" s="41">
        <v>25</v>
      </c>
      <c r="K4413" s="82">
        <v>0</v>
      </c>
      <c r="L4413" s="82">
        <v>0</v>
      </c>
      <c r="M4413" s="41">
        <v>25</v>
      </c>
      <c r="N4413" s="49">
        <v>0</v>
      </c>
      <c r="O4413" s="49">
        <v>0</v>
      </c>
      <c r="P4413" s="16">
        <v>0</v>
      </c>
      <c r="Q4413" s="16">
        <v>0</v>
      </c>
      <c r="R4413" s="110">
        <v>0</v>
      </c>
    </row>
    <row r="4414" spans="4:18" x14ac:dyDescent="0.2">
      <c r="D4414" s="199" t="s">
        <v>70</v>
      </c>
      <c r="E4414" s="22" t="s">
        <v>18</v>
      </c>
      <c r="F4414" s="21"/>
      <c r="G4414" s="19">
        <v>0</v>
      </c>
      <c r="H4414" s="27">
        <v>0</v>
      </c>
      <c r="I4414" s="3">
        <v>0</v>
      </c>
      <c r="J4414" s="3">
        <v>0</v>
      </c>
      <c r="K4414" s="3">
        <v>0</v>
      </c>
      <c r="L4414" s="3">
        <v>0</v>
      </c>
      <c r="M4414" s="3">
        <v>0</v>
      </c>
      <c r="N4414" s="3">
        <v>0</v>
      </c>
      <c r="O4414" s="3">
        <v>0</v>
      </c>
      <c r="P4414" s="3">
        <v>0</v>
      </c>
      <c r="Q4414" s="3">
        <v>0</v>
      </c>
      <c r="R4414" s="26">
        <v>0</v>
      </c>
    </row>
    <row r="4415" spans="4:18" x14ac:dyDescent="0.2">
      <c r="D4415" s="201"/>
      <c r="E4415" s="45"/>
      <c r="F4415" s="51"/>
      <c r="G4415" s="119">
        <v>0</v>
      </c>
      <c r="H4415" s="136">
        <v>0</v>
      </c>
      <c r="I4415" s="83">
        <v>0</v>
      </c>
      <c r="J4415" s="103">
        <v>0</v>
      </c>
      <c r="K4415" s="83">
        <v>0</v>
      </c>
      <c r="L4415" s="83">
        <v>0</v>
      </c>
      <c r="M4415" s="103">
        <v>0</v>
      </c>
      <c r="N4415" s="103">
        <v>0</v>
      </c>
      <c r="O4415" s="103">
        <v>0</v>
      </c>
      <c r="P4415" s="62">
        <v>0</v>
      </c>
      <c r="Q4415" s="62">
        <v>0</v>
      </c>
      <c r="R4415" s="146">
        <v>0</v>
      </c>
    </row>
    <row r="4417" spans="2:18" x14ac:dyDescent="0.2">
      <c r="B4417" s="40" t="str">
        <f xml:space="preserve"> HYPERLINK("#'目次'!B113", "[107]")</f>
        <v>[107]</v>
      </c>
      <c r="C4417" s="23" t="s">
        <v>212</v>
      </c>
    </row>
    <row r="4418" spans="2:18" x14ac:dyDescent="0.2">
      <c r="C4418" s="186" t="s">
        <v>213</v>
      </c>
    </row>
    <row r="4420" spans="2:18" x14ac:dyDescent="0.2">
      <c r="C4420" s="23" t="s">
        <v>73</v>
      </c>
    </row>
    <row r="4421" spans="2:18" x14ac:dyDescent="0.2">
      <c r="D4421" s="195"/>
      <c r="E4421" s="196"/>
      <c r="F4421" s="196"/>
      <c r="G4421" s="37" t="s">
        <v>15</v>
      </c>
      <c r="H4421" s="33" t="s">
        <v>166</v>
      </c>
      <c r="I4421" s="13" t="s">
        <v>167</v>
      </c>
      <c r="J4421" s="13" t="s">
        <v>168</v>
      </c>
      <c r="K4421" s="13" t="s">
        <v>169</v>
      </c>
      <c r="L4421" s="13" t="s">
        <v>170</v>
      </c>
      <c r="M4421" s="13" t="s">
        <v>171</v>
      </c>
      <c r="N4421" s="13" t="s">
        <v>172</v>
      </c>
      <c r="O4421" s="13" t="s">
        <v>173</v>
      </c>
      <c r="P4421" s="13" t="s">
        <v>214</v>
      </c>
      <c r="Q4421" s="13" t="s">
        <v>215</v>
      </c>
      <c r="R4421" s="38" t="s">
        <v>18</v>
      </c>
    </row>
    <row r="4422" spans="2:18" x14ac:dyDescent="0.2">
      <c r="D4422" s="197"/>
      <c r="E4422" s="198"/>
      <c r="F4422" s="198"/>
      <c r="G4422" s="35"/>
      <c r="H4422" s="39"/>
      <c r="I4422" s="14"/>
      <c r="J4422" s="14"/>
      <c r="K4422" s="14"/>
      <c r="L4422" s="14"/>
      <c r="M4422" s="14"/>
      <c r="N4422" s="14"/>
      <c r="O4422" s="14"/>
      <c r="P4422" s="14"/>
      <c r="Q4422" s="14"/>
      <c r="R4422" s="34"/>
    </row>
    <row r="4423" spans="2:18" x14ac:dyDescent="0.2">
      <c r="D4423" s="78"/>
      <c r="E4423" s="79" t="s">
        <v>15</v>
      </c>
      <c r="F4423" s="66"/>
      <c r="G4423" s="36">
        <v>100</v>
      </c>
      <c r="H4423" s="17">
        <v>34</v>
      </c>
      <c r="I4423" s="17">
        <v>39</v>
      </c>
      <c r="J4423" s="17">
        <v>7</v>
      </c>
      <c r="K4423" s="17">
        <v>44</v>
      </c>
      <c r="L4423" s="17">
        <v>10</v>
      </c>
      <c r="M4423" s="17">
        <v>6</v>
      </c>
      <c r="N4423" s="17">
        <v>7</v>
      </c>
      <c r="O4423" s="17">
        <v>5</v>
      </c>
      <c r="P4423" s="17">
        <v>3</v>
      </c>
      <c r="Q4423" s="17">
        <v>3</v>
      </c>
      <c r="R4423" s="47">
        <v>6</v>
      </c>
    </row>
    <row r="4424" spans="2:18" x14ac:dyDescent="0.2">
      <c r="D4424" s="45"/>
      <c r="E4424" s="51"/>
      <c r="F4424" s="67"/>
      <c r="G4424" s="7">
        <v>100</v>
      </c>
      <c r="H4424" s="2">
        <v>34</v>
      </c>
      <c r="I4424" s="2">
        <v>39</v>
      </c>
      <c r="J4424" s="2">
        <v>7</v>
      </c>
      <c r="K4424" s="2">
        <v>44</v>
      </c>
      <c r="L4424" s="2">
        <v>10</v>
      </c>
      <c r="M4424" s="2">
        <v>6</v>
      </c>
      <c r="N4424" s="2">
        <v>7</v>
      </c>
      <c r="O4424" s="2">
        <v>5</v>
      </c>
      <c r="P4424" s="2">
        <v>3</v>
      </c>
      <c r="Q4424" s="2">
        <v>3</v>
      </c>
      <c r="R4424" s="15">
        <v>6</v>
      </c>
    </row>
    <row r="4425" spans="2:18" x14ac:dyDescent="0.2">
      <c r="D4425" s="199" t="s">
        <v>74</v>
      </c>
      <c r="E4425" s="22" t="s">
        <v>75</v>
      </c>
      <c r="F4425" s="21"/>
      <c r="G4425" s="19">
        <v>43</v>
      </c>
      <c r="H4425" s="27">
        <v>13</v>
      </c>
      <c r="I4425" s="3">
        <v>16</v>
      </c>
      <c r="J4425" s="3">
        <v>5</v>
      </c>
      <c r="K4425" s="3">
        <v>20</v>
      </c>
      <c r="L4425" s="3">
        <v>4</v>
      </c>
      <c r="M4425" s="3">
        <v>4</v>
      </c>
      <c r="N4425" s="3">
        <v>4</v>
      </c>
      <c r="O4425" s="3">
        <v>3</v>
      </c>
      <c r="P4425" s="3">
        <v>2</v>
      </c>
      <c r="Q4425" s="3">
        <v>2</v>
      </c>
      <c r="R4425" s="26">
        <v>1</v>
      </c>
    </row>
    <row r="4426" spans="2:18" x14ac:dyDescent="0.2">
      <c r="D4426" s="200"/>
      <c r="E4426" s="11"/>
      <c r="F4426" s="10"/>
      <c r="G4426" s="7">
        <v>100</v>
      </c>
      <c r="H4426" s="18">
        <v>30.232558139535001</v>
      </c>
      <c r="I4426" s="2">
        <v>37.209302325581</v>
      </c>
      <c r="J4426" s="2">
        <v>11.627906976744001</v>
      </c>
      <c r="K4426" s="2">
        <v>46.511627906976997</v>
      </c>
      <c r="L4426" s="2">
        <v>9.3023255813949994</v>
      </c>
      <c r="M4426" s="2">
        <v>9.3023255813949994</v>
      </c>
      <c r="N4426" s="2">
        <v>9.3023255813949994</v>
      </c>
      <c r="O4426" s="2">
        <v>6.9767441860470001</v>
      </c>
      <c r="P4426" s="2">
        <v>4.6511627906979998</v>
      </c>
      <c r="Q4426" s="2">
        <v>4.6511627906979998</v>
      </c>
      <c r="R4426" s="15">
        <v>2.3255813953489999</v>
      </c>
    </row>
    <row r="4427" spans="2:18" x14ac:dyDescent="0.2">
      <c r="D4427" s="200"/>
      <c r="E4427" s="4" t="s">
        <v>34</v>
      </c>
      <c r="F4427" s="5"/>
      <c r="G4427" s="6">
        <v>1</v>
      </c>
      <c r="H4427" s="8">
        <v>0</v>
      </c>
      <c r="I4427" s="1">
        <v>1</v>
      </c>
      <c r="J4427" s="1">
        <v>0</v>
      </c>
      <c r="K4427" s="1">
        <v>0</v>
      </c>
      <c r="L4427" s="1">
        <v>1</v>
      </c>
      <c r="M4427" s="1">
        <v>0</v>
      </c>
      <c r="N4427" s="1">
        <v>1</v>
      </c>
      <c r="O4427" s="1">
        <v>1</v>
      </c>
      <c r="P4427" s="1">
        <v>1</v>
      </c>
      <c r="Q4427" s="1">
        <v>1</v>
      </c>
      <c r="R4427" s="9">
        <v>0</v>
      </c>
    </row>
    <row r="4428" spans="2:18" x14ac:dyDescent="0.2">
      <c r="D4428" s="200"/>
      <c r="E4428" s="11"/>
      <c r="F4428" s="10"/>
      <c r="G4428" s="7">
        <v>100</v>
      </c>
      <c r="H4428" s="127">
        <v>0</v>
      </c>
      <c r="I4428" s="41">
        <v>100</v>
      </c>
      <c r="J4428" s="49">
        <v>0</v>
      </c>
      <c r="K4428" s="82">
        <v>0</v>
      </c>
      <c r="L4428" s="41">
        <v>100</v>
      </c>
      <c r="M4428" s="49">
        <v>0</v>
      </c>
      <c r="N4428" s="41">
        <v>100</v>
      </c>
      <c r="O4428" s="41">
        <v>100</v>
      </c>
      <c r="P4428" s="41">
        <v>100</v>
      </c>
      <c r="Q4428" s="41">
        <v>100</v>
      </c>
      <c r="R4428" s="110">
        <v>0</v>
      </c>
    </row>
    <row r="4429" spans="2:18" x14ac:dyDescent="0.2">
      <c r="D4429" s="200"/>
      <c r="E4429" s="4" t="s">
        <v>35</v>
      </c>
      <c r="F4429" s="5"/>
      <c r="G4429" s="6">
        <v>8</v>
      </c>
      <c r="H4429" s="8">
        <v>4</v>
      </c>
      <c r="I4429" s="1">
        <v>2</v>
      </c>
      <c r="J4429" s="1">
        <v>1</v>
      </c>
      <c r="K4429" s="1">
        <v>2</v>
      </c>
      <c r="L4429" s="1">
        <v>1</v>
      </c>
      <c r="M4429" s="1">
        <v>0</v>
      </c>
      <c r="N4429" s="1">
        <v>0</v>
      </c>
      <c r="O4429" s="1">
        <v>0</v>
      </c>
      <c r="P4429" s="1">
        <v>0</v>
      </c>
      <c r="Q4429" s="1">
        <v>0</v>
      </c>
      <c r="R4429" s="9">
        <v>1</v>
      </c>
    </row>
    <row r="4430" spans="2:18" x14ac:dyDescent="0.2">
      <c r="D4430" s="200"/>
      <c r="E4430" s="11"/>
      <c r="F4430" s="10"/>
      <c r="G4430" s="7">
        <v>100</v>
      </c>
      <c r="H4430" s="75">
        <v>50</v>
      </c>
      <c r="I4430" s="50">
        <v>25</v>
      </c>
      <c r="J4430" s="25">
        <v>12.5</v>
      </c>
      <c r="K4430" s="50">
        <v>25</v>
      </c>
      <c r="L4430" s="2">
        <v>12.5</v>
      </c>
      <c r="M4430" s="49">
        <v>0</v>
      </c>
      <c r="N4430" s="49">
        <v>0</v>
      </c>
      <c r="O4430" s="49">
        <v>0</v>
      </c>
      <c r="P4430" s="16">
        <v>0</v>
      </c>
      <c r="Q4430" s="16">
        <v>0</v>
      </c>
      <c r="R4430" s="85">
        <v>12.5</v>
      </c>
    </row>
    <row r="4431" spans="2:18" x14ac:dyDescent="0.2">
      <c r="D4431" s="200"/>
      <c r="E4431" s="4" t="s">
        <v>36</v>
      </c>
      <c r="F4431" s="5"/>
      <c r="G4431" s="6">
        <v>9</v>
      </c>
      <c r="H4431" s="8">
        <v>4</v>
      </c>
      <c r="I4431" s="1">
        <v>7</v>
      </c>
      <c r="J4431" s="1">
        <v>2</v>
      </c>
      <c r="K4431" s="1">
        <v>4</v>
      </c>
      <c r="L4431" s="1">
        <v>1</v>
      </c>
      <c r="M4431" s="1">
        <v>2</v>
      </c>
      <c r="N4431" s="1">
        <v>1</v>
      </c>
      <c r="O4431" s="1">
        <v>1</v>
      </c>
      <c r="P4431" s="1">
        <v>1</v>
      </c>
      <c r="Q4431" s="1">
        <v>1</v>
      </c>
      <c r="R4431" s="9">
        <v>0</v>
      </c>
    </row>
    <row r="4432" spans="2:18" x14ac:dyDescent="0.2">
      <c r="D4432" s="200"/>
      <c r="E4432" s="11"/>
      <c r="F4432" s="10"/>
      <c r="G4432" s="7">
        <v>100</v>
      </c>
      <c r="H4432" s="75">
        <v>44.444444444444002</v>
      </c>
      <c r="I4432" s="41">
        <v>77.777777777777999</v>
      </c>
      <c r="J4432" s="41">
        <v>22.222222222222001</v>
      </c>
      <c r="K4432" s="2">
        <v>44.444444444444002</v>
      </c>
      <c r="L4432" s="2">
        <v>11.111111111111001</v>
      </c>
      <c r="M4432" s="41">
        <v>22.222222222222001</v>
      </c>
      <c r="N4432" s="2">
        <v>11.111111111111001</v>
      </c>
      <c r="O4432" s="25">
        <v>11.111111111111001</v>
      </c>
      <c r="P4432" s="25">
        <v>11.111111111111001</v>
      </c>
      <c r="Q4432" s="25">
        <v>11.111111111111001</v>
      </c>
      <c r="R4432" s="110">
        <v>0</v>
      </c>
    </row>
    <row r="4433" spans="4:18" x14ac:dyDescent="0.2">
      <c r="D4433" s="200"/>
      <c r="E4433" s="4" t="s">
        <v>37</v>
      </c>
      <c r="F4433" s="5"/>
      <c r="G4433" s="6">
        <v>9</v>
      </c>
      <c r="H4433" s="8">
        <v>2</v>
      </c>
      <c r="I4433" s="1">
        <v>3</v>
      </c>
      <c r="J4433" s="1">
        <v>0</v>
      </c>
      <c r="K4433" s="1">
        <v>4</v>
      </c>
      <c r="L4433" s="1">
        <v>1</v>
      </c>
      <c r="M4433" s="1">
        <v>0</v>
      </c>
      <c r="N4433" s="1">
        <v>2</v>
      </c>
      <c r="O4433" s="1">
        <v>0</v>
      </c>
      <c r="P4433" s="1">
        <v>0</v>
      </c>
      <c r="Q4433" s="1">
        <v>0</v>
      </c>
      <c r="R4433" s="9">
        <v>0</v>
      </c>
    </row>
    <row r="4434" spans="4:18" x14ac:dyDescent="0.2">
      <c r="D4434" s="200"/>
      <c r="E4434" s="11"/>
      <c r="F4434" s="10"/>
      <c r="G4434" s="7">
        <v>100</v>
      </c>
      <c r="H4434" s="97">
        <v>22.222222222222001</v>
      </c>
      <c r="I4434" s="30">
        <v>33.333333333333002</v>
      </c>
      <c r="J4434" s="49">
        <v>0</v>
      </c>
      <c r="K4434" s="2">
        <v>44.444444444444002</v>
      </c>
      <c r="L4434" s="2">
        <v>11.111111111111001</v>
      </c>
      <c r="M4434" s="49">
        <v>0</v>
      </c>
      <c r="N4434" s="41">
        <v>22.222222222222001</v>
      </c>
      <c r="O4434" s="49">
        <v>0</v>
      </c>
      <c r="P4434" s="16">
        <v>0</v>
      </c>
      <c r="Q4434" s="16">
        <v>0</v>
      </c>
      <c r="R4434" s="110">
        <v>0</v>
      </c>
    </row>
    <row r="4435" spans="4:18" x14ac:dyDescent="0.2">
      <c r="D4435" s="200"/>
      <c r="E4435" s="4" t="s">
        <v>38</v>
      </c>
      <c r="F4435" s="5"/>
      <c r="G4435" s="6">
        <v>7</v>
      </c>
      <c r="H4435" s="8">
        <v>1</v>
      </c>
      <c r="I4435" s="1">
        <v>1</v>
      </c>
      <c r="J4435" s="1">
        <v>2</v>
      </c>
      <c r="K4435" s="1">
        <v>3</v>
      </c>
      <c r="L4435" s="1">
        <v>0</v>
      </c>
      <c r="M4435" s="1">
        <v>1</v>
      </c>
      <c r="N4435" s="1">
        <v>0</v>
      </c>
      <c r="O4435" s="1">
        <v>0</v>
      </c>
      <c r="P4435" s="1">
        <v>0</v>
      </c>
      <c r="Q4435" s="1">
        <v>0</v>
      </c>
      <c r="R4435" s="9">
        <v>0</v>
      </c>
    </row>
    <row r="4436" spans="4:18" x14ac:dyDescent="0.2">
      <c r="D4436" s="200"/>
      <c r="E4436" s="11"/>
      <c r="F4436" s="10"/>
      <c r="G4436" s="7">
        <v>100</v>
      </c>
      <c r="H4436" s="97">
        <v>14.285714285714</v>
      </c>
      <c r="I4436" s="50">
        <v>14.285714285714</v>
      </c>
      <c r="J4436" s="41">
        <v>28.571428571428999</v>
      </c>
      <c r="K4436" s="2">
        <v>42.857142857143003</v>
      </c>
      <c r="L4436" s="82">
        <v>0</v>
      </c>
      <c r="M4436" s="25">
        <v>14.285714285714</v>
      </c>
      <c r="N4436" s="49">
        <v>0</v>
      </c>
      <c r="O4436" s="49">
        <v>0</v>
      </c>
      <c r="P4436" s="16">
        <v>0</v>
      </c>
      <c r="Q4436" s="16">
        <v>0</v>
      </c>
      <c r="R4436" s="110">
        <v>0</v>
      </c>
    </row>
    <row r="4437" spans="4:18" x14ac:dyDescent="0.2">
      <c r="D4437" s="200"/>
      <c r="E4437" s="4" t="s">
        <v>39</v>
      </c>
      <c r="F4437" s="5"/>
      <c r="G4437" s="6">
        <v>5</v>
      </c>
      <c r="H4437" s="8">
        <v>1</v>
      </c>
      <c r="I4437" s="1">
        <v>2</v>
      </c>
      <c r="J4437" s="1">
        <v>0</v>
      </c>
      <c r="K4437" s="1">
        <v>5</v>
      </c>
      <c r="L4437" s="1">
        <v>0</v>
      </c>
      <c r="M4437" s="1">
        <v>0</v>
      </c>
      <c r="N4437" s="1">
        <v>0</v>
      </c>
      <c r="O4437" s="1">
        <v>0</v>
      </c>
      <c r="P4437" s="1">
        <v>0</v>
      </c>
      <c r="Q4437" s="1">
        <v>0</v>
      </c>
      <c r="R4437" s="9">
        <v>0</v>
      </c>
    </row>
    <row r="4438" spans="4:18" x14ac:dyDescent="0.2">
      <c r="D4438" s="200"/>
      <c r="E4438" s="11"/>
      <c r="F4438" s="10"/>
      <c r="G4438" s="7">
        <v>100</v>
      </c>
      <c r="H4438" s="97">
        <v>20</v>
      </c>
      <c r="I4438" s="2">
        <v>40</v>
      </c>
      <c r="J4438" s="49">
        <v>0</v>
      </c>
      <c r="K4438" s="41">
        <v>100</v>
      </c>
      <c r="L4438" s="82">
        <v>0</v>
      </c>
      <c r="M4438" s="49">
        <v>0</v>
      </c>
      <c r="N4438" s="49">
        <v>0</v>
      </c>
      <c r="O4438" s="49">
        <v>0</v>
      </c>
      <c r="P4438" s="16">
        <v>0</v>
      </c>
      <c r="Q4438" s="16">
        <v>0</v>
      </c>
      <c r="R4438" s="110">
        <v>0</v>
      </c>
    </row>
    <row r="4439" spans="4:18" x14ac:dyDescent="0.2">
      <c r="D4439" s="200"/>
      <c r="E4439" s="4" t="s">
        <v>40</v>
      </c>
      <c r="F4439" s="5"/>
      <c r="G4439" s="6">
        <v>4</v>
      </c>
      <c r="H4439" s="8">
        <v>1</v>
      </c>
      <c r="I4439" s="1">
        <v>0</v>
      </c>
      <c r="J4439" s="1">
        <v>0</v>
      </c>
      <c r="K4439" s="1">
        <v>2</v>
      </c>
      <c r="L4439" s="1">
        <v>0</v>
      </c>
      <c r="M4439" s="1">
        <v>1</v>
      </c>
      <c r="N4439" s="1">
        <v>0</v>
      </c>
      <c r="O4439" s="1">
        <v>1</v>
      </c>
      <c r="P4439" s="1">
        <v>0</v>
      </c>
      <c r="Q4439" s="1">
        <v>0</v>
      </c>
      <c r="R4439" s="9">
        <v>0</v>
      </c>
    </row>
    <row r="4440" spans="4:18" x14ac:dyDescent="0.2">
      <c r="D4440" s="200"/>
      <c r="E4440" s="11"/>
      <c r="F4440" s="10"/>
      <c r="G4440" s="7">
        <v>100</v>
      </c>
      <c r="H4440" s="72">
        <v>25</v>
      </c>
      <c r="I4440" s="82">
        <v>0</v>
      </c>
      <c r="J4440" s="49">
        <v>0</v>
      </c>
      <c r="K4440" s="25">
        <v>50</v>
      </c>
      <c r="L4440" s="82">
        <v>0</v>
      </c>
      <c r="M4440" s="41">
        <v>25</v>
      </c>
      <c r="N4440" s="49">
        <v>0</v>
      </c>
      <c r="O4440" s="41">
        <v>25</v>
      </c>
      <c r="P4440" s="16">
        <v>0</v>
      </c>
      <c r="Q4440" s="16">
        <v>0</v>
      </c>
      <c r="R4440" s="110">
        <v>0</v>
      </c>
    </row>
    <row r="4441" spans="4:18" x14ac:dyDescent="0.2">
      <c r="D4441" s="199" t="s">
        <v>76</v>
      </c>
      <c r="E4441" s="22" t="s">
        <v>77</v>
      </c>
      <c r="F4441" s="21"/>
      <c r="G4441" s="19">
        <v>57</v>
      </c>
      <c r="H4441" s="27">
        <v>21</v>
      </c>
      <c r="I4441" s="3">
        <v>23</v>
      </c>
      <c r="J4441" s="3">
        <v>2</v>
      </c>
      <c r="K4441" s="3">
        <v>24</v>
      </c>
      <c r="L4441" s="3">
        <v>6</v>
      </c>
      <c r="M4441" s="3">
        <v>2</v>
      </c>
      <c r="N4441" s="3">
        <v>3</v>
      </c>
      <c r="O4441" s="3">
        <v>2</v>
      </c>
      <c r="P4441" s="3">
        <v>1</v>
      </c>
      <c r="Q4441" s="3">
        <v>1</v>
      </c>
      <c r="R4441" s="26">
        <v>5</v>
      </c>
    </row>
    <row r="4442" spans="4:18" x14ac:dyDescent="0.2">
      <c r="D4442" s="200"/>
      <c r="E4442" s="11"/>
      <c r="F4442" s="10"/>
      <c r="G4442" s="7">
        <v>100</v>
      </c>
      <c r="H4442" s="18">
        <v>36.842105263157997</v>
      </c>
      <c r="I4442" s="2">
        <v>40.350877192981997</v>
      </c>
      <c r="J4442" s="2">
        <v>3.508771929825</v>
      </c>
      <c r="K4442" s="2">
        <v>42.105263157895003</v>
      </c>
      <c r="L4442" s="2">
        <v>10.526315789473999</v>
      </c>
      <c r="M4442" s="2">
        <v>3.508771929825</v>
      </c>
      <c r="N4442" s="2">
        <v>5.2631578947369997</v>
      </c>
      <c r="O4442" s="2">
        <v>3.508771929825</v>
      </c>
      <c r="P4442" s="2">
        <v>1.7543859649119999</v>
      </c>
      <c r="Q4442" s="2">
        <v>1.7543859649119999</v>
      </c>
      <c r="R4442" s="15">
        <v>8.7719298245609991</v>
      </c>
    </row>
    <row r="4443" spans="4:18" x14ac:dyDescent="0.2">
      <c r="D4443" s="200"/>
      <c r="E4443" s="4" t="s">
        <v>34</v>
      </c>
      <c r="F4443" s="5"/>
      <c r="G4443" s="6">
        <v>1</v>
      </c>
      <c r="H4443" s="8">
        <v>0</v>
      </c>
      <c r="I4443" s="1">
        <v>1</v>
      </c>
      <c r="J4443" s="1">
        <v>0</v>
      </c>
      <c r="K4443" s="1">
        <v>0</v>
      </c>
      <c r="L4443" s="1">
        <v>1</v>
      </c>
      <c r="M4443" s="1">
        <v>1</v>
      </c>
      <c r="N4443" s="1">
        <v>1</v>
      </c>
      <c r="O4443" s="1">
        <v>1</v>
      </c>
      <c r="P4443" s="1">
        <v>1</v>
      </c>
      <c r="Q4443" s="1">
        <v>1</v>
      </c>
      <c r="R4443" s="9">
        <v>0</v>
      </c>
    </row>
    <row r="4444" spans="4:18" x14ac:dyDescent="0.2">
      <c r="D4444" s="200"/>
      <c r="E4444" s="11"/>
      <c r="F4444" s="10"/>
      <c r="G4444" s="7">
        <v>100</v>
      </c>
      <c r="H4444" s="127">
        <v>0</v>
      </c>
      <c r="I4444" s="41">
        <v>100</v>
      </c>
      <c r="J4444" s="49">
        <v>0</v>
      </c>
      <c r="K4444" s="82">
        <v>0</v>
      </c>
      <c r="L4444" s="41">
        <v>100</v>
      </c>
      <c r="M4444" s="41">
        <v>100</v>
      </c>
      <c r="N4444" s="41">
        <v>100</v>
      </c>
      <c r="O4444" s="41">
        <v>100</v>
      </c>
      <c r="P4444" s="41">
        <v>100</v>
      </c>
      <c r="Q4444" s="41">
        <v>100</v>
      </c>
      <c r="R4444" s="110">
        <v>0</v>
      </c>
    </row>
    <row r="4445" spans="4:18" x14ac:dyDescent="0.2">
      <c r="D4445" s="200"/>
      <c r="E4445" s="4" t="s">
        <v>35</v>
      </c>
      <c r="F4445" s="5"/>
      <c r="G4445" s="6">
        <v>9</v>
      </c>
      <c r="H4445" s="8">
        <v>3</v>
      </c>
      <c r="I4445" s="1">
        <v>3</v>
      </c>
      <c r="J4445" s="1">
        <v>0</v>
      </c>
      <c r="K4445" s="1">
        <v>3</v>
      </c>
      <c r="L4445" s="1">
        <v>1</v>
      </c>
      <c r="M4445" s="1">
        <v>0</v>
      </c>
      <c r="N4445" s="1">
        <v>0</v>
      </c>
      <c r="O4445" s="1">
        <v>0</v>
      </c>
      <c r="P4445" s="1">
        <v>0</v>
      </c>
      <c r="Q4445" s="1">
        <v>0</v>
      </c>
      <c r="R4445" s="9">
        <v>1</v>
      </c>
    </row>
    <row r="4446" spans="4:18" x14ac:dyDescent="0.2">
      <c r="D4446" s="200"/>
      <c r="E4446" s="11"/>
      <c r="F4446" s="10"/>
      <c r="G4446" s="7">
        <v>100</v>
      </c>
      <c r="H4446" s="18">
        <v>33.333333333333002</v>
      </c>
      <c r="I4446" s="30">
        <v>33.333333333333002</v>
      </c>
      <c r="J4446" s="49">
        <v>0</v>
      </c>
      <c r="K4446" s="50">
        <v>33.333333333333002</v>
      </c>
      <c r="L4446" s="2">
        <v>11.111111111111001</v>
      </c>
      <c r="M4446" s="49">
        <v>0</v>
      </c>
      <c r="N4446" s="49">
        <v>0</v>
      </c>
      <c r="O4446" s="49">
        <v>0</v>
      </c>
      <c r="P4446" s="16">
        <v>0</v>
      </c>
      <c r="Q4446" s="16">
        <v>0</v>
      </c>
      <c r="R4446" s="85">
        <v>11.111111111111001</v>
      </c>
    </row>
    <row r="4447" spans="4:18" x14ac:dyDescent="0.2">
      <c r="D4447" s="200"/>
      <c r="E4447" s="4" t="s">
        <v>36</v>
      </c>
      <c r="F4447" s="5"/>
      <c r="G4447" s="6">
        <v>14</v>
      </c>
      <c r="H4447" s="8">
        <v>1</v>
      </c>
      <c r="I4447" s="1">
        <v>4</v>
      </c>
      <c r="J4447" s="1">
        <v>1</v>
      </c>
      <c r="K4447" s="1">
        <v>6</v>
      </c>
      <c r="L4447" s="1">
        <v>1</v>
      </c>
      <c r="M4447" s="1">
        <v>1</v>
      </c>
      <c r="N4447" s="1">
        <v>1</v>
      </c>
      <c r="O4447" s="1">
        <v>0</v>
      </c>
      <c r="P4447" s="1">
        <v>0</v>
      </c>
      <c r="Q4447" s="1">
        <v>0</v>
      </c>
      <c r="R4447" s="9">
        <v>2</v>
      </c>
    </row>
    <row r="4448" spans="4:18" x14ac:dyDescent="0.2">
      <c r="D4448" s="200"/>
      <c r="E4448" s="11"/>
      <c r="F4448" s="10"/>
      <c r="G4448" s="7">
        <v>100</v>
      </c>
      <c r="H4448" s="97">
        <v>7.1428571428570002</v>
      </c>
      <c r="I4448" s="50">
        <v>28.571428571428999</v>
      </c>
      <c r="J4448" s="2">
        <v>7.1428571428570002</v>
      </c>
      <c r="K4448" s="2">
        <v>42.857142857143003</v>
      </c>
      <c r="L4448" s="2">
        <v>7.1428571428570002</v>
      </c>
      <c r="M4448" s="2">
        <v>7.1428571428570002</v>
      </c>
      <c r="N4448" s="2">
        <v>7.1428571428570002</v>
      </c>
      <c r="O4448" s="49">
        <v>0</v>
      </c>
      <c r="P4448" s="16">
        <v>0</v>
      </c>
      <c r="Q4448" s="16">
        <v>0</v>
      </c>
      <c r="R4448" s="85">
        <v>14.285714285714</v>
      </c>
    </row>
    <row r="4449" spans="2:18" x14ac:dyDescent="0.2">
      <c r="D4449" s="200"/>
      <c r="E4449" s="4" t="s">
        <v>37</v>
      </c>
      <c r="F4449" s="5"/>
      <c r="G4449" s="6">
        <v>13</v>
      </c>
      <c r="H4449" s="8">
        <v>7</v>
      </c>
      <c r="I4449" s="1">
        <v>6</v>
      </c>
      <c r="J4449" s="1">
        <v>0</v>
      </c>
      <c r="K4449" s="1">
        <v>6</v>
      </c>
      <c r="L4449" s="1">
        <v>1</v>
      </c>
      <c r="M4449" s="1">
        <v>0</v>
      </c>
      <c r="N4449" s="1">
        <v>1</v>
      </c>
      <c r="O4449" s="1">
        <v>0</v>
      </c>
      <c r="P4449" s="1">
        <v>0</v>
      </c>
      <c r="Q4449" s="1">
        <v>0</v>
      </c>
      <c r="R4449" s="9">
        <v>1</v>
      </c>
    </row>
    <row r="4450" spans="2:18" x14ac:dyDescent="0.2">
      <c r="D4450" s="200"/>
      <c r="E4450" s="11"/>
      <c r="F4450" s="10"/>
      <c r="G4450" s="7">
        <v>100</v>
      </c>
      <c r="H4450" s="75">
        <v>53.846153846154003</v>
      </c>
      <c r="I4450" s="25">
        <v>46.153846153845997</v>
      </c>
      <c r="J4450" s="49">
        <v>0</v>
      </c>
      <c r="K4450" s="2">
        <v>46.153846153845997</v>
      </c>
      <c r="L4450" s="2">
        <v>7.6923076923079998</v>
      </c>
      <c r="M4450" s="49">
        <v>0</v>
      </c>
      <c r="N4450" s="2">
        <v>7.6923076923079998</v>
      </c>
      <c r="O4450" s="49">
        <v>0</v>
      </c>
      <c r="P4450" s="16">
        <v>0</v>
      </c>
      <c r="Q4450" s="16">
        <v>0</v>
      </c>
      <c r="R4450" s="15">
        <v>7.6923076923079998</v>
      </c>
    </row>
    <row r="4451" spans="2:18" x14ac:dyDescent="0.2">
      <c r="D4451" s="200"/>
      <c r="E4451" s="4" t="s">
        <v>38</v>
      </c>
      <c r="F4451" s="5"/>
      <c r="G4451" s="6">
        <v>11</v>
      </c>
      <c r="H4451" s="8">
        <v>6</v>
      </c>
      <c r="I4451" s="1">
        <v>4</v>
      </c>
      <c r="J4451" s="1">
        <v>0</v>
      </c>
      <c r="K4451" s="1">
        <v>5</v>
      </c>
      <c r="L4451" s="1">
        <v>0</v>
      </c>
      <c r="M4451" s="1">
        <v>0</v>
      </c>
      <c r="N4451" s="1">
        <v>0</v>
      </c>
      <c r="O4451" s="1">
        <v>1</v>
      </c>
      <c r="P4451" s="1">
        <v>0</v>
      </c>
      <c r="Q4451" s="1">
        <v>0</v>
      </c>
      <c r="R4451" s="9">
        <v>1</v>
      </c>
    </row>
    <row r="4452" spans="2:18" x14ac:dyDescent="0.2">
      <c r="D4452" s="200"/>
      <c r="E4452" s="11"/>
      <c r="F4452" s="10"/>
      <c r="G4452" s="7">
        <v>100</v>
      </c>
      <c r="H4452" s="75">
        <v>54.545454545455001</v>
      </c>
      <c r="I4452" s="2">
        <v>36.363636363635997</v>
      </c>
      <c r="J4452" s="49">
        <v>0</v>
      </c>
      <c r="K4452" s="2">
        <v>45.454545454544999</v>
      </c>
      <c r="L4452" s="82">
        <v>0</v>
      </c>
      <c r="M4452" s="49">
        <v>0</v>
      </c>
      <c r="N4452" s="49">
        <v>0</v>
      </c>
      <c r="O4452" s="2">
        <v>9.0909090909089993</v>
      </c>
      <c r="P4452" s="16">
        <v>0</v>
      </c>
      <c r="Q4452" s="16">
        <v>0</v>
      </c>
      <c r="R4452" s="15">
        <v>9.0909090909089993</v>
      </c>
    </row>
    <row r="4453" spans="2:18" x14ac:dyDescent="0.2">
      <c r="D4453" s="200"/>
      <c r="E4453" s="4" t="s">
        <v>39</v>
      </c>
      <c r="F4453" s="5"/>
      <c r="G4453" s="6">
        <v>5</v>
      </c>
      <c r="H4453" s="8">
        <v>3</v>
      </c>
      <c r="I4453" s="1">
        <v>3</v>
      </c>
      <c r="J4453" s="1">
        <v>1</v>
      </c>
      <c r="K4453" s="1">
        <v>2</v>
      </c>
      <c r="L4453" s="1">
        <v>1</v>
      </c>
      <c r="M4453" s="1">
        <v>0</v>
      </c>
      <c r="N4453" s="1">
        <v>0</v>
      </c>
      <c r="O4453" s="1">
        <v>0</v>
      </c>
      <c r="P4453" s="1">
        <v>0</v>
      </c>
      <c r="Q4453" s="1">
        <v>0</v>
      </c>
      <c r="R4453" s="9">
        <v>0</v>
      </c>
    </row>
    <row r="4454" spans="2:18" x14ac:dyDescent="0.2">
      <c r="D4454" s="200"/>
      <c r="E4454" s="11"/>
      <c r="F4454" s="10"/>
      <c r="G4454" s="7">
        <v>100</v>
      </c>
      <c r="H4454" s="75">
        <v>60</v>
      </c>
      <c r="I4454" s="41">
        <v>60</v>
      </c>
      <c r="J4454" s="41">
        <v>20</v>
      </c>
      <c r="K4454" s="2">
        <v>40</v>
      </c>
      <c r="L4454" s="41">
        <v>20</v>
      </c>
      <c r="M4454" s="49">
        <v>0</v>
      </c>
      <c r="N4454" s="49">
        <v>0</v>
      </c>
      <c r="O4454" s="49">
        <v>0</v>
      </c>
      <c r="P4454" s="16">
        <v>0</v>
      </c>
      <c r="Q4454" s="16">
        <v>0</v>
      </c>
      <c r="R4454" s="110">
        <v>0</v>
      </c>
    </row>
    <row r="4455" spans="2:18" x14ac:dyDescent="0.2">
      <c r="D4455" s="200"/>
      <c r="E4455" s="4" t="s">
        <v>40</v>
      </c>
      <c r="F4455" s="5"/>
      <c r="G4455" s="6">
        <v>4</v>
      </c>
      <c r="H4455" s="8">
        <v>1</v>
      </c>
      <c r="I4455" s="1">
        <v>2</v>
      </c>
      <c r="J4455" s="1">
        <v>0</v>
      </c>
      <c r="K4455" s="1">
        <v>2</v>
      </c>
      <c r="L4455" s="1">
        <v>1</v>
      </c>
      <c r="M4455" s="1">
        <v>0</v>
      </c>
      <c r="N4455" s="1">
        <v>0</v>
      </c>
      <c r="O4455" s="1">
        <v>0</v>
      </c>
      <c r="P4455" s="1">
        <v>0</v>
      </c>
      <c r="Q4455" s="1">
        <v>0</v>
      </c>
      <c r="R4455" s="9">
        <v>0</v>
      </c>
    </row>
    <row r="4456" spans="2:18" x14ac:dyDescent="0.2">
      <c r="D4456" s="201"/>
      <c r="E4456" s="45"/>
      <c r="F4456" s="51"/>
      <c r="G4456" s="81">
        <v>100</v>
      </c>
      <c r="H4456" s="161">
        <v>25</v>
      </c>
      <c r="I4456" s="112">
        <v>50</v>
      </c>
      <c r="J4456" s="103">
        <v>0</v>
      </c>
      <c r="K4456" s="124">
        <v>50</v>
      </c>
      <c r="L4456" s="112">
        <v>25</v>
      </c>
      <c r="M4456" s="103">
        <v>0</v>
      </c>
      <c r="N4456" s="103">
        <v>0</v>
      </c>
      <c r="O4456" s="103">
        <v>0</v>
      </c>
      <c r="P4456" s="62">
        <v>0</v>
      </c>
      <c r="Q4456" s="62">
        <v>0</v>
      </c>
      <c r="R4456" s="146">
        <v>0</v>
      </c>
    </row>
    <row r="4458" spans="2:18" x14ac:dyDescent="0.2">
      <c r="B4458" s="40" t="str">
        <f xml:space="preserve"> HYPERLINK("#'目次'!B114", "[108]")</f>
        <v>[108]</v>
      </c>
      <c r="C4458" s="23" t="s">
        <v>212</v>
      </c>
    </row>
    <row r="4459" spans="2:18" x14ac:dyDescent="0.2">
      <c r="C4459" s="186" t="s">
        <v>213</v>
      </c>
    </row>
    <row r="4461" spans="2:18" x14ac:dyDescent="0.2">
      <c r="C4461" s="23" t="s">
        <v>80</v>
      </c>
    </row>
    <row r="4462" spans="2:18" x14ac:dyDescent="0.2">
      <c r="E4462" s="195"/>
      <c r="F4462" s="196"/>
      <c r="G4462" s="37" t="s">
        <v>15</v>
      </c>
      <c r="H4462" s="33" t="s">
        <v>166</v>
      </c>
      <c r="I4462" s="13" t="s">
        <v>167</v>
      </c>
      <c r="J4462" s="13" t="s">
        <v>168</v>
      </c>
      <c r="K4462" s="13" t="s">
        <v>169</v>
      </c>
      <c r="L4462" s="13" t="s">
        <v>170</v>
      </c>
      <c r="M4462" s="13" t="s">
        <v>171</v>
      </c>
      <c r="N4462" s="13" t="s">
        <v>172</v>
      </c>
      <c r="O4462" s="13" t="s">
        <v>173</v>
      </c>
      <c r="P4462" s="13" t="s">
        <v>214</v>
      </c>
      <c r="Q4462" s="13" t="s">
        <v>215</v>
      </c>
      <c r="R4462" s="38" t="s">
        <v>18</v>
      </c>
    </row>
    <row r="4463" spans="2:18" x14ac:dyDescent="0.2">
      <c r="E4463" s="197"/>
      <c r="F4463" s="198"/>
      <c r="G4463" s="35"/>
      <c r="H4463" s="39"/>
      <c r="I4463" s="14"/>
      <c r="J4463" s="14"/>
      <c r="K4463" s="14"/>
      <c r="L4463" s="14"/>
      <c r="M4463" s="14"/>
      <c r="N4463" s="14"/>
      <c r="O4463" s="14"/>
      <c r="P4463" s="14"/>
      <c r="Q4463" s="14"/>
      <c r="R4463" s="34"/>
    </row>
    <row r="4464" spans="2:18" x14ac:dyDescent="0.2">
      <c r="E4464" s="120" t="s">
        <v>15</v>
      </c>
      <c r="F4464" s="66"/>
      <c r="G4464" s="36">
        <v>100</v>
      </c>
      <c r="H4464" s="17">
        <v>34</v>
      </c>
      <c r="I4464" s="17">
        <v>39</v>
      </c>
      <c r="J4464" s="17">
        <v>7</v>
      </c>
      <c r="K4464" s="17">
        <v>44</v>
      </c>
      <c r="L4464" s="17">
        <v>10</v>
      </c>
      <c r="M4464" s="17">
        <v>6</v>
      </c>
      <c r="N4464" s="17">
        <v>7</v>
      </c>
      <c r="O4464" s="17">
        <v>5</v>
      </c>
      <c r="P4464" s="17">
        <v>3</v>
      </c>
      <c r="Q4464" s="17">
        <v>3</v>
      </c>
      <c r="R4464" s="47">
        <v>6</v>
      </c>
    </row>
    <row r="4465" spans="5:18" x14ac:dyDescent="0.2">
      <c r="E4465" s="45"/>
      <c r="F4465" s="67"/>
      <c r="G4465" s="7">
        <v>100</v>
      </c>
      <c r="H4465" s="2">
        <v>34</v>
      </c>
      <c r="I4465" s="2">
        <v>39</v>
      </c>
      <c r="J4465" s="2">
        <v>7</v>
      </c>
      <c r="K4465" s="2">
        <v>44</v>
      </c>
      <c r="L4465" s="2">
        <v>10</v>
      </c>
      <c r="M4465" s="2">
        <v>6</v>
      </c>
      <c r="N4465" s="2">
        <v>7</v>
      </c>
      <c r="O4465" s="2">
        <v>5</v>
      </c>
      <c r="P4465" s="2">
        <v>3</v>
      </c>
      <c r="Q4465" s="2">
        <v>3</v>
      </c>
      <c r="R4465" s="15">
        <v>6</v>
      </c>
    </row>
    <row r="4466" spans="5:18" x14ac:dyDescent="0.2">
      <c r="E4466" s="4" t="s">
        <v>81</v>
      </c>
      <c r="F4466" s="5"/>
      <c r="G4466" s="19">
        <v>4</v>
      </c>
      <c r="H4466" s="27">
        <v>2</v>
      </c>
      <c r="I4466" s="3">
        <v>2</v>
      </c>
      <c r="J4466" s="3">
        <v>0</v>
      </c>
      <c r="K4466" s="3">
        <v>2</v>
      </c>
      <c r="L4466" s="3">
        <v>1</v>
      </c>
      <c r="M4466" s="3">
        <v>0</v>
      </c>
      <c r="N4466" s="3">
        <v>1</v>
      </c>
      <c r="O4466" s="3">
        <v>0</v>
      </c>
      <c r="P4466" s="3">
        <v>0</v>
      </c>
      <c r="Q4466" s="3">
        <v>0</v>
      </c>
      <c r="R4466" s="26">
        <v>0</v>
      </c>
    </row>
    <row r="4467" spans="5:18" x14ac:dyDescent="0.2">
      <c r="E4467" s="11"/>
      <c r="F4467" s="10"/>
      <c r="G4467" s="7">
        <v>100</v>
      </c>
      <c r="H4467" s="75">
        <v>50</v>
      </c>
      <c r="I4467" s="41">
        <v>50</v>
      </c>
      <c r="J4467" s="49">
        <v>0</v>
      </c>
      <c r="K4467" s="25">
        <v>50</v>
      </c>
      <c r="L4467" s="41">
        <v>25</v>
      </c>
      <c r="M4467" s="49">
        <v>0</v>
      </c>
      <c r="N4467" s="41">
        <v>25</v>
      </c>
      <c r="O4467" s="49">
        <v>0</v>
      </c>
      <c r="P4467" s="16">
        <v>0</v>
      </c>
      <c r="Q4467" s="16">
        <v>0</v>
      </c>
      <c r="R4467" s="110">
        <v>0</v>
      </c>
    </row>
    <row r="4468" spans="5:18" x14ac:dyDescent="0.2">
      <c r="E4468" s="4" t="s">
        <v>82</v>
      </c>
      <c r="F4468" s="5"/>
      <c r="G4468" s="6">
        <v>7</v>
      </c>
      <c r="H4468" s="8">
        <v>1</v>
      </c>
      <c r="I4468" s="1">
        <v>5</v>
      </c>
      <c r="J4468" s="1">
        <v>0</v>
      </c>
      <c r="K4468" s="1">
        <v>4</v>
      </c>
      <c r="L4468" s="1">
        <v>0</v>
      </c>
      <c r="M4468" s="1">
        <v>0</v>
      </c>
      <c r="N4468" s="1">
        <v>0</v>
      </c>
      <c r="O4468" s="1">
        <v>0</v>
      </c>
      <c r="P4468" s="1">
        <v>0</v>
      </c>
      <c r="Q4468" s="1">
        <v>0</v>
      </c>
      <c r="R4468" s="9">
        <v>0</v>
      </c>
    </row>
    <row r="4469" spans="5:18" x14ac:dyDescent="0.2">
      <c r="E4469" s="11"/>
      <c r="F4469" s="10"/>
      <c r="G4469" s="7">
        <v>100</v>
      </c>
      <c r="H4469" s="97">
        <v>14.285714285714</v>
      </c>
      <c r="I4469" s="41">
        <v>71.428571428571004</v>
      </c>
      <c r="J4469" s="49">
        <v>0</v>
      </c>
      <c r="K4469" s="41">
        <v>57.142857142856997</v>
      </c>
      <c r="L4469" s="82">
        <v>0</v>
      </c>
      <c r="M4469" s="49">
        <v>0</v>
      </c>
      <c r="N4469" s="49">
        <v>0</v>
      </c>
      <c r="O4469" s="49">
        <v>0</v>
      </c>
      <c r="P4469" s="16">
        <v>0</v>
      </c>
      <c r="Q4469" s="16">
        <v>0</v>
      </c>
      <c r="R4469" s="110">
        <v>0</v>
      </c>
    </row>
    <row r="4470" spans="5:18" x14ac:dyDescent="0.2">
      <c r="E4470" s="4" t="s">
        <v>83</v>
      </c>
      <c r="F4470" s="5"/>
      <c r="G4470" s="6">
        <v>47</v>
      </c>
      <c r="H4470" s="8">
        <v>14</v>
      </c>
      <c r="I4470" s="1">
        <v>12</v>
      </c>
      <c r="J4470" s="1">
        <v>6</v>
      </c>
      <c r="K4470" s="1">
        <v>18</v>
      </c>
      <c r="L4470" s="1">
        <v>8</v>
      </c>
      <c r="M4470" s="1">
        <v>4</v>
      </c>
      <c r="N4470" s="1">
        <v>4</v>
      </c>
      <c r="O4470" s="1">
        <v>4</v>
      </c>
      <c r="P4470" s="1">
        <v>3</v>
      </c>
      <c r="Q4470" s="1">
        <v>3</v>
      </c>
      <c r="R4470" s="9">
        <v>5</v>
      </c>
    </row>
    <row r="4471" spans="5:18" x14ac:dyDescent="0.2">
      <c r="E4471" s="11"/>
      <c r="F4471" s="10"/>
      <c r="G4471" s="7">
        <v>100</v>
      </c>
      <c r="H4471" s="18">
        <v>29.787234042552999</v>
      </c>
      <c r="I4471" s="50">
        <v>25.531914893617</v>
      </c>
      <c r="J4471" s="25">
        <v>12.765957446809001</v>
      </c>
      <c r="K4471" s="30">
        <v>38.297872340425997</v>
      </c>
      <c r="L4471" s="25">
        <v>17.021276595745</v>
      </c>
      <c r="M4471" s="2">
        <v>8.5106382978719992</v>
      </c>
      <c r="N4471" s="2">
        <v>8.5106382978719992</v>
      </c>
      <c r="O4471" s="2">
        <v>8.5106382978719992</v>
      </c>
      <c r="P4471" s="2">
        <v>6.3829787234040003</v>
      </c>
      <c r="Q4471" s="2">
        <v>6.3829787234040003</v>
      </c>
      <c r="R4471" s="15">
        <v>10.638297872340001</v>
      </c>
    </row>
    <row r="4472" spans="5:18" x14ac:dyDescent="0.2">
      <c r="E4472" s="4" t="s">
        <v>84</v>
      </c>
      <c r="F4472" s="5"/>
      <c r="G4472" s="6">
        <v>3</v>
      </c>
      <c r="H4472" s="8">
        <v>2</v>
      </c>
      <c r="I4472" s="1">
        <v>3</v>
      </c>
      <c r="J4472" s="1">
        <v>0</v>
      </c>
      <c r="K4472" s="1">
        <v>0</v>
      </c>
      <c r="L4472" s="1">
        <v>0</v>
      </c>
      <c r="M4472" s="1">
        <v>0</v>
      </c>
      <c r="N4472" s="1">
        <v>0</v>
      </c>
      <c r="O4472" s="1">
        <v>0</v>
      </c>
      <c r="P4472" s="1">
        <v>0</v>
      </c>
      <c r="Q4472" s="1">
        <v>0</v>
      </c>
      <c r="R4472" s="9">
        <v>0</v>
      </c>
    </row>
    <row r="4473" spans="5:18" x14ac:dyDescent="0.2">
      <c r="E4473" s="11"/>
      <c r="F4473" s="10"/>
      <c r="G4473" s="7">
        <v>100</v>
      </c>
      <c r="H4473" s="75">
        <v>66.666666666666998</v>
      </c>
      <c r="I4473" s="41">
        <v>100</v>
      </c>
      <c r="J4473" s="49">
        <v>0</v>
      </c>
      <c r="K4473" s="82">
        <v>0</v>
      </c>
      <c r="L4473" s="82">
        <v>0</v>
      </c>
      <c r="M4473" s="49">
        <v>0</v>
      </c>
      <c r="N4473" s="49">
        <v>0</v>
      </c>
      <c r="O4473" s="49">
        <v>0</v>
      </c>
      <c r="P4473" s="16">
        <v>0</v>
      </c>
      <c r="Q4473" s="16">
        <v>0</v>
      </c>
      <c r="R4473" s="110">
        <v>0</v>
      </c>
    </row>
    <row r="4474" spans="5:18" x14ac:dyDescent="0.2">
      <c r="E4474" s="4" t="s">
        <v>85</v>
      </c>
      <c r="F4474" s="5"/>
      <c r="G4474" s="6">
        <v>8</v>
      </c>
      <c r="H4474" s="8">
        <v>4</v>
      </c>
      <c r="I4474" s="1">
        <v>3</v>
      </c>
      <c r="J4474" s="1">
        <v>0</v>
      </c>
      <c r="K4474" s="1">
        <v>4</v>
      </c>
      <c r="L4474" s="1">
        <v>0</v>
      </c>
      <c r="M4474" s="1">
        <v>0</v>
      </c>
      <c r="N4474" s="1">
        <v>0</v>
      </c>
      <c r="O4474" s="1">
        <v>0</v>
      </c>
      <c r="P4474" s="1">
        <v>0</v>
      </c>
      <c r="Q4474" s="1">
        <v>0</v>
      </c>
      <c r="R4474" s="9">
        <v>0</v>
      </c>
    </row>
    <row r="4475" spans="5:18" x14ac:dyDescent="0.2">
      <c r="E4475" s="11"/>
      <c r="F4475" s="10"/>
      <c r="G4475" s="7">
        <v>100</v>
      </c>
      <c r="H4475" s="75">
        <v>50</v>
      </c>
      <c r="I4475" s="2">
        <v>37.5</v>
      </c>
      <c r="J4475" s="49">
        <v>0</v>
      </c>
      <c r="K4475" s="25">
        <v>50</v>
      </c>
      <c r="L4475" s="82">
        <v>0</v>
      </c>
      <c r="M4475" s="49">
        <v>0</v>
      </c>
      <c r="N4475" s="49">
        <v>0</v>
      </c>
      <c r="O4475" s="49">
        <v>0</v>
      </c>
      <c r="P4475" s="16">
        <v>0</v>
      </c>
      <c r="Q4475" s="16">
        <v>0</v>
      </c>
      <c r="R4475" s="110">
        <v>0</v>
      </c>
    </row>
    <row r="4476" spans="5:18" x14ac:dyDescent="0.2">
      <c r="E4476" s="4" t="s">
        <v>86</v>
      </c>
      <c r="F4476" s="5"/>
      <c r="G4476" s="6">
        <v>13</v>
      </c>
      <c r="H4476" s="8">
        <v>3</v>
      </c>
      <c r="I4476" s="1">
        <v>6</v>
      </c>
      <c r="J4476" s="1">
        <v>0</v>
      </c>
      <c r="K4476" s="1">
        <v>5</v>
      </c>
      <c r="L4476" s="1">
        <v>0</v>
      </c>
      <c r="M4476" s="1">
        <v>1</v>
      </c>
      <c r="N4476" s="1">
        <v>2</v>
      </c>
      <c r="O4476" s="1">
        <v>1</v>
      </c>
      <c r="P4476" s="1">
        <v>0</v>
      </c>
      <c r="Q4476" s="1">
        <v>0</v>
      </c>
      <c r="R4476" s="9">
        <v>1</v>
      </c>
    </row>
    <row r="4477" spans="5:18" x14ac:dyDescent="0.2">
      <c r="E4477" s="11"/>
      <c r="F4477" s="10"/>
      <c r="G4477" s="7">
        <v>100</v>
      </c>
      <c r="H4477" s="97">
        <v>23.076923076922998</v>
      </c>
      <c r="I4477" s="25">
        <v>46.153846153845997</v>
      </c>
      <c r="J4477" s="49">
        <v>0</v>
      </c>
      <c r="K4477" s="30">
        <v>38.461538461537998</v>
      </c>
      <c r="L4477" s="82">
        <v>0</v>
      </c>
      <c r="M4477" s="2">
        <v>7.6923076923079998</v>
      </c>
      <c r="N4477" s="25">
        <v>15.384615384615</v>
      </c>
      <c r="O4477" s="2">
        <v>7.6923076923079998</v>
      </c>
      <c r="P4477" s="16">
        <v>0</v>
      </c>
      <c r="Q4477" s="16">
        <v>0</v>
      </c>
      <c r="R4477" s="15">
        <v>7.6923076923079998</v>
      </c>
    </row>
    <row r="4478" spans="5:18" x14ac:dyDescent="0.2">
      <c r="E4478" s="4" t="s">
        <v>87</v>
      </c>
      <c r="F4478" s="5"/>
      <c r="G4478" s="6">
        <v>7</v>
      </c>
      <c r="H4478" s="8">
        <v>2</v>
      </c>
      <c r="I4478" s="1">
        <v>3</v>
      </c>
      <c r="J4478" s="1">
        <v>0</v>
      </c>
      <c r="K4478" s="1">
        <v>6</v>
      </c>
      <c r="L4478" s="1">
        <v>0</v>
      </c>
      <c r="M4478" s="1">
        <v>1</v>
      </c>
      <c r="N4478" s="1">
        <v>0</v>
      </c>
      <c r="O4478" s="1">
        <v>0</v>
      </c>
      <c r="P4478" s="1">
        <v>0</v>
      </c>
      <c r="Q4478" s="1">
        <v>0</v>
      </c>
      <c r="R4478" s="9">
        <v>0</v>
      </c>
    </row>
    <row r="4479" spans="5:18" x14ac:dyDescent="0.2">
      <c r="E4479" s="11"/>
      <c r="F4479" s="10"/>
      <c r="G4479" s="7">
        <v>100</v>
      </c>
      <c r="H4479" s="72">
        <v>28.571428571428999</v>
      </c>
      <c r="I4479" s="2">
        <v>42.857142857143003</v>
      </c>
      <c r="J4479" s="49">
        <v>0</v>
      </c>
      <c r="K4479" s="41">
        <v>85.714285714286007</v>
      </c>
      <c r="L4479" s="82">
        <v>0</v>
      </c>
      <c r="M4479" s="25">
        <v>14.285714285714</v>
      </c>
      <c r="N4479" s="49">
        <v>0</v>
      </c>
      <c r="O4479" s="49">
        <v>0</v>
      </c>
      <c r="P4479" s="16">
        <v>0</v>
      </c>
      <c r="Q4479" s="16">
        <v>0</v>
      </c>
      <c r="R4479" s="110">
        <v>0</v>
      </c>
    </row>
    <row r="4480" spans="5:18" x14ac:dyDescent="0.2">
      <c r="E4480" s="4" t="s">
        <v>88</v>
      </c>
      <c r="F4480" s="5"/>
      <c r="G4480" s="6">
        <v>4</v>
      </c>
      <c r="H4480" s="8">
        <v>2</v>
      </c>
      <c r="I4480" s="1">
        <v>2</v>
      </c>
      <c r="J4480" s="1">
        <v>0</v>
      </c>
      <c r="K4480" s="1">
        <v>1</v>
      </c>
      <c r="L4480" s="1">
        <v>0</v>
      </c>
      <c r="M4480" s="1">
        <v>0</v>
      </c>
      <c r="N4480" s="1">
        <v>0</v>
      </c>
      <c r="O4480" s="1">
        <v>0</v>
      </c>
      <c r="P4480" s="1">
        <v>0</v>
      </c>
      <c r="Q4480" s="1">
        <v>0</v>
      </c>
      <c r="R4480" s="9">
        <v>0</v>
      </c>
    </row>
    <row r="4481" spans="2:18" x14ac:dyDescent="0.2">
      <c r="E4481" s="11"/>
      <c r="F4481" s="10"/>
      <c r="G4481" s="7">
        <v>100</v>
      </c>
      <c r="H4481" s="75">
        <v>50</v>
      </c>
      <c r="I4481" s="41">
        <v>50</v>
      </c>
      <c r="J4481" s="49">
        <v>0</v>
      </c>
      <c r="K4481" s="50">
        <v>25</v>
      </c>
      <c r="L4481" s="82">
        <v>0</v>
      </c>
      <c r="M4481" s="49">
        <v>0</v>
      </c>
      <c r="N4481" s="49">
        <v>0</v>
      </c>
      <c r="O4481" s="49">
        <v>0</v>
      </c>
      <c r="P4481" s="16">
        <v>0</v>
      </c>
      <c r="Q4481" s="16">
        <v>0</v>
      </c>
      <c r="R4481" s="110">
        <v>0</v>
      </c>
    </row>
    <row r="4482" spans="2:18" x14ac:dyDescent="0.2">
      <c r="E4482" s="4" t="s">
        <v>89</v>
      </c>
      <c r="F4482" s="5"/>
      <c r="G4482" s="6">
        <v>4</v>
      </c>
      <c r="H4482" s="8">
        <v>4</v>
      </c>
      <c r="I4482" s="1">
        <v>2</v>
      </c>
      <c r="J4482" s="1">
        <v>1</v>
      </c>
      <c r="K4482" s="1">
        <v>2</v>
      </c>
      <c r="L4482" s="1">
        <v>0</v>
      </c>
      <c r="M4482" s="1">
        <v>0</v>
      </c>
      <c r="N4482" s="1">
        <v>0</v>
      </c>
      <c r="O4482" s="1">
        <v>0</v>
      </c>
      <c r="P4482" s="1">
        <v>0</v>
      </c>
      <c r="Q4482" s="1">
        <v>0</v>
      </c>
      <c r="R4482" s="9">
        <v>0</v>
      </c>
    </row>
    <row r="4483" spans="2:18" x14ac:dyDescent="0.2">
      <c r="E4483" s="11"/>
      <c r="F4483" s="10"/>
      <c r="G4483" s="7">
        <v>100</v>
      </c>
      <c r="H4483" s="75">
        <v>100</v>
      </c>
      <c r="I4483" s="41">
        <v>50</v>
      </c>
      <c r="J4483" s="41">
        <v>25</v>
      </c>
      <c r="K4483" s="25">
        <v>50</v>
      </c>
      <c r="L4483" s="82">
        <v>0</v>
      </c>
      <c r="M4483" s="49">
        <v>0</v>
      </c>
      <c r="N4483" s="49">
        <v>0</v>
      </c>
      <c r="O4483" s="49">
        <v>0</v>
      </c>
      <c r="P4483" s="16">
        <v>0</v>
      </c>
      <c r="Q4483" s="16">
        <v>0</v>
      </c>
      <c r="R4483" s="110">
        <v>0</v>
      </c>
    </row>
    <row r="4484" spans="2:18" x14ac:dyDescent="0.2">
      <c r="E4484" s="4" t="s">
        <v>90</v>
      </c>
      <c r="F4484" s="5"/>
      <c r="G4484" s="6">
        <v>2</v>
      </c>
      <c r="H4484" s="8">
        <v>0</v>
      </c>
      <c r="I4484" s="1">
        <v>0</v>
      </c>
      <c r="J4484" s="1">
        <v>0</v>
      </c>
      <c r="K4484" s="1">
        <v>2</v>
      </c>
      <c r="L4484" s="1">
        <v>1</v>
      </c>
      <c r="M4484" s="1">
        <v>0</v>
      </c>
      <c r="N4484" s="1">
        <v>0</v>
      </c>
      <c r="O4484" s="1">
        <v>0</v>
      </c>
      <c r="P4484" s="1">
        <v>0</v>
      </c>
      <c r="Q4484" s="1">
        <v>0</v>
      </c>
      <c r="R4484" s="9">
        <v>0</v>
      </c>
    </row>
    <row r="4485" spans="2:18" x14ac:dyDescent="0.2">
      <c r="E4485" s="11"/>
      <c r="F4485" s="10"/>
      <c r="G4485" s="7">
        <v>100</v>
      </c>
      <c r="H4485" s="127">
        <v>0</v>
      </c>
      <c r="I4485" s="82">
        <v>0</v>
      </c>
      <c r="J4485" s="49">
        <v>0</v>
      </c>
      <c r="K4485" s="41">
        <v>100</v>
      </c>
      <c r="L4485" s="41">
        <v>50</v>
      </c>
      <c r="M4485" s="49">
        <v>0</v>
      </c>
      <c r="N4485" s="49">
        <v>0</v>
      </c>
      <c r="O4485" s="49">
        <v>0</v>
      </c>
      <c r="P4485" s="16">
        <v>0</v>
      </c>
      <c r="Q4485" s="16">
        <v>0</v>
      </c>
      <c r="R4485" s="110">
        <v>0</v>
      </c>
    </row>
    <row r="4486" spans="2:18" x14ac:dyDescent="0.2">
      <c r="E4486" s="4" t="s">
        <v>91</v>
      </c>
      <c r="F4486" s="5"/>
      <c r="G4486" s="6">
        <v>1</v>
      </c>
      <c r="H4486" s="8">
        <v>0</v>
      </c>
      <c r="I4486" s="1">
        <v>1</v>
      </c>
      <c r="J4486" s="1">
        <v>0</v>
      </c>
      <c r="K4486" s="1">
        <v>0</v>
      </c>
      <c r="L4486" s="1">
        <v>0</v>
      </c>
      <c r="M4486" s="1">
        <v>0</v>
      </c>
      <c r="N4486" s="1">
        <v>0</v>
      </c>
      <c r="O4486" s="1">
        <v>0</v>
      </c>
      <c r="P4486" s="1">
        <v>0</v>
      </c>
      <c r="Q4486" s="1">
        <v>0</v>
      </c>
      <c r="R4486" s="9">
        <v>0</v>
      </c>
    </row>
    <row r="4487" spans="2:18" x14ac:dyDescent="0.2">
      <c r="E4487" s="45"/>
      <c r="F4487" s="51"/>
      <c r="G4487" s="81">
        <v>100</v>
      </c>
      <c r="H4487" s="136">
        <v>0</v>
      </c>
      <c r="I4487" s="112">
        <v>100</v>
      </c>
      <c r="J4487" s="103">
        <v>0</v>
      </c>
      <c r="K4487" s="83">
        <v>0</v>
      </c>
      <c r="L4487" s="83">
        <v>0</v>
      </c>
      <c r="M4487" s="103">
        <v>0</v>
      </c>
      <c r="N4487" s="103">
        <v>0</v>
      </c>
      <c r="O4487" s="103">
        <v>0</v>
      </c>
      <c r="P4487" s="62">
        <v>0</v>
      </c>
      <c r="Q4487" s="62">
        <v>0</v>
      </c>
      <c r="R4487" s="146">
        <v>0</v>
      </c>
    </row>
    <row r="4489" spans="2:18" x14ac:dyDescent="0.2">
      <c r="B4489" s="40" t="str">
        <f xml:space="preserve"> HYPERLINK("#'目次'!B115", "[109]")</f>
        <v>[109]</v>
      </c>
      <c r="C4489" s="23" t="s">
        <v>219</v>
      </c>
    </row>
    <row r="4490" spans="2:18" x14ac:dyDescent="0.2">
      <c r="C4490" s="186" t="s">
        <v>213</v>
      </c>
    </row>
    <row r="4492" spans="2:18" x14ac:dyDescent="0.2">
      <c r="C4492" s="23" t="s">
        <v>14</v>
      </c>
    </row>
    <row r="4493" spans="2:18" x14ac:dyDescent="0.2">
      <c r="D4493" s="195"/>
      <c r="E4493" s="196"/>
      <c r="F4493" s="196"/>
      <c r="G4493" s="37" t="s">
        <v>15</v>
      </c>
      <c r="H4493" s="33" t="s">
        <v>166</v>
      </c>
      <c r="I4493" s="13" t="s">
        <v>167</v>
      </c>
      <c r="J4493" s="13" t="s">
        <v>168</v>
      </c>
      <c r="K4493" s="13" t="s">
        <v>169</v>
      </c>
      <c r="L4493" s="13" t="s">
        <v>170</v>
      </c>
      <c r="M4493" s="13" t="s">
        <v>171</v>
      </c>
      <c r="N4493" s="13" t="s">
        <v>172</v>
      </c>
      <c r="O4493" s="13" t="s">
        <v>173</v>
      </c>
      <c r="P4493" s="13" t="s">
        <v>214</v>
      </c>
      <c r="Q4493" s="13" t="s">
        <v>215</v>
      </c>
      <c r="R4493" s="38" t="s">
        <v>18</v>
      </c>
    </row>
    <row r="4494" spans="2:18" x14ac:dyDescent="0.2">
      <c r="D4494" s="197"/>
      <c r="E4494" s="198"/>
      <c r="F4494" s="198"/>
      <c r="G4494" s="35"/>
      <c r="H4494" s="39"/>
      <c r="I4494" s="14"/>
      <c r="J4494" s="14"/>
      <c r="K4494" s="14"/>
      <c r="L4494" s="14"/>
      <c r="M4494" s="14"/>
      <c r="N4494" s="14"/>
      <c r="O4494" s="14"/>
      <c r="P4494" s="14"/>
      <c r="Q4494" s="14"/>
      <c r="R4494" s="34"/>
    </row>
    <row r="4495" spans="2:18" x14ac:dyDescent="0.2">
      <c r="D4495" s="78"/>
      <c r="E4495" s="79" t="s">
        <v>15</v>
      </c>
      <c r="F4495" s="66"/>
      <c r="G4495" s="36">
        <v>100</v>
      </c>
      <c r="H4495" s="17">
        <v>22</v>
      </c>
      <c r="I4495" s="17">
        <v>29</v>
      </c>
      <c r="J4495" s="17">
        <v>7</v>
      </c>
      <c r="K4495" s="17">
        <v>30</v>
      </c>
      <c r="L4495" s="17">
        <v>13</v>
      </c>
      <c r="M4495" s="17">
        <v>7</v>
      </c>
      <c r="N4495" s="17">
        <v>11</v>
      </c>
      <c r="O4495" s="17">
        <v>8</v>
      </c>
      <c r="P4495" s="17">
        <v>8</v>
      </c>
      <c r="Q4495" s="17">
        <v>8</v>
      </c>
      <c r="R4495" s="47">
        <v>16</v>
      </c>
    </row>
    <row r="4496" spans="2:18" x14ac:dyDescent="0.2">
      <c r="D4496" s="45"/>
      <c r="E4496" s="51"/>
      <c r="F4496" s="67"/>
      <c r="G4496" s="7">
        <v>100</v>
      </c>
      <c r="H4496" s="2">
        <v>22</v>
      </c>
      <c r="I4496" s="2">
        <v>29</v>
      </c>
      <c r="J4496" s="2">
        <v>7</v>
      </c>
      <c r="K4496" s="2">
        <v>30</v>
      </c>
      <c r="L4496" s="2">
        <v>13</v>
      </c>
      <c r="M4496" s="2">
        <v>7</v>
      </c>
      <c r="N4496" s="2">
        <v>11</v>
      </c>
      <c r="O4496" s="2">
        <v>8</v>
      </c>
      <c r="P4496" s="2">
        <v>8</v>
      </c>
      <c r="Q4496" s="2">
        <v>8</v>
      </c>
      <c r="R4496" s="15">
        <v>16</v>
      </c>
    </row>
    <row r="4497" spans="4:18" x14ac:dyDescent="0.2">
      <c r="D4497" s="199" t="s">
        <v>19</v>
      </c>
      <c r="E4497" s="22" t="s">
        <v>20</v>
      </c>
      <c r="F4497" s="21"/>
      <c r="G4497" s="19">
        <v>11</v>
      </c>
      <c r="H4497" s="27">
        <v>1</v>
      </c>
      <c r="I4497" s="3">
        <v>3</v>
      </c>
      <c r="J4497" s="3">
        <v>0</v>
      </c>
      <c r="K4497" s="3">
        <v>4</v>
      </c>
      <c r="L4497" s="3">
        <v>2</v>
      </c>
      <c r="M4497" s="3">
        <v>0</v>
      </c>
      <c r="N4497" s="3">
        <v>0</v>
      </c>
      <c r="O4497" s="3">
        <v>0</v>
      </c>
      <c r="P4497" s="3">
        <v>0</v>
      </c>
      <c r="Q4497" s="3">
        <v>0</v>
      </c>
      <c r="R4497" s="26">
        <v>3</v>
      </c>
    </row>
    <row r="4498" spans="4:18" x14ac:dyDescent="0.2">
      <c r="D4498" s="200"/>
      <c r="E4498" s="11"/>
      <c r="F4498" s="10"/>
      <c r="G4498" s="7">
        <v>100</v>
      </c>
      <c r="H4498" s="97">
        <v>9.0909090909089993</v>
      </c>
      <c r="I4498" s="2">
        <v>27.272727272727</v>
      </c>
      <c r="J4498" s="49">
        <v>0</v>
      </c>
      <c r="K4498" s="25">
        <v>36.363636363635997</v>
      </c>
      <c r="L4498" s="25">
        <v>18.181818181817999</v>
      </c>
      <c r="M4498" s="49">
        <v>0</v>
      </c>
      <c r="N4498" s="82">
        <v>0</v>
      </c>
      <c r="O4498" s="49">
        <v>0</v>
      </c>
      <c r="P4498" s="49">
        <v>0</v>
      </c>
      <c r="Q4498" s="49">
        <v>0</v>
      </c>
      <c r="R4498" s="102">
        <v>27.272727272727</v>
      </c>
    </row>
    <row r="4499" spans="4:18" x14ac:dyDescent="0.2">
      <c r="D4499" s="200"/>
      <c r="E4499" s="4" t="s">
        <v>21</v>
      </c>
      <c r="F4499" s="5"/>
      <c r="G4499" s="6">
        <v>47</v>
      </c>
      <c r="H4499" s="8">
        <v>10</v>
      </c>
      <c r="I4499" s="1">
        <v>12</v>
      </c>
      <c r="J4499" s="1">
        <v>7</v>
      </c>
      <c r="K4499" s="1">
        <v>13</v>
      </c>
      <c r="L4499" s="1">
        <v>6</v>
      </c>
      <c r="M4499" s="1">
        <v>4</v>
      </c>
      <c r="N4499" s="1">
        <v>6</v>
      </c>
      <c r="O4499" s="1">
        <v>5</v>
      </c>
      <c r="P4499" s="1">
        <v>5</v>
      </c>
      <c r="Q4499" s="1">
        <v>5</v>
      </c>
      <c r="R4499" s="9">
        <v>8</v>
      </c>
    </row>
    <row r="4500" spans="4:18" x14ac:dyDescent="0.2">
      <c r="D4500" s="200"/>
      <c r="E4500" s="11"/>
      <c r="F4500" s="10"/>
      <c r="G4500" s="7">
        <v>100</v>
      </c>
      <c r="H4500" s="18">
        <v>21.276595744681</v>
      </c>
      <c r="I4500" s="2">
        <v>25.531914893617</v>
      </c>
      <c r="J4500" s="25">
        <v>14.893617021277</v>
      </c>
      <c r="K4500" s="2">
        <v>27.659574468085001</v>
      </c>
      <c r="L4500" s="2">
        <v>12.765957446809001</v>
      </c>
      <c r="M4500" s="2">
        <v>8.5106382978719992</v>
      </c>
      <c r="N4500" s="2">
        <v>12.765957446809001</v>
      </c>
      <c r="O4500" s="2">
        <v>10.638297872340001</v>
      </c>
      <c r="P4500" s="2">
        <v>10.638297872340001</v>
      </c>
      <c r="Q4500" s="2">
        <v>10.638297872340001</v>
      </c>
      <c r="R4500" s="15">
        <v>17.021276595745</v>
      </c>
    </row>
    <row r="4501" spans="4:18" x14ac:dyDescent="0.2">
      <c r="D4501" s="200"/>
      <c r="E4501" s="4" t="s">
        <v>22</v>
      </c>
      <c r="F4501" s="5"/>
      <c r="G4501" s="6">
        <v>11</v>
      </c>
      <c r="H4501" s="8">
        <v>6</v>
      </c>
      <c r="I4501" s="1">
        <v>3</v>
      </c>
      <c r="J4501" s="1">
        <v>0</v>
      </c>
      <c r="K4501" s="1">
        <v>3</v>
      </c>
      <c r="L4501" s="1">
        <v>0</v>
      </c>
      <c r="M4501" s="1">
        <v>0</v>
      </c>
      <c r="N4501" s="1">
        <v>0</v>
      </c>
      <c r="O4501" s="1">
        <v>0</v>
      </c>
      <c r="P4501" s="1">
        <v>0</v>
      </c>
      <c r="Q4501" s="1">
        <v>0</v>
      </c>
      <c r="R4501" s="9">
        <v>0</v>
      </c>
    </row>
    <row r="4502" spans="4:18" x14ac:dyDescent="0.2">
      <c r="D4502" s="200"/>
      <c r="E4502" s="11"/>
      <c r="F4502" s="10"/>
      <c r="G4502" s="7">
        <v>100</v>
      </c>
      <c r="H4502" s="75">
        <v>54.545454545455001</v>
      </c>
      <c r="I4502" s="2">
        <v>27.272727272727</v>
      </c>
      <c r="J4502" s="49">
        <v>0</v>
      </c>
      <c r="K4502" s="2">
        <v>27.272727272727</v>
      </c>
      <c r="L4502" s="82">
        <v>0</v>
      </c>
      <c r="M4502" s="49">
        <v>0</v>
      </c>
      <c r="N4502" s="82">
        <v>0</v>
      </c>
      <c r="O4502" s="49">
        <v>0</v>
      </c>
      <c r="P4502" s="49">
        <v>0</v>
      </c>
      <c r="Q4502" s="49">
        <v>0</v>
      </c>
      <c r="R4502" s="130">
        <v>0</v>
      </c>
    </row>
    <row r="4503" spans="4:18" x14ac:dyDescent="0.2">
      <c r="D4503" s="200"/>
      <c r="E4503" s="4" t="s">
        <v>23</v>
      </c>
      <c r="F4503" s="5"/>
      <c r="G4503" s="6">
        <v>13</v>
      </c>
      <c r="H4503" s="8">
        <v>0</v>
      </c>
      <c r="I4503" s="1">
        <v>5</v>
      </c>
      <c r="J4503" s="1">
        <v>0</v>
      </c>
      <c r="K4503" s="1">
        <v>3</v>
      </c>
      <c r="L4503" s="1">
        <v>2</v>
      </c>
      <c r="M4503" s="1">
        <v>1</v>
      </c>
      <c r="N4503" s="1">
        <v>2</v>
      </c>
      <c r="O4503" s="1">
        <v>1</v>
      </c>
      <c r="P4503" s="1">
        <v>1</v>
      </c>
      <c r="Q4503" s="1">
        <v>1</v>
      </c>
      <c r="R4503" s="9">
        <v>3</v>
      </c>
    </row>
    <row r="4504" spans="4:18" x14ac:dyDescent="0.2">
      <c r="D4504" s="200"/>
      <c r="E4504" s="11"/>
      <c r="F4504" s="10"/>
      <c r="G4504" s="7">
        <v>100</v>
      </c>
      <c r="H4504" s="127">
        <v>0</v>
      </c>
      <c r="I4504" s="25">
        <v>38.461538461537998</v>
      </c>
      <c r="J4504" s="49">
        <v>0</v>
      </c>
      <c r="K4504" s="30">
        <v>23.076923076922998</v>
      </c>
      <c r="L4504" s="2">
        <v>15.384615384615</v>
      </c>
      <c r="M4504" s="2">
        <v>7.6923076923079998</v>
      </c>
      <c r="N4504" s="2">
        <v>15.384615384615</v>
      </c>
      <c r="O4504" s="2">
        <v>7.6923076923079998</v>
      </c>
      <c r="P4504" s="2">
        <v>7.6923076923079998</v>
      </c>
      <c r="Q4504" s="2">
        <v>7.6923076923079998</v>
      </c>
      <c r="R4504" s="85">
        <v>23.076923076922998</v>
      </c>
    </row>
    <row r="4505" spans="4:18" x14ac:dyDescent="0.2">
      <c r="D4505" s="200"/>
      <c r="E4505" s="4" t="s">
        <v>24</v>
      </c>
      <c r="F4505" s="5"/>
      <c r="G4505" s="6">
        <v>18</v>
      </c>
      <c r="H4505" s="8">
        <v>5</v>
      </c>
      <c r="I4505" s="1">
        <v>6</v>
      </c>
      <c r="J4505" s="1">
        <v>0</v>
      </c>
      <c r="K4505" s="1">
        <v>7</v>
      </c>
      <c r="L4505" s="1">
        <v>3</v>
      </c>
      <c r="M4505" s="1">
        <v>2</v>
      </c>
      <c r="N4505" s="1">
        <v>3</v>
      </c>
      <c r="O4505" s="1">
        <v>2</v>
      </c>
      <c r="P4505" s="1">
        <v>2</v>
      </c>
      <c r="Q4505" s="1">
        <v>2</v>
      </c>
      <c r="R4505" s="9">
        <v>2</v>
      </c>
    </row>
    <row r="4506" spans="4:18" x14ac:dyDescent="0.2">
      <c r="D4506" s="200"/>
      <c r="E4506" s="11"/>
      <c r="F4506" s="10"/>
      <c r="G4506" s="7">
        <v>100</v>
      </c>
      <c r="H4506" s="70">
        <v>27.777777777777999</v>
      </c>
      <c r="I4506" s="2">
        <v>33.333333333333002</v>
      </c>
      <c r="J4506" s="49">
        <v>0</v>
      </c>
      <c r="K4506" s="25">
        <v>38.888888888888999</v>
      </c>
      <c r="L4506" s="2">
        <v>16.666666666666998</v>
      </c>
      <c r="M4506" s="2">
        <v>11.111111111111001</v>
      </c>
      <c r="N4506" s="25">
        <v>16.666666666666998</v>
      </c>
      <c r="O4506" s="2">
        <v>11.111111111111001</v>
      </c>
      <c r="P4506" s="2">
        <v>11.111111111111001</v>
      </c>
      <c r="Q4506" s="2">
        <v>11.111111111111001</v>
      </c>
      <c r="R4506" s="15">
        <v>11.111111111111001</v>
      </c>
    </row>
    <row r="4507" spans="4:18" x14ac:dyDescent="0.2">
      <c r="D4507" s="199" t="s">
        <v>25</v>
      </c>
      <c r="E4507" s="22" t="s">
        <v>26</v>
      </c>
      <c r="F4507" s="21"/>
      <c r="G4507" s="19">
        <v>35</v>
      </c>
      <c r="H4507" s="27">
        <v>9</v>
      </c>
      <c r="I4507" s="3">
        <v>9</v>
      </c>
      <c r="J4507" s="3">
        <v>3</v>
      </c>
      <c r="K4507" s="3">
        <v>13</v>
      </c>
      <c r="L4507" s="3">
        <v>4</v>
      </c>
      <c r="M4507" s="3">
        <v>3</v>
      </c>
      <c r="N4507" s="3">
        <v>6</v>
      </c>
      <c r="O4507" s="3">
        <v>3</v>
      </c>
      <c r="P4507" s="3">
        <v>3</v>
      </c>
      <c r="Q4507" s="3">
        <v>3</v>
      </c>
      <c r="R4507" s="26">
        <v>4</v>
      </c>
    </row>
    <row r="4508" spans="4:18" x14ac:dyDescent="0.2">
      <c r="D4508" s="200"/>
      <c r="E4508" s="11"/>
      <c r="F4508" s="10"/>
      <c r="G4508" s="7">
        <v>100</v>
      </c>
      <c r="H4508" s="18">
        <v>25.714285714286</v>
      </c>
      <c r="I4508" s="2">
        <v>25.714285714286</v>
      </c>
      <c r="J4508" s="2">
        <v>8.5714285714289993</v>
      </c>
      <c r="K4508" s="25">
        <v>37.142857142856997</v>
      </c>
      <c r="L4508" s="2">
        <v>11.428571428571001</v>
      </c>
      <c r="M4508" s="2">
        <v>8.5714285714289993</v>
      </c>
      <c r="N4508" s="25">
        <v>17.142857142857</v>
      </c>
      <c r="O4508" s="2">
        <v>8.5714285714289993</v>
      </c>
      <c r="P4508" s="2">
        <v>8.5714285714289993</v>
      </c>
      <c r="Q4508" s="2">
        <v>8.5714285714289993</v>
      </c>
      <c r="R4508" s="15">
        <v>11.428571428571001</v>
      </c>
    </row>
    <row r="4509" spans="4:18" x14ac:dyDescent="0.2">
      <c r="D4509" s="200"/>
      <c r="E4509" s="4" t="s">
        <v>27</v>
      </c>
      <c r="F4509" s="5"/>
      <c r="G4509" s="6">
        <v>28</v>
      </c>
      <c r="H4509" s="8">
        <v>5</v>
      </c>
      <c r="I4509" s="1">
        <v>9</v>
      </c>
      <c r="J4509" s="1">
        <v>3</v>
      </c>
      <c r="K4509" s="1">
        <v>10</v>
      </c>
      <c r="L4509" s="1">
        <v>5</v>
      </c>
      <c r="M4509" s="1">
        <v>2</v>
      </c>
      <c r="N4509" s="1">
        <v>2</v>
      </c>
      <c r="O4509" s="1">
        <v>3</v>
      </c>
      <c r="P4509" s="1">
        <v>2</v>
      </c>
      <c r="Q4509" s="1">
        <v>2</v>
      </c>
      <c r="R4509" s="9">
        <v>3</v>
      </c>
    </row>
    <row r="4510" spans="4:18" x14ac:dyDescent="0.2">
      <c r="D4510" s="200"/>
      <c r="E4510" s="11"/>
      <c r="F4510" s="10"/>
      <c r="G4510" s="7">
        <v>100</v>
      </c>
      <c r="H4510" s="18">
        <v>17.857142857143</v>
      </c>
      <c r="I4510" s="2">
        <v>32.142857142856997</v>
      </c>
      <c r="J4510" s="2">
        <v>10.714285714286</v>
      </c>
      <c r="K4510" s="25">
        <v>35.714285714286</v>
      </c>
      <c r="L4510" s="2">
        <v>17.857142857143</v>
      </c>
      <c r="M4510" s="2">
        <v>7.1428571428570002</v>
      </c>
      <c r="N4510" s="2">
        <v>7.1428571428570002</v>
      </c>
      <c r="O4510" s="2">
        <v>10.714285714286</v>
      </c>
      <c r="P4510" s="2">
        <v>7.1428571428570002</v>
      </c>
      <c r="Q4510" s="2">
        <v>7.1428571428570002</v>
      </c>
      <c r="R4510" s="95">
        <v>10.714285714286</v>
      </c>
    </row>
    <row r="4511" spans="4:18" x14ac:dyDescent="0.2">
      <c r="D4511" s="200"/>
      <c r="E4511" s="4" t="s">
        <v>28</v>
      </c>
      <c r="F4511" s="5"/>
      <c r="G4511" s="6">
        <v>29</v>
      </c>
      <c r="H4511" s="8">
        <v>6</v>
      </c>
      <c r="I4511" s="1">
        <v>5</v>
      </c>
      <c r="J4511" s="1">
        <v>1</v>
      </c>
      <c r="K4511" s="1">
        <v>7</v>
      </c>
      <c r="L4511" s="1">
        <v>3</v>
      </c>
      <c r="M4511" s="1">
        <v>2</v>
      </c>
      <c r="N4511" s="1">
        <v>3</v>
      </c>
      <c r="O4511" s="1">
        <v>2</v>
      </c>
      <c r="P4511" s="1">
        <v>3</v>
      </c>
      <c r="Q4511" s="1">
        <v>3</v>
      </c>
      <c r="R4511" s="9">
        <v>9</v>
      </c>
    </row>
    <row r="4512" spans="4:18" x14ac:dyDescent="0.2">
      <c r="D4512" s="200"/>
      <c r="E4512" s="11"/>
      <c r="F4512" s="10"/>
      <c r="G4512" s="7">
        <v>100</v>
      </c>
      <c r="H4512" s="18">
        <v>20.689655172414</v>
      </c>
      <c r="I4512" s="50">
        <v>17.241379310345</v>
      </c>
      <c r="J4512" s="2">
        <v>3.4482758620689999</v>
      </c>
      <c r="K4512" s="30">
        <v>24.137931034483</v>
      </c>
      <c r="L4512" s="2">
        <v>10.344827586207</v>
      </c>
      <c r="M4512" s="2">
        <v>6.8965517241379999</v>
      </c>
      <c r="N4512" s="2">
        <v>10.344827586207</v>
      </c>
      <c r="O4512" s="2">
        <v>6.8965517241379999</v>
      </c>
      <c r="P4512" s="2">
        <v>10.344827586207</v>
      </c>
      <c r="Q4512" s="2">
        <v>10.344827586207</v>
      </c>
      <c r="R4512" s="102">
        <v>31.034482758620999</v>
      </c>
    </row>
    <row r="4513" spans="4:18" x14ac:dyDescent="0.2">
      <c r="D4513" s="200"/>
      <c r="E4513" s="4" t="s">
        <v>29</v>
      </c>
      <c r="F4513" s="5"/>
      <c r="G4513" s="6">
        <v>8</v>
      </c>
      <c r="H4513" s="8">
        <v>2</v>
      </c>
      <c r="I4513" s="1">
        <v>6</v>
      </c>
      <c r="J4513" s="1">
        <v>0</v>
      </c>
      <c r="K4513" s="1">
        <v>0</v>
      </c>
      <c r="L4513" s="1">
        <v>1</v>
      </c>
      <c r="M4513" s="1">
        <v>0</v>
      </c>
      <c r="N4513" s="1">
        <v>0</v>
      </c>
      <c r="O4513" s="1">
        <v>0</v>
      </c>
      <c r="P4513" s="1">
        <v>0</v>
      </c>
      <c r="Q4513" s="1">
        <v>0</v>
      </c>
      <c r="R4513" s="9">
        <v>0</v>
      </c>
    </row>
    <row r="4514" spans="4:18" x14ac:dyDescent="0.2">
      <c r="D4514" s="200"/>
      <c r="E4514" s="11"/>
      <c r="F4514" s="10"/>
      <c r="G4514" s="7">
        <v>100</v>
      </c>
      <c r="H4514" s="18">
        <v>25</v>
      </c>
      <c r="I4514" s="41">
        <v>75</v>
      </c>
      <c r="J4514" s="49">
        <v>0</v>
      </c>
      <c r="K4514" s="82">
        <v>0</v>
      </c>
      <c r="L4514" s="2">
        <v>12.5</v>
      </c>
      <c r="M4514" s="49">
        <v>0</v>
      </c>
      <c r="N4514" s="82">
        <v>0</v>
      </c>
      <c r="O4514" s="49">
        <v>0</v>
      </c>
      <c r="P4514" s="49">
        <v>0</v>
      </c>
      <c r="Q4514" s="49">
        <v>0</v>
      </c>
      <c r="R4514" s="130">
        <v>0</v>
      </c>
    </row>
    <row r="4515" spans="4:18" x14ac:dyDescent="0.2">
      <c r="D4515" s="199" t="s">
        <v>30</v>
      </c>
      <c r="E4515" s="22" t="s">
        <v>31</v>
      </c>
      <c r="F4515" s="21"/>
      <c r="G4515" s="19">
        <v>43</v>
      </c>
      <c r="H4515" s="27">
        <v>11</v>
      </c>
      <c r="I4515" s="3">
        <v>12</v>
      </c>
      <c r="J4515" s="3">
        <v>4</v>
      </c>
      <c r="K4515" s="3">
        <v>17</v>
      </c>
      <c r="L4515" s="3">
        <v>7</v>
      </c>
      <c r="M4515" s="3">
        <v>3</v>
      </c>
      <c r="N4515" s="3">
        <v>6</v>
      </c>
      <c r="O4515" s="3">
        <v>5</v>
      </c>
      <c r="P4515" s="3">
        <v>4</v>
      </c>
      <c r="Q4515" s="3">
        <v>4</v>
      </c>
      <c r="R4515" s="26">
        <v>5</v>
      </c>
    </row>
    <row r="4516" spans="4:18" x14ac:dyDescent="0.2">
      <c r="D4516" s="200"/>
      <c r="E4516" s="11"/>
      <c r="F4516" s="10"/>
      <c r="G4516" s="7">
        <v>100</v>
      </c>
      <c r="H4516" s="18">
        <v>25.581395348836999</v>
      </c>
      <c r="I4516" s="2">
        <v>27.906976744186</v>
      </c>
      <c r="J4516" s="2">
        <v>9.3023255813949994</v>
      </c>
      <c r="K4516" s="25">
        <v>39.534883720929997</v>
      </c>
      <c r="L4516" s="2">
        <v>16.279069767442</v>
      </c>
      <c r="M4516" s="2">
        <v>6.9767441860470001</v>
      </c>
      <c r="N4516" s="2">
        <v>13.953488372093</v>
      </c>
      <c r="O4516" s="2">
        <v>11.627906976744001</v>
      </c>
      <c r="P4516" s="2">
        <v>9.3023255813949994</v>
      </c>
      <c r="Q4516" s="2">
        <v>9.3023255813949994</v>
      </c>
      <c r="R4516" s="15">
        <v>11.627906976744001</v>
      </c>
    </row>
    <row r="4517" spans="4:18" x14ac:dyDescent="0.2">
      <c r="D4517" s="200"/>
      <c r="E4517" s="4" t="s">
        <v>32</v>
      </c>
      <c r="F4517" s="5"/>
      <c r="G4517" s="6">
        <v>57</v>
      </c>
      <c r="H4517" s="8">
        <v>11</v>
      </c>
      <c r="I4517" s="1">
        <v>17</v>
      </c>
      <c r="J4517" s="1">
        <v>3</v>
      </c>
      <c r="K4517" s="1">
        <v>13</v>
      </c>
      <c r="L4517" s="1">
        <v>6</v>
      </c>
      <c r="M4517" s="1">
        <v>4</v>
      </c>
      <c r="N4517" s="1">
        <v>5</v>
      </c>
      <c r="O4517" s="1">
        <v>3</v>
      </c>
      <c r="P4517" s="1">
        <v>4</v>
      </c>
      <c r="Q4517" s="1">
        <v>4</v>
      </c>
      <c r="R4517" s="9">
        <v>11</v>
      </c>
    </row>
    <row r="4518" spans="4:18" x14ac:dyDescent="0.2">
      <c r="D4518" s="200"/>
      <c r="E4518" s="11"/>
      <c r="F4518" s="10"/>
      <c r="G4518" s="7">
        <v>100</v>
      </c>
      <c r="H4518" s="18">
        <v>19.298245614035</v>
      </c>
      <c r="I4518" s="2">
        <v>29.824561403509001</v>
      </c>
      <c r="J4518" s="2">
        <v>5.2631578947369997</v>
      </c>
      <c r="K4518" s="30">
        <v>22.807017543859999</v>
      </c>
      <c r="L4518" s="2">
        <v>10.526315789473999</v>
      </c>
      <c r="M4518" s="2">
        <v>7.0175438596489998</v>
      </c>
      <c r="N4518" s="2">
        <v>8.7719298245609991</v>
      </c>
      <c r="O4518" s="2">
        <v>5.2631578947369997</v>
      </c>
      <c r="P4518" s="2">
        <v>7.0175438596489998</v>
      </c>
      <c r="Q4518" s="2">
        <v>7.0175438596489998</v>
      </c>
      <c r="R4518" s="15">
        <v>19.298245614035</v>
      </c>
    </row>
    <row r="4519" spans="4:18" x14ac:dyDescent="0.2">
      <c r="D4519" s="199" t="s">
        <v>33</v>
      </c>
      <c r="E4519" s="22" t="s">
        <v>34</v>
      </c>
      <c r="F4519" s="21"/>
      <c r="G4519" s="19">
        <v>2</v>
      </c>
      <c r="H4519" s="27">
        <v>0</v>
      </c>
      <c r="I4519" s="3">
        <v>1</v>
      </c>
      <c r="J4519" s="3">
        <v>0</v>
      </c>
      <c r="K4519" s="3">
        <v>0</v>
      </c>
      <c r="L4519" s="3">
        <v>1</v>
      </c>
      <c r="M4519" s="3">
        <v>0</v>
      </c>
      <c r="N4519" s="3">
        <v>1</v>
      </c>
      <c r="O4519" s="3">
        <v>1</v>
      </c>
      <c r="P4519" s="3">
        <v>1</v>
      </c>
      <c r="Q4519" s="3">
        <v>1</v>
      </c>
      <c r="R4519" s="26">
        <v>1</v>
      </c>
    </row>
    <row r="4520" spans="4:18" x14ac:dyDescent="0.2">
      <c r="D4520" s="200"/>
      <c r="E4520" s="11"/>
      <c r="F4520" s="10"/>
      <c r="G4520" s="7">
        <v>100</v>
      </c>
      <c r="H4520" s="127">
        <v>0</v>
      </c>
      <c r="I4520" s="41">
        <v>50</v>
      </c>
      <c r="J4520" s="49">
        <v>0</v>
      </c>
      <c r="K4520" s="82">
        <v>0</v>
      </c>
      <c r="L4520" s="41">
        <v>50</v>
      </c>
      <c r="M4520" s="49">
        <v>0</v>
      </c>
      <c r="N4520" s="41">
        <v>50</v>
      </c>
      <c r="O4520" s="41">
        <v>50</v>
      </c>
      <c r="P4520" s="41">
        <v>50</v>
      </c>
      <c r="Q4520" s="41">
        <v>50</v>
      </c>
      <c r="R4520" s="102">
        <v>50</v>
      </c>
    </row>
    <row r="4521" spans="4:18" x14ac:dyDescent="0.2">
      <c r="D4521" s="200"/>
      <c r="E4521" s="4" t="s">
        <v>35</v>
      </c>
      <c r="F4521" s="5"/>
      <c r="G4521" s="6">
        <v>17</v>
      </c>
      <c r="H4521" s="8">
        <v>4</v>
      </c>
      <c r="I4521" s="1">
        <v>5</v>
      </c>
      <c r="J4521" s="1">
        <v>1</v>
      </c>
      <c r="K4521" s="1">
        <v>3</v>
      </c>
      <c r="L4521" s="1">
        <v>3</v>
      </c>
      <c r="M4521" s="1">
        <v>1</v>
      </c>
      <c r="N4521" s="1">
        <v>1</v>
      </c>
      <c r="O4521" s="1">
        <v>1</v>
      </c>
      <c r="P4521" s="1">
        <v>1</v>
      </c>
      <c r="Q4521" s="1">
        <v>1</v>
      </c>
      <c r="R4521" s="9">
        <v>5</v>
      </c>
    </row>
    <row r="4522" spans="4:18" x14ac:dyDescent="0.2">
      <c r="D4522" s="200"/>
      <c r="E4522" s="11"/>
      <c r="F4522" s="10"/>
      <c r="G4522" s="7">
        <v>100</v>
      </c>
      <c r="H4522" s="18">
        <v>23.529411764706001</v>
      </c>
      <c r="I4522" s="2">
        <v>29.411764705882</v>
      </c>
      <c r="J4522" s="2">
        <v>5.8823529411760003</v>
      </c>
      <c r="K4522" s="50">
        <v>17.647058823529001</v>
      </c>
      <c r="L4522" s="2">
        <v>17.647058823529001</v>
      </c>
      <c r="M4522" s="2">
        <v>5.8823529411760003</v>
      </c>
      <c r="N4522" s="30">
        <v>5.8823529411760003</v>
      </c>
      <c r="O4522" s="2">
        <v>5.8823529411760003</v>
      </c>
      <c r="P4522" s="2">
        <v>5.8823529411760003</v>
      </c>
      <c r="Q4522" s="2">
        <v>5.8823529411760003</v>
      </c>
      <c r="R4522" s="102">
        <v>29.411764705882</v>
      </c>
    </row>
    <row r="4523" spans="4:18" x14ac:dyDescent="0.2">
      <c r="D4523" s="200"/>
      <c r="E4523" s="4" t="s">
        <v>36</v>
      </c>
      <c r="F4523" s="5"/>
      <c r="G4523" s="6">
        <v>23</v>
      </c>
      <c r="H4523" s="8">
        <v>4</v>
      </c>
      <c r="I4523" s="1">
        <v>7</v>
      </c>
      <c r="J4523" s="1">
        <v>2</v>
      </c>
      <c r="K4523" s="1">
        <v>9</v>
      </c>
      <c r="L4523" s="1">
        <v>1</v>
      </c>
      <c r="M4523" s="1">
        <v>2</v>
      </c>
      <c r="N4523" s="1">
        <v>2</v>
      </c>
      <c r="O4523" s="1">
        <v>1</v>
      </c>
      <c r="P4523" s="1">
        <v>1</v>
      </c>
      <c r="Q4523" s="1">
        <v>1</v>
      </c>
      <c r="R4523" s="9">
        <v>3</v>
      </c>
    </row>
    <row r="4524" spans="4:18" x14ac:dyDescent="0.2">
      <c r="D4524" s="200"/>
      <c r="E4524" s="11"/>
      <c r="F4524" s="10"/>
      <c r="G4524" s="7">
        <v>100</v>
      </c>
      <c r="H4524" s="18">
        <v>17.391304347826001</v>
      </c>
      <c r="I4524" s="2">
        <v>30.434782608696</v>
      </c>
      <c r="J4524" s="2">
        <v>8.6956521739130004</v>
      </c>
      <c r="K4524" s="25">
        <v>39.130434782609001</v>
      </c>
      <c r="L4524" s="30">
        <v>4.3478260869570002</v>
      </c>
      <c r="M4524" s="2">
        <v>8.6956521739130004</v>
      </c>
      <c r="N4524" s="2">
        <v>8.6956521739130004</v>
      </c>
      <c r="O4524" s="2">
        <v>4.3478260869570002</v>
      </c>
      <c r="P4524" s="2">
        <v>4.3478260869570002</v>
      </c>
      <c r="Q4524" s="2">
        <v>4.3478260869570002</v>
      </c>
      <c r="R4524" s="15">
        <v>13.04347826087</v>
      </c>
    </row>
    <row r="4525" spans="4:18" x14ac:dyDescent="0.2">
      <c r="D4525" s="200"/>
      <c r="E4525" s="4" t="s">
        <v>37</v>
      </c>
      <c r="F4525" s="5"/>
      <c r="G4525" s="6">
        <v>22</v>
      </c>
      <c r="H4525" s="8">
        <v>5</v>
      </c>
      <c r="I4525" s="1">
        <v>7</v>
      </c>
      <c r="J4525" s="1">
        <v>0</v>
      </c>
      <c r="K4525" s="1">
        <v>7</v>
      </c>
      <c r="L4525" s="1">
        <v>6</v>
      </c>
      <c r="M4525" s="1">
        <v>2</v>
      </c>
      <c r="N4525" s="1">
        <v>5</v>
      </c>
      <c r="O4525" s="1">
        <v>2</v>
      </c>
      <c r="P4525" s="1">
        <v>2</v>
      </c>
      <c r="Q4525" s="1">
        <v>2</v>
      </c>
      <c r="R4525" s="9">
        <v>1</v>
      </c>
    </row>
    <row r="4526" spans="4:18" x14ac:dyDescent="0.2">
      <c r="D4526" s="200"/>
      <c r="E4526" s="11"/>
      <c r="F4526" s="10"/>
      <c r="G4526" s="7">
        <v>100</v>
      </c>
      <c r="H4526" s="18">
        <v>22.727272727273</v>
      </c>
      <c r="I4526" s="2">
        <v>31.818181818182001</v>
      </c>
      <c r="J4526" s="49">
        <v>0</v>
      </c>
      <c r="K4526" s="2">
        <v>31.818181818182001</v>
      </c>
      <c r="L4526" s="41">
        <v>27.272727272727</v>
      </c>
      <c r="M4526" s="2">
        <v>9.0909090909089993</v>
      </c>
      <c r="N4526" s="41">
        <v>22.727272727273</v>
      </c>
      <c r="O4526" s="2">
        <v>9.0909090909089993</v>
      </c>
      <c r="P4526" s="2">
        <v>9.0909090909089993</v>
      </c>
      <c r="Q4526" s="2">
        <v>9.0909090909089993</v>
      </c>
      <c r="R4526" s="132">
        <v>4.5454545454549997</v>
      </c>
    </row>
    <row r="4527" spans="4:18" x14ac:dyDescent="0.2">
      <c r="D4527" s="200"/>
      <c r="E4527" s="4" t="s">
        <v>38</v>
      </c>
      <c r="F4527" s="5"/>
      <c r="G4527" s="6">
        <v>18</v>
      </c>
      <c r="H4527" s="8">
        <v>4</v>
      </c>
      <c r="I4527" s="1">
        <v>7</v>
      </c>
      <c r="J4527" s="1">
        <v>2</v>
      </c>
      <c r="K4527" s="1">
        <v>3</v>
      </c>
      <c r="L4527" s="1">
        <v>1</v>
      </c>
      <c r="M4527" s="1">
        <v>0</v>
      </c>
      <c r="N4527" s="1">
        <v>0</v>
      </c>
      <c r="O4527" s="1">
        <v>0</v>
      </c>
      <c r="P4527" s="1">
        <v>1</v>
      </c>
      <c r="Q4527" s="1">
        <v>1</v>
      </c>
      <c r="R4527" s="9">
        <v>3</v>
      </c>
    </row>
    <row r="4528" spans="4:18" x14ac:dyDescent="0.2">
      <c r="D4528" s="200"/>
      <c r="E4528" s="11"/>
      <c r="F4528" s="10"/>
      <c r="G4528" s="7">
        <v>100</v>
      </c>
      <c r="H4528" s="18">
        <v>22.222222222222001</v>
      </c>
      <c r="I4528" s="25">
        <v>38.888888888888999</v>
      </c>
      <c r="J4528" s="2">
        <v>11.111111111111001</v>
      </c>
      <c r="K4528" s="50">
        <v>16.666666666666998</v>
      </c>
      <c r="L4528" s="30">
        <v>5.5555555555560003</v>
      </c>
      <c r="M4528" s="49">
        <v>0</v>
      </c>
      <c r="N4528" s="82">
        <v>0</v>
      </c>
      <c r="O4528" s="49">
        <v>0</v>
      </c>
      <c r="P4528" s="2">
        <v>5.5555555555560003</v>
      </c>
      <c r="Q4528" s="2">
        <v>5.5555555555560003</v>
      </c>
      <c r="R4528" s="15">
        <v>16.666666666666998</v>
      </c>
    </row>
    <row r="4529" spans="2:18" x14ac:dyDescent="0.2">
      <c r="D4529" s="200"/>
      <c r="E4529" s="4" t="s">
        <v>39</v>
      </c>
      <c r="F4529" s="5"/>
      <c r="G4529" s="6">
        <v>10</v>
      </c>
      <c r="H4529" s="8">
        <v>4</v>
      </c>
      <c r="I4529" s="1">
        <v>1</v>
      </c>
      <c r="J4529" s="1">
        <v>1</v>
      </c>
      <c r="K4529" s="1">
        <v>4</v>
      </c>
      <c r="L4529" s="1">
        <v>1</v>
      </c>
      <c r="M4529" s="1">
        <v>1</v>
      </c>
      <c r="N4529" s="1">
        <v>2</v>
      </c>
      <c r="O4529" s="1">
        <v>2</v>
      </c>
      <c r="P4529" s="1">
        <v>2</v>
      </c>
      <c r="Q4529" s="1">
        <v>2</v>
      </c>
      <c r="R4529" s="9">
        <v>2</v>
      </c>
    </row>
    <row r="4530" spans="2:18" x14ac:dyDescent="0.2">
      <c r="D4530" s="200"/>
      <c r="E4530" s="11"/>
      <c r="F4530" s="10"/>
      <c r="G4530" s="7">
        <v>100</v>
      </c>
      <c r="H4530" s="75">
        <v>40</v>
      </c>
      <c r="I4530" s="50">
        <v>10</v>
      </c>
      <c r="J4530" s="2">
        <v>10</v>
      </c>
      <c r="K4530" s="41">
        <v>40</v>
      </c>
      <c r="L4530" s="2">
        <v>10</v>
      </c>
      <c r="M4530" s="2">
        <v>10</v>
      </c>
      <c r="N4530" s="25">
        <v>20</v>
      </c>
      <c r="O4530" s="41">
        <v>20</v>
      </c>
      <c r="P4530" s="41">
        <v>20</v>
      </c>
      <c r="Q4530" s="41">
        <v>20</v>
      </c>
      <c r="R4530" s="15">
        <v>20</v>
      </c>
    </row>
    <row r="4531" spans="2:18" x14ac:dyDescent="0.2">
      <c r="D4531" s="200"/>
      <c r="E4531" s="4" t="s">
        <v>40</v>
      </c>
      <c r="F4531" s="5"/>
      <c r="G4531" s="6">
        <v>8</v>
      </c>
      <c r="H4531" s="8">
        <v>1</v>
      </c>
      <c r="I4531" s="1">
        <v>1</v>
      </c>
      <c r="J4531" s="1">
        <v>1</v>
      </c>
      <c r="K4531" s="1">
        <v>4</v>
      </c>
      <c r="L4531" s="1">
        <v>0</v>
      </c>
      <c r="M4531" s="1">
        <v>1</v>
      </c>
      <c r="N4531" s="1">
        <v>0</v>
      </c>
      <c r="O4531" s="1">
        <v>1</v>
      </c>
      <c r="P4531" s="1">
        <v>0</v>
      </c>
      <c r="Q4531" s="1">
        <v>0</v>
      </c>
      <c r="R4531" s="9">
        <v>1</v>
      </c>
    </row>
    <row r="4532" spans="2:18" x14ac:dyDescent="0.2">
      <c r="D4532" s="201"/>
      <c r="E4532" s="45"/>
      <c r="F4532" s="51"/>
      <c r="G4532" s="81">
        <v>100</v>
      </c>
      <c r="H4532" s="161">
        <v>12.5</v>
      </c>
      <c r="I4532" s="108">
        <v>12.5</v>
      </c>
      <c r="J4532" s="124">
        <v>12.5</v>
      </c>
      <c r="K4532" s="112">
        <v>50</v>
      </c>
      <c r="L4532" s="83">
        <v>0</v>
      </c>
      <c r="M4532" s="124">
        <v>12.5</v>
      </c>
      <c r="N4532" s="83">
        <v>0</v>
      </c>
      <c r="O4532" s="64">
        <v>12.5</v>
      </c>
      <c r="P4532" s="103">
        <v>0</v>
      </c>
      <c r="Q4532" s="103">
        <v>0</v>
      </c>
      <c r="R4532" s="106">
        <v>12.5</v>
      </c>
    </row>
    <row r="4534" spans="2:18" x14ac:dyDescent="0.2">
      <c r="B4534" s="40" t="str">
        <f xml:space="preserve"> HYPERLINK("#'目次'!B116", "[110]")</f>
        <v>[110]</v>
      </c>
      <c r="C4534" s="23" t="s">
        <v>219</v>
      </c>
    </row>
    <row r="4535" spans="2:18" x14ac:dyDescent="0.2">
      <c r="C4535" s="186" t="s">
        <v>213</v>
      </c>
    </row>
    <row r="4537" spans="2:18" x14ac:dyDescent="0.2">
      <c r="C4537" s="23" t="s">
        <v>48</v>
      </c>
    </row>
    <row r="4538" spans="2:18" x14ac:dyDescent="0.2">
      <c r="D4538" s="195"/>
      <c r="E4538" s="196"/>
      <c r="F4538" s="196"/>
      <c r="G4538" s="37" t="s">
        <v>15</v>
      </c>
      <c r="H4538" s="33" t="s">
        <v>166</v>
      </c>
      <c r="I4538" s="13" t="s">
        <v>167</v>
      </c>
      <c r="J4538" s="13" t="s">
        <v>168</v>
      </c>
      <c r="K4538" s="13" t="s">
        <v>169</v>
      </c>
      <c r="L4538" s="13" t="s">
        <v>170</v>
      </c>
      <c r="M4538" s="13" t="s">
        <v>171</v>
      </c>
      <c r="N4538" s="13" t="s">
        <v>172</v>
      </c>
      <c r="O4538" s="13" t="s">
        <v>173</v>
      </c>
      <c r="P4538" s="13" t="s">
        <v>214</v>
      </c>
      <c r="Q4538" s="13" t="s">
        <v>215</v>
      </c>
      <c r="R4538" s="38" t="s">
        <v>18</v>
      </c>
    </row>
    <row r="4539" spans="2:18" x14ac:dyDescent="0.2">
      <c r="D4539" s="197"/>
      <c r="E4539" s="198"/>
      <c r="F4539" s="198"/>
      <c r="G4539" s="35"/>
      <c r="H4539" s="39"/>
      <c r="I4539" s="14"/>
      <c r="J4539" s="14"/>
      <c r="K4539" s="14"/>
      <c r="L4539" s="14"/>
      <c r="M4539" s="14"/>
      <c r="N4539" s="14"/>
      <c r="O4539" s="14"/>
      <c r="P4539" s="14"/>
      <c r="Q4539" s="14"/>
      <c r="R4539" s="34"/>
    </row>
    <row r="4540" spans="2:18" x14ac:dyDescent="0.2">
      <c r="D4540" s="78"/>
      <c r="E4540" s="79" t="s">
        <v>15</v>
      </c>
      <c r="F4540" s="66"/>
      <c r="G4540" s="36">
        <v>100</v>
      </c>
      <c r="H4540" s="17">
        <v>22</v>
      </c>
      <c r="I4540" s="17">
        <v>29</v>
      </c>
      <c r="J4540" s="17">
        <v>7</v>
      </c>
      <c r="K4540" s="17">
        <v>30</v>
      </c>
      <c r="L4540" s="17">
        <v>13</v>
      </c>
      <c r="M4540" s="17">
        <v>7</v>
      </c>
      <c r="N4540" s="17">
        <v>11</v>
      </c>
      <c r="O4540" s="17">
        <v>8</v>
      </c>
      <c r="P4540" s="17">
        <v>8</v>
      </c>
      <c r="Q4540" s="17">
        <v>8</v>
      </c>
      <c r="R4540" s="47">
        <v>16</v>
      </c>
    </row>
    <row r="4541" spans="2:18" x14ac:dyDescent="0.2">
      <c r="D4541" s="45"/>
      <c r="E4541" s="51"/>
      <c r="F4541" s="67"/>
      <c r="G4541" s="7">
        <v>100</v>
      </c>
      <c r="H4541" s="2">
        <v>22</v>
      </c>
      <c r="I4541" s="2">
        <v>29</v>
      </c>
      <c r="J4541" s="2">
        <v>7</v>
      </c>
      <c r="K4541" s="2">
        <v>30</v>
      </c>
      <c r="L4541" s="2">
        <v>13</v>
      </c>
      <c r="M4541" s="2">
        <v>7</v>
      </c>
      <c r="N4541" s="2">
        <v>11</v>
      </c>
      <c r="O4541" s="2">
        <v>8</v>
      </c>
      <c r="P4541" s="2">
        <v>8</v>
      </c>
      <c r="Q4541" s="2">
        <v>8</v>
      </c>
      <c r="R4541" s="15">
        <v>16</v>
      </c>
    </row>
    <row r="4542" spans="2:18" x14ac:dyDescent="0.2">
      <c r="D4542" s="199" t="s">
        <v>49</v>
      </c>
      <c r="E4542" s="22" t="s">
        <v>50</v>
      </c>
      <c r="F4542" s="21"/>
      <c r="G4542" s="19">
        <v>1</v>
      </c>
      <c r="H4542" s="27">
        <v>0</v>
      </c>
      <c r="I4542" s="3">
        <v>0</v>
      </c>
      <c r="J4542" s="3">
        <v>0</v>
      </c>
      <c r="K4542" s="3">
        <v>0</v>
      </c>
      <c r="L4542" s="3">
        <v>0</v>
      </c>
      <c r="M4542" s="3">
        <v>0</v>
      </c>
      <c r="N4542" s="3">
        <v>1</v>
      </c>
      <c r="O4542" s="3">
        <v>1</v>
      </c>
      <c r="P4542" s="3">
        <v>1</v>
      </c>
      <c r="Q4542" s="3">
        <v>1</v>
      </c>
      <c r="R4542" s="26">
        <v>0</v>
      </c>
    </row>
    <row r="4543" spans="2:18" x14ac:dyDescent="0.2">
      <c r="D4543" s="200"/>
      <c r="E4543" s="11"/>
      <c r="F4543" s="10"/>
      <c r="G4543" s="7">
        <v>100</v>
      </c>
      <c r="H4543" s="127">
        <v>0</v>
      </c>
      <c r="I4543" s="82">
        <v>0</v>
      </c>
      <c r="J4543" s="49">
        <v>0</v>
      </c>
      <c r="K4543" s="82">
        <v>0</v>
      </c>
      <c r="L4543" s="82">
        <v>0</v>
      </c>
      <c r="M4543" s="49">
        <v>0</v>
      </c>
      <c r="N4543" s="41">
        <v>100</v>
      </c>
      <c r="O4543" s="41">
        <v>100</v>
      </c>
      <c r="P4543" s="41">
        <v>100</v>
      </c>
      <c r="Q4543" s="41">
        <v>100</v>
      </c>
      <c r="R4543" s="130">
        <v>0</v>
      </c>
    </row>
    <row r="4544" spans="2:18" x14ac:dyDescent="0.2">
      <c r="D4544" s="200"/>
      <c r="E4544" s="4" t="s">
        <v>51</v>
      </c>
      <c r="F4544" s="5"/>
      <c r="G4544" s="6">
        <v>14</v>
      </c>
      <c r="H4544" s="8">
        <v>6</v>
      </c>
      <c r="I4544" s="1">
        <v>3</v>
      </c>
      <c r="J4544" s="1">
        <v>1</v>
      </c>
      <c r="K4544" s="1">
        <v>4</v>
      </c>
      <c r="L4544" s="1">
        <v>1</v>
      </c>
      <c r="M4544" s="1">
        <v>0</v>
      </c>
      <c r="N4544" s="1">
        <v>1</v>
      </c>
      <c r="O4544" s="1">
        <v>0</v>
      </c>
      <c r="P4544" s="1">
        <v>0</v>
      </c>
      <c r="Q4544" s="1">
        <v>0</v>
      </c>
      <c r="R4544" s="9">
        <v>2</v>
      </c>
    </row>
    <row r="4545" spans="4:18" x14ac:dyDescent="0.2">
      <c r="D4545" s="200"/>
      <c r="E4545" s="11"/>
      <c r="F4545" s="10"/>
      <c r="G4545" s="7">
        <v>100</v>
      </c>
      <c r="H4545" s="75">
        <v>42.857142857143003</v>
      </c>
      <c r="I4545" s="30">
        <v>21.428571428571001</v>
      </c>
      <c r="J4545" s="2">
        <v>7.1428571428570002</v>
      </c>
      <c r="K4545" s="2">
        <v>28.571428571428999</v>
      </c>
      <c r="L4545" s="30">
        <v>7.1428571428570002</v>
      </c>
      <c r="M4545" s="49">
        <v>0</v>
      </c>
      <c r="N4545" s="2">
        <v>7.1428571428570002</v>
      </c>
      <c r="O4545" s="49">
        <v>0</v>
      </c>
      <c r="P4545" s="49">
        <v>0</v>
      </c>
      <c r="Q4545" s="49">
        <v>0</v>
      </c>
      <c r="R4545" s="15">
        <v>14.285714285714</v>
      </c>
    </row>
    <row r="4546" spans="4:18" x14ac:dyDescent="0.2">
      <c r="D4546" s="200"/>
      <c r="E4546" s="4" t="s">
        <v>52</v>
      </c>
      <c r="F4546" s="5"/>
      <c r="G4546" s="6">
        <v>1</v>
      </c>
      <c r="H4546" s="8">
        <v>1</v>
      </c>
      <c r="I4546" s="1">
        <v>0</v>
      </c>
      <c r="J4546" s="1">
        <v>0</v>
      </c>
      <c r="K4546" s="1">
        <v>0</v>
      </c>
      <c r="L4546" s="1">
        <v>0</v>
      </c>
      <c r="M4546" s="1">
        <v>0</v>
      </c>
      <c r="N4546" s="1">
        <v>0</v>
      </c>
      <c r="O4546" s="1">
        <v>0</v>
      </c>
      <c r="P4546" s="1">
        <v>0</v>
      </c>
      <c r="Q4546" s="1">
        <v>0</v>
      </c>
      <c r="R4546" s="9">
        <v>0</v>
      </c>
    </row>
    <row r="4547" spans="4:18" x14ac:dyDescent="0.2">
      <c r="D4547" s="200"/>
      <c r="E4547" s="11"/>
      <c r="F4547" s="10"/>
      <c r="G4547" s="7">
        <v>100</v>
      </c>
      <c r="H4547" s="75">
        <v>100</v>
      </c>
      <c r="I4547" s="82">
        <v>0</v>
      </c>
      <c r="J4547" s="49">
        <v>0</v>
      </c>
      <c r="K4547" s="82">
        <v>0</v>
      </c>
      <c r="L4547" s="82">
        <v>0</v>
      </c>
      <c r="M4547" s="49">
        <v>0</v>
      </c>
      <c r="N4547" s="82">
        <v>0</v>
      </c>
      <c r="O4547" s="49">
        <v>0</v>
      </c>
      <c r="P4547" s="49">
        <v>0</v>
      </c>
      <c r="Q4547" s="49">
        <v>0</v>
      </c>
      <c r="R4547" s="130">
        <v>0</v>
      </c>
    </row>
    <row r="4548" spans="4:18" x14ac:dyDescent="0.2">
      <c r="D4548" s="200"/>
      <c r="E4548" s="4" t="s">
        <v>53</v>
      </c>
      <c r="F4548" s="5"/>
      <c r="G4548" s="6">
        <v>3</v>
      </c>
      <c r="H4548" s="8">
        <v>0</v>
      </c>
      <c r="I4548" s="1">
        <v>2</v>
      </c>
      <c r="J4548" s="1">
        <v>0</v>
      </c>
      <c r="K4548" s="1">
        <v>0</v>
      </c>
      <c r="L4548" s="1">
        <v>1</v>
      </c>
      <c r="M4548" s="1">
        <v>1</v>
      </c>
      <c r="N4548" s="1">
        <v>1</v>
      </c>
      <c r="O4548" s="1">
        <v>1</v>
      </c>
      <c r="P4548" s="1">
        <v>1</v>
      </c>
      <c r="Q4548" s="1">
        <v>1</v>
      </c>
      <c r="R4548" s="9">
        <v>0</v>
      </c>
    </row>
    <row r="4549" spans="4:18" x14ac:dyDescent="0.2">
      <c r="D4549" s="200"/>
      <c r="E4549" s="11"/>
      <c r="F4549" s="10"/>
      <c r="G4549" s="7">
        <v>100</v>
      </c>
      <c r="H4549" s="127">
        <v>0</v>
      </c>
      <c r="I4549" s="41">
        <v>66.666666666666998</v>
      </c>
      <c r="J4549" s="49">
        <v>0</v>
      </c>
      <c r="K4549" s="82">
        <v>0</v>
      </c>
      <c r="L4549" s="41">
        <v>33.333333333333002</v>
      </c>
      <c r="M4549" s="41">
        <v>33.333333333333002</v>
      </c>
      <c r="N4549" s="41">
        <v>33.333333333333002</v>
      </c>
      <c r="O4549" s="41">
        <v>33.333333333333002</v>
      </c>
      <c r="P4549" s="41">
        <v>33.333333333333002</v>
      </c>
      <c r="Q4549" s="41">
        <v>33.333333333333002</v>
      </c>
      <c r="R4549" s="130">
        <v>0</v>
      </c>
    </row>
    <row r="4550" spans="4:18" x14ac:dyDescent="0.2">
      <c r="D4550" s="200"/>
      <c r="E4550" s="4" t="s">
        <v>54</v>
      </c>
      <c r="F4550" s="5"/>
      <c r="G4550" s="6">
        <v>21</v>
      </c>
      <c r="H4550" s="8">
        <v>3</v>
      </c>
      <c r="I4550" s="1">
        <v>10</v>
      </c>
      <c r="J4550" s="1">
        <v>4</v>
      </c>
      <c r="K4550" s="1">
        <v>7</v>
      </c>
      <c r="L4550" s="1">
        <v>4</v>
      </c>
      <c r="M4550" s="1">
        <v>2</v>
      </c>
      <c r="N4550" s="1">
        <v>3</v>
      </c>
      <c r="O4550" s="1">
        <v>2</v>
      </c>
      <c r="P4550" s="1">
        <v>2</v>
      </c>
      <c r="Q4550" s="1">
        <v>2</v>
      </c>
      <c r="R4550" s="9">
        <v>3</v>
      </c>
    </row>
    <row r="4551" spans="4:18" x14ac:dyDescent="0.2">
      <c r="D4551" s="200"/>
      <c r="E4551" s="11"/>
      <c r="F4551" s="10"/>
      <c r="G4551" s="7">
        <v>100</v>
      </c>
      <c r="H4551" s="72">
        <v>14.285714285714</v>
      </c>
      <c r="I4551" s="41">
        <v>47.619047619047997</v>
      </c>
      <c r="J4551" s="41">
        <v>19.047619047619001</v>
      </c>
      <c r="K4551" s="2">
        <v>33.333333333333002</v>
      </c>
      <c r="L4551" s="25">
        <v>19.047619047619001</v>
      </c>
      <c r="M4551" s="2">
        <v>9.5238095238099998</v>
      </c>
      <c r="N4551" s="2">
        <v>14.285714285714</v>
      </c>
      <c r="O4551" s="2">
        <v>9.5238095238099998</v>
      </c>
      <c r="P4551" s="2">
        <v>9.5238095238099998</v>
      </c>
      <c r="Q4551" s="2">
        <v>9.5238095238099998</v>
      </c>
      <c r="R4551" s="15">
        <v>14.285714285714</v>
      </c>
    </row>
    <row r="4552" spans="4:18" x14ac:dyDescent="0.2">
      <c r="D4552" s="200"/>
      <c r="E4552" s="4" t="s">
        <v>55</v>
      </c>
      <c r="F4552" s="5"/>
      <c r="G4552" s="6">
        <v>12</v>
      </c>
      <c r="H4552" s="8">
        <v>3</v>
      </c>
      <c r="I4552" s="1">
        <v>0</v>
      </c>
      <c r="J4552" s="1">
        <v>0</v>
      </c>
      <c r="K4552" s="1">
        <v>6</v>
      </c>
      <c r="L4552" s="1">
        <v>2</v>
      </c>
      <c r="M4552" s="1">
        <v>0</v>
      </c>
      <c r="N4552" s="1">
        <v>1</v>
      </c>
      <c r="O4552" s="1">
        <v>0</v>
      </c>
      <c r="P4552" s="1">
        <v>0</v>
      </c>
      <c r="Q4552" s="1">
        <v>0</v>
      </c>
      <c r="R4552" s="9">
        <v>2</v>
      </c>
    </row>
    <row r="4553" spans="4:18" x14ac:dyDescent="0.2">
      <c r="D4553" s="200"/>
      <c r="E4553" s="11"/>
      <c r="F4553" s="10"/>
      <c r="G4553" s="7">
        <v>100</v>
      </c>
      <c r="H4553" s="18">
        <v>25</v>
      </c>
      <c r="I4553" s="82">
        <v>0</v>
      </c>
      <c r="J4553" s="49">
        <v>0</v>
      </c>
      <c r="K4553" s="41">
        <v>50</v>
      </c>
      <c r="L4553" s="2">
        <v>16.666666666666998</v>
      </c>
      <c r="M4553" s="49">
        <v>0</v>
      </c>
      <c r="N4553" s="2">
        <v>8.333333333333</v>
      </c>
      <c r="O4553" s="49">
        <v>0</v>
      </c>
      <c r="P4553" s="49">
        <v>0</v>
      </c>
      <c r="Q4553" s="49">
        <v>0</v>
      </c>
      <c r="R4553" s="15">
        <v>16.666666666666998</v>
      </c>
    </row>
    <row r="4554" spans="4:18" x14ac:dyDescent="0.2">
      <c r="D4554" s="200"/>
      <c r="E4554" s="4" t="s">
        <v>56</v>
      </c>
      <c r="F4554" s="5"/>
      <c r="G4554" s="6">
        <v>20</v>
      </c>
      <c r="H4554" s="8">
        <v>4</v>
      </c>
      <c r="I4554" s="1">
        <v>7</v>
      </c>
      <c r="J4554" s="1">
        <v>0</v>
      </c>
      <c r="K4554" s="1">
        <v>5</v>
      </c>
      <c r="L4554" s="1">
        <v>3</v>
      </c>
      <c r="M4554" s="1">
        <v>1</v>
      </c>
      <c r="N4554" s="1">
        <v>2</v>
      </c>
      <c r="O4554" s="1">
        <v>1</v>
      </c>
      <c r="P4554" s="1">
        <v>1</v>
      </c>
      <c r="Q4554" s="1">
        <v>1</v>
      </c>
      <c r="R4554" s="9">
        <v>4</v>
      </c>
    </row>
    <row r="4555" spans="4:18" x14ac:dyDescent="0.2">
      <c r="D4555" s="200"/>
      <c r="E4555" s="11"/>
      <c r="F4555" s="10"/>
      <c r="G4555" s="7">
        <v>100</v>
      </c>
      <c r="H4555" s="18">
        <v>20</v>
      </c>
      <c r="I4555" s="25">
        <v>35</v>
      </c>
      <c r="J4555" s="49">
        <v>0</v>
      </c>
      <c r="K4555" s="30">
        <v>25</v>
      </c>
      <c r="L4555" s="2">
        <v>15</v>
      </c>
      <c r="M4555" s="2">
        <v>5</v>
      </c>
      <c r="N4555" s="2">
        <v>10</v>
      </c>
      <c r="O4555" s="2">
        <v>5</v>
      </c>
      <c r="P4555" s="2">
        <v>5</v>
      </c>
      <c r="Q4555" s="2">
        <v>5</v>
      </c>
      <c r="R4555" s="15">
        <v>20</v>
      </c>
    </row>
    <row r="4556" spans="4:18" x14ac:dyDescent="0.2">
      <c r="D4556" s="200"/>
      <c r="E4556" s="4" t="s">
        <v>57</v>
      </c>
      <c r="F4556" s="5"/>
      <c r="G4556" s="6">
        <v>16</v>
      </c>
      <c r="H4556" s="8">
        <v>2</v>
      </c>
      <c r="I4556" s="1">
        <v>5</v>
      </c>
      <c r="J4556" s="1">
        <v>2</v>
      </c>
      <c r="K4556" s="1">
        <v>5</v>
      </c>
      <c r="L4556" s="1">
        <v>1</v>
      </c>
      <c r="M4556" s="1">
        <v>2</v>
      </c>
      <c r="N4556" s="1">
        <v>1</v>
      </c>
      <c r="O4556" s="1">
        <v>1</v>
      </c>
      <c r="P4556" s="1">
        <v>2</v>
      </c>
      <c r="Q4556" s="1">
        <v>2</v>
      </c>
      <c r="R4556" s="9">
        <v>1</v>
      </c>
    </row>
    <row r="4557" spans="4:18" x14ac:dyDescent="0.2">
      <c r="D4557" s="200"/>
      <c r="E4557" s="11"/>
      <c r="F4557" s="10"/>
      <c r="G4557" s="7">
        <v>100</v>
      </c>
      <c r="H4557" s="72">
        <v>12.5</v>
      </c>
      <c r="I4557" s="2">
        <v>31.25</v>
      </c>
      <c r="J4557" s="25">
        <v>12.5</v>
      </c>
      <c r="K4557" s="2">
        <v>31.25</v>
      </c>
      <c r="L4557" s="30">
        <v>6.25</v>
      </c>
      <c r="M4557" s="25">
        <v>12.5</v>
      </c>
      <c r="N4557" s="2">
        <v>6.25</v>
      </c>
      <c r="O4557" s="2">
        <v>6.25</v>
      </c>
      <c r="P4557" s="2">
        <v>12.5</v>
      </c>
      <c r="Q4557" s="2">
        <v>12.5</v>
      </c>
      <c r="R4557" s="95">
        <v>6.25</v>
      </c>
    </row>
    <row r="4558" spans="4:18" x14ac:dyDescent="0.2">
      <c r="D4558" s="200"/>
      <c r="E4558" s="4" t="s">
        <v>58</v>
      </c>
      <c r="F4558" s="5"/>
      <c r="G4558" s="6">
        <v>6</v>
      </c>
      <c r="H4558" s="8">
        <v>2</v>
      </c>
      <c r="I4558" s="1">
        <v>2</v>
      </c>
      <c r="J4558" s="1">
        <v>0</v>
      </c>
      <c r="K4558" s="1">
        <v>1</v>
      </c>
      <c r="L4558" s="1">
        <v>1</v>
      </c>
      <c r="M4558" s="1">
        <v>0</v>
      </c>
      <c r="N4558" s="1">
        <v>1</v>
      </c>
      <c r="O4558" s="1">
        <v>1</v>
      </c>
      <c r="P4558" s="1">
        <v>1</v>
      </c>
      <c r="Q4558" s="1">
        <v>1</v>
      </c>
      <c r="R4558" s="9">
        <v>1</v>
      </c>
    </row>
    <row r="4559" spans="4:18" x14ac:dyDescent="0.2">
      <c r="D4559" s="200"/>
      <c r="E4559" s="11"/>
      <c r="F4559" s="10"/>
      <c r="G4559" s="7">
        <v>100</v>
      </c>
      <c r="H4559" s="75">
        <v>33.333333333333002</v>
      </c>
      <c r="I4559" s="2">
        <v>33.333333333333002</v>
      </c>
      <c r="J4559" s="49">
        <v>0</v>
      </c>
      <c r="K4559" s="50">
        <v>16.666666666666998</v>
      </c>
      <c r="L4559" s="2">
        <v>16.666666666666998</v>
      </c>
      <c r="M4559" s="49">
        <v>0</v>
      </c>
      <c r="N4559" s="25">
        <v>16.666666666666998</v>
      </c>
      <c r="O4559" s="25">
        <v>16.666666666666998</v>
      </c>
      <c r="P4559" s="25">
        <v>16.666666666666998</v>
      </c>
      <c r="Q4559" s="25">
        <v>16.666666666666998</v>
      </c>
      <c r="R4559" s="15">
        <v>16.666666666666998</v>
      </c>
    </row>
    <row r="4560" spans="4:18" x14ac:dyDescent="0.2">
      <c r="D4560" s="200"/>
      <c r="E4560" s="4" t="s">
        <v>59</v>
      </c>
      <c r="F4560" s="5"/>
      <c r="G4560" s="6">
        <v>6</v>
      </c>
      <c r="H4560" s="8">
        <v>1</v>
      </c>
      <c r="I4560" s="1">
        <v>0</v>
      </c>
      <c r="J4560" s="1">
        <v>0</v>
      </c>
      <c r="K4560" s="1">
        <v>2</v>
      </c>
      <c r="L4560" s="1">
        <v>0</v>
      </c>
      <c r="M4560" s="1">
        <v>1</v>
      </c>
      <c r="N4560" s="1">
        <v>0</v>
      </c>
      <c r="O4560" s="1">
        <v>1</v>
      </c>
      <c r="P4560" s="1">
        <v>0</v>
      </c>
      <c r="Q4560" s="1">
        <v>0</v>
      </c>
      <c r="R4560" s="9">
        <v>3</v>
      </c>
    </row>
    <row r="4561" spans="4:18" x14ac:dyDescent="0.2">
      <c r="D4561" s="200"/>
      <c r="E4561" s="11"/>
      <c r="F4561" s="10"/>
      <c r="G4561" s="7">
        <v>100</v>
      </c>
      <c r="H4561" s="72">
        <v>16.666666666666998</v>
      </c>
      <c r="I4561" s="82">
        <v>0</v>
      </c>
      <c r="J4561" s="49">
        <v>0</v>
      </c>
      <c r="K4561" s="2">
        <v>33.333333333333002</v>
      </c>
      <c r="L4561" s="82">
        <v>0</v>
      </c>
      <c r="M4561" s="25">
        <v>16.666666666666998</v>
      </c>
      <c r="N4561" s="82">
        <v>0</v>
      </c>
      <c r="O4561" s="25">
        <v>16.666666666666998</v>
      </c>
      <c r="P4561" s="49">
        <v>0</v>
      </c>
      <c r="Q4561" s="49">
        <v>0</v>
      </c>
      <c r="R4561" s="102">
        <v>50</v>
      </c>
    </row>
    <row r="4562" spans="4:18" x14ac:dyDescent="0.2">
      <c r="D4562" s="199" t="s">
        <v>60</v>
      </c>
      <c r="E4562" s="22" t="s">
        <v>61</v>
      </c>
      <c r="F4562" s="21"/>
      <c r="G4562" s="19">
        <v>13</v>
      </c>
      <c r="H4562" s="27">
        <v>2</v>
      </c>
      <c r="I4562" s="3">
        <v>2</v>
      </c>
      <c r="J4562" s="3">
        <v>0</v>
      </c>
      <c r="K4562" s="3">
        <v>3</v>
      </c>
      <c r="L4562" s="3">
        <v>3</v>
      </c>
      <c r="M4562" s="3">
        <v>1</v>
      </c>
      <c r="N4562" s="3">
        <v>4</v>
      </c>
      <c r="O4562" s="3">
        <v>2</v>
      </c>
      <c r="P4562" s="3">
        <v>2</v>
      </c>
      <c r="Q4562" s="3">
        <v>2</v>
      </c>
      <c r="R4562" s="26">
        <v>3</v>
      </c>
    </row>
    <row r="4563" spans="4:18" x14ac:dyDescent="0.2">
      <c r="D4563" s="200"/>
      <c r="E4563" s="11"/>
      <c r="F4563" s="10"/>
      <c r="G4563" s="7">
        <v>100</v>
      </c>
      <c r="H4563" s="72">
        <v>15.384615384615</v>
      </c>
      <c r="I4563" s="50">
        <v>15.384615384615</v>
      </c>
      <c r="J4563" s="49">
        <v>0</v>
      </c>
      <c r="K4563" s="30">
        <v>23.076923076922998</v>
      </c>
      <c r="L4563" s="41">
        <v>23.076923076922998</v>
      </c>
      <c r="M4563" s="2">
        <v>7.6923076923079998</v>
      </c>
      <c r="N4563" s="41">
        <v>30.769230769231001</v>
      </c>
      <c r="O4563" s="25">
        <v>15.384615384615</v>
      </c>
      <c r="P4563" s="25">
        <v>15.384615384615</v>
      </c>
      <c r="Q4563" s="25">
        <v>15.384615384615</v>
      </c>
      <c r="R4563" s="85">
        <v>23.076923076922998</v>
      </c>
    </row>
    <row r="4564" spans="4:18" x14ac:dyDescent="0.2">
      <c r="D4564" s="200"/>
      <c r="E4564" s="4" t="s">
        <v>62</v>
      </c>
      <c r="F4564" s="5"/>
      <c r="G4564" s="6">
        <v>8</v>
      </c>
      <c r="H4564" s="8">
        <v>0</v>
      </c>
      <c r="I4564" s="1">
        <v>3</v>
      </c>
      <c r="J4564" s="1">
        <v>1</v>
      </c>
      <c r="K4564" s="1">
        <v>1</v>
      </c>
      <c r="L4564" s="1">
        <v>1</v>
      </c>
      <c r="M4564" s="1">
        <v>1</v>
      </c>
      <c r="N4564" s="1">
        <v>0</v>
      </c>
      <c r="O4564" s="1">
        <v>1</v>
      </c>
      <c r="P4564" s="1">
        <v>0</v>
      </c>
      <c r="Q4564" s="1">
        <v>0</v>
      </c>
      <c r="R4564" s="9">
        <v>2</v>
      </c>
    </row>
    <row r="4565" spans="4:18" x14ac:dyDescent="0.2">
      <c r="D4565" s="200"/>
      <c r="E4565" s="11"/>
      <c r="F4565" s="10"/>
      <c r="G4565" s="7">
        <v>100</v>
      </c>
      <c r="H4565" s="127">
        <v>0</v>
      </c>
      <c r="I4565" s="25">
        <v>37.5</v>
      </c>
      <c r="J4565" s="25">
        <v>12.5</v>
      </c>
      <c r="K4565" s="50">
        <v>12.5</v>
      </c>
      <c r="L4565" s="2">
        <v>12.5</v>
      </c>
      <c r="M4565" s="25">
        <v>12.5</v>
      </c>
      <c r="N4565" s="82">
        <v>0</v>
      </c>
      <c r="O4565" s="2">
        <v>12.5</v>
      </c>
      <c r="P4565" s="49">
        <v>0</v>
      </c>
      <c r="Q4565" s="49">
        <v>0</v>
      </c>
      <c r="R4565" s="85">
        <v>25</v>
      </c>
    </row>
    <row r="4566" spans="4:18" x14ac:dyDescent="0.2">
      <c r="D4566" s="200"/>
      <c r="E4566" s="4" t="s">
        <v>63</v>
      </c>
      <c r="F4566" s="5"/>
      <c r="G4566" s="6">
        <v>9</v>
      </c>
      <c r="H4566" s="8">
        <v>3</v>
      </c>
      <c r="I4566" s="1">
        <v>2</v>
      </c>
      <c r="J4566" s="1">
        <v>0</v>
      </c>
      <c r="K4566" s="1">
        <v>3</v>
      </c>
      <c r="L4566" s="1">
        <v>0</v>
      </c>
      <c r="M4566" s="1">
        <v>0</v>
      </c>
      <c r="N4566" s="1">
        <v>0</v>
      </c>
      <c r="O4566" s="1">
        <v>0</v>
      </c>
      <c r="P4566" s="1">
        <v>0</v>
      </c>
      <c r="Q4566" s="1">
        <v>0</v>
      </c>
      <c r="R4566" s="9">
        <v>3</v>
      </c>
    </row>
    <row r="4567" spans="4:18" x14ac:dyDescent="0.2">
      <c r="D4567" s="200"/>
      <c r="E4567" s="11"/>
      <c r="F4567" s="10"/>
      <c r="G4567" s="7">
        <v>100</v>
      </c>
      <c r="H4567" s="75">
        <v>33.333333333333002</v>
      </c>
      <c r="I4567" s="30">
        <v>22.222222222222001</v>
      </c>
      <c r="J4567" s="49">
        <v>0</v>
      </c>
      <c r="K4567" s="2">
        <v>33.333333333333002</v>
      </c>
      <c r="L4567" s="82">
        <v>0</v>
      </c>
      <c r="M4567" s="49">
        <v>0</v>
      </c>
      <c r="N4567" s="82">
        <v>0</v>
      </c>
      <c r="O4567" s="49">
        <v>0</v>
      </c>
      <c r="P4567" s="49">
        <v>0</v>
      </c>
      <c r="Q4567" s="49">
        <v>0</v>
      </c>
      <c r="R4567" s="102">
        <v>33.333333333333002</v>
      </c>
    </row>
    <row r="4568" spans="4:18" x14ac:dyDescent="0.2">
      <c r="D4568" s="200"/>
      <c r="E4568" s="4" t="s">
        <v>64</v>
      </c>
      <c r="F4568" s="5"/>
      <c r="G4568" s="6">
        <v>13</v>
      </c>
      <c r="H4568" s="8">
        <v>4</v>
      </c>
      <c r="I4568" s="1">
        <v>5</v>
      </c>
      <c r="J4568" s="1">
        <v>0</v>
      </c>
      <c r="K4568" s="1">
        <v>4</v>
      </c>
      <c r="L4568" s="1">
        <v>2</v>
      </c>
      <c r="M4568" s="1">
        <v>2</v>
      </c>
      <c r="N4568" s="1">
        <v>1</v>
      </c>
      <c r="O4568" s="1">
        <v>1</v>
      </c>
      <c r="P4568" s="1">
        <v>1</v>
      </c>
      <c r="Q4568" s="1">
        <v>1</v>
      </c>
      <c r="R4568" s="9">
        <v>2</v>
      </c>
    </row>
    <row r="4569" spans="4:18" x14ac:dyDescent="0.2">
      <c r="D4569" s="200"/>
      <c r="E4569" s="11"/>
      <c r="F4569" s="10"/>
      <c r="G4569" s="7">
        <v>100</v>
      </c>
      <c r="H4569" s="70">
        <v>30.769230769231001</v>
      </c>
      <c r="I4569" s="25">
        <v>38.461538461537998</v>
      </c>
      <c r="J4569" s="49">
        <v>0</v>
      </c>
      <c r="K4569" s="2">
        <v>30.769230769231001</v>
      </c>
      <c r="L4569" s="2">
        <v>15.384615384615</v>
      </c>
      <c r="M4569" s="25">
        <v>15.384615384615</v>
      </c>
      <c r="N4569" s="2">
        <v>7.6923076923079998</v>
      </c>
      <c r="O4569" s="2">
        <v>7.6923076923079998</v>
      </c>
      <c r="P4569" s="2">
        <v>7.6923076923079998</v>
      </c>
      <c r="Q4569" s="2">
        <v>7.6923076923079998</v>
      </c>
      <c r="R4569" s="15">
        <v>15.384615384615</v>
      </c>
    </row>
    <row r="4570" spans="4:18" x14ac:dyDescent="0.2">
      <c r="D4570" s="200"/>
      <c r="E4570" s="4" t="s">
        <v>65</v>
      </c>
      <c r="F4570" s="5"/>
      <c r="G4570" s="6">
        <v>13</v>
      </c>
      <c r="H4570" s="8">
        <v>2</v>
      </c>
      <c r="I4570" s="1">
        <v>3</v>
      </c>
      <c r="J4570" s="1">
        <v>1</v>
      </c>
      <c r="K4570" s="1">
        <v>5</v>
      </c>
      <c r="L4570" s="1">
        <v>3</v>
      </c>
      <c r="M4570" s="1">
        <v>2</v>
      </c>
      <c r="N4570" s="1">
        <v>3</v>
      </c>
      <c r="O4570" s="1">
        <v>2</v>
      </c>
      <c r="P4570" s="1">
        <v>2</v>
      </c>
      <c r="Q4570" s="1">
        <v>2</v>
      </c>
      <c r="R4570" s="9">
        <v>1</v>
      </c>
    </row>
    <row r="4571" spans="4:18" x14ac:dyDescent="0.2">
      <c r="D4571" s="200"/>
      <c r="E4571" s="11"/>
      <c r="F4571" s="10"/>
      <c r="G4571" s="7">
        <v>100</v>
      </c>
      <c r="H4571" s="72">
        <v>15.384615384615</v>
      </c>
      <c r="I4571" s="30">
        <v>23.076923076922998</v>
      </c>
      <c r="J4571" s="2">
        <v>7.6923076923079998</v>
      </c>
      <c r="K4571" s="25">
        <v>38.461538461537998</v>
      </c>
      <c r="L4571" s="41">
        <v>23.076923076922998</v>
      </c>
      <c r="M4571" s="25">
        <v>15.384615384615</v>
      </c>
      <c r="N4571" s="41">
        <v>23.076923076922998</v>
      </c>
      <c r="O4571" s="25">
        <v>15.384615384615</v>
      </c>
      <c r="P4571" s="25">
        <v>15.384615384615</v>
      </c>
      <c r="Q4571" s="25">
        <v>15.384615384615</v>
      </c>
      <c r="R4571" s="95">
        <v>7.6923076923079998</v>
      </c>
    </row>
    <row r="4572" spans="4:18" x14ac:dyDescent="0.2">
      <c r="D4572" s="200"/>
      <c r="E4572" s="4" t="s">
        <v>66</v>
      </c>
      <c r="F4572" s="5"/>
      <c r="G4572" s="6">
        <v>12</v>
      </c>
      <c r="H4572" s="8">
        <v>3</v>
      </c>
      <c r="I4572" s="1">
        <v>5</v>
      </c>
      <c r="J4572" s="1">
        <v>3</v>
      </c>
      <c r="K4572" s="1">
        <v>4</v>
      </c>
      <c r="L4572" s="1">
        <v>1</v>
      </c>
      <c r="M4572" s="1">
        <v>0</v>
      </c>
      <c r="N4572" s="1">
        <v>0</v>
      </c>
      <c r="O4572" s="1">
        <v>0</v>
      </c>
      <c r="P4572" s="1">
        <v>0</v>
      </c>
      <c r="Q4572" s="1">
        <v>0</v>
      </c>
      <c r="R4572" s="9">
        <v>2</v>
      </c>
    </row>
    <row r="4573" spans="4:18" x14ac:dyDescent="0.2">
      <c r="D4573" s="200"/>
      <c r="E4573" s="11"/>
      <c r="F4573" s="10"/>
      <c r="G4573" s="7">
        <v>100</v>
      </c>
      <c r="H4573" s="18">
        <v>25</v>
      </c>
      <c r="I4573" s="41">
        <v>41.666666666666998</v>
      </c>
      <c r="J4573" s="41">
        <v>25</v>
      </c>
      <c r="K4573" s="2">
        <v>33.333333333333002</v>
      </c>
      <c r="L4573" s="2">
        <v>8.333333333333</v>
      </c>
      <c r="M4573" s="49">
        <v>0</v>
      </c>
      <c r="N4573" s="82">
        <v>0</v>
      </c>
      <c r="O4573" s="49">
        <v>0</v>
      </c>
      <c r="P4573" s="49">
        <v>0</v>
      </c>
      <c r="Q4573" s="49">
        <v>0</v>
      </c>
      <c r="R4573" s="15">
        <v>16.666666666666998</v>
      </c>
    </row>
    <row r="4574" spans="4:18" x14ac:dyDescent="0.2">
      <c r="D4574" s="200"/>
      <c r="E4574" s="4" t="s">
        <v>67</v>
      </c>
      <c r="F4574" s="5"/>
      <c r="G4574" s="6">
        <v>18</v>
      </c>
      <c r="H4574" s="8">
        <v>4</v>
      </c>
      <c r="I4574" s="1">
        <v>5</v>
      </c>
      <c r="J4574" s="1">
        <v>0</v>
      </c>
      <c r="K4574" s="1">
        <v>6</v>
      </c>
      <c r="L4574" s="1">
        <v>2</v>
      </c>
      <c r="M4574" s="1">
        <v>0</v>
      </c>
      <c r="N4574" s="1">
        <v>2</v>
      </c>
      <c r="O4574" s="1">
        <v>1</v>
      </c>
      <c r="P4574" s="1">
        <v>2</v>
      </c>
      <c r="Q4574" s="1">
        <v>2</v>
      </c>
      <c r="R4574" s="9">
        <v>2</v>
      </c>
    </row>
    <row r="4575" spans="4:18" x14ac:dyDescent="0.2">
      <c r="D4575" s="200"/>
      <c r="E4575" s="11"/>
      <c r="F4575" s="10"/>
      <c r="G4575" s="7">
        <v>100</v>
      </c>
      <c r="H4575" s="18">
        <v>22.222222222222001</v>
      </c>
      <c r="I4575" s="2">
        <v>27.777777777777999</v>
      </c>
      <c r="J4575" s="49">
        <v>0</v>
      </c>
      <c r="K4575" s="2">
        <v>33.333333333333002</v>
      </c>
      <c r="L4575" s="2">
        <v>11.111111111111001</v>
      </c>
      <c r="M4575" s="49">
        <v>0</v>
      </c>
      <c r="N4575" s="2">
        <v>11.111111111111001</v>
      </c>
      <c r="O4575" s="2">
        <v>5.5555555555560003</v>
      </c>
      <c r="P4575" s="2">
        <v>11.111111111111001</v>
      </c>
      <c r="Q4575" s="2">
        <v>11.111111111111001</v>
      </c>
      <c r="R4575" s="15">
        <v>11.111111111111001</v>
      </c>
    </row>
    <row r="4576" spans="4:18" x14ac:dyDescent="0.2">
      <c r="D4576" s="200"/>
      <c r="E4576" s="4" t="s">
        <v>68</v>
      </c>
      <c r="F4576" s="5"/>
      <c r="G4576" s="6">
        <v>6</v>
      </c>
      <c r="H4576" s="8">
        <v>0</v>
      </c>
      <c r="I4576" s="1">
        <v>3</v>
      </c>
      <c r="J4576" s="1">
        <v>0</v>
      </c>
      <c r="K4576" s="1">
        <v>2</v>
      </c>
      <c r="L4576" s="1">
        <v>1</v>
      </c>
      <c r="M4576" s="1">
        <v>1</v>
      </c>
      <c r="N4576" s="1">
        <v>1</v>
      </c>
      <c r="O4576" s="1">
        <v>1</v>
      </c>
      <c r="P4576" s="1">
        <v>1</v>
      </c>
      <c r="Q4576" s="1">
        <v>1</v>
      </c>
      <c r="R4576" s="9">
        <v>0</v>
      </c>
    </row>
    <row r="4577" spans="2:18" x14ac:dyDescent="0.2">
      <c r="D4577" s="200"/>
      <c r="E4577" s="11"/>
      <c r="F4577" s="10"/>
      <c r="G4577" s="7">
        <v>100</v>
      </c>
      <c r="H4577" s="127">
        <v>0</v>
      </c>
      <c r="I4577" s="41">
        <v>50</v>
      </c>
      <c r="J4577" s="49">
        <v>0</v>
      </c>
      <c r="K4577" s="2">
        <v>33.333333333333002</v>
      </c>
      <c r="L4577" s="2">
        <v>16.666666666666998</v>
      </c>
      <c r="M4577" s="25">
        <v>16.666666666666998</v>
      </c>
      <c r="N4577" s="25">
        <v>16.666666666666998</v>
      </c>
      <c r="O4577" s="25">
        <v>16.666666666666998</v>
      </c>
      <c r="P4577" s="25">
        <v>16.666666666666998</v>
      </c>
      <c r="Q4577" s="25">
        <v>16.666666666666998</v>
      </c>
      <c r="R4577" s="130">
        <v>0</v>
      </c>
    </row>
    <row r="4578" spans="2:18" x14ac:dyDescent="0.2">
      <c r="D4578" s="200"/>
      <c r="E4578" s="4" t="s">
        <v>69</v>
      </c>
      <c r="F4578" s="5"/>
      <c r="G4578" s="6">
        <v>4</v>
      </c>
      <c r="H4578" s="8">
        <v>2</v>
      </c>
      <c r="I4578" s="1">
        <v>1</v>
      </c>
      <c r="J4578" s="1">
        <v>2</v>
      </c>
      <c r="K4578" s="1">
        <v>1</v>
      </c>
      <c r="L4578" s="1">
        <v>0</v>
      </c>
      <c r="M4578" s="1">
        <v>0</v>
      </c>
      <c r="N4578" s="1">
        <v>0</v>
      </c>
      <c r="O4578" s="1">
        <v>0</v>
      </c>
      <c r="P4578" s="1">
        <v>0</v>
      </c>
      <c r="Q4578" s="1">
        <v>0</v>
      </c>
      <c r="R4578" s="9">
        <v>0</v>
      </c>
    </row>
    <row r="4579" spans="2:18" x14ac:dyDescent="0.2">
      <c r="D4579" s="200"/>
      <c r="E4579" s="11"/>
      <c r="F4579" s="10"/>
      <c r="G4579" s="7">
        <v>100</v>
      </c>
      <c r="H4579" s="75">
        <v>50</v>
      </c>
      <c r="I4579" s="2">
        <v>25</v>
      </c>
      <c r="J4579" s="41">
        <v>50</v>
      </c>
      <c r="K4579" s="30">
        <v>25</v>
      </c>
      <c r="L4579" s="82">
        <v>0</v>
      </c>
      <c r="M4579" s="49">
        <v>0</v>
      </c>
      <c r="N4579" s="82">
        <v>0</v>
      </c>
      <c r="O4579" s="49">
        <v>0</v>
      </c>
      <c r="P4579" s="49">
        <v>0</v>
      </c>
      <c r="Q4579" s="49">
        <v>0</v>
      </c>
      <c r="R4579" s="130">
        <v>0</v>
      </c>
    </row>
    <row r="4580" spans="2:18" x14ac:dyDescent="0.2">
      <c r="D4580" s="199" t="s">
        <v>70</v>
      </c>
      <c r="E4580" s="22" t="s">
        <v>18</v>
      </c>
      <c r="F4580" s="21"/>
      <c r="G4580" s="19">
        <v>0</v>
      </c>
      <c r="H4580" s="27">
        <v>0</v>
      </c>
      <c r="I4580" s="3">
        <v>0</v>
      </c>
      <c r="J4580" s="3">
        <v>0</v>
      </c>
      <c r="K4580" s="3">
        <v>0</v>
      </c>
      <c r="L4580" s="3">
        <v>0</v>
      </c>
      <c r="M4580" s="3">
        <v>0</v>
      </c>
      <c r="N4580" s="3">
        <v>0</v>
      </c>
      <c r="O4580" s="3">
        <v>0</v>
      </c>
      <c r="P4580" s="3">
        <v>0</v>
      </c>
      <c r="Q4580" s="3">
        <v>0</v>
      </c>
      <c r="R4580" s="26">
        <v>0</v>
      </c>
    </row>
    <row r="4581" spans="2:18" x14ac:dyDescent="0.2">
      <c r="D4581" s="201"/>
      <c r="E4581" s="45"/>
      <c r="F4581" s="51"/>
      <c r="G4581" s="119">
        <v>0</v>
      </c>
      <c r="H4581" s="136">
        <v>0</v>
      </c>
      <c r="I4581" s="83">
        <v>0</v>
      </c>
      <c r="J4581" s="103">
        <v>0</v>
      </c>
      <c r="K4581" s="83">
        <v>0</v>
      </c>
      <c r="L4581" s="83">
        <v>0</v>
      </c>
      <c r="M4581" s="103">
        <v>0</v>
      </c>
      <c r="N4581" s="83">
        <v>0</v>
      </c>
      <c r="O4581" s="103">
        <v>0</v>
      </c>
      <c r="P4581" s="103">
        <v>0</v>
      </c>
      <c r="Q4581" s="103">
        <v>0</v>
      </c>
      <c r="R4581" s="164">
        <v>0</v>
      </c>
    </row>
    <row r="4583" spans="2:18" x14ac:dyDescent="0.2">
      <c r="B4583" s="40" t="str">
        <f xml:space="preserve"> HYPERLINK("#'目次'!B117", "[111]")</f>
        <v>[111]</v>
      </c>
      <c r="C4583" s="23" t="s">
        <v>219</v>
      </c>
    </row>
    <row r="4584" spans="2:18" x14ac:dyDescent="0.2">
      <c r="C4584" s="186" t="s">
        <v>213</v>
      </c>
    </row>
    <row r="4586" spans="2:18" x14ac:dyDescent="0.2">
      <c r="C4586" s="23" t="s">
        <v>73</v>
      </c>
    </row>
    <row r="4587" spans="2:18" x14ac:dyDescent="0.2">
      <c r="D4587" s="195"/>
      <c r="E4587" s="196"/>
      <c r="F4587" s="196"/>
      <c r="G4587" s="37" t="s">
        <v>15</v>
      </c>
      <c r="H4587" s="33" t="s">
        <v>166</v>
      </c>
      <c r="I4587" s="13" t="s">
        <v>167</v>
      </c>
      <c r="J4587" s="13" t="s">
        <v>168</v>
      </c>
      <c r="K4587" s="13" t="s">
        <v>169</v>
      </c>
      <c r="L4587" s="13" t="s">
        <v>170</v>
      </c>
      <c r="M4587" s="13" t="s">
        <v>171</v>
      </c>
      <c r="N4587" s="13" t="s">
        <v>172</v>
      </c>
      <c r="O4587" s="13" t="s">
        <v>173</v>
      </c>
      <c r="P4587" s="13" t="s">
        <v>214</v>
      </c>
      <c r="Q4587" s="13" t="s">
        <v>215</v>
      </c>
      <c r="R4587" s="38" t="s">
        <v>18</v>
      </c>
    </row>
    <row r="4588" spans="2:18" x14ac:dyDescent="0.2">
      <c r="D4588" s="197"/>
      <c r="E4588" s="198"/>
      <c r="F4588" s="198"/>
      <c r="G4588" s="35"/>
      <c r="H4588" s="39"/>
      <c r="I4588" s="14"/>
      <c r="J4588" s="14"/>
      <c r="K4588" s="14"/>
      <c r="L4588" s="14"/>
      <c r="M4588" s="14"/>
      <c r="N4588" s="14"/>
      <c r="O4588" s="14"/>
      <c r="P4588" s="14"/>
      <c r="Q4588" s="14"/>
      <c r="R4588" s="34"/>
    </row>
    <row r="4589" spans="2:18" x14ac:dyDescent="0.2">
      <c r="D4589" s="78"/>
      <c r="E4589" s="79" t="s">
        <v>15</v>
      </c>
      <c r="F4589" s="66"/>
      <c r="G4589" s="36">
        <v>100</v>
      </c>
      <c r="H4589" s="17">
        <v>22</v>
      </c>
      <c r="I4589" s="17">
        <v>29</v>
      </c>
      <c r="J4589" s="17">
        <v>7</v>
      </c>
      <c r="K4589" s="17">
        <v>30</v>
      </c>
      <c r="L4589" s="17">
        <v>13</v>
      </c>
      <c r="M4589" s="17">
        <v>7</v>
      </c>
      <c r="N4589" s="17">
        <v>11</v>
      </c>
      <c r="O4589" s="17">
        <v>8</v>
      </c>
      <c r="P4589" s="17">
        <v>8</v>
      </c>
      <c r="Q4589" s="17">
        <v>8</v>
      </c>
      <c r="R4589" s="47">
        <v>16</v>
      </c>
    </row>
    <row r="4590" spans="2:18" x14ac:dyDescent="0.2">
      <c r="D4590" s="45"/>
      <c r="E4590" s="51"/>
      <c r="F4590" s="67"/>
      <c r="G4590" s="7">
        <v>100</v>
      </c>
      <c r="H4590" s="2">
        <v>22</v>
      </c>
      <c r="I4590" s="2">
        <v>29</v>
      </c>
      <c r="J4590" s="2">
        <v>7</v>
      </c>
      <c r="K4590" s="2">
        <v>30</v>
      </c>
      <c r="L4590" s="2">
        <v>13</v>
      </c>
      <c r="M4590" s="2">
        <v>7</v>
      </c>
      <c r="N4590" s="2">
        <v>11</v>
      </c>
      <c r="O4590" s="2">
        <v>8</v>
      </c>
      <c r="P4590" s="2">
        <v>8</v>
      </c>
      <c r="Q4590" s="2">
        <v>8</v>
      </c>
      <c r="R4590" s="15">
        <v>16</v>
      </c>
    </row>
    <row r="4591" spans="2:18" x14ac:dyDescent="0.2">
      <c r="D4591" s="199" t="s">
        <v>74</v>
      </c>
      <c r="E4591" s="22" t="s">
        <v>75</v>
      </c>
      <c r="F4591" s="21"/>
      <c r="G4591" s="19">
        <v>43</v>
      </c>
      <c r="H4591" s="27">
        <v>11</v>
      </c>
      <c r="I4591" s="3">
        <v>12</v>
      </c>
      <c r="J4591" s="3">
        <v>4</v>
      </c>
      <c r="K4591" s="3">
        <v>17</v>
      </c>
      <c r="L4591" s="3">
        <v>7</v>
      </c>
      <c r="M4591" s="3">
        <v>3</v>
      </c>
      <c r="N4591" s="3">
        <v>6</v>
      </c>
      <c r="O4591" s="3">
        <v>5</v>
      </c>
      <c r="P4591" s="3">
        <v>4</v>
      </c>
      <c r="Q4591" s="3">
        <v>4</v>
      </c>
      <c r="R4591" s="26">
        <v>5</v>
      </c>
    </row>
    <row r="4592" spans="2:18" x14ac:dyDescent="0.2">
      <c r="D4592" s="200"/>
      <c r="E4592" s="11"/>
      <c r="F4592" s="10"/>
      <c r="G4592" s="7">
        <v>100</v>
      </c>
      <c r="H4592" s="18">
        <v>25.581395348836999</v>
      </c>
      <c r="I4592" s="2">
        <v>27.906976744186</v>
      </c>
      <c r="J4592" s="2">
        <v>9.3023255813949994</v>
      </c>
      <c r="K4592" s="25">
        <v>39.534883720929997</v>
      </c>
      <c r="L4592" s="2">
        <v>16.279069767442</v>
      </c>
      <c r="M4592" s="2">
        <v>6.9767441860470001</v>
      </c>
      <c r="N4592" s="2">
        <v>13.953488372093</v>
      </c>
      <c r="O4592" s="2">
        <v>11.627906976744001</v>
      </c>
      <c r="P4592" s="2">
        <v>9.3023255813949994</v>
      </c>
      <c r="Q4592" s="2">
        <v>9.3023255813949994</v>
      </c>
      <c r="R4592" s="15">
        <v>11.627906976744001</v>
      </c>
    </row>
    <row r="4593" spans="4:18" x14ac:dyDescent="0.2">
      <c r="D4593" s="200"/>
      <c r="E4593" s="4" t="s">
        <v>34</v>
      </c>
      <c r="F4593" s="5"/>
      <c r="G4593" s="6">
        <v>1</v>
      </c>
      <c r="H4593" s="8">
        <v>0</v>
      </c>
      <c r="I4593" s="1">
        <v>1</v>
      </c>
      <c r="J4593" s="1">
        <v>0</v>
      </c>
      <c r="K4593" s="1">
        <v>0</v>
      </c>
      <c r="L4593" s="1">
        <v>1</v>
      </c>
      <c r="M4593" s="1">
        <v>0</v>
      </c>
      <c r="N4593" s="1">
        <v>1</v>
      </c>
      <c r="O4593" s="1">
        <v>1</v>
      </c>
      <c r="P4593" s="1">
        <v>1</v>
      </c>
      <c r="Q4593" s="1">
        <v>1</v>
      </c>
      <c r="R4593" s="9">
        <v>0</v>
      </c>
    </row>
    <row r="4594" spans="4:18" x14ac:dyDescent="0.2">
      <c r="D4594" s="200"/>
      <c r="E4594" s="11"/>
      <c r="F4594" s="10"/>
      <c r="G4594" s="7">
        <v>100</v>
      </c>
      <c r="H4594" s="127">
        <v>0</v>
      </c>
      <c r="I4594" s="41">
        <v>100</v>
      </c>
      <c r="J4594" s="49">
        <v>0</v>
      </c>
      <c r="K4594" s="82">
        <v>0</v>
      </c>
      <c r="L4594" s="41">
        <v>100</v>
      </c>
      <c r="M4594" s="49">
        <v>0</v>
      </c>
      <c r="N4594" s="41">
        <v>100</v>
      </c>
      <c r="O4594" s="41">
        <v>100</v>
      </c>
      <c r="P4594" s="41">
        <v>100</v>
      </c>
      <c r="Q4594" s="41">
        <v>100</v>
      </c>
      <c r="R4594" s="130">
        <v>0</v>
      </c>
    </row>
    <row r="4595" spans="4:18" x14ac:dyDescent="0.2">
      <c r="D4595" s="200"/>
      <c r="E4595" s="4" t="s">
        <v>35</v>
      </c>
      <c r="F4595" s="5"/>
      <c r="G4595" s="6">
        <v>8</v>
      </c>
      <c r="H4595" s="8">
        <v>3</v>
      </c>
      <c r="I4595" s="1">
        <v>2</v>
      </c>
      <c r="J4595" s="1">
        <v>1</v>
      </c>
      <c r="K4595" s="1">
        <v>2</v>
      </c>
      <c r="L4595" s="1">
        <v>1</v>
      </c>
      <c r="M4595" s="1">
        <v>0</v>
      </c>
      <c r="N4595" s="1">
        <v>0</v>
      </c>
      <c r="O4595" s="1">
        <v>0</v>
      </c>
      <c r="P4595" s="1">
        <v>0</v>
      </c>
      <c r="Q4595" s="1">
        <v>0</v>
      </c>
      <c r="R4595" s="9">
        <v>2</v>
      </c>
    </row>
    <row r="4596" spans="4:18" x14ac:dyDescent="0.2">
      <c r="D4596" s="200"/>
      <c r="E4596" s="11"/>
      <c r="F4596" s="10"/>
      <c r="G4596" s="7">
        <v>100</v>
      </c>
      <c r="H4596" s="75">
        <v>37.5</v>
      </c>
      <c r="I4596" s="2">
        <v>25</v>
      </c>
      <c r="J4596" s="25">
        <v>12.5</v>
      </c>
      <c r="K4596" s="30">
        <v>25</v>
      </c>
      <c r="L4596" s="2">
        <v>12.5</v>
      </c>
      <c r="M4596" s="49">
        <v>0</v>
      </c>
      <c r="N4596" s="82">
        <v>0</v>
      </c>
      <c r="O4596" s="49">
        <v>0</v>
      </c>
      <c r="P4596" s="49">
        <v>0</v>
      </c>
      <c r="Q4596" s="49">
        <v>0</v>
      </c>
      <c r="R4596" s="85">
        <v>25</v>
      </c>
    </row>
    <row r="4597" spans="4:18" x14ac:dyDescent="0.2">
      <c r="D4597" s="200"/>
      <c r="E4597" s="4" t="s">
        <v>36</v>
      </c>
      <c r="F4597" s="5"/>
      <c r="G4597" s="6">
        <v>9</v>
      </c>
      <c r="H4597" s="8">
        <v>3</v>
      </c>
      <c r="I4597" s="1">
        <v>4</v>
      </c>
      <c r="J4597" s="1">
        <v>1</v>
      </c>
      <c r="K4597" s="1">
        <v>4</v>
      </c>
      <c r="L4597" s="1">
        <v>1</v>
      </c>
      <c r="M4597" s="1">
        <v>1</v>
      </c>
      <c r="N4597" s="1">
        <v>1</v>
      </c>
      <c r="O4597" s="1">
        <v>1</v>
      </c>
      <c r="P4597" s="1">
        <v>1</v>
      </c>
      <c r="Q4597" s="1">
        <v>1</v>
      </c>
      <c r="R4597" s="9">
        <v>1</v>
      </c>
    </row>
    <row r="4598" spans="4:18" x14ac:dyDescent="0.2">
      <c r="D4598" s="200"/>
      <c r="E4598" s="11"/>
      <c r="F4598" s="10"/>
      <c r="G4598" s="7">
        <v>100</v>
      </c>
      <c r="H4598" s="75">
        <v>33.333333333333002</v>
      </c>
      <c r="I4598" s="41">
        <v>44.444444444444002</v>
      </c>
      <c r="J4598" s="2">
        <v>11.111111111111001</v>
      </c>
      <c r="K4598" s="41">
        <v>44.444444444444002</v>
      </c>
      <c r="L4598" s="2">
        <v>11.111111111111001</v>
      </c>
      <c r="M4598" s="2">
        <v>11.111111111111001</v>
      </c>
      <c r="N4598" s="2">
        <v>11.111111111111001</v>
      </c>
      <c r="O4598" s="2">
        <v>11.111111111111001</v>
      </c>
      <c r="P4598" s="2">
        <v>11.111111111111001</v>
      </c>
      <c r="Q4598" s="2">
        <v>11.111111111111001</v>
      </c>
      <c r="R4598" s="15">
        <v>11.111111111111001</v>
      </c>
    </row>
    <row r="4599" spans="4:18" x14ac:dyDescent="0.2">
      <c r="D4599" s="200"/>
      <c r="E4599" s="4" t="s">
        <v>37</v>
      </c>
      <c r="F4599" s="5"/>
      <c r="G4599" s="6">
        <v>9</v>
      </c>
      <c r="H4599" s="8">
        <v>1</v>
      </c>
      <c r="I4599" s="1">
        <v>3</v>
      </c>
      <c r="J4599" s="1">
        <v>0</v>
      </c>
      <c r="K4599" s="1">
        <v>3</v>
      </c>
      <c r="L4599" s="1">
        <v>3</v>
      </c>
      <c r="M4599" s="1">
        <v>1</v>
      </c>
      <c r="N4599" s="1">
        <v>3</v>
      </c>
      <c r="O4599" s="1">
        <v>1</v>
      </c>
      <c r="P4599" s="1">
        <v>1</v>
      </c>
      <c r="Q4599" s="1">
        <v>1</v>
      </c>
      <c r="R4599" s="9">
        <v>0</v>
      </c>
    </row>
    <row r="4600" spans="4:18" x14ac:dyDescent="0.2">
      <c r="D4600" s="200"/>
      <c r="E4600" s="11"/>
      <c r="F4600" s="10"/>
      <c r="G4600" s="7">
        <v>100</v>
      </c>
      <c r="H4600" s="97">
        <v>11.111111111111001</v>
      </c>
      <c r="I4600" s="2">
        <v>33.333333333333002</v>
      </c>
      <c r="J4600" s="49">
        <v>0</v>
      </c>
      <c r="K4600" s="2">
        <v>33.333333333333002</v>
      </c>
      <c r="L4600" s="41">
        <v>33.333333333333002</v>
      </c>
      <c r="M4600" s="2">
        <v>11.111111111111001</v>
      </c>
      <c r="N4600" s="41">
        <v>33.333333333333002</v>
      </c>
      <c r="O4600" s="2">
        <v>11.111111111111001</v>
      </c>
      <c r="P4600" s="2">
        <v>11.111111111111001</v>
      </c>
      <c r="Q4600" s="2">
        <v>11.111111111111001</v>
      </c>
      <c r="R4600" s="130">
        <v>0</v>
      </c>
    </row>
    <row r="4601" spans="4:18" x14ac:dyDescent="0.2">
      <c r="D4601" s="200"/>
      <c r="E4601" s="4" t="s">
        <v>38</v>
      </c>
      <c r="F4601" s="5"/>
      <c r="G4601" s="6">
        <v>7</v>
      </c>
      <c r="H4601" s="8">
        <v>1</v>
      </c>
      <c r="I4601" s="1">
        <v>2</v>
      </c>
      <c r="J4601" s="1">
        <v>2</v>
      </c>
      <c r="K4601" s="1">
        <v>2</v>
      </c>
      <c r="L4601" s="1">
        <v>1</v>
      </c>
      <c r="M4601" s="1">
        <v>0</v>
      </c>
      <c r="N4601" s="1">
        <v>0</v>
      </c>
      <c r="O4601" s="1">
        <v>0</v>
      </c>
      <c r="P4601" s="1">
        <v>0</v>
      </c>
      <c r="Q4601" s="1">
        <v>0</v>
      </c>
      <c r="R4601" s="9">
        <v>1</v>
      </c>
    </row>
    <row r="4602" spans="4:18" x14ac:dyDescent="0.2">
      <c r="D4602" s="200"/>
      <c r="E4602" s="11"/>
      <c r="F4602" s="10"/>
      <c r="G4602" s="7">
        <v>100</v>
      </c>
      <c r="H4602" s="72">
        <v>14.285714285714</v>
      </c>
      <c r="I4602" s="2">
        <v>28.571428571428999</v>
      </c>
      <c r="J4602" s="41">
        <v>28.571428571428999</v>
      </c>
      <c r="K4602" s="2">
        <v>28.571428571428999</v>
      </c>
      <c r="L4602" s="2">
        <v>14.285714285714</v>
      </c>
      <c r="M4602" s="49">
        <v>0</v>
      </c>
      <c r="N4602" s="82">
        <v>0</v>
      </c>
      <c r="O4602" s="49">
        <v>0</v>
      </c>
      <c r="P4602" s="49">
        <v>0</v>
      </c>
      <c r="Q4602" s="49">
        <v>0</v>
      </c>
      <c r="R4602" s="15">
        <v>14.285714285714</v>
      </c>
    </row>
    <row r="4603" spans="4:18" x14ac:dyDescent="0.2">
      <c r="D4603" s="200"/>
      <c r="E4603" s="4" t="s">
        <v>39</v>
      </c>
      <c r="F4603" s="5"/>
      <c r="G4603" s="6">
        <v>5</v>
      </c>
      <c r="H4603" s="8">
        <v>2</v>
      </c>
      <c r="I4603" s="1">
        <v>0</v>
      </c>
      <c r="J4603" s="1">
        <v>0</v>
      </c>
      <c r="K4603" s="1">
        <v>3</v>
      </c>
      <c r="L4603" s="1">
        <v>0</v>
      </c>
      <c r="M4603" s="1">
        <v>0</v>
      </c>
      <c r="N4603" s="1">
        <v>1</v>
      </c>
      <c r="O4603" s="1">
        <v>1</v>
      </c>
      <c r="P4603" s="1">
        <v>1</v>
      </c>
      <c r="Q4603" s="1">
        <v>1</v>
      </c>
      <c r="R4603" s="9">
        <v>1</v>
      </c>
    </row>
    <row r="4604" spans="4:18" x14ac:dyDescent="0.2">
      <c r="D4604" s="200"/>
      <c r="E4604" s="11"/>
      <c r="F4604" s="10"/>
      <c r="G4604" s="7">
        <v>100</v>
      </c>
      <c r="H4604" s="75">
        <v>40</v>
      </c>
      <c r="I4604" s="82">
        <v>0</v>
      </c>
      <c r="J4604" s="49">
        <v>0</v>
      </c>
      <c r="K4604" s="41">
        <v>60</v>
      </c>
      <c r="L4604" s="82">
        <v>0</v>
      </c>
      <c r="M4604" s="49">
        <v>0</v>
      </c>
      <c r="N4604" s="25">
        <v>20</v>
      </c>
      <c r="O4604" s="41">
        <v>20</v>
      </c>
      <c r="P4604" s="41">
        <v>20</v>
      </c>
      <c r="Q4604" s="41">
        <v>20</v>
      </c>
      <c r="R4604" s="15">
        <v>20</v>
      </c>
    </row>
    <row r="4605" spans="4:18" x14ac:dyDescent="0.2">
      <c r="D4605" s="200"/>
      <c r="E4605" s="4" t="s">
        <v>40</v>
      </c>
      <c r="F4605" s="5"/>
      <c r="G4605" s="6">
        <v>4</v>
      </c>
      <c r="H4605" s="8">
        <v>1</v>
      </c>
      <c r="I4605" s="1">
        <v>0</v>
      </c>
      <c r="J4605" s="1">
        <v>0</v>
      </c>
      <c r="K4605" s="1">
        <v>3</v>
      </c>
      <c r="L4605" s="1">
        <v>0</v>
      </c>
      <c r="M4605" s="1">
        <v>1</v>
      </c>
      <c r="N4605" s="1">
        <v>0</v>
      </c>
      <c r="O4605" s="1">
        <v>1</v>
      </c>
      <c r="P4605" s="1">
        <v>0</v>
      </c>
      <c r="Q4605" s="1">
        <v>0</v>
      </c>
      <c r="R4605" s="9">
        <v>0</v>
      </c>
    </row>
    <row r="4606" spans="4:18" x14ac:dyDescent="0.2">
      <c r="D4606" s="200"/>
      <c r="E4606" s="11"/>
      <c r="F4606" s="10"/>
      <c r="G4606" s="7">
        <v>100</v>
      </c>
      <c r="H4606" s="18">
        <v>25</v>
      </c>
      <c r="I4606" s="82">
        <v>0</v>
      </c>
      <c r="J4606" s="49">
        <v>0</v>
      </c>
      <c r="K4606" s="41">
        <v>75</v>
      </c>
      <c r="L4606" s="82">
        <v>0</v>
      </c>
      <c r="M4606" s="41">
        <v>25</v>
      </c>
      <c r="N4606" s="82">
        <v>0</v>
      </c>
      <c r="O4606" s="41">
        <v>25</v>
      </c>
      <c r="P4606" s="49">
        <v>0</v>
      </c>
      <c r="Q4606" s="49">
        <v>0</v>
      </c>
      <c r="R4606" s="130">
        <v>0</v>
      </c>
    </row>
    <row r="4607" spans="4:18" x14ac:dyDescent="0.2">
      <c r="D4607" s="199" t="s">
        <v>76</v>
      </c>
      <c r="E4607" s="22" t="s">
        <v>77</v>
      </c>
      <c r="F4607" s="21"/>
      <c r="G4607" s="19">
        <v>57</v>
      </c>
      <c r="H4607" s="27">
        <v>11</v>
      </c>
      <c r="I4607" s="3">
        <v>17</v>
      </c>
      <c r="J4607" s="3">
        <v>3</v>
      </c>
      <c r="K4607" s="3">
        <v>13</v>
      </c>
      <c r="L4607" s="3">
        <v>6</v>
      </c>
      <c r="M4607" s="3">
        <v>4</v>
      </c>
      <c r="N4607" s="3">
        <v>5</v>
      </c>
      <c r="O4607" s="3">
        <v>3</v>
      </c>
      <c r="P4607" s="3">
        <v>4</v>
      </c>
      <c r="Q4607" s="3">
        <v>4</v>
      </c>
      <c r="R4607" s="26">
        <v>11</v>
      </c>
    </row>
    <row r="4608" spans="4:18" x14ac:dyDescent="0.2">
      <c r="D4608" s="200"/>
      <c r="E4608" s="11"/>
      <c r="F4608" s="10"/>
      <c r="G4608" s="7">
        <v>100</v>
      </c>
      <c r="H4608" s="18">
        <v>19.298245614035</v>
      </c>
      <c r="I4608" s="2">
        <v>29.824561403509001</v>
      </c>
      <c r="J4608" s="2">
        <v>5.2631578947369997</v>
      </c>
      <c r="K4608" s="30">
        <v>22.807017543859999</v>
      </c>
      <c r="L4608" s="2">
        <v>10.526315789473999</v>
      </c>
      <c r="M4608" s="2">
        <v>7.0175438596489998</v>
      </c>
      <c r="N4608" s="2">
        <v>8.7719298245609991</v>
      </c>
      <c r="O4608" s="2">
        <v>5.2631578947369997</v>
      </c>
      <c r="P4608" s="2">
        <v>7.0175438596489998</v>
      </c>
      <c r="Q4608" s="2">
        <v>7.0175438596489998</v>
      </c>
      <c r="R4608" s="15">
        <v>19.298245614035</v>
      </c>
    </row>
    <row r="4609" spans="2:18" x14ac:dyDescent="0.2">
      <c r="D4609" s="200"/>
      <c r="E4609" s="4" t="s">
        <v>34</v>
      </c>
      <c r="F4609" s="5"/>
      <c r="G4609" s="6">
        <v>1</v>
      </c>
      <c r="H4609" s="8">
        <v>0</v>
      </c>
      <c r="I4609" s="1">
        <v>0</v>
      </c>
      <c r="J4609" s="1">
        <v>0</v>
      </c>
      <c r="K4609" s="1">
        <v>0</v>
      </c>
      <c r="L4609" s="1">
        <v>0</v>
      </c>
      <c r="M4609" s="1">
        <v>0</v>
      </c>
      <c r="N4609" s="1">
        <v>0</v>
      </c>
      <c r="O4609" s="1">
        <v>0</v>
      </c>
      <c r="P4609" s="1">
        <v>0</v>
      </c>
      <c r="Q4609" s="1">
        <v>0</v>
      </c>
      <c r="R4609" s="9">
        <v>1</v>
      </c>
    </row>
    <row r="4610" spans="2:18" x14ac:dyDescent="0.2">
      <c r="D4610" s="200"/>
      <c r="E4610" s="11"/>
      <c r="F4610" s="10"/>
      <c r="G4610" s="7">
        <v>100</v>
      </c>
      <c r="H4610" s="127">
        <v>0</v>
      </c>
      <c r="I4610" s="82">
        <v>0</v>
      </c>
      <c r="J4610" s="49">
        <v>0</v>
      </c>
      <c r="K4610" s="82">
        <v>0</v>
      </c>
      <c r="L4610" s="82">
        <v>0</v>
      </c>
      <c r="M4610" s="49">
        <v>0</v>
      </c>
      <c r="N4610" s="82">
        <v>0</v>
      </c>
      <c r="O4610" s="49">
        <v>0</v>
      </c>
      <c r="P4610" s="49">
        <v>0</v>
      </c>
      <c r="Q4610" s="49">
        <v>0</v>
      </c>
      <c r="R4610" s="102">
        <v>100</v>
      </c>
    </row>
    <row r="4611" spans="2:18" x14ac:dyDescent="0.2">
      <c r="D4611" s="200"/>
      <c r="E4611" s="4" t="s">
        <v>35</v>
      </c>
      <c r="F4611" s="5"/>
      <c r="G4611" s="6">
        <v>9</v>
      </c>
      <c r="H4611" s="8">
        <v>1</v>
      </c>
      <c r="I4611" s="1">
        <v>3</v>
      </c>
      <c r="J4611" s="1">
        <v>0</v>
      </c>
      <c r="K4611" s="1">
        <v>1</v>
      </c>
      <c r="L4611" s="1">
        <v>2</v>
      </c>
      <c r="M4611" s="1">
        <v>1</v>
      </c>
      <c r="N4611" s="1">
        <v>1</v>
      </c>
      <c r="O4611" s="1">
        <v>1</v>
      </c>
      <c r="P4611" s="1">
        <v>1</v>
      </c>
      <c r="Q4611" s="1">
        <v>1</v>
      </c>
      <c r="R4611" s="9">
        <v>3</v>
      </c>
    </row>
    <row r="4612" spans="2:18" x14ac:dyDescent="0.2">
      <c r="D4612" s="200"/>
      <c r="E4612" s="11"/>
      <c r="F4612" s="10"/>
      <c r="G4612" s="7">
        <v>100</v>
      </c>
      <c r="H4612" s="97">
        <v>11.111111111111001</v>
      </c>
      <c r="I4612" s="2">
        <v>33.333333333333002</v>
      </c>
      <c r="J4612" s="49">
        <v>0</v>
      </c>
      <c r="K4612" s="50">
        <v>11.111111111111001</v>
      </c>
      <c r="L4612" s="25">
        <v>22.222222222222001</v>
      </c>
      <c r="M4612" s="2">
        <v>11.111111111111001</v>
      </c>
      <c r="N4612" s="2">
        <v>11.111111111111001</v>
      </c>
      <c r="O4612" s="2">
        <v>11.111111111111001</v>
      </c>
      <c r="P4612" s="2">
        <v>11.111111111111001</v>
      </c>
      <c r="Q4612" s="2">
        <v>11.111111111111001</v>
      </c>
      <c r="R4612" s="102">
        <v>33.333333333333002</v>
      </c>
    </row>
    <row r="4613" spans="2:18" x14ac:dyDescent="0.2">
      <c r="D4613" s="200"/>
      <c r="E4613" s="4" t="s">
        <v>36</v>
      </c>
      <c r="F4613" s="5"/>
      <c r="G4613" s="6">
        <v>14</v>
      </c>
      <c r="H4613" s="8">
        <v>1</v>
      </c>
      <c r="I4613" s="1">
        <v>3</v>
      </c>
      <c r="J4613" s="1">
        <v>1</v>
      </c>
      <c r="K4613" s="1">
        <v>5</v>
      </c>
      <c r="L4613" s="1">
        <v>0</v>
      </c>
      <c r="M4613" s="1">
        <v>1</v>
      </c>
      <c r="N4613" s="1">
        <v>1</v>
      </c>
      <c r="O4613" s="1">
        <v>0</v>
      </c>
      <c r="P4613" s="1">
        <v>0</v>
      </c>
      <c r="Q4613" s="1">
        <v>0</v>
      </c>
      <c r="R4613" s="9">
        <v>2</v>
      </c>
    </row>
    <row r="4614" spans="2:18" x14ac:dyDescent="0.2">
      <c r="D4614" s="200"/>
      <c r="E4614" s="11"/>
      <c r="F4614" s="10"/>
      <c r="G4614" s="7">
        <v>100</v>
      </c>
      <c r="H4614" s="97">
        <v>7.1428571428570002</v>
      </c>
      <c r="I4614" s="30">
        <v>21.428571428571001</v>
      </c>
      <c r="J4614" s="2">
        <v>7.1428571428570002</v>
      </c>
      <c r="K4614" s="25">
        <v>35.714285714286</v>
      </c>
      <c r="L4614" s="82">
        <v>0</v>
      </c>
      <c r="M4614" s="2">
        <v>7.1428571428570002</v>
      </c>
      <c r="N4614" s="2">
        <v>7.1428571428570002</v>
      </c>
      <c r="O4614" s="49">
        <v>0</v>
      </c>
      <c r="P4614" s="49">
        <v>0</v>
      </c>
      <c r="Q4614" s="49">
        <v>0</v>
      </c>
      <c r="R4614" s="15">
        <v>14.285714285714</v>
      </c>
    </row>
    <row r="4615" spans="2:18" x14ac:dyDescent="0.2">
      <c r="D4615" s="200"/>
      <c r="E4615" s="4" t="s">
        <v>37</v>
      </c>
      <c r="F4615" s="5"/>
      <c r="G4615" s="6">
        <v>13</v>
      </c>
      <c r="H4615" s="8">
        <v>4</v>
      </c>
      <c r="I4615" s="1">
        <v>4</v>
      </c>
      <c r="J4615" s="1">
        <v>0</v>
      </c>
      <c r="K4615" s="1">
        <v>4</v>
      </c>
      <c r="L4615" s="1">
        <v>3</v>
      </c>
      <c r="M4615" s="1">
        <v>1</v>
      </c>
      <c r="N4615" s="1">
        <v>2</v>
      </c>
      <c r="O4615" s="1">
        <v>1</v>
      </c>
      <c r="P4615" s="1">
        <v>1</v>
      </c>
      <c r="Q4615" s="1">
        <v>1</v>
      </c>
      <c r="R4615" s="9">
        <v>1</v>
      </c>
    </row>
    <row r="4616" spans="2:18" x14ac:dyDescent="0.2">
      <c r="D4616" s="200"/>
      <c r="E4616" s="11"/>
      <c r="F4616" s="10"/>
      <c r="G4616" s="7">
        <v>100</v>
      </c>
      <c r="H4616" s="70">
        <v>30.769230769231001</v>
      </c>
      <c r="I4616" s="2">
        <v>30.769230769231001</v>
      </c>
      <c r="J4616" s="49">
        <v>0</v>
      </c>
      <c r="K4616" s="2">
        <v>30.769230769231001</v>
      </c>
      <c r="L4616" s="41">
        <v>23.076923076922998</v>
      </c>
      <c r="M4616" s="2">
        <v>7.6923076923079998</v>
      </c>
      <c r="N4616" s="2">
        <v>15.384615384615</v>
      </c>
      <c r="O4616" s="2">
        <v>7.6923076923079998</v>
      </c>
      <c r="P4616" s="2">
        <v>7.6923076923079998</v>
      </c>
      <c r="Q4616" s="2">
        <v>7.6923076923079998</v>
      </c>
      <c r="R4616" s="95">
        <v>7.6923076923079998</v>
      </c>
    </row>
    <row r="4617" spans="2:18" x14ac:dyDescent="0.2">
      <c r="D4617" s="200"/>
      <c r="E4617" s="4" t="s">
        <v>38</v>
      </c>
      <c r="F4617" s="5"/>
      <c r="G4617" s="6">
        <v>11</v>
      </c>
      <c r="H4617" s="8">
        <v>3</v>
      </c>
      <c r="I4617" s="1">
        <v>5</v>
      </c>
      <c r="J4617" s="1">
        <v>0</v>
      </c>
      <c r="K4617" s="1">
        <v>1</v>
      </c>
      <c r="L4617" s="1">
        <v>0</v>
      </c>
      <c r="M4617" s="1">
        <v>0</v>
      </c>
      <c r="N4617" s="1">
        <v>0</v>
      </c>
      <c r="O4617" s="1">
        <v>0</v>
      </c>
      <c r="P4617" s="1">
        <v>1</v>
      </c>
      <c r="Q4617" s="1">
        <v>1</v>
      </c>
      <c r="R4617" s="9">
        <v>2</v>
      </c>
    </row>
    <row r="4618" spans="2:18" x14ac:dyDescent="0.2">
      <c r="D4618" s="200"/>
      <c r="E4618" s="11"/>
      <c r="F4618" s="10"/>
      <c r="G4618" s="7">
        <v>100</v>
      </c>
      <c r="H4618" s="70">
        <v>27.272727272727</v>
      </c>
      <c r="I4618" s="41">
        <v>45.454545454544999</v>
      </c>
      <c r="J4618" s="49">
        <v>0</v>
      </c>
      <c r="K4618" s="50">
        <v>9.0909090909089993</v>
      </c>
      <c r="L4618" s="82">
        <v>0</v>
      </c>
      <c r="M4618" s="49">
        <v>0</v>
      </c>
      <c r="N4618" s="82">
        <v>0</v>
      </c>
      <c r="O4618" s="49">
        <v>0</v>
      </c>
      <c r="P4618" s="2">
        <v>9.0909090909089993</v>
      </c>
      <c r="Q4618" s="2">
        <v>9.0909090909089993</v>
      </c>
      <c r="R4618" s="15">
        <v>18.181818181817999</v>
      </c>
    </row>
    <row r="4619" spans="2:18" x14ac:dyDescent="0.2">
      <c r="D4619" s="200"/>
      <c r="E4619" s="4" t="s">
        <v>39</v>
      </c>
      <c r="F4619" s="5"/>
      <c r="G4619" s="6">
        <v>5</v>
      </c>
      <c r="H4619" s="8">
        <v>2</v>
      </c>
      <c r="I4619" s="1">
        <v>1</v>
      </c>
      <c r="J4619" s="1">
        <v>1</v>
      </c>
      <c r="K4619" s="1">
        <v>1</v>
      </c>
      <c r="L4619" s="1">
        <v>1</v>
      </c>
      <c r="M4619" s="1">
        <v>1</v>
      </c>
      <c r="N4619" s="1">
        <v>1</v>
      </c>
      <c r="O4619" s="1">
        <v>1</v>
      </c>
      <c r="P4619" s="1">
        <v>1</v>
      </c>
      <c r="Q4619" s="1">
        <v>1</v>
      </c>
      <c r="R4619" s="9">
        <v>1</v>
      </c>
    </row>
    <row r="4620" spans="2:18" x14ac:dyDescent="0.2">
      <c r="D4620" s="200"/>
      <c r="E4620" s="11"/>
      <c r="F4620" s="10"/>
      <c r="G4620" s="7">
        <v>100</v>
      </c>
      <c r="H4620" s="75">
        <v>40</v>
      </c>
      <c r="I4620" s="30">
        <v>20</v>
      </c>
      <c r="J4620" s="41">
        <v>20</v>
      </c>
      <c r="K4620" s="50">
        <v>20</v>
      </c>
      <c r="L4620" s="25">
        <v>20</v>
      </c>
      <c r="M4620" s="41">
        <v>20</v>
      </c>
      <c r="N4620" s="25">
        <v>20</v>
      </c>
      <c r="O4620" s="41">
        <v>20</v>
      </c>
      <c r="P4620" s="41">
        <v>20</v>
      </c>
      <c r="Q4620" s="41">
        <v>20</v>
      </c>
      <c r="R4620" s="15">
        <v>20</v>
      </c>
    </row>
    <row r="4621" spans="2:18" x14ac:dyDescent="0.2">
      <c r="D4621" s="200"/>
      <c r="E4621" s="4" t="s">
        <v>40</v>
      </c>
      <c r="F4621" s="5"/>
      <c r="G4621" s="6">
        <v>4</v>
      </c>
      <c r="H4621" s="8">
        <v>0</v>
      </c>
      <c r="I4621" s="1">
        <v>1</v>
      </c>
      <c r="J4621" s="1">
        <v>1</v>
      </c>
      <c r="K4621" s="1">
        <v>1</v>
      </c>
      <c r="L4621" s="1">
        <v>0</v>
      </c>
      <c r="M4621" s="1">
        <v>0</v>
      </c>
      <c r="N4621" s="1">
        <v>0</v>
      </c>
      <c r="O4621" s="1">
        <v>0</v>
      </c>
      <c r="P4621" s="1">
        <v>0</v>
      </c>
      <c r="Q4621" s="1">
        <v>0</v>
      </c>
      <c r="R4621" s="9">
        <v>1</v>
      </c>
    </row>
    <row r="4622" spans="2:18" x14ac:dyDescent="0.2">
      <c r="D4622" s="201"/>
      <c r="E4622" s="45"/>
      <c r="F4622" s="51"/>
      <c r="G4622" s="81">
        <v>100</v>
      </c>
      <c r="H4622" s="136">
        <v>0</v>
      </c>
      <c r="I4622" s="64">
        <v>25</v>
      </c>
      <c r="J4622" s="112">
        <v>25</v>
      </c>
      <c r="K4622" s="126">
        <v>25</v>
      </c>
      <c r="L4622" s="83">
        <v>0</v>
      </c>
      <c r="M4622" s="103">
        <v>0</v>
      </c>
      <c r="N4622" s="83">
        <v>0</v>
      </c>
      <c r="O4622" s="103">
        <v>0</v>
      </c>
      <c r="P4622" s="103">
        <v>0</v>
      </c>
      <c r="Q4622" s="103">
        <v>0</v>
      </c>
      <c r="R4622" s="154">
        <v>25</v>
      </c>
    </row>
    <row r="4624" spans="2:18" x14ac:dyDescent="0.2">
      <c r="B4624" s="40" t="str">
        <f xml:space="preserve"> HYPERLINK("#'目次'!B118", "[112]")</f>
        <v>[112]</v>
      </c>
      <c r="C4624" s="23" t="s">
        <v>219</v>
      </c>
    </row>
    <row r="4625" spans="3:18" x14ac:dyDescent="0.2">
      <c r="C4625" s="186" t="s">
        <v>213</v>
      </c>
    </row>
    <row r="4627" spans="3:18" x14ac:dyDescent="0.2">
      <c r="C4627" s="23" t="s">
        <v>80</v>
      </c>
    </row>
    <row r="4628" spans="3:18" x14ac:dyDescent="0.2">
      <c r="E4628" s="195"/>
      <c r="F4628" s="196"/>
      <c r="G4628" s="37" t="s">
        <v>15</v>
      </c>
      <c r="H4628" s="33" t="s">
        <v>166</v>
      </c>
      <c r="I4628" s="13" t="s">
        <v>167</v>
      </c>
      <c r="J4628" s="13" t="s">
        <v>168</v>
      </c>
      <c r="K4628" s="13" t="s">
        <v>169</v>
      </c>
      <c r="L4628" s="13" t="s">
        <v>170</v>
      </c>
      <c r="M4628" s="13" t="s">
        <v>171</v>
      </c>
      <c r="N4628" s="13" t="s">
        <v>172</v>
      </c>
      <c r="O4628" s="13" t="s">
        <v>173</v>
      </c>
      <c r="P4628" s="13" t="s">
        <v>214</v>
      </c>
      <c r="Q4628" s="13" t="s">
        <v>215</v>
      </c>
      <c r="R4628" s="38" t="s">
        <v>18</v>
      </c>
    </row>
    <row r="4629" spans="3:18" x14ac:dyDescent="0.2">
      <c r="E4629" s="197"/>
      <c r="F4629" s="198"/>
      <c r="G4629" s="35"/>
      <c r="H4629" s="39"/>
      <c r="I4629" s="14"/>
      <c r="J4629" s="14"/>
      <c r="K4629" s="14"/>
      <c r="L4629" s="14"/>
      <c r="M4629" s="14"/>
      <c r="N4629" s="14"/>
      <c r="O4629" s="14"/>
      <c r="P4629" s="14"/>
      <c r="Q4629" s="14"/>
      <c r="R4629" s="34"/>
    </row>
    <row r="4630" spans="3:18" x14ac:dyDescent="0.2">
      <c r="E4630" s="120" t="s">
        <v>15</v>
      </c>
      <c r="F4630" s="66"/>
      <c r="G4630" s="36">
        <v>100</v>
      </c>
      <c r="H4630" s="17">
        <v>22</v>
      </c>
      <c r="I4630" s="17">
        <v>29</v>
      </c>
      <c r="J4630" s="17">
        <v>7</v>
      </c>
      <c r="K4630" s="17">
        <v>30</v>
      </c>
      <c r="L4630" s="17">
        <v>13</v>
      </c>
      <c r="M4630" s="17">
        <v>7</v>
      </c>
      <c r="N4630" s="17">
        <v>11</v>
      </c>
      <c r="O4630" s="17">
        <v>8</v>
      </c>
      <c r="P4630" s="17">
        <v>8</v>
      </c>
      <c r="Q4630" s="17">
        <v>8</v>
      </c>
      <c r="R4630" s="47">
        <v>16</v>
      </c>
    </row>
    <row r="4631" spans="3:18" x14ac:dyDescent="0.2">
      <c r="E4631" s="45"/>
      <c r="F4631" s="67"/>
      <c r="G4631" s="7">
        <v>100</v>
      </c>
      <c r="H4631" s="2">
        <v>22</v>
      </c>
      <c r="I4631" s="2">
        <v>29</v>
      </c>
      <c r="J4631" s="2">
        <v>7</v>
      </c>
      <c r="K4631" s="2">
        <v>30</v>
      </c>
      <c r="L4631" s="2">
        <v>13</v>
      </c>
      <c r="M4631" s="2">
        <v>7</v>
      </c>
      <c r="N4631" s="2">
        <v>11</v>
      </c>
      <c r="O4631" s="2">
        <v>8</v>
      </c>
      <c r="P4631" s="2">
        <v>8</v>
      </c>
      <c r="Q4631" s="2">
        <v>8</v>
      </c>
      <c r="R4631" s="15">
        <v>16</v>
      </c>
    </row>
    <row r="4632" spans="3:18" x14ac:dyDescent="0.2">
      <c r="E4632" s="4" t="s">
        <v>81</v>
      </c>
      <c r="F4632" s="5"/>
      <c r="G4632" s="19">
        <v>4</v>
      </c>
      <c r="H4632" s="27">
        <v>1</v>
      </c>
      <c r="I4632" s="3">
        <v>1</v>
      </c>
      <c r="J4632" s="3">
        <v>0</v>
      </c>
      <c r="K4632" s="3">
        <v>2</v>
      </c>
      <c r="L4632" s="3">
        <v>1</v>
      </c>
      <c r="M4632" s="3">
        <v>0</v>
      </c>
      <c r="N4632" s="3">
        <v>0</v>
      </c>
      <c r="O4632" s="3">
        <v>0</v>
      </c>
      <c r="P4632" s="3">
        <v>0</v>
      </c>
      <c r="Q4632" s="3">
        <v>0</v>
      </c>
      <c r="R4632" s="26">
        <v>1</v>
      </c>
    </row>
    <row r="4633" spans="3:18" x14ac:dyDescent="0.2">
      <c r="E4633" s="11"/>
      <c r="F4633" s="10"/>
      <c r="G4633" s="7">
        <v>100</v>
      </c>
      <c r="H4633" s="18">
        <v>25</v>
      </c>
      <c r="I4633" s="2">
        <v>25</v>
      </c>
      <c r="J4633" s="49">
        <v>0</v>
      </c>
      <c r="K4633" s="41">
        <v>50</v>
      </c>
      <c r="L4633" s="41">
        <v>25</v>
      </c>
      <c r="M4633" s="49">
        <v>0</v>
      </c>
      <c r="N4633" s="82">
        <v>0</v>
      </c>
      <c r="O4633" s="49">
        <v>0</v>
      </c>
      <c r="P4633" s="49">
        <v>0</v>
      </c>
      <c r="Q4633" s="49">
        <v>0</v>
      </c>
      <c r="R4633" s="85">
        <v>25</v>
      </c>
    </row>
    <row r="4634" spans="3:18" x14ac:dyDescent="0.2">
      <c r="E4634" s="4" t="s">
        <v>82</v>
      </c>
      <c r="F4634" s="5"/>
      <c r="G4634" s="6">
        <v>7</v>
      </c>
      <c r="H4634" s="8">
        <v>0</v>
      </c>
      <c r="I4634" s="1">
        <v>2</v>
      </c>
      <c r="J4634" s="1">
        <v>0</v>
      </c>
      <c r="K4634" s="1">
        <v>2</v>
      </c>
      <c r="L4634" s="1">
        <v>1</v>
      </c>
      <c r="M4634" s="1">
        <v>0</v>
      </c>
      <c r="N4634" s="1">
        <v>0</v>
      </c>
      <c r="O4634" s="1">
        <v>0</v>
      </c>
      <c r="P4634" s="1">
        <v>0</v>
      </c>
      <c r="Q4634" s="1">
        <v>0</v>
      </c>
      <c r="R4634" s="9">
        <v>2</v>
      </c>
    </row>
    <row r="4635" spans="3:18" x14ac:dyDescent="0.2">
      <c r="E4635" s="11"/>
      <c r="F4635" s="10"/>
      <c r="G4635" s="7">
        <v>100</v>
      </c>
      <c r="H4635" s="127">
        <v>0</v>
      </c>
      <c r="I4635" s="2">
        <v>28.571428571428999</v>
      </c>
      <c r="J4635" s="49">
        <v>0</v>
      </c>
      <c r="K4635" s="2">
        <v>28.571428571428999</v>
      </c>
      <c r="L4635" s="2">
        <v>14.285714285714</v>
      </c>
      <c r="M4635" s="49">
        <v>0</v>
      </c>
      <c r="N4635" s="82">
        <v>0</v>
      </c>
      <c r="O4635" s="49">
        <v>0</v>
      </c>
      <c r="P4635" s="49">
        <v>0</v>
      </c>
      <c r="Q4635" s="49">
        <v>0</v>
      </c>
      <c r="R4635" s="102">
        <v>28.571428571428999</v>
      </c>
    </row>
    <row r="4636" spans="3:18" x14ac:dyDescent="0.2">
      <c r="E4636" s="4" t="s">
        <v>83</v>
      </c>
      <c r="F4636" s="5"/>
      <c r="G4636" s="6">
        <v>47</v>
      </c>
      <c r="H4636" s="8">
        <v>10</v>
      </c>
      <c r="I4636" s="1">
        <v>12</v>
      </c>
      <c r="J4636" s="1">
        <v>7</v>
      </c>
      <c r="K4636" s="1">
        <v>13</v>
      </c>
      <c r="L4636" s="1">
        <v>6</v>
      </c>
      <c r="M4636" s="1">
        <v>4</v>
      </c>
      <c r="N4636" s="1">
        <v>6</v>
      </c>
      <c r="O4636" s="1">
        <v>5</v>
      </c>
      <c r="P4636" s="1">
        <v>5</v>
      </c>
      <c r="Q4636" s="1">
        <v>5</v>
      </c>
      <c r="R4636" s="9">
        <v>8</v>
      </c>
    </row>
    <row r="4637" spans="3:18" x14ac:dyDescent="0.2">
      <c r="E4637" s="11"/>
      <c r="F4637" s="10"/>
      <c r="G4637" s="7">
        <v>100</v>
      </c>
      <c r="H4637" s="18">
        <v>21.276595744681</v>
      </c>
      <c r="I4637" s="2">
        <v>25.531914893617</v>
      </c>
      <c r="J4637" s="25">
        <v>14.893617021277</v>
      </c>
      <c r="K4637" s="2">
        <v>27.659574468085001</v>
      </c>
      <c r="L4637" s="2">
        <v>12.765957446809001</v>
      </c>
      <c r="M4637" s="2">
        <v>8.5106382978719992</v>
      </c>
      <c r="N4637" s="2">
        <v>12.765957446809001</v>
      </c>
      <c r="O4637" s="2">
        <v>10.638297872340001</v>
      </c>
      <c r="P4637" s="2">
        <v>10.638297872340001</v>
      </c>
      <c r="Q4637" s="2">
        <v>10.638297872340001</v>
      </c>
      <c r="R4637" s="15">
        <v>17.021276595745</v>
      </c>
    </row>
    <row r="4638" spans="3:18" x14ac:dyDescent="0.2">
      <c r="E4638" s="4" t="s">
        <v>84</v>
      </c>
      <c r="F4638" s="5"/>
      <c r="G4638" s="6">
        <v>3</v>
      </c>
      <c r="H4638" s="8">
        <v>2</v>
      </c>
      <c r="I4638" s="1">
        <v>1</v>
      </c>
      <c r="J4638" s="1">
        <v>0</v>
      </c>
      <c r="K4638" s="1">
        <v>0</v>
      </c>
      <c r="L4638" s="1">
        <v>0</v>
      </c>
      <c r="M4638" s="1">
        <v>0</v>
      </c>
      <c r="N4638" s="1">
        <v>0</v>
      </c>
      <c r="O4638" s="1">
        <v>0</v>
      </c>
      <c r="P4638" s="1">
        <v>0</v>
      </c>
      <c r="Q4638" s="1">
        <v>0</v>
      </c>
      <c r="R4638" s="9">
        <v>0</v>
      </c>
    </row>
    <row r="4639" spans="3:18" x14ac:dyDescent="0.2">
      <c r="E4639" s="11"/>
      <c r="F4639" s="10"/>
      <c r="G4639" s="7">
        <v>100</v>
      </c>
      <c r="H4639" s="75">
        <v>66.666666666666998</v>
      </c>
      <c r="I4639" s="2">
        <v>33.333333333333002</v>
      </c>
      <c r="J4639" s="49">
        <v>0</v>
      </c>
      <c r="K4639" s="82">
        <v>0</v>
      </c>
      <c r="L4639" s="82">
        <v>0</v>
      </c>
      <c r="M4639" s="49">
        <v>0</v>
      </c>
      <c r="N4639" s="82">
        <v>0</v>
      </c>
      <c r="O4639" s="49">
        <v>0</v>
      </c>
      <c r="P4639" s="49">
        <v>0</v>
      </c>
      <c r="Q4639" s="49">
        <v>0</v>
      </c>
      <c r="R4639" s="130">
        <v>0</v>
      </c>
    </row>
    <row r="4640" spans="3:18" x14ac:dyDescent="0.2">
      <c r="E4640" s="4" t="s">
        <v>85</v>
      </c>
      <c r="F4640" s="5"/>
      <c r="G4640" s="6">
        <v>8</v>
      </c>
      <c r="H4640" s="8">
        <v>4</v>
      </c>
      <c r="I4640" s="1">
        <v>2</v>
      </c>
      <c r="J4640" s="1">
        <v>0</v>
      </c>
      <c r="K4640" s="1">
        <v>3</v>
      </c>
      <c r="L4640" s="1">
        <v>0</v>
      </c>
      <c r="M4640" s="1">
        <v>0</v>
      </c>
      <c r="N4640" s="1">
        <v>0</v>
      </c>
      <c r="O4640" s="1">
        <v>0</v>
      </c>
      <c r="P4640" s="1">
        <v>0</v>
      </c>
      <c r="Q4640" s="1">
        <v>0</v>
      </c>
      <c r="R4640" s="9">
        <v>0</v>
      </c>
    </row>
    <row r="4641" spans="2:18" x14ac:dyDescent="0.2">
      <c r="E4641" s="11"/>
      <c r="F4641" s="10"/>
      <c r="G4641" s="7">
        <v>100</v>
      </c>
      <c r="H4641" s="75">
        <v>50</v>
      </c>
      <c r="I4641" s="2">
        <v>25</v>
      </c>
      <c r="J4641" s="49">
        <v>0</v>
      </c>
      <c r="K4641" s="25">
        <v>37.5</v>
      </c>
      <c r="L4641" s="82">
        <v>0</v>
      </c>
      <c r="M4641" s="49">
        <v>0</v>
      </c>
      <c r="N4641" s="82">
        <v>0</v>
      </c>
      <c r="O4641" s="49">
        <v>0</v>
      </c>
      <c r="P4641" s="49">
        <v>0</v>
      </c>
      <c r="Q4641" s="49">
        <v>0</v>
      </c>
      <c r="R4641" s="130">
        <v>0</v>
      </c>
    </row>
    <row r="4642" spans="2:18" x14ac:dyDescent="0.2">
      <c r="E4642" s="4" t="s">
        <v>86</v>
      </c>
      <c r="F4642" s="5"/>
      <c r="G4642" s="6">
        <v>13</v>
      </c>
      <c r="H4642" s="8">
        <v>0</v>
      </c>
      <c r="I4642" s="1">
        <v>5</v>
      </c>
      <c r="J4642" s="1">
        <v>0</v>
      </c>
      <c r="K4642" s="1">
        <v>3</v>
      </c>
      <c r="L4642" s="1">
        <v>2</v>
      </c>
      <c r="M4642" s="1">
        <v>1</v>
      </c>
      <c r="N4642" s="1">
        <v>2</v>
      </c>
      <c r="O4642" s="1">
        <v>1</v>
      </c>
      <c r="P4642" s="1">
        <v>1</v>
      </c>
      <c r="Q4642" s="1">
        <v>1</v>
      </c>
      <c r="R4642" s="9">
        <v>3</v>
      </c>
    </row>
    <row r="4643" spans="2:18" x14ac:dyDescent="0.2">
      <c r="E4643" s="11"/>
      <c r="F4643" s="10"/>
      <c r="G4643" s="7">
        <v>100</v>
      </c>
      <c r="H4643" s="127">
        <v>0</v>
      </c>
      <c r="I4643" s="25">
        <v>38.461538461537998</v>
      </c>
      <c r="J4643" s="49">
        <v>0</v>
      </c>
      <c r="K4643" s="30">
        <v>23.076923076922998</v>
      </c>
      <c r="L4643" s="2">
        <v>15.384615384615</v>
      </c>
      <c r="M4643" s="2">
        <v>7.6923076923079998</v>
      </c>
      <c r="N4643" s="2">
        <v>15.384615384615</v>
      </c>
      <c r="O4643" s="2">
        <v>7.6923076923079998</v>
      </c>
      <c r="P4643" s="2">
        <v>7.6923076923079998</v>
      </c>
      <c r="Q4643" s="2">
        <v>7.6923076923079998</v>
      </c>
      <c r="R4643" s="85">
        <v>23.076923076922998</v>
      </c>
    </row>
    <row r="4644" spans="2:18" x14ac:dyDescent="0.2">
      <c r="E4644" s="4" t="s">
        <v>87</v>
      </c>
      <c r="F4644" s="5"/>
      <c r="G4644" s="6">
        <v>7</v>
      </c>
      <c r="H4644" s="8">
        <v>1</v>
      </c>
      <c r="I4644" s="1">
        <v>1</v>
      </c>
      <c r="J4644" s="1">
        <v>0</v>
      </c>
      <c r="K4644" s="1">
        <v>4</v>
      </c>
      <c r="L4644" s="1">
        <v>2</v>
      </c>
      <c r="M4644" s="1">
        <v>1</v>
      </c>
      <c r="N4644" s="1">
        <v>2</v>
      </c>
      <c r="O4644" s="1">
        <v>1</v>
      </c>
      <c r="P4644" s="1">
        <v>1</v>
      </c>
      <c r="Q4644" s="1">
        <v>1</v>
      </c>
      <c r="R4644" s="9">
        <v>1</v>
      </c>
    </row>
    <row r="4645" spans="2:18" x14ac:dyDescent="0.2">
      <c r="E4645" s="11"/>
      <c r="F4645" s="10"/>
      <c r="G4645" s="7">
        <v>100</v>
      </c>
      <c r="H4645" s="72">
        <v>14.285714285714</v>
      </c>
      <c r="I4645" s="50">
        <v>14.285714285714</v>
      </c>
      <c r="J4645" s="49">
        <v>0</v>
      </c>
      <c r="K4645" s="41">
        <v>57.142857142856997</v>
      </c>
      <c r="L4645" s="41">
        <v>28.571428571428999</v>
      </c>
      <c r="M4645" s="25">
        <v>14.285714285714</v>
      </c>
      <c r="N4645" s="41">
        <v>28.571428571428999</v>
      </c>
      <c r="O4645" s="25">
        <v>14.285714285714</v>
      </c>
      <c r="P4645" s="25">
        <v>14.285714285714</v>
      </c>
      <c r="Q4645" s="25">
        <v>14.285714285714</v>
      </c>
      <c r="R4645" s="15">
        <v>14.285714285714</v>
      </c>
    </row>
    <row r="4646" spans="2:18" x14ac:dyDescent="0.2">
      <c r="E4646" s="4" t="s">
        <v>88</v>
      </c>
      <c r="F4646" s="5"/>
      <c r="G4646" s="6">
        <v>4</v>
      </c>
      <c r="H4646" s="8">
        <v>1</v>
      </c>
      <c r="I4646" s="1">
        <v>3</v>
      </c>
      <c r="J4646" s="1">
        <v>0</v>
      </c>
      <c r="K4646" s="1">
        <v>0</v>
      </c>
      <c r="L4646" s="1">
        <v>0</v>
      </c>
      <c r="M4646" s="1">
        <v>0</v>
      </c>
      <c r="N4646" s="1">
        <v>0</v>
      </c>
      <c r="O4646" s="1">
        <v>0</v>
      </c>
      <c r="P4646" s="1">
        <v>0</v>
      </c>
      <c r="Q4646" s="1">
        <v>0</v>
      </c>
      <c r="R4646" s="9">
        <v>0</v>
      </c>
    </row>
    <row r="4647" spans="2:18" x14ac:dyDescent="0.2">
      <c r="E4647" s="11"/>
      <c r="F4647" s="10"/>
      <c r="G4647" s="7">
        <v>100</v>
      </c>
      <c r="H4647" s="18">
        <v>25</v>
      </c>
      <c r="I4647" s="41">
        <v>75</v>
      </c>
      <c r="J4647" s="49">
        <v>0</v>
      </c>
      <c r="K4647" s="82">
        <v>0</v>
      </c>
      <c r="L4647" s="82">
        <v>0</v>
      </c>
      <c r="M4647" s="49">
        <v>0</v>
      </c>
      <c r="N4647" s="82">
        <v>0</v>
      </c>
      <c r="O4647" s="49">
        <v>0</v>
      </c>
      <c r="P4647" s="49">
        <v>0</v>
      </c>
      <c r="Q4647" s="49">
        <v>0</v>
      </c>
      <c r="R4647" s="130">
        <v>0</v>
      </c>
    </row>
    <row r="4648" spans="2:18" x14ac:dyDescent="0.2">
      <c r="E4648" s="4" t="s">
        <v>89</v>
      </c>
      <c r="F4648" s="5"/>
      <c r="G4648" s="6">
        <v>4</v>
      </c>
      <c r="H4648" s="8">
        <v>3</v>
      </c>
      <c r="I4648" s="1">
        <v>1</v>
      </c>
      <c r="J4648" s="1">
        <v>0</v>
      </c>
      <c r="K4648" s="1">
        <v>2</v>
      </c>
      <c r="L4648" s="1">
        <v>0</v>
      </c>
      <c r="M4648" s="1">
        <v>0</v>
      </c>
      <c r="N4648" s="1">
        <v>0</v>
      </c>
      <c r="O4648" s="1">
        <v>0</v>
      </c>
      <c r="P4648" s="1">
        <v>0</v>
      </c>
      <c r="Q4648" s="1">
        <v>0</v>
      </c>
      <c r="R4648" s="9">
        <v>0</v>
      </c>
    </row>
    <row r="4649" spans="2:18" x14ac:dyDescent="0.2">
      <c r="E4649" s="11"/>
      <c r="F4649" s="10"/>
      <c r="G4649" s="7">
        <v>100</v>
      </c>
      <c r="H4649" s="75">
        <v>75</v>
      </c>
      <c r="I4649" s="2">
        <v>25</v>
      </c>
      <c r="J4649" s="49">
        <v>0</v>
      </c>
      <c r="K4649" s="41">
        <v>50</v>
      </c>
      <c r="L4649" s="82">
        <v>0</v>
      </c>
      <c r="M4649" s="49">
        <v>0</v>
      </c>
      <c r="N4649" s="82">
        <v>0</v>
      </c>
      <c r="O4649" s="49">
        <v>0</v>
      </c>
      <c r="P4649" s="49">
        <v>0</v>
      </c>
      <c r="Q4649" s="49">
        <v>0</v>
      </c>
      <c r="R4649" s="130">
        <v>0</v>
      </c>
    </row>
    <row r="4650" spans="2:18" x14ac:dyDescent="0.2">
      <c r="E4650" s="4" t="s">
        <v>90</v>
      </c>
      <c r="F4650" s="5"/>
      <c r="G4650" s="6">
        <v>2</v>
      </c>
      <c r="H4650" s="8">
        <v>0</v>
      </c>
      <c r="I4650" s="1">
        <v>0</v>
      </c>
      <c r="J4650" s="1">
        <v>0</v>
      </c>
      <c r="K4650" s="1">
        <v>1</v>
      </c>
      <c r="L4650" s="1">
        <v>0</v>
      </c>
      <c r="M4650" s="1">
        <v>0</v>
      </c>
      <c r="N4650" s="1">
        <v>0</v>
      </c>
      <c r="O4650" s="1">
        <v>0</v>
      </c>
      <c r="P4650" s="1">
        <v>0</v>
      </c>
      <c r="Q4650" s="1">
        <v>0</v>
      </c>
      <c r="R4650" s="9">
        <v>1</v>
      </c>
    </row>
    <row r="4651" spans="2:18" x14ac:dyDescent="0.2">
      <c r="E4651" s="11"/>
      <c r="F4651" s="10"/>
      <c r="G4651" s="7">
        <v>100</v>
      </c>
      <c r="H4651" s="127">
        <v>0</v>
      </c>
      <c r="I4651" s="82">
        <v>0</v>
      </c>
      <c r="J4651" s="49">
        <v>0</v>
      </c>
      <c r="K4651" s="41">
        <v>50</v>
      </c>
      <c r="L4651" s="82">
        <v>0</v>
      </c>
      <c r="M4651" s="49">
        <v>0</v>
      </c>
      <c r="N4651" s="82">
        <v>0</v>
      </c>
      <c r="O4651" s="49">
        <v>0</v>
      </c>
      <c r="P4651" s="49">
        <v>0</v>
      </c>
      <c r="Q4651" s="49">
        <v>0</v>
      </c>
      <c r="R4651" s="102">
        <v>50</v>
      </c>
    </row>
    <row r="4652" spans="2:18" x14ac:dyDescent="0.2">
      <c r="E4652" s="4" t="s">
        <v>91</v>
      </c>
      <c r="F4652" s="5"/>
      <c r="G4652" s="6">
        <v>1</v>
      </c>
      <c r="H4652" s="8">
        <v>0</v>
      </c>
      <c r="I4652" s="1">
        <v>1</v>
      </c>
      <c r="J4652" s="1">
        <v>0</v>
      </c>
      <c r="K4652" s="1">
        <v>0</v>
      </c>
      <c r="L4652" s="1">
        <v>1</v>
      </c>
      <c r="M4652" s="1">
        <v>1</v>
      </c>
      <c r="N4652" s="1">
        <v>1</v>
      </c>
      <c r="O4652" s="1">
        <v>1</v>
      </c>
      <c r="P4652" s="1">
        <v>1</v>
      </c>
      <c r="Q4652" s="1">
        <v>1</v>
      </c>
      <c r="R4652" s="9">
        <v>0</v>
      </c>
    </row>
    <row r="4653" spans="2:18" x14ac:dyDescent="0.2">
      <c r="E4653" s="45"/>
      <c r="F4653" s="51"/>
      <c r="G4653" s="81">
        <v>100</v>
      </c>
      <c r="H4653" s="136">
        <v>0</v>
      </c>
      <c r="I4653" s="112">
        <v>100</v>
      </c>
      <c r="J4653" s="103">
        <v>0</v>
      </c>
      <c r="K4653" s="83">
        <v>0</v>
      </c>
      <c r="L4653" s="112">
        <v>100</v>
      </c>
      <c r="M4653" s="112">
        <v>100</v>
      </c>
      <c r="N4653" s="112">
        <v>100</v>
      </c>
      <c r="O4653" s="112">
        <v>100</v>
      </c>
      <c r="P4653" s="112">
        <v>100</v>
      </c>
      <c r="Q4653" s="112">
        <v>100</v>
      </c>
      <c r="R4653" s="164">
        <v>0</v>
      </c>
    </row>
    <row r="4655" spans="2:18" x14ac:dyDescent="0.2">
      <c r="B4655" s="40" t="str">
        <f xml:space="preserve"> HYPERLINK("#'目次'!B119", "[113]")</f>
        <v>[113]</v>
      </c>
      <c r="C4655" s="23" t="s">
        <v>222</v>
      </c>
    </row>
    <row r="4658" spans="3:10" x14ac:dyDescent="0.2">
      <c r="C4658" s="23" t="s">
        <v>14</v>
      </c>
    </row>
    <row r="4659" spans="3:10" x14ac:dyDescent="0.2">
      <c r="D4659" s="195"/>
      <c r="E4659" s="196"/>
      <c r="F4659" s="196"/>
      <c r="G4659" s="37" t="s">
        <v>15</v>
      </c>
      <c r="H4659" s="33" t="s">
        <v>223</v>
      </c>
      <c r="I4659" s="13" t="s">
        <v>209</v>
      </c>
      <c r="J4659" s="38" t="s">
        <v>18</v>
      </c>
    </row>
    <row r="4660" spans="3:10" x14ac:dyDescent="0.2">
      <c r="D4660" s="197"/>
      <c r="E4660" s="198"/>
      <c r="F4660" s="198"/>
      <c r="G4660" s="35"/>
      <c r="H4660" s="39"/>
      <c r="I4660" s="14"/>
      <c r="J4660" s="34"/>
    </row>
    <row r="4661" spans="3:10" x14ac:dyDescent="0.2">
      <c r="D4661" s="78"/>
      <c r="E4661" s="79" t="s">
        <v>15</v>
      </c>
      <c r="F4661" s="66"/>
      <c r="G4661" s="36">
        <v>1200</v>
      </c>
      <c r="H4661" s="17">
        <v>213</v>
      </c>
      <c r="I4661" s="17">
        <v>985</v>
      </c>
      <c r="J4661" s="47">
        <v>2</v>
      </c>
    </row>
    <row r="4662" spans="3:10" x14ac:dyDescent="0.2">
      <c r="D4662" s="45"/>
      <c r="E4662" s="51"/>
      <c r="F4662" s="67"/>
      <c r="G4662" s="7">
        <v>100</v>
      </c>
      <c r="H4662" s="2">
        <v>17.75</v>
      </c>
      <c r="I4662" s="2">
        <v>82.083333333333002</v>
      </c>
      <c r="J4662" s="15">
        <v>0.166666666667</v>
      </c>
    </row>
    <row r="4663" spans="3:10" x14ac:dyDescent="0.2">
      <c r="D4663" s="199" t="s">
        <v>19</v>
      </c>
      <c r="E4663" s="22" t="s">
        <v>20</v>
      </c>
      <c r="F4663" s="21"/>
      <c r="G4663" s="19">
        <v>132</v>
      </c>
      <c r="H4663" s="27">
        <v>19</v>
      </c>
      <c r="I4663" s="3">
        <v>113</v>
      </c>
      <c r="J4663" s="26">
        <v>0</v>
      </c>
    </row>
    <row r="4664" spans="3:10" x14ac:dyDescent="0.2">
      <c r="D4664" s="200"/>
      <c r="E4664" s="11"/>
      <c r="F4664" s="10"/>
      <c r="G4664" s="7">
        <v>100</v>
      </c>
      <c r="H4664" s="18">
        <v>14.393939393939</v>
      </c>
      <c r="I4664" s="2">
        <v>85.606060606061007</v>
      </c>
      <c r="J4664" s="48">
        <v>0</v>
      </c>
    </row>
    <row r="4665" spans="3:10" x14ac:dyDescent="0.2">
      <c r="D4665" s="200"/>
      <c r="E4665" s="4" t="s">
        <v>21</v>
      </c>
      <c r="F4665" s="5"/>
      <c r="G4665" s="6">
        <v>444</v>
      </c>
      <c r="H4665" s="8">
        <v>72</v>
      </c>
      <c r="I4665" s="1">
        <v>371</v>
      </c>
      <c r="J4665" s="9">
        <v>1</v>
      </c>
    </row>
    <row r="4666" spans="3:10" x14ac:dyDescent="0.2">
      <c r="D4666" s="200"/>
      <c r="E4666" s="11"/>
      <c r="F4666" s="10"/>
      <c r="G4666" s="7">
        <v>100</v>
      </c>
      <c r="H4666" s="18">
        <v>16.216216216216001</v>
      </c>
      <c r="I4666" s="2">
        <v>83.558558558559</v>
      </c>
      <c r="J4666" s="15">
        <v>0.22522522522499999</v>
      </c>
    </row>
    <row r="4667" spans="3:10" x14ac:dyDescent="0.2">
      <c r="D4667" s="200"/>
      <c r="E4667" s="4" t="s">
        <v>22</v>
      </c>
      <c r="F4667" s="5"/>
      <c r="G4667" s="6">
        <v>192</v>
      </c>
      <c r="H4667" s="8">
        <v>38</v>
      </c>
      <c r="I4667" s="1">
        <v>154</v>
      </c>
      <c r="J4667" s="9">
        <v>0</v>
      </c>
    </row>
    <row r="4668" spans="3:10" x14ac:dyDescent="0.2">
      <c r="D4668" s="200"/>
      <c r="E4668" s="11"/>
      <c r="F4668" s="10"/>
      <c r="G4668" s="7">
        <v>100</v>
      </c>
      <c r="H4668" s="18">
        <v>19.791666666666998</v>
      </c>
      <c r="I4668" s="2">
        <v>80.208333333333002</v>
      </c>
      <c r="J4668" s="48">
        <v>0</v>
      </c>
    </row>
    <row r="4669" spans="3:10" x14ac:dyDescent="0.2">
      <c r="D4669" s="200"/>
      <c r="E4669" s="4" t="s">
        <v>23</v>
      </c>
      <c r="F4669" s="5"/>
      <c r="G4669" s="6">
        <v>192</v>
      </c>
      <c r="H4669" s="8">
        <v>41</v>
      </c>
      <c r="I4669" s="1">
        <v>150</v>
      </c>
      <c r="J4669" s="9">
        <v>1</v>
      </c>
    </row>
    <row r="4670" spans="3:10" x14ac:dyDescent="0.2">
      <c r="D4670" s="200"/>
      <c r="E4670" s="11"/>
      <c r="F4670" s="10"/>
      <c r="G4670" s="7">
        <v>100</v>
      </c>
      <c r="H4670" s="18">
        <v>21.354166666666998</v>
      </c>
      <c r="I4670" s="2">
        <v>78.125</v>
      </c>
      <c r="J4670" s="15">
        <v>0.52083333333299997</v>
      </c>
    </row>
    <row r="4671" spans="3:10" x14ac:dyDescent="0.2">
      <c r="D4671" s="200"/>
      <c r="E4671" s="4" t="s">
        <v>24</v>
      </c>
      <c r="F4671" s="5"/>
      <c r="G4671" s="6">
        <v>240</v>
      </c>
      <c r="H4671" s="8">
        <v>43</v>
      </c>
      <c r="I4671" s="1">
        <v>197</v>
      </c>
      <c r="J4671" s="9">
        <v>0</v>
      </c>
    </row>
    <row r="4672" spans="3:10" x14ac:dyDescent="0.2">
      <c r="D4672" s="200"/>
      <c r="E4672" s="11"/>
      <c r="F4672" s="10"/>
      <c r="G4672" s="7">
        <v>100</v>
      </c>
      <c r="H4672" s="18">
        <v>17.916666666666998</v>
      </c>
      <c r="I4672" s="2">
        <v>82.083333333333002</v>
      </c>
      <c r="J4672" s="48">
        <v>0</v>
      </c>
    </row>
    <row r="4673" spans="4:10" x14ac:dyDescent="0.2">
      <c r="D4673" s="199" t="s">
        <v>25</v>
      </c>
      <c r="E4673" s="22" t="s">
        <v>26</v>
      </c>
      <c r="F4673" s="21"/>
      <c r="G4673" s="19">
        <v>348</v>
      </c>
      <c r="H4673" s="27">
        <v>55</v>
      </c>
      <c r="I4673" s="3">
        <v>293</v>
      </c>
      <c r="J4673" s="26">
        <v>0</v>
      </c>
    </row>
    <row r="4674" spans="4:10" x14ac:dyDescent="0.2">
      <c r="D4674" s="200"/>
      <c r="E4674" s="11"/>
      <c r="F4674" s="10"/>
      <c r="G4674" s="7">
        <v>100</v>
      </c>
      <c r="H4674" s="18">
        <v>15.804597701149</v>
      </c>
      <c r="I4674" s="2">
        <v>84.195402298850993</v>
      </c>
      <c r="J4674" s="48">
        <v>0</v>
      </c>
    </row>
    <row r="4675" spans="4:10" x14ac:dyDescent="0.2">
      <c r="D4675" s="200"/>
      <c r="E4675" s="4" t="s">
        <v>27</v>
      </c>
      <c r="F4675" s="5"/>
      <c r="G4675" s="6">
        <v>378</v>
      </c>
      <c r="H4675" s="8">
        <v>69</v>
      </c>
      <c r="I4675" s="1">
        <v>308</v>
      </c>
      <c r="J4675" s="9">
        <v>1</v>
      </c>
    </row>
    <row r="4676" spans="4:10" x14ac:dyDescent="0.2">
      <c r="D4676" s="200"/>
      <c r="E4676" s="11"/>
      <c r="F4676" s="10"/>
      <c r="G4676" s="7">
        <v>100</v>
      </c>
      <c r="H4676" s="18">
        <v>18.253968253968001</v>
      </c>
      <c r="I4676" s="2">
        <v>81.481481481480998</v>
      </c>
      <c r="J4676" s="15">
        <v>0.26455026455000002</v>
      </c>
    </row>
    <row r="4677" spans="4:10" x14ac:dyDescent="0.2">
      <c r="D4677" s="200"/>
      <c r="E4677" s="4" t="s">
        <v>28</v>
      </c>
      <c r="F4677" s="5"/>
      <c r="G4677" s="6">
        <v>372</v>
      </c>
      <c r="H4677" s="8">
        <v>74</v>
      </c>
      <c r="I4677" s="1">
        <v>297</v>
      </c>
      <c r="J4677" s="9">
        <v>1</v>
      </c>
    </row>
    <row r="4678" spans="4:10" x14ac:dyDescent="0.2">
      <c r="D4678" s="200"/>
      <c r="E4678" s="11"/>
      <c r="F4678" s="10"/>
      <c r="G4678" s="7">
        <v>100</v>
      </c>
      <c r="H4678" s="18">
        <v>19.892473118280002</v>
      </c>
      <c r="I4678" s="2">
        <v>79.838709677419004</v>
      </c>
      <c r="J4678" s="15">
        <v>0.26881720430099998</v>
      </c>
    </row>
    <row r="4679" spans="4:10" x14ac:dyDescent="0.2">
      <c r="D4679" s="200"/>
      <c r="E4679" s="4" t="s">
        <v>29</v>
      </c>
      <c r="F4679" s="5"/>
      <c r="G4679" s="6">
        <v>102</v>
      </c>
      <c r="H4679" s="8">
        <v>15</v>
      </c>
      <c r="I4679" s="1">
        <v>87</v>
      </c>
      <c r="J4679" s="9">
        <v>0</v>
      </c>
    </row>
    <row r="4680" spans="4:10" x14ac:dyDescent="0.2">
      <c r="D4680" s="200"/>
      <c r="E4680" s="11"/>
      <c r="F4680" s="10"/>
      <c r="G4680" s="7">
        <v>100</v>
      </c>
      <c r="H4680" s="18">
        <v>14.705882352941</v>
      </c>
      <c r="I4680" s="2">
        <v>85.294117647058997</v>
      </c>
      <c r="J4680" s="48">
        <v>0</v>
      </c>
    </row>
    <row r="4681" spans="4:10" x14ac:dyDescent="0.2">
      <c r="D4681" s="199" t="s">
        <v>30</v>
      </c>
      <c r="E4681" s="22" t="s">
        <v>31</v>
      </c>
      <c r="F4681" s="21"/>
      <c r="G4681" s="19">
        <v>592</v>
      </c>
      <c r="H4681" s="27">
        <v>98</v>
      </c>
      <c r="I4681" s="3">
        <v>492</v>
      </c>
      <c r="J4681" s="26">
        <v>2</v>
      </c>
    </row>
    <row r="4682" spans="4:10" x14ac:dyDescent="0.2">
      <c r="D4682" s="200"/>
      <c r="E4682" s="11"/>
      <c r="F4682" s="10"/>
      <c r="G4682" s="7">
        <v>100</v>
      </c>
      <c r="H4682" s="18">
        <v>16.554054054053999</v>
      </c>
      <c r="I4682" s="2">
        <v>83.108108108107999</v>
      </c>
      <c r="J4682" s="15">
        <v>0.33783783783799998</v>
      </c>
    </row>
    <row r="4683" spans="4:10" x14ac:dyDescent="0.2">
      <c r="D4683" s="200"/>
      <c r="E4683" s="4" t="s">
        <v>32</v>
      </c>
      <c r="F4683" s="5"/>
      <c r="G4683" s="6">
        <v>608</v>
      </c>
      <c r="H4683" s="8">
        <v>115</v>
      </c>
      <c r="I4683" s="1">
        <v>493</v>
      </c>
      <c r="J4683" s="9">
        <v>0</v>
      </c>
    </row>
    <row r="4684" spans="4:10" x14ac:dyDescent="0.2">
      <c r="D4684" s="200"/>
      <c r="E4684" s="11"/>
      <c r="F4684" s="10"/>
      <c r="G4684" s="7">
        <v>100</v>
      </c>
      <c r="H4684" s="18">
        <v>18.914473684211</v>
      </c>
      <c r="I4684" s="2">
        <v>81.085526315788996</v>
      </c>
      <c r="J4684" s="48">
        <v>0</v>
      </c>
    </row>
    <row r="4685" spans="4:10" x14ac:dyDescent="0.2">
      <c r="D4685" s="199" t="s">
        <v>33</v>
      </c>
      <c r="E4685" s="22" t="s">
        <v>34</v>
      </c>
      <c r="F4685" s="21"/>
      <c r="G4685" s="19">
        <v>74</v>
      </c>
      <c r="H4685" s="27">
        <v>3</v>
      </c>
      <c r="I4685" s="3">
        <v>71</v>
      </c>
      <c r="J4685" s="26">
        <v>0</v>
      </c>
    </row>
    <row r="4686" spans="4:10" x14ac:dyDescent="0.2">
      <c r="D4686" s="200"/>
      <c r="E4686" s="11"/>
      <c r="F4686" s="10"/>
      <c r="G4686" s="7">
        <v>100</v>
      </c>
      <c r="H4686" s="97">
        <v>4.0540540540540002</v>
      </c>
      <c r="I4686" s="41">
        <v>95.945945945945994</v>
      </c>
      <c r="J4686" s="48">
        <v>0</v>
      </c>
    </row>
    <row r="4687" spans="4:10" x14ac:dyDescent="0.2">
      <c r="D4687" s="200"/>
      <c r="E4687" s="4" t="s">
        <v>35</v>
      </c>
      <c r="F4687" s="5"/>
      <c r="G4687" s="6">
        <v>148</v>
      </c>
      <c r="H4687" s="8">
        <v>6</v>
      </c>
      <c r="I4687" s="1">
        <v>142</v>
      </c>
      <c r="J4687" s="9">
        <v>0</v>
      </c>
    </row>
    <row r="4688" spans="4:10" x14ac:dyDescent="0.2">
      <c r="D4688" s="200"/>
      <c r="E4688" s="11"/>
      <c r="F4688" s="10"/>
      <c r="G4688" s="7">
        <v>100</v>
      </c>
      <c r="H4688" s="97">
        <v>4.0540540540540002</v>
      </c>
      <c r="I4688" s="41">
        <v>95.945945945945994</v>
      </c>
      <c r="J4688" s="48">
        <v>0</v>
      </c>
    </row>
    <row r="4689" spans="2:10" x14ac:dyDescent="0.2">
      <c r="D4689" s="200"/>
      <c r="E4689" s="4" t="s">
        <v>36</v>
      </c>
      <c r="F4689" s="5"/>
      <c r="G4689" s="6">
        <v>187</v>
      </c>
      <c r="H4689" s="8">
        <v>16</v>
      </c>
      <c r="I4689" s="1">
        <v>169</v>
      </c>
      <c r="J4689" s="9">
        <v>2</v>
      </c>
    </row>
    <row r="4690" spans="2:10" x14ac:dyDescent="0.2">
      <c r="D4690" s="200"/>
      <c r="E4690" s="11"/>
      <c r="F4690" s="10"/>
      <c r="G4690" s="7">
        <v>100</v>
      </c>
      <c r="H4690" s="72">
        <v>8.5561497326199998</v>
      </c>
      <c r="I4690" s="25">
        <v>90.374331550801998</v>
      </c>
      <c r="J4690" s="15">
        <v>1.069518716578</v>
      </c>
    </row>
    <row r="4691" spans="2:10" x14ac:dyDescent="0.2">
      <c r="D4691" s="200"/>
      <c r="E4691" s="4" t="s">
        <v>37</v>
      </c>
      <c r="F4691" s="5"/>
      <c r="G4691" s="6">
        <v>221</v>
      </c>
      <c r="H4691" s="8">
        <v>28</v>
      </c>
      <c r="I4691" s="1">
        <v>193</v>
      </c>
      <c r="J4691" s="9">
        <v>0</v>
      </c>
    </row>
    <row r="4692" spans="2:10" x14ac:dyDescent="0.2">
      <c r="D4692" s="200"/>
      <c r="E4692" s="11"/>
      <c r="F4692" s="10"/>
      <c r="G4692" s="7">
        <v>100</v>
      </c>
      <c r="H4692" s="72">
        <v>12.669683257919001</v>
      </c>
      <c r="I4692" s="25">
        <v>87.330316742080996</v>
      </c>
      <c r="J4692" s="48">
        <v>0</v>
      </c>
    </row>
    <row r="4693" spans="2:10" x14ac:dyDescent="0.2">
      <c r="D4693" s="200"/>
      <c r="E4693" s="4" t="s">
        <v>38</v>
      </c>
      <c r="F4693" s="5"/>
      <c r="G4693" s="6">
        <v>186</v>
      </c>
      <c r="H4693" s="8">
        <v>34</v>
      </c>
      <c r="I4693" s="1">
        <v>152</v>
      </c>
      <c r="J4693" s="9">
        <v>0</v>
      </c>
    </row>
    <row r="4694" spans="2:10" x14ac:dyDescent="0.2">
      <c r="D4694" s="200"/>
      <c r="E4694" s="11"/>
      <c r="F4694" s="10"/>
      <c r="G4694" s="7">
        <v>100</v>
      </c>
      <c r="H4694" s="18">
        <v>18.279569892472999</v>
      </c>
      <c r="I4694" s="2">
        <v>81.720430107526994</v>
      </c>
      <c r="J4694" s="48">
        <v>0</v>
      </c>
    </row>
    <row r="4695" spans="2:10" x14ac:dyDescent="0.2">
      <c r="D4695" s="200"/>
      <c r="E4695" s="4" t="s">
        <v>39</v>
      </c>
      <c r="F4695" s="5"/>
      <c r="G4695" s="6">
        <v>223</v>
      </c>
      <c r="H4695" s="8">
        <v>54</v>
      </c>
      <c r="I4695" s="1">
        <v>169</v>
      </c>
      <c r="J4695" s="9">
        <v>0</v>
      </c>
    </row>
    <row r="4696" spans="2:10" x14ac:dyDescent="0.2">
      <c r="D4696" s="200"/>
      <c r="E4696" s="11"/>
      <c r="F4696" s="10"/>
      <c r="G4696" s="7">
        <v>100</v>
      </c>
      <c r="H4696" s="70">
        <v>24.215246636770999</v>
      </c>
      <c r="I4696" s="30">
        <v>75.784753363229001</v>
      </c>
      <c r="J4696" s="48">
        <v>0</v>
      </c>
    </row>
    <row r="4697" spans="2:10" x14ac:dyDescent="0.2">
      <c r="D4697" s="200"/>
      <c r="E4697" s="4" t="s">
        <v>40</v>
      </c>
      <c r="F4697" s="5"/>
      <c r="G4697" s="6">
        <v>161</v>
      </c>
      <c r="H4697" s="8">
        <v>72</v>
      </c>
      <c r="I4697" s="1">
        <v>89</v>
      </c>
      <c r="J4697" s="9">
        <v>0</v>
      </c>
    </row>
    <row r="4698" spans="2:10" x14ac:dyDescent="0.2">
      <c r="D4698" s="201"/>
      <c r="E4698" s="45"/>
      <c r="F4698" s="51"/>
      <c r="G4698" s="81">
        <v>100</v>
      </c>
      <c r="H4698" s="158">
        <v>44.720496894409997</v>
      </c>
      <c r="I4698" s="108">
        <v>55.279503105590003</v>
      </c>
      <c r="J4698" s="116">
        <v>0</v>
      </c>
    </row>
    <row r="4700" spans="2:10" x14ac:dyDescent="0.2">
      <c r="B4700" s="40" t="str">
        <f xml:space="preserve"> HYPERLINK("#'目次'!B120", "[114]")</f>
        <v>[114]</v>
      </c>
      <c r="C4700" s="23" t="s">
        <v>222</v>
      </c>
    </row>
    <row r="4703" spans="2:10" x14ac:dyDescent="0.2">
      <c r="C4703" s="23" t="s">
        <v>48</v>
      </c>
    </row>
    <row r="4704" spans="2:10" x14ac:dyDescent="0.2">
      <c r="D4704" s="195"/>
      <c r="E4704" s="196"/>
      <c r="F4704" s="196"/>
      <c r="G4704" s="37" t="s">
        <v>15</v>
      </c>
      <c r="H4704" s="33" t="s">
        <v>223</v>
      </c>
      <c r="I4704" s="13" t="s">
        <v>209</v>
      </c>
      <c r="J4704" s="38" t="s">
        <v>18</v>
      </c>
    </row>
    <row r="4705" spans="4:10" x14ac:dyDescent="0.2">
      <c r="D4705" s="197"/>
      <c r="E4705" s="198"/>
      <c r="F4705" s="198"/>
      <c r="G4705" s="35"/>
      <c r="H4705" s="39"/>
      <c r="I4705" s="14"/>
      <c r="J4705" s="34"/>
    </row>
    <row r="4706" spans="4:10" x14ac:dyDescent="0.2">
      <c r="D4706" s="78"/>
      <c r="E4706" s="79" t="s">
        <v>15</v>
      </c>
      <c r="F4706" s="66"/>
      <c r="G4706" s="36">
        <v>1200</v>
      </c>
      <c r="H4706" s="17">
        <v>213</v>
      </c>
      <c r="I4706" s="17">
        <v>985</v>
      </c>
      <c r="J4706" s="47">
        <v>2</v>
      </c>
    </row>
    <row r="4707" spans="4:10" x14ac:dyDescent="0.2">
      <c r="D4707" s="45"/>
      <c r="E4707" s="51"/>
      <c r="F4707" s="67"/>
      <c r="G4707" s="7">
        <v>100</v>
      </c>
      <c r="H4707" s="2">
        <v>17.75</v>
      </c>
      <c r="I4707" s="2">
        <v>82.083333333333002</v>
      </c>
      <c r="J4707" s="15">
        <v>0.166666666667</v>
      </c>
    </row>
    <row r="4708" spans="4:10" x14ac:dyDescent="0.2">
      <c r="D4708" s="199" t="s">
        <v>49</v>
      </c>
      <c r="E4708" s="22" t="s">
        <v>50</v>
      </c>
      <c r="F4708" s="21"/>
      <c r="G4708" s="19">
        <v>15</v>
      </c>
      <c r="H4708" s="27">
        <v>5</v>
      </c>
      <c r="I4708" s="3">
        <v>10</v>
      </c>
      <c r="J4708" s="26">
        <v>0</v>
      </c>
    </row>
    <row r="4709" spans="4:10" x14ac:dyDescent="0.2">
      <c r="D4709" s="200"/>
      <c r="E4709" s="11"/>
      <c r="F4709" s="10"/>
      <c r="G4709" s="7">
        <v>100</v>
      </c>
      <c r="H4709" s="75">
        <v>33.333333333333002</v>
      </c>
      <c r="I4709" s="50">
        <v>66.666666666666998</v>
      </c>
      <c r="J4709" s="48">
        <v>0</v>
      </c>
    </row>
    <row r="4710" spans="4:10" x14ac:dyDescent="0.2">
      <c r="D4710" s="200"/>
      <c r="E4710" s="4" t="s">
        <v>51</v>
      </c>
      <c r="F4710" s="5"/>
      <c r="G4710" s="6">
        <v>142</v>
      </c>
      <c r="H4710" s="8">
        <v>32</v>
      </c>
      <c r="I4710" s="1">
        <v>110</v>
      </c>
      <c r="J4710" s="9">
        <v>0</v>
      </c>
    </row>
    <row r="4711" spans="4:10" x14ac:dyDescent="0.2">
      <c r="D4711" s="200"/>
      <c r="E4711" s="11"/>
      <c r="F4711" s="10"/>
      <c r="G4711" s="7">
        <v>100</v>
      </c>
      <c r="H4711" s="18">
        <v>22.535211267606002</v>
      </c>
      <c r="I4711" s="2">
        <v>77.464788732393998</v>
      </c>
      <c r="J4711" s="48">
        <v>0</v>
      </c>
    </row>
    <row r="4712" spans="4:10" x14ac:dyDescent="0.2">
      <c r="D4712" s="200"/>
      <c r="E4712" s="4" t="s">
        <v>52</v>
      </c>
      <c r="F4712" s="5"/>
      <c r="G4712" s="6">
        <v>26</v>
      </c>
      <c r="H4712" s="8">
        <v>5</v>
      </c>
      <c r="I4712" s="1">
        <v>21</v>
      </c>
      <c r="J4712" s="9">
        <v>0</v>
      </c>
    </row>
    <row r="4713" spans="4:10" x14ac:dyDescent="0.2">
      <c r="D4713" s="200"/>
      <c r="E4713" s="11"/>
      <c r="F4713" s="10"/>
      <c r="G4713" s="7">
        <v>100</v>
      </c>
      <c r="H4713" s="18">
        <v>19.230769230768999</v>
      </c>
      <c r="I4713" s="2">
        <v>80.769230769231001</v>
      </c>
      <c r="J4713" s="48">
        <v>0</v>
      </c>
    </row>
    <row r="4714" spans="4:10" x14ac:dyDescent="0.2">
      <c r="D4714" s="200"/>
      <c r="E4714" s="4" t="s">
        <v>53</v>
      </c>
      <c r="F4714" s="5"/>
      <c r="G4714" s="6">
        <v>41</v>
      </c>
      <c r="H4714" s="8">
        <v>10</v>
      </c>
      <c r="I4714" s="1">
        <v>31</v>
      </c>
      <c r="J4714" s="9">
        <v>0</v>
      </c>
    </row>
    <row r="4715" spans="4:10" x14ac:dyDescent="0.2">
      <c r="D4715" s="200"/>
      <c r="E4715" s="11"/>
      <c r="F4715" s="10"/>
      <c r="G4715" s="7">
        <v>100</v>
      </c>
      <c r="H4715" s="70">
        <v>24.390243902439</v>
      </c>
      <c r="I4715" s="30">
        <v>75.609756097561004</v>
      </c>
      <c r="J4715" s="48">
        <v>0</v>
      </c>
    </row>
    <row r="4716" spans="4:10" x14ac:dyDescent="0.2">
      <c r="D4716" s="200"/>
      <c r="E4716" s="4" t="s">
        <v>54</v>
      </c>
      <c r="F4716" s="5"/>
      <c r="G4716" s="6">
        <v>226</v>
      </c>
      <c r="H4716" s="8">
        <v>26</v>
      </c>
      <c r="I4716" s="1">
        <v>200</v>
      </c>
      <c r="J4716" s="9">
        <v>0</v>
      </c>
    </row>
    <row r="4717" spans="4:10" x14ac:dyDescent="0.2">
      <c r="D4717" s="200"/>
      <c r="E4717" s="11"/>
      <c r="F4717" s="10"/>
      <c r="G4717" s="7">
        <v>100</v>
      </c>
      <c r="H4717" s="72">
        <v>11.504424778761001</v>
      </c>
      <c r="I4717" s="25">
        <v>88.495575221238994</v>
      </c>
      <c r="J4717" s="48">
        <v>0</v>
      </c>
    </row>
    <row r="4718" spans="4:10" x14ac:dyDescent="0.2">
      <c r="D4718" s="200"/>
      <c r="E4718" s="4" t="s">
        <v>55</v>
      </c>
      <c r="F4718" s="5"/>
      <c r="G4718" s="6">
        <v>125</v>
      </c>
      <c r="H4718" s="8">
        <v>5</v>
      </c>
      <c r="I4718" s="1">
        <v>119</v>
      </c>
      <c r="J4718" s="9">
        <v>1</v>
      </c>
    </row>
    <row r="4719" spans="4:10" x14ac:dyDescent="0.2">
      <c r="D4719" s="200"/>
      <c r="E4719" s="11"/>
      <c r="F4719" s="10"/>
      <c r="G4719" s="7">
        <v>100</v>
      </c>
      <c r="H4719" s="97">
        <v>4</v>
      </c>
      <c r="I4719" s="41">
        <v>95.2</v>
      </c>
      <c r="J4719" s="15">
        <v>0.8</v>
      </c>
    </row>
    <row r="4720" spans="4:10" x14ac:dyDescent="0.2">
      <c r="D4720" s="200"/>
      <c r="E4720" s="4" t="s">
        <v>56</v>
      </c>
      <c r="F4720" s="5"/>
      <c r="G4720" s="6">
        <v>190</v>
      </c>
      <c r="H4720" s="8">
        <v>29</v>
      </c>
      <c r="I4720" s="1">
        <v>160</v>
      </c>
      <c r="J4720" s="9">
        <v>1</v>
      </c>
    </row>
    <row r="4721" spans="4:10" x14ac:dyDescent="0.2">
      <c r="D4721" s="200"/>
      <c r="E4721" s="11"/>
      <c r="F4721" s="10"/>
      <c r="G4721" s="7">
        <v>100</v>
      </c>
      <c r="H4721" s="18">
        <v>15.263157894737001</v>
      </c>
      <c r="I4721" s="2">
        <v>84.210526315788996</v>
      </c>
      <c r="J4721" s="15">
        <v>0.52631578947400004</v>
      </c>
    </row>
    <row r="4722" spans="4:10" x14ac:dyDescent="0.2">
      <c r="D4722" s="200"/>
      <c r="E4722" s="4" t="s">
        <v>57</v>
      </c>
      <c r="F4722" s="5"/>
      <c r="G4722" s="6">
        <v>185</v>
      </c>
      <c r="H4722" s="8">
        <v>56</v>
      </c>
      <c r="I4722" s="1">
        <v>129</v>
      </c>
      <c r="J4722" s="9">
        <v>0</v>
      </c>
    </row>
    <row r="4723" spans="4:10" x14ac:dyDescent="0.2">
      <c r="D4723" s="200"/>
      <c r="E4723" s="11"/>
      <c r="F4723" s="10"/>
      <c r="G4723" s="7">
        <v>100</v>
      </c>
      <c r="H4723" s="75">
        <v>30.27027027027</v>
      </c>
      <c r="I4723" s="50">
        <v>69.729729729729996</v>
      </c>
      <c r="J4723" s="48">
        <v>0</v>
      </c>
    </row>
    <row r="4724" spans="4:10" x14ac:dyDescent="0.2">
      <c r="D4724" s="200"/>
      <c r="E4724" s="4" t="s">
        <v>58</v>
      </c>
      <c r="F4724" s="5"/>
      <c r="G4724" s="6">
        <v>113</v>
      </c>
      <c r="H4724" s="8">
        <v>3</v>
      </c>
      <c r="I4724" s="1">
        <v>110</v>
      </c>
      <c r="J4724" s="9">
        <v>0</v>
      </c>
    </row>
    <row r="4725" spans="4:10" x14ac:dyDescent="0.2">
      <c r="D4725" s="200"/>
      <c r="E4725" s="11"/>
      <c r="F4725" s="10"/>
      <c r="G4725" s="7">
        <v>100</v>
      </c>
      <c r="H4725" s="97">
        <v>2.654867256637</v>
      </c>
      <c r="I4725" s="41">
        <v>97.345132743362996</v>
      </c>
      <c r="J4725" s="48">
        <v>0</v>
      </c>
    </row>
    <row r="4726" spans="4:10" x14ac:dyDescent="0.2">
      <c r="D4726" s="200"/>
      <c r="E4726" s="4" t="s">
        <v>59</v>
      </c>
      <c r="F4726" s="5"/>
      <c r="G4726" s="6">
        <v>136</v>
      </c>
      <c r="H4726" s="8">
        <v>42</v>
      </c>
      <c r="I4726" s="1">
        <v>94</v>
      </c>
      <c r="J4726" s="9">
        <v>0</v>
      </c>
    </row>
    <row r="4727" spans="4:10" x14ac:dyDescent="0.2">
      <c r="D4727" s="200"/>
      <c r="E4727" s="11"/>
      <c r="F4727" s="10"/>
      <c r="G4727" s="7">
        <v>100</v>
      </c>
      <c r="H4727" s="75">
        <v>30.882352941175998</v>
      </c>
      <c r="I4727" s="50">
        <v>69.117647058824005</v>
      </c>
      <c r="J4727" s="48">
        <v>0</v>
      </c>
    </row>
    <row r="4728" spans="4:10" x14ac:dyDescent="0.2">
      <c r="D4728" s="199" t="s">
        <v>60</v>
      </c>
      <c r="E4728" s="22" t="s">
        <v>61</v>
      </c>
      <c r="F4728" s="21"/>
      <c r="G4728" s="19">
        <v>205</v>
      </c>
      <c r="H4728" s="27">
        <v>54</v>
      </c>
      <c r="I4728" s="3">
        <v>151</v>
      </c>
      <c r="J4728" s="26">
        <v>0</v>
      </c>
    </row>
    <row r="4729" spans="4:10" x14ac:dyDescent="0.2">
      <c r="D4729" s="200"/>
      <c r="E4729" s="11"/>
      <c r="F4729" s="10"/>
      <c r="G4729" s="7">
        <v>100</v>
      </c>
      <c r="H4729" s="70">
        <v>26.341463414633999</v>
      </c>
      <c r="I4729" s="30">
        <v>73.658536585365994</v>
      </c>
      <c r="J4729" s="48">
        <v>0</v>
      </c>
    </row>
    <row r="4730" spans="4:10" x14ac:dyDescent="0.2">
      <c r="D4730" s="200"/>
      <c r="E4730" s="4" t="s">
        <v>62</v>
      </c>
      <c r="F4730" s="5"/>
      <c r="G4730" s="6">
        <v>160</v>
      </c>
      <c r="H4730" s="8">
        <v>33</v>
      </c>
      <c r="I4730" s="1">
        <v>127</v>
      </c>
      <c r="J4730" s="9">
        <v>0</v>
      </c>
    </row>
    <row r="4731" spans="4:10" x14ac:dyDescent="0.2">
      <c r="D4731" s="200"/>
      <c r="E4731" s="11"/>
      <c r="F4731" s="10"/>
      <c r="G4731" s="7">
        <v>100</v>
      </c>
      <c r="H4731" s="18">
        <v>20.625</v>
      </c>
      <c r="I4731" s="2">
        <v>79.375</v>
      </c>
      <c r="J4731" s="48">
        <v>0</v>
      </c>
    </row>
    <row r="4732" spans="4:10" x14ac:dyDescent="0.2">
      <c r="D4732" s="200"/>
      <c r="E4732" s="4" t="s">
        <v>63</v>
      </c>
      <c r="F4732" s="5"/>
      <c r="G4732" s="6">
        <v>121</v>
      </c>
      <c r="H4732" s="8">
        <v>15</v>
      </c>
      <c r="I4732" s="1">
        <v>106</v>
      </c>
      <c r="J4732" s="9">
        <v>0</v>
      </c>
    </row>
    <row r="4733" spans="4:10" x14ac:dyDescent="0.2">
      <c r="D4733" s="200"/>
      <c r="E4733" s="11"/>
      <c r="F4733" s="10"/>
      <c r="G4733" s="7">
        <v>100</v>
      </c>
      <c r="H4733" s="72">
        <v>12.396694214876</v>
      </c>
      <c r="I4733" s="25">
        <v>87.603305785123993</v>
      </c>
      <c r="J4733" s="48">
        <v>0</v>
      </c>
    </row>
    <row r="4734" spans="4:10" x14ac:dyDescent="0.2">
      <c r="D4734" s="200"/>
      <c r="E4734" s="4" t="s">
        <v>64</v>
      </c>
      <c r="F4734" s="5"/>
      <c r="G4734" s="6">
        <v>124</v>
      </c>
      <c r="H4734" s="8">
        <v>12</v>
      </c>
      <c r="I4734" s="1">
        <v>111</v>
      </c>
      <c r="J4734" s="9">
        <v>1</v>
      </c>
    </row>
    <row r="4735" spans="4:10" x14ac:dyDescent="0.2">
      <c r="D4735" s="200"/>
      <c r="E4735" s="11"/>
      <c r="F4735" s="10"/>
      <c r="G4735" s="7">
        <v>100</v>
      </c>
      <c r="H4735" s="72">
        <v>9.6774193548389995</v>
      </c>
      <c r="I4735" s="25">
        <v>89.516129032257993</v>
      </c>
      <c r="J4735" s="15">
        <v>0.80645161290300005</v>
      </c>
    </row>
    <row r="4736" spans="4:10" x14ac:dyDescent="0.2">
      <c r="D4736" s="200"/>
      <c r="E4736" s="4" t="s">
        <v>65</v>
      </c>
      <c r="F4736" s="5"/>
      <c r="G4736" s="6">
        <v>109</v>
      </c>
      <c r="H4736" s="8">
        <v>16</v>
      </c>
      <c r="I4736" s="1">
        <v>93</v>
      </c>
      <c r="J4736" s="9">
        <v>0</v>
      </c>
    </row>
    <row r="4737" spans="2:10" x14ac:dyDescent="0.2">
      <c r="D4737" s="200"/>
      <c r="E4737" s="11"/>
      <c r="F4737" s="10"/>
      <c r="G4737" s="7">
        <v>100</v>
      </c>
      <c r="H4737" s="18">
        <v>14.678899082569</v>
      </c>
      <c r="I4737" s="2">
        <v>85.321100917430996</v>
      </c>
      <c r="J4737" s="48">
        <v>0</v>
      </c>
    </row>
    <row r="4738" spans="2:10" x14ac:dyDescent="0.2">
      <c r="D4738" s="200"/>
      <c r="E4738" s="4" t="s">
        <v>66</v>
      </c>
      <c r="F4738" s="5"/>
      <c r="G4738" s="6">
        <v>104</v>
      </c>
      <c r="H4738" s="8">
        <v>12</v>
      </c>
      <c r="I4738" s="1">
        <v>92</v>
      </c>
      <c r="J4738" s="9">
        <v>0</v>
      </c>
    </row>
    <row r="4739" spans="2:10" x14ac:dyDescent="0.2">
      <c r="D4739" s="200"/>
      <c r="E4739" s="11"/>
      <c r="F4739" s="10"/>
      <c r="G4739" s="7">
        <v>100</v>
      </c>
      <c r="H4739" s="72">
        <v>11.538461538462</v>
      </c>
      <c r="I4739" s="25">
        <v>88.461538461537998</v>
      </c>
      <c r="J4739" s="48">
        <v>0</v>
      </c>
    </row>
    <row r="4740" spans="2:10" x14ac:dyDescent="0.2">
      <c r="D4740" s="200"/>
      <c r="E4740" s="4" t="s">
        <v>67</v>
      </c>
      <c r="F4740" s="5"/>
      <c r="G4740" s="6">
        <v>139</v>
      </c>
      <c r="H4740" s="8">
        <v>31</v>
      </c>
      <c r="I4740" s="1">
        <v>108</v>
      </c>
      <c r="J4740" s="9">
        <v>0</v>
      </c>
    </row>
    <row r="4741" spans="2:10" x14ac:dyDescent="0.2">
      <c r="D4741" s="200"/>
      <c r="E4741" s="11"/>
      <c r="F4741" s="10"/>
      <c r="G4741" s="7">
        <v>100</v>
      </c>
      <c r="H4741" s="18">
        <v>22.302158273381</v>
      </c>
      <c r="I4741" s="2">
        <v>77.697841726619004</v>
      </c>
      <c r="J4741" s="48">
        <v>0</v>
      </c>
    </row>
    <row r="4742" spans="2:10" x14ac:dyDescent="0.2">
      <c r="D4742" s="200"/>
      <c r="E4742" s="4" t="s">
        <v>68</v>
      </c>
      <c r="F4742" s="5"/>
      <c r="G4742" s="6">
        <v>48</v>
      </c>
      <c r="H4742" s="8">
        <v>12</v>
      </c>
      <c r="I4742" s="1">
        <v>36</v>
      </c>
      <c r="J4742" s="9">
        <v>0</v>
      </c>
    </row>
    <row r="4743" spans="2:10" x14ac:dyDescent="0.2">
      <c r="D4743" s="200"/>
      <c r="E4743" s="11"/>
      <c r="F4743" s="10"/>
      <c r="G4743" s="7">
        <v>100</v>
      </c>
      <c r="H4743" s="70">
        <v>25</v>
      </c>
      <c r="I4743" s="30">
        <v>75</v>
      </c>
      <c r="J4743" s="48">
        <v>0</v>
      </c>
    </row>
    <row r="4744" spans="2:10" x14ac:dyDescent="0.2">
      <c r="D4744" s="200"/>
      <c r="E4744" s="4" t="s">
        <v>69</v>
      </c>
      <c r="F4744" s="5"/>
      <c r="G4744" s="6">
        <v>37</v>
      </c>
      <c r="H4744" s="8">
        <v>6</v>
      </c>
      <c r="I4744" s="1">
        <v>31</v>
      </c>
      <c r="J4744" s="9">
        <v>0</v>
      </c>
    </row>
    <row r="4745" spans="2:10" x14ac:dyDescent="0.2">
      <c r="D4745" s="200"/>
      <c r="E4745" s="11"/>
      <c r="F4745" s="10"/>
      <c r="G4745" s="7">
        <v>100</v>
      </c>
      <c r="H4745" s="18">
        <v>16.216216216216001</v>
      </c>
      <c r="I4745" s="2">
        <v>83.783783783784003</v>
      </c>
      <c r="J4745" s="48">
        <v>0</v>
      </c>
    </row>
    <row r="4746" spans="2:10" x14ac:dyDescent="0.2">
      <c r="D4746" s="199" t="s">
        <v>70</v>
      </c>
      <c r="E4746" s="22" t="s">
        <v>18</v>
      </c>
      <c r="F4746" s="21"/>
      <c r="G4746" s="19">
        <v>0</v>
      </c>
      <c r="H4746" s="27">
        <v>0</v>
      </c>
      <c r="I4746" s="3">
        <v>0</v>
      </c>
      <c r="J4746" s="26">
        <v>0</v>
      </c>
    </row>
    <row r="4747" spans="2:10" x14ac:dyDescent="0.2">
      <c r="D4747" s="201"/>
      <c r="E4747" s="45"/>
      <c r="F4747" s="51"/>
      <c r="G4747" s="119">
        <v>0</v>
      </c>
      <c r="H4747" s="136">
        <v>0</v>
      </c>
      <c r="I4747" s="83">
        <v>0</v>
      </c>
      <c r="J4747" s="116">
        <v>0</v>
      </c>
    </row>
    <row r="4749" spans="2:10" x14ac:dyDescent="0.2">
      <c r="B4749" s="40" t="str">
        <f xml:space="preserve"> HYPERLINK("#'目次'!B121", "[115]")</f>
        <v>[115]</v>
      </c>
      <c r="C4749" s="23" t="s">
        <v>222</v>
      </c>
    </row>
    <row r="4752" spans="2:10" x14ac:dyDescent="0.2">
      <c r="C4752" s="23" t="s">
        <v>73</v>
      </c>
    </row>
    <row r="4753" spans="4:10" x14ac:dyDescent="0.2">
      <c r="D4753" s="195"/>
      <c r="E4753" s="196"/>
      <c r="F4753" s="196"/>
      <c r="G4753" s="37" t="s">
        <v>15</v>
      </c>
      <c r="H4753" s="33" t="s">
        <v>223</v>
      </c>
      <c r="I4753" s="13" t="s">
        <v>209</v>
      </c>
      <c r="J4753" s="38" t="s">
        <v>18</v>
      </c>
    </row>
    <row r="4754" spans="4:10" x14ac:dyDescent="0.2">
      <c r="D4754" s="197"/>
      <c r="E4754" s="198"/>
      <c r="F4754" s="198"/>
      <c r="G4754" s="35"/>
      <c r="H4754" s="39"/>
      <c r="I4754" s="14"/>
      <c r="J4754" s="34"/>
    </row>
    <row r="4755" spans="4:10" x14ac:dyDescent="0.2">
      <c r="D4755" s="78"/>
      <c r="E4755" s="79" t="s">
        <v>15</v>
      </c>
      <c r="F4755" s="66"/>
      <c r="G4755" s="36">
        <v>1200</v>
      </c>
      <c r="H4755" s="17">
        <v>213</v>
      </c>
      <c r="I4755" s="17">
        <v>985</v>
      </c>
      <c r="J4755" s="47">
        <v>2</v>
      </c>
    </row>
    <row r="4756" spans="4:10" x14ac:dyDescent="0.2">
      <c r="D4756" s="45"/>
      <c r="E4756" s="51"/>
      <c r="F4756" s="67"/>
      <c r="G4756" s="7">
        <v>100</v>
      </c>
      <c r="H4756" s="2">
        <v>17.75</v>
      </c>
      <c r="I4756" s="2">
        <v>82.083333333333002</v>
      </c>
      <c r="J4756" s="15">
        <v>0.166666666667</v>
      </c>
    </row>
    <row r="4757" spans="4:10" x14ac:dyDescent="0.2">
      <c r="D4757" s="199" t="s">
        <v>74</v>
      </c>
      <c r="E4757" s="22" t="s">
        <v>75</v>
      </c>
      <c r="F4757" s="21"/>
      <c r="G4757" s="19">
        <v>592</v>
      </c>
      <c r="H4757" s="27">
        <v>98</v>
      </c>
      <c r="I4757" s="3">
        <v>492</v>
      </c>
      <c r="J4757" s="26">
        <v>2</v>
      </c>
    </row>
    <row r="4758" spans="4:10" x14ac:dyDescent="0.2">
      <c r="D4758" s="200"/>
      <c r="E4758" s="11"/>
      <c r="F4758" s="10"/>
      <c r="G4758" s="7">
        <v>100</v>
      </c>
      <c r="H4758" s="18">
        <v>16.554054054053999</v>
      </c>
      <c r="I4758" s="2">
        <v>83.108108108107999</v>
      </c>
      <c r="J4758" s="15">
        <v>0.33783783783799998</v>
      </c>
    </row>
    <row r="4759" spans="4:10" x14ac:dyDescent="0.2">
      <c r="D4759" s="200"/>
      <c r="E4759" s="4" t="s">
        <v>34</v>
      </c>
      <c r="F4759" s="5"/>
      <c r="G4759" s="6">
        <v>37</v>
      </c>
      <c r="H4759" s="8">
        <v>2</v>
      </c>
      <c r="I4759" s="1">
        <v>35</v>
      </c>
      <c r="J4759" s="9">
        <v>0</v>
      </c>
    </row>
    <row r="4760" spans="4:10" x14ac:dyDescent="0.2">
      <c r="D4760" s="200"/>
      <c r="E4760" s="11"/>
      <c r="F4760" s="10"/>
      <c r="G4760" s="7">
        <v>100</v>
      </c>
      <c r="H4760" s="97">
        <v>5.4054054054050003</v>
      </c>
      <c r="I4760" s="41">
        <v>94.594594594594994</v>
      </c>
      <c r="J4760" s="48">
        <v>0</v>
      </c>
    </row>
    <row r="4761" spans="4:10" x14ac:dyDescent="0.2">
      <c r="D4761" s="200"/>
      <c r="E4761" s="4" t="s">
        <v>35</v>
      </c>
      <c r="F4761" s="5"/>
      <c r="G4761" s="6">
        <v>75</v>
      </c>
      <c r="H4761" s="8">
        <v>4</v>
      </c>
      <c r="I4761" s="1">
        <v>71</v>
      </c>
      <c r="J4761" s="9">
        <v>0</v>
      </c>
    </row>
    <row r="4762" spans="4:10" x14ac:dyDescent="0.2">
      <c r="D4762" s="200"/>
      <c r="E4762" s="11"/>
      <c r="F4762" s="10"/>
      <c r="G4762" s="7">
        <v>100</v>
      </c>
      <c r="H4762" s="97">
        <v>5.333333333333</v>
      </c>
      <c r="I4762" s="41">
        <v>94.666666666666998</v>
      </c>
      <c r="J4762" s="48">
        <v>0</v>
      </c>
    </row>
    <row r="4763" spans="4:10" x14ac:dyDescent="0.2">
      <c r="D4763" s="200"/>
      <c r="E4763" s="4" t="s">
        <v>36</v>
      </c>
      <c r="F4763" s="5"/>
      <c r="G4763" s="6">
        <v>95</v>
      </c>
      <c r="H4763" s="8">
        <v>7</v>
      </c>
      <c r="I4763" s="1">
        <v>86</v>
      </c>
      <c r="J4763" s="9">
        <v>2</v>
      </c>
    </row>
    <row r="4764" spans="4:10" x14ac:dyDescent="0.2">
      <c r="D4764" s="200"/>
      <c r="E4764" s="11"/>
      <c r="F4764" s="10"/>
      <c r="G4764" s="7">
        <v>100</v>
      </c>
      <c r="H4764" s="97">
        <v>7.3684210526319998</v>
      </c>
      <c r="I4764" s="25">
        <v>90.526315789473998</v>
      </c>
      <c r="J4764" s="15">
        <v>2.1052631578950001</v>
      </c>
    </row>
    <row r="4765" spans="4:10" x14ac:dyDescent="0.2">
      <c r="D4765" s="200"/>
      <c r="E4765" s="4" t="s">
        <v>37</v>
      </c>
      <c r="F4765" s="5"/>
      <c r="G4765" s="6">
        <v>111</v>
      </c>
      <c r="H4765" s="8">
        <v>17</v>
      </c>
      <c r="I4765" s="1">
        <v>94</v>
      </c>
      <c r="J4765" s="9">
        <v>0</v>
      </c>
    </row>
    <row r="4766" spans="4:10" x14ac:dyDescent="0.2">
      <c r="D4766" s="200"/>
      <c r="E4766" s="11"/>
      <c r="F4766" s="10"/>
      <c r="G4766" s="7">
        <v>100</v>
      </c>
      <c r="H4766" s="18">
        <v>15.315315315315001</v>
      </c>
      <c r="I4766" s="2">
        <v>84.684684684684996</v>
      </c>
      <c r="J4766" s="48">
        <v>0</v>
      </c>
    </row>
    <row r="4767" spans="4:10" x14ac:dyDescent="0.2">
      <c r="D4767" s="200"/>
      <c r="E4767" s="4" t="s">
        <v>38</v>
      </c>
      <c r="F4767" s="5"/>
      <c r="G4767" s="6">
        <v>93</v>
      </c>
      <c r="H4767" s="8">
        <v>14</v>
      </c>
      <c r="I4767" s="1">
        <v>79</v>
      </c>
      <c r="J4767" s="9">
        <v>0</v>
      </c>
    </row>
    <row r="4768" spans="4:10" x14ac:dyDescent="0.2">
      <c r="D4768" s="200"/>
      <c r="E4768" s="11"/>
      <c r="F4768" s="10"/>
      <c r="G4768" s="7">
        <v>100</v>
      </c>
      <c r="H4768" s="18">
        <v>15.053763440859999</v>
      </c>
      <c r="I4768" s="2">
        <v>84.946236559140004</v>
      </c>
      <c r="J4768" s="48">
        <v>0</v>
      </c>
    </row>
    <row r="4769" spans="4:10" x14ac:dyDescent="0.2">
      <c r="D4769" s="200"/>
      <c r="E4769" s="4" t="s">
        <v>39</v>
      </c>
      <c r="F4769" s="5"/>
      <c r="G4769" s="6">
        <v>109</v>
      </c>
      <c r="H4769" s="8">
        <v>26</v>
      </c>
      <c r="I4769" s="1">
        <v>83</v>
      </c>
      <c r="J4769" s="9">
        <v>0</v>
      </c>
    </row>
    <row r="4770" spans="4:10" x14ac:dyDescent="0.2">
      <c r="D4770" s="200"/>
      <c r="E4770" s="11"/>
      <c r="F4770" s="10"/>
      <c r="G4770" s="7">
        <v>100</v>
      </c>
      <c r="H4770" s="70">
        <v>23.853211009174</v>
      </c>
      <c r="I4770" s="30">
        <v>76.146788990825996</v>
      </c>
      <c r="J4770" s="48">
        <v>0</v>
      </c>
    </row>
    <row r="4771" spans="4:10" x14ac:dyDescent="0.2">
      <c r="D4771" s="200"/>
      <c r="E4771" s="4" t="s">
        <v>40</v>
      </c>
      <c r="F4771" s="5"/>
      <c r="G4771" s="6">
        <v>72</v>
      </c>
      <c r="H4771" s="8">
        <v>28</v>
      </c>
      <c r="I4771" s="1">
        <v>44</v>
      </c>
      <c r="J4771" s="9">
        <v>0</v>
      </c>
    </row>
    <row r="4772" spans="4:10" x14ac:dyDescent="0.2">
      <c r="D4772" s="200"/>
      <c r="E4772" s="11"/>
      <c r="F4772" s="10"/>
      <c r="G4772" s="7">
        <v>100</v>
      </c>
      <c r="H4772" s="75">
        <v>38.888888888888999</v>
      </c>
      <c r="I4772" s="50">
        <v>61.111111111111001</v>
      </c>
      <c r="J4772" s="48">
        <v>0</v>
      </c>
    </row>
    <row r="4773" spans="4:10" x14ac:dyDescent="0.2">
      <c r="D4773" s="199" t="s">
        <v>76</v>
      </c>
      <c r="E4773" s="22" t="s">
        <v>77</v>
      </c>
      <c r="F4773" s="21"/>
      <c r="G4773" s="19">
        <v>608</v>
      </c>
      <c r="H4773" s="27">
        <v>115</v>
      </c>
      <c r="I4773" s="3">
        <v>493</v>
      </c>
      <c r="J4773" s="26">
        <v>0</v>
      </c>
    </row>
    <row r="4774" spans="4:10" x14ac:dyDescent="0.2">
      <c r="D4774" s="200"/>
      <c r="E4774" s="11"/>
      <c r="F4774" s="10"/>
      <c r="G4774" s="7">
        <v>100</v>
      </c>
      <c r="H4774" s="18">
        <v>18.914473684211</v>
      </c>
      <c r="I4774" s="2">
        <v>81.085526315788996</v>
      </c>
      <c r="J4774" s="48">
        <v>0</v>
      </c>
    </row>
    <row r="4775" spans="4:10" x14ac:dyDescent="0.2">
      <c r="D4775" s="200"/>
      <c r="E4775" s="4" t="s">
        <v>34</v>
      </c>
      <c r="F4775" s="5"/>
      <c r="G4775" s="6">
        <v>37</v>
      </c>
      <c r="H4775" s="8">
        <v>1</v>
      </c>
      <c r="I4775" s="1">
        <v>36</v>
      </c>
      <c r="J4775" s="9">
        <v>0</v>
      </c>
    </row>
    <row r="4776" spans="4:10" x14ac:dyDescent="0.2">
      <c r="D4776" s="200"/>
      <c r="E4776" s="11"/>
      <c r="F4776" s="10"/>
      <c r="G4776" s="7">
        <v>100</v>
      </c>
      <c r="H4776" s="97">
        <v>2.7027027027030002</v>
      </c>
      <c r="I4776" s="41">
        <v>97.297297297297007</v>
      </c>
      <c r="J4776" s="48">
        <v>0</v>
      </c>
    </row>
    <row r="4777" spans="4:10" x14ac:dyDescent="0.2">
      <c r="D4777" s="200"/>
      <c r="E4777" s="4" t="s">
        <v>35</v>
      </c>
      <c r="F4777" s="5"/>
      <c r="G4777" s="6">
        <v>73</v>
      </c>
      <c r="H4777" s="8">
        <v>2</v>
      </c>
      <c r="I4777" s="1">
        <v>71</v>
      </c>
      <c r="J4777" s="9">
        <v>0</v>
      </c>
    </row>
    <row r="4778" spans="4:10" x14ac:dyDescent="0.2">
      <c r="D4778" s="200"/>
      <c r="E4778" s="11"/>
      <c r="F4778" s="10"/>
      <c r="G4778" s="7">
        <v>100</v>
      </c>
      <c r="H4778" s="97">
        <v>2.7397260273969999</v>
      </c>
      <c r="I4778" s="41">
        <v>97.260273972603002</v>
      </c>
      <c r="J4778" s="48">
        <v>0</v>
      </c>
    </row>
    <row r="4779" spans="4:10" x14ac:dyDescent="0.2">
      <c r="D4779" s="200"/>
      <c r="E4779" s="4" t="s">
        <v>36</v>
      </c>
      <c r="F4779" s="5"/>
      <c r="G4779" s="6">
        <v>92</v>
      </c>
      <c r="H4779" s="8">
        <v>9</v>
      </c>
      <c r="I4779" s="1">
        <v>83</v>
      </c>
      <c r="J4779" s="9">
        <v>0</v>
      </c>
    </row>
    <row r="4780" spans="4:10" x14ac:dyDescent="0.2">
      <c r="D4780" s="200"/>
      <c r="E4780" s="11"/>
      <c r="F4780" s="10"/>
      <c r="G4780" s="7">
        <v>100</v>
      </c>
      <c r="H4780" s="72">
        <v>9.7826086956519998</v>
      </c>
      <c r="I4780" s="25">
        <v>90.217391304347998</v>
      </c>
      <c r="J4780" s="48">
        <v>0</v>
      </c>
    </row>
    <row r="4781" spans="4:10" x14ac:dyDescent="0.2">
      <c r="D4781" s="200"/>
      <c r="E4781" s="4" t="s">
        <v>37</v>
      </c>
      <c r="F4781" s="5"/>
      <c r="G4781" s="6">
        <v>110</v>
      </c>
      <c r="H4781" s="8">
        <v>11</v>
      </c>
      <c r="I4781" s="1">
        <v>99</v>
      </c>
      <c r="J4781" s="9">
        <v>0</v>
      </c>
    </row>
    <row r="4782" spans="4:10" x14ac:dyDescent="0.2">
      <c r="D4782" s="200"/>
      <c r="E4782" s="11"/>
      <c r="F4782" s="10"/>
      <c r="G4782" s="7">
        <v>100</v>
      </c>
      <c r="H4782" s="72">
        <v>10</v>
      </c>
      <c r="I4782" s="25">
        <v>90</v>
      </c>
      <c r="J4782" s="48">
        <v>0</v>
      </c>
    </row>
    <row r="4783" spans="4:10" x14ac:dyDescent="0.2">
      <c r="D4783" s="200"/>
      <c r="E4783" s="4" t="s">
        <v>38</v>
      </c>
      <c r="F4783" s="5"/>
      <c r="G4783" s="6">
        <v>93</v>
      </c>
      <c r="H4783" s="8">
        <v>20</v>
      </c>
      <c r="I4783" s="1">
        <v>73</v>
      </c>
      <c r="J4783" s="9">
        <v>0</v>
      </c>
    </row>
    <row r="4784" spans="4:10" x14ac:dyDescent="0.2">
      <c r="D4784" s="200"/>
      <c r="E4784" s="11"/>
      <c r="F4784" s="10"/>
      <c r="G4784" s="7">
        <v>100</v>
      </c>
      <c r="H4784" s="18">
        <v>21.505376344085999</v>
      </c>
      <c r="I4784" s="2">
        <v>78.494623655913998</v>
      </c>
      <c r="J4784" s="48">
        <v>0</v>
      </c>
    </row>
    <row r="4785" spans="2:10" x14ac:dyDescent="0.2">
      <c r="D4785" s="200"/>
      <c r="E4785" s="4" t="s">
        <v>39</v>
      </c>
      <c r="F4785" s="5"/>
      <c r="G4785" s="6">
        <v>114</v>
      </c>
      <c r="H4785" s="8">
        <v>28</v>
      </c>
      <c r="I4785" s="1">
        <v>86</v>
      </c>
      <c r="J4785" s="9">
        <v>0</v>
      </c>
    </row>
    <row r="4786" spans="2:10" x14ac:dyDescent="0.2">
      <c r="D4786" s="200"/>
      <c r="E4786" s="11"/>
      <c r="F4786" s="10"/>
      <c r="G4786" s="7">
        <v>100</v>
      </c>
      <c r="H4786" s="70">
        <v>24.561403508771999</v>
      </c>
      <c r="I4786" s="30">
        <v>75.438596491227997</v>
      </c>
      <c r="J4786" s="48">
        <v>0</v>
      </c>
    </row>
    <row r="4787" spans="2:10" x14ac:dyDescent="0.2">
      <c r="D4787" s="200"/>
      <c r="E4787" s="4" t="s">
        <v>40</v>
      </c>
      <c r="F4787" s="5"/>
      <c r="G4787" s="6">
        <v>89</v>
      </c>
      <c r="H4787" s="8">
        <v>44</v>
      </c>
      <c r="I4787" s="1">
        <v>45</v>
      </c>
      <c r="J4787" s="9">
        <v>0</v>
      </c>
    </row>
    <row r="4788" spans="2:10" x14ac:dyDescent="0.2">
      <c r="D4788" s="201"/>
      <c r="E4788" s="45"/>
      <c r="F4788" s="51"/>
      <c r="G4788" s="81">
        <v>100</v>
      </c>
      <c r="H4788" s="158">
        <v>49.438202247191001</v>
      </c>
      <c r="I4788" s="108">
        <v>50.561797752808999</v>
      </c>
      <c r="J4788" s="116">
        <v>0</v>
      </c>
    </row>
    <row r="4790" spans="2:10" x14ac:dyDescent="0.2">
      <c r="B4790" s="40" t="str">
        <f xml:space="preserve"> HYPERLINK("#'目次'!B122", "[116]")</f>
        <v>[116]</v>
      </c>
      <c r="C4790" s="23" t="s">
        <v>222</v>
      </c>
    </row>
    <row r="4793" spans="2:10" x14ac:dyDescent="0.2">
      <c r="C4793" s="23" t="s">
        <v>80</v>
      </c>
    </row>
    <row r="4794" spans="2:10" x14ac:dyDescent="0.2">
      <c r="E4794" s="195"/>
      <c r="F4794" s="196"/>
      <c r="G4794" s="37" t="s">
        <v>15</v>
      </c>
      <c r="H4794" s="33" t="s">
        <v>223</v>
      </c>
      <c r="I4794" s="13" t="s">
        <v>209</v>
      </c>
      <c r="J4794" s="38" t="s">
        <v>18</v>
      </c>
    </row>
    <row r="4795" spans="2:10" x14ac:dyDescent="0.2">
      <c r="E4795" s="197"/>
      <c r="F4795" s="198"/>
      <c r="G4795" s="35"/>
      <c r="H4795" s="39"/>
      <c r="I4795" s="14"/>
      <c r="J4795" s="34"/>
    </row>
    <row r="4796" spans="2:10" x14ac:dyDescent="0.2">
      <c r="E4796" s="120" t="s">
        <v>15</v>
      </c>
      <c r="F4796" s="66"/>
      <c r="G4796" s="36">
        <v>1200</v>
      </c>
      <c r="H4796" s="17">
        <v>213</v>
      </c>
      <c r="I4796" s="17">
        <v>985</v>
      </c>
      <c r="J4796" s="47">
        <v>2</v>
      </c>
    </row>
    <row r="4797" spans="2:10" x14ac:dyDescent="0.2">
      <c r="E4797" s="45"/>
      <c r="F4797" s="67"/>
      <c r="G4797" s="7">
        <v>100</v>
      </c>
      <c r="H4797" s="2">
        <v>17.75</v>
      </c>
      <c r="I4797" s="2">
        <v>82.083333333333002</v>
      </c>
      <c r="J4797" s="15">
        <v>0.166666666667</v>
      </c>
    </row>
    <row r="4798" spans="2:10" x14ac:dyDescent="0.2">
      <c r="E4798" s="4" t="s">
        <v>81</v>
      </c>
      <c r="F4798" s="5"/>
      <c r="G4798" s="19">
        <v>48</v>
      </c>
      <c r="H4798" s="27">
        <v>9</v>
      </c>
      <c r="I4798" s="3">
        <v>39</v>
      </c>
      <c r="J4798" s="26">
        <v>0</v>
      </c>
    </row>
    <row r="4799" spans="2:10" x14ac:dyDescent="0.2">
      <c r="E4799" s="11"/>
      <c r="F4799" s="10"/>
      <c r="G4799" s="7">
        <v>100</v>
      </c>
      <c r="H4799" s="18">
        <v>18.75</v>
      </c>
      <c r="I4799" s="2">
        <v>81.25</v>
      </c>
      <c r="J4799" s="48">
        <v>0</v>
      </c>
    </row>
    <row r="4800" spans="2:10" x14ac:dyDescent="0.2">
      <c r="E4800" s="4" t="s">
        <v>82</v>
      </c>
      <c r="F4800" s="5"/>
      <c r="G4800" s="6">
        <v>84</v>
      </c>
      <c r="H4800" s="8">
        <v>10</v>
      </c>
      <c r="I4800" s="1">
        <v>74</v>
      </c>
      <c r="J4800" s="9">
        <v>0</v>
      </c>
    </row>
    <row r="4801" spans="5:10" x14ac:dyDescent="0.2">
      <c r="E4801" s="11"/>
      <c r="F4801" s="10"/>
      <c r="G4801" s="7">
        <v>100</v>
      </c>
      <c r="H4801" s="72">
        <v>11.904761904761999</v>
      </c>
      <c r="I4801" s="25">
        <v>88.095238095238003</v>
      </c>
      <c r="J4801" s="48">
        <v>0</v>
      </c>
    </row>
    <row r="4802" spans="5:10" x14ac:dyDescent="0.2">
      <c r="E4802" s="4" t="s">
        <v>83</v>
      </c>
      <c r="F4802" s="5"/>
      <c r="G4802" s="6">
        <v>462</v>
      </c>
      <c r="H4802" s="8">
        <v>74</v>
      </c>
      <c r="I4802" s="1">
        <v>387</v>
      </c>
      <c r="J4802" s="9">
        <v>1</v>
      </c>
    </row>
    <row r="4803" spans="5:10" x14ac:dyDescent="0.2">
      <c r="E4803" s="11"/>
      <c r="F4803" s="10"/>
      <c r="G4803" s="7">
        <v>100</v>
      </c>
      <c r="H4803" s="18">
        <v>16.017316017315999</v>
      </c>
      <c r="I4803" s="2">
        <v>83.766233766233995</v>
      </c>
      <c r="J4803" s="15">
        <v>0.21645021645000001</v>
      </c>
    </row>
    <row r="4804" spans="5:10" x14ac:dyDescent="0.2">
      <c r="E4804" s="4" t="s">
        <v>84</v>
      </c>
      <c r="F4804" s="5"/>
      <c r="G4804" s="6">
        <v>30</v>
      </c>
      <c r="H4804" s="8">
        <v>6</v>
      </c>
      <c r="I4804" s="1">
        <v>24</v>
      </c>
      <c r="J4804" s="9">
        <v>0</v>
      </c>
    </row>
    <row r="4805" spans="5:10" x14ac:dyDescent="0.2">
      <c r="E4805" s="11"/>
      <c r="F4805" s="10"/>
      <c r="G4805" s="7">
        <v>100</v>
      </c>
      <c r="H4805" s="18">
        <v>20</v>
      </c>
      <c r="I4805" s="2">
        <v>80</v>
      </c>
      <c r="J4805" s="48">
        <v>0</v>
      </c>
    </row>
    <row r="4806" spans="5:10" x14ac:dyDescent="0.2">
      <c r="E4806" s="4" t="s">
        <v>85</v>
      </c>
      <c r="F4806" s="5"/>
      <c r="G4806" s="6">
        <v>144</v>
      </c>
      <c r="H4806" s="8">
        <v>30</v>
      </c>
      <c r="I4806" s="1">
        <v>114</v>
      </c>
      <c r="J4806" s="9">
        <v>0</v>
      </c>
    </row>
    <row r="4807" spans="5:10" x14ac:dyDescent="0.2">
      <c r="E4807" s="11"/>
      <c r="F4807" s="10"/>
      <c r="G4807" s="7">
        <v>100</v>
      </c>
      <c r="H4807" s="18">
        <v>20.833333333333002</v>
      </c>
      <c r="I4807" s="2">
        <v>79.166666666666998</v>
      </c>
      <c r="J4807" s="48">
        <v>0</v>
      </c>
    </row>
    <row r="4808" spans="5:10" x14ac:dyDescent="0.2">
      <c r="E4808" s="4" t="s">
        <v>86</v>
      </c>
      <c r="F4808" s="5"/>
      <c r="G4808" s="6">
        <v>192</v>
      </c>
      <c r="H4808" s="8">
        <v>41</v>
      </c>
      <c r="I4808" s="1">
        <v>150</v>
      </c>
      <c r="J4808" s="9">
        <v>1</v>
      </c>
    </row>
    <row r="4809" spans="5:10" x14ac:dyDescent="0.2">
      <c r="E4809" s="11"/>
      <c r="F4809" s="10"/>
      <c r="G4809" s="7">
        <v>100</v>
      </c>
      <c r="H4809" s="18">
        <v>21.354166666666998</v>
      </c>
      <c r="I4809" s="2">
        <v>78.125</v>
      </c>
      <c r="J4809" s="15">
        <v>0.52083333333299997</v>
      </c>
    </row>
    <row r="4810" spans="5:10" x14ac:dyDescent="0.2">
      <c r="E4810" s="4" t="s">
        <v>87</v>
      </c>
      <c r="F4810" s="5"/>
      <c r="G4810" s="6">
        <v>72</v>
      </c>
      <c r="H4810" s="8">
        <v>18</v>
      </c>
      <c r="I4810" s="1">
        <v>54</v>
      </c>
      <c r="J4810" s="9">
        <v>0</v>
      </c>
    </row>
    <row r="4811" spans="5:10" x14ac:dyDescent="0.2">
      <c r="E4811" s="11"/>
      <c r="F4811" s="10"/>
      <c r="G4811" s="7">
        <v>100</v>
      </c>
      <c r="H4811" s="70">
        <v>25</v>
      </c>
      <c r="I4811" s="30">
        <v>75</v>
      </c>
      <c r="J4811" s="48">
        <v>0</v>
      </c>
    </row>
    <row r="4812" spans="5:10" x14ac:dyDescent="0.2">
      <c r="E4812" s="4" t="s">
        <v>88</v>
      </c>
      <c r="F4812" s="5"/>
      <c r="G4812" s="6">
        <v>36</v>
      </c>
      <c r="H4812" s="8">
        <v>5</v>
      </c>
      <c r="I4812" s="1">
        <v>31</v>
      </c>
      <c r="J4812" s="9">
        <v>0</v>
      </c>
    </row>
    <row r="4813" spans="5:10" x14ac:dyDescent="0.2">
      <c r="E4813" s="11"/>
      <c r="F4813" s="10"/>
      <c r="G4813" s="7">
        <v>100</v>
      </c>
      <c r="H4813" s="18">
        <v>13.888888888888999</v>
      </c>
      <c r="I4813" s="2">
        <v>86.111111111111001</v>
      </c>
      <c r="J4813" s="48">
        <v>0</v>
      </c>
    </row>
    <row r="4814" spans="5:10" x14ac:dyDescent="0.2">
      <c r="E4814" s="4" t="s">
        <v>89</v>
      </c>
      <c r="F4814" s="5"/>
      <c r="G4814" s="6">
        <v>66</v>
      </c>
      <c r="H4814" s="8">
        <v>9</v>
      </c>
      <c r="I4814" s="1">
        <v>57</v>
      </c>
      <c r="J4814" s="9">
        <v>0</v>
      </c>
    </row>
    <row r="4815" spans="5:10" x14ac:dyDescent="0.2">
      <c r="E4815" s="11"/>
      <c r="F4815" s="10"/>
      <c r="G4815" s="7">
        <v>100</v>
      </c>
      <c r="H4815" s="18">
        <v>13.636363636364001</v>
      </c>
      <c r="I4815" s="2">
        <v>86.363636363636004</v>
      </c>
      <c r="J4815" s="48">
        <v>0</v>
      </c>
    </row>
    <row r="4816" spans="5:10" x14ac:dyDescent="0.2">
      <c r="E4816" s="4" t="s">
        <v>90</v>
      </c>
      <c r="F4816" s="5"/>
      <c r="G4816" s="6">
        <v>54</v>
      </c>
      <c r="H4816" s="8">
        <v>11</v>
      </c>
      <c r="I4816" s="1">
        <v>43</v>
      </c>
      <c r="J4816" s="9">
        <v>0</v>
      </c>
    </row>
    <row r="4817" spans="2:10" x14ac:dyDescent="0.2">
      <c r="E4817" s="11"/>
      <c r="F4817" s="10"/>
      <c r="G4817" s="7">
        <v>100</v>
      </c>
      <c r="H4817" s="18">
        <v>20.370370370370001</v>
      </c>
      <c r="I4817" s="2">
        <v>79.629629629630003</v>
      </c>
      <c r="J4817" s="48">
        <v>0</v>
      </c>
    </row>
    <row r="4818" spans="2:10" x14ac:dyDescent="0.2">
      <c r="E4818" s="4" t="s">
        <v>91</v>
      </c>
      <c r="F4818" s="5"/>
      <c r="G4818" s="6">
        <v>12</v>
      </c>
      <c r="H4818" s="8">
        <v>0</v>
      </c>
      <c r="I4818" s="1">
        <v>12</v>
      </c>
      <c r="J4818" s="9">
        <v>0</v>
      </c>
    </row>
    <row r="4819" spans="2:10" x14ac:dyDescent="0.2">
      <c r="E4819" s="45"/>
      <c r="F4819" s="51"/>
      <c r="G4819" s="81">
        <v>100</v>
      </c>
      <c r="H4819" s="136">
        <v>0</v>
      </c>
      <c r="I4819" s="112">
        <v>100</v>
      </c>
      <c r="J4819" s="116">
        <v>0</v>
      </c>
    </row>
    <row r="4821" spans="2:10" x14ac:dyDescent="0.2">
      <c r="B4821" s="40" t="str">
        <f xml:space="preserve"> HYPERLINK("#'目次'!B123", "[117]")</f>
        <v>[117]</v>
      </c>
      <c r="C4821" s="23" t="s">
        <v>226</v>
      </c>
    </row>
    <row r="4824" spans="2:10" x14ac:dyDescent="0.2">
      <c r="C4824" s="23" t="s">
        <v>14</v>
      </c>
    </row>
    <row r="4825" spans="2:10" ht="24" x14ac:dyDescent="0.2">
      <c r="D4825" s="195"/>
      <c r="E4825" s="196"/>
      <c r="F4825" s="196"/>
      <c r="G4825" s="37" t="s">
        <v>15</v>
      </c>
      <c r="H4825" s="33" t="s">
        <v>227</v>
      </c>
      <c r="I4825" s="13" t="s">
        <v>228</v>
      </c>
      <c r="J4825" s="38" t="s">
        <v>18</v>
      </c>
    </row>
    <row r="4826" spans="2:10" x14ac:dyDescent="0.2">
      <c r="D4826" s="197"/>
      <c r="E4826" s="198"/>
      <c r="F4826" s="198"/>
      <c r="G4826" s="35"/>
      <c r="H4826" s="39"/>
      <c r="I4826" s="14"/>
      <c r="J4826" s="34"/>
    </row>
    <row r="4827" spans="2:10" x14ac:dyDescent="0.2">
      <c r="D4827" s="78"/>
      <c r="E4827" s="79" t="s">
        <v>15</v>
      </c>
      <c r="F4827" s="66"/>
      <c r="G4827" s="36">
        <v>1200</v>
      </c>
      <c r="H4827" s="17">
        <v>583</v>
      </c>
      <c r="I4827" s="17">
        <v>515</v>
      </c>
      <c r="J4827" s="47">
        <v>102</v>
      </c>
    </row>
    <row r="4828" spans="2:10" x14ac:dyDescent="0.2">
      <c r="D4828" s="45"/>
      <c r="E4828" s="51"/>
      <c r="F4828" s="67"/>
      <c r="G4828" s="7">
        <v>100</v>
      </c>
      <c r="H4828" s="2">
        <v>48.583333333333002</v>
      </c>
      <c r="I4828" s="2">
        <v>42.916666666666998</v>
      </c>
      <c r="J4828" s="15">
        <v>8.5</v>
      </c>
    </row>
    <row r="4829" spans="2:10" x14ac:dyDescent="0.2">
      <c r="D4829" s="199" t="s">
        <v>19</v>
      </c>
      <c r="E4829" s="22" t="s">
        <v>20</v>
      </c>
      <c r="F4829" s="21"/>
      <c r="G4829" s="19">
        <v>132</v>
      </c>
      <c r="H4829" s="27">
        <v>65</v>
      </c>
      <c r="I4829" s="3">
        <v>56</v>
      </c>
      <c r="J4829" s="26">
        <v>11</v>
      </c>
    </row>
    <row r="4830" spans="2:10" x14ac:dyDescent="0.2">
      <c r="D4830" s="200"/>
      <c r="E4830" s="11"/>
      <c r="F4830" s="10"/>
      <c r="G4830" s="7">
        <v>100</v>
      </c>
      <c r="H4830" s="18">
        <v>49.242424242424001</v>
      </c>
      <c r="I4830" s="2">
        <v>42.424242424242003</v>
      </c>
      <c r="J4830" s="15">
        <v>8.333333333333</v>
      </c>
    </row>
    <row r="4831" spans="2:10" x14ac:dyDescent="0.2">
      <c r="D4831" s="200"/>
      <c r="E4831" s="4" t="s">
        <v>21</v>
      </c>
      <c r="F4831" s="5"/>
      <c r="G4831" s="6">
        <v>444</v>
      </c>
      <c r="H4831" s="8">
        <v>196</v>
      </c>
      <c r="I4831" s="1">
        <v>205</v>
      </c>
      <c r="J4831" s="9">
        <v>43</v>
      </c>
    </row>
    <row r="4832" spans="2:10" x14ac:dyDescent="0.2">
      <c r="D4832" s="200"/>
      <c r="E4832" s="11"/>
      <c r="F4832" s="10"/>
      <c r="G4832" s="7">
        <v>100</v>
      </c>
      <c r="H4832" s="18">
        <v>44.144144144144001</v>
      </c>
      <c r="I4832" s="2">
        <v>46.171171171170997</v>
      </c>
      <c r="J4832" s="15">
        <v>9.6846846846849992</v>
      </c>
    </row>
    <row r="4833" spans="4:10" x14ac:dyDescent="0.2">
      <c r="D4833" s="200"/>
      <c r="E4833" s="4" t="s">
        <v>22</v>
      </c>
      <c r="F4833" s="5"/>
      <c r="G4833" s="6">
        <v>192</v>
      </c>
      <c r="H4833" s="8">
        <v>98</v>
      </c>
      <c r="I4833" s="1">
        <v>78</v>
      </c>
      <c r="J4833" s="9">
        <v>16</v>
      </c>
    </row>
    <row r="4834" spans="4:10" x14ac:dyDescent="0.2">
      <c r="D4834" s="200"/>
      <c r="E4834" s="11"/>
      <c r="F4834" s="10"/>
      <c r="G4834" s="7">
        <v>100</v>
      </c>
      <c r="H4834" s="18">
        <v>51.041666666666998</v>
      </c>
      <c r="I4834" s="2">
        <v>40.625</v>
      </c>
      <c r="J4834" s="15">
        <v>8.333333333333</v>
      </c>
    </row>
    <row r="4835" spans="4:10" x14ac:dyDescent="0.2">
      <c r="D4835" s="200"/>
      <c r="E4835" s="4" t="s">
        <v>23</v>
      </c>
      <c r="F4835" s="5"/>
      <c r="G4835" s="6">
        <v>192</v>
      </c>
      <c r="H4835" s="8">
        <v>106</v>
      </c>
      <c r="I4835" s="1">
        <v>73</v>
      </c>
      <c r="J4835" s="9">
        <v>13</v>
      </c>
    </row>
    <row r="4836" spans="4:10" x14ac:dyDescent="0.2">
      <c r="D4836" s="200"/>
      <c r="E4836" s="11"/>
      <c r="F4836" s="10"/>
      <c r="G4836" s="7">
        <v>100</v>
      </c>
      <c r="H4836" s="70">
        <v>55.208333333333002</v>
      </c>
      <c r="I4836" s="2">
        <v>38.020833333333002</v>
      </c>
      <c r="J4836" s="15">
        <v>6.770833333333</v>
      </c>
    </row>
    <row r="4837" spans="4:10" x14ac:dyDescent="0.2">
      <c r="D4837" s="200"/>
      <c r="E4837" s="4" t="s">
        <v>24</v>
      </c>
      <c r="F4837" s="5"/>
      <c r="G4837" s="6">
        <v>240</v>
      </c>
      <c r="H4837" s="8">
        <v>118</v>
      </c>
      <c r="I4837" s="1">
        <v>103</v>
      </c>
      <c r="J4837" s="9">
        <v>19</v>
      </c>
    </row>
    <row r="4838" spans="4:10" x14ac:dyDescent="0.2">
      <c r="D4838" s="200"/>
      <c r="E4838" s="11"/>
      <c r="F4838" s="10"/>
      <c r="G4838" s="7">
        <v>100</v>
      </c>
      <c r="H4838" s="18">
        <v>49.166666666666998</v>
      </c>
      <c r="I4838" s="2">
        <v>42.916666666666998</v>
      </c>
      <c r="J4838" s="15">
        <v>7.916666666667</v>
      </c>
    </row>
    <row r="4839" spans="4:10" x14ac:dyDescent="0.2">
      <c r="D4839" s="199" t="s">
        <v>25</v>
      </c>
      <c r="E4839" s="22" t="s">
        <v>26</v>
      </c>
      <c r="F4839" s="21"/>
      <c r="G4839" s="19">
        <v>348</v>
      </c>
      <c r="H4839" s="27">
        <v>180</v>
      </c>
      <c r="I4839" s="3">
        <v>144</v>
      </c>
      <c r="J4839" s="26">
        <v>24</v>
      </c>
    </row>
    <row r="4840" spans="4:10" x14ac:dyDescent="0.2">
      <c r="D4840" s="200"/>
      <c r="E4840" s="11"/>
      <c r="F4840" s="10"/>
      <c r="G4840" s="7">
        <v>100</v>
      </c>
      <c r="H4840" s="18">
        <v>51.724137931034001</v>
      </c>
      <c r="I4840" s="2">
        <v>41.379310344827999</v>
      </c>
      <c r="J4840" s="15">
        <v>6.8965517241379999</v>
      </c>
    </row>
    <row r="4841" spans="4:10" x14ac:dyDescent="0.2">
      <c r="D4841" s="200"/>
      <c r="E4841" s="4" t="s">
        <v>27</v>
      </c>
      <c r="F4841" s="5"/>
      <c r="G4841" s="6">
        <v>378</v>
      </c>
      <c r="H4841" s="8">
        <v>190</v>
      </c>
      <c r="I4841" s="1">
        <v>159</v>
      </c>
      <c r="J4841" s="9">
        <v>29</v>
      </c>
    </row>
    <row r="4842" spans="4:10" x14ac:dyDescent="0.2">
      <c r="D4842" s="200"/>
      <c r="E4842" s="11"/>
      <c r="F4842" s="10"/>
      <c r="G4842" s="7">
        <v>100</v>
      </c>
      <c r="H4842" s="18">
        <v>50.264550264550003</v>
      </c>
      <c r="I4842" s="2">
        <v>42.063492063491999</v>
      </c>
      <c r="J4842" s="15">
        <v>7.6719576719580003</v>
      </c>
    </row>
    <row r="4843" spans="4:10" x14ac:dyDescent="0.2">
      <c r="D4843" s="200"/>
      <c r="E4843" s="4" t="s">
        <v>28</v>
      </c>
      <c r="F4843" s="5"/>
      <c r="G4843" s="6">
        <v>372</v>
      </c>
      <c r="H4843" s="8">
        <v>171</v>
      </c>
      <c r="I4843" s="1">
        <v>161</v>
      </c>
      <c r="J4843" s="9">
        <v>40</v>
      </c>
    </row>
    <row r="4844" spans="4:10" x14ac:dyDescent="0.2">
      <c r="D4844" s="200"/>
      <c r="E4844" s="11"/>
      <c r="F4844" s="10"/>
      <c r="G4844" s="7">
        <v>100</v>
      </c>
      <c r="H4844" s="18">
        <v>45.967741935484</v>
      </c>
      <c r="I4844" s="2">
        <v>43.279569892472999</v>
      </c>
      <c r="J4844" s="15">
        <v>10.752688172042999</v>
      </c>
    </row>
    <row r="4845" spans="4:10" x14ac:dyDescent="0.2">
      <c r="D4845" s="200"/>
      <c r="E4845" s="4" t="s">
        <v>29</v>
      </c>
      <c r="F4845" s="5"/>
      <c r="G4845" s="6">
        <v>102</v>
      </c>
      <c r="H4845" s="8">
        <v>42</v>
      </c>
      <c r="I4845" s="1">
        <v>51</v>
      </c>
      <c r="J4845" s="9">
        <v>9</v>
      </c>
    </row>
    <row r="4846" spans="4:10" x14ac:dyDescent="0.2">
      <c r="D4846" s="200"/>
      <c r="E4846" s="11"/>
      <c r="F4846" s="10"/>
      <c r="G4846" s="7">
        <v>100</v>
      </c>
      <c r="H4846" s="72">
        <v>41.176470588234999</v>
      </c>
      <c r="I4846" s="25">
        <v>50</v>
      </c>
      <c r="J4846" s="15">
        <v>8.8235294117649996</v>
      </c>
    </row>
    <row r="4847" spans="4:10" x14ac:dyDescent="0.2">
      <c r="D4847" s="199" t="s">
        <v>30</v>
      </c>
      <c r="E4847" s="22" t="s">
        <v>31</v>
      </c>
      <c r="F4847" s="21"/>
      <c r="G4847" s="19">
        <v>592</v>
      </c>
      <c r="H4847" s="27">
        <v>299</v>
      </c>
      <c r="I4847" s="3">
        <v>244</v>
      </c>
      <c r="J4847" s="26">
        <v>49</v>
      </c>
    </row>
    <row r="4848" spans="4:10" x14ac:dyDescent="0.2">
      <c r="D4848" s="200"/>
      <c r="E4848" s="11"/>
      <c r="F4848" s="10"/>
      <c r="G4848" s="7">
        <v>100</v>
      </c>
      <c r="H4848" s="18">
        <v>50.506756756756999</v>
      </c>
      <c r="I4848" s="2">
        <v>41.216216216215997</v>
      </c>
      <c r="J4848" s="15">
        <v>8.2770270270269997</v>
      </c>
    </row>
    <row r="4849" spans="4:10" x14ac:dyDescent="0.2">
      <c r="D4849" s="200"/>
      <c r="E4849" s="4" t="s">
        <v>32</v>
      </c>
      <c r="F4849" s="5"/>
      <c r="G4849" s="6">
        <v>608</v>
      </c>
      <c r="H4849" s="8">
        <v>284</v>
      </c>
      <c r="I4849" s="1">
        <v>271</v>
      </c>
      <c r="J4849" s="9">
        <v>53</v>
      </c>
    </row>
    <row r="4850" spans="4:10" x14ac:dyDescent="0.2">
      <c r="D4850" s="200"/>
      <c r="E4850" s="11"/>
      <c r="F4850" s="10"/>
      <c r="G4850" s="7">
        <v>100</v>
      </c>
      <c r="H4850" s="18">
        <v>46.710526315788996</v>
      </c>
      <c r="I4850" s="2">
        <v>44.572368421053</v>
      </c>
      <c r="J4850" s="15">
        <v>8.7171052631580004</v>
      </c>
    </row>
    <row r="4851" spans="4:10" x14ac:dyDescent="0.2">
      <c r="D4851" s="199" t="s">
        <v>33</v>
      </c>
      <c r="E4851" s="22" t="s">
        <v>34</v>
      </c>
      <c r="F4851" s="21"/>
      <c r="G4851" s="19">
        <v>74</v>
      </c>
      <c r="H4851" s="27">
        <v>44</v>
      </c>
      <c r="I4851" s="3">
        <v>26</v>
      </c>
      <c r="J4851" s="26">
        <v>4</v>
      </c>
    </row>
    <row r="4852" spans="4:10" x14ac:dyDescent="0.2">
      <c r="D4852" s="200"/>
      <c r="E4852" s="11"/>
      <c r="F4852" s="10"/>
      <c r="G4852" s="7">
        <v>100</v>
      </c>
      <c r="H4852" s="75">
        <v>59.459459459458998</v>
      </c>
      <c r="I4852" s="30">
        <v>35.135135135135002</v>
      </c>
      <c r="J4852" s="15">
        <v>5.4054054054050003</v>
      </c>
    </row>
    <row r="4853" spans="4:10" x14ac:dyDescent="0.2">
      <c r="D4853" s="200"/>
      <c r="E4853" s="4" t="s">
        <v>35</v>
      </c>
      <c r="F4853" s="5"/>
      <c r="G4853" s="6">
        <v>148</v>
      </c>
      <c r="H4853" s="8">
        <v>83</v>
      </c>
      <c r="I4853" s="1">
        <v>52</v>
      </c>
      <c r="J4853" s="9">
        <v>13</v>
      </c>
    </row>
    <row r="4854" spans="4:10" x14ac:dyDescent="0.2">
      <c r="D4854" s="200"/>
      <c r="E4854" s="11"/>
      <c r="F4854" s="10"/>
      <c r="G4854" s="7">
        <v>100</v>
      </c>
      <c r="H4854" s="70">
        <v>56.081081081081003</v>
      </c>
      <c r="I4854" s="30">
        <v>35.135135135135002</v>
      </c>
      <c r="J4854" s="15">
        <v>8.7837837837839992</v>
      </c>
    </row>
    <row r="4855" spans="4:10" x14ac:dyDescent="0.2">
      <c r="D4855" s="200"/>
      <c r="E4855" s="4" t="s">
        <v>36</v>
      </c>
      <c r="F4855" s="5"/>
      <c r="G4855" s="6">
        <v>187</v>
      </c>
      <c r="H4855" s="8">
        <v>106</v>
      </c>
      <c r="I4855" s="1">
        <v>69</v>
      </c>
      <c r="J4855" s="9">
        <v>12</v>
      </c>
    </row>
    <row r="4856" spans="4:10" x14ac:dyDescent="0.2">
      <c r="D4856" s="200"/>
      <c r="E4856" s="11"/>
      <c r="F4856" s="10"/>
      <c r="G4856" s="7">
        <v>100</v>
      </c>
      <c r="H4856" s="70">
        <v>56.684491978609998</v>
      </c>
      <c r="I4856" s="30">
        <v>36.898395721924999</v>
      </c>
      <c r="J4856" s="15">
        <v>6.4171122994649998</v>
      </c>
    </row>
    <row r="4857" spans="4:10" x14ac:dyDescent="0.2">
      <c r="D4857" s="200"/>
      <c r="E4857" s="4" t="s">
        <v>37</v>
      </c>
      <c r="F4857" s="5"/>
      <c r="G4857" s="6">
        <v>221</v>
      </c>
      <c r="H4857" s="8">
        <v>103</v>
      </c>
      <c r="I4857" s="1">
        <v>97</v>
      </c>
      <c r="J4857" s="9">
        <v>21</v>
      </c>
    </row>
    <row r="4858" spans="4:10" x14ac:dyDescent="0.2">
      <c r="D4858" s="200"/>
      <c r="E4858" s="11"/>
      <c r="F4858" s="10"/>
      <c r="G4858" s="7">
        <v>100</v>
      </c>
      <c r="H4858" s="18">
        <v>46.606334841629</v>
      </c>
      <c r="I4858" s="2">
        <v>43.891402714931999</v>
      </c>
      <c r="J4858" s="15">
        <v>9.5022624434389993</v>
      </c>
    </row>
    <row r="4859" spans="4:10" x14ac:dyDescent="0.2">
      <c r="D4859" s="200"/>
      <c r="E4859" s="4" t="s">
        <v>38</v>
      </c>
      <c r="F4859" s="5"/>
      <c r="G4859" s="6">
        <v>186</v>
      </c>
      <c r="H4859" s="8">
        <v>89</v>
      </c>
      <c r="I4859" s="1">
        <v>82</v>
      </c>
      <c r="J4859" s="9">
        <v>15</v>
      </c>
    </row>
    <row r="4860" spans="4:10" x14ac:dyDescent="0.2">
      <c r="D4860" s="200"/>
      <c r="E4860" s="11"/>
      <c r="F4860" s="10"/>
      <c r="G4860" s="7">
        <v>100</v>
      </c>
      <c r="H4860" s="18">
        <v>47.849462365591002</v>
      </c>
      <c r="I4860" s="2">
        <v>44.086021505376003</v>
      </c>
      <c r="J4860" s="15">
        <v>8.0645161290320004</v>
      </c>
    </row>
    <row r="4861" spans="4:10" x14ac:dyDescent="0.2">
      <c r="D4861" s="200"/>
      <c r="E4861" s="4" t="s">
        <v>39</v>
      </c>
      <c r="F4861" s="5"/>
      <c r="G4861" s="6">
        <v>223</v>
      </c>
      <c r="H4861" s="8">
        <v>102</v>
      </c>
      <c r="I4861" s="1">
        <v>107</v>
      </c>
      <c r="J4861" s="9">
        <v>14</v>
      </c>
    </row>
    <row r="4862" spans="4:10" x14ac:dyDescent="0.2">
      <c r="D4862" s="200"/>
      <c r="E4862" s="11"/>
      <c r="F4862" s="10"/>
      <c r="G4862" s="7">
        <v>100</v>
      </c>
      <c r="H4862" s="18">
        <v>45.739910313900999</v>
      </c>
      <c r="I4862" s="25">
        <v>47.982062780268997</v>
      </c>
      <c r="J4862" s="15">
        <v>6.27802690583</v>
      </c>
    </row>
    <row r="4863" spans="4:10" x14ac:dyDescent="0.2">
      <c r="D4863" s="200"/>
      <c r="E4863" s="4" t="s">
        <v>40</v>
      </c>
      <c r="F4863" s="5"/>
      <c r="G4863" s="6">
        <v>161</v>
      </c>
      <c r="H4863" s="8">
        <v>56</v>
      </c>
      <c r="I4863" s="1">
        <v>82</v>
      </c>
      <c r="J4863" s="9">
        <v>23</v>
      </c>
    </row>
    <row r="4864" spans="4:10" x14ac:dyDescent="0.2">
      <c r="D4864" s="201"/>
      <c r="E4864" s="45"/>
      <c r="F4864" s="51"/>
      <c r="G4864" s="81">
        <v>100</v>
      </c>
      <c r="H4864" s="168">
        <v>34.782608695652002</v>
      </c>
      <c r="I4864" s="124">
        <v>50.931677018633998</v>
      </c>
      <c r="J4864" s="154">
        <v>14.285714285714</v>
      </c>
    </row>
    <row r="4866" spans="2:10" x14ac:dyDescent="0.2">
      <c r="B4866" s="40" t="str">
        <f xml:space="preserve"> HYPERLINK("#'目次'!B124", "[118]")</f>
        <v>[118]</v>
      </c>
      <c r="C4866" s="23" t="s">
        <v>226</v>
      </c>
    </row>
    <row r="4869" spans="2:10" x14ac:dyDescent="0.2">
      <c r="C4869" s="23" t="s">
        <v>48</v>
      </c>
    </row>
    <row r="4870" spans="2:10" ht="24" x14ac:dyDescent="0.2">
      <c r="D4870" s="195"/>
      <c r="E4870" s="196"/>
      <c r="F4870" s="196"/>
      <c r="G4870" s="37" t="s">
        <v>15</v>
      </c>
      <c r="H4870" s="33" t="s">
        <v>227</v>
      </c>
      <c r="I4870" s="13" t="s">
        <v>228</v>
      </c>
      <c r="J4870" s="38" t="s">
        <v>18</v>
      </c>
    </row>
    <row r="4871" spans="2:10" x14ac:dyDescent="0.2">
      <c r="D4871" s="197"/>
      <c r="E4871" s="198"/>
      <c r="F4871" s="198"/>
      <c r="G4871" s="35"/>
      <c r="H4871" s="39"/>
      <c r="I4871" s="14"/>
      <c r="J4871" s="34"/>
    </row>
    <row r="4872" spans="2:10" x14ac:dyDescent="0.2">
      <c r="D4872" s="78"/>
      <c r="E4872" s="79" t="s">
        <v>15</v>
      </c>
      <c r="F4872" s="66"/>
      <c r="G4872" s="36">
        <v>1200</v>
      </c>
      <c r="H4872" s="17">
        <v>583</v>
      </c>
      <c r="I4872" s="17">
        <v>515</v>
      </c>
      <c r="J4872" s="47">
        <v>102</v>
      </c>
    </row>
    <row r="4873" spans="2:10" x14ac:dyDescent="0.2">
      <c r="D4873" s="45"/>
      <c r="E4873" s="51"/>
      <c r="F4873" s="67"/>
      <c r="G4873" s="7">
        <v>100</v>
      </c>
      <c r="H4873" s="2">
        <v>48.583333333333002</v>
      </c>
      <c r="I4873" s="2">
        <v>42.916666666666998</v>
      </c>
      <c r="J4873" s="15">
        <v>8.5</v>
      </c>
    </row>
    <row r="4874" spans="2:10" x14ac:dyDescent="0.2">
      <c r="D4874" s="199" t="s">
        <v>49</v>
      </c>
      <c r="E4874" s="22" t="s">
        <v>50</v>
      </c>
      <c r="F4874" s="21"/>
      <c r="G4874" s="19">
        <v>15</v>
      </c>
      <c r="H4874" s="27">
        <v>6</v>
      </c>
      <c r="I4874" s="3">
        <v>7</v>
      </c>
      <c r="J4874" s="26">
        <v>2</v>
      </c>
    </row>
    <row r="4875" spans="2:10" x14ac:dyDescent="0.2">
      <c r="D4875" s="200"/>
      <c r="E4875" s="11"/>
      <c r="F4875" s="10"/>
      <c r="G4875" s="7">
        <v>100</v>
      </c>
      <c r="H4875" s="72">
        <v>40</v>
      </c>
      <c r="I4875" s="2">
        <v>46.666666666666998</v>
      </c>
      <c r="J4875" s="15">
        <v>13.333333333333</v>
      </c>
    </row>
    <row r="4876" spans="2:10" x14ac:dyDescent="0.2">
      <c r="D4876" s="200"/>
      <c r="E4876" s="4" t="s">
        <v>51</v>
      </c>
      <c r="F4876" s="5"/>
      <c r="G4876" s="6">
        <v>142</v>
      </c>
      <c r="H4876" s="8">
        <v>65</v>
      </c>
      <c r="I4876" s="1">
        <v>65</v>
      </c>
      <c r="J4876" s="9">
        <v>12</v>
      </c>
    </row>
    <row r="4877" spans="2:10" x14ac:dyDescent="0.2">
      <c r="D4877" s="200"/>
      <c r="E4877" s="11"/>
      <c r="F4877" s="10"/>
      <c r="G4877" s="7">
        <v>100</v>
      </c>
      <c r="H4877" s="18">
        <v>45.774647887324001</v>
      </c>
      <c r="I4877" s="2">
        <v>45.774647887324001</v>
      </c>
      <c r="J4877" s="15">
        <v>8.4507042253520002</v>
      </c>
    </row>
    <row r="4878" spans="2:10" x14ac:dyDescent="0.2">
      <c r="D4878" s="200"/>
      <c r="E4878" s="4" t="s">
        <v>52</v>
      </c>
      <c r="F4878" s="5"/>
      <c r="G4878" s="6">
        <v>26</v>
      </c>
      <c r="H4878" s="8">
        <v>16</v>
      </c>
      <c r="I4878" s="1">
        <v>8</v>
      </c>
      <c r="J4878" s="9">
        <v>2</v>
      </c>
    </row>
    <row r="4879" spans="2:10" x14ac:dyDescent="0.2">
      <c r="D4879" s="200"/>
      <c r="E4879" s="11"/>
      <c r="F4879" s="10"/>
      <c r="G4879" s="7">
        <v>100</v>
      </c>
      <c r="H4879" s="75">
        <v>61.538461538462002</v>
      </c>
      <c r="I4879" s="50">
        <v>30.769230769231001</v>
      </c>
      <c r="J4879" s="15">
        <v>7.6923076923079998</v>
      </c>
    </row>
    <row r="4880" spans="2:10" x14ac:dyDescent="0.2">
      <c r="D4880" s="200"/>
      <c r="E4880" s="4" t="s">
        <v>53</v>
      </c>
      <c r="F4880" s="5"/>
      <c r="G4880" s="6">
        <v>41</v>
      </c>
      <c r="H4880" s="8">
        <v>22</v>
      </c>
      <c r="I4880" s="1">
        <v>17</v>
      </c>
      <c r="J4880" s="9">
        <v>2</v>
      </c>
    </row>
    <row r="4881" spans="4:10" x14ac:dyDescent="0.2">
      <c r="D4881" s="200"/>
      <c r="E4881" s="11"/>
      <c r="F4881" s="10"/>
      <c r="G4881" s="7">
        <v>100</v>
      </c>
      <c r="H4881" s="70">
        <v>53.658536585366001</v>
      </c>
      <c r="I4881" s="2">
        <v>41.463414634145998</v>
      </c>
      <c r="J4881" s="15">
        <v>4.8780487804880002</v>
      </c>
    </row>
    <row r="4882" spans="4:10" x14ac:dyDescent="0.2">
      <c r="D4882" s="200"/>
      <c r="E4882" s="4" t="s">
        <v>54</v>
      </c>
      <c r="F4882" s="5"/>
      <c r="G4882" s="6">
        <v>226</v>
      </c>
      <c r="H4882" s="8">
        <v>119</v>
      </c>
      <c r="I4882" s="1">
        <v>91</v>
      </c>
      <c r="J4882" s="9">
        <v>16</v>
      </c>
    </row>
    <row r="4883" spans="4:10" x14ac:dyDescent="0.2">
      <c r="D4883" s="200"/>
      <c r="E4883" s="11"/>
      <c r="F4883" s="10"/>
      <c r="G4883" s="7">
        <v>100</v>
      </c>
      <c r="H4883" s="18">
        <v>52.654867256636997</v>
      </c>
      <c r="I4883" s="2">
        <v>40.265486725663997</v>
      </c>
      <c r="J4883" s="15">
        <v>7.0796460176989999</v>
      </c>
    </row>
    <row r="4884" spans="4:10" x14ac:dyDescent="0.2">
      <c r="D4884" s="200"/>
      <c r="E4884" s="4" t="s">
        <v>55</v>
      </c>
      <c r="F4884" s="5"/>
      <c r="G4884" s="6">
        <v>125</v>
      </c>
      <c r="H4884" s="8">
        <v>68</v>
      </c>
      <c r="I4884" s="1">
        <v>44</v>
      </c>
      <c r="J4884" s="9">
        <v>13</v>
      </c>
    </row>
    <row r="4885" spans="4:10" x14ac:dyDescent="0.2">
      <c r="D4885" s="200"/>
      <c r="E4885" s="11"/>
      <c r="F4885" s="10"/>
      <c r="G4885" s="7">
        <v>100</v>
      </c>
      <c r="H4885" s="70">
        <v>54.4</v>
      </c>
      <c r="I4885" s="30">
        <v>35.200000000000003</v>
      </c>
      <c r="J4885" s="15">
        <v>10.4</v>
      </c>
    </row>
    <row r="4886" spans="4:10" x14ac:dyDescent="0.2">
      <c r="D4886" s="200"/>
      <c r="E4886" s="4" t="s">
        <v>56</v>
      </c>
      <c r="F4886" s="5"/>
      <c r="G4886" s="6">
        <v>190</v>
      </c>
      <c r="H4886" s="8">
        <v>82</v>
      </c>
      <c r="I4886" s="1">
        <v>90</v>
      </c>
      <c r="J4886" s="9">
        <v>18</v>
      </c>
    </row>
    <row r="4887" spans="4:10" x14ac:dyDescent="0.2">
      <c r="D4887" s="200"/>
      <c r="E4887" s="11"/>
      <c r="F4887" s="10"/>
      <c r="G4887" s="7">
        <v>100</v>
      </c>
      <c r="H4887" s="72">
        <v>43.157894736842003</v>
      </c>
      <c r="I4887" s="2">
        <v>47.368421052632002</v>
      </c>
      <c r="J4887" s="15">
        <v>9.4736842105260006</v>
      </c>
    </row>
    <row r="4888" spans="4:10" x14ac:dyDescent="0.2">
      <c r="D4888" s="200"/>
      <c r="E4888" s="4" t="s">
        <v>57</v>
      </c>
      <c r="F4888" s="5"/>
      <c r="G4888" s="6">
        <v>185</v>
      </c>
      <c r="H4888" s="8">
        <v>79</v>
      </c>
      <c r="I4888" s="1">
        <v>94</v>
      </c>
      <c r="J4888" s="9">
        <v>12</v>
      </c>
    </row>
    <row r="4889" spans="4:10" x14ac:dyDescent="0.2">
      <c r="D4889" s="200"/>
      <c r="E4889" s="11"/>
      <c r="F4889" s="10"/>
      <c r="G4889" s="7">
        <v>100</v>
      </c>
      <c r="H4889" s="72">
        <v>42.702702702703</v>
      </c>
      <c r="I4889" s="25">
        <v>50.810810810810999</v>
      </c>
      <c r="J4889" s="15">
        <v>6.4864864864860001</v>
      </c>
    </row>
    <row r="4890" spans="4:10" x14ac:dyDescent="0.2">
      <c r="D4890" s="200"/>
      <c r="E4890" s="4" t="s">
        <v>58</v>
      </c>
      <c r="F4890" s="5"/>
      <c r="G4890" s="6">
        <v>113</v>
      </c>
      <c r="H4890" s="8">
        <v>62</v>
      </c>
      <c r="I4890" s="1">
        <v>44</v>
      </c>
      <c r="J4890" s="9">
        <v>7</v>
      </c>
    </row>
    <row r="4891" spans="4:10" x14ac:dyDescent="0.2">
      <c r="D4891" s="200"/>
      <c r="E4891" s="11"/>
      <c r="F4891" s="10"/>
      <c r="G4891" s="7">
        <v>100</v>
      </c>
      <c r="H4891" s="70">
        <v>54.867256637167998</v>
      </c>
      <c r="I4891" s="2">
        <v>38.938053097344998</v>
      </c>
      <c r="J4891" s="15">
        <v>6.194690265487</v>
      </c>
    </row>
    <row r="4892" spans="4:10" x14ac:dyDescent="0.2">
      <c r="D4892" s="200"/>
      <c r="E4892" s="4" t="s">
        <v>59</v>
      </c>
      <c r="F4892" s="5"/>
      <c r="G4892" s="6">
        <v>136</v>
      </c>
      <c r="H4892" s="8">
        <v>63</v>
      </c>
      <c r="I4892" s="1">
        <v>55</v>
      </c>
      <c r="J4892" s="9">
        <v>18</v>
      </c>
    </row>
    <row r="4893" spans="4:10" x14ac:dyDescent="0.2">
      <c r="D4893" s="200"/>
      <c r="E4893" s="11"/>
      <c r="F4893" s="10"/>
      <c r="G4893" s="7">
        <v>100</v>
      </c>
      <c r="H4893" s="18">
        <v>46.323529411765001</v>
      </c>
      <c r="I4893" s="2">
        <v>40.441176470587997</v>
      </c>
      <c r="J4893" s="15">
        <v>13.235294117646999</v>
      </c>
    </row>
    <row r="4894" spans="4:10" x14ac:dyDescent="0.2">
      <c r="D4894" s="199" t="s">
        <v>60</v>
      </c>
      <c r="E4894" s="22" t="s">
        <v>61</v>
      </c>
      <c r="F4894" s="21"/>
      <c r="G4894" s="19">
        <v>205</v>
      </c>
      <c r="H4894" s="27">
        <v>92</v>
      </c>
      <c r="I4894" s="3">
        <v>97</v>
      </c>
      <c r="J4894" s="26">
        <v>16</v>
      </c>
    </row>
    <row r="4895" spans="4:10" x14ac:dyDescent="0.2">
      <c r="D4895" s="200"/>
      <c r="E4895" s="11"/>
      <c r="F4895" s="10"/>
      <c r="G4895" s="7">
        <v>100</v>
      </c>
      <c r="H4895" s="18">
        <v>44.878048780488001</v>
      </c>
      <c r="I4895" s="2">
        <v>47.317073170732002</v>
      </c>
      <c r="J4895" s="15">
        <v>7.80487804878</v>
      </c>
    </row>
    <row r="4896" spans="4:10" x14ac:dyDescent="0.2">
      <c r="D4896" s="200"/>
      <c r="E4896" s="4" t="s">
        <v>62</v>
      </c>
      <c r="F4896" s="5"/>
      <c r="G4896" s="6">
        <v>160</v>
      </c>
      <c r="H4896" s="8">
        <v>77</v>
      </c>
      <c r="I4896" s="1">
        <v>70</v>
      </c>
      <c r="J4896" s="9">
        <v>13</v>
      </c>
    </row>
    <row r="4897" spans="4:10" x14ac:dyDescent="0.2">
      <c r="D4897" s="200"/>
      <c r="E4897" s="11"/>
      <c r="F4897" s="10"/>
      <c r="G4897" s="7">
        <v>100</v>
      </c>
      <c r="H4897" s="18">
        <v>48.125</v>
      </c>
      <c r="I4897" s="2">
        <v>43.75</v>
      </c>
      <c r="J4897" s="15">
        <v>8.125</v>
      </c>
    </row>
    <row r="4898" spans="4:10" x14ac:dyDescent="0.2">
      <c r="D4898" s="200"/>
      <c r="E4898" s="4" t="s">
        <v>63</v>
      </c>
      <c r="F4898" s="5"/>
      <c r="G4898" s="6">
        <v>121</v>
      </c>
      <c r="H4898" s="8">
        <v>64</v>
      </c>
      <c r="I4898" s="1">
        <v>52</v>
      </c>
      <c r="J4898" s="9">
        <v>5</v>
      </c>
    </row>
    <row r="4899" spans="4:10" x14ac:dyDescent="0.2">
      <c r="D4899" s="200"/>
      <c r="E4899" s="11"/>
      <c r="F4899" s="10"/>
      <c r="G4899" s="7">
        <v>100</v>
      </c>
      <c r="H4899" s="18">
        <v>52.892561983470998</v>
      </c>
      <c r="I4899" s="2">
        <v>42.975206611570002</v>
      </c>
      <c r="J4899" s="15">
        <v>4.1322314049589997</v>
      </c>
    </row>
    <row r="4900" spans="4:10" x14ac:dyDescent="0.2">
      <c r="D4900" s="200"/>
      <c r="E4900" s="4" t="s">
        <v>64</v>
      </c>
      <c r="F4900" s="5"/>
      <c r="G4900" s="6">
        <v>124</v>
      </c>
      <c r="H4900" s="8">
        <v>65</v>
      </c>
      <c r="I4900" s="1">
        <v>50</v>
      </c>
      <c r="J4900" s="9">
        <v>9</v>
      </c>
    </row>
    <row r="4901" spans="4:10" x14ac:dyDescent="0.2">
      <c r="D4901" s="200"/>
      <c r="E4901" s="11"/>
      <c r="F4901" s="10"/>
      <c r="G4901" s="7">
        <v>100</v>
      </c>
      <c r="H4901" s="18">
        <v>52.419354838709999</v>
      </c>
      <c r="I4901" s="2">
        <v>40.322580645160997</v>
      </c>
      <c r="J4901" s="15">
        <v>7.2580645161290001</v>
      </c>
    </row>
    <row r="4902" spans="4:10" x14ac:dyDescent="0.2">
      <c r="D4902" s="200"/>
      <c r="E4902" s="4" t="s">
        <v>65</v>
      </c>
      <c r="F4902" s="5"/>
      <c r="G4902" s="6">
        <v>109</v>
      </c>
      <c r="H4902" s="8">
        <v>56</v>
      </c>
      <c r="I4902" s="1">
        <v>46</v>
      </c>
      <c r="J4902" s="9">
        <v>7</v>
      </c>
    </row>
    <row r="4903" spans="4:10" x14ac:dyDescent="0.2">
      <c r="D4903" s="200"/>
      <c r="E4903" s="11"/>
      <c r="F4903" s="10"/>
      <c r="G4903" s="7">
        <v>100</v>
      </c>
      <c r="H4903" s="18">
        <v>51.376146788991001</v>
      </c>
      <c r="I4903" s="2">
        <v>42.201834862384999</v>
      </c>
      <c r="J4903" s="15">
        <v>6.4220183486240003</v>
      </c>
    </row>
    <row r="4904" spans="4:10" x14ac:dyDescent="0.2">
      <c r="D4904" s="200"/>
      <c r="E4904" s="4" t="s">
        <v>66</v>
      </c>
      <c r="F4904" s="5"/>
      <c r="G4904" s="6">
        <v>104</v>
      </c>
      <c r="H4904" s="8">
        <v>58</v>
      </c>
      <c r="I4904" s="1">
        <v>35</v>
      </c>
      <c r="J4904" s="9">
        <v>11</v>
      </c>
    </row>
    <row r="4905" spans="4:10" x14ac:dyDescent="0.2">
      <c r="D4905" s="200"/>
      <c r="E4905" s="11"/>
      <c r="F4905" s="10"/>
      <c r="G4905" s="7">
        <v>100</v>
      </c>
      <c r="H4905" s="70">
        <v>55.769230769231001</v>
      </c>
      <c r="I4905" s="30">
        <v>33.653846153845997</v>
      </c>
      <c r="J4905" s="15">
        <v>10.576923076923</v>
      </c>
    </row>
    <row r="4906" spans="4:10" x14ac:dyDescent="0.2">
      <c r="D4906" s="200"/>
      <c r="E4906" s="4" t="s">
        <v>67</v>
      </c>
      <c r="F4906" s="5"/>
      <c r="G4906" s="6">
        <v>139</v>
      </c>
      <c r="H4906" s="8">
        <v>68</v>
      </c>
      <c r="I4906" s="1">
        <v>60</v>
      </c>
      <c r="J4906" s="9">
        <v>11</v>
      </c>
    </row>
    <row r="4907" spans="4:10" x14ac:dyDescent="0.2">
      <c r="D4907" s="200"/>
      <c r="E4907" s="11"/>
      <c r="F4907" s="10"/>
      <c r="G4907" s="7">
        <v>100</v>
      </c>
      <c r="H4907" s="18">
        <v>48.920863309353003</v>
      </c>
      <c r="I4907" s="2">
        <v>43.165467625898998</v>
      </c>
      <c r="J4907" s="15">
        <v>7.9136690647480004</v>
      </c>
    </row>
    <row r="4908" spans="4:10" x14ac:dyDescent="0.2">
      <c r="D4908" s="200"/>
      <c r="E4908" s="4" t="s">
        <v>68</v>
      </c>
      <c r="F4908" s="5"/>
      <c r="G4908" s="6">
        <v>48</v>
      </c>
      <c r="H4908" s="8">
        <v>22</v>
      </c>
      <c r="I4908" s="1">
        <v>22</v>
      </c>
      <c r="J4908" s="9">
        <v>4</v>
      </c>
    </row>
    <row r="4909" spans="4:10" x14ac:dyDescent="0.2">
      <c r="D4909" s="200"/>
      <c r="E4909" s="11"/>
      <c r="F4909" s="10"/>
      <c r="G4909" s="7">
        <v>100</v>
      </c>
      <c r="H4909" s="18">
        <v>45.833333333333002</v>
      </c>
      <c r="I4909" s="2">
        <v>45.833333333333002</v>
      </c>
      <c r="J4909" s="15">
        <v>8.333333333333</v>
      </c>
    </row>
    <row r="4910" spans="4:10" x14ac:dyDescent="0.2">
      <c r="D4910" s="200"/>
      <c r="E4910" s="4" t="s">
        <v>69</v>
      </c>
      <c r="F4910" s="5"/>
      <c r="G4910" s="6">
        <v>37</v>
      </c>
      <c r="H4910" s="8">
        <v>18</v>
      </c>
      <c r="I4910" s="1">
        <v>18</v>
      </c>
      <c r="J4910" s="9">
        <v>1</v>
      </c>
    </row>
    <row r="4911" spans="4:10" x14ac:dyDescent="0.2">
      <c r="D4911" s="200"/>
      <c r="E4911" s="11"/>
      <c r="F4911" s="10"/>
      <c r="G4911" s="7">
        <v>100</v>
      </c>
      <c r="H4911" s="18">
        <v>48.648648648649001</v>
      </c>
      <c r="I4911" s="25">
        <v>48.648648648649001</v>
      </c>
      <c r="J4911" s="95">
        <v>2.7027027027030002</v>
      </c>
    </row>
    <row r="4912" spans="4:10" x14ac:dyDescent="0.2">
      <c r="D4912" s="199" t="s">
        <v>70</v>
      </c>
      <c r="E4912" s="22" t="s">
        <v>18</v>
      </c>
      <c r="F4912" s="21"/>
      <c r="G4912" s="19">
        <v>0</v>
      </c>
      <c r="H4912" s="27">
        <v>0</v>
      </c>
      <c r="I4912" s="3">
        <v>0</v>
      </c>
      <c r="J4912" s="26">
        <v>0</v>
      </c>
    </row>
    <row r="4913" spans="2:10" x14ac:dyDescent="0.2">
      <c r="D4913" s="201"/>
      <c r="E4913" s="45"/>
      <c r="F4913" s="51"/>
      <c r="G4913" s="119">
        <v>0</v>
      </c>
      <c r="H4913" s="136">
        <v>0</v>
      </c>
      <c r="I4913" s="83">
        <v>0</v>
      </c>
      <c r="J4913" s="146">
        <v>0</v>
      </c>
    </row>
    <row r="4915" spans="2:10" x14ac:dyDescent="0.2">
      <c r="B4915" s="40" t="str">
        <f xml:space="preserve"> HYPERLINK("#'目次'!B125", "[119]")</f>
        <v>[119]</v>
      </c>
      <c r="C4915" s="23" t="s">
        <v>226</v>
      </c>
    </row>
    <row r="4918" spans="2:10" x14ac:dyDescent="0.2">
      <c r="C4918" s="23" t="s">
        <v>73</v>
      </c>
    </row>
    <row r="4919" spans="2:10" ht="24" x14ac:dyDescent="0.2">
      <c r="D4919" s="195"/>
      <c r="E4919" s="196"/>
      <c r="F4919" s="196"/>
      <c r="G4919" s="37" t="s">
        <v>15</v>
      </c>
      <c r="H4919" s="33" t="s">
        <v>227</v>
      </c>
      <c r="I4919" s="13" t="s">
        <v>228</v>
      </c>
      <c r="J4919" s="38" t="s">
        <v>18</v>
      </c>
    </row>
    <row r="4920" spans="2:10" x14ac:dyDescent="0.2">
      <c r="D4920" s="197"/>
      <c r="E4920" s="198"/>
      <c r="F4920" s="198"/>
      <c r="G4920" s="35"/>
      <c r="H4920" s="39"/>
      <c r="I4920" s="14"/>
      <c r="J4920" s="34"/>
    </row>
    <row r="4921" spans="2:10" x14ac:dyDescent="0.2">
      <c r="D4921" s="78"/>
      <c r="E4921" s="79" t="s">
        <v>15</v>
      </c>
      <c r="F4921" s="66"/>
      <c r="G4921" s="36">
        <v>1200</v>
      </c>
      <c r="H4921" s="17">
        <v>583</v>
      </c>
      <c r="I4921" s="17">
        <v>515</v>
      </c>
      <c r="J4921" s="47">
        <v>102</v>
      </c>
    </row>
    <row r="4922" spans="2:10" x14ac:dyDescent="0.2">
      <c r="D4922" s="45"/>
      <c r="E4922" s="51"/>
      <c r="F4922" s="67"/>
      <c r="G4922" s="7">
        <v>100</v>
      </c>
      <c r="H4922" s="2">
        <v>48.583333333333002</v>
      </c>
      <c r="I4922" s="2">
        <v>42.916666666666998</v>
      </c>
      <c r="J4922" s="15">
        <v>8.5</v>
      </c>
    </row>
    <row r="4923" spans="2:10" x14ac:dyDescent="0.2">
      <c r="D4923" s="199" t="s">
        <v>74</v>
      </c>
      <c r="E4923" s="22" t="s">
        <v>75</v>
      </c>
      <c r="F4923" s="21"/>
      <c r="G4923" s="19">
        <v>592</v>
      </c>
      <c r="H4923" s="27">
        <v>299</v>
      </c>
      <c r="I4923" s="3">
        <v>244</v>
      </c>
      <c r="J4923" s="26">
        <v>49</v>
      </c>
    </row>
    <row r="4924" spans="2:10" x14ac:dyDescent="0.2">
      <c r="D4924" s="200"/>
      <c r="E4924" s="11"/>
      <c r="F4924" s="10"/>
      <c r="G4924" s="7">
        <v>100</v>
      </c>
      <c r="H4924" s="18">
        <v>50.506756756756999</v>
      </c>
      <c r="I4924" s="2">
        <v>41.216216216215997</v>
      </c>
      <c r="J4924" s="15">
        <v>8.2770270270269997</v>
      </c>
    </row>
    <row r="4925" spans="2:10" x14ac:dyDescent="0.2">
      <c r="D4925" s="200"/>
      <c r="E4925" s="4" t="s">
        <v>34</v>
      </c>
      <c r="F4925" s="5"/>
      <c r="G4925" s="6">
        <v>37</v>
      </c>
      <c r="H4925" s="8">
        <v>21</v>
      </c>
      <c r="I4925" s="1">
        <v>15</v>
      </c>
      <c r="J4925" s="9">
        <v>1</v>
      </c>
    </row>
    <row r="4926" spans="2:10" x14ac:dyDescent="0.2">
      <c r="D4926" s="200"/>
      <c r="E4926" s="11"/>
      <c r="F4926" s="10"/>
      <c r="G4926" s="7">
        <v>100</v>
      </c>
      <c r="H4926" s="70">
        <v>56.756756756756999</v>
      </c>
      <c r="I4926" s="2">
        <v>40.540540540541002</v>
      </c>
      <c r="J4926" s="95">
        <v>2.7027027027030002</v>
      </c>
    </row>
    <row r="4927" spans="2:10" x14ac:dyDescent="0.2">
      <c r="D4927" s="200"/>
      <c r="E4927" s="4" t="s">
        <v>35</v>
      </c>
      <c r="F4927" s="5"/>
      <c r="G4927" s="6">
        <v>75</v>
      </c>
      <c r="H4927" s="8">
        <v>48</v>
      </c>
      <c r="I4927" s="1">
        <v>22</v>
      </c>
      <c r="J4927" s="9">
        <v>5</v>
      </c>
    </row>
    <row r="4928" spans="2:10" x14ac:dyDescent="0.2">
      <c r="D4928" s="200"/>
      <c r="E4928" s="11"/>
      <c r="F4928" s="10"/>
      <c r="G4928" s="7">
        <v>100</v>
      </c>
      <c r="H4928" s="75">
        <v>64</v>
      </c>
      <c r="I4928" s="50">
        <v>29.333333333333002</v>
      </c>
      <c r="J4928" s="15">
        <v>6.666666666667</v>
      </c>
    </row>
    <row r="4929" spans="4:10" x14ac:dyDescent="0.2">
      <c r="D4929" s="200"/>
      <c r="E4929" s="4" t="s">
        <v>36</v>
      </c>
      <c r="F4929" s="5"/>
      <c r="G4929" s="6">
        <v>95</v>
      </c>
      <c r="H4929" s="8">
        <v>56</v>
      </c>
      <c r="I4929" s="1">
        <v>33</v>
      </c>
      <c r="J4929" s="9">
        <v>6</v>
      </c>
    </row>
    <row r="4930" spans="4:10" x14ac:dyDescent="0.2">
      <c r="D4930" s="200"/>
      <c r="E4930" s="11"/>
      <c r="F4930" s="10"/>
      <c r="G4930" s="7">
        <v>100</v>
      </c>
      <c r="H4930" s="75">
        <v>58.947368421053</v>
      </c>
      <c r="I4930" s="30">
        <v>34.736842105263001</v>
      </c>
      <c r="J4930" s="15">
        <v>6.3157894736840001</v>
      </c>
    </row>
    <row r="4931" spans="4:10" x14ac:dyDescent="0.2">
      <c r="D4931" s="200"/>
      <c r="E4931" s="4" t="s">
        <v>37</v>
      </c>
      <c r="F4931" s="5"/>
      <c r="G4931" s="6">
        <v>111</v>
      </c>
      <c r="H4931" s="8">
        <v>54</v>
      </c>
      <c r="I4931" s="1">
        <v>45</v>
      </c>
      <c r="J4931" s="9">
        <v>12</v>
      </c>
    </row>
    <row r="4932" spans="4:10" x14ac:dyDescent="0.2">
      <c r="D4932" s="200"/>
      <c r="E4932" s="11"/>
      <c r="F4932" s="10"/>
      <c r="G4932" s="7">
        <v>100</v>
      </c>
      <c r="H4932" s="18">
        <v>48.648648648649001</v>
      </c>
      <c r="I4932" s="2">
        <v>40.540540540541002</v>
      </c>
      <c r="J4932" s="15">
        <v>10.810810810811001</v>
      </c>
    </row>
    <row r="4933" spans="4:10" x14ac:dyDescent="0.2">
      <c r="D4933" s="200"/>
      <c r="E4933" s="4" t="s">
        <v>38</v>
      </c>
      <c r="F4933" s="5"/>
      <c r="G4933" s="6">
        <v>93</v>
      </c>
      <c r="H4933" s="8">
        <v>49</v>
      </c>
      <c r="I4933" s="1">
        <v>39</v>
      </c>
      <c r="J4933" s="9">
        <v>5</v>
      </c>
    </row>
    <row r="4934" spans="4:10" x14ac:dyDescent="0.2">
      <c r="D4934" s="200"/>
      <c r="E4934" s="11"/>
      <c r="F4934" s="10"/>
      <c r="G4934" s="7">
        <v>100</v>
      </c>
      <c r="H4934" s="18">
        <v>52.688172043011001</v>
      </c>
      <c r="I4934" s="2">
        <v>41.935483870968</v>
      </c>
      <c r="J4934" s="15">
        <v>5.3763440860219998</v>
      </c>
    </row>
    <row r="4935" spans="4:10" x14ac:dyDescent="0.2">
      <c r="D4935" s="200"/>
      <c r="E4935" s="4" t="s">
        <v>39</v>
      </c>
      <c r="F4935" s="5"/>
      <c r="G4935" s="6">
        <v>109</v>
      </c>
      <c r="H4935" s="8">
        <v>48</v>
      </c>
      <c r="I4935" s="1">
        <v>54</v>
      </c>
      <c r="J4935" s="9">
        <v>7</v>
      </c>
    </row>
    <row r="4936" spans="4:10" x14ac:dyDescent="0.2">
      <c r="D4936" s="200"/>
      <c r="E4936" s="11"/>
      <c r="F4936" s="10"/>
      <c r="G4936" s="7">
        <v>100</v>
      </c>
      <c r="H4936" s="18">
        <v>44.036697247706002</v>
      </c>
      <c r="I4936" s="25">
        <v>49.541284403669998</v>
      </c>
      <c r="J4936" s="15">
        <v>6.4220183486240003</v>
      </c>
    </row>
    <row r="4937" spans="4:10" x14ac:dyDescent="0.2">
      <c r="D4937" s="200"/>
      <c r="E4937" s="4" t="s">
        <v>40</v>
      </c>
      <c r="F4937" s="5"/>
      <c r="G4937" s="6">
        <v>72</v>
      </c>
      <c r="H4937" s="8">
        <v>23</v>
      </c>
      <c r="I4937" s="1">
        <v>36</v>
      </c>
      <c r="J4937" s="9">
        <v>13</v>
      </c>
    </row>
    <row r="4938" spans="4:10" x14ac:dyDescent="0.2">
      <c r="D4938" s="200"/>
      <c r="E4938" s="11"/>
      <c r="F4938" s="10"/>
      <c r="G4938" s="7">
        <v>100</v>
      </c>
      <c r="H4938" s="97">
        <v>31.944444444443999</v>
      </c>
      <c r="I4938" s="25">
        <v>50</v>
      </c>
      <c r="J4938" s="85">
        <v>18.055555555556001</v>
      </c>
    </row>
    <row r="4939" spans="4:10" x14ac:dyDescent="0.2">
      <c r="D4939" s="199" t="s">
        <v>76</v>
      </c>
      <c r="E4939" s="22" t="s">
        <v>77</v>
      </c>
      <c r="F4939" s="21"/>
      <c r="G4939" s="19">
        <v>608</v>
      </c>
      <c r="H4939" s="27">
        <v>284</v>
      </c>
      <c r="I4939" s="3">
        <v>271</v>
      </c>
      <c r="J4939" s="26">
        <v>53</v>
      </c>
    </row>
    <row r="4940" spans="4:10" x14ac:dyDescent="0.2">
      <c r="D4940" s="200"/>
      <c r="E4940" s="11"/>
      <c r="F4940" s="10"/>
      <c r="G4940" s="7">
        <v>100</v>
      </c>
      <c r="H4940" s="18">
        <v>46.710526315788996</v>
      </c>
      <c r="I4940" s="2">
        <v>44.572368421053</v>
      </c>
      <c r="J4940" s="15">
        <v>8.7171052631580004</v>
      </c>
    </row>
    <row r="4941" spans="4:10" x14ac:dyDescent="0.2">
      <c r="D4941" s="200"/>
      <c r="E4941" s="4" t="s">
        <v>34</v>
      </c>
      <c r="F4941" s="5"/>
      <c r="G4941" s="6">
        <v>37</v>
      </c>
      <c r="H4941" s="8">
        <v>23</v>
      </c>
      <c r="I4941" s="1">
        <v>11</v>
      </c>
      <c r="J4941" s="9">
        <v>3</v>
      </c>
    </row>
    <row r="4942" spans="4:10" x14ac:dyDescent="0.2">
      <c r="D4942" s="200"/>
      <c r="E4942" s="11"/>
      <c r="F4942" s="10"/>
      <c r="G4942" s="7">
        <v>100</v>
      </c>
      <c r="H4942" s="75">
        <v>62.162162162161998</v>
      </c>
      <c r="I4942" s="50">
        <v>29.72972972973</v>
      </c>
      <c r="J4942" s="15">
        <v>8.1081081081080004</v>
      </c>
    </row>
    <row r="4943" spans="4:10" x14ac:dyDescent="0.2">
      <c r="D4943" s="200"/>
      <c r="E4943" s="4" t="s">
        <v>35</v>
      </c>
      <c r="F4943" s="5"/>
      <c r="G4943" s="6">
        <v>73</v>
      </c>
      <c r="H4943" s="8">
        <v>35</v>
      </c>
      <c r="I4943" s="1">
        <v>30</v>
      </c>
      <c r="J4943" s="9">
        <v>8</v>
      </c>
    </row>
    <row r="4944" spans="4:10" x14ac:dyDescent="0.2">
      <c r="D4944" s="200"/>
      <c r="E4944" s="11"/>
      <c r="F4944" s="10"/>
      <c r="G4944" s="7">
        <v>100</v>
      </c>
      <c r="H4944" s="18">
        <v>47.945205479452</v>
      </c>
      <c r="I4944" s="2">
        <v>41.095890410959001</v>
      </c>
      <c r="J4944" s="15">
        <v>10.958904109589</v>
      </c>
    </row>
    <row r="4945" spans="2:10" x14ac:dyDescent="0.2">
      <c r="D4945" s="200"/>
      <c r="E4945" s="4" t="s">
        <v>36</v>
      </c>
      <c r="F4945" s="5"/>
      <c r="G4945" s="6">
        <v>92</v>
      </c>
      <c r="H4945" s="8">
        <v>50</v>
      </c>
      <c r="I4945" s="1">
        <v>36</v>
      </c>
      <c r="J4945" s="9">
        <v>6</v>
      </c>
    </row>
    <row r="4946" spans="2:10" x14ac:dyDescent="0.2">
      <c r="D4946" s="200"/>
      <c r="E4946" s="11"/>
      <c r="F4946" s="10"/>
      <c r="G4946" s="7">
        <v>100</v>
      </c>
      <c r="H4946" s="70">
        <v>54.347826086956999</v>
      </c>
      <c r="I4946" s="2">
        <v>39.130434782609001</v>
      </c>
      <c r="J4946" s="15">
        <v>6.5217391304349999</v>
      </c>
    </row>
    <row r="4947" spans="2:10" x14ac:dyDescent="0.2">
      <c r="D4947" s="200"/>
      <c r="E4947" s="4" t="s">
        <v>37</v>
      </c>
      <c r="F4947" s="5"/>
      <c r="G4947" s="6">
        <v>110</v>
      </c>
      <c r="H4947" s="8">
        <v>49</v>
      </c>
      <c r="I4947" s="1">
        <v>52</v>
      </c>
      <c r="J4947" s="9">
        <v>9</v>
      </c>
    </row>
    <row r="4948" spans="2:10" x14ac:dyDescent="0.2">
      <c r="D4948" s="200"/>
      <c r="E4948" s="11"/>
      <c r="F4948" s="10"/>
      <c r="G4948" s="7">
        <v>100</v>
      </c>
      <c r="H4948" s="18">
        <v>44.545454545455001</v>
      </c>
      <c r="I4948" s="2">
        <v>47.272727272727003</v>
      </c>
      <c r="J4948" s="15">
        <v>8.1818181818180005</v>
      </c>
    </row>
    <row r="4949" spans="2:10" x14ac:dyDescent="0.2">
      <c r="D4949" s="200"/>
      <c r="E4949" s="4" t="s">
        <v>38</v>
      </c>
      <c r="F4949" s="5"/>
      <c r="G4949" s="6">
        <v>93</v>
      </c>
      <c r="H4949" s="8">
        <v>40</v>
      </c>
      <c r="I4949" s="1">
        <v>43</v>
      </c>
      <c r="J4949" s="9">
        <v>10</v>
      </c>
    </row>
    <row r="4950" spans="2:10" x14ac:dyDescent="0.2">
      <c r="D4950" s="200"/>
      <c r="E4950" s="11"/>
      <c r="F4950" s="10"/>
      <c r="G4950" s="7">
        <v>100</v>
      </c>
      <c r="H4950" s="72">
        <v>43.010752688171998</v>
      </c>
      <c r="I4950" s="2">
        <v>46.236559139785001</v>
      </c>
      <c r="J4950" s="15">
        <v>10.752688172042999</v>
      </c>
    </row>
    <row r="4951" spans="2:10" x14ac:dyDescent="0.2">
      <c r="D4951" s="200"/>
      <c r="E4951" s="4" t="s">
        <v>39</v>
      </c>
      <c r="F4951" s="5"/>
      <c r="G4951" s="6">
        <v>114</v>
      </c>
      <c r="H4951" s="8">
        <v>54</v>
      </c>
      <c r="I4951" s="1">
        <v>53</v>
      </c>
      <c r="J4951" s="9">
        <v>7</v>
      </c>
    </row>
    <row r="4952" spans="2:10" x14ac:dyDescent="0.2">
      <c r="D4952" s="200"/>
      <c r="E4952" s="11"/>
      <c r="F4952" s="10"/>
      <c r="G4952" s="7">
        <v>100</v>
      </c>
      <c r="H4952" s="18">
        <v>47.368421052632002</v>
      </c>
      <c r="I4952" s="2">
        <v>46.491228070174998</v>
      </c>
      <c r="J4952" s="15">
        <v>6.1403508771929998</v>
      </c>
    </row>
    <row r="4953" spans="2:10" x14ac:dyDescent="0.2">
      <c r="D4953" s="200"/>
      <c r="E4953" s="4" t="s">
        <v>40</v>
      </c>
      <c r="F4953" s="5"/>
      <c r="G4953" s="6">
        <v>89</v>
      </c>
      <c r="H4953" s="8">
        <v>33</v>
      </c>
      <c r="I4953" s="1">
        <v>46</v>
      </c>
      <c r="J4953" s="9">
        <v>10</v>
      </c>
    </row>
    <row r="4954" spans="2:10" x14ac:dyDescent="0.2">
      <c r="D4954" s="201"/>
      <c r="E4954" s="45"/>
      <c r="F4954" s="51"/>
      <c r="G4954" s="81">
        <v>100</v>
      </c>
      <c r="H4954" s="168">
        <v>37.078651685392998</v>
      </c>
      <c r="I4954" s="124">
        <v>51.685393258426998</v>
      </c>
      <c r="J4954" s="106">
        <v>11.23595505618</v>
      </c>
    </row>
    <row r="4956" spans="2:10" x14ac:dyDescent="0.2">
      <c r="B4956" s="40" t="str">
        <f xml:space="preserve"> HYPERLINK("#'目次'!B126", "[120]")</f>
        <v>[120]</v>
      </c>
      <c r="C4956" s="23" t="s">
        <v>226</v>
      </c>
    </row>
    <row r="4959" spans="2:10" x14ac:dyDescent="0.2">
      <c r="C4959" s="23" t="s">
        <v>80</v>
      </c>
    </row>
    <row r="4960" spans="2:10" ht="24" x14ac:dyDescent="0.2">
      <c r="E4960" s="195"/>
      <c r="F4960" s="196"/>
      <c r="G4960" s="37" t="s">
        <v>15</v>
      </c>
      <c r="H4960" s="33" t="s">
        <v>227</v>
      </c>
      <c r="I4960" s="13" t="s">
        <v>228</v>
      </c>
      <c r="J4960" s="38" t="s">
        <v>18</v>
      </c>
    </row>
    <row r="4961" spans="5:10" x14ac:dyDescent="0.2">
      <c r="E4961" s="197"/>
      <c r="F4961" s="198"/>
      <c r="G4961" s="35"/>
      <c r="H4961" s="39"/>
      <c r="I4961" s="14"/>
      <c r="J4961" s="34"/>
    </row>
    <row r="4962" spans="5:10" x14ac:dyDescent="0.2">
      <c r="E4962" s="120" t="s">
        <v>15</v>
      </c>
      <c r="F4962" s="66"/>
      <c r="G4962" s="36">
        <v>1200</v>
      </c>
      <c r="H4962" s="17">
        <v>583</v>
      </c>
      <c r="I4962" s="17">
        <v>515</v>
      </c>
      <c r="J4962" s="47">
        <v>102</v>
      </c>
    </row>
    <row r="4963" spans="5:10" x14ac:dyDescent="0.2">
      <c r="E4963" s="45"/>
      <c r="F4963" s="67"/>
      <c r="G4963" s="7">
        <v>100</v>
      </c>
      <c r="H4963" s="2">
        <v>48.583333333333002</v>
      </c>
      <c r="I4963" s="2">
        <v>42.916666666666998</v>
      </c>
      <c r="J4963" s="15">
        <v>8.5</v>
      </c>
    </row>
    <row r="4964" spans="5:10" x14ac:dyDescent="0.2">
      <c r="E4964" s="4" t="s">
        <v>81</v>
      </c>
      <c r="F4964" s="5"/>
      <c r="G4964" s="19">
        <v>48</v>
      </c>
      <c r="H4964" s="27">
        <v>20</v>
      </c>
      <c r="I4964" s="3">
        <v>23</v>
      </c>
      <c r="J4964" s="26">
        <v>5</v>
      </c>
    </row>
    <row r="4965" spans="5:10" x14ac:dyDescent="0.2">
      <c r="E4965" s="11"/>
      <c r="F4965" s="10"/>
      <c r="G4965" s="7">
        <v>100</v>
      </c>
      <c r="H4965" s="72">
        <v>41.666666666666998</v>
      </c>
      <c r="I4965" s="25">
        <v>47.916666666666998</v>
      </c>
      <c r="J4965" s="15">
        <v>10.416666666667</v>
      </c>
    </row>
    <row r="4966" spans="5:10" x14ac:dyDescent="0.2">
      <c r="E4966" s="4" t="s">
        <v>82</v>
      </c>
      <c r="F4966" s="5"/>
      <c r="G4966" s="6">
        <v>84</v>
      </c>
      <c r="H4966" s="8">
        <v>45</v>
      </c>
      <c r="I4966" s="1">
        <v>33</v>
      </c>
      <c r="J4966" s="9">
        <v>6</v>
      </c>
    </row>
    <row r="4967" spans="5:10" x14ac:dyDescent="0.2">
      <c r="E4967" s="11"/>
      <c r="F4967" s="10"/>
      <c r="G4967" s="7">
        <v>100</v>
      </c>
      <c r="H4967" s="18">
        <v>53.571428571429003</v>
      </c>
      <c r="I4967" s="2">
        <v>39.285714285714</v>
      </c>
      <c r="J4967" s="15">
        <v>7.1428571428570002</v>
      </c>
    </row>
    <row r="4968" spans="5:10" x14ac:dyDescent="0.2">
      <c r="E4968" s="4" t="s">
        <v>83</v>
      </c>
      <c r="F4968" s="5"/>
      <c r="G4968" s="6">
        <v>462</v>
      </c>
      <c r="H4968" s="8">
        <v>204</v>
      </c>
      <c r="I4968" s="1">
        <v>210</v>
      </c>
      <c r="J4968" s="9">
        <v>48</v>
      </c>
    </row>
    <row r="4969" spans="5:10" x14ac:dyDescent="0.2">
      <c r="E4969" s="11"/>
      <c r="F4969" s="10"/>
      <c r="G4969" s="7">
        <v>100</v>
      </c>
      <c r="H4969" s="18">
        <v>44.155844155844001</v>
      </c>
      <c r="I4969" s="2">
        <v>45.454545454544999</v>
      </c>
      <c r="J4969" s="15">
        <v>10.38961038961</v>
      </c>
    </row>
    <row r="4970" spans="5:10" x14ac:dyDescent="0.2">
      <c r="E4970" s="4" t="s">
        <v>84</v>
      </c>
      <c r="F4970" s="5"/>
      <c r="G4970" s="6">
        <v>30</v>
      </c>
      <c r="H4970" s="8">
        <v>14</v>
      </c>
      <c r="I4970" s="1">
        <v>16</v>
      </c>
      <c r="J4970" s="9">
        <v>0</v>
      </c>
    </row>
    <row r="4971" spans="5:10" x14ac:dyDescent="0.2">
      <c r="E4971" s="11"/>
      <c r="F4971" s="10"/>
      <c r="G4971" s="7">
        <v>100</v>
      </c>
      <c r="H4971" s="18">
        <v>46.666666666666998</v>
      </c>
      <c r="I4971" s="41">
        <v>53.333333333333002</v>
      </c>
      <c r="J4971" s="110">
        <v>0</v>
      </c>
    </row>
    <row r="4972" spans="5:10" x14ac:dyDescent="0.2">
      <c r="E4972" s="4" t="s">
        <v>85</v>
      </c>
      <c r="F4972" s="5"/>
      <c r="G4972" s="6">
        <v>144</v>
      </c>
      <c r="H4972" s="8">
        <v>76</v>
      </c>
      <c r="I4972" s="1">
        <v>57</v>
      </c>
      <c r="J4972" s="9">
        <v>11</v>
      </c>
    </row>
    <row r="4973" spans="5:10" x14ac:dyDescent="0.2">
      <c r="E4973" s="11"/>
      <c r="F4973" s="10"/>
      <c r="G4973" s="7">
        <v>100</v>
      </c>
      <c r="H4973" s="18">
        <v>52.777777777777999</v>
      </c>
      <c r="I4973" s="2">
        <v>39.583333333333002</v>
      </c>
      <c r="J4973" s="15">
        <v>7.6388888888890003</v>
      </c>
    </row>
    <row r="4974" spans="5:10" x14ac:dyDescent="0.2">
      <c r="E4974" s="4" t="s">
        <v>86</v>
      </c>
      <c r="F4974" s="5"/>
      <c r="G4974" s="6">
        <v>192</v>
      </c>
      <c r="H4974" s="8">
        <v>106</v>
      </c>
      <c r="I4974" s="1">
        <v>73</v>
      </c>
      <c r="J4974" s="9">
        <v>13</v>
      </c>
    </row>
    <row r="4975" spans="5:10" x14ac:dyDescent="0.2">
      <c r="E4975" s="11"/>
      <c r="F4975" s="10"/>
      <c r="G4975" s="7">
        <v>100</v>
      </c>
      <c r="H4975" s="70">
        <v>55.208333333333002</v>
      </c>
      <c r="I4975" s="2">
        <v>38.020833333333002</v>
      </c>
      <c r="J4975" s="15">
        <v>6.770833333333</v>
      </c>
    </row>
    <row r="4976" spans="5:10" x14ac:dyDescent="0.2">
      <c r="E4976" s="4" t="s">
        <v>87</v>
      </c>
      <c r="F4976" s="5"/>
      <c r="G4976" s="6">
        <v>72</v>
      </c>
      <c r="H4976" s="8">
        <v>42</v>
      </c>
      <c r="I4976" s="1">
        <v>28</v>
      </c>
      <c r="J4976" s="9">
        <v>2</v>
      </c>
    </row>
    <row r="4977" spans="2:14" x14ac:dyDescent="0.2">
      <c r="E4977" s="11"/>
      <c r="F4977" s="10"/>
      <c r="G4977" s="7">
        <v>100</v>
      </c>
      <c r="H4977" s="70">
        <v>58.333333333333002</v>
      </c>
      <c r="I4977" s="2">
        <v>38.888888888888999</v>
      </c>
      <c r="J4977" s="95">
        <v>2.7777777777780002</v>
      </c>
    </row>
    <row r="4978" spans="2:14" x14ac:dyDescent="0.2">
      <c r="E4978" s="4" t="s">
        <v>88</v>
      </c>
      <c r="F4978" s="5"/>
      <c r="G4978" s="6">
        <v>36</v>
      </c>
      <c r="H4978" s="8">
        <v>19</v>
      </c>
      <c r="I4978" s="1">
        <v>13</v>
      </c>
      <c r="J4978" s="9">
        <v>4</v>
      </c>
    </row>
    <row r="4979" spans="2:14" x14ac:dyDescent="0.2">
      <c r="E4979" s="11"/>
      <c r="F4979" s="10"/>
      <c r="G4979" s="7">
        <v>100</v>
      </c>
      <c r="H4979" s="18">
        <v>52.777777777777999</v>
      </c>
      <c r="I4979" s="30">
        <v>36.111111111111001</v>
      </c>
      <c r="J4979" s="15">
        <v>11.111111111111001</v>
      </c>
    </row>
    <row r="4980" spans="2:14" x14ac:dyDescent="0.2">
      <c r="E4980" s="4" t="s">
        <v>89</v>
      </c>
      <c r="F4980" s="5"/>
      <c r="G4980" s="6">
        <v>66</v>
      </c>
      <c r="H4980" s="8">
        <v>26</v>
      </c>
      <c r="I4980" s="1">
        <v>32</v>
      </c>
      <c r="J4980" s="9">
        <v>8</v>
      </c>
    </row>
    <row r="4981" spans="2:14" x14ac:dyDescent="0.2">
      <c r="E4981" s="11"/>
      <c r="F4981" s="10"/>
      <c r="G4981" s="7">
        <v>100</v>
      </c>
      <c r="H4981" s="72">
        <v>39.393939393939</v>
      </c>
      <c r="I4981" s="25">
        <v>48.484848484848001</v>
      </c>
      <c r="J4981" s="15">
        <v>12.121212121212</v>
      </c>
    </row>
    <row r="4982" spans="2:14" x14ac:dyDescent="0.2">
      <c r="E4982" s="4" t="s">
        <v>90</v>
      </c>
      <c r="F4982" s="5"/>
      <c r="G4982" s="6">
        <v>54</v>
      </c>
      <c r="H4982" s="8">
        <v>25</v>
      </c>
      <c r="I4982" s="1">
        <v>26</v>
      </c>
      <c r="J4982" s="9">
        <v>3</v>
      </c>
    </row>
    <row r="4983" spans="2:14" x14ac:dyDescent="0.2">
      <c r="E4983" s="11"/>
      <c r="F4983" s="10"/>
      <c r="G4983" s="7">
        <v>100</v>
      </c>
      <c r="H4983" s="18">
        <v>46.296296296295999</v>
      </c>
      <c r="I4983" s="25">
        <v>48.148148148148003</v>
      </c>
      <c r="J4983" s="15">
        <v>5.5555555555560003</v>
      </c>
    </row>
    <row r="4984" spans="2:14" x14ac:dyDescent="0.2">
      <c r="E4984" s="4" t="s">
        <v>91</v>
      </c>
      <c r="F4984" s="5"/>
      <c r="G4984" s="6">
        <v>12</v>
      </c>
      <c r="H4984" s="8">
        <v>6</v>
      </c>
      <c r="I4984" s="1">
        <v>4</v>
      </c>
      <c r="J4984" s="9">
        <v>2</v>
      </c>
    </row>
    <row r="4985" spans="2:14" x14ac:dyDescent="0.2">
      <c r="E4985" s="45"/>
      <c r="F4985" s="51"/>
      <c r="G4985" s="81">
        <v>100</v>
      </c>
      <c r="H4985" s="115">
        <v>50</v>
      </c>
      <c r="I4985" s="126">
        <v>33.333333333333002</v>
      </c>
      <c r="J4985" s="154">
        <v>16.666666666666998</v>
      </c>
    </row>
    <row r="4987" spans="2:14" x14ac:dyDescent="0.2">
      <c r="B4987" s="40" t="str">
        <f xml:space="preserve"> HYPERLINK("#'目次'!B127", "[121]")</f>
        <v>[121]</v>
      </c>
      <c r="C4987" s="23" t="s">
        <v>231</v>
      </c>
    </row>
    <row r="4990" spans="2:14" x14ac:dyDescent="0.2">
      <c r="C4990" s="23" t="s">
        <v>14</v>
      </c>
    </row>
    <row r="4991" spans="2:14" ht="36" x14ac:dyDescent="0.2">
      <c r="D4991" s="195"/>
      <c r="E4991" s="196"/>
      <c r="F4991" s="196"/>
      <c r="G4991" s="37" t="s">
        <v>15</v>
      </c>
      <c r="H4991" s="33" t="s">
        <v>232</v>
      </c>
      <c r="I4991" s="13" t="s">
        <v>233</v>
      </c>
      <c r="J4991" s="13" t="s">
        <v>234</v>
      </c>
      <c r="K4991" s="13" t="s">
        <v>235</v>
      </c>
      <c r="L4991" s="13" t="s">
        <v>236</v>
      </c>
      <c r="M4991" s="13" t="s">
        <v>99</v>
      </c>
      <c r="N4991" s="38" t="s">
        <v>18</v>
      </c>
    </row>
    <row r="4992" spans="2:14" x14ac:dyDescent="0.2">
      <c r="D4992" s="197"/>
      <c r="E4992" s="198"/>
      <c r="F4992" s="198"/>
      <c r="G4992" s="35"/>
      <c r="H4992" s="39"/>
      <c r="I4992" s="14"/>
      <c r="J4992" s="14"/>
      <c r="K4992" s="14"/>
      <c r="L4992" s="14"/>
      <c r="M4992" s="14"/>
      <c r="N4992" s="34"/>
    </row>
    <row r="4993" spans="4:14" x14ac:dyDescent="0.2">
      <c r="D4993" s="78"/>
      <c r="E4993" s="79" t="s">
        <v>15</v>
      </c>
      <c r="F4993" s="66"/>
      <c r="G4993" s="36">
        <v>1200</v>
      </c>
      <c r="H4993" s="17">
        <v>466</v>
      </c>
      <c r="I4993" s="17">
        <v>464</v>
      </c>
      <c r="J4993" s="17">
        <v>52</v>
      </c>
      <c r="K4993" s="17">
        <v>11</v>
      </c>
      <c r="L4993" s="17">
        <v>78</v>
      </c>
      <c r="M4993" s="17">
        <v>36</v>
      </c>
      <c r="N4993" s="47">
        <v>93</v>
      </c>
    </row>
    <row r="4994" spans="4:14" x14ac:dyDescent="0.2">
      <c r="D4994" s="45"/>
      <c r="E4994" s="51"/>
      <c r="F4994" s="67"/>
      <c r="G4994" s="7">
        <v>100</v>
      </c>
      <c r="H4994" s="2">
        <v>38.833333333333002</v>
      </c>
      <c r="I4994" s="2">
        <v>38.666666666666998</v>
      </c>
      <c r="J4994" s="2">
        <v>4.333333333333</v>
      </c>
      <c r="K4994" s="2">
        <v>0.91666666666700003</v>
      </c>
      <c r="L4994" s="2">
        <v>6.5</v>
      </c>
      <c r="M4994" s="2">
        <v>3</v>
      </c>
      <c r="N4994" s="15">
        <v>7.75</v>
      </c>
    </row>
    <row r="4995" spans="4:14" x14ac:dyDescent="0.2">
      <c r="D4995" s="199" t="s">
        <v>19</v>
      </c>
      <c r="E4995" s="22" t="s">
        <v>20</v>
      </c>
      <c r="F4995" s="21"/>
      <c r="G4995" s="19">
        <v>132</v>
      </c>
      <c r="H4995" s="27">
        <v>56</v>
      </c>
      <c r="I4995" s="3">
        <v>40</v>
      </c>
      <c r="J4995" s="3">
        <v>11</v>
      </c>
      <c r="K4995" s="3">
        <v>1</v>
      </c>
      <c r="L4995" s="3">
        <v>9</v>
      </c>
      <c r="M4995" s="3">
        <v>5</v>
      </c>
      <c r="N4995" s="26">
        <v>10</v>
      </c>
    </row>
    <row r="4996" spans="4:14" x14ac:dyDescent="0.2">
      <c r="D4996" s="200"/>
      <c r="E4996" s="11"/>
      <c r="F4996" s="10"/>
      <c r="G4996" s="7">
        <v>100</v>
      </c>
      <c r="H4996" s="18">
        <v>42.424242424242003</v>
      </c>
      <c r="I4996" s="30">
        <v>30.303030303029999</v>
      </c>
      <c r="J4996" s="2">
        <v>8.333333333333</v>
      </c>
      <c r="K4996" s="2">
        <v>0.75757575757600004</v>
      </c>
      <c r="L4996" s="2">
        <v>6.8181818181820004</v>
      </c>
      <c r="M4996" s="2">
        <v>3.7878787878789999</v>
      </c>
      <c r="N4996" s="15">
        <v>7.5757575757579998</v>
      </c>
    </row>
    <row r="4997" spans="4:14" x14ac:dyDescent="0.2">
      <c r="D4997" s="200"/>
      <c r="E4997" s="4" t="s">
        <v>21</v>
      </c>
      <c r="F4997" s="5"/>
      <c r="G4997" s="6">
        <v>444</v>
      </c>
      <c r="H4997" s="8">
        <v>159</v>
      </c>
      <c r="I4997" s="1">
        <v>171</v>
      </c>
      <c r="J4997" s="1">
        <v>21</v>
      </c>
      <c r="K4997" s="1">
        <v>6</v>
      </c>
      <c r="L4997" s="1">
        <v>36</v>
      </c>
      <c r="M4997" s="1">
        <v>13</v>
      </c>
      <c r="N4997" s="9">
        <v>38</v>
      </c>
    </row>
    <row r="4998" spans="4:14" x14ac:dyDescent="0.2">
      <c r="D4998" s="200"/>
      <c r="E4998" s="11"/>
      <c r="F4998" s="10"/>
      <c r="G4998" s="7">
        <v>100</v>
      </c>
      <c r="H4998" s="18">
        <v>35.810810810810999</v>
      </c>
      <c r="I4998" s="2">
        <v>38.513513513513999</v>
      </c>
      <c r="J4998" s="2">
        <v>4.7297297297299998</v>
      </c>
      <c r="K4998" s="2">
        <v>1.351351351351</v>
      </c>
      <c r="L4998" s="2">
        <v>8.1081081081080004</v>
      </c>
      <c r="M4998" s="2">
        <v>2.9279279279280002</v>
      </c>
      <c r="N4998" s="15">
        <v>8.5585585585589996</v>
      </c>
    </row>
    <row r="4999" spans="4:14" x14ac:dyDescent="0.2">
      <c r="D4999" s="200"/>
      <c r="E4999" s="4" t="s">
        <v>22</v>
      </c>
      <c r="F4999" s="5"/>
      <c r="G4999" s="6">
        <v>192</v>
      </c>
      <c r="H4999" s="8">
        <v>80</v>
      </c>
      <c r="I4999" s="1">
        <v>78</v>
      </c>
      <c r="J4999" s="1">
        <v>7</v>
      </c>
      <c r="K4999" s="1">
        <v>1</v>
      </c>
      <c r="L4999" s="1">
        <v>9</v>
      </c>
      <c r="M4999" s="1">
        <v>5</v>
      </c>
      <c r="N4999" s="9">
        <v>12</v>
      </c>
    </row>
    <row r="5000" spans="4:14" x14ac:dyDescent="0.2">
      <c r="D5000" s="200"/>
      <c r="E5000" s="11"/>
      <c r="F5000" s="10"/>
      <c r="G5000" s="7">
        <v>100</v>
      </c>
      <c r="H5000" s="18">
        <v>41.666666666666998</v>
      </c>
      <c r="I5000" s="2">
        <v>40.625</v>
      </c>
      <c r="J5000" s="2">
        <v>3.645833333333</v>
      </c>
      <c r="K5000" s="2">
        <v>0.52083333333299997</v>
      </c>
      <c r="L5000" s="2">
        <v>4.6875</v>
      </c>
      <c r="M5000" s="2">
        <v>2.604166666667</v>
      </c>
      <c r="N5000" s="15">
        <v>6.25</v>
      </c>
    </row>
    <row r="5001" spans="4:14" x14ac:dyDescent="0.2">
      <c r="D5001" s="200"/>
      <c r="E5001" s="4" t="s">
        <v>23</v>
      </c>
      <c r="F5001" s="5"/>
      <c r="G5001" s="6">
        <v>192</v>
      </c>
      <c r="H5001" s="8">
        <v>71</v>
      </c>
      <c r="I5001" s="1">
        <v>85</v>
      </c>
      <c r="J5001" s="1">
        <v>5</v>
      </c>
      <c r="K5001" s="1">
        <v>1</v>
      </c>
      <c r="L5001" s="1">
        <v>12</v>
      </c>
      <c r="M5001" s="1">
        <v>4</v>
      </c>
      <c r="N5001" s="9">
        <v>14</v>
      </c>
    </row>
    <row r="5002" spans="4:14" x14ac:dyDescent="0.2">
      <c r="D5002" s="200"/>
      <c r="E5002" s="11"/>
      <c r="F5002" s="10"/>
      <c r="G5002" s="7">
        <v>100</v>
      </c>
      <c r="H5002" s="18">
        <v>36.979166666666998</v>
      </c>
      <c r="I5002" s="25">
        <v>44.270833333333002</v>
      </c>
      <c r="J5002" s="2">
        <v>2.604166666667</v>
      </c>
      <c r="K5002" s="2">
        <v>0.52083333333299997</v>
      </c>
      <c r="L5002" s="2">
        <v>6.25</v>
      </c>
      <c r="M5002" s="2">
        <v>2.083333333333</v>
      </c>
      <c r="N5002" s="15">
        <v>7.291666666667</v>
      </c>
    </row>
    <row r="5003" spans="4:14" x14ac:dyDescent="0.2">
      <c r="D5003" s="200"/>
      <c r="E5003" s="4" t="s">
        <v>24</v>
      </c>
      <c r="F5003" s="5"/>
      <c r="G5003" s="6">
        <v>240</v>
      </c>
      <c r="H5003" s="8">
        <v>100</v>
      </c>
      <c r="I5003" s="1">
        <v>90</v>
      </c>
      <c r="J5003" s="1">
        <v>8</v>
      </c>
      <c r="K5003" s="1">
        <v>2</v>
      </c>
      <c r="L5003" s="1">
        <v>12</v>
      </c>
      <c r="M5003" s="1">
        <v>9</v>
      </c>
      <c r="N5003" s="9">
        <v>19</v>
      </c>
    </row>
    <row r="5004" spans="4:14" x14ac:dyDescent="0.2">
      <c r="D5004" s="200"/>
      <c r="E5004" s="11"/>
      <c r="F5004" s="10"/>
      <c r="G5004" s="7">
        <v>100</v>
      </c>
      <c r="H5004" s="18">
        <v>41.666666666666998</v>
      </c>
      <c r="I5004" s="2">
        <v>37.5</v>
      </c>
      <c r="J5004" s="2">
        <v>3.333333333333</v>
      </c>
      <c r="K5004" s="2">
        <v>0.83333333333299997</v>
      </c>
      <c r="L5004" s="2">
        <v>5</v>
      </c>
      <c r="M5004" s="2">
        <v>3.75</v>
      </c>
      <c r="N5004" s="15">
        <v>7.916666666667</v>
      </c>
    </row>
    <row r="5005" spans="4:14" x14ac:dyDescent="0.2">
      <c r="D5005" s="199" t="s">
        <v>25</v>
      </c>
      <c r="E5005" s="22" t="s">
        <v>26</v>
      </c>
      <c r="F5005" s="21"/>
      <c r="G5005" s="19">
        <v>348</v>
      </c>
      <c r="H5005" s="27">
        <v>138</v>
      </c>
      <c r="I5005" s="3">
        <v>139</v>
      </c>
      <c r="J5005" s="3">
        <v>16</v>
      </c>
      <c r="K5005" s="3">
        <v>5</v>
      </c>
      <c r="L5005" s="3">
        <v>25</v>
      </c>
      <c r="M5005" s="3">
        <v>6</v>
      </c>
      <c r="N5005" s="26">
        <v>19</v>
      </c>
    </row>
    <row r="5006" spans="4:14" x14ac:dyDescent="0.2">
      <c r="D5006" s="200"/>
      <c r="E5006" s="11"/>
      <c r="F5006" s="10"/>
      <c r="G5006" s="7">
        <v>100</v>
      </c>
      <c r="H5006" s="18">
        <v>39.655172413792997</v>
      </c>
      <c r="I5006" s="2">
        <v>39.942528735632003</v>
      </c>
      <c r="J5006" s="2">
        <v>4.5977011494250002</v>
      </c>
      <c r="K5006" s="2">
        <v>1.4367816091950001</v>
      </c>
      <c r="L5006" s="2">
        <v>7.1839080459769997</v>
      </c>
      <c r="M5006" s="2">
        <v>1.7241379310339999</v>
      </c>
      <c r="N5006" s="15">
        <v>5.4597701149429998</v>
      </c>
    </row>
    <row r="5007" spans="4:14" x14ac:dyDescent="0.2">
      <c r="D5007" s="200"/>
      <c r="E5007" s="4" t="s">
        <v>27</v>
      </c>
      <c r="F5007" s="5"/>
      <c r="G5007" s="6">
        <v>378</v>
      </c>
      <c r="H5007" s="8">
        <v>146</v>
      </c>
      <c r="I5007" s="1">
        <v>144</v>
      </c>
      <c r="J5007" s="1">
        <v>20</v>
      </c>
      <c r="K5007" s="1">
        <v>3</v>
      </c>
      <c r="L5007" s="1">
        <v>24</v>
      </c>
      <c r="M5007" s="1">
        <v>14</v>
      </c>
      <c r="N5007" s="9">
        <v>27</v>
      </c>
    </row>
    <row r="5008" spans="4:14" x14ac:dyDescent="0.2">
      <c r="D5008" s="200"/>
      <c r="E5008" s="11"/>
      <c r="F5008" s="10"/>
      <c r="G5008" s="7">
        <v>100</v>
      </c>
      <c r="H5008" s="18">
        <v>38.624338624339003</v>
      </c>
      <c r="I5008" s="2">
        <v>38.095238095238003</v>
      </c>
      <c r="J5008" s="2">
        <v>5.2910052910049998</v>
      </c>
      <c r="K5008" s="2">
        <v>0.793650793651</v>
      </c>
      <c r="L5008" s="2">
        <v>6.3492063492059998</v>
      </c>
      <c r="M5008" s="2">
        <v>3.7037037037039999</v>
      </c>
      <c r="N5008" s="15">
        <v>7.1428571428570002</v>
      </c>
    </row>
    <row r="5009" spans="4:14" x14ac:dyDescent="0.2">
      <c r="D5009" s="200"/>
      <c r="E5009" s="4" t="s">
        <v>28</v>
      </c>
      <c r="F5009" s="5"/>
      <c r="G5009" s="6">
        <v>372</v>
      </c>
      <c r="H5009" s="8">
        <v>157</v>
      </c>
      <c r="I5009" s="1">
        <v>131</v>
      </c>
      <c r="J5009" s="1">
        <v>9</v>
      </c>
      <c r="K5009" s="1">
        <v>3</v>
      </c>
      <c r="L5009" s="1">
        <v>26</v>
      </c>
      <c r="M5009" s="1">
        <v>11</v>
      </c>
      <c r="N5009" s="9">
        <v>35</v>
      </c>
    </row>
    <row r="5010" spans="4:14" x14ac:dyDescent="0.2">
      <c r="D5010" s="200"/>
      <c r="E5010" s="11"/>
      <c r="F5010" s="10"/>
      <c r="G5010" s="7">
        <v>100</v>
      </c>
      <c r="H5010" s="18">
        <v>42.204301075269001</v>
      </c>
      <c r="I5010" s="2">
        <v>35.215053763440999</v>
      </c>
      <c r="J5010" s="2">
        <v>2.4193548387099999</v>
      </c>
      <c r="K5010" s="2">
        <v>0.80645161290300005</v>
      </c>
      <c r="L5010" s="2">
        <v>6.9892473118279996</v>
      </c>
      <c r="M5010" s="2">
        <v>2.9569892473119999</v>
      </c>
      <c r="N5010" s="15">
        <v>9.408602150538</v>
      </c>
    </row>
    <row r="5011" spans="4:14" x14ac:dyDescent="0.2">
      <c r="D5011" s="200"/>
      <c r="E5011" s="4" t="s">
        <v>29</v>
      </c>
      <c r="F5011" s="5"/>
      <c r="G5011" s="6">
        <v>102</v>
      </c>
      <c r="H5011" s="8">
        <v>25</v>
      </c>
      <c r="I5011" s="1">
        <v>50</v>
      </c>
      <c r="J5011" s="1">
        <v>7</v>
      </c>
      <c r="K5011" s="1">
        <v>0</v>
      </c>
      <c r="L5011" s="1">
        <v>3</v>
      </c>
      <c r="M5011" s="1">
        <v>5</v>
      </c>
      <c r="N5011" s="9">
        <v>12</v>
      </c>
    </row>
    <row r="5012" spans="4:14" x14ac:dyDescent="0.2">
      <c r="D5012" s="200"/>
      <c r="E5012" s="11"/>
      <c r="F5012" s="10"/>
      <c r="G5012" s="7">
        <v>100</v>
      </c>
      <c r="H5012" s="97">
        <v>24.509803921568999</v>
      </c>
      <c r="I5012" s="41">
        <v>49.019607843137003</v>
      </c>
      <c r="J5012" s="2">
        <v>6.8627450980390003</v>
      </c>
      <c r="K5012" s="16">
        <v>0</v>
      </c>
      <c r="L5012" s="2">
        <v>2.9411764705880001</v>
      </c>
      <c r="M5012" s="2">
        <v>4.9019607843140003</v>
      </c>
      <c r="N5012" s="15">
        <v>11.764705882353001</v>
      </c>
    </row>
    <row r="5013" spans="4:14" x14ac:dyDescent="0.2">
      <c r="D5013" s="199" t="s">
        <v>30</v>
      </c>
      <c r="E5013" s="22" t="s">
        <v>31</v>
      </c>
      <c r="F5013" s="21"/>
      <c r="G5013" s="19">
        <v>592</v>
      </c>
      <c r="H5013" s="27">
        <v>200</v>
      </c>
      <c r="I5013" s="3">
        <v>244</v>
      </c>
      <c r="J5013" s="3">
        <v>27</v>
      </c>
      <c r="K5013" s="3">
        <v>8</v>
      </c>
      <c r="L5013" s="3">
        <v>41</v>
      </c>
      <c r="M5013" s="3">
        <v>16</v>
      </c>
      <c r="N5013" s="26">
        <v>56</v>
      </c>
    </row>
    <row r="5014" spans="4:14" x14ac:dyDescent="0.2">
      <c r="D5014" s="200"/>
      <c r="E5014" s="11"/>
      <c r="F5014" s="10"/>
      <c r="G5014" s="7">
        <v>100</v>
      </c>
      <c r="H5014" s="72">
        <v>33.783783783784003</v>
      </c>
      <c r="I5014" s="2">
        <v>41.216216216215997</v>
      </c>
      <c r="J5014" s="2">
        <v>4.5608108108109997</v>
      </c>
      <c r="K5014" s="2">
        <v>1.351351351351</v>
      </c>
      <c r="L5014" s="2">
        <v>6.9256756756759996</v>
      </c>
      <c r="M5014" s="2">
        <v>2.7027027027030002</v>
      </c>
      <c r="N5014" s="15">
        <v>9.4594594594589996</v>
      </c>
    </row>
    <row r="5015" spans="4:14" x14ac:dyDescent="0.2">
      <c r="D5015" s="200"/>
      <c r="E5015" s="4" t="s">
        <v>32</v>
      </c>
      <c r="F5015" s="5"/>
      <c r="G5015" s="6">
        <v>608</v>
      </c>
      <c r="H5015" s="8">
        <v>266</v>
      </c>
      <c r="I5015" s="1">
        <v>220</v>
      </c>
      <c r="J5015" s="1">
        <v>25</v>
      </c>
      <c r="K5015" s="1">
        <v>3</v>
      </c>
      <c r="L5015" s="1">
        <v>37</v>
      </c>
      <c r="M5015" s="1">
        <v>20</v>
      </c>
      <c r="N5015" s="9">
        <v>37</v>
      </c>
    </row>
    <row r="5016" spans="4:14" x14ac:dyDescent="0.2">
      <c r="D5016" s="200"/>
      <c r="E5016" s="11"/>
      <c r="F5016" s="10"/>
      <c r="G5016" s="7">
        <v>100</v>
      </c>
      <c r="H5016" s="18">
        <v>43.75</v>
      </c>
      <c r="I5016" s="2">
        <v>36.184210526316001</v>
      </c>
      <c r="J5016" s="2">
        <v>4.1118421052630003</v>
      </c>
      <c r="K5016" s="2">
        <v>0.49342105263199998</v>
      </c>
      <c r="L5016" s="2">
        <v>6.0855263157890001</v>
      </c>
      <c r="M5016" s="2">
        <v>3.2894736842109999</v>
      </c>
      <c r="N5016" s="15">
        <v>6.0855263157890001</v>
      </c>
    </row>
    <row r="5017" spans="4:14" x14ac:dyDescent="0.2">
      <c r="D5017" s="199" t="s">
        <v>33</v>
      </c>
      <c r="E5017" s="22" t="s">
        <v>34</v>
      </c>
      <c r="F5017" s="21"/>
      <c r="G5017" s="19">
        <v>74</v>
      </c>
      <c r="H5017" s="27">
        <v>14</v>
      </c>
      <c r="I5017" s="3">
        <v>41</v>
      </c>
      <c r="J5017" s="3">
        <v>4</v>
      </c>
      <c r="K5017" s="3">
        <v>1</v>
      </c>
      <c r="L5017" s="3">
        <v>6</v>
      </c>
      <c r="M5017" s="3">
        <v>4</v>
      </c>
      <c r="N5017" s="26">
        <v>4</v>
      </c>
    </row>
    <row r="5018" spans="4:14" x14ac:dyDescent="0.2">
      <c r="D5018" s="200"/>
      <c r="E5018" s="11"/>
      <c r="F5018" s="10"/>
      <c r="G5018" s="7">
        <v>100</v>
      </c>
      <c r="H5018" s="97">
        <v>18.918918918919001</v>
      </c>
      <c r="I5018" s="41">
        <v>55.405405405404998</v>
      </c>
      <c r="J5018" s="2">
        <v>5.4054054054050003</v>
      </c>
      <c r="K5018" s="2">
        <v>1.351351351351</v>
      </c>
      <c r="L5018" s="2">
        <v>8.1081081081080004</v>
      </c>
      <c r="M5018" s="2">
        <v>5.4054054054050003</v>
      </c>
      <c r="N5018" s="15">
        <v>5.4054054054050003</v>
      </c>
    </row>
    <row r="5019" spans="4:14" x14ac:dyDescent="0.2">
      <c r="D5019" s="200"/>
      <c r="E5019" s="4" t="s">
        <v>35</v>
      </c>
      <c r="F5019" s="5"/>
      <c r="G5019" s="6">
        <v>148</v>
      </c>
      <c r="H5019" s="8">
        <v>31</v>
      </c>
      <c r="I5019" s="1">
        <v>83</v>
      </c>
      <c r="J5019" s="1">
        <v>7</v>
      </c>
      <c r="K5019" s="1">
        <v>0</v>
      </c>
      <c r="L5019" s="1">
        <v>12</v>
      </c>
      <c r="M5019" s="1">
        <v>2</v>
      </c>
      <c r="N5019" s="9">
        <v>13</v>
      </c>
    </row>
    <row r="5020" spans="4:14" x14ac:dyDescent="0.2">
      <c r="D5020" s="200"/>
      <c r="E5020" s="11"/>
      <c r="F5020" s="10"/>
      <c r="G5020" s="7">
        <v>100</v>
      </c>
      <c r="H5020" s="97">
        <v>20.945945945946001</v>
      </c>
      <c r="I5020" s="41">
        <v>56.081081081081003</v>
      </c>
      <c r="J5020" s="2">
        <v>4.7297297297299998</v>
      </c>
      <c r="K5020" s="16">
        <v>0</v>
      </c>
      <c r="L5020" s="2">
        <v>8.1081081081080004</v>
      </c>
      <c r="M5020" s="2">
        <v>1.351351351351</v>
      </c>
      <c r="N5020" s="15">
        <v>8.7837837837839992</v>
      </c>
    </row>
    <row r="5021" spans="4:14" x14ac:dyDescent="0.2">
      <c r="D5021" s="200"/>
      <c r="E5021" s="4" t="s">
        <v>36</v>
      </c>
      <c r="F5021" s="5"/>
      <c r="G5021" s="6">
        <v>187</v>
      </c>
      <c r="H5021" s="8">
        <v>57</v>
      </c>
      <c r="I5021" s="1">
        <v>83</v>
      </c>
      <c r="J5021" s="1">
        <v>8</v>
      </c>
      <c r="K5021" s="1">
        <v>4</v>
      </c>
      <c r="L5021" s="1">
        <v>19</v>
      </c>
      <c r="M5021" s="1">
        <v>3</v>
      </c>
      <c r="N5021" s="9">
        <v>13</v>
      </c>
    </row>
    <row r="5022" spans="4:14" x14ac:dyDescent="0.2">
      <c r="D5022" s="200"/>
      <c r="E5022" s="11"/>
      <c r="F5022" s="10"/>
      <c r="G5022" s="7">
        <v>100</v>
      </c>
      <c r="H5022" s="72">
        <v>30.481283422459999</v>
      </c>
      <c r="I5022" s="25">
        <v>44.385026737967998</v>
      </c>
      <c r="J5022" s="2">
        <v>4.2780748663099999</v>
      </c>
      <c r="K5022" s="2">
        <v>2.1390374331549999</v>
      </c>
      <c r="L5022" s="2">
        <v>10.160427807487</v>
      </c>
      <c r="M5022" s="2">
        <v>1.6042780748659999</v>
      </c>
      <c r="N5022" s="15">
        <v>6.9518716577540003</v>
      </c>
    </row>
    <row r="5023" spans="4:14" x14ac:dyDescent="0.2">
      <c r="D5023" s="200"/>
      <c r="E5023" s="4" t="s">
        <v>37</v>
      </c>
      <c r="F5023" s="5"/>
      <c r="G5023" s="6">
        <v>221</v>
      </c>
      <c r="H5023" s="8">
        <v>79</v>
      </c>
      <c r="I5023" s="1">
        <v>84</v>
      </c>
      <c r="J5023" s="1">
        <v>10</v>
      </c>
      <c r="K5023" s="1">
        <v>1</v>
      </c>
      <c r="L5023" s="1">
        <v>21</v>
      </c>
      <c r="M5023" s="1">
        <v>5</v>
      </c>
      <c r="N5023" s="9">
        <v>21</v>
      </c>
    </row>
    <row r="5024" spans="4:14" x14ac:dyDescent="0.2">
      <c r="D5024" s="200"/>
      <c r="E5024" s="11"/>
      <c r="F5024" s="10"/>
      <c r="G5024" s="7">
        <v>100</v>
      </c>
      <c r="H5024" s="18">
        <v>35.746606334841999</v>
      </c>
      <c r="I5024" s="2">
        <v>38.009049773755997</v>
      </c>
      <c r="J5024" s="2">
        <v>4.524886877828</v>
      </c>
      <c r="K5024" s="2">
        <v>0.452488687783</v>
      </c>
      <c r="L5024" s="2">
        <v>9.5022624434389993</v>
      </c>
      <c r="M5024" s="2">
        <v>2.262443438914</v>
      </c>
      <c r="N5024" s="15">
        <v>9.5022624434389993</v>
      </c>
    </row>
    <row r="5025" spans="2:14" x14ac:dyDescent="0.2">
      <c r="D5025" s="200"/>
      <c r="E5025" s="4" t="s">
        <v>38</v>
      </c>
      <c r="F5025" s="5"/>
      <c r="G5025" s="6">
        <v>186</v>
      </c>
      <c r="H5025" s="8">
        <v>91</v>
      </c>
      <c r="I5025" s="1">
        <v>61</v>
      </c>
      <c r="J5025" s="1">
        <v>7</v>
      </c>
      <c r="K5025" s="1">
        <v>1</v>
      </c>
      <c r="L5025" s="1">
        <v>6</v>
      </c>
      <c r="M5025" s="1">
        <v>8</v>
      </c>
      <c r="N5025" s="9">
        <v>12</v>
      </c>
    </row>
    <row r="5026" spans="2:14" x14ac:dyDescent="0.2">
      <c r="D5026" s="200"/>
      <c r="E5026" s="11"/>
      <c r="F5026" s="10"/>
      <c r="G5026" s="7">
        <v>100</v>
      </c>
      <c r="H5026" s="75">
        <v>48.924731182796002</v>
      </c>
      <c r="I5026" s="30">
        <v>32.795698924730999</v>
      </c>
      <c r="J5026" s="2">
        <v>3.7634408602149998</v>
      </c>
      <c r="K5026" s="2">
        <v>0.53763440860199996</v>
      </c>
      <c r="L5026" s="2">
        <v>3.2258064516129998</v>
      </c>
      <c r="M5026" s="2">
        <v>4.3010752688169998</v>
      </c>
      <c r="N5026" s="15">
        <v>6.4516129032259997</v>
      </c>
    </row>
    <row r="5027" spans="2:14" x14ac:dyDescent="0.2">
      <c r="D5027" s="200"/>
      <c r="E5027" s="4" t="s">
        <v>39</v>
      </c>
      <c r="F5027" s="5"/>
      <c r="G5027" s="6">
        <v>223</v>
      </c>
      <c r="H5027" s="8">
        <v>109</v>
      </c>
      <c r="I5027" s="1">
        <v>80</v>
      </c>
      <c r="J5027" s="1">
        <v>6</v>
      </c>
      <c r="K5027" s="1">
        <v>3</v>
      </c>
      <c r="L5027" s="1">
        <v>7</v>
      </c>
      <c r="M5027" s="1">
        <v>7</v>
      </c>
      <c r="N5027" s="9">
        <v>11</v>
      </c>
    </row>
    <row r="5028" spans="2:14" x14ac:dyDescent="0.2">
      <c r="D5028" s="200"/>
      <c r="E5028" s="11"/>
      <c r="F5028" s="10"/>
      <c r="G5028" s="7">
        <v>100</v>
      </c>
      <c r="H5028" s="75">
        <v>48.878923766816001</v>
      </c>
      <c r="I5028" s="2">
        <v>35.874439461883</v>
      </c>
      <c r="J5028" s="2">
        <v>2.690582959641</v>
      </c>
      <c r="K5028" s="2">
        <v>1.3452914798210001</v>
      </c>
      <c r="L5028" s="2">
        <v>3.139013452915</v>
      </c>
      <c r="M5028" s="2">
        <v>3.139013452915</v>
      </c>
      <c r="N5028" s="15">
        <v>4.9327354260089997</v>
      </c>
    </row>
    <row r="5029" spans="2:14" x14ac:dyDescent="0.2">
      <c r="D5029" s="200"/>
      <c r="E5029" s="4" t="s">
        <v>40</v>
      </c>
      <c r="F5029" s="5"/>
      <c r="G5029" s="6">
        <v>161</v>
      </c>
      <c r="H5029" s="8">
        <v>85</v>
      </c>
      <c r="I5029" s="1">
        <v>32</v>
      </c>
      <c r="J5029" s="1">
        <v>10</v>
      </c>
      <c r="K5029" s="1">
        <v>1</v>
      </c>
      <c r="L5029" s="1">
        <v>7</v>
      </c>
      <c r="M5029" s="1">
        <v>7</v>
      </c>
      <c r="N5029" s="9">
        <v>19</v>
      </c>
    </row>
    <row r="5030" spans="2:14" x14ac:dyDescent="0.2">
      <c r="D5030" s="201"/>
      <c r="E5030" s="45"/>
      <c r="F5030" s="51"/>
      <c r="G5030" s="81">
        <v>100</v>
      </c>
      <c r="H5030" s="158">
        <v>52.795031055900999</v>
      </c>
      <c r="I5030" s="108">
        <v>19.875776397515999</v>
      </c>
      <c r="J5030" s="64">
        <v>6.2111801242239997</v>
      </c>
      <c r="K5030" s="64">
        <v>0.62111801242200004</v>
      </c>
      <c r="L5030" s="64">
        <v>4.3478260869570002</v>
      </c>
      <c r="M5030" s="64">
        <v>4.3478260869570002</v>
      </c>
      <c r="N5030" s="106">
        <v>11.801242236025001</v>
      </c>
    </row>
    <row r="5032" spans="2:14" x14ac:dyDescent="0.2">
      <c r="B5032" s="40" t="str">
        <f xml:space="preserve"> HYPERLINK("#'目次'!B128", "[122]")</f>
        <v>[122]</v>
      </c>
      <c r="C5032" s="23" t="s">
        <v>231</v>
      </c>
    </row>
    <row r="5035" spans="2:14" x14ac:dyDescent="0.2">
      <c r="C5035" s="23" t="s">
        <v>48</v>
      </c>
    </row>
    <row r="5036" spans="2:14" ht="36" x14ac:dyDescent="0.2">
      <c r="D5036" s="195"/>
      <c r="E5036" s="196"/>
      <c r="F5036" s="196"/>
      <c r="G5036" s="37" t="s">
        <v>15</v>
      </c>
      <c r="H5036" s="33" t="s">
        <v>232</v>
      </c>
      <c r="I5036" s="13" t="s">
        <v>233</v>
      </c>
      <c r="J5036" s="13" t="s">
        <v>234</v>
      </c>
      <c r="K5036" s="13" t="s">
        <v>235</v>
      </c>
      <c r="L5036" s="13" t="s">
        <v>236</v>
      </c>
      <c r="M5036" s="13" t="s">
        <v>99</v>
      </c>
      <c r="N5036" s="38" t="s">
        <v>18</v>
      </c>
    </row>
    <row r="5037" spans="2:14" x14ac:dyDescent="0.2">
      <c r="D5037" s="197"/>
      <c r="E5037" s="198"/>
      <c r="F5037" s="198"/>
      <c r="G5037" s="35"/>
      <c r="H5037" s="39"/>
      <c r="I5037" s="14"/>
      <c r="J5037" s="14"/>
      <c r="K5037" s="14"/>
      <c r="L5037" s="14"/>
      <c r="M5037" s="14"/>
      <c r="N5037" s="34"/>
    </row>
    <row r="5038" spans="2:14" x14ac:dyDescent="0.2">
      <c r="D5038" s="78"/>
      <c r="E5038" s="79" t="s">
        <v>15</v>
      </c>
      <c r="F5038" s="66"/>
      <c r="G5038" s="36">
        <v>1200</v>
      </c>
      <c r="H5038" s="17">
        <v>466</v>
      </c>
      <c r="I5038" s="17">
        <v>464</v>
      </c>
      <c r="J5038" s="17">
        <v>52</v>
      </c>
      <c r="K5038" s="17">
        <v>11</v>
      </c>
      <c r="L5038" s="17">
        <v>78</v>
      </c>
      <c r="M5038" s="17">
        <v>36</v>
      </c>
      <c r="N5038" s="47">
        <v>93</v>
      </c>
    </row>
    <row r="5039" spans="2:14" x14ac:dyDescent="0.2">
      <c r="D5039" s="45"/>
      <c r="E5039" s="51"/>
      <c r="F5039" s="67"/>
      <c r="G5039" s="7">
        <v>100</v>
      </c>
      <c r="H5039" s="2">
        <v>38.833333333333002</v>
      </c>
      <c r="I5039" s="2">
        <v>38.666666666666998</v>
      </c>
      <c r="J5039" s="2">
        <v>4.333333333333</v>
      </c>
      <c r="K5039" s="2">
        <v>0.91666666666700003</v>
      </c>
      <c r="L5039" s="2">
        <v>6.5</v>
      </c>
      <c r="M5039" s="2">
        <v>3</v>
      </c>
      <c r="N5039" s="15">
        <v>7.75</v>
      </c>
    </row>
    <row r="5040" spans="2:14" x14ac:dyDescent="0.2">
      <c r="D5040" s="199" t="s">
        <v>49</v>
      </c>
      <c r="E5040" s="22" t="s">
        <v>50</v>
      </c>
      <c r="F5040" s="21"/>
      <c r="G5040" s="19">
        <v>15</v>
      </c>
      <c r="H5040" s="27">
        <v>7</v>
      </c>
      <c r="I5040" s="3">
        <v>4</v>
      </c>
      <c r="J5040" s="3">
        <v>1</v>
      </c>
      <c r="K5040" s="3">
        <v>0</v>
      </c>
      <c r="L5040" s="3">
        <v>0</v>
      </c>
      <c r="M5040" s="3">
        <v>1</v>
      </c>
      <c r="N5040" s="26">
        <v>2</v>
      </c>
    </row>
    <row r="5041" spans="4:14" x14ac:dyDescent="0.2">
      <c r="D5041" s="200"/>
      <c r="E5041" s="11"/>
      <c r="F5041" s="10"/>
      <c r="G5041" s="7">
        <v>100</v>
      </c>
      <c r="H5041" s="70">
        <v>46.666666666666998</v>
      </c>
      <c r="I5041" s="50">
        <v>26.666666666666998</v>
      </c>
      <c r="J5041" s="2">
        <v>6.666666666667</v>
      </c>
      <c r="K5041" s="16">
        <v>0</v>
      </c>
      <c r="L5041" s="49">
        <v>0</v>
      </c>
      <c r="M5041" s="2">
        <v>6.666666666667</v>
      </c>
      <c r="N5041" s="85">
        <v>13.333333333333</v>
      </c>
    </row>
    <row r="5042" spans="4:14" x14ac:dyDescent="0.2">
      <c r="D5042" s="200"/>
      <c r="E5042" s="4" t="s">
        <v>51</v>
      </c>
      <c r="F5042" s="5"/>
      <c r="G5042" s="6">
        <v>142</v>
      </c>
      <c r="H5042" s="8">
        <v>58</v>
      </c>
      <c r="I5042" s="1">
        <v>47</v>
      </c>
      <c r="J5042" s="1">
        <v>6</v>
      </c>
      <c r="K5042" s="1">
        <v>1</v>
      </c>
      <c r="L5042" s="1">
        <v>9</v>
      </c>
      <c r="M5042" s="1">
        <v>7</v>
      </c>
      <c r="N5042" s="9">
        <v>14</v>
      </c>
    </row>
    <row r="5043" spans="4:14" x14ac:dyDescent="0.2">
      <c r="D5043" s="200"/>
      <c r="E5043" s="11"/>
      <c r="F5043" s="10"/>
      <c r="G5043" s="7">
        <v>100</v>
      </c>
      <c r="H5043" s="18">
        <v>40.845070422535002</v>
      </c>
      <c r="I5043" s="30">
        <v>33.098591549296003</v>
      </c>
      <c r="J5043" s="2">
        <v>4.2253521126760001</v>
      </c>
      <c r="K5043" s="2">
        <v>0.70422535211299997</v>
      </c>
      <c r="L5043" s="2">
        <v>6.3380281690139997</v>
      </c>
      <c r="M5043" s="2">
        <v>4.9295774647890003</v>
      </c>
      <c r="N5043" s="15">
        <v>9.8591549295770005</v>
      </c>
    </row>
    <row r="5044" spans="4:14" x14ac:dyDescent="0.2">
      <c r="D5044" s="200"/>
      <c r="E5044" s="4" t="s">
        <v>52</v>
      </c>
      <c r="F5044" s="5"/>
      <c r="G5044" s="6">
        <v>26</v>
      </c>
      <c r="H5044" s="8">
        <v>11</v>
      </c>
      <c r="I5044" s="1">
        <v>9</v>
      </c>
      <c r="J5044" s="1">
        <v>2</v>
      </c>
      <c r="K5044" s="1">
        <v>0</v>
      </c>
      <c r="L5044" s="1">
        <v>2</v>
      </c>
      <c r="M5044" s="1">
        <v>0</v>
      </c>
      <c r="N5044" s="9">
        <v>2</v>
      </c>
    </row>
    <row r="5045" spans="4:14" x14ac:dyDescent="0.2">
      <c r="D5045" s="200"/>
      <c r="E5045" s="11"/>
      <c r="F5045" s="10"/>
      <c r="G5045" s="7">
        <v>100</v>
      </c>
      <c r="H5045" s="18">
        <v>42.307692307692001</v>
      </c>
      <c r="I5045" s="2">
        <v>34.615384615384997</v>
      </c>
      <c r="J5045" s="2">
        <v>7.6923076923079998</v>
      </c>
      <c r="K5045" s="16">
        <v>0</v>
      </c>
      <c r="L5045" s="2">
        <v>7.6923076923079998</v>
      </c>
      <c r="M5045" s="16">
        <v>0</v>
      </c>
      <c r="N5045" s="15">
        <v>7.6923076923079998</v>
      </c>
    </row>
    <row r="5046" spans="4:14" x14ac:dyDescent="0.2">
      <c r="D5046" s="200"/>
      <c r="E5046" s="4" t="s">
        <v>53</v>
      </c>
      <c r="F5046" s="5"/>
      <c r="G5046" s="6">
        <v>41</v>
      </c>
      <c r="H5046" s="8">
        <v>10</v>
      </c>
      <c r="I5046" s="1">
        <v>22</v>
      </c>
      <c r="J5046" s="1">
        <v>0</v>
      </c>
      <c r="K5046" s="1">
        <v>0</v>
      </c>
      <c r="L5046" s="1">
        <v>3</v>
      </c>
      <c r="M5046" s="1">
        <v>4</v>
      </c>
      <c r="N5046" s="9">
        <v>2</v>
      </c>
    </row>
    <row r="5047" spans="4:14" x14ac:dyDescent="0.2">
      <c r="D5047" s="200"/>
      <c r="E5047" s="11"/>
      <c r="F5047" s="10"/>
      <c r="G5047" s="7">
        <v>100</v>
      </c>
      <c r="H5047" s="97">
        <v>24.390243902439</v>
      </c>
      <c r="I5047" s="41">
        <v>53.658536585366001</v>
      </c>
      <c r="J5047" s="16">
        <v>0</v>
      </c>
      <c r="K5047" s="16">
        <v>0</v>
      </c>
      <c r="L5047" s="2">
        <v>7.3170731707319998</v>
      </c>
      <c r="M5047" s="25">
        <v>9.7560975609760003</v>
      </c>
      <c r="N5047" s="15">
        <v>4.8780487804880002</v>
      </c>
    </row>
    <row r="5048" spans="4:14" x14ac:dyDescent="0.2">
      <c r="D5048" s="200"/>
      <c r="E5048" s="4" t="s">
        <v>54</v>
      </c>
      <c r="F5048" s="5"/>
      <c r="G5048" s="6">
        <v>226</v>
      </c>
      <c r="H5048" s="8">
        <v>77</v>
      </c>
      <c r="I5048" s="1">
        <v>97</v>
      </c>
      <c r="J5048" s="1">
        <v>11</v>
      </c>
      <c r="K5048" s="1">
        <v>2</v>
      </c>
      <c r="L5048" s="1">
        <v>20</v>
      </c>
      <c r="M5048" s="1">
        <v>3</v>
      </c>
      <c r="N5048" s="9">
        <v>16</v>
      </c>
    </row>
    <row r="5049" spans="4:14" x14ac:dyDescent="0.2">
      <c r="D5049" s="200"/>
      <c r="E5049" s="11"/>
      <c r="F5049" s="10"/>
      <c r="G5049" s="7">
        <v>100</v>
      </c>
      <c r="H5049" s="18">
        <v>34.070796460177</v>
      </c>
      <c r="I5049" s="2">
        <v>42.920353982301002</v>
      </c>
      <c r="J5049" s="2">
        <v>4.8672566371680004</v>
      </c>
      <c r="K5049" s="2">
        <v>0.88495575221199996</v>
      </c>
      <c r="L5049" s="2">
        <v>8.8495575221239999</v>
      </c>
      <c r="M5049" s="2">
        <v>1.327433628319</v>
      </c>
      <c r="N5049" s="15">
        <v>7.0796460176989999</v>
      </c>
    </row>
    <row r="5050" spans="4:14" x14ac:dyDescent="0.2">
      <c r="D5050" s="200"/>
      <c r="E5050" s="4" t="s">
        <v>55</v>
      </c>
      <c r="F5050" s="5"/>
      <c r="G5050" s="6">
        <v>125</v>
      </c>
      <c r="H5050" s="8">
        <v>44</v>
      </c>
      <c r="I5050" s="1">
        <v>46</v>
      </c>
      <c r="J5050" s="1">
        <v>5</v>
      </c>
      <c r="K5050" s="1">
        <v>0</v>
      </c>
      <c r="L5050" s="1">
        <v>10</v>
      </c>
      <c r="M5050" s="1">
        <v>7</v>
      </c>
      <c r="N5050" s="9">
        <v>13</v>
      </c>
    </row>
    <row r="5051" spans="4:14" x14ac:dyDescent="0.2">
      <c r="D5051" s="200"/>
      <c r="E5051" s="11"/>
      <c r="F5051" s="10"/>
      <c r="G5051" s="7">
        <v>100</v>
      </c>
      <c r="H5051" s="18">
        <v>35.200000000000003</v>
      </c>
      <c r="I5051" s="2">
        <v>36.799999999999997</v>
      </c>
      <c r="J5051" s="2">
        <v>4</v>
      </c>
      <c r="K5051" s="16">
        <v>0</v>
      </c>
      <c r="L5051" s="2">
        <v>8</v>
      </c>
      <c r="M5051" s="2">
        <v>5.6</v>
      </c>
      <c r="N5051" s="15">
        <v>10.4</v>
      </c>
    </row>
    <row r="5052" spans="4:14" x14ac:dyDescent="0.2">
      <c r="D5052" s="200"/>
      <c r="E5052" s="4" t="s">
        <v>56</v>
      </c>
      <c r="F5052" s="5"/>
      <c r="G5052" s="6">
        <v>190</v>
      </c>
      <c r="H5052" s="8">
        <v>79</v>
      </c>
      <c r="I5052" s="1">
        <v>71</v>
      </c>
      <c r="J5052" s="1">
        <v>8</v>
      </c>
      <c r="K5052" s="1">
        <v>2</v>
      </c>
      <c r="L5052" s="1">
        <v>12</v>
      </c>
      <c r="M5052" s="1">
        <v>3</v>
      </c>
      <c r="N5052" s="9">
        <v>15</v>
      </c>
    </row>
    <row r="5053" spans="4:14" x14ac:dyDescent="0.2">
      <c r="D5053" s="200"/>
      <c r="E5053" s="11"/>
      <c r="F5053" s="10"/>
      <c r="G5053" s="7">
        <v>100</v>
      </c>
      <c r="H5053" s="18">
        <v>41.578947368420998</v>
      </c>
      <c r="I5053" s="2">
        <v>37.368421052632002</v>
      </c>
      <c r="J5053" s="2">
        <v>4.2105263157890001</v>
      </c>
      <c r="K5053" s="2">
        <v>1.052631578947</v>
      </c>
      <c r="L5053" s="2">
        <v>6.3157894736840001</v>
      </c>
      <c r="M5053" s="2">
        <v>1.578947368421</v>
      </c>
      <c r="N5053" s="15">
        <v>7.8947368421049999</v>
      </c>
    </row>
    <row r="5054" spans="4:14" x14ac:dyDescent="0.2">
      <c r="D5054" s="200"/>
      <c r="E5054" s="4" t="s">
        <v>57</v>
      </c>
      <c r="F5054" s="5"/>
      <c r="G5054" s="6">
        <v>185</v>
      </c>
      <c r="H5054" s="8">
        <v>92</v>
      </c>
      <c r="I5054" s="1">
        <v>60</v>
      </c>
      <c r="J5054" s="1">
        <v>9</v>
      </c>
      <c r="K5054" s="1">
        <v>2</v>
      </c>
      <c r="L5054" s="1">
        <v>8</v>
      </c>
      <c r="M5054" s="1">
        <v>4</v>
      </c>
      <c r="N5054" s="9">
        <v>10</v>
      </c>
    </row>
    <row r="5055" spans="4:14" x14ac:dyDescent="0.2">
      <c r="D5055" s="200"/>
      <c r="E5055" s="11"/>
      <c r="F5055" s="10"/>
      <c r="G5055" s="7">
        <v>100</v>
      </c>
      <c r="H5055" s="75">
        <v>49.729729729730003</v>
      </c>
      <c r="I5055" s="30">
        <v>32.432432432432002</v>
      </c>
      <c r="J5055" s="2">
        <v>4.8648648648649999</v>
      </c>
      <c r="K5055" s="2">
        <v>1.0810810810810001</v>
      </c>
      <c r="L5055" s="2">
        <v>4.3243243243240004</v>
      </c>
      <c r="M5055" s="2">
        <v>2.1621621621620002</v>
      </c>
      <c r="N5055" s="15">
        <v>5.4054054054050003</v>
      </c>
    </row>
    <row r="5056" spans="4:14" x14ac:dyDescent="0.2">
      <c r="D5056" s="200"/>
      <c r="E5056" s="4" t="s">
        <v>58</v>
      </c>
      <c r="F5056" s="5"/>
      <c r="G5056" s="6">
        <v>113</v>
      </c>
      <c r="H5056" s="8">
        <v>24</v>
      </c>
      <c r="I5056" s="1">
        <v>65</v>
      </c>
      <c r="J5056" s="1">
        <v>5</v>
      </c>
      <c r="K5056" s="1">
        <v>1</v>
      </c>
      <c r="L5056" s="1">
        <v>8</v>
      </c>
      <c r="M5056" s="1">
        <v>4</v>
      </c>
      <c r="N5056" s="9">
        <v>6</v>
      </c>
    </row>
    <row r="5057" spans="4:14" x14ac:dyDescent="0.2">
      <c r="D5057" s="200"/>
      <c r="E5057" s="11"/>
      <c r="F5057" s="10"/>
      <c r="G5057" s="7">
        <v>100</v>
      </c>
      <c r="H5057" s="97">
        <v>21.238938053097002</v>
      </c>
      <c r="I5057" s="41">
        <v>57.522123893805002</v>
      </c>
      <c r="J5057" s="2">
        <v>4.424778761062</v>
      </c>
      <c r="K5057" s="2">
        <v>0.88495575221199996</v>
      </c>
      <c r="L5057" s="2">
        <v>7.0796460176989999</v>
      </c>
      <c r="M5057" s="2">
        <v>3.53982300885</v>
      </c>
      <c r="N5057" s="15">
        <v>5.3097345132739999</v>
      </c>
    </row>
    <row r="5058" spans="4:14" x14ac:dyDescent="0.2">
      <c r="D5058" s="200"/>
      <c r="E5058" s="4" t="s">
        <v>59</v>
      </c>
      <c r="F5058" s="5"/>
      <c r="G5058" s="6">
        <v>136</v>
      </c>
      <c r="H5058" s="8">
        <v>63</v>
      </c>
      <c r="I5058" s="1">
        <v>43</v>
      </c>
      <c r="J5058" s="1">
        <v>5</v>
      </c>
      <c r="K5058" s="1">
        <v>3</v>
      </c>
      <c r="L5058" s="1">
        <v>6</v>
      </c>
      <c r="M5058" s="1">
        <v>3</v>
      </c>
      <c r="N5058" s="9">
        <v>13</v>
      </c>
    </row>
    <row r="5059" spans="4:14" x14ac:dyDescent="0.2">
      <c r="D5059" s="200"/>
      <c r="E5059" s="11"/>
      <c r="F5059" s="10"/>
      <c r="G5059" s="7">
        <v>100</v>
      </c>
      <c r="H5059" s="70">
        <v>46.323529411765001</v>
      </c>
      <c r="I5059" s="30">
        <v>31.617647058824002</v>
      </c>
      <c r="J5059" s="2">
        <v>3.6764705882349999</v>
      </c>
      <c r="K5059" s="2">
        <v>2.2058823529409999</v>
      </c>
      <c r="L5059" s="2">
        <v>4.4117647058819998</v>
      </c>
      <c r="M5059" s="2">
        <v>2.2058823529409999</v>
      </c>
      <c r="N5059" s="15">
        <v>9.5588235294120008</v>
      </c>
    </row>
    <row r="5060" spans="4:14" x14ac:dyDescent="0.2">
      <c r="D5060" s="199" t="s">
        <v>60</v>
      </c>
      <c r="E5060" s="22" t="s">
        <v>61</v>
      </c>
      <c r="F5060" s="21"/>
      <c r="G5060" s="19">
        <v>205</v>
      </c>
      <c r="H5060" s="27">
        <v>103</v>
      </c>
      <c r="I5060" s="3">
        <v>61</v>
      </c>
      <c r="J5060" s="3">
        <v>6</v>
      </c>
      <c r="K5060" s="3">
        <v>1</v>
      </c>
      <c r="L5060" s="3">
        <v>12</v>
      </c>
      <c r="M5060" s="3">
        <v>8</v>
      </c>
      <c r="N5060" s="26">
        <v>14</v>
      </c>
    </row>
    <row r="5061" spans="4:14" x14ac:dyDescent="0.2">
      <c r="D5061" s="200"/>
      <c r="E5061" s="11"/>
      <c r="F5061" s="10"/>
      <c r="G5061" s="7">
        <v>100</v>
      </c>
      <c r="H5061" s="75">
        <v>50.243902439023998</v>
      </c>
      <c r="I5061" s="30">
        <v>29.756097560975999</v>
      </c>
      <c r="J5061" s="2">
        <v>2.9268292682929999</v>
      </c>
      <c r="K5061" s="2">
        <v>0.48780487804900002</v>
      </c>
      <c r="L5061" s="2">
        <v>5.8536585365849998</v>
      </c>
      <c r="M5061" s="2">
        <v>3.90243902439</v>
      </c>
      <c r="N5061" s="15">
        <v>6.8292682926830004</v>
      </c>
    </row>
    <row r="5062" spans="4:14" x14ac:dyDescent="0.2">
      <c r="D5062" s="200"/>
      <c r="E5062" s="4" t="s">
        <v>62</v>
      </c>
      <c r="F5062" s="5"/>
      <c r="G5062" s="6">
        <v>160</v>
      </c>
      <c r="H5062" s="8">
        <v>60</v>
      </c>
      <c r="I5062" s="1">
        <v>64</v>
      </c>
      <c r="J5062" s="1">
        <v>13</v>
      </c>
      <c r="K5062" s="1">
        <v>2</v>
      </c>
      <c r="L5062" s="1">
        <v>8</v>
      </c>
      <c r="M5062" s="1">
        <v>2</v>
      </c>
      <c r="N5062" s="9">
        <v>11</v>
      </c>
    </row>
    <row r="5063" spans="4:14" x14ac:dyDescent="0.2">
      <c r="D5063" s="200"/>
      <c r="E5063" s="11"/>
      <c r="F5063" s="10"/>
      <c r="G5063" s="7">
        <v>100</v>
      </c>
      <c r="H5063" s="18">
        <v>37.5</v>
      </c>
      <c r="I5063" s="2">
        <v>40</v>
      </c>
      <c r="J5063" s="2">
        <v>8.125</v>
      </c>
      <c r="K5063" s="2">
        <v>1.25</v>
      </c>
      <c r="L5063" s="2">
        <v>5</v>
      </c>
      <c r="M5063" s="2">
        <v>1.25</v>
      </c>
      <c r="N5063" s="15">
        <v>6.875</v>
      </c>
    </row>
    <row r="5064" spans="4:14" x14ac:dyDescent="0.2">
      <c r="D5064" s="200"/>
      <c r="E5064" s="4" t="s">
        <v>63</v>
      </c>
      <c r="F5064" s="5"/>
      <c r="G5064" s="6">
        <v>121</v>
      </c>
      <c r="H5064" s="8">
        <v>52</v>
      </c>
      <c r="I5064" s="1">
        <v>44</v>
      </c>
      <c r="J5064" s="1">
        <v>7</v>
      </c>
      <c r="K5064" s="1">
        <v>2</v>
      </c>
      <c r="L5064" s="1">
        <v>8</v>
      </c>
      <c r="M5064" s="1">
        <v>3</v>
      </c>
      <c r="N5064" s="9">
        <v>5</v>
      </c>
    </row>
    <row r="5065" spans="4:14" x14ac:dyDescent="0.2">
      <c r="D5065" s="200"/>
      <c r="E5065" s="11"/>
      <c r="F5065" s="10"/>
      <c r="G5065" s="7">
        <v>100</v>
      </c>
      <c r="H5065" s="18">
        <v>42.975206611570002</v>
      </c>
      <c r="I5065" s="2">
        <v>36.363636363635997</v>
      </c>
      <c r="J5065" s="2">
        <v>5.7851239669419998</v>
      </c>
      <c r="K5065" s="2">
        <v>1.6528925619829999</v>
      </c>
      <c r="L5065" s="2">
        <v>6.6115702479339999</v>
      </c>
      <c r="M5065" s="2">
        <v>2.4793388429749998</v>
      </c>
      <c r="N5065" s="15">
        <v>4.1322314049589997</v>
      </c>
    </row>
    <row r="5066" spans="4:14" x14ac:dyDescent="0.2">
      <c r="D5066" s="200"/>
      <c r="E5066" s="4" t="s">
        <v>64</v>
      </c>
      <c r="F5066" s="5"/>
      <c r="G5066" s="6">
        <v>124</v>
      </c>
      <c r="H5066" s="8">
        <v>44</v>
      </c>
      <c r="I5066" s="1">
        <v>59</v>
      </c>
      <c r="J5066" s="1">
        <v>3</v>
      </c>
      <c r="K5066" s="1">
        <v>0</v>
      </c>
      <c r="L5066" s="1">
        <v>7</v>
      </c>
      <c r="M5066" s="1">
        <v>4</v>
      </c>
      <c r="N5066" s="9">
        <v>7</v>
      </c>
    </row>
    <row r="5067" spans="4:14" x14ac:dyDescent="0.2">
      <c r="D5067" s="200"/>
      <c r="E5067" s="11"/>
      <c r="F5067" s="10"/>
      <c r="G5067" s="7">
        <v>100</v>
      </c>
      <c r="H5067" s="18">
        <v>35.483870967742</v>
      </c>
      <c r="I5067" s="25">
        <v>47.580645161290001</v>
      </c>
      <c r="J5067" s="2">
        <v>2.4193548387099999</v>
      </c>
      <c r="K5067" s="16">
        <v>0</v>
      </c>
      <c r="L5067" s="2">
        <v>5.6451612903230002</v>
      </c>
      <c r="M5067" s="2">
        <v>3.2258064516129998</v>
      </c>
      <c r="N5067" s="15">
        <v>5.6451612903230002</v>
      </c>
    </row>
    <row r="5068" spans="4:14" x14ac:dyDescent="0.2">
      <c r="D5068" s="200"/>
      <c r="E5068" s="4" t="s">
        <v>65</v>
      </c>
      <c r="F5068" s="5"/>
      <c r="G5068" s="6">
        <v>109</v>
      </c>
      <c r="H5068" s="8">
        <v>36</v>
      </c>
      <c r="I5068" s="1">
        <v>49</v>
      </c>
      <c r="J5068" s="1">
        <v>4</v>
      </c>
      <c r="K5068" s="1">
        <v>3</v>
      </c>
      <c r="L5068" s="1">
        <v>8</v>
      </c>
      <c r="M5068" s="1">
        <v>3</v>
      </c>
      <c r="N5068" s="9">
        <v>6</v>
      </c>
    </row>
    <row r="5069" spans="4:14" x14ac:dyDescent="0.2">
      <c r="D5069" s="200"/>
      <c r="E5069" s="11"/>
      <c r="F5069" s="10"/>
      <c r="G5069" s="7">
        <v>100</v>
      </c>
      <c r="H5069" s="72">
        <v>33.027522935779999</v>
      </c>
      <c r="I5069" s="25">
        <v>44.954128440367001</v>
      </c>
      <c r="J5069" s="2">
        <v>3.669724770642</v>
      </c>
      <c r="K5069" s="2">
        <v>2.7522935779819999</v>
      </c>
      <c r="L5069" s="2">
        <v>7.339449541284</v>
      </c>
      <c r="M5069" s="2">
        <v>2.7522935779819999</v>
      </c>
      <c r="N5069" s="15">
        <v>5.5045871559629997</v>
      </c>
    </row>
    <row r="5070" spans="4:14" x14ac:dyDescent="0.2">
      <c r="D5070" s="200"/>
      <c r="E5070" s="4" t="s">
        <v>66</v>
      </c>
      <c r="F5070" s="5"/>
      <c r="G5070" s="6">
        <v>104</v>
      </c>
      <c r="H5070" s="8">
        <v>39</v>
      </c>
      <c r="I5070" s="1">
        <v>37</v>
      </c>
      <c r="J5070" s="1">
        <v>1</v>
      </c>
      <c r="K5070" s="1">
        <v>0</v>
      </c>
      <c r="L5070" s="1">
        <v>11</v>
      </c>
      <c r="M5070" s="1">
        <v>4</v>
      </c>
      <c r="N5070" s="9">
        <v>12</v>
      </c>
    </row>
    <row r="5071" spans="4:14" x14ac:dyDescent="0.2">
      <c r="D5071" s="200"/>
      <c r="E5071" s="11"/>
      <c r="F5071" s="10"/>
      <c r="G5071" s="7">
        <v>100</v>
      </c>
      <c r="H5071" s="18">
        <v>37.5</v>
      </c>
      <c r="I5071" s="2">
        <v>35.576923076923002</v>
      </c>
      <c r="J5071" s="2">
        <v>0.96153846153800004</v>
      </c>
      <c r="K5071" s="16">
        <v>0</v>
      </c>
      <c r="L5071" s="2">
        <v>10.576923076923</v>
      </c>
      <c r="M5071" s="2">
        <v>3.8461538461539999</v>
      </c>
      <c r="N5071" s="15">
        <v>11.538461538462</v>
      </c>
    </row>
    <row r="5072" spans="4:14" x14ac:dyDescent="0.2">
      <c r="D5072" s="200"/>
      <c r="E5072" s="4" t="s">
        <v>67</v>
      </c>
      <c r="F5072" s="5"/>
      <c r="G5072" s="6">
        <v>139</v>
      </c>
      <c r="H5072" s="8">
        <v>47</v>
      </c>
      <c r="I5072" s="1">
        <v>53</v>
      </c>
      <c r="J5072" s="1">
        <v>10</v>
      </c>
      <c r="K5072" s="1">
        <v>1</v>
      </c>
      <c r="L5072" s="1">
        <v>12</v>
      </c>
      <c r="M5072" s="1">
        <v>6</v>
      </c>
      <c r="N5072" s="9">
        <v>10</v>
      </c>
    </row>
    <row r="5073" spans="2:14" x14ac:dyDescent="0.2">
      <c r="D5073" s="200"/>
      <c r="E5073" s="11"/>
      <c r="F5073" s="10"/>
      <c r="G5073" s="7">
        <v>100</v>
      </c>
      <c r="H5073" s="72">
        <v>33.812949640287997</v>
      </c>
      <c r="I5073" s="2">
        <v>38.129496402877997</v>
      </c>
      <c r="J5073" s="2">
        <v>7.1942446043170003</v>
      </c>
      <c r="K5073" s="2">
        <v>0.71942446043200003</v>
      </c>
      <c r="L5073" s="2">
        <v>8.6330935251799996</v>
      </c>
      <c r="M5073" s="2">
        <v>4.3165467625899998</v>
      </c>
      <c r="N5073" s="15">
        <v>7.1942446043170003</v>
      </c>
    </row>
    <row r="5074" spans="2:14" x14ac:dyDescent="0.2">
      <c r="D5074" s="200"/>
      <c r="E5074" s="4" t="s">
        <v>68</v>
      </c>
      <c r="F5074" s="5"/>
      <c r="G5074" s="6">
        <v>48</v>
      </c>
      <c r="H5074" s="8">
        <v>21</v>
      </c>
      <c r="I5074" s="1">
        <v>16</v>
      </c>
      <c r="J5074" s="1">
        <v>3</v>
      </c>
      <c r="K5074" s="1">
        <v>1</v>
      </c>
      <c r="L5074" s="1">
        <v>4</v>
      </c>
      <c r="M5074" s="1">
        <v>0</v>
      </c>
      <c r="N5074" s="9">
        <v>3</v>
      </c>
    </row>
    <row r="5075" spans="2:14" x14ac:dyDescent="0.2">
      <c r="D5075" s="200"/>
      <c r="E5075" s="11"/>
      <c r="F5075" s="10"/>
      <c r="G5075" s="7">
        <v>100</v>
      </c>
      <c r="H5075" s="18">
        <v>43.75</v>
      </c>
      <c r="I5075" s="30">
        <v>33.333333333333002</v>
      </c>
      <c r="J5075" s="2">
        <v>6.25</v>
      </c>
      <c r="K5075" s="2">
        <v>2.083333333333</v>
      </c>
      <c r="L5075" s="2">
        <v>8.333333333333</v>
      </c>
      <c r="M5075" s="16">
        <v>0</v>
      </c>
      <c r="N5075" s="15">
        <v>6.25</v>
      </c>
    </row>
    <row r="5076" spans="2:14" x14ac:dyDescent="0.2">
      <c r="D5076" s="200"/>
      <c r="E5076" s="4" t="s">
        <v>69</v>
      </c>
      <c r="F5076" s="5"/>
      <c r="G5076" s="6">
        <v>37</v>
      </c>
      <c r="H5076" s="8">
        <v>11</v>
      </c>
      <c r="I5076" s="1">
        <v>19</v>
      </c>
      <c r="J5076" s="1">
        <v>0</v>
      </c>
      <c r="K5076" s="1">
        <v>1</v>
      </c>
      <c r="L5076" s="1">
        <v>4</v>
      </c>
      <c r="M5076" s="1">
        <v>2</v>
      </c>
      <c r="N5076" s="9">
        <v>0</v>
      </c>
    </row>
    <row r="5077" spans="2:14" x14ac:dyDescent="0.2">
      <c r="D5077" s="200"/>
      <c r="E5077" s="11"/>
      <c r="F5077" s="10"/>
      <c r="G5077" s="7">
        <v>100</v>
      </c>
      <c r="H5077" s="72">
        <v>29.72972972973</v>
      </c>
      <c r="I5077" s="41">
        <v>51.351351351350999</v>
      </c>
      <c r="J5077" s="16">
        <v>0</v>
      </c>
      <c r="K5077" s="2">
        <v>2.7027027027030002</v>
      </c>
      <c r="L5077" s="2">
        <v>10.810810810811001</v>
      </c>
      <c r="M5077" s="2">
        <v>5.4054054054050003</v>
      </c>
      <c r="N5077" s="110">
        <v>0</v>
      </c>
    </row>
    <row r="5078" spans="2:14" x14ac:dyDescent="0.2">
      <c r="D5078" s="199" t="s">
        <v>70</v>
      </c>
      <c r="E5078" s="22" t="s">
        <v>18</v>
      </c>
      <c r="F5078" s="21"/>
      <c r="G5078" s="19">
        <v>0</v>
      </c>
      <c r="H5078" s="27">
        <v>0</v>
      </c>
      <c r="I5078" s="3">
        <v>0</v>
      </c>
      <c r="J5078" s="3">
        <v>0</v>
      </c>
      <c r="K5078" s="3">
        <v>0</v>
      </c>
      <c r="L5078" s="3">
        <v>0</v>
      </c>
      <c r="M5078" s="3">
        <v>0</v>
      </c>
      <c r="N5078" s="26">
        <v>0</v>
      </c>
    </row>
    <row r="5079" spans="2:14" x14ac:dyDescent="0.2">
      <c r="D5079" s="201"/>
      <c r="E5079" s="45"/>
      <c r="F5079" s="51"/>
      <c r="G5079" s="119">
        <v>0</v>
      </c>
      <c r="H5079" s="136">
        <v>0</v>
      </c>
      <c r="I5079" s="83">
        <v>0</v>
      </c>
      <c r="J5079" s="62">
        <v>0</v>
      </c>
      <c r="K5079" s="62">
        <v>0</v>
      </c>
      <c r="L5079" s="103">
        <v>0</v>
      </c>
      <c r="M5079" s="62">
        <v>0</v>
      </c>
      <c r="N5079" s="146">
        <v>0</v>
      </c>
    </row>
    <row r="5081" spans="2:14" x14ac:dyDescent="0.2">
      <c r="B5081" s="40" t="str">
        <f xml:space="preserve"> HYPERLINK("#'目次'!B129", "[123]")</f>
        <v>[123]</v>
      </c>
      <c r="C5081" s="23" t="s">
        <v>231</v>
      </c>
    </row>
    <row r="5084" spans="2:14" x14ac:dyDescent="0.2">
      <c r="C5084" s="23" t="s">
        <v>73</v>
      </c>
    </row>
    <row r="5085" spans="2:14" ht="36" x14ac:dyDescent="0.2">
      <c r="D5085" s="195"/>
      <c r="E5085" s="196"/>
      <c r="F5085" s="196"/>
      <c r="G5085" s="37" t="s">
        <v>15</v>
      </c>
      <c r="H5085" s="33" t="s">
        <v>232</v>
      </c>
      <c r="I5085" s="13" t="s">
        <v>233</v>
      </c>
      <c r="J5085" s="13" t="s">
        <v>234</v>
      </c>
      <c r="K5085" s="13" t="s">
        <v>235</v>
      </c>
      <c r="L5085" s="13" t="s">
        <v>236</v>
      </c>
      <c r="M5085" s="13" t="s">
        <v>99</v>
      </c>
      <c r="N5085" s="38" t="s">
        <v>18</v>
      </c>
    </row>
    <row r="5086" spans="2:14" x14ac:dyDescent="0.2">
      <c r="D5086" s="197"/>
      <c r="E5086" s="198"/>
      <c r="F5086" s="198"/>
      <c r="G5086" s="35"/>
      <c r="H5086" s="39"/>
      <c r="I5086" s="14"/>
      <c r="J5086" s="14"/>
      <c r="K5086" s="14"/>
      <c r="L5086" s="14"/>
      <c r="M5086" s="14"/>
      <c r="N5086" s="34"/>
    </row>
    <row r="5087" spans="2:14" x14ac:dyDescent="0.2">
      <c r="D5087" s="78"/>
      <c r="E5087" s="79" t="s">
        <v>15</v>
      </c>
      <c r="F5087" s="66"/>
      <c r="G5087" s="36">
        <v>1200</v>
      </c>
      <c r="H5087" s="17">
        <v>466</v>
      </c>
      <c r="I5087" s="17">
        <v>464</v>
      </c>
      <c r="J5087" s="17">
        <v>52</v>
      </c>
      <c r="K5087" s="17">
        <v>11</v>
      </c>
      <c r="L5087" s="17">
        <v>78</v>
      </c>
      <c r="M5087" s="17">
        <v>36</v>
      </c>
      <c r="N5087" s="47">
        <v>93</v>
      </c>
    </row>
    <row r="5088" spans="2:14" x14ac:dyDescent="0.2">
      <c r="D5088" s="45"/>
      <c r="E5088" s="51"/>
      <c r="F5088" s="67"/>
      <c r="G5088" s="7">
        <v>100</v>
      </c>
      <c r="H5088" s="2">
        <v>38.833333333333002</v>
      </c>
      <c r="I5088" s="2">
        <v>38.666666666666998</v>
      </c>
      <c r="J5088" s="2">
        <v>4.333333333333</v>
      </c>
      <c r="K5088" s="2">
        <v>0.91666666666700003</v>
      </c>
      <c r="L5088" s="2">
        <v>6.5</v>
      </c>
      <c r="M5088" s="2">
        <v>3</v>
      </c>
      <c r="N5088" s="15">
        <v>7.75</v>
      </c>
    </row>
    <row r="5089" spans="4:14" x14ac:dyDescent="0.2">
      <c r="D5089" s="199" t="s">
        <v>74</v>
      </c>
      <c r="E5089" s="22" t="s">
        <v>75</v>
      </c>
      <c r="F5089" s="21"/>
      <c r="G5089" s="19">
        <v>592</v>
      </c>
      <c r="H5089" s="27">
        <v>200</v>
      </c>
      <c r="I5089" s="3">
        <v>244</v>
      </c>
      <c r="J5089" s="3">
        <v>27</v>
      </c>
      <c r="K5089" s="3">
        <v>8</v>
      </c>
      <c r="L5089" s="3">
        <v>41</v>
      </c>
      <c r="M5089" s="3">
        <v>16</v>
      </c>
      <c r="N5089" s="26">
        <v>56</v>
      </c>
    </row>
    <row r="5090" spans="4:14" x14ac:dyDescent="0.2">
      <c r="D5090" s="200"/>
      <c r="E5090" s="11"/>
      <c r="F5090" s="10"/>
      <c r="G5090" s="7">
        <v>100</v>
      </c>
      <c r="H5090" s="72">
        <v>33.783783783784003</v>
      </c>
      <c r="I5090" s="2">
        <v>41.216216216215997</v>
      </c>
      <c r="J5090" s="2">
        <v>4.5608108108109997</v>
      </c>
      <c r="K5090" s="2">
        <v>1.351351351351</v>
      </c>
      <c r="L5090" s="2">
        <v>6.9256756756759996</v>
      </c>
      <c r="M5090" s="2">
        <v>2.7027027027030002</v>
      </c>
      <c r="N5090" s="15">
        <v>9.4594594594589996</v>
      </c>
    </row>
    <row r="5091" spans="4:14" x14ac:dyDescent="0.2">
      <c r="D5091" s="200"/>
      <c r="E5091" s="4" t="s">
        <v>34</v>
      </c>
      <c r="F5091" s="5"/>
      <c r="G5091" s="6">
        <v>37</v>
      </c>
      <c r="H5091" s="8">
        <v>6</v>
      </c>
      <c r="I5091" s="1">
        <v>23</v>
      </c>
      <c r="J5091" s="1">
        <v>2</v>
      </c>
      <c r="K5091" s="1">
        <v>1</v>
      </c>
      <c r="L5091" s="1">
        <v>3</v>
      </c>
      <c r="M5091" s="1">
        <v>0</v>
      </c>
      <c r="N5091" s="9">
        <v>2</v>
      </c>
    </row>
    <row r="5092" spans="4:14" x14ac:dyDescent="0.2">
      <c r="D5092" s="200"/>
      <c r="E5092" s="11"/>
      <c r="F5092" s="10"/>
      <c r="G5092" s="7">
        <v>100</v>
      </c>
      <c r="H5092" s="97">
        <v>16.216216216216001</v>
      </c>
      <c r="I5092" s="41">
        <v>62.162162162161998</v>
      </c>
      <c r="J5092" s="2">
        <v>5.4054054054050003</v>
      </c>
      <c r="K5092" s="2">
        <v>2.7027027027030002</v>
      </c>
      <c r="L5092" s="2">
        <v>8.1081081081080004</v>
      </c>
      <c r="M5092" s="16">
        <v>0</v>
      </c>
      <c r="N5092" s="15">
        <v>5.4054054054050003</v>
      </c>
    </row>
    <row r="5093" spans="4:14" x14ac:dyDescent="0.2">
      <c r="D5093" s="200"/>
      <c r="E5093" s="4" t="s">
        <v>35</v>
      </c>
      <c r="F5093" s="5"/>
      <c r="G5093" s="6">
        <v>75</v>
      </c>
      <c r="H5093" s="8">
        <v>17</v>
      </c>
      <c r="I5093" s="1">
        <v>43</v>
      </c>
      <c r="J5093" s="1">
        <v>4</v>
      </c>
      <c r="K5093" s="1">
        <v>0</v>
      </c>
      <c r="L5093" s="1">
        <v>5</v>
      </c>
      <c r="M5093" s="1">
        <v>1</v>
      </c>
      <c r="N5093" s="9">
        <v>5</v>
      </c>
    </row>
    <row r="5094" spans="4:14" x14ac:dyDescent="0.2">
      <c r="D5094" s="200"/>
      <c r="E5094" s="11"/>
      <c r="F5094" s="10"/>
      <c r="G5094" s="7">
        <v>100</v>
      </c>
      <c r="H5094" s="97">
        <v>22.666666666666998</v>
      </c>
      <c r="I5094" s="41">
        <v>57.333333333333002</v>
      </c>
      <c r="J5094" s="2">
        <v>5.333333333333</v>
      </c>
      <c r="K5094" s="16">
        <v>0</v>
      </c>
      <c r="L5094" s="2">
        <v>6.666666666667</v>
      </c>
      <c r="M5094" s="2">
        <v>1.333333333333</v>
      </c>
      <c r="N5094" s="15">
        <v>6.666666666667</v>
      </c>
    </row>
    <row r="5095" spans="4:14" x14ac:dyDescent="0.2">
      <c r="D5095" s="200"/>
      <c r="E5095" s="4" t="s">
        <v>36</v>
      </c>
      <c r="F5095" s="5"/>
      <c r="G5095" s="6">
        <v>95</v>
      </c>
      <c r="H5095" s="8">
        <v>27</v>
      </c>
      <c r="I5095" s="1">
        <v>41</v>
      </c>
      <c r="J5095" s="1">
        <v>4</v>
      </c>
      <c r="K5095" s="1">
        <v>3</v>
      </c>
      <c r="L5095" s="1">
        <v>10</v>
      </c>
      <c r="M5095" s="1">
        <v>2</v>
      </c>
      <c r="N5095" s="9">
        <v>8</v>
      </c>
    </row>
    <row r="5096" spans="4:14" x14ac:dyDescent="0.2">
      <c r="D5096" s="200"/>
      <c r="E5096" s="11"/>
      <c r="F5096" s="10"/>
      <c r="G5096" s="7">
        <v>100</v>
      </c>
      <c r="H5096" s="97">
        <v>28.421052631578998</v>
      </c>
      <c r="I5096" s="2">
        <v>43.157894736842003</v>
      </c>
      <c r="J5096" s="2">
        <v>4.2105263157890001</v>
      </c>
      <c r="K5096" s="2">
        <v>3.1578947368420001</v>
      </c>
      <c r="L5096" s="2">
        <v>10.526315789473999</v>
      </c>
      <c r="M5096" s="2">
        <v>2.1052631578950001</v>
      </c>
      <c r="N5096" s="15">
        <v>8.4210526315790002</v>
      </c>
    </row>
    <row r="5097" spans="4:14" x14ac:dyDescent="0.2">
      <c r="D5097" s="200"/>
      <c r="E5097" s="4" t="s">
        <v>37</v>
      </c>
      <c r="F5097" s="5"/>
      <c r="G5097" s="6">
        <v>111</v>
      </c>
      <c r="H5097" s="8">
        <v>36</v>
      </c>
      <c r="I5097" s="1">
        <v>42</v>
      </c>
      <c r="J5097" s="1">
        <v>5</v>
      </c>
      <c r="K5097" s="1">
        <v>1</v>
      </c>
      <c r="L5097" s="1">
        <v>10</v>
      </c>
      <c r="M5097" s="1">
        <v>2</v>
      </c>
      <c r="N5097" s="9">
        <v>15</v>
      </c>
    </row>
    <row r="5098" spans="4:14" x14ac:dyDescent="0.2">
      <c r="D5098" s="200"/>
      <c r="E5098" s="11"/>
      <c r="F5098" s="10"/>
      <c r="G5098" s="7">
        <v>100</v>
      </c>
      <c r="H5098" s="72">
        <v>32.432432432432002</v>
      </c>
      <c r="I5098" s="2">
        <v>37.837837837838002</v>
      </c>
      <c r="J5098" s="2">
        <v>4.5045045045050003</v>
      </c>
      <c r="K5098" s="2">
        <v>0.90090090090099995</v>
      </c>
      <c r="L5098" s="2">
        <v>9.0090090090090005</v>
      </c>
      <c r="M5098" s="2">
        <v>1.8018018018019999</v>
      </c>
      <c r="N5098" s="85">
        <v>13.513513513514001</v>
      </c>
    </row>
    <row r="5099" spans="4:14" x14ac:dyDescent="0.2">
      <c r="D5099" s="200"/>
      <c r="E5099" s="4" t="s">
        <v>38</v>
      </c>
      <c r="F5099" s="5"/>
      <c r="G5099" s="6">
        <v>93</v>
      </c>
      <c r="H5099" s="8">
        <v>45</v>
      </c>
      <c r="I5099" s="1">
        <v>28</v>
      </c>
      <c r="J5099" s="1">
        <v>6</v>
      </c>
      <c r="K5099" s="1">
        <v>0</v>
      </c>
      <c r="L5099" s="1">
        <v>3</v>
      </c>
      <c r="M5099" s="1">
        <v>5</v>
      </c>
      <c r="N5099" s="9">
        <v>6</v>
      </c>
    </row>
    <row r="5100" spans="4:14" x14ac:dyDescent="0.2">
      <c r="D5100" s="200"/>
      <c r="E5100" s="11"/>
      <c r="F5100" s="10"/>
      <c r="G5100" s="7">
        <v>100</v>
      </c>
      <c r="H5100" s="70">
        <v>48.387096774193999</v>
      </c>
      <c r="I5100" s="30">
        <v>30.107526881719998</v>
      </c>
      <c r="J5100" s="2">
        <v>6.4516129032259997</v>
      </c>
      <c r="K5100" s="16">
        <v>0</v>
      </c>
      <c r="L5100" s="2">
        <v>3.2258064516129998</v>
      </c>
      <c r="M5100" s="2">
        <v>5.3763440860219998</v>
      </c>
      <c r="N5100" s="15">
        <v>6.4516129032259997</v>
      </c>
    </row>
    <row r="5101" spans="4:14" x14ac:dyDescent="0.2">
      <c r="D5101" s="200"/>
      <c r="E5101" s="4" t="s">
        <v>39</v>
      </c>
      <c r="F5101" s="5"/>
      <c r="G5101" s="6">
        <v>109</v>
      </c>
      <c r="H5101" s="8">
        <v>38</v>
      </c>
      <c r="I5101" s="1">
        <v>51</v>
      </c>
      <c r="J5101" s="1">
        <v>3</v>
      </c>
      <c r="K5101" s="1">
        <v>2</v>
      </c>
      <c r="L5101" s="1">
        <v>5</v>
      </c>
      <c r="M5101" s="1">
        <v>3</v>
      </c>
      <c r="N5101" s="9">
        <v>7</v>
      </c>
    </row>
    <row r="5102" spans="4:14" x14ac:dyDescent="0.2">
      <c r="D5102" s="200"/>
      <c r="E5102" s="11"/>
      <c r="F5102" s="10"/>
      <c r="G5102" s="7">
        <v>100</v>
      </c>
      <c r="H5102" s="18">
        <v>34.862385321101002</v>
      </c>
      <c r="I5102" s="25">
        <v>46.788990825688003</v>
      </c>
      <c r="J5102" s="2">
        <v>2.7522935779819999</v>
      </c>
      <c r="K5102" s="2">
        <v>1.834862385321</v>
      </c>
      <c r="L5102" s="2">
        <v>4.5871559633030001</v>
      </c>
      <c r="M5102" s="2">
        <v>2.7522935779819999</v>
      </c>
      <c r="N5102" s="15">
        <v>6.4220183486240003</v>
      </c>
    </row>
    <row r="5103" spans="4:14" x14ac:dyDescent="0.2">
      <c r="D5103" s="200"/>
      <c r="E5103" s="4" t="s">
        <v>40</v>
      </c>
      <c r="F5103" s="5"/>
      <c r="G5103" s="6">
        <v>72</v>
      </c>
      <c r="H5103" s="8">
        <v>31</v>
      </c>
      <c r="I5103" s="1">
        <v>16</v>
      </c>
      <c r="J5103" s="1">
        <v>3</v>
      </c>
      <c r="K5103" s="1">
        <v>1</v>
      </c>
      <c r="L5103" s="1">
        <v>5</v>
      </c>
      <c r="M5103" s="1">
        <v>3</v>
      </c>
      <c r="N5103" s="9">
        <v>13</v>
      </c>
    </row>
    <row r="5104" spans="4:14" x14ac:dyDescent="0.2">
      <c r="D5104" s="200"/>
      <c r="E5104" s="11"/>
      <c r="F5104" s="10"/>
      <c r="G5104" s="7">
        <v>100</v>
      </c>
      <c r="H5104" s="18">
        <v>43.055555555555998</v>
      </c>
      <c r="I5104" s="50">
        <v>22.222222222222001</v>
      </c>
      <c r="J5104" s="2">
        <v>4.166666666667</v>
      </c>
      <c r="K5104" s="2">
        <v>1.3888888888890001</v>
      </c>
      <c r="L5104" s="2">
        <v>6.9444444444439997</v>
      </c>
      <c r="M5104" s="2">
        <v>4.166666666667</v>
      </c>
      <c r="N5104" s="102">
        <v>18.055555555556001</v>
      </c>
    </row>
    <row r="5105" spans="4:14" x14ac:dyDescent="0.2">
      <c r="D5105" s="199" t="s">
        <v>76</v>
      </c>
      <c r="E5105" s="22" t="s">
        <v>77</v>
      </c>
      <c r="F5105" s="21"/>
      <c r="G5105" s="19">
        <v>608</v>
      </c>
      <c r="H5105" s="27">
        <v>266</v>
      </c>
      <c r="I5105" s="3">
        <v>220</v>
      </c>
      <c r="J5105" s="3">
        <v>25</v>
      </c>
      <c r="K5105" s="3">
        <v>3</v>
      </c>
      <c r="L5105" s="3">
        <v>37</v>
      </c>
      <c r="M5105" s="3">
        <v>20</v>
      </c>
      <c r="N5105" s="26">
        <v>37</v>
      </c>
    </row>
    <row r="5106" spans="4:14" x14ac:dyDescent="0.2">
      <c r="D5106" s="200"/>
      <c r="E5106" s="11"/>
      <c r="F5106" s="10"/>
      <c r="G5106" s="7">
        <v>100</v>
      </c>
      <c r="H5106" s="18">
        <v>43.75</v>
      </c>
      <c r="I5106" s="2">
        <v>36.184210526316001</v>
      </c>
      <c r="J5106" s="2">
        <v>4.1118421052630003</v>
      </c>
      <c r="K5106" s="2">
        <v>0.49342105263199998</v>
      </c>
      <c r="L5106" s="2">
        <v>6.0855263157890001</v>
      </c>
      <c r="M5106" s="2">
        <v>3.2894736842109999</v>
      </c>
      <c r="N5106" s="15">
        <v>6.0855263157890001</v>
      </c>
    </row>
    <row r="5107" spans="4:14" x14ac:dyDescent="0.2">
      <c r="D5107" s="200"/>
      <c r="E5107" s="4" t="s">
        <v>34</v>
      </c>
      <c r="F5107" s="5"/>
      <c r="G5107" s="6">
        <v>37</v>
      </c>
      <c r="H5107" s="8">
        <v>8</v>
      </c>
      <c r="I5107" s="1">
        <v>18</v>
      </c>
      <c r="J5107" s="1">
        <v>2</v>
      </c>
      <c r="K5107" s="1">
        <v>0</v>
      </c>
      <c r="L5107" s="1">
        <v>3</v>
      </c>
      <c r="M5107" s="1">
        <v>4</v>
      </c>
      <c r="N5107" s="9">
        <v>2</v>
      </c>
    </row>
    <row r="5108" spans="4:14" x14ac:dyDescent="0.2">
      <c r="D5108" s="200"/>
      <c r="E5108" s="11"/>
      <c r="F5108" s="10"/>
      <c r="G5108" s="7">
        <v>100</v>
      </c>
      <c r="H5108" s="97">
        <v>21.621621621622001</v>
      </c>
      <c r="I5108" s="25">
        <v>48.648648648649001</v>
      </c>
      <c r="J5108" s="2">
        <v>5.4054054054050003</v>
      </c>
      <c r="K5108" s="16">
        <v>0</v>
      </c>
      <c r="L5108" s="2">
        <v>8.1081081081080004</v>
      </c>
      <c r="M5108" s="25">
        <v>10.810810810811001</v>
      </c>
      <c r="N5108" s="15">
        <v>5.4054054054050003</v>
      </c>
    </row>
    <row r="5109" spans="4:14" x14ac:dyDescent="0.2">
      <c r="D5109" s="200"/>
      <c r="E5109" s="4" t="s">
        <v>35</v>
      </c>
      <c r="F5109" s="5"/>
      <c r="G5109" s="6">
        <v>73</v>
      </c>
      <c r="H5109" s="8">
        <v>14</v>
      </c>
      <c r="I5109" s="1">
        <v>40</v>
      </c>
      <c r="J5109" s="1">
        <v>3</v>
      </c>
      <c r="K5109" s="1">
        <v>0</v>
      </c>
      <c r="L5109" s="1">
        <v>7</v>
      </c>
      <c r="M5109" s="1">
        <v>1</v>
      </c>
      <c r="N5109" s="9">
        <v>8</v>
      </c>
    </row>
    <row r="5110" spans="4:14" x14ac:dyDescent="0.2">
      <c r="D5110" s="200"/>
      <c r="E5110" s="11"/>
      <c r="F5110" s="10"/>
      <c r="G5110" s="7">
        <v>100</v>
      </c>
      <c r="H5110" s="97">
        <v>19.178082191781002</v>
      </c>
      <c r="I5110" s="41">
        <v>54.794520547944998</v>
      </c>
      <c r="J5110" s="2">
        <v>4.1095890410960001</v>
      </c>
      <c r="K5110" s="16">
        <v>0</v>
      </c>
      <c r="L5110" s="2">
        <v>9.5890410958899999</v>
      </c>
      <c r="M5110" s="2">
        <v>1.369863013699</v>
      </c>
      <c r="N5110" s="15">
        <v>10.958904109589</v>
      </c>
    </row>
    <row r="5111" spans="4:14" x14ac:dyDescent="0.2">
      <c r="D5111" s="200"/>
      <c r="E5111" s="4" t="s">
        <v>36</v>
      </c>
      <c r="F5111" s="5"/>
      <c r="G5111" s="6">
        <v>92</v>
      </c>
      <c r="H5111" s="8">
        <v>30</v>
      </c>
      <c r="I5111" s="1">
        <v>42</v>
      </c>
      <c r="J5111" s="1">
        <v>4</v>
      </c>
      <c r="K5111" s="1">
        <v>1</v>
      </c>
      <c r="L5111" s="1">
        <v>9</v>
      </c>
      <c r="M5111" s="1">
        <v>1</v>
      </c>
      <c r="N5111" s="9">
        <v>5</v>
      </c>
    </row>
    <row r="5112" spans="4:14" x14ac:dyDescent="0.2">
      <c r="D5112" s="200"/>
      <c r="E5112" s="11"/>
      <c r="F5112" s="10"/>
      <c r="G5112" s="7">
        <v>100</v>
      </c>
      <c r="H5112" s="72">
        <v>32.608695652173999</v>
      </c>
      <c r="I5112" s="25">
        <v>45.652173913043001</v>
      </c>
      <c r="J5112" s="2">
        <v>4.3478260869570002</v>
      </c>
      <c r="K5112" s="2">
        <v>1.086956521739</v>
      </c>
      <c r="L5112" s="2">
        <v>9.7826086956519998</v>
      </c>
      <c r="M5112" s="2">
        <v>1.086956521739</v>
      </c>
      <c r="N5112" s="15">
        <v>5.4347826086959996</v>
      </c>
    </row>
    <row r="5113" spans="4:14" x14ac:dyDescent="0.2">
      <c r="D5113" s="200"/>
      <c r="E5113" s="4" t="s">
        <v>37</v>
      </c>
      <c r="F5113" s="5"/>
      <c r="G5113" s="6">
        <v>110</v>
      </c>
      <c r="H5113" s="8">
        <v>43</v>
      </c>
      <c r="I5113" s="1">
        <v>42</v>
      </c>
      <c r="J5113" s="1">
        <v>5</v>
      </c>
      <c r="K5113" s="1">
        <v>0</v>
      </c>
      <c r="L5113" s="1">
        <v>11</v>
      </c>
      <c r="M5113" s="1">
        <v>3</v>
      </c>
      <c r="N5113" s="9">
        <v>6</v>
      </c>
    </row>
    <row r="5114" spans="4:14" x14ac:dyDescent="0.2">
      <c r="D5114" s="200"/>
      <c r="E5114" s="11"/>
      <c r="F5114" s="10"/>
      <c r="G5114" s="7">
        <v>100</v>
      </c>
      <c r="H5114" s="18">
        <v>39.090909090909001</v>
      </c>
      <c r="I5114" s="2">
        <v>38.181818181818002</v>
      </c>
      <c r="J5114" s="2">
        <v>4.5454545454549997</v>
      </c>
      <c r="K5114" s="16">
        <v>0</v>
      </c>
      <c r="L5114" s="2">
        <v>10</v>
      </c>
      <c r="M5114" s="2">
        <v>2.7272727272730002</v>
      </c>
      <c r="N5114" s="15">
        <v>5.4545454545450003</v>
      </c>
    </row>
    <row r="5115" spans="4:14" x14ac:dyDescent="0.2">
      <c r="D5115" s="200"/>
      <c r="E5115" s="4" t="s">
        <v>38</v>
      </c>
      <c r="F5115" s="5"/>
      <c r="G5115" s="6">
        <v>93</v>
      </c>
      <c r="H5115" s="8">
        <v>46</v>
      </c>
      <c r="I5115" s="1">
        <v>33</v>
      </c>
      <c r="J5115" s="1">
        <v>1</v>
      </c>
      <c r="K5115" s="1">
        <v>1</v>
      </c>
      <c r="L5115" s="1">
        <v>3</v>
      </c>
      <c r="M5115" s="1">
        <v>3</v>
      </c>
      <c r="N5115" s="9">
        <v>6</v>
      </c>
    </row>
    <row r="5116" spans="4:14" x14ac:dyDescent="0.2">
      <c r="D5116" s="200"/>
      <c r="E5116" s="11"/>
      <c r="F5116" s="10"/>
      <c r="G5116" s="7">
        <v>100</v>
      </c>
      <c r="H5116" s="75">
        <v>49.462365591397997</v>
      </c>
      <c r="I5116" s="2">
        <v>35.483870967742</v>
      </c>
      <c r="J5116" s="2">
        <v>1.0752688172039999</v>
      </c>
      <c r="K5116" s="2">
        <v>1.0752688172039999</v>
      </c>
      <c r="L5116" s="2">
        <v>3.2258064516129998</v>
      </c>
      <c r="M5116" s="2">
        <v>3.2258064516129998</v>
      </c>
      <c r="N5116" s="15">
        <v>6.4516129032259997</v>
      </c>
    </row>
    <row r="5117" spans="4:14" x14ac:dyDescent="0.2">
      <c r="D5117" s="200"/>
      <c r="E5117" s="4" t="s">
        <v>39</v>
      </c>
      <c r="F5117" s="5"/>
      <c r="G5117" s="6">
        <v>114</v>
      </c>
      <c r="H5117" s="8">
        <v>71</v>
      </c>
      <c r="I5117" s="1">
        <v>29</v>
      </c>
      <c r="J5117" s="1">
        <v>3</v>
      </c>
      <c r="K5117" s="1">
        <v>1</v>
      </c>
      <c r="L5117" s="1">
        <v>2</v>
      </c>
      <c r="M5117" s="1">
        <v>4</v>
      </c>
      <c r="N5117" s="9">
        <v>4</v>
      </c>
    </row>
    <row r="5118" spans="4:14" x14ac:dyDescent="0.2">
      <c r="D5118" s="200"/>
      <c r="E5118" s="11"/>
      <c r="F5118" s="10"/>
      <c r="G5118" s="7">
        <v>100</v>
      </c>
      <c r="H5118" s="75">
        <v>62.280701754386001</v>
      </c>
      <c r="I5118" s="50">
        <v>25.438596491228001</v>
      </c>
      <c r="J5118" s="2">
        <v>2.6315789473679998</v>
      </c>
      <c r="K5118" s="2">
        <v>0.87719298245599997</v>
      </c>
      <c r="L5118" s="2">
        <v>1.7543859649119999</v>
      </c>
      <c r="M5118" s="2">
        <v>3.508771929825</v>
      </c>
      <c r="N5118" s="15">
        <v>3.508771929825</v>
      </c>
    </row>
    <row r="5119" spans="4:14" x14ac:dyDescent="0.2">
      <c r="D5119" s="200"/>
      <c r="E5119" s="4" t="s">
        <v>40</v>
      </c>
      <c r="F5119" s="5"/>
      <c r="G5119" s="6">
        <v>89</v>
      </c>
      <c r="H5119" s="8">
        <v>54</v>
      </c>
      <c r="I5119" s="1">
        <v>16</v>
      </c>
      <c r="J5119" s="1">
        <v>7</v>
      </c>
      <c r="K5119" s="1">
        <v>0</v>
      </c>
      <c r="L5119" s="1">
        <v>2</v>
      </c>
      <c r="M5119" s="1">
        <v>4</v>
      </c>
      <c r="N5119" s="9">
        <v>6</v>
      </c>
    </row>
    <row r="5120" spans="4:14" x14ac:dyDescent="0.2">
      <c r="D5120" s="201"/>
      <c r="E5120" s="45"/>
      <c r="F5120" s="51"/>
      <c r="G5120" s="81">
        <v>100</v>
      </c>
      <c r="H5120" s="158">
        <v>60.674157303370997</v>
      </c>
      <c r="I5120" s="108">
        <v>17.977528089888001</v>
      </c>
      <c r="J5120" s="64">
        <v>7.8651685393259996</v>
      </c>
      <c r="K5120" s="62">
        <v>0</v>
      </c>
      <c r="L5120" s="64">
        <v>2.2471910112360001</v>
      </c>
      <c r="M5120" s="64">
        <v>4.4943820224720001</v>
      </c>
      <c r="N5120" s="106">
        <v>6.7415730337079998</v>
      </c>
    </row>
    <row r="5122" spans="2:14" x14ac:dyDescent="0.2">
      <c r="B5122" s="40" t="str">
        <f xml:space="preserve"> HYPERLINK("#'目次'!B130", "[124]")</f>
        <v>[124]</v>
      </c>
      <c r="C5122" s="23" t="s">
        <v>231</v>
      </c>
    </row>
    <row r="5125" spans="2:14" x14ac:dyDescent="0.2">
      <c r="C5125" s="23" t="s">
        <v>80</v>
      </c>
    </row>
    <row r="5126" spans="2:14" ht="36" x14ac:dyDescent="0.2">
      <c r="E5126" s="195"/>
      <c r="F5126" s="196"/>
      <c r="G5126" s="37" t="s">
        <v>15</v>
      </c>
      <c r="H5126" s="33" t="s">
        <v>232</v>
      </c>
      <c r="I5126" s="13" t="s">
        <v>233</v>
      </c>
      <c r="J5126" s="13" t="s">
        <v>234</v>
      </c>
      <c r="K5126" s="13" t="s">
        <v>235</v>
      </c>
      <c r="L5126" s="13" t="s">
        <v>236</v>
      </c>
      <c r="M5126" s="13" t="s">
        <v>99</v>
      </c>
      <c r="N5126" s="38" t="s">
        <v>18</v>
      </c>
    </row>
    <row r="5127" spans="2:14" x14ac:dyDescent="0.2">
      <c r="E5127" s="197"/>
      <c r="F5127" s="198"/>
      <c r="G5127" s="35"/>
      <c r="H5127" s="39"/>
      <c r="I5127" s="14"/>
      <c r="J5127" s="14"/>
      <c r="K5127" s="14"/>
      <c r="L5127" s="14"/>
      <c r="M5127" s="14"/>
      <c r="N5127" s="34"/>
    </row>
    <row r="5128" spans="2:14" x14ac:dyDescent="0.2">
      <c r="E5128" s="120" t="s">
        <v>15</v>
      </c>
      <c r="F5128" s="66"/>
      <c r="G5128" s="36">
        <v>1200</v>
      </c>
      <c r="H5128" s="17">
        <v>466</v>
      </c>
      <c r="I5128" s="17">
        <v>464</v>
      </c>
      <c r="J5128" s="17">
        <v>52</v>
      </c>
      <c r="K5128" s="17">
        <v>11</v>
      </c>
      <c r="L5128" s="17">
        <v>78</v>
      </c>
      <c r="M5128" s="17">
        <v>36</v>
      </c>
      <c r="N5128" s="47">
        <v>93</v>
      </c>
    </row>
    <row r="5129" spans="2:14" x14ac:dyDescent="0.2">
      <c r="E5129" s="45"/>
      <c r="F5129" s="67"/>
      <c r="G5129" s="7">
        <v>100</v>
      </c>
      <c r="H5129" s="2">
        <v>38.833333333333002</v>
      </c>
      <c r="I5129" s="2">
        <v>38.666666666666998</v>
      </c>
      <c r="J5129" s="2">
        <v>4.333333333333</v>
      </c>
      <c r="K5129" s="2">
        <v>0.91666666666700003</v>
      </c>
      <c r="L5129" s="2">
        <v>6.5</v>
      </c>
      <c r="M5129" s="2">
        <v>3</v>
      </c>
      <c r="N5129" s="15">
        <v>7.75</v>
      </c>
    </row>
    <row r="5130" spans="2:14" x14ac:dyDescent="0.2">
      <c r="E5130" s="4" t="s">
        <v>81</v>
      </c>
      <c r="F5130" s="5"/>
      <c r="G5130" s="19">
        <v>48</v>
      </c>
      <c r="H5130" s="27">
        <v>21</v>
      </c>
      <c r="I5130" s="3">
        <v>14</v>
      </c>
      <c r="J5130" s="3">
        <v>3</v>
      </c>
      <c r="K5130" s="3">
        <v>0</v>
      </c>
      <c r="L5130" s="3">
        <v>4</v>
      </c>
      <c r="M5130" s="3">
        <v>1</v>
      </c>
      <c r="N5130" s="26">
        <v>5</v>
      </c>
    </row>
    <row r="5131" spans="2:14" x14ac:dyDescent="0.2">
      <c r="E5131" s="11"/>
      <c r="F5131" s="10"/>
      <c r="G5131" s="7">
        <v>100</v>
      </c>
      <c r="H5131" s="18">
        <v>43.75</v>
      </c>
      <c r="I5131" s="30">
        <v>29.166666666666998</v>
      </c>
      <c r="J5131" s="2">
        <v>6.25</v>
      </c>
      <c r="K5131" s="16">
        <v>0</v>
      </c>
      <c r="L5131" s="2">
        <v>8.333333333333</v>
      </c>
      <c r="M5131" s="2">
        <v>2.083333333333</v>
      </c>
      <c r="N5131" s="15">
        <v>10.416666666667</v>
      </c>
    </row>
    <row r="5132" spans="2:14" x14ac:dyDescent="0.2">
      <c r="E5132" s="4" t="s">
        <v>82</v>
      </c>
      <c r="F5132" s="5"/>
      <c r="G5132" s="6">
        <v>84</v>
      </c>
      <c r="H5132" s="8">
        <v>35</v>
      </c>
      <c r="I5132" s="1">
        <v>26</v>
      </c>
      <c r="J5132" s="1">
        <v>8</v>
      </c>
      <c r="K5132" s="1">
        <v>1</v>
      </c>
      <c r="L5132" s="1">
        <v>5</v>
      </c>
      <c r="M5132" s="1">
        <v>4</v>
      </c>
      <c r="N5132" s="9">
        <v>5</v>
      </c>
    </row>
    <row r="5133" spans="2:14" x14ac:dyDescent="0.2">
      <c r="E5133" s="11"/>
      <c r="F5133" s="10"/>
      <c r="G5133" s="7">
        <v>100</v>
      </c>
      <c r="H5133" s="18">
        <v>41.666666666666998</v>
      </c>
      <c r="I5133" s="30">
        <v>30.952380952380999</v>
      </c>
      <c r="J5133" s="25">
        <v>9.5238095238099998</v>
      </c>
      <c r="K5133" s="2">
        <v>1.190476190476</v>
      </c>
      <c r="L5133" s="2">
        <v>5.9523809523809996</v>
      </c>
      <c r="M5133" s="2">
        <v>4.7619047619049999</v>
      </c>
      <c r="N5133" s="15">
        <v>5.9523809523809996</v>
      </c>
    </row>
    <row r="5134" spans="2:14" x14ac:dyDescent="0.2">
      <c r="E5134" s="4" t="s">
        <v>83</v>
      </c>
      <c r="F5134" s="5"/>
      <c r="G5134" s="6">
        <v>462</v>
      </c>
      <c r="H5134" s="8">
        <v>166</v>
      </c>
      <c r="I5134" s="1">
        <v>179</v>
      </c>
      <c r="J5134" s="1">
        <v>21</v>
      </c>
      <c r="K5134" s="1">
        <v>6</v>
      </c>
      <c r="L5134" s="1">
        <v>36</v>
      </c>
      <c r="M5134" s="1">
        <v>13</v>
      </c>
      <c r="N5134" s="9">
        <v>41</v>
      </c>
    </row>
    <row r="5135" spans="2:14" x14ac:dyDescent="0.2">
      <c r="E5135" s="11"/>
      <c r="F5135" s="10"/>
      <c r="G5135" s="7">
        <v>100</v>
      </c>
      <c r="H5135" s="18">
        <v>35.930735930735999</v>
      </c>
      <c r="I5135" s="2">
        <v>38.744588744589002</v>
      </c>
      <c r="J5135" s="2">
        <v>4.5454545454549997</v>
      </c>
      <c r="K5135" s="2">
        <v>1.298701298701</v>
      </c>
      <c r="L5135" s="2">
        <v>7.792207792208</v>
      </c>
      <c r="M5135" s="2">
        <v>2.8138528138529999</v>
      </c>
      <c r="N5135" s="15">
        <v>8.8744588744590001</v>
      </c>
    </row>
    <row r="5136" spans="2:14" x14ac:dyDescent="0.2">
      <c r="E5136" s="4" t="s">
        <v>84</v>
      </c>
      <c r="F5136" s="5"/>
      <c r="G5136" s="6">
        <v>30</v>
      </c>
      <c r="H5136" s="8">
        <v>13</v>
      </c>
      <c r="I5136" s="1">
        <v>14</v>
      </c>
      <c r="J5136" s="1">
        <v>1</v>
      </c>
      <c r="K5136" s="1">
        <v>0</v>
      </c>
      <c r="L5136" s="1">
        <v>0</v>
      </c>
      <c r="M5136" s="1">
        <v>2</v>
      </c>
      <c r="N5136" s="9">
        <v>0</v>
      </c>
    </row>
    <row r="5137" spans="5:14" x14ac:dyDescent="0.2">
      <c r="E5137" s="11"/>
      <c r="F5137" s="10"/>
      <c r="G5137" s="7">
        <v>100</v>
      </c>
      <c r="H5137" s="18">
        <v>43.333333333333002</v>
      </c>
      <c r="I5137" s="25">
        <v>46.666666666666998</v>
      </c>
      <c r="J5137" s="2">
        <v>3.333333333333</v>
      </c>
      <c r="K5137" s="16">
        <v>0</v>
      </c>
      <c r="L5137" s="49">
        <v>0</v>
      </c>
      <c r="M5137" s="2">
        <v>6.666666666667</v>
      </c>
      <c r="N5137" s="110">
        <v>0</v>
      </c>
    </row>
    <row r="5138" spans="5:14" x14ac:dyDescent="0.2">
      <c r="E5138" s="4" t="s">
        <v>85</v>
      </c>
      <c r="F5138" s="5"/>
      <c r="G5138" s="6">
        <v>144</v>
      </c>
      <c r="H5138" s="8">
        <v>60</v>
      </c>
      <c r="I5138" s="1">
        <v>56</v>
      </c>
      <c r="J5138" s="1">
        <v>6</v>
      </c>
      <c r="K5138" s="1">
        <v>1</v>
      </c>
      <c r="L5138" s="1">
        <v>9</v>
      </c>
      <c r="M5138" s="1">
        <v>3</v>
      </c>
      <c r="N5138" s="9">
        <v>9</v>
      </c>
    </row>
    <row r="5139" spans="5:14" x14ac:dyDescent="0.2">
      <c r="E5139" s="11"/>
      <c r="F5139" s="10"/>
      <c r="G5139" s="7">
        <v>100</v>
      </c>
      <c r="H5139" s="18">
        <v>41.666666666666998</v>
      </c>
      <c r="I5139" s="2">
        <v>38.888888888888999</v>
      </c>
      <c r="J5139" s="2">
        <v>4.166666666667</v>
      </c>
      <c r="K5139" s="2">
        <v>0.694444444444</v>
      </c>
      <c r="L5139" s="2">
        <v>6.25</v>
      </c>
      <c r="M5139" s="2">
        <v>2.083333333333</v>
      </c>
      <c r="N5139" s="15">
        <v>6.25</v>
      </c>
    </row>
    <row r="5140" spans="5:14" x14ac:dyDescent="0.2">
      <c r="E5140" s="4" t="s">
        <v>86</v>
      </c>
      <c r="F5140" s="5"/>
      <c r="G5140" s="6">
        <v>192</v>
      </c>
      <c r="H5140" s="8">
        <v>71</v>
      </c>
      <c r="I5140" s="1">
        <v>85</v>
      </c>
      <c r="J5140" s="1">
        <v>5</v>
      </c>
      <c r="K5140" s="1">
        <v>1</v>
      </c>
      <c r="L5140" s="1">
        <v>12</v>
      </c>
      <c r="M5140" s="1">
        <v>4</v>
      </c>
      <c r="N5140" s="9">
        <v>14</v>
      </c>
    </row>
    <row r="5141" spans="5:14" x14ac:dyDescent="0.2">
      <c r="E5141" s="11"/>
      <c r="F5141" s="10"/>
      <c r="G5141" s="7">
        <v>100</v>
      </c>
      <c r="H5141" s="18">
        <v>36.979166666666998</v>
      </c>
      <c r="I5141" s="25">
        <v>44.270833333333002</v>
      </c>
      <c r="J5141" s="2">
        <v>2.604166666667</v>
      </c>
      <c r="K5141" s="2">
        <v>0.52083333333299997</v>
      </c>
      <c r="L5141" s="2">
        <v>6.25</v>
      </c>
      <c r="M5141" s="2">
        <v>2.083333333333</v>
      </c>
      <c r="N5141" s="15">
        <v>7.291666666667</v>
      </c>
    </row>
    <row r="5142" spans="5:14" x14ac:dyDescent="0.2">
      <c r="E5142" s="4" t="s">
        <v>87</v>
      </c>
      <c r="F5142" s="5"/>
      <c r="G5142" s="6">
        <v>72</v>
      </c>
      <c r="H5142" s="8">
        <v>31</v>
      </c>
      <c r="I5142" s="1">
        <v>32</v>
      </c>
      <c r="J5142" s="1">
        <v>1</v>
      </c>
      <c r="K5142" s="1">
        <v>2</v>
      </c>
      <c r="L5142" s="1">
        <v>5</v>
      </c>
      <c r="M5142" s="1">
        <v>0</v>
      </c>
      <c r="N5142" s="9">
        <v>1</v>
      </c>
    </row>
    <row r="5143" spans="5:14" x14ac:dyDescent="0.2">
      <c r="E5143" s="11"/>
      <c r="F5143" s="10"/>
      <c r="G5143" s="7">
        <v>100</v>
      </c>
      <c r="H5143" s="18">
        <v>43.055555555555998</v>
      </c>
      <c r="I5143" s="25">
        <v>44.444444444444002</v>
      </c>
      <c r="J5143" s="2">
        <v>1.3888888888890001</v>
      </c>
      <c r="K5143" s="2">
        <v>2.7777777777780002</v>
      </c>
      <c r="L5143" s="2">
        <v>6.9444444444439997</v>
      </c>
      <c r="M5143" s="16">
        <v>0</v>
      </c>
      <c r="N5143" s="95">
        <v>1.3888888888890001</v>
      </c>
    </row>
    <row r="5144" spans="5:14" x14ac:dyDescent="0.2">
      <c r="E5144" s="4" t="s">
        <v>88</v>
      </c>
      <c r="F5144" s="5"/>
      <c r="G5144" s="6">
        <v>36</v>
      </c>
      <c r="H5144" s="8">
        <v>16</v>
      </c>
      <c r="I5144" s="1">
        <v>11</v>
      </c>
      <c r="J5144" s="1">
        <v>0</v>
      </c>
      <c r="K5144" s="1">
        <v>0</v>
      </c>
      <c r="L5144" s="1">
        <v>1</v>
      </c>
      <c r="M5144" s="1">
        <v>3</v>
      </c>
      <c r="N5144" s="9">
        <v>5</v>
      </c>
    </row>
    <row r="5145" spans="5:14" x14ac:dyDescent="0.2">
      <c r="E5145" s="11"/>
      <c r="F5145" s="10"/>
      <c r="G5145" s="7">
        <v>100</v>
      </c>
      <c r="H5145" s="70">
        <v>44.444444444444002</v>
      </c>
      <c r="I5145" s="30">
        <v>30.555555555556001</v>
      </c>
      <c r="J5145" s="16">
        <v>0</v>
      </c>
      <c r="K5145" s="16">
        <v>0</v>
      </c>
      <c r="L5145" s="2">
        <v>2.7777777777780002</v>
      </c>
      <c r="M5145" s="25">
        <v>8.333333333333</v>
      </c>
      <c r="N5145" s="85">
        <v>13.888888888888999</v>
      </c>
    </row>
    <row r="5146" spans="5:14" x14ac:dyDescent="0.2">
      <c r="E5146" s="4" t="s">
        <v>89</v>
      </c>
      <c r="F5146" s="5"/>
      <c r="G5146" s="6">
        <v>66</v>
      </c>
      <c r="H5146" s="8">
        <v>26</v>
      </c>
      <c r="I5146" s="1">
        <v>21</v>
      </c>
      <c r="J5146" s="1">
        <v>4</v>
      </c>
      <c r="K5146" s="1">
        <v>0</v>
      </c>
      <c r="L5146" s="1">
        <v>2</v>
      </c>
      <c r="M5146" s="1">
        <v>2</v>
      </c>
      <c r="N5146" s="9">
        <v>11</v>
      </c>
    </row>
    <row r="5147" spans="5:14" x14ac:dyDescent="0.2">
      <c r="E5147" s="11"/>
      <c r="F5147" s="10"/>
      <c r="G5147" s="7">
        <v>100</v>
      </c>
      <c r="H5147" s="18">
        <v>39.393939393939</v>
      </c>
      <c r="I5147" s="30">
        <v>31.818181818182001</v>
      </c>
      <c r="J5147" s="2">
        <v>6.0606060606060002</v>
      </c>
      <c r="K5147" s="16">
        <v>0</v>
      </c>
      <c r="L5147" s="2">
        <v>3.0303030303030001</v>
      </c>
      <c r="M5147" s="2">
        <v>3.0303030303030001</v>
      </c>
      <c r="N5147" s="85">
        <v>16.666666666666998</v>
      </c>
    </row>
    <row r="5148" spans="5:14" x14ac:dyDescent="0.2">
      <c r="E5148" s="4" t="s">
        <v>90</v>
      </c>
      <c r="F5148" s="5"/>
      <c r="G5148" s="6">
        <v>54</v>
      </c>
      <c r="H5148" s="8">
        <v>18</v>
      </c>
      <c r="I5148" s="1">
        <v>25</v>
      </c>
      <c r="J5148" s="1">
        <v>3</v>
      </c>
      <c r="K5148" s="1">
        <v>0</v>
      </c>
      <c r="L5148" s="1">
        <v>3</v>
      </c>
      <c r="M5148" s="1">
        <v>4</v>
      </c>
      <c r="N5148" s="9">
        <v>1</v>
      </c>
    </row>
    <row r="5149" spans="5:14" x14ac:dyDescent="0.2">
      <c r="E5149" s="11"/>
      <c r="F5149" s="10"/>
      <c r="G5149" s="7">
        <v>100</v>
      </c>
      <c r="H5149" s="72">
        <v>33.333333333333002</v>
      </c>
      <c r="I5149" s="25">
        <v>46.296296296295999</v>
      </c>
      <c r="J5149" s="2">
        <v>5.5555555555560003</v>
      </c>
      <c r="K5149" s="16">
        <v>0</v>
      </c>
      <c r="L5149" s="2">
        <v>5.5555555555560003</v>
      </c>
      <c r="M5149" s="2">
        <v>7.4074074074069998</v>
      </c>
      <c r="N5149" s="95">
        <v>1.851851851852</v>
      </c>
    </row>
    <row r="5150" spans="5:14" x14ac:dyDescent="0.2">
      <c r="E5150" s="4" t="s">
        <v>91</v>
      </c>
      <c r="F5150" s="5"/>
      <c r="G5150" s="6">
        <v>12</v>
      </c>
      <c r="H5150" s="8">
        <v>9</v>
      </c>
      <c r="I5150" s="1">
        <v>1</v>
      </c>
      <c r="J5150" s="1">
        <v>0</v>
      </c>
      <c r="K5150" s="1">
        <v>0</v>
      </c>
      <c r="L5150" s="1">
        <v>1</v>
      </c>
      <c r="M5150" s="1">
        <v>0</v>
      </c>
      <c r="N5150" s="9">
        <v>1</v>
      </c>
    </row>
    <row r="5151" spans="5:14" x14ac:dyDescent="0.2">
      <c r="E5151" s="45"/>
      <c r="F5151" s="51"/>
      <c r="G5151" s="81">
        <v>100</v>
      </c>
      <c r="H5151" s="158">
        <v>75</v>
      </c>
      <c r="I5151" s="108">
        <v>8.333333333333</v>
      </c>
      <c r="J5151" s="62">
        <v>0</v>
      </c>
      <c r="K5151" s="62">
        <v>0</v>
      </c>
      <c r="L5151" s="64">
        <v>8.333333333333</v>
      </c>
      <c r="M5151" s="62">
        <v>0</v>
      </c>
      <c r="N5151" s="106">
        <v>8.333333333333</v>
      </c>
    </row>
    <row r="5153" spans="2:13" x14ac:dyDescent="0.2">
      <c r="B5153" s="40" t="str">
        <f xml:space="preserve"> HYPERLINK("#'目次'!B131", "[125]")</f>
        <v>[125]</v>
      </c>
      <c r="C5153" s="23" t="s">
        <v>239</v>
      </c>
    </row>
    <row r="5154" spans="2:13" x14ac:dyDescent="0.2">
      <c r="C5154" s="186" t="s">
        <v>240</v>
      </c>
    </row>
    <row r="5156" spans="2:13" x14ac:dyDescent="0.2">
      <c r="C5156" s="23" t="s">
        <v>14</v>
      </c>
    </row>
    <row r="5157" spans="2:13" ht="36" x14ac:dyDescent="0.2">
      <c r="D5157" s="195"/>
      <c r="E5157" s="196"/>
      <c r="F5157" s="196"/>
      <c r="G5157" s="37" t="s">
        <v>15</v>
      </c>
      <c r="H5157" s="33" t="s">
        <v>241</v>
      </c>
      <c r="I5157" s="13" t="s">
        <v>242</v>
      </c>
      <c r="J5157" s="13" t="s">
        <v>243</v>
      </c>
      <c r="K5157" s="13" t="s">
        <v>244</v>
      </c>
      <c r="L5157" s="13" t="s">
        <v>99</v>
      </c>
      <c r="M5157" s="38" t="s">
        <v>18</v>
      </c>
    </row>
    <row r="5158" spans="2:13" x14ac:dyDescent="0.2">
      <c r="D5158" s="197"/>
      <c r="E5158" s="198"/>
      <c r="F5158" s="198"/>
      <c r="G5158" s="35"/>
      <c r="H5158" s="39"/>
      <c r="I5158" s="14"/>
      <c r="J5158" s="14"/>
      <c r="K5158" s="14"/>
      <c r="L5158" s="14"/>
      <c r="M5158" s="34"/>
    </row>
    <row r="5159" spans="2:13" x14ac:dyDescent="0.2">
      <c r="D5159" s="78"/>
      <c r="E5159" s="79" t="s">
        <v>15</v>
      </c>
      <c r="F5159" s="66"/>
      <c r="G5159" s="36">
        <v>213</v>
      </c>
      <c r="H5159" s="17">
        <v>24</v>
      </c>
      <c r="I5159" s="17">
        <v>77</v>
      </c>
      <c r="J5159" s="17">
        <v>15</v>
      </c>
      <c r="K5159" s="17">
        <v>83</v>
      </c>
      <c r="L5159" s="17">
        <v>14</v>
      </c>
      <c r="M5159" s="47">
        <v>0</v>
      </c>
    </row>
    <row r="5160" spans="2:13" x14ac:dyDescent="0.2">
      <c r="D5160" s="45"/>
      <c r="E5160" s="51"/>
      <c r="F5160" s="67"/>
      <c r="G5160" s="7">
        <v>100</v>
      </c>
      <c r="H5160" s="2">
        <v>11.267605633803001</v>
      </c>
      <c r="I5160" s="2">
        <v>36.150234741783997</v>
      </c>
      <c r="J5160" s="2">
        <v>7.0422535211269999</v>
      </c>
      <c r="K5160" s="2">
        <v>38.967136150235</v>
      </c>
      <c r="L5160" s="2">
        <v>6.5727699530520001</v>
      </c>
      <c r="M5160" s="48">
        <v>0</v>
      </c>
    </row>
    <row r="5161" spans="2:13" x14ac:dyDescent="0.2">
      <c r="D5161" s="199" t="s">
        <v>19</v>
      </c>
      <c r="E5161" s="22" t="s">
        <v>20</v>
      </c>
      <c r="F5161" s="21"/>
      <c r="G5161" s="19">
        <v>19</v>
      </c>
      <c r="H5161" s="27">
        <v>5</v>
      </c>
      <c r="I5161" s="3">
        <v>3</v>
      </c>
      <c r="J5161" s="3">
        <v>2</v>
      </c>
      <c r="K5161" s="3">
        <v>7</v>
      </c>
      <c r="L5161" s="3">
        <v>2</v>
      </c>
      <c r="M5161" s="26">
        <v>0</v>
      </c>
    </row>
    <row r="5162" spans="2:13" x14ac:dyDescent="0.2">
      <c r="D5162" s="200"/>
      <c r="E5162" s="11"/>
      <c r="F5162" s="10"/>
      <c r="G5162" s="7">
        <v>100</v>
      </c>
      <c r="H5162" s="75">
        <v>26.315789473683999</v>
      </c>
      <c r="I5162" s="50">
        <v>15.789473684211</v>
      </c>
      <c r="J5162" s="2">
        <v>10.526315789473999</v>
      </c>
      <c r="K5162" s="2">
        <v>36.842105263157997</v>
      </c>
      <c r="L5162" s="2">
        <v>10.526315789473999</v>
      </c>
      <c r="M5162" s="48">
        <v>0</v>
      </c>
    </row>
    <row r="5163" spans="2:13" x14ac:dyDescent="0.2">
      <c r="D5163" s="200"/>
      <c r="E5163" s="4" t="s">
        <v>21</v>
      </c>
      <c r="F5163" s="5"/>
      <c r="G5163" s="6">
        <v>72</v>
      </c>
      <c r="H5163" s="8">
        <v>8</v>
      </c>
      <c r="I5163" s="1">
        <v>22</v>
      </c>
      <c r="J5163" s="1">
        <v>3</v>
      </c>
      <c r="K5163" s="1">
        <v>33</v>
      </c>
      <c r="L5163" s="1">
        <v>6</v>
      </c>
      <c r="M5163" s="9">
        <v>0</v>
      </c>
    </row>
    <row r="5164" spans="2:13" x14ac:dyDescent="0.2">
      <c r="D5164" s="200"/>
      <c r="E5164" s="11"/>
      <c r="F5164" s="10"/>
      <c r="G5164" s="7">
        <v>100</v>
      </c>
      <c r="H5164" s="18">
        <v>11.111111111111001</v>
      </c>
      <c r="I5164" s="30">
        <v>30.555555555556001</v>
      </c>
      <c r="J5164" s="2">
        <v>4.166666666667</v>
      </c>
      <c r="K5164" s="25">
        <v>45.833333333333002</v>
      </c>
      <c r="L5164" s="2">
        <v>8.333333333333</v>
      </c>
      <c r="M5164" s="48">
        <v>0</v>
      </c>
    </row>
    <row r="5165" spans="2:13" x14ac:dyDescent="0.2">
      <c r="D5165" s="200"/>
      <c r="E5165" s="4" t="s">
        <v>22</v>
      </c>
      <c r="F5165" s="5"/>
      <c r="G5165" s="6">
        <v>38</v>
      </c>
      <c r="H5165" s="8">
        <v>0</v>
      </c>
      <c r="I5165" s="1">
        <v>14</v>
      </c>
      <c r="J5165" s="1">
        <v>6</v>
      </c>
      <c r="K5165" s="1">
        <v>16</v>
      </c>
      <c r="L5165" s="1">
        <v>2</v>
      </c>
      <c r="M5165" s="9">
        <v>0</v>
      </c>
    </row>
    <row r="5166" spans="2:13" x14ac:dyDescent="0.2">
      <c r="D5166" s="200"/>
      <c r="E5166" s="11"/>
      <c r="F5166" s="10"/>
      <c r="G5166" s="7">
        <v>100</v>
      </c>
      <c r="H5166" s="127">
        <v>0</v>
      </c>
      <c r="I5166" s="2">
        <v>36.842105263157997</v>
      </c>
      <c r="J5166" s="25">
        <v>15.789473684211</v>
      </c>
      <c r="K5166" s="2">
        <v>42.105263157895003</v>
      </c>
      <c r="L5166" s="2">
        <v>5.2631578947369997</v>
      </c>
      <c r="M5166" s="48">
        <v>0</v>
      </c>
    </row>
    <row r="5167" spans="2:13" x14ac:dyDescent="0.2">
      <c r="D5167" s="200"/>
      <c r="E5167" s="4" t="s">
        <v>23</v>
      </c>
      <c r="F5167" s="5"/>
      <c r="G5167" s="6">
        <v>41</v>
      </c>
      <c r="H5167" s="8">
        <v>4</v>
      </c>
      <c r="I5167" s="1">
        <v>20</v>
      </c>
      <c r="J5167" s="1">
        <v>1</v>
      </c>
      <c r="K5167" s="1">
        <v>15</v>
      </c>
      <c r="L5167" s="1">
        <v>1</v>
      </c>
      <c r="M5167" s="9">
        <v>0</v>
      </c>
    </row>
    <row r="5168" spans="2:13" x14ac:dyDescent="0.2">
      <c r="D5168" s="200"/>
      <c r="E5168" s="11"/>
      <c r="F5168" s="10"/>
      <c r="G5168" s="7">
        <v>100</v>
      </c>
      <c r="H5168" s="18">
        <v>9.7560975609760003</v>
      </c>
      <c r="I5168" s="41">
        <v>48.780487804878</v>
      </c>
      <c r="J5168" s="2">
        <v>2.4390243902440001</v>
      </c>
      <c r="K5168" s="2">
        <v>36.585365853658999</v>
      </c>
      <c r="L5168" s="2">
        <v>2.4390243902440001</v>
      </c>
      <c r="M5168" s="48">
        <v>0</v>
      </c>
    </row>
    <row r="5169" spans="4:13" x14ac:dyDescent="0.2">
      <c r="D5169" s="200"/>
      <c r="E5169" s="4" t="s">
        <v>24</v>
      </c>
      <c r="F5169" s="5"/>
      <c r="G5169" s="6">
        <v>43</v>
      </c>
      <c r="H5169" s="8">
        <v>7</v>
      </c>
      <c r="I5169" s="1">
        <v>18</v>
      </c>
      <c r="J5169" s="1">
        <v>3</v>
      </c>
      <c r="K5169" s="1">
        <v>12</v>
      </c>
      <c r="L5169" s="1">
        <v>3</v>
      </c>
      <c r="M5169" s="9">
        <v>0</v>
      </c>
    </row>
    <row r="5170" spans="4:13" x14ac:dyDescent="0.2">
      <c r="D5170" s="200"/>
      <c r="E5170" s="11"/>
      <c r="F5170" s="10"/>
      <c r="G5170" s="7">
        <v>100</v>
      </c>
      <c r="H5170" s="70">
        <v>16.279069767442</v>
      </c>
      <c r="I5170" s="25">
        <v>41.860465116279002</v>
      </c>
      <c r="J5170" s="2">
        <v>6.9767441860470001</v>
      </c>
      <c r="K5170" s="50">
        <v>27.906976744186</v>
      </c>
      <c r="L5170" s="2">
        <v>6.9767441860470001</v>
      </c>
      <c r="M5170" s="48">
        <v>0</v>
      </c>
    </row>
    <row r="5171" spans="4:13" x14ac:dyDescent="0.2">
      <c r="D5171" s="199" t="s">
        <v>25</v>
      </c>
      <c r="E5171" s="22" t="s">
        <v>26</v>
      </c>
      <c r="F5171" s="21"/>
      <c r="G5171" s="19">
        <v>55</v>
      </c>
      <c r="H5171" s="27">
        <v>4</v>
      </c>
      <c r="I5171" s="3">
        <v>19</v>
      </c>
      <c r="J5171" s="3">
        <v>2</v>
      </c>
      <c r="K5171" s="3">
        <v>28</v>
      </c>
      <c r="L5171" s="3">
        <v>2</v>
      </c>
      <c r="M5171" s="26">
        <v>0</v>
      </c>
    </row>
    <row r="5172" spans="4:13" x14ac:dyDescent="0.2">
      <c r="D5172" s="200"/>
      <c r="E5172" s="11"/>
      <c r="F5172" s="10"/>
      <c r="G5172" s="7">
        <v>100</v>
      </c>
      <c r="H5172" s="18">
        <v>7.2727272727269998</v>
      </c>
      <c r="I5172" s="2">
        <v>34.545454545455001</v>
      </c>
      <c r="J5172" s="2">
        <v>3.636363636364</v>
      </c>
      <c r="K5172" s="41">
        <v>50.909090909090999</v>
      </c>
      <c r="L5172" s="2">
        <v>3.636363636364</v>
      </c>
      <c r="M5172" s="48">
        <v>0</v>
      </c>
    </row>
    <row r="5173" spans="4:13" x14ac:dyDescent="0.2">
      <c r="D5173" s="200"/>
      <c r="E5173" s="4" t="s">
        <v>27</v>
      </c>
      <c r="F5173" s="5"/>
      <c r="G5173" s="6">
        <v>69</v>
      </c>
      <c r="H5173" s="8">
        <v>8</v>
      </c>
      <c r="I5173" s="1">
        <v>26</v>
      </c>
      <c r="J5173" s="1">
        <v>8</v>
      </c>
      <c r="K5173" s="1">
        <v>21</v>
      </c>
      <c r="L5173" s="1">
        <v>6</v>
      </c>
      <c r="M5173" s="9">
        <v>0</v>
      </c>
    </row>
    <row r="5174" spans="4:13" x14ac:dyDescent="0.2">
      <c r="D5174" s="200"/>
      <c r="E5174" s="11"/>
      <c r="F5174" s="10"/>
      <c r="G5174" s="7">
        <v>100</v>
      </c>
      <c r="H5174" s="18">
        <v>11.594202898551</v>
      </c>
      <c r="I5174" s="2">
        <v>37.681159420290001</v>
      </c>
      <c r="J5174" s="2">
        <v>11.594202898551</v>
      </c>
      <c r="K5174" s="30">
        <v>30.434782608696</v>
      </c>
      <c r="L5174" s="2">
        <v>8.6956521739130004</v>
      </c>
      <c r="M5174" s="48">
        <v>0</v>
      </c>
    </row>
    <row r="5175" spans="4:13" x14ac:dyDescent="0.2">
      <c r="D5175" s="200"/>
      <c r="E5175" s="4" t="s">
        <v>28</v>
      </c>
      <c r="F5175" s="5"/>
      <c r="G5175" s="6">
        <v>74</v>
      </c>
      <c r="H5175" s="8">
        <v>11</v>
      </c>
      <c r="I5175" s="1">
        <v>27</v>
      </c>
      <c r="J5175" s="1">
        <v>5</v>
      </c>
      <c r="K5175" s="1">
        <v>27</v>
      </c>
      <c r="L5175" s="1">
        <v>4</v>
      </c>
      <c r="M5175" s="9">
        <v>0</v>
      </c>
    </row>
    <row r="5176" spans="4:13" x14ac:dyDescent="0.2">
      <c r="D5176" s="200"/>
      <c r="E5176" s="11"/>
      <c r="F5176" s="10"/>
      <c r="G5176" s="7">
        <v>100</v>
      </c>
      <c r="H5176" s="18">
        <v>14.864864864865</v>
      </c>
      <c r="I5176" s="2">
        <v>36.486486486486001</v>
      </c>
      <c r="J5176" s="2">
        <v>6.7567567567570004</v>
      </c>
      <c r="K5176" s="2">
        <v>36.486486486486001</v>
      </c>
      <c r="L5176" s="2">
        <v>5.4054054054050003</v>
      </c>
      <c r="M5176" s="48">
        <v>0</v>
      </c>
    </row>
    <row r="5177" spans="4:13" x14ac:dyDescent="0.2">
      <c r="D5177" s="200"/>
      <c r="E5177" s="4" t="s">
        <v>29</v>
      </c>
      <c r="F5177" s="5"/>
      <c r="G5177" s="6">
        <v>15</v>
      </c>
      <c r="H5177" s="8">
        <v>1</v>
      </c>
      <c r="I5177" s="1">
        <v>5</v>
      </c>
      <c r="J5177" s="1">
        <v>0</v>
      </c>
      <c r="K5177" s="1">
        <v>7</v>
      </c>
      <c r="L5177" s="1">
        <v>2</v>
      </c>
      <c r="M5177" s="9">
        <v>0</v>
      </c>
    </row>
    <row r="5178" spans="4:13" x14ac:dyDescent="0.2">
      <c r="D5178" s="200"/>
      <c r="E5178" s="11"/>
      <c r="F5178" s="10"/>
      <c r="G5178" s="7">
        <v>100</v>
      </c>
      <c r="H5178" s="18">
        <v>6.666666666667</v>
      </c>
      <c r="I5178" s="2">
        <v>33.333333333333002</v>
      </c>
      <c r="J5178" s="49">
        <v>0</v>
      </c>
      <c r="K5178" s="25">
        <v>46.666666666666998</v>
      </c>
      <c r="L5178" s="25">
        <v>13.333333333333</v>
      </c>
      <c r="M5178" s="48">
        <v>0</v>
      </c>
    </row>
    <row r="5179" spans="4:13" x14ac:dyDescent="0.2">
      <c r="D5179" s="199" t="s">
        <v>30</v>
      </c>
      <c r="E5179" s="22" t="s">
        <v>31</v>
      </c>
      <c r="F5179" s="21"/>
      <c r="G5179" s="19">
        <v>98</v>
      </c>
      <c r="H5179" s="27">
        <v>7</v>
      </c>
      <c r="I5179" s="3">
        <v>32</v>
      </c>
      <c r="J5179" s="3">
        <v>7</v>
      </c>
      <c r="K5179" s="3">
        <v>48</v>
      </c>
      <c r="L5179" s="3">
        <v>4</v>
      </c>
      <c r="M5179" s="26">
        <v>0</v>
      </c>
    </row>
    <row r="5180" spans="4:13" x14ac:dyDescent="0.2">
      <c r="D5180" s="200"/>
      <c r="E5180" s="11"/>
      <c r="F5180" s="10"/>
      <c r="G5180" s="7">
        <v>100</v>
      </c>
      <c r="H5180" s="18">
        <v>7.1428571428570002</v>
      </c>
      <c r="I5180" s="2">
        <v>32.653061224490003</v>
      </c>
      <c r="J5180" s="2">
        <v>7.1428571428570002</v>
      </c>
      <c r="K5180" s="41">
        <v>48.979591836734997</v>
      </c>
      <c r="L5180" s="2">
        <v>4.0816326530609999</v>
      </c>
      <c r="M5180" s="48">
        <v>0</v>
      </c>
    </row>
    <row r="5181" spans="4:13" x14ac:dyDescent="0.2">
      <c r="D5181" s="200"/>
      <c r="E5181" s="4" t="s">
        <v>32</v>
      </c>
      <c r="F5181" s="5"/>
      <c r="G5181" s="6">
        <v>115</v>
      </c>
      <c r="H5181" s="8">
        <v>17</v>
      </c>
      <c r="I5181" s="1">
        <v>45</v>
      </c>
      <c r="J5181" s="1">
        <v>8</v>
      </c>
      <c r="K5181" s="1">
        <v>35</v>
      </c>
      <c r="L5181" s="1">
        <v>10</v>
      </c>
      <c r="M5181" s="9">
        <v>0</v>
      </c>
    </row>
    <row r="5182" spans="4:13" x14ac:dyDescent="0.2">
      <c r="D5182" s="200"/>
      <c r="E5182" s="11"/>
      <c r="F5182" s="10"/>
      <c r="G5182" s="7">
        <v>100</v>
      </c>
      <c r="H5182" s="18">
        <v>14.782608695652</v>
      </c>
      <c r="I5182" s="2">
        <v>39.130434782609001</v>
      </c>
      <c r="J5182" s="2">
        <v>6.9565217391300003</v>
      </c>
      <c r="K5182" s="30">
        <v>30.434782608696</v>
      </c>
      <c r="L5182" s="2">
        <v>8.6956521739130004</v>
      </c>
      <c r="M5182" s="48">
        <v>0</v>
      </c>
    </row>
    <row r="5183" spans="4:13" x14ac:dyDescent="0.2">
      <c r="D5183" s="199" t="s">
        <v>33</v>
      </c>
      <c r="E5183" s="22" t="s">
        <v>34</v>
      </c>
      <c r="F5183" s="21"/>
      <c r="G5183" s="19">
        <v>3</v>
      </c>
      <c r="H5183" s="27">
        <v>0</v>
      </c>
      <c r="I5183" s="3">
        <v>2</v>
      </c>
      <c r="J5183" s="3">
        <v>0</v>
      </c>
      <c r="K5183" s="3">
        <v>1</v>
      </c>
      <c r="L5183" s="3">
        <v>0</v>
      </c>
      <c r="M5183" s="26">
        <v>0</v>
      </c>
    </row>
    <row r="5184" spans="4:13" x14ac:dyDescent="0.2">
      <c r="D5184" s="200"/>
      <c r="E5184" s="11"/>
      <c r="F5184" s="10"/>
      <c r="G5184" s="7">
        <v>100</v>
      </c>
      <c r="H5184" s="127">
        <v>0</v>
      </c>
      <c r="I5184" s="41">
        <v>66.666666666666998</v>
      </c>
      <c r="J5184" s="49">
        <v>0</v>
      </c>
      <c r="K5184" s="30">
        <v>33.333333333333002</v>
      </c>
      <c r="L5184" s="49">
        <v>0</v>
      </c>
      <c r="M5184" s="48">
        <v>0</v>
      </c>
    </row>
    <row r="5185" spans="2:13" x14ac:dyDescent="0.2">
      <c r="D5185" s="200"/>
      <c r="E5185" s="4" t="s">
        <v>35</v>
      </c>
      <c r="F5185" s="5"/>
      <c r="G5185" s="6">
        <v>6</v>
      </c>
      <c r="H5185" s="8">
        <v>0</v>
      </c>
      <c r="I5185" s="1">
        <v>5</v>
      </c>
      <c r="J5185" s="1">
        <v>0</v>
      </c>
      <c r="K5185" s="1">
        <v>1</v>
      </c>
      <c r="L5185" s="1">
        <v>0</v>
      </c>
      <c r="M5185" s="9">
        <v>0</v>
      </c>
    </row>
    <row r="5186" spans="2:13" x14ac:dyDescent="0.2">
      <c r="D5186" s="200"/>
      <c r="E5186" s="11"/>
      <c r="F5186" s="10"/>
      <c r="G5186" s="7">
        <v>100</v>
      </c>
      <c r="H5186" s="127">
        <v>0</v>
      </c>
      <c r="I5186" s="41">
        <v>83.333333333333002</v>
      </c>
      <c r="J5186" s="49">
        <v>0</v>
      </c>
      <c r="K5186" s="50">
        <v>16.666666666666998</v>
      </c>
      <c r="L5186" s="49">
        <v>0</v>
      </c>
      <c r="M5186" s="48">
        <v>0</v>
      </c>
    </row>
    <row r="5187" spans="2:13" x14ac:dyDescent="0.2">
      <c r="D5187" s="200"/>
      <c r="E5187" s="4" t="s">
        <v>36</v>
      </c>
      <c r="F5187" s="5"/>
      <c r="G5187" s="6">
        <v>16</v>
      </c>
      <c r="H5187" s="8">
        <v>1</v>
      </c>
      <c r="I5187" s="1">
        <v>3</v>
      </c>
      <c r="J5187" s="1">
        <v>2</v>
      </c>
      <c r="K5187" s="1">
        <v>8</v>
      </c>
      <c r="L5187" s="1">
        <v>2</v>
      </c>
      <c r="M5187" s="9">
        <v>0</v>
      </c>
    </row>
    <row r="5188" spans="2:13" x14ac:dyDescent="0.2">
      <c r="D5188" s="200"/>
      <c r="E5188" s="11"/>
      <c r="F5188" s="10"/>
      <c r="G5188" s="7">
        <v>100</v>
      </c>
      <c r="H5188" s="72">
        <v>6.25</v>
      </c>
      <c r="I5188" s="50">
        <v>18.75</v>
      </c>
      <c r="J5188" s="25">
        <v>12.5</v>
      </c>
      <c r="K5188" s="41">
        <v>50</v>
      </c>
      <c r="L5188" s="25">
        <v>12.5</v>
      </c>
      <c r="M5188" s="48">
        <v>0</v>
      </c>
    </row>
    <row r="5189" spans="2:13" x14ac:dyDescent="0.2">
      <c r="D5189" s="200"/>
      <c r="E5189" s="4" t="s">
        <v>37</v>
      </c>
      <c r="F5189" s="5"/>
      <c r="G5189" s="6">
        <v>28</v>
      </c>
      <c r="H5189" s="8">
        <v>2</v>
      </c>
      <c r="I5189" s="1">
        <v>13</v>
      </c>
      <c r="J5189" s="1">
        <v>3</v>
      </c>
      <c r="K5189" s="1">
        <v>8</v>
      </c>
      <c r="L5189" s="1">
        <v>2</v>
      </c>
      <c r="M5189" s="9">
        <v>0</v>
      </c>
    </row>
    <row r="5190" spans="2:13" x14ac:dyDescent="0.2">
      <c r="D5190" s="200"/>
      <c r="E5190" s="11"/>
      <c r="F5190" s="10"/>
      <c r="G5190" s="7">
        <v>100</v>
      </c>
      <c r="H5190" s="18">
        <v>7.1428571428570002</v>
      </c>
      <c r="I5190" s="41">
        <v>46.428571428570997</v>
      </c>
      <c r="J5190" s="2">
        <v>10.714285714286</v>
      </c>
      <c r="K5190" s="50">
        <v>28.571428571428999</v>
      </c>
      <c r="L5190" s="2">
        <v>7.1428571428570002</v>
      </c>
      <c r="M5190" s="48">
        <v>0</v>
      </c>
    </row>
    <row r="5191" spans="2:13" x14ac:dyDescent="0.2">
      <c r="D5191" s="200"/>
      <c r="E5191" s="4" t="s">
        <v>38</v>
      </c>
      <c r="F5191" s="5"/>
      <c r="G5191" s="6">
        <v>34</v>
      </c>
      <c r="H5191" s="8">
        <v>1</v>
      </c>
      <c r="I5191" s="1">
        <v>12</v>
      </c>
      <c r="J5191" s="1">
        <v>2</v>
      </c>
      <c r="K5191" s="1">
        <v>14</v>
      </c>
      <c r="L5191" s="1">
        <v>5</v>
      </c>
      <c r="M5191" s="9">
        <v>0</v>
      </c>
    </row>
    <row r="5192" spans="2:13" x14ac:dyDescent="0.2">
      <c r="D5192" s="200"/>
      <c r="E5192" s="11"/>
      <c r="F5192" s="10"/>
      <c r="G5192" s="7">
        <v>100</v>
      </c>
      <c r="H5192" s="72">
        <v>2.9411764705880001</v>
      </c>
      <c r="I5192" s="2">
        <v>35.294117647058997</v>
      </c>
      <c r="J5192" s="2">
        <v>5.8823529411760003</v>
      </c>
      <c r="K5192" s="2">
        <v>41.176470588234999</v>
      </c>
      <c r="L5192" s="25">
        <v>14.705882352941</v>
      </c>
      <c r="M5192" s="48">
        <v>0</v>
      </c>
    </row>
    <row r="5193" spans="2:13" x14ac:dyDescent="0.2">
      <c r="D5193" s="200"/>
      <c r="E5193" s="4" t="s">
        <v>39</v>
      </c>
      <c r="F5193" s="5"/>
      <c r="G5193" s="6">
        <v>54</v>
      </c>
      <c r="H5193" s="8">
        <v>5</v>
      </c>
      <c r="I5193" s="1">
        <v>17</v>
      </c>
      <c r="J5193" s="1">
        <v>3</v>
      </c>
      <c r="K5193" s="1">
        <v>26</v>
      </c>
      <c r="L5193" s="1">
        <v>3</v>
      </c>
      <c r="M5193" s="9">
        <v>0</v>
      </c>
    </row>
    <row r="5194" spans="2:13" x14ac:dyDescent="0.2">
      <c r="D5194" s="200"/>
      <c r="E5194" s="11"/>
      <c r="F5194" s="10"/>
      <c r="G5194" s="7">
        <v>100</v>
      </c>
      <c r="H5194" s="18">
        <v>9.2592592592590002</v>
      </c>
      <c r="I5194" s="2">
        <v>31.481481481481001</v>
      </c>
      <c r="J5194" s="2">
        <v>5.5555555555560003</v>
      </c>
      <c r="K5194" s="25">
        <v>48.148148148148003</v>
      </c>
      <c r="L5194" s="2">
        <v>5.5555555555560003</v>
      </c>
      <c r="M5194" s="48">
        <v>0</v>
      </c>
    </row>
    <row r="5195" spans="2:13" x14ac:dyDescent="0.2">
      <c r="D5195" s="200"/>
      <c r="E5195" s="4" t="s">
        <v>40</v>
      </c>
      <c r="F5195" s="5"/>
      <c r="G5195" s="6">
        <v>72</v>
      </c>
      <c r="H5195" s="8">
        <v>15</v>
      </c>
      <c r="I5195" s="1">
        <v>25</v>
      </c>
      <c r="J5195" s="1">
        <v>5</v>
      </c>
      <c r="K5195" s="1">
        <v>25</v>
      </c>
      <c r="L5195" s="1">
        <v>2</v>
      </c>
      <c r="M5195" s="9">
        <v>0</v>
      </c>
    </row>
    <row r="5196" spans="2:13" x14ac:dyDescent="0.2">
      <c r="D5196" s="201"/>
      <c r="E5196" s="45"/>
      <c r="F5196" s="51"/>
      <c r="G5196" s="81">
        <v>100</v>
      </c>
      <c r="H5196" s="163">
        <v>20.833333333333002</v>
      </c>
      <c r="I5196" s="64">
        <v>34.722222222222001</v>
      </c>
      <c r="J5196" s="64">
        <v>6.9444444444439997</v>
      </c>
      <c r="K5196" s="64">
        <v>34.722222222222001</v>
      </c>
      <c r="L5196" s="64">
        <v>2.7777777777780002</v>
      </c>
      <c r="M5196" s="116">
        <v>0</v>
      </c>
    </row>
    <row r="5198" spans="2:13" x14ac:dyDescent="0.2">
      <c r="B5198" s="40" t="str">
        <f xml:space="preserve"> HYPERLINK("#'目次'!B132", "[126]")</f>
        <v>[126]</v>
      </c>
      <c r="C5198" s="23" t="s">
        <v>239</v>
      </c>
    </row>
    <row r="5199" spans="2:13" x14ac:dyDescent="0.2">
      <c r="C5199" s="186" t="s">
        <v>240</v>
      </c>
    </row>
    <row r="5201" spans="3:13" x14ac:dyDescent="0.2">
      <c r="C5201" s="23" t="s">
        <v>48</v>
      </c>
    </row>
    <row r="5202" spans="3:13" ht="36" x14ac:dyDescent="0.2">
      <c r="D5202" s="195"/>
      <c r="E5202" s="196"/>
      <c r="F5202" s="196"/>
      <c r="G5202" s="37" t="s">
        <v>15</v>
      </c>
      <c r="H5202" s="33" t="s">
        <v>241</v>
      </c>
      <c r="I5202" s="13" t="s">
        <v>242</v>
      </c>
      <c r="J5202" s="13" t="s">
        <v>243</v>
      </c>
      <c r="K5202" s="13" t="s">
        <v>244</v>
      </c>
      <c r="L5202" s="13" t="s">
        <v>99</v>
      </c>
      <c r="M5202" s="38" t="s">
        <v>18</v>
      </c>
    </row>
    <row r="5203" spans="3:13" x14ac:dyDescent="0.2">
      <c r="D5203" s="197"/>
      <c r="E5203" s="198"/>
      <c r="F5203" s="198"/>
      <c r="G5203" s="35"/>
      <c r="H5203" s="39"/>
      <c r="I5203" s="14"/>
      <c r="J5203" s="14"/>
      <c r="K5203" s="14"/>
      <c r="L5203" s="14"/>
      <c r="M5203" s="34"/>
    </row>
    <row r="5204" spans="3:13" x14ac:dyDescent="0.2">
      <c r="D5204" s="78"/>
      <c r="E5204" s="79" t="s">
        <v>15</v>
      </c>
      <c r="F5204" s="66"/>
      <c r="G5204" s="36">
        <v>213</v>
      </c>
      <c r="H5204" s="17">
        <v>24</v>
      </c>
      <c r="I5204" s="17">
        <v>77</v>
      </c>
      <c r="J5204" s="17">
        <v>15</v>
      </c>
      <c r="K5204" s="17">
        <v>83</v>
      </c>
      <c r="L5204" s="17">
        <v>14</v>
      </c>
      <c r="M5204" s="47">
        <v>0</v>
      </c>
    </row>
    <row r="5205" spans="3:13" x14ac:dyDescent="0.2">
      <c r="D5205" s="45"/>
      <c r="E5205" s="51"/>
      <c r="F5205" s="67"/>
      <c r="G5205" s="7">
        <v>100</v>
      </c>
      <c r="H5205" s="2">
        <v>11.267605633803001</v>
      </c>
      <c r="I5205" s="2">
        <v>36.150234741783997</v>
      </c>
      <c r="J5205" s="2">
        <v>7.0422535211269999</v>
      </c>
      <c r="K5205" s="2">
        <v>38.967136150235</v>
      </c>
      <c r="L5205" s="2">
        <v>6.5727699530520001</v>
      </c>
      <c r="M5205" s="48">
        <v>0</v>
      </c>
    </row>
    <row r="5206" spans="3:13" x14ac:dyDescent="0.2">
      <c r="D5206" s="199" t="s">
        <v>49</v>
      </c>
      <c r="E5206" s="22" t="s">
        <v>50</v>
      </c>
      <c r="F5206" s="21"/>
      <c r="G5206" s="19">
        <v>5</v>
      </c>
      <c r="H5206" s="27">
        <v>1</v>
      </c>
      <c r="I5206" s="3">
        <v>2</v>
      </c>
      <c r="J5206" s="3">
        <v>0</v>
      </c>
      <c r="K5206" s="3">
        <v>1</v>
      </c>
      <c r="L5206" s="3">
        <v>1</v>
      </c>
      <c r="M5206" s="26">
        <v>0</v>
      </c>
    </row>
    <row r="5207" spans="3:13" x14ac:dyDescent="0.2">
      <c r="D5207" s="200"/>
      <c r="E5207" s="11"/>
      <c r="F5207" s="10"/>
      <c r="G5207" s="7">
        <v>100</v>
      </c>
      <c r="H5207" s="70">
        <v>20</v>
      </c>
      <c r="I5207" s="2">
        <v>40</v>
      </c>
      <c r="J5207" s="49">
        <v>0</v>
      </c>
      <c r="K5207" s="50">
        <v>20</v>
      </c>
      <c r="L5207" s="41">
        <v>20</v>
      </c>
      <c r="M5207" s="48">
        <v>0</v>
      </c>
    </row>
    <row r="5208" spans="3:13" x14ac:dyDescent="0.2">
      <c r="D5208" s="200"/>
      <c r="E5208" s="4" t="s">
        <v>51</v>
      </c>
      <c r="F5208" s="5"/>
      <c r="G5208" s="6">
        <v>32</v>
      </c>
      <c r="H5208" s="8">
        <v>4</v>
      </c>
      <c r="I5208" s="1">
        <v>8</v>
      </c>
      <c r="J5208" s="1">
        <v>2</v>
      </c>
      <c r="K5208" s="1">
        <v>16</v>
      </c>
      <c r="L5208" s="1">
        <v>2</v>
      </c>
      <c r="M5208" s="9">
        <v>0</v>
      </c>
    </row>
    <row r="5209" spans="3:13" x14ac:dyDescent="0.2">
      <c r="D5209" s="200"/>
      <c r="E5209" s="11"/>
      <c r="F5209" s="10"/>
      <c r="G5209" s="7">
        <v>100</v>
      </c>
      <c r="H5209" s="18">
        <v>12.5</v>
      </c>
      <c r="I5209" s="50">
        <v>25</v>
      </c>
      <c r="J5209" s="2">
        <v>6.25</v>
      </c>
      <c r="K5209" s="41">
        <v>50</v>
      </c>
      <c r="L5209" s="2">
        <v>6.25</v>
      </c>
      <c r="M5209" s="48">
        <v>0</v>
      </c>
    </row>
    <row r="5210" spans="3:13" x14ac:dyDescent="0.2">
      <c r="D5210" s="200"/>
      <c r="E5210" s="4" t="s">
        <v>52</v>
      </c>
      <c r="F5210" s="5"/>
      <c r="G5210" s="6">
        <v>5</v>
      </c>
      <c r="H5210" s="8">
        <v>0</v>
      </c>
      <c r="I5210" s="1">
        <v>0</v>
      </c>
      <c r="J5210" s="1">
        <v>0</v>
      </c>
      <c r="K5210" s="1">
        <v>5</v>
      </c>
      <c r="L5210" s="1">
        <v>0</v>
      </c>
      <c r="M5210" s="9">
        <v>0</v>
      </c>
    </row>
    <row r="5211" spans="3:13" x14ac:dyDescent="0.2">
      <c r="D5211" s="200"/>
      <c r="E5211" s="11"/>
      <c r="F5211" s="10"/>
      <c r="G5211" s="7">
        <v>100</v>
      </c>
      <c r="H5211" s="127">
        <v>0</v>
      </c>
      <c r="I5211" s="82">
        <v>0</v>
      </c>
      <c r="J5211" s="49">
        <v>0</v>
      </c>
      <c r="K5211" s="41">
        <v>100</v>
      </c>
      <c r="L5211" s="49">
        <v>0</v>
      </c>
      <c r="M5211" s="48">
        <v>0</v>
      </c>
    </row>
    <row r="5212" spans="3:13" x14ac:dyDescent="0.2">
      <c r="D5212" s="200"/>
      <c r="E5212" s="4" t="s">
        <v>53</v>
      </c>
      <c r="F5212" s="5"/>
      <c r="G5212" s="6">
        <v>10</v>
      </c>
      <c r="H5212" s="8">
        <v>0</v>
      </c>
      <c r="I5212" s="1">
        <v>2</v>
      </c>
      <c r="J5212" s="1">
        <v>0</v>
      </c>
      <c r="K5212" s="1">
        <v>7</v>
      </c>
      <c r="L5212" s="1">
        <v>1</v>
      </c>
      <c r="M5212" s="9">
        <v>0</v>
      </c>
    </row>
    <row r="5213" spans="3:13" x14ac:dyDescent="0.2">
      <c r="D5213" s="200"/>
      <c r="E5213" s="11"/>
      <c r="F5213" s="10"/>
      <c r="G5213" s="7">
        <v>100</v>
      </c>
      <c r="H5213" s="127">
        <v>0</v>
      </c>
      <c r="I5213" s="50">
        <v>20</v>
      </c>
      <c r="J5213" s="49">
        <v>0</v>
      </c>
      <c r="K5213" s="41">
        <v>70</v>
      </c>
      <c r="L5213" s="2">
        <v>10</v>
      </c>
      <c r="M5213" s="48">
        <v>0</v>
      </c>
    </row>
    <row r="5214" spans="3:13" x14ac:dyDescent="0.2">
      <c r="D5214" s="200"/>
      <c r="E5214" s="4" t="s">
        <v>54</v>
      </c>
      <c r="F5214" s="5"/>
      <c r="G5214" s="6">
        <v>26</v>
      </c>
      <c r="H5214" s="8">
        <v>1</v>
      </c>
      <c r="I5214" s="1">
        <v>10</v>
      </c>
      <c r="J5214" s="1">
        <v>3</v>
      </c>
      <c r="K5214" s="1">
        <v>9</v>
      </c>
      <c r="L5214" s="1">
        <v>3</v>
      </c>
      <c r="M5214" s="9">
        <v>0</v>
      </c>
    </row>
    <row r="5215" spans="3:13" x14ac:dyDescent="0.2">
      <c r="D5215" s="200"/>
      <c r="E5215" s="11"/>
      <c r="F5215" s="10"/>
      <c r="G5215" s="7">
        <v>100</v>
      </c>
      <c r="H5215" s="72">
        <v>3.8461538461539999</v>
      </c>
      <c r="I5215" s="2">
        <v>38.461538461537998</v>
      </c>
      <c r="J5215" s="2">
        <v>11.538461538462</v>
      </c>
      <c r="K5215" s="2">
        <v>34.615384615384997</v>
      </c>
      <c r="L5215" s="2">
        <v>11.538461538462</v>
      </c>
      <c r="M5215" s="48">
        <v>0</v>
      </c>
    </row>
    <row r="5216" spans="3:13" x14ac:dyDescent="0.2">
      <c r="D5216" s="200"/>
      <c r="E5216" s="4" t="s">
        <v>55</v>
      </c>
      <c r="F5216" s="5"/>
      <c r="G5216" s="6">
        <v>5</v>
      </c>
      <c r="H5216" s="8">
        <v>0</v>
      </c>
      <c r="I5216" s="1">
        <v>4</v>
      </c>
      <c r="J5216" s="1">
        <v>0</v>
      </c>
      <c r="K5216" s="1">
        <v>1</v>
      </c>
      <c r="L5216" s="1">
        <v>0</v>
      </c>
      <c r="M5216" s="9">
        <v>0</v>
      </c>
    </row>
    <row r="5217" spans="4:13" x14ac:dyDescent="0.2">
      <c r="D5217" s="200"/>
      <c r="E5217" s="11"/>
      <c r="F5217" s="10"/>
      <c r="G5217" s="7">
        <v>100</v>
      </c>
      <c r="H5217" s="127">
        <v>0</v>
      </c>
      <c r="I5217" s="41">
        <v>80</v>
      </c>
      <c r="J5217" s="49">
        <v>0</v>
      </c>
      <c r="K5217" s="50">
        <v>20</v>
      </c>
      <c r="L5217" s="49">
        <v>0</v>
      </c>
      <c r="M5217" s="48">
        <v>0</v>
      </c>
    </row>
    <row r="5218" spans="4:13" x14ac:dyDescent="0.2">
      <c r="D5218" s="200"/>
      <c r="E5218" s="4" t="s">
        <v>56</v>
      </c>
      <c r="F5218" s="5"/>
      <c r="G5218" s="6">
        <v>29</v>
      </c>
      <c r="H5218" s="8">
        <v>4</v>
      </c>
      <c r="I5218" s="1">
        <v>11</v>
      </c>
      <c r="J5218" s="1">
        <v>2</v>
      </c>
      <c r="K5218" s="1">
        <v>10</v>
      </c>
      <c r="L5218" s="1">
        <v>2</v>
      </c>
      <c r="M5218" s="9">
        <v>0</v>
      </c>
    </row>
    <row r="5219" spans="4:13" x14ac:dyDescent="0.2">
      <c r="D5219" s="200"/>
      <c r="E5219" s="11"/>
      <c r="F5219" s="10"/>
      <c r="G5219" s="7">
        <v>100</v>
      </c>
      <c r="H5219" s="18">
        <v>13.793103448276</v>
      </c>
      <c r="I5219" s="2">
        <v>37.931034482759003</v>
      </c>
      <c r="J5219" s="2">
        <v>6.8965517241379999</v>
      </c>
      <c r="K5219" s="2">
        <v>34.482758620689999</v>
      </c>
      <c r="L5219" s="2">
        <v>6.8965517241379999</v>
      </c>
      <c r="M5219" s="48">
        <v>0</v>
      </c>
    </row>
    <row r="5220" spans="4:13" x14ac:dyDescent="0.2">
      <c r="D5220" s="200"/>
      <c r="E5220" s="4" t="s">
        <v>57</v>
      </c>
      <c r="F5220" s="5"/>
      <c r="G5220" s="6">
        <v>56</v>
      </c>
      <c r="H5220" s="8">
        <v>8</v>
      </c>
      <c r="I5220" s="1">
        <v>23</v>
      </c>
      <c r="J5220" s="1">
        <v>5</v>
      </c>
      <c r="K5220" s="1">
        <v>15</v>
      </c>
      <c r="L5220" s="1">
        <v>5</v>
      </c>
      <c r="M5220" s="9">
        <v>0</v>
      </c>
    </row>
    <row r="5221" spans="4:13" x14ac:dyDescent="0.2">
      <c r="D5221" s="200"/>
      <c r="E5221" s="11"/>
      <c r="F5221" s="10"/>
      <c r="G5221" s="7">
        <v>100</v>
      </c>
      <c r="H5221" s="18">
        <v>14.285714285714</v>
      </c>
      <c r="I5221" s="2">
        <v>41.071428571429003</v>
      </c>
      <c r="J5221" s="2">
        <v>8.9285714285710007</v>
      </c>
      <c r="K5221" s="50">
        <v>26.785714285714</v>
      </c>
      <c r="L5221" s="2">
        <v>8.9285714285710007</v>
      </c>
      <c r="M5221" s="48">
        <v>0</v>
      </c>
    </row>
    <row r="5222" spans="4:13" x14ac:dyDescent="0.2">
      <c r="D5222" s="200"/>
      <c r="E5222" s="4" t="s">
        <v>58</v>
      </c>
      <c r="F5222" s="5"/>
      <c r="G5222" s="6">
        <v>3</v>
      </c>
      <c r="H5222" s="8">
        <v>0</v>
      </c>
      <c r="I5222" s="1">
        <v>2</v>
      </c>
      <c r="J5222" s="1">
        <v>0</v>
      </c>
      <c r="K5222" s="1">
        <v>1</v>
      </c>
      <c r="L5222" s="1">
        <v>0</v>
      </c>
      <c r="M5222" s="9">
        <v>0</v>
      </c>
    </row>
    <row r="5223" spans="4:13" x14ac:dyDescent="0.2">
      <c r="D5223" s="200"/>
      <c r="E5223" s="11"/>
      <c r="F5223" s="10"/>
      <c r="G5223" s="7">
        <v>100</v>
      </c>
      <c r="H5223" s="127">
        <v>0</v>
      </c>
      <c r="I5223" s="41">
        <v>66.666666666666998</v>
      </c>
      <c r="J5223" s="49">
        <v>0</v>
      </c>
      <c r="K5223" s="30">
        <v>33.333333333333002</v>
      </c>
      <c r="L5223" s="49">
        <v>0</v>
      </c>
      <c r="M5223" s="48">
        <v>0</v>
      </c>
    </row>
    <row r="5224" spans="4:13" x14ac:dyDescent="0.2">
      <c r="D5224" s="200"/>
      <c r="E5224" s="4" t="s">
        <v>59</v>
      </c>
      <c r="F5224" s="5"/>
      <c r="G5224" s="6">
        <v>42</v>
      </c>
      <c r="H5224" s="8">
        <v>6</v>
      </c>
      <c r="I5224" s="1">
        <v>15</v>
      </c>
      <c r="J5224" s="1">
        <v>3</v>
      </c>
      <c r="K5224" s="1">
        <v>18</v>
      </c>
      <c r="L5224" s="1">
        <v>0</v>
      </c>
      <c r="M5224" s="9">
        <v>0</v>
      </c>
    </row>
    <row r="5225" spans="4:13" x14ac:dyDescent="0.2">
      <c r="D5225" s="200"/>
      <c r="E5225" s="11"/>
      <c r="F5225" s="10"/>
      <c r="G5225" s="7">
        <v>100</v>
      </c>
      <c r="H5225" s="18">
        <v>14.285714285714</v>
      </c>
      <c r="I5225" s="2">
        <v>35.714285714286</v>
      </c>
      <c r="J5225" s="2">
        <v>7.1428571428570002</v>
      </c>
      <c r="K5225" s="2">
        <v>42.857142857143003</v>
      </c>
      <c r="L5225" s="49">
        <v>0</v>
      </c>
      <c r="M5225" s="48">
        <v>0</v>
      </c>
    </row>
    <row r="5226" spans="4:13" x14ac:dyDescent="0.2">
      <c r="D5226" s="199" t="s">
        <v>60</v>
      </c>
      <c r="E5226" s="22" t="s">
        <v>61</v>
      </c>
      <c r="F5226" s="21"/>
      <c r="G5226" s="19">
        <v>54</v>
      </c>
      <c r="H5226" s="27">
        <v>11</v>
      </c>
      <c r="I5226" s="3">
        <v>21</v>
      </c>
      <c r="J5226" s="3">
        <v>3</v>
      </c>
      <c r="K5226" s="3">
        <v>17</v>
      </c>
      <c r="L5226" s="3">
        <v>2</v>
      </c>
      <c r="M5226" s="26">
        <v>0</v>
      </c>
    </row>
    <row r="5227" spans="4:13" x14ac:dyDescent="0.2">
      <c r="D5227" s="200"/>
      <c r="E5227" s="11"/>
      <c r="F5227" s="10"/>
      <c r="G5227" s="7">
        <v>100</v>
      </c>
      <c r="H5227" s="70">
        <v>20.370370370370001</v>
      </c>
      <c r="I5227" s="2">
        <v>38.888888888888999</v>
      </c>
      <c r="J5227" s="2">
        <v>5.5555555555560003</v>
      </c>
      <c r="K5227" s="30">
        <v>31.481481481481001</v>
      </c>
      <c r="L5227" s="2">
        <v>3.7037037037039999</v>
      </c>
      <c r="M5227" s="48">
        <v>0</v>
      </c>
    </row>
    <row r="5228" spans="4:13" x14ac:dyDescent="0.2">
      <c r="D5228" s="200"/>
      <c r="E5228" s="4" t="s">
        <v>62</v>
      </c>
      <c r="F5228" s="5"/>
      <c r="G5228" s="6">
        <v>33</v>
      </c>
      <c r="H5228" s="8">
        <v>4</v>
      </c>
      <c r="I5228" s="1">
        <v>13</v>
      </c>
      <c r="J5228" s="1">
        <v>1</v>
      </c>
      <c r="K5228" s="1">
        <v>15</v>
      </c>
      <c r="L5228" s="1">
        <v>0</v>
      </c>
      <c r="M5228" s="9">
        <v>0</v>
      </c>
    </row>
    <row r="5229" spans="4:13" x14ac:dyDescent="0.2">
      <c r="D5229" s="200"/>
      <c r="E5229" s="11"/>
      <c r="F5229" s="10"/>
      <c r="G5229" s="7">
        <v>100</v>
      </c>
      <c r="H5229" s="18">
        <v>12.121212121212</v>
      </c>
      <c r="I5229" s="2">
        <v>39.393939393939</v>
      </c>
      <c r="J5229" s="2">
        <v>3.0303030303030001</v>
      </c>
      <c r="K5229" s="25">
        <v>45.454545454544999</v>
      </c>
      <c r="L5229" s="49">
        <v>0</v>
      </c>
      <c r="M5229" s="48">
        <v>0</v>
      </c>
    </row>
    <row r="5230" spans="4:13" x14ac:dyDescent="0.2">
      <c r="D5230" s="200"/>
      <c r="E5230" s="4" t="s">
        <v>63</v>
      </c>
      <c r="F5230" s="5"/>
      <c r="G5230" s="6">
        <v>15</v>
      </c>
      <c r="H5230" s="8">
        <v>1</v>
      </c>
      <c r="I5230" s="1">
        <v>5</v>
      </c>
      <c r="J5230" s="1">
        <v>2</v>
      </c>
      <c r="K5230" s="1">
        <v>7</v>
      </c>
      <c r="L5230" s="1">
        <v>0</v>
      </c>
      <c r="M5230" s="9">
        <v>0</v>
      </c>
    </row>
    <row r="5231" spans="4:13" x14ac:dyDescent="0.2">
      <c r="D5231" s="200"/>
      <c r="E5231" s="11"/>
      <c r="F5231" s="10"/>
      <c r="G5231" s="7">
        <v>100</v>
      </c>
      <c r="H5231" s="18">
        <v>6.666666666667</v>
      </c>
      <c r="I5231" s="2">
        <v>33.333333333333002</v>
      </c>
      <c r="J5231" s="25">
        <v>13.333333333333</v>
      </c>
      <c r="K5231" s="25">
        <v>46.666666666666998</v>
      </c>
      <c r="L5231" s="49">
        <v>0</v>
      </c>
      <c r="M5231" s="48">
        <v>0</v>
      </c>
    </row>
    <row r="5232" spans="4:13" x14ac:dyDescent="0.2">
      <c r="D5232" s="200"/>
      <c r="E5232" s="4" t="s">
        <v>64</v>
      </c>
      <c r="F5232" s="5"/>
      <c r="G5232" s="6">
        <v>12</v>
      </c>
      <c r="H5232" s="8">
        <v>2</v>
      </c>
      <c r="I5232" s="1">
        <v>4</v>
      </c>
      <c r="J5232" s="1">
        <v>2</v>
      </c>
      <c r="K5232" s="1">
        <v>3</v>
      </c>
      <c r="L5232" s="1">
        <v>1</v>
      </c>
      <c r="M5232" s="9">
        <v>0</v>
      </c>
    </row>
    <row r="5233" spans="2:13" x14ac:dyDescent="0.2">
      <c r="D5233" s="200"/>
      <c r="E5233" s="11"/>
      <c r="F5233" s="10"/>
      <c r="G5233" s="7">
        <v>100</v>
      </c>
      <c r="H5233" s="70">
        <v>16.666666666666998</v>
      </c>
      <c r="I5233" s="2">
        <v>33.333333333333002</v>
      </c>
      <c r="J5233" s="25">
        <v>16.666666666666998</v>
      </c>
      <c r="K5233" s="50">
        <v>25</v>
      </c>
      <c r="L5233" s="2">
        <v>8.333333333333</v>
      </c>
      <c r="M5233" s="48">
        <v>0</v>
      </c>
    </row>
    <row r="5234" spans="2:13" x14ac:dyDescent="0.2">
      <c r="D5234" s="200"/>
      <c r="E5234" s="4" t="s">
        <v>65</v>
      </c>
      <c r="F5234" s="5"/>
      <c r="G5234" s="6">
        <v>16</v>
      </c>
      <c r="H5234" s="8">
        <v>1</v>
      </c>
      <c r="I5234" s="1">
        <v>6</v>
      </c>
      <c r="J5234" s="1">
        <v>2</v>
      </c>
      <c r="K5234" s="1">
        <v>5</v>
      </c>
      <c r="L5234" s="1">
        <v>2</v>
      </c>
      <c r="M5234" s="9">
        <v>0</v>
      </c>
    </row>
    <row r="5235" spans="2:13" x14ac:dyDescent="0.2">
      <c r="D5235" s="200"/>
      <c r="E5235" s="11"/>
      <c r="F5235" s="10"/>
      <c r="G5235" s="7">
        <v>100</v>
      </c>
      <c r="H5235" s="72">
        <v>6.25</v>
      </c>
      <c r="I5235" s="2">
        <v>37.5</v>
      </c>
      <c r="J5235" s="25">
        <v>12.5</v>
      </c>
      <c r="K5235" s="30">
        <v>31.25</v>
      </c>
      <c r="L5235" s="25">
        <v>12.5</v>
      </c>
      <c r="M5235" s="48">
        <v>0</v>
      </c>
    </row>
    <row r="5236" spans="2:13" x14ac:dyDescent="0.2">
      <c r="D5236" s="200"/>
      <c r="E5236" s="4" t="s">
        <v>66</v>
      </c>
      <c r="F5236" s="5"/>
      <c r="G5236" s="6">
        <v>12</v>
      </c>
      <c r="H5236" s="8">
        <v>0</v>
      </c>
      <c r="I5236" s="1">
        <v>6</v>
      </c>
      <c r="J5236" s="1">
        <v>1</v>
      </c>
      <c r="K5236" s="1">
        <v>1</v>
      </c>
      <c r="L5236" s="1">
        <v>4</v>
      </c>
      <c r="M5236" s="9">
        <v>0</v>
      </c>
    </row>
    <row r="5237" spans="2:13" x14ac:dyDescent="0.2">
      <c r="D5237" s="200"/>
      <c r="E5237" s="11"/>
      <c r="F5237" s="10"/>
      <c r="G5237" s="7">
        <v>100</v>
      </c>
      <c r="H5237" s="127">
        <v>0</v>
      </c>
      <c r="I5237" s="41">
        <v>50</v>
      </c>
      <c r="J5237" s="2">
        <v>8.333333333333</v>
      </c>
      <c r="K5237" s="50">
        <v>8.333333333333</v>
      </c>
      <c r="L5237" s="41">
        <v>33.333333333333002</v>
      </c>
      <c r="M5237" s="48">
        <v>0</v>
      </c>
    </row>
    <row r="5238" spans="2:13" x14ac:dyDescent="0.2">
      <c r="D5238" s="200"/>
      <c r="E5238" s="4" t="s">
        <v>67</v>
      </c>
      <c r="F5238" s="5"/>
      <c r="G5238" s="6">
        <v>31</v>
      </c>
      <c r="H5238" s="8">
        <v>1</v>
      </c>
      <c r="I5238" s="1">
        <v>12</v>
      </c>
      <c r="J5238" s="1">
        <v>1</v>
      </c>
      <c r="K5238" s="1">
        <v>12</v>
      </c>
      <c r="L5238" s="1">
        <v>5</v>
      </c>
      <c r="M5238" s="9">
        <v>0</v>
      </c>
    </row>
    <row r="5239" spans="2:13" x14ac:dyDescent="0.2">
      <c r="D5239" s="200"/>
      <c r="E5239" s="11"/>
      <c r="F5239" s="10"/>
      <c r="G5239" s="7">
        <v>100</v>
      </c>
      <c r="H5239" s="72">
        <v>3.2258064516129998</v>
      </c>
      <c r="I5239" s="2">
        <v>38.709677419355003</v>
      </c>
      <c r="J5239" s="2">
        <v>3.2258064516129998</v>
      </c>
      <c r="K5239" s="2">
        <v>38.709677419355003</v>
      </c>
      <c r="L5239" s="25">
        <v>16.129032258064999</v>
      </c>
      <c r="M5239" s="48">
        <v>0</v>
      </c>
    </row>
    <row r="5240" spans="2:13" x14ac:dyDescent="0.2">
      <c r="D5240" s="200"/>
      <c r="E5240" s="4" t="s">
        <v>68</v>
      </c>
      <c r="F5240" s="5"/>
      <c r="G5240" s="6">
        <v>12</v>
      </c>
      <c r="H5240" s="8">
        <v>3</v>
      </c>
      <c r="I5240" s="1">
        <v>3</v>
      </c>
      <c r="J5240" s="1">
        <v>0</v>
      </c>
      <c r="K5240" s="1">
        <v>6</v>
      </c>
      <c r="L5240" s="1">
        <v>0</v>
      </c>
      <c r="M5240" s="9">
        <v>0</v>
      </c>
    </row>
    <row r="5241" spans="2:13" x14ac:dyDescent="0.2">
      <c r="D5241" s="200"/>
      <c r="E5241" s="11"/>
      <c r="F5241" s="10"/>
      <c r="G5241" s="7">
        <v>100</v>
      </c>
      <c r="H5241" s="75">
        <v>25</v>
      </c>
      <c r="I5241" s="50">
        <v>25</v>
      </c>
      <c r="J5241" s="49">
        <v>0</v>
      </c>
      <c r="K5241" s="41">
        <v>50</v>
      </c>
      <c r="L5241" s="49">
        <v>0</v>
      </c>
      <c r="M5241" s="48">
        <v>0</v>
      </c>
    </row>
    <row r="5242" spans="2:13" x14ac:dyDescent="0.2">
      <c r="D5242" s="200"/>
      <c r="E5242" s="4" t="s">
        <v>69</v>
      </c>
      <c r="F5242" s="5"/>
      <c r="G5242" s="6">
        <v>6</v>
      </c>
      <c r="H5242" s="8">
        <v>0</v>
      </c>
      <c r="I5242" s="1">
        <v>1</v>
      </c>
      <c r="J5242" s="1">
        <v>0</v>
      </c>
      <c r="K5242" s="1">
        <v>5</v>
      </c>
      <c r="L5242" s="1">
        <v>0</v>
      </c>
      <c r="M5242" s="9">
        <v>0</v>
      </c>
    </row>
    <row r="5243" spans="2:13" x14ac:dyDescent="0.2">
      <c r="D5243" s="200"/>
      <c r="E5243" s="11"/>
      <c r="F5243" s="10"/>
      <c r="G5243" s="7">
        <v>100</v>
      </c>
      <c r="H5243" s="127">
        <v>0</v>
      </c>
      <c r="I5243" s="50">
        <v>16.666666666666998</v>
      </c>
      <c r="J5243" s="49">
        <v>0</v>
      </c>
      <c r="K5243" s="41">
        <v>83.333333333333002</v>
      </c>
      <c r="L5243" s="49">
        <v>0</v>
      </c>
      <c r="M5243" s="48">
        <v>0</v>
      </c>
    </row>
    <row r="5244" spans="2:13" x14ac:dyDescent="0.2">
      <c r="D5244" s="199" t="s">
        <v>70</v>
      </c>
      <c r="E5244" s="22" t="s">
        <v>18</v>
      </c>
      <c r="F5244" s="21"/>
      <c r="G5244" s="19">
        <v>0</v>
      </c>
      <c r="H5244" s="27">
        <v>0</v>
      </c>
      <c r="I5244" s="3">
        <v>0</v>
      </c>
      <c r="J5244" s="3">
        <v>0</v>
      </c>
      <c r="K5244" s="3">
        <v>0</v>
      </c>
      <c r="L5244" s="3">
        <v>0</v>
      </c>
      <c r="M5244" s="26">
        <v>0</v>
      </c>
    </row>
    <row r="5245" spans="2:13" x14ac:dyDescent="0.2">
      <c r="D5245" s="201"/>
      <c r="E5245" s="45"/>
      <c r="F5245" s="51"/>
      <c r="G5245" s="119">
        <v>0</v>
      </c>
      <c r="H5245" s="136">
        <v>0</v>
      </c>
      <c r="I5245" s="83">
        <v>0</v>
      </c>
      <c r="J5245" s="103">
        <v>0</v>
      </c>
      <c r="K5245" s="83">
        <v>0</v>
      </c>
      <c r="L5245" s="103">
        <v>0</v>
      </c>
      <c r="M5245" s="116">
        <v>0</v>
      </c>
    </row>
    <row r="5247" spans="2:13" x14ac:dyDescent="0.2">
      <c r="B5247" s="40" t="str">
        <f xml:space="preserve"> HYPERLINK("#'目次'!B133", "[127]")</f>
        <v>[127]</v>
      </c>
      <c r="C5247" s="23" t="s">
        <v>239</v>
      </c>
    </row>
    <row r="5248" spans="2:13" x14ac:dyDescent="0.2">
      <c r="C5248" s="186" t="s">
        <v>240</v>
      </c>
    </row>
    <row r="5250" spans="3:13" x14ac:dyDescent="0.2">
      <c r="C5250" s="23" t="s">
        <v>73</v>
      </c>
    </row>
    <row r="5251" spans="3:13" ht="36" x14ac:dyDescent="0.2">
      <c r="D5251" s="195"/>
      <c r="E5251" s="196"/>
      <c r="F5251" s="196"/>
      <c r="G5251" s="37" t="s">
        <v>15</v>
      </c>
      <c r="H5251" s="33" t="s">
        <v>241</v>
      </c>
      <c r="I5251" s="13" t="s">
        <v>242</v>
      </c>
      <c r="J5251" s="13" t="s">
        <v>243</v>
      </c>
      <c r="K5251" s="13" t="s">
        <v>244</v>
      </c>
      <c r="L5251" s="13" t="s">
        <v>99</v>
      </c>
      <c r="M5251" s="38" t="s">
        <v>18</v>
      </c>
    </row>
    <row r="5252" spans="3:13" x14ac:dyDescent="0.2">
      <c r="D5252" s="197"/>
      <c r="E5252" s="198"/>
      <c r="F5252" s="198"/>
      <c r="G5252" s="35"/>
      <c r="H5252" s="39"/>
      <c r="I5252" s="14"/>
      <c r="J5252" s="14"/>
      <c r="K5252" s="14"/>
      <c r="L5252" s="14"/>
      <c r="M5252" s="34"/>
    </row>
    <row r="5253" spans="3:13" x14ac:dyDescent="0.2">
      <c r="D5253" s="78"/>
      <c r="E5253" s="79" t="s">
        <v>15</v>
      </c>
      <c r="F5253" s="66"/>
      <c r="G5253" s="36">
        <v>213</v>
      </c>
      <c r="H5253" s="17">
        <v>24</v>
      </c>
      <c r="I5253" s="17">
        <v>77</v>
      </c>
      <c r="J5253" s="17">
        <v>15</v>
      </c>
      <c r="K5253" s="17">
        <v>83</v>
      </c>
      <c r="L5253" s="17">
        <v>14</v>
      </c>
      <c r="M5253" s="47">
        <v>0</v>
      </c>
    </row>
    <row r="5254" spans="3:13" x14ac:dyDescent="0.2">
      <c r="D5254" s="45"/>
      <c r="E5254" s="51"/>
      <c r="F5254" s="67"/>
      <c r="G5254" s="7">
        <v>100</v>
      </c>
      <c r="H5254" s="2">
        <v>11.267605633803001</v>
      </c>
      <c r="I5254" s="2">
        <v>36.150234741783997</v>
      </c>
      <c r="J5254" s="2">
        <v>7.0422535211269999</v>
      </c>
      <c r="K5254" s="2">
        <v>38.967136150235</v>
      </c>
      <c r="L5254" s="2">
        <v>6.5727699530520001</v>
      </c>
      <c r="M5254" s="48">
        <v>0</v>
      </c>
    </row>
    <row r="5255" spans="3:13" x14ac:dyDescent="0.2">
      <c r="D5255" s="199" t="s">
        <v>74</v>
      </c>
      <c r="E5255" s="22" t="s">
        <v>75</v>
      </c>
      <c r="F5255" s="21"/>
      <c r="G5255" s="19">
        <v>98</v>
      </c>
      <c r="H5255" s="27">
        <v>7</v>
      </c>
      <c r="I5255" s="3">
        <v>32</v>
      </c>
      <c r="J5255" s="3">
        <v>7</v>
      </c>
      <c r="K5255" s="3">
        <v>48</v>
      </c>
      <c r="L5255" s="3">
        <v>4</v>
      </c>
      <c r="M5255" s="26">
        <v>0</v>
      </c>
    </row>
    <row r="5256" spans="3:13" x14ac:dyDescent="0.2">
      <c r="D5256" s="200"/>
      <c r="E5256" s="11"/>
      <c r="F5256" s="10"/>
      <c r="G5256" s="7">
        <v>100</v>
      </c>
      <c r="H5256" s="18">
        <v>7.1428571428570002</v>
      </c>
      <c r="I5256" s="2">
        <v>32.653061224490003</v>
      </c>
      <c r="J5256" s="2">
        <v>7.1428571428570002</v>
      </c>
      <c r="K5256" s="41">
        <v>48.979591836734997</v>
      </c>
      <c r="L5256" s="2">
        <v>4.0816326530609999</v>
      </c>
      <c r="M5256" s="48">
        <v>0</v>
      </c>
    </row>
    <row r="5257" spans="3:13" x14ac:dyDescent="0.2">
      <c r="D5257" s="200"/>
      <c r="E5257" s="4" t="s">
        <v>34</v>
      </c>
      <c r="F5257" s="5"/>
      <c r="G5257" s="6">
        <v>2</v>
      </c>
      <c r="H5257" s="8">
        <v>0</v>
      </c>
      <c r="I5257" s="1">
        <v>2</v>
      </c>
      <c r="J5257" s="1">
        <v>0</v>
      </c>
      <c r="K5257" s="1">
        <v>0</v>
      </c>
      <c r="L5257" s="1">
        <v>0</v>
      </c>
      <c r="M5257" s="9">
        <v>0</v>
      </c>
    </row>
    <row r="5258" spans="3:13" x14ac:dyDescent="0.2">
      <c r="D5258" s="200"/>
      <c r="E5258" s="11"/>
      <c r="F5258" s="10"/>
      <c r="G5258" s="7">
        <v>100</v>
      </c>
      <c r="H5258" s="127">
        <v>0</v>
      </c>
      <c r="I5258" s="41">
        <v>100</v>
      </c>
      <c r="J5258" s="49">
        <v>0</v>
      </c>
      <c r="K5258" s="82">
        <v>0</v>
      </c>
      <c r="L5258" s="49">
        <v>0</v>
      </c>
      <c r="M5258" s="48">
        <v>0</v>
      </c>
    </row>
    <row r="5259" spans="3:13" x14ac:dyDescent="0.2">
      <c r="D5259" s="200"/>
      <c r="E5259" s="4" t="s">
        <v>35</v>
      </c>
      <c r="F5259" s="5"/>
      <c r="G5259" s="6">
        <v>4</v>
      </c>
      <c r="H5259" s="8">
        <v>0</v>
      </c>
      <c r="I5259" s="1">
        <v>3</v>
      </c>
      <c r="J5259" s="1">
        <v>0</v>
      </c>
      <c r="K5259" s="1">
        <v>1</v>
      </c>
      <c r="L5259" s="1">
        <v>0</v>
      </c>
      <c r="M5259" s="9">
        <v>0</v>
      </c>
    </row>
    <row r="5260" spans="3:13" x14ac:dyDescent="0.2">
      <c r="D5260" s="200"/>
      <c r="E5260" s="11"/>
      <c r="F5260" s="10"/>
      <c r="G5260" s="7">
        <v>100</v>
      </c>
      <c r="H5260" s="127">
        <v>0</v>
      </c>
      <c r="I5260" s="41">
        <v>75</v>
      </c>
      <c r="J5260" s="49">
        <v>0</v>
      </c>
      <c r="K5260" s="50">
        <v>25</v>
      </c>
      <c r="L5260" s="49">
        <v>0</v>
      </c>
      <c r="M5260" s="48">
        <v>0</v>
      </c>
    </row>
    <row r="5261" spans="3:13" x14ac:dyDescent="0.2">
      <c r="D5261" s="200"/>
      <c r="E5261" s="4" t="s">
        <v>36</v>
      </c>
      <c r="F5261" s="5"/>
      <c r="G5261" s="6">
        <v>7</v>
      </c>
      <c r="H5261" s="8">
        <v>0</v>
      </c>
      <c r="I5261" s="1">
        <v>0</v>
      </c>
      <c r="J5261" s="1">
        <v>2</v>
      </c>
      <c r="K5261" s="1">
        <v>5</v>
      </c>
      <c r="L5261" s="1">
        <v>0</v>
      </c>
      <c r="M5261" s="9">
        <v>0</v>
      </c>
    </row>
    <row r="5262" spans="3:13" x14ac:dyDescent="0.2">
      <c r="D5262" s="200"/>
      <c r="E5262" s="11"/>
      <c r="F5262" s="10"/>
      <c r="G5262" s="7">
        <v>100</v>
      </c>
      <c r="H5262" s="127">
        <v>0</v>
      </c>
      <c r="I5262" s="82">
        <v>0</v>
      </c>
      <c r="J5262" s="41">
        <v>28.571428571428999</v>
      </c>
      <c r="K5262" s="41">
        <v>71.428571428571004</v>
      </c>
      <c r="L5262" s="49">
        <v>0</v>
      </c>
      <c r="M5262" s="48">
        <v>0</v>
      </c>
    </row>
    <row r="5263" spans="3:13" x14ac:dyDescent="0.2">
      <c r="D5263" s="200"/>
      <c r="E5263" s="4" t="s">
        <v>37</v>
      </c>
      <c r="F5263" s="5"/>
      <c r="G5263" s="6">
        <v>17</v>
      </c>
      <c r="H5263" s="8">
        <v>1</v>
      </c>
      <c r="I5263" s="1">
        <v>9</v>
      </c>
      <c r="J5263" s="1">
        <v>1</v>
      </c>
      <c r="K5263" s="1">
        <v>5</v>
      </c>
      <c r="L5263" s="1">
        <v>1</v>
      </c>
      <c r="M5263" s="9">
        <v>0</v>
      </c>
    </row>
    <row r="5264" spans="3:13" x14ac:dyDescent="0.2">
      <c r="D5264" s="200"/>
      <c r="E5264" s="11"/>
      <c r="F5264" s="10"/>
      <c r="G5264" s="7">
        <v>100</v>
      </c>
      <c r="H5264" s="72">
        <v>5.8823529411760003</v>
      </c>
      <c r="I5264" s="41">
        <v>52.941176470587997</v>
      </c>
      <c r="J5264" s="2">
        <v>5.8823529411760003</v>
      </c>
      <c r="K5264" s="30">
        <v>29.411764705882</v>
      </c>
      <c r="L5264" s="2">
        <v>5.8823529411760003</v>
      </c>
      <c r="M5264" s="48">
        <v>0</v>
      </c>
    </row>
    <row r="5265" spans="4:13" x14ac:dyDescent="0.2">
      <c r="D5265" s="200"/>
      <c r="E5265" s="4" t="s">
        <v>38</v>
      </c>
      <c r="F5265" s="5"/>
      <c r="G5265" s="6">
        <v>14</v>
      </c>
      <c r="H5265" s="8">
        <v>0</v>
      </c>
      <c r="I5265" s="1">
        <v>6</v>
      </c>
      <c r="J5265" s="1">
        <v>2</v>
      </c>
      <c r="K5265" s="1">
        <v>5</v>
      </c>
      <c r="L5265" s="1">
        <v>1</v>
      </c>
      <c r="M5265" s="9">
        <v>0</v>
      </c>
    </row>
    <row r="5266" spans="4:13" x14ac:dyDescent="0.2">
      <c r="D5266" s="200"/>
      <c r="E5266" s="11"/>
      <c r="F5266" s="10"/>
      <c r="G5266" s="7">
        <v>100</v>
      </c>
      <c r="H5266" s="127">
        <v>0</v>
      </c>
      <c r="I5266" s="25">
        <v>42.857142857143003</v>
      </c>
      <c r="J5266" s="25">
        <v>14.285714285714</v>
      </c>
      <c r="K5266" s="2">
        <v>35.714285714286</v>
      </c>
      <c r="L5266" s="2">
        <v>7.1428571428570002</v>
      </c>
      <c r="M5266" s="48">
        <v>0</v>
      </c>
    </row>
    <row r="5267" spans="4:13" x14ac:dyDescent="0.2">
      <c r="D5267" s="200"/>
      <c r="E5267" s="4" t="s">
        <v>39</v>
      </c>
      <c r="F5267" s="5"/>
      <c r="G5267" s="6">
        <v>26</v>
      </c>
      <c r="H5267" s="8">
        <v>1</v>
      </c>
      <c r="I5267" s="1">
        <v>4</v>
      </c>
      <c r="J5267" s="1">
        <v>0</v>
      </c>
      <c r="K5267" s="1">
        <v>19</v>
      </c>
      <c r="L5267" s="1">
        <v>2</v>
      </c>
      <c r="M5267" s="9">
        <v>0</v>
      </c>
    </row>
    <row r="5268" spans="4:13" x14ac:dyDescent="0.2">
      <c r="D5268" s="200"/>
      <c r="E5268" s="11"/>
      <c r="F5268" s="10"/>
      <c r="G5268" s="7">
        <v>100</v>
      </c>
      <c r="H5268" s="72">
        <v>3.8461538461539999</v>
      </c>
      <c r="I5268" s="50">
        <v>15.384615384615</v>
      </c>
      <c r="J5268" s="49">
        <v>0</v>
      </c>
      <c r="K5268" s="41">
        <v>73.076923076922995</v>
      </c>
      <c r="L5268" s="2">
        <v>7.6923076923079998</v>
      </c>
      <c r="M5268" s="48">
        <v>0</v>
      </c>
    </row>
    <row r="5269" spans="4:13" x14ac:dyDescent="0.2">
      <c r="D5269" s="200"/>
      <c r="E5269" s="4" t="s">
        <v>40</v>
      </c>
      <c r="F5269" s="5"/>
      <c r="G5269" s="6">
        <v>28</v>
      </c>
      <c r="H5269" s="8">
        <v>5</v>
      </c>
      <c r="I5269" s="1">
        <v>8</v>
      </c>
      <c r="J5269" s="1">
        <v>2</v>
      </c>
      <c r="K5269" s="1">
        <v>13</v>
      </c>
      <c r="L5269" s="1">
        <v>0</v>
      </c>
      <c r="M5269" s="9">
        <v>0</v>
      </c>
    </row>
    <row r="5270" spans="4:13" x14ac:dyDescent="0.2">
      <c r="D5270" s="200"/>
      <c r="E5270" s="11"/>
      <c r="F5270" s="10"/>
      <c r="G5270" s="7">
        <v>100</v>
      </c>
      <c r="H5270" s="70">
        <v>17.857142857143</v>
      </c>
      <c r="I5270" s="30">
        <v>28.571428571428999</v>
      </c>
      <c r="J5270" s="2">
        <v>7.1428571428570002</v>
      </c>
      <c r="K5270" s="25">
        <v>46.428571428570997</v>
      </c>
      <c r="L5270" s="49">
        <v>0</v>
      </c>
      <c r="M5270" s="48">
        <v>0</v>
      </c>
    </row>
    <row r="5271" spans="4:13" x14ac:dyDescent="0.2">
      <c r="D5271" s="199" t="s">
        <v>76</v>
      </c>
      <c r="E5271" s="22" t="s">
        <v>77</v>
      </c>
      <c r="F5271" s="21"/>
      <c r="G5271" s="19">
        <v>115</v>
      </c>
      <c r="H5271" s="27">
        <v>17</v>
      </c>
      <c r="I5271" s="3">
        <v>45</v>
      </c>
      <c r="J5271" s="3">
        <v>8</v>
      </c>
      <c r="K5271" s="3">
        <v>35</v>
      </c>
      <c r="L5271" s="3">
        <v>10</v>
      </c>
      <c r="M5271" s="26">
        <v>0</v>
      </c>
    </row>
    <row r="5272" spans="4:13" x14ac:dyDescent="0.2">
      <c r="D5272" s="200"/>
      <c r="E5272" s="11"/>
      <c r="F5272" s="10"/>
      <c r="G5272" s="7">
        <v>100</v>
      </c>
      <c r="H5272" s="18">
        <v>14.782608695652</v>
      </c>
      <c r="I5272" s="2">
        <v>39.130434782609001</v>
      </c>
      <c r="J5272" s="2">
        <v>6.9565217391300003</v>
      </c>
      <c r="K5272" s="30">
        <v>30.434782608696</v>
      </c>
      <c r="L5272" s="2">
        <v>8.6956521739130004</v>
      </c>
      <c r="M5272" s="48">
        <v>0</v>
      </c>
    </row>
    <row r="5273" spans="4:13" x14ac:dyDescent="0.2">
      <c r="D5273" s="200"/>
      <c r="E5273" s="4" t="s">
        <v>34</v>
      </c>
      <c r="F5273" s="5"/>
      <c r="G5273" s="6">
        <v>1</v>
      </c>
      <c r="H5273" s="8">
        <v>0</v>
      </c>
      <c r="I5273" s="1">
        <v>0</v>
      </c>
      <c r="J5273" s="1">
        <v>0</v>
      </c>
      <c r="K5273" s="1">
        <v>1</v>
      </c>
      <c r="L5273" s="1">
        <v>0</v>
      </c>
      <c r="M5273" s="9">
        <v>0</v>
      </c>
    </row>
    <row r="5274" spans="4:13" x14ac:dyDescent="0.2">
      <c r="D5274" s="200"/>
      <c r="E5274" s="11"/>
      <c r="F5274" s="10"/>
      <c r="G5274" s="7">
        <v>100</v>
      </c>
      <c r="H5274" s="127">
        <v>0</v>
      </c>
      <c r="I5274" s="82">
        <v>0</v>
      </c>
      <c r="J5274" s="49">
        <v>0</v>
      </c>
      <c r="K5274" s="41">
        <v>100</v>
      </c>
      <c r="L5274" s="49">
        <v>0</v>
      </c>
      <c r="M5274" s="48">
        <v>0</v>
      </c>
    </row>
    <row r="5275" spans="4:13" x14ac:dyDescent="0.2">
      <c r="D5275" s="200"/>
      <c r="E5275" s="4" t="s">
        <v>35</v>
      </c>
      <c r="F5275" s="5"/>
      <c r="G5275" s="6">
        <v>2</v>
      </c>
      <c r="H5275" s="8">
        <v>0</v>
      </c>
      <c r="I5275" s="1">
        <v>2</v>
      </c>
      <c r="J5275" s="1">
        <v>0</v>
      </c>
      <c r="K5275" s="1">
        <v>0</v>
      </c>
      <c r="L5275" s="1">
        <v>0</v>
      </c>
      <c r="M5275" s="9">
        <v>0</v>
      </c>
    </row>
    <row r="5276" spans="4:13" x14ac:dyDescent="0.2">
      <c r="D5276" s="200"/>
      <c r="E5276" s="11"/>
      <c r="F5276" s="10"/>
      <c r="G5276" s="7">
        <v>100</v>
      </c>
      <c r="H5276" s="127">
        <v>0</v>
      </c>
      <c r="I5276" s="41">
        <v>100</v>
      </c>
      <c r="J5276" s="49">
        <v>0</v>
      </c>
      <c r="K5276" s="82">
        <v>0</v>
      </c>
      <c r="L5276" s="49">
        <v>0</v>
      </c>
      <c r="M5276" s="48">
        <v>0</v>
      </c>
    </row>
    <row r="5277" spans="4:13" x14ac:dyDescent="0.2">
      <c r="D5277" s="200"/>
      <c r="E5277" s="4" t="s">
        <v>36</v>
      </c>
      <c r="F5277" s="5"/>
      <c r="G5277" s="6">
        <v>9</v>
      </c>
      <c r="H5277" s="8">
        <v>1</v>
      </c>
      <c r="I5277" s="1">
        <v>3</v>
      </c>
      <c r="J5277" s="1">
        <v>0</v>
      </c>
      <c r="K5277" s="1">
        <v>3</v>
      </c>
      <c r="L5277" s="1">
        <v>2</v>
      </c>
      <c r="M5277" s="9">
        <v>0</v>
      </c>
    </row>
    <row r="5278" spans="4:13" x14ac:dyDescent="0.2">
      <c r="D5278" s="200"/>
      <c r="E5278" s="11"/>
      <c r="F5278" s="10"/>
      <c r="G5278" s="7">
        <v>100</v>
      </c>
      <c r="H5278" s="18">
        <v>11.111111111111001</v>
      </c>
      <c r="I5278" s="2">
        <v>33.333333333333002</v>
      </c>
      <c r="J5278" s="49">
        <v>0</v>
      </c>
      <c r="K5278" s="30">
        <v>33.333333333333002</v>
      </c>
      <c r="L5278" s="41">
        <v>22.222222222222001</v>
      </c>
      <c r="M5278" s="48">
        <v>0</v>
      </c>
    </row>
    <row r="5279" spans="4:13" x14ac:dyDescent="0.2">
      <c r="D5279" s="200"/>
      <c r="E5279" s="4" t="s">
        <v>37</v>
      </c>
      <c r="F5279" s="5"/>
      <c r="G5279" s="6">
        <v>11</v>
      </c>
      <c r="H5279" s="8">
        <v>1</v>
      </c>
      <c r="I5279" s="1">
        <v>4</v>
      </c>
      <c r="J5279" s="1">
        <v>2</v>
      </c>
      <c r="K5279" s="1">
        <v>3</v>
      </c>
      <c r="L5279" s="1">
        <v>1</v>
      </c>
      <c r="M5279" s="9">
        <v>0</v>
      </c>
    </row>
    <row r="5280" spans="4:13" x14ac:dyDescent="0.2">
      <c r="D5280" s="200"/>
      <c r="E5280" s="11"/>
      <c r="F5280" s="10"/>
      <c r="G5280" s="7">
        <v>100</v>
      </c>
      <c r="H5280" s="18">
        <v>9.0909090909089993</v>
      </c>
      <c r="I5280" s="2">
        <v>36.363636363635997</v>
      </c>
      <c r="J5280" s="41">
        <v>18.181818181817999</v>
      </c>
      <c r="K5280" s="50">
        <v>27.272727272727</v>
      </c>
      <c r="L5280" s="2">
        <v>9.0909090909089993</v>
      </c>
      <c r="M5280" s="48">
        <v>0</v>
      </c>
    </row>
    <row r="5281" spans="2:13" x14ac:dyDescent="0.2">
      <c r="D5281" s="200"/>
      <c r="E5281" s="4" t="s">
        <v>38</v>
      </c>
      <c r="F5281" s="5"/>
      <c r="G5281" s="6">
        <v>20</v>
      </c>
      <c r="H5281" s="8">
        <v>1</v>
      </c>
      <c r="I5281" s="1">
        <v>6</v>
      </c>
      <c r="J5281" s="1">
        <v>0</v>
      </c>
      <c r="K5281" s="1">
        <v>9</v>
      </c>
      <c r="L5281" s="1">
        <v>4</v>
      </c>
      <c r="M5281" s="9">
        <v>0</v>
      </c>
    </row>
    <row r="5282" spans="2:13" x14ac:dyDescent="0.2">
      <c r="D5282" s="200"/>
      <c r="E5282" s="11"/>
      <c r="F5282" s="10"/>
      <c r="G5282" s="7">
        <v>100</v>
      </c>
      <c r="H5282" s="72">
        <v>5</v>
      </c>
      <c r="I5282" s="30">
        <v>30</v>
      </c>
      <c r="J5282" s="49">
        <v>0</v>
      </c>
      <c r="K5282" s="25">
        <v>45</v>
      </c>
      <c r="L5282" s="41">
        <v>20</v>
      </c>
      <c r="M5282" s="48">
        <v>0</v>
      </c>
    </row>
    <row r="5283" spans="2:13" x14ac:dyDescent="0.2">
      <c r="D5283" s="200"/>
      <c r="E5283" s="4" t="s">
        <v>39</v>
      </c>
      <c r="F5283" s="5"/>
      <c r="G5283" s="6">
        <v>28</v>
      </c>
      <c r="H5283" s="8">
        <v>4</v>
      </c>
      <c r="I5283" s="1">
        <v>13</v>
      </c>
      <c r="J5283" s="1">
        <v>3</v>
      </c>
      <c r="K5283" s="1">
        <v>7</v>
      </c>
      <c r="L5283" s="1">
        <v>1</v>
      </c>
      <c r="M5283" s="9">
        <v>0</v>
      </c>
    </row>
    <row r="5284" spans="2:13" x14ac:dyDescent="0.2">
      <c r="D5284" s="200"/>
      <c r="E5284" s="11"/>
      <c r="F5284" s="10"/>
      <c r="G5284" s="7">
        <v>100</v>
      </c>
      <c r="H5284" s="18">
        <v>14.285714285714</v>
      </c>
      <c r="I5284" s="41">
        <v>46.428571428570997</v>
      </c>
      <c r="J5284" s="2">
        <v>10.714285714286</v>
      </c>
      <c r="K5284" s="50">
        <v>25</v>
      </c>
      <c r="L5284" s="2">
        <v>3.5714285714290002</v>
      </c>
      <c r="M5284" s="48">
        <v>0</v>
      </c>
    </row>
    <row r="5285" spans="2:13" x14ac:dyDescent="0.2">
      <c r="D5285" s="200"/>
      <c r="E5285" s="4" t="s">
        <v>40</v>
      </c>
      <c r="F5285" s="5"/>
      <c r="G5285" s="6">
        <v>44</v>
      </c>
      <c r="H5285" s="8">
        <v>10</v>
      </c>
      <c r="I5285" s="1">
        <v>17</v>
      </c>
      <c r="J5285" s="1">
        <v>3</v>
      </c>
      <c r="K5285" s="1">
        <v>12</v>
      </c>
      <c r="L5285" s="1">
        <v>2</v>
      </c>
      <c r="M5285" s="9">
        <v>0</v>
      </c>
    </row>
    <row r="5286" spans="2:13" x14ac:dyDescent="0.2">
      <c r="D5286" s="201"/>
      <c r="E5286" s="45"/>
      <c r="F5286" s="51"/>
      <c r="G5286" s="81">
        <v>100</v>
      </c>
      <c r="H5286" s="158">
        <v>22.727272727273</v>
      </c>
      <c r="I5286" s="64">
        <v>38.636363636364003</v>
      </c>
      <c r="J5286" s="64">
        <v>6.8181818181820004</v>
      </c>
      <c r="K5286" s="108">
        <v>27.272727272727</v>
      </c>
      <c r="L5286" s="64">
        <v>4.5454545454549997</v>
      </c>
      <c r="M5286" s="116">
        <v>0</v>
      </c>
    </row>
    <row r="5288" spans="2:13" x14ac:dyDescent="0.2">
      <c r="B5288" s="40" t="str">
        <f xml:space="preserve"> HYPERLINK("#'目次'!B134", "[128]")</f>
        <v>[128]</v>
      </c>
      <c r="C5288" s="23" t="s">
        <v>239</v>
      </c>
    </row>
    <row r="5289" spans="2:13" x14ac:dyDescent="0.2">
      <c r="C5289" s="186" t="s">
        <v>240</v>
      </c>
    </row>
    <row r="5291" spans="2:13" x14ac:dyDescent="0.2">
      <c r="C5291" s="23" t="s">
        <v>80</v>
      </c>
    </row>
    <row r="5292" spans="2:13" ht="36" x14ac:dyDescent="0.2">
      <c r="E5292" s="195"/>
      <c r="F5292" s="196"/>
      <c r="G5292" s="37" t="s">
        <v>15</v>
      </c>
      <c r="H5292" s="33" t="s">
        <v>241</v>
      </c>
      <c r="I5292" s="13" t="s">
        <v>242</v>
      </c>
      <c r="J5292" s="13" t="s">
        <v>243</v>
      </c>
      <c r="K5292" s="13" t="s">
        <v>244</v>
      </c>
      <c r="L5292" s="13" t="s">
        <v>99</v>
      </c>
      <c r="M5292" s="38" t="s">
        <v>18</v>
      </c>
    </row>
    <row r="5293" spans="2:13" x14ac:dyDescent="0.2">
      <c r="E5293" s="197"/>
      <c r="F5293" s="198"/>
      <c r="G5293" s="35"/>
      <c r="H5293" s="39"/>
      <c r="I5293" s="14"/>
      <c r="J5293" s="14"/>
      <c r="K5293" s="14"/>
      <c r="L5293" s="14"/>
      <c r="M5293" s="34"/>
    </row>
    <row r="5294" spans="2:13" x14ac:dyDescent="0.2">
      <c r="E5294" s="120" t="s">
        <v>15</v>
      </c>
      <c r="F5294" s="66"/>
      <c r="G5294" s="36">
        <v>213</v>
      </c>
      <c r="H5294" s="17">
        <v>24</v>
      </c>
      <c r="I5294" s="17">
        <v>77</v>
      </c>
      <c r="J5294" s="17">
        <v>15</v>
      </c>
      <c r="K5294" s="17">
        <v>83</v>
      </c>
      <c r="L5294" s="17">
        <v>14</v>
      </c>
      <c r="M5294" s="47">
        <v>0</v>
      </c>
    </row>
    <row r="5295" spans="2:13" x14ac:dyDescent="0.2">
      <c r="E5295" s="45"/>
      <c r="F5295" s="67"/>
      <c r="G5295" s="7">
        <v>100</v>
      </c>
      <c r="H5295" s="2">
        <v>11.267605633803001</v>
      </c>
      <c r="I5295" s="2">
        <v>36.150234741783997</v>
      </c>
      <c r="J5295" s="2">
        <v>7.0422535211269999</v>
      </c>
      <c r="K5295" s="2">
        <v>38.967136150235</v>
      </c>
      <c r="L5295" s="2">
        <v>6.5727699530520001</v>
      </c>
      <c r="M5295" s="48">
        <v>0</v>
      </c>
    </row>
    <row r="5296" spans="2:13" x14ac:dyDescent="0.2">
      <c r="E5296" s="4" t="s">
        <v>81</v>
      </c>
      <c r="F5296" s="5"/>
      <c r="G5296" s="19">
        <v>9</v>
      </c>
      <c r="H5296" s="27">
        <v>0</v>
      </c>
      <c r="I5296" s="3">
        <v>2</v>
      </c>
      <c r="J5296" s="3">
        <v>1</v>
      </c>
      <c r="K5296" s="3">
        <v>5</v>
      </c>
      <c r="L5296" s="3">
        <v>1</v>
      </c>
      <c r="M5296" s="26">
        <v>0</v>
      </c>
    </row>
    <row r="5297" spans="5:13" x14ac:dyDescent="0.2">
      <c r="E5297" s="11"/>
      <c r="F5297" s="10"/>
      <c r="G5297" s="7">
        <v>100</v>
      </c>
      <c r="H5297" s="127">
        <v>0</v>
      </c>
      <c r="I5297" s="50">
        <v>22.222222222222001</v>
      </c>
      <c r="J5297" s="2">
        <v>11.111111111111001</v>
      </c>
      <c r="K5297" s="41">
        <v>55.555555555555998</v>
      </c>
      <c r="L5297" s="2">
        <v>11.111111111111001</v>
      </c>
      <c r="M5297" s="48">
        <v>0</v>
      </c>
    </row>
    <row r="5298" spans="5:13" x14ac:dyDescent="0.2">
      <c r="E5298" s="4" t="s">
        <v>82</v>
      </c>
      <c r="F5298" s="5"/>
      <c r="G5298" s="6">
        <v>10</v>
      </c>
      <c r="H5298" s="8">
        <v>5</v>
      </c>
      <c r="I5298" s="1">
        <v>1</v>
      </c>
      <c r="J5298" s="1">
        <v>1</v>
      </c>
      <c r="K5298" s="1">
        <v>2</v>
      </c>
      <c r="L5298" s="1">
        <v>1</v>
      </c>
      <c r="M5298" s="9">
        <v>0</v>
      </c>
    </row>
    <row r="5299" spans="5:13" x14ac:dyDescent="0.2">
      <c r="E5299" s="11"/>
      <c r="F5299" s="10"/>
      <c r="G5299" s="7">
        <v>100</v>
      </c>
      <c r="H5299" s="75">
        <v>50</v>
      </c>
      <c r="I5299" s="50">
        <v>10</v>
      </c>
      <c r="J5299" s="2">
        <v>10</v>
      </c>
      <c r="K5299" s="50">
        <v>20</v>
      </c>
      <c r="L5299" s="2">
        <v>10</v>
      </c>
      <c r="M5299" s="48">
        <v>0</v>
      </c>
    </row>
    <row r="5300" spans="5:13" x14ac:dyDescent="0.2">
      <c r="E5300" s="4" t="s">
        <v>83</v>
      </c>
      <c r="F5300" s="5"/>
      <c r="G5300" s="6">
        <v>74</v>
      </c>
      <c r="H5300" s="8">
        <v>8</v>
      </c>
      <c r="I5300" s="1">
        <v>22</v>
      </c>
      <c r="J5300" s="1">
        <v>3</v>
      </c>
      <c r="K5300" s="1">
        <v>35</v>
      </c>
      <c r="L5300" s="1">
        <v>6</v>
      </c>
      <c r="M5300" s="9">
        <v>0</v>
      </c>
    </row>
    <row r="5301" spans="5:13" x14ac:dyDescent="0.2">
      <c r="E5301" s="11"/>
      <c r="F5301" s="10"/>
      <c r="G5301" s="7">
        <v>100</v>
      </c>
      <c r="H5301" s="18">
        <v>10.810810810811001</v>
      </c>
      <c r="I5301" s="30">
        <v>29.72972972973</v>
      </c>
      <c r="J5301" s="2">
        <v>4.0540540540540002</v>
      </c>
      <c r="K5301" s="25">
        <v>47.297297297297</v>
      </c>
      <c r="L5301" s="2">
        <v>8.1081081081080004</v>
      </c>
      <c r="M5301" s="48">
        <v>0</v>
      </c>
    </row>
    <row r="5302" spans="5:13" x14ac:dyDescent="0.2">
      <c r="E5302" s="4" t="s">
        <v>84</v>
      </c>
      <c r="F5302" s="5"/>
      <c r="G5302" s="6">
        <v>6</v>
      </c>
      <c r="H5302" s="8">
        <v>0</v>
      </c>
      <c r="I5302" s="1">
        <v>1</v>
      </c>
      <c r="J5302" s="1">
        <v>2</v>
      </c>
      <c r="K5302" s="1">
        <v>2</v>
      </c>
      <c r="L5302" s="1">
        <v>1</v>
      </c>
      <c r="M5302" s="9">
        <v>0</v>
      </c>
    </row>
    <row r="5303" spans="5:13" x14ac:dyDescent="0.2">
      <c r="E5303" s="11"/>
      <c r="F5303" s="10"/>
      <c r="G5303" s="7">
        <v>100</v>
      </c>
      <c r="H5303" s="127">
        <v>0</v>
      </c>
      <c r="I5303" s="50">
        <v>16.666666666666998</v>
      </c>
      <c r="J5303" s="41">
        <v>33.333333333333002</v>
      </c>
      <c r="K5303" s="30">
        <v>33.333333333333002</v>
      </c>
      <c r="L5303" s="41">
        <v>16.666666666666998</v>
      </c>
      <c r="M5303" s="48">
        <v>0</v>
      </c>
    </row>
    <row r="5304" spans="5:13" x14ac:dyDescent="0.2">
      <c r="E5304" s="4" t="s">
        <v>85</v>
      </c>
      <c r="F5304" s="5"/>
      <c r="G5304" s="6">
        <v>30</v>
      </c>
      <c r="H5304" s="8">
        <v>0</v>
      </c>
      <c r="I5304" s="1">
        <v>13</v>
      </c>
      <c r="J5304" s="1">
        <v>4</v>
      </c>
      <c r="K5304" s="1">
        <v>12</v>
      </c>
      <c r="L5304" s="1">
        <v>1</v>
      </c>
      <c r="M5304" s="9">
        <v>0</v>
      </c>
    </row>
    <row r="5305" spans="5:13" x14ac:dyDescent="0.2">
      <c r="E5305" s="11"/>
      <c r="F5305" s="10"/>
      <c r="G5305" s="7">
        <v>100</v>
      </c>
      <c r="H5305" s="127">
        <v>0</v>
      </c>
      <c r="I5305" s="25">
        <v>43.333333333333002</v>
      </c>
      <c r="J5305" s="25">
        <v>13.333333333333</v>
      </c>
      <c r="K5305" s="2">
        <v>40</v>
      </c>
      <c r="L5305" s="2">
        <v>3.333333333333</v>
      </c>
      <c r="M5305" s="48">
        <v>0</v>
      </c>
    </row>
    <row r="5306" spans="5:13" x14ac:dyDescent="0.2">
      <c r="E5306" s="4" t="s">
        <v>86</v>
      </c>
      <c r="F5306" s="5"/>
      <c r="G5306" s="6">
        <v>41</v>
      </c>
      <c r="H5306" s="8">
        <v>4</v>
      </c>
      <c r="I5306" s="1">
        <v>20</v>
      </c>
      <c r="J5306" s="1">
        <v>1</v>
      </c>
      <c r="K5306" s="1">
        <v>15</v>
      </c>
      <c r="L5306" s="1">
        <v>1</v>
      </c>
      <c r="M5306" s="9">
        <v>0</v>
      </c>
    </row>
    <row r="5307" spans="5:13" x14ac:dyDescent="0.2">
      <c r="E5307" s="11"/>
      <c r="F5307" s="10"/>
      <c r="G5307" s="7">
        <v>100</v>
      </c>
      <c r="H5307" s="18">
        <v>9.7560975609760003</v>
      </c>
      <c r="I5307" s="41">
        <v>48.780487804878</v>
      </c>
      <c r="J5307" s="2">
        <v>2.4390243902440001</v>
      </c>
      <c r="K5307" s="2">
        <v>36.585365853658999</v>
      </c>
      <c r="L5307" s="2">
        <v>2.4390243902440001</v>
      </c>
      <c r="M5307" s="48">
        <v>0</v>
      </c>
    </row>
    <row r="5308" spans="5:13" x14ac:dyDescent="0.2">
      <c r="E5308" s="4" t="s">
        <v>87</v>
      </c>
      <c r="F5308" s="5"/>
      <c r="G5308" s="6">
        <v>18</v>
      </c>
      <c r="H5308" s="8">
        <v>5</v>
      </c>
      <c r="I5308" s="1">
        <v>6</v>
      </c>
      <c r="J5308" s="1">
        <v>1</v>
      </c>
      <c r="K5308" s="1">
        <v>4</v>
      </c>
      <c r="L5308" s="1">
        <v>2</v>
      </c>
      <c r="M5308" s="9">
        <v>0</v>
      </c>
    </row>
    <row r="5309" spans="5:13" x14ac:dyDescent="0.2">
      <c r="E5309" s="11"/>
      <c r="F5309" s="10"/>
      <c r="G5309" s="7">
        <v>100</v>
      </c>
      <c r="H5309" s="75">
        <v>27.777777777777999</v>
      </c>
      <c r="I5309" s="2">
        <v>33.333333333333002</v>
      </c>
      <c r="J5309" s="2">
        <v>5.5555555555560003</v>
      </c>
      <c r="K5309" s="50">
        <v>22.222222222222001</v>
      </c>
      <c r="L5309" s="2">
        <v>11.111111111111001</v>
      </c>
      <c r="M5309" s="48">
        <v>0</v>
      </c>
    </row>
    <row r="5310" spans="5:13" x14ac:dyDescent="0.2">
      <c r="E5310" s="4" t="s">
        <v>88</v>
      </c>
      <c r="F5310" s="5"/>
      <c r="G5310" s="6">
        <v>5</v>
      </c>
      <c r="H5310" s="8">
        <v>2</v>
      </c>
      <c r="I5310" s="1">
        <v>1</v>
      </c>
      <c r="J5310" s="1">
        <v>0</v>
      </c>
      <c r="K5310" s="1">
        <v>2</v>
      </c>
      <c r="L5310" s="1">
        <v>0</v>
      </c>
      <c r="M5310" s="9">
        <v>0</v>
      </c>
    </row>
    <row r="5311" spans="5:13" x14ac:dyDescent="0.2">
      <c r="E5311" s="11"/>
      <c r="F5311" s="10"/>
      <c r="G5311" s="7">
        <v>100</v>
      </c>
      <c r="H5311" s="75">
        <v>40</v>
      </c>
      <c r="I5311" s="50">
        <v>20</v>
      </c>
      <c r="J5311" s="49">
        <v>0</v>
      </c>
      <c r="K5311" s="2">
        <v>40</v>
      </c>
      <c r="L5311" s="49">
        <v>0</v>
      </c>
      <c r="M5311" s="48">
        <v>0</v>
      </c>
    </row>
    <row r="5312" spans="5:13" x14ac:dyDescent="0.2">
      <c r="E5312" s="4" t="s">
        <v>89</v>
      </c>
      <c r="F5312" s="5"/>
      <c r="G5312" s="6">
        <v>9</v>
      </c>
      <c r="H5312" s="8">
        <v>0</v>
      </c>
      <c r="I5312" s="1">
        <v>3</v>
      </c>
      <c r="J5312" s="1">
        <v>1</v>
      </c>
      <c r="K5312" s="1">
        <v>4</v>
      </c>
      <c r="L5312" s="1">
        <v>1</v>
      </c>
      <c r="M5312" s="9">
        <v>0</v>
      </c>
    </row>
    <row r="5313" spans="2:15" x14ac:dyDescent="0.2">
      <c r="E5313" s="11"/>
      <c r="F5313" s="10"/>
      <c r="G5313" s="7">
        <v>100</v>
      </c>
      <c r="H5313" s="127">
        <v>0</v>
      </c>
      <c r="I5313" s="2">
        <v>33.333333333333002</v>
      </c>
      <c r="J5313" s="2">
        <v>11.111111111111001</v>
      </c>
      <c r="K5313" s="25">
        <v>44.444444444444002</v>
      </c>
      <c r="L5313" s="2">
        <v>11.111111111111001</v>
      </c>
      <c r="M5313" s="48">
        <v>0</v>
      </c>
    </row>
    <row r="5314" spans="2:15" x14ac:dyDescent="0.2">
      <c r="E5314" s="4" t="s">
        <v>90</v>
      </c>
      <c r="F5314" s="5"/>
      <c r="G5314" s="6">
        <v>11</v>
      </c>
      <c r="H5314" s="8">
        <v>0</v>
      </c>
      <c r="I5314" s="1">
        <v>8</v>
      </c>
      <c r="J5314" s="1">
        <v>1</v>
      </c>
      <c r="K5314" s="1">
        <v>2</v>
      </c>
      <c r="L5314" s="1">
        <v>0</v>
      </c>
      <c r="M5314" s="9">
        <v>0</v>
      </c>
    </row>
    <row r="5315" spans="2:15" x14ac:dyDescent="0.2">
      <c r="E5315" s="11"/>
      <c r="F5315" s="10"/>
      <c r="G5315" s="7">
        <v>100</v>
      </c>
      <c r="H5315" s="127">
        <v>0</v>
      </c>
      <c r="I5315" s="41">
        <v>72.727272727273004</v>
      </c>
      <c r="J5315" s="2">
        <v>9.0909090909089993</v>
      </c>
      <c r="K5315" s="50">
        <v>18.181818181817999</v>
      </c>
      <c r="L5315" s="49">
        <v>0</v>
      </c>
      <c r="M5315" s="48">
        <v>0</v>
      </c>
    </row>
    <row r="5316" spans="2:15" x14ac:dyDescent="0.2">
      <c r="E5316" s="4" t="s">
        <v>91</v>
      </c>
      <c r="F5316" s="5"/>
      <c r="G5316" s="6">
        <v>0</v>
      </c>
      <c r="H5316" s="8">
        <v>0</v>
      </c>
      <c r="I5316" s="1">
        <v>0</v>
      </c>
      <c r="J5316" s="1">
        <v>0</v>
      </c>
      <c r="K5316" s="1">
        <v>0</v>
      </c>
      <c r="L5316" s="1">
        <v>0</v>
      </c>
      <c r="M5316" s="9">
        <v>0</v>
      </c>
    </row>
    <row r="5317" spans="2:15" x14ac:dyDescent="0.2">
      <c r="E5317" s="45"/>
      <c r="F5317" s="51"/>
      <c r="G5317" s="119">
        <v>0</v>
      </c>
      <c r="H5317" s="136">
        <v>0</v>
      </c>
      <c r="I5317" s="83">
        <v>0</v>
      </c>
      <c r="J5317" s="103">
        <v>0</v>
      </c>
      <c r="K5317" s="83">
        <v>0</v>
      </c>
      <c r="L5317" s="103">
        <v>0</v>
      </c>
      <c r="M5317" s="116">
        <v>0</v>
      </c>
    </row>
    <row r="5319" spans="2:15" x14ac:dyDescent="0.2">
      <c r="B5319" s="40" t="str">
        <f xml:space="preserve"> HYPERLINK("#'目次'!B135", "[129]")</f>
        <v>[129]</v>
      </c>
      <c r="C5319" s="23" t="s">
        <v>248</v>
      </c>
    </row>
    <row r="5320" spans="2:15" x14ac:dyDescent="0.2">
      <c r="C5320" s="186" t="s">
        <v>240</v>
      </c>
    </row>
    <row r="5322" spans="2:15" x14ac:dyDescent="0.2">
      <c r="C5322" s="23" t="s">
        <v>14</v>
      </c>
    </row>
    <row r="5323" spans="2:15" ht="36" x14ac:dyDescent="0.2">
      <c r="D5323" s="195"/>
      <c r="E5323" s="196"/>
      <c r="F5323" s="196"/>
      <c r="G5323" s="37" t="s">
        <v>15</v>
      </c>
      <c r="H5323" s="33" t="s">
        <v>249</v>
      </c>
      <c r="I5323" s="13" t="s">
        <v>250</v>
      </c>
      <c r="J5323" s="13" t="s">
        <v>251</v>
      </c>
      <c r="K5323" s="13" t="s">
        <v>252</v>
      </c>
      <c r="L5323" s="13" t="s">
        <v>98</v>
      </c>
      <c r="M5323" s="13" t="s">
        <v>253</v>
      </c>
      <c r="N5323" s="13" t="s">
        <v>99</v>
      </c>
      <c r="O5323" s="38" t="s">
        <v>18</v>
      </c>
    </row>
    <row r="5324" spans="2:15" x14ac:dyDescent="0.2">
      <c r="D5324" s="197"/>
      <c r="E5324" s="198"/>
      <c r="F5324" s="198"/>
      <c r="G5324" s="35"/>
      <c r="H5324" s="39"/>
      <c r="I5324" s="14"/>
      <c r="J5324" s="14"/>
      <c r="K5324" s="14"/>
      <c r="L5324" s="14"/>
      <c r="M5324" s="14"/>
      <c r="N5324" s="14"/>
      <c r="O5324" s="34"/>
    </row>
    <row r="5325" spans="2:15" x14ac:dyDescent="0.2">
      <c r="D5325" s="78"/>
      <c r="E5325" s="79" t="s">
        <v>15</v>
      </c>
      <c r="F5325" s="66"/>
      <c r="G5325" s="36">
        <v>213</v>
      </c>
      <c r="H5325" s="17">
        <v>9</v>
      </c>
      <c r="I5325" s="17">
        <v>6</v>
      </c>
      <c r="J5325" s="17">
        <v>3</v>
      </c>
      <c r="K5325" s="17">
        <v>42</v>
      </c>
      <c r="L5325" s="17">
        <v>147</v>
      </c>
      <c r="M5325" s="17">
        <v>23</v>
      </c>
      <c r="N5325" s="17">
        <v>19</v>
      </c>
      <c r="O5325" s="47">
        <v>0</v>
      </c>
    </row>
    <row r="5326" spans="2:15" x14ac:dyDescent="0.2">
      <c r="D5326" s="45"/>
      <c r="E5326" s="51"/>
      <c r="F5326" s="67"/>
      <c r="G5326" s="7">
        <v>100</v>
      </c>
      <c r="H5326" s="2">
        <v>4.2253521126760001</v>
      </c>
      <c r="I5326" s="2">
        <v>2.8169014084509998</v>
      </c>
      <c r="J5326" s="2">
        <v>1.4084507042250001</v>
      </c>
      <c r="K5326" s="2">
        <v>19.718309859154999</v>
      </c>
      <c r="L5326" s="2">
        <v>69.014084507042</v>
      </c>
      <c r="M5326" s="2">
        <v>10.798122065728</v>
      </c>
      <c r="N5326" s="2">
        <v>8.9201877934270009</v>
      </c>
      <c r="O5326" s="48">
        <v>0</v>
      </c>
    </row>
    <row r="5327" spans="2:15" x14ac:dyDescent="0.2">
      <c r="D5327" s="199" t="s">
        <v>19</v>
      </c>
      <c r="E5327" s="22" t="s">
        <v>20</v>
      </c>
      <c r="F5327" s="21"/>
      <c r="G5327" s="19">
        <v>19</v>
      </c>
      <c r="H5327" s="27">
        <v>1</v>
      </c>
      <c r="I5327" s="3">
        <v>0</v>
      </c>
      <c r="J5327" s="3">
        <v>0</v>
      </c>
      <c r="K5327" s="3">
        <v>4</v>
      </c>
      <c r="L5327" s="3">
        <v>12</v>
      </c>
      <c r="M5327" s="3">
        <v>1</v>
      </c>
      <c r="N5327" s="3">
        <v>2</v>
      </c>
      <c r="O5327" s="26">
        <v>0</v>
      </c>
    </row>
    <row r="5328" spans="2:15" x14ac:dyDescent="0.2">
      <c r="D5328" s="200"/>
      <c r="E5328" s="11"/>
      <c r="F5328" s="10"/>
      <c r="G5328" s="7">
        <v>100</v>
      </c>
      <c r="H5328" s="18">
        <v>5.2631578947369997</v>
      </c>
      <c r="I5328" s="16">
        <v>0</v>
      </c>
      <c r="J5328" s="16">
        <v>0</v>
      </c>
      <c r="K5328" s="2">
        <v>21.052631578947</v>
      </c>
      <c r="L5328" s="30">
        <v>63.157894736842003</v>
      </c>
      <c r="M5328" s="30">
        <v>5.2631578947369997</v>
      </c>
      <c r="N5328" s="2">
        <v>10.526315789473999</v>
      </c>
      <c r="O5328" s="48">
        <v>0</v>
      </c>
    </row>
    <row r="5329" spans="4:15" x14ac:dyDescent="0.2">
      <c r="D5329" s="200"/>
      <c r="E5329" s="4" t="s">
        <v>21</v>
      </c>
      <c r="F5329" s="5"/>
      <c r="G5329" s="6">
        <v>72</v>
      </c>
      <c r="H5329" s="8">
        <v>3</v>
      </c>
      <c r="I5329" s="1">
        <v>1</v>
      </c>
      <c r="J5329" s="1">
        <v>2</v>
      </c>
      <c r="K5329" s="1">
        <v>16</v>
      </c>
      <c r="L5329" s="1">
        <v>52</v>
      </c>
      <c r="M5329" s="1">
        <v>6</v>
      </c>
      <c r="N5329" s="1">
        <v>5</v>
      </c>
      <c r="O5329" s="9">
        <v>0</v>
      </c>
    </row>
    <row r="5330" spans="4:15" x14ac:dyDescent="0.2">
      <c r="D5330" s="200"/>
      <c r="E5330" s="11"/>
      <c r="F5330" s="10"/>
      <c r="G5330" s="7">
        <v>100</v>
      </c>
      <c r="H5330" s="18">
        <v>4.166666666667</v>
      </c>
      <c r="I5330" s="2">
        <v>1.3888888888890001</v>
      </c>
      <c r="J5330" s="2">
        <v>2.7777777777780002</v>
      </c>
      <c r="K5330" s="2">
        <v>22.222222222222001</v>
      </c>
      <c r="L5330" s="2">
        <v>72.222222222222001</v>
      </c>
      <c r="M5330" s="2">
        <v>8.333333333333</v>
      </c>
      <c r="N5330" s="2">
        <v>6.9444444444439997</v>
      </c>
      <c r="O5330" s="48">
        <v>0</v>
      </c>
    </row>
    <row r="5331" spans="4:15" x14ac:dyDescent="0.2">
      <c r="D5331" s="200"/>
      <c r="E5331" s="4" t="s">
        <v>22</v>
      </c>
      <c r="F5331" s="5"/>
      <c r="G5331" s="6">
        <v>38</v>
      </c>
      <c r="H5331" s="8">
        <v>1</v>
      </c>
      <c r="I5331" s="1">
        <v>0</v>
      </c>
      <c r="J5331" s="1">
        <v>0</v>
      </c>
      <c r="K5331" s="1">
        <v>7</v>
      </c>
      <c r="L5331" s="1">
        <v>26</v>
      </c>
      <c r="M5331" s="1">
        <v>9</v>
      </c>
      <c r="N5331" s="1">
        <v>0</v>
      </c>
      <c r="O5331" s="9">
        <v>0</v>
      </c>
    </row>
    <row r="5332" spans="4:15" x14ac:dyDescent="0.2">
      <c r="D5332" s="200"/>
      <c r="E5332" s="11"/>
      <c r="F5332" s="10"/>
      <c r="G5332" s="7">
        <v>100</v>
      </c>
      <c r="H5332" s="18">
        <v>2.6315789473679998</v>
      </c>
      <c r="I5332" s="16">
        <v>0</v>
      </c>
      <c r="J5332" s="16">
        <v>0</v>
      </c>
      <c r="K5332" s="2">
        <v>18.421052631578998</v>
      </c>
      <c r="L5332" s="2">
        <v>68.421052631579002</v>
      </c>
      <c r="M5332" s="41">
        <v>23.684210526316001</v>
      </c>
      <c r="N5332" s="49">
        <v>0</v>
      </c>
      <c r="O5332" s="48">
        <v>0</v>
      </c>
    </row>
    <row r="5333" spans="4:15" x14ac:dyDescent="0.2">
      <c r="D5333" s="200"/>
      <c r="E5333" s="4" t="s">
        <v>23</v>
      </c>
      <c r="F5333" s="5"/>
      <c r="G5333" s="6">
        <v>41</v>
      </c>
      <c r="H5333" s="8">
        <v>1</v>
      </c>
      <c r="I5333" s="1">
        <v>1</v>
      </c>
      <c r="J5333" s="1">
        <v>1</v>
      </c>
      <c r="K5333" s="1">
        <v>6</v>
      </c>
      <c r="L5333" s="1">
        <v>27</v>
      </c>
      <c r="M5333" s="1">
        <v>4</v>
      </c>
      <c r="N5333" s="1">
        <v>6</v>
      </c>
      <c r="O5333" s="9">
        <v>0</v>
      </c>
    </row>
    <row r="5334" spans="4:15" x14ac:dyDescent="0.2">
      <c r="D5334" s="200"/>
      <c r="E5334" s="11"/>
      <c r="F5334" s="10"/>
      <c r="G5334" s="7">
        <v>100</v>
      </c>
      <c r="H5334" s="18">
        <v>2.4390243902440001</v>
      </c>
      <c r="I5334" s="2">
        <v>2.4390243902440001</v>
      </c>
      <c r="J5334" s="2">
        <v>2.4390243902440001</v>
      </c>
      <c r="K5334" s="30">
        <v>14.634146341463</v>
      </c>
      <c r="L5334" s="2">
        <v>65.853658536585002</v>
      </c>
      <c r="M5334" s="2">
        <v>9.7560975609760003</v>
      </c>
      <c r="N5334" s="25">
        <v>14.634146341463</v>
      </c>
      <c r="O5334" s="48">
        <v>0</v>
      </c>
    </row>
    <row r="5335" spans="4:15" x14ac:dyDescent="0.2">
      <c r="D5335" s="200"/>
      <c r="E5335" s="4" t="s">
        <v>24</v>
      </c>
      <c r="F5335" s="5"/>
      <c r="G5335" s="6">
        <v>43</v>
      </c>
      <c r="H5335" s="8">
        <v>3</v>
      </c>
      <c r="I5335" s="1">
        <v>4</v>
      </c>
      <c r="J5335" s="1">
        <v>0</v>
      </c>
      <c r="K5335" s="1">
        <v>9</v>
      </c>
      <c r="L5335" s="1">
        <v>30</v>
      </c>
      <c r="M5335" s="1">
        <v>3</v>
      </c>
      <c r="N5335" s="1">
        <v>6</v>
      </c>
      <c r="O5335" s="9">
        <v>0</v>
      </c>
    </row>
    <row r="5336" spans="4:15" x14ac:dyDescent="0.2">
      <c r="D5336" s="200"/>
      <c r="E5336" s="11"/>
      <c r="F5336" s="10"/>
      <c r="G5336" s="7">
        <v>100</v>
      </c>
      <c r="H5336" s="18">
        <v>6.9767441860470001</v>
      </c>
      <c r="I5336" s="25">
        <v>9.3023255813949994</v>
      </c>
      <c r="J5336" s="16">
        <v>0</v>
      </c>
      <c r="K5336" s="2">
        <v>20.930232558139998</v>
      </c>
      <c r="L5336" s="2">
        <v>69.767441860464999</v>
      </c>
      <c r="M5336" s="2">
        <v>6.9767441860470001</v>
      </c>
      <c r="N5336" s="25">
        <v>13.953488372093</v>
      </c>
      <c r="O5336" s="48">
        <v>0</v>
      </c>
    </row>
    <row r="5337" spans="4:15" x14ac:dyDescent="0.2">
      <c r="D5337" s="199" t="s">
        <v>25</v>
      </c>
      <c r="E5337" s="22" t="s">
        <v>26</v>
      </c>
      <c r="F5337" s="21"/>
      <c r="G5337" s="19">
        <v>55</v>
      </c>
      <c r="H5337" s="27">
        <v>3</v>
      </c>
      <c r="I5337" s="3">
        <v>2</v>
      </c>
      <c r="J5337" s="3">
        <v>1</v>
      </c>
      <c r="K5337" s="3">
        <v>9</v>
      </c>
      <c r="L5337" s="3">
        <v>38</v>
      </c>
      <c r="M5337" s="3">
        <v>3</v>
      </c>
      <c r="N5337" s="3">
        <v>7</v>
      </c>
      <c r="O5337" s="26">
        <v>0</v>
      </c>
    </row>
    <row r="5338" spans="4:15" x14ac:dyDescent="0.2">
      <c r="D5338" s="200"/>
      <c r="E5338" s="11"/>
      <c r="F5338" s="10"/>
      <c r="G5338" s="7">
        <v>100</v>
      </c>
      <c r="H5338" s="18">
        <v>5.4545454545450003</v>
      </c>
      <c r="I5338" s="2">
        <v>3.636363636364</v>
      </c>
      <c r="J5338" s="2">
        <v>1.818181818182</v>
      </c>
      <c r="K5338" s="2">
        <v>16.363636363636001</v>
      </c>
      <c r="L5338" s="2">
        <v>69.090909090908994</v>
      </c>
      <c r="M5338" s="30">
        <v>5.4545454545450003</v>
      </c>
      <c r="N5338" s="2">
        <v>12.727272727273</v>
      </c>
      <c r="O5338" s="48">
        <v>0</v>
      </c>
    </row>
    <row r="5339" spans="4:15" x14ac:dyDescent="0.2">
      <c r="D5339" s="200"/>
      <c r="E5339" s="4" t="s">
        <v>27</v>
      </c>
      <c r="F5339" s="5"/>
      <c r="G5339" s="6">
        <v>69</v>
      </c>
      <c r="H5339" s="8">
        <v>3</v>
      </c>
      <c r="I5339" s="1">
        <v>1</v>
      </c>
      <c r="J5339" s="1">
        <v>1</v>
      </c>
      <c r="K5339" s="1">
        <v>13</v>
      </c>
      <c r="L5339" s="1">
        <v>44</v>
      </c>
      <c r="M5339" s="1">
        <v>12</v>
      </c>
      <c r="N5339" s="1">
        <v>5</v>
      </c>
      <c r="O5339" s="9">
        <v>0</v>
      </c>
    </row>
    <row r="5340" spans="4:15" x14ac:dyDescent="0.2">
      <c r="D5340" s="200"/>
      <c r="E5340" s="11"/>
      <c r="F5340" s="10"/>
      <c r="G5340" s="7">
        <v>100</v>
      </c>
      <c r="H5340" s="18">
        <v>4.3478260869570002</v>
      </c>
      <c r="I5340" s="2">
        <v>1.449275362319</v>
      </c>
      <c r="J5340" s="2">
        <v>1.449275362319</v>
      </c>
      <c r="K5340" s="2">
        <v>18.840579710145001</v>
      </c>
      <c r="L5340" s="30">
        <v>63.768115942028999</v>
      </c>
      <c r="M5340" s="25">
        <v>17.391304347826001</v>
      </c>
      <c r="N5340" s="2">
        <v>7.2463768115939997</v>
      </c>
      <c r="O5340" s="48">
        <v>0</v>
      </c>
    </row>
    <row r="5341" spans="4:15" x14ac:dyDescent="0.2">
      <c r="D5341" s="200"/>
      <c r="E5341" s="4" t="s">
        <v>28</v>
      </c>
      <c r="F5341" s="5"/>
      <c r="G5341" s="6">
        <v>74</v>
      </c>
      <c r="H5341" s="8">
        <v>3</v>
      </c>
      <c r="I5341" s="1">
        <v>3</v>
      </c>
      <c r="J5341" s="1">
        <v>1</v>
      </c>
      <c r="K5341" s="1">
        <v>18</v>
      </c>
      <c r="L5341" s="1">
        <v>53</v>
      </c>
      <c r="M5341" s="1">
        <v>7</v>
      </c>
      <c r="N5341" s="1">
        <v>5</v>
      </c>
      <c r="O5341" s="9">
        <v>0</v>
      </c>
    </row>
    <row r="5342" spans="4:15" x14ac:dyDescent="0.2">
      <c r="D5342" s="200"/>
      <c r="E5342" s="11"/>
      <c r="F5342" s="10"/>
      <c r="G5342" s="7">
        <v>100</v>
      </c>
      <c r="H5342" s="18">
        <v>4.0540540540540002</v>
      </c>
      <c r="I5342" s="2">
        <v>4.0540540540540002</v>
      </c>
      <c r="J5342" s="2">
        <v>1.351351351351</v>
      </c>
      <c r="K5342" s="2">
        <v>24.324324324323999</v>
      </c>
      <c r="L5342" s="2">
        <v>71.621621621621998</v>
      </c>
      <c r="M5342" s="2">
        <v>9.4594594594589996</v>
      </c>
      <c r="N5342" s="2">
        <v>6.7567567567570004</v>
      </c>
      <c r="O5342" s="48">
        <v>0</v>
      </c>
    </row>
    <row r="5343" spans="4:15" x14ac:dyDescent="0.2">
      <c r="D5343" s="200"/>
      <c r="E5343" s="4" t="s">
        <v>29</v>
      </c>
      <c r="F5343" s="5"/>
      <c r="G5343" s="6">
        <v>15</v>
      </c>
      <c r="H5343" s="8">
        <v>0</v>
      </c>
      <c r="I5343" s="1">
        <v>0</v>
      </c>
      <c r="J5343" s="1">
        <v>0</v>
      </c>
      <c r="K5343" s="1">
        <v>2</v>
      </c>
      <c r="L5343" s="1">
        <v>12</v>
      </c>
      <c r="M5343" s="1">
        <v>1</v>
      </c>
      <c r="N5343" s="1">
        <v>2</v>
      </c>
      <c r="O5343" s="9">
        <v>0</v>
      </c>
    </row>
    <row r="5344" spans="4:15" x14ac:dyDescent="0.2">
      <c r="D5344" s="200"/>
      <c r="E5344" s="11"/>
      <c r="F5344" s="10"/>
      <c r="G5344" s="7">
        <v>100</v>
      </c>
      <c r="H5344" s="53">
        <v>0</v>
      </c>
      <c r="I5344" s="16">
        <v>0</v>
      </c>
      <c r="J5344" s="16">
        <v>0</v>
      </c>
      <c r="K5344" s="30">
        <v>13.333333333333</v>
      </c>
      <c r="L5344" s="41">
        <v>80</v>
      </c>
      <c r="M5344" s="2">
        <v>6.666666666667</v>
      </c>
      <c r="N5344" s="2">
        <v>13.333333333333</v>
      </c>
      <c r="O5344" s="48">
        <v>0</v>
      </c>
    </row>
    <row r="5345" spans="4:15" x14ac:dyDescent="0.2">
      <c r="D5345" s="199" t="s">
        <v>30</v>
      </c>
      <c r="E5345" s="22" t="s">
        <v>31</v>
      </c>
      <c r="F5345" s="21"/>
      <c r="G5345" s="19">
        <v>98</v>
      </c>
      <c r="H5345" s="27">
        <v>2</v>
      </c>
      <c r="I5345" s="3">
        <v>3</v>
      </c>
      <c r="J5345" s="3">
        <v>3</v>
      </c>
      <c r="K5345" s="3">
        <v>14</v>
      </c>
      <c r="L5345" s="3">
        <v>72</v>
      </c>
      <c r="M5345" s="3">
        <v>12</v>
      </c>
      <c r="N5345" s="3">
        <v>6</v>
      </c>
      <c r="O5345" s="26">
        <v>0</v>
      </c>
    </row>
    <row r="5346" spans="4:15" x14ac:dyDescent="0.2">
      <c r="D5346" s="200"/>
      <c r="E5346" s="11"/>
      <c r="F5346" s="10"/>
      <c r="G5346" s="7">
        <v>100</v>
      </c>
      <c r="H5346" s="18">
        <v>2.040816326531</v>
      </c>
      <c r="I5346" s="2">
        <v>3.0612244897959999</v>
      </c>
      <c r="J5346" s="2">
        <v>3.0612244897959999</v>
      </c>
      <c r="K5346" s="30">
        <v>14.285714285714</v>
      </c>
      <c r="L5346" s="2">
        <v>73.469387755102005</v>
      </c>
      <c r="M5346" s="2">
        <v>12.244897959184</v>
      </c>
      <c r="N5346" s="2">
        <v>6.1224489795919999</v>
      </c>
      <c r="O5346" s="48">
        <v>0</v>
      </c>
    </row>
    <row r="5347" spans="4:15" x14ac:dyDescent="0.2">
      <c r="D5347" s="200"/>
      <c r="E5347" s="4" t="s">
        <v>32</v>
      </c>
      <c r="F5347" s="5"/>
      <c r="G5347" s="6">
        <v>115</v>
      </c>
      <c r="H5347" s="8">
        <v>7</v>
      </c>
      <c r="I5347" s="1">
        <v>3</v>
      </c>
      <c r="J5347" s="1">
        <v>0</v>
      </c>
      <c r="K5347" s="1">
        <v>28</v>
      </c>
      <c r="L5347" s="1">
        <v>75</v>
      </c>
      <c r="M5347" s="1">
        <v>11</v>
      </c>
      <c r="N5347" s="1">
        <v>13</v>
      </c>
      <c r="O5347" s="9">
        <v>0</v>
      </c>
    </row>
    <row r="5348" spans="4:15" x14ac:dyDescent="0.2">
      <c r="D5348" s="200"/>
      <c r="E5348" s="11"/>
      <c r="F5348" s="10"/>
      <c r="G5348" s="7">
        <v>100</v>
      </c>
      <c r="H5348" s="18">
        <v>6.0869565217390003</v>
      </c>
      <c r="I5348" s="2">
        <v>2.6086956521740001</v>
      </c>
      <c r="J5348" s="16">
        <v>0</v>
      </c>
      <c r="K5348" s="2">
        <v>24.347826086956999</v>
      </c>
      <c r="L5348" s="2">
        <v>65.217391304347998</v>
      </c>
      <c r="M5348" s="2">
        <v>9.5652173913039995</v>
      </c>
      <c r="N5348" s="2">
        <v>11.304347826087</v>
      </c>
      <c r="O5348" s="48">
        <v>0</v>
      </c>
    </row>
    <row r="5349" spans="4:15" x14ac:dyDescent="0.2">
      <c r="D5349" s="199" t="s">
        <v>33</v>
      </c>
      <c r="E5349" s="22" t="s">
        <v>34</v>
      </c>
      <c r="F5349" s="21"/>
      <c r="G5349" s="19">
        <v>3</v>
      </c>
      <c r="H5349" s="27">
        <v>1</v>
      </c>
      <c r="I5349" s="3">
        <v>0</v>
      </c>
      <c r="J5349" s="3">
        <v>2</v>
      </c>
      <c r="K5349" s="3">
        <v>0</v>
      </c>
      <c r="L5349" s="3">
        <v>0</v>
      </c>
      <c r="M5349" s="3">
        <v>0</v>
      </c>
      <c r="N5349" s="3">
        <v>0</v>
      </c>
      <c r="O5349" s="26">
        <v>0</v>
      </c>
    </row>
    <row r="5350" spans="4:15" x14ac:dyDescent="0.2">
      <c r="D5350" s="200"/>
      <c r="E5350" s="11"/>
      <c r="F5350" s="10"/>
      <c r="G5350" s="7">
        <v>100</v>
      </c>
      <c r="H5350" s="75">
        <v>33.333333333333002</v>
      </c>
      <c r="I5350" s="16">
        <v>0</v>
      </c>
      <c r="J5350" s="41">
        <v>66.666666666666998</v>
      </c>
      <c r="K5350" s="82">
        <v>0</v>
      </c>
      <c r="L5350" s="82">
        <v>0</v>
      </c>
      <c r="M5350" s="82">
        <v>0</v>
      </c>
      <c r="N5350" s="49">
        <v>0</v>
      </c>
      <c r="O5350" s="48">
        <v>0</v>
      </c>
    </row>
    <row r="5351" spans="4:15" x14ac:dyDescent="0.2">
      <c r="D5351" s="200"/>
      <c r="E5351" s="4" t="s">
        <v>35</v>
      </c>
      <c r="F5351" s="5"/>
      <c r="G5351" s="6">
        <v>6</v>
      </c>
      <c r="H5351" s="8">
        <v>1</v>
      </c>
      <c r="I5351" s="1">
        <v>0</v>
      </c>
      <c r="J5351" s="1">
        <v>1</v>
      </c>
      <c r="K5351" s="1">
        <v>0</v>
      </c>
      <c r="L5351" s="1">
        <v>3</v>
      </c>
      <c r="M5351" s="1">
        <v>0</v>
      </c>
      <c r="N5351" s="1">
        <v>1</v>
      </c>
      <c r="O5351" s="9">
        <v>0</v>
      </c>
    </row>
    <row r="5352" spans="4:15" x14ac:dyDescent="0.2">
      <c r="D5352" s="200"/>
      <c r="E5352" s="11"/>
      <c r="F5352" s="10"/>
      <c r="G5352" s="7">
        <v>100</v>
      </c>
      <c r="H5352" s="75">
        <v>16.666666666666998</v>
      </c>
      <c r="I5352" s="16">
        <v>0</v>
      </c>
      <c r="J5352" s="41">
        <v>16.666666666666998</v>
      </c>
      <c r="K5352" s="82">
        <v>0</v>
      </c>
      <c r="L5352" s="50">
        <v>50</v>
      </c>
      <c r="M5352" s="82">
        <v>0</v>
      </c>
      <c r="N5352" s="25">
        <v>16.666666666666998</v>
      </c>
      <c r="O5352" s="48">
        <v>0</v>
      </c>
    </row>
    <row r="5353" spans="4:15" x14ac:dyDescent="0.2">
      <c r="D5353" s="200"/>
      <c r="E5353" s="4" t="s">
        <v>36</v>
      </c>
      <c r="F5353" s="5"/>
      <c r="G5353" s="6">
        <v>16</v>
      </c>
      <c r="H5353" s="8">
        <v>1</v>
      </c>
      <c r="I5353" s="1">
        <v>1</v>
      </c>
      <c r="J5353" s="1">
        <v>0</v>
      </c>
      <c r="K5353" s="1">
        <v>2</v>
      </c>
      <c r="L5353" s="1">
        <v>6</v>
      </c>
      <c r="M5353" s="1">
        <v>1</v>
      </c>
      <c r="N5353" s="1">
        <v>8</v>
      </c>
      <c r="O5353" s="9">
        <v>0</v>
      </c>
    </row>
    <row r="5354" spans="4:15" x14ac:dyDescent="0.2">
      <c r="D5354" s="200"/>
      <c r="E5354" s="11"/>
      <c r="F5354" s="10"/>
      <c r="G5354" s="7">
        <v>100</v>
      </c>
      <c r="H5354" s="18">
        <v>6.25</v>
      </c>
      <c r="I5354" s="2">
        <v>6.25</v>
      </c>
      <c r="J5354" s="16">
        <v>0</v>
      </c>
      <c r="K5354" s="30">
        <v>12.5</v>
      </c>
      <c r="L5354" s="50">
        <v>37.5</v>
      </c>
      <c r="M5354" s="2">
        <v>6.25</v>
      </c>
      <c r="N5354" s="41">
        <v>50</v>
      </c>
      <c r="O5354" s="48">
        <v>0</v>
      </c>
    </row>
    <row r="5355" spans="4:15" x14ac:dyDescent="0.2">
      <c r="D5355" s="200"/>
      <c r="E5355" s="4" t="s">
        <v>37</v>
      </c>
      <c r="F5355" s="5"/>
      <c r="G5355" s="6">
        <v>28</v>
      </c>
      <c r="H5355" s="8">
        <v>2</v>
      </c>
      <c r="I5355" s="1">
        <v>0</v>
      </c>
      <c r="J5355" s="1">
        <v>0</v>
      </c>
      <c r="K5355" s="1">
        <v>6</v>
      </c>
      <c r="L5355" s="1">
        <v>22</v>
      </c>
      <c r="M5355" s="1">
        <v>2</v>
      </c>
      <c r="N5355" s="1">
        <v>0</v>
      </c>
      <c r="O5355" s="9">
        <v>0</v>
      </c>
    </row>
    <row r="5356" spans="4:15" x14ac:dyDescent="0.2">
      <c r="D5356" s="200"/>
      <c r="E5356" s="11"/>
      <c r="F5356" s="10"/>
      <c r="G5356" s="7">
        <v>100</v>
      </c>
      <c r="H5356" s="18">
        <v>7.1428571428570002</v>
      </c>
      <c r="I5356" s="16">
        <v>0</v>
      </c>
      <c r="J5356" s="16">
        <v>0</v>
      </c>
      <c r="K5356" s="2">
        <v>21.428571428571001</v>
      </c>
      <c r="L5356" s="25">
        <v>78.571428571428996</v>
      </c>
      <c r="M5356" s="2">
        <v>7.1428571428570002</v>
      </c>
      <c r="N5356" s="49">
        <v>0</v>
      </c>
      <c r="O5356" s="48">
        <v>0</v>
      </c>
    </row>
    <row r="5357" spans="4:15" x14ac:dyDescent="0.2">
      <c r="D5357" s="200"/>
      <c r="E5357" s="4" t="s">
        <v>38</v>
      </c>
      <c r="F5357" s="5"/>
      <c r="G5357" s="6">
        <v>34</v>
      </c>
      <c r="H5357" s="8">
        <v>0</v>
      </c>
      <c r="I5357" s="1">
        <v>2</v>
      </c>
      <c r="J5357" s="1">
        <v>0</v>
      </c>
      <c r="K5357" s="1">
        <v>10</v>
      </c>
      <c r="L5357" s="1">
        <v>22</v>
      </c>
      <c r="M5357" s="1">
        <v>3</v>
      </c>
      <c r="N5357" s="1">
        <v>3</v>
      </c>
      <c r="O5357" s="9">
        <v>0</v>
      </c>
    </row>
    <row r="5358" spans="4:15" x14ac:dyDescent="0.2">
      <c r="D5358" s="200"/>
      <c r="E5358" s="11"/>
      <c r="F5358" s="10"/>
      <c r="G5358" s="7">
        <v>100</v>
      </c>
      <c r="H5358" s="53">
        <v>0</v>
      </c>
      <c r="I5358" s="2">
        <v>5.8823529411760003</v>
      </c>
      <c r="J5358" s="16">
        <v>0</v>
      </c>
      <c r="K5358" s="25">
        <v>29.411764705882</v>
      </c>
      <c r="L5358" s="2">
        <v>64.705882352941003</v>
      </c>
      <c r="M5358" s="2">
        <v>8.8235294117649996</v>
      </c>
      <c r="N5358" s="2">
        <v>8.8235294117649996</v>
      </c>
      <c r="O5358" s="48">
        <v>0</v>
      </c>
    </row>
    <row r="5359" spans="4:15" x14ac:dyDescent="0.2">
      <c r="D5359" s="200"/>
      <c r="E5359" s="4" t="s">
        <v>39</v>
      </c>
      <c r="F5359" s="5"/>
      <c r="G5359" s="6">
        <v>54</v>
      </c>
      <c r="H5359" s="8">
        <v>1</v>
      </c>
      <c r="I5359" s="1">
        <v>1</v>
      </c>
      <c r="J5359" s="1">
        <v>0</v>
      </c>
      <c r="K5359" s="1">
        <v>13</v>
      </c>
      <c r="L5359" s="1">
        <v>40</v>
      </c>
      <c r="M5359" s="1">
        <v>5</v>
      </c>
      <c r="N5359" s="1">
        <v>2</v>
      </c>
      <c r="O5359" s="9">
        <v>0</v>
      </c>
    </row>
    <row r="5360" spans="4:15" x14ac:dyDescent="0.2">
      <c r="D5360" s="200"/>
      <c r="E5360" s="11"/>
      <c r="F5360" s="10"/>
      <c r="G5360" s="7">
        <v>100</v>
      </c>
      <c r="H5360" s="18">
        <v>1.851851851852</v>
      </c>
      <c r="I5360" s="2">
        <v>1.851851851852</v>
      </c>
      <c r="J5360" s="16">
        <v>0</v>
      </c>
      <c r="K5360" s="2">
        <v>24.074074074074002</v>
      </c>
      <c r="L5360" s="25">
        <v>74.074074074074005</v>
      </c>
      <c r="M5360" s="2">
        <v>9.2592592592590002</v>
      </c>
      <c r="N5360" s="30">
        <v>3.7037037037039999</v>
      </c>
      <c r="O5360" s="48">
        <v>0</v>
      </c>
    </row>
    <row r="5361" spans="2:15" x14ac:dyDescent="0.2">
      <c r="D5361" s="200"/>
      <c r="E5361" s="4" t="s">
        <v>40</v>
      </c>
      <c r="F5361" s="5"/>
      <c r="G5361" s="6">
        <v>72</v>
      </c>
      <c r="H5361" s="8">
        <v>3</v>
      </c>
      <c r="I5361" s="1">
        <v>2</v>
      </c>
      <c r="J5361" s="1">
        <v>0</v>
      </c>
      <c r="K5361" s="1">
        <v>11</v>
      </c>
      <c r="L5361" s="1">
        <v>54</v>
      </c>
      <c r="M5361" s="1">
        <v>12</v>
      </c>
      <c r="N5361" s="1">
        <v>5</v>
      </c>
      <c r="O5361" s="9">
        <v>0</v>
      </c>
    </row>
    <row r="5362" spans="2:15" x14ac:dyDescent="0.2">
      <c r="D5362" s="201"/>
      <c r="E5362" s="45"/>
      <c r="F5362" s="51"/>
      <c r="G5362" s="81">
        <v>100</v>
      </c>
      <c r="H5362" s="115">
        <v>4.166666666667</v>
      </c>
      <c r="I5362" s="64">
        <v>2.7777777777780002</v>
      </c>
      <c r="J5362" s="62">
        <v>0</v>
      </c>
      <c r="K5362" s="64">
        <v>15.277777777778001</v>
      </c>
      <c r="L5362" s="124">
        <v>75</v>
      </c>
      <c r="M5362" s="124">
        <v>16.666666666666998</v>
      </c>
      <c r="N5362" s="64">
        <v>6.9444444444439997</v>
      </c>
      <c r="O5362" s="116">
        <v>0</v>
      </c>
    </row>
    <row r="5364" spans="2:15" x14ac:dyDescent="0.2">
      <c r="B5364" s="40" t="str">
        <f xml:space="preserve"> HYPERLINK("#'目次'!B136", "[130]")</f>
        <v>[130]</v>
      </c>
      <c r="C5364" s="23" t="s">
        <v>248</v>
      </c>
    </row>
    <row r="5365" spans="2:15" x14ac:dyDescent="0.2">
      <c r="C5365" s="186" t="s">
        <v>240</v>
      </c>
    </row>
    <row r="5367" spans="2:15" x14ac:dyDescent="0.2">
      <c r="C5367" s="23" t="s">
        <v>48</v>
      </c>
    </row>
    <row r="5368" spans="2:15" ht="36" x14ac:dyDescent="0.2">
      <c r="D5368" s="195"/>
      <c r="E5368" s="196"/>
      <c r="F5368" s="196"/>
      <c r="G5368" s="37" t="s">
        <v>15</v>
      </c>
      <c r="H5368" s="33" t="s">
        <v>249</v>
      </c>
      <c r="I5368" s="13" t="s">
        <v>250</v>
      </c>
      <c r="J5368" s="13" t="s">
        <v>251</v>
      </c>
      <c r="K5368" s="13" t="s">
        <v>252</v>
      </c>
      <c r="L5368" s="13" t="s">
        <v>98</v>
      </c>
      <c r="M5368" s="13" t="s">
        <v>253</v>
      </c>
      <c r="N5368" s="13" t="s">
        <v>99</v>
      </c>
      <c r="O5368" s="38" t="s">
        <v>18</v>
      </c>
    </row>
    <row r="5369" spans="2:15" x14ac:dyDescent="0.2">
      <c r="D5369" s="197"/>
      <c r="E5369" s="198"/>
      <c r="F5369" s="198"/>
      <c r="G5369" s="35"/>
      <c r="H5369" s="39"/>
      <c r="I5369" s="14"/>
      <c r="J5369" s="14"/>
      <c r="K5369" s="14"/>
      <c r="L5369" s="14"/>
      <c r="M5369" s="14"/>
      <c r="N5369" s="14"/>
      <c r="O5369" s="34"/>
    </row>
    <row r="5370" spans="2:15" x14ac:dyDescent="0.2">
      <c r="D5370" s="78"/>
      <c r="E5370" s="79" t="s">
        <v>15</v>
      </c>
      <c r="F5370" s="66"/>
      <c r="G5370" s="36">
        <v>213</v>
      </c>
      <c r="H5370" s="17">
        <v>9</v>
      </c>
      <c r="I5370" s="17">
        <v>6</v>
      </c>
      <c r="J5370" s="17">
        <v>3</v>
      </c>
      <c r="K5370" s="17">
        <v>42</v>
      </c>
      <c r="L5370" s="17">
        <v>147</v>
      </c>
      <c r="M5370" s="17">
        <v>23</v>
      </c>
      <c r="N5370" s="17">
        <v>19</v>
      </c>
      <c r="O5370" s="47">
        <v>0</v>
      </c>
    </row>
    <row r="5371" spans="2:15" x14ac:dyDescent="0.2">
      <c r="D5371" s="45"/>
      <c r="E5371" s="51"/>
      <c r="F5371" s="67"/>
      <c r="G5371" s="7">
        <v>100</v>
      </c>
      <c r="H5371" s="2">
        <v>4.2253521126760001</v>
      </c>
      <c r="I5371" s="2">
        <v>2.8169014084509998</v>
      </c>
      <c r="J5371" s="2">
        <v>1.4084507042250001</v>
      </c>
      <c r="K5371" s="2">
        <v>19.718309859154999</v>
      </c>
      <c r="L5371" s="2">
        <v>69.014084507042</v>
      </c>
      <c r="M5371" s="2">
        <v>10.798122065728</v>
      </c>
      <c r="N5371" s="2">
        <v>8.9201877934270009</v>
      </c>
      <c r="O5371" s="48">
        <v>0</v>
      </c>
    </row>
    <row r="5372" spans="2:15" x14ac:dyDescent="0.2">
      <c r="D5372" s="199" t="s">
        <v>49</v>
      </c>
      <c r="E5372" s="22" t="s">
        <v>50</v>
      </c>
      <c r="F5372" s="21"/>
      <c r="G5372" s="19">
        <v>5</v>
      </c>
      <c r="H5372" s="27">
        <v>0</v>
      </c>
      <c r="I5372" s="3">
        <v>0</v>
      </c>
      <c r="J5372" s="3">
        <v>0</v>
      </c>
      <c r="K5372" s="3">
        <v>0</v>
      </c>
      <c r="L5372" s="3">
        <v>4</v>
      </c>
      <c r="M5372" s="3">
        <v>1</v>
      </c>
      <c r="N5372" s="3">
        <v>1</v>
      </c>
      <c r="O5372" s="26">
        <v>0</v>
      </c>
    </row>
    <row r="5373" spans="2:15" x14ac:dyDescent="0.2">
      <c r="D5373" s="200"/>
      <c r="E5373" s="11"/>
      <c r="F5373" s="10"/>
      <c r="G5373" s="7">
        <v>100</v>
      </c>
      <c r="H5373" s="53">
        <v>0</v>
      </c>
      <c r="I5373" s="16">
        <v>0</v>
      </c>
      <c r="J5373" s="16">
        <v>0</v>
      </c>
      <c r="K5373" s="82">
        <v>0</v>
      </c>
      <c r="L5373" s="41">
        <v>80</v>
      </c>
      <c r="M5373" s="25">
        <v>20</v>
      </c>
      <c r="N5373" s="41">
        <v>20</v>
      </c>
      <c r="O5373" s="48">
        <v>0</v>
      </c>
    </row>
    <row r="5374" spans="2:15" x14ac:dyDescent="0.2">
      <c r="D5374" s="200"/>
      <c r="E5374" s="4" t="s">
        <v>51</v>
      </c>
      <c r="F5374" s="5"/>
      <c r="G5374" s="6">
        <v>32</v>
      </c>
      <c r="H5374" s="8">
        <v>2</v>
      </c>
      <c r="I5374" s="1">
        <v>1</v>
      </c>
      <c r="J5374" s="1">
        <v>0</v>
      </c>
      <c r="K5374" s="1">
        <v>7</v>
      </c>
      <c r="L5374" s="1">
        <v>24</v>
      </c>
      <c r="M5374" s="1">
        <v>2</v>
      </c>
      <c r="N5374" s="1">
        <v>2</v>
      </c>
      <c r="O5374" s="9">
        <v>0</v>
      </c>
    </row>
    <row r="5375" spans="2:15" x14ac:dyDescent="0.2">
      <c r="D5375" s="200"/>
      <c r="E5375" s="11"/>
      <c r="F5375" s="10"/>
      <c r="G5375" s="7">
        <v>100</v>
      </c>
      <c r="H5375" s="18">
        <v>6.25</v>
      </c>
      <c r="I5375" s="2">
        <v>3.125</v>
      </c>
      <c r="J5375" s="16">
        <v>0</v>
      </c>
      <c r="K5375" s="2">
        <v>21.875</v>
      </c>
      <c r="L5375" s="25">
        <v>75</v>
      </c>
      <c r="M5375" s="2">
        <v>6.25</v>
      </c>
      <c r="N5375" s="2">
        <v>6.25</v>
      </c>
      <c r="O5375" s="48">
        <v>0</v>
      </c>
    </row>
    <row r="5376" spans="2:15" x14ac:dyDescent="0.2">
      <c r="D5376" s="200"/>
      <c r="E5376" s="4" t="s">
        <v>52</v>
      </c>
      <c r="F5376" s="5"/>
      <c r="G5376" s="6">
        <v>5</v>
      </c>
      <c r="H5376" s="8">
        <v>0</v>
      </c>
      <c r="I5376" s="1">
        <v>0</v>
      </c>
      <c r="J5376" s="1">
        <v>0</v>
      </c>
      <c r="K5376" s="1">
        <v>2</v>
      </c>
      <c r="L5376" s="1">
        <v>2</v>
      </c>
      <c r="M5376" s="1">
        <v>0</v>
      </c>
      <c r="N5376" s="1">
        <v>2</v>
      </c>
      <c r="O5376" s="9">
        <v>0</v>
      </c>
    </row>
    <row r="5377" spans="4:15" x14ac:dyDescent="0.2">
      <c r="D5377" s="200"/>
      <c r="E5377" s="11"/>
      <c r="F5377" s="10"/>
      <c r="G5377" s="7">
        <v>100</v>
      </c>
      <c r="H5377" s="53">
        <v>0</v>
      </c>
      <c r="I5377" s="16">
        <v>0</v>
      </c>
      <c r="J5377" s="16">
        <v>0</v>
      </c>
      <c r="K5377" s="41">
        <v>40</v>
      </c>
      <c r="L5377" s="50">
        <v>40</v>
      </c>
      <c r="M5377" s="82">
        <v>0</v>
      </c>
      <c r="N5377" s="41">
        <v>40</v>
      </c>
      <c r="O5377" s="48">
        <v>0</v>
      </c>
    </row>
    <row r="5378" spans="4:15" x14ac:dyDescent="0.2">
      <c r="D5378" s="200"/>
      <c r="E5378" s="4" t="s">
        <v>53</v>
      </c>
      <c r="F5378" s="5"/>
      <c r="G5378" s="6">
        <v>10</v>
      </c>
      <c r="H5378" s="8">
        <v>0</v>
      </c>
      <c r="I5378" s="1">
        <v>0</v>
      </c>
      <c r="J5378" s="1">
        <v>0</v>
      </c>
      <c r="K5378" s="1">
        <v>2</v>
      </c>
      <c r="L5378" s="1">
        <v>7</v>
      </c>
      <c r="M5378" s="1">
        <v>2</v>
      </c>
      <c r="N5378" s="1">
        <v>0</v>
      </c>
      <c r="O5378" s="9">
        <v>0</v>
      </c>
    </row>
    <row r="5379" spans="4:15" x14ac:dyDescent="0.2">
      <c r="D5379" s="200"/>
      <c r="E5379" s="11"/>
      <c r="F5379" s="10"/>
      <c r="G5379" s="7">
        <v>100</v>
      </c>
      <c r="H5379" s="53">
        <v>0</v>
      </c>
      <c r="I5379" s="16">
        <v>0</v>
      </c>
      <c r="J5379" s="16">
        <v>0</v>
      </c>
      <c r="K5379" s="2">
        <v>20</v>
      </c>
      <c r="L5379" s="2">
        <v>70</v>
      </c>
      <c r="M5379" s="25">
        <v>20</v>
      </c>
      <c r="N5379" s="49">
        <v>0</v>
      </c>
      <c r="O5379" s="48">
        <v>0</v>
      </c>
    </row>
    <row r="5380" spans="4:15" x14ac:dyDescent="0.2">
      <c r="D5380" s="200"/>
      <c r="E5380" s="4" t="s">
        <v>54</v>
      </c>
      <c r="F5380" s="5"/>
      <c r="G5380" s="6">
        <v>26</v>
      </c>
      <c r="H5380" s="8">
        <v>2</v>
      </c>
      <c r="I5380" s="1">
        <v>0</v>
      </c>
      <c r="J5380" s="1">
        <v>0</v>
      </c>
      <c r="K5380" s="1">
        <v>5</v>
      </c>
      <c r="L5380" s="1">
        <v>19</v>
      </c>
      <c r="M5380" s="1">
        <v>2</v>
      </c>
      <c r="N5380" s="1">
        <v>2</v>
      </c>
      <c r="O5380" s="9">
        <v>0</v>
      </c>
    </row>
    <row r="5381" spans="4:15" x14ac:dyDescent="0.2">
      <c r="D5381" s="200"/>
      <c r="E5381" s="11"/>
      <c r="F5381" s="10"/>
      <c r="G5381" s="7">
        <v>100</v>
      </c>
      <c r="H5381" s="18">
        <v>7.6923076923079998</v>
      </c>
      <c r="I5381" s="16">
        <v>0</v>
      </c>
      <c r="J5381" s="16">
        <v>0</v>
      </c>
      <c r="K5381" s="2">
        <v>19.230769230768999</v>
      </c>
      <c r="L5381" s="2">
        <v>73.076923076922995</v>
      </c>
      <c r="M5381" s="2">
        <v>7.6923076923079998</v>
      </c>
      <c r="N5381" s="2">
        <v>7.6923076923079998</v>
      </c>
      <c r="O5381" s="48">
        <v>0</v>
      </c>
    </row>
    <row r="5382" spans="4:15" x14ac:dyDescent="0.2">
      <c r="D5382" s="200"/>
      <c r="E5382" s="4" t="s">
        <v>55</v>
      </c>
      <c r="F5382" s="5"/>
      <c r="G5382" s="6">
        <v>5</v>
      </c>
      <c r="H5382" s="8">
        <v>0</v>
      </c>
      <c r="I5382" s="1">
        <v>0</v>
      </c>
      <c r="J5382" s="1">
        <v>1</v>
      </c>
      <c r="K5382" s="1">
        <v>0</v>
      </c>
      <c r="L5382" s="1">
        <v>4</v>
      </c>
      <c r="M5382" s="1">
        <v>0</v>
      </c>
      <c r="N5382" s="1">
        <v>0</v>
      </c>
      <c r="O5382" s="9">
        <v>0</v>
      </c>
    </row>
    <row r="5383" spans="4:15" x14ac:dyDescent="0.2">
      <c r="D5383" s="200"/>
      <c r="E5383" s="11"/>
      <c r="F5383" s="10"/>
      <c r="G5383" s="7">
        <v>100</v>
      </c>
      <c r="H5383" s="53">
        <v>0</v>
      </c>
      <c r="I5383" s="16">
        <v>0</v>
      </c>
      <c r="J5383" s="41">
        <v>20</v>
      </c>
      <c r="K5383" s="82">
        <v>0</v>
      </c>
      <c r="L5383" s="41">
        <v>80</v>
      </c>
      <c r="M5383" s="82">
        <v>0</v>
      </c>
      <c r="N5383" s="49">
        <v>0</v>
      </c>
      <c r="O5383" s="48">
        <v>0</v>
      </c>
    </row>
    <row r="5384" spans="4:15" x14ac:dyDescent="0.2">
      <c r="D5384" s="200"/>
      <c r="E5384" s="4" t="s">
        <v>56</v>
      </c>
      <c r="F5384" s="5"/>
      <c r="G5384" s="6">
        <v>29</v>
      </c>
      <c r="H5384" s="8">
        <v>1</v>
      </c>
      <c r="I5384" s="1">
        <v>1</v>
      </c>
      <c r="J5384" s="1">
        <v>0</v>
      </c>
      <c r="K5384" s="1">
        <v>6</v>
      </c>
      <c r="L5384" s="1">
        <v>20</v>
      </c>
      <c r="M5384" s="1">
        <v>1</v>
      </c>
      <c r="N5384" s="1">
        <v>3</v>
      </c>
      <c r="O5384" s="9">
        <v>0</v>
      </c>
    </row>
    <row r="5385" spans="4:15" x14ac:dyDescent="0.2">
      <c r="D5385" s="200"/>
      <c r="E5385" s="11"/>
      <c r="F5385" s="10"/>
      <c r="G5385" s="7">
        <v>100</v>
      </c>
      <c r="H5385" s="18">
        <v>3.4482758620689999</v>
      </c>
      <c r="I5385" s="2">
        <v>3.4482758620689999</v>
      </c>
      <c r="J5385" s="16">
        <v>0</v>
      </c>
      <c r="K5385" s="2">
        <v>20.689655172414</v>
      </c>
      <c r="L5385" s="2">
        <v>68.965517241379004</v>
      </c>
      <c r="M5385" s="30">
        <v>3.4482758620689999</v>
      </c>
      <c r="N5385" s="2">
        <v>10.344827586207</v>
      </c>
      <c r="O5385" s="48">
        <v>0</v>
      </c>
    </row>
    <row r="5386" spans="4:15" x14ac:dyDescent="0.2">
      <c r="D5386" s="200"/>
      <c r="E5386" s="4" t="s">
        <v>57</v>
      </c>
      <c r="F5386" s="5"/>
      <c r="G5386" s="6">
        <v>56</v>
      </c>
      <c r="H5386" s="8">
        <v>3</v>
      </c>
      <c r="I5386" s="1">
        <v>1</v>
      </c>
      <c r="J5386" s="1">
        <v>0</v>
      </c>
      <c r="K5386" s="1">
        <v>11</v>
      </c>
      <c r="L5386" s="1">
        <v>36</v>
      </c>
      <c r="M5386" s="1">
        <v>9</v>
      </c>
      <c r="N5386" s="1">
        <v>7</v>
      </c>
      <c r="O5386" s="9">
        <v>0</v>
      </c>
    </row>
    <row r="5387" spans="4:15" x14ac:dyDescent="0.2">
      <c r="D5387" s="200"/>
      <c r="E5387" s="11"/>
      <c r="F5387" s="10"/>
      <c r="G5387" s="7">
        <v>100</v>
      </c>
      <c r="H5387" s="18">
        <v>5.3571428571429998</v>
      </c>
      <c r="I5387" s="2">
        <v>1.785714285714</v>
      </c>
      <c r="J5387" s="16">
        <v>0</v>
      </c>
      <c r="K5387" s="2">
        <v>19.642857142857</v>
      </c>
      <c r="L5387" s="2">
        <v>64.285714285713993</v>
      </c>
      <c r="M5387" s="25">
        <v>16.071428571428999</v>
      </c>
      <c r="N5387" s="2">
        <v>12.5</v>
      </c>
      <c r="O5387" s="48">
        <v>0</v>
      </c>
    </row>
    <row r="5388" spans="4:15" x14ac:dyDescent="0.2">
      <c r="D5388" s="200"/>
      <c r="E5388" s="4" t="s">
        <v>58</v>
      </c>
      <c r="F5388" s="5"/>
      <c r="G5388" s="6">
        <v>3</v>
      </c>
      <c r="H5388" s="8">
        <v>1</v>
      </c>
      <c r="I5388" s="1">
        <v>0</v>
      </c>
      <c r="J5388" s="1">
        <v>2</v>
      </c>
      <c r="K5388" s="1">
        <v>0</v>
      </c>
      <c r="L5388" s="1">
        <v>0</v>
      </c>
      <c r="M5388" s="1">
        <v>0</v>
      </c>
      <c r="N5388" s="1">
        <v>0</v>
      </c>
      <c r="O5388" s="9">
        <v>0</v>
      </c>
    </row>
    <row r="5389" spans="4:15" x14ac:dyDescent="0.2">
      <c r="D5389" s="200"/>
      <c r="E5389" s="11"/>
      <c r="F5389" s="10"/>
      <c r="G5389" s="7">
        <v>100</v>
      </c>
      <c r="H5389" s="75">
        <v>33.333333333333002</v>
      </c>
      <c r="I5389" s="16">
        <v>0</v>
      </c>
      <c r="J5389" s="41">
        <v>66.666666666666998</v>
      </c>
      <c r="K5389" s="82">
        <v>0</v>
      </c>
      <c r="L5389" s="82">
        <v>0</v>
      </c>
      <c r="M5389" s="82">
        <v>0</v>
      </c>
      <c r="N5389" s="49">
        <v>0</v>
      </c>
      <c r="O5389" s="48">
        <v>0</v>
      </c>
    </row>
    <row r="5390" spans="4:15" x14ac:dyDescent="0.2">
      <c r="D5390" s="200"/>
      <c r="E5390" s="4" t="s">
        <v>59</v>
      </c>
      <c r="F5390" s="5"/>
      <c r="G5390" s="6">
        <v>42</v>
      </c>
      <c r="H5390" s="8">
        <v>0</v>
      </c>
      <c r="I5390" s="1">
        <v>3</v>
      </c>
      <c r="J5390" s="1">
        <v>0</v>
      </c>
      <c r="K5390" s="1">
        <v>9</v>
      </c>
      <c r="L5390" s="1">
        <v>31</v>
      </c>
      <c r="M5390" s="1">
        <v>6</v>
      </c>
      <c r="N5390" s="1">
        <v>2</v>
      </c>
      <c r="O5390" s="9">
        <v>0</v>
      </c>
    </row>
    <row r="5391" spans="4:15" x14ac:dyDescent="0.2">
      <c r="D5391" s="200"/>
      <c r="E5391" s="11"/>
      <c r="F5391" s="10"/>
      <c r="G5391" s="7">
        <v>100</v>
      </c>
      <c r="H5391" s="53">
        <v>0</v>
      </c>
      <c r="I5391" s="2">
        <v>7.1428571428570002</v>
      </c>
      <c r="J5391" s="16">
        <v>0</v>
      </c>
      <c r="K5391" s="2">
        <v>21.428571428571001</v>
      </c>
      <c r="L5391" s="2">
        <v>73.809523809523995</v>
      </c>
      <c r="M5391" s="2">
        <v>14.285714285714</v>
      </c>
      <c r="N5391" s="2">
        <v>4.7619047619049999</v>
      </c>
      <c r="O5391" s="48">
        <v>0</v>
      </c>
    </row>
    <row r="5392" spans="4:15" x14ac:dyDescent="0.2">
      <c r="D5392" s="199" t="s">
        <v>60</v>
      </c>
      <c r="E5392" s="22" t="s">
        <v>61</v>
      </c>
      <c r="F5392" s="21"/>
      <c r="G5392" s="19">
        <v>54</v>
      </c>
      <c r="H5392" s="27">
        <v>1</v>
      </c>
      <c r="I5392" s="3">
        <v>2</v>
      </c>
      <c r="J5392" s="3">
        <v>0</v>
      </c>
      <c r="K5392" s="3">
        <v>9</v>
      </c>
      <c r="L5392" s="3">
        <v>39</v>
      </c>
      <c r="M5392" s="3">
        <v>8</v>
      </c>
      <c r="N5392" s="3">
        <v>4</v>
      </c>
      <c r="O5392" s="26">
        <v>0</v>
      </c>
    </row>
    <row r="5393" spans="4:15" x14ac:dyDescent="0.2">
      <c r="D5393" s="200"/>
      <c r="E5393" s="11"/>
      <c r="F5393" s="10"/>
      <c r="G5393" s="7">
        <v>100</v>
      </c>
      <c r="H5393" s="18">
        <v>1.851851851852</v>
      </c>
      <c r="I5393" s="2">
        <v>3.7037037037039999</v>
      </c>
      <c r="J5393" s="16">
        <v>0</v>
      </c>
      <c r="K5393" s="2">
        <v>16.666666666666998</v>
      </c>
      <c r="L5393" s="2">
        <v>72.222222222222001</v>
      </c>
      <c r="M5393" s="2">
        <v>14.814814814815</v>
      </c>
      <c r="N5393" s="2">
        <v>7.4074074074069998</v>
      </c>
      <c r="O5393" s="48">
        <v>0</v>
      </c>
    </row>
    <row r="5394" spans="4:15" x14ac:dyDescent="0.2">
      <c r="D5394" s="200"/>
      <c r="E5394" s="4" t="s">
        <v>62</v>
      </c>
      <c r="F5394" s="5"/>
      <c r="G5394" s="6">
        <v>33</v>
      </c>
      <c r="H5394" s="8">
        <v>1</v>
      </c>
      <c r="I5394" s="1">
        <v>0</v>
      </c>
      <c r="J5394" s="1">
        <v>0</v>
      </c>
      <c r="K5394" s="1">
        <v>2</v>
      </c>
      <c r="L5394" s="1">
        <v>25</v>
      </c>
      <c r="M5394" s="1">
        <v>4</v>
      </c>
      <c r="N5394" s="1">
        <v>4</v>
      </c>
      <c r="O5394" s="9">
        <v>0</v>
      </c>
    </row>
    <row r="5395" spans="4:15" x14ac:dyDescent="0.2">
      <c r="D5395" s="200"/>
      <c r="E5395" s="11"/>
      <c r="F5395" s="10"/>
      <c r="G5395" s="7">
        <v>100</v>
      </c>
      <c r="H5395" s="18">
        <v>3.0303030303030001</v>
      </c>
      <c r="I5395" s="16">
        <v>0</v>
      </c>
      <c r="J5395" s="16">
        <v>0</v>
      </c>
      <c r="K5395" s="50">
        <v>6.0606060606060002</v>
      </c>
      <c r="L5395" s="25">
        <v>75.757575757576006</v>
      </c>
      <c r="M5395" s="2">
        <v>12.121212121212</v>
      </c>
      <c r="N5395" s="2">
        <v>12.121212121212</v>
      </c>
      <c r="O5395" s="48">
        <v>0</v>
      </c>
    </row>
    <row r="5396" spans="4:15" x14ac:dyDescent="0.2">
      <c r="D5396" s="200"/>
      <c r="E5396" s="4" t="s">
        <v>63</v>
      </c>
      <c r="F5396" s="5"/>
      <c r="G5396" s="6">
        <v>15</v>
      </c>
      <c r="H5396" s="8">
        <v>1</v>
      </c>
      <c r="I5396" s="1">
        <v>0</v>
      </c>
      <c r="J5396" s="1">
        <v>0</v>
      </c>
      <c r="K5396" s="1">
        <v>5</v>
      </c>
      <c r="L5396" s="1">
        <v>10</v>
      </c>
      <c r="M5396" s="1">
        <v>0</v>
      </c>
      <c r="N5396" s="1">
        <v>0</v>
      </c>
      <c r="O5396" s="9">
        <v>0</v>
      </c>
    </row>
    <row r="5397" spans="4:15" x14ac:dyDescent="0.2">
      <c r="D5397" s="200"/>
      <c r="E5397" s="11"/>
      <c r="F5397" s="10"/>
      <c r="G5397" s="7">
        <v>100</v>
      </c>
      <c r="H5397" s="18">
        <v>6.666666666667</v>
      </c>
      <c r="I5397" s="16">
        <v>0</v>
      </c>
      <c r="J5397" s="16">
        <v>0</v>
      </c>
      <c r="K5397" s="41">
        <v>33.333333333333002</v>
      </c>
      <c r="L5397" s="2">
        <v>66.666666666666998</v>
      </c>
      <c r="M5397" s="82">
        <v>0</v>
      </c>
      <c r="N5397" s="49">
        <v>0</v>
      </c>
      <c r="O5397" s="48">
        <v>0</v>
      </c>
    </row>
    <row r="5398" spans="4:15" x14ac:dyDescent="0.2">
      <c r="D5398" s="200"/>
      <c r="E5398" s="4" t="s">
        <v>64</v>
      </c>
      <c r="F5398" s="5"/>
      <c r="G5398" s="6">
        <v>12</v>
      </c>
      <c r="H5398" s="8">
        <v>2</v>
      </c>
      <c r="I5398" s="1">
        <v>1</v>
      </c>
      <c r="J5398" s="1">
        <v>0</v>
      </c>
      <c r="K5398" s="1">
        <v>2</v>
      </c>
      <c r="L5398" s="1">
        <v>10</v>
      </c>
      <c r="M5398" s="1">
        <v>0</v>
      </c>
      <c r="N5398" s="1">
        <v>0</v>
      </c>
      <c r="O5398" s="9">
        <v>0</v>
      </c>
    </row>
    <row r="5399" spans="4:15" x14ac:dyDescent="0.2">
      <c r="D5399" s="200"/>
      <c r="E5399" s="11"/>
      <c r="F5399" s="10"/>
      <c r="G5399" s="7">
        <v>100</v>
      </c>
      <c r="H5399" s="75">
        <v>16.666666666666998</v>
      </c>
      <c r="I5399" s="25">
        <v>8.333333333333</v>
      </c>
      <c r="J5399" s="16">
        <v>0</v>
      </c>
      <c r="K5399" s="2">
        <v>16.666666666666998</v>
      </c>
      <c r="L5399" s="41">
        <v>83.333333333333002</v>
      </c>
      <c r="M5399" s="82">
        <v>0</v>
      </c>
      <c r="N5399" s="49">
        <v>0</v>
      </c>
      <c r="O5399" s="48">
        <v>0</v>
      </c>
    </row>
    <row r="5400" spans="4:15" x14ac:dyDescent="0.2">
      <c r="D5400" s="200"/>
      <c r="E5400" s="4" t="s">
        <v>65</v>
      </c>
      <c r="F5400" s="5"/>
      <c r="G5400" s="6">
        <v>16</v>
      </c>
      <c r="H5400" s="8">
        <v>0</v>
      </c>
      <c r="I5400" s="1">
        <v>0</v>
      </c>
      <c r="J5400" s="1">
        <v>1</v>
      </c>
      <c r="K5400" s="1">
        <v>4</v>
      </c>
      <c r="L5400" s="1">
        <v>10</v>
      </c>
      <c r="M5400" s="1">
        <v>2</v>
      </c>
      <c r="N5400" s="1">
        <v>2</v>
      </c>
      <c r="O5400" s="9">
        <v>0</v>
      </c>
    </row>
    <row r="5401" spans="4:15" x14ac:dyDescent="0.2">
      <c r="D5401" s="200"/>
      <c r="E5401" s="11"/>
      <c r="F5401" s="10"/>
      <c r="G5401" s="7">
        <v>100</v>
      </c>
      <c r="H5401" s="53">
        <v>0</v>
      </c>
      <c r="I5401" s="16">
        <v>0</v>
      </c>
      <c r="J5401" s="2">
        <v>6.25</v>
      </c>
      <c r="K5401" s="25">
        <v>25</v>
      </c>
      <c r="L5401" s="30">
        <v>62.5</v>
      </c>
      <c r="M5401" s="2">
        <v>12.5</v>
      </c>
      <c r="N5401" s="2">
        <v>12.5</v>
      </c>
      <c r="O5401" s="48">
        <v>0</v>
      </c>
    </row>
    <row r="5402" spans="4:15" x14ac:dyDescent="0.2">
      <c r="D5402" s="200"/>
      <c r="E5402" s="4" t="s">
        <v>66</v>
      </c>
      <c r="F5402" s="5"/>
      <c r="G5402" s="6">
        <v>12</v>
      </c>
      <c r="H5402" s="8">
        <v>1</v>
      </c>
      <c r="I5402" s="1">
        <v>1</v>
      </c>
      <c r="J5402" s="1">
        <v>0</v>
      </c>
      <c r="K5402" s="1">
        <v>4</v>
      </c>
      <c r="L5402" s="1">
        <v>7</v>
      </c>
      <c r="M5402" s="1">
        <v>1</v>
      </c>
      <c r="N5402" s="1">
        <v>1</v>
      </c>
      <c r="O5402" s="9">
        <v>0</v>
      </c>
    </row>
    <row r="5403" spans="4:15" x14ac:dyDescent="0.2">
      <c r="D5403" s="200"/>
      <c r="E5403" s="11"/>
      <c r="F5403" s="10"/>
      <c r="G5403" s="7">
        <v>100</v>
      </c>
      <c r="H5403" s="18">
        <v>8.333333333333</v>
      </c>
      <c r="I5403" s="25">
        <v>8.333333333333</v>
      </c>
      <c r="J5403" s="16">
        <v>0</v>
      </c>
      <c r="K5403" s="41">
        <v>33.333333333333002</v>
      </c>
      <c r="L5403" s="50">
        <v>58.333333333333002</v>
      </c>
      <c r="M5403" s="2">
        <v>8.333333333333</v>
      </c>
      <c r="N5403" s="2">
        <v>8.333333333333</v>
      </c>
      <c r="O5403" s="48">
        <v>0</v>
      </c>
    </row>
    <row r="5404" spans="4:15" x14ac:dyDescent="0.2">
      <c r="D5404" s="200"/>
      <c r="E5404" s="4" t="s">
        <v>67</v>
      </c>
      <c r="F5404" s="5"/>
      <c r="G5404" s="6">
        <v>31</v>
      </c>
      <c r="H5404" s="8">
        <v>2</v>
      </c>
      <c r="I5404" s="1">
        <v>1</v>
      </c>
      <c r="J5404" s="1">
        <v>2</v>
      </c>
      <c r="K5404" s="1">
        <v>6</v>
      </c>
      <c r="L5404" s="1">
        <v>21</v>
      </c>
      <c r="M5404" s="1">
        <v>1</v>
      </c>
      <c r="N5404" s="1">
        <v>4</v>
      </c>
      <c r="O5404" s="9">
        <v>0</v>
      </c>
    </row>
    <row r="5405" spans="4:15" x14ac:dyDescent="0.2">
      <c r="D5405" s="200"/>
      <c r="E5405" s="11"/>
      <c r="F5405" s="10"/>
      <c r="G5405" s="7">
        <v>100</v>
      </c>
      <c r="H5405" s="18">
        <v>6.4516129032259997</v>
      </c>
      <c r="I5405" s="2">
        <v>3.2258064516129998</v>
      </c>
      <c r="J5405" s="25">
        <v>6.4516129032259997</v>
      </c>
      <c r="K5405" s="2">
        <v>19.354838709677001</v>
      </c>
      <c r="L5405" s="2">
        <v>67.741935483871003</v>
      </c>
      <c r="M5405" s="30">
        <v>3.2258064516129998</v>
      </c>
      <c r="N5405" s="2">
        <v>12.903225806451999</v>
      </c>
      <c r="O5405" s="48">
        <v>0</v>
      </c>
    </row>
    <row r="5406" spans="4:15" x14ac:dyDescent="0.2">
      <c r="D5406" s="200"/>
      <c r="E5406" s="4" t="s">
        <v>68</v>
      </c>
      <c r="F5406" s="5"/>
      <c r="G5406" s="6">
        <v>12</v>
      </c>
      <c r="H5406" s="8">
        <v>1</v>
      </c>
      <c r="I5406" s="1">
        <v>1</v>
      </c>
      <c r="J5406" s="1">
        <v>0</v>
      </c>
      <c r="K5406" s="1">
        <v>2</v>
      </c>
      <c r="L5406" s="1">
        <v>8</v>
      </c>
      <c r="M5406" s="1">
        <v>2</v>
      </c>
      <c r="N5406" s="1">
        <v>0</v>
      </c>
      <c r="O5406" s="9">
        <v>0</v>
      </c>
    </row>
    <row r="5407" spans="4:15" x14ac:dyDescent="0.2">
      <c r="D5407" s="200"/>
      <c r="E5407" s="11"/>
      <c r="F5407" s="10"/>
      <c r="G5407" s="7">
        <v>100</v>
      </c>
      <c r="H5407" s="18">
        <v>8.333333333333</v>
      </c>
      <c r="I5407" s="25">
        <v>8.333333333333</v>
      </c>
      <c r="J5407" s="16">
        <v>0</v>
      </c>
      <c r="K5407" s="2">
        <v>16.666666666666998</v>
      </c>
      <c r="L5407" s="2">
        <v>66.666666666666998</v>
      </c>
      <c r="M5407" s="25">
        <v>16.666666666666998</v>
      </c>
      <c r="N5407" s="49">
        <v>0</v>
      </c>
      <c r="O5407" s="48">
        <v>0</v>
      </c>
    </row>
    <row r="5408" spans="4:15" x14ac:dyDescent="0.2">
      <c r="D5408" s="200"/>
      <c r="E5408" s="4" t="s">
        <v>69</v>
      </c>
      <c r="F5408" s="5"/>
      <c r="G5408" s="6">
        <v>6</v>
      </c>
      <c r="H5408" s="8">
        <v>0</v>
      </c>
      <c r="I5408" s="1">
        <v>0</v>
      </c>
      <c r="J5408" s="1">
        <v>0</v>
      </c>
      <c r="K5408" s="1">
        <v>2</v>
      </c>
      <c r="L5408" s="1">
        <v>4</v>
      </c>
      <c r="M5408" s="1">
        <v>1</v>
      </c>
      <c r="N5408" s="1">
        <v>1</v>
      </c>
      <c r="O5408" s="9">
        <v>0</v>
      </c>
    </row>
    <row r="5409" spans="2:15" x14ac:dyDescent="0.2">
      <c r="D5409" s="200"/>
      <c r="E5409" s="11"/>
      <c r="F5409" s="10"/>
      <c r="G5409" s="7">
        <v>100</v>
      </c>
      <c r="H5409" s="53">
        <v>0</v>
      </c>
      <c r="I5409" s="16">
        <v>0</v>
      </c>
      <c r="J5409" s="16">
        <v>0</v>
      </c>
      <c r="K5409" s="41">
        <v>33.333333333333002</v>
      </c>
      <c r="L5409" s="2">
        <v>66.666666666666998</v>
      </c>
      <c r="M5409" s="25">
        <v>16.666666666666998</v>
      </c>
      <c r="N5409" s="25">
        <v>16.666666666666998</v>
      </c>
      <c r="O5409" s="48">
        <v>0</v>
      </c>
    </row>
    <row r="5410" spans="2:15" x14ac:dyDescent="0.2">
      <c r="D5410" s="199" t="s">
        <v>70</v>
      </c>
      <c r="E5410" s="22" t="s">
        <v>18</v>
      </c>
      <c r="F5410" s="21"/>
      <c r="G5410" s="19">
        <v>0</v>
      </c>
      <c r="H5410" s="27">
        <v>0</v>
      </c>
      <c r="I5410" s="3">
        <v>0</v>
      </c>
      <c r="J5410" s="3">
        <v>0</v>
      </c>
      <c r="K5410" s="3">
        <v>0</v>
      </c>
      <c r="L5410" s="3">
        <v>0</v>
      </c>
      <c r="M5410" s="3">
        <v>0</v>
      </c>
      <c r="N5410" s="3">
        <v>0</v>
      </c>
      <c r="O5410" s="26">
        <v>0</v>
      </c>
    </row>
    <row r="5411" spans="2:15" x14ac:dyDescent="0.2">
      <c r="D5411" s="201"/>
      <c r="E5411" s="45"/>
      <c r="F5411" s="51"/>
      <c r="G5411" s="119">
        <v>0</v>
      </c>
      <c r="H5411" s="118">
        <v>0</v>
      </c>
      <c r="I5411" s="62">
        <v>0</v>
      </c>
      <c r="J5411" s="62">
        <v>0</v>
      </c>
      <c r="K5411" s="83">
        <v>0</v>
      </c>
      <c r="L5411" s="83">
        <v>0</v>
      </c>
      <c r="M5411" s="83">
        <v>0</v>
      </c>
      <c r="N5411" s="103">
        <v>0</v>
      </c>
      <c r="O5411" s="116">
        <v>0</v>
      </c>
    </row>
    <row r="5413" spans="2:15" x14ac:dyDescent="0.2">
      <c r="B5413" s="40" t="str">
        <f xml:space="preserve"> HYPERLINK("#'目次'!B137", "[131]")</f>
        <v>[131]</v>
      </c>
      <c r="C5413" s="23" t="s">
        <v>248</v>
      </c>
    </row>
    <row r="5414" spans="2:15" x14ac:dyDescent="0.2">
      <c r="C5414" s="186" t="s">
        <v>240</v>
      </c>
    </row>
    <row r="5416" spans="2:15" x14ac:dyDescent="0.2">
      <c r="C5416" s="23" t="s">
        <v>73</v>
      </c>
    </row>
    <row r="5417" spans="2:15" ht="36" x14ac:dyDescent="0.2">
      <c r="D5417" s="195"/>
      <c r="E5417" s="196"/>
      <c r="F5417" s="196"/>
      <c r="G5417" s="37" t="s">
        <v>15</v>
      </c>
      <c r="H5417" s="33" t="s">
        <v>249</v>
      </c>
      <c r="I5417" s="13" t="s">
        <v>250</v>
      </c>
      <c r="J5417" s="13" t="s">
        <v>251</v>
      </c>
      <c r="K5417" s="13" t="s">
        <v>252</v>
      </c>
      <c r="L5417" s="13" t="s">
        <v>98</v>
      </c>
      <c r="M5417" s="13" t="s">
        <v>253</v>
      </c>
      <c r="N5417" s="13" t="s">
        <v>99</v>
      </c>
      <c r="O5417" s="38" t="s">
        <v>18</v>
      </c>
    </row>
    <row r="5418" spans="2:15" x14ac:dyDescent="0.2">
      <c r="D5418" s="197"/>
      <c r="E5418" s="198"/>
      <c r="F5418" s="198"/>
      <c r="G5418" s="35"/>
      <c r="H5418" s="39"/>
      <c r="I5418" s="14"/>
      <c r="J5418" s="14"/>
      <c r="K5418" s="14"/>
      <c r="L5418" s="14"/>
      <c r="M5418" s="14"/>
      <c r="N5418" s="14"/>
      <c r="O5418" s="34"/>
    </row>
    <row r="5419" spans="2:15" x14ac:dyDescent="0.2">
      <c r="D5419" s="78"/>
      <c r="E5419" s="79" t="s">
        <v>15</v>
      </c>
      <c r="F5419" s="66"/>
      <c r="G5419" s="36">
        <v>213</v>
      </c>
      <c r="H5419" s="17">
        <v>9</v>
      </c>
      <c r="I5419" s="17">
        <v>6</v>
      </c>
      <c r="J5419" s="17">
        <v>3</v>
      </c>
      <c r="K5419" s="17">
        <v>42</v>
      </c>
      <c r="L5419" s="17">
        <v>147</v>
      </c>
      <c r="M5419" s="17">
        <v>23</v>
      </c>
      <c r="N5419" s="17">
        <v>19</v>
      </c>
      <c r="O5419" s="47">
        <v>0</v>
      </c>
    </row>
    <row r="5420" spans="2:15" x14ac:dyDescent="0.2">
      <c r="D5420" s="45"/>
      <c r="E5420" s="51"/>
      <c r="F5420" s="67"/>
      <c r="G5420" s="7">
        <v>100</v>
      </c>
      <c r="H5420" s="2">
        <v>4.2253521126760001</v>
      </c>
      <c r="I5420" s="2">
        <v>2.8169014084509998</v>
      </c>
      <c r="J5420" s="2">
        <v>1.4084507042250001</v>
      </c>
      <c r="K5420" s="2">
        <v>19.718309859154999</v>
      </c>
      <c r="L5420" s="2">
        <v>69.014084507042</v>
      </c>
      <c r="M5420" s="2">
        <v>10.798122065728</v>
      </c>
      <c r="N5420" s="2">
        <v>8.9201877934270009</v>
      </c>
      <c r="O5420" s="48">
        <v>0</v>
      </c>
    </row>
    <row r="5421" spans="2:15" x14ac:dyDescent="0.2">
      <c r="D5421" s="199" t="s">
        <v>74</v>
      </c>
      <c r="E5421" s="22" t="s">
        <v>75</v>
      </c>
      <c r="F5421" s="21"/>
      <c r="G5421" s="19">
        <v>98</v>
      </c>
      <c r="H5421" s="27">
        <v>2</v>
      </c>
      <c r="I5421" s="3">
        <v>3</v>
      </c>
      <c r="J5421" s="3">
        <v>3</v>
      </c>
      <c r="K5421" s="3">
        <v>14</v>
      </c>
      <c r="L5421" s="3">
        <v>72</v>
      </c>
      <c r="M5421" s="3">
        <v>12</v>
      </c>
      <c r="N5421" s="3">
        <v>6</v>
      </c>
      <c r="O5421" s="26">
        <v>0</v>
      </c>
    </row>
    <row r="5422" spans="2:15" x14ac:dyDescent="0.2">
      <c r="D5422" s="200"/>
      <c r="E5422" s="11"/>
      <c r="F5422" s="10"/>
      <c r="G5422" s="7">
        <v>100</v>
      </c>
      <c r="H5422" s="18">
        <v>2.040816326531</v>
      </c>
      <c r="I5422" s="2">
        <v>3.0612244897959999</v>
      </c>
      <c r="J5422" s="2">
        <v>3.0612244897959999</v>
      </c>
      <c r="K5422" s="30">
        <v>14.285714285714</v>
      </c>
      <c r="L5422" s="2">
        <v>73.469387755102005</v>
      </c>
      <c r="M5422" s="2">
        <v>12.244897959184</v>
      </c>
      <c r="N5422" s="2">
        <v>6.1224489795919999</v>
      </c>
      <c r="O5422" s="48">
        <v>0</v>
      </c>
    </row>
    <row r="5423" spans="2:15" x14ac:dyDescent="0.2">
      <c r="D5423" s="200"/>
      <c r="E5423" s="4" t="s">
        <v>34</v>
      </c>
      <c r="F5423" s="5"/>
      <c r="G5423" s="6">
        <v>2</v>
      </c>
      <c r="H5423" s="8">
        <v>0</v>
      </c>
      <c r="I5423" s="1">
        <v>0</v>
      </c>
      <c r="J5423" s="1">
        <v>2</v>
      </c>
      <c r="K5423" s="1">
        <v>0</v>
      </c>
      <c r="L5423" s="1">
        <v>0</v>
      </c>
      <c r="M5423" s="1">
        <v>0</v>
      </c>
      <c r="N5423" s="1">
        <v>0</v>
      </c>
      <c r="O5423" s="9">
        <v>0</v>
      </c>
    </row>
    <row r="5424" spans="2:15" x14ac:dyDescent="0.2">
      <c r="D5424" s="200"/>
      <c r="E5424" s="11"/>
      <c r="F5424" s="10"/>
      <c r="G5424" s="7">
        <v>100</v>
      </c>
      <c r="H5424" s="53">
        <v>0</v>
      </c>
      <c r="I5424" s="16">
        <v>0</v>
      </c>
      <c r="J5424" s="41">
        <v>100</v>
      </c>
      <c r="K5424" s="82">
        <v>0</v>
      </c>
      <c r="L5424" s="82">
        <v>0</v>
      </c>
      <c r="M5424" s="82">
        <v>0</v>
      </c>
      <c r="N5424" s="49">
        <v>0</v>
      </c>
      <c r="O5424" s="48">
        <v>0</v>
      </c>
    </row>
    <row r="5425" spans="4:15" x14ac:dyDescent="0.2">
      <c r="D5425" s="200"/>
      <c r="E5425" s="4" t="s">
        <v>35</v>
      </c>
      <c r="F5425" s="5"/>
      <c r="G5425" s="6">
        <v>4</v>
      </c>
      <c r="H5425" s="8">
        <v>1</v>
      </c>
      <c r="I5425" s="1">
        <v>0</v>
      </c>
      <c r="J5425" s="1">
        <v>1</v>
      </c>
      <c r="K5425" s="1">
        <v>0</v>
      </c>
      <c r="L5425" s="1">
        <v>1</v>
      </c>
      <c r="M5425" s="1">
        <v>0</v>
      </c>
      <c r="N5425" s="1">
        <v>1</v>
      </c>
      <c r="O5425" s="9">
        <v>0</v>
      </c>
    </row>
    <row r="5426" spans="4:15" x14ac:dyDescent="0.2">
      <c r="D5426" s="200"/>
      <c r="E5426" s="11"/>
      <c r="F5426" s="10"/>
      <c r="G5426" s="7">
        <v>100</v>
      </c>
      <c r="H5426" s="75">
        <v>25</v>
      </c>
      <c r="I5426" s="16">
        <v>0</v>
      </c>
      <c r="J5426" s="41">
        <v>25</v>
      </c>
      <c r="K5426" s="82">
        <v>0</v>
      </c>
      <c r="L5426" s="50">
        <v>25</v>
      </c>
      <c r="M5426" s="82">
        <v>0</v>
      </c>
      <c r="N5426" s="41">
        <v>25</v>
      </c>
      <c r="O5426" s="48">
        <v>0</v>
      </c>
    </row>
    <row r="5427" spans="4:15" x14ac:dyDescent="0.2">
      <c r="D5427" s="200"/>
      <c r="E5427" s="4" t="s">
        <v>36</v>
      </c>
      <c r="F5427" s="5"/>
      <c r="G5427" s="6">
        <v>7</v>
      </c>
      <c r="H5427" s="8">
        <v>0</v>
      </c>
      <c r="I5427" s="1">
        <v>0</v>
      </c>
      <c r="J5427" s="1">
        <v>0</v>
      </c>
      <c r="K5427" s="1">
        <v>0</v>
      </c>
      <c r="L5427" s="1">
        <v>5</v>
      </c>
      <c r="M5427" s="1">
        <v>1</v>
      </c>
      <c r="N5427" s="1">
        <v>2</v>
      </c>
      <c r="O5427" s="9">
        <v>0</v>
      </c>
    </row>
    <row r="5428" spans="4:15" x14ac:dyDescent="0.2">
      <c r="D5428" s="200"/>
      <c r="E5428" s="11"/>
      <c r="F5428" s="10"/>
      <c r="G5428" s="7">
        <v>100</v>
      </c>
      <c r="H5428" s="53">
        <v>0</v>
      </c>
      <c r="I5428" s="16">
        <v>0</v>
      </c>
      <c r="J5428" s="16">
        <v>0</v>
      </c>
      <c r="K5428" s="82">
        <v>0</v>
      </c>
      <c r="L5428" s="2">
        <v>71.428571428571004</v>
      </c>
      <c r="M5428" s="2">
        <v>14.285714285714</v>
      </c>
      <c r="N5428" s="41">
        <v>28.571428571428999</v>
      </c>
      <c r="O5428" s="48">
        <v>0</v>
      </c>
    </row>
    <row r="5429" spans="4:15" x14ac:dyDescent="0.2">
      <c r="D5429" s="200"/>
      <c r="E5429" s="4" t="s">
        <v>37</v>
      </c>
      <c r="F5429" s="5"/>
      <c r="G5429" s="6">
        <v>17</v>
      </c>
      <c r="H5429" s="8">
        <v>1</v>
      </c>
      <c r="I5429" s="1">
        <v>0</v>
      </c>
      <c r="J5429" s="1">
        <v>0</v>
      </c>
      <c r="K5429" s="1">
        <v>4</v>
      </c>
      <c r="L5429" s="1">
        <v>13</v>
      </c>
      <c r="M5429" s="1">
        <v>1</v>
      </c>
      <c r="N5429" s="1">
        <v>0</v>
      </c>
      <c r="O5429" s="9">
        <v>0</v>
      </c>
    </row>
    <row r="5430" spans="4:15" x14ac:dyDescent="0.2">
      <c r="D5430" s="200"/>
      <c r="E5430" s="11"/>
      <c r="F5430" s="10"/>
      <c r="G5430" s="7">
        <v>100</v>
      </c>
      <c r="H5430" s="18">
        <v>5.8823529411760003</v>
      </c>
      <c r="I5430" s="16">
        <v>0</v>
      </c>
      <c r="J5430" s="16">
        <v>0</v>
      </c>
      <c r="K5430" s="2">
        <v>23.529411764706001</v>
      </c>
      <c r="L5430" s="25">
        <v>76.470588235294002</v>
      </c>
      <c r="M5430" s="2">
        <v>5.8823529411760003</v>
      </c>
      <c r="N5430" s="49">
        <v>0</v>
      </c>
      <c r="O5430" s="48">
        <v>0</v>
      </c>
    </row>
    <row r="5431" spans="4:15" x14ac:dyDescent="0.2">
      <c r="D5431" s="200"/>
      <c r="E5431" s="4" t="s">
        <v>38</v>
      </c>
      <c r="F5431" s="5"/>
      <c r="G5431" s="6">
        <v>14</v>
      </c>
      <c r="H5431" s="8">
        <v>0</v>
      </c>
      <c r="I5431" s="1">
        <v>2</v>
      </c>
      <c r="J5431" s="1">
        <v>0</v>
      </c>
      <c r="K5431" s="1">
        <v>2</v>
      </c>
      <c r="L5431" s="1">
        <v>8</v>
      </c>
      <c r="M5431" s="1">
        <v>3</v>
      </c>
      <c r="N5431" s="1">
        <v>1</v>
      </c>
      <c r="O5431" s="9">
        <v>0</v>
      </c>
    </row>
    <row r="5432" spans="4:15" x14ac:dyDescent="0.2">
      <c r="D5432" s="200"/>
      <c r="E5432" s="11"/>
      <c r="F5432" s="10"/>
      <c r="G5432" s="7">
        <v>100</v>
      </c>
      <c r="H5432" s="53">
        <v>0</v>
      </c>
      <c r="I5432" s="41">
        <v>14.285714285714</v>
      </c>
      <c r="J5432" s="16">
        <v>0</v>
      </c>
      <c r="K5432" s="30">
        <v>14.285714285714</v>
      </c>
      <c r="L5432" s="50">
        <v>57.142857142856997</v>
      </c>
      <c r="M5432" s="41">
        <v>21.428571428571001</v>
      </c>
      <c r="N5432" s="2">
        <v>7.1428571428570002</v>
      </c>
      <c r="O5432" s="48">
        <v>0</v>
      </c>
    </row>
    <row r="5433" spans="4:15" x14ac:dyDescent="0.2">
      <c r="D5433" s="200"/>
      <c r="E5433" s="4" t="s">
        <v>39</v>
      </c>
      <c r="F5433" s="5"/>
      <c r="G5433" s="6">
        <v>26</v>
      </c>
      <c r="H5433" s="8">
        <v>0</v>
      </c>
      <c r="I5433" s="1">
        <v>0</v>
      </c>
      <c r="J5433" s="1">
        <v>0</v>
      </c>
      <c r="K5433" s="1">
        <v>5</v>
      </c>
      <c r="L5433" s="1">
        <v>23</v>
      </c>
      <c r="M5433" s="1">
        <v>2</v>
      </c>
      <c r="N5433" s="1">
        <v>0</v>
      </c>
      <c r="O5433" s="9">
        <v>0</v>
      </c>
    </row>
    <row r="5434" spans="4:15" x14ac:dyDescent="0.2">
      <c r="D5434" s="200"/>
      <c r="E5434" s="11"/>
      <c r="F5434" s="10"/>
      <c r="G5434" s="7">
        <v>100</v>
      </c>
      <c r="H5434" s="53">
        <v>0</v>
      </c>
      <c r="I5434" s="16">
        <v>0</v>
      </c>
      <c r="J5434" s="16">
        <v>0</v>
      </c>
      <c r="K5434" s="2">
        <v>19.230769230768999</v>
      </c>
      <c r="L5434" s="41">
        <v>88.461538461537998</v>
      </c>
      <c r="M5434" s="2">
        <v>7.6923076923079998</v>
      </c>
      <c r="N5434" s="49">
        <v>0</v>
      </c>
      <c r="O5434" s="48">
        <v>0</v>
      </c>
    </row>
    <row r="5435" spans="4:15" x14ac:dyDescent="0.2">
      <c r="D5435" s="200"/>
      <c r="E5435" s="4" t="s">
        <v>40</v>
      </c>
      <c r="F5435" s="5"/>
      <c r="G5435" s="6">
        <v>28</v>
      </c>
      <c r="H5435" s="8">
        <v>0</v>
      </c>
      <c r="I5435" s="1">
        <v>1</v>
      </c>
      <c r="J5435" s="1">
        <v>0</v>
      </c>
      <c r="K5435" s="1">
        <v>3</v>
      </c>
      <c r="L5435" s="1">
        <v>22</v>
      </c>
      <c r="M5435" s="1">
        <v>5</v>
      </c>
      <c r="N5435" s="1">
        <v>2</v>
      </c>
      <c r="O5435" s="9">
        <v>0</v>
      </c>
    </row>
    <row r="5436" spans="4:15" x14ac:dyDescent="0.2">
      <c r="D5436" s="200"/>
      <c r="E5436" s="11"/>
      <c r="F5436" s="10"/>
      <c r="G5436" s="7">
        <v>100</v>
      </c>
      <c r="H5436" s="53">
        <v>0</v>
      </c>
      <c r="I5436" s="2">
        <v>3.5714285714290002</v>
      </c>
      <c r="J5436" s="16">
        <v>0</v>
      </c>
      <c r="K5436" s="30">
        <v>10.714285714286</v>
      </c>
      <c r="L5436" s="25">
        <v>78.571428571428996</v>
      </c>
      <c r="M5436" s="25">
        <v>17.857142857143</v>
      </c>
      <c r="N5436" s="2">
        <v>7.1428571428570002</v>
      </c>
      <c r="O5436" s="48">
        <v>0</v>
      </c>
    </row>
    <row r="5437" spans="4:15" x14ac:dyDescent="0.2">
      <c r="D5437" s="199" t="s">
        <v>76</v>
      </c>
      <c r="E5437" s="22" t="s">
        <v>77</v>
      </c>
      <c r="F5437" s="21"/>
      <c r="G5437" s="19">
        <v>115</v>
      </c>
      <c r="H5437" s="27">
        <v>7</v>
      </c>
      <c r="I5437" s="3">
        <v>3</v>
      </c>
      <c r="J5437" s="3">
        <v>0</v>
      </c>
      <c r="K5437" s="3">
        <v>28</v>
      </c>
      <c r="L5437" s="3">
        <v>75</v>
      </c>
      <c r="M5437" s="3">
        <v>11</v>
      </c>
      <c r="N5437" s="3">
        <v>13</v>
      </c>
      <c r="O5437" s="26">
        <v>0</v>
      </c>
    </row>
    <row r="5438" spans="4:15" x14ac:dyDescent="0.2">
      <c r="D5438" s="200"/>
      <c r="E5438" s="11"/>
      <c r="F5438" s="10"/>
      <c r="G5438" s="7">
        <v>100</v>
      </c>
      <c r="H5438" s="18">
        <v>6.0869565217390003</v>
      </c>
      <c r="I5438" s="2">
        <v>2.6086956521740001</v>
      </c>
      <c r="J5438" s="16">
        <v>0</v>
      </c>
      <c r="K5438" s="2">
        <v>24.347826086956999</v>
      </c>
      <c r="L5438" s="2">
        <v>65.217391304347998</v>
      </c>
      <c r="M5438" s="2">
        <v>9.5652173913039995</v>
      </c>
      <c r="N5438" s="2">
        <v>11.304347826087</v>
      </c>
      <c r="O5438" s="48">
        <v>0</v>
      </c>
    </row>
    <row r="5439" spans="4:15" x14ac:dyDescent="0.2">
      <c r="D5439" s="200"/>
      <c r="E5439" s="4" t="s">
        <v>34</v>
      </c>
      <c r="F5439" s="5"/>
      <c r="G5439" s="6">
        <v>1</v>
      </c>
      <c r="H5439" s="8">
        <v>1</v>
      </c>
      <c r="I5439" s="1">
        <v>0</v>
      </c>
      <c r="J5439" s="1">
        <v>0</v>
      </c>
      <c r="K5439" s="1">
        <v>0</v>
      </c>
      <c r="L5439" s="1">
        <v>0</v>
      </c>
      <c r="M5439" s="1">
        <v>0</v>
      </c>
      <c r="N5439" s="1">
        <v>0</v>
      </c>
      <c r="O5439" s="9">
        <v>0</v>
      </c>
    </row>
    <row r="5440" spans="4:15" x14ac:dyDescent="0.2">
      <c r="D5440" s="200"/>
      <c r="E5440" s="11"/>
      <c r="F5440" s="10"/>
      <c r="G5440" s="7">
        <v>100</v>
      </c>
      <c r="H5440" s="75">
        <v>100</v>
      </c>
      <c r="I5440" s="16">
        <v>0</v>
      </c>
      <c r="J5440" s="16">
        <v>0</v>
      </c>
      <c r="K5440" s="82">
        <v>0</v>
      </c>
      <c r="L5440" s="82">
        <v>0</v>
      </c>
      <c r="M5440" s="82">
        <v>0</v>
      </c>
      <c r="N5440" s="49">
        <v>0</v>
      </c>
      <c r="O5440" s="48">
        <v>0</v>
      </c>
    </row>
    <row r="5441" spans="2:15" x14ac:dyDescent="0.2">
      <c r="D5441" s="200"/>
      <c r="E5441" s="4" t="s">
        <v>35</v>
      </c>
      <c r="F5441" s="5"/>
      <c r="G5441" s="6">
        <v>2</v>
      </c>
      <c r="H5441" s="8">
        <v>0</v>
      </c>
      <c r="I5441" s="1">
        <v>0</v>
      </c>
      <c r="J5441" s="1">
        <v>0</v>
      </c>
      <c r="K5441" s="1">
        <v>0</v>
      </c>
      <c r="L5441" s="1">
        <v>2</v>
      </c>
      <c r="M5441" s="1">
        <v>0</v>
      </c>
      <c r="N5441" s="1">
        <v>0</v>
      </c>
      <c r="O5441" s="9">
        <v>0</v>
      </c>
    </row>
    <row r="5442" spans="2:15" x14ac:dyDescent="0.2">
      <c r="D5442" s="200"/>
      <c r="E5442" s="11"/>
      <c r="F5442" s="10"/>
      <c r="G5442" s="7">
        <v>100</v>
      </c>
      <c r="H5442" s="53">
        <v>0</v>
      </c>
      <c r="I5442" s="16">
        <v>0</v>
      </c>
      <c r="J5442" s="16">
        <v>0</v>
      </c>
      <c r="K5442" s="82">
        <v>0</v>
      </c>
      <c r="L5442" s="41">
        <v>100</v>
      </c>
      <c r="M5442" s="82">
        <v>0</v>
      </c>
      <c r="N5442" s="49">
        <v>0</v>
      </c>
      <c r="O5442" s="48">
        <v>0</v>
      </c>
    </row>
    <row r="5443" spans="2:15" x14ac:dyDescent="0.2">
      <c r="D5443" s="200"/>
      <c r="E5443" s="4" t="s">
        <v>36</v>
      </c>
      <c r="F5443" s="5"/>
      <c r="G5443" s="6">
        <v>9</v>
      </c>
      <c r="H5443" s="8">
        <v>1</v>
      </c>
      <c r="I5443" s="1">
        <v>1</v>
      </c>
      <c r="J5443" s="1">
        <v>0</v>
      </c>
      <c r="K5443" s="1">
        <v>2</v>
      </c>
      <c r="L5443" s="1">
        <v>1</v>
      </c>
      <c r="M5443" s="1">
        <v>0</v>
      </c>
      <c r="N5443" s="1">
        <v>6</v>
      </c>
      <c r="O5443" s="9">
        <v>0</v>
      </c>
    </row>
    <row r="5444" spans="2:15" x14ac:dyDescent="0.2">
      <c r="D5444" s="200"/>
      <c r="E5444" s="11"/>
      <c r="F5444" s="10"/>
      <c r="G5444" s="7">
        <v>100</v>
      </c>
      <c r="H5444" s="70">
        <v>11.111111111111001</v>
      </c>
      <c r="I5444" s="25">
        <v>11.111111111111001</v>
      </c>
      <c r="J5444" s="16">
        <v>0</v>
      </c>
      <c r="K5444" s="2">
        <v>22.222222222222001</v>
      </c>
      <c r="L5444" s="50">
        <v>11.111111111111001</v>
      </c>
      <c r="M5444" s="82">
        <v>0</v>
      </c>
      <c r="N5444" s="41">
        <v>66.666666666666998</v>
      </c>
      <c r="O5444" s="48">
        <v>0</v>
      </c>
    </row>
    <row r="5445" spans="2:15" x14ac:dyDescent="0.2">
      <c r="D5445" s="200"/>
      <c r="E5445" s="4" t="s">
        <v>37</v>
      </c>
      <c r="F5445" s="5"/>
      <c r="G5445" s="6">
        <v>11</v>
      </c>
      <c r="H5445" s="8">
        <v>1</v>
      </c>
      <c r="I5445" s="1">
        <v>0</v>
      </c>
      <c r="J5445" s="1">
        <v>0</v>
      </c>
      <c r="K5445" s="1">
        <v>2</v>
      </c>
      <c r="L5445" s="1">
        <v>9</v>
      </c>
      <c r="M5445" s="1">
        <v>1</v>
      </c>
      <c r="N5445" s="1">
        <v>0</v>
      </c>
      <c r="O5445" s="9">
        <v>0</v>
      </c>
    </row>
    <row r="5446" spans="2:15" x14ac:dyDescent="0.2">
      <c r="D5446" s="200"/>
      <c r="E5446" s="11"/>
      <c r="F5446" s="10"/>
      <c r="G5446" s="7">
        <v>100</v>
      </c>
      <c r="H5446" s="18">
        <v>9.0909090909089993</v>
      </c>
      <c r="I5446" s="16">
        <v>0</v>
      </c>
      <c r="J5446" s="16">
        <v>0</v>
      </c>
      <c r="K5446" s="2">
        <v>18.181818181817999</v>
      </c>
      <c r="L5446" s="41">
        <v>81.818181818181998</v>
      </c>
      <c r="M5446" s="2">
        <v>9.0909090909089993</v>
      </c>
      <c r="N5446" s="49">
        <v>0</v>
      </c>
      <c r="O5446" s="48">
        <v>0</v>
      </c>
    </row>
    <row r="5447" spans="2:15" x14ac:dyDescent="0.2">
      <c r="D5447" s="200"/>
      <c r="E5447" s="4" t="s">
        <v>38</v>
      </c>
      <c r="F5447" s="5"/>
      <c r="G5447" s="6">
        <v>20</v>
      </c>
      <c r="H5447" s="8">
        <v>0</v>
      </c>
      <c r="I5447" s="1">
        <v>0</v>
      </c>
      <c r="J5447" s="1">
        <v>0</v>
      </c>
      <c r="K5447" s="1">
        <v>8</v>
      </c>
      <c r="L5447" s="1">
        <v>14</v>
      </c>
      <c r="M5447" s="1">
        <v>0</v>
      </c>
      <c r="N5447" s="1">
        <v>2</v>
      </c>
      <c r="O5447" s="9">
        <v>0</v>
      </c>
    </row>
    <row r="5448" spans="2:15" x14ac:dyDescent="0.2">
      <c r="D5448" s="200"/>
      <c r="E5448" s="11"/>
      <c r="F5448" s="10"/>
      <c r="G5448" s="7">
        <v>100</v>
      </c>
      <c r="H5448" s="53">
        <v>0</v>
      </c>
      <c r="I5448" s="16">
        <v>0</v>
      </c>
      <c r="J5448" s="16">
        <v>0</v>
      </c>
      <c r="K5448" s="41">
        <v>40</v>
      </c>
      <c r="L5448" s="2">
        <v>70</v>
      </c>
      <c r="M5448" s="82">
        <v>0</v>
      </c>
      <c r="N5448" s="2">
        <v>10</v>
      </c>
      <c r="O5448" s="48">
        <v>0</v>
      </c>
    </row>
    <row r="5449" spans="2:15" x14ac:dyDescent="0.2">
      <c r="D5449" s="200"/>
      <c r="E5449" s="4" t="s">
        <v>39</v>
      </c>
      <c r="F5449" s="5"/>
      <c r="G5449" s="6">
        <v>28</v>
      </c>
      <c r="H5449" s="8">
        <v>1</v>
      </c>
      <c r="I5449" s="1">
        <v>1</v>
      </c>
      <c r="J5449" s="1">
        <v>0</v>
      </c>
      <c r="K5449" s="1">
        <v>8</v>
      </c>
      <c r="L5449" s="1">
        <v>17</v>
      </c>
      <c r="M5449" s="1">
        <v>3</v>
      </c>
      <c r="N5449" s="1">
        <v>2</v>
      </c>
      <c r="O5449" s="9">
        <v>0</v>
      </c>
    </row>
    <row r="5450" spans="2:15" x14ac:dyDescent="0.2">
      <c r="D5450" s="200"/>
      <c r="E5450" s="11"/>
      <c r="F5450" s="10"/>
      <c r="G5450" s="7">
        <v>100</v>
      </c>
      <c r="H5450" s="18">
        <v>3.5714285714290002</v>
      </c>
      <c r="I5450" s="2">
        <v>3.5714285714290002</v>
      </c>
      <c r="J5450" s="16">
        <v>0</v>
      </c>
      <c r="K5450" s="25">
        <v>28.571428571428999</v>
      </c>
      <c r="L5450" s="30">
        <v>60.714285714286</v>
      </c>
      <c r="M5450" s="2">
        <v>10.714285714286</v>
      </c>
      <c r="N5450" s="2">
        <v>7.1428571428570002</v>
      </c>
      <c r="O5450" s="48">
        <v>0</v>
      </c>
    </row>
    <row r="5451" spans="2:15" x14ac:dyDescent="0.2">
      <c r="D5451" s="200"/>
      <c r="E5451" s="4" t="s">
        <v>40</v>
      </c>
      <c r="F5451" s="5"/>
      <c r="G5451" s="6">
        <v>44</v>
      </c>
      <c r="H5451" s="8">
        <v>3</v>
      </c>
      <c r="I5451" s="1">
        <v>1</v>
      </c>
      <c r="J5451" s="1">
        <v>0</v>
      </c>
      <c r="K5451" s="1">
        <v>8</v>
      </c>
      <c r="L5451" s="1">
        <v>32</v>
      </c>
      <c r="M5451" s="1">
        <v>7</v>
      </c>
      <c r="N5451" s="1">
        <v>3</v>
      </c>
      <c r="O5451" s="9">
        <v>0</v>
      </c>
    </row>
    <row r="5452" spans="2:15" x14ac:dyDescent="0.2">
      <c r="D5452" s="201"/>
      <c r="E5452" s="45"/>
      <c r="F5452" s="51"/>
      <c r="G5452" s="81">
        <v>100</v>
      </c>
      <c r="H5452" s="115">
        <v>6.8181818181820004</v>
      </c>
      <c r="I5452" s="64">
        <v>2.2727272727269998</v>
      </c>
      <c r="J5452" s="62">
        <v>0</v>
      </c>
      <c r="K5452" s="64">
        <v>18.181818181817999</v>
      </c>
      <c r="L5452" s="64">
        <v>72.727272727273004</v>
      </c>
      <c r="M5452" s="124">
        <v>15.909090909091001</v>
      </c>
      <c r="N5452" s="64">
        <v>6.8181818181820004</v>
      </c>
      <c r="O5452" s="116">
        <v>0</v>
      </c>
    </row>
    <row r="5454" spans="2:15" x14ac:dyDescent="0.2">
      <c r="B5454" s="40" t="str">
        <f xml:space="preserve"> HYPERLINK("#'目次'!B138", "[132]")</f>
        <v>[132]</v>
      </c>
      <c r="C5454" s="23" t="s">
        <v>248</v>
      </c>
    </row>
    <row r="5455" spans="2:15" x14ac:dyDescent="0.2">
      <c r="C5455" s="186" t="s">
        <v>240</v>
      </c>
    </row>
    <row r="5457" spans="3:15" x14ac:dyDescent="0.2">
      <c r="C5457" s="23" t="s">
        <v>80</v>
      </c>
    </row>
    <row r="5458" spans="3:15" ht="36" x14ac:dyDescent="0.2">
      <c r="E5458" s="195"/>
      <c r="F5458" s="196"/>
      <c r="G5458" s="37" t="s">
        <v>15</v>
      </c>
      <c r="H5458" s="33" t="s">
        <v>249</v>
      </c>
      <c r="I5458" s="13" t="s">
        <v>250</v>
      </c>
      <c r="J5458" s="13" t="s">
        <v>251</v>
      </c>
      <c r="K5458" s="13" t="s">
        <v>252</v>
      </c>
      <c r="L5458" s="13" t="s">
        <v>98</v>
      </c>
      <c r="M5458" s="13" t="s">
        <v>253</v>
      </c>
      <c r="N5458" s="13" t="s">
        <v>99</v>
      </c>
      <c r="O5458" s="38" t="s">
        <v>18</v>
      </c>
    </row>
    <row r="5459" spans="3:15" x14ac:dyDescent="0.2">
      <c r="E5459" s="197"/>
      <c r="F5459" s="198"/>
      <c r="G5459" s="35"/>
      <c r="H5459" s="39"/>
      <c r="I5459" s="14"/>
      <c r="J5459" s="14"/>
      <c r="K5459" s="14"/>
      <c r="L5459" s="14"/>
      <c r="M5459" s="14"/>
      <c r="N5459" s="14"/>
      <c r="O5459" s="34"/>
    </row>
    <row r="5460" spans="3:15" x14ac:dyDescent="0.2">
      <c r="E5460" s="120" t="s">
        <v>15</v>
      </c>
      <c r="F5460" s="66"/>
      <c r="G5460" s="36">
        <v>213</v>
      </c>
      <c r="H5460" s="17">
        <v>9</v>
      </c>
      <c r="I5460" s="17">
        <v>6</v>
      </c>
      <c r="J5460" s="17">
        <v>3</v>
      </c>
      <c r="K5460" s="17">
        <v>42</v>
      </c>
      <c r="L5460" s="17">
        <v>147</v>
      </c>
      <c r="M5460" s="17">
        <v>23</v>
      </c>
      <c r="N5460" s="17">
        <v>19</v>
      </c>
      <c r="O5460" s="47">
        <v>0</v>
      </c>
    </row>
    <row r="5461" spans="3:15" x14ac:dyDescent="0.2">
      <c r="E5461" s="45"/>
      <c r="F5461" s="67"/>
      <c r="G5461" s="7">
        <v>100</v>
      </c>
      <c r="H5461" s="2">
        <v>4.2253521126760001</v>
      </c>
      <c r="I5461" s="2">
        <v>2.8169014084509998</v>
      </c>
      <c r="J5461" s="2">
        <v>1.4084507042250001</v>
      </c>
      <c r="K5461" s="2">
        <v>19.718309859154999</v>
      </c>
      <c r="L5461" s="2">
        <v>69.014084507042</v>
      </c>
      <c r="M5461" s="2">
        <v>10.798122065728</v>
      </c>
      <c r="N5461" s="2">
        <v>8.9201877934270009</v>
      </c>
      <c r="O5461" s="48">
        <v>0</v>
      </c>
    </row>
    <row r="5462" spans="3:15" x14ac:dyDescent="0.2">
      <c r="E5462" s="4" t="s">
        <v>81</v>
      </c>
      <c r="F5462" s="5"/>
      <c r="G5462" s="19">
        <v>9</v>
      </c>
      <c r="H5462" s="27">
        <v>0</v>
      </c>
      <c r="I5462" s="3">
        <v>0</v>
      </c>
      <c r="J5462" s="3">
        <v>0</v>
      </c>
      <c r="K5462" s="3">
        <v>1</v>
      </c>
      <c r="L5462" s="3">
        <v>7</v>
      </c>
      <c r="M5462" s="3">
        <v>0</v>
      </c>
      <c r="N5462" s="3">
        <v>1</v>
      </c>
      <c r="O5462" s="26">
        <v>0</v>
      </c>
    </row>
    <row r="5463" spans="3:15" x14ac:dyDescent="0.2">
      <c r="E5463" s="11"/>
      <c r="F5463" s="10"/>
      <c r="G5463" s="7">
        <v>100</v>
      </c>
      <c r="H5463" s="53">
        <v>0</v>
      </c>
      <c r="I5463" s="16">
        <v>0</v>
      </c>
      <c r="J5463" s="16">
        <v>0</v>
      </c>
      <c r="K5463" s="30">
        <v>11.111111111111001</v>
      </c>
      <c r="L5463" s="25">
        <v>77.777777777777999</v>
      </c>
      <c r="M5463" s="82">
        <v>0</v>
      </c>
      <c r="N5463" s="2">
        <v>11.111111111111001</v>
      </c>
      <c r="O5463" s="48">
        <v>0</v>
      </c>
    </row>
    <row r="5464" spans="3:15" x14ac:dyDescent="0.2">
      <c r="E5464" s="4" t="s">
        <v>82</v>
      </c>
      <c r="F5464" s="5"/>
      <c r="G5464" s="6">
        <v>10</v>
      </c>
      <c r="H5464" s="8">
        <v>1</v>
      </c>
      <c r="I5464" s="1">
        <v>0</v>
      </c>
      <c r="J5464" s="1">
        <v>0</v>
      </c>
      <c r="K5464" s="1">
        <v>3</v>
      </c>
      <c r="L5464" s="1">
        <v>5</v>
      </c>
      <c r="M5464" s="1">
        <v>1</v>
      </c>
      <c r="N5464" s="1">
        <v>1</v>
      </c>
      <c r="O5464" s="9">
        <v>0</v>
      </c>
    </row>
    <row r="5465" spans="3:15" x14ac:dyDescent="0.2">
      <c r="E5465" s="11"/>
      <c r="F5465" s="10"/>
      <c r="G5465" s="7">
        <v>100</v>
      </c>
      <c r="H5465" s="70">
        <v>10</v>
      </c>
      <c r="I5465" s="16">
        <v>0</v>
      </c>
      <c r="J5465" s="16">
        <v>0</v>
      </c>
      <c r="K5465" s="41">
        <v>30</v>
      </c>
      <c r="L5465" s="50">
        <v>50</v>
      </c>
      <c r="M5465" s="2">
        <v>10</v>
      </c>
      <c r="N5465" s="2">
        <v>10</v>
      </c>
      <c r="O5465" s="48">
        <v>0</v>
      </c>
    </row>
    <row r="5466" spans="3:15" x14ac:dyDescent="0.2">
      <c r="E5466" s="4" t="s">
        <v>83</v>
      </c>
      <c r="F5466" s="5"/>
      <c r="G5466" s="6">
        <v>74</v>
      </c>
      <c r="H5466" s="8">
        <v>3</v>
      </c>
      <c r="I5466" s="1">
        <v>1</v>
      </c>
      <c r="J5466" s="1">
        <v>2</v>
      </c>
      <c r="K5466" s="1">
        <v>17</v>
      </c>
      <c r="L5466" s="1">
        <v>52</v>
      </c>
      <c r="M5466" s="1">
        <v>7</v>
      </c>
      <c r="N5466" s="1">
        <v>5</v>
      </c>
      <c r="O5466" s="9">
        <v>0</v>
      </c>
    </row>
    <row r="5467" spans="3:15" x14ac:dyDescent="0.2">
      <c r="E5467" s="11"/>
      <c r="F5467" s="10"/>
      <c r="G5467" s="7">
        <v>100</v>
      </c>
      <c r="H5467" s="18">
        <v>4.0540540540540002</v>
      </c>
      <c r="I5467" s="2">
        <v>1.351351351351</v>
      </c>
      <c r="J5467" s="2">
        <v>2.7027027027030002</v>
      </c>
      <c r="K5467" s="2">
        <v>22.972972972973</v>
      </c>
      <c r="L5467" s="2">
        <v>70.270270270270004</v>
      </c>
      <c r="M5467" s="2">
        <v>9.4594594594589996</v>
      </c>
      <c r="N5467" s="2">
        <v>6.7567567567570004</v>
      </c>
      <c r="O5467" s="48">
        <v>0</v>
      </c>
    </row>
    <row r="5468" spans="3:15" x14ac:dyDescent="0.2">
      <c r="E5468" s="4" t="s">
        <v>84</v>
      </c>
      <c r="F5468" s="5"/>
      <c r="G5468" s="6">
        <v>6</v>
      </c>
      <c r="H5468" s="8">
        <v>0</v>
      </c>
      <c r="I5468" s="1">
        <v>0</v>
      </c>
      <c r="J5468" s="1">
        <v>0</v>
      </c>
      <c r="K5468" s="1">
        <v>0</v>
      </c>
      <c r="L5468" s="1">
        <v>5</v>
      </c>
      <c r="M5468" s="1">
        <v>1</v>
      </c>
      <c r="N5468" s="1">
        <v>0</v>
      </c>
      <c r="O5468" s="9">
        <v>0</v>
      </c>
    </row>
    <row r="5469" spans="3:15" x14ac:dyDescent="0.2">
      <c r="E5469" s="11"/>
      <c r="F5469" s="10"/>
      <c r="G5469" s="7">
        <v>100</v>
      </c>
      <c r="H5469" s="53">
        <v>0</v>
      </c>
      <c r="I5469" s="16">
        <v>0</v>
      </c>
      <c r="J5469" s="16">
        <v>0</v>
      </c>
      <c r="K5469" s="82">
        <v>0</v>
      </c>
      <c r="L5469" s="41">
        <v>83.333333333333002</v>
      </c>
      <c r="M5469" s="25">
        <v>16.666666666666998</v>
      </c>
      <c r="N5469" s="49">
        <v>0</v>
      </c>
      <c r="O5469" s="48">
        <v>0</v>
      </c>
    </row>
    <row r="5470" spans="3:15" x14ac:dyDescent="0.2">
      <c r="E5470" s="4" t="s">
        <v>85</v>
      </c>
      <c r="F5470" s="5"/>
      <c r="G5470" s="6">
        <v>30</v>
      </c>
      <c r="H5470" s="8">
        <v>1</v>
      </c>
      <c r="I5470" s="1">
        <v>0</v>
      </c>
      <c r="J5470" s="1">
        <v>0</v>
      </c>
      <c r="K5470" s="1">
        <v>6</v>
      </c>
      <c r="L5470" s="1">
        <v>21</v>
      </c>
      <c r="M5470" s="1">
        <v>7</v>
      </c>
      <c r="N5470" s="1">
        <v>0</v>
      </c>
      <c r="O5470" s="9">
        <v>0</v>
      </c>
    </row>
    <row r="5471" spans="3:15" x14ac:dyDescent="0.2">
      <c r="E5471" s="11"/>
      <c r="F5471" s="10"/>
      <c r="G5471" s="7">
        <v>100</v>
      </c>
      <c r="H5471" s="18">
        <v>3.333333333333</v>
      </c>
      <c r="I5471" s="16">
        <v>0</v>
      </c>
      <c r="J5471" s="16">
        <v>0</v>
      </c>
      <c r="K5471" s="2">
        <v>20</v>
      </c>
      <c r="L5471" s="2">
        <v>70</v>
      </c>
      <c r="M5471" s="41">
        <v>23.333333333333002</v>
      </c>
      <c r="N5471" s="49">
        <v>0</v>
      </c>
      <c r="O5471" s="48">
        <v>0</v>
      </c>
    </row>
    <row r="5472" spans="3:15" x14ac:dyDescent="0.2">
      <c r="E5472" s="4" t="s">
        <v>86</v>
      </c>
      <c r="F5472" s="5"/>
      <c r="G5472" s="6">
        <v>41</v>
      </c>
      <c r="H5472" s="8">
        <v>1</v>
      </c>
      <c r="I5472" s="1">
        <v>1</v>
      </c>
      <c r="J5472" s="1">
        <v>1</v>
      </c>
      <c r="K5472" s="1">
        <v>6</v>
      </c>
      <c r="L5472" s="1">
        <v>27</v>
      </c>
      <c r="M5472" s="1">
        <v>4</v>
      </c>
      <c r="N5472" s="1">
        <v>6</v>
      </c>
      <c r="O5472" s="9">
        <v>0</v>
      </c>
    </row>
    <row r="5473" spans="2:15" x14ac:dyDescent="0.2">
      <c r="E5473" s="11"/>
      <c r="F5473" s="10"/>
      <c r="G5473" s="7">
        <v>100</v>
      </c>
      <c r="H5473" s="18">
        <v>2.4390243902440001</v>
      </c>
      <c r="I5473" s="2">
        <v>2.4390243902440001</v>
      </c>
      <c r="J5473" s="2">
        <v>2.4390243902440001</v>
      </c>
      <c r="K5473" s="30">
        <v>14.634146341463</v>
      </c>
      <c r="L5473" s="2">
        <v>65.853658536585002</v>
      </c>
      <c r="M5473" s="2">
        <v>9.7560975609760003</v>
      </c>
      <c r="N5473" s="25">
        <v>14.634146341463</v>
      </c>
      <c r="O5473" s="48">
        <v>0</v>
      </c>
    </row>
    <row r="5474" spans="2:15" x14ac:dyDescent="0.2">
      <c r="E5474" s="4" t="s">
        <v>87</v>
      </c>
      <c r="F5474" s="5"/>
      <c r="G5474" s="6">
        <v>18</v>
      </c>
      <c r="H5474" s="8">
        <v>1</v>
      </c>
      <c r="I5474" s="1">
        <v>1</v>
      </c>
      <c r="J5474" s="1">
        <v>0</v>
      </c>
      <c r="K5474" s="1">
        <v>7</v>
      </c>
      <c r="L5474" s="1">
        <v>11</v>
      </c>
      <c r="M5474" s="1">
        <v>1</v>
      </c>
      <c r="N5474" s="1">
        <v>2</v>
      </c>
      <c r="O5474" s="9">
        <v>0</v>
      </c>
    </row>
    <row r="5475" spans="2:15" x14ac:dyDescent="0.2">
      <c r="E5475" s="11"/>
      <c r="F5475" s="10"/>
      <c r="G5475" s="7">
        <v>100</v>
      </c>
      <c r="H5475" s="18">
        <v>5.5555555555560003</v>
      </c>
      <c r="I5475" s="2">
        <v>5.5555555555560003</v>
      </c>
      <c r="J5475" s="16">
        <v>0</v>
      </c>
      <c r="K5475" s="41">
        <v>38.888888888888999</v>
      </c>
      <c r="L5475" s="30">
        <v>61.111111111111001</v>
      </c>
      <c r="M5475" s="30">
        <v>5.5555555555560003</v>
      </c>
      <c r="N5475" s="2">
        <v>11.111111111111001</v>
      </c>
      <c r="O5475" s="48">
        <v>0</v>
      </c>
    </row>
    <row r="5476" spans="2:15" x14ac:dyDescent="0.2">
      <c r="E5476" s="4" t="s">
        <v>88</v>
      </c>
      <c r="F5476" s="5"/>
      <c r="G5476" s="6">
        <v>5</v>
      </c>
      <c r="H5476" s="8">
        <v>1</v>
      </c>
      <c r="I5476" s="1">
        <v>1</v>
      </c>
      <c r="J5476" s="1">
        <v>0</v>
      </c>
      <c r="K5476" s="1">
        <v>1</v>
      </c>
      <c r="L5476" s="1">
        <v>2</v>
      </c>
      <c r="M5476" s="1">
        <v>1</v>
      </c>
      <c r="N5476" s="1">
        <v>1</v>
      </c>
      <c r="O5476" s="9">
        <v>0</v>
      </c>
    </row>
    <row r="5477" spans="2:15" x14ac:dyDescent="0.2">
      <c r="E5477" s="11"/>
      <c r="F5477" s="10"/>
      <c r="G5477" s="7">
        <v>100</v>
      </c>
      <c r="H5477" s="75">
        <v>20</v>
      </c>
      <c r="I5477" s="41">
        <v>20</v>
      </c>
      <c r="J5477" s="16">
        <v>0</v>
      </c>
      <c r="K5477" s="2">
        <v>20</v>
      </c>
      <c r="L5477" s="50">
        <v>40</v>
      </c>
      <c r="M5477" s="25">
        <v>20</v>
      </c>
      <c r="N5477" s="41">
        <v>20</v>
      </c>
      <c r="O5477" s="48">
        <v>0</v>
      </c>
    </row>
    <row r="5478" spans="2:15" x14ac:dyDescent="0.2">
      <c r="E5478" s="4" t="s">
        <v>89</v>
      </c>
      <c r="F5478" s="5"/>
      <c r="G5478" s="6">
        <v>9</v>
      </c>
      <c r="H5478" s="8">
        <v>0</v>
      </c>
      <c r="I5478" s="1">
        <v>0</v>
      </c>
      <c r="J5478" s="1">
        <v>0</v>
      </c>
      <c r="K5478" s="1">
        <v>0</v>
      </c>
      <c r="L5478" s="1">
        <v>8</v>
      </c>
      <c r="M5478" s="1">
        <v>0</v>
      </c>
      <c r="N5478" s="1">
        <v>2</v>
      </c>
      <c r="O5478" s="9">
        <v>0</v>
      </c>
    </row>
    <row r="5479" spans="2:15" x14ac:dyDescent="0.2">
      <c r="E5479" s="11"/>
      <c r="F5479" s="10"/>
      <c r="G5479" s="7">
        <v>100</v>
      </c>
      <c r="H5479" s="53">
        <v>0</v>
      </c>
      <c r="I5479" s="16">
        <v>0</v>
      </c>
      <c r="J5479" s="16">
        <v>0</v>
      </c>
      <c r="K5479" s="82">
        <v>0</v>
      </c>
      <c r="L5479" s="41">
        <v>88.888888888888999</v>
      </c>
      <c r="M5479" s="82">
        <v>0</v>
      </c>
      <c r="N5479" s="41">
        <v>22.222222222222001</v>
      </c>
      <c r="O5479" s="48">
        <v>0</v>
      </c>
    </row>
    <row r="5480" spans="2:15" x14ac:dyDescent="0.2">
      <c r="E5480" s="4" t="s">
        <v>90</v>
      </c>
      <c r="F5480" s="5"/>
      <c r="G5480" s="6">
        <v>11</v>
      </c>
      <c r="H5480" s="8">
        <v>1</v>
      </c>
      <c r="I5480" s="1">
        <v>2</v>
      </c>
      <c r="J5480" s="1">
        <v>0</v>
      </c>
      <c r="K5480" s="1">
        <v>1</v>
      </c>
      <c r="L5480" s="1">
        <v>9</v>
      </c>
      <c r="M5480" s="1">
        <v>1</v>
      </c>
      <c r="N5480" s="1">
        <v>1</v>
      </c>
      <c r="O5480" s="9">
        <v>0</v>
      </c>
    </row>
    <row r="5481" spans="2:15" x14ac:dyDescent="0.2">
      <c r="E5481" s="11"/>
      <c r="F5481" s="10"/>
      <c r="G5481" s="7">
        <v>100</v>
      </c>
      <c r="H5481" s="18">
        <v>9.0909090909089993</v>
      </c>
      <c r="I5481" s="41">
        <v>18.181818181817999</v>
      </c>
      <c r="J5481" s="16">
        <v>0</v>
      </c>
      <c r="K5481" s="50">
        <v>9.0909090909089993</v>
      </c>
      <c r="L5481" s="41">
        <v>81.818181818181998</v>
      </c>
      <c r="M5481" s="2">
        <v>9.0909090909089993</v>
      </c>
      <c r="N5481" s="2">
        <v>9.0909090909089993</v>
      </c>
      <c r="O5481" s="48">
        <v>0</v>
      </c>
    </row>
    <row r="5482" spans="2:15" x14ac:dyDescent="0.2">
      <c r="E5482" s="4" t="s">
        <v>91</v>
      </c>
      <c r="F5482" s="5"/>
      <c r="G5482" s="6">
        <v>0</v>
      </c>
      <c r="H5482" s="8">
        <v>0</v>
      </c>
      <c r="I5482" s="1">
        <v>0</v>
      </c>
      <c r="J5482" s="1">
        <v>0</v>
      </c>
      <c r="K5482" s="1">
        <v>0</v>
      </c>
      <c r="L5482" s="1">
        <v>0</v>
      </c>
      <c r="M5482" s="1">
        <v>0</v>
      </c>
      <c r="N5482" s="1">
        <v>0</v>
      </c>
      <c r="O5482" s="9">
        <v>0</v>
      </c>
    </row>
    <row r="5483" spans="2:15" x14ac:dyDescent="0.2">
      <c r="E5483" s="45"/>
      <c r="F5483" s="51"/>
      <c r="G5483" s="119">
        <v>0</v>
      </c>
      <c r="H5483" s="118">
        <v>0</v>
      </c>
      <c r="I5483" s="62">
        <v>0</v>
      </c>
      <c r="J5483" s="62">
        <v>0</v>
      </c>
      <c r="K5483" s="83">
        <v>0</v>
      </c>
      <c r="L5483" s="83">
        <v>0</v>
      </c>
      <c r="M5483" s="83">
        <v>0</v>
      </c>
      <c r="N5483" s="103">
        <v>0</v>
      </c>
      <c r="O5483" s="116">
        <v>0</v>
      </c>
    </row>
    <row r="5485" spans="2:15" x14ac:dyDescent="0.2">
      <c r="B5485" s="40" t="str">
        <f xml:space="preserve"> HYPERLINK("#'目次'!B139", "[133]")</f>
        <v>[133]</v>
      </c>
      <c r="C5485" s="23" t="s">
        <v>256</v>
      </c>
    </row>
    <row r="5486" spans="2:15" x14ac:dyDescent="0.2">
      <c r="C5486" s="186" t="s">
        <v>257</v>
      </c>
    </row>
    <row r="5488" spans="2:15" x14ac:dyDescent="0.2">
      <c r="C5488" s="23" t="s">
        <v>14</v>
      </c>
    </row>
    <row r="5489" spans="4:15" ht="36" x14ac:dyDescent="0.2">
      <c r="D5489" s="195"/>
      <c r="E5489" s="196"/>
      <c r="F5489" s="196"/>
      <c r="G5489" s="37" t="s">
        <v>15</v>
      </c>
      <c r="H5489" s="33" t="s">
        <v>258</v>
      </c>
      <c r="I5489" s="13" t="s">
        <v>259</v>
      </c>
      <c r="J5489" s="13" t="s">
        <v>260</v>
      </c>
      <c r="K5489" s="13" t="s">
        <v>261</v>
      </c>
      <c r="L5489" s="13" t="s">
        <v>262</v>
      </c>
      <c r="M5489" s="13" t="s">
        <v>263</v>
      </c>
      <c r="N5489" s="13" t="s">
        <v>99</v>
      </c>
      <c r="O5489" s="38" t="s">
        <v>18</v>
      </c>
    </row>
    <row r="5490" spans="4:15" x14ac:dyDescent="0.2">
      <c r="D5490" s="197"/>
      <c r="E5490" s="198"/>
      <c r="F5490" s="198"/>
      <c r="G5490" s="35"/>
      <c r="H5490" s="39"/>
      <c r="I5490" s="14"/>
      <c r="J5490" s="14"/>
      <c r="K5490" s="14"/>
      <c r="L5490" s="14"/>
      <c r="M5490" s="14"/>
      <c r="N5490" s="14"/>
      <c r="O5490" s="34"/>
    </row>
    <row r="5491" spans="4:15" x14ac:dyDescent="0.2">
      <c r="D5491" s="78"/>
      <c r="E5491" s="79" t="s">
        <v>15</v>
      </c>
      <c r="F5491" s="66"/>
      <c r="G5491" s="36">
        <v>985</v>
      </c>
      <c r="H5491" s="17">
        <v>369</v>
      </c>
      <c r="I5491" s="17">
        <v>51</v>
      </c>
      <c r="J5491" s="17">
        <v>79</v>
      </c>
      <c r="K5491" s="17">
        <v>65</v>
      </c>
      <c r="L5491" s="17">
        <v>339</v>
      </c>
      <c r="M5491" s="17">
        <v>202</v>
      </c>
      <c r="N5491" s="17">
        <v>82</v>
      </c>
      <c r="O5491" s="47">
        <v>27</v>
      </c>
    </row>
    <row r="5492" spans="4:15" x14ac:dyDescent="0.2">
      <c r="D5492" s="45"/>
      <c r="E5492" s="51"/>
      <c r="F5492" s="67"/>
      <c r="G5492" s="7">
        <v>100</v>
      </c>
      <c r="H5492" s="2">
        <v>37.461928934009997</v>
      </c>
      <c r="I5492" s="2">
        <v>5.1776649746189998</v>
      </c>
      <c r="J5492" s="2">
        <v>8.0203045685279992</v>
      </c>
      <c r="K5492" s="2">
        <v>6.598984771574</v>
      </c>
      <c r="L5492" s="2">
        <v>34.416243654821997</v>
      </c>
      <c r="M5492" s="2">
        <v>20.507614213198</v>
      </c>
      <c r="N5492" s="2">
        <v>8.3248730964469999</v>
      </c>
      <c r="O5492" s="15">
        <v>2.7411167512689998</v>
      </c>
    </row>
    <row r="5493" spans="4:15" x14ac:dyDescent="0.2">
      <c r="D5493" s="199" t="s">
        <v>19</v>
      </c>
      <c r="E5493" s="22" t="s">
        <v>20</v>
      </c>
      <c r="F5493" s="21"/>
      <c r="G5493" s="19">
        <v>113</v>
      </c>
      <c r="H5493" s="27">
        <v>42</v>
      </c>
      <c r="I5493" s="3">
        <v>10</v>
      </c>
      <c r="J5493" s="3">
        <v>8</v>
      </c>
      <c r="K5493" s="3">
        <v>9</v>
      </c>
      <c r="L5493" s="3">
        <v>33</v>
      </c>
      <c r="M5493" s="3">
        <v>23</v>
      </c>
      <c r="N5493" s="3">
        <v>9</v>
      </c>
      <c r="O5493" s="26">
        <v>2</v>
      </c>
    </row>
    <row r="5494" spans="4:15" x14ac:dyDescent="0.2">
      <c r="D5494" s="200"/>
      <c r="E5494" s="11"/>
      <c r="F5494" s="10"/>
      <c r="G5494" s="7">
        <v>100</v>
      </c>
      <c r="H5494" s="18">
        <v>37.168141592920001</v>
      </c>
      <c r="I5494" s="2">
        <v>8.8495575221239999</v>
      </c>
      <c r="J5494" s="2">
        <v>7.0796460176989999</v>
      </c>
      <c r="K5494" s="2">
        <v>7.964601769912</v>
      </c>
      <c r="L5494" s="30">
        <v>29.203539823008999</v>
      </c>
      <c r="M5494" s="2">
        <v>20.353982300885001</v>
      </c>
      <c r="N5494" s="2">
        <v>7.964601769912</v>
      </c>
      <c r="O5494" s="15">
        <v>1.769911504425</v>
      </c>
    </row>
    <row r="5495" spans="4:15" x14ac:dyDescent="0.2">
      <c r="D5495" s="200"/>
      <c r="E5495" s="4" t="s">
        <v>21</v>
      </c>
      <c r="F5495" s="5"/>
      <c r="G5495" s="6">
        <v>371</v>
      </c>
      <c r="H5495" s="8">
        <v>129</v>
      </c>
      <c r="I5495" s="1">
        <v>20</v>
      </c>
      <c r="J5495" s="1">
        <v>32</v>
      </c>
      <c r="K5495" s="1">
        <v>26</v>
      </c>
      <c r="L5495" s="1">
        <v>125</v>
      </c>
      <c r="M5495" s="1">
        <v>80</v>
      </c>
      <c r="N5495" s="1">
        <v>29</v>
      </c>
      <c r="O5495" s="9">
        <v>19</v>
      </c>
    </row>
    <row r="5496" spans="4:15" x14ac:dyDescent="0.2">
      <c r="D5496" s="200"/>
      <c r="E5496" s="11"/>
      <c r="F5496" s="10"/>
      <c r="G5496" s="7">
        <v>100</v>
      </c>
      <c r="H5496" s="18">
        <v>34.770889487871003</v>
      </c>
      <c r="I5496" s="2">
        <v>5.3908355795149996</v>
      </c>
      <c r="J5496" s="2">
        <v>8.6253369272239997</v>
      </c>
      <c r="K5496" s="2">
        <v>7.008086253369</v>
      </c>
      <c r="L5496" s="2">
        <v>33.692722371968003</v>
      </c>
      <c r="M5496" s="2">
        <v>21.563342318059</v>
      </c>
      <c r="N5496" s="2">
        <v>7.8167115902960003</v>
      </c>
      <c r="O5496" s="15">
        <v>5.1212938005390001</v>
      </c>
    </row>
    <row r="5497" spans="4:15" x14ac:dyDescent="0.2">
      <c r="D5497" s="200"/>
      <c r="E5497" s="4" t="s">
        <v>22</v>
      </c>
      <c r="F5497" s="5"/>
      <c r="G5497" s="6">
        <v>154</v>
      </c>
      <c r="H5497" s="8">
        <v>54</v>
      </c>
      <c r="I5497" s="1">
        <v>7</v>
      </c>
      <c r="J5497" s="1">
        <v>11</v>
      </c>
      <c r="K5497" s="1">
        <v>8</v>
      </c>
      <c r="L5497" s="1">
        <v>55</v>
      </c>
      <c r="M5497" s="1">
        <v>34</v>
      </c>
      <c r="N5497" s="1">
        <v>17</v>
      </c>
      <c r="O5497" s="9">
        <v>4</v>
      </c>
    </row>
    <row r="5498" spans="4:15" x14ac:dyDescent="0.2">
      <c r="D5498" s="200"/>
      <c r="E5498" s="11"/>
      <c r="F5498" s="10"/>
      <c r="G5498" s="7">
        <v>100</v>
      </c>
      <c r="H5498" s="18">
        <v>35.064935064935</v>
      </c>
      <c r="I5498" s="2">
        <v>4.5454545454549997</v>
      </c>
      <c r="J5498" s="2">
        <v>7.1428571428570002</v>
      </c>
      <c r="K5498" s="2">
        <v>5.1948051948050002</v>
      </c>
      <c r="L5498" s="2">
        <v>35.714285714286</v>
      </c>
      <c r="M5498" s="2">
        <v>22.077922077922</v>
      </c>
      <c r="N5498" s="2">
        <v>11.038961038961</v>
      </c>
      <c r="O5498" s="15">
        <v>2.5974025974030002</v>
      </c>
    </row>
    <row r="5499" spans="4:15" x14ac:dyDescent="0.2">
      <c r="D5499" s="200"/>
      <c r="E5499" s="4" t="s">
        <v>23</v>
      </c>
      <c r="F5499" s="5"/>
      <c r="G5499" s="6">
        <v>150</v>
      </c>
      <c r="H5499" s="8">
        <v>59</v>
      </c>
      <c r="I5499" s="1">
        <v>4</v>
      </c>
      <c r="J5499" s="1">
        <v>11</v>
      </c>
      <c r="K5499" s="1">
        <v>5</v>
      </c>
      <c r="L5499" s="1">
        <v>62</v>
      </c>
      <c r="M5499" s="1">
        <v>30</v>
      </c>
      <c r="N5499" s="1">
        <v>11</v>
      </c>
      <c r="O5499" s="9">
        <v>0</v>
      </c>
    </row>
    <row r="5500" spans="4:15" x14ac:dyDescent="0.2">
      <c r="D5500" s="200"/>
      <c r="E5500" s="11"/>
      <c r="F5500" s="10"/>
      <c r="G5500" s="7">
        <v>100</v>
      </c>
      <c r="H5500" s="18">
        <v>39.333333333333002</v>
      </c>
      <c r="I5500" s="2">
        <v>2.666666666667</v>
      </c>
      <c r="J5500" s="2">
        <v>7.333333333333</v>
      </c>
      <c r="K5500" s="2">
        <v>3.333333333333</v>
      </c>
      <c r="L5500" s="25">
        <v>41.333333333333002</v>
      </c>
      <c r="M5500" s="2">
        <v>20</v>
      </c>
      <c r="N5500" s="2">
        <v>7.333333333333</v>
      </c>
      <c r="O5500" s="48">
        <v>0</v>
      </c>
    </row>
    <row r="5501" spans="4:15" x14ac:dyDescent="0.2">
      <c r="D5501" s="200"/>
      <c r="E5501" s="4" t="s">
        <v>24</v>
      </c>
      <c r="F5501" s="5"/>
      <c r="G5501" s="6">
        <v>197</v>
      </c>
      <c r="H5501" s="8">
        <v>85</v>
      </c>
      <c r="I5501" s="1">
        <v>10</v>
      </c>
      <c r="J5501" s="1">
        <v>17</v>
      </c>
      <c r="K5501" s="1">
        <v>17</v>
      </c>
      <c r="L5501" s="1">
        <v>64</v>
      </c>
      <c r="M5501" s="1">
        <v>35</v>
      </c>
      <c r="N5501" s="1">
        <v>16</v>
      </c>
      <c r="O5501" s="9">
        <v>2</v>
      </c>
    </row>
    <row r="5502" spans="4:15" x14ac:dyDescent="0.2">
      <c r="D5502" s="200"/>
      <c r="E5502" s="11"/>
      <c r="F5502" s="10"/>
      <c r="G5502" s="7">
        <v>100</v>
      </c>
      <c r="H5502" s="70">
        <v>43.147208121826999</v>
      </c>
      <c r="I5502" s="2">
        <v>5.0761421319800002</v>
      </c>
      <c r="J5502" s="2">
        <v>8.6294416243650005</v>
      </c>
      <c r="K5502" s="2">
        <v>8.6294416243650005</v>
      </c>
      <c r="L5502" s="2">
        <v>32.487309644669999</v>
      </c>
      <c r="M5502" s="2">
        <v>17.766497461928999</v>
      </c>
      <c r="N5502" s="2">
        <v>8.1218274111680007</v>
      </c>
      <c r="O5502" s="15">
        <v>1.0152284263960001</v>
      </c>
    </row>
    <row r="5503" spans="4:15" x14ac:dyDescent="0.2">
      <c r="D5503" s="199" t="s">
        <v>25</v>
      </c>
      <c r="E5503" s="22" t="s">
        <v>26</v>
      </c>
      <c r="F5503" s="21"/>
      <c r="G5503" s="19">
        <v>293</v>
      </c>
      <c r="H5503" s="27">
        <v>90</v>
      </c>
      <c r="I5503" s="3">
        <v>12</v>
      </c>
      <c r="J5503" s="3">
        <v>30</v>
      </c>
      <c r="K5503" s="3">
        <v>17</v>
      </c>
      <c r="L5503" s="3">
        <v>121</v>
      </c>
      <c r="M5503" s="3">
        <v>50</v>
      </c>
      <c r="N5503" s="3">
        <v>21</v>
      </c>
      <c r="O5503" s="26">
        <v>12</v>
      </c>
    </row>
    <row r="5504" spans="4:15" x14ac:dyDescent="0.2">
      <c r="D5504" s="200"/>
      <c r="E5504" s="11"/>
      <c r="F5504" s="10"/>
      <c r="G5504" s="7">
        <v>100</v>
      </c>
      <c r="H5504" s="72">
        <v>30.716723549488002</v>
      </c>
      <c r="I5504" s="2">
        <v>4.0955631399319996</v>
      </c>
      <c r="J5504" s="2">
        <v>10.238907849828999</v>
      </c>
      <c r="K5504" s="2">
        <v>5.8020477815699998</v>
      </c>
      <c r="L5504" s="25">
        <v>41.296928327644999</v>
      </c>
      <c r="M5504" s="2">
        <v>17.064846416382</v>
      </c>
      <c r="N5504" s="2">
        <v>7.167235494881</v>
      </c>
      <c r="O5504" s="15">
        <v>4.0955631399319996</v>
      </c>
    </row>
    <row r="5505" spans="4:15" x14ac:dyDescent="0.2">
      <c r="D5505" s="200"/>
      <c r="E5505" s="4" t="s">
        <v>27</v>
      </c>
      <c r="F5505" s="5"/>
      <c r="G5505" s="6">
        <v>308</v>
      </c>
      <c r="H5505" s="8">
        <v>121</v>
      </c>
      <c r="I5505" s="1">
        <v>13</v>
      </c>
      <c r="J5505" s="1">
        <v>23</v>
      </c>
      <c r="K5505" s="1">
        <v>23</v>
      </c>
      <c r="L5505" s="1">
        <v>98</v>
      </c>
      <c r="M5505" s="1">
        <v>70</v>
      </c>
      <c r="N5505" s="1">
        <v>28</v>
      </c>
      <c r="O5505" s="9">
        <v>8</v>
      </c>
    </row>
    <row r="5506" spans="4:15" x14ac:dyDescent="0.2">
      <c r="D5506" s="200"/>
      <c r="E5506" s="11"/>
      <c r="F5506" s="10"/>
      <c r="G5506" s="7">
        <v>100</v>
      </c>
      <c r="H5506" s="18">
        <v>39.285714285714</v>
      </c>
      <c r="I5506" s="2">
        <v>4.2207792207789998</v>
      </c>
      <c r="J5506" s="2">
        <v>7.4675324675320001</v>
      </c>
      <c r="K5506" s="2">
        <v>7.4675324675320001</v>
      </c>
      <c r="L5506" s="2">
        <v>31.818181818182001</v>
      </c>
      <c r="M5506" s="2">
        <v>22.727272727273</v>
      </c>
      <c r="N5506" s="2">
        <v>9.0909090909089993</v>
      </c>
      <c r="O5506" s="15">
        <v>2.5974025974030002</v>
      </c>
    </row>
    <row r="5507" spans="4:15" x14ac:dyDescent="0.2">
      <c r="D5507" s="200"/>
      <c r="E5507" s="4" t="s">
        <v>28</v>
      </c>
      <c r="F5507" s="5"/>
      <c r="G5507" s="6">
        <v>297</v>
      </c>
      <c r="H5507" s="8">
        <v>120</v>
      </c>
      <c r="I5507" s="1">
        <v>20</v>
      </c>
      <c r="J5507" s="1">
        <v>22</v>
      </c>
      <c r="K5507" s="1">
        <v>18</v>
      </c>
      <c r="L5507" s="1">
        <v>90</v>
      </c>
      <c r="M5507" s="1">
        <v>71</v>
      </c>
      <c r="N5507" s="1">
        <v>25</v>
      </c>
      <c r="O5507" s="9">
        <v>5</v>
      </c>
    </row>
    <row r="5508" spans="4:15" x14ac:dyDescent="0.2">
      <c r="D5508" s="200"/>
      <c r="E5508" s="11"/>
      <c r="F5508" s="10"/>
      <c r="G5508" s="7">
        <v>100</v>
      </c>
      <c r="H5508" s="18">
        <v>40.404040404040003</v>
      </c>
      <c r="I5508" s="2">
        <v>6.734006734007</v>
      </c>
      <c r="J5508" s="2">
        <v>7.4074074074069998</v>
      </c>
      <c r="K5508" s="2">
        <v>6.0606060606060002</v>
      </c>
      <c r="L5508" s="2">
        <v>30.303030303029999</v>
      </c>
      <c r="M5508" s="2">
        <v>23.905723905723999</v>
      </c>
      <c r="N5508" s="2">
        <v>8.4175084175079995</v>
      </c>
      <c r="O5508" s="15">
        <v>1.683501683502</v>
      </c>
    </row>
    <row r="5509" spans="4:15" x14ac:dyDescent="0.2">
      <c r="D5509" s="200"/>
      <c r="E5509" s="4" t="s">
        <v>29</v>
      </c>
      <c r="F5509" s="5"/>
      <c r="G5509" s="6">
        <v>87</v>
      </c>
      <c r="H5509" s="8">
        <v>38</v>
      </c>
      <c r="I5509" s="1">
        <v>6</v>
      </c>
      <c r="J5509" s="1">
        <v>4</v>
      </c>
      <c r="K5509" s="1">
        <v>7</v>
      </c>
      <c r="L5509" s="1">
        <v>30</v>
      </c>
      <c r="M5509" s="1">
        <v>11</v>
      </c>
      <c r="N5509" s="1">
        <v>8</v>
      </c>
      <c r="O5509" s="9">
        <v>2</v>
      </c>
    </row>
    <row r="5510" spans="4:15" x14ac:dyDescent="0.2">
      <c r="D5510" s="200"/>
      <c r="E5510" s="11"/>
      <c r="F5510" s="10"/>
      <c r="G5510" s="7">
        <v>100</v>
      </c>
      <c r="H5510" s="70">
        <v>43.678160919539998</v>
      </c>
      <c r="I5510" s="2">
        <v>6.8965517241379999</v>
      </c>
      <c r="J5510" s="2">
        <v>4.5977011494250002</v>
      </c>
      <c r="K5510" s="2">
        <v>8.0459770114939992</v>
      </c>
      <c r="L5510" s="2">
        <v>34.482758620689999</v>
      </c>
      <c r="M5510" s="30">
        <v>12.64367816092</v>
      </c>
      <c r="N5510" s="2">
        <v>9.1954022988510005</v>
      </c>
      <c r="O5510" s="15">
        <v>2.2988505747130001</v>
      </c>
    </row>
    <row r="5511" spans="4:15" x14ac:dyDescent="0.2">
      <c r="D5511" s="199" t="s">
        <v>30</v>
      </c>
      <c r="E5511" s="22" t="s">
        <v>31</v>
      </c>
      <c r="F5511" s="21"/>
      <c r="G5511" s="19">
        <v>492</v>
      </c>
      <c r="H5511" s="27">
        <v>177</v>
      </c>
      <c r="I5511" s="3">
        <v>25</v>
      </c>
      <c r="J5511" s="3">
        <v>43</v>
      </c>
      <c r="K5511" s="3">
        <v>38</v>
      </c>
      <c r="L5511" s="3">
        <v>164</v>
      </c>
      <c r="M5511" s="3">
        <v>104</v>
      </c>
      <c r="N5511" s="3">
        <v>38</v>
      </c>
      <c r="O5511" s="26">
        <v>13</v>
      </c>
    </row>
    <row r="5512" spans="4:15" x14ac:dyDescent="0.2">
      <c r="D5512" s="200"/>
      <c r="E5512" s="11"/>
      <c r="F5512" s="10"/>
      <c r="G5512" s="7">
        <v>100</v>
      </c>
      <c r="H5512" s="18">
        <v>35.975609756098002</v>
      </c>
      <c r="I5512" s="2">
        <v>5.0813008130080002</v>
      </c>
      <c r="J5512" s="2">
        <v>8.7398373983740001</v>
      </c>
      <c r="K5512" s="2">
        <v>7.7235772357719998</v>
      </c>
      <c r="L5512" s="2">
        <v>33.333333333333002</v>
      </c>
      <c r="M5512" s="2">
        <v>21.138211382114001</v>
      </c>
      <c r="N5512" s="2">
        <v>7.7235772357719998</v>
      </c>
      <c r="O5512" s="15">
        <v>2.6422764227640001</v>
      </c>
    </row>
    <row r="5513" spans="4:15" x14ac:dyDescent="0.2">
      <c r="D5513" s="200"/>
      <c r="E5513" s="4" t="s">
        <v>32</v>
      </c>
      <c r="F5513" s="5"/>
      <c r="G5513" s="6">
        <v>493</v>
      </c>
      <c r="H5513" s="8">
        <v>192</v>
      </c>
      <c r="I5513" s="1">
        <v>26</v>
      </c>
      <c r="J5513" s="1">
        <v>36</v>
      </c>
      <c r="K5513" s="1">
        <v>27</v>
      </c>
      <c r="L5513" s="1">
        <v>175</v>
      </c>
      <c r="M5513" s="1">
        <v>98</v>
      </c>
      <c r="N5513" s="1">
        <v>44</v>
      </c>
      <c r="O5513" s="9">
        <v>14</v>
      </c>
    </row>
    <row r="5514" spans="4:15" x14ac:dyDescent="0.2">
      <c r="D5514" s="200"/>
      <c r="E5514" s="11"/>
      <c r="F5514" s="10"/>
      <c r="G5514" s="7">
        <v>100</v>
      </c>
      <c r="H5514" s="18">
        <v>38.945233265719999</v>
      </c>
      <c r="I5514" s="2">
        <v>5.2738336714000003</v>
      </c>
      <c r="J5514" s="2">
        <v>7.3022312373230003</v>
      </c>
      <c r="K5514" s="2">
        <v>5.476673427992</v>
      </c>
      <c r="L5514" s="2">
        <v>35.496957403651002</v>
      </c>
      <c r="M5514" s="2">
        <v>19.878296146044999</v>
      </c>
      <c r="N5514" s="2">
        <v>8.9249492900610008</v>
      </c>
      <c r="O5514" s="15">
        <v>2.8397565922919998</v>
      </c>
    </row>
    <row r="5515" spans="4:15" x14ac:dyDescent="0.2">
      <c r="D5515" s="199" t="s">
        <v>33</v>
      </c>
      <c r="E5515" s="22" t="s">
        <v>34</v>
      </c>
      <c r="F5515" s="21"/>
      <c r="G5515" s="19">
        <v>71</v>
      </c>
      <c r="H5515" s="27">
        <v>11</v>
      </c>
      <c r="I5515" s="3">
        <v>1</v>
      </c>
      <c r="J5515" s="3">
        <v>2</v>
      </c>
      <c r="K5515" s="3">
        <v>5</v>
      </c>
      <c r="L5515" s="3">
        <v>30</v>
      </c>
      <c r="M5515" s="3">
        <v>28</v>
      </c>
      <c r="N5515" s="3">
        <v>3</v>
      </c>
      <c r="O5515" s="26">
        <v>3</v>
      </c>
    </row>
    <row r="5516" spans="4:15" x14ac:dyDescent="0.2">
      <c r="D5516" s="200"/>
      <c r="E5516" s="11"/>
      <c r="F5516" s="10"/>
      <c r="G5516" s="7">
        <v>100</v>
      </c>
      <c r="H5516" s="97">
        <v>15.492957746479</v>
      </c>
      <c r="I5516" s="2">
        <v>1.4084507042250001</v>
      </c>
      <c r="J5516" s="30">
        <v>2.8169014084509998</v>
      </c>
      <c r="K5516" s="2">
        <v>7.0422535211269999</v>
      </c>
      <c r="L5516" s="25">
        <v>42.253521126761001</v>
      </c>
      <c r="M5516" s="41">
        <v>39.436619718309998</v>
      </c>
      <c r="N5516" s="2">
        <v>4.2253521126760001</v>
      </c>
      <c r="O5516" s="15">
        <v>4.2253521126760001</v>
      </c>
    </row>
    <row r="5517" spans="4:15" x14ac:dyDescent="0.2">
      <c r="D5517" s="200"/>
      <c r="E5517" s="4" t="s">
        <v>35</v>
      </c>
      <c r="F5517" s="5"/>
      <c r="G5517" s="6">
        <v>142</v>
      </c>
      <c r="H5517" s="8">
        <v>60</v>
      </c>
      <c r="I5517" s="1">
        <v>11</v>
      </c>
      <c r="J5517" s="1">
        <v>12</v>
      </c>
      <c r="K5517" s="1">
        <v>11</v>
      </c>
      <c r="L5517" s="1">
        <v>42</v>
      </c>
      <c r="M5517" s="1">
        <v>36</v>
      </c>
      <c r="N5517" s="1">
        <v>10</v>
      </c>
      <c r="O5517" s="9">
        <v>3</v>
      </c>
    </row>
    <row r="5518" spans="4:15" x14ac:dyDescent="0.2">
      <c r="D5518" s="200"/>
      <c r="E5518" s="11"/>
      <c r="F5518" s="10"/>
      <c r="G5518" s="7">
        <v>100</v>
      </c>
      <c r="H5518" s="18">
        <v>42.253521126761001</v>
      </c>
      <c r="I5518" s="2">
        <v>7.746478873239</v>
      </c>
      <c r="J5518" s="2">
        <v>8.4507042253520002</v>
      </c>
      <c r="K5518" s="2">
        <v>7.746478873239</v>
      </c>
      <c r="L5518" s="2">
        <v>29.577464788732001</v>
      </c>
      <c r="M5518" s="2">
        <v>25.352112676055999</v>
      </c>
      <c r="N5518" s="2">
        <v>7.0422535211269999</v>
      </c>
      <c r="O5518" s="15">
        <v>2.112676056338</v>
      </c>
    </row>
    <row r="5519" spans="4:15" x14ac:dyDescent="0.2">
      <c r="D5519" s="200"/>
      <c r="E5519" s="4" t="s">
        <v>36</v>
      </c>
      <c r="F5519" s="5"/>
      <c r="G5519" s="6">
        <v>169</v>
      </c>
      <c r="H5519" s="8">
        <v>47</v>
      </c>
      <c r="I5519" s="1">
        <v>7</v>
      </c>
      <c r="J5519" s="1">
        <v>8</v>
      </c>
      <c r="K5519" s="1">
        <v>12</v>
      </c>
      <c r="L5519" s="1">
        <v>82</v>
      </c>
      <c r="M5519" s="1">
        <v>40</v>
      </c>
      <c r="N5519" s="1">
        <v>13</v>
      </c>
      <c r="O5519" s="9">
        <v>2</v>
      </c>
    </row>
    <row r="5520" spans="4:15" x14ac:dyDescent="0.2">
      <c r="D5520" s="200"/>
      <c r="E5520" s="11"/>
      <c r="F5520" s="10"/>
      <c r="G5520" s="7">
        <v>100</v>
      </c>
      <c r="H5520" s="72">
        <v>27.810650887573999</v>
      </c>
      <c r="I5520" s="2">
        <v>4.1420118343199999</v>
      </c>
      <c r="J5520" s="2">
        <v>4.7337278106509997</v>
      </c>
      <c r="K5520" s="2">
        <v>7.1005917159759999</v>
      </c>
      <c r="L5520" s="41">
        <v>48.520710059172004</v>
      </c>
      <c r="M5520" s="2">
        <v>23.668639053254001</v>
      </c>
      <c r="N5520" s="2">
        <v>7.6923076923079998</v>
      </c>
      <c r="O5520" s="15">
        <v>1.1834319526629999</v>
      </c>
    </row>
    <row r="5521" spans="2:15" x14ac:dyDescent="0.2">
      <c r="D5521" s="200"/>
      <c r="E5521" s="4" t="s">
        <v>37</v>
      </c>
      <c r="F5521" s="5"/>
      <c r="G5521" s="6">
        <v>193</v>
      </c>
      <c r="H5521" s="8">
        <v>71</v>
      </c>
      <c r="I5521" s="1">
        <v>11</v>
      </c>
      <c r="J5521" s="1">
        <v>17</v>
      </c>
      <c r="K5521" s="1">
        <v>14</v>
      </c>
      <c r="L5521" s="1">
        <v>71</v>
      </c>
      <c r="M5521" s="1">
        <v>41</v>
      </c>
      <c r="N5521" s="1">
        <v>17</v>
      </c>
      <c r="O5521" s="9">
        <v>4</v>
      </c>
    </row>
    <row r="5522" spans="2:15" x14ac:dyDescent="0.2">
      <c r="D5522" s="200"/>
      <c r="E5522" s="11"/>
      <c r="F5522" s="10"/>
      <c r="G5522" s="7">
        <v>100</v>
      </c>
      <c r="H5522" s="18">
        <v>36.787564766838997</v>
      </c>
      <c r="I5522" s="2">
        <v>5.6994818652849997</v>
      </c>
      <c r="J5522" s="2">
        <v>8.8082901554399999</v>
      </c>
      <c r="K5522" s="2">
        <v>7.2538860103629998</v>
      </c>
      <c r="L5522" s="2">
        <v>36.787564766838997</v>
      </c>
      <c r="M5522" s="2">
        <v>21.243523316061999</v>
      </c>
      <c r="N5522" s="2">
        <v>8.8082901554399999</v>
      </c>
      <c r="O5522" s="15">
        <v>2.0725388601039998</v>
      </c>
    </row>
    <row r="5523" spans="2:15" x14ac:dyDescent="0.2">
      <c r="D5523" s="200"/>
      <c r="E5523" s="4" t="s">
        <v>38</v>
      </c>
      <c r="F5523" s="5"/>
      <c r="G5523" s="6">
        <v>152</v>
      </c>
      <c r="H5523" s="8">
        <v>63</v>
      </c>
      <c r="I5523" s="1">
        <v>11</v>
      </c>
      <c r="J5523" s="1">
        <v>15</v>
      </c>
      <c r="K5523" s="1">
        <v>8</v>
      </c>
      <c r="L5523" s="1">
        <v>46</v>
      </c>
      <c r="M5523" s="1">
        <v>20</v>
      </c>
      <c r="N5523" s="1">
        <v>17</v>
      </c>
      <c r="O5523" s="9">
        <v>3</v>
      </c>
    </row>
    <row r="5524" spans="2:15" x14ac:dyDescent="0.2">
      <c r="D5524" s="200"/>
      <c r="E5524" s="11"/>
      <c r="F5524" s="10"/>
      <c r="G5524" s="7">
        <v>100</v>
      </c>
      <c r="H5524" s="18">
        <v>41.447368421053</v>
      </c>
      <c r="I5524" s="2">
        <v>7.2368421052630003</v>
      </c>
      <c r="J5524" s="2">
        <v>9.8684210526319998</v>
      </c>
      <c r="K5524" s="2">
        <v>5.2631578947369997</v>
      </c>
      <c r="L5524" s="2">
        <v>30.263157894736999</v>
      </c>
      <c r="M5524" s="30">
        <v>13.157894736842</v>
      </c>
      <c r="N5524" s="2">
        <v>11.184210526316001</v>
      </c>
      <c r="O5524" s="15">
        <v>1.973684210526</v>
      </c>
    </row>
    <row r="5525" spans="2:15" x14ac:dyDescent="0.2">
      <c r="D5525" s="200"/>
      <c r="E5525" s="4" t="s">
        <v>39</v>
      </c>
      <c r="F5525" s="5"/>
      <c r="G5525" s="6">
        <v>169</v>
      </c>
      <c r="H5525" s="8">
        <v>78</v>
      </c>
      <c r="I5525" s="1">
        <v>7</v>
      </c>
      <c r="J5525" s="1">
        <v>19</v>
      </c>
      <c r="K5525" s="1">
        <v>9</v>
      </c>
      <c r="L5525" s="1">
        <v>45</v>
      </c>
      <c r="M5525" s="1">
        <v>21</v>
      </c>
      <c r="N5525" s="1">
        <v>15</v>
      </c>
      <c r="O5525" s="9">
        <v>6</v>
      </c>
    </row>
    <row r="5526" spans="2:15" x14ac:dyDescent="0.2">
      <c r="D5526" s="200"/>
      <c r="E5526" s="11"/>
      <c r="F5526" s="10"/>
      <c r="G5526" s="7">
        <v>100</v>
      </c>
      <c r="H5526" s="70">
        <v>46.153846153845997</v>
      </c>
      <c r="I5526" s="2">
        <v>4.1420118343199999</v>
      </c>
      <c r="J5526" s="2">
        <v>11.242603550296</v>
      </c>
      <c r="K5526" s="2">
        <v>5.3254437869820004</v>
      </c>
      <c r="L5526" s="30">
        <v>26.627218934910999</v>
      </c>
      <c r="M5526" s="30">
        <v>12.426035502959</v>
      </c>
      <c r="N5526" s="2">
        <v>8.8757396449700003</v>
      </c>
      <c r="O5526" s="15">
        <v>3.550295857988</v>
      </c>
    </row>
    <row r="5527" spans="2:15" x14ac:dyDescent="0.2">
      <c r="D5527" s="200"/>
      <c r="E5527" s="4" t="s">
        <v>40</v>
      </c>
      <c r="F5527" s="5"/>
      <c r="G5527" s="6">
        <v>89</v>
      </c>
      <c r="H5527" s="8">
        <v>39</v>
      </c>
      <c r="I5527" s="1">
        <v>3</v>
      </c>
      <c r="J5527" s="1">
        <v>6</v>
      </c>
      <c r="K5527" s="1">
        <v>6</v>
      </c>
      <c r="L5527" s="1">
        <v>23</v>
      </c>
      <c r="M5527" s="1">
        <v>16</v>
      </c>
      <c r="N5527" s="1">
        <v>7</v>
      </c>
      <c r="O5527" s="9">
        <v>6</v>
      </c>
    </row>
    <row r="5528" spans="2:15" x14ac:dyDescent="0.2">
      <c r="D5528" s="201"/>
      <c r="E5528" s="45"/>
      <c r="F5528" s="51"/>
      <c r="G5528" s="81">
        <v>100</v>
      </c>
      <c r="H5528" s="163">
        <v>43.820224719100999</v>
      </c>
      <c r="I5528" s="64">
        <v>3.3707865168539999</v>
      </c>
      <c r="J5528" s="64">
        <v>6.7415730337079998</v>
      </c>
      <c r="K5528" s="64">
        <v>6.7415730337079998</v>
      </c>
      <c r="L5528" s="126">
        <v>25.842696629212998</v>
      </c>
      <c r="M5528" s="64">
        <v>17.977528089888001</v>
      </c>
      <c r="N5528" s="64">
        <v>7.8651685393259996</v>
      </c>
      <c r="O5528" s="106">
        <v>6.7415730337079998</v>
      </c>
    </row>
    <row r="5530" spans="2:15" x14ac:dyDescent="0.2">
      <c r="B5530" s="40" t="str">
        <f xml:space="preserve"> HYPERLINK("#'目次'!B140", "[134]")</f>
        <v>[134]</v>
      </c>
      <c r="C5530" s="23" t="s">
        <v>256</v>
      </c>
    </row>
    <row r="5531" spans="2:15" x14ac:dyDescent="0.2">
      <c r="C5531" s="186" t="s">
        <v>257</v>
      </c>
    </row>
    <row r="5533" spans="2:15" x14ac:dyDescent="0.2">
      <c r="C5533" s="23" t="s">
        <v>48</v>
      </c>
    </row>
    <row r="5534" spans="2:15" ht="36" x14ac:dyDescent="0.2">
      <c r="D5534" s="195"/>
      <c r="E5534" s="196"/>
      <c r="F5534" s="196"/>
      <c r="G5534" s="37" t="s">
        <v>15</v>
      </c>
      <c r="H5534" s="33" t="s">
        <v>258</v>
      </c>
      <c r="I5534" s="13" t="s">
        <v>259</v>
      </c>
      <c r="J5534" s="13" t="s">
        <v>260</v>
      </c>
      <c r="K5534" s="13" t="s">
        <v>261</v>
      </c>
      <c r="L5534" s="13" t="s">
        <v>262</v>
      </c>
      <c r="M5534" s="13" t="s">
        <v>263</v>
      </c>
      <c r="N5534" s="13" t="s">
        <v>99</v>
      </c>
      <c r="O5534" s="38" t="s">
        <v>18</v>
      </c>
    </row>
    <row r="5535" spans="2:15" x14ac:dyDescent="0.2">
      <c r="D5535" s="197"/>
      <c r="E5535" s="198"/>
      <c r="F5535" s="198"/>
      <c r="G5535" s="35"/>
      <c r="H5535" s="39"/>
      <c r="I5535" s="14"/>
      <c r="J5535" s="14"/>
      <c r="K5535" s="14"/>
      <c r="L5535" s="14"/>
      <c r="M5535" s="14"/>
      <c r="N5535" s="14"/>
      <c r="O5535" s="34"/>
    </row>
    <row r="5536" spans="2:15" x14ac:dyDescent="0.2">
      <c r="D5536" s="78"/>
      <c r="E5536" s="79" t="s">
        <v>15</v>
      </c>
      <c r="F5536" s="66"/>
      <c r="G5536" s="36">
        <v>985</v>
      </c>
      <c r="H5536" s="17">
        <v>369</v>
      </c>
      <c r="I5536" s="17">
        <v>51</v>
      </c>
      <c r="J5536" s="17">
        <v>79</v>
      </c>
      <c r="K5536" s="17">
        <v>65</v>
      </c>
      <c r="L5536" s="17">
        <v>339</v>
      </c>
      <c r="M5536" s="17">
        <v>202</v>
      </c>
      <c r="N5536" s="17">
        <v>82</v>
      </c>
      <c r="O5536" s="47">
        <v>27</v>
      </c>
    </row>
    <row r="5537" spans="4:15" x14ac:dyDescent="0.2">
      <c r="D5537" s="45"/>
      <c r="E5537" s="51"/>
      <c r="F5537" s="67"/>
      <c r="G5537" s="7">
        <v>100</v>
      </c>
      <c r="H5537" s="2">
        <v>37.461928934009997</v>
      </c>
      <c r="I5537" s="2">
        <v>5.1776649746189998</v>
      </c>
      <c r="J5537" s="2">
        <v>8.0203045685279992</v>
      </c>
      <c r="K5537" s="2">
        <v>6.598984771574</v>
      </c>
      <c r="L5537" s="2">
        <v>34.416243654821997</v>
      </c>
      <c r="M5537" s="2">
        <v>20.507614213198</v>
      </c>
      <c r="N5537" s="2">
        <v>8.3248730964469999</v>
      </c>
      <c r="O5537" s="15">
        <v>2.7411167512689998</v>
      </c>
    </row>
    <row r="5538" spans="4:15" x14ac:dyDescent="0.2">
      <c r="D5538" s="199" t="s">
        <v>49</v>
      </c>
      <c r="E5538" s="22" t="s">
        <v>50</v>
      </c>
      <c r="F5538" s="21"/>
      <c r="G5538" s="19">
        <v>10</v>
      </c>
      <c r="H5538" s="27">
        <v>2</v>
      </c>
      <c r="I5538" s="3">
        <v>0</v>
      </c>
      <c r="J5538" s="3">
        <v>1</v>
      </c>
      <c r="K5538" s="3">
        <v>0</v>
      </c>
      <c r="L5538" s="3">
        <v>3</v>
      </c>
      <c r="M5538" s="3">
        <v>2</v>
      </c>
      <c r="N5538" s="3">
        <v>1</v>
      </c>
      <c r="O5538" s="26">
        <v>1</v>
      </c>
    </row>
    <row r="5539" spans="4:15" x14ac:dyDescent="0.2">
      <c r="D5539" s="200"/>
      <c r="E5539" s="11"/>
      <c r="F5539" s="10"/>
      <c r="G5539" s="7">
        <v>100</v>
      </c>
      <c r="H5539" s="97">
        <v>20</v>
      </c>
      <c r="I5539" s="49">
        <v>0</v>
      </c>
      <c r="J5539" s="2">
        <v>10</v>
      </c>
      <c r="K5539" s="49">
        <v>0</v>
      </c>
      <c r="L5539" s="2">
        <v>30</v>
      </c>
      <c r="M5539" s="2">
        <v>20</v>
      </c>
      <c r="N5539" s="2">
        <v>10</v>
      </c>
      <c r="O5539" s="85">
        <v>10</v>
      </c>
    </row>
    <row r="5540" spans="4:15" x14ac:dyDescent="0.2">
      <c r="D5540" s="200"/>
      <c r="E5540" s="4" t="s">
        <v>51</v>
      </c>
      <c r="F5540" s="5"/>
      <c r="G5540" s="6">
        <v>110</v>
      </c>
      <c r="H5540" s="8">
        <v>47</v>
      </c>
      <c r="I5540" s="1">
        <v>6</v>
      </c>
      <c r="J5540" s="1">
        <v>8</v>
      </c>
      <c r="K5540" s="1">
        <v>4</v>
      </c>
      <c r="L5540" s="1">
        <v>30</v>
      </c>
      <c r="M5540" s="1">
        <v>20</v>
      </c>
      <c r="N5540" s="1">
        <v>10</v>
      </c>
      <c r="O5540" s="9">
        <v>3</v>
      </c>
    </row>
    <row r="5541" spans="4:15" x14ac:dyDescent="0.2">
      <c r="D5541" s="200"/>
      <c r="E5541" s="11"/>
      <c r="F5541" s="10"/>
      <c r="G5541" s="7">
        <v>100</v>
      </c>
      <c r="H5541" s="70">
        <v>42.727272727272997</v>
      </c>
      <c r="I5541" s="2">
        <v>5.4545454545450003</v>
      </c>
      <c r="J5541" s="2">
        <v>7.2727272727269998</v>
      </c>
      <c r="K5541" s="2">
        <v>3.636363636364</v>
      </c>
      <c r="L5541" s="30">
        <v>27.272727272727</v>
      </c>
      <c r="M5541" s="2">
        <v>18.181818181817999</v>
      </c>
      <c r="N5541" s="2">
        <v>9.0909090909089993</v>
      </c>
      <c r="O5541" s="15">
        <v>2.7272727272730002</v>
      </c>
    </row>
    <row r="5542" spans="4:15" x14ac:dyDescent="0.2">
      <c r="D5542" s="200"/>
      <c r="E5542" s="4" t="s">
        <v>52</v>
      </c>
      <c r="F5542" s="5"/>
      <c r="G5542" s="6">
        <v>21</v>
      </c>
      <c r="H5542" s="8">
        <v>10</v>
      </c>
      <c r="I5542" s="1">
        <v>0</v>
      </c>
      <c r="J5542" s="1">
        <v>3</v>
      </c>
      <c r="K5542" s="1">
        <v>0</v>
      </c>
      <c r="L5542" s="1">
        <v>5</v>
      </c>
      <c r="M5542" s="1">
        <v>2</v>
      </c>
      <c r="N5542" s="1">
        <v>2</v>
      </c>
      <c r="O5542" s="9">
        <v>0</v>
      </c>
    </row>
    <row r="5543" spans="4:15" x14ac:dyDescent="0.2">
      <c r="D5543" s="200"/>
      <c r="E5543" s="11"/>
      <c r="F5543" s="10"/>
      <c r="G5543" s="7">
        <v>100</v>
      </c>
      <c r="H5543" s="75">
        <v>47.619047619047997</v>
      </c>
      <c r="I5543" s="49">
        <v>0</v>
      </c>
      <c r="J5543" s="25">
        <v>14.285714285714</v>
      </c>
      <c r="K5543" s="49">
        <v>0</v>
      </c>
      <c r="L5543" s="50">
        <v>23.809523809523998</v>
      </c>
      <c r="M5543" s="50">
        <v>9.5238095238099998</v>
      </c>
      <c r="N5543" s="2">
        <v>9.5238095238099998</v>
      </c>
      <c r="O5543" s="48">
        <v>0</v>
      </c>
    </row>
    <row r="5544" spans="4:15" x14ac:dyDescent="0.2">
      <c r="D5544" s="200"/>
      <c r="E5544" s="4" t="s">
        <v>53</v>
      </c>
      <c r="F5544" s="5"/>
      <c r="G5544" s="6">
        <v>31</v>
      </c>
      <c r="H5544" s="8">
        <v>12</v>
      </c>
      <c r="I5544" s="1">
        <v>0</v>
      </c>
      <c r="J5544" s="1">
        <v>3</v>
      </c>
      <c r="K5544" s="1">
        <v>2</v>
      </c>
      <c r="L5544" s="1">
        <v>10</v>
      </c>
      <c r="M5544" s="1">
        <v>5</v>
      </c>
      <c r="N5544" s="1">
        <v>4</v>
      </c>
      <c r="O5544" s="9">
        <v>0</v>
      </c>
    </row>
    <row r="5545" spans="4:15" x14ac:dyDescent="0.2">
      <c r="D5545" s="200"/>
      <c r="E5545" s="11"/>
      <c r="F5545" s="10"/>
      <c r="G5545" s="7">
        <v>100</v>
      </c>
      <c r="H5545" s="18">
        <v>38.709677419355003</v>
      </c>
      <c r="I5545" s="49">
        <v>0</v>
      </c>
      <c r="J5545" s="2">
        <v>9.6774193548389995</v>
      </c>
      <c r="K5545" s="2">
        <v>6.4516129032259997</v>
      </c>
      <c r="L5545" s="2">
        <v>32.258064516128997</v>
      </c>
      <c r="M5545" s="2">
        <v>16.129032258064999</v>
      </c>
      <c r="N5545" s="2">
        <v>12.903225806451999</v>
      </c>
      <c r="O5545" s="48">
        <v>0</v>
      </c>
    </row>
    <row r="5546" spans="4:15" x14ac:dyDescent="0.2">
      <c r="D5546" s="200"/>
      <c r="E5546" s="4" t="s">
        <v>54</v>
      </c>
      <c r="F5546" s="5"/>
      <c r="G5546" s="6">
        <v>200</v>
      </c>
      <c r="H5546" s="8">
        <v>77</v>
      </c>
      <c r="I5546" s="1">
        <v>12</v>
      </c>
      <c r="J5546" s="1">
        <v>11</v>
      </c>
      <c r="K5546" s="1">
        <v>14</v>
      </c>
      <c r="L5546" s="1">
        <v>80</v>
      </c>
      <c r="M5546" s="1">
        <v>41</v>
      </c>
      <c r="N5546" s="1">
        <v>14</v>
      </c>
      <c r="O5546" s="9">
        <v>1</v>
      </c>
    </row>
    <row r="5547" spans="4:15" x14ac:dyDescent="0.2">
      <c r="D5547" s="200"/>
      <c r="E5547" s="11"/>
      <c r="F5547" s="10"/>
      <c r="G5547" s="7">
        <v>100</v>
      </c>
      <c r="H5547" s="18">
        <v>38.5</v>
      </c>
      <c r="I5547" s="2">
        <v>6</v>
      </c>
      <c r="J5547" s="2">
        <v>5.5</v>
      </c>
      <c r="K5547" s="2">
        <v>7</v>
      </c>
      <c r="L5547" s="25">
        <v>40</v>
      </c>
      <c r="M5547" s="2">
        <v>20.5</v>
      </c>
      <c r="N5547" s="2">
        <v>7</v>
      </c>
      <c r="O5547" s="15">
        <v>0.5</v>
      </c>
    </row>
    <row r="5548" spans="4:15" x14ac:dyDescent="0.2">
      <c r="D5548" s="200"/>
      <c r="E5548" s="4" t="s">
        <v>55</v>
      </c>
      <c r="F5548" s="5"/>
      <c r="G5548" s="6">
        <v>119</v>
      </c>
      <c r="H5548" s="8">
        <v>42</v>
      </c>
      <c r="I5548" s="1">
        <v>10</v>
      </c>
      <c r="J5548" s="1">
        <v>17</v>
      </c>
      <c r="K5548" s="1">
        <v>14</v>
      </c>
      <c r="L5548" s="1">
        <v>50</v>
      </c>
      <c r="M5548" s="1">
        <v>32</v>
      </c>
      <c r="N5548" s="1">
        <v>7</v>
      </c>
      <c r="O5548" s="9">
        <v>3</v>
      </c>
    </row>
    <row r="5549" spans="4:15" x14ac:dyDescent="0.2">
      <c r="D5549" s="200"/>
      <c r="E5549" s="11"/>
      <c r="F5549" s="10"/>
      <c r="G5549" s="7">
        <v>100</v>
      </c>
      <c r="H5549" s="18">
        <v>35.294117647058997</v>
      </c>
      <c r="I5549" s="2">
        <v>8.4033613445380002</v>
      </c>
      <c r="J5549" s="25">
        <v>14.285714285714</v>
      </c>
      <c r="K5549" s="25">
        <v>11.764705882353001</v>
      </c>
      <c r="L5549" s="25">
        <v>42.016806722688997</v>
      </c>
      <c r="M5549" s="25">
        <v>26.890756302521002</v>
      </c>
      <c r="N5549" s="2">
        <v>5.8823529411760003</v>
      </c>
      <c r="O5549" s="15">
        <v>2.5210084033609998</v>
      </c>
    </row>
    <row r="5550" spans="4:15" x14ac:dyDescent="0.2">
      <c r="D5550" s="200"/>
      <c r="E5550" s="4" t="s">
        <v>56</v>
      </c>
      <c r="F5550" s="5"/>
      <c r="G5550" s="6">
        <v>160</v>
      </c>
      <c r="H5550" s="8">
        <v>51</v>
      </c>
      <c r="I5550" s="1">
        <v>8</v>
      </c>
      <c r="J5550" s="1">
        <v>9</v>
      </c>
      <c r="K5550" s="1">
        <v>8</v>
      </c>
      <c r="L5550" s="1">
        <v>56</v>
      </c>
      <c r="M5550" s="1">
        <v>30</v>
      </c>
      <c r="N5550" s="1">
        <v>20</v>
      </c>
      <c r="O5550" s="9">
        <v>5</v>
      </c>
    </row>
    <row r="5551" spans="4:15" x14ac:dyDescent="0.2">
      <c r="D5551" s="200"/>
      <c r="E5551" s="11"/>
      <c r="F5551" s="10"/>
      <c r="G5551" s="7">
        <v>100</v>
      </c>
      <c r="H5551" s="72">
        <v>31.875</v>
      </c>
      <c r="I5551" s="2">
        <v>5</v>
      </c>
      <c r="J5551" s="2">
        <v>5.625</v>
      </c>
      <c r="K5551" s="2">
        <v>5</v>
      </c>
      <c r="L5551" s="2">
        <v>35</v>
      </c>
      <c r="M5551" s="2">
        <v>18.75</v>
      </c>
      <c r="N5551" s="2">
        <v>12.5</v>
      </c>
      <c r="O5551" s="15">
        <v>3.125</v>
      </c>
    </row>
    <row r="5552" spans="4:15" x14ac:dyDescent="0.2">
      <c r="D5552" s="200"/>
      <c r="E5552" s="4" t="s">
        <v>57</v>
      </c>
      <c r="F5552" s="5"/>
      <c r="G5552" s="6">
        <v>129</v>
      </c>
      <c r="H5552" s="8">
        <v>59</v>
      </c>
      <c r="I5552" s="1">
        <v>3</v>
      </c>
      <c r="J5552" s="1">
        <v>11</v>
      </c>
      <c r="K5552" s="1">
        <v>9</v>
      </c>
      <c r="L5552" s="1">
        <v>43</v>
      </c>
      <c r="M5552" s="1">
        <v>16</v>
      </c>
      <c r="N5552" s="1">
        <v>11</v>
      </c>
      <c r="O5552" s="9">
        <v>1</v>
      </c>
    </row>
    <row r="5553" spans="4:15" x14ac:dyDescent="0.2">
      <c r="D5553" s="200"/>
      <c r="E5553" s="11"/>
      <c r="F5553" s="10"/>
      <c r="G5553" s="7">
        <v>100</v>
      </c>
      <c r="H5553" s="70">
        <v>45.736434108527</v>
      </c>
      <c r="I5553" s="2">
        <v>2.3255813953489999</v>
      </c>
      <c r="J5553" s="2">
        <v>8.5271317829460003</v>
      </c>
      <c r="K5553" s="2">
        <v>6.9767441860470001</v>
      </c>
      <c r="L5553" s="2">
        <v>33.333333333333002</v>
      </c>
      <c r="M5553" s="30">
        <v>12.403100775194</v>
      </c>
      <c r="N5553" s="2">
        <v>8.5271317829460003</v>
      </c>
      <c r="O5553" s="15">
        <v>0.77519379845000003</v>
      </c>
    </row>
    <row r="5554" spans="4:15" x14ac:dyDescent="0.2">
      <c r="D5554" s="200"/>
      <c r="E5554" s="4" t="s">
        <v>58</v>
      </c>
      <c r="F5554" s="5"/>
      <c r="G5554" s="6">
        <v>110</v>
      </c>
      <c r="H5554" s="8">
        <v>25</v>
      </c>
      <c r="I5554" s="1">
        <v>3</v>
      </c>
      <c r="J5554" s="1">
        <v>5</v>
      </c>
      <c r="K5554" s="1">
        <v>8</v>
      </c>
      <c r="L5554" s="1">
        <v>40</v>
      </c>
      <c r="M5554" s="1">
        <v>39</v>
      </c>
      <c r="N5554" s="1">
        <v>7</v>
      </c>
      <c r="O5554" s="9">
        <v>4</v>
      </c>
    </row>
    <row r="5555" spans="4:15" x14ac:dyDescent="0.2">
      <c r="D5555" s="200"/>
      <c r="E5555" s="11"/>
      <c r="F5555" s="10"/>
      <c r="G5555" s="7">
        <v>100</v>
      </c>
      <c r="H5555" s="97">
        <v>22.727272727273</v>
      </c>
      <c r="I5555" s="2">
        <v>2.7272727272730002</v>
      </c>
      <c r="J5555" s="2">
        <v>4.5454545454549997</v>
      </c>
      <c r="K5555" s="2">
        <v>7.2727272727269998</v>
      </c>
      <c r="L5555" s="2">
        <v>36.363636363635997</v>
      </c>
      <c r="M5555" s="41">
        <v>35.454545454544999</v>
      </c>
      <c r="N5555" s="2">
        <v>6.363636363636</v>
      </c>
      <c r="O5555" s="15">
        <v>3.636363636364</v>
      </c>
    </row>
    <row r="5556" spans="4:15" x14ac:dyDescent="0.2">
      <c r="D5556" s="200"/>
      <c r="E5556" s="4" t="s">
        <v>59</v>
      </c>
      <c r="F5556" s="5"/>
      <c r="G5556" s="6">
        <v>94</v>
      </c>
      <c r="H5556" s="8">
        <v>44</v>
      </c>
      <c r="I5556" s="1">
        <v>9</v>
      </c>
      <c r="J5556" s="1">
        <v>11</v>
      </c>
      <c r="K5556" s="1">
        <v>6</v>
      </c>
      <c r="L5556" s="1">
        <v>22</v>
      </c>
      <c r="M5556" s="1">
        <v>15</v>
      </c>
      <c r="N5556" s="1">
        <v>6</v>
      </c>
      <c r="O5556" s="9">
        <v>8</v>
      </c>
    </row>
    <row r="5557" spans="4:15" x14ac:dyDescent="0.2">
      <c r="D5557" s="200"/>
      <c r="E5557" s="11"/>
      <c r="F5557" s="10"/>
      <c r="G5557" s="7">
        <v>100</v>
      </c>
      <c r="H5557" s="70">
        <v>46.808510638298003</v>
      </c>
      <c r="I5557" s="2">
        <v>9.574468085106</v>
      </c>
      <c r="J5557" s="2">
        <v>11.702127659574</v>
      </c>
      <c r="K5557" s="2">
        <v>6.3829787234040003</v>
      </c>
      <c r="L5557" s="50">
        <v>23.404255319149001</v>
      </c>
      <c r="M5557" s="2">
        <v>15.957446808511</v>
      </c>
      <c r="N5557" s="2">
        <v>6.3829787234040003</v>
      </c>
      <c r="O5557" s="85">
        <v>8.5106382978719992</v>
      </c>
    </row>
    <row r="5558" spans="4:15" x14ac:dyDescent="0.2">
      <c r="D5558" s="199" t="s">
        <v>60</v>
      </c>
      <c r="E5558" s="22" t="s">
        <v>61</v>
      </c>
      <c r="F5558" s="21"/>
      <c r="G5558" s="19">
        <v>151</v>
      </c>
      <c r="H5558" s="27">
        <v>57</v>
      </c>
      <c r="I5558" s="3">
        <v>7</v>
      </c>
      <c r="J5558" s="3">
        <v>14</v>
      </c>
      <c r="K5558" s="3">
        <v>7</v>
      </c>
      <c r="L5558" s="3">
        <v>46</v>
      </c>
      <c r="M5558" s="3">
        <v>35</v>
      </c>
      <c r="N5558" s="3">
        <v>13</v>
      </c>
      <c r="O5558" s="26">
        <v>6</v>
      </c>
    </row>
    <row r="5559" spans="4:15" x14ac:dyDescent="0.2">
      <c r="D5559" s="200"/>
      <c r="E5559" s="11"/>
      <c r="F5559" s="10"/>
      <c r="G5559" s="7">
        <v>100</v>
      </c>
      <c r="H5559" s="18">
        <v>37.748344370860998</v>
      </c>
      <c r="I5559" s="2">
        <v>4.6357615894039998</v>
      </c>
      <c r="J5559" s="2">
        <v>9.2715231788079997</v>
      </c>
      <c r="K5559" s="2">
        <v>4.6357615894039998</v>
      </c>
      <c r="L5559" s="2">
        <v>30.46357615894</v>
      </c>
      <c r="M5559" s="2">
        <v>23.178807947020001</v>
      </c>
      <c r="N5559" s="2">
        <v>8.6092715231790002</v>
      </c>
      <c r="O5559" s="15">
        <v>3.9735099337749999</v>
      </c>
    </row>
    <row r="5560" spans="4:15" x14ac:dyDescent="0.2">
      <c r="D5560" s="200"/>
      <c r="E5560" s="4" t="s">
        <v>62</v>
      </c>
      <c r="F5560" s="5"/>
      <c r="G5560" s="6">
        <v>127</v>
      </c>
      <c r="H5560" s="8">
        <v>50</v>
      </c>
      <c r="I5560" s="1">
        <v>6</v>
      </c>
      <c r="J5560" s="1">
        <v>14</v>
      </c>
      <c r="K5560" s="1">
        <v>13</v>
      </c>
      <c r="L5560" s="1">
        <v>44</v>
      </c>
      <c r="M5560" s="1">
        <v>20</v>
      </c>
      <c r="N5560" s="1">
        <v>9</v>
      </c>
      <c r="O5560" s="9">
        <v>2</v>
      </c>
    </row>
    <row r="5561" spans="4:15" x14ac:dyDescent="0.2">
      <c r="D5561" s="200"/>
      <c r="E5561" s="11"/>
      <c r="F5561" s="10"/>
      <c r="G5561" s="7">
        <v>100</v>
      </c>
      <c r="H5561" s="18">
        <v>39.370078740156998</v>
      </c>
      <c r="I5561" s="2">
        <v>4.7244094488190003</v>
      </c>
      <c r="J5561" s="2">
        <v>11.023622047244</v>
      </c>
      <c r="K5561" s="2">
        <v>10.236220472441</v>
      </c>
      <c r="L5561" s="2">
        <v>34.645669291338997</v>
      </c>
      <c r="M5561" s="2">
        <v>15.748031496063</v>
      </c>
      <c r="N5561" s="2">
        <v>7.0866141732279999</v>
      </c>
      <c r="O5561" s="15">
        <v>1.574803149606</v>
      </c>
    </row>
    <row r="5562" spans="4:15" x14ac:dyDescent="0.2">
      <c r="D5562" s="200"/>
      <c r="E5562" s="4" t="s">
        <v>63</v>
      </c>
      <c r="F5562" s="5"/>
      <c r="G5562" s="6">
        <v>106</v>
      </c>
      <c r="H5562" s="8">
        <v>44</v>
      </c>
      <c r="I5562" s="1">
        <v>7</v>
      </c>
      <c r="J5562" s="1">
        <v>10</v>
      </c>
      <c r="K5562" s="1">
        <v>8</v>
      </c>
      <c r="L5562" s="1">
        <v>32</v>
      </c>
      <c r="M5562" s="1">
        <v>25</v>
      </c>
      <c r="N5562" s="1">
        <v>9</v>
      </c>
      <c r="O5562" s="9">
        <v>1</v>
      </c>
    </row>
    <row r="5563" spans="4:15" x14ac:dyDescent="0.2">
      <c r="D5563" s="200"/>
      <c r="E5563" s="11"/>
      <c r="F5563" s="10"/>
      <c r="G5563" s="7">
        <v>100</v>
      </c>
      <c r="H5563" s="18">
        <v>41.509433962263998</v>
      </c>
      <c r="I5563" s="2">
        <v>6.6037735849060004</v>
      </c>
      <c r="J5563" s="2">
        <v>9.4339622641510008</v>
      </c>
      <c r="K5563" s="2">
        <v>7.547169811321</v>
      </c>
      <c r="L5563" s="2">
        <v>30.188679245283002</v>
      </c>
      <c r="M5563" s="2">
        <v>23.584905660377</v>
      </c>
      <c r="N5563" s="2">
        <v>8.4905660377360004</v>
      </c>
      <c r="O5563" s="15">
        <v>0.94339622641499998</v>
      </c>
    </row>
    <row r="5564" spans="4:15" x14ac:dyDescent="0.2">
      <c r="D5564" s="200"/>
      <c r="E5564" s="4" t="s">
        <v>64</v>
      </c>
      <c r="F5564" s="5"/>
      <c r="G5564" s="6">
        <v>111</v>
      </c>
      <c r="H5564" s="8">
        <v>39</v>
      </c>
      <c r="I5564" s="1">
        <v>5</v>
      </c>
      <c r="J5564" s="1">
        <v>7</v>
      </c>
      <c r="K5564" s="1">
        <v>10</v>
      </c>
      <c r="L5564" s="1">
        <v>49</v>
      </c>
      <c r="M5564" s="1">
        <v>23</v>
      </c>
      <c r="N5564" s="1">
        <v>9</v>
      </c>
      <c r="O5564" s="9">
        <v>3</v>
      </c>
    </row>
    <row r="5565" spans="4:15" x14ac:dyDescent="0.2">
      <c r="D5565" s="200"/>
      <c r="E5565" s="11"/>
      <c r="F5565" s="10"/>
      <c r="G5565" s="7">
        <v>100</v>
      </c>
      <c r="H5565" s="18">
        <v>35.135135135135002</v>
      </c>
      <c r="I5565" s="2">
        <v>4.5045045045050003</v>
      </c>
      <c r="J5565" s="2">
        <v>6.3063063063060003</v>
      </c>
      <c r="K5565" s="2">
        <v>9.0090090090090005</v>
      </c>
      <c r="L5565" s="25">
        <v>44.144144144144001</v>
      </c>
      <c r="M5565" s="2">
        <v>20.720720720721001</v>
      </c>
      <c r="N5565" s="2">
        <v>8.1081081081080004</v>
      </c>
      <c r="O5565" s="15">
        <v>2.7027027027030002</v>
      </c>
    </row>
    <row r="5566" spans="4:15" x14ac:dyDescent="0.2">
      <c r="D5566" s="200"/>
      <c r="E5566" s="4" t="s">
        <v>65</v>
      </c>
      <c r="F5566" s="5"/>
      <c r="G5566" s="6">
        <v>93</v>
      </c>
      <c r="H5566" s="8">
        <v>28</v>
      </c>
      <c r="I5566" s="1">
        <v>4</v>
      </c>
      <c r="J5566" s="1">
        <v>9</v>
      </c>
      <c r="K5566" s="1">
        <v>3</v>
      </c>
      <c r="L5566" s="1">
        <v>33</v>
      </c>
      <c r="M5566" s="1">
        <v>21</v>
      </c>
      <c r="N5566" s="1">
        <v>8</v>
      </c>
      <c r="O5566" s="9">
        <v>3</v>
      </c>
    </row>
    <row r="5567" spans="4:15" x14ac:dyDescent="0.2">
      <c r="D5567" s="200"/>
      <c r="E5567" s="11"/>
      <c r="F5567" s="10"/>
      <c r="G5567" s="7">
        <v>100</v>
      </c>
      <c r="H5567" s="72">
        <v>30.107526881719998</v>
      </c>
      <c r="I5567" s="2">
        <v>4.3010752688169998</v>
      </c>
      <c r="J5567" s="2">
        <v>9.6774193548389995</v>
      </c>
      <c r="K5567" s="2">
        <v>3.2258064516129998</v>
      </c>
      <c r="L5567" s="2">
        <v>35.483870967742</v>
      </c>
      <c r="M5567" s="2">
        <v>22.580645161290001</v>
      </c>
      <c r="N5567" s="2">
        <v>8.6021505376339995</v>
      </c>
      <c r="O5567" s="15">
        <v>3.2258064516129998</v>
      </c>
    </row>
    <row r="5568" spans="4:15" x14ac:dyDescent="0.2">
      <c r="D5568" s="200"/>
      <c r="E5568" s="4" t="s">
        <v>66</v>
      </c>
      <c r="F5568" s="5"/>
      <c r="G5568" s="6">
        <v>92</v>
      </c>
      <c r="H5568" s="8">
        <v>34</v>
      </c>
      <c r="I5568" s="1">
        <v>2</v>
      </c>
      <c r="J5568" s="1">
        <v>7</v>
      </c>
      <c r="K5568" s="1">
        <v>8</v>
      </c>
      <c r="L5568" s="1">
        <v>39</v>
      </c>
      <c r="M5568" s="1">
        <v>16</v>
      </c>
      <c r="N5568" s="1">
        <v>12</v>
      </c>
      <c r="O5568" s="9">
        <v>0</v>
      </c>
    </row>
    <row r="5569" spans="2:15" x14ac:dyDescent="0.2">
      <c r="D5569" s="200"/>
      <c r="E5569" s="11"/>
      <c r="F5569" s="10"/>
      <c r="G5569" s="7">
        <v>100</v>
      </c>
      <c r="H5569" s="18">
        <v>36.956521739129997</v>
      </c>
      <c r="I5569" s="2">
        <v>2.1739130434780001</v>
      </c>
      <c r="J5569" s="2">
        <v>7.6086956521740001</v>
      </c>
      <c r="K5569" s="2">
        <v>8.6956521739130004</v>
      </c>
      <c r="L5569" s="25">
        <v>42.391304347826001</v>
      </c>
      <c r="M5569" s="2">
        <v>17.391304347826001</v>
      </c>
      <c r="N5569" s="2">
        <v>13.04347826087</v>
      </c>
      <c r="O5569" s="48">
        <v>0</v>
      </c>
    </row>
    <row r="5570" spans="2:15" x14ac:dyDescent="0.2">
      <c r="D5570" s="200"/>
      <c r="E5570" s="4" t="s">
        <v>67</v>
      </c>
      <c r="F5570" s="5"/>
      <c r="G5570" s="6">
        <v>108</v>
      </c>
      <c r="H5570" s="8">
        <v>38</v>
      </c>
      <c r="I5570" s="1">
        <v>5</v>
      </c>
      <c r="J5570" s="1">
        <v>3</v>
      </c>
      <c r="K5570" s="1">
        <v>3</v>
      </c>
      <c r="L5570" s="1">
        <v>46</v>
      </c>
      <c r="M5570" s="1">
        <v>27</v>
      </c>
      <c r="N5570" s="1">
        <v>6</v>
      </c>
      <c r="O5570" s="9">
        <v>2</v>
      </c>
    </row>
    <row r="5571" spans="2:15" x14ac:dyDescent="0.2">
      <c r="D5571" s="200"/>
      <c r="E5571" s="11"/>
      <c r="F5571" s="10"/>
      <c r="G5571" s="7">
        <v>100</v>
      </c>
      <c r="H5571" s="18">
        <v>35.185185185184999</v>
      </c>
      <c r="I5571" s="2">
        <v>4.6296296296300001</v>
      </c>
      <c r="J5571" s="30">
        <v>2.7777777777780002</v>
      </c>
      <c r="K5571" s="2">
        <v>2.7777777777780002</v>
      </c>
      <c r="L5571" s="25">
        <v>42.592592592593</v>
      </c>
      <c r="M5571" s="2">
        <v>25</v>
      </c>
      <c r="N5571" s="2">
        <v>5.5555555555560003</v>
      </c>
      <c r="O5571" s="15">
        <v>1.851851851852</v>
      </c>
    </row>
    <row r="5572" spans="2:15" x14ac:dyDescent="0.2">
      <c r="D5572" s="200"/>
      <c r="E5572" s="4" t="s">
        <v>68</v>
      </c>
      <c r="F5572" s="5"/>
      <c r="G5572" s="6">
        <v>36</v>
      </c>
      <c r="H5572" s="8">
        <v>12</v>
      </c>
      <c r="I5572" s="1">
        <v>3</v>
      </c>
      <c r="J5572" s="1">
        <v>6</v>
      </c>
      <c r="K5572" s="1">
        <v>3</v>
      </c>
      <c r="L5572" s="1">
        <v>11</v>
      </c>
      <c r="M5572" s="1">
        <v>6</v>
      </c>
      <c r="N5572" s="1">
        <v>4</v>
      </c>
      <c r="O5572" s="9">
        <v>1</v>
      </c>
    </row>
    <row r="5573" spans="2:15" x14ac:dyDescent="0.2">
      <c r="D5573" s="200"/>
      <c r="E5573" s="11"/>
      <c r="F5573" s="10"/>
      <c r="G5573" s="7">
        <v>100</v>
      </c>
      <c r="H5573" s="18">
        <v>33.333333333333002</v>
      </c>
      <c r="I5573" s="2">
        <v>8.333333333333</v>
      </c>
      <c r="J5573" s="25">
        <v>16.666666666666998</v>
      </c>
      <c r="K5573" s="2">
        <v>8.333333333333</v>
      </c>
      <c r="L5573" s="2">
        <v>30.555555555556001</v>
      </c>
      <c r="M5573" s="2">
        <v>16.666666666666998</v>
      </c>
      <c r="N5573" s="2">
        <v>11.111111111111001</v>
      </c>
      <c r="O5573" s="15">
        <v>2.7777777777780002</v>
      </c>
    </row>
    <row r="5574" spans="2:15" x14ac:dyDescent="0.2">
      <c r="D5574" s="200"/>
      <c r="E5574" s="4" t="s">
        <v>69</v>
      </c>
      <c r="F5574" s="5"/>
      <c r="G5574" s="6">
        <v>31</v>
      </c>
      <c r="H5574" s="8">
        <v>13</v>
      </c>
      <c r="I5574" s="1">
        <v>4</v>
      </c>
      <c r="J5574" s="1">
        <v>2</v>
      </c>
      <c r="K5574" s="1">
        <v>5</v>
      </c>
      <c r="L5574" s="1">
        <v>8</v>
      </c>
      <c r="M5574" s="1">
        <v>4</v>
      </c>
      <c r="N5574" s="1">
        <v>2</v>
      </c>
      <c r="O5574" s="9">
        <v>0</v>
      </c>
    </row>
    <row r="5575" spans="2:15" x14ac:dyDescent="0.2">
      <c r="D5575" s="200"/>
      <c r="E5575" s="11"/>
      <c r="F5575" s="10"/>
      <c r="G5575" s="7">
        <v>100</v>
      </c>
      <c r="H5575" s="18">
        <v>41.935483870968</v>
      </c>
      <c r="I5575" s="25">
        <v>12.903225806451999</v>
      </c>
      <c r="J5575" s="2">
        <v>6.4516129032259997</v>
      </c>
      <c r="K5575" s="25">
        <v>16.129032258064999</v>
      </c>
      <c r="L5575" s="30">
        <v>25.806451612903</v>
      </c>
      <c r="M5575" s="30">
        <v>12.903225806451999</v>
      </c>
      <c r="N5575" s="2">
        <v>6.4516129032259997</v>
      </c>
      <c r="O5575" s="48">
        <v>0</v>
      </c>
    </row>
    <row r="5576" spans="2:15" x14ac:dyDescent="0.2">
      <c r="D5576" s="199" t="s">
        <v>70</v>
      </c>
      <c r="E5576" s="22" t="s">
        <v>18</v>
      </c>
      <c r="F5576" s="21"/>
      <c r="G5576" s="19">
        <v>0</v>
      </c>
      <c r="H5576" s="27">
        <v>0</v>
      </c>
      <c r="I5576" s="3">
        <v>0</v>
      </c>
      <c r="J5576" s="3">
        <v>0</v>
      </c>
      <c r="K5576" s="3">
        <v>0</v>
      </c>
      <c r="L5576" s="3">
        <v>0</v>
      </c>
      <c r="M5576" s="3">
        <v>0</v>
      </c>
      <c r="N5576" s="3">
        <v>0</v>
      </c>
      <c r="O5576" s="26">
        <v>0</v>
      </c>
    </row>
    <row r="5577" spans="2:15" x14ac:dyDescent="0.2">
      <c r="D5577" s="201"/>
      <c r="E5577" s="45"/>
      <c r="F5577" s="51"/>
      <c r="G5577" s="119">
        <v>0</v>
      </c>
      <c r="H5577" s="136">
        <v>0</v>
      </c>
      <c r="I5577" s="103">
        <v>0</v>
      </c>
      <c r="J5577" s="103">
        <v>0</v>
      </c>
      <c r="K5577" s="103">
        <v>0</v>
      </c>
      <c r="L5577" s="83">
        <v>0</v>
      </c>
      <c r="M5577" s="83">
        <v>0</v>
      </c>
      <c r="N5577" s="103">
        <v>0</v>
      </c>
      <c r="O5577" s="116">
        <v>0</v>
      </c>
    </row>
    <row r="5579" spans="2:15" x14ac:dyDescent="0.2">
      <c r="B5579" s="40" t="str">
        <f xml:space="preserve"> HYPERLINK("#'目次'!B141", "[135]")</f>
        <v>[135]</v>
      </c>
      <c r="C5579" s="23" t="s">
        <v>256</v>
      </c>
    </row>
    <row r="5580" spans="2:15" x14ac:dyDescent="0.2">
      <c r="C5580" s="186" t="s">
        <v>257</v>
      </c>
    </row>
    <row r="5582" spans="2:15" x14ac:dyDescent="0.2">
      <c r="C5582" s="23" t="s">
        <v>73</v>
      </c>
    </row>
    <row r="5583" spans="2:15" ht="36" x14ac:dyDescent="0.2">
      <c r="D5583" s="195"/>
      <c r="E5583" s="196"/>
      <c r="F5583" s="196"/>
      <c r="G5583" s="37" t="s">
        <v>15</v>
      </c>
      <c r="H5583" s="33" t="s">
        <v>258</v>
      </c>
      <c r="I5583" s="13" t="s">
        <v>259</v>
      </c>
      <c r="J5583" s="13" t="s">
        <v>260</v>
      </c>
      <c r="K5583" s="13" t="s">
        <v>261</v>
      </c>
      <c r="L5583" s="13" t="s">
        <v>262</v>
      </c>
      <c r="M5583" s="13" t="s">
        <v>263</v>
      </c>
      <c r="N5583" s="13" t="s">
        <v>99</v>
      </c>
      <c r="O5583" s="38" t="s">
        <v>18</v>
      </c>
    </row>
    <row r="5584" spans="2:15" x14ac:dyDescent="0.2">
      <c r="D5584" s="197"/>
      <c r="E5584" s="198"/>
      <c r="F5584" s="198"/>
      <c r="G5584" s="35"/>
      <c r="H5584" s="39"/>
      <c r="I5584" s="14"/>
      <c r="J5584" s="14"/>
      <c r="K5584" s="14"/>
      <c r="L5584" s="14"/>
      <c r="M5584" s="14"/>
      <c r="N5584" s="14"/>
      <c r="O5584" s="34"/>
    </row>
    <row r="5585" spans="4:15" x14ac:dyDescent="0.2">
      <c r="D5585" s="78"/>
      <c r="E5585" s="79" t="s">
        <v>15</v>
      </c>
      <c r="F5585" s="66"/>
      <c r="G5585" s="36">
        <v>985</v>
      </c>
      <c r="H5585" s="17">
        <v>369</v>
      </c>
      <c r="I5585" s="17">
        <v>51</v>
      </c>
      <c r="J5585" s="17">
        <v>79</v>
      </c>
      <c r="K5585" s="17">
        <v>65</v>
      </c>
      <c r="L5585" s="17">
        <v>339</v>
      </c>
      <c r="M5585" s="17">
        <v>202</v>
      </c>
      <c r="N5585" s="17">
        <v>82</v>
      </c>
      <c r="O5585" s="47">
        <v>27</v>
      </c>
    </row>
    <row r="5586" spans="4:15" x14ac:dyDescent="0.2">
      <c r="D5586" s="45"/>
      <c r="E5586" s="51"/>
      <c r="F5586" s="67"/>
      <c r="G5586" s="7">
        <v>100</v>
      </c>
      <c r="H5586" s="2">
        <v>37.461928934009997</v>
      </c>
      <c r="I5586" s="2">
        <v>5.1776649746189998</v>
      </c>
      <c r="J5586" s="2">
        <v>8.0203045685279992</v>
      </c>
      <c r="K5586" s="2">
        <v>6.598984771574</v>
      </c>
      <c r="L5586" s="2">
        <v>34.416243654821997</v>
      </c>
      <c r="M5586" s="2">
        <v>20.507614213198</v>
      </c>
      <c r="N5586" s="2">
        <v>8.3248730964469999</v>
      </c>
      <c r="O5586" s="15">
        <v>2.7411167512689998</v>
      </c>
    </row>
    <row r="5587" spans="4:15" x14ac:dyDescent="0.2">
      <c r="D5587" s="199" t="s">
        <v>74</v>
      </c>
      <c r="E5587" s="22" t="s">
        <v>75</v>
      </c>
      <c r="F5587" s="21"/>
      <c r="G5587" s="19">
        <v>492</v>
      </c>
      <c r="H5587" s="27">
        <v>177</v>
      </c>
      <c r="I5587" s="3">
        <v>25</v>
      </c>
      <c r="J5587" s="3">
        <v>43</v>
      </c>
      <c r="K5587" s="3">
        <v>38</v>
      </c>
      <c r="L5587" s="3">
        <v>164</v>
      </c>
      <c r="M5587" s="3">
        <v>104</v>
      </c>
      <c r="N5587" s="3">
        <v>38</v>
      </c>
      <c r="O5587" s="26">
        <v>13</v>
      </c>
    </row>
    <row r="5588" spans="4:15" x14ac:dyDescent="0.2">
      <c r="D5588" s="200"/>
      <c r="E5588" s="11"/>
      <c r="F5588" s="10"/>
      <c r="G5588" s="7">
        <v>100</v>
      </c>
      <c r="H5588" s="18">
        <v>35.975609756098002</v>
      </c>
      <c r="I5588" s="2">
        <v>5.0813008130080002</v>
      </c>
      <c r="J5588" s="2">
        <v>8.7398373983740001</v>
      </c>
      <c r="K5588" s="2">
        <v>7.7235772357719998</v>
      </c>
      <c r="L5588" s="2">
        <v>33.333333333333002</v>
      </c>
      <c r="M5588" s="2">
        <v>21.138211382114001</v>
      </c>
      <c r="N5588" s="2">
        <v>7.7235772357719998</v>
      </c>
      <c r="O5588" s="15">
        <v>2.6422764227640001</v>
      </c>
    </row>
    <row r="5589" spans="4:15" x14ac:dyDescent="0.2">
      <c r="D5589" s="200"/>
      <c r="E5589" s="4" t="s">
        <v>34</v>
      </c>
      <c r="F5589" s="5"/>
      <c r="G5589" s="6">
        <v>35</v>
      </c>
      <c r="H5589" s="8">
        <v>3</v>
      </c>
      <c r="I5589" s="1">
        <v>0</v>
      </c>
      <c r="J5589" s="1">
        <v>0</v>
      </c>
      <c r="K5589" s="1">
        <v>3</v>
      </c>
      <c r="L5589" s="1">
        <v>15</v>
      </c>
      <c r="M5589" s="1">
        <v>16</v>
      </c>
      <c r="N5589" s="1">
        <v>1</v>
      </c>
      <c r="O5589" s="9">
        <v>2</v>
      </c>
    </row>
    <row r="5590" spans="4:15" x14ac:dyDescent="0.2">
      <c r="D5590" s="200"/>
      <c r="E5590" s="11"/>
      <c r="F5590" s="10"/>
      <c r="G5590" s="7">
        <v>100</v>
      </c>
      <c r="H5590" s="97">
        <v>8.5714285714289993</v>
      </c>
      <c r="I5590" s="49">
        <v>0</v>
      </c>
      <c r="J5590" s="49">
        <v>0</v>
      </c>
      <c r="K5590" s="2">
        <v>8.5714285714289993</v>
      </c>
      <c r="L5590" s="25">
        <v>42.857142857143003</v>
      </c>
      <c r="M5590" s="41">
        <v>45.714285714286</v>
      </c>
      <c r="N5590" s="30">
        <v>2.8571428571430002</v>
      </c>
      <c r="O5590" s="15">
        <v>5.7142857142860004</v>
      </c>
    </row>
    <row r="5591" spans="4:15" x14ac:dyDescent="0.2">
      <c r="D5591" s="200"/>
      <c r="E5591" s="4" t="s">
        <v>35</v>
      </c>
      <c r="F5591" s="5"/>
      <c r="G5591" s="6">
        <v>71</v>
      </c>
      <c r="H5591" s="8">
        <v>31</v>
      </c>
      <c r="I5591" s="1">
        <v>4</v>
      </c>
      <c r="J5591" s="1">
        <v>5</v>
      </c>
      <c r="K5591" s="1">
        <v>5</v>
      </c>
      <c r="L5591" s="1">
        <v>17</v>
      </c>
      <c r="M5591" s="1">
        <v>17</v>
      </c>
      <c r="N5591" s="1">
        <v>6</v>
      </c>
      <c r="O5591" s="9">
        <v>1</v>
      </c>
    </row>
    <row r="5592" spans="4:15" x14ac:dyDescent="0.2">
      <c r="D5592" s="200"/>
      <c r="E5592" s="11"/>
      <c r="F5592" s="10"/>
      <c r="G5592" s="7">
        <v>100</v>
      </c>
      <c r="H5592" s="70">
        <v>43.661971830985998</v>
      </c>
      <c r="I5592" s="2">
        <v>5.6338028169010004</v>
      </c>
      <c r="J5592" s="2">
        <v>7.0422535211269999</v>
      </c>
      <c r="K5592" s="2">
        <v>7.0422535211269999</v>
      </c>
      <c r="L5592" s="50">
        <v>23.943661971830998</v>
      </c>
      <c r="M5592" s="2">
        <v>23.943661971830998</v>
      </c>
      <c r="N5592" s="2">
        <v>8.4507042253520002</v>
      </c>
      <c r="O5592" s="15">
        <v>1.4084507042250001</v>
      </c>
    </row>
    <row r="5593" spans="4:15" x14ac:dyDescent="0.2">
      <c r="D5593" s="200"/>
      <c r="E5593" s="4" t="s">
        <v>36</v>
      </c>
      <c r="F5593" s="5"/>
      <c r="G5593" s="6">
        <v>86</v>
      </c>
      <c r="H5593" s="8">
        <v>22</v>
      </c>
      <c r="I5593" s="1">
        <v>5</v>
      </c>
      <c r="J5593" s="1">
        <v>5</v>
      </c>
      <c r="K5593" s="1">
        <v>9</v>
      </c>
      <c r="L5593" s="1">
        <v>43</v>
      </c>
      <c r="M5593" s="1">
        <v>22</v>
      </c>
      <c r="N5593" s="1">
        <v>4</v>
      </c>
      <c r="O5593" s="9">
        <v>0</v>
      </c>
    </row>
    <row r="5594" spans="4:15" x14ac:dyDescent="0.2">
      <c r="D5594" s="200"/>
      <c r="E5594" s="11"/>
      <c r="F5594" s="10"/>
      <c r="G5594" s="7">
        <v>100</v>
      </c>
      <c r="H5594" s="97">
        <v>25.581395348836999</v>
      </c>
      <c r="I5594" s="2">
        <v>5.8139534883720003</v>
      </c>
      <c r="J5594" s="2">
        <v>5.8139534883720003</v>
      </c>
      <c r="K5594" s="2">
        <v>10.465116279069999</v>
      </c>
      <c r="L5594" s="41">
        <v>50</v>
      </c>
      <c r="M5594" s="25">
        <v>25.581395348836999</v>
      </c>
      <c r="N5594" s="2">
        <v>4.6511627906979998</v>
      </c>
      <c r="O5594" s="48">
        <v>0</v>
      </c>
    </row>
    <row r="5595" spans="4:15" x14ac:dyDescent="0.2">
      <c r="D5595" s="200"/>
      <c r="E5595" s="4" t="s">
        <v>37</v>
      </c>
      <c r="F5595" s="5"/>
      <c r="G5595" s="6">
        <v>94</v>
      </c>
      <c r="H5595" s="8">
        <v>35</v>
      </c>
      <c r="I5595" s="1">
        <v>4</v>
      </c>
      <c r="J5595" s="1">
        <v>11</v>
      </c>
      <c r="K5595" s="1">
        <v>7</v>
      </c>
      <c r="L5595" s="1">
        <v>29</v>
      </c>
      <c r="M5595" s="1">
        <v>20</v>
      </c>
      <c r="N5595" s="1">
        <v>10</v>
      </c>
      <c r="O5595" s="9">
        <v>1</v>
      </c>
    </row>
    <row r="5596" spans="4:15" x14ac:dyDescent="0.2">
      <c r="D5596" s="200"/>
      <c r="E5596" s="11"/>
      <c r="F5596" s="10"/>
      <c r="G5596" s="7">
        <v>100</v>
      </c>
      <c r="H5596" s="18">
        <v>37.234042553191003</v>
      </c>
      <c r="I5596" s="2">
        <v>4.2553191489359996</v>
      </c>
      <c r="J5596" s="2">
        <v>11.702127659574</v>
      </c>
      <c r="K5596" s="2">
        <v>7.4468085106380002</v>
      </c>
      <c r="L5596" s="2">
        <v>30.851063829787002</v>
      </c>
      <c r="M5596" s="2">
        <v>21.276595744681</v>
      </c>
      <c r="N5596" s="2">
        <v>10.638297872340001</v>
      </c>
      <c r="O5596" s="15">
        <v>1.0638297872339999</v>
      </c>
    </row>
    <row r="5597" spans="4:15" x14ac:dyDescent="0.2">
      <c r="D5597" s="200"/>
      <c r="E5597" s="4" t="s">
        <v>38</v>
      </c>
      <c r="F5597" s="5"/>
      <c r="G5597" s="6">
        <v>79</v>
      </c>
      <c r="H5597" s="8">
        <v>29</v>
      </c>
      <c r="I5597" s="1">
        <v>7</v>
      </c>
      <c r="J5597" s="1">
        <v>11</v>
      </c>
      <c r="K5597" s="1">
        <v>6</v>
      </c>
      <c r="L5597" s="1">
        <v>26</v>
      </c>
      <c r="M5597" s="1">
        <v>10</v>
      </c>
      <c r="N5597" s="1">
        <v>4</v>
      </c>
      <c r="O5597" s="9">
        <v>3</v>
      </c>
    </row>
    <row r="5598" spans="4:15" x14ac:dyDescent="0.2">
      <c r="D5598" s="200"/>
      <c r="E5598" s="11"/>
      <c r="F5598" s="10"/>
      <c r="G5598" s="7">
        <v>100</v>
      </c>
      <c r="H5598" s="18">
        <v>36.708860759494002</v>
      </c>
      <c r="I5598" s="2">
        <v>8.8607594936710008</v>
      </c>
      <c r="J5598" s="25">
        <v>13.924050632910999</v>
      </c>
      <c r="K5598" s="2">
        <v>7.5949367088609998</v>
      </c>
      <c r="L5598" s="2">
        <v>32.911392405062998</v>
      </c>
      <c r="M5598" s="30">
        <v>12.658227848100999</v>
      </c>
      <c r="N5598" s="2">
        <v>5.0632911392409996</v>
      </c>
      <c r="O5598" s="15">
        <v>3.7974683544299999</v>
      </c>
    </row>
    <row r="5599" spans="4:15" x14ac:dyDescent="0.2">
      <c r="D5599" s="200"/>
      <c r="E5599" s="4" t="s">
        <v>39</v>
      </c>
      <c r="F5599" s="5"/>
      <c r="G5599" s="6">
        <v>83</v>
      </c>
      <c r="H5599" s="8">
        <v>37</v>
      </c>
      <c r="I5599" s="1">
        <v>3</v>
      </c>
      <c r="J5599" s="1">
        <v>9</v>
      </c>
      <c r="K5599" s="1">
        <v>5</v>
      </c>
      <c r="L5599" s="1">
        <v>21</v>
      </c>
      <c r="M5599" s="1">
        <v>13</v>
      </c>
      <c r="N5599" s="1">
        <v>9</v>
      </c>
      <c r="O5599" s="9">
        <v>3</v>
      </c>
    </row>
    <row r="5600" spans="4:15" x14ac:dyDescent="0.2">
      <c r="D5600" s="200"/>
      <c r="E5600" s="11"/>
      <c r="F5600" s="10"/>
      <c r="G5600" s="7">
        <v>100</v>
      </c>
      <c r="H5600" s="70">
        <v>44.578313253011999</v>
      </c>
      <c r="I5600" s="2">
        <v>3.6144578313250002</v>
      </c>
      <c r="J5600" s="2">
        <v>10.843373493975999</v>
      </c>
      <c r="K5600" s="2">
        <v>6.0240963855420002</v>
      </c>
      <c r="L5600" s="30">
        <v>25.301204819277</v>
      </c>
      <c r="M5600" s="2">
        <v>15.66265060241</v>
      </c>
      <c r="N5600" s="2">
        <v>10.843373493975999</v>
      </c>
      <c r="O5600" s="15">
        <v>3.6144578313250002</v>
      </c>
    </row>
    <row r="5601" spans="4:15" x14ac:dyDescent="0.2">
      <c r="D5601" s="200"/>
      <c r="E5601" s="4" t="s">
        <v>40</v>
      </c>
      <c r="F5601" s="5"/>
      <c r="G5601" s="6">
        <v>44</v>
      </c>
      <c r="H5601" s="8">
        <v>20</v>
      </c>
      <c r="I5601" s="1">
        <v>2</v>
      </c>
      <c r="J5601" s="1">
        <v>2</v>
      </c>
      <c r="K5601" s="1">
        <v>3</v>
      </c>
      <c r="L5601" s="1">
        <v>13</v>
      </c>
      <c r="M5601" s="1">
        <v>6</v>
      </c>
      <c r="N5601" s="1">
        <v>4</v>
      </c>
      <c r="O5601" s="9">
        <v>3</v>
      </c>
    </row>
    <row r="5602" spans="4:15" x14ac:dyDescent="0.2">
      <c r="D5602" s="200"/>
      <c r="E5602" s="11"/>
      <c r="F5602" s="10"/>
      <c r="G5602" s="7">
        <v>100</v>
      </c>
      <c r="H5602" s="70">
        <v>45.454545454544999</v>
      </c>
      <c r="I5602" s="2">
        <v>4.5454545454549997</v>
      </c>
      <c r="J5602" s="2">
        <v>4.5454545454549997</v>
      </c>
      <c r="K5602" s="2">
        <v>6.8181818181820004</v>
      </c>
      <c r="L5602" s="2">
        <v>29.545454545455001</v>
      </c>
      <c r="M5602" s="30">
        <v>13.636363636364001</v>
      </c>
      <c r="N5602" s="2">
        <v>9.0909090909089993</v>
      </c>
      <c r="O5602" s="15">
        <v>6.8181818181820004</v>
      </c>
    </row>
    <row r="5603" spans="4:15" x14ac:dyDescent="0.2">
      <c r="D5603" s="199" t="s">
        <v>76</v>
      </c>
      <c r="E5603" s="22" t="s">
        <v>77</v>
      </c>
      <c r="F5603" s="21"/>
      <c r="G5603" s="19">
        <v>493</v>
      </c>
      <c r="H5603" s="27">
        <v>192</v>
      </c>
      <c r="I5603" s="3">
        <v>26</v>
      </c>
      <c r="J5603" s="3">
        <v>36</v>
      </c>
      <c r="K5603" s="3">
        <v>27</v>
      </c>
      <c r="L5603" s="3">
        <v>175</v>
      </c>
      <c r="M5603" s="3">
        <v>98</v>
      </c>
      <c r="N5603" s="3">
        <v>44</v>
      </c>
      <c r="O5603" s="26">
        <v>14</v>
      </c>
    </row>
    <row r="5604" spans="4:15" x14ac:dyDescent="0.2">
      <c r="D5604" s="200"/>
      <c r="E5604" s="11"/>
      <c r="F5604" s="10"/>
      <c r="G5604" s="7">
        <v>100</v>
      </c>
      <c r="H5604" s="18">
        <v>38.945233265719999</v>
      </c>
      <c r="I5604" s="2">
        <v>5.2738336714000003</v>
      </c>
      <c r="J5604" s="2">
        <v>7.3022312373230003</v>
      </c>
      <c r="K5604" s="2">
        <v>5.476673427992</v>
      </c>
      <c r="L5604" s="2">
        <v>35.496957403651002</v>
      </c>
      <c r="M5604" s="2">
        <v>19.878296146044999</v>
      </c>
      <c r="N5604" s="2">
        <v>8.9249492900610008</v>
      </c>
      <c r="O5604" s="15">
        <v>2.8397565922919998</v>
      </c>
    </row>
    <row r="5605" spans="4:15" x14ac:dyDescent="0.2">
      <c r="D5605" s="200"/>
      <c r="E5605" s="4" t="s">
        <v>34</v>
      </c>
      <c r="F5605" s="5"/>
      <c r="G5605" s="6">
        <v>36</v>
      </c>
      <c r="H5605" s="8">
        <v>8</v>
      </c>
      <c r="I5605" s="1">
        <v>1</v>
      </c>
      <c r="J5605" s="1">
        <v>2</v>
      </c>
      <c r="K5605" s="1">
        <v>2</v>
      </c>
      <c r="L5605" s="1">
        <v>15</v>
      </c>
      <c r="M5605" s="1">
        <v>12</v>
      </c>
      <c r="N5605" s="1">
        <v>2</v>
      </c>
      <c r="O5605" s="9">
        <v>1</v>
      </c>
    </row>
    <row r="5606" spans="4:15" x14ac:dyDescent="0.2">
      <c r="D5606" s="200"/>
      <c r="E5606" s="11"/>
      <c r="F5606" s="10"/>
      <c r="G5606" s="7">
        <v>100</v>
      </c>
      <c r="H5606" s="97">
        <v>22.222222222222001</v>
      </c>
      <c r="I5606" s="2">
        <v>2.7777777777780002</v>
      </c>
      <c r="J5606" s="2">
        <v>5.5555555555560003</v>
      </c>
      <c r="K5606" s="2">
        <v>5.5555555555560003</v>
      </c>
      <c r="L5606" s="25">
        <v>41.666666666666998</v>
      </c>
      <c r="M5606" s="41">
        <v>33.333333333333002</v>
      </c>
      <c r="N5606" s="2">
        <v>5.5555555555560003</v>
      </c>
      <c r="O5606" s="15">
        <v>2.7777777777780002</v>
      </c>
    </row>
    <row r="5607" spans="4:15" x14ac:dyDescent="0.2">
      <c r="D5607" s="200"/>
      <c r="E5607" s="4" t="s">
        <v>35</v>
      </c>
      <c r="F5607" s="5"/>
      <c r="G5607" s="6">
        <v>71</v>
      </c>
      <c r="H5607" s="8">
        <v>29</v>
      </c>
      <c r="I5607" s="1">
        <v>7</v>
      </c>
      <c r="J5607" s="1">
        <v>7</v>
      </c>
      <c r="K5607" s="1">
        <v>6</v>
      </c>
      <c r="L5607" s="1">
        <v>25</v>
      </c>
      <c r="M5607" s="1">
        <v>19</v>
      </c>
      <c r="N5607" s="1">
        <v>4</v>
      </c>
      <c r="O5607" s="9">
        <v>2</v>
      </c>
    </row>
    <row r="5608" spans="4:15" x14ac:dyDescent="0.2">
      <c r="D5608" s="200"/>
      <c r="E5608" s="11"/>
      <c r="F5608" s="10"/>
      <c r="G5608" s="7">
        <v>100</v>
      </c>
      <c r="H5608" s="18">
        <v>40.845070422535002</v>
      </c>
      <c r="I5608" s="2">
        <v>9.8591549295770005</v>
      </c>
      <c r="J5608" s="2">
        <v>9.8591549295770005</v>
      </c>
      <c r="K5608" s="2">
        <v>8.4507042253520002</v>
      </c>
      <c r="L5608" s="2">
        <v>35.211267605633999</v>
      </c>
      <c r="M5608" s="25">
        <v>26.760563380282001</v>
      </c>
      <c r="N5608" s="2">
        <v>5.6338028169010004</v>
      </c>
      <c r="O5608" s="15">
        <v>2.8169014084509998</v>
      </c>
    </row>
    <row r="5609" spans="4:15" x14ac:dyDescent="0.2">
      <c r="D5609" s="200"/>
      <c r="E5609" s="4" t="s">
        <v>36</v>
      </c>
      <c r="F5609" s="5"/>
      <c r="G5609" s="6">
        <v>83</v>
      </c>
      <c r="H5609" s="8">
        <v>25</v>
      </c>
      <c r="I5609" s="1">
        <v>2</v>
      </c>
      <c r="J5609" s="1">
        <v>3</v>
      </c>
      <c r="K5609" s="1">
        <v>3</v>
      </c>
      <c r="L5609" s="1">
        <v>39</v>
      </c>
      <c r="M5609" s="1">
        <v>18</v>
      </c>
      <c r="N5609" s="1">
        <v>9</v>
      </c>
      <c r="O5609" s="9">
        <v>2</v>
      </c>
    </row>
    <row r="5610" spans="4:15" x14ac:dyDescent="0.2">
      <c r="D5610" s="200"/>
      <c r="E5610" s="11"/>
      <c r="F5610" s="10"/>
      <c r="G5610" s="7">
        <v>100</v>
      </c>
      <c r="H5610" s="72">
        <v>30.120481927711001</v>
      </c>
      <c r="I5610" s="2">
        <v>2.409638554217</v>
      </c>
      <c r="J5610" s="2">
        <v>3.6144578313250002</v>
      </c>
      <c r="K5610" s="2">
        <v>3.6144578313250002</v>
      </c>
      <c r="L5610" s="41">
        <v>46.987951807229003</v>
      </c>
      <c r="M5610" s="2">
        <v>21.686746987951999</v>
      </c>
      <c r="N5610" s="2">
        <v>10.843373493975999</v>
      </c>
      <c r="O5610" s="15">
        <v>2.409638554217</v>
      </c>
    </row>
    <row r="5611" spans="4:15" x14ac:dyDescent="0.2">
      <c r="D5611" s="200"/>
      <c r="E5611" s="4" t="s">
        <v>37</v>
      </c>
      <c r="F5611" s="5"/>
      <c r="G5611" s="6">
        <v>99</v>
      </c>
      <c r="H5611" s="8">
        <v>36</v>
      </c>
      <c r="I5611" s="1">
        <v>7</v>
      </c>
      <c r="J5611" s="1">
        <v>6</v>
      </c>
      <c r="K5611" s="1">
        <v>7</v>
      </c>
      <c r="L5611" s="1">
        <v>42</v>
      </c>
      <c r="M5611" s="1">
        <v>21</v>
      </c>
      <c r="N5611" s="1">
        <v>7</v>
      </c>
      <c r="O5611" s="9">
        <v>3</v>
      </c>
    </row>
    <row r="5612" spans="4:15" x14ac:dyDescent="0.2">
      <c r="D5612" s="200"/>
      <c r="E5612" s="11"/>
      <c r="F5612" s="10"/>
      <c r="G5612" s="7">
        <v>100</v>
      </c>
      <c r="H5612" s="18">
        <v>36.363636363635997</v>
      </c>
      <c r="I5612" s="2">
        <v>7.0707070707069999</v>
      </c>
      <c r="J5612" s="2">
        <v>6.0606060606060002</v>
      </c>
      <c r="K5612" s="2">
        <v>7.0707070707069999</v>
      </c>
      <c r="L5612" s="25">
        <v>42.424242424242003</v>
      </c>
      <c r="M5612" s="2">
        <v>21.212121212121001</v>
      </c>
      <c r="N5612" s="2">
        <v>7.0707070707069999</v>
      </c>
      <c r="O5612" s="15">
        <v>3.0303030303030001</v>
      </c>
    </row>
    <row r="5613" spans="4:15" x14ac:dyDescent="0.2">
      <c r="D5613" s="200"/>
      <c r="E5613" s="4" t="s">
        <v>38</v>
      </c>
      <c r="F5613" s="5"/>
      <c r="G5613" s="6">
        <v>73</v>
      </c>
      <c r="H5613" s="8">
        <v>34</v>
      </c>
      <c r="I5613" s="1">
        <v>4</v>
      </c>
      <c r="J5613" s="1">
        <v>4</v>
      </c>
      <c r="K5613" s="1">
        <v>2</v>
      </c>
      <c r="L5613" s="1">
        <v>20</v>
      </c>
      <c r="M5613" s="1">
        <v>10</v>
      </c>
      <c r="N5613" s="1">
        <v>13</v>
      </c>
      <c r="O5613" s="9">
        <v>0</v>
      </c>
    </row>
    <row r="5614" spans="4:15" x14ac:dyDescent="0.2">
      <c r="D5614" s="200"/>
      <c r="E5614" s="11"/>
      <c r="F5614" s="10"/>
      <c r="G5614" s="7">
        <v>100</v>
      </c>
      <c r="H5614" s="70">
        <v>46.575342465753003</v>
      </c>
      <c r="I5614" s="2">
        <v>5.4794520547949999</v>
      </c>
      <c r="J5614" s="2">
        <v>5.4794520547949999</v>
      </c>
      <c r="K5614" s="2">
        <v>2.7397260273969999</v>
      </c>
      <c r="L5614" s="30">
        <v>27.397260273973</v>
      </c>
      <c r="M5614" s="30">
        <v>13.698630136986001</v>
      </c>
      <c r="N5614" s="25">
        <v>17.808219178081998</v>
      </c>
      <c r="O5614" s="48">
        <v>0</v>
      </c>
    </row>
    <row r="5615" spans="4:15" x14ac:dyDescent="0.2">
      <c r="D5615" s="200"/>
      <c r="E5615" s="4" t="s">
        <v>39</v>
      </c>
      <c r="F5615" s="5"/>
      <c r="G5615" s="6">
        <v>86</v>
      </c>
      <c r="H5615" s="8">
        <v>41</v>
      </c>
      <c r="I5615" s="1">
        <v>4</v>
      </c>
      <c r="J5615" s="1">
        <v>10</v>
      </c>
      <c r="K5615" s="1">
        <v>4</v>
      </c>
      <c r="L5615" s="1">
        <v>24</v>
      </c>
      <c r="M5615" s="1">
        <v>8</v>
      </c>
      <c r="N5615" s="1">
        <v>6</v>
      </c>
      <c r="O5615" s="9">
        <v>3</v>
      </c>
    </row>
    <row r="5616" spans="4:15" x14ac:dyDescent="0.2">
      <c r="D5616" s="200"/>
      <c r="E5616" s="11"/>
      <c r="F5616" s="10"/>
      <c r="G5616" s="7">
        <v>100</v>
      </c>
      <c r="H5616" s="75">
        <v>47.674418604651002</v>
      </c>
      <c r="I5616" s="2">
        <v>4.6511627906979998</v>
      </c>
      <c r="J5616" s="2">
        <v>11.627906976744001</v>
      </c>
      <c r="K5616" s="2">
        <v>4.6511627906979998</v>
      </c>
      <c r="L5616" s="30">
        <v>27.906976744186</v>
      </c>
      <c r="M5616" s="50">
        <v>9.3023255813949994</v>
      </c>
      <c r="N5616" s="2">
        <v>6.9767441860470001</v>
      </c>
      <c r="O5616" s="15">
        <v>3.488372093023</v>
      </c>
    </row>
    <row r="5617" spans="2:15" x14ac:dyDescent="0.2">
      <c r="D5617" s="200"/>
      <c r="E5617" s="4" t="s">
        <v>40</v>
      </c>
      <c r="F5617" s="5"/>
      <c r="G5617" s="6">
        <v>45</v>
      </c>
      <c r="H5617" s="8">
        <v>19</v>
      </c>
      <c r="I5617" s="1">
        <v>1</v>
      </c>
      <c r="J5617" s="1">
        <v>4</v>
      </c>
      <c r="K5617" s="1">
        <v>3</v>
      </c>
      <c r="L5617" s="1">
        <v>10</v>
      </c>
      <c r="M5617" s="1">
        <v>10</v>
      </c>
      <c r="N5617" s="1">
        <v>3</v>
      </c>
      <c r="O5617" s="9">
        <v>3</v>
      </c>
    </row>
    <row r="5618" spans="2:15" x14ac:dyDescent="0.2">
      <c r="D5618" s="201"/>
      <c r="E5618" s="45"/>
      <c r="F5618" s="51"/>
      <c r="G5618" s="81">
        <v>100</v>
      </c>
      <c r="H5618" s="115">
        <v>42.222222222222001</v>
      </c>
      <c r="I5618" s="64">
        <v>2.2222222222219998</v>
      </c>
      <c r="J5618" s="64">
        <v>8.8888888888889994</v>
      </c>
      <c r="K5618" s="64">
        <v>6.666666666667</v>
      </c>
      <c r="L5618" s="108">
        <v>22.222222222222001</v>
      </c>
      <c r="M5618" s="64">
        <v>22.222222222222001</v>
      </c>
      <c r="N5618" s="64">
        <v>6.666666666667</v>
      </c>
      <c r="O5618" s="106">
        <v>6.666666666667</v>
      </c>
    </row>
    <row r="5620" spans="2:15" x14ac:dyDescent="0.2">
      <c r="B5620" s="40" t="str">
        <f xml:space="preserve"> HYPERLINK("#'目次'!B142", "[136]")</f>
        <v>[136]</v>
      </c>
      <c r="C5620" s="23" t="s">
        <v>256</v>
      </c>
    </row>
    <row r="5621" spans="2:15" x14ac:dyDescent="0.2">
      <c r="C5621" s="186" t="s">
        <v>257</v>
      </c>
    </row>
    <row r="5623" spans="2:15" x14ac:dyDescent="0.2">
      <c r="C5623" s="23" t="s">
        <v>80</v>
      </c>
    </row>
    <row r="5624" spans="2:15" ht="36" x14ac:dyDescent="0.2">
      <c r="E5624" s="195"/>
      <c r="F5624" s="196"/>
      <c r="G5624" s="37" t="s">
        <v>15</v>
      </c>
      <c r="H5624" s="33" t="s">
        <v>258</v>
      </c>
      <c r="I5624" s="13" t="s">
        <v>259</v>
      </c>
      <c r="J5624" s="13" t="s">
        <v>260</v>
      </c>
      <c r="K5624" s="13" t="s">
        <v>261</v>
      </c>
      <c r="L5624" s="13" t="s">
        <v>262</v>
      </c>
      <c r="M5624" s="13" t="s">
        <v>263</v>
      </c>
      <c r="N5624" s="13" t="s">
        <v>99</v>
      </c>
      <c r="O5624" s="38" t="s">
        <v>18</v>
      </c>
    </row>
    <row r="5625" spans="2:15" x14ac:dyDescent="0.2">
      <c r="E5625" s="197"/>
      <c r="F5625" s="198"/>
      <c r="G5625" s="35"/>
      <c r="H5625" s="39"/>
      <c r="I5625" s="14"/>
      <c r="J5625" s="14"/>
      <c r="K5625" s="14"/>
      <c r="L5625" s="14"/>
      <c r="M5625" s="14"/>
      <c r="N5625" s="14"/>
      <c r="O5625" s="34"/>
    </row>
    <row r="5626" spans="2:15" x14ac:dyDescent="0.2">
      <c r="E5626" s="120" t="s">
        <v>15</v>
      </c>
      <c r="F5626" s="66"/>
      <c r="G5626" s="36">
        <v>985</v>
      </c>
      <c r="H5626" s="17">
        <v>369</v>
      </c>
      <c r="I5626" s="17">
        <v>51</v>
      </c>
      <c r="J5626" s="17">
        <v>79</v>
      </c>
      <c r="K5626" s="17">
        <v>65</v>
      </c>
      <c r="L5626" s="17">
        <v>339</v>
      </c>
      <c r="M5626" s="17">
        <v>202</v>
      </c>
      <c r="N5626" s="17">
        <v>82</v>
      </c>
      <c r="O5626" s="47">
        <v>27</v>
      </c>
    </row>
    <row r="5627" spans="2:15" x14ac:dyDescent="0.2">
      <c r="E5627" s="45"/>
      <c r="F5627" s="67"/>
      <c r="G5627" s="7">
        <v>100</v>
      </c>
      <c r="H5627" s="2">
        <v>37.461928934009997</v>
      </c>
      <c r="I5627" s="2">
        <v>5.1776649746189998</v>
      </c>
      <c r="J5627" s="2">
        <v>8.0203045685279992</v>
      </c>
      <c r="K5627" s="2">
        <v>6.598984771574</v>
      </c>
      <c r="L5627" s="2">
        <v>34.416243654821997</v>
      </c>
      <c r="M5627" s="2">
        <v>20.507614213198</v>
      </c>
      <c r="N5627" s="2">
        <v>8.3248730964469999</v>
      </c>
      <c r="O5627" s="15">
        <v>2.7411167512689998</v>
      </c>
    </row>
    <row r="5628" spans="2:15" x14ac:dyDescent="0.2">
      <c r="E5628" s="4" t="s">
        <v>81</v>
      </c>
      <c r="F5628" s="5"/>
      <c r="G5628" s="19">
        <v>39</v>
      </c>
      <c r="H5628" s="27">
        <v>14</v>
      </c>
      <c r="I5628" s="3">
        <v>1</v>
      </c>
      <c r="J5628" s="3">
        <v>2</v>
      </c>
      <c r="K5628" s="3">
        <v>1</v>
      </c>
      <c r="L5628" s="3">
        <v>12</v>
      </c>
      <c r="M5628" s="3">
        <v>8</v>
      </c>
      <c r="N5628" s="3">
        <v>5</v>
      </c>
      <c r="O5628" s="26">
        <v>1</v>
      </c>
    </row>
    <row r="5629" spans="2:15" x14ac:dyDescent="0.2">
      <c r="E5629" s="11"/>
      <c r="F5629" s="10"/>
      <c r="G5629" s="7">
        <v>100</v>
      </c>
      <c r="H5629" s="18">
        <v>35.897435897435997</v>
      </c>
      <c r="I5629" s="2">
        <v>2.564102564103</v>
      </c>
      <c r="J5629" s="2">
        <v>5.1282051282049999</v>
      </c>
      <c r="K5629" s="2">
        <v>2.564102564103</v>
      </c>
      <c r="L5629" s="2">
        <v>30.769230769231001</v>
      </c>
      <c r="M5629" s="2">
        <v>20.512820512821001</v>
      </c>
      <c r="N5629" s="2">
        <v>12.820512820513001</v>
      </c>
      <c r="O5629" s="15">
        <v>2.564102564103</v>
      </c>
    </row>
    <row r="5630" spans="2:15" x14ac:dyDescent="0.2">
      <c r="E5630" s="4" t="s">
        <v>82</v>
      </c>
      <c r="F5630" s="5"/>
      <c r="G5630" s="6">
        <v>74</v>
      </c>
      <c r="H5630" s="8">
        <v>28</v>
      </c>
      <c r="I5630" s="1">
        <v>9</v>
      </c>
      <c r="J5630" s="1">
        <v>6</v>
      </c>
      <c r="K5630" s="1">
        <v>8</v>
      </c>
      <c r="L5630" s="1">
        <v>21</v>
      </c>
      <c r="M5630" s="1">
        <v>15</v>
      </c>
      <c r="N5630" s="1">
        <v>4</v>
      </c>
      <c r="O5630" s="9">
        <v>1</v>
      </c>
    </row>
    <row r="5631" spans="2:15" x14ac:dyDescent="0.2">
      <c r="E5631" s="11"/>
      <c r="F5631" s="10"/>
      <c r="G5631" s="7">
        <v>100</v>
      </c>
      <c r="H5631" s="18">
        <v>37.837837837838002</v>
      </c>
      <c r="I5631" s="25">
        <v>12.162162162162</v>
      </c>
      <c r="J5631" s="2">
        <v>8.1081081081080004</v>
      </c>
      <c r="K5631" s="2">
        <v>10.810810810811001</v>
      </c>
      <c r="L5631" s="30">
        <v>28.378378378377999</v>
      </c>
      <c r="M5631" s="2">
        <v>20.27027027027</v>
      </c>
      <c r="N5631" s="2">
        <v>5.4054054054050003</v>
      </c>
      <c r="O5631" s="15">
        <v>1.351351351351</v>
      </c>
    </row>
    <row r="5632" spans="2:15" x14ac:dyDescent="0.2">
      <c r="E5632" s="4" t="s">
        <v>83</v>
      </c>
      <c r="F5632" s="5"/>
      <c r="G5632" s="6">
        <v>387</v>
      </c>
      <c r="H5632" s="8">
        <v>136</v>
      </c>
      <c r="I5632" s="1">
        <v>20</v>
      </c>
      <c r="J5632" s="1">
        <v>32</v>
      </c>
      <c r="K5632" s="1">
        <v>26</v>
      </c>
      <c r="L5632" s="1">
        <v>130</v>
      </c>
      <c r="M5632" s="1">
        <v>83</v>
      </c>
      <c r="N5632" s="1">
        <v>31</v>
      </c>
      <c r="O5632" s="9">
        <v>20</v>
      </c>
    </row>
    <row r="5633" spans="5:15" x14ac:dyDescent="0.2">
      <c r="E5633" s="11"/>
      <c r="F5633" s="10"/>
      <c r="G5633" s="7">
        <v>100</v>
      </c>
      <c r="H5633" s="18">
        <v>35.142118863048999</v>
      </c>
      <c r="I5633" s="2">
        <v>5.1679586563309998</v>
      </c>
      <c r="J5633" s="2">
        <v>8.2687338501289993</v>
      </c>
      <c r="K5633" s="2">
        <v>6.71834625323</v>
      </c>
      <c r="L5633" s="2">
        <v>33.591731266149999</v>
      </c>
      <c r="M5633" s="2">
        <v>21.447028423772998</v>
      </c>
      <c r="N5633" s="2">
        <v>8.0103359173130002</v>
      </c>
      <c r="O5633" s="15">
        <v>5.1679586563309998</v>
      </c>
    </row>
    <row r="5634" spans="5:15" x14ac:dyDescent="0.2">
      <c r="E5634" s="4" t="s">
        <v>84</v>
      </c>
      <c r="F5634" s="5"/>
      <c r="G5634" s="6">
        <v>24</v>
      </c>
      <c r="H5634" s="8">
        <v>9</v>
      </c>
      <c r="I5634" s="1">
        <v>1</v>
      </c>
      <c r="J5634" s="1">
        <v>4</v>
      </c>
      <c r="K5634" s="1">
        <v>0</v>
      </c>
      <c r="L5634" s="1">
        <v>6</v>
      </c>
      <c r="M5634" s="1">
        <v>6</v>
      </c>
      <c r="N5634" s="1">
        <v>3</v>
      </c>
      <c r="O5634" s="9">
        <v>0</v>
      </c>
    </row>
    <row r="5635" spans="5:15" x14ac:dyDescent="0.2">
      <c r="E5635" s="11"/>
      <c r="F5635" s="10"/>
      <c r="G5635" s="7">
        <v>100</v>
      </c>
      <c r="H5635" s="18">
        <v>37.5</v>
      </c>
      <c r="I5635" s="2">
        <v>4.166666666667</v>
      </c>
      <c r="J5635" s="25">
        <v>16.666666666666998</v>
      </c>
      <c r="K5635" s="49">
        <v>0</v>
      </c>
      <c r="L5635" s="30">
        <v>25</v>
      </c>
      <c r="M5635" s="2">
        <v>25</v>
      </c>
      <c r="N5635" s="2">
        <v>12.5</v>
      </c>
      <c r="O5635" s="48">
        <v>0</v>
      </c>
    </row>
    <row r="5636" spans="5:15" x14ac:dyDescent="0.2">
      <c r="E5636" s="4" t="s">
        <v>85</v>
      </c>
      <c r="F5636" s="5"/>
      <c r="G5636" s="6">
        <v>114</v>
      </c>
      <c r="H5636" s="8">
        <v>38</v>
      </c>
      <c r="I5636" s="1">
        <v>6</v>
      </c>
      <c r="J5636" s="1">
        <v>7</v>
      </c>
      <c r="K5636" s="1">
        <v>8</v>
      </c>
      <c r="L5636" s="1">
        <v>44</v>
      </c>
      <c r="M5636" s="1">
        <v>25</v>
      </c>
      <c r="N5636" s="1">
        <v>12</v>
      </c>
      <c r="O5636" s="9">
        <v>3</v>
      </c>
    </row>
    <row r="5637" spans="5:15" x14ac:dyDescent="0.2">
      <c r="E5637" s="11"/>
      <c r="F5637" s="10"/>
      <c r="G5637" s="7">
        <v>100</v>
      </c>
      <c r="H5637" s="18">
        <v>33.333333333333002</v>
      </c>
      <c r="I5637" s="2">
        <v>5.2631578947369997</v>
      </c>
      <c r="J5637" s="2">
        <v>6.1403508771929998</v>
      </c>
      <c r="K5637" s="2">
        <v>7.0175438596489998</v>
      </c>
      <c r="L5637" s="2">
        <v>38.596491228070001</v>
      </c>
      <c r="M5637" s="2">
        <v>21.929824561404001</v>
      </c>
      <c r="N5637" s="2">
        <v>10.526315789473999</v>
      </c>
      <c r="O5637" s="15">
        <v>2.6315789473679998</v>
      </c>
    </row>
    <row r="5638" spans="5:15" x14ac:dyDescent="0.2">
      <c r="E5638" s="4" t="s">
        <v>86</v>
      </c>
      <c r="F5638" s="5"/>
      <c r="G5638" s="6">
        <v>150</v>
      </c>
      <c r="H5638" s="8">
        <v>59</v>
      </c>
      <c r="I5638" s="1">
        <v>4</v>
      </c>
      <c r="J5638" s="1">
        <v>11</v>
      </c>
      <c r="K5638" s="1">
        <v>5</v>
      </c>
      <c r="L5638" s="1">
        <v>62</v>
      </c>
      <c r="M5638" s="1">
        <v>30</v>
      </c>
      <c r="N5638" s="1">
        <v>11</v>
      </c>
      <c r="O5638" s="9">
        <v>0</v>
      </c>
    </row>
    <row r="5639" spans="5:15" x14ac:dyDescent="0.2">
      <c r="E5639" s="11"/>
      <c r="F5639" s="10"/>
      <c r="G5639" s="7">
        <v>100</v>
      </c>
      <c r="H5639" s="18">
        <v>39.333333333333002</v>
      </c>
      <c r="I5639" s="2">
        <v>2.666666666667</v>
      </c>
      <c r="J5639" s="2">
        <v>7.333333333333</v>
      </c>
      <c r="K5639" s="2">
        <v>3.333333333333</v>
      </c>
      <c r="L5639" s="25">
        <v>41.333333333333002</v>
      </c>
      <c r="M5639" s="2">
        <v>20</v>
      </c>
      <c r="N5639" s="2">
        <v>7.333333333333</v>
      </c>
      <c r="O5639" s="48">
        <v>0</v>
      </c>
    </row>
    <row r="5640" spans="5:15" x14ac:dyDescent="0.2">
      <c r="E5640" s="4" t="s">
        <v>87</v>
      </c>
      <c r="F5640" s="5"/>
      <c r="G5640" s="6">
        <v>54</v>
      </c>
      <c r="H5640" s="8">
        <v>32</v>
      </c>
      <c r="I5640" s="1">
        <v>4</v>
      </c>
      <c r="J5640" s="1">
        <v>6</v>
      </c>
      <c r="K5640" s="1">
        <v>8</v>
      </c>
      <c r="L5640" s="1">
        <v>11</v>
      </c>
      <c r="M5640" s="1">
        <v>6</v>
      </c>
      <c r="N5640" s="1">
        <v>3</v>
      </c>
      <c r="O5640" s="9">
        <v>0</v>
      </c>
    </row>
    <row r="5641" spans="5:15" x14ac:dyDescent="0.2">
      <c r="E5641" s="11"/>
      <c r="F5641" s="10"/>
      <c r="G5641" s="7">
        <v>100</v>
      </c>
      <c r="H5641" s="75">
        <v>59.259259259258997</v>
      </c>
      <c r="I5641" s="2">
        <v>7.4074074074069998</v>
      </c>
      <c r="J5641" s="2">
        <v>11.111111111111001</v>
      </c>
      <c r="K5641" s="25">
        <v>14.814814814815</v>
      </c>
      <c r="L5641" s="50">
        <v>20.370370370370001</v>
      </c>
      <c r="M5641" s="30">
        <v>11.111111111111001</v>
      </c>
      <c r="N5641" s="2">
        <v>5.5555555555560003</v>
      </c>
      <c r="O5641" s="48">
        <v>0</v>
      </c>
    </row>
    <row r="5642" spans="5:15" x14ac:dyDescent="0.2">
      <c r="E5642" s="4" t="s">
        <v>88</v>
      </c>
      <c r="F5642" s="5"/>
      <c r="G5642" s="6">
        <v>31</v>
      </c>
      <c r="H5642" s="8">
        <v>10</v>
      </c>
      <c r="I5642" s="1">
        <v>2</v>
      </c>
      <c r="J5642" s="1">
        <v>2</v>
      </c>
      <c r="K5642" s="1">
        <v>3</v>
      </c>
      <c r="L5642" s="1">
        <v>8</v>
      </c>
      <c r="M5642" s="1">
        <v>6</v>
      </c>
      <c r="N5642" s="1">
        <v>5</v>
      </c>
      <c r="O5642" s="9">
        <v>2</v>
      </c>
    </row>
    <row r="5643" spans="5:15" x14ac:dyDescent="0.2">
      <c r="E5643" s="11"/>
      <c r="F5643" s="10"/>
      <c r="G5643" s="7">
        <v>100</v>
      </c>
      <c r="H5643" s="72">
        <v>32.258064516128997</v>
      </c>
      <c r="I5643" s="2">
        <v>6.4516129032259997</v>
      </c>
      <c r="J5643" s="2">
        <v>6.4516129032259997</v>
      </c>
      <c r="K5643" s="2">
        <v>9.6774193548389995</v>
      </c>
      <c r="L5643" s="30">
        <v>25.806451612903</v>
      </c>
      <c r="M5643" s="2">
        <v>19.354838709677001</v>
      </c>
      <c r="N5643" s="25">
        <v>16.129032258064999</v>
      </c>
      <c r="O5643" s="15">
        <v>6.4516129032259997</v>
      </c>
    </row>
    <row r="5644" spans="5:15" x14ac:dyDescent="0.2">
      <c r="E5644" s="4" t="s">
        <v>89</v>
      </c>
      <c r="F5644" s="5"/>
      <c r="G5644" s="6">
        <v>57</v>
      </c>
      <c r="H5644" s="8">
        <v>17</v>
      </c>
      <c r="I5644" s="1">
        <v>2</v>
      </c>
      <c r="J5644" s="1">
        <v>5</v>
      </c>
      <c r="K5644" s="1">
        <v>1</v>
      </c>
      <c r="L5644" s="1">
        <v>27</v>
      </c>
      <c r="M5644" s="1">
        <v>12</v>
      </c>
      <c r="N5644" s="1">
        <v>4</v>
      </c>
      <c r="O5644" s="9">
        <v>0</v>
      </c>
    </row>
    <row r="5645" spans="5:15" x14ac:dyDescent="0.2">
      <c r="E5645" s="11"/>
      <c r="F5645" s="10"/>
      <c r="G5645" s="7">
        <v>100</v>
      </c>
      <c r="H5645" s="72">
        <v>29.824561403509001</v>
      </c>
      <c r="I5645" s="2">
        <v>3.508771929825</v>
      </c>
      <c r="J5645" s="2">
        <v>8.7719298245609991</v>
      </c>
      <c r="K5645" s="2">
        <v>1.7543859649119999</v>
      </c>
      <c r="L5645" s="41">
        <v>47.368421052632002</v>
      </c>
      <c r="M5645" s="2">
        <v>21.052631578947</v>
      </c>
      <c r="N5645" s="2">
        <v>7.0175438596489998</v>
      </c>
      <c r="O5645" s="48">
        <v>0</v>
      </c>
    </row>
    <row r="5646" spans="5:15" x14ac:dyDescent="0.2">
      <c r="E5646" s="4" t="s">
        <v>90</v>
      </c>
      <c r="F5646" s="5"/>
      <c r="G5646" s="6">
        <v>43</v>
      </c>
      <c r="H5646" s="8">
        <v>18</v>
      </c>
      <c r="I5646" s="1">
        <v>2</v>
      </c>
      <c r="J5646" s="1">
        <v>2</v>
      </c>
      <c r="K5646" s="1">
        <v>5</v>
      </c>
      <c r="L5646" s="1">
        <v>10</v>
      </c>
      <c r="M5646" s="1">
        <v>9</v>
      </c>
      <c r="N5646" s="1">
        <v>4</v>
      </c>
      <c r="O5646" s="9">
        <v>0</v>
      </c>
    </row>
    <row r="5647" spans="5:15" x14ac:dyDescent="0.2">
      <c r="E5647" s="11"/>
      <c r="F5647" s="10"/>
      <c r="G5647" s="7">
        <v>100</v>
      </c>
      <c r="H5647" s="18">
        <v>41.860465116279002</v>
      </c>
      <c r="I5647" s="2">
        <v>4.6511627906979998</v>
      </c>
      <c r="J5647" s="2">
        <v>4.6511627906979998</v>
      </c>
      <c r="K5647" s="25">
        <v>11.627906976744001</v>
      </c>
      <c r="L5647" s="50">
        <v>23.255813953488001</v>
      </c>
      <c r="M5647" s="2">
        <v>20.930232558139998</v>
      </c>
      <c r="N5647" s="2">
        <v>9.3023255813949994</v>
      </c>
      <c r="O5647" s="48">
        <v>0</v>
      </c>
    </row>
    <row r="5648" spans="5:15" x14ac:dyDescent="0.2">
      <c r="E5648" s="4" t="s">
        <v>91</v>
      </c>
      <c r="F5648" s="5"/>
      <c r="G5648" s="6">
        <v>12</v>
      </c>
      <c r="H5648" s="8">
        <v>8</v>
      </c>
      <c r="I5648" s="1">
        <v>0</v>
      </c>
      <c r="J5648" s="1">
        <v>2</v>
      </c>
      <c r="K5648" s="1">
        <v>0</v>
      </c>
      <c r="L5648" s="1">
        <v>8</v>
      </c>
      <c r="M5648" s="1">
        <v>2</v>
      </c>
      <c r="N5648" s="1">
        <v>0</v>
      </c>
      <c r="O5648" s="9">
        <v>0</v>
      </c>
    </row>
    <row r="5649" spans="2:15" x14ac:dyDescent="0.2">
      <c r="E5649" s="45"/>
      <c r="F5649" s="51"/>
      <c r="G5649" s="81">
        <v>100</v>
      </c>
      <c r="H5649" s="158">
        <v>66.666666666666998</v>
      </c>
      <c r="I5649" s="103">
        <v>0</v>
      </c>
      <c r="J5649" s="124">
        <v>16.666666666666998</v>
      </c>
      <c r="K5649" s="103">
        <v>0</v>
      </c>
      <c r="L5649" s="112">
        <v>66.666666666666998</v>
      </c>
      <c r="M5649" s="64">
        <v>16.666666666666998</v>
      </c>
      <c r="N5649" s="103">
        <v>0</v>
      </c>
      <c r="O5649" s="116">
        <v>0</v>
      </c>
    </row>
    <row r="5651" spans="2:15" x14ac:dyDescent="0.2">
      <c r="B5651" s="40" t="str">
        <f xml:space="preserve"> HYPERLINK("#'目次'!B143", "[137]")</f>
        <v>[137]</v>
      </c>
      <c r="C5651" s="23" t="s">
        <v>267</v>
      </c>
    </row>
    <row r="5652" spans="2:15" x14ac:dyDescent="0.2">
      <c r="C5652" s="186" t="s">
        <v>257</v>
      </c>
    </row>
    <row r="5654" spans="2:15" x14ac:dyDescent="0.2">
      <c r="C5654" s="23" t="s">
        <v>14</v>
      </c>
    </row>
    <row r="5655" spans="2:15" ht="36" x14ac:dyDescent="0.2">
      <c r="D5655" s="195"/>
      <c r="E5655" s="196"/>
      <c r="F5655" s="196"/>
      <c r="G5655" s="37" t="s">
        <v>15</v>
      </c>
      <c r="H5655" s="33" t="s">
        <v>249</v>
      </c>
      <c r="I5655" s="13" t="s">
        <v>250</v>
      </c>
      <c r="J5655" s="13" t="s">
        <v>251</v>
      </c>
      <c r="K5655" s="13" t="s">
        <v>252</v>
      </c>
      <c r="L5655" s="13" t="s">
        <v>98</v>
      </c>
      <c r="M5655" s="13" t="s">
        <v>253</v>
      </c>
      <c r="N5655" s="13" t="s">
        <v>99</v>
      </c>
      <c r="O5655" s="38" t="s">
        <v>18</v>
      </c>
    </row>
    <row r="5656" spans="2:15" x14ac:dyDescent="0.2">
      <c r="D5656" s="197"/>
      <c r="E5656" s="198"/>
      <c r="F5656" s="198"/>
      <c r="G5656" s="35"/>
      <c r="H5656" s="39"/>
      <c r="I5656" s="14"/>
      <c r="J5656" s="14"/>
      <c r="K5656" s="14"/>
      <c r="L5656" s="14"/>
      <c r="M5656" s="14"/>
      <c r="N5656" s="14"/>
      <c r="O5656" s="34"/>
    </row>
    <row r="5657" spans="2:15" x14ac:dyDescent="0.2">
      <c r="D5657" s="78"/>
      <c r="E5657" s="79" t="s">
        <v>15</v>
      </c>
      <c r="F5657" s="66"/>
      <c r="G5657" s="36">
        <v>985</v>
      </c>
      <c r="H5657" s="17">
        <v>4</v>
      </c>
      <c r="I5657" s="17">
        <v>3</v>
      </c>
      <c r="J5657" s="17">
        <v>30</v>
      </c>
      <c r="K5657" s="17">
        <v>16</v>
      </c>
      <c r="L5657" s="17">
        <v>414</v>
      </c>
      <c r="M5657" s="17">
        <v>69</v>
      </c>
      <c r="N5657" s="17">
        <v>39</v>
      </c>
      <c r="O5657" s="47">
        <v>467</v>
      </c>
    </row>
    <row r="5658" spans="2:15" x14ac:dyDescent="0.2">
      <c r="D5658" s="45"/>
      <c r="E5658" s="51"/>
      <c r="F5658" s="67"/>
      <c r="G5658" s="7">
        <v>100</v>
      </c>
      <c r="H5658" s="2">
        <v>0.40609137055799999</v>
      </c>
      <c r="I5658" s="2">
        <v>0.30456852791900002</v>
      </c>
      <c r="J5658" s="2">
        <v>3.045685279188</v>
      </c>
      <c r="K5658" s="2">
        <v>1.6243654822339999</v>
      </c>
      <c r="L5658" s="2">
        <v>42.030456852792</v>
      </c>
      <c r="M5658" s="2">
        <v>7.0050761421320002</v>
      </c>
      <c r="N5658" s="2">
        <v>3.9593908629439998</v>
      </c>
      <c r="O5658" s="15">
        <v>47.41116751269</v>
      </c>
    </row>
    <row r="5659" spans="2:15" x14ac:dyDescent="0.2">
      <c r="D5659" s="199" t="s">
        <v>19</v>
      </c>
      <c r="E5659" s="22" t="s">
        <v>20</v>
      </c>
      <c r="F5659" s="21"/>
      <c r="G5659" s="19">
        <v>113</v>
      </c>
      <c r="H5659" s="27">
        <v>0</v>
      </c>
      <c r="I5659" s="3">
        <v>0</v>
      </c>
      <c r="J5659" s="3">
        <v>5</v>
      </c>
      <c r="K5659" s="3">
        <v>2</v>
      </c>
      <c r="L5659" s="3">
        <v>48</v>
      </c>
      <c r="M5659" s="3">
        <v>9</v>
      </c>
      <c r="N5659" s="3">
        <v>6</v>
      </c>
      <c r="O5659" s="26">
        <v>52</v>
      </c>
    </row>
    <row r="5660" spans="2:15" x14ac:dyDescent="0.2">
      <c r="D5660" s="200"/>
      <c r="E5660" s="11"/>
      <c r="F5660" s="10"/>
      <c r="G5660" s="7">
        <v>100</v>
      </c>
      <c r="H5660" s="53">
        <v>0</v>
      </c>
      <c r="I5660" s="16">
        <v>0</v>
      </c>
      <c r="J5660" s="2">
        <v>4.424778761062</v>
      </c>
      <c r="K5660" s="2">
        <v>1.769911504425</v>
      </c>
      <c r="L5660" s="2">
        <v>42.477876106194998</v>
      </c>
      <c r="M5660" s="2">
        <v>7.964601769912</v>
      </c>
      <c r="N5660" s="2">
        <v>5.3097345132739999</v>
      </c>
      <c r="O5660" s="15">
        <v>46.017699115044003</v>
      </c>
    </row>
    <row r="5661" spans="2:15" x14ac:dyDescent="0.2">
      <c r="D5661" s="200"/>
      <c r="E5661" s="4" t="s">
        <v>21</v>
      </c>
      <c r="F5661" s="5"/>
      <c r="G5661" s="6">
        <v>371</v>
      </c>
      <c r="H5661" s="8">
        <v>2</v>
      </c>
      <c r="I5661" s="1">
        <v>2</v>
      </c>
      <c r="J5661" s="1">
        <v>14</v>
      </c>
      <c r="K5661" s="1">
        <v>8</v>
      </c>
      <c r="L5661" s="1">
        <v>153</v>
      </c>
      <c r="M5661" s="1">
        <v>29</v>
      </c>
      <c r="N5661" s="1">
        <v>12</v>
      </c>
      <c r="O5661" s="9">
        <v>180</v>
      </c>
    </row>
    <row r="5662" spans="2:15" x14ac:dyDescent="0.2">
      <c r="D5662" s="200"/>
      <c r="E5662" s="11"/>
      <c r="F5662" s="10"/>
      <c r="G5662" s="7">
        <v>100</v>
      </c>
      <c r="H5662" s="18">
        <v>0.53908355795100005</v>
      </c>
      <c r="I5662" s="2">
        <v>0.53908355795100005</v>
      </c>
      <c r="J5662" s="2">
        <v>3.7735849056599999</v>
      </c>
      <c r="K5662" s="2">
        <v>2.1563342318059999</v>
      </c>
      <c r="L5662" s="2">
        <v>41.239892183287999</v>
      </c>
      <c r="M5662" s="2">
        <v>7.8167115902960003</v>
      </c>
      <c r="N5662" s="2">
        <v>3.2345013477090001</v>
      </c>
      <c r="O5662" s="15">
        <v>48.517520215632999</v>
      </c>
    </row>
    <row r="5663" spans="2:15" x14ac:dyDescent="0.2">
      <c r="D5663" s="200"/>
      <c r="E5663" s="4" t="s">
        <v>22</v>
      </c>
      <c r="F5663" s="5"/>
      <c r="G5663" s="6">
        <v>154</v>
      </c>
      <c r="H5663" s="8">
        <v>1</v>
      </c>
      <c r="I5663" s="1">
        <v>1</v>
      </c>
      <c r="J5663" s="1">
        <v>4</v>
      </c>
      <c r="K5663" s="1">
        <v>0</v>
      </c>
      <c r="L5663" s="1">
        <v>49</v>
      </c>
      <c r="M5663" s="1">
        <v>13</v>
      </c>
      <c r="N5663" s="1">
        <v>5</v>
      </c>
      <c r="O5663" s="9">
        <v>85</v>
      </c>
    </row>
    <row r="5664" spans="2:15" x14ac:dyDescent="0.2">
      <c r="D5664" s="200"/>
      <c r="E5664" s="11"/>
      <c r="F5664" s="10"/>
      <c r="G5664" s="7">
        <v>100</v>
      </c>
      <c r="H5664" s="18">
        <v>0.64935064935099995</v>
      </c>
      <c r="I5664" s="2">
        <v>0.64935064935099995</v>
      </c>
      <c r="J5664" s="2">
        <v>2.5974025974030002</v>
      </c>
      <c r="K5664" s="16">
        <v>0</v>
      </c>
      <c r="L5664" s="50">
        <v>31.818181818182001</v>
      </c>
      <c r="M5664" s="2">
        <v>8.4415584415579996</v>
      </c>
      <c r="N5664" s="2">
        <v>3.2467532467529998</v>
      </c>
      <c r="O5664" s="85">
        <v>55.194805194804999</v>
      </c>
    </row>
    <row r="5665" spans="4:15" x14ac:dyDescent="0.2">
      <c r="D5665" s="200"/>
      <c r="E5665" s="4" t="s">
        <v>23</v>
      </c>
      <c r="F5665" s="5"/>
      <c r="G5665" s="6">
        <v>150</v>
      </c>
      <c r="H5665" s="8">
        <v>0</v>
      </c>
      <c r="I5665" s="1">
        <v>0</v>
      </c>
      <c r="J5665" s="1">
        <v>0</v>
      </c>
      <c r="K5665" s="1">
        <v>3</v>
      </c>
      <c r="L5665" s="1">
        <v>68</v>
      </c>
      <c r="M5665" s="1">
        <v>8</v>
      </c>
      <c r="N5665" s="1">
        <v>5</v>
      </c>
      <c r="O5665" s="9">
        <v>71</v>
      </c>
    </row>
    <row r="5666" spans="4:15" x14ac:dyDescent="0.2">
      <c r="D5666" s="200"/>
      <c r="E5666" s="11"/>
      <c r="F5666" s="10"/>
      <c r="G5666" s="7">
        <v>100</v>
      </c>
      <c r="H5666" s="53">
        <v>0</v>
      </c>
      <c r="I5666" s="16">
        <v>0</v>
      </c>
      <c r="J5666" s="16">
        <v>0</v>
      </c>
      <c r="K5666" s="2">
        <v>2</v>
      </c>
      <c r="L5666" s="2">
        <v>45.333333333333002</v>
      </c>
      <c r="M5666" s="2">
        <v>5.333333333333</v>
      </c>
      <c r="N5666" s="2">
        <v>3.333333333333</v>
      </c>
      <c r="O5666" s="15">
        <v>47.333333333333002</v>
      </c>
    </row>
    <row r="5667" spans="4:15" x14ac:dyDescent="0.2">
      <c r="D5667" s="200"/>
      <c r="E5667" s="4" t="s">
        <v>24</v>
      </c>
      <c r="F5667" s="5"/>
      <c r="G5667" s="6">
        <v>197</v>
      </c>
      <c r="H5667" s="8">
        <v>1</v>
      </c>
      <c r="I5667" s="1">
        <v>0</v>
      </c>
      <c r="J5667" s="1">
        <v>7</v>
      </c>
      <c r="K5667" s="1">
        <v>3</v>
      </c>
      <c r="L5667" s="1">
        <v>96</v>
      </c>
      <c r="M5667" s="1">
        <v>10</v>
      </c>
      <c r="N5667" s="1">
        <v>11</v>
      </c>
      <c r="O5667" s="9">
        <v>79</v>
      </c>
    </row>
    <row r="5668" spans="4:15" x14ac:dyDescent="0.2">
      <c r="D5668" s="200"/>
      <c r="E5668" s="11"/>
      <c r="F5668" s="10"/>
      <c r="G5668" s="7">
        <v>100</v>
      </c>
      <c r="H5668" s="18">
        <v>0.50761421319800004</v>
      </c>
      <c r="I5668" s="16">
        <v>0</v>
      </c>
      <c r="J5668" s="2">
        <v>3.553299492386</v>
      </c>
      <c r="K5668" s="2">
        <v>1.522842639594</v>
      </c>
      <c r="L5668" s="25">
        <v>48.730964467005002</v>
      </c>
      <c r="M5668" s="2">
        <v>5.0761421319800002</v>
      </c>
      <c r="N5668" s="2">
        <v>5.5837563451780001</v>
      </c>
      <c r="O5668" s="95">
        <v>40.101522842640001</v>
      </c>
    </row>
    <row r="5669" spans="4:15" x14ac:dyDescent="0.2">
      <c r="D5669" s="199" t="s">
        <v>25</v>
      </c>
      <c r="E5669" s="22" t="s">
        <v>26</v>
      </c>
      <c r="F5669" s="21"/>
      <c r="G5669" s="19">
        <v>293</v>
      </c>
      <c r="H5669" s="27">
        <v>0</v>
      </c>
      <c r="I5669" s="3">
        <v>0</v>
      </c>
      <c r="J5669" s="3">
        <v>9</v>
      </c>
      <c r="K5669" s="3">
        <v>6</v>
      </c>
      <c r="L5669" s="3">
        <v>109</v>
      </c>
      <c r="M5669" s="3">
        <v>23</v>
      </c>
      <c r="N5669" s="3">
        <v>12</v>
      </c>
      <c r="O5669" s="26">
        <v>153</v>
      </c>
    </row>
    <row r="5670" spans="4:15" x14ac:dyDescent="0.2">
      <c r="D5670" s="200"/>
      <c r="E5670" s="11"/>
      <c r="F5670" s="10"/>
      <c r="G5670" s="7">
        <v>100</v>
      </c>
      <c r="H5670" s="53">
        <v>0</v>
      </c>
      <c r="I5670" s="16">
        <v>0</v>
      </c>
      <c r="J5670" s="2">
        <v>3.0716723549489999</v>
      </c>
      <c r="K5670" s="2">
        <v>2.0477815699659998</v>
      </c>
      <c r="L5670" s="2">
        <v>37.201365187713002</v>
      </c>
      <c r="M5670" s="2">
        <v>7.849829351536</v>
      </c>
      <c r="N5670" s="2">
        <v>4.0955631399319996</v>
      </c>
      <c r="O5670" s="15">
        <v>52.218430034130002</v>
      </c>
    </row>
    <row r="5671" spans="4:15" x14ac:dyDescent="0.2">
      <c r="D5671" s="200"/>
      <c r="E5671" s="4" t="s">
        <v>27</v>
      </c>
      <c r="F5671" s="5"/>
      <c r="G5671" s="6">
        <v>308</v>
      </c>
      <c r="H5671" s="8">
        <v>2</v>
      </c>
      <c r="I5671" s="1">
        <v>3</v>
      </c>
      <c r="J5671" s="1">
        <v>10</v>
      </c>
      <c r="K5671" s="1">
        <v>3</v>
      </c>
      <c r="L5671" s="1">
        <v>150</v>
      </c>
      <c r="M5671" s="1">
        <v>19</v>
      </c>
      <c r="N5671" s="1">
        <v>12</v>
      </c>
      <c r="O5671" s="9">
        <v>129</v>
      </c>
    </row>
    <row r="5672" spans="4:15" x14ac:dyDescent="0.2">
      <c r="D5672" s="200"/>
      <c r="E5672" s="11"/>
      <c r="F5672" s="10"/>
      <c r="G5672" s="7">
        <v>100</v>
      </c>
      <c r="H5672" s="18">
        <v>0.64935064935099995</v>
      </c>
      <c r="I5672" s="2">
        <v>0.974025974026</v>
      </c>
      <c r="J5672" s="2">
        <v>3.2467532467529998</v>
      </c>
      <c r="K5672" s="2">
        <v>0.974025974026</v>
      </c>
      <c r="L5672" s="25">
        <v>48.701298701299002</v>
      </c>
      <c r="M5672" s="2">
        <v>6.1688311688309998</v>
      </c>
      <c r="N5672" s="2">
        <v>3.896103896104</v>
      </c>
      <c r="O5672" s="95">
        <v>41.883116883116998</v>
      </c>
    </row>
    <row r="5673" spans="4:15" x14ac:dyDescent="0.2">
      <c r="D5673" s="200"/>
      <c r="E5673" s="4" t="s">
        <v>28</v>
      </c>
      <c r="F5673" s="5"/>
      <c r="G5673" s="6">
        <v>297</v>
      </c>
      <c r="H5673" s="8">
        <v>2</v>
      </c>
      <c r="I5673" s="1">
        <v>0</v>
      </c>
      <c r="J5673" s="1">
        <v>7</v>
      </c>
      <c r="K5673" s="1">
        <v>4</v>
      </c>
      <c r="L5673" s="1">
        <v>112</v>
      </c>
      <c r="M5673" s="1">
        <v>20</v>
      </c>
      <c r="N5673" s="1">
        <v>14</v>
      </c>
      <c r="O5673" s="9">
        <v>151</v>
      </c>
    </row>
    <row r="5674" spans="4:15" x14ac:dyDescent="0.2">
      <c r="D5674" s="200"/>
      <c r="E5674" s="11"/>
      <c r="F5674" s="10"/>
      <c r="G5674" s="7">
        <v>100</v>
      </c>
      <c r="H5674" s="18">
        <v>0.67340067340099996</v>
      </c>
      <c r="I5674" s="16">
        <v>0</v>
      </c>
      <c r="J5674" s="2">
        <v>2.3569023569019998</v>
      </c>
      <c r="K5674" s="2">
        <v>1.3468013468010001</v>
      </c>
      <c r="L5674" s="2">
        <v>37.710437710438001</v>
      </c>
      <c r="M5674" s="2">
        <v>6.734006734007</v>
      </c>
      <c r="N5674" s="2">
        <v>4.7138047138049997</v>
      </c>
      <c r="O5674" s="15">
        <v>50.841750841751001</v>
      </c>
    </row>
    <row r="5675" spans="4:15" x14ac:dyDescent="0.2">
      <c r="D5675" s="200"/>
      <c r="E5675" s="4" t="s">
        <v>29</v>
      </c>
      <c r="F5675" s="5"/>
      <c r="G5675" s="6">
        <v>87</v>
      </c>
      <c r="H5675" s="8">
        <v>0</v>
      </c>
      <c r="I5675" s="1">
        <v>0</v>
      </c>
      <c r="J5675" s="1">
        <v>4</v>
      </c>
      <c r="K5675" s="1">
        <v>3</v>
      </c>
      <c r="L5675" s="1">
        <v>43</v>
      </c>
      <c r="M5675" s="1">
        <v>7</v>
      </c>
      <c r="N5675" s="1">
        <v>1</v>
      </c>
      <c r="O5675" s="9">
        <v>34</v>
      </c>
    </row>
    <row r="5676" spans="4:15" x14ac:dyDescent="0.2">
      <c r="D5676" s="200"/>
      <c r="E5676" s="11"/>
      <c r="F5676" s="10"/>
      <c r="G5676" s="7">
        <v>100</v>
      </c>
      <c r="H5676" s="53">
        <v>0</v>
      </c>
      <c r="I5676" s="16">
        <v>0</v>
      </c>
      <c r="J5676" s="2">
        <v>4.5977011494250002</v>
      </c>
      <c r="K5676" s="2">
        <v>3.4482758620689999</v>
      </c>
      <c r="L5676" s="25">
        <v>49.425287356322002</v>
      </c>
      <c r="M5676" s="2">
        <v>8.0459770114939992</v>
      </c>
      <c r="N5676" s="2">
        <v>1.149425287356</v>
      </c>
      <c r="O5676" s="95">
        <v>39.080459770114999</v>
      </c>
    </row>
    <row r="5677" spans="4:15" x14ac:dyDescent="0.2">
      <c r="D5677" s="199" t="s">
        <v>30</v>
      </c>
      <c r="E5677" s="22" t="s">
        <v>31</v>
      </c>
      <c r="F5677" s="21"/>
      <c r="G5677" s="19">
        <v>492</v>
      </c>
      <c r="H5677" s="27">
        <v>3</v>
      </c>
      <c r="I5677" s="3">
        <v>1</v>
      </c>
      <c r="J5677" s="3">
        <v>17</v>
      </c>
      <c r="K5677" s="3">
        <v>5</v>
      </c>
      <c r="L5677" s="3">
        <v>201</v>
      </c>
      <c r="M5677" s="3">
        <v>29</v>
      </c>
      <c r="N5677" s="3">
        <v>20</v>
      </c>
      <c r="O5677" s="26">
        <v>237</v>
      </c>
    </row>
    <row r="5678" spans="4:15" x14ac:dyDescent="0.2">
      <c r="D5678" s="200"/>
      <c r="E5678" s="11"/>
      <c r="F5678" s="10"/>
      <c r="G5678" s="7">
        <v>100</v>
      </c>
      <c r="H5678" s="18">
        <v>0.60975609756100002</v>
      </c>
      <c r="I5678" s="2">
        <v>0.20325203251999999</v>
      </c>
      <c r="J5678" s="2">
        <v>3.4552845528459999</v>
      </c>
      <c r="K5678" s="2">
        <v>1.016260162602</v>
      </c>
      <c r="L5678" s="2">
        <v>40.853658536585002</v>
      </c>
      <c r="M5678" s="2">
        <v>5.8943089430890003</v>
      </c>
      <c r="N5678" s="2">
        <v>4.065040650407</v>
      </c>
      <c r="O5678" s="15">
        <v>48.170731707317003</v>
      </c>
    </row>
    <row r="5679" spans="4:15" x14ac:dyDescent="0.2">
      <c r="D5679" s="200"/>
      <c r="E5679" s="4" t="s">
        <v>32</v>
      </c>
      <c r="F5679" s="5"/>
      <c r="G5679" s="6">
        <v>493</v>
      </c>
      <c r="H5679" s="8">
        <v>1</v>
      </c>
      <c r="I5679" s="1">
        <v>2</v>
      </c>
      <c r="J5679" s="1">
        <v>13</v>
      </c>
      <c r="K5679" s="1">
        <v>11</v>
      </c>
      <c r="L5679" s="1">
        <v>213</v>
      </c>
      <c r="M5679" s="1">
        <v>40</v>
      </c>
      <c r="N5679" s="1">
        <v>19</v>
      </c>
      <c r="O5679" s="9">
        <v>230</v>
      </c>
    </row>
    <row r="5680" spans="4:15" x14ac:dyDescent="0.2">
      <c r="D5680" s="200"/>
      <c r="E5680" s="11"/>
      <c r="F5680" s="10"/>
      <c r="G5680" s="7">
        <v>100</v>
      </c>
      <c r="H5680" s="18">
        <v>0.20283975659199999</v>
      </c>
      <c r="I5680" s="2">
        <v>0.40567951318500001</v>
      </c>
      <c r="J5680" s="2">
        <v>2.6369168357000001</v>
      </c>
      <c r="K5680" s="2">
        <v>2.2312373225150002</v>
      </c>
      <c r="L5680" s="2">
        <v>43.204868154158</v>
      </c>
      <c r="M5680" s="2">
        <v>8.1135902636920001</v>
      </c>
      <c r="N5680" s="2">
        <v>3.8539553752539999</v>
      </c>
      <c r="O5680" s="15">
        <v>46.653144016227003</v>
      </c>
    </row>
    <row r="5681" spans="2:15" x14ac:dyDescent="0.2">
      <c r="D5681" s="199" t="s">
        <v>33</v>
      </c>
      <c r="E5681" s="22" t="s">
        <v>34</v>
      </c>
      <c r="F5681" s="21"/>
      <c r="G5681" s="19">
        <v>71</v>
      </c>
      <c r="H5681" s="27">
        <v>1</v>
      </c>
      <c r="I5681" s="3">
        <v>0</v>
      </c>
      <c r="J5681" s="3">
        <v>6</v>
      </c>
      <c r="K5681" s="3">
        <v>0</v>
      </c>
      <c r="L5681" s="3">
        <v>16</v>
      </c>
      <c r="M5681" s="3">
        <v>5</v>
      </c>
      <c r="N5681" s="3">
        <v>3</v>
      </c>
      <c r="O5681" s="26">
        <v>43</v>
      </c>
    </row>
    <row r="5682" spans="2:15" x14ac:dyDescent="0.2">
      <c r="D5682" s="200"/>
      <c r="E5682" s="11"/>
      <c r="F5682" s="10"/>
      <c r="G5682" s="7">
        <v>100</v>
      </c>
      <c r="H5682" s="18">
        <v>1.4084507042250001</v>
      </c>
      <c r="I5682" s="16">
        <v>0</v>
      </c>
      <c r="J5682" s="25">
        <v>8.4507042253520002</v>
      </c>
      <c r="K5682" s="16">
        <v>0</v>
      </c>
      <c r="L5682" s="50">
        <v>22.535211267606002</v>
      </c>
      <c r="M5682" s="2">
        <v>7.0422535211269999</v>
      </c>
      <c r="N5682" s="2">
        <v>4.2253521126760001</v>
      </c>
      <c r="O5682" s="102">
        <v>60.563380281690002</v>
      </c>
    </row>
    <row r="5683" spans="2:15" x14ac:dyDescent="0.2">
      <c r="D5683" s="200"/>
      <c r="E5683" s="4" t="s">
        <v>35</v>
      </c>
      <c r="F5683" s="5"/>
      <c r="G5683" s="6">
        <v>142</v>
      </c>
      <c r="H5683" s="8">
        <v>1</v>
      </c>
      <c r="I5683" s="1">
        <v>2</v>
      </c>
      <c r="J5683" s="1">
        <v>14</v>
      </c>
      <c r="K5683" s="1">
        <v>4</v>
      </c>
      <c r="L5683" s="1">
        <v>54</v>
      </c>
      <c r="M5683" s="1">
        <v>5</v>
      </c>
      <c r="N5683" s="1">
        <v>8</v>
      </c>
      <c r="O5683" s="9">
        <v>65</v>
      </c>
    </row>
    <row r="5684" spans="2:15" x14ac:dyDescent="0.2">
      <c r="D5684" s="200"/>
      <c r="E5684" s="11"/>
      <c r="F5684" s="10"/>
      <c r="G5684" s="7">
        <v>100</v>
      </c>
      <c r="H5684" s="18">
        <v>0.70422535211299997</v>
      </c>
      <c r="I5684" s="2">
        <v>1.4084507042250001</v>
      </c>
      <c r="J5684" s="25">
        <v>9.8591549295770005</v>
      </c>
      <c r="K5684" s="2">
        <v>2.8169014084509998</v>
      </c>
      <c r="L5684" s="2">
        <v>38.028169014085002</v>
      </c>
      <c r="M5684" s="2">
        <v>3.5211267605629999</v>
      </c>
      <c r="N5684" s="2">
        <v>5.6338028169010004</v>
      </c>
      <c r="O5684" s="15">
        <v>45.774647887324001</v>
      </c>
    </row>
    <row r="5685" spans="2:15" x14ac:dyDescent="0.2">
      <c r="D5685" s="200"/>
      <c r="E5685" s="4" t="s">
        <v>36</v>
      </c>
      <c r="F5685" s="5"/>
      <c r="G5685" s="6">
        <v>169</v>
      </c>
      <c r="H5685" s="8">
        <v>0</v>
      </c>
      <c r="I5685" s="1">
        <v>0</v>
      </c>
      <c r="J5685" s="1">
        <v>4</v>
      </c>
      <c r="K5685" s="1">
        <v>3</v>
      </c>
      <c r="L5685" s="1">
        <v>59</v>
      </c>
      <c r="M5685" s="1">
        <v>4</v>
      </c>
      <c r="N5685" s="1">
        <v>8</v>
      </c>
      <c r="O5685" s="9">
        <v>95</v>
      </c>
    </row>
    <row r="5686" spans="2:15" x14ac:dyDescent="0.2">
      <c r="D5686" s="200"/>
      <c r="E5686" s="11"/>
      <c r="F5686" s="10"/>
      <c r="G5686" s="7">
        <v>100</v>
      </c>
      <c r="H5686" s="53">
        <v>0</v>
      </c>
      <c r="I5686" s="16">
        <v>0</v>
      </c>
      <c r="J5686" s="2">
        <v>2.3668639053249998</v>
      </c>
      <c r="K5686" s="2">
        <v>1.775147928994</v>
      </c>
      <c r="L5686" s="30">
        <v>34.911242603550001</v>
      </c>
      <c r="M5686" s="2">
        <v>2.3668639053249998</v>
      </c>
      <c r="N5686" s="2">
        <v>4.7337278106509997</v>
      </c>
      <c r="O5686" s="85">
        <v>56.213017751479001</v>
      </c>
    </row>
    <row r="5687" spans="2:15" x14ac:dyDescent="0.2">
      <c r="D5687" s="200"/>
      <c r="E5687" s="4" t="s">
        <v>37</v>
      </c>
      <c r="F5687" s="5"/>
      <c r="G5687" s="6">
        <v>193</v>
      </c>
      <c r="H5687" s="8">
        <v>1</v>
      </c>
      <c r="I5687" s="1">
        <v>1</v>
      </c>
      <c r="J5687" s="1">
        <v>6</v>
      </c>
      <c r="K5687" s="1">
        <v>3</v>
      </c>
      <c r="L5687" s="1">
        <v>83</v>
      </c>
      <c r="M5687" s="1">
        <v>13</v>
      </c>
      <c r="N5687" s="1">
        <v>9</v>
      </c>
      <c r="O5687" s="9">
        <v>90</v>
      </c>
    </row>
    <row r="5688" spans="2:15" x14ac:dyDescent="0.2">
      <c r="D5688" s="200"/>
      <c r="E5688" s="11"/>
      <c r="F5688" s="10"/>
      <c r="G5688" s="7">
        <v>100</v>
      </c>
      <c r="H5688" s="18">
        <v>0.51813471502599995</v>
      </c>
      <c r="I5688" s="2">
        <v>0.51813471502599995</v>
      </c>
      <c r="J5688" s="2">
        <v>3.1088082901549998</v>
      </c>
      <c r="K5688" s="2">
        <v>1.554404145078</v>
      </c>
      <c r="L5688" s="2">
        <v>43.00518134715</v>
      </c>
      <c r="M5688" s="2">
        <v>6.7357512953369998</v>
      </c>
      <c r="N5688" s="2">
        <v>4.6632124352330004</v>
      </c>
      <c r="O5688" s="15">
        <v>46.632124352331999</v>
      </c>
    </row>
    <row r="5689" spans="2:15" x14ac:dyDescent="0.2">
      <c r="D5689" s="200"/>
      <c r="E5689" s="4" t="s">
        <v>38</v>
      </c>
      <c r="F5689" s="5"/>
      <c r="G5689" s="6">
        <v>152</v>
      </c>
      <c r="H5689" s="8">
        <v>1</v>
      </c>
      <c r="I5689" s="1">
        <v>0</v>
      </c>
      <c r="J5689" s="1">
        <v>0</v>
      </c>
      <c r="K5689" s="1">
        <v>1</v>
      </c>
      <c r="L5689" s="1">
        <v>67</v>
      </c>
      <c r="M5689" s="1">
        <v>17</v>
      </c>
      <c r="N5689" s="1">
        <v>6</v>
      </c>
      <c r="O5689" s="9">
        <v>66</v>
      </c>
    </row>
    <row r="5690" spans="2:15" x14ac:dyDescent="0.2">
      <c r="D5690" s="200"/>
      <c r="E5690" s="11"/>
      <c r="F5690" s="10"/>
      <c r="G5690" s="7">
        <v>100</v>
      </c>
      <c r="H5690" s="18">
        <v>0.65789473684199995</v>
      </c>
      <c r="I5690" s="16">
        <v>0</v>
      </c>
      <c r="J5690" s="16">
        <v>0</v>
      </c>
      <c r="K5690" s="2">
        <v>0.65789473684199995</v>
      </c>
      <c r="L5690" s="2">
        <v>44.078947368420998</v>
      </c>
      <c r="M5690" s="2">
        <v>11.184210526316001</v>
      </c>
      <c r="N5690" s="2">
        <v>3.947368421053</v>
      </c>
      <c r="O5690" s="15">
        <v>43.421052631579002</v>
      </c>
    </row>
    <row r="5691" spans="2:15" x14ac:dyDescent="0.2">
      <c r="D5691" s="200"/>
      <c r="E5691" s="4" t="s">
        <v>39</v>
      </c>
      <c r="F5691" s="5"/>
      <c r="G5691" s="6">
        <v>169</v>
      </c>
      <c r="H5691" s="8">
        <v>0</v>
      </c>
      <c r="I5691" s="1">
        <v>0</v>
      </c>
      <c r="J5691" s="1">
        <v>0</v>
      </c>
      <c r="K5691" s="1">
        <v>2</v>
      </c>
      <c r="L5691" s="1">
        <v>94</v>
      </c>
      <c r="M5691" s="1">
        <v>15</v>
      </c>
      <c r="N5691" s="1">
        <v>4</v>
      </c>
      <c r="O5691" s="9">
        <v>66</v>
      </c>
    </row>
    <row r="5692" spans="2:15" x14ac:dyDescent="0.2">
      <c r="D5692" s="200"/>
      <c r="E5692" s="11"/>
      <c r="F5692" s="10"/>
      <c r="G5692" s="7">
        <v>100</v>
      </c>
      <c r="H5692" s="53">
        <v>0</v>
      </c>
      <c r="I5692" s="16">
        <v>0</v>
      </c>
      <c r="J5692" s="16">
        <v>0</v>
      </c>
      <c r="K5692" s="2">
        <v>1.1834319526629999</v>
      </c>
      <c r="L5692" s="41">
        <v>55.621301775147998</v>
      </c>
      <c r="M5692" s="2">
        <v>8.8757396449700003</v>
      </c>
      <c r="N5692" s="2">
        <v>2.3668639053249998</v>
      </c>
      <c r="O5692" s="95">
        <v>39.053254437870002</v>
      </c>
    </row>
    <row r="5693" spans="2:15" x14ac:dyDescent="0.2">
      <c r="D5693" s="200"/>
      <c r="E5693" s="4" t="s">
        <v>40</v>
      </c>
      <c r="F5693" s="5"/>
      <c r="G5693" s="6">
        <v>89</v>
      </c>
      <c r="H5693" s="8">
        <v>0</v>
      </c>
      <c r="I5693" s="1">
        <v>0</v>
      </c>
      <c r="J5693" s="1">
        <v>0</v>
      </c>
      <c r="K5693" s="1">
        <v>3</v>
      </c>
      <c r="L5693" s="1">
        <v>41</v>
      </c>
      <c r="M5693" s="1">
        <v>10</v>
      </c>
      <c r="N5693" s="1">
        <v>1</v>
      </c>
      <c r="O5693" s="9">
        <v>42</v>
      </c>
    </row>
    <row r="5694" spans="2:15" x14ac:dyDescent="0.2">
      <c r="D5694" s="201"/>
      <c r="E5694" s="45"/>
      <c r="F5694" s="51"/>
      <c r="G5694" s="81">
        <v>100</v>
      </c>
      <c r="H5694" s="118">
        <v>0</v>
      </c>
      <c r="I5694" s="62">
        <v>0</v>
      </c>
      <c r="J5694" s="62">
        <v>0</v>
      </c>
      <c r="K5694" s="64">
        <v>3.3707865168539999</v>
      </c>
      <c r="L5694" s="64">
        <v>46.067415730336997</v>
      </c>
      <c r="M5694" s="64">
        <v>11.23595505618</v>
      </c>
      <c r="N5694" s="64">
        <v>1.123595505618</v>
      </c>
      <c r="O5694" s="106">
        <v>47.191011235955003</v>
      </c>
    </row>
    <row r="5696" spans="2:15" x14ac:dyDescent="0.2">
      <c r="B5696" s="40" t="str">
        <f xml:space="preserve"> HYPERLINK("#'目次'!B144", "[138]")</f>
        <v>[138]</v>
      </c>
      <c r="C5696" s="23" t="s">
        <v>267</v>
      </c>
    </row>
    <row r="5697" spans="3:15" x14ac:dyDescent="0.2">
      <c r="C5697" s="186" t="s">
        <v>257</v>
      </c>
    </row>
    <row r="5699" spans="3:15" x14ac:dyDescent="0.2">
      <c r="C5699" s="23" t="s">
        <v>48</v>
      </c>
    </row>
    <row r="5700" spans="3:15" ht="36" x14ac:dyDescent="0.2">
      <c r="D5700" s="195"/>
      <c r="E5700" s="196"/>
      <c r="F5700" s="196"/>
      <c r="G5700" s="37" t="s">
        <v>15</v>
      </c>
      <c r="H5700" s="33" t="s">
        <v>249</v>
      </c>
      <c r="I5700" s="13" t="s">
        <v>250</v>
      </c>
      <c r="J5700" s="13" t="s">
        <v>251</v>
      </c>
      <c r="K5700" s="13" t="s">
        <v>252</v>
      </c>
      <c r="L5700" s="13" t="s">
        <v>98</v>
      </c>
      <c r="M5700" s="13" t="s">
        <v>253</v>
      </c>
      <c r="N5700" s="13" t="s">
        <v>99</v>
      </c>
      <c r="O5700" s="38" t="s">
        <v>18</v>
      </c>
    </row>
    <row r="5701" spans="3:15" x14ac:dyDescent="0.2">
      <c r="D5701" s="197"/>
      <c r="E5701" s="198"/>
      <c r="F5701" s="198"/>
      <c r="G5701" s="35"/>
      <c r="H5701" s="39"/>
      <c r="I5701" s="14"/>
      <c r="J5701" s="14"/>
      <c r="K5701" s="14"/>
      <c r="L5701" s="14"/>
      <c r="M5701" s="14"/>
      <c r="N5701" s="14"/>
      <c r="O5701" s="34"/>
    </row>
    <row r="5702" spans="3:15" x14ac:dyDescent="0.2">
      <c r="D5702" s="78"/>
      <c r="E5702" s="79" t="s">
        <v>15</v>
      </c>
      <c r="F5702" s="66"/>
      <c r="G5702" s="36">
        <v>985</v>
      </c>
      <c r="H5702" s="17">
        <v>4</v>
      </c>
      <c r="I5702" s="17">
        <v>3</v>
      </c>
      <c r="J5702" s="17">
        <v>30</v>
      </c>
      <c r="K5702" s="17">
        <v>16</v>
      </c>
      <c r="L5702" s="17">
        <v>414</v>
      </c>
      <c r="M5702" s="17">
        <v>69</v>
      </c>
      <c r="N5702" s="17">
        <v>39</v>
      </c>
      <c r="O5702" s="47">
        <v>467</v>
      </c>
    </row>
    <row r="5703" spans="3:15" x14ac:dyDescent="0.2">
      <c r="D5703" s="45"/>
      <c r="E5703" s="51"/>
      <c r="F5703" s="67"/>
      <c r="G5703" s="7">
        <v>100</v>
      </c>
      <c r="H5703" s="2">
        <v>0.40609137055799999</v>
      </c>
      <c r="I5703" s="2">
        <v>0.30456852791900002</v>
      </c>
      <c r="J5703" s="2">
        <v>3.045685279188</v>
      </c>
      <c r="K5703" s="2">
        <v>1.6243654822339999</v>
      </c>
      <c r="L5703" s="2">
        <v>42.030456852792</v>
      </c>
      <c r="M5703" s="2">
        <v>7.0050761421320002</v>
      </c>
      <c r="N5703" s="2">
        <v>3.9593908629439998</v>
      </c>
      <c r="O5703" s="15">
        <v>47.41116751269</v>
      </c>
    </row>
    <row r="5704" spans="3:15" x14ac:dyDescent="0.2">
      <c r="D5704" s="199" t="s">
        <v>49</v>
      </c>
      <c r="E5704" s="22" t="s">
        <v>50</v>
      </c>
      <c r="F5704" s="21"/>
      <c r="G5704" s="19">
        <v>10</v>
      </c>
      <c r="H5704" s="27">
        <v>0</v>
      </c>
      <c r="I5704" s="3">
        <v>0</v>
      </c>
      <c r="J5704" s="3">
        <v>0</v>
      </c>
      <c r="K5704" s="3">
        <v>1</v>
      </c>
      <c r="L5704" s="3">
        <v>2</v>
      </c>
      <c r="M5704" s="3">
        <v>0</v>
      </c>
      <c r="N5704" s="3">
        <v>0</v>
      </c>
      <c r="O5704" s="26">
        <v>7</v>
      </c>
    </row>
    <row r="5705" spans="3:15" x14ac:dyDescent="0.2">
      <c r="D5705" s="200"/>
      <c r="E5705" s="11"/>
      <c r="F5705" s="10"/>
      <c r="G5705" s="7">
        <v>100</v>
      </c>
      <c r="H5705" s="53">
        <v>0</v>
      </c>
      <c r="I5705" s="16">
        <v>0</v>
      </c>
      <c r="J5705" s="16">
        <v>0</v>
      </c>
      <c r="K5705" s="25">
        <v>10</v>
      </c>
      <c r="L5705" s="50">
        <v>20</v>
      </c>
      <c r="M5705" s="49">
        <v>0</v>
      </c>
      <c r="N5705" s="16">
        <v>0</v>
      </c>
      <c r="O5705" s="102">
        <v>70</v>
      </c>
    </row>
    <row r="5706" spans="3:15" x14ac:dyDescent="0.2">
      <c r="D5706" s="200"/>
      <c r="E5706" s="4" t="s">
        <v>51</v>
      </c>
      <c r="F5706" s="5"/>
      <c r="G5706" s="6">
        <v>110</v>
      </c>
      <c r="H5706" s="8">
        <v>0</v>
      </c>
      <c r="I5706" s="1">
        <v>1</v>
      </c>
      <c r="J5706" s="1">
        <v>1</v>
      </c>
      <c r="K5706" s="1">
        <v>1</v>
      </c>
      <c r="L5706" s="1">
        <v>47</v>
      </c>
      <c r="M5706" s="1">
        <v>11</v>
      </c>
      <c r="N5706" s="1">
        <v>4</v>
      </c>
      <c r="O5706" s="9">
        <v>50</v>
      </c>
    </row>
    <row r="5707" spans="3:15" x14ac:dyDescent="0.2">
      <c r="D5707" s="200"/>
      <c r="E5707" s="11"/>
      <c r="F5707" s="10"/>
      <c r="G5707" s="7">
        <v>100</v>
      </c>
      <c r="H5707" s="53">
        <v>0</v>
      </c>
      <c r="I5707" s="2">
        <v>0.90909090909099999</v>
      </c>
      <c r="J5707" s="2">
        <v>0.90909090909099999</v>
      </c>
      <c r="K5707" s="2">
        <v>0.90909090909099999</v>
      </c>
      <c r="L5707" s="2">
        <v>42.727272727272997</v>
      </c>
      <c r="M5707" s="2">
        <v>10</v>
      </c>
      <c r="N5707" s="2">
        <v>3.636363636364</v>
      </c>
      <c r="O5707" s="15">
        <v>45.454545454544999</v>
      </c>
    </row>
    <row r="5708" spans="3:15" x14ac:dyDescent="0.2">
      <c r="D5708" s="200"/>
      <c r="E5708" s="4" t="s">
        <v>52</v>
      </c>
      <c r="F5708" s="5"/>
      <c r="G5708" s="6">
        <v>21</v>
      </c>
      <c r="H5708" s="8">
        <v>0</v>
      </c>
      <c r="I5708" s="1">
        <v>0</v>
      </c>
      <c r="J5708" s="1">
        <v>1</v>
      </c>
      <c r="K5708" s="1">
        <v>0</v>
      </c>
      <c r="L5708" s="1">
        <v>11</v>
      </c>
      <c r="M5708" s="1">
        <v>2</v>
      </c>
      <c r="N5708" s="1">
        <v>0</v>
      </c>
      <c r="O5708" s="9">
        <v>7</v>
      </c>
    </row>
    <row r="5709" spans="3:15" x14ac:dyDescent="0.2">
      <c r="D5709" s="200"/>
      <c r="E5709" s="11"/>
      <c r="F5709" s="10"/>
      <c r="G5709" s="7">
        <v>100</v>
      </c>
      <c r="H5709" s="53">
        <v>0</v>
      </c>
      <c r="I5709" s="16">
        <v>0</v>
      </c>
      <c r="J5709" s="2">
        <v>4.7619047619049999</v>
      </c>
      <c r="K5709" s="16">
        <v>0</v>
      </c>
      <c r="L5709" s="41">
        <v>52.380952380952003</v>
      </c>
      <c r="M5709" s="2">
        <v>9.5238095238099998</v>
      </c>
      <c r="N5709" s="16">
        <v>0</v>
      </c>
      <c r="O5709" s="132">
        <v>33.333333333333002</v>
      </c>
    </row>
    <row r="5710" spans="3:15" x14ac:dyDescent="0.2">
      <c r="D5710" s="200"/>
      <c r="E5710" s="4" t="s">
        <v>53</v>
      </c>
      <c r="F5710" s="5"/>
      <c r="G5710" s="6">
        <v>31</v>
      </c>
      <c r="H5710" s="8">
        <v>0</v>
      </c>
      <c r="I5710" s="1">
        <v>0</v>
      </c>
      <c r="J5710" s="1">
        <v>0</v>
      </c>
      <c r="K5710" s="1">
        <v>1</v>
      </c>
      <c r="L5710" s="1">
        <v>15</v>
      </c>
      <c r="M5710" s="1">
        <v>3</v>
      </c>
      <c r="N5710" s="1">
        <v>1</v>
      </c>
      <c r="O5710" s="9">
        <v>12</v>
      </c>
    </row>
    <row r="5711" spans="3:15" x14ac:dyDescent="0.2">
      <c r="D5711" s="200"/>
      <c r="E5711" s="11"/>
      <c r="F5711" s="10"/>
      <c r="G5711" s="7">
        <v>100</v>
      </c>
      <c r="H5711" s="53">
        <v>0</v>
      </c>
      <c r="I5711" s="16">
        <v>0</v>
      </c>
      <c r="J5711" s="16">
        <v>0</v>
      </c>
      <c r="K5711" s="2">
        <v>3.2258064516129998</v>
      </c>
      <c r="L5711" s="25">
        <v>48.387096774193999</v>
      </c>
      <c r="M5711" s="2">
        <v>9.6774193548389995</v>
      </c>
      <c r="N5711" s="2">
        <v>3.2258064516129998</v>
      </c>
      <c r="O5711" s="95">
        <v>38.709677419355003</v>
      </c>
    </row>
    <row r="5712" spans="3:15" x14ac:dyDescent="0.2">
      <c r="D5712" s="200"/>
      <c r="E5712" s="4" t="s">
        <v>54</v>
      </c>
      <c r="F5712" s="5"/>
      <c r="G5712" s="6">
        <v>200</v>
      </c>
      <c r="H5712" s="8">
        <v>3</v>
      </c>
      <c r="I5712" s="1">
        <v>2</v>
      </c>
      <c r="J5712" s="1">
        <v>6</v>
      </c>
      <c r="K5712" s="1">
        <v>4</v>
      </c>
      <c r="L5712" s="1">
        <v>81</v>
      </c>
      <c r="M5712" s="1">
        <v>8</v>
      </c>
      <c r="N5712" s="1">
        <v>9</v>
      </c>
      <c r="O5712" s="9">
        <v>100</v>
      </c>
    </row>
    <row r="5713" spans="4:15" x14ac:dyDescent="0.2">
      <c r="D5713" s="200"/>
      <c r="E5713" s="11"/>
      <c r="F5713" s="10"/>
      <c r="G5713" s="7">
        <v>100</v>
      </c>
      <c r="H5713" s="18">
        <v>1.5</v>
      </c>
      <c r="I5713" s="2">
        <v>1</v>
      </c>
      <c r="J5713" s="2">
        <v>3</v>
      </c>
      <c r="K5713" s="2">
        <v>2</v>
      </c>
      <c r="L5713" s="2">
        <v>40.5</v>
      </c>
      <c r="M5713" s="2">
        <v>4</v>
      </c>
      <c r="N5713" s="2">
        <v>4.5</v>
      </c>
      <c r="O5713" s="15">
        <v>50</v>
      </c>
    </row>
    <row r="5714" spans="4:15" x14ac:dyDescent="0.2">
      <c r="D5714" s="200"/>
      <c r="E5714" s="4" t="s">
        <v>55</v>
      </c>
      <c r="F5714" s="5"/>
      <c r="G5714" s="6">
        <v>119</v>
      </c>
      <c r="H5714" s="8">
        <v>0</v>
      </c>
      <c r="I5714" s="1">
        <v>0</v>
      </c>
      <c r="J5714" s="1">
        <v>3</v>
      </c>
      <c r="K5714" s="1">
        <v>0</v>
      </c>
      <c r="L5714" s="1">
        <v>42</v>
      </c>
      <c r="M5714" s="1">
        <v>7</v>
      </c>
      <c r="N5714" s="1">
        <v>7</v>
      </c>
      <c r="O5714" s="9">
        <v>64</v>
      </c>
    </row>
    <row r="5715" spans="4:15" x14ac:dyDescent="0.2">
      <c r="D5715" s="200"/>
      <c r="E5715" s="11"/>
      <c r="F5715" s="10"/>
      <c r="G5715" s="7">
        <v>100</v>
      </c>
      <c r="H5715" s="53">
        <v>0</v>
      </c>
      <c r="I5715" s="16">
        <v>0</v>
      </c>
      <c r="J5715" s="2">
        <v>2.5210084033609998</v>
      </c>
      <c r="K5715" s="16">
        <v>0</v>
      </c>
      <c r="L5715" s="30">
        <v>35.294117647058997</v>
      </c>
      <c r="M5715" s="2">
        <v>5.8823529411760003</v>
      </c>
      <c r="N5715" s="2">
        <v>5.8823529411760003</v>
      </c>
      <c r="O5715" s="85">
        <v>53.781512605042003</v>
      </c>
    </row>
    <row r="5716" spans="4:15" x14ac:dyDescent="0.2">
      <c r="D5716" s="200"/>
      <c r="E5716" s="4" t="s">
        <v>56</v>
      </c>
      <c r="F5716" s="5"/>
      <c r="G5716" s="6">
        <v>160</v>
      </c>
      <c r="H5716" s="8">
        <v>0</v>
      </c>
      <c r="I5716" s="1">
        <v>0</v>
      </c>
      <c r="J5716" s="1">
        <v>6</v>
      </c>
      <c r="K5716" s="1">
        <v>1</v>
      </c>
      <c r="L5716" s="1">
        <v>66</v>
      </c>
      <c r="M5716" s="1">
        <v>14</v>
      </c>
      <c r="N5716" s="1">
        <v>6</v>
      </c>
      <c r="O5716" s="9">
        <v>78</v>
      </c>
    </row>
    <row r="5717" spans="4:15" x14ac:dyDescent="0.2">
      <c r="D5717" s="200"/>
      <c r="E5717" s="11"/>
      <c r="F5717" s="10"/>
      <c r="G5717" s="7">
        <v>100</v>
      </c>
      <c r="H5717" s="53">
        <v>0</v>
      </c>
      <c r="I5717" s="16">
        <v>0</v>
      </c>
      <c r="J5717" s="2">
        <v>3.75</v>
      </c>
      <c r="K5717" s="2">
        <v>0.625</v>
      </c>
      <c r="L5717" s="2">
        <v>41.25</v>
      </c>
      <c r="M5717" s="2">
        <v>8.75</v>
      </c>
      <c r="N5717" s="2">
        <v>3.75</v>
      </c>
      <c r="O5717" s="15">
        <v>48.75</v>
      </c>
    </row>
    <row r="5718" spans="4:15" x14ac:dyDescent="0.2">
      <c r="D5718" s="200"/>
      <c r="E5718" s="4" t="s">
        <v>57</v>
      </c>
      <c r="F5718" s="5"/>
      <c r="G5718" s="6">
        <v>129</v>
      </c>
      <c r="H5718" s="8">
        <v>0</v>
      </c>
      <c r="I5718" s="1">
        <v>0</v>
      </c>
      <c r="J5718" s="1">
        <v>0</v>
      </c>
      <c r="K5718" s="1">
        <v>3</v>
      </c>
      <c r="L5718" s="1">
        <v>71</v>
      </c>
      <c r="M5718" s="1">
        <v>10</v>
      </c>
      <c r="N5718" s="1">
        <v>3</v>
      </c>
      <c r="O5718" s="9">
        <v>50</v>
      </c>
    </row>
    <row r="5719" spans="4:15" x14ac:dyDescent="0.2">
      <c r="D5719" s="200"/>
      <c r="E5719" s="11"/>
      <c r="F5719" s="10"/>
      <c r="G5719" s="7">
        <v>100</v>
      </c>
      <c r="H5719" s="53">
        <v>0</v>
      </c>
      <c r="I5719" s="16">
        <v>0</v>
      </c>
      <c r="J5719" s="16">
        <v>0</v>
      </c>
      <c r="K5719" s="2">
        <v>2.3255813953489999</v>
      </c>
      <c r="L5719" s="41">
        <v>55.038759689922003</v>
      </c>
      <c r="M5719" s="2">
        <v>7.7519379844960001</v>
      </c>
      <c r="N5719" s="2">
        <v>2.3255813953489999</v>
      </c>
      <c r="O5719" s="95">
        <v>38.759689922481002</v>
      </c>
    </row>
    <row r="5720" spans="4:15" x14ac:dyDescent="0.2">
      <c r="D5720" s="200"/>
      <c r="E5720" s="4" t="s">
        <v>58</v>
      </c>
      <c r="F5720" s="5"/>
      <c r="G5720" s="6">
        <v>110</v>
      </c>
      <c r="H5720" s="8">
        <v>1</v>
      </c>
      <c r="I5720" s="1">
        <v>0</v>
      </c>
      <c r="J5720" s="1">
        <v>12</v>
      </c>
      <c r="K5720" s="1">
        <v>2</v>
      </c>
      <c r="L5720" s="1">
        <v>27</v>
      </c>
      <c r="M5720" s="1">
        <v>6</v>
      </c>
      <c r="N5720" s="1">
        <v>6</v>
      </c>
      <c r="O5720" s="9">
        <v>62</v>
      </c>
    </row>
    <row r="5721" spans="4:15" x14ac:dyDescent="0.2">
      <c r="D5721" s="200"/>
      <c r="E5721" s="11"/>
      <c r="F5721" s="10"/>
      <c r="G5721" s="7">
        <v>100</v>
      </c>
      <c r="H5721" s="18">
        <v>0.90909090909099999</v>
      </c>
      <c r="I5721" s="16">
        <v>0</v>
      </c>
      <c r="J5721" s="25">
        <v>10.909090909091001</v>
      </c>
      <c r="K5721" s="2">
        <v>1.818181818182</v>
      </c>
      <c r="L5721" s="50">
        <v>24.545454545455001</v>
      </c>
      <c r="M5721" s="2">
        <v>5.4545454545450003</v>
      </c>
      <c r="N5721" s="2">
        <v>5.4545454545450003</v>
      </c>
      <c r="O5721" s="85">
        <v>56.363636363635997</v>
      </c>
    </row>
    <row r="5722" spans="4:15" x14ac:dyDescent="0.2">
      <c r="D5722" s="200"/>
      <c r="E5722" s="4" t="s">
        <v>59</v>
      </c>
      <c r="F5722" s="5"/>
      <c r="G5722" s="6">
        <v>94</v>
      </c>
      <c r="H5722" s="8">
        <v>0</v>
      </c>
      <c r="I5722" s="1">
        <v>0</v>
      </c>
      <c r="J5722" s="1">
        <v>1</v>
      </c>
      <c r="K5722" s="1">
        <v>3</v>
      </c>
      <c r="L5722" s="1">
        <v>52</v>
      </c>
      <c r="M5722" s="1">
        <v>8</v>
      </c>
      <c r="N5722" s="1">
        <v>3</v>
      </c>
      <c r="O5722" s="9">
        <v>36</v>
      </c>
    </row>
    <row r="5723" spans="4:15" x14ac:dyDescent="0.2">
      <c r="D5723" s="200"/>
      <c r="E5723" s="11"/>
      <c r="F5723" s="10"/>
      <c r="G5723" s="7">
        <v>100</v>
      </c>
      <c r="H5723" s="53">
        <v>0</v>
      </c>
      <c r="I5723" s="16">
        <v>0</v>
      </c>
      <c r="J5723" s="2">
        <v>1.0638297872339999</v>
      </c>
      <c r="K5723" s="2">
        <v>3.1914893617020001</v>
      </c>
      <c r="L5723" s="41">
        <v>55.319148936170002</v>
      </c>
      <c r="M5723" s="2">
        <v>8.5106382978719992</v>
      </c>
      <c r="N5723" s="2">
        <v>3.1914893617020001</v>
      </c>
      <c r="O5723" s="95">
        <v>38.297872340425997</v>
      </c>
    </row>
    <row r="5724" spans="4:15" x14ac:dyDescent="0.2">
      <c r="D5724" s="199" t="s">
        <v>60</v>
      </c>
      <c r="E5724" s="22" t="s">
        <v>61</v>
      </c>
      <c r="F5724" s="21"/>
      <c r="G5724" s="19">
        <v>151</v>
      </c>
      <c r="H5724" s="27">
        <v>0</v>
      </c>
      <c r="I5724" s="3">
        <v>1</v>
      </c>
      <c r="J5724" s="3">
        <v>6</v>
      </c>
      <c r="K5724" s="3">
        <v>4</v>
      </c>
      <c r="L5724" s="3">
        <v>69</v>
      </c>
      <c r="M5724" s="3">
        <v>9</v>
      </c>
      <c r="N5724" s="3">
        <v>9</v>
      </c>
      <c r="O5724" s="26">
        <v>64</v>
      </c>
    </row>
    <row r="5725" spans="4:15" x14ac:dyDescent="0.2">
      <c r="D5725" s="200"/>
      <c r="E5725" s="11"/>
      <c r="F5725" s="10"/>
      <c r="G5725" s="7">
        <v>100</v>
      </c>
      <c r="H5725" s="53">
        <v>0</v>
      </c>
      <c r="I5725" s="2">
        <v>0.66225165562900001</v>
      </c>
      <c r="J5725" s="2">
        <v>3.9735099337749999</v>
      </c>
      <c r="K5725" s="2">
        <v>2.6490066225170001</v>
      </c>
      <c r="L5725" s="2">
        <v>45.695364238411003</v>
      </c>
      <c r="M5725" s="2">
        <v>5.9602649006619997</v>
      </c>
      <c r="N5725" s="2">
        <v>5.9602649006619997</v>
      </c>
      <c r="O5725" s="95">
        <v>42.384105960265003</v>
      </c>
    </row>
    <row r="5726" spans="4:15" x14ac:dyDescent="0.2">
      <c r="D5726" s="200"/>
      <c r="E5726" s="4" t="s">
        <v>62</v>
      </c>
      <c r="F5726" s="5"/>
      <c r="G5726" s="6">
        <v>127</v>
      </c>
      <c r="H5726" s="8">
        <v>0</v>
      </c>
      <c r="I5726" s="1">
        <v>0</v>
      </c>
      <c r="J5726" s="1">
        <v>3</v>
      </c>
      <c r="K5726" s="1">
        <v>2</v>
      </c>
      <c r="L5726" s="1">
        <v>59</v>
      </c>
      <c r="M5726" s="1">
        <v>5</v>
      </c>
      <c r="N5726" s="1">
        <v>8</v>
      </c>
      <c r="O5726" s="9">
        <v>56</v>
      </c>
    </row>
    <row r="5727" spans="4:15" x14ac:dyDescent="0.2">
      <c r="D5727" s="200"/>
      <c r="E5727" s="11"/>
      <c r="F5727" s="10"/>
      <c r="G5727" s="7">
        <v>100</v>
      </c>
      <c r="H5727" s="53">
        <v>0</v>
      </c>
      <c r="I5727" s="16">
        <v>0</v>
      </c>
      <c r="J5727" s="2">
        <v>2.3622047244090001</v>
      </c>
      <c r="K5727" s="2">
        <v>1.574803149606</v>
      </c>
      <c r="L5727" s="2">
        <v>46.456692913386</v>
      </c>
      <c r="M5727" s="2">
        <v>3.9370078740159999</v>
      </c>
      <c r="N5727" s="2">
        <v>6.299212598425</v>
      </c>
      <c r="O5727" s="15">
        <v>44.094488188976001</v>
      </c>
    </row>
    <row r="5728" spans="4:15" x14ac:dyDescent="0.2">
      <c r="D5728" s="200"/>
      <c r="E5728" s="4" t="s">
        <v>63</v>
      </c>
      <c r="F5728" s="5"/>
      <c r="G5728" s="6">
        <v>106</v>
      </c>
      <c r="H5728" s="8">
        <v>0</v>
      </c>
      <c r="I5728" s="1">
        <v>0</v>
      </c>
      <c r="J5728" s="1">
        <v>3</v>
      </c>
      <c r="K5728" s="1">
        <v>1</v>
      </c>
      <c r="L5728" s="1">
        <v>52</v>
      </c>
      <c r="M5728" s="1">
        <v>7</v>
      </c>
      <c r="N5728" s="1">
        <v>2</v>
      </c>
      <c r="O5728" s="9">
        <v>50</v>
      </c>
    </row>
    <row r="5729" spans="4:15" x14ac:dyDescent="0.2">
      <c r="D5729" s="200"/>
      <c r="E5729" s="11"/>
      <c r="F5729" s="10"/>
      <c r="G5729" s="7">
        <v>100</v>
      </c>
      <c r="H5729" s="53">
        <v>0</v>
      </c>
      <c r="I5729" s="16">
        <v>0</v>
      </c>
      <c r="J5729" s="2">
        <v>2.8301886792449999</v>
      </c>
      <c r="K5729" s="2">
        <v>0.94339622641499998</v>
      </c>
      <c r="L5729" s="25">
        <v>49.056603773585003</v>
      </c>
      <c r="M5729" s="2">
        <v>6.6037735849060004</v>
      </c>
      <c r="N5729" s="2">
        <v>1.88679245283</v>
      </c>
      <c r="O5729" s="15">
        <v>47.169811320755002</v>
      </c>
    </row>
    <row r="5730" spans="4:15" x14ac:dyDescent="0.2">
      <c r="D5730" s="200"/>
      <c r="E5730" s="4" t="s">
        <v>64</v>
      </c>
      <c r="F5730" s="5"/>
      <c r="G5730" s="6">
        <v>111</v>
      </c>
      <c r="H5730" s="8">
        <v>0</v>
      </c>
      <c r="I5730" s="1">
        <v>0</v>
      </c>
      <c r="J5730" s="1">
        <v>1</v>
      </c>
      <c r="K5730" s="1">
        <v>4</v>
      </c>
      <c r="L5730" s="1">
        <v>47</v>
      </c>
      <c r="M5730" s="1">
        <v>7</v>
      </c>
      <c r="N5730" s="1">
        <v>2</v>
      </c>
      <c r="O5730" s="9">
        <v>54</v>
      </c>
    </row>
    <row r="5731" spans="4:15" x14ac:dyDescent="0.2">
      <c r="D5731" s="200"/>
      <c r="E5731" s="11"/>
      <c r="F5731" s="10"/>
      <c r="G5731" s="7">
        <v>100</v>
      </c>
      <c r="H5731" s="53">
        <v>0</v>
      </c>
      <c r="I5731" s="16">
        <v>0</v>
      </c>
      <c r="J5731" s="2">
        <v>0.90090090090099995</v>
      </c>
      <c r="K5731" s="2">
        <v>3.6036036036039998</v>
      </c>
      <c r="L5731" s="2">
        <v>42.342342342342</v>
      </c>
      <c r="M5731" s="2">
        <v>6.3063063063060003</v>
      </c>
      <c r="N5731" s="2">
        <v>1.8018018018019999</v>
      </c>
      <c r="O5731" s="15">
        <v>48.648648648649001</v>
      </c>
    </row>
    <row r="5732" spans="4:15" x14ac:dyDescent="0.2">
      <c r="D5732" s="200"/>
      <c r="E5732" s="4" t="s">
        <v>65</v>
      </c>
      <c r="F5732" s="5"/>
      <c r="G5732" s="6">
        <v>93</v>
      </c>
      <c r="H5732" s="8">
        <v>1</v>
      </c>
      <c r="I5732" s="1">
        <v>0</v>
      </c>
      <c r="J5732" s="1">
        <v>4</v>
      </c>
      <c r="K5732" s="1">
        <v>1</v>
      </c>
      <c r="L5732" s="1">
        <v>29</v>
      </c>
      <c r="M5732" s="1">
        <v>5</v>
      </c>
      <c r="N5732" s="1">
        <v>6</v>
      </c>
      <c r="O5732" s="9">
        <v>51</v>
      </c>
    </row>
    <row r="5733" spans="4:15" x14ac:dyDescent="0.2">
      <c r="D5733" s="200"/>
      <c r="E5733" s="11"/>
      <c r="F5733" s="10"/>
      <c r="G5733" s="7">
        <v>100</v>
      </c>
      <c r="H5733" s="18">
        <v>1.0752688172039999</v>
      </c>
      <c r="I5733" s="16">
        <v>0</v>
      </c>
      <c r="J5733" s="2">
        <v>4.3010752688169998</v>
      </c>
      <c r="K5733" s="2">
        <v>1.0752688172039999</v>
      </c>
      <c r="L5733" s="50">
        <v>31.182795698924998</v>
      </c>
      <c r="M5733" s="2">
        <v>5.3763440860219998</v>
      </c>
      <c r="N5733" s="2">
        <v>6.4516129032259997</v>
      </c>
      <c r="O5733" s="85">
        <v>54.838709677418997</v>
      </c>
    </row>
    <row r="5734" spans="4:15" x14ac:dyDescent="0.2">
      <c r="D5734" s="200"/>
      <c r="E5734" s="4" t="s">
        <v>66</v>
      </c>
      <c r="F5734" s="5"/>
      <c r="G5734" s="6">
        <v>92</v>
      </c>
      <c r="H5734" s="8">
        <v>0</v>
      </c>
      <c r="I5734" s="1">
        <v>0</v>
      </c>
      <c r="J5734" s="1">
        <v>4</v>
      </c>
      <c r="K5734" s="1">
        <v>1</v>
      </c>
      <c r="L5734" s="1">
        <v>32</v>
      </c>
      <c r="M5734" s="1">
        <v>11</v>
      </c>
      <c r="N5734" s="1">
        <v>5</v>
      </c>
      <c r="O5734" s="9">
        <v>44</v>
      </c>
    </row>
    <row r="5735" spans="4:15" x14ac:dyDescent="0.2">
      <c r="D5735" s="200"/>
      <c r="E5735" s="11"/>
      <c r="F5735" s="10"/>
      <c r="G5735" s="7">
        <v>100</v>
      </c>
      <c r="H5735" s="53">
        <v>0</v>
      </c>
      <c r="I5735" s="16">
        <v>0</v>
      </c>
      <c r="J5735" s="2">
        <v>4.3478260869570002</v>
      </c>
      <c r="K5735" s="2">
        <v>1.086956521739</v>
      </c>
      <c r="L5735" s="30">
        <v>34.782608695652002</v>
      </c>
      <c r="M5735" s="2">
        <v>11.95652173913</v>
      </c>
      <c r="N5735" s="2">
        <v>5.4347826086959996</v>
      </c>
      <c r="O5735" s="15">
        <v>47.826086956521998</v>
      </c>
    </row>
    <row r="5736" spans="4:15" x14ac:dyDescent="0.2">
      <c r="D5736" s="200"/>
      <c r="E5736" s="4" t="s">
        <v>67</v>
      </c>
      <c r="F5736" s="5"/>
      <c r="G5736" s="6">
        <v>108</v>
      </c>
      <c r="H5736" s="8">
        <v>2</v>
      </c>
      <c r="I5736" s="1">
        <v>1</v>
      </c>
      <c r="J5736" s="1">
        <v>4</v>
      </c>
      <c r="K5736" s="1">
        <v>1</v>
      </c>
      <c r="L5736" s="1">
        <v>43</v>
      </c>
      <c r="M5736" s="1">
        <v>7</v>
      </c>
      <c r="N5736" s="1">
        <v>2</v>
      </c>
      <c r="O5736" s="9">
        <v>56</v>
      </c>
    </row>
    <row r="5737" spans="4:15" x14ac:dyDescent="0.2">
      <c r="D5737" s="200"/>
      <c r="E5737" s="11"/>
      <c r="F5737" s="10"/>
      <c r="G5737" s="7">
        <v>100</v>
      </c>
      <c r="H5737" s="18">
        <v>1.851851851852</v>
      </c>
      <c r="I5737" s="2">
        <v>0.92592592592599998</v>
      </c>
      <c r="J5737" s="2">
        <v>3.7037037037039999</v>
      </c>
      <c r="K5737" s="2">
        <v>0.92592592592599998</v>
      </c>
      <c r="L5737" s="2">
        <v>39.814814814815001</v>
      </c>
      <c r="M5737" s="2">
        <v>6.4814814814809996</v>
      </c>
      <c r="N5737" s="2">
        <v>1.851851851852</v>
      </c>
      <c r="O5737" s="15">
        <v>51.851851851851997</v>
      </c>
    </row>
    <row r="5738" spans="4:15" x14ac:dyDescent="0.2">
      <c r="D5738" s="200"/>
      <c r="E5738" s="4" t="s">
        <v>68</v>
      </c>
      <c r="F5738" s="5"/>
      <c r="G5738" s="6">
        <v>36</v>
      </c>
      <c r="H5738" s="8">
        <v>0</v>
      </c>
      <c r="I5738" s="1">
        <v>0</v>
      </c>
      <c r="J5738" s="1">
        <v>3</v>
      </c>
      <c r="K5738" s="1">
        <v>0</v>
      </c>
      <c r="L5738" s="1">
        <v>16</v>
      </c>
      <c r="M5738" s="1">
        <v>6</v>
      </c>
      <c r="N5738" s="1">
        <v>0</v>
      </c>
      <c r="O5738" s="9">
        <v>16</v>
      </c>
    </row>
    <row r="5739" spans="4:15" x14ac:dyDescent="0.2">
      <c r="D5739" s="200"/>
      <c r="E5739" s="11"/>
      <c r="F5739" s="10"/>
      <c r="G5739" s="7">
        <v>100</v>
      </c>
      <c r="H5739" s="53">
        <v>0</v>
      </c>
      <c r="I5739" s="16">
        <v>0</v>
      </c>
      <c r="J5739" s="25">
        <v>8.333333333333</v>
      </c>
      <c r="K5739" s="16">
        <v>0</v>
      </c>
      <c r="L5739" s="2">
        <v>44.444444444444002</v>
      </c>
      <c r="M5739" s="25">
        <v>16.666666666666998</v>
      </c>
      <c r="N5739" s="16">
        <v>0</v>
      </c>
      <c r="O5739" s="15">
        <v>44.444444444444002</v>
      </c>
    </row>
    <row r="5740" spans="4:15" x14ac:dyDescent="0.2">
      <c r="D5740" s="200"/>
      <c r="E5740" s="4" t="s">
        <v>69</v>
      </c>
      <c r="F5740" s="5"/>
      <c r="G5740" s="6">
        <v>31</v>
      </c>
      <c r="H5740" s="8">
        <v>0</v>
      </c>
      <c r="I5740" s="1">
        <v>1</v>
      </c>
      <c r="J5740" s="1">
        <v>1</v>
      </c>
      <c r="K5740" s="1">
        <v>1</v>
      </c>
      <c r="L5740" s="1">
        <v>15</v>
      </c>
      <c r="M5740" s="1">
        <v>4</v>
      </c>
      <c r="N5740" s="1">
        <v>1</v>
      </c>
      <c r="O5740" s="9">
        <v>11</v>
      </c>
    </row>
    <row r="5741" spans="4:15" x14ac:dyDescent="0.2">
      <c r="D5741" s="200"/>
      <c r="E5741" s="11"/>
      <c r="F5741" s="10"/>
      <c r="G5741" s="7">
        <v>100</v>
      </c>
      <c r="H5741" s="53">
        <v>0</v>
      </c>
      <c r="I5741" s="2">
        <v>3.2258064516129998</v>
      </c>
      <c r="J5741" s="2">
        <v>3.2258064516129998</v>
      </c>
      <c r="K5741" s="2">
        <v>3.2258064516129998</v>
      </c>
      <c r="L5741" s="25">
        <v>48.387096774193999</v>
      </c>
      <c r="M5741" s="25">
        <v>12.903225806451999</v>
      </c>
      <c r="N5741" s="2">
        <v>3.2258064516129998</v>
      </c>
      <c r="O5741" s="132">
        <v>35.483870967742</v>
      </c>
    </row>
    <row r="5742" spans="4:15" x14ac:dyDescent="0.2">
      <c r="D5742" s="199" t="s">
        <v>70</v>
      </c>
      <c r="E5742" s="22" t="s">
        <v>18</v>
      </c>
      <c r="F5742" s="21"/>
      <c r="G5742" s="19">
        <v>0</v>
      </c>
      <c r="H5742" s="27">
        <v>0</v>
      </c>
      <c r="I5742" s="3">
        <v>0</v>
      </c>
      <c r="J5742" s="3">
        <v>0</v>
      </c>
      <c r="K5742" s="3">
        <v>0</v>
      </c>
      <c r="L5742" s="3">
        <v>0</v>
      </c>
      <c r="M5742" s="3">
        <v>0</v>
      </c>
      <c r="N5742" s="3">
        <v>0</v>
      </c>
      <c r="O5742" s="26">
        <v>0</v>
      </c>
    </row>
    <row r="5743" spans="4:15" x14ac:dyDescent="0.2">
      <c r="D5743" s="201"/>
      <c r="E5743" s="45"/>
      <c r="F5743" s="51"/>
      <c r="G5743" s="119">
        <v>0</v>
      </c>
      <c r="H5743" s="118">
        <v>0</v>
      </c>
      <c r="I5743" s="62">
        <v>0</v>
      </c>
      <c r="J5743" s="62">
        <v>0</v>
      </c>
      <c r="K5743" s="62">
        <v>0</v>
      </c>
      <c r="L5743" s="83">
        <v>0</v>
      </c>
      <c r="M5743" s="103">
        <v>0</v>
      </c>
      <c r="N5743" s="62">
        <v>0</v>
      </c>
      <c r="O5743" s="164">
        <v>0</v>
      </c>
    </row>
    <row r="5745" spans="2:15" x14ac:dyDescent="0.2">
      <c r="B5745" s="40" t="str">
        <f xml:space="preserve"> HYPERLINK("#'目次'!B145", "[139]")</f>
        <v>[139]</v>
      </c>
      <c r="C5745" s="23" t="s">
        <v>267</v>
      </c>
    </row>
    <row r="5746" spans="2:15" x14ac:dyDescent="0.2">
      <c r="C5746" s="186" t="s">
        <v>257</v>
      </c>
    </row>
    <row r="5748" spans="2:15" x14ac:dyDescent="0.2">
      <c r="C5748" s="23" t="s">
        <v>73</v>
      </c>
    </row>
    <row r="5749" spans="2:15" ht="36" x14ac:dyDescent="0.2">
      <c r="D5749" s="195"/>
      <c r="E5749" s="196"/>
      <c r="F5749" s="196"/>
      <c r="G5749" s="37" t="s">
        <v>15</v>
      </c>
      <c r="H5749" s="33" t="s">
        <v>249</v>
      </c>
      <c r="I5749" s="13" t="s">
        <v>250</v>
      </c>
      <c r="J5749" s="13" t="s">
        <v>251</v>
      </c>
      <c r="K5749" s="13" t="s">
        <v>252</v>
      </c>
      <c r="L5749" s="13" t="s">
        <v>98</v>
      </c>
      <c r="M5749" s="13" t="s">
        <v>253</v>
      </c>
      <c r="N5749" s="13" t="s">
        <v>99</v>
      </c>
      <c r="O5749" s="38" t="s">
        <v>18</v>
      </c>
    </row>
    <row r="5750" spans="2:15" x14ac:dyDescent="0.2">
      <c r="D5750" s="197"/>
      <c r="E5750" s="198"/>
      <c r="F5750" s="198"/>
      <c r="G5750" s="35"/>
      <c r="H5750" s="39"/>
      <c r="I5750" s="14"/>
      <c r="J5750" s="14"/>
      <c r="K5750" s="14"/>
      <c r="L5750" s="14"/>
      <c r="M5750" s="14"/>
      <c r="N5750" s="14"/>
      <c r="O5750" s="34"/>
    </row>
    <row r="5751" spans="2:15" x14ac:dyDescent="0.2">
      <c r="D5751" s="78"/>
      <c r="E5751" s="79" t="s">
        <v>15</v>
      </c>
      <c r="F5751" s="66"/>
      <c r="G5751" s="36">
        <v>985</v>
      </c>
      <c r="H5751" s="17">
        <v>4</v>
      </c>
      <c r="I5751" s="17">
        <v>3</v>
      </c>
      <c r="J5751" s="17">
        <v>30</v>
      </c>
      <c r="K5751" s="17">
        <v>16</v>
      </c>
      <c r="L5751" s="17">
        <v>414</v>
      </c>
      <c r="M5751" s="17">
        <v>69</v>
      </c>
      <c r="N5751" s="17">
        <v>39</v>
      </c>
      <c r="O5751" s="47">
        <v>467</v>
      </c>
    </row>
    <row r="5752" spans="2:15" x14ac:dyDescent="0.2">
      <c r="D5752" s="45"/>
      <c r="E5752" s="51"/>
      <c r="F5752" s="67"/>
      <c r="G5752" s="7">
        <v>100</v>
      </c>
      <c r="H5752" s="2">
        <v>0.40609137055799999</v>
      </c>
      <c r="I5752" s="2">
        <v>0.30456852791900002</v>
      </c>
      <c r="J5752" s="2">
        <v>3.045685279188</v>
      </c>
      <c r="K5752" s="2">
        <v>1.6243654822339999</v>
      </c>
      <c r="L5752" s="2">
        <v>42.030456852792</v>
      </c>
      <c r="M5752" s="2">
        <v>7.0050761421320002</v>
      </c>
      <c r="N5752" s="2">
        <v>3.9593908629439998</v>
      </c>
      <c r="O5752" s="15">
        <v>47.41116751269</v>
      </c>
    </row>
    <row r="5753" spans="2:15" x14ac:dyDescent="0.2">
      <c r="D5753" s="199" t="s">
        <v>74</v>
      </c>
      <c r="E5753" s="22" t="s">
        <v>75</v>
      </c>
      <c r="F5753" s="21"/>
      <c r="G5753" s="19">
        <v>492</v>
      </c>
      <c r="H5753" s="27">
        <v>3</v>
      </c>
      <c r="I5753" s="3">
        <v>1</v>
      </c>
      <c r="J5753" s="3">
        <v>17</v>
      </c>
      <c r="K5753" s="3">
        <v>5</v>
      </c>
      <c r="L5753" s="3">
        <v>201</v>
      </c>
      <c r="M5753" s="3">
        <v>29</v>
      </c>
      <c r="N5753" s="3">
        <v>20</v>
      </c>
      <c r="O5753" s="26">
        <v>237</v>
      </c>
    </row>
    <row r="5754" spans="2:15" x14ac:dyDescent="0.2">
      <c r="D5754" s="200"/>
      <c r="E5754" s="11"/>
      <c r="F5754" s="10"/>
      <c r="G5754" s="7">
        <v>100</v>
      </c>
      <c r="H5754" s="18">
        <v>0.60975609756100002</v>
      </c>
      <c r="I5754" s="2">
        <v>0.20325203251999999</v>
      </c>
      <c r="J5754" s="2">
        <v>3.4552845528459999</v>
      </c>
      <c r="K5754" s="2">
        <v>1.016260162602</v>
      </c>
      <c r="L5754" s="2">
        <v>40.853658536585002</v>
      </c>
      <c r="M5754" s="2">
        <v>5.8943089430890003</v>
      </c>
      <c r="N5754" s="2">
        <v>4.065040650407</v>
      </c>
      <c r="O5754" s="15">
        <v>48.170731707317003</v>
      </c>
    </row>
    <row r="5755" spans="2:15" x14ac:dyDescent="0.2">
      <c r="D5755" s="200"/>
      <c r="E5755" s="4" t="s">
        <v>34</v>
      </c>
      <c r="F5755" s="5"/>
      <c r="G5755" s="6">
        <v>35</v>
      </c>
      <c r="H5755" s="8">
        <v>1</v>
      </c>
      <c r="I5755" s="1">
        <v>0</v>
      </c>
      <c r="J5755" s="1">
        <v>3</v>
      </c>
      <c r="K5755" s="1">
        <v>0</v>
      </c>
      <c r="L5755" s="1">
        <v>7</v>
      </c>
      <c r="M5755" s="1">
        <v>3</v>
      </c>
      <c r="N5755" s="1">
        <v>2</v>
      </c>
      <c r="O5755" s="9">
        <v>22</v>
      </c>
    </row>
    <row r="5756" spans="2:15" x14ac:dyDescent="0.2">
      <c r="D5756" s="200"/>
      <c r="E5756" s="11"/>
      <c r="F5756" s="10"/>
      <c r="G5756" s="7">
        <v>100</v>
      </c>
      <c r="H5756" s="18">
        <v>2.8571428571430002</v>
      </c>
      <c r="I5756" s="16">
        <v>0</v>
      </c>
      <c r="J5756" s="25">
        <v>8.5714285714289993</v>
      </c>
      <c r="K5756" s="16">
        <v>0</v>
      </c>
      <c r="L5756" s="50">
        <v>20</v>
      </c>
      <c r="M5756" s="2">
        <v>8.5714285714289993</v>
      </c>
      <c r="N5756" s="2">
        <v>5.7142857142860004</v>
      </c>
      <c r="O5756" s="102">
        <v>62.857142857143003</v>
      </c>
    </row>
    <row r="5757" spans="2:15" x14ac:dyDescent="0.2">
      <c r="D5757" s="200"/>
      <c r="E5757" s="4" t="s">
        <v>35</v>
      </c>
      <c r="F5757" s="5"/>
      <c r="G5757" s="6">
        <v>71</v>
      </c>
      <c r="H5757" s="8">
        <v>0</v>
      </c>
      <c r="I5757" s="1">
        <v>1</v>
      </c>
      <c r="J5757" s="1">
        <v>8</v>
      </c>
      <c r="K5757" s="1">
        <v>2</v>
      </c>
      <c r="L5757" s="1">
        <v>25</v>
      </c>
      <c r="M5757" s="1">
        <v>3</v>
      </c>
      <c r="N5757" s="1">
        <v>3</v>
      </c>
      <c r="O5757" s="9">
        <v>32</v>
      </c>
    </row>
    <row r="5758" spans="2:15" x14ac:dyDescent="0.2">
      <c r="D5758" s="200"/>
      <c r="E5758" s="11"/>
      <c r="F5758" s="10"/>
      <c r="G5758" s="7">
        <v>100</v>
      </c>
      <c r="H5758" s="53">
        <v>0</v>
      </c>
      <c r="I5758" s="2">
        <v>1.4084507042250001</v>
      </c>
      <c r="J5758" s="25">
        <v>11.267605633803001</v>
      </c>
      <c r="K5758" s="2">
        <v>2.8169014084509998</v>
      </c>
      <c r="L5758" s="30">
        <v>35.211267605633999</v>
      </c>
      <c r="M5758" s="2">
        <v>4.2253521126760001</v>
      </c>
      <c r="N5758" s="2">
        <v>4.2253521126760001</v>
      </c>
      <c r="O5758" s="15">
        <v>45.070422535211002</v>
      </c>
    </row>
    <row r="5759" spans="2:15" x14ac:dyDescent="0.2">
      <c r="D5759" s="200"/>
      <c r="E5759" s="4" t="s">
        <v>36</v>
      </c>
      <c r="F5759" s="5"/>
      <c r="G5759" s="6">
        <v>86</v>
      </c>
      <c r="H5759" s="8">
        <v>0</v>
      </c>
      <c r="I5759" s="1">
        <v>0</v>
      </c>
      <c r="J5759" s="1">
        <v>2</v>
      </c>
      <c r="K5759" s="1">
        <v>0</v>
      </c>
      <c r="L5759" s="1">
        <v>25</v>
      </c>
      <c r="M5759" s="1">
        <v>2</v>
      </c>
      <c r="N5759" s="1">
        <v>5</v>
      </c>
      <c r="O5759" s="9">
        <v>54</v>
      </c>
    </row>
    <row r="5760" spans="2:15" x14ac:dyDescent="0.2">
      <c r="D5760" s="200"/>
      <c r="E5760" s="11"/>
      <c r="F5760" s="10"/>
      <c r="G5760" s="7">
        <v>100</v>
      </c>
      <c r="H5760" s="53">
        <v>0</v>
      </c>
      <c r="I5760" s="16">
        <v>0</v>
      </c>
      <c r="J5760" s="2">
        <v>2.3255813953489999</v>
      </c>
      <c r="K5760" s="16">
        <v>0</v>
      </c>
      <c r="L5760" s="50">
        <v>29.069767441860002</v>
      </c>
      <c r="M5760" s="2">
        <v>2.3255813953489999</v>
      </c>
      <c r="N5760" s="2">
        <v>5.8139534883720003</v>
      </c>
      <c r="O5760" s="102">
        <v>62.790697674419</v>
      </c>
    </row>
    <row r="5761" spans="4:15" x14ac:dyDescent="0.2">
      <c r="D5761" s="200"/>
      <c r="E5761" s="4" t="s">
        <v>37</v>
      </c>
      <c r="F5761" s="5"/>
      <c r="G5761" s="6">
        <v>94</v>
      </c>
      <c r="H5761" s="8">
        <v>1</v>
      </c>
      <c r="I5761" s="1">
        <v>0</v>
      </c>
      <c r="J5761" s="1">
        <v>4</v>
      </c>
      <c r="K5761" s="1">
        <v>1</v>
      </c>
      <c r="L5761" s="1">
        <v>45</v>
      </c>
      <c r="M5761" s="1">
        <v>4</v>
      </c>
      <c r="N5761" s="1">
        <v>7</v>
      </c>
      <c r="O5761" s="9">
        <v>38</v>
      </c>
    </row>
    <row r="5762" spans="4:15" x14ac:dyDescent="0.2">
      <c r="D5762" s="200"/>
      <c r="E5762" s="11"/>
      <c r="F5762" s="10"/>
      <c r="G5762" s="7">
        <v>100</v>
      </c>
      <c r="H5762" s="18">
        <v>1.0638297872339999</v>
      </c>
      <c r="I5762" s="16">
        <v>0</v>
      </c>
      <c r="J5762" s="2">
        <v>4.2553191489359996</v>
      </c>
      <c r="K5762" s="2">
        <v>1.0638297872339999</v>
      </c>
      <c r="L5762" s="25">
        <v>47.872340425532002</v>
      </c>
      <c r="M5762" s="2">
        <v>4.2553191489359996</v>
      </c>
      <c r="N5762" s="2">
        <v>7.4468085106380002</v>
      </c>
      <c r="O5762" s="95">
        <v>40.425531914894002</v>
      </c>
    </row>
    <row r="5763" spans="4:15" x14ac:dyDescent="0.2">
      <c r="D5763" s="200"/>
      <c r="E5763" s="4" t="s">
        <v>38</v>
      </c>
      <c r="F5763" s="5"/>
      <c r="G5763" s="6">
        <v>79</v>
      </c>
      <c r="H5763" s="8">
        <v>1</v>
      </c>
      <c r="I5763" s="1">
        <v>0</v>
      </c>
      <c r="J5763" s="1">
        <v>0</v>
      </c>
      <c r="K5763" s="1">
        <v>0</v>
      </c>
      <c r="L5763" s="1">
        <v>36</v>
      </c>
      <c r="M5763" s="1">
        <v>7</v>
      </c>
      <c r="N5763" s="1">
        <v>0</v>
      </c>
      <c r="O5763" s="9">
        <v>36</v>
      </c>
    </row>
    <row r="5764" spans="4:15" x14ac:dyDescent="0.2">
      <c r="D5764" s="200"/>
      <c r="E5764" s="11"/>
      <c r="F5764" s="10"/>
      <c r="G5764" s="7">
        <v>100</v>
      </c>
      <c r="H5764" s="18">
        <v>1.2658227848100001</v>
      </c>
      <c r="I5764" s="16">
        <v>0</v>
      </c>
      <c r="J5764" s="16">
        <v>0</v>
      </c>
      <c r="K5764" s="16">
        <v>0</v>
      </c>
      <c r="L5764" s="2">
        <v>45.569620253164999</v>
      </c>
      <c r="M5764" s="2">
        <v>8.8607594936710008</v>
      </c>
      <c r="N5764" s="16">
        <v>0</v>
      </c>
      <c r="O5764" s="15">
        <v>45.569620253164999</v>
      </c>
    </row>
    <row r="5765" spans="4:15" x14ac:dyDescent="0.2">
      <c r="D5765" s="200"/>
      <c r="E5765" s="4" t="s">
        <v>39</v>
      </c>
      <c r="F5765" s="5"/>
      <c r="G5765" s="6">
        <v>83</v>
      </c>
      <c r="H5765" s="8">
        <v>0</v>
      </c>
      <c r="I5765" s="1">
        <v>0</v>
      </c>
      <c r="J5765" s="1">
        <v>0</v>
      </c>
      <c r="K5765" s="1">
        <v>1</v>
      </c>
      <c r="L5765" s="1">
        <v>44</v>
      </c>
      <c r="M5765" s="1">
        <v>5</v>
      </c>
      <c r="N5765" s="1">
        <v>2</v>
      </c>
      <c r="O5765" s="9">
        <v>35</v>
      </c>
    </row>
    <row r="5766" spans="4:15" x14ac:dyDescent="0.2">
      <c r="D5766" s="200"/>
      <c r="E5766" s="11"/>
      <c r="F5766" s="10"/>
      <c r="G5766" s="7">
        <v>100</v>
      </c>
      <c r="H5766" s="53">
        <v>0</v>
      </c>
      <c r="I5766" s="16">
        <v>0</v>
      </c>
      <c r="J5766" s="16">
        <v>0</v>
      </c>
      <c r="K5766" s="2">
        <v>1.204819277108</v>
      </c>
      <c r="L5766" s="41">
        <v>53.012048192770997</v>
      </c>
      <c r="M5766" s="2">
        <v>6.0240963855420002</v>
      </c>
      <c r="N5766" s="2">
        <v>2.409638554217</v>
      </c>
      <c r="O5766" s="95">
        <v>42.168674698795002</v>
      </c>
    </row>
    <row r="5767" spans="4:15" x14ac:dyDescent="0.2">
      <c r="D5767" s="200"/>
      <c r="E5767" s="4" t="s">
        <v>40</v>
      </c>
      <c r="F5767" s="5"/>
      <c r="G5767" s="6">
        <v>44</v>
      </c>
      <c r="H5767" s="8">
        <v>0</v>
      </c>
      <c r="I5767" s="1">
        <v>0</v>
      </c>
      <c r="J5767" s="1">
        <v>0</v>
      </c>
      <c r="K5767" s="1">
        <v>1</v>
      </c>
      <c r="L5767" s="1">
        <v>19</v>
      </c>
      <c r="M5767" s="1">
        <v>5</v>
      </c>
      <c r="N5767" s="1">
        <v>1</v>
      </c>
      <c r="O5767" s="9">
        <v>20</v>
      </c>
    </row>
    <row r="5768" spans="4:15" x14ac:dyDescent="0.2">
      <c r="D5768" s="200"/>
      <c r="E5768" s="11"/>
      <c r="F5768" s="10"/>
      <c r="G5768" s="7">
        <v>100</v>
      </c>
      <c r="H5768" s="53">
        <v>0</v>
      </c>
      <c r="I5768" s="16">
        <v>0</v>
      </c>
      <c r="J5768" s="16">
        <v>0</v>
      </c>
      <c r="K5768" s="2">
        <v>2.2727272727269998</v>
      </c>
      <c r="L5768" s="2">
        <v>43.181818181818002</v>
      </c>
      <c r="M5768" s="2">
        <v>11.363636363635999</v>
      </c>
      <c r="N5768" s="2">
        <v>2.2727272727269998</v>
      </c>
      <c r="O5768" s="15">
        <v>45.454545454544999</v>
      </c>
    </row>
    <row r="5769" spans="4:15" x14ac:dyDescent="0.2">
      <c r="D5769" s="199" t="s">
        <v>76</v>
      </c>
      <c r="E5769" s="22" t="s">
        <v>77</v>
      </c>
      <c r="F5769" s="21"/>
      <c r="G5769" s="19">
        <v>493</v>
      </c>
      <c r="H5769" s="27">
        <v>1</v>
      </c>
      <c r="I5769" s="3">
        <v>2</v>
      </c>
      <c r="J5769" s="3">
        <v>13</v>
      </c>
      <c r="K5769" s="3">
        <v>11</v>
      </c>
      <c r="L5769" s="3">
        <v>213</v>
      </c>
      <c r="M5769" s="3">
        <v>40</v>
      </c>
      <c r="N5769" s="3">
        <v>19</v>
      </c>
      <c r="O5769" s="26">
        <v>230</v>
      </c>
    </row>
    <row r="5770" spans="4:15" x14ac:dyDescent="0.2">
      <c r="D5770" s="200"/>
      <c r="E5770" s="11"/>
      <c r="F5770" s="10"/>
      <c r="G5770" s="7">
        <v>100</v>
      </c>
      <c r="H5770" s="18">
        <v>0.20283975659199999</v>
      </c>
      <c r="I5770" s="2">
        <v>0.40567951318500001</v>
      </c>
      <c r="J5770" s="2">
        <v>2.6369168357000001</v>
      </c>
      <c r="K5770" s="2">
        <v>2.2312373225150002</v>
      </c>
      <c r="L5770" s="2">
        <v>43.204868154158</v>
      </c>
      <c r="M5770" s="2">
        <v>8.1135902636920001</v>
      </c>
      <c r="N5770" s="2">
        <v>3.8539553752539999</v>
      </c>
      <c r="O5770" s="15">
        <v>46.653144016227003</v>
      </c>
    </row>
    <row r="5771" spans="4:15" x14ac:dyDescent="0.2">
      <c r="D5771" s="200"/>
      <c r="E5771" s="4" t="s">
        <v>34</v>
      </c>
      <c r="F5771" s="5"/>
      <c r="G5771" s="6">
        <v>36</v>
      </c>
      <c r="H5771" s="8">
        <v>0</v>
      </c>
      <c r="I5771" s="1">
        <v>0</v>
      </c>
      <c r="J5771" s="1">
        <v>3</v>
      </c>
      <c r="K5771" s="1">
        <v>0</v>
      </c>
      <c r="L5771" s="1">
        <v>9</v>
      </c>
      <c r="M5771" s="1">
        <v>2</v>
      </c>
      <c r="N5771" s="1">
        <v>1</v>
      </c>
      <c r="O5771" s="9">
        <v>21</v>
      </c>
    </row>
    <row r="5772" spans="4:15" x14ac:dyDescent="0.2">
      <c r="D5772" s="200"/>
      <c r="E5772" s="11"/>
      <c r="F5772" s="10"/>
      <c r="G5772" s="7">
        <v>100</v>
      </c>
      <c r="H5772" s="53">
        <v>0</v>
      </c>
      <c r="I5772" s="16">
        <v>0</v>
      </c>
      <c r="J5772" s="25">
        <v>8.333333333333</v>
      </c>
      <c r="K5772" s="16">
        <v>0</v>
      </c>
      <c r="L5772" s="50">
        <v>25</v>
      </c>
      <c r="M5772" s="2">
        <v>5.5555555555560003</v>
      </c>
      <c r="N5772" s="2">
        <v>2.7777777777780002</v>
      </c>
      <c r="O5772" s="102">
        <v>58.333333333333002</v>
      </c>
    </row>
    <row r="5773" spans="4:15" x14ac:dyDescent="0.2">
      <c r="D5773" s="200"/>
      <c r="E5773" s="4" t="s">
        <v>35</v>
      </c>
      <c r="F5773" s="5"/>
      <c r="G5773" s="6">
        <v>71</v>
      </c>
      <c r="H5773" s="8">
        <v>1</v>
      </c>
      <c r="I5773" s="1">
        <v>1</v>
      </c>
      <c r="J5773" s="1">
        <v>6</v>
      </c>
      <c r="K5773" s="1">
        <v>2</v>
      </c>
      <c r="L5773" s="1">
        <v>29</v>
      </c>
      <c r="M5773" s="1">
        <v>2</v>
      </c>
      <c r="N5773" s="1">
        <v>5</v>
      </c>
      <c r="O5773" s="9">
        <v>33</v>
      </c>
    </row>
    <row r="5774" spans="4:15" x14ac:dyDescent="0.2">
      <c r="D5774" s="200"/>
      <c r="E5774" s="11"/>
      <c r="F5774" s="10"/>
      <c r="G5774" s="7">
        <v>100</v>
      </c>
      <c r="H5774" s="18">
        <v>1.4084507042250001</v>
      </c>
      <c r="I5774" s="2">
        <v>1.4084507042250001</v>
      </c>
      <c r="J5774" s="25">
        <v>8.4507042253520002</v>
      </c>
      <c r="K5774" s="2">
        <v>2.8169014084509998</v>
      </c>
      <c r="L5774" s="2">
        <v>40.845070422535002</v>
      </c>
      <c r="M5774" s="2">
        <v>2.8169014084509998</v>
      </c>
      <c r="N5774" s="2">
        <v>7.0422535211269999</v>
      </c>
      <c r="O5774" s="15">
        <v>46.478873239437</v>
      </c>
    </row>
    <row r="5775" spans="4:15" x14ac:dyDescent="0.2">
      <c r="D5775" s="200"/>
      <c r="E5775" s="4" t="s">
        <v>36</v>
      </c>
      <c r="F5775" s="5"/>
      <c r="G5775" s="6">
        <v>83</v>
      </c>
      <c r="H5775" s="8">
        <v>0</v>
      </c>
      <c r="I5775" s="1">
        <v>0</v>
      </c>
      <c r="J5775" s="1">
        <v>2</v>
      </c>
      <c r="K5775" s="1">
        <v>3</v>
      </c>
      <c r="L5775" s="1">
        <v>34</v>
      </c>
      <c r="M5775" s="1">
        <v>2</v>
      </c>
      <c r="N5775" s="1">
        <v>3</v>
      </c>
      <c r="O5775" s="9">
        <v>41</v>
      </c>
    </row>
    <row r="5776" spans="4:15" x14ac:dyDescent="0.2">
      <c r="D5776" s="200"/>
      <c r="E5776" s="11"/>
      <c r="F5776" s="10"/>
      <c r="G5776" s="7">
        <v>100</v>
      </c>
      <c r="H5776" s="53">
        <v>0</v>
      </c>
      <c r="I5776" s="16">
        <v>0</v>
      </c>
      <c r="J5776" s="2">
        <v>2.409638554217</v>
      </c>
      <c r="K5776" s="2">
        <v>3.6144578313250002</v>
      </c>
      <c r="L5776" s="2">
        <v>40.963855421687001</v>
      </c>
      <c r="M5776" s="2">
        <v>2.409638554217</v>
      </c>
      <c r="N5776" s="2">
        <v>3.6144578313250002</v>
      </c>
      <c r="O5776" s="15">
        <v>49.397590361445999</v>
      </c>
    </row>
    <row r="5777" spans="2:15" x14ac:dyDescent="0.2">
      <c r="D5777" s="200"/>
      <c r="E5777" s="4" t="s">
        <v>37</v>
      </c>
      <c r="F5777" s="5"/>
      <c r="G5777" s="6">
        <v>99</v>
      </c>
      <c r="H5777" s="8">
        <v>0</v>
      </c>
      <c r="I5777" s="1">
        <v>1</v>
      </c>
      <c r="J5777" s="1">
        <v>2</v>
      </c>
      <c r="K5777" s="1">
        <v>2</v>
      </c>
      <c r="L5777" s="1">
        <v>38</v>
      </c>
      <c r="M5777" s="1">
        <v>9</v>
      </c>
      <c r="N5777" s="1">
        <v>2</v>
      </c>
      <c r="O5777" s="9">
        <v>52</v>
      </c>
    </row>
    <row r="5778" spans="2:15" x14ac:dyDescent="0.2">
      <c r="D5778" s="200"/>
      <c r="E5778" s="11"/>
      <c r="F5778" s="10"/>
      <c r="G5778" s="7">
        <v>100</v>
      </c>
      <c r="H5778" s="53">
        <v>0</v>
      </c>
      <c r="I5778" s="2">
        <v>1.010101010101</v>
      </c>
      <c r="J5778" s="2">
        <v>2.0202020202019999</v>
      </c>
      <c r="K5778" s="2">
        <v>2.0202020202019999</v>
      </c>
      <c r="L5778" s="2">
        <v>38.383838383837997</v>
      </c>
      <c r="M5778" s="2">
        <v>9.0909090909089993</v>
      </c>
      <c r="N5778" s="2">
        <v>2.0202020202019999</v>
      </c>
      <c r="O5778" s="85">
        <v>52.525252525253002</v>
      </c>
    </row>
    <row r="5779" spans="2:15" x14ac:dyDescent="0.2">
      <c r="D5779" s="200"/>
      <c r="E5779" s="4" t="s">
        <v>38</v>
      </c>
      <c r="F5779" s="5"/>
      <c r="G5779" s="6">
        <v>73</v>
      </c>
      <c r="H5779" s="8">
        <v>0</v>
      </c>
      <c r="I5779" s="1">
        <v>0</v>
      </c>
      <c r="J5779" s="1">
        <v>0</v>
      </c>
      <c r="K5779" s="1">
        <v>1</v>
      </c>
      <c r="L5779" s="1">
        <v>31</v>
      </c>
      <c r="M5779" s="1">
        <v>10</v>
      </c>
      <c r="N5779" s="1">
        <v>6</v>
      </c>
      <c r="O5779" s="9">
        <v>30</v>
      </c>
    </row>
    <row r="5780" spans="2:15" x14ac:dyDescent="0.2">
      <c r="D5780" s="200"/>
      <c r="E5780" s="11"/>
      <c r="F5780" s="10"/>
      <c r="G5780" s="7">
        <v>100</v>
      </c>
      <c r="H5780" s="53">
        <v>0</v>
      </c>
      <c r="I5780" s="16">
        <v>0</v>
      </c>
      <c r="J5780" s="16">
        <v>0</v>
      </c>
      <c r="K5780" s="2">
        <v>1.369863013699</v>
      </c>
      <c r="L5780" s="2">
        <v>42.465753424657997</v>
      </c>
      <c r="M5780" s="25">
        <v>13.698630136986001</v>
      </c>
      <c r="N5780" s="2">
        <v>8.2191780821920002</v>
      </c>
      <c r="O5780" s="95">
        <v>41.095890410959001</v>
      </c>
    </row>
    <row r="5781" spans="2:15" x14ac:dyDescent="0.2">
      <c r="D5781" s="200"/>
      <c r="E5781" s="4" t="s">
        <v>39</v>
      </c>
      <c r="F5781" s="5"/>
      <c r="G5781" s="6">
        <v>86</v>
      </c>
      <c r="H5781" s="8">
        <v>0</v>
      </c>
      <c r="I5781" s="1">
        <v>0</v>
      </c>
      <c r="J5781" s="1">
        <v>0</v>
      </c>
      <c r="K5781" s="1">
        <v>1</v>
      </c>
      <c r="L5781" s="1">
        <v>50</v>
      </c>
      <c r="M5781" s="1">
        <v>10</v>
      </c>
      <c r="N5781" s="1">
        <v>2</v>
      </c>
      <c r="O5781" s="9">
        <v>31</v>
      </c>
    </row>
    <row r="5782" spans="2:15" x14ac:dyDescent="0.2">
      <c r="D5782" s="200"/>
      <c r="E5782" s="11"/>
      <c r="F5782" s="10"/>
      <c r="G5782" s="7">
        <v>100</v>
      </c>
      <c r="H5782" s="53">
        <v>0</v>
      </c>
      <c r="I5782" s="16">
        <v>0</v>
      </c>
      <c r="J5782" s="16">
        <v>0</v>
      </c>
      <c r="K5782" s="2">
        <v>1.1627906976739999</v>
      </c>
      <c r="L5782" s="41">
        <v>58.139534883720998</v>
      </c>
      <c r="M5782" s="2">
        <v>11.627906976744001</v>
      </c>
      <c r="N5782" s="2">
        <v>2.3255813953489999</v>
      </c>
      <c r="O5782" s="132">
        <v>36.046511627907002</v>
      </c>
    </row>
    <row r="5783" spans="2:15" x14ac:dyDescent="0.2">
      <c r="D5783" s="200"/>
      <c r="E5783" s="4" t="s">
        <v>40</v>
      </c>
      <c r="F5783" s="5"/>
      <c r="G5783" s="6">
        <v>45</v>
      </c>
      <c r="H5783" s="8">
        <v>0</v>
      </c>
      <c r="I5783" s="1">
        <v>0</v>
      </c>
      <c r="J5783" s="1">
        <v>0</v>
      </c>
      <c r="K5783" s="1">
        <v>2</v>
      </c>
      <c r="L5783" s="1">
        <v>22</v>
      </c>
      <c r="M5783" s="1">
        <v>5</v>
      </c>
      <c r="N5783" s="1">
        <v>0</v>
      </c>
      <c r="O5783" s="9">
        <v>22</v>
      </c>
    </row>
    <row r="5784" spans="2:15" x14ac:dyDescent="0.2">
      <c r="D5784" s="201"/>
      <c r="E5784" s="45"/>
      <c r="F5784" s="51"/>
      <c r="G5784" s="81">
        <v>100</v>
      </c>
      <c r="H5784" s="118">
        <v>0</v>
      </c>
      <c r="I5784" s="62">
        <v>0</v>
      </c>
      <c r="J5784" s="62">
        <v>0</v>
      </c>
      <c r="K5784" s="64">
        <v>4.4444444444439997</v>
      </c>
      <c r="L5784" s="124">
        <v>48.888888888888999</v>
      </c>
      <c r="M5784" s="64">
        <v>11.111111111111001</v>
      </c>
      <c r="N5784" s="62">
        <v>0</v>
      </c>
      <c r="O5784" s="106">
        <v>48.888888888888999</v>
      </c>
    </row>
    <row r="5786" spans="2:15" x14ac:dyDescent="0.2">
      <c r="B5786" s="40" t="str">
        <f xml:space="preserve"> HYPERLINK("#'目次'!B146", "[140]")</f>
        <v>[140]</v>
      </c>
      <c r="C5786" s="23" t="s">
        <v>267</v>
      </c>
    </row>
    <row r="5787" spans="2:15" x14ac:dyDescent="0.2">
      <c r="C5787" s="186" t="s">
        <v>257</v>
      </c>
    </row>
    <row r="5789" spans="2:15" x14ac:dyDescent="0.2">
      <c r="C5789" s="23" t="s">
        <v>80</v>
      </c>
    </row>
    <row r="5790" spans="2:15" ht="36" x14ac:dyDescent="0.2">
      <c r="E5790" s="195"/>
      <c r="F5790" s="196"/>
      <c r="G5790" s="37" t="s">
        <v>15</v>
      </c>
      <c r="H5790" s="33" t="s">
        <v>249</v>
      </c>
      <c r="I5790" s="13" t="s">
        <v>250</v>
      </c>
      <c r="J5790" s="13" t="s">
        <v>251</v>
      </c>
      <c r="K5790" s="13" t="s">
        <v>252</v>
      </c>
      <c r="L5790" s="13" t="s">
        <v>98</v>
      </c>
      <c r="M5790" s="13" t="s">
        <v>253</v>
      </c>
      <c r="N5790" s="13" t="s">
        <v>99</v>
      </c>
      <c r="O5790" s="38" t="s">
        <v>18</v>
      </c>
    </row>
    <row r="5791" spans="2:15" x14ac:dyDescent="0.2">
      <c r="E5791" s="197"/>
      <c r="F5791" s="198"/>
      <c r="G5791" s="35"/>
      <c r="H5791" s="39"/>
      <c r="I5791" s="14"/>
      <c r="J5791" s="14"/>
      <c r="K5791" s="14"/>
      <c r="L5791" s="14"/>
      <c r="M5791" s="14"/>
      <c r="N5791" s="14"/>
      <c r="O5791" s="34"/>
    </row>
    <row r="5792" spans="2:15" x14ac:dyDescent="0.2">
      <c r="E5792" s="120" t="s">
        <v>15</v>
      </c>
      <c r="F5792" s="66"/>
      <c r="G5792" s="36">
        <v>985</v>
      </c>
      <c r="H5792" s="17">
        <v>4</v>
      </c>
      <c r="I5792" s="17">
        <v>3</v>
      </c>
      <c r="J5792" s="17">
        <v>30</v>
      </c>
      <c r="K5792" s="17">
        <v>16</v>
      </c>
      <c r="L5792" s="17">
        <v>414</v>
      </c>
      <c r="M5792" s="17">
        <v>69</v>
      </c>
      <c r="N5792" s="17">
        <v>39</v>
      </c>
      <c r="O5792" s="47">
        <v>467</v>
      </c>
    </row>
    <row r="5793" spans="5:15" x14ac:dyDescent="0.2">
      <c r="E5793" s="45"/>
      <c r="F5793" s="67"/>
      <c r="G5793" s="7">
        <v>100</v>
      </c>
      <c r="H5793" s="2">
        <v>0.40609137055799999</v>
      </c>
      <c r="I5793" s="2">
        <v>0.30456852791900002</v>
      </c>
      <c r="J5793" s="2">
        <v>3.045685279188</v>
      </c>
      <c r="K5793" s="2">
        <v>1.6243654822339999</v>
      </c>
      <c r="L5793" s="2">
        <v>42.030456852792</v>
      </c>
      <c r="M5793" s="2">
        <v>7.0050761421320002</v>
      </c>
      <c r="N5793" s="2">
        <v>3.9593908629439998</v>
      </c>
      <c r="O5793" s="15">
        <v>47.41116751269</v>
      </c>
    </row>
    <row r="5794" spans="5:15" x14ac:dyDescent="0.2">
      <c r="E5794" s="4" t="s">
        <v>81</v>
      </c>
      <c r="F5794" s="5"/>
      <c r="G5794" s="19">
        <v>39</v>
      </c>
      <c r="H5794" s="27">
        <v>0</v>
      </c>
      <c r="I5794" s="3">
        <v>0</v>
      </c>
      <c r="J5794" s="3">
        <v>2</v>
      </c>
      <c r="K5794" s="3">
        <v>1</v>
      </c>
      <c r="L5794" s="3">
        <v>17</v>
      </c>
      <c r="M5794" s="3">
        <v>4</v>
      </c>
      <c r="N5794" s="3">
        <v>3</v>
      </c>
      <c r="O5794" s="26">
        <v>17</v>
      </c>
    </row>
    <row r="5795" spans="5:15" x14ac:dyDescent="0.2">
      <c r="E5795" s="11"/>
      <c r="F5795" s="10"/>
      <c r="G5795" s="7">
        <v>100</v>
      </c>
      <c r="H5795" s="53">
        <v>0</v>
      </c>
      <c r="I5795" s="16">
        <v>0</v>
      </c>
      <c r="J5795" s="2">
        <v>5.1282051282049999</v>
      </c>
      <c r="K5795" s="2">
        <v>2.564102564103</v>
      </c>
      <c r="L5795" s="2">
        <v>43.589743589744003</v>
      </c>
      <c r="M5795" s="2">
        <v>10.25641025641</v>
      </c>
      <c r="N5795" s="2">
        <v>7.6923076923079998</v>
      </c>
      <c r="O5795" s="15">
        <v>43.589743589744003</v>
      </c>
    </row>
    <row r="5796" spans="5:15" x14ac:dyDescent="0.2">
      <c r="E5796" s="4" t="s">
        <v>82</v>
      </c>
      <c r="F5796" s="5"/>
      <c r="G5796" s="6">
        <v>74</v>
      </c>
      <c r="H5796" s="8">
        <v>0</v>
      </c>
      <c r="I5796" s="1">
        <v>0</v>
      </c>
      <c r="J5796" s="1">
        <v>3</v>
      </c>
      <c r="K5796" s="1">
        <v>1</v>
      </c>
      <c r="L5796" s="1">
        <v>31</v>
      </c>
      <c r="M5796" s="1">
        <v>5</v>
      </c>
      <c r="N5796" s="1">
        <v>3</v>
      </c>
      <c r="O5796" s="9">
        <v>35</v>
      </c>
    </row>
    <row r="5797" spans="5:15" x14ac:dyDescent="0.2">
      <c r="E5797" s="11"/>
      <c r="F5797" s="10"/>
      <c r="G5797" s="7">
        <v>100</v>
      </c>
      <c r="H5797" s="53">
        <v>0</v>
      </c>
      <c r="I5797" s="16">
        <v>0</v>
      </c>
      <c r="J5797" s="2">
        <v>4.0540540540540002</v>
      </c>
      <c r="K5797" s="2">
        <v>1.351351351351</v>
      </c>
      <c r="L5797" s="2">
        <v>41.891891891892001</v>
      </c>
      <c r="M5797" s="2">
        <v>6.7567567567570004</v>
      </c>
      <c r="N5797" s="2">
        <v>4.0540540540540002</v>
      </c>
      <c r="O5797" s="15">
        <v>47.297297297297</v>
      </c>
    </row>
    <row r="5798" spans="5:15" x14ac:dyDescent="0.2">
      <c r="E5798" s="4" t="s">
        <v>83</v>
      </c>
      <c r="F5798" s="5"/>
      <c r="G5798" s="6">
        <v>387</v>
      </c>
      <c r="H5798" s="8">
        <v>2</v>
      </c>
      <c r="I5798" s="1">
        <v>2</v>
      </c>
      <c r="J5798" s="1">
        <v>15</v>
      </c>
      <c r="K5798" s="1">
        <v>8</v>
      </c>
      <c r="L5798" s="1">
        <v>159</v>
      </c>
      <c r="M5798" s="1">
        <v>29</v>
      </c>
      <c r="N5798" s="1">
        <v>12</v>
      </c>
      <c r="O5798" s="9">
        <v>190</v>
      </c>
    </row>
    <row r="5799" spans="5:15" x14ac:dyDescent="0.2">
      <c r="E5799" s="11"/>
      <c r="F5799" s="10"/>
      <c r="G5799" s="7">
        <v>100</v>
      </c>
      <c r="H5799" s="18">
        <v>0.51679586563299995</v>
      </c>
      <c r="I5799" s="2">
        <v>0.51679586563299995</v>
      </c>
      <c r="J5799" s="2">
        <v>3.8759689922480001</v>
      </c>
      <c r="K5799" s="2">
        <v>2.0671834625319998</v>
      </c>
      <c r="L5799" s="2">
        <v>41.085271317828997</v>
      </c>
      <c r="M5799" s="2">
        <v>7.4935400516800001</v>
      </c>
      <c r="N5799" s="2">
        <v>3.1007751937979999</v>
      </c>
      <c r="O5799" s="15">
        <v>49.095607235141998</v>
      </c>
    </row>
    <row r="5800" spans="5:15" x14ac:dyDescent="0.2">
      <c r="E5800" s="4" t="s">
        <v>84</v>
      </c>
      <c r="F5800" s="5"/>
      <c r="G5800" s="6">
        <v>24</v>
      </c>
      <c r="H5800" s="8">
        <v>0</v>
      </c>
      <c r="I5800" s="1">
        <v>0</v>
      </c>
      <c r="J5800" s="1">
        <v>1</v>
      </c>
      <c r="K5800" s="1">
        <v>0</v>
      </c>
      <c r="L5800" s="1">
        <v>13</v>
      </c>
      <c r="M5800" s="1">
        <v>2</v>
      </c>
      <c r="N5800" s="1">
        <v>0</v>
      </c>
      <c r="O5800" s="9">
        <v>9</v>
      </c>
    </row>
    <row r="5801" spans="5:15" x14ac:dyDescent="0.2">
      <c r="E5801" s="11"/>
      <c r="F5801" s="10"/>
      <c r="G5801" s="7">
        <v>100</v>
      </c>
      <c r="H5801" s="53">
        <v>0</v>
      </c>
      <c r="I5801" s="16">
        <v>0</v>
      </c>
      <c r="J5801" s="2">
        <v>4.166666666667</v>
      </c>
      <c r="K5801" s="16">
        <v>0</v>
      </c>
      <c r="L5801" s="41">
        <v>54.166666666666998</v>
      </c>
      <c r="M5801" s="2">
        <v>8.333333333333</v>
      </c>
      <c r="N5801" s="16">
        <v>0</v>
      </c>
      <c r="O5801" s="95">
        <v>37.5</v>
      </c>
    </row>
    <row r="5802" spans="5:15" x14ac:dyDescent="0.2">
      <c r="E5802" s="4" t="s">
        <v>85</v>
      </c>
      <c r="F5802" s="5"/>
      <c r="G5802" s="6">
        <v>114</v>
      </c>
      <c r="H5802" s="8">
        <v>1</v>
      </c>
      <c r="I5802" s="1">
        <v>1</v>
      </c>
      <c r="J5802" s="1">
        <v>2</v>
      </c>
      <c r="K5802" s="1">
        <v>0</v>
      </c>
      <c r="L5802" s="1">
        <v>30</v>
      </c>
      <c r="M5802" s="1">
        <v>11</v>
      </c>
      <c r="N5802" s="1">
        <v>5</v>
      </c>
      <c r="O5802" s="9">
        <v>66</v>
      </c>
    </row>
    <row r="5803" spans="5:15" x14ac:dyDescent="0.2">
      <c r="E5803" s="11"/>
      <c r="F5803" s="10"/>
      <c r="G5803" s="7">
        <v>100</v>
      </c>
      <c r="H5803" s="18">
        <v>0.87719298245599997</v>
      </c>
      <c r="I5803" s="2">
        <v>0.87719298245599997</v>
      </c>
      <c r="J5803" s="2">
        <v>1.7543859649119999</v>
      </c>
      <c r="K5803" s="16">
        <v>0</v>
      </c>
      <c r="L5803" s="50">
        <v>26.315789473683999</v>
      </c>
      <c r="M5803" s="2">
        <v>9.6491228070179993</v>
      </c>
      <c r="N5803" s="2">
        <v>4.3859649122809996</v>
      </c>
      <c r="O5803" s="102">
        <v>57.894736842104997</v>
      </c>
    </row>
    <row r="5804" spans="5:15" x14ac:dyDescent="0.2">
      <c r="E5804" s="4" t="s">
        <v>86</v>
      </c>
      <c r="F5804" s="5"/>
      <c r="G5804" s="6">
        <v>150</v>
      </c>
      <c r="H5804" s="8">
        <v>0</v>
      </c>
      <c r="I5804" s="1">
        <v>0</v>
      </c>
      <c r="J5804" s="1">
        <v>0</v>
      </c>
      <c r="K5804" s="1">
        <v>3</v>
      </c>
      <c r="L5804" s="1">
        <v>68</v>
      </c>
      <c r="M5804" s="1">
        <v>8</v>
      </c>
      <c r="N5804" s="1">
        <v>5</v>
      </c>
      <c r="O5804" s="9">
        <v>71</v>
      </c>
    </row>
    <row r="5805" spans="5:15" x14ac:dyDescent="0.2">
      <c r="E5805" s="11"/>
      <c r="F5805" s="10"/>
      <c r="G5805" s="7">
        <v>100</v>
      </c>
      <c r="H5805" s="53">
        <v>0</v>
      </c>
      <c r="I5805" s="16">
        <v>0</v>
      </c>
      <c r="J5805" s="16">
        <v>0</v>
      </c>
      <c r="K5805" s="2">
        <v>2</v>
      </c>
      <c r="L5805" s="2">
        <v>45.333333333333002</v>
      </c>
      <c r="M5805" s="2">
        <v>5.333333333333</v>
      </c>
      <c r="N5805" s="2">
        <v>3.333333333333</v>
      </c>
      <c r="O5805" s="15">
        <v>47.333333333333002</v>
      </c>
    </row>
    <row r="5806" spans="5:15" x14ac:dyDescent="0.2">
      <c r="E5806" s="4" t="s">
        <v>87</v>
      </c>
      <c r="F5806" s="5"/>
      <c r="G5806" s="6">
        <v>54</v>
      </c>
      <c r="H5806" s="8">
        <v>0</v>
      </c>
      <c r="I5806" s="1">
        <v>0</v>
      </c>
      <c r="J5806" s="1">
        <v>2</v>
      </c>
      <c r="K5806" s="1">
        <v>2</v>
      </c>
      <c r="L5806" s="1">
        <v>37</v>
      </c>
      <c r="M5806" s="1">
        <v>1</v>
      </c>
      <c r="N5806" s="1">
        <v>2</v>
      </c>
      <c r="O5806" s="9">
        <v>14</v>
      </c>
    </row>
    <row r="5807" spans="5:15" x14ac:dyDescent="0.2">
      <c r="E5807" s="11"/>
      <c r="F5807" s="10"/>
      <c r="G5807" s="7">
        <v>100</v>
      </c>
      <c r="H5807" s="53">
        <v>0</v>
      </c>
      <c r="I5807" s="16">
        <v>0</v>
      </c>
      <c r="J5807" s="2">
        <v>3.7037037037039999</v>
      </c>
      <c r="K5807" s="2">
        <v>3.7037037037039999</v>
      </c>
      <c r="L5807" s="41">
        <v>68.518518518519002</v>
      </c>
      <c r="M5807" s="30">
        <v>1.851851851852</v>
      </c>
      <c r="N5807" s="2">
        <v>3.7037037037039999</v>
      </c>
      <c r="O5807" s="132">
        <v>25.925925925925998</v>
      </c>
    </row>
    <row r="5808" spans="5:15" x14ac:dyDescent="0.2">
      <c r="E5808" s="4" t="s">
        <v>88</v>
      </c>
      <c r="F5808" s="5"/>
      <c r="G5808" s="6">
        <v>31</v>
      </c>
      <c r="H5808" s="8">
        <v>0</v>
      </c>
      <c r="I5808" s="1">
        <v>0</v>
      </c>
      <c r="J5808" s="1">
        <v>2</v>
      </c>
      <c r="K5808" s="1">
        <v>0</v>
      </c>
      <c r="L5808" s="1">
        <v>15</v>
      </c>
      <c r="M5808" s="1">
        <v>2</v>
      </c>
      <c r="N5808" s="1">
        <v>4</v>
      </c>
      <c r="O5808" s="9">
        <v>11</v>
      </c>
    </row>
    <row r="5809" spans="2:15" x14ac:dyDescent="0.2">
      <c r="E5809" s="11"/>
      <c r="F5809" s="10"/>
      <c r="G5809" s="7">
        <v>100</v>
      </c>
      <c r="H5809" s="53">
        <v>0</v>
      </c>
      <c r="I5809" s="16">
        <v>0</v>
      </c>
      <c r="J5809" s="2">
        <v>6.4516129032259997</v>
      </c>
      <c r="K5809" s="16">
        <v>0</v>
      </c>
      <c r="L5809" s="25">
        <v>48.387096774193999</v>
      </c>
      <c r="M5809" s="2">
        <v>6.4516129032259997</v>
      </c>
      <c r="N5809" s="25">
        <v>12.903225806451999</v>
      </c>
      <c r="O5809" s="132">
        <v>35.483870967742</v>
      </c>
    </row>
    <row r="5810" spans="2:15" x14ac:dyDescent="0.2">
      <c r="E5810" s="4" t="s">
        <v>89</v>
      </c>
      <c r="F5810" s="5"/>
      <c r="G5810" s="6">
        <v>57</v>
      </c>
      <c r="H5810" s="8">
        <v>0</v>
      </c>
      <c r="I5810" s="1">
        <v>0</v>
      </c>
      <c r="J5810" s="1">
        <v>2</v>
      </c>
      <c r="K5810" s="1">
        <v>0</v>
      </c>
      <c r="L5810" s="1">
        <v>21</v>
      </c>
      <c r="M5810" s="1">
        <v>3</v>
      </c>
      <c r="N5810" s="1">
        <v>2</v>
      </c>
      <c r="O5810" s="9">
        <v>30</v>
      </c>
    </row>
    <row r="5811" spans="2:15" x14ac:dyDescent="0.2">
      <c r="E5811" s="11"/>
      <c r="F5811" s="10"/>
      <c r="G5811" s="7">
        <v>100</v>
      </c>
      <c r="H5811" s="53">
        <v>0</v>
      </c>
      <c r="I5811" s="16">
        <v>0</v>
      </c>
      <c r="J5811" s="2">
        <v>3.508771929825</v>
      </c>
      <c r="K5811" s="16">
        <v>0</v>
      </c>
      <c r="L5811" s="30">
        <v>36.842105263157997</v>
      </c>
      <c r="M5811" s="2">
        <v>5.2631578947369997</v>
      </c>
      <c r="N5811" s="2">
        <v>3.508771929825</v>
      </c>
      <c r="O5811" s="85">
        <v>52.631578947367998</v>
      </c>
    </row>
    <row r="5812" spans="2:15" x14ac:dyDescent="0.2">
      <c r="E5812" s="4" t="s">
        <v>90</v>
      </c>
      <c r="F5812" s="5"/>
      <c r="G5812" s="6">
        <v>43</v>
      </c>
      <c r="H5812" s="8">
        <v>1</v>
      </c>
      <c r="I5812" s="1">
        <v>0</v>
      </c>
      <c r="J5812" s="1">
        <v>1</v>
      </c>
      <c r="K5812" s="1">
        <v>1</v>
      </c>
      <c r="L5812" s="1">
        <v>17</v>
      </c>
      <c r="M5812" s="1">
        <v>4</v>
      </c>
      <c r="N5812" s="1">
        <v>2</v>
      </c>
      <c r="O5812" s="9">
        <v>19</v>
      </c>
    </row>
    <row r="5813" spans="2:15" x14ac:dyDescent="0.2">
      <c r="E5813" s="11"/>
      <c r="F5813" s="10"/>
      <c r="G5813" s="7">
        <v>100</v>
      </c>
      <c r="H5813" s="18">
        <v>2.3255813953489999</v>
      </c>
      <c r="I5813" s="16">
        <v>0</v>
      </c>
      <c r="J5813" s="2">
        <v>2.3255813953489999</v>
      </c>
      <c r="K5813" s="2">
        <v>2.3255813953489999</v>
      </c>
      <c r="L5813" s="2">
        <v>39.534883720929997</v>
      </c>
      <c r="M5813" s="2">
        <v>9.3023255813949994</v>
      </c>
      <c r="N5813" s="2">
        <v>4.6511627906979998</v>
      </c>
      <c r="O5813" s="15">
        <v>44.186046511628</v>
      </c>
    </row>
    <row r="5814" spans="2:15" x14ac:dyDescent="0.2">
      <c r="E5814" s="4" t="s">
        <v>91</v>
      </c>
      <c r="F5814" s="5"/>
      <c r="G5814" s="6">
        <v>12</v>
      </c>
      <c r="H5814" s="8">
        <v>0</v>
      </c>
      <c r="I5814" s="1">
        <v>0</v>
      </c>
      <c r="J5814" s="1">
        <v>0</v>
      </c>
      <c r="K5814" s="1">
        <v>0</v>
      </c>
      <c r="L5814" s="1">
        <v>6</v>
      </c>
      <c r="M5814" s="1">
        <v>0</v>
      </c>
      <c r="N5814" s="1">
        <v>1</v>
      </c>
      <c r="O5814" s="9">
        <v>5</v>
      </c>
    </row>
    <row r="5815" spans="2:15" x14ac:dyDescent="0.2">
      <c r="E5815" s="45"/>
      <c r="F5815" s="51"/>
      <c r="G5815" s="81">
        <v>100</v>
      </c>
      <c r="H5815" s="118">
        <v>0</v>
      </c>
      <c r="I5815" s="62">
        <v>0</v>
      </c>
      <c r="J5815" s="62">
        <v>0</v>
      </c>
      <c r="K5815" s="62">
        <v>0</v>
      </c>
      <c r="L5815" s="124">
        <v>50</v>
      </c>
      <c r="M5815" s="103">
        <v>0</v>
      </c>
      <c r="N5815" s="64">
        <v>8.333333333333</v>
      </c>
      <c r="O5815" s="189">
        <v>41.666666666666998</v>
      </c>
    </row>
    <row r="5817" spans="2:15" x14ac:dyDescent="0.2">
      <c r="B5817" s="40" t="str">
        <f xml:space="preserve"> HYPERLINK("#'目次'!B147", "[141]")</f>
        <v>[141]</v>
      </c>
      <c r="C5817" s="23" t="s">
        <v>270</v>
      </c>
    </row>
    <row r="5818" spans="2:15" x14ac:dyDescent="0.2">
      <c r="C5818" s="186" t="s">
        <v>271</v>
      </c>
    </row>
    <row r="5820" spans="2:15" x14ac:dyDescent="0.2">
      <c r="C5820" s="23" t="s">
        <v>14</v>
      </c>
    </row>
    <row r="5821" spans="2:15" ht="36" x14ac:dyDescent="0.2">
      <c r="D5821" s="195"/>
      <c r="E5821" s="196"/>
      <c r="F5821" s="196"/>
      <c r="G5821" s="37" t="s">
        <v>15</v>
      </c>
      <c r="H5821" s="33" t="s">
        <v>272</v>
      </c>
      <c r="I5821" s="13" t="s">
        <v>273</v>
      </c>
      <c r="J5821" s="13" t="s">
        <v>274</v>
      </c>
      <c r="K5821" s="13" t="s">
        <v>275</v>
      </c>
      <c r="L5821" s="13" t="s">
        <v>276</v>
      </c>
      <c r="M5821" s="13" t="s">
        <v>97</v>
      </c>
      <c r="N5821" s="13" t="s">
        <v>99</v>
      </c>
      <c r="O5821" s="38" t="s">
        <v>18</v>
      </c>
    </row>
    <row r="5822" spans="2:15" x14ac:dyDescent="0.2">
      <c r="D5822" s="197"/>
      <c r="E5822" s="198"/>
      <c r="F5822" s="198"/>
      <c r="G5822" s="35"/>
      <c r="H5822" s="39"/>
      <c r="I5822" s="14"/>
      <c r="J5822" s="14"/>
      <c r="K5822" s="14"/>
      <c r="L5822" s="14"/>
      <c r="M5822" s="14"/>
      <c r="N5822" s="14"/>
      <c r="O5822" s="34"/>
    </row>
    <row r="5823" spans="2:15" x14ac:dyDescent="0.2">
      <c r="D5823" s="78"/>
      <c r="E5823" s="79" t="s">
        <v>15</v>
      </c>
      <c r="F5823" s="66"/>
      <c r="G5823" s="36">
        <v>474</v>
      </c>
      <c r="H5823" s="17">
        <v>335</v>
      </c>
      <c r="I5823" s="17">
        <v>35</v>
      </c>
      <c r="J5823" s="17">
        <v>146</v>
      </c>
      <c r="K5823" s="17">
        <v>37</v>
      </c>
      <c r="L5823" s="17">
        <v>194</v>
      </c>
      <c r="M5823" s="17">
        <v>88</v>
      </c>
      <c r="N5823" s="17">
        <v>4</v>
      </c>
      <c r="O5823" s="47">
        <v>17</v>
      </c>
    </row>
    <row r="5824" spans="2:15" x14ac:dyDescent="0.2">
      <c r="D5824" s="45"/>
      <c r="E5824" s="51"/>
      <c r="F5824" s="67"/>
      <c r="G5824" s="7">
        <v>100</v>
      </c>
      <c r="H5824" s="2">
        <v>70.675105485231995</v>
      </c>
      <c r="I5824" s="2">
        <v>7.3839662447260004</v>
      </c>
      <c r="J5824" s="2">
        <v>30.801687763713002</v>
      </c>
      <c r="K5824" s="2">
        <v>7.8059071729960001</v>
      </c>
      <c r="L5824" s="2">
        <v>40.928270042194001</v>
      </c>
      <c r="M5824" s="2">
        <v>18.565400843881999</v>
      </c>
      <c r="N5824" s="2">
        <v>0.84388185654000003</v>
      </c>
      <c r="O5824" s="15">
        <v>3.586497890295</v>
      </c>
    </row>
    <row r="5825" spans="4:15" x14ac:dyDescent="0.2">
      <c r="D5825" s="199" t="s">
        <v>19</v>
      </c>
      <c r="E5825" s="22" t="s">
        <v>20</v>
      </c>
      <c r="F5825" s="21"/>
      <c r="G5825" s="19">
        <v>50</v>
      </c>
      <c r="H5825" s="27">
        <v>33</v>
      </c>
      <c r="I5825" s="3">
        <v>3</v>
      </c>
      <c r="J5825" s="3">
        <v>18</v>
      </c>
      <c r="K5825" s="3">
        <v>8</v>
      </c>
      <c r="L5825" s="3">
        <v>19</v>
      </c>
      <c r="M5825" s="3">
        <v>11</v>
      </c>
      <c r="N5825" s="3">
        <v>1</v>
      </c>
      <c r="O5825" s="26">
        <v>1</v>
      </c>
    </row>
    <row r="5826" spans="4:15" x14ac:dyDescent="0.2">
      <c r="D5826" s="200"/>
      <c r="E5826" s="11"/>
      <c r="F5826" s="10"/>
      <c r="G5826" s="7">
        <v>100</v>
      </c>
      <c r="H5826" s="18">
        <v>66</v>
      </c>
      <c r="I5826" s="2">
        <v>6</v>
      </c>
      <c r="J5826" s="25">
        <v>36</v>
      </c>
      <c r="K5826" s="25">
        <v>16</v>
      </c>
      <c r="L5826" s="2">
        <v>38</v>
      </c>
      <c r="M5826" s="2">
        <v>22</v>
      </c>
      <c r="N5826" s="2">
        <v>2</v>
      </c>
      <c r="O5826" s="15">
        <v>2</v>
      </c>
    </row>
    <row r="5827" spans="4:15" x14ac:dyDescent="0.2">
      <c r="D5827" s="200"/>
      <c r="E5827" s="4" t="s">
        <v>21</v>
      </c>
      <c r="F5827" s="5"/>
      <c r="G5827" s="6">
        <v>178</v>
      </c>
      <c r="H5827" s="8">
        <v>126</v>
      </c>
      <c r="I5827" s="1">
        <v>13</v>
      </c>
      <c r="J5827" s="1">
        <v>47</v>
      </c>
      <c r="K5827" s="1">
        <v>16</v>
      </c>
      <c r="L5827" s="1">
        <v>77</v>
      </c>
      <c r="M5827" s="1">
        <v>38</v>
      </c>
      <c r="N5827" s="1">
        <v>2</v>
      </c>
      <c r="O5827" s="9">
        <v>8</v>
      </c>
    </row>
    <row r="5828" spans="4:15" x14ac:dyDescent="0.2">
      <c r="D5828" s="200"/>
      <c r="E5828" s="11"/>
      <c r="F5828" s="10"/>
      <c r="G5828" s="7">
        <v>100</v>
      </c>
      <c r="H5828" s="18">
        <v>70.786516853932994</v>
      </c>
      <c r="I5828" s="2">
        <v>7.3033707865170001</v>
      </c>
      <c r="J5828" s="2">
        <v>26.404494382022001</v>
      </c>
      <c r="K5828" s="2">
        <v>8.9887640449440003</v>
      </c>
      <c r="L5828" s="2">
        <v>43.258426966291999</v>
      </c>
      <c r="M5828" s="2">
        <v>21.348314606742001</v>
      </c>
      <c r="N5828" s="2">
        <v>1.123595505618</v>
      </c>
      <c r="O5828" s="15">
        <v>4.4943820224720001</v>
      </c>
    </row>
    <row r="5829" spans="4:15" x14ac:dyDescent="0.2">
      <c r="D5829" s="200"/>
      <c r="E5829" s="4" t="s">
        <v>22</v>
      </c>
      <c r="F5829" s="5"/>
      <c r="G5829" s="6">
        <v>80</v>
      </c>
      <c r="H5829" s="8">
        <v>59</v>
      </c>
      <c r="I5829" s="1">
        <v>10</v>
      </c>
      <c r="J5829" s="1">
        <v>31</v>
      </c>
      <c r="K5829" s="1">
        <v>5</v>
      </c>
      <c r="L5829" s="1">
        <v>25</v>
      </c>
      <c r="M5829" s="1">
        <v>12</v>
      </c>
      <c r="N5829" s="1">
        <v>0</v>
      </c>
      <c r="O5829" s="9">
        <v>5</v>
      </c>
    </row>
    <row r="5830" spans="4:15" x14ac:dyDescent="0.2">
      <c r="D5830" s="200"/>
      <c r="E5830" s="11"/>
      <c r="F5830" s="10"/>
      <c r="G5830" s="7">
        <v>100</v>
      </c>
      <c r="H5830" s="18">
        <v>73.75</v>
      </c>
      <c r="I5830" s="25">
        <v>12.5</v>
      </c>
      <c r="J5830" s="25">
        <v>38.75</v>
      </c>
      <c r="K5830" s="2">
        <v>6.25</v>
      </c>
      <c r="L5830" s="30">
        <v>31.25</v>
      </c>
      <c r="M5830" s="2">
        <v>15</v>
      </c>
      <c r="N5830" s="16">
        <v>0</v>
      </c>
      <c r="O5830" s="15">
        <v>6.25</v>
      </c>
    </row>
    <row r="5831" spans="4:15" x14ac:dyDescent="0.2">
      <c r="D5831" s="200"/>
      <c r="E5831" s="4" t="s">
        <v>23</v>
      </c>
      <c r="F5831" s="5"/>
      <c r="G5831" s="6">
        <v>80</v>
      </c>
      <c r="H5831" s="8">
        <v>55</v>
      </c>
      <c r="I5831" s="1">
        <v>4</v>
      </c>
      <c r="J5831" s="1">
        <v>22</v>
      </c>
      <c r="K5831" s="1">
        <v>4</v>
      </c>
      <c r="L5831" s="1">
        <v>36</v>
      </c>
      <c r="M5831" s="1">
        <v>15</v>
      </c>
      <c r="N5831" s="1">
        <v>1</v>
      </c>
      <c r="O5831" s="9">
        <v>3</v>
      </c>
    </row>
    <row r="5832" spans="4:15" x14ac:dyDescent="0.2">
      <c r="D5832" s="200"/>
      <c r="E5832" s="11"/>
      <c r="F5832" s="10"/>
      <c r="G5832" s="7">
        <v>100</v>
      </c>
      <c r="H5832" s="18">
        <v>68.75</v>
      </c>
      <c r="I5832" s="2">
        <v>5</v>
      </c>
      <c r="J5832" s="2">
        <v>27.5</v>
      </c>
      <c r="K5832" s="2">
        <v>5</v>
      </c>
      <c r="L5832" s="2">
        <v>45</v>
      </c>
      <c r="M5832" s="2">
        <v>18.75</v>
      </c>
      <c r="N5832" s="2">
        <v>1.25</v>
      </c>
      <c r="O5832" s="15">
        <v>3.75</v>
      </c>
    </row>
    <row r="5833" spans="4:15" x14ac:dyDescent="0.2">
      <c r="D5833" s="200"/>
      <c r="E5833" s="4" t="s">
        <v>24</v>
      </c>
      <c r="F5833" s="5"/>
      <c r="G5833" s="6">
        <v>86</v>
      </c>
      <c r="H5833" s="8">
        <v>62</v>
      </c>
      <c r="I5833" s="1">
        <v>5</v>
      </c>
      <c r="J5833" s="1">
        <v>28</v>
      </c>
      <c r="K5833" s="1">
        <v>4</v>
      </c>
      <c r="L5833" s="1">
        <v>37</v>
      </c>
      <c r="M5833" s="1">
        <v>12</v>
      </c>
      <c r="N5833" s="1">
        <v>0</v>
      </c>
      <c r="O5833" s="9">
        <v>0</v>
      </c>
    </row>
    <row r="5834" spans="4:15" x14ac:dyDescent="0.2">
      <c r="D5834" s="200"/>
      <c r="E5834" s="11"/>
      <c r="F5834" s="10"/>
      <c r="G5834" s="7">
        <v>100</v>
      </c>
      <c r="H5834" s="18">
        <v>72.093023255814003</v>
      </c>
      <c r="I5834" s="2">
        <v>5.8139534883720003</v>
      </c>
      <c r="J5834" s="2">
        <v>32.558139534883999</v>
      </c>
      <c r="K5834" s="2">
        <v>4.6511627906979998</v>
      </c>
      <c r="L5834" s="2">
        <v>43.023255813953</v>
      </c>
      <c r="M5834" s="2">
        <v>13.953488372093</v>
      </c>
      <c r="N5834" s="16">
        <v>0</v>
      </c>
      <c r="O5834" s="48">
        <v>0</v>
      </c>
    </row>
    <row r="5835" spans="4:15" x14ac:dyDescent="0.2">
      <c r="D5835" s="199" t="s">
        <v>25</v>
      </c>
      <c r="E5835" s="22" t="s">
        <v>26</v>
      </c>
      <c r="F5835" s="21"/>
      <c r="G5835" s="19">
        <v>153</v>
      </c>
      <c r="H5835" s="27">
        <v>112</v>
      </c>
      <c r="I5835" s="3">
        <v>13</v>
      </c>
      <c r="J5835" s="3">
        <v>53</v>
      </c>
      <c r="K5835" s="3">
        <v>16</v>
      </c>
      <c r="L5835" s="3">
        <v>64</v>
      </c>
      <c r="M5835" s="3">
        <v>32</v>
      </c>
      <c r="N5835" s="3">
        <v>1</v>
      </c>
      <c r="O5835" s="26">
        <v>8</v>
      </c>
    </row>
    <row r="5836" spans="4:15" x14ac:dyDescent="0.2">
      <c r="D5836" s="200"/>
      <c r="E5836" s="11"/>
      <c r="F5836" s="10"/>
      <c r="G5836" s="7">
        <v>100</v>
      </c>
      <c r="H5836" s="18">
        <v>73.202614379085006</v>
      </c>
      <c r="I5836" s="2">
        <v>8.4967320261440005</v>
      </c>
      <c r="J5836" s="2">
        <v>34.640522875816998</v>
      </c>
      <c r="K5836" s="2">
        <v>10.457516339869001</v>
      </c>
      <c r="L5836" s="2">
        <v>41.830065359476997</v>
      </c>
      <c r="M5836" s="2">
        <v>20.915032679738999</v>
      </c>
      <c r="N5836" s="2">
        <v>0.65359477124200005</v>
      </c>
      <c r="O5836" s="15">
        <v>5.2287581699350003</v>
      </c>
    </row>
    <row r="5837" spans="4:15" x14ac:dyDescent="0.2">
      <c r="D5837" s="200"/>
      <c r="E5837" s="4" t="s">
        <v>27</v>
      </c>
      <c r="F5837" s="5"/>
      <c r="G5837" s="6">
        <v>146</v>
      </c>
      <c r="H5837" s="8">
        <v>96</v>
      </c>
      <c r="I5837" s="1">
        <v>9</v>
      </c>
      <c r="J5837" s="1">
        <v>39</v>
      </c>
      <c r="K5837" s="1">
        <v>11</v>
      </c>
      <c r="L5837" s="1">
        <v>65</v>
      </c>
      <c r="M5837" s="1">
        <v>30</v>
      </c>
      <c r="N5837" s="1">
        <v>2</v>
      </c>
      <c r="O5837" s="9">
        <v>5</v>
      </c>
    </row>
    <row r="5838" spans="4:15" x14ac:dyDescent="0.2">
      <c r="D5838" s="200"/>
      <c r="E5838" s="11"/>
      <c r="F5838" s="10"/>
      <c r="G5838" s="7">
        <v>100</v>
      </c>
      <c r="H5838" s="18">
        <v>65.753424657533998</v>
      </c>
      <c r="I5838" s="2">
        <v>6.1643835616439997</v>
      </c>
      <c r="J5838" s="2">
        <v>26.712328767123001</v>
      </c>
      <c r="K5838" s="2">
        <v>7.5342465753420003</v>
      </c>
      <c r="L5838" s="2">
        <v>44.520547945205003</v>
      </c>
      <c r="M5838" s="2">
        <v>20.547945205478999</v>
      </c>
      <c r="N5838" s="2">
        <v>1.369863013699</v>
      </c>
      <c r="O5838" s="15">
        <v>3.4246575342469998</v>
      </c>
    </row>
    <row r="5839" spans="4:15" x14ac:dyDescent="0.2">
      <c r="D5839" s="200"/>
      <c r="E5839" s="4" t="s">
        <v>28</v>
      </c>
      <c r="F5839" s="5"/>
      <c r="G5839" s="6">
        <v>139</v>
      </c>
      <c r="H5839" s="8">
        <v>99</v>
      </c>
      <c r="I5839" s="1">
        <v>12</v>
      </c>
      <c r="J5839" s="1">
        <v>46</v>
      </c>
      <c r="K5839" s="1">
        <v>8</v>
      </c>
      <c r="L5839" s="1">
        <v>52</v>
      </c>
      <c r="M5839" s="1">
        <v>21</v>
      </c>
      <c r="N5839" s="1">
        <v>1</v>
      </c>
      <c r="O5839" s="9">
        <v>3</v>
      </c>
    </row>
    <row r="5840" spans="4:15" x14ac:dyDescent="0.2">
      <c r="D5840" s="200"/>
      <c r="E5840" s="11"/>
      <c r="F5840" s="10"/>
      <c r="G5840" s="7">
        <v>100</v>
      </c>
      <c r="H5840" s="18">
        <v>71.223021582734006</v>
      </c>
      <c r="I5840" s="2">
        <v>8.6330935251799996</v>
      </c>
      <c r="J5840" s="2">
        <v>33.093525179856002</v>
      </c>
      <c r="K5840" s="2">
        <v>5.755395683453</v>
      </c>
      <c r="L5840" s="2">
        <v>37.410071942446002</v>
      </c>
      <c r="M5840" s="2">
        <v>15.107913669065001</v>
      </c>
      <c r="N5840" s="2">
        <v>0.71942446043200003</v>
      </c>
      <c r="O5840" s="15">
        <v>2.1582733812949999</v>
      </c>
    </row>
    <row r="5841" spans="4:15" x14ac:dyDescent="0.2">
      <c r="D5841" s="200"/>
      <c r="E5841" s="4" t="s">
        <v>29</v>
      </c>
      <c r="F5841" s="5"/>
      <c r="G5841" s="6">
        <v>36</v>
      </c>
      <c r="H5841" s="8">
        <v>28</v>
      </c>
      <c r="I5841" s="1">
        <v>1</v>
      </c>
      <c r="J5841" s="1">
        <v>8</v>
      </c>
      <c r="K5841" s="1">
        <v>2</v>
      </c>
      <c r="L5841" s="1">
        <v>13</v>
      </c>
      <c r="M5841" s="1">
        <v>5</v>
      </c>
      <c r="N5841" s="1">
        <v>0</v>
      </c>
      <c r="O5841" s="9">
        <v>1</v>
      </c>
    </row>
    <row r="5842" spans="4:15" x14ac:dyDescent="0.2">
      <c r="D5842" s="200"/>
      <c r="E5842" s="11"/>
      <c r="F5842" s="10"/>
      <c r="G5842" s="7">
        <v>100</v>
      </c>
      <c r="H5842" s="70">
        <v>77.777777777777999</v>
      </c>
      <c r="I5842" s="2">
        <v>2.7777777777780002</v>
      </c>
      <c r="J5842" s="30">
        <v>22.222222222222001</v>
      </c>
      <c r="K5842" s="2">
        <v>5.5555555555560003</v>
      </c>
      <c r="L5842" s="2">
        <v>36.111111111111001</v>
      </c>
      <c r="M5842" s="2">
        <v>13.888888888888999</v>
      </c>
      <c r="N5842" s="16">
        <v>0</v>
      </c>
      <c r="O5842" s="15">
        <v>2.7777777777780002</v>
      </c>
    </row>
    <row r="5843" spans="4:15" x14ac:dyDescent="0.2">
      <c r="D5843" s="199" t="s">
        <v>30</v>
      </c>
      <c r="E5843" s="22" t="s">
        <v>31</v>
      </c>
      <c r="F5843" s="21"/>
      <c r="G5843" s="19">
        <v>238</v>
      </c>
      <c r="H5843" s="27">
        <v>157</v>
      </c>
      <c r="I5843" s="3">
        <v>17</v>
      </c>
      <c r="J5843" s="3">
        <v>71</v>
      </c>
      <c r="K5843" s="3">
        <v>19</v>
      </c>
      <c r="L5843" s="3">
        <v>104</v>
      </c>
      <c r="M5843" s="3">
        <v>41</v>
      </c>
      <c r="N5843" s="3">
        <v>2</v>
      </c>
      <c r="O5843" s="26">
        <v>10</v>
      </c>
    </row>
    <row r="5844" spans="4:15" x14ac:dyDescent="0.2">
      <c r="D5844" s="200"/>
      <c r="E5844" s="11"/>
      <c r="F5844" s="10"/>
      <c r="G5844" s="7">
        <v>100</v>
      </c>
      <c r="H5844" s="18">
        <v>65.966386554622005</v>
      </c>
      <c r="I5844" s="2">
        <v>7.1428571428570002</v>
      </c>
      <c r="J5844" s="2">
        <v>29.831932773108999</v>
      </c>
      <c r="K5844" s="2">
        <v>7.9831932773109999</v>
      </c>
      <c r="L5844" s="2">
        <v>43.697478991597002</v>
      </c>
      <c r="M5844" s="2">
        <v>17.226890756303</v>
      </c>
      <c r="N5844" s="2">
        <v>0.84033613445400002</v>
      </c>
      <c r="O5844" s="15">
        <v>4.2016806722690001</v>
      </c>
    </row>
    <row r="5845" spans="4:15" x14ac:dyDescent="0.2">
      <c r="D5845" s="200"/>
      <c r="E5845" s="4" t="s">
        <v>32</v>
      </c>
      <c r="F5845" s="5"/>
      <c r="G5845" s="6">
        <v>236</v>
      </c>
      <c r="H5845" s="8">
        <v>178</v>
      </c>
      <c r="I5845" s="1">
        <v>18</v>
      </c>
      <c r="J5845" s="1">
        <v>75</v>
      </c>
      <c r="K5845" s="1">
        <v>18</v>
      </c>
      <c r="L5845" s="1">
        <v>90</v>
      </c>
      <c r="M5845" s="1">
        <v>47</v>
      </c>
      <c r="N5845" s="1">
        <v>2</v>
      </c>
      <c r="O5845" s="9">
        <v>7</v>
      </c>
    </row>
    <row r="5846" spans="4:15" x14ac:dyDescent="0.2">
      <c r="D5846" s="200"/>
      <c r="E5846" s="11"/>
      <c r="F5846" s="10"/>
      <c r="G5846" s="7">
        <v>100</v>
      </c>
      <c r="H5846" s="18">
        <v>75.423728813558995</v>
      </c>
      <c r="I5846" s="2">
        <v>7.6271186440680001</v>
      </c>
      <c r="J5846" s="2">
        <v>31.779661016948999</v>
      </c>
      <c r="K5846" s="2">
        <v>7.6271186440680001</v>
      </c>
      <c r="L5846" s="2">
        <v>38.135593220338997</v>
      </c>
      <c r="M5846" s="2">
        <v>19.915254237288</v>
      </c>
      <c r="N5846" s="2">
        <v>0.84745762711899997</v>
      </c>
      <c r="O5846" s="15">
        <v>2.9661016949149999</v>
      </c>
    </row>
    <row r="5847" spans="4:15" x14ac:dyDescent="0.2">
      <c r="D5847" s="199" t="s">
        <v>33</v>
      </c>
      <c r="E5847" s="22" t="s">
        <v>34</v>
      </c>
      <c r="F5847" s="21"/>
      <c r="G5847" s="19">
        <v>50</v>
      </c>
      <c r="H5847" s="27">
        <v>31</v>
      </c>
      <c r="I5847" s="3">
        <v>1</v>
      </c>
      <c r="J5847" s="3">
        <v>7</v>
      </c>
      <c r="K5847" s="3">
        <v>4</v>
      </c>
      <c r="L5847" s="3">
        <v>24</v>
      </c>
      <c r="M5847" s="3">
        <v>13</v>
      </c>
      <c r="N5847" s="3">
        <v>0</v>
      </c>
      <c r="O5847" s="26">
        <v>2</v>
      </c>
    </row>
    <row r="5848" spans="4:15" x14ac:dyDescent="0.2">
      <c r="D5848" s="200"/>
      <c r="E5848" s="11"/>
      <c r="F5848" s="10"/>
      <c r="G5848" s="7">
        <v>100</v>
      </c>
      <c r="H5848" s="72">
        <v>62</v>
      </c>
      <c r="I5848" s="30">
        <v>2</v>
      </c>
      <c r="J5848" s="50">
        <v>14</v>
      </c>
      <c r="K5848" s="2">
        <v>8</v>
      </c>
      <c r="L5848" s="25">
        <v>48</v>
      </c>
      <c r="M5848" s="25">
        <v>26</v>
      </c>
      <c r="N5848" s="16">
        <v>0</v>
      </c>
      <c r="O5848" s="15">
        <v>4</v>
      </c>
    </row>
    <row r="5849" spans="4:15" x14ac:dyDescent="0.2">
      <c r="D5849" s="200"/>
      <c r="E5849" s="4" t="s">
        <v>35</v>
      </c>
      <c r="F5849" s="5"/>
      <c r="G5849" s="6">
        <v>66</v>
      </c>
      <c r="H5849" s="8">
        <v>41</v>
      </c>
      <c r="I5849" s="1">
        <v>4</v>
      </c>
      <c r="J5849" s="1">
        <v>7</v>
      </c>
      <c r="K5849" s="1">
        <v>5</v>
      </c>
      <c r="L5849" s="1">
        <v>33</v>
      </c>
      <c r="M5849" s="1">
        <v>25</v>
      </c>
      <c r="N5849" s="1">
        <v>1</v>
      </c>
      <c r="O5849" s="9">
        <v>2</v>
      </c>
    </row>
    <row r="5850" spans="4:15" x14ac:dyDescent="0.2">
      <c r="D5850" s="200"/>
      <c r="E5850" s="11"/>
      <c r="F5850" s="10"/>
      <c r="G5850" s="7">
        <v>100</v>
      </c>
      <c r="H5850" s="72">
        <v>62.121212121211997</v>
      </c>
      <c r="I5850" s="2">
        <v>6.0606060606060002</v>
      </c>
      <c r="J5850" s="50">
        <v>10.606060606061</v>
      </c>
      <c r="K5850" s="2">
        <v>7.5757575757579998</v>
      </c>
      <c r="L5850" s="25">
        <v>50</v>
      </c>
      <c r="M5850" s="41">
        <v>37.878787878788003</v>
      </c>
      <c r="N5850" s="2">
        <v>1.5151515151520001</v>
      </c>
      <c r="O5850" s="15">
        <v>3.0303030303030001</v>
      </c>
    </row>
    <row r="5851" spans="4:15" x14ac:dyDescent="0.2">
      <c r="D5851" s="200"/>
      <c r="E5851" s="4" t="s">
        <v>36</v>
      </c>
      <c r="F5851" s="5"/>
      <c r="G5851" s="6">
        <v>103</v>
      </c>
      <c r="H5851" s="8">
        <v>67</v>
      </c>
      <c r="I5851" s="1">
        <v>6</v>
      </c>
      <c r="J5851" s="1">
        <v>22</v>
      </c>
      <c r="K5851" s="1">
        <v>6</v>
      </c>
      <c r="L5851" s="1">
        <v>53</v>
      </c>
      <c r="M5851" s="1">
        <v>33</v>
      </c>
      <c r="N5851" s="1">
        <v>0</v>
      </c>
      <c r="O5851" s="9">
        <v>5</v>
      </c>
    </row>
    <row r="5852" spans="4:15" x14ac:dyDescent="0.2">
      <c r="D5852" s="200"/>
      <c r="E5852" s="11"/>
      <c r="F5852" s="10"/>
      <c r="G5852" s="7">
        <v>100</v>
      </c>
      <c r="H5852" s="72">
        <v>65.048543689319999</v>
      </c>
      <c r="I5852" s="2">
        <v>5.8252427184469999</v>
      </c>
      <c r="J5852" s="30">
        <v>21.359223300970999</v>
      </c>
      <c r="K5852" s="2">
        <v>5.8252427184469999</v>
      </c>
      <c r="L5852" s="41">
        <v>51.456310679612002</v>
      </c>
      <c r="M5852" s="41">
        <v>32.038834951456003</v>
      </c>
      <c r="N5852" s="16">
        <v>0</v>
      </c>
      <c r="O5852" s="15">
        <v>4.8543689320389998</v>
      </c>
    </row>
    <row r="5853" spans="4:15" x14ac:dyDescent="0.2">
      <c r="D5853" s="200"/>
      <c r="E5853" s="4" t="s">
        <v>37</v>
      </c>
      <c r="F5853" s="5"/>
      <c r="G5853" s="6">
        <v>97</v>
      </c>
      <c r="H5853" s="8">
        <v>68</v>
      </c>
      <c r="I5853" s="1">
        <v>6</v>
      </c>
      <c r="J5853" s="1">
        <v>33</v>
      </c>
      <c r="K5853" s="1">
        <v>5</v>
      </c>
      <c r="L5853" s="1">
        <v>42</v>
      </c>
      <c r="M5853" s="1">
        <v>11</v>
      </c>
      <c r="N5853" s="1">
        <v>1</v>
      </c>
      <c r="O5853" s="9">
        <v>5</v>
      </c>
    </row>
    <row r="5854" spans="4:15" x14ac:dyDescent="0.2">
      <c r="D5854" s="200"/>
      <c r="E5854" s="11"/>
      <c r="F5854" s="10"/>
      <c r="G5854" s="7">
        <v>100</v>
      </c>
      <c r="H5854" s="18">
        <v>70.103092783505005</v>
      </c>
      <c r="I5854" s="2">
        <v>6.1855670103089997</v>
      </c>
      <c r="J5854" s="2">
        <v>34.020618556701002</v>
      </c>
      <c r="K5854" s="2">
        <v>5.1546391752579996</v>
      </c>
      <c r="L5854" s="2">
        <v>43.298969072165001</v>
      </c>
      <c r="M5854" s="30">
        <v>11.340206185567</v>
      </c>
      <c r="N5854" s="2">
        <v>1.0309278350519999</v>
      </c>
      <c r="O5854" s="15">
        <v>5.1546391752579996</v>
      </c>
    </row>
    <row r="5855" spans="4:15" x14ac:dyDescent="0.2">
      <c r="D5855" s="200"/>
      <c r="E5855" s="4" t="s">
        <v>38</v>
      </c>
      <c r="F5855" s="5"/>
      <c r="G5855" s="6">
        <v>61</v>
      </c>
      <c r="H5855" s="8">
        <v>52</v>
      </c>
      <c r="I5855" s="1">
        <v>3</v>
      </c>
      <c r="J5855" s="1">
        <v>16</v>
      </c>
      <c r="K5855" s="1">
        <v>5</v>
      </c>
      <c r="L5855" s="1">
        <v>23</v>
      </c>
      <c r="M5855" s="1">
        <v>5</v>
      </c>
      <c r="N5855" s="1">
        <v>1</v>
      </c>
      <c r="O5855" s="9">
        <v>0</v>
      </c>
    </row>
    <row r="5856" spans="4:15" x14ac:dyDescent="0.2">
      <c r="D5856" s="200"/>
      <c r="E5856" s="11"/>
      <c r="F5856" s="10"/>
      <c r="G5856" s="7">
        <v>100</v>
      </c>
      <c r="H5856" s="75">
        <v>85.245901639343998</v>
      </c>
      <c r="I5856" s="2">
        <v>4.918032786885</v>
      </c>
      <c r="J5856" s="2">
        <v>26.229508196721</v>
      </c>
      <c r="K5856" s="2">
        <v>8.1967213114750006</v>
      </c>
      <c r="L5856" s="2">
        <v>37.704918032786999</v>
      </c>
      <c r="M5856" s="50">
        <v>8.1967213114750006</v>
      </c>
      <c r="N5856" s="2">
        <v>1.6393442622950001</v>
      </c>
      <c r="O5856" s="48">
        <v>0</v>
      </c>
    </row>
    <row r="5857" spans="2:15" x14ac:dyDescent="0.2">
      <c r="D5857" s="200"/>
      <c r="E5857" s="4" t="s">
        <v>39</v>
      </c>
      <c r="F5857" s="5"/>
      <c r="G5857" s="6">
        <v>62</v>
      </c>
      <c r="H5857" s="8">
        <v>51</v>
      </c>
      <c r="I5857" s="1">
        <v>9</v>
      </c>
      <c r="J5857" s="1">
        <v>37</v>
      </c>
      <c r="K5857" s="1">
        <v>9</v>
      </c>
      <c r="L5857" s="1">
        <v>17</v>
      </c>
      <c r="M5857" s="1">
        <v>1</v>
      </c>
      <c r="N5857" s="1">
        <v>0</v>
      </c>
      <c r="O5857" s="9">
        <v>1</v>
      </c>
    </row>
    <row r="5858" spans="2:15" x14ac:dyDescent="0.2">
      <c r="D5858" s="200"/>
      <c r="E5858" s="11"/>
      <c r="F5858" s="10"/>
      <c r="G5858" s="7">
        <v>100</v>
      </c>
      <c r="H5858" s="75">
        <v>82.258064516128997</v>
      </c>
      <c r="I5858" s="25">
        <v>14.516129032258</v>
      </c>
      <c r="J5858" s="41">
        <v>59.677419354839003</v>
      </c>
      <c r="K5858" s="25">
        <v>14.516129032258</v>
      </c>
      <c r="L5858" s="50">
        <v>27.419354838709999</v>
      </c>
      <c r="M5858" s="50">
        <v>1.6129032258060001</v>
      </c>
      <c r="N5858" s="16">
        <v>0</v>
      </c>
      <c r="O5858" s="15">
        <v>1.6129032258060001</v>
      </c>
    </row>
    <row r="5859" spans="2:15" x14ac:dyDescent="0.2">
      <c r="D5859" s="200"/>
      <c r="E5859" s="4" t="s">
        <v>40</v>
      </c>
      <c r="F5859" s="5"/>
      <c r="G5859" s="6">
        <v>35</v>
      </c>
      <c r="H5859" s="8">
        <v>25</v>
      </c>
      <c r="I5859" s="1">
        <v>6</v>
      </c>
      <c r="J5859" s="1">
        <v>24</v>
      </c>
      <c r="K5859" s="1">
        <v>3</v>
      </c>
      <c r="L5859" s="1">
        <v>2</v>
      </c>
      <c r="M5859" s="1">
        <v>0</v>
      </c>
      <c r="N5859" s="1">
        <v>1</v>
      </c>
      <c r="O5859" s="9">
        <v>2</v>
      </c>
    </row>
    <row r="5860" spans="2:15" x14ac:dyDescent="0.2">
      <c r="D5860" s="201"/>
      <c r="E5860" s="45"/>
      <c r="F5860" s="51"/>
      <c r="G5860" s="81">
        <v>100</v>
      </c>
      <c r="H5860" s="115">
        <v>71.428571428571004</v>
      </c>
      <c r="I5860" s="124">
        <v>17.142857142857</v>
      </c>
      <c r="J5860" s="112">
        <v>68.571428571428996</v>
      </c>
      <c r="K5860" s="64">
        <v>8.5714285714289993</v>
      </c>
      <c r="L5860" s="108">
        <v>5.7142857142860004</v>
      </c>
      <c r="M5860" s="83">
        <v>0</v>
      </c>
      <c r="N5860" s="64">
        <v>2.8571428571430002</v>
      </c>
      <c r="O5860" s="106">
        <v>5.7142857142860004</v>
      </c>
    </row>
    <row r="5862" spans="2:15" x14ac:dyDescent="0.2">
      <c r="B5862" s="40" t="str">
        <f xml:space="preserve"> HYPERLINK("#'目次'!B148", "[142]")</f>
        <v>[142]</v>
      </c>
      <c r="C5862" s="23" t="s">
        <v>270</v>
      </c>
    </row>
    <row r="5863" spans="2:15" x14ac:dyDescent="0.2">
      <c r="C5863" s="186" t="s">
        <v>271</v>
      </c>
    </row>
    <row r="5865" spans="2:15" x14ac:dyDescent="0.2">
      <c r="C5865" s="23" t="s">
        <v>48</v>
      </c>
    </row>
    <row r="5866" spans="2:15" ht="36" x14ac:dyDescent="0.2">
      <c r="D5866" s="195"/>
      <c r="E5866" s="196"/>
      <c r="F5866" s="196"/>
      <c r="G5866" s="37" t="s">
        <v>15</v>
      </c>
      <c r="H5866" s="33" t="s">
        <v>272</v>
      </c>
      <c r="I5866" s="13" t="s">
        <v>273</v>
      </c>
      <c r="J5866" s="13" t="s">
        <v>274</v>
      </c>
      <c r="K5866" s="13" t="s">
        <v>275</v>
      </c>
      <c r="L5866" s="13" t="s">
        <v>276</v>
      </c>
      <c r="M5866" s="13" t="s">
        <v>97</v>
      </c>
      <c r="N5866" s="13" t="s">
        <v>99</v>
      </c>
      <c r="O5866" s="38" t="s">
        <v>18</v>
      </c>
    </row>
    <row r="5867" spans="2:15" x14ac:dyDescent="0.2">
      <c r="D5867" s="197"/>
      <c r="E5867" s="198"/>
      <c r="F5867" s="198"/>
      <c r="G5867" s="35"/>
      <c r="H5867" s="39"/>
      <c r="I5867" s="14"/>
      <c r="J5867" s="14"/>
      <c r="K5867" s="14"/>
      <c r="L5867" s="14"/>
      <c r="M5867" s="14"/>
      <c r="N5867" s="14"/>
      <c r="O5867" s="34"/>
    </row>
    <row r="5868" spans="2:15" x14ac:dyDescent="0.2">
      <c r="D5868" s="78"/>
      <c r="E5868" s="79" t="s">
        <v>15</v>
      </c>
      <c r="F5868" s="66"/>
      <c r="G5868" s="36">
        <v>474</v>
      </c>
      <c r="H5868" s="17">
        <v>335</v>
      </c>
      <c r="I5868" s="17">
        <v>35</v>
      </c>
      <c r="J5868" s="17">
        <v>146</v>
      </c>
      <c r="K5868" s="17">
        <v>37</v>
      </c>
      <c r="L5868" s="17">
        <v>194</v>
      </c>
      <c r="M5868" s="17">
        <v>88</v>
      </c>
      <c r="N5868" s="17">
        <v>4</v>
      </c>
      <c r="O5868" s="47">
        <v>17</v>
      </c>
    </row>
    <row r="5869" spans="2:15" x14ac:dyDescent="0.2">
      <c r="D5869" s="45"/>
      <c r="E5869" s="51"/>
      <c r="F5869" s="67"/>
      <c r="G5869" s="7">
        <v>100</v>
      </c>
      <c r="H5869" s="2">
        <v>70.675105485231995</v>
      </c>
      <c r="I5869" s="2">
        <v>7.3839662447260004</v>
      </c>
      <c r="J5869" s="2">
        <v>30.801687763713002</v>
      </c>
      <c r="K5869" s="2">
        <v>7.8059071729960001</v>
      </c>
      <c r="L5869" s="2">
        <v>40.928270042194001</v>
      </c>
      <c r="M5869" s="2">
        <v>18.565400843881999</v>
      </c>
      <c r="N5869" s="2">
        <v>0.84388185654000003</v>
      </c>
      <c r="O5869" s="15">
        <v>3.586497890295</v>
      </c>
    </row>
    <row r="5870" spans="2:15" x14ac:dyDescent="0.2">
      <c r="D5870" s="199" t="s">
        <v>49</v>
      </c>
      <c r="E5870" s="22" t="s">
        <v>50</v>
      </c>
      <c r="F5870" s="21"/>
      <c r="G5870" s="19">
        <v>5</v>
      </c>
      <c r="H5870" s="27">
        <v>5</v>
      </c>
      <c r="I5870" s="3">
        <v>0</v>
      </c>
      <c r="J5870" s="3">
        <v>0</v>
      </c>
      <c r="K5870" s="3">
        <v>0</v>
      </c>
      <c r="L5870" s="3">
        <v>1</v>
      </c>
      <c r="M5870" s="3">
        <v>0</v>
      </c>
      <c r="N5870" s="3">
        <v>0</v>
      </c>
      <c r="O5870" s="26">
        <v>0</v>
      </c>
    </row>
    <row r="5871" spans="2:15" x14ac:dyDescent="0.2">
      <c r="D5871" s="200"/>
      <c r="E5871" s="11"/>
      <c r="F5871" s="10"/>
      <c r="G5871" s="7">
        <v>100</v>
      </c>
      <c r="H5871" s="75">
        <v>100</v>
      </c>
      <c r="I5871" s="49">
        <v>0</v>
      </c>
      <c r="J5871" s="82">
        <v>0</v>
      </c>
      <c r="K5871" s="49">
        <v>0</v>
      </c>
      <c r="L5871" s="50">
        <v>20</v>
      </c>
      <c r="M5871" s="82">
        <v>0</v>
      </c>
      <c r="N5871" s="16">
        <v>0</v>
      </c>
      <c r="O5871" s="48">
        <v>0</v>
      </c>
    </row>
    <row r="5872" spans="2:15" x14ac:dyDescent="0.2">
      <c r="D5872" s="200"/>
      <c r="E5872" s="4" t="s">
        <v>51</v>
      </c>
      <c r="F5872" s="5"/>
      <c r="G5872" s="6">
        <v>45</v>
      </c>
      <c r="H5872" s="8">
        <v>28</v>
      </c>
      <c r="I5872" s="1">
        <v>4</v>
      </c>
      <c r="J5872" s="1">
        <v>15</v>
      </c>
      <c r="K5872" s="1">
        <v>4</v>
      </c>
      <c r="L5872" s="1">
        <v>17</v>
      </c>
      <c r="M5872" s="1">
        <v>7</v>
      </c>
      <c r="N5872" s="1">
        <v>1</v>
      </c>
      <c r="O5872" s="9">
        <v>2</v>
      </c>
    </row>
    <row r="5873" spans="4:15" x14ac:dyDescent="0.2">
      <c r="D5873" s="200"/>
      <c r="E5873" s="11"/>
      <c r="F5873" s="10"/>
      <c r="G5873" s="7">
        <v>100</v>
      </c>
      <c r="H5873" s="72">
        <v>62.222222222222001</v>
      </c>
      <c r="I5873" s="2">
        <v>8.8888888888889994</v>
      </c>
      <c r="J5873" s="2">
        <v>33.333333333333002</v>
      </c>
      <c r="K5873" s="2">
        <v>8.8888888888889994</v>
      </c>
      <c r="L5873" s="2">
        <v>37.777777777777999</v>
      </c>
      <c r="M5873" s="2">
        <v>15.555555555555999</v>
      </c>
      <c r="N5873" s="2">
        <v>2.2222222222219998</v>
      </c>
      <c r="O5873" s="15">
        <v>4.4444444444439997</v>
      </c>
    </row>
    <row r="5874" spans="4:15" x14ac:dyDescent="0.2">
      <c r="D5874" s="200"/>
      <c r="E5874" s="4" t="s">
        <v>52</v>
      </c>
      <c r="F5874" s="5"/>
      <c r="G5874" s="6">
        <v>7</v>
      </c>
      <c r="H5874" s="8">
        <v>5</v>
      </c>
      <c r="I5874" s="1">
        <v>2</v>
      </c>
      <c r="J5874" s="1">
        <v>5</v>
      </c>
      <c r="K5874" s="1">
        <v>1</v>
      </c>
      <c r="L5874" s="1">
        <v>3</v>
      </c>
      <c r="M5874" s="1">
        <v>1</v>
      </c>
      <c r="N5874" s="1">
        <v>0</v>
      </c>
      <c r="O5874" s="9">
        <v>0</v>
      </c>
    </row>
    <row r="5875" spans="4:15" x14ac:dyDescent="0.2">
      <c r="D5875" s="200"/>
      <c r="E5875" s="11"/>
      <c r="F5875" s="10"/>
      <c r="G5875" s="7">
        <v>100</v>
      </c>
      <c r="H5875" s="18">
        <v>71.428571428571004</v>
      </c>
      <c r="I5875" s="41">
        <v>28.571428571428999</v>
      </c>
      <c r="J5875" s="41">
        <v>71.428571428571004</v>
      </c>
      <c r="K5875" s="25">
        <v>14.285714285714</v>
      </c>
      <c r="L5875" s="2">
        <v>42.857142857143003</v>
      </c>
      <c r="M5875" s="2">
        <v>14.285714285714</v>
      </c>
      <c r="N5875" s="16">
        <v>0</v>
      </c>
      <c r="O5875" s="48">
        <v>0</v>
      </c>
    </row>
    <row r="5876" spans="4:15" x14ac:dyDescent="0.2">
      <c r="D5876" s="200"/>
      <c r="E5876" s="4" t="s">
        <v>53</v>
      </c>
      <c r="F5876" s="5"/>
      <c r="G5876" s="6">
        <v>14</v>
      </c>
      <c r="H5876" s="8">
        <v>11</v>
      </c>
      <c r="I5876" s="1">
        <v>0</v>
      </c>
      <c r="J5876" s="1">
        <v>3</v>
      </c>
      <c r="K5876" s="1">
        <v>3</v>
      </c>
      <c r="L5876" s="1">
        <v>5</v>
      </c>
      <c r="M5876" s="1">
        <v>2</v>
      </c>
      <c r="N5876" s="1">
        <v>0</v>
      </c>
      <c r="O5876" s="9">
        <v>0</v>
      </c>
    </row>
    <row r="5877" spans="4:15" x14ac:dyDescent="0.2">
      <c r="D5877" s="200"/>
      <c r="E5877" s="11"/>
      <c r="F5877" s="10"/>
      <c r="G5877" s="7">
        <v>100</v>
      </c>
      <c r="H5877" s="70">
        <v>78.571428571428996</v>
      </c>
      <c r="I5877" s="49">
        <v>0</v>
      </c>
      <c r="J5877" s="30">
        <v>21.428571428571001</v>
      </c>
      <c r="K5877" s="41">
        <v>21.428571428571001</v>
      </c>
      <c r="L5877" s="30">
        <v>35.714285714286</v>
      </c>
      <c r="M5877" s="2">
        <v>14.285714285714</v>
      </c>
      <c r="N5877" s="16">
        <v>0</v>
      </c>
      <c r="O5877" s="48">
        <v>0</v>
      </c>
    </row>
    <row r="5878" spans="4:15" x14ac:dyDescent="0.2">
      <c r="D5878" s="200"/>
      <c r="E5878" s="4" t="s">
        <v>54</v>
      </c>
      <c r="F5878" s="5"/>
      <c r="G5878" s="6">
        <v>104</v>
      </c>
      <c r="H5878" s="8">
        <v>68</v>
      </c>
      <c r="I5878" s="1">
        <v>3</v>
      </c>
      <c r="J5878" s="1">
        <v>35</v>
      </c>
      <c r="K5878" s="1">
        <v>4</v>
      </c>
      <c r="L5878" s="1">
        <v>49</v>
      </c>
      <c r="M5878" s="1">
        <v>25</v>
      </c>
      <c r="N5878" s="1">
        <v>0</v>
      </c>
      <c r="O5878" s="9">
        <v>4</v>
      </c>
    </row>
    <row r="5879" spans="4:15" x14ac:dyDescent="0.2">
      <c r="D5879" s="200"/>
      <c r="E5879" s="11"/>
      <c r="F5879" s="10"/>
      <c r="G5879" s="7">
        <v>100</v>
      </c>
      <c r="H5879" s="72">
        <v>65.384615384615003</v>
      </c>
      <c r="I5879" s="2">
        <v>2.884615384615</v>
      </c>
      <c r="J5879" s="2">
        <v>33.653846153845997</v>
      </c>
      <c r="K5879" s="2">
        <v>3.8461538461539999</v>
      </c>
      <c r="L5879" s="25">
        <v>47.115384615384997</v>
      </c>
      <c r="M5879" s="25">
        <v>24.038461538461998</v>
      </c>
      <c r="N5879" s="16">
        <v>0</v>
      </c>
      <c r="O5879" s="15">
        <v>3.8461538461539999</v>
      </c>
    </row>
    <row r="5880" spans="4:15" x14ac:dyDescent="0.2">
      <c r="D5880" s="200"/>
      <c r="E5880" s="4" t="s">
        <v>55</v>
      </c>
      <c r="F5880" s="5"/>
      <c r="G5880" s="6">
        <v>68</v>
      </c>
      <c r="H5880" s="8">
        <v>50</v>
      </c>
      <c r="I5880" s="1">
        <v>5</v>
      </c>
      <c r="J5880" s="1">
        <v>16</v>
      </c>
      <c r="K5880" s="1">
        <v>3</v>
      </c>
      <c r="L5880" s="1">
        <v>35</v>
      </c>
      <c r="M5880" s="1">
        <v>15</v>
      </c>
      <c r="N5880" s="1">
        <v>0</v>
      </c>
      <c r="O5880" s="9">
        <v>2</v>
      </c>
    </row>
    <row r="5881" spans="4:15" x14ac:dyDescent="0.2">
      <c r="D5881" s="200"/>
      <c r="E5881" s="11"/>
      <c r="F5881" s="10"/>
      <c r="G5881" s="7">
        <v>100</v>
      </c>
      <c r="H5881" s="18">
        <v>73.529411764705998</v>
      </c>
      <c r="I5881" s="2">
        <v>7.352941176471</v>
      </c>
      <c r="J5881" s="30">
        <v>23.529411764706001</v>
      </c>
      <c r="K5881" s="2">
        <v>4.4117647058819998</v>
      </c>
      <c r="L5881" s="41">
        <v>51.470588235294002</v>
      </c>
      <c r="M5881" s="2">
        <v>22.058823529411999</v>
      </c>
      <c r="N5881" s="16">
        <v>0</v>
      </c>
      <c r="O5881" s="15">
        <v>2.9411764705880001</v>
      </c>
    </row>
    <row r="5882" spans="4:15" x14ac:dyDescent="0.2">
      <c r="D5882" s="200"/>
      <c r="E5882" s="4" t="s">
        <v>56</v>
      </c>
      <c r="F5882" s="5"/>
      <c r="G5882" s="6">
        <v>77</v>
      </c>
      <c r="H5882" s="8">
        <v>62</v>
      </c>
      <c r="I5882" s="1">
        <v>7</v>
      </c>
      <c r="J5882" s="1">
        <v>27</v>
      </c>
      <c r="K5882" s="1">
        <v>9</v>
      </c>
      <c r="L5882" s="1">
        <v>31</v>
      </c>
      <c r="M5882" s="1">
        <v>11</v>
      </c>
      <c r="N5882" s="1">
        <v>1</v>
      </c>
      <c r="O5882" s="9">
        <v>1</v>
      </c>
    </row>
    <row r="5883" spans="4:15" x14ac:dyDescent="0.2">
      <c r="D5883" s="200"/>
      <c r="E5883" s="11"/>
      <c r="F5883" s="10"/>
      <c r="G5883" s="7">
        <v>100</v>
      </c>
      <c r="H5883" s="70">
        <v>80.519480519480993</v>
      </c>
      <c r="I5883" s="2">
        <v>9.0909090909089993</v>
      </c>
      <c r="J5883" s="2">
        <v>35.064935064935</v>
      </c>
      <c r="K5883" s="2">
        <v>11.688311688312</v>
      </c>
      <c r="L5883" s="2">
        <v>40.259740259739999</v>
      </c>
      <c r="M5883" s="2">
        <v>14.285714285714</v>
      </c>
      <c r="N5883" s="2">
        <v>1.298701298701</v>
      </c>
      <c r="O5883" s="15">
        <v>1.298701298701</v>
      </c>
    </row>
    <row r="5884" spans="4:15" x14ac:dyDescent="0.2">
      <c r="D5884" s="200"/>
      <c r="E5884" s="4" t="s">
        <v>57</v>
      </c>
      <c r="F5884" s="5"/>
      <c r="G5884" s="6">
        <v>53</v>
      </c>
      <c r="H5884" s="8">
        <v>43</v>
      </c>
      <c r="I5884" s="1">
        <v>6</v>
      </c>
      <c r="J5884" s="1">
        <v>20</v>
      </c>
      <c r="K5884" s="1">
        <v>4</v>
      </c>
      <c r="L5884" s="1">
        <v>18</v>
      </c>
      <c r="M5884" s="1">
        <v>6</v>
      </c>
      <c r="N5884" s="1">
        <v>1</v>
      </c>
      <c r="O5884" s="9">
        <v>4</v>
      </c>
    </row>
    <row r="5885" spans="4:15" x14ac:dyDescent="0.2">
      <c r="D5885" s="200"/>
      <c r="E5885" s="11"/>
      <c r="F5885" s="10"/>
      <c r="G5885" s="7">
        <v>100</v>
      </c>
      <c r="H5885" s="75">
        <v>81.132075471698002</v>
      </c>
      <c r="I5885" s="2">
        <v>11.320754716981</v>
      </c>
      <c r="J5885" s="25">
        <v>37.735849056604003</v>
      </c>
      <c r="K5885" s="2">
        <v>7.547169811321</v>
      </c>
      <c r="L5885" s="30">
        <v>33.962264150943</v>
      </c>
      <c r="M5885" s="30">
        <v>11.320754716981</v>
      </c>
      <c r="N5885" s="2">
        <v>1.88679245283</v>
      </c>
      <c r="O5885" s="15">
        <v>7.547169811321</v>
      </c>
    </row>
    <row r="5886" spans="4:15" x14ac:dyDescent="0.2">
      <c r="D5886" s="200"/>
      <c r="E5886" s="4" t="s">
        <v>58</v>
      </c>
      <c r="F5886" s="5"/>
      <c r="G5886" s="6">
        <v>67</v>
      </c>
      <c r="H5886" s="8">
        <v>40</v>
      </c>
      <c r="I5886" s="1">
        <v>2</v>
      </c>
      <c r="J5886" s="1">
        <v>8</v>
      </c>
      <c r="K5886" s="1">
        <v>6</v>
      </c>
      <c r="L5886" s="1">
        <v>31</v>
      </c>
      <c r="M5886" s="1">
        <v>20</v>
      </c>
      <c r="N5886" s="1">
        <v>1</v>
      </c>
      <c r="O5886" s="9">
        <v>2</v>
      </c>
    </row>
    <row r="5887" spans="4:15" x14ac:dyDescent="0.2">
      <c r="D5887" s="200"/>
      <c r="E5887" s="11"/>
      <c r="F5887" s="10"/>
      <c r="G5887" s="7">
        <v>100</v>
      </c>
      <c r="H5887" s="97">
        <v>59.701492537313001</v>
      </c>
      <c r="I5887" s="2">
        <v>2.985074626866</v>
      </c>
      <c r="J5887" s="50">
        <v>11.940298507463</v>
      </c>
      <c r="K5887" s="2">
        <v>8.9552238805969999</v>
      </c>
      <c r="L5887" s="25">
        <v>46.268656716418</v>
      </c>
      <c r="M5887" s="41">
        <v>29.850746268657002</v>
      </c>
      <c r="N5887" s="2">
        <v>1.492537313433</v>
      </c>
      <c r="O5887" s="15">
        <v>2.985074626866</v>
      </c>
    </row>
    <row r="5888" spans="4:15" x14ac:dyDescent="0.2">
      <c r="D5888" s="200"/>
      <c r="E5888" s="4" t="s">
        <v>59</v>
      </c>
      <c r="F5888" s="5"/>
      <c r="G5888" s="6">
        <v>34</v>
      </c>
      <c r="H5888" s="8">
        <v>23</v>
      </c>
      <c r="I5888" s="1">
        <v>6</v>
      </c>
      <c r="J5888" s="1">
        <v>17</v>
      </c>
      <c r="K5888" s="1">
        <v>3</v>
      </c>
      <c r="L5888" s="1">
        <v>4</v>
      </c>
      <c r="M5888" s="1">
        <v>1</v>
      </c>
      <c r="N5888" s="1">
        <v>0</v>
      </c>
      <c r="O5888" s="9">
        <v>2</v>
      </c>
    </row>
    <row r="5889" spans="4:15" x14ac:dyDescent="0.2">
      <c r="D5889" s="200"/>
      <c r="E5889" s="11"/>
      <c r="F5889" s="10"/>
      <c r="G5889" s="7">
        <v>100</v>
      </c>
      <c r="H5889" s="18">
        <v>67.647058823528994</v>
      </c>
      <c r="I5889" s="41">
        <v>17.647058823529001</v>
      </c>
      <c r="J5889" s="41">
        <v>50</v>
      </c>
      <c r="K5889" s="2">
        <v>8.8235294117649996</v>
      </c>
      <c r="L5889" s="50">
        <v>11.764705882353001</v>
      </c>
      <c r="M5889" s="50">
        <v>2.9411764705880001</v>
      </c>
      <c r="N5889" s="16">
        <v>0</v>
      </c>
      <c r="O5889" s="15">
        <v>5.8823529411760003</v>
      </c>
    </row>
    <row r="5890" spans="4:15" x14ac:dyDescent="0.2">
      <c r="D5890" s="199" t="s">
        <v>60</v>
      </c>
      <c r="E5890" s="22" t="s">
        <v>61</v>
      </c>
      <c r="F5890" s="21"/>
      <c r="G5890" s="19">
        <v>69</v>
      </c>
      <c r="H5890" s="27">
        <v>50</v>
      </c>
      <c r="I5890" s="3">
        <v>8</v>
      </c>
      <c r="J5890" s="3">
        <v>25</v>
      </c>
      <c r="K5890" s="3">
        <v>4</v>
      </c>
      <c r="L5890" s="3">
        <v>23</v>
      </c>
      <c r="M5890" s="3">
        <v>12</v>
      </c>
      <c r="N5890" s="3">
        <v>1</v>
      </c>
      <c r="O5890" s="26">
        <v>1</v>
      </c>
    </row>
    <row r="5891" spans="4:15" x14ac:dyDescent="0.2">
      <c r="D5891" s="200"/>
      <c r="E5891" s="11"/>
      <c r="F5891" s="10"/>
      <c r="G5891" s="7">
        <v>100</v>
      </c>
      <c r="H5891" s="18">
        <v>72.463768115942003</v>
      </c>
      <c r="I5891" s="2">
        <v>11.594202898551</v>
      </c>
      <c r="J5891" s="25">
        <v>36.231884057971001</v>
      </c>
      <c r="K5891" s="2">
        <v>5.7971014492749999</v>
      </c>
      <c r="L5891" s="30">
        <v>33.333333333333002</v>
      </c>
      <c r="M5891" s="2">
        <v>17.391304347826001</v>
      </c>
      <c r="N5891" s="2">
        <v>1.449275362319</v>
      </c>
      <c r="O5891" s="15">
        <v>1.449275362319</v>
      </c>
    </row>
    <row r="5892" spans="4:15" x14ac:dyDescent="0.2">
      <c r="D5892" s="200"/>
      <c r="E5892" s="4" t="s">
        <v>62</v>
      </c>
      <c r="F5892" s="5"/>
      <c r="G5892" s="6">
        <v>57</v>
      </c>
      <c r="H5892" s="8">
        <v>40</v>
      </c>
      <c r="I5892" s="1">
        <v>3</v>
      </c>
      <c r="J5892" s="1">
        <v>18</v>
      </c>
      <c r="K5892" s="1">
        <v>4</v>
      </c>
      <c r="L5892" s="1">
        <v>20</v>
      </c>
      <c r="M5892" s="1">
        <v>8</v>
      </c>
      <c r="N5892" s="1">
        <v>0</v>
      </c>
      <c r="O5892" s="9">
        <v>1</v>
      </c>
    </row>
    <row r="5893" spans="4:15" x14ac:dyDescent="0.2">
      <c r="D5893" s="200"/>
      <c r="E5893" s="11"/>
      <c r="F5893" s="10"/>
      <c r="G5893" s="7">
        <v>100</v>
      </c>
      <c r="H5893" s="18">
        <v>70.175438596491006</v>
      </c>
      <c r="I5893" s="2">
        <v>5.2631578947369997</v>
      </c>
      <c r="J5893" s="2">
        <v>31.578947368421002</v>
      </c>
      <c r="K5893" s="2">
        <v>7.0175438596489998</v>
      </c>
      <c r="L5893" s="30">
        <v>35.087719298246</v>
      </c>
      <c r="M5893" s="2">
        <v>14.035087719298</v>
      </c>
      <c r="N5893" s="16">
        <v>0</v>
      </c>
      <c r="O5893" s="15">
        <v>1.7543859649119999</v>
      </c>
    </row>
    <row r="5894" spans="4:15" x14ac:dyDescent="0.2">
      <c r="D5894" s="200"/>
      <c r="E5894" s="4" t="s">
        <v>63</v>
      </c>
      <c r="F5894" s="5"/>
      <c r="G5894" s="6">
        <v>48</v>
      </c>
      <c r="H5894" s="8">
        <v>36</v>
      </c>
      <c r="I5894" s="1">
        <v>6</v>
      </c>
      <c r="J5894" s="1">
        <v>13</v>
      </c>
      <c r="K5894" s="1">
        <v>3</v>
      </c>
      <c r="L5894" s="1">
        <v>21</v>
      </c>
      <c r="M5894" s="1">
        <v>13</v>
      </c>
      <c r="N5894" s="1">
        <v>0</v>
      </c>
      <c r="O5894" s="9">
        <v>3</v>
      </c>
    </row>
    <row r="5895" spans="4:15" x14ac:dyDescent="0.2">
      <c r="D5895" s="200"/>
      <c r="E5895" s="11"/>
      <c r="F5895" s="10"/>
      <c r="G5895" s="7">
        <v>100</v>
      </c>
      <c r="H5895" s="18">
        <v>75</v>
      </c>
      <c r="I5895" s="25">
        <v>12.5</v>
      </c>
      <c r="J5895" s="2">
        <v>27.083333333333002</v>
      </c>
      <c r="K5895" s="2">
        <v>6.25</v>
      </c>
      <c r="L5895" s="2">
        <v>43.75</v>
      </c>
      <c r="M5895" s="25">
        <v>27.083333333333002</v>
      </c>
      <c r="N5895" s="16">
        <v>0</v>
      </c>
      <c r="O5895" s="15">
        <v>6.25</v>
      </c>
    </row>
    <row r="5896" spans="4:15" x14ac:dyDescent="0.2">
      <c r="D5896" s="200"/>
      <c r="E5896" s="4" t="s">
        <v>64</v>
      </c>
      <c r="F5896" s="5"/>
      <c r="G5896" s="6">
        <v>61</v>
      </c>
      <c r="H5896" s="8">
        <v>41</v>
      </c>
      <c r="I5896" s="1">
        <v>3</v>
      </c>
      <c r="J5896" s="1">
        <v>24</v>
      </c>
      <c r="K5896" s="1">
        <v>7</v>
      </c>
      <c r="L5896" s="1">
        <v>35</v>
      </c>
      <c r="M5896" s="1">
        <v>12</v>
      </c>
      <c r="N5896" s="1">
        <v>0</v>
      </c>
      <c r="O5896" s="9">
        <v>0</v>
      </c>
    </row>
    <row r="5897" spans="4:15" x14ac:dyDescent="0.2">
      <c r="D5897" s="200"/>
      <c r="E5897" s="11"/>
      <c r="F5897" s="10"/>
      <c r="G5897" s="7">
        <v>100</v>
      </c>
      <c r="H5897" s="18">
        <v>67.213114754098001</v>
      </c>
      <c r="I5897" s="2">
        <v>4.918032786885</v>
      </c>
      <c r="J5897" s="25">
        <v>39.344262295081997</v>
      </c>
      <c r="K5897" s="2">
        <v>11.475409836066</v>
      </c>
      <c r="L5897" s="41">
        <v>57.377049180328001</v>
      </c>
      <c r="M5897" s="2">
        <v>19.672131147540998</v>
      </c>
      <c r="N5897" s="16">
        <v>0</v>
      </c>
      <c r="O5897" s="48">
        <v>0</v>
      </c>
    </row>
    <row r="5898" spans="4:15" x14ac:dyDescent="0.2">
      <c r="D5898" s="200"/>
      <c r="E5898" s="4" t="s">
        <v>65</v>
      </c>
      <c r="F5898" s="5"/>
      <c r="G5898" s="6">
        <v>49</v>
      </c>
      <c r="H5898" s="8">
        <v>37</v>
      </c>
      <c r="I5898" s="1">
        <v>2</v>
      </c>
      <c r="J5898" s="1">
        <v>12</v>
      </c>
      <c r="K5898" s="1">
        <v>1</v>
      </c>
      <c r="L5898" s="1">
        <v>24</v>
      </c>
      <c r="M5898" s="1">
        <v>11</v>
      </c>
      <c r="N5898" s="1">
        <v>0</v>
      </c>
      <c r="O5898" s="9">
        <v>2</v>
      </c>
    </row>
    <row r="5899" spans="4:15" x14ac:dyDescent="0.2">
      <c r="D5899" s="200"/>
      <c r="E5899" s="11"/>
      <c r="F5899" s="10"/>
      <c r="G5899" s="7">
        <v>100</v>
      </c>
      <c r="H5899" s="18">
        <v>75.510204081633006</v>
      </c>
      <c r="I5899" s="2">
        <v>4.0816326530609999</v>
      </c>
      <c r="J5899" s="30">
        <v>24.489795918367001</v>
      </c>
      <c r="K5899" s="30">
        <v>2.040816326531</v>
      </c>
      <c r="L5899" s="25">
        <v>48.979591836734997</v>
      </c>
      <c r="M5899" s="2">
        <v>22.448979591836999</v>
      </c>
      <c r="N5899" s="16">
        <v>0</v>
      </c>
      <c r="O5899" s="15">
        <v>4.0816326530609999</v>
      </c>
    </row>
    <row r="5900" spans="4:15" x14ac:dyDescent="0.2">
      <c r="D5900" s="200"/>
      <c r="E5900" s="4" t="s">
        <v>66</v>
      </c>
      <c r="F5900" s="5"/>
      <c r="G5900" s="6">
        <v>48</v>
      </c>
      <c r="H5900" s="8">
        <v>36</v>
      </c>
      <c r="I5900" s="1">
        <v>6</v>
      </c>
      <c r="J5900" s="1">
        <v>20</v>
      </c>
      <c r="K5900" s="1">
        <v>4</v>
      </c>
      <c r="L5900" s="1">
        <v>16</v>
      </c>
      <c r="M5900" s="1">
        <v>10</v>
      </c>
      <c r="N5900" s="1">
        <v>1</v>
      </c>
      <c r="O5900" s="9">
        <v>1</v>
      </c>
    </row>
    <row r="5901" spans="4:15" x14ac:dyDescent="0.2">
      <c r="D5901" s="200"/>
      <c r="E5901" s="11"/>
      <c r="F5901" s="10"/>
      <c r="G5901" s="7">
        <v>100</v>
      </c>
      <c r="H5901" s="18">
        <v>75</v>
      </c>
      <c r="I5901" s="25">
        <v>12.5</v>
      </c>
      <c r="J5901" s="41">
        <v>41.666666666666998</v>
      </c>
      <c r="K5901" s="2">
        <v>8.333333333333</v>
      </c>
      <c r="L5901" s="30">
        <v>33.333333333333002</v>
      </c>
      <c r="M5901" s="2">
        <v>20.833333333333002</v>
      </c>
      <c r="N5901" s="2">
        <v>2.083333333333</v>
      </c>
      <c r="O5901" s="15">
        <v>2.083333333333</v>
      </c>
    </row>
    <row r="5902" spans="4:15" x14ac:dyDescent="0.2">
      <c r="D5902" s="200"/>
      <c r="E5902" s="4" t="s">
        <v>67</v>
      </c>
      <c r="F5902" s="5"/>
      <c r="G5902" s="6">
        <v>64</v>
      </c>
      <c r="H5902" s="8">
        <v>41</v>
      </c>
      <c r="I5902" s="1">
        <v>3</v>
      </c>
      <c r="J5902" s="1">
        <v>15</v>
      </c>
      <c r="K5902" s="1">
        <v>6</v>
      </c>
      <c r="L5902" s="1">
        <v>20</v>
      </c>
      <c r="M5902" s="1">
        <v>12</v>
      </c>
      <c r="N5902" s="1">
        <v>1</v>
      </c>
      <c r="O5902" s="9">
        <v>4</v>
      </c>
    </row>
    <row r="5903" spans="4:15" x14ac:dyDescent="0.2">
      <c r="D5903" s="200"/>
      <c r="E5903" s="11"/>
      <c r="F5903" s="10"/>
      <c r="G5903" s="7">
        <v>100</v>
      </c>
      <c r="H5903" s="72">
        <v>64.0625</v>
      </c>
      <c r="I5903" s="2">
        <v>4.6875</v>
      </c>
      <c r="J5903" s="30">
        <v>23.4375</v>
      </c>
      <c r="K5903" s="2">
        <v>9.375</v>
      </c>
      <c r="L5903" s="30">
        <v>31.25</v>
      </c>
      <c r="M5903" s="2">
        <v>18.75</v>
      </c>
      <c r="N5903" s="2">
        <v>1.5625</v>
      </c>
      <c r="O5903" s="15">
        <v>6.25</v>
      </c>
    </row>
    <row r="5904" spans="4:15" x14ac:dyDescent="0.2">
      <c r="D5904" s="200"/>
      <c r="E5904" s="4" t="s">
        <v>68</v>
      </c>
      <c r="F5904" s="5"/>
      <c r="G5904" s="6">
        <v>16</v>
      </c>
      <c r="H5904" s="8">
        <v>12</v>
      </c>
      <c r="I5904" s="1">
        <v>1</v>
      </c>
      <c r="J5904" s="1">
        <v>5</v>
      </c>
      <c r="K5904" s="1">
        <v>1</v>
      </c>
      <c r="L5904" s="1">
        <v>6</v>
      </c>
      <c r="M5904" s="1">
        <v>3</v>
      </c>
      <c r="N5904" s="1">
        <v>1</v>
      </c>
      <c r="O5904" s="9">
        <v>1</v>
      </c>
    </row>
    <row r="5905" spans="2:15" x14ac:dyDescent="0.2">
      <c r="D5905" s="200"/>
      <c r="E5905" s="11"/>
      <c r="F5905" s="10"/>
      <c r="G5905" s="7">
        <v>100</v>
      </c>
      <c r="H5905" s="18">
        <v>75</v>
      </c>
      <c r="I5905" s="2">
        <v>6.25</v>
      </c>
      <c r="J5905" s="2">
        <v>31.25</v>
      </c>
      <c r="K5905" s="2">
        <v>6.25</v>
      </c>
      <c r="L5905" s="2">
        <v>37.5</v>
      </c>
      <c r="M5905" s="2">
        <v>18.75</v>
      </c>
      <c r="N5905" s="25">
        <v>6.25</v>
      </c>
      <c r="O5905" s="15">
        <v>6.25</v>
      </c>
    </row>
    <row r="5906" spans="2:15" x14ac:dyDescent="0.2">
      <c r="D5906" s="200"/>
      <c r="E5906" s="4" t="s">
        <v>69</v>
      </c>
      <c r="F5906" s="5"/>
      <c r="G5906" s="6">
        <v>11</v>
      </c>
      <c r="H5906" s="8">
        <v>6</v>
      </c>
      <c r="I5906" s="1">
        <v>0</v>
      </c>
      <c r="J5906" s="1">
        <v>1</v>
      </c>
      <c r="K5906" s="1">
        <v>2</v>
      </c>
      <c r="L5906" s="1">
        <v>6</v>
      </c>
      <c r="M5906" s="1">
        <v>1</v>
      </c>
      <c r="N5906" s="1">
        <v>0</v>
      </c>
      <c r="O5906" s="9">
        <v>1</v>
      </c>
    </row>
    <row r="5907" spans="2:15" x14ac:dyDescent="0.2">
      <c r="D5907" s="200"/>
      <c r="E5907" s="11"/>
      <c r="F5907" s="10"/>
      <c r="G5907" s="7">
        <v>100</v>
      </c>
      <c r="H5907" s="97">
        <v>54.545454545455001</v>
      </c>
      <c r="I5907" s="49">
        <v>0</v>
      </c>
      <c r="J5907" s="50">
        <v>9.0909090909089993</v>
      </c>
      <c r="K5907" s="41">
        <v>18.181818181817999</v>
      </c>
      <c r="L5907" s="41">
        <v>54.545454545455001</v>
      </c>
      <c r="M5907" s="30">
        <v>9.0909090909089993</v>
      </c>
      <c r="N5907" s="16">
        <v>0</v>
      </c>
      <c r="O5907" s="85">
        <v>9.0909090909089993</v>
      </c>
    </row>
    <row r="5908" spans="2:15" x14ac:dyDescent="0.2">
      <c r="D5908" s="199" t="s">
        <v>70</v>
      </c>
      <c r="E5908" s="22" t="s">
        <v>18</v>
      </c>
      <c r="F5908" s="21"/>
      <c r="G5908" s="19">
        <v>0</v>
      </c>
      <c r="H5908" s="27">
        <v>0</v>
      </c>
      <c r="I5908" s="3">
        <v>0</v>
      </c>
      <c r="J5908" s="3">
        <v>0</v>
      </c>
      <c r="K5908" s="3">
        <v>0</v>
      </c>
      <c r="L5908" s="3">
        <v>0</v>
      </c>
      <c r="M5908" s="3">
        <v>0</v>
      </c>
      <c r="N5908" s="3">
        <v>0</v>
      </c>
      <c r="O5908" s="26">
        <v>0</v>
      </c>
    </row>
    <row r="5909" spans="2:15" x14ac:dyDescent="0.2">
      <c r="D5909" s="201"/>
      <c r="E5909" s="45"/>
      <c r="F5909" s="51"/>
      <c r="G5909" s="119">
        <v>0</v>
      </c>
      <c r="H5909" s="136">
        <v>0</v>
      </c>
      <c r="I5909" s="103">
        <v>0</v>
      </c>
      <c r="J5909" s="83">
        <v>0</v>
      </c>
      <c r="K5909" s="103">
        <v>0</v>
      </c>
      <c r="L5909" s="83">
        <v>0</v>
      </c>
      <c r="M5909" s="83">
        <v>0</v>
      </c>
      <c r="N5909" s="62">
        <v>0</v>
      </c>
      <c r="O5909" s="116">
        <v>0</v>
      </c>
    </row>
    <row r="5911" spans="2:15" x14ac:dyDescent="0.2">
      <c r="B5911" s="40" t="str">
        <f xml:space="preserve"> HYPERLINK("#'目次'!B149", "[143]")</f>
        <v>[143]</v>
      </c>
      <c r="C5911" s="23" t="s">
        <v>270</v>
      </c>
    </row>
    <row r="5912" spans="2:15" x14ac:dyDescent="0.2">
      <c r="C5912" s="186" t="s">
        <v>271</v>
      </c>
    </row>
    <row r="5914" spans="2:15" x14ac:dyDescent="0.2">
      <c r="C5914" s="23" t="s">
        <v>73</v>
      </c>
    </row>
    <row r="5915" spans="2:15" ht="36" x14ac:dyDescent="0.2">
      <c r="D5915" s="195"/>
      <c r="E5915" s="196"/>
      <c r="F5915" s="196"/>
      <c r="G5915" s="37" t="s">
        <v>15</v>
      </c>
      <c r="H5915" s="33" t="s">
        <v>272</v>
      </c>
      <c r="I5915" s="13" t="s">
        <v>273</v>
      </c>
      <c r="J5915" s="13" t="s">
        <v>274</v>
      </c>
      <c r="K5915" s="13" t="s">
        <v>275</v>
      </c>
      <c r="L5915" s="13" t="s">
        <v>276</v>
      </c>
      <c r="M5915" s="13" t="s">
        <v>97</v>
      </c>
      <c r="N5915" s="13" t="s">
        <v>99</v>
      </c>
      <c r="O5915" s="38" t="s">
        <v>18</v>
      </c>
    </row>
    <row r="5916" spans="2:15" x14ac:dyDescent="0.2">
      <c r="D5916" s="197"/>
      <c r="E5916" s="198"/>
      <c r="F5916" s="198"/>
      <c r="G5916" s="35"/>
      <c r="H5916" s="39"/>
      <c r="I5916" s="14"/>
      <c r="J5916" s="14"/>
      <c r="K5916" s="14"/>
      <c r="L5916" s="14"/>
      <c r="M5916" s="14"/>
      <c r="N5916" s="14"/>
      <c r="O5916" s="34"/>
    </row>
    <row r="5917" spans="2:15" x14ac:dyDescent="0.2">
      <c r="D5917" s="78"/>
      <c r="E5917" s="79" t="s">
        <v>15</v>
      </c>
      <c r="F5917" s="66"/>
      <c r="G5917" s="36">
        <v>474</v>
      </c>
      <c r="H5917" s="17">
        <v>335</v>
      </c>
      <c r="I5917" s="17">
        <v>35</v>
      </c>
      <c r="J5917" s="17">
        <v>146</v>
      </c>
      <c r="K5917" s="17">
        <v>37</v>
      </c>
      <c r="L5917" s="17">
        <v>194</v>
      </c>
      <c r="M5917" s="17">
        <v>88</v>
      </c>
      <c r="N5917" s="17">
        <v>4</v>
      </c>
      <c r="O5917" s="47">
        <v>17</v>
      </c>
    </row>
    <row r="5918" spans="2:15" x14ac:dyDescent="0.2">
      <c r="D5918" s="45"/>
      <c r="E5918" s="51"/>
      <c r="F5918" s="67"/>
      <c r="G5918" s="7">
        <v>100</v>
      </c>
      <c r="H5918" s="2">
        <v>70.675105485231995</v>
      </c>
      <c r="I5918" s="2">
        <v>7.3839662447260004</v>
      </c>
      <c r="J5918" s="2">
        <v>30.801687763713002</v>
      </c>
      <c r="K5918" s="2">
        <v>7.8059071729960001</v>
      </c>
      <c r="L5918" s="2">
        <v>40.928270042194001</v>
      </c>
      <c r="M5918" s="2">
        <v>18.565400843881999</v>
      </c>
      <c r="N5918" s="2">
        <v>0.84388185654000003</v>
      </c>
      <c r="O5918" s="15">
        <v>3.586497890295</v>
      </c>
    </row>
    <row r="5919" spans="2:15" x14ac:dyDescent="0.2">
      <c r="D5919" s="199" t="s">
        <v>74</v>
      </c>
      <c r="E5919" s="22" t="s">
        <v>75</v>
      </c>
      <c r="F5919" s="21"/>
      <c r="G5919" s="19">
        <v>238</v>
      </c>
      <c r="H5919" s="27">
        <v>157</v>
      </c>
      <c r="I5919" s="3">
        <v>17</v>
      </c>
      <c r="J5919" s="3">
        <v>71</v>
      </c>
      <c r="K5919" s="3">
        <v>19</v>
      </c>
      <c r="L5919" s="3">
        <v>104</v>
      </c>
      <c r="M5919" s="3">
        <v>41</v>
      </c>
      <c r="N5919" s="3">
        <v>2</v>
      </c>
      <c r="O5919" s="26">
        <v>10</v>
      </c>
    </row>
    <row r="5920" spans="2:15" x14ac:dyDescent="0.2">
      <c r="D5920" s="200"/>
      <c r="E5920" s="11"/>
      <c r="F5920" s="10"/>
      <c r="G5920" s="7">
        <v>100</v>
      </c>
      <c r="H5920" s="18">
        <v>65.966386554622005</v>
      </c>
      <c r="I5920" s="2">
        <v>7.1428571428570002</v>
      </c>
      <c r="J5920" s="2">
        <v>29.831932773108999</v>
      </c>
      <c r="K5920" s="2">
        <v>7.9831932773109999</v>
      </c>
      <c r="L5920" s="2">
        <v>43.697478991597002</v>
      </c>
      <c r="M5920" s="2">
        <v>17.226890756303</v>
      </c>
      <c r="N5920" s="2">
        <v>0.84033613445400002</v>
      </c>
      <c r="O5920" s="15">
        <v>4.2016806722690001</v>
      </c>
    </row>
    <row r="5921" spans="4:15" x14ac:dyDescent="0.2">
      <c r="D5921" s="200"/>
      <c r="E5921" s="4" t="s">
        <v>34</v>
      </c>
      <c r="F5921" s="5"/>
      <c r="G5921" s="6">
        <v>28</v>
      </c>
      <c r="H5921" s="8">
        <v>15</v>
      </c>
      <c r="I5921" s="1">
        <v>1</v>
      </c>
      <c r="J5921" s="1">
        <v>4</v>
      </c>
      <c r="K5921" s="1">
        <v>2</v>
      </c>
      <c r="L5921" s="1">
        <v>15</v>
      </c>
      <c r="M5921" s="1">
        <v>9</v>
      </c>
      <c r="N5921" s="1">
        <v>0</v>
      </c>
      <c r="O5921" s="9">
        <v>2</v>
      </c>
    </row>
    <row r="5922" spans="4:15" x14ac:dyDescent="0.2">
      <c r="D5922" s="200"/>
      <c r="E5922" s="11"/>
      <c r="F5922" s="10"/>
      <c r="G5922" s="7">
        <v>100</v>
      </c>
      <c r="H5922" s="97">
        <v>53.571428571429003</v>
      </c>
      <c r="I5922" s="2">
        <v>3.5714285714290002</v>
      </c>
      <c r="J5922" s="50">
        <v>14.285714285714</v>
      </c>
      <c r="K5922" s="2">
        <v>7.1428571428570002</v>
      </c>
      <c r="L5922" s="41">
        <v>53.571428571429003</v>
      </c>
      <c r="M5922" s="41">
        <v>32.142857142856997</v>
      </c>
      <c r="N5922" s="16">
        <v>0</v>
      </c>
      <c r="O5922" s="15">
        <v>7.1428571428570002</v>
      </c>
    </row>
    <row r="5923" spans="4:15" x14ac:dyDescent="0.2">
      <c r="D5923" s="200"/>
      <c r="E5923" s="4" t="s">
        <v>35</v>
      </c>
      <c r="F5923" s="5"/>
      <c r="G5923" s="6">
        <v>29</v>
      </c>
      <c r="H5923" s="8">
        <v>16</v>
      </c>
      <c r="I5923" s="1">
        <v>1</v>
      </c>
      <c r="J5923" s="1">
        <v>2</v>
      </c>
      <c r="K5923" s="1">
        <v>2</v>
      </c>
      <c r="L5923" s="1">
        <v>16</v>
      </c>
      <c r="M5923" s="1">
        <v>8</v>
      </c>
      <c r="N5923" s="1">
        <v>1</v>
      </c>
      <c r="O5923" s="9">
        <v>1</v>
      </c>
    </row>
    <row r="5924" spans="4:15" x14ac:dyDescent="0.2">
      <c r="D5924" s="200"/>
      <c r="E5924" s="11"/>
      <c r="F5924" s="10"/>
      <c r="G5924" s="7">
        <v>100</v>
      </c>
      <c r="H5924" s="97">
        <v>55.172413793102997</v>
      </c>
      <c r="I5924" s="2">
        <v>3.4482758620689999</v>
      </c>
      <c r="J5924" s="50">
        <v>6.8965517241379999</v>
      </c>
      <c r="K5924" s="2">
        <v>6.8965517241379999</v>
      </c>
      <c r="L5924" s="41">
        <v>55.172413793102997</v>
      </c>
      <c r="M5924" s="25">
        <v>27.586206896552</v>
      </c>
      <c r="N5924" s="2">
        <v>3.4482758620689999</v>
      </c>
      <c r="O5924" s="15">
        <v>3.4482758620689999</v>
      </c>
    </row>
    <row r="5925" spans="4:15" x14ac:dyDescent="0.2">
      <c r="D5925" s="200"/>
      <c r="E5925" s="4" t="s">
        <v>36</v>
      </c>
      <c r="F5925" s="5"/>
      <c r="G5925" s="6">
        <v>55</v>
      </c>
      <c r="H5925" s="8">
        <v>34</v>
      </c>
      <c r="I5925" s="1">
        <v>2</v>
      </c>
      <c r="J5925" s="1">
        <v>12</v>
      </c>
      <c r="K5925" s="1">
        <v>4</v>
      </c>
      <c r="L5925" s="1">
        <v>28</v>
      </c>
      <c r="M5925" s="1">
        <v>16</v>
      </c>
      <c r="N5925" s="1">
        <v>0</v>
      </c>
      <c r="O5925" s="9">
        <v>3</v>
      </c>
    </row>
    <row r="5926" spans="4:15" x14ac:dyDescent="0.2">
      <c r="D5926" s="200"/>
      <c r="E5926" s="11"/>
      <c r="F5926" s="10"/>
      <c r="G5926" s="7">
        <v>100</v>
      </c>
      <c r="H5926" s="72">
        <v>61.818181818181998</v>
      </c>
      <c r="I5926" s="2">
        <v>3.636363636364</v>
      </c>
      <c r="J5926" s="30">
        <v>21.818181818182001</v>
      </c>
      <c r="K5926" s="2">
        <v>7.2727272727269998</v>
      </c>
      <c r="L5926" s="25">
        <v>50.909090909090999</v>
      </c>
      <c r="M5926" s="41">
        <v>29.090909090909001</v>
      </c>
      <c r="N5926" s="16">
        <v>0</v>
      </c>
      <c r="O5926" s="15">
        <v>5.4545454545450003</v>
      </c>
    </row>
    <row r="5927" spans="4:15" x14ac:dyDescent="0.2">
      <c r="D5927" s="200"/>
      <c r="E5927" s="4" t="s">
        <v>37</v>
      </c>
      <c r="F5927" s="5"/>
      <c r="G5927" s="6">
        <v>43</v>
      </c>
      <c r="H5927" s="8">
        <v>26</v>
      </c>
      <c r="I5927" s="1">
        <v>4</v>
      </c>
      <c r="J5927" s="1">
        <v>13</v>
      </c>
      <c r="K5927" s="1">
        <v>3</v>
      </c>
      <c r="L5927" s="1">
        <v>21</v>
      </c>
      <c r="M5927" s="1">
        <v>6</v>
      </c>
      <c r="N5927" s="1">
        <v>0</v>
      </c>
      <c r="O5927" s="9">
        <v>2</v>
      </c>
    </row>
    <row r="5928" spans="4:15" x14ac:dyDescent="0.2">
      <c r="D5928" s="200"/>
      <c r="E5928" s="11"/>
      <c r="F5928" s="10"/>
      <c r="G5928" s="7">
        <v>100</v>
      </c>
      <c r="H5928" s="97">
        <v>60.465116279070003</v>
      </c>
      <c r="I5928" s="2">
        <v>9.3023255813949994</v>
      </c>
      <c r="J5928" s="2">
        <v>30.232558139535001</v>
      </c>
      <c r="K5928" s="2">
        <v>6.9767441860470001</v>
      </c>
      <c r="L5928" s="25">
        <v>48.837209302326002</v>
      </c>
      <c r="M5928" s="2">
        <v>13.953488372093</v>
      </c>
      <c r="N5928" s="16">
        <v>0</v>
      </c>
      <c r="O5928" s="15">
        <v>4.6511627906979998</v>
      </c>
    </row>
    <row r="5929" spans="4:15" x14ac:dyDescent="0.2">
      <c r="D5929" s="200"/>
      <c r="E5929" s="4" t="s">
        <v>38</v>
      </c>
      <c r="F5929" s="5"/>
      <c r="G5929" s="6">
        <v>34</v>
      </c>
      <c r="H5929" s="8">
        <v>29</v>
      </c>
      <c r="I5929" s="1">
        <v>2</v>
      </c>
      <c r="J5929" s="1">
        <v>10</v>
      </c>
      <c r="K5929" s="1">
        <v>2</v>
      </c>
      <c r="L5929" s="1">
        <v>14</v>
      </c>
      <c r="M5929" s="1">
        <v>2</v>
      </c>
      <c r="N5929" s="1">
        <v>1</v>
      </c>
      <c r="O5929" s="9">
        <v>0</v>
      </c>
    </row>
    <row r="5930" spans="4:15" x14ac:dyDescent="0.2">
      <c r="D5930" s="200"/>
      <c r="E5930" s="11"/>
      <c r="F5930" s="10"/>
      <c r="G5930" s="7">
        <v>100</v>
      </c>
      <c r="H5930" s="75">
        <v>85.294117647058997</v>
      </c>
      <c r="I5930" s="2">
        <v>5.8823529411760003</v>
      </c>
      <c r="J5930" s="2">
        <v>29.411764705882</v>
      </c>
      <c r="K5930" s="2">
        <v>5.8823529411760003</v>
      </c>
      <c r="L5930" s="2">
        <v>41.176470588234999</v>
      </c>
      <c r="M5930" s="50">
        <v>5.8823529411760003</v>
      </c>
      <c r="N5930" s="2">
        <v>2.9411764705880001</v>
      </c>
      <c r="O5930" s="48">
        <v>0</v>
      </c>
    </row>
    <row r="5931" spans="4:15" x14ac:dyDescent="0.2">
      <c r="D5931" s="200"/>
      <c r="E5931" s="4" t="s">
        <v>39</v>
      </c>
      <c r="F5931" s="5"/>
      <c r="G5931" s="6">
        <v>31</v>
      </c>
      <c r="H5931" s="8">
        <v>23</v>
      </c>
      <c r="I5931" s="1">
        <v>4</v>
      </c>
      <c r="J5931" s="1">
        <v>18</v>
      </c>
      <c r="K5931" s="1">
        <v>4</v>
      </c>
      <c r="L5931" s="1">
        <v>9</v>
      </c>
      <c r="M5931" s="1">
        <v>0</v>
      </c>
      <c r="N5931" s="1">
        <v>0</v>
      </c>
      <c r="O5931" s="9">
        <v>0</v>
      </c>
    </row>
    <row r="5932" spans="4:15" x14ac:dyDescent="0.2">
      <c r="D5932" s="200"/>
      <c r="E5932" s="11"/>
      <c r="F5932" s="10"/>
      <c r="G5932" s="7">
        <v>100</v>
      </c>
      <c r="H5932" s="18">
        <v>74.193548387096996</v>
      </c>
      <c r="I5932" s="25">
        <v>12.903225806451999</v>
      </c>
      <c r="J5932" s="41">
        <v>58.064516129032</v>
      </c>
      <c r="K5932" s="25">
        <v>12.903225806451999</v>
      </c>
      <c r="L5932" s="50">
        <v>29.032258064516</v>
      </c>
      <c r="M5932" s="82">
        <v>0</v>
      </c>
      <c r="N5932" s="16">
        <v>0</v>
      </c>
      <c r="O5932" s="48">
        <v>0</v>
      </c>
    </row>
    <row r="5933" spans="4:15" x14ac:dyDescent="0.2">
      <c r="D5933" s="200"/>
      <c r="E5933" s="4" t="s">
        <v>40</v>
      </c>
      <c r="F5933" s="5"/>
      <c r="G5933" s="6">
        <v>18</v>
      </c>
      <c r="H5933" s="8">
        <v>14</v>
      </c>
      <c r="I5933" s="1">
        <v>3</v>
      </c>
      <c r="J5933" s="1">
        <v>12</v>
      </c>
      <c r="K5933" s="1">
        <v>2</v>
      </c>
      <c r="L5933" s="1">
        <v>1</v>
      </c>
      <c r="M5933" s="1">
        <v>0</v>
      </c>
      <c r="N5933" s="1">
        <v>0</v>
      </c>
      <c r="O5933" s="9">
        <v>2</v>
      </c>
    </row>
    <row r="5934" spans="4:15" x14ac:dyDescent="0.2">
      <c r="D5934" s="200"/>
      <c r="E5934" s="11"/>
      <c r="F5934" s="10"/>
      <c r="G5934" s="7">
        <v>100</v>
      </c>
      <c r="H5934" s="70">
        <v>77.777777777777999</v>
      </c>
      <c r="I5934" s="25">
        <v>16.666666666666998</v>
      </c>
      <c r="J5934" s="41">
        <v>66.666666666666998</v>
      </c>
      <c r="K5934" s="2">
        <v>11.111111111111001</v>
      </c>
      <c r="L5934" s="50">
        <v>5.5555555555560003</v>
      </c>
      <c r="M5934" s="82">
        <v>0</v>
      </c>
      <c r="N5934" s="16">
        <v>0</v>
      </c>
      <c r="O5934" s="85">
        <v>11.111111111111001</v>
      </c>
    </row>
    <row r="5935" spans="4:15" x14ac:dyDescent="0.2">
      <c r="D5935" s="199" t="s">
        <v>76</v>
      </c>
      <c r="E5935" s="22" t="s">
        <v>77</v>
      </c>
      <c r="F5935" s="21"/>
      <c r="G5935" s="19">
        <v>236</v>
      </c>
      <c r="H5935" s="27">
        <v>178</v>
      </c>
      <c r="I5935" s="3">
        <v>18</v>
      </c>
      <c r="J5935" s="3">
        <v>75</v>
      </c>
      <c r="K5935" s="3">
        <v>18</v>
      </c>
      <c r="L5935" s="3">
        <v>90</v>
      </c>
      <c r="M5935" s="3">
        <v>47</v>
      </c>
      <c r="N5935" s="3">
        <v>2</v>
      </c>
      <c r="O5935" s="26">
        <v>7</v>
      </c>
    </row>
    <row r="5936" spans="4:15" x14ac:dyDescent="0.2">
      <c r="D5936" s="200"/>
      <c r="E5936" s="11"/>
      <c r="F5936" s="10"/>
      <c r="G5936" s="7">
        <v>100</v>
      </c>
      <c r="H5936" s="18">
        <v>75.423728813558995</v>
      </c>
      <c r="I5936" s="2">
        <v>7.6271186440680001</v>
      </c>
      <c r="J5936" s="2">
        <v>31.779661016948999</v>
      </c>
      <c r="K5936" s="2">
        <v>7.6271186440680001</v>
      </c>
      <c r="L5936" s="2">
        <v>38.135593220338997</v>
      </c>
      <c r="M5936" s="2">
        <v>19.915254237288</v>
      </c>
      <c r="N5936" s="2">
        <v>0.84745762711899997</v>
      </c>
      <c r="O5936" s="15">
        <v>2.9661016949149999</v>
      </c>
    </row>
    <row r="5937" spans="2:15" x14ac:dyDescent="0.2">
      <c r="D5937" s="200"/>
      <c r="E5937" s="4" t="s">
        <v>34</v>
      </c>
      <c r="F5937" s="5"/>
      <c r="G5937" s="6">
        <v>22</v>
      </c>
      <c r="H5937" s="8">
        <v>16</v>
      </c>
      <c r="I5937" s="1">
        <v>0</v>
      </c>
      <c r="J5937" s="1">
        <v>3</v>
      </c>
      <c r="K5937" s="1">
        <v>2</v>
      </c>
      <c r="L5937" s="1">
        <v>9</v>
      </c>
      <c r="M5937" s="1">
        <v>4</v>
      </c>
      <c r="N5937" s="1">
        <v>0</v>
      </c>
      <c r="O5937" s="9">
        <v>0</v>
      </c>
    </row>
    <row r="5938" spans="2:15" x14ac:dyDescent="0.2">
      <c r="D5938" s="200"/>
      <c r="E5938" s="11"/>
      <c r="F5938" s="10"/>
      <c r="G5938" s="7">
        <v>100</v>
      </c>
      <c r="H5938" s="18">
        <v>72.727272727273004</v>
      </c>
      <c r="I5938" s="49">
        <v>0</v>
      </c>
      <c r="J5938" s="50">
        <v>13.636363636364001</v>
      </c>
      <c r="K5938" s="2">
        <v>9.0909090909089993</v>
      </c>
      <c r="L5938" s="2">
        <v>40.909090909090999</v>
      </c>
      <c r="M5938" s="2">
        <v>18.181818181817999</v>
      </c>
      <c r="N5938" s="16">
        <v>0</v>
      </c>
      <c r="O5938" s="48">
        <v>0</v>
      </c>
    </row>
    <row r="5939" spans="2:15" x14ac:dyDescent="0.2">
      <c r="D5939" s="200"/>
      <c r="E5939" s="4" t="s">
        <v>35</v>
      </c>
      <c r="F5939" s="5"/>
      <c r="G5939" s="6">
        <v>37</v>
      </c>
      <c r="H5939" s="8">
        <v>25</v>
      </c>
      <c r="I5939" s="1">
        <v>3</v>
      </c>
      <c r="J5939" s="1">
        <v>5</v>
      </c>
      <c r="K5939" s="1">
        <v>3</v>
      </c>
      <c r="L5939" s="1">
        <v>17</v>
      </c>
      <c r="M5939" s="1">
        <v>17</v>
      </c>
      <c r="N5939" s="1">
        <v>0</v>
      </c>
      <c r="O5939" s="9">
        <v>1</v>
      </c>
    </row>
    <row r="5940" spans="2:15" x14ac:dyDescent="0.2">
      <c r="D5940" s="200"/>
      <c r="E5940" s="11"/>
      <c r="F5940" s="10"/>
      <c r="G5940" s="7">
        <v>100</v>
      </c>
      <c r="H5940" s="18">
        <v>67.567567567568005</v>
      </c>
      <c r="I5940" s="2">
        <v>8.1081081081080004</v>
      </c>
      <c r="J5940" s="50">
        <v>13.513513513514001</v>
      </c>
      <c r="K5940" s="2">
        <v>8.1081081081080004</v>
      </c>
      <c r="L5940" s="25">
        <v>45.945945945946001</v>
      </c>
      <c r="M5940" s="41">
        <v>45.945945945946001</v>
      </c>
      <c r="N5940" s="16">
        <v>0</v>
      </c>
      <c r="O5940" s="15">
        <v>2.7027027027030002</v>
      </c>
    </row>
    <row r="5941" spans="2:15" x14ac:dyDescent="0.2">
      <c r="D5941" s="200"/>
      <c r="E5941" s="4" t="s">
        <v>36</v>
      </c>
      <c r="F5941" s="5"/>
      <c r="G5941" s="6">
        <v>48</v>
      </c>
      <c r="H5941" s="8">
        <v>33</v>
      </c>
      <c r="I5941" s="1">
        <v>4</v>
      </c>
      <c r="J5941" s="1">
        <v>10</v>
      </c>
      <c r="K5941" s="1">
        <v>2</v>
      </c>
      <c r="L5941" s="1">
        <v>25</v>
      </c>
      <c r="M5941" s="1">
        <v>17</v>
      </c>
      <c r="N5941" s="1">
        <v>0</v>
      </c>
      <c r="O5941" s="9">
        <v>2</v>
      </c>
    </row>
    <row r="5942" spans="2:15" x14ac:dyDescent="0.2">
      <c r="D5942" s="200"/>
      <c r="E5942" s="11"/>
      <c r="F5942" s="10"/>
      <c r="G5942" s="7">
        <v>100</v>
      </c>
      <c r="H5942" s="18">
        <v>68.75</v>
      </c>
      <c r="I5942" s="2">
        <v>8.333333333333</v>
      </c>
      <c r="J5942" s="30">
        <v>20.833333333333002</v>
      </c>
      <c r="K5942" s="2">
        <v>4.166666666667</v>
      </c>
      <c r="L5942" s="41">
        <v>52.083333333333002</v>
      </c>
      <c r="M5942" s="41">
        <v>35.416666666666998</v>
      </c>
      <c r="N5942" s="16">
        <v>0</v>
      </c>
      <c r="O5942" s="15">
        <v>4.166666666667</v>
      </c>
    </row>
    <row r="5943" spans="2:15" x14ac:dyDescent="0.2">
      <c r="D5943" s="200"/>
      <c r="E5943" s="4" t="s">
        <v>37</v>
      </c>
      <c r="F5943" s="5"/>
      <c r="G5943" s="6">
        <v>54</v>
      </c>
      <c r="H5943" s="8">
        <v>42</v>
      </c>
      <c r="I5943" s="1">
        <v>2</v>
      </c>
      <c r="J5943" s="1">
        <v>20</v>
      </c>
      <c r="K5943" s="1">
        <v>2</v>
      </c>
      <c r="L5943" s="1">
        <v>21</v>
      </c>
      <c r="M5943" s="1">
        <v>5</v>
      </c>
      <c r="N5943" s="1">
        <v>1</v>
      </c>
      <c r="O5943" s="9">
        <v>3</v>
      </c>
    </row>
    <row r="5944" spans="2:15" x14ac:dyDescent="0.2">
      <c r="D5944" s="200"/>
      <c r="E5944" s="11"/>
      <c r="F5944" s="10"/>
      <c r="G5944" s="7">
        <v>100</v>
      </c>
      <c r="H5944" s="70">
        <v>77.777777777777999</v>
      </c>
      <c r="I5944" s="2">
        <v>3.7037037037039999</v>
      </c>
      <c r="J5944" s="25">
        <v>37.037037037037003</v>
      </c>
      <c r="K5944" s="2">
        <v>3.7037037037039999</v>
      </c>
      <c r="L5944" s="2">
        <v>38.888888888888999</v>
      </c>
      <c r="M5944" s="30">
        <v>9.2592592592590002</v>
      </c>
      <c r="N5944" s="2">
        <v>1.851851851852</v>
      </c>
      <c r="O5944" s="15">
        <v>5.5555555555560003</v>
      </c>
    </row>
    <row r="5945" spans="2:15" x14ac:dyDescent="0.2">
      <c r="D5945" s="200"/>
      <c r="E5945" s="4" t="s">
        <v>38</v>
      </c>
      <c r="F5945" s="5"/>
      <c r="G5945" s="6">
        <v>27</v>
      </c>
      <c r="H5945" s="8">
        <v>23</v>
      </c>
      <c r="I5945" s="1">
        <v>1</v>
      </c>
      <c r="J5945" s="1">
        <v>6</v>
      </c>
      <c r="K5945" s="1">
        <v>3</v>
      </c>
      <c r="L5945" s="1">
        <v>9</v>
      </c>
      <c r="M5945" s="1">
        <v>3</v>
      </c>
      <c r="N5945" s="1">
        <v>0</v>
      </c>
      <c r="O5945" s="9">
        <v>0</v>
      </c>
    </row>
    <row r="5946" spans="2:15" x14ac:dyDescent="0.2">
      <c r="D5946" s="200"/>
      <c r="E5946" s="11"/>
      <c r="F5946" s="10"/>
      <c r="G5946" s="7">
        <v>100</v>
      </c>
      <c r="H5946" s="75">
        <v>85.185185185185006</v>
      </c>
      <c r="I5946" s="2">
        <v>3.7037037037039999</v>
      </c>
      <c r="J5946" s="30">
        <v>22.222222222222001</v>
      </c>
      <c r="K5946" s="2">
        <v>11.111111111111001</v>
      </c>
      <c r="L5946" s="30">
        <v>33.333333333333002</v>
      </c>
      <c r="M5946" s="30">
        <v>11.111111111111001</v>
      </c>
      <c r="N5946" s="16">
        <v>0</v>
      </c>
      <c r="O5946" s="48">
        <v>0</v>
      </c>
    </row>
    <row r="5947" spans="2:15" x14ac:dyDescent="0.2">
      <c r="D5947" s="200"/>
      <c r="E5947" s="4" t="s">
        <v>39</v>
      </c>
      <c r="F5947" s="5"/>
      <c r="G5947" s="6">
        <v>31</v>
      </c>
      <c r="H5947" s="8">
        <v>28</v>
      </c>
      <c r="I5947" s="1">
        <v>5</v>
      </c>
      <c r="J5947" s="1">
        <v>19</v>
      </c>
      <c r="K5947" s="1">
        <v>5</v>
      </c>
      <c r="L5947" s="1">
        <v>8</v>
      </c>
      <c r="M5947" s="1">
        <v>1</v>
      </c>
      <c r="N5947" s="1">
        <v>0</v>
      </c>
      <c r="O5947" s="9">
        <v>1</v>
      </c>
    </row>
    <row r="5948" spans="2:15" x14ac:dyDescent="0.2">
      <c r="D5948" s="200"/>
      <c r="E5948" s="11"/>
      <c r="F5948" s="10"/>
      <c r="G5948" s="7">
        <v>100</v>
      </c>
      <c r="H5948" s="75">
        <v>90.322580645160997</v>
      </c>
      <c r="I5948" s="25">
        <v>16.129032258064999</v>
      </c>
      <c r="J5948" s="41">
        <v>61.290322580644997</v>
      </c>
      <c r="K5948" s="25">
        <v>16.129032258064999</v>
      </c>
      <c r="L5948" s="50">
        <v>25.806451612903</v>
      </c>
      <c r="M5948" s="50">
        <v>3.2258064516129998</v>
      </c>
      <c r="N5948" s="16">
        <v>0</v>
      </c>
      <c r="O5948" s="15">
        <v>3.2258064516129998</v>
      </c>
    </row>
    <row r="5949" spans="2:15" x14ac:dyDescent="0.2">
      <c r="D5949" s="200"/>
      <c r="E5949" s="4" t="s">
        <v>40</v>
      </c>
      <c r="F5949" s="5"/>
      <c r="G5949" s="6">
        <v>17</v>
      </c>
      <c r="H5949" s="8">
        <v>11</v>
      </c>
      <c r="I5949" s="1">
        <v>3</v>
      </c>
      <c r="J5949" s="1">
        <v>12</v>
      </c>
      <c r="K5949" s="1">
        <v>1</v>
      </c>
      <c r="L5949" s="1">
        <v>1</v>
      </c>
      <c r="M5949" s="1">
        <v>0</v>
      </c>
      <c r="N5949" s="1">
        <v>1</v>
      </c>
      <c r="O5949" s="9">
        <v>0</v>
      </c>
    </row>
    <row r="5950" spans="2:15" x14ac:dyDescent="0.2">
      <c r="D5950" s="201"/>
      <c r="E5950" s="45"/>
      <c r="F5950" s="51"/>
      <c r="G5950" s="81">
        <v>100</v>
      </c>
      <c r="H5950" s="161">
        <v>64.705882352941003</v>
      </c>
      <c r="I5950" s="112">
        <v>17.647058823529001</v>
      </c>
      <c r="J5950" s="112">
        <v>70.588235294117993</v>
      </c>
      <c r="K5950" s="64">
        <v>5.8823529411760003</v>
      </c>
      <c r="L5950" s="108">
        <v>5.8823529411760003</v>
      </c>
      <c r="M5950" s="83">
        <v>0</v>
      </c>
      <c r="N5950" s="124">
        <v>5.8823529411760003</v>
      </c>
      <c r="O5950" s="116">
        <v>0</v>
      </c>
    </row>
    <row r="5952" spans="2:15" x14ac:dyDescent="0.2">
      <c r="B5952" s="40" t="str">
        <f xml:space="preserve"> HYPERLINK("#'目次'!B150", "[144]")</f>
        <v>[144]</v>
      </c>
      <c r="C5952" s="23" t="s">
        <v>270</v>
      </c>
    </row>
    <row r="5953" spans="3:15" x14ac:dyDescent="0.2">
      <c r="C5953" s="186" t="s">
        <v>271</v>
      </c>
    </row>
    <row r="5955" spans="3:15" x14ac:dyDescent="0.2">
      <c r="C5955" s="23" t="s">
        <v>80</v>
      </c>
    </row>
    <row r="5956" spans="3:15" ht="36" x14ac:dyDescent="0.2">
      <c r="E5956" s="195"/>
      <c r="F5956" s="196"/>
      <c r="G5956" s="37" t="s">
        <v>15</v>
      </c>
      <c r="H5956" s="33" t="s">
        <v>272</v>
      </c>
      <c r="I5956" s="13" t="s">
        <v>273</v>
      </c>
      <c r="J5956" s="13" t="s">
        <v>274</v>
      </c>
      <c r="K5956" s="13" t="s">
        <v>275</v>
      </c>
      <c r="L5956" s="13" t="s">
        <v>276</v>
      </c>
      <c r="M5956" s="13" t="s">
        <v>97</v>
      </c>
      <c r="N5956" s="13" t="s">
        <v>99</v>
      </c>
      <c r="O5956" s="38" t="s">
        <v>18</v>
      </c>
    </row>
    <row r="5957" spans="3:15" x14ac:dyDescent="0.2">
      <c r="E5957" s="197"/>
      <c r="F5957" s="198"/>
      <c r="G5957" s="35"/>
      <c r="H5957" s="39"/>
      <c r="I5957" s="14"/>
      <c r="J5957" s="14"/>
      <c r="K5957" s="14"/>
      <c r="L5957" s="14"/>
      <c r="M5957" s="14"/>
      <c r="N5957" s="14"/>
      <c r="O5957" s="34"/>
    </row>
    <row r="5958" spans="3:15" x14ac:dyDescent="0.2">
      <c r="E5958" s="120" t="s">
        <v>15</v>
      </c>
      <c r="F5958" s="66"/>
      <c r="G5958" s="36">
        <v>474</v>
      </c>
      <c r="H5958" s="17">
        <v>335</v>
      </c>
      <c r="I5958" s="17">
        <v>35</v>
      </c>
      <c r="J5958" s="17">
        <v>146</v>
      </c>
      <c r="K5958" s="17">
        <v>37</v>
      </c>
      <c r="L5958" s="17">
        <v>194</v>
      </c>
      <c r="M5958" s="17">
        <v>88</v>
      </c>
      <c r="N5958" s="17">
        <v>4</v>
      </c>
      <c r="O5958" s="47">
        <v>17</v>
      </c>
    </row>
    <row r="5959" spans="3:15" x14ac:dyDescent="0.2">
      <c r="E5959" s="45"/>
      <c r="F5959" s="67"/>
      <c r="G5959" s="7">
        <v>100</v>
      </c>
      <c r="H5959" s="2">
        <v>70.675105485231995</v>
      </c>
      <c r="I5959" s="2">
        <v>7.3839662447260004</v>
      </c>
      <c r="J5959" s="2">
        <v>30.801687763713002</v>
      </c>
      <c r="K5959" s="2">
        <v>7.8059071729960001</v>
      </c>
      <c r="L5959" s="2">
        <v>40.928270042194001</v>
      </c>
      <c r="M5959" s="2">
        <v>18.565400843881999</v>
      </c>
      <c r="N5959" s="2">
        <v>0.84388185654000003</v>
      </c>
      <c r="O5959" s="15">
        <v>3.586497890295</v>
      </c>
    </row>
    <row r="5960" spans="3:15" x14ac:dyDescent="0.2">
      <c r="E5960" s="4" t="s">
        <v>81</v>
      </c>
      <c r="F5960" s="5"/>
      <c r="G5960" s="19">
        <v>18</v>
      </c>
      <c r="H5960" s="27">
        <v>12</v>
      </c>
      <c r="I5960" s="3">
        <v>3</v>
      </c>
      <c r="J5960" s="3">
        <v>4</v>
      </c>
      <c r="K5960" s="3">
        <v>4</v>
      </c>
      <c r="L5960" s="3">
        <v>6</v>
      </c>
      <c r="M5960" s="3">
        <v>8</v>
      </c>
      <c r="N5960" s="3">
        <v>0</v>
      </c>
      <c r="O5960" s="26">
        <v>0</v>
      </c>
    </row>
    <row r="5961" spans="3:15" x14ac:dyDescent="0.2">
      <c r="E5961" s="11"/>
      <c r="F5961" s="10"/>
      <c r="G5961" s="7">
        <v>100</v>
      </c>
      <c r="H5961" s="18">
        <v>66.666666666666998</v>
      </c>
      <c r="I5961" s="25">
        <v>16.666666666666998</v>
      </c>
      <c r="J5961" s="30">
        <v>22.222222222222001</v>
      </c>
      <c r="K5961" s="41">
        <v>22.222222222222001</v>
      </c>
      <c r="L5961" s="30">
        <v>33.333333333333002</v>
      </c>
      <c r="M5961" s="41">
        <v>44.444444444444002</v>
      </c>
      <c r="N5961" s="16">
        <v>0</v>
      </c>
      <c r="O5961" s="48">
        <v>0</v>
      </c>
    </row>
    <row r="5962" spans="3:15" x14ac:dyDescent="0.2">
      <c r="E5962" s="4" t="s">
        <v>82</v>
      </c>
      <c r="F5962" s="5"/>
      <c r="G5962" s="6">
        <v>32</v>
      </c>
      <c r="H5962" s="8">
        <v>21</v>
      </c>
      <c r="I5962" s="1">
        <v>0</v>
      </c>
      <c r="J5962" s="1">
        <v>14</v>
      </c>
      <c r="K5962" s="1">
        <v>4</v>
      </c>
      <c r="L5962" s="1">
        <v>13</v>
      </c>
      <c r="M5962" s="1">
        <v>3</v>
      </c>
      <c r="N5962" s="1">
        <v>1</v>
      </c>
      <c r="O5962" s="9">
        <v>1</v>
      </c>
    </row>
    <row r="5963" spans="3:15" x14ac:dyDescent="0.2">
      <c r="E5963" s="11"/>
      <c r="F5963" s="10"/>
      <c r="G5963" s="7">
        <v>100</v>
      </c>
      <c r="H5963" s="72">
        <v>65.625</v>
      </c>
      <c r="I5963" s="49">
        <v>0</v>
      </c>
      <c r="J5963" s="41">
        <v>43.75</v>
      </c>
      <c r="K5963" s="2">
        <v>12.5</v>
      </c>
      <c r="L5963" s="2">
        <v>40.625</v>
      </c>
      <c r="M5963" s="30">
        <v>9.375</v>
      </c>
      <c r="N5963" s="2">
        <v>3.125</v>
      </c>
      <c r="O5963" s="15">
        <v>3.125</v>
      </c>
    </row>
    <row r="5964" spans="3:15" x14ac:dyDescent="0.2">
      <c r="E5964" s="4" t="s">
        <v>83</v>
      </c>
      <c r="F5964" s="5"/>
      <c r="G5964" s="6">
        <v>185</v>
      </c>
      <c r="H5964" s="8">
        <v>132</v>
      </c>
      <c r="I5964" s="1">
        <v>14</v>
      </c>
      <c r="J5964" s="1">
        <v>50</v>
      </c>
      <c r="K5964" s="1">
        <v>17</v>
      </c>
      <c r="L5964" s="1">
        <v>81</v>
      </c>
      <c r="M5964" s="1">
        <v>41</v>
      </c>
      <c r="N5964" s="1">
        <v>2</v>
      </c>
      <c r="O5964" s="9">
        <v>8</v>
      </c>
    </row>
    <row r="5965" spans="3:15" x14ac:dyDescent="0.2">
      <c r="E5965" s="11"/>
      <c r="F5965" s="10"/>
      <c r="G5965" s="7">
        <v>100</v>
      </c>
      <c r="H5965" s="18">
        <v>71.351351351350999</v>
      </c>
      <c r="I5965" s="2">
        <v>7.5675675675680001</v>
      </c>
      <c r="J5965" s="2">
        <v>27.027027027027</v>
      </c>
      <c r="K5965" s="2">
        <v>9.1891891891889994</v>
      </c>
      <c r="L5965" s="2">
        <v>43.783783783784003</v>
      </c>
      <c r="M5965" s="2">
        <v>22.162162162162002</v>
      </c>
      <c r="N5965" s="2">
        <v>1.0810810810810001</v>
      </c>
      <c r="O5965" s="15">
        <v>4.3243243243240004</v>
      </c>
    </row>
    <row r="5966" spans="3:15" x14ac:dyDescent="0.2">
      <c r="E5966" s="4" t="s">
        <v>84</v>
      </c>
      <c r="F5966" s="5"/>
      <c r="G5966" s="6">
        <v>11</v>
      </c>
      <c r="H5966" s="8">
        <v>10</v>
      </c>
      <c r="I5966" s="1">
        <v>0</v>
      </c>
      <c r="J5966" s="1">
        <v>3</v>
      </c>
      <c r="K5966" s="1">
        <v>0</v>
      </c>
      <c r="L5966" s="1">
        <v>1</v>
      </c>
      <c r="M5966" s="1">
        <v>0</v>
      </c>
      <c r="N5966" s="1">
        <v>0</v>
      </c>
      <c r="O5966" s="9">
        <v>0</v>
      </c>
    </row>
    <row r="5967" spans="3:15" x14ac:dyDescent="0.2">
      <c r="E5967" s="11"/>
      <c r="F5967" s="10"/>
      <c r="G5967" s="7">
        <v>100</v>
      </c>
      <c r="H5967" s="75">
        <v>90.909090909091006</v>
      </c>
      <c r="I5967" s="49">
        <v>0</v>
      </c>
      <c r="J5967" s="2">
        <v>27.272727272727</v>
      </c>
      <c r="K5967" s="49">
        <v>0</v>
      </c>
      <c r="L5967" s="50">
        <v>9.0909090909089993</v>
      </c>
      <c r="M5967" s="82">
        <v>0</v>
      </c>
      <c r="N5967" s="16">
        <v>0</v>
      </c>
      <c r="O5967" s="48">
        <v>0</v>
      </c>
    </row>
    <row r="5968" spans="3:15" x14ac:dyDescent="0.2">
      <c r="E5968" s="4" t="s">
        <v>85</v>
      </c>
      <c r="F5968" s="5"/>
      <c r="G5968" s="6">
        <v>62</v>
      </c>
      <c r="H5968" s="8">
        <v>43</v>
      </c>
      <c r="I5968" s="1">
        <v>9</v>
      </c>
      <c r="J5968" s="1">
        <v>25</v>
      </c>
      <c r="K5968" s="1">
        <v>4</v>
      </c>
      <c r="L5968" s="1">
        <v>20</v>
      </c>
      <c r="M5968" s="1">
        <v>9</v>
      </c>
      <c r="N5968" s="1">
        <v>0</v>
      </c>
      <c r="O5968" s="9">
        <v>5</v>
      </c>
    </row>
    <row r="5969" spans="2:15" x14ac:dyDescent="0.2">
      <c r="E5969" s="11"/>
      <c r="F5969" s="10"/>
      <c r="G5969" s="7">
        <v>100</v>
      </c>
      <c r="H5969" s="18">
        <v>69.354838709676997</v>
      </c>
      <c r="I5969" s="25">
        <v>14.516129032258</v>
      </c>
      <c r="J5969" s="25">
        <v>40.322580645160997</v>
      </c>
      <c r="K5969" s="2">
        <v>6.4516129032259997</v>
      </c>
      <c r="L5969" s="30">
        <v>32.258064516128997</v>
      </c>
      <c r="M5969" s="2">
        <v>14.516129032258</v>
      </c>
      <c r="N5969" s="16">
        <v>0</v>
      </c>
      <c r="O5969" s="15">
        <v>8.0645161290320004</v>
      </c>
    </row>
    <row r="5970" spans="2:15" x14ac:dyDescent="0.2">
      <c r="E5970" s="4" t="s">
        <v>86</v>
      </c>
      <c r="F5970" s="5"/>
      <c r="G5970" s="6">
        <v>80</v>
      </c>
      <c r="H5970" s="8">
        <v>55</v>
      </c>
      <c r="I5970" s="1">
        <v>4</v>
      </c>
      <c r="J5970" s="1">
        <v>22</v>
      </c>
      <c r="K5970" s="1">
        <v>4</v>
      </c>
      <c r="L5970" s="1">
        <v>36</v>
      </c>
      <c r="M5970" s="1">
        <v>15</v>
      </c>
      <c r="N5970" s="1">
        <v>1</v>
      </c>
      <c r="O5970" s="9">
        <v>3</v>
      </c>
    </row>
    <row r="5971" spans="2:15" x14ac:dyDescent="0.2">
      <c r="E5971" s="11"/>
      <c r="F5971" s="10"/>
      <c r="G5971" s="7">
        <v>100</v>
      </c>
      <c r="H5971" s="18">
        <v>68.75</v>
      </c>
      <c r="I5971" s="2">
        <v>5</v>
      </c>
      <c r="J5971" s="2">
        <v>27.5</v>
      </c>
      <c r="K5971" s="2">
        <v>5</v>
      </c>
      <c r="L5971" s="2">
        <v>45</v>
      </c>
      <c r="M5971" s="2">
        <v>18.75</v>
      </c>
      <c r="N5971" s="2">
        <v>1.25</v>
      </c>
      <c r="O5971" s="15">
        <v>3.75</v>
      </c>
    </row>
    <row r="5972" spans="2:15" x14ac:dyDescent="0.2">
      <c r="E5972" s="4" t="s">
        <v>87</v>
      </c>
      <c r="F5972" s="5"/>
      <c r="G5972" s="6">
        <v>14</v>
      </c>
      <c r="H5972" s="8">
        <v>10</v>
      </c>
      <c r="I5972" s="1">
        <v>2</v>
      </c>
      <c r="J5972" s="1">
        <v>7</v>
      </c>
      <c r="K5972" s="1">
        <v>1</v>
      </c>
      <c r="L5972" s="1">
        <v>6</v>
      </c>
      <c r="M5972" s="1">
        <v>4</v>
      </c>
      <c r="N5972" s="1">
        <v>0</v>
      </c>
      <c r="O5972" s="9">
        <v>0</v>
      </c>
    </row>
    <row r="5973" spans="2:15" x14ac:dyDescent="0.2">
      <c r="E5973" s="11"/>
      <c r="F5973" s="10"/>
      <c r="G5973" s="7">
        <v>100</v>
      </c>
      <c r="H5973" s="18">
        <v>71.428571428571004</v>
      </c>
      <c r="I5973" s="25">
        <v>14.285714285714</v>
      </c>
      <c r="J5973" s="41">
        <v>50</v>
      </c>
      <c r="K5973" s="2">
        <v>7.1428571428570002</v>
      </c>
      <c r="L5973" s="2">
        <v>42.857142857143003</v>
      </c>
      <c r="M5973" s="41">
        <v>28.571428571428999</v>
      </c>
      <c r="N5973" s="16">
        <v>0</v>
      </c>
      <c r="O5973" s="48">
        <v>0</v>
      </c>
    </row>
    <row r="5974" spans="2:15" x14ac:dyDescent="0.2">
      <c r="E5974" s="4" t="s">
        <v>88</v>
      </c>
      <c r="F5974" s="5"/>
      <c r="G5974" s="6">
        <v>12</v>
      </c>
      <c r="H5974" s="8">
        <v>8</v>
      </c>
      <c r="I5974" s="1">
        <v>0</v>
      </c>
      <c r="J5974" s="1">
        <v>7</v>
      </c>
      <c r="K5974" s="1">
        <v>0</v>
      </c>
      <c r="L5974" s="1">
        <v>6</v>
      </c>
      <c r="M5974" s="1">
        <v>2</v>
      </c>
      <c r="N5974" s="1">
        <v>0</v>
      </c>
      <c r="O5974" s="9">
        <v>0</v>
      </c>
    </row>
    <row r="5975" spans="2:15" x14ac:dyDescent="0.2">
      <c r="E5975" s="11"/>
      <c r="F5975" s="10"/>
      <c r="G5975" s="7">
        <v>100</v>
      </c>
      <c r="H5975" s="18">
        <v>66.666666666666998</v>
      </c>
      <c r="I5975" s="49">
        <v>0</v>
      </c>
      <c r="J5975" s="41">
        <v>58.333333333333002</v>
      </c>
      <c r="K5975" s="49">
        <v>0</v>
      </c>
      <c r="L5975" s="25">
        <v>50</v>
      </c>
      <c r="M5975" s="2">
        <v>16.666666666666998</v>
      </c>
      <c r="N5975" s="16">
        <v>0</v>
      </c>
      <c r="O5975" s="48">
        <v>0</v>
      </c>
    </row>
    <row r="5976" spans="2:15" x14ac:dyDescent="0.2">
      <c r="E5976" s="4" t="s">
        <v>89</v>
      </c>
      <c r="F5976" s="5"/>
      <c r="G5976" s="6">
        <v>33</v>
      </c>
      <c r="H5976" s="8">
        <v>25</v>
      </c>
      <c r="I5976" s="1">
        <v>0</v>
      </c>
      <c r="J5976" s="1">
        <v>6</v>
      </c>
      <c r="K5976" s="1">
        <v>3</v>
      </c>
      <c r="L5976" s="1">
        <v>15</v>
      </c>
      <c r="M5976" s="1">
        <v>3</v>
      </c>
      <c r="N5976" s="1">
        <v>0</v>
      </c>
      <c r="O5976" s="9">
        <v>0</v>
      </c>
    </row>
    <row r="5977" spans="2:15" x14ac:dyDescent="0.2">
      <c r="E5977" s="11"/>
      <c r="F5977" s="10"/>
      <c r="G5977" s="7">
        <v>100</v>
      </c>
      <c r="H5977" s="70">
        <v>75.757575757576006</v>
      </c>
      <c r="I5977" s="49">
        <v>0</v>
      </c>
      <c r="J5977" s="50">
        <v>18.181818181817999</v>
      </c>
      <c r="K5977" s="2">
        <v>9.0909090909089993</v>
      </c>
      <c r="L5977" s="2">
        <v>45.454545454544999</v>
      </c>
      <c r="M5977" s="30">
        <v>9.0909090909089993</v>
      </c>
      <c r="N5977" s="16">
        <v>0</v>
      </c>
      <c r="O5977" s="48">
        <v>0</v>
      </c>
    </row>
    <row r="5978" spans="2:15" x14ac:dyDescent="0.2">
      <c r="E5978" s="4" t="s">
        <v>90</v>
      </c>
      <c r="F5978" s="5"/>
      <c r="G5978" s="6">
        <v>18</v>
      </c>
      <c r="H5978" s="8">
        <v>12</v>
      </c>
      <c r="I5978" s="1">
        <v>2</v>
      </c>
      <c r="J5978" s="1">
        <v>7</v>
      </c>
      <c r="K5978" s="1">
        <v>0</v>
      </c>
      <c r="L5978" s="1">
        <v>7</v>
      </c>
      <c r="M5978" s="1">
        <v>1</v>
      </c>
      <c r="N5978" s="1">
        <v>0</v>
      </c>
      <c r="O5978" s="9">
        <v>0</v>
      </c>
    </row>
    <row r="5979" spans="2:15" x14ac:dyDescent="0.2">
      <c r="E5979" s="11"/>
      <c r="F5979" s="10"/>
      <c r="G5979" s="7">
        <v>100</v>
      </c>
      <c r="H5979" s="18">
        <v>66.666666666666998</v>
      </c>
      <c r="I5979" s="2">
        <v>11.111111111111001</v>
      </c>
      <c r="J5979" s="25">
        <v>38.888888888888999</v>
      </c>
      <c r="K5979" s="49">
        <v>0</v>
      </c>
      <c r="L5979" s="2">
        <v>38.888888888888999</v>
      </c>
      <c r="M5979" s="50">
        <v>5.5555555555560003</v>
      </c>
      <c r="N5979" s="16">
        <v>0</v>
      </c>
      <c r="O5979" s="48">
        <v>0</v>
      </c>
    </row>
    <row r="5980" spans="2:15" x14ac:dyDescent="0.2">
      <c r="E5980" s="4" t="s">
        <v>91</v>
      </c>
      <c r="F5980" s="5"/>
      <c r="G5980" s="6">
        <v>9</v>
      </c>
      <c r="H5980" s="8">
        <v>7</v>
      </c>
      <c r="I5980" s="1">
        <v>1</v>
      </c>
      <c r="J5980" s="1">
        <v>1</v>
      </c>
      <c r="K5980" s="1">
        <v>0</v>
      </c>
      <c r="L5980" s="1">
        <v>3</v>
      </c>
      <c r="M5980" s="1">
        <v>2</v>
      </c>
      <c r="N5980" s="1">
        <v>0</v>
      </c>
      <c r="O5980" s="9">
        <v>0</v>
      </c>
    </row>
    <row r="5981" spans="2:15" x14ac:dyDescent="0.2">
      <c r="E5981" s="45"/>
      <c r="F5981" s="51"/>
      <c r="G5981" s="81">
        <v>100</v>
      </c>
      <c r="H5981" s="163">
        <v>77.777777777777999</v>
      </c>
      <c r="I5981" s="64">
        <v>11.111111111111001</v>
      </c>
      <c r="J5981" s="108">
        <v>11.111111111111001</v>
      </c>
      <c r="K5981" s="103">
        <v>0</v>
      </c>
      <c r="L5981" s="126">
        <v>33.333333333333002</v>
      </c>
      <c r="M5981" s="64">
        <v>22.222222222222001</v>
      </c>
      <c r="N5981" s="62">
        <v>0</v>
      </c>
      <c r="O5981" s="116">
        <v>0</v>
      </c>
    </row>
    <row r="5983" spans="2:15" x14ac:dyDescent="0.2">
      <c r="B5983" s="40" t="str">
        <f xml:space="preserve"> HYPERLINK("#'目次'!B151", "[145]")</f>
        <v>[145]</v>
      </c>
      <c r="C5983" s="23" t="s">
        <v>280</v>
      </c>
    </row>
    <row r="5986" spans="3:14" x14ac:dyDescent="0.2">
      <c r="C5986" s="23" t="s">
        <v>14</v>
      </c>
    </row>
    <row r="5987" spans="3:14" ht="24" x14ac:dyDescent="0.2">
      <c r="D5987" s="195"/>
      <c r="E5987" s="196"/>
      <c r="F5987" s="196"/>
      <c r="G5987" s="37" t="s">
        <v>15</v>
      </c>
      <c r="H5987" s="33" t="s">
        <v>281</v>
      </c>
      <c r="I5987" s="13" t="s">
        <v>282</v>
      </c>
      <c r="J5987" s="13" t="s">
        <v>283</v>
      </c>
      <c r="K5987" s="13" t="s">
        <v>174</v>
      </c>
      <c r="L5987" s="13" t="s">
        <v>284</v>
      </c>
      <c r="M5987" s="13" t="s">
        <v>99</v>
      </c>
      <c r="N5987" s="38" t="s">
        <v>18</v>
      </c>
    </row>
    <row r="5988" spans="3:14" x14ac:dyDescent="0.2">
      <c r="D5988" s="197"/>
      <c r="E5988" s="198"/>
      <c r="F5988" s="198"/>
      <c r="G5988" s="35"/>
      <c r="H5988" s="39"/>
      <c r="I5988" s="14"/>
      <c r="J5988" s="14"/>
      <c r="K5988" s="14"/>
      <c r="L5988" s="14"/>
      <c r="M5988" s="14"/>
      <c r="N5988" s="34"/>
    </row>
    <row r="5989" spans="3:14" x14ac:dyDescent="0.2">
      <c r="D5989" s="78"/>
      <c r="E5989" s="79" t="s">
        <v>15</v>
      </c>
      <c r="F5989" s="66"/>
      <c r="G5989" s="36">
        <v>1200</v>
      </c>
      <c r="H5989" s="17">
        <v>970</v>
      </c>
      <c r="I5989" s="17">
        <v>136</v>
      </c>
      <c r="J5989" s="17">
        <v>24</v>
      </c>
      <c r="K5989" s="17">
        <v>334</v>
      </c>
      <c r="L5989" s="17">
        <v>71</v>
      </c>
      <c r="M5989" s="17">
        <v>4</v>
      </c>
      <c r="N5989" s="47">
        <v>18</v>
      </c>
    </row>
    <row r="5990" spans="3:14" x14ac:dyDescent="0.2">
      <c r="D5990" s="45"/>
      <c r="E5990" s="51"/>
      <c r="F5990" s="67"/>
      <c r="G5990" s="7">
        <v>100</v>
      </c>
      <c r="H5990" s="2">
        <v>80.833333333333002</v>
      </c>
      <c r="I5990" s="2">
        <v>11.333333333333</v>
      </c>
      <c r="J5990" s="2">
        <v>2</v>
      </c>
      <c r="K5990" s="2">
        <v>27.833333333333002</v>
      </c>
      <c r="L5990" s="2">
        <v>5.916666666667</v>
      </c>
      <c r="M5990" s="2">
        <v>0.33333333333300003</v>
      </c>
      <c r="N5990" s="15">
        <v>1.5</v>
      </c>
    </row>
    <row r="5991" spans="3:14" x14ac:dyDescent="0.2">
      <c r="D5991" s="199" t="s">
        <v>19</v>
      </c>
      <c r="E5991" s="22" t="s">
        <v>20</v>
      </c>
      <c r="F5991" s="21"/>
      <c r="G5991" s="19">
        <v>132</v>
      </c>
      <c r="H5991" s="27">
        <v>107</v>
      </c>
      <c r="I5991" s="3">
        <v>13</v>
      </c>
      <c r="J5991" s="3">
        <v>1</v>
      </c>
      <c r="K5991" s="3">
        <v>34</v>
      </c>
      <c r="L5991" s="3">
        <v>10</v>
      </c>
      <c r="M5991" s="3">
        <v>0</v>
      </c>
      <c r="N5991" s="26">
        <v>2</v>
      </c>
    </row>
    <row r="5992" spans="3:14" x14ac:dyDescent="0.2">
      <c r="D5992" s="200"/>
      <c r="E5992" s="11"/>
      <c r="F5992" s="10"/>
      <c r="G5992" s="7">
        <v>100</v>
      </c>
      <c r="H5992" s="18">
        <v>81.060606060606005</v>
      </c>
      <c r="I5992" s="2">
        <v>9.8484848484850005</v>
      </c>
      <c r="J5992" s="2">
        <v>0.75757575757600004</v>
      </c>
      <c r="K5992" s="2">
        <v>25.757575757575999</v>
      </c>
      <c r="L5992" s="2">
        <v>7.5757575757579998</v>
      </c>
      <c r="M5992" s="16">
        <v>0</v>
      </c>
      <c r="N5992" s="15">
        <v>1.5151515151520001</v>
      </c>
    </row>
    <row r="5993" spans="3:14" x14ac:dyDescent="0.2">
      <c r="D5993" s="200"/>
      <c r="E5993" s="4" t="s">
        <v>21</v>
      </c>
      <c r="F5993" s="5"/>
      <c r="G5993" s="6">
        <v>444</v>
      </c>
      <c r="H5993" s="8">
        <v>359</v>
      </c>
      <c r="I5993" s="1">
        <v>51</v>
      </c>
      <c r="J5993" s="1">
        <v>8</v>
      </c>
      <c r="K5993" s="1">
        <v>148</v>
      </c>
      <c r="L5993" s="1">
        <v>27</v>
      </c>
      <c r="M5993" s="1">
        <v>1</v>
      </c>
      <c r="N5993" s="9">
        <v>7</v>
      </c>
    </row>
    <row r="5994" spans="3:14" x14ac:dyDescent="0.2">
      <c r="D5994" s="200"/>
      <c r="E5994" s="11"/>
      <c r="F5994" s="10"/>
      <c r="G5994" s="7">
        <v>100</v>
      </c>
      <c r="H5994" s="18">
        <v>80.855855855856007</v>
      </c>
      <c r="I5994" s="2">
        <v>11.486486486485999</v>
      </c>
      <c r="J5994" s="2">
        <v>1.8018018018019999</v>
      </c>
      <c r="K5994" s="25">
        <v>33.333333333333002</v>
      </c>
      <c r="L5994" s="2">
        <v>6.0810810810809999</v>
      </c>
      <c r="M5994" s="2">
        <v>0.22522522522499999</v>
      </c>
      <c r="N5994" s="15">
        <v>1.5765765765769999</v>
      </c>
    </row>
    <row r="5995" spans="3:14" x14ac:dyDescent="0.2">
      <c r="D5995" s="200"/>
      <c r="E5995" s="4" t="s">
        <v>22</v>
      </c>
      <c r="F5995" s="5"/>
      <c r="G5995" s="6">
        <v>192</v>
      </c>
      <c r="H5995" s="8">
        <v>153</v>
      </c>
      <c r="I5995" s="1">
        <v>27</v>
      </c>
      <c r="J5995" s="1">
        <v>4</v>
      </c>
      <c r="K5995" s="1">
        <v>47</v>
      </c>
      <c r="L5995" s="1">
        <v>8</v>
      </c>
      <c r="M5995" s="1">
        <v>0</v>
      </c>
      <c r="N5995" s="9">
        <v>4</v>
      </c>
    </row>
    <row r="5996" spans="3:14" x14ac:dyDescent="0.2">
      <c r="D5996" s="200"/>
      <c r="E5996" s="11"/>
      <c r="F5996" s="10"/>
      <c r="G5996" s="7">
        <v>100</v>
      </c>
      <c r="H5996" s="18">
        <v>79.6875</v>
      </c>
      <c r="I5996" s="2">
        <v>14.0625</v>
      </c>
      <c r="J5996" s="2">
        <v>2.083333333333</v>
      </c>
      <c r="K5996" s="2">
        <v>24.479166666666998</v>
      </c>
      <c r="L5996" s="2">
        <v>4.166666666667</v>
      </c>
      <c r="M5996" s="16">
        <v>0</v>
      </c>
      <c r="N5996" s="15">
        <v>2.083333333333</v>
      </c>
    </row>
    <row r="5997" spans="3:14" x14ac:dyDescent="0.2">
      <c r="D5997" s="200"/>
      <c r="E5997" s="4" t="s">
        <v>23</v>
      </c>
      <c r="F5997" s="5"/>
      <c r="G5997" s="6">
        <v>192</v>
      </c>
      <c r="H5997" s="8">
        <v>157</v>
      </c>
      <c r="I5997" s="1">
        <v>30</v>
      </c>
      <c r="J5997" s="1">
        <v>3</v>
      </c>
      <c r="K5997" s="1">
        <v>46</v>
      </c>
      <c r="L5997" s="1">
        <v>12</v>
      </c>
      <c r="M5997" s="1">
        <v>1</v>
      </c>
      <c r="N5997" s="9">
        <v>2</v>
      </c>
    </row>
    <row r="5998" spans="3:14" x14ac:dyDescent="0.2">
      <c r="D5998" s="200"/>
      <c r="E5998" s="11"/>
      <c r="F5998" s="10"/>
      <c r="G5998" s="7">
        <v>100</v>
      </c>
      <c r="H5998" s="18">
        <v>81.770833333333002</v>
      </c>
      <c r="I5998" s="2">
        <v>15.625</v>
      </c>
      <c r="J5998" s="2">
        <v>1.5625</v>
      </c>
      <c r="K5998" s="2">
        <v>23.958333333333002</v>
      </c>
      <c r="L5998" s="2">
        <v>6.25</v>
      </c>
      <c r="M5998" s="2">
        <v>0.52083333333299997</v>
      </c>
      <c r="N5998" s="15">
        <v>1.041666666667</v>
      </c>
    </row>
    <row r="5999" spans="3:14" x14ac:dyDescent="0.2">
      <c r="D5999" s="200"/>
      <c r="E5999" s="4" t="s">
        <v>24</v>
      </c>
      <c r="F5999" s="5"/>
      <c r="G5999" s="6">
        <v>240</v>
      </c>
      <c r="H5999" s="8">
        <v>194</v>
      </c>
      <c r="I5999" s="1">
        <v>15</v>
      </c>
      <c r="J5999" s="1">
        <v>8</v>
      </c>
      <c r="K5999" s="1">
        <v>59</v>
      </c>
      <c r="L5999" s="1">
        <v>14</v>
      </c>
      <c r="M5999" s="1">
        <v>2</v>
      </c>
      <c r="N5999" s="9">
        <v>3</v>
      </c>
    </row>
    <row r="6000" spans="3:14" x14ac:dyDescent="0.2">
      <c r="D6000" s="200"/>
      <c r="E6000" s="11"/>
      <c r="F6000" s="10"/>
      <c r="G6000" s="7">
        <v>100</v>
      </c>
      <c r="H6000" s="18">
        <v>80.833333333333002</v>
      </c>
      <c r="I6000" s="30">
        <v>6.25</v>
      </c>
      <c r="J6000" s="2">
        <v>3.333333333333</v>
      </c>
      <c r="K6000" s="2">
        <v>24.583333333333002</v>
      </c>
      <c r="L6000" s="2">
        <v>5.833333333333</v>
      </c>
      <c r="M6000" s="2">
        <v>0.83333333333299997</v>
      </c>
      <c r="N6000" s="15">
        <v>1.25</v>
      </c>
    </row>
    <row r="6001" spans="4:14" x14ac:dyDescent="0.2">
      <c r="D6001" s="199" t="s">
        <v>25</v>
      </c>
      <c r="E6001" s="22" t="s">
        <v>26</v>
      </c>
      <c r="F6001" s="21"/>
      <c r="G6001" s="19">
        <v>348</v>
      </c>
      <c r="H6001" s="27">
        <v>275</v>
      </c>
      <c r="I6001" s="3">
        <v>50</v>
      </c>
      <c r="J6001" s="3">
        <v>8</v>
      </c>
      <c r="K6001" s="3">
        <v>114</v>
      </c>
      <c r="L6001" s="3">
        <v>28</v>
      </c>
      <c r="M6001" s="3">
        <v>0</v>
      </c>
      <c r="N6001" s="26">
        <v>4</v>
      </c>
    </row>
    <row r="6002" spans="4:14" x14ac:dyDescent="0.2">
      <c r="D6002" s="200"/>
      <c r="E6002" s="11"/>
      <c r="F6002" s="10"/>
      <c r="G6002" s="7">
        <v>100</v>
      </c>
      <c r="H6002" s="18">
        <v>79.022988505746994</v>
      </c>
      <c r="I6002" s="2">
        <v>14.367816091953999</v>
      </c>
      <c r="J6002" s="2">
        <v>2.2988505747130001</v>
      </c>
      <c r="K6002" s="2">
        <v>32.758620689654997</v>
      </c>
      <c r="L6002" s="2">
        <v>8.0459770114939992</v>
      </c>
      <c r="M6002" s="16">
        <v>0</v>
      </c>
      <c r="N6002" s="15">
        <v>1.149425287356</v>
      </c>
    </row>
    <row r="6003" spans="4:14" x14ac:dyDescent="0.2">
      <c r="D6003" s="200"/>
      <c r="E6003" s="4" t="s">
        <v>27</v>
      </c>
      <c r="F6003" s="5"/>
      <c r="G6003" s="6">
        <v>378</v>
      </c>
      <c r="H6003" s="8">
        <v>304</v>
      </c>
      <c r="I6003" s="1">
        <v>39</v>
      </c>
      <c r="J6003" s="1">
        <v>13</v>
      </c>
      <c r="K6003" s="1">
        <v>99</v>
      </c>
      <c r="L6003" s="1">
        <v>28</v>
      </c>
      <c r="M6003" s="1">
        <v>4</v>
      </c>
      <c r="N6003" s="9">
        <v>4</v>
      </c>
    </row>
    <row r="6004" spans="4:14" x14ac:dyDescent="0.2">
      <c r="D6004" s="200"/>
      <c r="E6004" s="11"/>
      <c r="F6004" s="10"/>
      <c r="G6004" s="7">
        <v>100</v>
      </c>
      <c r="H6004" s="18">
        <v>80.423280423280005</v>
      </c>
      <c r="I6004" s="2">
        <v>10.31746031746</v>
      </c>
      <c r="J6004" s="2">
        <v>3.4391534391529999</v>
      </c>
      <c r="K6004" s="2">
        <v>26.190476190476002</v>
      </c>
      <c r="L6004" s="2">
        <v>7.4074074074069998</v>
      </c>
      <c r="M6004" s="2">
        <v>1.058201058201</v>
      </c>
      <c r="N6004" s="15">
        <v>1.058201058201</v>
      </c>
    </row>
    <row r="6005" spans="4:14" x14ac:dyDescent="0.2">
      <c r="D6005" s="200"/>
      <c r="E6005" s="4" t="s">
        <v>28</v>
      </c>
      <c r="F6005" s="5"/>
      <c r="G6005" s="6">
        <v>372</v>
      </c>
      <c r="H6005" s="8">
        <v>301</v>
      </c>
      <c r="I6005" s="1">
        <v>42</v>
      </c>
      <c r="J6005" s="1">
        <v>3</v>
      </c>
      <c r="K6005" s="1">
        <v>95</v>
      </c>
      <c r="L6005" s="1">
        <v>14</v>
      </c>
      <c r="M6005" s="1">
        <v>0</v>
      </c>
      <c r="N6005" s="9">
        <v>10</v>
      </c>
    </row>
    <row r="6006" spans="4:14" x14ac:dyDescent="0.2">
      <c r="D6006" s="200"/>
      <c r="E6006" s="11"/>
      <c r="F6006" s="10"/>
      <c r="G6006" s="7">
        <v>100</v>
      </c>
      <c r="H6006" s="18">
        <v>80.913978494624004</v>
      </c>
      <c r="I6006" s="2">
        <v>11.290322580645</v>
      </c>
      <c r="J6006" s="2">
        <v>0.80645161290300005</v>
      </c>
      <c r="K6006" s="2">
        <v>25.537634408601999</v>
      </c>
      <c r="L6006" s="2">
        <v>3.7634408602149998</v>
      </c>
      <c r="M6006" s="16">
        <v>0</v>
      </c>
      <c r="N6006" s="15">
        <v>2.6881720430109999</v>
      </c>
    </row>
    <row r="6007" spans="4:14" x14ac:dyDescent="0.2">
      <c r="D6007" s="200"/>
      <c r="E6007" s="4" t="s">
        <v>29</v>
      </c>
      <c r="F6007" s="5"/>
      <c r="G6007" s="6">
        <v>102</v>
      </c>
      <c r="H6007" s="8">
        <v>90</v>
      </c>
      <c r="I6007" s="1">
        <v>5</v>
      </c>
      <c r="J6007" s="1">
        <v>0</v>
      </c>
      <c r="K6007" s="1">
        <v>26</v>
      </c>
      <c r="L6007" s="1">
        <v>1</v>
      </c>
      <c r="M6007" s="1">
        <v>0</v>
      </c>
      <c r="N6007" s="9">
        <v>0</v>
      </c>
    </row>
    <row r="6008" spans="4:14" x14ac:dyDescent="0.2">
      <c r="D6008" s="200"/>
      <c r="E6008" s="11"/>
      <c r="F6008" s="10"/>
      <c r="G6008" s="7">
        <v>100</v>
      </c>
      <c r="H6008" s="70">
        <v>88.235294117647001</v>
      </c>
      <c r="I6008" s="30">
        <v>4.9019607843140003</v>
      </c>
      <c r="J6008" s="16">
        <v>0</v>
      </c>
      <c r="K6008" s="2">
        <v>25.490196078431001</v>
      </c>
      <c r="L6008" s="2">
        <v>0.98039215686299996</v>
      </c>
      <c r="M6008" s="16">
        <v>0</v>
      </c>
      <c r="N6008" s="48">
        <v>0</v>
      </c>
    </row>
    <row r="6009" spans="4:14" x14ac:dyDescent="0.2">
      <c r="D6009" s="199" t="s">
        <v>30</v>
      </c>
      <c r="E6009" s="22" t="s">
        <v>31</v>
      </c>
      <c r="F6009" s="21"/>
      <c r="G6009" s="19">
        <v>592</v>
      </c>
      <c r="H6009" s="27">
        <v>479</v>
      </c>
      <c r="I6009" s="3">
        <v>57</v>
      </c>
      <c r="J6009" s="3">
        <v>14</v>
      </c>
      <c r="K6009" s="3">
        <v>156</v>
      </c>
      <c r="L6009" s="3">
        <v>37</v>
      </c>
      <c r="M6009" s="3">
        <v>0</v>
      </c>
      <c r="N6009" s="26">
        <v>12</v>
      </c>
    </row>
    <row r="6010" spans="4:14" x14ac:dyDescent="0.2">
      <c r="D6010" s="200"/>
      <c r="E6010" s="11"/>
      <c r="F6010" s="10"/>
      <c r="G6010" s="7">
        <v>100</v>
      </c>
      <c r="H6010" s="18">
        <v>80.912162162162005</v>
      </c>
      <c r="I6010" s="2">
        <v>9.6283783783780006</v>
      </c>
      <c r="J6010" s="2">
        <v>2.3648648648649999</v>
      </c>
      <c r="K6010" s="2">
        <v>26.351351351350999</v>
      </c>
      <c r="L6010" s="2">
        <v>6.25</v>
      </c>
      <c r="M6010" s="16">
        <v>0</v>
      </c>
      <c r="N6010" s="15">
        <v>2.0270270270270001</v>
      </c>
    </row>
    <row r="6011" spans="4:14" x14ac:dyDescent="0.2">
      <c r="D6011" s="200"/>
      <c r="E6011" s="4" t="s">
        <v>32</v>
      </c>
      <c r="F6011" s="5"/>
      <c r="G6011" s="6">
        <v>608</v>
      </c>
      <c r="H6011" s="8">
        <v>491</v>
      </c>
      <c r="I6011" s="1">
        <v>79</v>
      </c>
      <c r="J6011" s="1">
        <v>10</v>
      </c>
      <c r="K6011" s="1">
        <v>178</v>
      </c>
      <c r="L6011" s="1">
        <v>34</v>
      </c>
      <c r="M6011" s="1">
        <v>4</v>
      </c>
      <c r="N6011" s="9">
        <v>6</v>
      </c>
    </row>
    <row r="6012" spans="4:14" x14ac:dyDescent="0.2">
      <c r="D6012" s="200"/>
      <c r="E6012" s="11"/>
      <c r="F6012" s="10"/>
      <c r="G6012" s="7">
        <v>100</v>
      </c>
      <c r="H6012" s="18">
        <v>80.756578947367998</v>
      </c>
      <c r="I6012" s="2">
        <v>12.993421052632</v>
      </c>
      <c r="J6012" s="2">
        <v>1.6447368421049999</v>
      </c>
      <c r="K6012" s="2">
        <v>29.276315789474001</v>
      </c>
      <c r="L6012" s="2">
        <v>5.5921052631580004</v>
      </c>
      <c r="M6012" s="2">
        <v>0.65789473684199995</v>
      </c>
      <c r="N6012" s="15">
        <v>0.98684210526299998</v>
      </c>
    </row>
    <row r="6013" spans="4:14" x14ac:dyDescent="0.2">
      <c r="D6013" s="199" t="s">
        <v>33</v>
      </c>
      <c r="E6013" s="22" t="s">
        <v>34</v>
      </c>
      <c r="F6013" s="21"/>
      <c r="G6013" s="19">
        <v>74</v>
      </c>
      <c r="H6013" s="27">
        <v>63</v>
      </c>
      <c r="I6013" s="3">
        <v>2</v>
      </c>
      <c r="J6013" s="3">
        <v>1</v>
      </c>
      <c r="K6013" s="3">
        <v>12</v>
      </c>
      <c r="L6013" s="3">
        <v>4</v>
      </c>
      <c r="M6013" s="3">
        <v>0</v>
      </c>
      <c r="N6013" s="26">
        <v>0</v>
      </c>
    </row>
    <row r="6014" spans="4:14" x14ac:dyDescent="0.2">
      <c r="D6014" s="200"/>
      <c r="E6014" s="11"/>
      <c r="F6014" s="10"/>
      <c r="G6014" s="7">
        <v>100</v>
      </c>
      <c r="H6014" s="18">
        <v>85.135135135135002</v>
      </c>
      <c r="I6014" s="30">
        <v>2.7027027027030002</v>
      </c>
      <c r="J6014" s="2">
        <v>1.351351351351</v>
      </c>
      <c r="K6014" s="50">
        <v>16.216216216216001</v>
      </c>
      <c r="L6014" s="2">
        <v>5.4054054054050003</v>
      </c>
      <c r="M6014" s="16">
        <v>0</v>
      </c>
      <c r="N6014" s="48">
        <v>0</v>
      </c>
    </row>
    <row r="6015" spans="4:14" x14ac:dyDescent="0.2">
      <c r="D6015" s="200"/>
      <c r="E6015" s="4" t="s">
        <v>35</v>
      </c>
      <c r="F6015" s="5"/>
      <c r="G6015" s="6">
        <v>148</v>
      </c>
      <c r="H6015" s="8">
        <v>125</v>
      </c>
      <c r="I6015" s="1">
        <v>18</v>
      </c>
      <c r="J6015" s="1">
        <v>5</v>
      </c>
      <c r="K6015" s="1">
        <v>46</v>
      </c>
      <c r="L6015" s="1">
        <v>8</v>
      </c>
      <c r="M6015" s="1">
        <v>0</v>
      </c>
      <c r="N6015" s="9">
        <v>4</v>
      </c>
    </row>
    <row r="6016" spans="4:14" x14ac:dyDescent="0.2">
      <c r="D6016" s="200"/>
      <c r="E6016" s="11"/>
      <c r="F6016" s="10"/>
      <c r="G6016" s="7">
        <v>100</v>
      </c>
      <c r="H6016" s="18">
        <v>84.459459459458998</v>
      </c>
      <c r="I6016" s="2">
        <v>12.162162162162</v>
      </c>
      <c r="J6016" s="2">
        <v>3.3783783783780001</v>
      </c>
      <c r="K6016" s="2">
        <v>31.081081081080999</v>
      </c>
      <c r="L6016" s="2">
        <v>5.4054054054050003</v>
      </c>
      <c r="M6016" s="16">
        <v>0</v>
      </c>
      <c r="N6016" s="15">
        <v>2.7027027027030002</v>
      </c>
    </row>
    <row r="6017" spans="2:14" x14ac:dyDescent="0.2">
      <c r="D6017" s="200"/>
      <c r="E6017" s="4" t="s">
        <v>36</v>
      </c>
      <c r="F6017" s="5"/>
      <c r="G6017" s="6">
        <v>187</v>
      </c>
      <c r="H6017" s="8">
        <v>130</v>
      </c>
      <c r="I6017" s="1">
        <v>24</v>
      </c>
      <c r="J6017" s="1">
        <v>4</v>
      </c>
      <c r="K6017" s="1">
        <v>65</v>
      </c>
      <c r="L6017" s="1">
        <v>21</v>
      </c>
      <c r="M6017" s="1">
        <v>1</v>
      </c>
      <c r="N6017" s="9">
        <v>5</v>
      </c>
    </row>
    <row r="6018" spans="2:14" x14ac:dyDescent="0.2">
      <c r="D6018" s="200"/>
      <c r="E6018" s="11"/>
      <c r="F6018" s="10"/>
      <c r="G6018" s="7">
        <v>100</v>
      </c>
      <c r="H6018" s="97">
        <v>69.518716577540005</v>
      </c>
      <c r="I6018" s="2">
        <v>12.83422459893</v>
      </c>
      <c r="J6018" s="2">
        <v>2.1390374331549999</v>
      </c>
      <c r="K6018" s="25">
        <v>34.759358288770002</v>
      </c>
      <c r="L6018" s="25">
        <v>11.229946524063999</v>
      </c>
      <c r="M6018" s="2">
        <v>0.53475935828900001</v>
      </c>
      <c r="N6018" s="15">
        <v>2.673796791444</v>
      </c>
    </row>
    <row r="6019" spans="2:14" x14ac:dyDescent="0.2">
      <c r="D6019" s="200"/>
      <c r="E6019" s="4" t="s">
        <v>37</v>
      </c>
      <c r="F6019" s="5"/>
      <c r="G6019" s="6">
        <v>221</v>
      </c>
      <c r="H6019" s="8">
        <v>175</v>
      </c>
      <c r="I6019" s="1">
        <v>25</v>
      </c>
      <c r="J6019" s="1">
        <v>4</v>
      </c>
      <c r="K6019" s="1">
        <v>83</v>
      </c>
      <c r="L6019" s="1">
        <v>17</v>
      </c>
      <c r="M6019" s="1">
        <v>0</v>
      </c>
      <c r="N6019" s="9">
        <v>1</v>
      </c>
    </row>
    <row r="6020" spans="2:14" x14ac:dyDescent="0.2">
      <c r="D6020" s="200"/>
      <c r="E6020" s="11"/>
      <c r="F6020" s="10"/>
      <c r="G6020" s="7">
        <v>100</v>
      </c>
      <c r="H6020" s="18">
        <v>79.185520361990996</v>
      </c>
      <c r="I6020" s="2">
        <v>11.31221719457</v>
      </c>
      <c r="J6020" s="2">
        <v>1.8099547511309999</v>
      </c>
      <c r="K6020" s="25">
        <v>37.556561085973001</v>
      </c>
      <c r="L6020" s="2">
        <v>7.6923076923079998</v>
      </c>
      <c r="M6020" s="16">
        <v>0</v>
      </c>
      <c r="N6020" s="15">
        <v>0.452488687783</v>
      </c>
    </row>
    <row r="6021" spans="2:14" x14ac:dyDescent="0.2">
      <c r="D6021" s="200"/>
      <c r="E6021" s="4" t="s">
        <v>38</v>
      </c>
      <c r="F6021" s="5"/>
      <c r="G6021" s="6">
        <v>186</v>
      </c>
      <c r="H6021" s="8">
        <v>148</v>
      </c>
      <c r="I6021" s="1">
        <v>26</v>
      </c>
      <c r="J6021" s="1">
        <v>6</v>
      </c>
      <c r="K6021" s="1">
        <v>64</v>
      </c>
      <c r="L6021" s="1">
        <v>15</v>
      </c>
      <c r="M6021" s="1">
        <v>1</v>
      </c>
      <c r="N6021" s="9">
        <v>4</v>
      </c>
    </row>
    <row r="6022" spans="2:14" x14ac:dyDescent="0.2">
      <c r="D6022" s="200"/>
      <c r="E6022" s="11"/>
      <c r="F6022" s="10"/>
      <c r="G6022" s="7">
        <v>100</v>
      </c>
      <c r="H6022" s="18">
        <v>79.569892473118003</v>
      </c>
      <c r="I6022" s="2">
        <v>13.978494623655999</v>
      </c>
      <c r="J6022" s="2">
        <v>3.2258064516129998</v>
      </c>
      <c r="K6022" s="25">
        <v>34.408602150538002</v>
      </c>
      <c r="L6022" s="2">
        <v>8.0645161290320004</v>
      </c>
      <c r="M6022" s="2">
        <v>0.53763440860199996</v>
      </c>
      <c r="N6022" s="15">
        <v>2.1505376344089999</v>
      </c>
    </row>
    <row r="6023" spans="2:14" x14ac:dyDescent="0.2">
      <c r="D6023" s="200"/>
      <c r="E6023" s="4" t="s">
        <v>39</v>
      </c>
      <c r="F6023" s="5"/>
      <c r="G6023" s="6">
        <v>223</v>
      </c>
      <c r="H6023" s="8">
        <v>186</v>
      </c>
      <c r="I6023" s="1">
        <v>31</v>
      </c>
      <c r="J6023" s="1">
        <v>2</v>
      </c>
      <c r="K6023" s="1">
        <v>45</v>
      </c>
      <c r="L6023" s="1">
        <v>4</v>
      </c>
      <c r="M6023" s="1">
        <v>2</v>
      </c>
      <c r="N6023" s="9">
        <v>0</v>
      </c>
    </row>
    <row r="6024" spans="2:14" x14ac:dyDescent="0.2">
      <c r="D6024" s="200"/>
      <c r="E6024" s="11"/>
      <c r="F6024" s="10"/>
      <c r="G6024" s="7">
        <v>100</v>
      </c>
      <c r="H6024" s="18">
        <v>83.408071748878996</v>
      </c>
      <c r="I6024" s="2">
        <v>13.90134529148</v>
      </c>
      <c r="J6024" s="2">
        <v>0.89686098654699997</v>
      </c>
      <c r="K6024" s="30">
        <v>20.179372197309</v>
      </c>
      <c r="L6024" s="2">
        <v>1.7937219730939999</v>
      </c>
      <c r="M6024" s="2">
        <v>0.89686098654699997</v>
      </c>
      <c r="N6024" s="48">
        <v>0</v>
      </c>
    </row>
    <row r="6025" spans="2:14" x14ac:dyDescent="0.2">
      <c r="D6025" s="200"/>
      <c r="E6025" s="4" t="s">
        <v>40</v>
      </c>
      <c r="F6025" s="5"/>
      <c r="G6025" s="6">
        <v>161</v>
      </c>
      <c r="H6025" s="8">
        <v>143</v>
      </c>
      <c r="I6025" s="1">
        <v>10</v>
      </c>
      <c r="J6025" s="1">
        <v>2</v>
      </c>
      <c r="K6025" s="1">
        <v>19</v>
      </c>
      <c r="L6025" s="1">
        <v>2</v>
      </c>
      <c r="M6025" s="1">
        <v>0</v>
      </c>
      <c r="N6025" s="9">
        <v>4</v>
      </c>
    </row>
    <row r="6026" spans="2:14" x14ac:dyDescent="0.2">
      <c r="D6026" s="201"/>
      <c r="E6026" s="45"/>
      <c r="F6026" s="51"/>
      <c r="G6026" s="81">
        <v>100</v>
      </c>
      <c r="H6026" s="163">
        <v>88.819875776398007</v>
      </c>
      <c r="I6026" s="126">
        <v>6.2111801242239997</v>
      </c>
      <c r="J6026" s="64">
        <v>1.242236024845</v>
      </c>
      <c r="K6026" s="108">
        <v>11.801242236025001</v>
      </c>
      <c r="L6026" s="64">
        <v>1.242236024845</v>
      </c>
      <c r="M6026" s="62">
        <v>0</v>
      </c>
      <c r="N6026" s="106">
        <v>2.4844720496889998</v>
      </c>
    </row>
    <row r="6028" spans="2:14" x14ac:dyDescent="0.2">
      <c r="B6028" s="40" t="str">
        <f xml:space="preserve"> HYPERLINK("#'目次'!B152", "[146]")</f>
        <v>[146]</v>
      </c>
      <c r="C6028" s="23" t="s">
        <v>280</v>
      </c>
    </row>
    <row r="6031" spans="2:14" x14ac:dyDescent="0.2">
      <c r="C6031" s="23" t="s">
        <v>48</v>
      </c>
    </row>
    <row r="6032" spans="2:14" ht="24" x14ac:dyDescent="0.2">
      <c r="D6032" s="195"/>
      <c r="E6032" s="196"/>
      <c r="F6032" s="196"/>
      <c r="G6032" s="37" t="s">
        <v>15</v>
      </c>
      <c r="H6032" s="33" t="s">
        <v>281</v>
      </c>
      <c r="I6032" s="13" t="s">
        <v>282</v>
      </c>
      <c r="J6032" s="13" t="s">
        <v>283</v>
      </c>
      <c r="K6032" s="13" t="s">
        <v>174</v>
      </c>
      <c r="L6032" s="13" t="s">
        <v>284</v>
      </c>
      <c r="M6032" s="13" t="s">
        <v>99</v>
      </c>
      <c r="N6032" s="38" t="s">
        <v>18</v>
      </c>
    </row>
    <row r="6033" spans="4:14" x14ac:dyDescent="0.2">
      <c r="D6033" s="197"/>
      <c r="E6033" s="198"/>
      <c r="F6033" s="198"/>
      <c r="G6033" s="35"/>
      <c r="H6033" s="39"/>
      <c r="I6033" s="14"/>
      <c r="J6033" s="14"/>
      <c r="K6033" s="14"/>
      <c r="L6033" s="14"/>
      <c r="M6033" s="14"/>
      <c r="N6033" s="34"/>
    </row>
    <row r="6034" spans="4:14" x14ac:dyDescent="0.2">
      <c r="D6034" s="78"/>
      <c r="E6034" s="79" t="s">
        <v>15</v>
      </c>
      <c r="F6034" s="66"/>
      <c r="G6034" s="36">
        <v>1200</v>
      </c>
      <c r="H6034" s="17">
        <v>970</v>
      </c>
      <c r="I6034" s="17">
        <v>136</v>
      </c>
      <c r="J6034" s="17">
        <v>24</v>
      </c>
      <c r="K6034" s="17">
        <v>334</v>
      </c>
      <c r="L6034" s="17">
        <v>71</v>
      </c>
      <c r="M6034" s="17">
        <v>4</v>
      </c>
      <c r="N6034" s="47">
        <v>18</v>
      </c>
    </row>
    <row r="6035" spans="4:14" x14ac:dyDescent="0.2">
      <c r="D6035" s="45"/>
      <c r="E6035" s="51"/>
      <c r="F6035" s="67"/>
      <c r="G6035" s="7">
        <v>100</v>
      </c>
      <c r="H6035" s="2">
        <v>80.833333333333002</v>
      </c>
      <c r="I6035" s="2">
        <v>11.333333333333</v>
      </c>
      <c r="J6035" s="2">
        <v>2</v>
      </c>
      <c r="K6035" s="2">
        <v>27.833333333333002</v>
      </c>
      <c r="L6035" s="2">
        <v>5.916666666667</v>
      </c>
      <c r="M6035" s="2">
        <v>0.33333333333300003</v>
      </c>
      <c r="N6035" s="15">
        <v>1.5</v>
      </c>
    </row>
    <row r="6036" spans="4:14" x14ac:dyDescent="0.2">
      <c r="D6036" s="199" t="s">
        <v>49</v>
      </c>
      <c r="E6036" s="22" t="s">
        <v>50</v>
      </c>
      <c r="F6036" s="21"/>
      <c r="G6036" s="19">
        <v>15</v>
      </c>
      <c r="H6036" s="27">
        <v>14</v>
      </c>
      <c r="I6036" s="3">
        <v>1</v>
      </c>
      <c r="J6036" s="3">
        <v>0</v>
      </c>
      <c r="K6036" s="3">
        <v>2</v>
      </c>
      <c r="L6036" s="3">
        <v>0</v>
      </c>
      <c r="M6036" s="3">
        <v>0</v>
      </c>
      <c r="N6036" s="26">
        <v>0</v>
      </c>
    </row>
    <row r="6037" spans="4:14" x14ac:dyDescent="0.2">
      <c r="D6037" s="200"/>
      <c r="E6037" s="11"/>
      <c r="F6037" s="10"/>
      <c r="G6037" s="7">
        <v>100</v>
      </c>
      <c r="H6037" s="75">
        <v>93.333333333333002</v>
      </c>
      <c r="I6037" s="2">
        <v>6.666666666667</v>
      </c>
      <c r="J6037" s="16">
        <v>0</v>
      </c>
      <c r="K6037" s="50">
        <v>13.333333333333</v>
      </c>
      <c r="L6037" s="49">
        <v>0</v>
      </c>
      <c r="M6037" s="16">
        <v>0</v>
      </c>
      <c r="N6037" s="48">
        <v>0</v>
      </c>
    </row>
    <row r="6038" spans="4:14" x14ac:dyDescent="0.2">
      <c r="D6038" s="200"/>
      <c r="E6038" s="4" t="s">
        <v>51</v>
      </c>
      <c r="F6038" s="5"/>
      <c r="G6038" s="6">
        <v>142</v>
      </c>
      <c r="H6038" s="8">
        <v>125</v>
      </c>
      <c r="I6038" s="1">
        <v>10</v>
      </c>
      <c r="J6038" s="1">
        <v>3</v>
      </c>
      <c r="K6038" s="1">
        <v>32</v>
      </c>
      <c r="L6038" s="1">
        <v>8</v>
      </c>
      <c r="M6038" s="1">
        <v>0</v>
      </c>
      <c r="N6038" s="9">
        <v>1</v>
      </c>
    </row>
    <row r="6039" spans="4:14" x14ac:dyDescent="0.2">
      <c r="D6039" s="200"/>
      <c r="E6039" s="11"/>
      <c r="F6039" s="10"/>
      <c r="G6039" s="7">
        <v>100</v>
      </c>
      <c r="H6039" s="70">
        <v>88.028169014084995</v>
      </c>
      <c r="I6039" s="2">
        <v>7.0422535211269999</v>
      </c>
      <c r="J6039" s="2">
        <v>2.112676056338</v>
      </c>
      <c r="K6039" s="30">
        <v>22.535211267606002</v>
      </c>
      <c r="L6039" s="2">
        <v>5.6338028169010004</v>
      </c>
      <c r="M6039" s="16">
        <v>0</v>
      </c>
      <c r="N6039" s="15">
        <v>0.70422535211299997</v>
      </c>
    </row>
    <row r="6040" spans="4:14" x14ac:dyDescent="0.2">
      <c r="D6040" s="200"/>
      <c r="E6040" s="4" t="s">
        <v>52</v>
      </c>
      <c r="F6040" s="5"/>
      <c r="G6040" s="6">
        <v>26</v>
      </c>
      <c r="H6040" s="8">
        <v>16</v>
      </c>
      <c r="I6040" s="1">
        <v>6</v>
      </c>
      <c r="J6040" s="1">
        <v>1</v>
      </c>
      <c r="K6040" s="1">
        <v>7</v>
      </c>
      <c r="L6040" s="1">
        <v>2</v>
      </c>
      <c r="M6040" s="1">
        <v>1</v>
      </c>
      <c r="N6040" s="9">
        <v>0</v>
      </c>
    </row>
    <row r="6041" spans="4:14" x14ac:dyDescent="0.2">
      <c r="D6041" s="200"/>
      <c r="E6041" s="11"/>
      <c r="F6041" s="10"/>
      <c r="G6041" s="7">
        <v>100</v>
      </c>
      <c r="H6041" s="97">
        <v>61.538461538462002</v>
      </c>
      <c r="I6041" s="41">
        <v>23.076923076922998</v>
      </c>
      <c r="J6041" s="2">
        <v>3.8461538461539999</v>
      </c>
      <c r="K6041" s="2">
        <v>26.923076923077002</v>
      </c>
      <c r="L6041" s="2">
        <v>7.6923076923079998</v>
      </c>
      <c r="M6041" s="2">
        <v>3.8461538461539999</v>
      </c>
      <c r="N6041" s="48">
        <v>0</v>
      </c>
    </row>
    <row r="6042" spans="4:14" x14ac:dyDescent="0.2">
      <c r="D6042" s="200"/>
      <c r="E6042" s="4" t="s">
        <v>53</v>
      </c>
      <c r="F6042" s="5"/>
      <c r="G6042" s="6">
        <v>41</v>
      </c>
      <c r="H6042" s="8">
        <v>28</v>
      </c>
      <c r="I6042" s="1">
        <v>7</v>
      </c>
      <c r="J6042" s="1">
        <v>1</v>
      </c>
      <c r="K6042" s="1">
        <v>16</v>
      </c>
      <c r="L6042" s="1">
        <v>8</v>
      </c>
      <c r="M6042" s="1">
        <v>0</v>
      </c>
      <c r="N6042" s="9">
        <v>0</v>
      </c>
    </row>
    <row r="6043" spans="4:14" x14ac:dyDescent="0.2">
      <c r="D6043" s="200"/>
      <c r="E6043" s="11"/>
      <c r="F6043" s="10"/>
      <c r="G6043" s="7">
        <v>100</v>
      </c>
      <c r="H6043" s="97">
        <v>68.292682926829002</v>
      </c>
      <c r="I6043" s="25">
        <v>17.073170731706998</v>
      </c>
      <c r="J6043" s="2">
        <v>2.4390243902440001</v>
      </c>
      <c r="K6043" s="41">
        <v>39.024390243901998</v>
      </c>
      <c r="L6043" s="41">
        <v>19.512195121950999</v>
      </c>
      <c r="M6043" s="16">
        <v>0</v>
      </c>
      <c r="N6043" s="48">
        <v>0</v>
      </c>
    </row>
    <row r="6044" spans="4:14" x14ac:dyDescent="0.2">
      <c r="D6044" s="200"/>
      <c r="E6044" s="4" t="s">
        <v>54</v>
      </c>
      <c r="F6044" s="5"/>
      <c r="G6044" s="6">
        <v>226</v>
      </c>
      <c r="H6044" s="8">
        <v>170</v>
      </c>
      <c r="I6044" s="1">
        <v>31</v>
      </c>
      <c r="J6044" s="1">
        <v>2</v>
      </c>
      <c r="K6044" s="1">
        <v>86</v>
      </c>
      <c r="L6044" s="1">
        <v>18</v>
      </c>
      <c r="M6044" s="1">
        <v>2</v>
      </c>
      <c r="N6044" s="9">
        <v>4</v>
      </c>
    </row>
    <row r="6045" spans="4:14" x14ac:dyDescent="0.2">
      <c r="D6045" s="200"/>
      <c r="E6045" s="11"/>
      <c r="F6045" s="10"/>
      <c r="G6045" s="7">
        <v>100</v>
      </c>
      <c r="H6045" s="72">
        <v>75.221238938053006</v>
      </c>
      <c r="I6045" s="2">
        <v>13.716814159291999</v>
      </c>
      <c r="J6045" s="2">
        <v>0.88495575221199996</v>
      </c>
      <c r="K6045" s="41">
        <v>38.053097345132997</v>
      </c>
      <c r="L6045" s="2">
        <v>7.964601769912</v>
      </c>
      <c r="M6045" s="2">
        <v>0.88495575221199996</v>
      </c>
      <c r="N6045" s="15">
        <v>1.769911504425</v>
      </c>
    </row>
    <row r="6046" spans="4:14" x14ac:dyDescent="0.2">
      <c r="D6046" s="200"/>
      <c r="E6046" s="4" t="s">
        <v>55</v>
      </c>
      <c r="F6046" s="5"/>
      <c r="G6046" s="6">
        <v>125</v>
      </c>
      <c r="H6046" s="8">
        <v>103</v>
      </c>
      <c r="I6046" s="1">
        <v>15</v>
      </c>
      <c r="J6046" s="1">
        <v>2</v>
      </c>
      <c r="K6046" s="1">
        <v>26</v>
      </c>
      <c r="L6046" s="1">
        <v>10</v>
      </c>
      <c r="M6046" s="1">
        <v>1</v>
      </c>
      <c r="N6046" s="9">
        <v>4</v>
      </c>
    </row>
    <row r="6047" spans="4:14" x14ac:dyDescent="0.2">
      <c r="D6047" s="200"/>
      <c r="E6047" s="11"/>
      <c r="F6047" s="10"/>
      <c r="G6047" s="7">
        <v>100</v>
      </c>
      <c r="H6047" s="18">
        <v>82.4</v>
      </c>
      <c r="I6047" s="2">
        <v>12</v>
      </c>
      <c r="J6047" s="2">
        <v>1.6</v>
      </c>
      <c r="K6047" s="30">
        <v>20.8</v>
      </c>
      <c r="L6047" s="2">
        <v>8</v>
      </c>
      <c r="M6047" s="2">
        <v>0.8</v>
      </c>
      <c r="N6047" s="15">
        <v>3.2</v>
      </c>
    </row>
    <row r="6048" spans="4:14" x14ac:dyDescent="0.2">
      <c r="D6048" s="200"/>
      <c r="E6048" s="4" t="s">
        <v>56</v>
      </c>
      <c r="F6048" s="5"/>
      <c r="G6048" s="6">
        <v>190</v>
      </c>
      <c r="H6048" s="8">
        <v>156</v>
      </c>
      <c r="I6048" s="1">
        <v>23</v>
      </c>
      <c r="J6048" s="1">
        <v>4</v>
      </c>
      <c r="K6048" s="1">
        <v>71</v>
      </c>
      <c r="L6048" s="1">
        <v>11</v>
      </c>
      <c r="M6048" s="1">
        <v>0</v>
      </c>
      <c r="N6048" s="9">
        <v>2</v>
      </c>
    </row>
    <row r="6049" spans="4:14" x14ac:dyDescent="0.2">
      <c r="D6049" s="200"/>
      <c r="E6049" s="11"/>
      <c r="F6049" s="10"/>
      <c r="G6049" s="7">
        <v>100</v>
      </c>
      <c r="H6049" s="18">
        <v>82.105263157894996</v>
      </c>
      <c r="I6049" s="2">
        <v>12.105263157894999</v>
      </c>
      <c r="J6049" s="2">
        <v>2.1052631578950001</v>
      </c>
      <c r="K6049" s="25">
        <v>37.368421052632002</v>
      </c>
      <c r="L6049" s="2">
        <v>5.7894736842109999</v>
      </c>
      <c r="M6049" s="16">
        <v>0</v>
      </c>
      <c r="N6049" s="15">
        <v>1.052631578947</v>
      </c>
    </row>
    <row r="6050" spans="4:14" x14ac:dyDescent="0.2">
      <c r="D6050" s="200"/>
      <c r="E6050" s="4" t="s">
        <v>57</v>
      </c>
      <c r="F6050" s="5"/>
      <c r="G6050" s="6">
        <v>185</v>
      </c>
      <c r="H6050" s="8">
        <v>146</v>
      </c>
      <c r="I6050" s="1">
        <v>23</v>
      </c>
      <c r="J6050" s="1">
        <v>2</v>
      </c>
      <c r="K6050" s="1">
        <v>50</v>
      </c>
      <c r="L6050" s="1">
        <v>4</v>
      </c>
      <c r="M6050" s="1">
        <v>0</v>
      </c>
      <c r="N6050" s="9">
        <v>1</v>
      </c>
    </row>
    <row r="6051" spans="4:14" x14ac:dyDescent="0.2">
      <c r="D6051" s="200"/>
      <c r="E6051" s="11"/>
      <c r="F6051" s="10"/>
      <c r="G6051" s="7">
        <v>100</v>
      </c>
      <c r="H6051" s="18">
        <v>78.918918918919005</v>
      </c>
      <c r="I6051" s="2">
        <v>12.432432432432</v>
      </c>
      <c r="J6051" s="2">
        <v>1.0810810810810001</v>
      </c>
      <c r="K6051" s="2">
        <v>27.027027027027</v>
      </c>
      <c r="L6051" s="2">
        <v>2.1621621621620002</v>
      </c>
      <c r="M6051" s="16">
        <v>0</v>
      </c>
      <c r="N6051" s="15">
        <v>0.54054054054099998</v>
      </c>
    </row>
    <row r="6052" spans="4:14" x14ac:dyDescent="0.2">
      <c r="D6052" s="200"/>
      <c r="E6052" s="4" t="s">
        <v>58</v>
      </c>
      <c r="F6052" s="5"/>
      <c r="G6052" s="6">
        <v>113</v>
      </c>
      <c r="H6052" s="8">
        <v>97</v>
      </c>
      <c r="I6052" s="1">
        <v>5</v>
      </c>
      <c r="J6052" s="1">
        <v>5</v>
      </c>
      <c r="K6052" s="1">
        <v>25</v>
      </c>
      <c r="L6052" s="1">
        <v>8</v>
      </c>
      <c r="M6052" s="1">
        <v>0</v>
      </c>
      <c r="N6052" s="9">
        <v>2</v>
      </c>
    </row>
    <row r="6053" spans="4:14" x14ac:dyDescent="0.2">
      <c r="D6053" s="200"/>
      <c r="E6053" s="11"/>
      <c r="F6053" s="10"/>
      <c r="G6053" s="7">
        <v>100</v>
      </c>
      <c r="H6053" s="70">
        <v>85.840707964602004</v>
      </c>
      <c r="I6053" s="30">
        <v>4.424778761062</v>
      </c>
      <c r="J6053" s="2">
        <v>4.424778761062</v>
      </c>
      <c r="K6053" s="30">
        <v>22.123893805310001</v>
      </c>
      <c r="L6053" s="2">
        <v>7.0796460176989999</v>
      </c>
      <c r="M6053" s="16">
        <v>0</v>
      </c>
      <c r="N6053" s="15">
        <v>1.769911504425</v>
      </c>
    </row>
    <row r="6054" spans="4:14" x14ac:dyDescent="0.2">
      <c r="D6054" s="200"/>
      <c r="E6054" s="4" t="s">
        <v>59</v>
      </c>
      <c r="F6054" s="5"/>
      <c r="G6054" s="6">
        <v>136</v>
      </c>
      <c r="H6054" s="8">
        <v>114</v>
      </c>
      <c r="I6054" s="1">
        <v>15</v>
      </c>
      <c r="J6054" s="1">
        <v>4</v>
      </c>
      <c r="K6054" s="1">
        <v>19</v>
      </c>
      <c r="L6054" s="1">
        <v>2</v>
      </c>
      <c r="M6054" s="1">
        <v>0</v>
      </c>
      <c r="N6054" s="9">
        <v>4</v>
      </c>
    </row>
    <row r="6055" spans="4:14" x14ac:dyDescent="0.2">
      <c r="D6055" s="200"/>
      <c r="E6055" s="11"/>
      <c r="F6055" s="10"/>
      <c r="G6055" s="7">
        <v>100</v>
      </c>
      <c r="H6055" s="18">
        <v>83.823529411764994</v>
      </c>
      <c r="I6055" s="2">
        <v>11.029411764705999</v>
      </c>
      <c r="J6055" s="2">
        <v>2.9411764705880001</v>
      </c>
      <c r="K6055" s="50">
        <v>13.970588235294001</v>
      </c>
      <c r="L6055" s="2">
        <v>1.4705882352940001</v>
      </c>
      <c r="M6055" s="16">
        <v>0</v>
      </c>
      <c r="N6055" s="15">
        <v>2.9411764705880001</v>
      </c>
    </row>
    <row r="6056" spans="4:14" x14ac:dyDescent="0.2">
      <c r="D6056" s="199" t="s">
        <v>60</v>
      </c>
      <c r="E6056" s="22" t="s">
        <v>61</v>
      </c>
      <c r="F6056" s="21"/>
      <c r="G6056" s="19">
        <v>205</v>
      </c>
      <c r="H6056" s="27">
        <v>173</v>
      </c>
      <c r="I6056" s="3">
        <v>16</v>
      </c>
      <c r="J6056" s="3">
        <v>6</v>
      </c>
      <c r="K6056" s="3">
        <v>34</v>
      </c>
      <c r="L6056" s="3">
        <v>9</v>
      </c>
      <c r="M6056" s="3">
        <v>0</v>
      </c>
      <c r="N6056" s="26">
        <v>3</v>
      </c>
    </row>
    <row r="6057" spans="4:14" x14ac:dyDescent="0.2">
      <c r="D6057" s="200"/>
      <c r="E6057" s="11"/>
      <c r="F6057" s="10"/>
      <c r="G6057" s="7">
        <v>100</v>
      </c>
      <c r="H6057" s="18">
        <v>84.390243902438996</v>
      </c>
      <c r="I6057" s="2">
        <v>7.80487804878</v>
      </c>
      <c r="J6057" s="2">
        <v>2.9268292682929999</v>
      </c>
      <c r="K6057" s="50">
        <v>16.585365853658999</v>
      </c>
      <c r="L6057" s="2">
        <v>4.3902439024389999</v>
      </c>
      <c r="M6057" s="16">
        <v>0</v>
      </c>
      <c r="N6057" s="15">
        <v>1.4634146341459999</v>
      </c>
    </row>
    <row r="6058" spans="4:14" x14ac:dyDescent="0.2">
      <c r="D6058" s="200"/>
      <c r="E6058" s="4" t="s">
        <v>62</v>
      </c>
      <c r="F6058" s="5"/>
      <c r="G6058" s="6">
        <v>160</v>
      </c>
      <c r="H6058" s="8">
        <v>138</v>
      </c>
      <c r="I6058" s="1">
        <v>16</v>
      </c>
      <c r="J6058" s="1">
        <v>2</v>
      </c>
      <c r="K6058" s="1">
        <v>32</v>
      </c>
      <c r="L6058" s="1">
        <v>6</v>
      </c>
      <c r="M6058" s="1">
        <v>1</v>
      </c>
      <c r="N6058" s="9">
        <v>2</v>
      </c>
    </row>
    <row r="6059" spans="4:14" x14ac:dyDescent="0.2">
      <c r="D6059" s="200"/>
      <c r="E6059" s="11"/>
      <c r="F6059" s="10"/>
      <c r="G6059" s="7">
        <v>100</v>
      </c>
      <c r="H6059" s="70">
        <v>86.25</v>
      </c>
      <c r="I6059" s="2">
        <v>10</v>
      </c>
      <c r="J6059" s="2">
        <v>1.25</v>
      </c>
      <c r="K6059" s="30">
        <v>20</v>
      </c>
      <c r="L6059" s="2">
        <v>3.75</v>
      </c>
      <c r="M6059" s="2">
        <v>0.625</v>
      </c>
      <c r="N6059" s="15">
        <v>1.25</v>
      </c>
    </row>
    <row r="6060" spans="4:14" x14ac:dyDescent="0.2">
      <c r="D6060" s="200"/>
      <c r="E6060" s="4" t="s">
        <v>63</v>
      </c>
      <c r="F6060" s="5"/>
      <c r="G6060" s="6">
        <v>121</v>
      </c>
      <c r="H6060" s="8">
        <v>96</v>
      </c>
      <c r="I6060" s="1">
        <v>16</v>
      </c>
      <c r="J6060" s="1">
        <v>1</v>
      </c>
      <c r="K6060" s="1">
        <v>30</v>
      </c>
      <c r="L6060" s="1">
        <v>5</v>
      </c>
      <c r="M6060" s="1">
        <v>0</v>
      </c>
      <c r="N6060" s="9">
        <v>2</v>
      </c>
    </row>
    <row r="6061" spans="4:14" x14ac:dyDescent="0.2">
      <c r="D6061" s="200"/>
      <c r="E6061" s="11"/>
      <c r="F6061" s="10"/>
      <c r="G6061" s="7">
        <v>100</v>
      </c>
      <c r="H6061" s="18">
        <v>79.338842975207001</v>
      </c>
      <c r="I6061" s="2">
        <v>13.223140495868</v>
      </c>
      <c r="J6061" s="2">
        <v>0.82644628099200002</v>
      </c>
      <c r="K6061" s="2">
        <v>24.793388429752</v>
      </c>
      <c r="L6061" s="2">
        <v>4.1322314049589997</v>
      </c>
      <c r="M6061" s="16">
        <v>0</v>
      </c>
      <c r="N6061" s="15">
        <v>1.6528925619829999</v>
      </c>
    </row>
    <row r="6062" spans="4:14" x14ac:dyDescent="0.2">
      <c r="D6062" s="200"/>
      <c r="E6062" s="4" t="s">
        <v>64</v>
      </c>
      <c r="F6062" s="5"/>
      <c r="G6062" s="6">
        <v>124</v>
      </c>
      <c r="H6062" s="8">
        <v>100</v>
      </c>
      <c r="I6062" s="1">
        <v>14</v>
      </c>
      <c r="J6062" s="1">
        <v>2</v>
      </c>
      <c r="K6062" s="1">
        <v>32</v>
      </c>
      <c r="L6062" s="1">
        <v>6</v>
      </c>
      <c r="M6062" s="1">
        <v>0</v>
      </c>
      <c r="N6062" s="9">
        <v>2</v>
      </c>
    </row>
    <row r="6063" spans="4:14" x14ac:dyDescent="0.2">
      <c r="D6063" s="200"/>
      <c r="E6063" s="11"/>
      <c r="F6063" s="10"/>
      <c r="G6063" s="7">
        <v>100</v>
      </c>
      <c r="H6063" s="18">
        <v>80.645161290323003</v>
      </c>
      <c r="I6063" s="2">
        <v>11.290322580645</v>
      </c>
      <c r="J6063" s="2">
        <v>1.6129032258060001</v>
      </c>
      <c r="K6063" s="2">
        <v>25.806451612903</v>
      </c>
      <c r="L6063" s="2">
        <v>4.8387096774189997</v>
      </c>
      <c r="M6063" s="16">
        <v>0</v>
      </c>
      <c r="N6063" s="15">
        <v>1.6129032258060001</v>
      </c>
    </row>
    <row r="6064" spans="4:14" x14ac:dyDescent="0.2">
      <c r="D6064" s="200"/>
      <c r="E6064" s="4" t="s">
        <v>65</v>
      </c>
      <c r="F6064" s="5"/>
      <c r="G6064" s="6">
        <v>109</v>
      </c>
      <c r="H6064" s="8">
        <v>86</v>
      </c>
      <c r="I6064" s="1">
        <v>10</v>
      </c>
      <c r="J6064" s="1">
        <v>2</v>
      </c>
      <c r="K6064" s="1">
        <v>38</v>
      </c>
      <c r="L6064" s="1">
        <v>7</v>
      </c>
      <c r="M6064" s="1">
        <v>1</v>
      </c>
      <c r="N6064" s="9">
        <v>2</v>
      </c>
    </row>
    <row r="6065" spans="2:14" x14ac:dyDescent="0.2">
      <c r="D6065" s="200"/>
      <c r="E6065" s="11"/>
      <c r="F6065" s="10"/>
      <c r="G6065" s="7">
        <v>100</v>
      </c>
      <c r="H6065" s="18">
        <v>78.899082568807003</v>
      </c>
      <c r="I6065" s="2">
        <v>9.1743119266060003</v>
      </c>
      <c r="J6065" s="2">
        <v>1.834862385321</v>
      </c>
      <c r="K6065" s="25">
        <v>34.862385321101002</v>
      </c>
      <c r="L6065" s="2">
        <v>6.4220183486240003</v>
      </c>
      <c r="M6065" s="2">
        <v>0.91743119266100004</v>
      </c>
      <c r="N6065" s="15">
        <v>1.834862385321</v>
      </c>
    </row>
    <row r="6066" spans="2:14" x14ac:dyDescent="0.2">
      <c r="D6066" s="200"/>
      <c r="E6066" s="4" t="s">
        <v>66</v>
      </c>
      <c r="F6066" s="5"/>
      <c r="G6066" s="6">
        <v>104</v>
      </c>
      <c r="H6066" s="8">
        <v>84</v>
      </c>
      <c r="I6066" s="1">
        <v>9</v>
      </c>
      <c r="J6066" s="1">
        <v>1</v>
      </c>
      <c r="K6066" s="1">
        <v>38</v>
      </c>
      <c r="L6066" s="1">
        <v>7</v>
      </c>
      <c r="M6066" s="1">
        <v>1</v>
      </c>
      <c r="N6066" s="9">
        <v>1</v>
      </c>
    </row>
    <row r="6067" spans="2:14" x14ac:dyDescent="0.2">
      <c r="D6067" s="200"/>
      <c r="E6067" s="11"/>
      <c r="F6067" s="10"/>
      <c r="G6067" s="7">
        <v>100</v>
      </c>
      <c r="H6067" s="18">
        <v>80.769230769231001</v>
      </c>
      <c r="I6067" s="2">
        <v>8.6538461538460005</v>
      </c>
      <c r="J6067" s="2">
        <v>0.96153846153800004</v>
      </c>
      <c r="K6067" s="25">
        <v>36.538461538462002</v>
      </c>
      <c r="L6067" s="2">
        <v>6.7307692307689999</v>
      </c>
      <c r="M6067" s="2">
        <v>0.96153846153800004</v>
      </c>
      <c r="N6067" s="15">
        <v>0.96153846153800004</v>
      </c>
    </row>
    <row r="6068" spans="2:14" x14ac:dyDescent="0.2">
      <c r="D6068" s="200"/>
      <c r="E6068" s="4" t="s">
        <v>67</v>
      </c>
      <c r="F6068" s="5"/>
      <c r="G6068" s="6">
        <v>139</v>
      </c>
      <c r="H6068" s="8">
        <v>106</v>
      </c>
      <c r="I6068" s="1">
        <v>20</v>
      </c>
      <c r="J6068" s="1">
        <v>5</v>
      </c>
      <c r="K6068" s="1">
        <v>59</v>
      </c>
      <c r="L6068" s="1">
        <v>16</v>
      </c>
      <c r="M6068" s="1">
        <v>0</v>
      </c>
      <c r="N6068" s="9">
        <v>1</v>
      </c>
    </row>
    <row r="6069" spans="2:14" x14ac:dyDescent="0.2">
      <c r="D6069" s="200"/>
      <c r="E6069" s="11"/>
      <c r="F6069" s="10"/>
      <c r="G6069" s="7">
        <v>100</v>
      </c>
      <c r="H6069" s="18">
        <v>76.258992805755</v>
      </c>
      <c r="I6069" s="2">
        <v>14.388489208633001</v>
      </c>
      <c r="J6069" s="2">
        <v>3.5971223021580001</v>
      </c>
      <c r="K6069" s="41">
        <v>42.446043165467998</v>
      </c>
      <c r="L6069" s="25">
        <v>11.510791366906</v>
      </c>
      <c r="M6069" s="16">
        <v>0</v>
      </c>
      <c r="N6069" s="15">
        <v>0.71942446043200003</v>
      </c>
    </row>
    <row r="6070" spans="2:14" x14ac:dyDescent="0.2">
      <c r="D6070" s="200"/>
      <c r="E6070" s="4" t="s">
        <v>68</v>
      </c>
      <c r="F6070" s="5"/>
      <c r="G6070" s="6">
        <v>48</v>
      </c>
      <c r="H6070" s="8">
        <v>33</v>
      </c>
      <c r="I6070" s="1">
        <v>11</v>
      </c>
      <c r="J6070" s="1">
        <v>3</v>
      </c>
      <c r="K6070" s="1">
        <v>21</v>
      </c>
      <c r="L6070" s="1">
        <v>4</v>
      </c>
      <c r="M6070" s="1">
        <v>0</v>
      </c>
      <c r="N6070" s="9">
        <v>0</v>
      </c>
    </row>
    <row r="6071" spans="2:14" x14ac:dyDescent="0.2">
      <c r="D6071" s="200"/>
      <c r="E6071" s="11"/>
      <c r="F6071" s="10"/>
      <c r="G6071" s="7">
        <v>100</v>
      </c>
      <c r="H6071" s="97">
        <v>68.75</v>
      </c>
      <c r="I6071" s="41">
        <v>22.916666666666998</v>
      </c>
      <c r="J6071" s="2">
        <v>6.25</v>
      </c>
      <c r="K6071" s="41">
        <v>43.75</v>
      </c>
      <c r="L6071" s="2">
        <v>8.333333333333</v>
      </c>
      <c r="M6071" s="16">
        <v>0</v>
      </c>
      <c r="N6071" s="48">
        <v>0</v>
      </c>
    </row>
    <row r="6072" spans="2:14" x14ac:dyDescent="0.2">
      <c r="D6072" s="200"/>
      <c r="E6072" s="4" t="s">
        <v>69</v>
      </c>
      <c r="F6072" s="5"/>
      <c r="G6072" s="6">
        <v>37</v>
      </c>
      <c r="H6072" s="8">
        <v>32</v>
      </c>
      <c r="I6072" s="1">
        <v>6</v>
      </c>
      <c r="J6072" s="1">
        <v>1</v>
      </c>
      <c r="K6072" s="1">
        <v>13</v>
      </c>
      <c r="L6072" s="1">
        <v>6</v>
      </c>
      <c r="M6072" s="1">
        <v>0</v>
      </c>
      <c r="N6072" s="9">
        <v>0</v>
      </c>
    </row>
    <row r="6073" spans="2:14" x14ac:dyDescent="0.2">
      <c r="D6073" s="200"/>
      <c r="E6073" s="11"/>
      <c r="F6073" s="10"/>
      <c r="G6073" s="7">
        <v>100</v>
      </c>
      <c r="H6073" s="70">
        <v>86.486486486486001</v>
      </c>
      <c r="I6073" s="2">
        <v>16.216216216216001</v>
      </c>
      <c r="J6073" s="2">
        <v>2.7027027027030002</v>
      </c>
      <c r="K6073" s="25">
        <v>35.135135135135002</v>
      </c>
      <c r="L6073" s="41">
        <v>16.216216216216001</v>
      </c>
      <c r="M6073" s="16">
        <v>0</v>
      </c>
      <c r="N6073" s="48">
        <v>0</v>
      </c>
    </row>
    <row r="6074" spans="2:14" x14ac:dyDescent="0.2">
      <c r="D6074" s="199" t="s">
        <v>70</v>
      </c>
      <c r="E6074" s="22" t="s">
        <v>18</v>
      </c>
      <c r="F6074" s="21"/>
      <c r="G6074" s="19">
        <v>0</v>
      </c>
      <c r="H6074" s="27">
        <v>0</v>
      </c>
      <c r="I6074" s="3">
        <v>0</v>
      </c>
      <c r="J6074" s="3">
        <v>0</v>
      </c>
      <c r="K6074" s="3">
        <v>0</v>
      </c>
      <c r="L6074" s="3">
        <v>0</v>
      </c>
      <c r="M6074" s="3">
        <v>0</v>
      </c>
      <c r="N6074" s="26">
        <v>0</v>
      </c>
    </row>
    <row r="6075" spans="2:14" x14ac:dyDescent="0.2">
      <c r="D6075" s="201"/>
      <c r="E6075" s="45"/>
      <c r="F6075" s="51"/>
      <c r="G6075" s="119">
        <v>0</v>
      </c>
      <c r="H6075" s="136">
        <v>0</v>
      </c>
      <c r="I6075" s="83">
        <v>0</v>
      </c>
      <c r="J6075" s="62">
        <v>0</v>
      </c>
      <c r="K6075" s="83">
        <v>0</v>
      </c>
      <c r="L6075" s="103">
        <v>0</v>
      </c>
      <c r="M6075" s="62">
        <v>0</v>
      </c>
      <c r="N6075" s="116">
        <v>0</v>
      </c>
    </row>
    <row r="6077" spans="2:14" x14ac:dyDescent="0.2">
      <c r="B6077" s="40" t="str">
        <f xml:space="preserve"> HYPERLINK("#'目次'!B153", "[147]")</f>
        <v>[147]</v>
      </c>
      <c r="C6077" s="23" t="s">
        <v>280</v>
      </c>
    </row>
    <row r="6080" spans="2:14" x14ac:dyDescent="0.2">
      <c r="C6080" s="23" t="s">
        <v>73</v>
      </c>
    </row>
    <row r="6081" spans="4:14" ht="24" x14ac:dyDescent="0.2">
      <c r="D6081" s="195"/>
      <c r="E6081" s="196"/>
      <c r="F6081" s="196"/>
      <c r="G6081" s="37" t="s">
        <v>15</v>
      </c>
      <c r="H6081" s="33" t="s">
        <v>281</v>
      </c>
      <c r="I6081" s="13" t="s">
        <v>282</v>
      </c>
      <c r="J6081" s="13" t="s">
        <v>283</v>
      </c>
      <c r="K6081" s="13" t="s">
        <v>174</v>
      </c>
      <c r="L6081" s="13" t="s">
        <v>284</v>
      </c>
      <c r="M6081" s="13" t="s">
        <v>99</v>
      </c>
      <c r="N6081" s="38" t="s">
        <v>18</v>
      </c>
    </row>
    <row r="6082" spans="4:14" x14ac:dyDescent="0.2">
      <c r="D6082" s="197"/>
      <c r="E6082" s="198"/>
      <c r="F6082" s="198"/>
      <c r="G6082" s="35"/>
      <c r="H6082" s="39"/>
      <c r="I6082" s="14"/>
      <c r="J6082" s="14"/>
      <c r="K6082" s="14"/>
      <c r="L6082" s="14"/>
      <c r="M6082" s="14"/>
      <c r="N6082" s="34"/>
    </row>
    <row r="6083" spans="4:14" x14ac:dyDescent="0.2">
      <c r="D6083" s="78"/>
      <c r="E6083" s="79" t="s">
        <v>15</v>
      </c>
      <c r="F6083" s="66"/>
      <c r="G6083" s="36">
        <v>1200</v>
      </c>
      <c r="H6083" s="17">
        <v>970</v>
      </c>
      <c r="I6083" s="17">
        <v>136</v>
      </c>
      <c r="J6083" s="17">
        <v>24</v>
      </c>
      <c r="K6083" s="17">
        <v>334</v>
      </c>
      <c r="L6083" s="17">
        <v>71</v>
      </c>
      <c r="M6083" s="17">
        <v>4</v>
      </c>
      <c r="N6083" s="47">
        <v>18</v>
      </c>
    </row>
    <row r="6084" spans="4:14" x14ac:dyDescent="0.2">
      <c r="D6084" s="45"/>
      <c r="E6084" s="51"/>
      <c r="F6084" s="67"/>
      <c r="G6084" s="7">
        <v>100</v>
      </c>
      <c r="H6084" s="2">
        <v>80.833333333333002</v>
      </c>
      <c r="I6084" s="2">
        <v>11.333333333333</v>
      </c>
      <c r="J6084" s="2">
        <v>2</v>
      </c>
      <c r="K6084" s="2">
        <v>27.833333333333002</v>
      </c>
      <c r="L6084" s="2">
        <v>5.916666666667</v>
      </c>
      <c r="M6084" s="2">
        <v>0.33333333333300003</v>
      </c>
      <c r="N6084" s="15">
        <v>1.5</v>
      </c>
    </row>
    <row r="6085" spans="4:14" x14ac:dyDescent="0.2">
      <c r="D6085" s="199" t="s">
        <v>74</v>
      </c>
      <c r="E6085" s="22" t="s">
        <v>75</v>
      </c>
      <c r="F6085" s="21"/>
      <c r="G6085" s="19">
        <v>592</v>
      </c>
      <c r="H6085" s="27">
        <v>479</v>
      </c>
      <c r="I6085" s="3">
        <v>57</v>
      </c>
      <c r="J6085" s="3">
        <v>14</v>
      </c>
      <c r="K6085" s="3">
        <v>156</v>
      </c>
      <c r="L6085" s="3">
        <v>37</v>
      </c>
      <c r="M6085" s="3">
        <v>0</v>
      </c>
      <c r="N6085" s="26">
        <v>12</v>
      </c>
    </row>
    <row r="6086" spans="4:14" x14ac:dyDescent="0.2">
      <c r="D6086" s="200"/>
      <c r="E6086" s="11"/>
      <c r="F6086" s="10"/>
      <c r="G6086" s="7">
        <v>100</v>
      </c>
      <c r="H6086" s="18">
        <v>80.912162162162005</v>
      </c>
      <c r="I6086" s="2">
        <v>9.6283783783780006</v>
      </c>
      <c r="J6086" s="2">
        <v>2.3648648648649999</v>
      </c>
      <c r="K6086" s="2">
        <v>26.351351351350999</v>
      </c>
      <c r="L6086" s="2">
        <v>6.25</v>
      </c>
      <c r="M6086" s="16">
        <v>0</v>
      </c>
      <c r="N6086" s="15">
        <v>2.0270270270270001</v>
      </c>
    </row>
    <row r="6087" spans="4:14" x14ac:dyDescent="0.2">
      <c r="D6087" s="200"/>
      <c r="E6087" s="4" t="s">
        <v>34</v>
      </c>
      <c r="F6087" s="5"/>
      <c r="G6087" s="6">
        <v>37</v>
      </c>
      <c r="H6087" s="8">
        <v>32</v>
      </c>
      <c r="I6087" s="1">
        <v>0</v>
      </c>
      <c r="J6087" s="1">
        <v>0</v>
      </c>
      <c r="K6087" s="1">
        <v>7</v>
      </c>
      <c r="L6087" s="1">
        <v>1</v>
      </c>
      <c r="M6087" s="1">
        <v>0</v>
      </c>
      <c r="N6087" s="9">
        <v>0</v>
      </c>
    </row>
    <row r="6088" spans="4:14" x14ac:dyDescent="0.2">
      <c r="D6088" s="200"/>
      <c r="E6088" s="11"/>
      <c r="F6088" s="10"/>
      <c r="G6088" s="7">
        <v>100</v>
      </c>
      <c r="H6088" s="70">
        <v>86.486486486486001</v>
      </c>
      <c r="I6088" s="82">
        <v>0</v>
      </c>
      <c r="J6088" s="16">
        <v>0</v>
      </c>
      <c r="K6088" s="30">
        <v>18.918918918919001</v>
      </c>
      <c r="L6088" s="2">
        <v>2.7027027027030002</v>
      </c>
      <c r="M6088" s="16">
        <v>0</v>
      </c>
      <c r="N6088" s="48">
        <v>0</v>
      </c>
    </row>
    <row r="6089" spans="4:14" x14ac:dyDescent="0.2">
      <c r="D6089" s="200"/>
      <c r="E6089" s="4" t="s">
        <v>35</v>
      </c>
      <c r="F6089" s="5"/>
      <c r="G6089" s="6">
        <v>75</v>
      </c>
      <c r="H6089" s="8">
        <v>66</v>
      </c>
      <c r="I6089" s="1">
        <v>7</v>
      </c>
      <c r="J6089" s="1">
        <v>3</v>
      </c>
      <c r="K6089" s="1">
        <v>23</v>
      </c>
      <c r="L6089" s="1">
        <v>4</v>
      </c>
      <c r="M6089" s="1">
        <v>0</v>
      </c>
      <c r="N6089" s="9">
        <v>1</v>
      </c>
    </row>
    <row r="6090" spans="4:14" x14ac:dyDescent="0.2">
      <c r="D6090" s="200"/>
      <c r="E6090" s="11"/>
      <c r="F6090" s="10"/>
      <c r="G6090" s="7">
        <v>100</v>
      </c>
      <c r="H6090" s="70">
        <v>88</v>
      </c>
      <c r="I6090" s="2">
        <v>9.333333333333</v>
      </c>
      <c r="J6090" s="2">
        <v>4</v>
      </c>
      <c r="K6090" s="2">
        <v>30.666666666666998</v>
      </c>
      <c r="L6090" s="2">
        <v>5.333333333333</v>
      </c>
      <c r="M6090" s="16">
        <v>0</v>
      </c>
      <c r="N6090" s="15">
        <v>1.333333333333</v>
      </c>
    </row>
    <row r="6091" spans="4:14" x14ac:dyDescent="0.2">
      <c r="D6091" s="200"/>
      <c r="E6091" s="4" t="s">
        <v>36</v>
      </c>
      <c r="F6091" s="5"/>
      <c r="G6091" s="6">
        <v>95</v>
      </c>
      <c r="H6091" s="8">
        <v>65</v>
      </c>
      <c r="I6091" s="1">
        <v>9</v>
      </c>
      <c r="J6091" s="1">
        <v>2</v>
      </c>
      <c r="K6091" s="1">
        <v>32</v>
      </c>
      <c r="L6091" s="1">
        <v>10</v>
      </c>
      <c r="M6091" s="1">
        <v>0</v>
      </c>
      <c r="N6091" s="9">
        <v>4</v>
      </c>
    </row>
    <row r="6092" spans="4:14" x14ac:dyDescent="0.2">
      <c r="D6092" s="200"/>
      <c r="E6092" s="11"/>
      <c r="F6092" s="10"/>
      <c r="G6092" s="7">
        <v>100</v>
      </c>
      <c r="H6092" s="97">
        <v>68.421052631579002</v>
      </c>
      <c r="I6092" s="2">
        <v>9.4736842105260006</v>
      </c>
      <c r="J6092" s="2">
        <v>2.1052631578950001</v>
      </c>
      <c r="K6092" s="25">
        <v>33.684210526316001</v>
      </c>
      <c r="L6092" s="2">
        <v>10.526315789473999</v>
      </c>
      <c r="M6092" s="16">
        <v>0</v>
      </c>
      <c r="N6092" s="15">
        <v>4.2105263157890001</v>
      </c>
    </row>
    <row r="6093" spans="4:14" x14ac:dyDescent="0.2">
      <c r="D6093" s="200"/>
      <c r="E6093" s="4" t="s">
        <v>37</v>
      </c>
      <c r="F6093" s="5"/>
      <c r="G6093" s="6">
        <v>111</v>
      </c>
      <c r="H6093" s="8">
        <v>89</v>
      </c>
      <c r="I6093" s="1">
        <v>11</v>
      </c>
      <c r="J6093" s="1">
        <v>3</v>
      </c>
      <c r="K6093" s="1">
        <v>39</v>
      </c>
      <c r="L6093" s="1">
        <v>9</v>
      </c>
      <c r="M6093" s="1">
        <v>0</v>
      </c>
      <c r="N6093" s="9">
        <v>1</v>
      </c>
    </row>
    <row r="6094" spans="4:14" x14ac:dyDescent="0.2">
      <c r="D6094" s="200"/>
      <c r="E6094" s="11"/>
      <c r="F6094" s="10"/>
      <c r="G6094" s="7">
        <v>100</v>
      </c>
      <c r="H6094" s="18">
        <v>80.180180180180002</v>
      </c>
      <c r="I6094" s="2">
        <v>9.9099099099100005</v>
      </c>
      <c r="J6094" s="2">
        <v>2.7027027027030002</v>
      </c>
      <c r="K6094" s="25">
        <v>35.135135135135002</v>
      </c>
      <c r="L6094" s="2">
        <v>8.1081081081080004</v>
      </c>
      <c r="M6094" s="16">
        <v>0</v>
      </c>
      <c r="N6094" s="15">
        <v>0.90090090090099995</v>
      </c>
    </row>
    <row r="6095" spans="4:14" x14ac:dyDescent="0.2">
      <c r="D6095" s="200"/>
      <c r="E6095" s="4" t="s">
        <v>38</v>
      </c>
      <c r="F6095" s="5"/>
      <c r="G6095" s="6">
        <v>93</v>
      </c>
      <c r="H6095" s="8">
        <v>71</v>
      </c>
      <c r="I6095" s="1">
        <v>9</v>
      </c>
      <c r="J6095" s="1">
        <v>3</v>
      </c>
      <c r="K6095" s="1">
        <v>27</v>
      </c>
      <c r="L6095" s="1">
        <v>8</v>
      </c>
      <c r="M6095" s="1">
        <v>0</v>
      </c>
      <c r="N6095" s="9">
        <v>4</v>
      </c>
    </row>
    <row r="6096" spans="4:14" x14ac:dyDescent="0.2">
      <c r="D6096" s="200"/>
      <c r="E6096" s="11"/>
      <c r="F6096" s="10"/>
      <c r="G6096" s="7">
        <v>100</v>
      </c>
      <c r="H6096" s="18">
        <v>76.344086021505007</v>
      </c>
      <c r="I6096" s="2">
        <v>9.6774193548389995</v>
      </c>
      <c r="J6096" s="2">
        <v>3.2258064516129998</v>
      </c>
      <c r="K6096" s="2">
        <v>29.032258064516</v>
      </c>
      <c r="L6096" s="2">
        <v>8.6021505376339995</v>
      </c>
      <c r="M6096" s="16">
        <v>0</v>
      </c>
      <c r="N6096" s="15">
        <v>4.3010752688169998</v>
      </c>
    </row>
    <row r="6097" spans="4:14" x14ac:dyDescent="0.2">
      <c r="D6097" s="200"/>
      <c r="E6097" s="4" t="s">
        <v>39</v>
      </c>
      <c r="F6097" s="5"/>
      <c r="G6097" s="6">
        <v>109</v>
      </c>
      <c r="H6097" s="8">
        <v>90</v>
      </c>
      <c r="I6097" s="1">
        <v>17</v>
      </c>
      <c r="J6097" s="1">
        <v>2</v>
      </c>
      <c r="K6097" s="1">
        <v>21</v>
      </c>
      <c r="L6097" s="1">
        <v>3</v>
      </c>
      <c r="M6097" s="1">
        <v>0</v>
      </c>
      <c r="N6097" s="9">
        <v>0</v>
      </c>
    </row>
    <row r="6098" spans="4:14" x14ac:dyDescent="0.2">
      <c r="D6098" s="200"/>
      <c r="E6098" s="11"/>
      <c r="F6098" s="10"/>
      <c r="G6098" s="7">
        <v>100</v>
      </c>
      <c r="H6098" s="18">
        <v>82.568807339450004</v>
      </c>
      <c r="I6098" s="2">
        <v>15.596330275229001</v>
      </c>
      <c r="J6098" s="2">
        <v>1.834862385321</v>
      </c>
      <c r="K6098" s="30">
        <v>19.266055045872001</v>
      </c>
      <c r="L6098" s="2">
        <v>2.7522935779819999</v>
      </c>
      <c r="M6098" s="16">
        <v>0</v>
      </c>
      <c r="N6098" s="48">
        <v>0</v>
      </c>
    </row>
    <row r="6099" spans="4:14" x14ac:dyDescent="0.2">
      <c r="D6099" s="200"/>
      <c r="E6099" s="4" t="s">
        <v>40</v>
      </c>
      <c r="F6099" s="5"/>
      <c r="G6099" s="6">
        <v>72</v>
      </c>
      <c r="H6099" s="8">
        <v>66</v>
      </c>
      <c r="I6099" s="1">
        <v>4</v>
      </c>
      <c r="J6099" s="1">
        <v>1</v>
      </c>
      <c r="K6099" s="1">
        <v>7</v>
      </c>
      <c r="L6099" s="1">
        <v>2</v>
      </c>
      <c r="M6099" s="1">
        <v>0</v>
      </c>
      <c r="N6099" s="9">
        <v>2</v>
      </c>
    </row>
    <row r="6100" spans="4:14" x14ac:dyDescent="0.2">
      <c r="D6100" s="200"/>
      <c r="E6100" s="11"/>
      <c r="F6100" s="10"/>
      <c r="G6100" s="7">
        <v>100</v>
      </c>
      <c r="H6100" s="75">
        <v>91.666666666666998</v>
      </c>
      <c r="I6100" s="30">
        <v>5.5555555555560003</v>
      </c>
      <c r="J6100" s="2">
        <v>1.3888888888890001</v>
      </c>
      <c r="K6100" s="50">
        <v>9.7222222222219994</v>
      </c>
      <c r="L6100" s="2">
        <v>2.7777777777780002</v>
      </c>
      <c r="M6100" s="16">
        <v>0</v>
      </c>
      <c r="N6100" s="15">
        <v>2.7777777777780002</v>
      </c>
    </row>
    <row r="6101" spans="4:14" x14ac:dyDescent="0.2">
      <c r="D6101" s="199" t="s">
        <v>76</v>
      </c>
      <c r="E6101" s="22" t="s">
        <v>77</v>
      </c>
      <c r="F6101" s="21"/>
      <c r="G6101" s="19">
        <v>608</v>
      </c>
      <c r="H6101" s="27">
        <v>491</v>
      </c>
      <c r="I6101" s="3">
        <v>79</v>
      </c>
      <c r="J6101" s="3">
        <v>10</v>
      </c>
      <c r="K6101" s="3">
        <v>178</v>
      </c>
      <c r="L6101" s="3">
        <v>34</v>
      </c>
      <c r="M6101" s="3">
        <v>4</v>
      </c>
      <c r="N6101" s="26">
        <v>6</v>
      </c>
    </row>
    <row r="6102" spans="4:14" x14ac:dyDescent="0.2">
      <c r="D6102" s="200"/>
      <c r="E6102" s="11"/>
      <c r="F6102" s="10"/>
      <c r="G6102" s="7">
        <v>100</v>
      </c>
      <c r="H6102" s="18">
        <v>80.756578947367998</v>
      </c>
      <c r="I6102" s="2">
        <v>12.993421052632</v>
      </c>
      <c r="J6102" s="2">
        <v>1.6447368421049999</v>
      </c>
      <c r="K6102" s="2">
        <v>29.276315789474001</v>
      </c>
      <c r="L6102" s="2">
        <v>5.5921052631580004</v>
      </c>
      <c r="M6102" s="2">
        <v>0.65789473684199995</v>
      </c>
      <c r="N6102" s="15">
        <v>0.98684210526299998</v>
      </c>
    </row>
    <row r="6103" spans="4:14" x14ac:dyDescent="0.2">
      <c r="D6103" s="200"/>
      <c r="E6103" s="4" t="s">
        <v>34</v>
      </c>
      <c r="F6103" s="5"/>
      <c r="G6103" s="6">
        <v>37</v>
      </c>
      <c r="H6103" s="8">
        <v>31</v>
      </c>
      <c r="I6103" s="1">
        <v>2</v>
      </c>
      <c r="J6103" s="1">
        <v>1</v>
      </c>
      <c r="K6103" s="1">
        <v>5</v>
      </c>
      <c r="L6103" s="1">
        <v>3</v>
      </c>
      <c r="M6103" s="1">
        <v>0</v>
      </c>
      <c r="N6103" s="9">
        <v>0</v>
      </c>
    </row>
    <row r="6104" spans="4:14" x14ac:dyDescent="0.2">
      <c r="D6104" s="200"/>
      <c r="E6104" s="11"/>
      <c r="F6104" s="10"/>
      <c r="G6104" s="7">
        <v>100</v>
      </c>
      <c r="H6104" s="18">
        <v>83.783783783784003</v>
      </c>
      <c r="I6104" s="30">
        <v>5.4054054054050003</v>
      </c>
      <c r="J6104" s="2">
        <v>2.7027027027030002</v>
      </c>
      <c r="K6104" s="50">
        <v>13.513513513514001</v>
      </c>
      <c r="L6104" s="2">
        <v>8.1081081081080004</v>
      </c>
      <c r="M6104" s="16">
        <v>0</v>
      </c>
      <c r="N6104" s="48">
        <v>0</v>
      </c>
    </row>
    <row r="6105" spans="4:14" x14ac:dyDescent="0.2">
      <c r="D6105" s="200"/>
      <c r="E6105" s="4" t="s">
        <v>35</v>
      </c>
      <c r="F6105" s="5"/>
      <c r="G6105" s="6">
        <v>73</v>
      </c>
      <c r="H6105" s="8">
        <v>59</v>
      </c>
      <c r="I6105" s="1">
        <v>11</v>
      </c>
      <c r="J6105" s="1">
        <v>2</v>
      </c>
      <c r="K6105" s="1">
        <v>23</v>
      </c>
      <c r="L6105" s="1">
        <v>4</v>
      </c>
      <c r="M6105" s="1">
        <v>0</v>
      </c>
      <c r="N6105" s="9">
        <v>3</v>
      </c>
    </row>
    <row r="6106" spans="4:14" x14ac:dyDescent="0.2">
      <c r="D6106" s="200"/>
      <c r="E6106" s="11"/>
      <c r="F6106" s="10"/>
      <c r="G6106" s="7">
        <v>100</v>
      </c>
      <c r="H6106" s="18">
        <v>80.821917808218998</v>
      </c>
      <c r="I6106" s="2">
        <v>15.068493150685001</v>
      </c>
      <c r="J6106" s="2">
        <v>2.7397260273969999</v>
      </c>
      <c r="K6106" s="2">
        <v>31.506849315067999</v>
      </c>
      <c r="L6106" s="2">
        <v>5.4794520547949999</v>
      </c>
      <c r="M6106" s="16">
        <v>0</v>
      </c>
      <c r="N6106" s="15">
        <v>4.1095890410960001</v>
      </c>
    </row>
    <row r="6107" spans="4:14" x14ac:dyDescent="0.2">
      <c r="D6107" s="200"/>
      <c r="E6107" s="4" t="s">
        <v>36</v>
      </c>
      <c r="F6107" s="5"/>
      <c r="G6107" s="6">
        <v>92</v>
      </c>
      <c r="H6107" s="8">
        <v>65</v>
      </c>
      <c r="I6107" s="1">
        <v>15</v>
      </c>
      <c r="J6107" s="1">
        <v>2</v>
      </c>
      <c r="K6107" s="1">
        <v>33</v>
      </c>
      <c r="L6107" s="1">
        <v>11</v>
      </c>
      <c r="M6107" s="1">
        <v>1</v>
      </c>
      <c r="N6107" s="9">
        <v>1</v>
      </c>
    </row>
    <row r="6108" spans="4:14" x14ac:dyDescent="0.2">
      <c r="D6108" s="200"/>
      <c r="E6108" s="11"/>
      <c r="F6108" s="10"/>
      <c r="G6108" s="7">
        <v>100</v>
      </c>
      <c r="H6108" s="97">
        <v>70.652173913043001</v>
      </c>
      <c r="I6108" s="2">
        <v>16.304347826087</v>
      </c>
      <c r="J6108" s="2">
        <v>2.1739130434780001</v>
      </c>
      <c r="K6108" s="25">
        <v>35.869565217390999</v>
      </c>
      <c r="L6108" s="25">
        <v>11.95652173913</v>
      </c>
      <c r="M6108" s="2">
        <v>1.086956521739</v>
      </c>
      <c r="N6108" s="15">
        <v>1.086956521739</v>
      </c>
    </row>
    <row r="6109" spans="4:14" x14ac:dyDescent="0.2">
      <c r="D6109" s="200"/>
      <c r="E6109" s="4" t="s">
        <v>37</v>
      </c>
      <c r="F6109" s="5"/>
      <c r="G6109" s="6">
        <v>110</v>
      </c>
      <c r="H6109" s="8">
        <v>86</v>
      </c>
      <c r="I6109" s="1">
        <v>14</v>
      </c>
      <c r="J6109" s="1">
        <v>1</v>
      </c>
      <c r="K6109" s="1">
        <v>44</v>
      </c>
      <c r="L6109" s="1">
        <v>8</v>
      </c>
      <c r="M6109" s="1">
        <v>0</v>
      </c>
      <c r="N6109" s="9">
        <v>0</v>
      </c>
    </row>
    <row r="6110" spans="4:14" x14ac:dyDescent="0.2">
      <c r="D6110" s="200"/>
      <c r="E6110" s="11"/>
      <c r="F6110" s="10"/>
      <c r="G6110" s="7">
        <v>100</v>
      </c>
      <c r="H6110" s="18">
        <v>78.181818181818002</v>
      </c>
      <c r="I6110" s="2">
        <v>12.727272727273</v>
      </c>
      <c r="J6110" s="2">
        <v>0.90909090909099999</v>
      </c>
      <c r="K6110" s="41">
        <v>40</v>
      </c>
      <c r="L6110" s="2">
        <v>7.2727272727269998</v>
      </c>
      <c r="M6110" s="16">
        <v>0</v>
      </c>
      <c r="N6110" s="48">
        <v>0</v>
      </c>
    </row>
    <row r="6111" spans="4:14" x14ac:dyDescent="0.2">
      <c r="D6111" s="200"/>
      <c r="E6111" s="4" t="s">
        <v>38</v>
      </c>
      <c r="F6111" s="5"/>
      <c r="G6111" s="6">
        <v>93</v>
      </c>
      <c r="H6111" s="8">
        <v>77</v>
      </c>
      <c r="I6111" s="1">
        <v>17</v>
      </c>
      <c r="J6111" s="1">
        <v>3</v>
      </c>
      <c r="K6111" s="1">
        <v>37</v>
      </c>
      <c r="L6111" s="1">
        <v>7</v>
      </c>
      <c r="M6111" s="1">
        <v>1</v>
      </c>
      <c r="N6111" s="9">
        <v>0</v>
      </c>
    </row>
    <row r="6112" spans="4:14" x14ac:dyDescent="0.2">
      <c r="D6112" s="200"/>
      <c r="E6112" s="11"/>
      <c r="F6112" s="10"/>
      <c r="G6112" s="7">
        <v>100</v>
      </c>
      <c r="H6112" s="18">
        <v>82.795698924730999</v>
      </c>
      <c r="I6112" s="25">
        <v>18.279569892472999</v>
      </c>
      <c r="J6112" s="2">
        <v>3.2258064516129998</v>
      </c>
      <c r="K6112" s="41">
        <v>39.784946236559001</v>
      </c>
      <c r="L6112" s="2">
        <v>7.5268817204299996</v>
      </c>
      <c r="M6112" s="2">
        <v>1.0752688172039999</v>
      </c>
      <c r="N6112" s="48">
        <v>0</v>
      </c>
    </row>
    <row r="6113" spans="2:14" x14ac:dyDescent="0.2">
      <c r="D6113" s="200"/>
      <c r="E6113" s="4" t="s">
        <v>39</v>
      </c>
      <c r="F6113" s="5"/>
      <c r="G6113" s="6">
        <v>114</v>
      </c>
      <c r="H6113" s="8">
        <v>96</v>
      </c>
      <c r="I6113" s="1">
        <v>14</v>
      </c>
      <c r="J6113" s="1">
        <v>0</v>
      </c>
      <c r="K6113" s="1">
        <v>24</v>
      </c>
      <c r="L6113" s="1">
        <v>1</v>
      </c>
      <c r="M6113" s="1">
        <v>2</v>
      </c>
      <c r="N6113" s="9">
        <v>0</v>
      </c>
    </row>
    <row r="6114" spans="2:14" x14ac:dyDescent="0.2">
      <c r="D6114" s="200"/>
      <c r="E6114" s="11"/>
      <c r="F6114" s="10"/>
      <c r="G6114" s="7">
        <v>100</v>
      </c>
      <c r="H6114" s="18">
        <v>84.210526315788996</v>
      </c>
      <c r="I6114" s="2">
        <v>12.280701754386</v>
      </c>
      <c r="J6114" s="16">
        <v>0</v>
      </c>
      <c r="K6114" s="30">
        <v>21.052631578947</v>
      </c>
      <c r="L6114" s="30">
        <v>0.87719298245599997</v>
      </c>
      <c r="M6114" s="2">
        <v>1.7543859649119999</v>
      </c>
      <c r="N6114" s="48">
        <v>0</v>
      </c>
    </row>
    <row r="6115" spans="2:14" x14ac:dyDescent="0.2">
      <c r="D6115" s="200"/>
      <c r="E6115" s="4" t="s">
        <v>40</v>
      </c>
      <c r="F6115" s="5"/>
      <c r="G6115" s="6">
        <v>89</v>
      </c>
      <c r="H6115" s="8">
        <v>77</v>
      </c>
      <c r="I6115" s="1">
        <v>6</v>
      </c>
      <c r="J6115" s="1">
        <v>1</v>
      </c>
      <c r="K6115" s="1">
        <v>12</v>
      </c>
      <c r="L6115" s="1">
        <v>0</v>
      </c>
      <c r="M6115" s="1">
        <v>0</v>
      </c>
      <c r="N6115" s="9">
        <v>2</v>
      </c>
    </row>
    <row r="6116" spans="2:14" x14ac:dyDescent="0.2">
      <c r="D6116" s="201"/>
      <c r="E6116" s="45"/>
      <c r="F6116" s="51"/>
      <c r="G6116" s="81">
        <v>100</v>
      </c>
      <c r="H6116" s="163">
        <v>86.516853932583999</v>
      </c>
      <c r="I6116" s="64">
        <v>6.7415730337079998</v>
      </c>
      <c r="J6116" s="64">
        <v>1.123595505618</v>
      </c>
      <c r="K6116" s="108">
        <v>13.483146067416</v>
      </c>
      <c r="L6116" s="103">
        <v>0</v>
      </c>
      <c r="M6116" s="62">
        <v>0</v>
      </c>
      <c r="N6116" s="106">
        <v>2.2471910112360001</v>
      </c>
    </row>
    <row r="6118" spans="2:14" x14ac:dyDescent="0.2">
      <c r="B6118" s="40" t="str">
        <f xml:space="preserve"> HYPERLINK("#'目次'!B154", "[148]")</f>
        <v>[148]</v>
      </c>
      <c r="C6118" s="23" t="s">
        <v>280</v>
      </c>
    </row>
    <row r="6121" spans="2:14" x14ac:dyDescent="0.2">
      <c r="C6121" s="23" t="s">
        <v>80</v>
      </c>
    </row>
    <row r="6122" spans="2:14" ht="24" x14ac:dyDescent="0.2">
      <c r="E6122" s="195"/>
      <c r="F6122" s="196"/>
      <c r="G6122" s="37" t="s">
        <v>15</v>
      </c>
      <c r="H6122" s="33" t="s">
        <v>281</v>
      </c>
      <c r="I6122" s="13" t="s">
        <v>282</v>
      </c>
      <c r="J6122" s="13" t="s">
        <v>283</v>
      </c>
      <c r="K6122" s="13" t="s">
        <v>174</v>
      </c>
      <c r="L6122" s="13" t="s">
        <v>284</v>
      </c>
      <c r="M6122" s="13" t="s">
        <v>99</v>
      </c>
      <c r="N6122" s="38" t="s">
        <v>18</v>
      </c>
    </row>
    <row r="6123" spans="2:14" x14ac:dyDescent="0.2">
      <c r="E6123" s="197"/>
      <c r="F6123" s="198"/>
      <c r="G6123" s="35"/>
      <c r="H6123" s="39"/>
      <c r="I6123" s="14"/>
      <c r="J6123" s="14"/>
      <c r="K6123" s="14"/>
      <c r="L6123" s="14"/>
      <c r="M6123" s="14"/>
      <c r="N6123" s="34"/>
    </row>
    <row r="6124" spans="2:14" x14ac:dyDescent="0.2">
      <c r="E6124" s="120" t="s">
        <v>15</v>
      </c>
      <c r="F6124" s="66"/>
      <c r="G6124" s="36">
        <v>1200</v>
      </c>
      <c r="H6124" s="17">
        <v>970</v>
      </c>
      <c r="I6124" s="17">
        <v>136</v>
      </c>
      <c r="J6124" s="17">
        <v>24</v>
      </c>
      <c r="K6124" s="17">
        <v>334</v>
      </c>
      <c r="L6124" s="17">
        <v>71</v>
      </c>
      <c r="M6124" s="17">
        <v>4</v>
      </c>
      <c r="N6124" s="47">
        <v>18</v>
      </c>
    </row>
    <row r="6125" spans="2:14" x14ac:dyDescent="0.2">
      <c r="E6125" s="45"/>
      <c r="F6125" s="67"/>
      <c r="G6125" s="7">
        <v>100</v>
      </c>
      <c r="H6125" s="2">
        <v>80.833333333333002</v>
      </c>
      <c r="I6125" s="2">
        <v>11.333333333333</v>
      </c>
      <c r="J6125" s="2">
        <v>2</v>
      </c>
      <c r="K6125" s="2">
        <v>27.833333333333002</v>
      </c>
      <c r="L6125" s="2">
        <v>5.916666666667</v>
      </c>
      <c r="M6125" s="2">
        <v>0.33333333333300003</v>
      </c>
      <c r="N6125" s="15">
        <v>1.5</v>
      </c>
    </row>
    <row r="6126" spans="2:14" x14ac:dyDescent="0.2">
      <c r="E6126" s="4" t="s">
        <v>81</v>
      </c>
      <c r="F6126" s="5"/>
      <c r="G6126" s="19">
        <v>48</v>
      </c>
      <c r="H6126" s="27">
        <v>38</v>
      </c>
      <c r="I6126" s="3">
        <v>4</v>
      </c>
      <c r="J6126" s="3">
        <v>1</v>
      </c>
      <c r="K6126" s="3">
        <v>10</v>
      </c>
      <c r="L6126" s="3">
        <v>4</v>
      </c>
      <c r="M6126" s="3">
        <v>0</v>
      </c>
      <c r="N6126" s="26">
        <v>1</v>
      </c>
    </row>
    <row r="6127" spans="2:14" x14ac:dyDescent="0.2">
      <c r="E6127" s="11"/>
      <c r="F6127" s="10"/>
      <c r="G6127" s="7">
        <v>100</v>
      </c>
      <c r="H6127" s="18">
        <v>79.166666666666998</v>
      </c>
      <c r="I6127" s="2">
        <v>8.333333333333</v>
      </c>
      <c r="J6127" s="2">
        <v>2.083333333333</v>
      </c>
      <c r="K6127" s="30">
        <v>20.833333333333002</v>
      </c>
      <c r="L6127" s="2">
        <v>8.333333333333</v>
      </c>
      <c r="M6127" s="16">
        <v>0</v>
      </c>
      <c r="N6127" s="15">
        <v>2.083333333333</v>
      </c>
    </row>
    <row r="6128" spans="2:14" x14ac:dyDescent="0.2">
      <c r="E6128" s="4" t="s">
        <v>82</v>
      </c>
      <c r="F6128" s="5"/>
      <c r="G6128" s="6">
        <v>84</v>
      </c>
      <c r="H6128" s="8">
        <v>69</v>
      </c>
      <c r="I6128" s="1">
        <v>9</v>
      </c>
      <c r="J6128" s="1">
        <v>0</v>
      </c>
      <c r="K6128" s="1">
        <v>24</v>
      </c>
      <c r="L6128" s="1">
        <v>6</v>
      </c>
      <c r="M6128" s="1">
        <v>0</v>
      </c>
      <c r="N6128" s="9">
        <v>1</v>
      </c>
    </row>
    <row r="6129" spans="5:14" x14ac:dyDescent="0.2">
      <c r="E6129" s="11"/>
      <c r="F6129" s="10"/>
      <c r="G6129" s="7">
        <v>100</v>
      </c>
      <c r="H6129" s="18">
        <v>82.142857142856997</v>
      </c>
      <c r="I6129" s="2">
        <v>10.714285714286</v>
      </c>
      <c r="J6129" s="16">
        <v>0</v>
      </c>
      <c r="K6129" s="2">
        <v>28.571428571428999</v>
      </c>
      <c r="L6129" s="2">
        <v>7.1428571428570002</v>
      </c>
      <c r="M6129" s="16">
        <v>0</v>
      </c>
      <c r="N6129" s="15">
        <v>1.190476190476</v>
      </c>
    </row>
    <row r="6130" spans="5:14" x14ac:dyDescent="0.2">
      <c r="E6130" s="4" t="s">
        <v>83</v>
      </c>
      <c r="F6130" s="5"/>
      <c r="G6130" s="6">
        <v>462</v>
      </c>
      <c r="H6130" s="8">
        <v>372</v>
      </c>
      <c r="I6130" s="1">
        <v>53</v>
      </c>
      <c r="J6130" s="1">
        <v>8</v>
      </c>
      <c r="K6130" s="1">
        <v>151</v>
      </c>
      <c r="L6130" s="1">
        <v>27</v>
      </c>
      <c r="M6130" s="1">
        <v>1</v>
      </c>
      <c r="N6130" s="9">
        <v>8</v>
      </c>
    </row>
    <row r="6131" spans="5:14" x14ac:dyDescent="0.2">
      <c r="E6131" s="11"/>
      <c r="F6131" s="10"/>
      <c r="G6131" s="7">
        <v>100</v>
      </c>
      <c r="H6131" s="18">
        <v>80.519480519480993</v>
      </c>
      <c r="I6131" s="2">
        <v>11.471861471861001</v>
      </c>
      <c r="J6131" s="2">
        <v>1.731601731602</v>
      </c>
      <c r="K6131" s="2">
        <v>32.683982683982997</v>
      </c>
      <c r="L6131" s="2">
        <v>5.844155844156</v>
      </c>
      <c r="M6131" s="2">
        <v>0.21645021645000001</v>
      </c>
      <c r="N6131" s="15">
        <v>1.731601731602</v>
      </c>
    </row>
    <row r="6132" spans="5:14" x14ac:dyDescent="0.2">
      <c r="E6132" s="4" t="s">
        <v>84</v>
      </c>
      <c r="F6132" s="5"/>
      <c r="G6132" s="6">
        <v>30</v>
      </c>
      <c r="H6132" s="8">
        <v>23</v>
      </c>
      <c r="I6132" s="1">
        <v>4</v>
      </c>
      <c r="J6132" s="1">
        <v>1</v>
      </c>
      <c r="K6132" s="1">
        <v>12</v>
      </c>
      <c r="L6132" s="1">
        <v>1</v>
      </c>
      <c r="M6132" s="1">
        <v>0</v>
      </c>
      <c r="N6132" s="9">
        <v>1</v>
      </c>
    </row>
    <row r="6133" spans="5:14" x14ac:dyDescent="0.2">
      <c r="E6133" s="11"/>
      <c r="F6133" s="10"/>
      <c r="G6133" s="7">
        <v>100</v>
      </c>
      <c r="H6133" s="18">
        <v>76.666666666666998</v>
      </c>
      <c r="I6133" s="2">
        <v>13.333333333333</v>
      </c>
      <c r="J6133" s="2">
        <v>3.333333333333</v>
      </c>
      <c r="K6133" s="41">
        <v>40</v>
      </c>
      <c r="L6133" s="2">
        <v>3.333333333333</v>
      </c>
      <c r="M6133" s="16">
        <v>0</v>
      </c>
      <c r="N6133" s="15">
        <v>3.333333333333</v>
      </c>
    </row>
    <row r="6134" spans="5:14" x14ac:dyDescent="0.2">
      <c r="E6134" s="4" t="s">
        <v>85</v>
      </c>
      <c r="F6134" s="5"/>
      <c r="G6134" s="6">
        <v>144</v>
      </c>
      <c r="H6134" s="8">
        <v>117</v>
      </c>
      <c r="I6134" s="1">
        <v>21</v>
      </c>
      <c r="J6134" s="1">
        <v>3</v>
      </c>
      <c r="K6134" s="1">
        <v>32</v>
      </c>
      <c r="L6134" s="1">
        <v>7</v>
      </c>
      <c r="M6134" s="1">
        <v>0</v>
      </c>
      <c r="N6134" s="9">
        <v>2</v>
      </c>
    </row>
    <row r="6135" spans="5:14" x14ac:dyDescent="0.2">
      <c r="E6135" s="11"/>
      <c r="F6135" s="10"/>
      <c r="G6135" s="7">
        <v>100</v>
      </c>
      <c r="H6135" s="18">
        <v>81.25</v>
      </c>
      <c r="I6135" s="2">
        <v>14.583333333333</v>
      </c>
      <c r="J6135" s="2">
        <v>2.083333333333</v>
      </c>
      <c r="K6135" s="30">
        <v>22.222222222222001</v>
      </c>
      <c r="L6135" s="2">
        <v>4.8611111111109997</v>
      </c>
      <c r="M6135" s="16">
        <v>0</v>
      </c>
      <c r="N6135" s="15">
        <v>1.3888888888890001</v>
      </c>
    </row>
    <row r="6136" spans="5:14" x14ac:dyDescent="0.2">
      <c r="E6136" s="4" t="s">
        <v>86</v>
      </c>
      <c r="F6136" s="5"/>
      <c r="G6136" s="6">
        <v>192</v>
      </c>
      <c r="H6136" s="8">
        <v>157</v>
      </c>
      <c r="I6136" s="1">
        <v>30</v>
      </c>
      <c r="J6136" s="1">
        <v>3</v>
      </c>
      <c r="K6136" s="1">
        <v>46</v>
      </c>
      <c r="L6136" s="1">
        <v>12</v>
      </c>
      <c r="M6136" s="1">
        <v>1</v>
      </c>
      <c r="N6136" s="9">
        <v>2</v>
      </c>
    </row>
    <row r="6137" spans="5:14" x14ac:dyDescent="0.2">
      <c r="E6137" s="11"/>
      <c r="F6137" s="10"/>
      <c r="G6137" s="7">
        <v>100</v>
      </c>
      <c r="H6137" s="18">
        <v>81.770833333333002</v>
      </c>
      <c r="I6137" s="2">
        <v>15.625</v>
      </c>
      <c r="J6137" s="2">
        <v>1.5625</v>
      </c>
      <c r="K6137" s="2">
        <v>23.958333333333002</v>
      </c>
      <c r="L6137" s="2">
        <v>6.25</v>
      </c>
      <c r="M6137" s="2">
        <v>0.52083333333299997</v>
      </c>
      <c r="N6137" s="15">
        <v>1.041666666667</v>
      </c>
    </row>
    <row r="6138" spans="5:14" x14ac:dyDescent="0.2">
      <c r="E6138" s="4" t="s">
        <v>87</v>
      </c>
      <c r="F6138" s="5"/>
      <c r="G6138" s="6">
        <v>72</v>
      </c>
      <c r="H6138" s="8">
        <v>57</v>
      </c>
      <c r="I6138" s="1">
        <v>4</v>
      </c>
      <c r="J6138" s="1">
        <v>3</v>
      </c>
      <c r="K6138" s="1">
        <v>25</v>
      </c>
      <c r="L6138" s="1">
        <v>3</v>
      </c>
      <c r="M6138" s="1">
        <v>0</v>
      </c>
      <c r="N6138" s="9">
        <v>3</v>
      </c>
    </row>
    <row r="6139" spans="5:14" x14ac:dyDescent="0.2">
      <c r="E6139" s="11"/>
      <c r="F6139" s="10"/>
      <c r="G6139" s="7">
        <v>100</v>
      </c>
      <c r="H6139" s="18">
        <v>79.166666666666998</v>
      </c>
      <c r="I6139" s="30">
        <v>5.5555555555560003</v>
      </c>
      <c r="J6139" s="2">
        <v>4.166666666667</v>
      </c>
      <c r="K6139" s="25">
        <v>34.722222222222001</v>
      </c>
      <c r="L6139" s="2">
        <v>4.166666666667</v>
      </c>
      <c r="M6139" s="16">
        <v>0</v>
      </c>
      <c r="N6139" s="15">
        <v>4.166666666667</v>
      </c>
    </row>
    <row r="6140" spans="5:14" x14ac:dyDescent="0.2">
      <c r="E6140" s="4" t="s">
        <v>88</v>
      </c>
      <c r="F6140" s="5"/>
      <c r="G6140" s="6">
        <v>36</v>
      </c>
      <c r="H6140" s="8">
        <v>26</v>
      </c>
      <c r="I6140" s="1">
        <v>1</v>
      </c>
      <c r="J6140" s="1">
        <v>2</v>
      </c>
      <c r="K6140" s="1">
        <v>9</v>
      </c>
      <c r="L6140" s="1">
        <v>1</v>
      </c>
      <c r="M6140" s="1">
        <v>2</v>
      </c>
      <c r="N6140" s="9">
        <v>0</v>
      </c>
    </row>
    <row r="6141" spans="5:14" x14ac:dyDescent="0.2">
      <c r="E6141" s="11"/>
      <c r="F6141" s="10"/>
      <c r="G6141" s="7">
        <v>100</v>
      </c>
      <c r="H6141" s="72">
        <v>72.222222222222001</v>
      </c>
      <c r="I6141" s="30">
        <v>2.7777777777780002</v>
      </c>
      <c r="J6141" s="2">
        <v>5.5555555555560003</v>
      </c>
      <c r="K6141" s="2">
        <v>25</v>
      </c>
      <c r="L6141" s="2">
        <v>2.7777777777780002</v>
      </c>
      <c r="M6141" s="25">
        <v>5.5555555555560003</v>
      </c>
      <c r="N6141" s="48">
        <v>0</v>
      </c>
    </row>
    <row r="6142" spans="5:14" x14ac:dyDescent="0.2">
      <c r="E6142" s="4" t="s">
        <v>89</v>
      </c>
      <c r="F6142" s="5"/>
      <c r="G6142" s="6">
        <v>66</v>
      </c>
      <c r="H6142" s="8">
        <v>57</v>
      </c>
      <c r="I6142" s="1">
        <v>5</v>
      </c>
      <c r="J6142" s="1">
        <v>1</v>
      </c>
      <c r="K6142" s="1">
        <v>13</v>
      </c>
      <c r="L6142" s="1">
        <v>6</v>
      </c>
      <c r="M6142" s="1">
        <v>0</v>
      </c>
      <c r="N6142" s="9">
        <v>0</v>
      </c>
    </row>
    <row r="6143" spans="5:14" x14ac:dyDescent="0.2">
      <c r="E6143" s="11"/>
      <c r="F6143" s="10"/>
      <c r="G6143" s="7">
        <v>100</v>
      </c>
      <c r="H6143" s="70">
        <v>86.363636363636004</v>
      </c>
      <c r="I6143" s="2">
        <v>7.5757575757579998</v>
      </c>
      <c r="J6143" s="2">
        <v>1.5151515151520001</v>
      </c>
      <c r="K6143" s="30">
        <v>19.696969696970001</v>
      </c>
      <c r="L6143" s="2">
        <v>9.0909090909089993</v>
      </c>
      <c r="M6143" s="16">
        <v>0</v>
      </c>
      <c r="N6143" s="48">
        <v>0</v>
      </c>
    </row>
    <row r="6144" spans="5:14" x14ac:dyDescent="0.2">
      <c r="E6144" s="4" t="s">
        <v>90</v>
      </c>
      <c r="F6144" s="5"/>
      <c r="G6144" s="6">
        <v>54</v>
      </c>
      <c r="H6144" s="8">
        <v>46</v>
      </c>
      <c r="I6144" s="1">
        <v>3</v>
      </c>
      <c r="J6144" s="1">
        <v>1</v>
      </c>
      <c r="K6144" s="1">
        <v>9</v>
      </c>
      <c r="L6144" s="1">
        <v>4</v>
      </c>
      <c r="M6144" s="1">
        <v>0</v>
      </c>
      <c r="N6144" s="9">
        <v>0</v>
      </c>
    </row>
    <row r="6145" spans="2:14" x14ac:dyDescent="0.2">
      <c r="E6145" s="11"/>
      <c r="F6145" s="10"/>
      <c r="G6145" s="7">
        <v>100</v>
      </c>
      <c r="H6145" s="18">
        <v>85.185185185185006</v>
      </c>
      <c r="I6145" s="30">
        <v>5.5555555555560003</v>
      </c>
      <c r="J6145" s="2">
        <v>1.851851851852</v>
      </c>
      <c r="K6145" s="50">
        <v>16.666666666666998</v>
      </c>
      <c r="L6145" s="2">
        <v>7.4074074074069998</v>
      </c>
      <c r="M6145" s="16">
        <v>0</v>
      </c>
      <c r="N6145" s="48">
        <v>0</v>
      </c>
    </row>
    <row r="6146" spans="2:14" x14ac:dyDescent="0.2">
      <c r="E6146" s="4" t="s">
        <v>91</v>
      </c>
      <c r="F6146" s="5"/>
      <c r="G6146" s="6">
        <v>12</v>
      </c>
      <c r="H6146" s="8">
        <v>8</v>
      </c>
      <c r="I6146" s="1">
        <v>2</v>
      </c>
      <c r="J6146" s="1">
        <v>1</v>
      </c>
      <c r="K6146" s="1">
        <v>3</v>
      </c>
      <c r="L6146" s="1">
        <v>0</v>
      </c>
      <c r="M6146" s="1">
        <v>0</v>
      </c>
      <c r="N6146" s="9">
        <v>0</v>
      </c>
    </row>
    <row r="6147" spans="2:14" x14ac:dyDescent="0.2">
      <c r="E6147" s="45"/>
      <c r="F6147" s="51"/>
      <c r="G6147" s="81">
        <v>100</v>
      </c>
      <c r="H6147" s="168">
        <v>66.666666666666998</v>
      </c>
      <c r="I6147" s="124">
        <v>16.666666666666998</v>
      </c>
      <c r="J6147" s="124">
        <v>8.333333333333</v>
      </c>
      <c r="K6147" s="64">
        <v>25</v>
      </c>
      <c r="L6147" s="103">
        <v>0</v>
      </c>
      <c r="M6147" s="62">
        <v>0</v>
      </c>
      <c r="N6147" s="116">
        <v>0</v>
      </c>
    </row>
    <row r="6149" spans="2:14" x14ac:dyDescent="0.2">
      <c r="B6149" s="40" t="str">
        <f xml:space="preserve"> HYPERLINK("#'目次'!B155", "[149]")</f>
        <v>[149]</v>
      </c>
      <c r="C6149" s="23" t="s">
        <v>287</v>
      </c>
    </row>
    <row r="6152" spans="2:14" x14ac:dyDescent="0.2">
      <c r="C6152" s="23" t="s">
        <v>14</v>
      </c>
    </row>
    <row r="6153" spans="2:14" ht="24" x14ac:dyDescent="0.2">
      <c r="D6153" s="195"/>
      <c r="E6153" s="196"/>
      <c r="F6153" s="196"/>
      <c r="G6153" s="37" t="s">
        <v>15</v>
      </c>
      <c r="H6153" s="33" t="s">
        <v>281</v>
      </c>
      <c r="I6153" s="13" t="s">
        <v>282</v>
      </c>
      <c r="J6153" s="13" t="s">
        <v>283</v>
      </c>
      <c r="K6153" s="13" t="s">
        <v>174</v>
      </c>
      <c r="L6153" s="13" t="s">
        <v>284</v>
      </c>
      <c r="M6153" s="13" t="s">
        <v>99</v>
      </c>
      <c r="N6153" s="38" t="s">
        <v>18</v>
      </c>
    </row>
    <row r="6154" spans="2:14" x14ac:dyDescent="0.2">
      <c r="D6154" s="197"/>
      <c r="E6154" s="198"/>
      <c r="F6154" s="198"/>
      <c r="G6154" s="35"/>
      <c r="H6154" s="39"/>
      <c r="I6154" s="14"/>
      <c r="J6154" s="14"/>
      <c r="K6154" s="14"/>
      <c r="L6154" s="14"/>
      <c r="M6154" s="14"/>
      <c r="N6154" s="34"/>
    </row>
    <row r="6155" spans="2:14" x14ac:dyDescent="0.2">
      <c r="D6155" s="78"/>
      <c r="E6155" s="79" t="s">
        <v>15</v>
      </c>
      <c r="F6155" s="66"/>
      <c r="G6155" s="36">
        <v>1200</v>
      </c>
      <c r="H6155" s="17">
        <v>865</v>
      </c>
      <c r="I6155" s="17">
        <v>319</v>
      </c>
      <c r="J6155" s="17">
        <v>25</v>
      </c>
      <c r="K6155" s="17">
        <v>259</v>
      </c>
      <c r="L6155" s="17">
        <v>63</v>
      </c>
      <c r="M6155" s="17">
        <v>5</v>
      </c>
      <c r="N6155" s="47">
        <v>18</v>
      </c>
    </row>
    <row r="6156" spans="2:14" x14ac:dyDescent="0.2">
      <c r="D6156" s="45"/>
      <c r="E6156" s="51"/>
      <c r="F6156" s="67"/>
      <c r="G6156" s="7">
        <v>100</v>
      </c>
      <c r="H6156" s="2">
        <v>72.083333333333002</v>
      </c>
      <c r="I6156" s="2">
        <v>26.583333333333002</v>
      </c>
      <c r="J6156" s="2">
        <v>2.083333333333</v>
      </c>
      <c r="K6156" s="2">
        <v>21.583333333333002</v>
      </c>
      <c r="L6156" s="2">
        <v>5.25</v>
      </c>
      <c r="M6156" s="2">
        <v>0.41666666666699997</v>
      </c>
      <c r="N6156" s="15">
        <v>1.5</v>
      </c>
    </row>
    <row r="6157" spans="2:14" x14ac:dyDescent="0.2">
      <c r="D6157" s="199" t="s">
        <v>19</v>
      </c>
      <c r="E6157" s="22" t="s">
        <v>20</v>
      </c>
      <c r="F6157" s="21"/>
      <c r="G6157" s="19">
        <v>132</v>
      </c>
      <c r="H6157" s="27">
        <v>102</v>
      </c>
      <c r="I6157" s="3">
        <v>25</v>
      </c>
      <c r="J6157" s="3">
        <v>1</v>
      </c>
      <c r="K6157" s="3">
        <v>27</v>
      </c>
      <c r="L6157" s="3">
        <v>9</v>
      </c>
      <c r="M6157" s="3">
        <v>0</v>
      </c>
      <c r="N6157" s="26">
        <v>2</v>
      </c>
    </row>
    <row r="6158" spans="2:14" x14ac:dyDescent="0.2">
      <c r="D6158" s="200"/>
      <c r="E6158" s="11"/>
      <c r="F6158" s="10"/>
      <c r="G6158" s="7">
        <v>100</v>
      </c>
      <c r="H6158" s="70">
        <v>77.272727272726996</v>
      </c>
      <c r="I6158" s="30">
        <v>18.939393939394002</v>
      </c>
      <c r="J6158" s="2">
        <v>0.75757575757600004</v>
      </c>
      <c r="K6158" s="2">
        <v>20.454545454544999</v>
      </c>
      <c r="L6158" s="2">
        <v>6.8181818181820004</v>
      </c>
      <c r="M6158" s="16">
        <v>0</v>
      </c>
      <c r="N6158" s="15">
        <v>1.5151515151520001</v>
      </c>
    </row>
    <row r="6159" spans="2:14" x14ac:dyDescent="0.2">
      <c r="D6159" s="200"/>
      <c r="E6159" s="4" t="s">
        <v>21</v>
      </c>
      <c r="F6159" s="5"/>
      <c r="G6159" s="6">
        <v>444</v>
      </c>
      <c r="H6159" s="8">
        <v>315</v>
      </c>
      <c r="I6159" s="1">
        <v>139</v>
      </c>
      <c r="J6159" s="1">
        <v>9</v>
      </c>
      <c r="K6159" s="1">
        <v>99</v>
      </c>
      <c r="L6159" s="1">
        <v>24</v>
      </c>
      <c r="M6159" s="1">
        <v>1</v>
      </c>
      <c r="N6159" s="9">
        <v>8</v>
      </c>
    </row>
    <row r="6160" spans="2:14" x14ac:dyDescent="0.2">
      <c r="D6160" s="200"/>
      <c r="E6160" s="11"/>
      <c r="F6160" s="10"/>
      <c r="G6160" s="7">
        <v>100</v>
      </c>
      <c r="H6160" s="18">
        <v>70.945945945945994</v>
      </c>
      <c r="I6160" s="2">
        <v>31.306306306305999</v>
      </c>
      <c r="J6160" s="2">
        <v>2.0270270270270001</v>
      </c>
      <c r="K6160" s="2">
        <v>22.297297297297</v>
      </c>
      <c r="L6160" s="2">
        <v>5.4054054054050003</v>
      </c>
      <c r="M6160" s="2">
        <v>0.22522522522499999</v>
      </c>
      <c r="N6160" s="15">
        <v>1.8018018018019999</v>
      </c>
    </row>
    <row r="6161" spans="4:14" x14ac:dyDescent="0.2">
      <c r="D6161" s="200"/>
      <c r="E6161" s="4" t="s">
        <v>22</v>
      </c>
      <c r="F6161" s="5"/>
      <c r="G6161" s="6">
        <v>192</v>
      </c>
      <c r="H6161" s="8">
        <v>139</v>
      </c>
      <c r="I6161" s="1">
        <v>53</v>
      </c>
      <c r="J6161" s="1">
        <v>4</v>
      </c>
      <c r="K6161" s="1">
        <v>42</v>
      </c>
      <c r="L6161" s="1">
        <v>9</v>
      </c>
      <c r="M6161" s="1">
        <v>0</v>
      </c>
      <c r="N6161" s="9">
        <v>4</v>
      </c>
    </row>
    <row r="6162" spans="4:14" x14ac:dyDescent="0.2">
      <c r="D6162" s="200"/>
      <c r="E6162" s="11"/>
      <c r="F6162" s="10"/>
      <c r="G6162" s="7">
        <v>100</v>
      </c>
      <c r="H6162" s="18">
        <v>72.395833333333002</v>
      </c>
      <c r="I6162" s="2">
        <v>27.604166666666998</v>
      </c>
      <c r="J6162" s="2">
        <v>2.083333333333</v>
      </c>
      <c r="K6162" s="2">
        <v>21.875</v>
      </c>
      <c r="L6162" s="2">
        <v>4.6875</v>
      </c>
      <c r="M6162" s="16">
        <v>0</v>
      </c>
      <c r="N6162" s="15">
        <v>2.083333333333</v>
      </c>
    </row>
    <row r="6163" spans="4:14" x14ac:dyDescent="0.2">
      <c r="D6163" s="200"/>
      <c r="E6163" s="4" t="s">
        <v>23</v>
      </c>
      <c r="F6163" s="5"/>
      <c r="G6163" s="6">
        <v>192</v>
      </c>
      <c r="H6163" s="8">
        <v>136</v>
      </c>
      <c r="I6163" s="1">
        <v>57</v>
      </c>
      <c r="J6163" s="1">
        <v>4</v>
      </c>
      <c r="K6163" s="1">
        <v>35</v>
      </c>
      <c r="L6163" s="1">
        <v>11</v>
      </c>
      <c r="M6163" s="1">
        <v>1</v>
      </c>
      <c r="N6163" s="9">
        <v>1</v>
      </c>
    </row>
    <row r="6164" spans="4:14" x14ac:dyDescent="0.2">
      <c r="D6164" s="200"/>
      <c r="E6164" s="11"/>
      <c r="F6164" s="10"/>
      <c r="G6164" s="7">
        <v>100</v>
      </c>
      <c r="H6164" s="18">
        <v>70.833333333333002</v>
      </c>
      <c r="I6164" s="2">
        <v>29.6875</v>
      </c>
      <c r="J6164" s="2">
        <v>2.083333333333</v>
      </c>
      <c r="K6164" s="2">
        <v>18.229166666666998</v>
      </c>
      <c r="L6164" s="2">
        <v>5.729166666667</v>
      </c>
      <c r="M6164" s="2">
        <v>0.52083333333299997</v>
      </c>
      <c r="N6164" s="15">
        <v>0.52083333333299997</v>
      </c>
    </row>
    <row r="6165" spans="4:14" x14ac:dyDescent="0.2">
      <c r="D6165" s="200"/>
      <c r="E6165" s="4" t="s">
        <v>24</v>
      </c>
      <c r="F6165" s="5"/>
      <c r="G6165" s="6">
        <v>240</v>
      </c>
      <c r="H6165" s="8">
        <v>173</v>
      </c>
      <c r="I6165" s="1">
        <v>45</v>
      </c>
      <c r="J6165" s="1">
        <v>7</v>
      </c>
      <c r="K6165" s="1">
        <v>56</v>
      </c>
      <c r="L6165" s="1">
        <v>10</v>
      </c>
      <c r="M6165" s="1">
        <v>3</v>
      </c>
      <c r="N6165" s="9">
        <v>3</v>
      </c>
    </row>
    <row r="6166" spans="4:14" x14ac:dyDescent="0.2">
      <c r="D6166" s="200"/>
      <c r="E6166" s="11"/>
      <c r="F6166" s="10"/>
      <c r="G6166" s="7">
        <v>100</v>
      </c>
      <c r="H6166" s="18">
        <v>72.083333333333002</v>
      </c>
      <c r="I6166" s="30">
        <v>18.75</v>
      </c>
      <c r="J6166" s="2">
        <v>2.916666666667</v>
      </c>
      <c r="K6166" s="2">
        <v>23.333333333333002</v>
      </c>
      <c r="L6166" s="2">
        <v>4.166666666667</v>
      </c>
      <c r="M6166" s="2">
        <v>1.25</v>
      </c>
      <c r="N6166" s="15">
        <v>1.25</v>
      </c>
    </row>
    <row r="6167" spans="4:14" x14ac:dyDescent="0.2">
      <c r="D6167" s="199" t="s">
        <v>25</v>
      </c>
      <c r="E6167" s="22" t="s">
        <v>26</v>
      </c>
      <c r="F6167" s="21"/>
      <c r="G6167" s="19">
        <v>348</v>
      </c>
      <c r="H6167" s="27">
        <v>243</v>
      </c>
      <c r="I6167" s="3">
        <v>117</v>
      </c>
      <c r="J6167" s="3">
        <v>11</v>
      </c>
      <c r="K6167" s="3">
        <v>78</v>
      </c>
      <c r="L6167" s="3">
        <v>23</v>
      </c>
      <c r="M6167" s="3">
        <v>0</v>
      </c>
      <c r="N6167" s="26">
        <v>3</v>
      </c>
    </row>
    <row r="6168" spans="4:14" x14ac:dyDescent="0.2">
      <c r="D6168" s="200"/>
      <c r="E6168" s="11"/>
      <c r="F6168" s="10"/>
      <c r="G6168" s="7">
        <v>100</v>
      </c>
      <c r="H6168" s="18">
        <v>69.827586206896996</v>
      </c>
      <c r="I6168" s="25">
        <v>33.620689655172001</v>
      </c>
      <c r="J6168" s="2">
        <v>3.1609195402300001</v>
      </c>
      <c r="K6168" s="2">
        <v>22.413793103448</v>
      </c>
      <c r="L6168" s="2">
        <v>6.609195402299</v>
      </c>
      <c r="M6168" s="16">
        <v>0</v>
      </c>
      <c r="N6168" s="15">
        <v>0.86206896551699996</v>
      </c>
    </row>
    <row r="6169" spans="4:14" x14ac:dyDescent="0.2">
      <c r="D6169" s="200"/>
      <c r="E6169" s="4" t="s">
        <v>27</v>
      </c>
      <c r="F6169" s="5"/>
      <c r="G6169" s="6">
        <v>378</v>
      </c>
      <c r="H6169" s="8">
        <v>264</v>
      </c>
      <c r="I6169" s="1">
        <v>100</v>
      </c>
      <c r="J6169" s="1">
        <v>9</v>
      </c>
      <c r="K6169" s="1">
        <v>77</v>
      </c>
      <c r="L6169" s="1">
        <v>24</v>
      </c>
      <c r="M6169" s="1">
        <v>5</v>
      </c>
      <c r="N6169" s="9">
        <v>5</v>
      </c>
    </row>
    <row r="6170" spans="4:14" x14ac:dyDescent="0.2">
      <c r="D6170" s="200"/>
      <c r="E6170" s="11"/>
      <c r="F6170" s="10"/>
      <c r="G6170" s="7">
        <v>100</v>
      </c>
      <c r="H6170" s="18">
        <v>69.841269841270005</v>
      </c>
      <c r="I6170" s="2">
        <v>26.455026455026001</v>
      </c>
      <c r="J6170" s="2">
        <v>2.3809523809519999</v>
      </c>
      <c r="K6170" s="2">
        <v>20.370370370370001</v>
      </c>
      <c r="L6170" s="2">
        <v>6.3492063492059998</v>
      </c>
      <c r="M6170" s="2">
        <v>1.3227513227509999</v>
      </c>
      <c r="N6170" s="15">
        <v>1.3227513227509999</v>
      </c>
    </row>
    <row r="6171" spans="4:14" x14ac:dyDescent="0.2">
      <c r="D6171" s="200"/>
      <c r="E6171" s="4" t="s">
        <v>28</v>
      </c>
      <c r="F6171" s="5"/>
      <c r="G6171" s="6">
        <v>372</v>
      </c>
      <c r="H6171" s="8">
        <v>281</v>
      </c>
      <c r="I6171" s="1">
        <v>81</v>
      </c>
      <c r="J6171" s="1">
        <v>5</v>
      </c>
      <c r="K6171" s="1">
        <v>77</v>
      </c>
      <c r="L6171" s="1">
        <v>13</v>
      </c>
      <c r="M6171" s="1">
        <v>0</v>
      </c>
      <c r="N6171" s="9">
        <v>10</v>
      </c>
    </row>
    <row r="6172" spans="4:14" x14ac:dyDescent="0.2">
      <c r="D6172" s="200"/>
      <c r="E6172" s="11"/>
      <c r="F6172" s="10"/>
      <c r="G6172" s="7">
        <v>100</v>
      </c>
      <c r="H6172" s="18">
        <v>75.537634408602003</v>
      </c>
      <c r="I6172" s="2">
        <v>21.774193548387</v>
      </c>
      <c r="J6172" s="2">
        <v>1.3440860215049999</v>
      </c>
      <c r="K6172" s="2">
        <v>20.698924731182998</v>
      </c>
      <c r="L6172" s="2">
        <v>3.4946236559139998</v>
      </c>
      <c r="M6172" s="16">
        <v>0</v>
      </c>
      <c r="N6172" s="15">
        <v>2.6881720430109999</v>
      </c>
    </row>
    <row r="6173" spans="4:14" x14ac:dyDescent="0.2">
      <c r="D6173" s="200"/>
      <c r="E6173" s="4" t="s">
        <v>29</v>
      </c>
      <c r="F6173" s="5"/>
      <c r="G6173" s="6">
        <v>102</v>
      </c>
      <c r="H6173" s="8">
        <v>77</v>
      </c>
      <c r="I6173" s="1">
        <v>21</v>
      </c>
      <c r="J6173" s="1">
        <v>0</v>
      </c>
      <c r="K6173" s="1">
        <v>27</v>
      </c>
      <c r="L6173" s="1">
        <v>3</v>
      </c>
      <c r="M6173" s="1">
        <v>0</v>
      </c>
      <c r="N6173" s="9">
        <v>0</v>
      </c>
    </row>
    <row r="6174" spans="4:14" x14ac:dyDescent="0.2">
      <c r="D6174" s="200"/>
      <c r="E6174" s="11"/>
      <c r="F6174" s="10"/>
      <c r="G6174" s="7">
        <v>100</v>
      </c>
      <c r="H6174" s="18">
        <v>75.490196078430998</v>
      </c>
      <c r="I6174" s="30">
        <v>20.588235294118</v>
      </c>
      <c r="J6174" s="16">
        <v>0</v>
      </c>
      <c r="K6174" s="2">
        <v>26.470588235293999</v>
      </c>
      <c r="L6174" s="2">
        <v>2.9411764705880001</v>
      </c>
      <c r="M6174" s="16">
        <v>0</v>
      </c>
      <c r="N6174" s="48">
        <v>0</v>
      </c>
    </row>
    <row r="6175" spans="4:14" x14ac:dyDescent="0.2">
      <c r="D6175" s="199" t="s">
        <v>30</v>
      </c>
      <c r="E6175" s="22" t="s">
        <v>31</v>
      </c>
      <c r="F6175" s="21"/>
      <c r="G6175" s="19">
        <v>592</v>
      </c>
      <c r="H6175" s="27">
        <v>442</v>
      </c>
      <c r="I6175" s="3">
        <v>137</v>
      </c>
      <c r="J6175" s="3">
        <v>11</v>
      </c>
      <c r="K6175" s="3">
        <v>120</v>
      </c>
      <c r="L6175" s="3">
        <v>34</v>
      </c>
      <c r="M6175" s="3">
        <v>0</v>
      </c>
      <c r="N6175" s="26">
        <v>11</v>
      </c>
    </row>
    <row r="6176" spans="4:14" x14ac:dyDescent="0.2">
      <c r="D6176" s="200"/>
      <c r="E6176" s="11"/>
      <c r="F6176" s="10"/>
      <c r="G6176" s="7">
        <v>100</v>
      </c>
      <c r="H6176" s="18">
        <v>74.662162162162005</v>
      </c>
      <c r="I6176" s="2">
        <v>23.141891891892001</v>
      </c>
      <c r="J6176" s="2">
        <v>1.858108108108</v>
      </c>
      <c r="K6176" s="2">
        <v>20.27027027027</v>
      </c>
      <c r="L6176" s="2">
        <v>5.7432432432429996</v>
      </c>
      <c r="M6176" s="16">
        <v>0</v>
      </c>
      <c r="N6176" s="15">
        <v>1.858108108108</v>
      </c>
    </row>
    <row r="6177" spans="4:14" x14ac:dyDescent="0.2">
      <c r="D6177" s="200"/>
      <c r="E6177" s="4" t="s">
        <v>32</v>
      </c>
      <c r="F6177" s="5"/>
      <c r="G6177" s="6">
        <v>608</v>
      </c>
      <c r="H6177" s="8">
        <v>423</v>
      </c>
      <c r="I6177" s="1">
        <v>182</v>
      </c>
      <c r="J6177" s="1">
        <v>14</v>
      </c>
      <c r="K6177" s="1">
        <v>139</v>
      </c>
      <c r="L6177" s="1">
        <v>29</v>
      </c>
      <c r="M6177" s="1">
        <v>5</v>
      </c>
      <c r="N6177" s="9">
        <v>7</v>
      </c>
    </row>
    <row r="6178" spans="4:14" x14ac:dyDescent="0.2">
      <c r="D6178" s="200"/>
      <c r="E6178" s="11"/>
      <c r="F6178" s="10"/>
      <c r="G6178" s="7">
        <v>100</v>
      </c>
      <c r="H6178" s="18">
        <v>69.572368421053</v>
      </c>
      <c r="I6178" s="2">
        <v>29.934210526316001</v>
      </c>
      <c r="J6178" s="2">
        <v>2.302631578947</v>
      </c>
      <c r="K6178" s="2">
        <v>22.861842105263001</v>
      </c>
      <c r="L6178" s="2">
        <v>4.7697368421049999</v>
      </c>
      <c r="M6178" s="2">
        <v>0.82236842105300001</v>
      </c>
      <c r="N6178" s="15">
        <v>1.151315789474</v>
      </c>
    </row>
    <row r="6179" spans="4:14" x14ac:dyDescent="0.2">
      <c r="D6179" s="199" t="s">
        <v>33</v>
      </c>
      <c r="E6179" s="22" t="s">
        <v>34</v>
      </c>
      <c r="F6179" s="21"/>
      <c r="G6179" s="19">
        <v>74</v>
      </c>
      <c r="H6179" s="27">
        <v>64</v>
      </c>
      <c r="I6179" s="3">
        <v>3</v>
      </c>
      <c r="J6179" s="3">
        <v>1</v>
      </c>
      <c r="K6179" s="3">
        <v>9</v>
      </c>
      <c r="L6179" s="3">
        <v>3</v>
      </c>
      <c r="M6179" s="3">
        <v>0</v>
      </c>
      <c r="N6179" s="26">
        <v>0</v>
      </c>
    </row>
    <row r="6180" spans="4:14" x14ac:dyDescent="0.2">
      <c r="D6180" s="200"/>
      <c r="E6180" s="11"/>
      <c r="F6180" s="10"/>
      <c r="G6180" s="7">
        <v>100</v>
      </c>
      <c r="H6180" s="75">
        <v>86.486486486486001</v>
      </c>
      <c r="I6180" s="50">
        <v>4.0540540540540002</v>
      </c>
      <c r="J6180" s="2">
        <v>1.351351351351</v>
      </c>
      <c r="K6180" s="30">
        <v>12.162162162162</v>
      </c>
      <c r="L6180" s="2">
        <v>4.0540540540540002</v>
      </c>
      <c r="M6180" s="16">
        <v>0</v>
      </c>
      <c r="N6180" s="48">
        <v>0</v>
      </c>
    </row>
    <row r="6181" spans="4:14" x14ac:dyDescent="0.2">
      <c r="D6181" s="200"/>
      <c r="E6181" s="4" t="s">
        <v>35</v>
      </c>
      <c r="F6181" s="5"/>
      <c r="G6181" s="6">
        <v>148</v>
      </c>
      <c r="H6181" s="8">
        <v>114</v>
      </c>
      <c r="I6181" s="1">
        <v>35</v>
      </c>
      <c r="J6181" s="1">
        <v>5</v>
      </c>
      <c r="K6181" s="1">
        <v>27</v>
      </c>
      <c r="L6181" s="1">
        <v>10</v>
      </c>
      <c r="M6181" s="1">
        <v>0</v>
      </c>
      <c r="N6181" s="9">
        <v>4</v>
      </c>
    </row>
    <row r="6182" spans="4:14" x14ac:dyDescent="0.2">
      <c r="D6182" s="200"/>
      <c r="E6182" s="11"/>
      <c r="F6182" s="10"/>
      <c r="G6182" s="7">
        <v>100</v>
      </c>
      <c r="H6182" s="18">
        <v>77.027027027027003</v>
      </c>
      <c r="I6182" s="2">
        <v>23.648648648649001</v>
      </c>
      <c r="J6182" s="2">
        <v>3.3783783783780001</v>
      </c>
      <c r="K6182" s="2">
        <v>18.243243243243001</v>
      </c>
      <c r="L6182" s="2">
        <v>6.7567567567570004</v>
      </c>
      <c r="M6182" s="16">
        <v>0</v>
      </c>
      <c r="N6182" s="15">
        <v>2.7027027027030002</v>
      </c>
    </row>
    <row r="6183" spans="4:14" x14ac:dyDescent="0.2">
      <c r="D6183" s="200"/>
      <c r="E6183" s="4" t="s">
        <v>36</v>
      </c>
      <c r="F6183" s="5"/>
      <c r="G6183" s="6">
        <v>187</v>
      </c>
      <c r="H6183" s="8">
        <v>118</v>
      </c>
      <c r="I6183" s="1">
        <v>54</v>
      </c>
      <c r="J6183" s="1">
        <v>5</v>
      </c>
      <c r="K6183" s="1">
        <v>53</v>
      </c>
      <c r="L6183" s="1">
        <v>17</v>
      </c>
      <c r="M6183" s="1">
        <v>2</v>
      </c>
      <c r="N6183" s="9">
        <v>5</v>
      </c>
    </row>
    <row r="6184" spans="4:14" x14ac:dyDescent="0.2">
      <c r="D6184" s="200"/>
      <c r="E6184" s="11"/>
      <c r="F6184" s="10"/>
      <c r="G6184" s="7">
        <v>100</v>
      </c>
      <c r="H6184" s="72">
        <v>63.101604278075001</v>
      </c>
      <c r="I6184" s="2">
        <v>28.877005347594</v>
      </c>
      <c r="J6184" s="2">
        <v>2.673796791444</v>
      </c>
      <c r="K6184" s="25">
        <v>28.342245989304999</v>
      </c>
      <c r="L6184" s="2">
        <v>9.0909090909089993</v>
      </c>
      <c r="M6184" s="2">
        <v>1.069518716578</v>
      </c>
      <c r="N6184" s="15">
        <v>2.673796791444</v>
      </c>
    </row>
    <row r="6185" spans="4:14" x14ac:dyDescent="0.2">
      <c r="D6185" s="200"/>
      <c r="E6185" s="4" t="s">
        <v>37</v>
      </c>
      <c r="F6185" s="5"/>
      <c r="G6185" s="6">
        <v>221</v>
      </c>
      <c r="H6185" s="8">
        <v>155</v>
      </c>
      <c r="I6185" s="1">
        <v>69</v>
      </c>
      <c r="J6185" s="1">
        <v>4</v>
      </c>
      <c r="K6185" s="1">
        <v>65</v>
      </c>
      <c r="L6185" s="1">
        <v>15</v>
      </c>
      <c r="M6185" s="1">
        <v>0</v>
      </c>
      <c r="N6185" s="9">
        <v>2</v>
      </c>
    </row>
    <row r="6186" spans="4:14" x14ac:dyDescent="0.2">
      <c r="D6186" s="200"/>
      <c r="E6186" s="11"/>
      <c r="F6186" s="10"/>
      <c r="G6186" s="7">
        <v>100</v>
      </c>
      <c r="H6186" s="18">
        <v>70.135746606335005</v>
      </c>
      <c r="I6186" s="2">
        <v>31.221719457014</v>
      </c>
      <c r="J6186" s="2">
        <v>1.8099547511309999</v>
      </c>
      <c r="K6186" s="25">
        <v>29.411764705882</v>
      </c>
      <c r="L6186" s="2">
        <v>6.7873303167419996</v>
      </c>
      <c r="M6186" s="16">
        <v>0</v>
      </c>
      <c r="N6186" s="15">
        <v>0.904977375566</v>
      </c>
    </row>
    <row r="6187" spans="4:14" x14ac:dyDescent="0.2">
      <c r="D6187" s="200"/>
      <c r="E6187" s="4" t="s">
        <v>38</v>
      </c>
      <c r="F6187" s="5"/>
      <c r="G6187" s="6">
        <v>186</v>
      </c>
      <c r="H6187" s="8">
        <v>121</v>
      </c>
      <c r="I6187" s="1">
        <v>64</v>
      </c>
      <c r="J6187" s="1">
        <v>6</v>
      </c>
      <c r="K6187" s="1">
        <v>53</v>
      </c>
      <c r="L6187" s="1">
        <v>15</v>
      </c>
      <c r="M6187" s="1">
        <v>1</v>
      </c>
      <c r="N6187" s="9">
        <v>3</v>
      </c>
    </row>
    <row r="6188" spans="4:14" x14ac:dyDescent="0.2">
      <c r="D6188" s="200"/>
      <c r="E6188" s="11"/>
      <c r="F6188" s="10"/>
      <c r="G6188" s="7">
        <v>100</v>
      </c>
      <c r="H6188" s="72">
        <v>65.053763440859996</v>
      </c>
      <c r="I6188" s="25">
        <v>34.408602150538002</v>
      </c>
      <c r="J6188" s="2">
        <v>3.2258064516129998</v>
      </c>
      <c r="K6188" s="25">
        <v>28.494623655914001</v>
      </c>
      <c r="L6188" s="2">
        <v>8.0645161290320004</v>
      </c>
      <c r="M6188" s="2">
        <v>0.53763440860199996</v>
      </c>
      <c r="N6188" s="15">
        <v>1.6129032258060001</v>
      </c>
    </row>
    <row r="6189" spans="4:14" x14ac:dyDescent="0.2">
      <c r="D6189" s="200"/>
      <c r="E6189" s="4" t="s">
        <v>39</v>
      </c>
      <c r="F6189" s="5"/>
      <c r="G6189" s="6">
        <v>223</v>
      </c>
      <c r="H6189" s="8">
        <v>168</v>
      </c>
      <c r="I6189" s="1">
        <v>62</v>
      </c>
      <c r="J6189" s="1">
        <v>2</v>
      </c>
      <c r="K6189" s="1">
        <v>35</v>
      </c>
      <c r="L6189" s="1">
        <v>2</v>
      </c>
      <c r="M6189" s="1">
        <v>2</v>
      </c>
      <c r="N6189" s="9">
        <v>0</v>
      </c>
    </row>
    <row r="6190" spans="4:14" x14ac:dyDescent="0.2">
      <c r="D6190" s="200"/>
      <c r="E6190" s="11"/>
      <c r="F6190" s="10"/>
      <c r="G6190" s="7">
        <v>100</v>
      </c>
      <c r="H6190" s="18">
        <v>75.336322869954998</v>
      </c>
      <c r="I6190" s="2">
        <v>27.80269058296</v>
      </c>
      <c r="J6190" s="2">
        <v>0.89686098654699997</v>
      </c>
      <c r="K6190" s="30">
        <v>15.695067264574</v>
      </c>
      <c r="L6190" s="2">
        <v>0.89686098654699997</v>
      </c>
      <c r="M6190" s="2">
        <v>0.89686098654699997</v>
      </c>
      <c r="N6190" s="48">
        <v>0</v>
      </c>
    </row>
    <row r="6191" spans="4:14" x14ac:dyDescent="0.2">
      <c r="D6191" s="200"/>
      <c r="E6191" s="4" t="s">
        <v>40</v>
      </c>
      <c r="F6191" s="5"/>
      <c r="G6191" s="6">
        <v>161</v>
      </c>
      <c r="H6191" s="8">
        <v>125</v>
      </c>
      <c r="I6191" s="1">
        <v>32</v>
      </c>
      <c r="J6191" s="1">
        <v>2</v>
      </c>
      <c r="K6191" s="1">
        <v>17</v>
      </c>
      <c r="L6191" s="1">
        <v>1</v>
      </c>
      <c r="M6191" s="1">
        <v>0</v>
      </c>
      <c r="N6191" s="9">
        <v>4</v>
      </c>
    </row>
    <row r="6192" spans="4:14" x14ac:dyDescent="0.2">
      <c r="D6192" s="201"/>
      <c r="E6192" s="45"/>
      <c r="F6192" s="51"/>
      <c r="G6192" s="81">
        <v>100</v>
      </c>
      <c r="H6192" s="163">
        <v>77.639751552795005</v>
      </c>
      <c r="I6192" s="126">
        <v>19.875776397515999</v>
      </c>
      <c r="J6192" s="64">
        <v>1.242236024845</v>
      </c>
      <c r="K6192" s="108">
        <v>10.55900621118</v>
      </c>
      <c r="L6192" s="64">
        <v>0.62111801242200004</v>
      </c>
      <c r="M6192" s="62">
        <v>0</v>
      </c>
      <c r="N6192" s="106">
        <v>2.4844720496889998</v>
      </c>
    </row>
    <row r="6194" spans="2:14" x14ac:dyDescent="0.2">
      <c r="B6194" s="40" t="str">
        <f xml:space="preserve"> HYPERLINK("#'目次'!B156", "[150]")</f>
        <v>[150]</v>
      </c>
      <c r="C6194" s="23" t="s">
        <v>287</v>
      </c>
    </row>
    <row r="6197" spans="2:14" x14ac:dyDescent="0.2">
      <c r="C6197" s="23" t="s">
        <v>48</v>
      </c>
    </row>
    <row r="6198" spans="2:14" ht="24" x14ac:dyDescent="0.2">
      <c r="D6198" s="195"/>
      <c r="E6198" s="196"/>
      <c r="F6198" s="196"/>
      <c r="G6198" s="37" t="s">
        <v>15</v>
      </c>
      <c r="H6198" s="33" t="s">
        <v>281</v>
      </c>
      <c r="I6198" s="13" t="s">
        <v>282</v>
      </c>
      <c r="J6198" s="13" t="s">
        <v>283</v>
      </c>
      <c r="K6198" s="13" t="s">
        <v>174</v>
      </c>
      <c r="L6198" s="13" t="s">
        <v>284</v>
      </c>
      <c r="M6198" s="13" t="s">
        <v>99</v>
      </c>
      <c r="N6198" s="38" t="s">
        <v>18</v>
      </c>
    </row>
    <row r="6199" spans="2:14" x14ac:dyDescent="0.2">
      <c r="D6199" s="197"/>
      <c r="E6199" s="198"/>
      <c r="F6199" s="198"/>
      <c r="G6199" s="35"/>
      <c r="H6199" s="39"/>
      <c r="I6199" s="14"/>
      <c r="J6199" s="14"/>
      <c r="K6199" s="14"/>
      <c r="L6199" s="14"/>
      <c r="M6199" s="14"/>
      <c r="N6199" s="34"/>
    </row>
    <row r="6200" spans="2:14" x14ac:dyDescent="0.2">
      <c r="D6200" s="78"/>
      <c r="E6200" s="79" t="s">
        <v>15</v>
      </c>
      <c r="F6200" s="66"/>
      <c r="G6200" s="36">
        <v>1200</v>
      </c>
      <c r="H6200" s="17">
        <v>865</v>
      </c>
      <c r="I6200" s="17">
        <v>319</v>
      </c>
      <c r="J6200" s="17">
        <v>25</v>
      </c>
      <c r="K6200" s="17">
        <v>259</v>
      </c>
      <c r="L6200" s="17">
        <v>63</v>
      </c>
      <c r="M6200" s="17">
        <v>5</v>
      </c>
      <c r="N6200" s="47">
        <v>18</v>
      </c>
    </row>
    <row r="6201" spans="2:14" x14ac:dyDescent="0.2">
      <c r="D6201" s="45"/>
      <c r="E6201" s="51"/>
      <c r="F6201" s="67"/>
      <c r="G6201" s="7">
        <v>100</v>
      </c>
      <c r="H6201" s="2">
        <v>72.083333333333002</v>
      </c>
      <c r="I6201" s="2">
        <v>26.583333333333002</v>
      </c>
      <c r="J6201" s="2">
        <v>2.083333333333</v>
      </c>
      <c r="K6201" s="2">
        <v>21.583333333333002</v>
      </c>
      <c r="L6201" s="2">
        <v>5.25</v>
      </c>
      <c r="M6201" s="2">
        <v>0.41666666666699997</v>
      </c>
      <c r="N6201" s="15">
        <v>1.5</v>
      </c>
    </row>
    <row r="6202" spans="2:14" x14ac:dyDescent="0.2">
      <c r="D6202" s="199" t="s">
        <v>49</v>
      </c>
      <c r="E6202" s="22" t="s">
        <v>50</v>
      </c>
      <c r="F6202" s="21"/>
      <c r="G6202" s="19">
        <v>15</v>
      </c>
      <c r="H6202" s="27">
        <v>13</v>
      </c>
      <c r="I6202" s="3">
        <v>1</v>
      </c>
      <c r="J6202" s="3">
        <v>0</v>
      </c>
      <c r="K6202" s="3">
        <v>2</v>
      </c>
      <c r="L6202" s="3">
        <v>0</v>
      </c>
      <c r="M6202" s="3">
        <v>0</v>
      </c>
      <c r="N6202" s="26">
        <v>0</v>
      </c>
    </row>
    <row r="6203" spans="2:14" x14ac:dyDescent="0.2">
      <c r="D6203" s="200"/>
      <c r="E6203" s="11"/>
      <c r="F6203" s="10"/>
      <c r="G6203" s="7">
        <v>100</v>
      </c>
      <c r="H6203" s="75">
        <v>86.666666666666998</v>
      </c>
      <c r="I6203" s="50">
        <v>6.666666666667</v>
      </c>
      <c r="J6203" s="16">
        <v>0</v>
      </c>
      <c r="K6203" s="30">
        <v>13.333333333333</v>
      </c>
      <c r="L6203" s="49">
        <v>0</v>
      </c>
      <c r="M6203" s="16">
        <v>0</v>
      </c>
      <c r="N6203" s="48">
        <v>0</v>
      </c>
    </row>
    <row r="6204" spans="2:14" x14ac:dyDescent="0.2">
      <c r="D6204" s="200"/>
      <c r="E6204" s="4" t="s">
        <v>51</v>
      </c>
      <c r="F6204" s="5"/>
      <c r="G6204" s="6">
        <v>142</v>
      </c>
      <c r="H6204" s="8">
        <v>112</v>
      </c>
      <c r="I6204" s="1">
        <v>28</v>
      </c>
      <c r="J6204" s="1">
        <v>3</v>
      </c>
      <c r="K6204" s="1">
        <v>30</v>
      </c>
      <c r="L6204" s="1">
        <v>9</v>
      </c>
      <c r="M6204" s="1">
        <v>0</v>
      </c>
      <c r="N6204" s="9">
        <v>1</v>
      </c>
    </row>
    <row r="6205" spans="2:14" x14ac:dyDescent="0.2">
      <c r="D6205" s="200"/>
      <c r="E6205" s="11"/>
      <c r="F6205" s="10"/>
      <c r="G6205" s="7">
        <v>100</v>
      </c>
      <c r="H6205" s="70">
        <v>78.873239436619997</v>
      </c>
      <c r="I6205" s="30">
        <v>19.718309859154999</v>
      </c>
      <c r="J6205" s="2">
        <v>2.112676056338</v>
      </c>
      <c r="K6205" s="2">
        <v>21.12676056338</v>
      </c>
      <c r="L6205" s="2">
        <v>6.3380281690139997</v>
      </c>
      <c r="M6205" s="16">
        <v>0</v>
      </c>
      <c r="N6205" s="15">
        <v>0.70422535211299997</v>
      </c>
    </row>
    <row r="6206" spans="2:14" x14ac:dyDescent="0.2">
      <c r="D6206" s="200"/>
      <c r="E6206" s="4" t="s">
        <v>52</v>
      </c>
      <c r="F6206" s="5"/>
      <c r="G6206" s="6">
        <v>26</v>
      </c>
      <c r="H6206" s="8">
        <v>11</v>
      </c>
      <c r="I6206" s="1">
        <v>12</v>
      </c>
      <c r="J6206" s="1">
        <v>1</v>
      </c>
      <c r="K6206" s="1">
        <v>2</v>
      </c>
      <c r="L6206" s="1">
        <v>4</v>
      </c>
      <c r="M6206" s="1">
        <v>2</v>
      </c>
      <c r="N6206" s="9">
        <v>0</v>
      </c>
    </row>
    <row r="6207" spans="2:14" x14ac:dyDescent="0.2">
      <c r="D6207" s="200"/>
      <c r="E6207" s="11"/>
      <c r="F6207" s="10"/>
      <c r="G6207" s="7">
        <v>100</v>
      </c>
      <c r="H6207" s="97">
        <v>42.307692307692001</v>
      </c>
      <c r="I6207" s="41">
        <v>46.153846153845997</v>
      </c>
      <c r="J6207" s="2">
        <v>3.8461538461539999</v>
      </c>
      <c r="K6207" s="50">
        <v>7.6923076923079998</v>
      </c>
      <c r="L6207" s="41">
        <v>15.384615384615</v>
      </c>
      <c r="M6207" s="25">
        <v>7.6923076923079998</v>
      </c>
      <c r="N6207" s="48">
        <v>0</v>
      </c>
    </row>
    <row r="6208" spans="2:14" x14ac:dyDescent="0.2">
      <c r="D6208" s="200"/>
      <c r="E6208" s="4" t="s">
        <v>53</v>
      </c>
      <c r="F6208" s="5"/>
      <c r="G6208" s="6">
        <v>41</v>
      </c>
      <c r="H6208" s="8">
        <v>26</v>
      </c>
      <c r="I6208" s="1">
        <v>15</v>
      </c>
      <c r="J6208" s="1">
        <v>1</v>
      </c>
      <c r="K6208" s="1">
        <v>12</v>
      </c>
      <c r="L6208" s="1">
        <v>8</v>
      </c>
      <c r="M6208" s="1">
        <v>0</v>
      </c>
      <c r="N6208" s="9">
        <v>0</v>
      </c>
    </row>
    <row r="6209" spans="4:14" x14ac:dyDescent="0.2">
      <c r="D6209" s="200"/>
      <c r="E6209" s="11"/>
      <c r="F6209" s="10"/>
      <c r="G6209" s="7">
        <v>100</v>
      </c>
      <c r="H6209" s="72">
        <v>63.414634146341001</v>
      </c>
      <c r="I6209" s="41">
        <v>36.585365853658999</v>
      </c>
      <c r="J6209" s="2">
        <v>2.4390243902440001</v>
      </c>
      <c r="K6209" s="25">
        <v>29.268292682927001</v>
      </c>
      <c r="L6209" s="41">
        <v>19.512195121950999</v>
      </c>
      <c r="M6209" s="16">
        <v>0</v>
      </c>
      <c r="N6209" s="48">
        <v>0</v>
      </c>
    </row>
    <row r="6210" spans="4:14" x14ac:dyDescent="0.2">
      <c r="D6210" s="200"/>
      <c r="E6210" s="4" t="s">
        <v>54</v>
      </c>
      <c r="F6210" s="5"/>
      <c r="G6210" s="6">
        <v>226</v>
      </c>
      <c r="H6210" s="8">
        <v>145</v>
      </c>
      <c r="I6210" s="1">
        <v>70</v>
      </c>
      <c r="J6210" s="1">
        <v>4</v>
      </c>
      <c r="K6210" s="1">
        <v>68</v>
      </c>
      <c r="L6210" s="1">
        <v>17</v>
      </c>
      <c r="M6210" s="1">
        <v>2</v>
      </c>
      <c r="N6210" s="9">
        <v>5</v>
      </c>
    </row>
    <row r="6211" spans="4:14" x14ac:dyDescent="0.2">
      <c r="D6211" s="200"/>
      <c r="E6211" s="11"/>
      <c r="F6211" s="10"/>
      <c r="G6211" s="7">
        <v>100</v>
      </c>
      <c r="H6211" s="72">
        <v>64.159292035397996</v>
      </c>
      <c r="I6211" s="2">
        <v>30.973451327433999</v>
      </c>
      <c r="J6211" s="2">
        <v>1.769911504425</v>
      </c>
      <c r="K6211" s="25">
        <v>30.088495575221</v>
      </c>
      <c r="L6211" s="2">
        <v>7.5221238938050003</v>
      </c>
      <c r="M6211" s="2">
        <v>0.88495575221199996</v>
      </c>
      <c r="N6211" s="15">
        <v>2.212389380531</v>
      </c>
    </row>
    <row r="6212" spans="4:14" x14ac:dyDescent="0.2">
      <c r="D6212" s="200"/>
      <c r="E6212" s="4" t="s">
        <v>55</v>
      </c>
      <c r="F6212" s="5"/>
      <c r="G6212" s="6">
        <v>125</v>
      </c>
      <c r="H6212" s="8">
        <v>98</v>
      </c>
      <c r="I6212" s="1">
        <v>32</v>
      </c>
      <c r="J6212" s="1">
        <v>4</v>
      </c>
      <c r="K6212" s="1">
        <v>20</v>
      </c>
      <c r="L6212" s="1">
        <v>6</v>
      </c>
      <c r="M6212" s="1">
        <v>1</v>
      </c>
      <c r="N6212" s="9">
        <v>2</v>
      </c>
    </row>
    <row r="6213" spans="4:14" x14ac:dyDescent="0.2">
      <c r="D6213" s="200"/>
      <c r="E6213" s="11"/>
      <c r="F6213" s="10"/>
      <c r="G6213" s="7">
        <v>100</v>
      </c>
      <c r="H6213" s="70">
        <v>78.400000000000006</v>
      </c>
      <c r="I6213" s="2">
        <v>25.6</v>
      </c>
      <c r="J6213" s="2">
        <v>3.2</v>
      </c>
      <c r="K6213" s="30">
        <v>16</v>
      </c>
      <c r="L6213" s="2">
        <v>4.8</v>
      </c>
      <c r="M6213" s="2">
        <v>0.8</v>
      </c>
      <c r="N6213" s="15">
        <v>1.6</v>
      </c>
    </row>
    <row r="6214" spans="4:14" x14ac:dyDescent="0.2">
      <c r="D6214" s="200"/>
      <c r="E6214" s="4" t="s">
        <v>56</v>
      </c>
      <c r="F6214" s="5"/>
      <c r="G6214" s="6">
        <v>190</v>
      </c>
      <c r="H6214" s="8">
        <v>136</v>
      </c>
      <c r="I6214" s="1">
        <v>57</v>
      </c>
      <c r="J6214" s="1">
        <v>3</v>
      </c>
      <c r="K6214" s="1">
        <v>53</v>
      </c>
      <c r="L6214" s="1">
        <v>6</v>
      </c>
      <c r="M6214" s="1">
        <v>0</v>
      </c>
      <c r="N6214" s="9">
        <v>2</v>
      </c>
    </row>
    <row r="6215" spans="4:14" x14ac:dyDescent="0.2">
      <c r="D6215" s="200"/>
      <c r="E6215" s="11"/>
      <c r="F6215" s="10"/>
      <c r="G6215" s="7">
        <v>100</v>
      </c>
      <c r="H6215" s="18">
        <v>71.578947368420998</v>
      </c>
      <c r="I6215" s="2">
        <v>30</v>
      </c>
      <c r="J6215" s="2">
        <v>1.578947368421</v>
      </c>
      <c r="K6215" s="25">
        <v>27.894736842105001</v>
      </c>
      <c r="L6215" s="2">
        <v>3.1578947368420001</v>
      </c>
      <c r="M6215" s="16">
        <v>0</v>
      </c>
      <c r="N6215" s="15">
        <v>1.052631578947</v>
      </c>
    </row>
    <row r="6216" spans="4:14" x14ac:dyDescent="0.2">
      <c r="D6216" s="200"/>
      <c r="E6216" s="4" t="s">
        <v>57</v>
      </c>
      <c r="F6216" s="5"/>
      <c r="G6216" s="6">
        <v>185</v>
      </c>
      <c r="H6216" s="8">
        <v>124</v>
      </c>
      <c r="I6216" s="1">
        <v>64</v>
      </c>
      <c r="J6216" s="1">
        <v>3</v>
      </c>
      <c r="K6216" s="1">
        <v>41</v>
      </c>
      <c r="L6216" s="1">
        <v>5</v>
      </c>
      <c r="M6216" s="1">
        <v>0</v>
      </c>
      <c r="N6216" s="9">
        <v>1</v>
      </c>
    </row>
    <row r="6217" spans="4:14" x14ac:dyDescent="0.2">
      <c r="D6217" s="200"/>
      <c r="E6217" s="11"/>
      <c r="F6217" s="10"/>
      <c r="G6217" s="7">
        <v>100</v>
      </c>
      <c r="H6217" s="72">
        <v>67.027027027027003</v>
      </c>
      <c r="I6217" s="25">
        <v>34.594594594595002</v>
      </c>
      <c r="J6217" s="2">
        <v>1.6216216216220001</v>
      </c>
      <c r="K6217" s="2">
        <v>22.162162162162002</v>
      </c>
      <c r="L6217" s="2">
        <v>2.7027027027030002</v>
      </c>
      <c r="M6217" s="16">
        <v>0</v>
      </c>
      <c r="N6217" s="15">
        <v>0.54054054054099998</v>
      </c>
    </row>
    <row r="6218" spans="4:14" x14ac:dyDescent="0.2">
      <c r="D6218" s="200"/>
      <c r="E6218" s="4" t="s">
        <v>58</v>
      </c>
      <c r="F6218" s="5"/>
      <c r="G6218" s="6">
        <v>113</v>
      </c>
      <c r="H6218" s="8">
        <v>96</v>
      </c>
      <c r="I6218" s="1">
        <v>12</v>
      </c>
      <c r="J6218" s="1">
        <v>3</v>
      </c>
      <c r="K6218" s="1">
        <v>14</v>
      </c>
      <c r="L6218" s="1">
        <v>7</v>
      </c>
      <c r="M6218" s="1">
        <v>0</v>
      </c>
      <c r="N6218" s="9">
        <v>3</v>
      </c>
    </row>
    <row r="6219" spans="4:14" x14ac:dyDescent="0.2">
      <c r="D6219" s="200"/>
      <c r="E6219" s="11"/>
      <c r="F6219" s="10"/>
      <c r="G6219" s="7">
        <v>100</v>
      </c>
      <c r="H6219" s="75">
        <v>84.955752212389001</v>
      </c>
      <c r="I6219" s="50">
        <v>10.619469026549</v>
      </c>
      <c r="J6219" s="2">
        <v>2.654867256637</v>
      </c>
      <c r="K6219" s="30">
        <v>12.389380530973</v>
      </c>
      <c r="L6219" s="2">
        <v>6.194690265487</v>
      </c>
      <c r="M6219" s="16">
        <v>0</v>
      </c>
      <c r="N6219" s="15">
        <v>2.654867256637</v>
      </c>
    </row>
    <row r="6220" spans="4:14" x14ac:dyDescent="0.2">
      <c r="D6220" s="200"/>
      <c r="E6220" s="4" t="s">
        <v>59</v>
      </c>
      <c r="F6220" s="5"/>
      <c r="G6220" s="6">
        <v>136</v>
      </c>
      <c r="H6220" s="8">
        <v>103</v>
      </c>
      <c r="I6220" s="1">
        <v>28</v>
      </c>
      <c r="J6220" s="1">
        <v>3</v>
      </c>
      <c r="K6220" s="1">
        <v>17</v>
      </c>
      <c r="L6220" s="1">
        <v>1</v>
      </c>
      <c r="M6220" s="1">
        <v>0</v>
      </c>
      <c r="N6220" s="9">
        <v>4</v>
      </c>
    </row>
    <row r="6221" spans="4:14" x14ac:dyDescent="0.2">
      <c r="D6221" s="200"/>
      <c r="E6221" s="11"/>
      <c r="F6221" s="10"/>
      <c r="G6221" s="7">
        <v>100</v>
      </c>
      <c r="H6221" s="18">
        <v>75.735294117647001</v>
      </c>
      <c r="I6221" s="30">
        <v>20.588235294118</v>
      </c>
      <c r="J6221" s="2">
        <v>2.2058823529409999</v>
      </c>
      <c r="K6221" s="30">
        <v>12.5</v>
      </c>
      <c r="L6221" s="2">
        <v>0.73529411764700003</v>
      </c>
      <c r="M6221" s="16">
        <v>0</v>
      </c>
      <c r="N6221" s="15">
        <v>2.9411764705880001</v>
      </c>
    </row>
    <row r="6222" spans="4:14" x14ac:dyDescent="0.2">
      <c r="D6222" s="199" t="s">
        <v>60</v>
      </c>
      <c r="E6222" s="22" t="s">
        <v>61</v>
      </c>
      <c r="F6222" s="21"/>
      <c r="G6222" s="19">
        <v>205</v>
      </c>
      <c r="H6222" s="27">
        <v>160</v>
      </c>
      <c r="I6222" s="3">
        <v>37</v>
      </c>
      <c r="J6222" s="3">
        <v>5</v>
      </c>
      <c r="K6222" s="3">
        <v>37</v>
      </c>
      <c r="L6222" s="3">
        <v>6</v>
      </c>
      <c r="M6222" s="3">
        <v>1</v>
      </c>
      <c r="N6222" s="26">
        <v>1</v>
      </c>
    </row>
    <row r="6223" spans="4:14" x14ac:dyDescent="0.2">
      <c r="D6223" s="200"/>
      <c r="E6223" s="11"/>
      <c r="F6223" s="10"/>
      <c r="G6223" s="7">
        <v>100</v>
      </c>
      <c r="H6223" s="70">
        <v>78.048780487805004</v>
      </c>
      <c r="I6223" s="30">
        <v>18.048780487805001</v>
      </c>
      <c r="J6223" s="2">
        <v>2.4390243902440001</v>
      </c>
      <c r="K6223" s="2">
        <v>18.048780487805001</v>
      </c>
      <c r="L6223" s="2">
        <v>2.9268292682929999</v>
      </c>
      <c r="M6223" s="2">
        <v>0.48780487804900002</v>
      </c>
      <c r="N6223" s="15">
        <v>0.48780487804900002</v>
      </c>
    </row>
    <row r="6224" spans="4:14" x14ac:dyDescent="0.2">
      <c r="D6224" s="200"/>
      <c r="E6224" s="4" t="s">
        <v>62</v>
      </c>
      <c r="F6224" s="5"/>
      <c r="G6224" s="6">
        <v>160</v>
      </c>
      <c r="H6224" s="8">
        <v>128</v>
      </c>
      <c r="I6224" s="1">
        <v>35</v>
      </c>
      <c r="J6224" s="1">
        <v>2</v>
      </c>
      <c r="K6224" s="1">
        <v>17</v>
      </c>
      <c r="L6224" s="1">
        <v>6</v>
      </c>
      <c r="M6224" s="1">
        <v>1</v>
      </c>
      <c r="N6224" s="9">
        <v>2</v>
      </c>
    </row>
    <row r="6225" spans="4:14" x14ac:dyDescent="0.2">
      <c r="D6225" s="200"/>
      <c r="E6225" s="11"/>
      <c r="F6225" s="10"/>
      <c r="G6225" s="7">
        <v>100</v>
      </c>
      <c r="H6225" s="70">
        <v>80</v>
      </c>
      <c r="I6225" s="2">
        <v>21.875</v>
      </c>
      <c r="J6225" s="2">
        <v>1.25</v>
      </c>
      <c r="K6225" s="50">
        <v>10.625</v>
      </c>
      <c r="L6225" s="2">
        <v>3.75</v>
      </c>
      <c r="M6225" s="2">
        <v>0.625</v>
      </c>
      <c r="N6225" s="15">
        <v>1.25</v>
      </c>
    </row>
    <row r="6226" spans="4:14" x14ac:dyDescent="0.2">
      <c r="D6226" s="200"/>
      <c r="E6226" s="4" t="s">
        <v>63</v>
      </c>
      <c r="F6226" s="5"/>
      <c r="G6226" s="6">
        <v>121</v>
      </c>
      <c r="H6226" s="8">
        <v>87</v>
      </c>
      <c r="I6226" s="1">
        <v>31</v>
      </c>
      <c r="J6226" s="1">
        <v>1</v>
      </c>
      <c r="K6226" s="1">
        <v>25</v>
      </c>
      <c r="L6226" s="1">
        <v>5</v>
      </c>
      <c r="M6226" s="1">
        <v>0</v>
      </c>
      <c r="N6226" s="9">
        <v>2</v>
      </c>
    </row>
    <row r="6227" spans="4:14" x14ac:dyDescent="0.2">
      <c r="D6227" s="200"/>
      <c r="E6227" s="11"/>
      <c r="F6227" s="10"/>
      <c r="G6227" s="7">
        <v>100</v>
      </c>
      <c r="H6227" s="18">
        <v>71.900826446281002</v>
      </c>
      <c r="I6227" s="2">
        <v>25.619834710744001</v>
      </c>
      <c r="J6227" s="2">
        <v>0.82644628099200002</v>
      </c>
      <c r="K6227" s="2">
        <v>20.661157024792999</v>
      </c>
      <c r="L6227" s="2">
        <v>4.1322314049589997</v>
      </c>
      <c r="M6227" s="16">
        <v>0</v>
      </c>
      <c r="N6227" s="15">
        <v>1.6528925619829999</v>
      </c>
    </row>
    <row r="6228" spans="4:14" x14ac:dyDescent="0.2">
      <c r="D6228" s="200"/>
      <c r="E6228" s="4" t="s">
        <v>64</v>
      </c>
      <c r="F6228" s="5"/>
      <c r="G6228" s="6">
        <v>124</v>
      </c>
      <c r="H6228" s="8">
        <v>87</v>
      </c>
      <c r="I6228" s="1">
        <v>35</v>
      </c>
      <c r="J6228" s="1">
        <v>3</v>
      </c>
      <c r="K6228" s="1">
        <v>26</v>
      </c>
      <c r="L6228" s="1">
        <v>6</v>
      </c>
      <c r="M6228" s="1">
        <v>0</v>
      </c>
      <c r="N6228" s="9">
        <v>1</v>
      </c>
    </row>
    <row r="6229" spans="4:14" x14ac:dyDescent="0.2">
      <c r="D6229" s="200"/>
      <c r="E6229" s="11"/>
      <c r="F6229" s="10"/>
      <c r="G6229" s="7">
        <v>100</v>
      </c>
      <c r="H6229" s="18">
        <v>70.161290322580996</v>
      </c>
      <c r="I6229" s="2">
        <v>28.225806451613</v>
      </c>
      <c r="J6229" s="2">
        <v>2.4193548387099999</v>
      </c>
      <c r="K6229" s="2">
        <v>20.967741935484</v>
      </c>
      <c r="L6229" s="2">
        <v>4.8387096774189997</v>
      </c>
      <c r="M6229" s="16">
        <v>0</v>
      </c>
      <c r="N6229" s="15">
        <v>0.80645161290300005</v>
      </c>
    </row>
    <row r="6230" spans="4:14" x14ac:dyDescent="0.2">
      <c r="D6230" s="200"/>
      <c r="E6230" s="4" t="s">
        <v>65</v>
      </c>
      <c r="F6230" s="5"/>
      <c r="G6230" s="6">
        <v>109</v>
      </c>
      <c r="H6230" s="8">
        <v>72</v>
      </c>
      <c r="I6230" s="1">
        <v>32</v>
      </c>
      <c r="J6230" s="1">
        <v>3</v>
      </c>
      <c r="K6230" s="1">
        <v>27</v>
      </c>
      <c r="L6230" s="1">
        <v>6</v>
      </c>
      <c r="M6230" s="1">
        <v>1</v>
      </c>
      <c r="N6230" s="9">
        <v>3</v>
      </c>
    </row>
    <row r="6231" spans="4:14" x14ac:dyDescent="0.2">
      <c r="D6231" s="200"/>
      <c r="E6231" s="11"/>
      <c r="F6231" s="10"/>
      <c r="G6231" s="7">
        <v>100</v>
      </c>
      <c r="H6231" s="72">
        <v>66.055045871559997</v>
      </c>
      <c r="I6231" s="2">
        <v>29.357798165138</v>
      </c>
      <c r="J6231" s="2">
        <v>2.7522935779819999</v>
      </c>
      <c r="K6231" s="2">
        <v>24.770642201834999</v>
      </c>
      <c r="L6231" s="2">
        <v>5.5045871559629997</v>
      </c>
      <c r="M6231" s="2">
        <v>0.91743119266100004</v>
      </c>
      <c r="N6231" s="15">
        <v>2.7522935779819999</v>
      </c>
    </row>
    <row r="6232" spans="4:14" x14ac:dyDescent="0.2">
      <c r="D6232" s="200"/>
      <c r="E6232" s="4" t="s">
        <v>66</v>
      </c>
      <c r="F6232" s="5"/>
      <c r="G6232" s="6">
        <v>104</v>
      </c>
      <c r="H6232" s="8">
        <v>70</v>
      </c>
      <c r="I6232" s="1">
        <v>32</v>
      </c>
      <c r="J6232" s="1">
        <v>1</v>
      </c>
      <c r="K6232" s="1">
        <v>30</v>
      </c>
      <c r="L6232" s="1">
        <v>6</v>
      </c>
      <c r="M6232" s="1">
        <v>1</v>
      </c>
      <c r="N6232" s="9">
        <v>1</v>
      </c>
    </row>
    <row r="6233" spans="4:14" x14ac:dyDescent="0.2">
      <c r="D6233" s="200"/>
      <c r="E6233" s="11"/>
      <c r="F6233" s="10"/>
      <c r="G6233" s="7">
        <v>100</v>
      </c>
      <c r="H6233" s="18">
        <v>67.307692307691994</v>
      </c>
      <c r="I6233" s="2">
        <v>30.769230769231001</v>
      </c>
      <c r="J6233" s="2">
        <v>0.96153846153800004</v>
      </c>
      <c r="K6233" s="25">
        <v>28.846153846153999</v>
      </c>
      <c r="L6233" s="2">
        <v>5.7692307692310001</v>
      </c>
      <c r="M6233" s="2">
        <v>0.96153846153800004</v>
      </c>
      <c r="N6233" s="15">
        <v>0.96153846153800004</v>
      </c>
    </row>
    <row r="6234" spans="4:14" x14ac:dyDescent="0.2">
      <c r="D6234" s="200"/>
      <c r="E6234" s="4" t="s">
        <v>67</v>
      </c>
      <c r="F6234" s="5"/>
      <c r="G6234" s="6">
        <v>139</v>
      </c>
      <c r="H6234" s="8">
        <v>92</v>
      </c>
      <c r="I6234" s="1">
        <v>48</v>
      </c>
      <c r="J6234" s="1">
        <v>4</v>
      </c>
      <c r="K6234" s="1">
        <v>39</v>
      </c>
      <c r="L6234" s="1">
        <v>13</v>
      </c>
      <c r="M6234" s="1">
        <v>0</v>
      </c>
      <c r="N6234" s="9">
        <v>2</v>
      </c>
    </row>
    <row r="6235" spans="4:14" x14ac:dyDescent="0.2">
      <c r="D6235" s="200"/>
      <c r="E6235" s="11"/>
      <c r="F6235" s="10"/>
      <c r="G6235" s="7">
        <v>100</v>
      </c>
      <c r="H6235" s="72">
        <v>66.187050359712003</v>
      </c>
      <c r="I6235" s="25">
        <v>34.532374100718997</v>
      </c>
      <c r="J6235" s="2">
        <v>2.877697841727</v>
      </c>
      <c r="K6235" s="25">
        <v>28.057553956835001</v>
      </c>
      <c r="L6235" s="2">
        <v>9.3525179856119998</v>
      </c>
      <c r="M6235" s="16">
        <v>0</v>
      </c>
      <c r="N6235" s="15">
        <v>1.438848920863</v>
      </c>
    </row>
    <row r="6236" spans="4:14" x14ac:dyDescent="0.2">
      <c r="D6236" s="200"/>
      <c r="E6236" s="4" t="s">
        <v>68</v>
      </c>
      <c r="F6236" s="5"/>
      <c r="G6236" s="6">
        <v>48</v>
      </c>
      <c r="H6236" s="8">
        <v>30</v>
      </c>
      <c r="I6236" s="1">
        <v>24</v>
      </c>
      <c r="J6236" s="1">
        <v>2</v>
      </c>
      <c r="K6236" s="1">
        <v>16</v>
      </c>
      <c r="L6236" s="1">
        <v>4</v>
      </c>
      <c r="M6236" s="1">
        <v>0</v>
      </c>
      <c r="N6236" s="9">
        <v>0</v>
      </c>
    </row>
    <row r="6237" spans="4:14" x14ac:dyDescent="0.2">
      <c r="D6237" s="200"/>
      <c r="E6237" s="11"/>
      <c r="F6237" s="10"/>
      <c r="G6237" s="7">
        <v>100</v>
      </c>
      <c r="H6237" s="72">
        <v>62.5</v>
      </c>
      <c r="I6237" s="41">
        <v>50</v>
      </c>
      <c r="J6237" s="2">
        <v>4.166666666667</v>
      </c>
      <c r="K6237" s="41">
        <v>33.333333333333002</v>
      </c>
      <c r="L6237" s="2">
        <v>8.333333333333</v>
      </c>
      <c r="M6237" s="16">
        <v>0</v>
      </c>
      <c r="N6237" s="48">
        <v>0</v>
      </c>
    </row>
    <row r="6238" spans="4:14" x14ac:dyDescent="0.2">
      <c r="D6238" s="200"/>
      <c r="E6238" s="4" t="s">
        <v>69</v>
      </c>
      <c r="F6238" s="5"/>
      <c r="G6238" s="6">
        <v>37</v>
      </c>
      <c r="H6238" s="8">
        <v>25</v>
      </c>
      <c r="I6238" s="1">
        <v>16</v>
      </c>
      <c r="J6238" s="1">
        <v>1</v>
      </c>
      <c r="K6238" s="1">
        <v>13</v>
      </c>
      <c r="L6238" s="1">
        <v>7</v>
      </c>
      <c r="M6238" s="1">
        <v>0</v>
      </c>
      <c r="N6238" s="9">
        <v>0</v>
      </c>
    </row>
    <row r="6239" spans="4:14" x14ac:dyDescent="0.2">
      <c r="D6239" s="200"/>
      <c r="E6239" s="11"/>
      <c r="F6239" s="10"/>
      <c r="G6239" s="7">
        <v>100</v>
      </c>
      <c r="H6239" s="18">
        <v>67.567567567568005</v>
      </c>
      <c r="I6239" s="41">
        <v>43.243243243243001</v>
      </c>
      <c r="J6239" s="2">
        <v>2.7027027027030002</v>
      </c>
      <c r="K6239" s="41">
        <v>35.135135135135002</v>
      </c>
      <c r="L6239" s="41">
        <v>18.918918918919001</v>
      </c>
      <c r="M6239" s="16">
        <v>0</v>
      </c>
      <c r="N6239" s="48">
        <v>0</v>
      </c>
    </row>
    <row r="6240" spans="4:14" x14ac:dyDescent="0.2">
      <c r="D6240" s="199" t="s">
        <v>70</v>
      </c>
      <c r="E6240" s="22" t="s">
        <v>18</v>
      </c>
      <c r="F6240" s="21"/>
      <c r="G6240" s="19">
        <v>0</v>
      </c>
      <c r="H6240" s="27">
        <v>0</v>
      </c>
      <c r="I6240" s="3">
        <v>0</v>
      </c>
      <c r="J6240" s="3">
        <v>0</v>
      </c>
      <c r="K6240" s="3">
        <v>0</v>
      </c>
      <c r="L6240" s="3">
        <v>0</v>
      </c>
      <c r="M6240" s="3">
        <v>0</v>
      </c>
      <c r="N6240" s="26">
        <v>0</v>
      </c>
    </row>
    <row r="6241" spans="2:14" x14ac:dyDescent="0.2">
      <c r="D6241" s="201"/>
      <c r="E6241" s="45"/>
      <c r="F6241" s="51"/>
      <c r="G6241" s="119">
        <v>0</v>
      </c>
      <c r="H6241" s="136">
        <v>0</v>
      </c>
      <c r="I6241" s="83">
        <v>0</v>
      </c>
      <c r="J6241" s="62">
        <v>0</v>
      </c>
      <c r="K6241" s="83">
        <v>0</v>
      </c>
      <c r="L6241" s="103">
        <v>0</v>
      </c>
      <c r="M6241" s="62">
        <v>0</v>
      </c>
      <c r="N6241" s="116">
        <v>0</v>
      </c>
    </row>
    <row r="6243" spans="2:14" x14ac:dyDescent="0.2">
      <c r="B6243" s="40" t="str">
        <f xml:space="preserve"> HYPERLINK("#'目次'!B157", "[151]")</f>
        <v>[151]</v>
      </c>
      <c r="C6243" s="23" t="s">
        <v>287</v>
      </c>
    </row>
    <row r="6246" spans="2:14" x14ac:dyDescent="0.2">
      <c r="C6246" s="23" t="s">
        <v>73</v>
      </c>
    </row>
    <row r="6247" spans="2:14" ht="24" x14ac:dyDescent="0.2">
      <c r="D6247" s="195"/>
      <c r="E6247" s="196"/>
      <c r="F6247" s="196"/>
      <c r="G6247" s="37" t="s">
        <v>15</v>
      </c>
      <c r="H6247" s="33" t="s">
        <v>281</v>
      </c>
      <c r="I6247" s="13" t="s">
        <v>282</v>
      </c>
      <c r="J6247" s="13" t="s">
        <v>283</v>
      </c>
      <c r="K6247" s="13" t="s">
        <v>174</v>
      </c>
      <c r="L6247" s="13" t="s">
        <v>284</v>
      </c>
      <c r="M6247" s="13" t="s">
        <v>99</v>
      </c>
      <c r="N6247" s="38" t="s">
        <v>18</v>
      </c>
    </row>
    <row r="6248" spans="2:14" x14ac:dyDescent="0.2">
      <c r="D6248" s="197"/>
      <c r="E6248" s="198"/>
      <c r="F6248" s="198"/>
      <c r="G6248" s="35"/>
      <c r="H6248" s="39"/>
      <c r="I6248" s="14"/>
      <c r="J6248" s="14"/>
      <c r="K6248" s="14"/>
      <c r="L6248" s="14"/>
      <c r="M6248" s="14"/>
      <c r="N6248" s="34"/>
    </row>
    <row r="6249" spans="2:14" x14ac:dyDescent="0.2">
      <c r="D6249" s="78"/>
      <c r="E6249" s="79" t="s">
        <v>15</v>
      </c>
      <c r="F6249" s="66"/>
      <c r="G6249" s="36">
        <v>1200</v>
      </c>
      <c r="H6249" s="17">
        <v>865</v>
      </c>
      <c r="I6249" s="17">
        <v>319</v>
      </c>
      <c r="J6249" s="17">
        <v>25</v>
      </c>
      <c r="K6249" s="17">
        <v>259</v>
      </c>
      <c r="L6249" s="17">
        <v>63</v>
      </c>
      <c r="M6249" s="17">
        <v>5</v>
      </c>
      <c r="N6249" s="47">
        <v>18</v>
      </c>
    </row>
    <row r="6250" spans="2:14" x14ac:dyDescent="0.2">
      <c r="D6250" s="45"/>
      <c r="E6250" s="51"/>
      <c r="F6250" s="67"/>
      <c r="G6250" s="7">
        <v>100</v>
      </c>
      <c r="H6250" s="2">
        <v>72.083333333333002</v>
      </c>
      <c r="I6250" s="2">
        <v>26.583333333333002</v>
      </c>
      <c r="J6250" s="2">
        <v>2.083333333333</v>
      </c>
      <c r="K6250" s="2">
        <v>21.583333333333002</v>
      </c>
      <c r="L6250" s="2">
        <v>5.25</v>
      </c>
      <c r="M6250" s="2">
        <v>0.41666666666699997</v>
      </c>
      <c r="N6250" s="15">
        <v>1.5</v>
      </c>
    </row>
    <row r="6251" spans="2:14" x14ac:dyDescent="0.2">
      <c r="D6251" s="199" t="s">
        <v>74</v>
      </c>
      <c r="E6251" s="22" t="s">
        <v>75</v>
      </c>
      <c r="F6251" s="21"/>
      <c r="G6251" s="19">
        <v>592</v>
      </c>
      <c r="H6251" s="27">
        <v>442</v>
      </c>
      <c r="I6251" s="3">
        <v>137</v>
      </c>
      <c r="J6251" s="3">
        <v>11</v>
      </c>
      <c r="K6251" s="3">
        <v>120</v>
      </c>
      <c r="L6251" s="3">
        <v>34</v>
      </c>
      <c r="M6251" s="3">
        <v>0</v>
      </c>
      <c r="N6251" s="26">
        <v>11</v>
      </c>
    </row>
    <row r="6252" spans="2:14" x14ac:dyDescent="0.2">
      <c r="D6252" s="200"/>
      <c r="E6252" s="11"/>
      <c r="F6252" s="10"/>
      <c r="G6252" s="7">
        <v>100</v>
      </c>
      <c r="H6252" s="18">
        <v>74.662162162162005</v>
      </c>
      <c r="I6252" s="2">
        <v>23.141891891892001</v>
      </c>
      <c r="J6252" s="2">
        <v>1.858108108108</v>
      </c>
      <c r="K6252" s="2">
        <v>20.27027027027</v>
      </c>
      <c r="L6252" s="2">
        <v>5.7432432432429996</v>
      </c>
      <c r="M6252" s="16">
        <v>0</v>
      </c>
      <c r="N6252" s="15">
        <v>1.858108108108</v>
      </c>
    </row>
    <row r="6253" spans="2:14" x14ac:dyDescent="0.2">
      <c r="D6253" s="200"/>
      <c r="E6253" s="4" t="s">
        <v>34</v>
      </c>
      <c r="F6253" s="5"/>
      <c r="G6253" s="6">
        <v>37</v>
      </c>
      <c r="H6253" s="8">
        <v>32</v>
      </c>
      <c r="I6253" s="1">
        <v>0</v>
      </c>
      <c r="J6253" s="1">
        <v>0</v>
      </c>
      <c r="K6253" s="1">
        <v>5</v>
      </c>
      <c r="L6253" s="1">
        <v>1</v>
      </c>
      <c r="M6253" s="1">
        <v>0</v>
      </c>
      <c r="N6253" s="9">
        <v>0</v>
      </c>
    </row>
    <row r="6254" spans="2:14" x14ac:dyDescent="0.2">
      <c r="D6254" s="200"/>
      <c r="E6254" s="11"/>
      <c r="F6254" s="10"/>
      <c r="G6254" s="7">
        <v>100</v>
      </c>
      <c r="H6254" s="75">
        <v>86.486486486486001</v>
      </c>
      <c r="I6254" s="82">
        <v>0</v>
      </c>
      <c r="J6254" s="16">
        <v>0</v>
      </c>
      <c r="K6254" s="30">
        <v>13.513513513514001</v>
      </c>
      <c r="L6254" s="2">
        <v>2.7027027027030002</v>
      </c>
      <c r="M6254" s="16">
        <v>0</v>
      </c>
      <c r="N6254" s="48">
        <v>0</v>
      </c>
    </row>
    <row r="6255" spans="2:14" x14ac:dyDescent="0.2">
      <c r="D6255" s="200"/>
      <c r="E6255" s="4" t="s">
        <v>35</v>
      </c>
      <c r="F6255" s="5"/>
      <c r="G6255" s="6">
        <v>75</v>
      </c>
      <c r="H6255" s="8">
        <v>61</v>
      </c>
      <c r="I6255" s="1">
        <v>16</v>
      </c>
      <c r="J6255" s="1">
        <v>1</v>
      </c>
      <c r="K6255" s="1">
        <v>15</v>
      </c>
      <c r="L6255" s="1">
        <v>5</v>
      </c>
      <c r="M6255" s="1">
        <v>0</v>
      </c>
      <c r="N6255" s="9">
        <v>1</v>
      </c>
    </row>
    <row r="6256" spans="2:14" x14ac:dyDescent="0.2">
      <c r="D6256" s="200"/>
      <c r="E6256" s="11"/>
      <c r="F6256" s="10"/>
      <c r="G6256" s="7">
        <v>100</v>
      </c>
      <c r="H6256" s="70">
        <v>81.333333333333002</v>
      </c>
      <c r="I6256" s="30">
        <v>21.333333333333002</v>
      </c>
      <c r="J6256" s="2">
        <v>1.333333333333</v>
      </c>
      <c r="K6256" s="2">
        <v>20</v>
      </c>
      <c r="L6256" s="2">
        <v>6.666666666667</v>
      </c>
      <c r="M6256" s="16">
        <v>0</v>
      </c>
      <c r="N6256" s="15">
        <v>1.333333333333</v>
      </c>
    </row>
    <row r="6257" spans="4:14" x14ac:dyDescent="0.2">
      <c r="D6257" s="200"/>
      <c r="E6257" s="4" t="s">
        <v>36</v>
      </c>
      <c r="F6257" s="5"/>
      <c r="G6257" s="6">
        <v>95</v>
      </c>
      <c r="H6257" s="8">
        <v>62</v>
      </c>
      <c r="I6257" s="1">
        <v>27</v>
      </c>
      <c r="J6257" s="1">
        <v>2</v>
      </c>
      <c r="K6257" s="1">
        <v>23</v>
      </c>
      <c r="L6257" s="1">
        <v>10</v>
      </c>
      <c r="M6257" s="1">
        <v>0</v>
      </c>
      <c r="N6257" s="9">
        <v>4</v>
      </c>
    </row>
    <row r="6258" spans="4:14" x14ac:dyDescent="0.2">
      <c r="D6258" s="200"/>
      <c r="E6258" s="11"/>
      <c r="F6258" s="10"/>
      <c r="G6258" s="7">
        <v>100</v>
      </c>
      <c r="H6258" s="72">
        <v>65.263157894737006</v>
      </c>
      <c r="I6258" s="2">
        <v>28.421052631578998</v>
      </c>
      <c r="J6258" s="2">
        <v>2.1052631578950001</v>
      </c>
      <c r="K6258" s="2">
        <v>24.210526315789</v>
      </c>
      <c r="L6258" s="25">
        <v>10.526315789473999</v>
      </c>
      <c r="M6258" s="16">
        <v>0</v>
      </c>
      <c r="N6258" s="15">
        <v>4.2105263157890001</v>
      </c>
    </row>
    <row r="6259" spans="4:14" x14ac:dyDescent="0.2">
      <c r="D6259" s="200"/>
      <c r="E6259" s="4" t="s">
        <v>37</v>
      </c>
      <c r="F6259" s="5"/>
      <c r="G6259" s="6">
        <v>111</v>
      </c>
      <c r="H6259" s="8">
        <v>86</v>
      </c>
      <c r="I6259" s="1">
        <v>25</v>
      </c>
      <c r="J6259" s="1">
        <v>3</v>
      </c>
      <c r="K6259" s="1">
        <v>30</v>
      </c>
      <c r="L6259" s="1">
        <v>8</v>
      </c>
      <c r="M6259" s="1">
        <v>0</v>
      </c>
      <c r="N6259" s="9">
        <v>2</v>
      </c>
    </row>
    <row r="6260" spans="4:14" x14ac:dyDescent="0.2">
      <c r="D6260" s="200"/>
      <c r="E6260" s="11"/>
      <c r="F6260" s="10"/>
      <c r="G6260" s="7">
        <v>100</v>
      </c>
      <c r="H6260" s="70">
        <v>77.477477477476995</v>
      </c>
      <c r="I6260" s="2">
        <v>22.522522522523001</v>
      </c>
      <c r="J6260" s="2">
        <v>2.7027027027030002</v>
      </c>
      <c r="K6260" s="25">
        <v>27.027027027027</v>
      </c>
      <c r="L6260" s="2">
        <v>7.2072072072070004</v>
      </c>
      <c r="M6260" s="16">
        <v>0</v>
      </c>
      <c r="N6260" s="15">
        <v>1.8018018018019999</v>
      </c>
    </row>
    <row r="6261" spans="4:14" x14ac:dyDescent="0.2">
      <c r="D6261" s="200"/>
      <c r="E6261" s="4" t="s">
        <v>38</v>
      </c>
      <c r="F6261" s="5"/>
      <c r="G6261" s="6">
        <v>93</v>
      </c>
      <c r="H6261" s="8">
        <v>62</v>
      </c>
      <c r="I6261" s="1">
        <v>22</v>
      </c>
      <c r="J6261" s="1">
        <v>3</v>
      </c>
      <c r="K6261" s="1">
        <v>24</v>
      </c>
      <c r="L6261" s="1">
        <v>7</v>
      </c>
      <c r="M6261" s="1">
        <v>0</v>
      </c>
      <c r="N6261" s="9">
        <v>2</v>
      </c>
    </row>
    <row r="6262" spans="4:14" x14ac:dyDescent="0.2">
      <c r="D6262" s="200"/>
      <c r="E6262" s="11"/>
      <c r="F6262" s="10"/>
      <c r="G6262" s="7">
        <v>100</v>
      </c>
      <c r="H6262" s="72">
        <v>66.666666666666998</v>
      </c>
      <c r="I6262" s="2">
        <v>23.655913978495001</v>
      </c>
      <c r="J6262" s="2">
        <v>3.2258064516129998</v>
      </c>
      <c r="K6262" s="2">
        <v>25.806451612903</v>
      </c>
      <c r="L6262" s="2">
        <v>7.5268817204299996</v>
      </c>
      <c r="M6262" s="16">
        <v>0</v>
      </c>
      <c r="N6262" s="15">
        <v>2.1505376344089999</v>
      </c>
    </row>
    <row r="6263" spans="4:14" x14ac:dyDescent="0.2">
      <c r="D6263" s="200"/>
      <c r="E6263" s="4" t="s">
        <v>39</v>
      </c>
      <c r="F6263" s="5"/>
      <c r="G6263" s="6">
        <v>109</v>
      </c>
      <c r="H6263" s="8">
        <v>81</v>
      </c>
      <c r="I6263" s="1">
        <v>33</v>
      </c>
      <c r="J6263" s="1">
        <v>1</v>
      </c>
      <c r="K6263" s="1">
        <v>18</v>
      </c>
      <c r="L6263" s="1">
        <v>2</v>
      </c>
      <c r="M6263" s="1">
        <v>0</v>
      </c>
      <c r="N6263" s="9">
        <v>0</v>
      </c>
    </row>
    <row r="6264" spans="4:14" x14ac:dyDescent="0.2">
      <c r="D6264" s="200"/>
      <c r="E6264" s="11"/>
      <c r="F6264" s="10"/>
      <c r="G6264" s="7">
        <v>100</v>
      </c>
      <c r="H6264" s="18">
        <v>74.311926605504993</v>
      </c>
      <c r="I6264" s="2">
        <v>30.275229357798001</v>
      </c>
      <c r="J6264" s="2">
        <v>0.91743119266100004</v>
      </c>
      <c r="K6264" s="30">
        <v>16.513761467889999</v>
      </c>
      <c r="L6264" s="2">
        <v>1.834862385321</v>
      </c>
      <c r="M6264" s="16">
        <v>0</v>
      </c>
      <c r="N6264" s="48">
        <v>0</v>
      </c>
    </row>
    <row r="6265" spans="4:14" x14ac:dyDescent="0.2">
      <c r="D6265" s="200"/>
      <c r="E6265" s="4" t="s">
        <v>40</v>
      </c>
      <c r="F6265" s="5"/>
      <c r="G6265" s="6">
        <v>72</v>
      </c>
      <c r="H6265" s="8">
        <v>58</v>
      </c>
      <c r="I6265" s="1">
        <v>14</v>
      </c>
      <c r="J6265" s="1">
        <v>1</v>
      </c>
      <c r="K6265" s="1">
        <v>5</v>
      </c>
      <c r="L6265" s="1">
        <v>1</v>
      </c>
      <c r="M6265" s="1">
        <v>0</v>
      </c>
      <c r="N6265" s="9">
        <v>2</v>
      </c>
    </row>
    <row r="6266" spans="4:14" x14ac:dyDescent="0.2">
      <c r="D6266" s="200"/>
      <c r="E6266" s="11"/>
      <c r="F6266" s="10"/>
      <c r="G6266" s="7">
        <v>100</v>
      </c>
      <c r="H6266" s="70">
        <v>80.555555555555998</v>
      </c>
      <c r="I6266" s="30">
        <v>19.444444444443999</v>
      </c>
      <c r="J6266" s="2">
        <v>1.3888888888890001</v>
      </c>
      <c r="K6266" s="50">
        <v>6.9444444444439997</v>
      </c>
      <c r="L6266" s="2">
        <v>1.3888888888890001</v>
      </c>
      <c r="M6266" s="16">
        <v>0</v>
      </c>
      <c r="N6266" s="15">
        <v>2.7777777777780002</v>
      </c>
    </row>
    <row r="6267" spans="4:14" x14ac:dyDescent="0.2">
      <c r="D6267" s="199" t="s">
        <v>76</v>
      </c>
      <c r="E6267" s="22" t="s">
        <v>77</v>
      </c>
      <c r="F6267" s="21"/>
      <c r="G6267" s="19">
        <v>608</v>
      </c>
      <c r="H6267" s="27">
        <v>423</v>
      </c>
      <c r="I6267" s="3">
        <v>182</v>
      </c>
      <c r="J6267" s="3">
        <v>14</v>
      </c>
      <c r="K6267" s="3">
        <v>139</v>
      </c>
      <c r="L6267" s="3">
        <v>29</v>
      </c>
      <c r="M6267" s="3">
        <v>5</v>
      </c>
      <c r="N6267" s="26">
        <v>7</v>
      </c>
    </row>
    <row r="6268" spans="4:14" x14ac:dyDescent="0.2">
      <c r="D6268" s="200"/>
      <c r="E6268" s="11"/>
      <c r="F6268" s="10"/>
      <c r="G6268" s="7">
        <v>100</v>
      </c>
      <c r="H6268" s="18">
        <v>69.572368421053</v>
      </c>
      <c r="I6268" s="2">
        <v>29.934210526316001</v>
      </c>
      <c r="J6268" s="2">
        <v>2.302631578947</v>
      </c>
      <c r="K6268" s="2">
        <v>22.861842105263001</v>
      </c>
      <c r="L6268" s="2">
        <v>4.7697368421049999</v>
      </c>
      <c r="M6268" s="2">
        <v>0.82236842105300001</v>
      </c>
      <c r="N6268" s="15">
        <v>1.151315789474</v>
      </c>
    </row>
    <row r="6269" spans="4:14" x14ac:dyDescent="0.2">
      <c r="D6269" s="200"/>
      <c r="E6269" s="4" t="s">
        <v>34</v>
      </c>
      <c r="F6269" s="5"/>
      <c r="G6269" s="6">
        <v>37</v>
      </c>
      <c r="H6269" s="8">
        <v>32</v>
      </c>
      <c r="I6269" s="1">
        <v>3</v>
      </c>
      <c r="J6269" s="1">
        <v>1</v>
      </c>
      <c r="K6269" s="1">
        <v>4</v>
      </c>
      <c r="L6269" s="1">
        <v>2</v>
      </c>
      <c r="M6269" s="1">
        <v>0</v>
      </c>
      <c r="N6269" s="9">
        <v>0</v>
      </c>
    </row>
    <row r="6270" spans="4:14" x14ac:dyDescent="0.2">
      <c r="D6270" s="200"/>
      <c r="E6270" s="11"/>
      <c r="F6270" s="10"/>
      <c r="G6270" s="7">
        <v>100</v>
      </c>
      <c r="H6270" s="75">
        <v>86.486486486486001</v>
      </c>
      <c r="I6270" s="50">
        <v>8.1081081081080004</v>
      </c>
      <c r="J6270" s="2">
        <v>2.7027027027030002</v>
      </c>
      <c r="K6270" s="50">
        <v>10.810810810811001</v>
      </c>
      <c r="L6270" s="2">
        <v>5.4054054054050003</v>
      </c>
      <c r="M6270" s="16">
        <v>0</v>
      </c>
      <c r="N6270" s="48">
        <v>0</v>
      </c>
    </row>
    <row r="6271" spans="4:14" x14ac:dyDescent="0.2">
      <c r="D6271" s="200"/>
      <c r="E6271" s="4" t="s">
        <v>35</v>
      </c>
      <c r="F6271" s="5"/>
      <c r="G6271" s="6">
        <v>73</v>
      </c>
      <c r="H6271" s="8">
        <v>53</v>
      </c>
      <c r="I6271" s="1">
        <v>19</v>
      </c>
      <c r="J6271" s="1">
        <v>4</v>
      </c>
      <c r="K6271" s="1">
        <v>12</v>
      </c>
      <c r="L6271" s="1">
        <v>5</v>
      </c>
      <c r="M6271" s="1">
        <v>0</v>
      </c>
      <c r="N6271" s="9">
        <v>3</v>
      </c>
    </row>
    <row r="6272" spans="4:14" x14ac:dyDescent="0.2">
      <c r="D6272" s="200"/>
      <c r="E6272" s="11"/>
      <c r="F6272" s="10"/>
      <c r="G6272" s="7">
        <v>100</v>
      </c>
      <c r="H6272" s="18">
        <v>72.602739726026996</v>
      </c>
      <c r="I6272" s="2">
        <v>26.027397260274</v>
      </c>
      <c r="J6272" s="2">
        <v>5.4794520547949999</v>
      </c>
      <c r="K6272" s="30">
        <v>16.438356164384</v>
      </c>
      <c r="L6272" s="2">
        <v>6.8493150684930004</v>
      </c>
      <c r="M6272" s="16">
        <v>0</v>
      </c>
      <c r="N6272" s="15">
        <v>4.1095890410960001</v>
      </c>
    </row>
    <row r="6273" spans="2:14" x14ac:dyDescent="0.2">
      <c r="D6273" s="200"/>
      <c r="E6273" s="4" t="s">
        <v>36</v>
      </c>
      <c r="F6273" s="5"/>
      <c r="G6273" s="6">
        <v>92</v>
      </c>
      <c r="H6273" s="8">
        <v>56</v>
      </c>
      <c r="I6273" s="1">
        <v>27</v>
      </c>
      <c r="J6273" s="1">
        <v>3</v>
      </c>
      <c r="K6273" s="1">
        <v>30</v>
      </c>
      <c r="L6273" s="1">
        <v>7</v>
      </c>
      <c r="M6273" s="1">
        <v>2</v>
      </c>
      <c r="N6273" s="9">
        <v>1</v>
      </c>
    </row>
    <row r="6274" spans="2:14" x14ac:dyDescent="0.2">
      <c r="D6274" s="200"/>
      <c r="E6274" s="11"/>
      <c r="F6274" s="10"/>
      <c r="G6274" s="7">
        <v>100</v>
      </c>
      <c r="H6274" s="97">
        <v>60.869565217390999</v>
      </c>
      <c r="I6274" s="2">
        <v>29.347826086956999</v>
      </c>
      <c r="J6274" s="2">
        <v>3.2608695652169999</v>
      </c>
      <c r="K6274" s="41">
        <v>32.608695652173999</v>
      </c>
      <c r="L6274" s="2">
        <v>7.6086956521740001</v>
      </c>
      <c r="M6274" s="2">
        <v>2.1739130434780001</v>
      </c>
      <c r="N6274" s="15">
        <v>1.086956521739</v>
      </c>
    </row>
    <row r="6275" spans="2:14" x14ac:dyDescent="0.2">
      <c r="D6275" s="200"/>
      <c r="E6275" s="4" t="s">
        <v>37</v>
      </c>
      <c r="F6275" s="5"/>
      <c r="G6275" s="6">
        <v>110</v>
      </c>
      <c r="H6275" s="8">
        <v>69</v>
      </c>
      <c r="I6275" s="1">
        <v>44</v>
      </c>
      <c r="J6275" s="1">
        <v>1</v>
      </c>
      <c r="K6275" s="1">
        <v>35</v>
      </c>
      <c r="L6275" s="1">
        <v>7</v>
      </c>
      <c r="M6275" s="1">
        <v>0</v>
      </c>
      <c r="N6275" s="9">
        <v>0</v>
      </c>
    </row>
    <row r="6276" spans="2:14" x14ac:dyDescent="0.2">
      <c r="D6276" s="200"/>
      <c r="E6276" s="11"/>
      <c r="F6276" s="10"/>
      <c r="G6276" s="7">
        <v>100</v>
      </c>
      <c r="H6276" s="72">
        <v>62.727272727272997</v>
      </c>
      <c r="I6276" s="41">
        <v>40</v>
      </c>
      <c r="J6276" s="2">
        <v>0.90909090909099999</v>
      </c>
      <c r="K6276" s="41">
        <v>31.818181818182001</v>
      </c>
      <c r="L6276" s="2">
        <v>6.363636363636</v>
      </c>
      <c r="M6276" s="16">
        <v>0</v>
      </c>
      <c r="N6276" s="48">
        <v>0</v>
      </c>
    </row>
    <row r="6277" spans="2:14" x14ac:dyDescent="0.2">
      <c r="D6277" s="200"/>
      <c r="E6277" s="4" t="s">
        <v>38</v>
      </c>
      <c r="F6277" s="5"/>
      <c r="G6277" s="6">
        <v>93</v>
      </c>
      <c r="H6277" s="8">
        <v>59</v>
      </c>
      <c r="I6277" s="1">
        <v>42</v>
      </c>
      <c r="J6277" s="1">
        <v>3</v>
      </c>
      <c r="K6277" s="1">
        <v>29</v>
      </c>
      <c r="L6277" s="1">
        <v>8</v>
      </c>
      <c r="M6277" s="1">
        <v>1</v>
      </c>
      <c r="N6277" s="9">
        <v>1</v>
      </c>
    </row>
    <row r="6278" spans="2:14" x14ac:dyDescent="0.2">
      <c r="D6278" s="200"/>
      <c r="E6278" s="11"/>
      <c r="F6278" s="10"/>
      <c r="G6278" s="7">
        <v>100</v>
      </c>
      <c r="H6278" s="72">
        <v>63.440860215054002</v>
      </c>
      <c r="I6278" s="41">
        <v>45.161290322581003</v>
      </c>
      <c r="J6278" s="2">
        <v>3.2258064516129998</v>
      </c>
      <c r="K6278" s="25">
        <v>31.182795698924998</v>
      </c>
      <c r="L6278" s="2">
        <v>8.6021505376339995</v>
      </c>
      <c r="M6278" s="2">
        <v>1.0752688172039999</v>
      </c>
      <c r="N6278" s="15">
        <v>1.0752688172039999</v>
      </c>
    </row>
    <row r="6279" spans="2:14" x14ac:dyDescent="0.2">
      <c r="D6279" s="200"/>
      <c r="E6279" s="4" t="s">
        <v>39</v>
      </c>
      <c r="F6279" s="5"/>
      <c r="G6279" s="6">
        <v>114</v>
      </c>
      <c r="H6279" s="8">
        <v>87</v>
      </c>
      <c r="I6279" s="1">
        <v>29</v>
      </c>
      <c r="J6279" s="1">
        <v>1</v>
      </c>
      <c r="K6279" s="1">
        <v>17</v>
      </c>
      <c r="L6279" s="1">
        <v>0</v>
      </c>
      <c r="M6279" s="1">
        <v>2</v>
      </c>
      <c r="N6279" s="9">
        <v>0</v>
      </c>
    </row>
    <row r="6280" spans="2:14" x14ac:dyDescent="0.2">
      <c r="D6280" s="200"/>
      <c r="E6280" s="11"/>
      <c r="F6280" s="10"/>
      <c r="G6280" s="7">
        <v>100</v>
      </c>
      <c r="H6280" s="18">
        <v>76.315789473684006</v>
      </c>
      <c r="I6280" s="2">
        <v>25.438596491228001</v>
      </c>
      <c r="J6280" s="2">
        <v>0.87719298245599997</v>
      </c>
      <c r="K6280" s="30">
        <v>14.912280701754</v>
      </c>
      <c r="L6280" s="49">
        <v>0</v>
      </c>
      <c r="M6280" s="2">
        <v>1.7543859649119999</v>
      </c>
      <c r="N6280" s="48">
        <v>0</v>
      </c>
    </row>
    <row r="6281" spans="2:14" x14ac:dyDescent="0.2">
      <c r="D6281" s="200"/>
      <c r="E6281" s="4" t="s">
        <v>40</v>
      </c>
      <c r="F6281" s="5"/>
      <c r="G6281" s="6">
        <v>89</v>
      </c>
      <c r="H6281" s="8">
        <v>67</v>
      </c>
      <c r="I6281" s="1">
        <v>18</v>
      </c>
      <c r="J6281" s="1">
        <v>1</v>
      </c>
      <c r="K6281" s="1">
        <v>12</v>
      </c>
      <c r="L6281" s="1">
        <v>0</v>
      </c>
      <c r="M6281" s="1">
        <v>0</v>
      </c>
      <c r="N6281" s="9">
        <v>2</v>
      </c>
    </row>
    <row r="6282" spans="2:14" x14ac:dyDescent="0.2">
      <c r="D6282" s="201"/>
      <c r="E6282" s="45"/>
      <c r="F6282" s="51"/>
      <c r="G6282" s="81">
        <v>100</v>
      </c>
      <c r="H6282" s="115">
        <v>75.280898876403995</v>
      </c>
      <c r="I6282" s="126">
        <v>20.224719101123998</v>
      </c>
      <c r="J6282" s="64">
        <v>1.123595505618</v>
      </c>
      <c r="K6282" s="126">
        <v>13.483146067416</v>
      </c>
      <c r="L6282" s="103">
        <v>0</v>
      </c>
      <c r="M6282" s="62">
        <v>0</v>
      </c>
      <c r="N6282" s="106">
        <v>2.2471910112360001</v>
      </c>
    </row>
    <row r="6284" spans="2:14" x14ac:dyDescent="0.2">
      <c r="B6284" s="40" t="str">
        <f xml:space="preserve"> HYPERLINK("#'目次'!B158", "[152]")</f>
        <v>[152]</v>
      </c>
      <c r="C6284" s="23" t="s">
        <v>287</v>
      </c>
    </row>
    <row r="6287" spans="2:14" x14ac:dyDescent="0.2">
      <c r="C6287" s="23" t="s">
        <v>80</v>
      </c>
    </row>
    <row r="6288" spans="2:14" ht="24" x14ac:dyDescent="0.2">
      <c r="E6288" s="195"/>
      <c r="F6288" s="196"/>
      <c r="G6288" s="37" t="s">
        <v>15</v>
      </c>
      <c r="H6288" s="33" t="s">
        <v>281</v>
      </c>
      <c r="I6288" s="13" t="s">
        <v>282</v>
      </c>
      <c r="J6288" s="13" t="s">
        <v>283</v>
      </c>
      <c r="K6288" s="13" t="s">
        <v>174</v>
      </c>
      <c r="L6288" s="13" t="s">
        <v>284</v>
      </c>
      <c r="M6288" s="13" t="s">
        <v>99</v>
      </c>
      <c r="N6288" s="38" t="s">
        <v>18</v>
      </c>
    </row>
    <row r="6289" spans="5:14" x14ac:dyDescent="0.2">
      <c r="E6289" s="197"/>
      <c r="F6289" s="198"/>
      <c r="G6289" s="35"/>
      <c r="H6289" s="39"/>
      <c r="I6289" s="14"/>
      <c r="J6289" s="14"/>
      <c r="K6289" s="14"/>
      <c r="L6289" s="14"/>
      <c r="M6289" s="14"/>
      <c r="N6289" s="34"/>
    </row>
    <row r="6290" spans="5:14" x14ac:dyDescent="0.2">
      <c r="E6290" s="120" t="s">
        <v>15</v>
      </c>
      <c r="F6290" s="66"/>
      <c r="G6290" s="36">
        <v>1200</v>
      </c>
      <c r="H6290" s="17">
        <v>865</v>
      </c>
      <c r="I6290" s="17">
        <v>319</v>
      </c>
      <c r="J6290" s="17">
        <v>25</v>
      </c>
      <c r="K6290" s="17">
        <v>259</v>
      </c>
      <c r="L6290" s="17">
        <v>63</v>
      </c>
      <c r="M6290" s="17">
        <v>5</v>
      </c>
      <c r="N6290" s="47">
        <v>18</v>
      </c>
    </row>
    <row r="6291" spans="5:14" x14ac:dyDescent="0.2">
      <c r="E6291" s="45"/>
      <c r="F6291" s="67"/>
      <c r="G6291" s="7">
        <v>100</v>
      </c>
      <c r="H6291" s="2">
        <v>72.083333333333002</v>
      </c>
      <c r="I6291" s="2">
        <v>26.583333333333002</v>
      </c>
      <c r="J6291" s="2">
        <v>2.083333333333</v>
      </c>
      <c r="K6291" s="2">
        <v>21.583333333333002</v>
      </c>
      <c r="L6291" s="2">
        <v>5.25</v>
      </c>
      <c r="M6291" s="2">
        <v>0.41666666666699997</v>
      </c>
      <c r="N6291" s="15">
        <v>1.5</v>
      </c>
    </row>
    <row r="6292" spans="5:14" x14ac:dyDescent="0.2">
      <c r="E6292" s="4" t="s">
        <v>81</v>
      </c>
      <c r="F6292" s="5"/>
      <c r="G6292" s="19">
        <v>48</v>
      </c>
      <c r="H6292" s="27">
        <v>36</v>
      </c>
      <c r="I6292" s="3">
        <v>12</v>
      </c>
      <c r="J6292" s="3">
        <v>1</v>
      </c>
      <c r="K6292" s="3">
        <v>7</v>
      </c>
      <c r="L6292" s="3">
        <v>3</v>
      </c>
      <c r="M6292" s="3">
        <v>0</v>
      </c>
      <c r="N6292" s="26">
        <v>1</v>
      </c>
    </row>
    <row r="6293" spans="5:14" x14ac:dyDescent="0.2">
      <c r="E6293" s="11"/>
      <c r="F6293" s="10"/>
      <c r="G6293" s="7">
        <v>100</v>
      </c>
      <c r="H6293" s="18">
        <v>75</v>
      </c>
      <c r="I6293" s="2">
        <v>25</v>
      </c>
      <c r="J6293" s="2">
        <v>2.083333333333</v>
      </c>
      <c r="K6293" s="30">
        <v>14.583333333333</v>
      </c>
      <c r="L6293" s="2">
        <v>6.25</v>
      </c>
      <c r="M6293" s="16">
        <v>0</v>
      </c>
      <c r="N6293" s="15">
        <v>2.083333333333</v>
      </c>
    </row>
    <row r="6294" spans="5:14" x14ac:dyDescent="0.2">
      <c r="E6294" s="4" t="s">
        <v>82</v>
      </c>
      <c r="F6294" s="5"/>
      <c r="G6294" s="6">
        <v>84</v>
      </c>
      <c r="H6294" s="8">
        <v>66</v>
      </c>
      <c r="I6294" s="1">
        <v>13</v>
      </c>
      <c r="J6294" s="1">
        <v>0</v>
      </c>
      <c r="K6294" s="1">
        <v>20</v>
      </c>
      <c r="L6294" s="1">
        <v>6</v>
      </c>
      <c r="M6294" s="1">
        <v>0</v>
      </c>
      <c r="N6294" s="9">
        <v>1</v>
      </c>
    </row>
    <row r="6295" spans="5:14" x14ac:dyDescent="0.2">
      <c r="E6295" s="11"/>
      <c r="F6295" s="10"/>
      <c r="G6295" s="7">
        <v>100</v>
      </c>
      <c r="H6295" s="70">
        <v>78.571428571428996</v>
      </c>
      <c r="I6295" s="50">
        <v>15.47619047619</v>
      </c>
      <c r="J6295" s="16">
        <v>0</v>
      </c>
      <c r="K6295" s="2">
        <v>23.809523809523998</v>
      </c>
      <c r="L6295" s="2">
        <v>7.1428571428570002</v>
      </c>
      <c r="M6295" s="16">
        <v>0</v>
      </c>
      <c r="N6295" s="15">
        <v>1.190476190476</v>
      </c>
    </row>
    <row r="6296" spans="5:14" x14ac:dyDescent="0.2">
      <c r="E6296" s="4" t="s">
        <v>83</v>
      </c>
      <c r="F6296" s="5"/>
      <c r="G6296" s="6">
        <v>462</v>
      </c>
      <c r="H6296" s="8">
        <v>328</v>
      </c>
      <c r="I6296" s="1">
        <v>141</v>
      </c>
      <c r="J6296" s="1">
        <v>9</v>
      </c>
      <c r="K6296" s="1">
        <v>102</v>
      </c>
      <c r="L6296" s="1">
        <v>24</v>
      </c>
      <c r="M6296" s="1">
        <v>1</v>
      </c>
      <c r="N6296" s="9">
        <v>9</v>
      </c>
    </row>
    <row r="6297" spans="5:14" x14ac:dyDescent="0.2">
      <c r="E6297" s="11"/>
      <c r="F6297" s="10"/>
      <c r="G6297" s="7">
        <v>100</v>
      </c>
      <c r="H6297" s="18">
        <v>70.995670995671006</v>
      </c>
      <c r="I6297" s="2">
        <v>30.519480519481</v>
      </c>
      <c r="J6297" s="2">
        <v>1.948051948052</v>
      </c>
      <c r="K6297" s="2">
        <v>22.077922077922</v>
      </c>
      <c r="L6297" s="2">
        <v>5.1948051948050002</v>
      </c>
      <c r="M6297" s="2">
        <v>0.21645021645000001</v>
      </c>
      <c r="N6297" s="15">
        <v>1.948051948052</v>
      </c>
    </row>
    <row r="6298" spans="5:14" x14ac:dyDescent="0.2">
      <c r="E6298" s="4" t="s">
        <v>84</v>
      </c>
      <c r="F6298" s="5"/>
      <c r="G6298" s="6">
        <v>30</v>
      </c>
      <c r="H6298" s="8">
        <v>24</v>
      </c>
      <c r="I6298" s="1">
        <v>8</v>
      </c>
      <c r="J6298" s="1">
        <v>1</v>
      </c>
      <c r="K6298" s="1">
        <v>9</v>
      </c>
      <c r="L6298" s="1">
        <v>1</v>
      </c>
      <c r="M6298" s="1">
        <v>0</v>
      </c>
      <c r="N6298" s="9">
        <v>0</v>
      </c>
    </row>
    <row r="6299" spans="5:14" x14ac:dyDescent="0.2">
      <c r="E6299" s="11"/>
      <c r="F6299" s="10"/>
      <c r="G6299" s="7">
        <v>100</v>
      </c>
      <c r="H6299" s="70">
        <v>80</v>
      </c>
      <c r="I6299" s="2">
        <v>26.666666666666998</v>
      </c>
      <c r="J6299" s="2">
        <v>3.333333333333</v>
      </c>
      <c r="K6299" s="25">
        <v>30</v>
      </c>
      <c r="L6299" s="2">
        <v>3.333333333333</v>
      </c>
      <c r="M6299" s="16">
        <v>0</v>
      </c>
      <c r="N6299" s="48">
        <v>0</v>
      </c>
    </row>
    <row r="6300" spans="5:14" x14ac:dyDescent="0.2">
      <c r="E6300" s="4" t="s">
        <v>85</v>
      </c>
      <c r="F6300" s="5"/>
      <c r="G6300" s="6">
        <v>144</v>
      </c>
      <c r="H6300" s="8">
        <v>102</v>
      </c>
      <c r="I6300" s="1">
        <v>43</v>
      </c>
      <c r="J6300" s="1">
        <v>3</v>
      </c>
      <c r="K6300" s="1">
        <v>30</v>
      </c>
      <c r="L6300" s="1">
        <v>8</v>
      </c>
      <c r="M6300" s="1">
        <v>0</v>
      </c>
      <c r="N6300" s="9">
        <v>3</v>
      </c>
    </row>
    <row r="6301" spans="5:14" x14ac:dyDescent="0.2">
      <c r="E6301" s="11"/>
      <c r="F6301" s="10"/>
      <c r="G6301" s="7">
        <v>100</v>
      </c>
      <c r="H6301" s="18">
        <v>70.833333333333002</v>
      </c>
      <c r="I6301" s="2">
        <v>29.861111111111001</v>
      </c>
      <c r="J6301" s="2">
        <v>2.083333333333</v>
      </c>
      <c r="K6301" s="2">
        <v>20.833333333333002</v>
      </c>
      <c r="L6301" s="2">
        <v>5.5555555555560003</v>
      </c>
      <c r="M6301" s="16">
        <v>0</v>
      </c>
      <c r="N6301" s="15">
        <v>2.083333333333</v>
      </c>
    </row>
    <row r="6302" spans="5:14" x14ac:dyDescent="0.2">
      <c r="E6302" s="4" t="s">
        <v>86</v>
      </c>
      <c r="F6302" s="5"/>
      <c r="G6302" s="6">
        <v>192</v>
      </c>
      <c r="H6302" s="8">
        <v>136</v>
      </c>
      <c r="I6302" s="1">
        <v>57</v>
      </c>
      <c r="J6302" s="1">
        <v>4</v>
      </c>
      <c r="K6302" s="1">
        <v>35</v>
      </c>
      <c r="L6302" s="1">
        <v>11</v>
      </c>
      <c r="M6302" s="1">
        <v>1</v>
      </c>
      <c r="N6302" s="9">
        <v>1</v>
      </c>
    </row>
    <row r="6303" spans="5:14" x14ac:dyDescent="0.2">
      <c r="E6303" s="11"/>
      <c r="F6303" s="10"/>
      <c r="G6303" s="7">
        <v>100</v>
      </c>
      <c r="H6303" s="18">
        <v>70.833333333333002</v>
      </c>
      <c r="I6303" s="2">
        <v>29.6875</v>
      </c>
      <c r="J6303" s="2">
        <v>2.083333333333</v>
      </c>
      <c r="K6303" s="2">
        <v>18.229166666666998</v>
      </c>
      <c r="L6303" s="2">
        <v>5.729166666667</v>
      </c>
      <c r="M6303" s="2">
        <v>0.52083333333299997</v>
      </c>
      <c r="N6303" s="15">
        <v>0.52083333333299997</v>
      </c>
    </row>
    <row r="6304" spans="5:14" x14ac:dyDescent="0.2">
      <c r="E6304" s="4" t="s">
        <v>87</v>
      </c>
      <c r="F6304" s="5"/>
      <c r="G6304" s="6">
        <v>72</v>
      </c>
      <c r="H6304" s="8">
        <v>49</v>
      </c>
      <c r="I6304" s="1">
        <v>13</v>
      </c>
      <c r="J6304" s="1">
        <v>2</v>
      </c>
      <c r="K6304" s="1">
        <v>26</v>
      </c>
      <c r="L6304" s="1">
        <v>2</v>
      </c>
      <c r="M6304" s="1">
        <v>1</v>
      </c>
      <c r="N6304" s="9">
        <v>3</v>
      </c>
    </row>
    <row r="6305" spans="2:14" x14ac:dyDescent="0.2">
      <c r="E6305" s="11"/>
      <c r="F6305" s="10"/>
      <c r="G6305" s="7">
        <v>100</v>
      </c>
      <c r="H6305" s="18">
        <v>68.055555555555998</v>
      </c>
      <c r="I6305" s="30">
        <v>18.055555555556001</v>
      </c>
      <c r="J6305" s="2">
        <v>2.7777777777780002</v>
      </c>
      <c r="K6305" s="41">
        <v>36.111111111111001</v>
      </c>
      <c r="L6305" s="2">
        <v>2.7777777777780002</v>
      </c>
      <c r="M6305" s="2">
        <v>1.3888888888890001</v>
      </c>
      <c r="N6305" s="15">
        <v>4.166666666667</v>
      </c>
    </row>
    <row r="6306" spans="2:14" x14ac:dyDescent="0.2">
      <c r="E6306" s="4" t="s">
        <v>88</v>
      </c>
      <c r="F6306" s="5"/>
      <c r="G6306" s="6">
        <v>36</v>
      </c>
      <c r="H6306" s="8">
        <v>25</v>
      </c>
      <c r="I6306" s="1">
        <v>7</v>
      </c>
      <c r="J6306" s="1">
        <v>3</v>
      </c>
      <c r="K6306" s="1">
        <v>6</v>
      </c>
      <c r="L6306" s="1">
        <v>1</v>
      </c>
      <c r="M6306" s="1">
        <v>2</v>
      </c>
      <c r="N6306" s="9">
        <v>0</v>
      </c>
    </row>
    <row r="6307" spans="2:14" x14ac:dyDescent="0.2">
      <c r="E6307" s="11"/>
      <c r="F6307" s="10"/>
      <c r="G6307" s="7">
        <v>100</v>
      </c>
      <c r="H6307" s="18">
        <v>69.444444444444002</v>
      </c>
      <c r="I6307" s="30">
        <v>19.444444444443999</v>
      </c>
      <c r="J6307" s="25">
        <v>8.333333333333</v>
      </c>
      <c r="K6307" s="2">
        <v>16.666666666666998</v>
      </c>
      <c r="L6307" s="2">
        <v>2.7777777777780002</v>
      </c>
      <c r="M6307" s="25">
        <v>5.5555555555560003</v>
      </c>
      <c r="N6307" s="48">
        <v>0</v>
      </c>
    </row>
    <row r="6308" spans="2:14" x14ac:dyDescent="0.2">
      <c r="E6308" s="4" t="s">
        <v>89</v>
      </c>
      <c r="F6308" s="5"/>
      <c r="G6308" s="6">
        <v>66</v>
      </c>
      <c r="H6308" s="8">
        <v>51</v>
      </c>
      <c r="I6308" s="1">
        <v>15</v>
      </c>
      <c r="J6308" s="1">
        <v>1</v>
      </c>
      <c r="K6308" s="1">
        <v>12</v>
      </c>
      <c r="L6308" s="1">
        <v>3</v>
      </c>
      <c r="M6308" s="1">
        <v>0</v>
      </c>
      <c r="N6308" s="9">
        <v>0</v>
      </c>
    </row>
    <row r="6309" spans="2:14" x14ac:dyDescent="0.2">
      <c r="E6309" s="11"/>
      <c r="F6309" s="10"/>
      <c r="G6309" s="7">
        <v>100</v>
      </c>
      <c r="H6309" s="70">
        <v>77.272727272726996</v>
      </c>
      <c r="I6309" s="2">
        <v>22.727272727273</v>
      </c>
      <c r="J6309" s="2">
        <v>1.5151515151520001</v>
      </c>
      <c r="K6309" s="2">
        <v>18.181818181817999</v>
      </c>
      <c r="L6309" s="2">
        <v>4.5454545454549997</v>
      </c>
      <c r="M6309" s="16">
        <v>0</v>
      </c>
      <c r="N6309" s="48">
        <v>0</v>
      </c>
    </row>
    <row r="6310" spans="2:14" x14ac:dyDescent="0.2">
      <c r="E6310" s="4" t="s">
        <v>90</v>
      </c>
      <c r="F6310" s="5"/>
      <c r="G6310" s="6">
        <v>54</v>
      </c>
      <c r="H6310" s="8">
        <v>41</v>
      </c>
      <c r="I6310" s="1">
        <v>8</v>
      </c>
      <c r="J6310" s="1">
        <v>0</v>
      </c>
      <c r="K6310" s="1">
        <v>8</v>
      </c>
      <c r="L6310" s="1">
        <v>4</v>
      </c>
      <c r="M6310" s="1">
        <v>0</v>
      </c>
      <c r="N6310" s="9">
        <v>0</v>
      </c>
    </row>
    <row r="6311" spans="2:14" x14ac:dyDescent="0.2">
      <c r="E6311" s="11"/>
      <c r="F6311" s="10"/>
      <c r="G6311" s="7">
        <v>100</v>
      </c>
      <c r="H6311" s="18">
        <v>75.925925925925995</v>
      </c>
      <c r="I6311" s="50">
        <v>14.814814814815</v>
      </c>
      <c r="J6311" s="16">
        <v>0</v>
      </c>
      <c r="K6311" s="30">
        <v>14.814814814815</v>
      </c>
      <c r="L6311" s="2">
        <v>7.4074074074069998</v>
      </c>
      <c r="M6311" s="16">
        <v>0</v>
      </c>
      <c r="N6311" s="48">
        <v>0</v>
      </c>
    </row>
    <row r="6312" spans="2:14" x14ac:dyDescent="0.2">
      <c r="E6312" s="4" t="s">
        <v>91</v>
      </c>
      <c r="F6312" s="5"/>
      <c r="G6312" s="6">
        <v>12</v>
      </c>
      <c r="H6312" s="8">
        <v>7</v>
      </c>
      <c r="I6312" s="1">
        <v>2</v>
      </c>
      <c r="J6312" s="1">
        <v>1</v>
      </c>
      <c r="K6312" s="1">
        <v>4</v>
      </c>
      <c r="L6312" s="1">
        <v>0</v>
      </c>
      <c r="M6312" s="1">
        <v>0</v>
      </c>
      <c r="N6312" s="9">
        <v>0</v>
      </c>
    </row>
    <row r="6313" spans="2:14" x14ac:dyDescent="0.2">
      <c r="E6313" s="45"/>
      <c r="F6313" s="51"/>
      <c r="G6313" s="81">
        <v>100</v>
      </c>
      <c r="H6313" s="168">
        <v>58.333333333333002</v>
      </c>
      <c r="I6313" s="126">
        <v>16.666666666666998</v>
      </c>
      <c r="J6313" s="124">
        <v>8.333333333333</v>
      </c>
      <c r="K6313" s="112">
        <v>33.333333333333002</v>
      </c>
      <c r="L6313" s="103">
        <v>0</v>
      </c>
      <c r="M6313" s="62">
        <v>0</v>
      </c>
      <c r="N6313" s="116">
        <v>0</v>
      </c>
    </row>
    <row r="6315" spans="2:14" x14ac:dyDescent="0.2">
      <c r="B6315" s="40" t="str">
        <f xml:space="preserve"> HYPERLINK("#'目次'!B159", "[153]")</f>
        <v>[153]</v>
      </c>
      <c r="C6315" s="23" t="s">
        <v>290</v>
      </c>
    </row>
    <row r="6318" spans="2:14" x14ac:dyDescent="0.2">
      <c r="C6318" s="23" t="s">
        <v>14</v>
      </c>
    </row>
    <row r="6319" spans="2:14" ht="24" x14ac:dyDescent="0.2">
      <c r="D6319" s="195"/>
      <c r="E6319" s="196"/>
      <c r="F6319" s="196"/>
      <c r="G6319" s="37" t="s">
        <v>15</v>
      </c>
      <c r="H6319" s="33" t="s">
        <v>281</v>
      </c>
      <c r="I6319" s="13" t="s">
        <v>282</v>
      </c>
      <c r="J6319" s="13" t="s">
        <v>283</v>
      </c>
      <c r="K6319" s="13" t="s">
        <v>174</v>
      </c>
      <c r="L6319" s="13" t="s">
        <v>284</v>
      </c>
      <c r="M6319" s="13" t="s">
        <v>99</v>
      </c>
      <c r="N6319" s="38" t="s">
        <v>18</v>
      </c>
    </row>
    <row r="6320" spans="2:14" x14ac:dyDescent="0.2">
      <c r="D6320" s="197"/>
      <c r="E6320" s="198"/>
      <c r="F6320" s="198"/>
      <c r="G6320" s="35"/>
      <c r="H6320" s="39"/>
      <c r="I6320" s="14"/>
      <c r="J6320" s="14"/>
      <c r="K6320" s="14"/>
      <c r="L6320" s="14"/>
      <c r="M6320" s="14"/>
      <c r="N6320" s="34"/>
    </row>
    <row r="6321" spans="4:14" x14ac:dyDescent="0.2">
      <c r="D6321" s="78"/>
      <c r="E6321" s="79" t="s">
        <v>15</v>
      </c>
      <c r="F6321" s="66"/>
      <c r="G6321" s="36">
        <v>1200</v>
      </c>
      <c r="H6321" s="17">
        <v>786</v>
      </c>
      <c r="I6321" s="17">
        <v>440</v>
      </c>
      <c r="J6321" s="17">
        <v>28</v>
      </c>
      <c r="K6321" s="17">
        <v>153</v>
      </c>
      <c r="L6321" s="17">
        <v>37</v>
      </c>
      <c r="M6321" s="17">
        <v>7</v>
      </c>
      <c r="N6321" s="47">
        <v>28</v>
      </c>
    </row>
    <row r="6322" spans="4:14" x14ac:dyDescent="0.2">
      <c r="D6322" s="45"/>
      <c r="E6322" s="51"/>
      <c r="F6322" s="67"/>
      <c r="G6322" s="7">
        <v>100</v>
      </c>
      <c r="H6322" s="2">
        <v>65.5</v>
      </c>
      <c r="I6322" s="2">
        <v>36.666666666666998</v>
      </c>
      <c r="J6322" s="2">
        <v>2.333333333333</v>
      </c>
      <c r="K6322" s="2">
        <v>12.75</v>
      </c>
      <c r="L6322" s="2">
        <v>3.083333333333</v>
      </c>
      <c r="M6322" s="2">
        <v>0.58333333333299997</v>
      </c>
      <c r="N6322" s="15">
        <v>2.333333333333</v>
      </c>
    </row>
    <row r="6323" spans="4:14" x14ac:dyDescent="0.2">
      <c r="D6323" s="199" t="s">
        <v>19</v>
      </c>
      <c r="E6323" s="22" t="s">
        <v>20</v>
      </c>
      <c r="F6323" s="21"/>
      <c r="G6323" s="19">
        <v>132</v>
      </c>
      <c r="H6323" s="27">
        <v>87</v>
      </c>
      <c r="I6323" s="3">
        <v>44</v>
      </c>
      <c r="J6323" s="3">
        <v>1</v>
      </c>
      <c r="K6323" s="3">
        <v>22</v>
      </c>
      <c r="L6323" s="3">
        <v>5</v>
      </c>
      <c r="M6323" s="3">
        <v>0</v>
      </c>
      <c r="N6323" s="26">
        <v>5</v>
      </c>
    </row>
    <row r="6324" spans="4:14" x14ac:dyDescent="0.2">
      <c r="D6324" s="200"/>
      <c r="E6324" s="11"/>
      <c r="F6324" s="10"/>
      <c r="G6324" s="7">
        <v>100</v>
      </c>
      <c r="H6324" s="18">
        <v>65.909090909091006</v>
      </c>
      <c r="I6324" s="2">
        <v>33.333333333333002</v>
      </c>
      <c r="J6324" s="2">
        <v>0.75757575757600004</v>
      </c>
      <c r="K6324" s="2">
        <v>16.666666666666998</v>
      </c>
      <c r="L6324" s="2">
        <v>3.7878787878789999</v>
      </c>
      <c r="M6324" s="16">
        <v>0</v>
      </c>
      <c r="N6324" s="15">
        <v>3.7878787878789999</v>
      </c>
    </row>
    <row r="6325" spans="4:14" x14ac:dyDescent="0.2">
      <c r="D6325" s="200"/>
      <c r="E6325" s="4" t="s">
        <v>21</v>
      </c>
      <c r="F6325" s="5"/>
      <c r="G6325" s="6">
        <v>444</v>
      </c>
      <c r="H6325" s="8">
        <v>284</v>
      </c>
      <c r="I6325" s="1">
        <v>182</v>
      </c>
      <c r="J6325" s="1">
        <v>10</v>
      </c>
      <c r="K6325" s="1">
        <v>43</v>
      </c>
      <c r="L6325" s="1">
        <v>15</v>
      </c>
      <c r="M6325" s="1">
        <v>1</v>
      </c>
      <c r="N6325" s="9">
        <v>13</v>
      </c>
    </row>
    <row r="6326" spans="4:14" x14ac:dyDescent="0.2">
      <c r="D6326" s="200"/>
      <c r="E6326" s="11"/>
      <c r="F6326" s="10"/>
      <c r="G6326" s="7">
        <v>100</v>
      </c>
      <c r="H6326" s="18">
        <v>63.963963963963998</v>
      </c>
      <c r="I6326" s="2">
        <v>40.990990990991001</v>
      </c>
      <c r="J6326" s="2">
        <v>2.2522522522520001</v>
      </c>
      <c r="K6326" s="2">
        <v>9.6846846846849992</v>
      </c>
      <c r="L6326" s="2">
        <v>3.3783783783780001</v>
      </c>
      <c r="M6326" s="2">
        <v>0.22522522522499999</v>
      </c>
      <c r="N6326" s="15">
        <v>2.9279279279280002</v>
      </c>
    </row>
    <row r="6327" spans="4:14" x14ac:dyDescent="0.2">
      <c r="D6327" s="200"/>
      <c r="E6327" s="4" t="s">
        <v>22</v>
      </c>
      <c r="F6327" s="5"/>
      <c r="G6327" s="6">
        <v>192</v>
      </c>
      <c r="H6327" s="8">
        <v>131</v>
      </c>
      <c r="I6327" s="1">
        <v>72</v>
      </c>
      <c r="J6327" s="1">
        <v>4</v>
      </c>
      <c r="K6327" s="1">
        <v>23</v>
      </c>
      <c r="L6327" s="1">
        <v>3</v>
      </c>
      <c r="M6327" s="1">
        <v>1</v>
      </c>
      <c r="N6327" s="9">
        <v>3</v>
      </c>
    </row>
    <row r="6328" spans="4:14" x14ac:dyDescent="0.2">
      <c r="D6328" s="200"/>
      <c r="E6328" s="11"/>
      <c r="F6328" s="10"/>
      <c r="G6328" s="7">
        <v>100</v>
      </c>
      <c r="H6328" s="18">
        <v>68.229166666666998</v>
      </c>
      <c r="I6328" s="2">
        <v>37.5</v>
      </c>
      <c r="J6328" s="2">
        <v>2.083333333333</v>
      </c>
      <c r="K6328" s="2">
        <v>11.979166666667</v>
      </c>
      <c r="L6328" s="2">
        <v>1.5625</v>
      </c>
      <c r="M6328" s="2">
        <v>0.52083333333299997</v>
      </c>
      <c r="N6328" s="15">
        <v>1.5625</v>
      </c>
    </row>
    <row r="6329" spans="4:14" x14ac:dyDescent="0.2">
      <c r="D6329" s="200"/>
      <c r="E6329" s="4" t="s">
        <v>23</v>
      </c>
      <c r="F6329" s="5"/>
      <c r="G6329" s="6">
        <v>192</v>
      </c>
      <c r="H6329" s="8">
        <v>117</v>
      </c>
      <c r="I6329" s="1">
        <v>82</v>
      </c>
      <c r="J6329" s="1">
        <v>6</v>
      </c>
      <c r="K6329" s="1">
        <v>24</v>
      </c>
      <c r="L6329" s="1">
        <v>7</v>
      </c>
      <c r="M6329" s="1">
        <v>1</v>
      </c>
      <c r="N6329" s="9">
        <v>3</v>
      </c>
    </row>
    <row r="6330" spans="4:14" x14ac:dyDescent="0.2">
      <c r="D6330" s="200"/>
      <c r="E6330" s="11"/>
      <c r="F6330" s="10"/>
      <c r="G6330" s="7">
        <v>100</v>
      </c>
      <c r="H6330" s="18">
        <v>60.9375</v>
      </c>
      <c r="I6330" s="25">
        <v>42.708333333333002</v>
      </c>
      <c r="J6330" s="2">
        <v>3.125</v>
      </c>
      <c r="K6330" s="2">
        <v>12.5</v>
      </c>
      <c r="L6330" s="2">
        <v>3.645833333333</v>
      </c>
      <c r="M6330" s="2">
        <v>0.52083333333299997</v>
      </c>
      <c r="N6330" s="15">
        <v>1.5625</v>
      </c>
    </row>
    <row r="6331" spans="4:14" x14ac:dyDescent="0.2">
      <c r="D6331" s="200"/>
      <c r="E6331" s="4" t="s">
        <v>24</v>
      </c>
      <c r="F6331" s="5"/>
      <c r="G6331" s="6">
        <v>240</v>
      </c>
      <c r="H6331" s="8">
        <v>167</v>
      </c>
      <c r="I6331" s="1">
        <v>60</v>
      </c>
      <c r="J6331" s="1">
        <v>7</v>
      </c>
      <c r="K6331" s="1">
        <v>41</v>
      </c>
      <c r="L6331" s="1">
        <v>7</v>
      </c>
      <c r="M6331" s="1">
        <v>4</v>
      </c>
      <c r="N6331" s="9">
        <v>4</v>
      </c>
    </row>
    <row r="6332" spans="4:14" x14ac:dyDescent="0.2">
      <c r="D6332" s="200"/>
      <c r="E6332" s="11"/>
      <c r="F6332" s="10"/>
      <c r="G6332" s="7">
        <v>100</v>
      </c>
      <c r="H6332" s="18">
        <v>69.583333333333002</v>
      </c>
      <c r="I6332" s="50">
        <v>25</v>
      </c>
      <c r="J6332" s="2">
        <v>2.916666666667</v>
      </c>
      <c r="K6332" s="2">
        <v>17.083333333333002</v>
      </c>
      <c r="L6332" s="2">
        <v>2.916666666667</v>
      </c>
      <c r="M6332" s="2">
        <v>1.666666666667</v>
      </c>
      <c r="N6332" s="15">
        <v>1.666666666667</v>
      </c>
    </row>
    <row r="6333" spans="4:14" x14ac:dyDescent="0.2">
      <c r="D6333" s="199" t="s">
        <v>25</v>
      </c>
      <c r="E6333" s="22" t="s">
        <v>26</v>
      </c>
      <c r="F6333" s="21"/>
      <c r="G6333" s="19">
        <v>348</v>
      </c>
      <c r="H6333" s="27">
        <v>218</v>
      </c>
      <c r="I6333" s="3">
        <v>148</v>
      </c>
      <c r="J6333" s="3">
        <v>11</v>
      </c>
      <c r="K6333" s="3">
        <v>44</v>
      </c>
      <c r="L6333" s="3">
        <v>16</v>
      </c>
      <c r="M6333" s="3">
        <v>0</v>
      </c>
      <c r="N6333" s="26">
        <v>7</v>
      </c>
    </row>
    <row r="6334" spans="4:14" x14ac:dyDescent="0.2">
      <c r="D6334" s="200"/>
      <c r="E6334" s="11"/>
      <c r="F6334" s="10"/>
      <c r="G6334" s="7">
        <v>100</v>
      </c>
      <c r="H6334" s="18">
        <v>62.643678160919997</v>
      </c>
      <c r="I6334" s="25">
        <v>42.528735632184002</v>
      </c>
      <c r="J6334" s="2">
        <v>3.1609195402300001</v>
      </c>
      <c r="K6334" s="2">
        <v>12.64367816092</v>
      </c>
      <c r="L6334" s="2">
        <v>4.5977011494250002</v>
      </c>
      <c r="M6334" s="16">
        <v>0</v>
      </c>
      <c r="N6334" s="15">
        <v>2.0114942528739999</v>
      </c>
    </row>
    <row r="6335" spans="4:14" x14ac:dyDescent="0.2">
      <c r="D6335" s="200"/>
      <c r="E6335" s="4" t="s">
        <v>27</v>
      </c>
      <c r="F6335" s="5"/>
      <c r="G6335" s="6">
        <v>378</v>
      </c>
      <c r="H6335" s="8">
        <v>242</v>
      </c>
      <c r="I6335" s="1">
        <v>142</v>
      </c>
      <c r="J6335" s="1">
        <v>11</v>
      </c>
      <c r="K6335" s="1">
        <v>42</v>
      </c>
      <c r="L6335" s="1">
        <v>13</v>
      </c>
      <c r="M6335" s="1">
        <v>6</v>
      </c>
      <c r="N6335" s="9">
        <v>6</v>
      </c>
    </row>
    <row r="6336" spans="4:14" x14ac:dyDescent="0.2">
      <c r="D6336" s="200"/>
      <c r="E6336" s="11"/>
      <c r="F6336" s="10"/>
      <c r="G6336" s="7">
        <v>100</v>
      </c>
      <c r="H6336" s="18">
        <v>64.021164021163997</v>
      </c>
      <c r="I6336" s="2">
        <v>37.566137566138003</v>
      </c>
      <c r="J6336" s="2">
        <v>2.9100529100529999</v>
      </c>
      <c r="K6336" s="2">
        <v>11.111111111111001</v>
      </c>
      <c r="L6336" s="2">
        <v>3.4391534391529999</v>
      </c>
      <c r="M6336" s="2">
        <v>1.587301587302</v>
      </c>
      <c r="N6336" s="15">
        <v>1.587301587302</v>
      </c>
    </row>
    <row r="6337" spans="4:14" x14ac:dyDescent="0.2">
      <c r="D6337" s="200"/>
      <c r="E6337" s="4" t="s">
        <v>28</v>
      </c>
      <c r="F6337" s="5"/>
      <c r="G6337" s="6">
        <v>372</v>
      </c>
      <c r="H6337" s="8">
        <v>250</v>
      </c>
      <c r="I6337" s="1">
        <v>125</v>
      </c>
      <c r="J6337" s="1">
        <v>6</v>
      </c>
      <c r="K6337" s="1">
        <v>48</v>
      </c>
      <c r="L6337" s="1">
        <v>7</v>
      </c>
      <c r="M6337" s="1">
        <v>0</v>
      </c>
      <c r="N6337" s="9">
        <v>14</v>
      </c>
    </row>
    <row r="6338" spans="4:14" x14ac:dyDescent="0.2">
      <c r="D6338" s="200"/>
      <c r="E6338" s="11"/>
      <c r="F6338" s="10"/>
      <c r="G6338" s="7">
        <v>100</v>
      </c>
      <c r="H6338" s="18">
        <v>67.204301075269001</v>
      </c>
      <c r="I6338" s="2">
        <v>33.602150537634003</v>
      </c>
      <c r="J6338" s="2">
        <v>1.6129032258060001</v>
      </c>
      <c r="K6338" s="2">
        <v>12.903225806451999</v>
      </c>
      <c r="L6338" s="2">
        <v>1.8817204301079999</v>
      </c>
      <c r="M6338" s="16">
        <v>0</v>
      </c>
      <c r="N6338" s="15">
        <v>3.7634408602149998</v>
      </c>
    </row>
    <row r="6339" spans="4:14" x14ac:dyDescent="0.2">
      <c r="D6339" s="200"/>
      <c r="E6339" s="4" t="s">
        <v>29</v>
      </c>
      <c r="F6339" s="5"/>
      <c r="G6339" s="6">
        <v>102</v>
      </c>
      <c r="H6339" s="8">
        <v>76</v>
      </c>
      <c r="I6339" s="1">
        <v>25</v>
      </c>
      <c r="J6339" s="1">
        <v>0</v>
      </c>
      <c r="K6339" s="1">
        <v>19</v>
      </c>
      <c r="L6339" s="1">
        <v>1</v>
      </c>
      <c r="M6339" s="1">
        <v>1</v>
      </c>
      <c r="N6339" s="9">
        <v>1</v>
      </c>
    </row>
    <row r="6340" spans="4:14" x14ac:dyDescent="0.2">
      <c r="D6340" s="200"/>
      <c r="E6340" s="11"/>
      <c r="F6340" s="10"/>
      <c r="G6340" s="7">
        <v>100</v>
      </c>
      <c r="H6340" s="70">
        <v>74.509803921569002</v>
      </c>
      <c r="I6340" s="50">
        <v>24.509803921568999</v>
      </c>
      <c r="J6340" s="16">
        <v>0</v>
      </c>
      <c r="K6340" s="25">
        <v>18.627450980391998</v>
      </c>
      <c r="L6340" s="2">
        <v>0.98039215686299996</v>
      </c>
      <c r="M6340" s="2">
        <v>0.98039215686299996</v>
      </c>
      <c r="N6340" s="15">
        <v>0.98039215686299996</v>
      </c>
    </row>
    <row r="6341" spans="4:14" x14ac:dyDescent="0.2">
      <c r="D6341" s="199" t="s">
        <v>30</v>
      </c>
      <c r="E6341" s="22" t="s">
        <v>31</v>
      </c>
      <c r="F6341" s="21"/>
      <c r="G6341" s="19">
        <v>592</v>
      </c>
      <c r="H6341" s="27">
        <v>416</v>
      </c>
      <c r="I6341" s="3">
        <v>192</v>
      </c>
      <c r="J6341" s="3">
        <v>13</v>
      </c>
      <c r="K6341" s="3">
        <v>64</v>
      </c>
      <c r="L6341" s="3">
        <v>18</v>
      </c>
      <c r="M6341" s="3">
        <v>0</v>
      </c>
      <c r="N6341" s="26">
        <v>17</v>
      </c>
    </row>
    <row r="6342" spans="4:14" x14ac:dyDescent="0.2">
      <c r="D6342" s="200"/>
      <c r="E6342" s="11"/>
      <c r="F6342" s="10"/>
      <c r="G6342" s="7">
        <v>100</v>
      </c>
      <c r="H6342" s="18">
        <v>70.270270270270004</v>
      </c>
      <c r="I6342" s="2">
        <v>32.432432432432002</v>
      </c>
      <c r="J6342" s="2">
        <v>2.1959459459459998</v>
      </c>
      <c r="K6342" s="2">
        <v>10.810810810811001</v>
      </c>
      <c r="L6342" s="2">
        <v>3.040540540541</v>
      </c>
      <c r="M6342" s="16">
        <v>0</v>
      </c>
      <c r="N6342" s="15">
        <v>2.8716216216219999</v>
      </c>
    </row>
    <row r="6343" spans="4:14" x14ac:dyDescent="0.2">
      <c r="D6343" s="200"/>
      <c r="E6343" s="4" t="s">
        <v>32</v>
      </c>
      <c r="F6343" s="5"/>
      <c r="G6343" s="6">
        <v>608</v>
      </c>
      <c r="H6343" s="8">
        <v>370</v>
      </c>
      <c r="I6343" s="1">
        <v>248</v>
      </c>
      <c r="J6343" s="1">
        <v>15</v>
      </c>
      <c r="K6343" s="1">
        <v>89</v>
      </c>
      <c r="L6343" s="1">
        <v>19</v>
      </c>
      <c r="M6343" s="1">
        <v>7</v>
      </c>
      <c r="N6343" s="9">
        <v>11</v>
      </c>
    </row>
    <row r="6344" spans="4:14" x14ac:dyDescent="0.2">
      <c r="D6344" s="200"/>
      <c r="E6344" s="11"/>
      <c r="F6344" s="10"/>
      <c r="G6344" s="7">
        <v>100</v>
      </c>
      <c r="H6344" s="18">
        <v>60.855263157895003</v>
      </c>
      <c r="I6344" s="2">
        <v>40.789473684211004</v>
      </c>
      <c r="J6344" s="2">
        <v>2.4671052631579999</v>
      </c>
      <c r="K6344" s="2">
        <v>14.638157894737001</v>
      </c>
      <c r="L6344" s="2">
        <v>3.125</v>
      </c>
      <c r="M6344" s="2">
        <v>1.151315789474</v>
      </c>
      <c r="N6344" s="15">
        <v>1.8092105263160001</v>
      </c>
    </row>
    <row r="6345" spans="4:14" x14ac:dyDescent="0.2">
      <c r="D6345" s="199" t="s">
        <v>33</v>
      </c>
      <c r="E6345" s="22" t="s">
        <v>34</v>
      </c>
      <c r="F6345" s="21"/>
      <c r="G6345" s="19">
        <v>74</v>
      </c>
      <c r="H6345" s="27">
        <v>61</v>
      </c>
      <c r="I6345" s="3">
        <v>6</v>
      </c>
      <c r="J6345" s="3">
        <v>1</v>
      </c>
      <c r="K6345" s="3">
        <v>4</v>
      </c>
      <c r="L6345" s="3">
        <v>1</v>
      </c>
      <c r="M6345" s="3">
        <v>3</v>
      </c>
      <c r="N6345" s="26">
        <v>2</v>
      </c>
    </row>
    <row r="6346" spans="4:14" x14ac:dyDescent="0.2">
      <c r="D6346" s="200"/>
      <c r="E6346" s="11"/>
      <c r="F6346" s="10"/>
      <c r="G6346" s="7">
        <v>100</v>
      </c>
      <c r="H6346" s="75">
        <v>82.432432432431995</v>
      </c>
      <c r="I6346" s="50">
        <v>8.1081081081080004</v>
      </c>
      <c r="J6346" s="2">
        <v>1.351351351351</v>
      </c>
      <c r="K6346" s="30">
        <v>5.4054054054050003</v>
      </c>
      <c r="L6346" s="2">
        <v>1.351351351351</v>
      </c>
      <c r="M6346" s="2">
        <v>4.0540540540540002</v>
      </c>
      <c r="N6346" s="15">
        <v>2.7027027027030002</v>
      </c>
    </row>
    <row r="6347" spans="4:14" x14ac:dyDescent="0.2">
      <c r="D6347" s="200"/>
      <c r="E6347" s="4" t="s">
        <v>35</v>
      </c>
      <c r="F6347" s="5"/>
      <c r="G6347" s="6">
        <v>148</v>
      </c>
      <c r="H6347" s="8">
        <v>102</v>
      </c>
      <c r="I6347" s="1">
        <v>45</v>
      </c>
      <c r="J6347" s="1">
        <v>9</v>
      </c>
      <c r="K6347" s="1">
        <v>18</v>
      </c>
      <c r="L6347" s="1">
        <v>5</v>
      </c>
      <c r="M6347" s="1">
        <v>0</v>
      </c>
      <c r="N6347" s="9">
        <v>4</v>
      </c>
    </row>
    <row r="6348" spans="4:14" x14ac:dyDescent="0.2">
      <c r="D6348" s="200"/>
      <c r="E6348" s="11"/>
      <c r="F6348" s="10"/>
      <c r="G6348" s="7">
        <v>100</v>
      </c>
      <c r="H6348" s="18">
        <v>68.918918918919005</v>
      </c>
      <c r="I6348" s="30">
        <v>30.405405405404998</v>
      </c>
      <c r="J6348" s="2">
        <v>6.0810810810809999</v>
      </c>
      <c r="K6348" s="2">
        <v>12.162162162162</v>
      </c>
      <c r="L6348" s="2">
        <v>3.3783783783780001</v>
      </c>
      <c r="M6348" s="16">
        <v>0</v>
      </c>
      <c r="N6348" s="15">
        <v>2.7027027027030002</v>
      </c>
    </row>
    <row r="6349" spans="4:14" x14ac:dyDescent="0.2">
      <c r="D6349" s="200"/>
      <c r="E6349" s="4" t="s">
        <v>36</v>
      </c>
      <c r="F6349" s="5"/>
      <c r="G6349" s="6">
        <v>187</v>
      </c>
      <c r="H6349" s="8">
        <v>112</v>
      </c>
      <c r="I6349" s="1">
        <v>75</v>
      </c>
      <c r="J6349" s="1">
        <v>5</v>
      </c>
      <c r="K6349" s="1">
        <v>29</v>
      </c>
      <c r="L6349" s="1">
        <v>8</v>
      </c>
      <c r="M6349" s="1">
        <v>1</v>
      </c>
      <c r="N6349" s="9">
        <v>6</v>
      </c>
    </row>
    <row r="6350" spans="4:14" x14ac:dyDescent="0.2">
      <c r="D6350" s="200"/>
      <c r="E6350" s="11"/>
      <c r="F6350" s="10"/>
      <c r="G6350" s="7">
        <v>100</v>
      </c>
      <c r="H6350" s="72">
        <v>59.893048128342002</v>
      </c>
      <c r="I6350" s="2">
        <v>40.106951871657998</v>
      </c>
      <c r="J6350" s="2">
        <v>2.673796791444</v>
      </c>
      <c r="K6350" s="2">
        <v>15.508021390373999</v>
      </c>
      <c r="L6350" s="2">
        <v>4.2780748663099999</v>
      </c>
      <c r="M6350" s="2">
        <v>0.53475935828900001</v>
      </c>
      <c r="N6350" s="15">
        <v>3.208556149733</v>
      </c>
    </row>
    <row r="6351" spans="4:14" x14ac:dyDescent="0.2">
      <c r="D6351" s="200"/>
      <c r="E6351" s="4" t="s">
        <v>37</v>
      </c>
      <c r="F6351" s="5"/>
      <c r="G6351" s="6">
        <v>221</v>
      </c>
      <c r="H6351" s="8">
        <v>138</v>
      </c>
      <c r="I6351" s="1">
        <v>99</v>
      </c>
      <c r="J6351" s="1">
        <v>3</v>
      </c>
      <c r="K6351" s="1">
        <v>34</v>
      </c>
      <c r="L6351" s="1">
        <v>10</v>
      </c>
      <c r="M6351" s="1">
        <v>0</v>
      </c>
      <c r="N6351" s="9">
        <v>2</v>
      </c>
    </row>
    <row r="6352" spans="4:14" x14ac:dyDescent="0.2">
      <c r="D6352" s="200"/>
      <c r="E6352" s="11"/>
      <c r="F6352" s="10"/>
      <c r="G6352" s="7">
        <v>100</v>
      </c>
      <c r="H6352" s="18">
        <v>62.443438914026999</v>
      </c>
      <c r="I6352" s="25">
        <v>44.796380090497998</v>
      </c>
      <c r="J6352" s="2">
        <v>1.357466063348</v>
      </c>
      <c r="K6352" s="2">
        <v>15.384615384615</v>
      </c>
      <c r="L6352" s="2">
        <v>4.524886877828</v>
      </c>
      <c r="M6352" s="16">
        <v>0</v>
      </c>
      <c r="N6352" s="15">
        <v>0.904977375566</v>
      </c>
    </row>
    <row r="6353" spans="2:14" x14ac:dyDescent="0.2">
      <c r="D6353" s="200"/>
      <c r="E6353" s="4" t="s">
        <v>38</v>
      </c>
      <c r="F6353" s="5"/>
      <c r="G6353" s="6">
        <v>186</v>
      </c>
      <c r="H6353" s="8">
        <v>115</v>
      </c>
      <c r="I6353" s="1">
        <v>85</v>
      </c>
      <c r="J6353" s="1">
        <v>6</v>
      </c>
      <c r="K6353" s="1">
        <v>32</v>
      </c>
      <c r="L6353" s="1">
        <v>11</v>
      </c>
      <c r="M6353" s="1">
        <v>1</v>
      </c>
      <c r="N6353" s="9">
        <v>2</v>
      </c>
    </row>
    <row r="6354" spans="2:14" x14ac:dyDescent="0.2">
      <c r="D6354" s="200"/>
      <c r="E6354" s="11"/>
      <c r="F6354" s="10"/>
      <c r="G6354" s="7">
        <v>100</v>
      </c>
      <c r="H6354" s="18">
        <v>61.827956989246999</v>
      </c>
      <c r="I6354" s="25">
        <v>45.698924731182998</v>
      </c>
      <c r="J6354" s="2">
        <v>3.2258064516129998</v>
      </c>
      <c r="K6354" s="2">
        <v>17.204301075269001</v>
      </c>
      <c r="L6354" s="2">
        <v>5.9139784946239997</v>
      </c>
      <c r="M6354" s="2">
        <v>0.53763440860199996</v>
      </c>
      <c r="N6354" s="15">
        <v>1.0752688172039999</v>
      </c>
    </row>
    <row r="6355" spans="2:14" x14ac:dyDescent="0.2">
      <c r="D6355" s="200"/>
      <c r="E6355" s="4" t="s">
        <v>39</v>
      </c>
      <c r="F6355" s="5"/>
      <c r="G6355" s="6">
        <v>223</v>
      </c>
      <c r="H6355" s="8">
        <v>145</v>
      </c>
      <c r="I6355" s="1">
        <v>88</v>
      </c>
      <c r="J6355" s="1">
        <v>2</v>
      </c>
      <c r="K6355" s="1">
        <v>22</v>
      </c>
      <c r="L6355" s="1">
        <v>2</v>
      </c>
      <c r="M6355" s="1">
        <v>2</v>
      </c>
      <c r="N6355" s="9">
        <v>5</v>
      </c>
    </row>
    <row r="6356" spans="2:14" x14ac:dyDescent="0.2">
      <c r="D6356" s="200"/>
      <c r="E6356" s="11"/>
      <c r="F6356" s="10"/>
      <c r="G6356" s="7">
        <v>100</v>
      </c>
      <c r="H6356" s="18">
        <v>65.022421524663997</v>
      </c>
      <c r="I6356" s="2">
        <v>39.461883408071998</v>
      </c>
      <c r="J6356" s="2">
        <v>0.89686098654699997</v>
      </c>
      <c r="K6356" s="2">
        <v>9.8654708520179994</v>
      </c>
      <c r="L6356" s="2">
        <v>0.89686098654699997</v>
      </c>
      <c r="M6356" s="2">
        <v>0.89686098654699997</v>
      </c>
      <c r="N6356" s="15">
        <v>2.2421524663680001</v>
      </c>
    </row>
    <row r="6357" spans="2:14" x14ac:dyDescent="0.2">
      <c r="D6357" s="200"/>
      <c r="E6357" s="4" t="s">
        <v>40</v>
      </c>
      <c r="F6357" s="5"/>
      <c r="G6357" s="6">
        <v>161</v>
      </c>
      <c r="H6357" s="8">
        <v>113</v>
      </c>
      <c r="I6357" s="1">
        <v>42</v>
      </c>
      <c r="J6357" s="1">
        <v>2</v>
      </c>
      <c r="K6357" s="1">
        <v>14</v>
      </c>
      <c r="L6357" s="1">
        <v>0</v>
      </c>
      <c r="M6357" s="1">
        <v>0</v>
      </c>
      <c r="N6357" s="9">
        <v>7</v>
      </c>
    </row>
    <row r="6358" spans="2:14" x14ac:dyDescent="0.2">
      <c r="D6358" s="201"/>
      <c r="E6358" s="45"/>
      <c r="F6358" s="51"/>
      <c r="G6358" s="81">
        <v>100</v>
      </c>
      <c r="H6358" s="115">
        <v>70.186335403727</v>
      </c>
      <c r="I6358" s="108">
        <v>26.086956521739001</v>
      </c>
      <c r="J6358" s="64">
        <v>1.242236024845</v>
      </c>
      <c r="K6358" s="64">
        <v>8.6956521739130004</v>
      </c>
      <c r="L6358" s="62">
        <v>0</v>
      </c>
      <c r="M6358" s="62">
        <v>0</v>
      </c>
      <c r="N6358" s="106">
        <v>4.3478260869570002</v>
      </c>
    </row>
    <row r="6360" spans="2:14" x14ac:dyDescent="0.2">
      <c r="B6360" s="40" t="str">
        <f xml:space="preserve"> HYPERLINK("#'目次'!B160", "[154]")</f>
        <v>[154]</v>
      </c>
      <c r="C6360" s="23" t="s">
        <v>290</v>
      </c>
    </row>
    <row r="6363" spans="2:14" x14ac:dyDescent="0.2">
      <c r="C6363" s="23" t="s">
        <v>48</v>
      </c>
    </row>
    <row r="6364" spans="2:14" ht="24" x14ac:dyDescent="0.2">
      <c r="D6364" s="195"/>
      <c r="E6364" s="196"/>
      <c r="F6364" s="196"/>
      <c r="G6364" s="37" t="s">
        <v>15</v>
      </c>
      <c r="H6364" s="33" t="s">
        <v>281</v>
      </c>
      <c r="I6364" s="13" t="s">
        <v>282</v>
      </c>
      <c r="J6364" s="13" t="s">
        <v>283</v>
      </c>
      <c r="K6364" s="13" t="s">
        <v>174</v>
      </c>
      <c r="L6364" s="13" t="s">
        <v>284</v>
      </c>
      <c r="M6364" s="13" t="s">
        <v>99</v>
      </c>
      <c r="N6364" s="38" t="s">
        <v>18</v>
      </c>
    </row>
    <row r="6365" spans="2:14" x14ac:dyDescent="0.2">
      <c r="D6365" s="197"/>
      <c r="E6365" s="198"/>
      <c r="F6365" s="198"/>
      <c r="G6365" s="35"/>
      <c r="H6365" s="39"/>
      <c r="I6365" s="14"/>
      <c r="J6365" s="14"/>
      <c r="K6365" s="14"/>
      <c r="L6365" s="14"/>
      <c r="M6365" s="14"/>
      <c r="N6365" s="34"/>
    </row>
    <row r="6366" spans="2:14" x14ac:dyDescent="0.2">
      <c r="D6366" s="78"/>
      <c r="E6366" s="79" t="s">
        <v>15</v>
      </c>
      <c r="F6366" s="66"/>
      <c r="G6366" s="36">
        <v>1200</v>
      </c>
      <c r="H6366" s="17">
        <v>786</v>
      </c>
      <c r="I6366" s="17">
        <v>440</v>
      </c>
      <c r="J6366" s="17">
        <v>28</v>
      </c>
      <c r="K6366" s="17">
        <v>153</v>
      </c>
      <c r="L6366" s="17">
        <v>37</v>
      </c>
      <c r="M6366" s="17">
        <v>7</v>
      </c>
      <c r="N6366" s="47">
        <v>28</v>
      </c>
    </row>
    <row r="6367" spans="2:14" x14ac:dyDescent="0.2">
      <c r="D6367" s="45"/>
      <c r="E6367" s="51"/>
      <c r="F6367" s="67"/>
      <c r="G6367" s="7">
        <v>100</v>
      </c>
      <c r="H6367" s="2">
        <v>65.5</v>
      </c>
      <c r="I6367" s="2">
        <v>36.666666666666998</v>
      </c>
      <c r="J6367" s="2">
        <v>2.333333333333</v>
      </c>
      <c r="K6367" s="2">
        <v>12.75</v>
      </c>
      <c r="L6367" s="2">
        <v>3.083333333333</v>
      </c>
      <c r="M6367" s="2">
        <v>0.58333333333299997</v>
      </c>
      <c r="N6367" s="15">
        <v>2.333333333333</v>
      </c>
    </row>
    <row r="6368" spans="2:14" x14ac:dyDescent="0.2">
      <c r="D6368" s="199" t="s">
        <v>49</v>
      </c>
      <c r="E6368" s="22" t="s">
        <v>50</v>
      </c>
      <c r="F6368" s="21"/>
      <c r="G6368" s="19">
        <v>15</v>
      </c>
      <c r="H6368" s="27">
        <v>11</v>
      </c>
      <c r="I6368" s="3">
        <v>2</v>
      </c>
      <c r="J6368" s="3">
        <v>0</v>
      </c>
      <c r="K6368" s="3">
        <v>3</v>
      </c>
      <c r="L6368" s="3">
        <v>0</v>
      </c>
      <c r="M6368" s="3">
        <v>0</v>
      </c>
      <c r="N6368" s="26">
        <v>0</v>
      </c>
    </row>
    <row r="6369" spans="4:14" x14ac:dyDescent="0.2">
      <c r="D6369" s="200"/>
      <c r="E6369" s="11"/>
      <c r="F6369" s="10"/>
      <c r="G6369" s="7">
        <v>100</v>
      </c>
      <c r="H6369" s="70">
        <v>73.333333333333002</v>
      </c>
      <c r="I6369" s="50">
        <v>13.333333333333</v>
      </c>
      <c r="J6369" s="16">
        <v>0</v>
      </c>
      <c r="K6369" s="25">
        <v>20</v>
      </c>
      <c r="L6369" s="16">
        <v>0</v>
      </c>
      <c r="M6369" s="16">
        <v>0</v>
      </c>
      <c r="N6369" s="48">
        <v>0</v>
      </c>
    </row>
    <row r="6370" spans="4:14" x14ac:dyDescent="0.2">
      <c r="D6370" s="200"/>
      <c r="E6370" s="4" t="s">
        <v>51</v>
      </c>
      <c r="F6370" s="5"/>
      <c r="G6370" s="6">
        <v>142</v>
      </c>
      <c r="H6370" s="8">
        <v>109</v>
      </c>
      <c r="I6370" s="1">
        <v>45</v>
      </c>
      <c r="J6370" s="1">
        <v>4</v>
      </c>
      <c r="K6370" s="1">
        <v>17</v>
      </c>
      <c r="L6370" s="1">
        <v>5</v>
      </c>
      <c r="M6370" s="1">
        <v>0</v>
      </c>
      <c r="N6370" s="9">
        <v>4</v>
      </c>
    </row>
    <row r="6371" spans="4:14" x14ac:dyDescent="0.2">
      <c r="D6371" s="200"/>
      <c r="E6371" s="11"/>
      <c r="F6371" s="10"/>
      <c r="G6371" s="7">
        <v>100</v>
      </c>
      <c r="H6371" s="75">
        <v>76.760563380281994</v>
      </c>
      <c r="I6371" s="2">
        <v>31.690140845070001</v>
      </c>
      <c r="J6371" s="2">
        <v>2.8169014084509998</v>
      </c>
      <c r="K6371" s="2">
        <v>11.971830985915</v>
      </c>
      <c r="L6371" s="2">
        <v>3.5211267605629999</v>
      </c>
      <c r="M6371" s="16">
        <v>0</v>
      </c>
      <c r="N6371" s="15">
        <v>2.8169014084509998</v>
      </c>
    </row>
    <row r="6372" spans="4:14" x14ac:dyDescent="0.2">
      <c r="D6372" s="200"/>
      <c r="E6372" s="4" t="s">
        <v>52</v>
      </c>
      <c r="F6372" s="5"/>
      <c r="G6372" s="6">
        <v>26</v>
      </c>
      <c r="H6372" s="8">
        <v>10</v>
      </c>
      <c r="I6372" s="1">
        <v>13</v>
      </c>
      <c r="J6372" s="1">
        <v>1</v>
      </c>
      <c r="K6372" s="1">
        <v>2</v>
      </c>
      <c r="L6372" s="1">
        <v>3</v>
      </c>
      <c r="M6372" s="1">
        <v>1</v>
      </c>
      <c r="N6372" s="9">
        <v>0</v>
      </c>
    </row>
    <row r="6373" spans="4:14" x14ac:dyDescent="0.2">
      <c r="D6373" s="200"/>
      <c r="E6373" s="11"/>
      <c r="F6373" s="10"/>
      <c r="G6373" s="7">
        <v>100</v>
      </c>
      <c r="H6373" s="97">
        <v>38.461538461537998</v>
      </c>
      <c r="I6373" s="41">
        <v>50</v>
      </c>
      <c r="J6373" s="2">
        <v>3.8461538461539999</v>
      </c>
      <c r="K6373" s="30">
        <v>7.6923076923079998</v>
      </c>
      <c r="L6373" s="25">
        <v>11.538461538462</v>
      </c>
      <c r="M6373" s="2">
        <v>3.8461538461539999</v>
      </c>
      <c r="N6373" s="48">
        <v>0</v>
      </c>
    </row>
    <row r="6374" spans="4:14" x14ac:dyDescent="0.2">
      <c r="D6374" s="200"/>
      <c r="E6374" s="4" t="s">
        <v>53</v>
      </c>
      <c r="F6374" s="5"/>
      <c r="G6374" s="6">
        <v>41</v>
      </c>
      <c r="H6374" s="8">
        <v>26</v>
      </c>
      <c r="I6374" s="1">
        <v>21</v>
      </c>
      <c r="J6374" s="1">
        <v>1</v>
      </c>
      <c r="K6374" s="1">
        <v>4</v>
      </c>
      <c r="L6374" s="1">
        <v>5</v>
      </c>
      <c r="M6374" s="1">
        <v>0</v>
      </c>
      <c r="N6374" s="9">
        <v>0</v>
      </c>
    </row>
    <row r="6375" spans="4:14" x14ac:dyDescent="0.2">
      <c r="D6375" s="200"/>
      <c r="E6375" s="11"/>
      <c r="F6375" s="10"/>
      <c r="G6375" s="7">
        <v>100</v>
      </c>
      <c r="H6375" s="18">
        <v>63.414634146341001</v>
      </c>
      <c r="I6375" s="41">
        <v>51.219512195122</v>
      </c>
      <c r="J6375" s="2">
        <v>2.4390243902440001</v>
      </c>
      <c r="K6375" s="2">
        <v>9.7560975609760003</v>
      </c>
      <c r="L6375" s="25">
        <v>12.195121951220001</v>
      </c>
      <c r="M6375" s="16">
        <v>0</v>
      </c>
      <c r="N6375" s="48">
        <v>0</v>
      </c>
    </row>
    <row r="6376" spans="4:14" x14ac:dyDescent="0.2">
      <c r="D6376" s="200"/>
      <c r="E6376" s="4" t="s">
        <v>54</v>
      </c>
      <c r="F6376" s="5"/>
      <c r="G6376" s="6">
        <v>226</v>
      </c>
      <c r="H6376" s="8">
        <v>125</v>
      </c>
      <c r="I6376" s="1">
        <v>102</v>
      </c>
      <c r="J6376" s="1">
        <v>4</v>
      </c>
      <c r="K6376" s="1">
        <v>38</v>
      </c>
      <c r="L6376" s="1">
        <v>10</v>
      </c>
      <c r="M6376" s="1">
        <v>1</v>
      </c>
      <c r="N6376" s="9">
        <v>7</v>
      </c>
    </row>
    <row r="6377" spans="4:14" x14ac:dyDescent="0.2">
      <c r="D6377" s="200"/>
      <c r="E6377" s="11"/>
      <c r="F6377" s="10"/>
      <c r="G6377" s="7">
        <v>100</v>
      </c>
      <c r="H6377" s="97">
        <v>55.309734513274002</v>
      </c>
      <c r="I6377" s="25">
        <v>45.132743362832002</v>
      </c>
      <c r="J6377" s="2">
        <v>1.769911504425</v>
      </c>
      <c r="K6377" s="2">
        <v>16.814159292035001</v>
      </c>
      <c r="L6377" s="2">
        <v>4.424778761062</v>
      </c>
      <c r="M6377" s="2">
        <v>0.44247787610599998</v>
      </c>
      <c r="N6377" s="15">
        <v>3.0973451327429999</v>
      </c>
    </row>
    <row r="6378" spans="4:14" x14ac:dyDescent="0.2">
      <c r="D6378" s="200"/>
      <c r="E6378" s="4" t="s">
        <v>55</v>
      </c>
      <c r="F6378" s="5"/>
      <c r="G6378" s="6">
        <v>125</v>
      </c>
      <c r="H6378" s="8">
        <v>87</v>
      </c>
      <c r="I6378" s="1">
        <v>44</v>
      </c>
      <c r="J6378" s="1">
        <v>4</v>
      </c>
      <c r="K6378" s="1">
        <v>9</v>
      </c>
      <c r="L6378" s="1">
        <v>4</v>
      </c>
      <c r="M6378" s="1">
        <v>1</v>
      </c>
      <c r="N6378" s="9">
        <v>3</v>
      </c>
    </row>
    <row r="6379" spans="4:14" x14ac:dyDescent="0.2">
      <c r="D6379" s="200"/>
      <c r="E6379" s="11"/>
      <c r="F6379" s="10"/>
      <c r="G6379" s="7">
        <v>100</v>
      </c>
      <c r="H6379" s="18">
        <v>69.599999999999994</v>
      </c>
      <c r="I6379" s="2">
        <v>35.200000000000003</v>
      </c>
      <c r="J6379" s="2">
        <v>3.2</v>
      </c>
      <c r="K6379" s="30">
        <v>7.2</v>
      </c>
      <c r="L6379" s="2">
        <v>3.2</v>
      </c>
      <c r="M6379" s="2">
        <v>0.8</v>
      </c>
      <c r="N6379" s="15">
        <v>2.4</v>
      </c>
    </row>
    <row r="6380" spans="4:14" x14ac:dyDescent="0.2">
      <c r="D6380" s="200"/>
      <c r="E6380" s="4" t="s">
        <v>56</v>
      </c>
      <c r="F6380" s="5"/>
      <c r="G6380" s="6">
        <v>190</v>
      </c>
      <c r="H6380" s="8">
        <v>114</v>
      </c>
      <c r="I6380" s="1">
        <v>83</v>
      </c>
      <c r="J6380" s="1">
        <v>2</v>
      </c>
      <c r="K6380" s="1">
        <v>34</v>
      </c>
      <c r="L6380" s="1">
        <v>4</v>
      </c>
      <c r="M6380" s="1">
        <v>1</v>
      </c>
      <c r="N6380" s="9">
        <v>2</v>
      </c>
    </row>
    <row r="6381" spans="4:14" x14ac:dyDescent="0.2">
      <c r="D6381" s="200"/>
      <c r="E6381" s="11"/>
      <c r="F6381" s="10"/>
      <c r="G6381" s="7">
        <v>100</v>
      </c>
      <c r="H6381" s="72">
        <v>60</v>
      </c>
      <c r="I6381" s="25">
        <v>43.684210526316001</v>
      </c>
      <c r="J6381" s="2">
        <v>1.052631578947</v>
      </c>
      <c r="K6381" s="25">
        <v>17.894736842105001</v>
      </c>
      <c r="L6381" s="2">
        <v>2.1052631578950001</v>
      </c>
      <c r="M6381" s="2">
        <v>0.52631578947400004</v>
      </c>
      <c r="N6381" s="15">
        <v>1.052631578947</v>
      </c>
    </row>
    <row r="6382" spans="4:14" x14ac:dyDescent="0.2">
      <c r="D6382" s="200"/>
      <c r="E6382" s="4" t="s">
        <v>57</v>
      </c>
      <c r="F6382" s="5"/>
      <c r="G6382" s="6">
        <v>185</v>
      </c>
      <c r="H6382" s="8">
        <v>115</v>
      </c>
      <c r="I6382" s="1">
        <v>81</v>
      </c>
      <c r="J6382" s="1">
        <v>5</v>
      </c>
      <c r="K6382" s="1">
        <v>26</v>
      </c>
      <c r="L6382" s="1">
        <v>3</v>
      </c>
      <c r="M6382" s="1">
        <v>0</v>
      </c>
      <c r="N6382" s="9">
        <v>2</v>
      </c>
    </row>
    <row r="6383" spans="4:14" x14ac:dyDescent="0.2">
      <c r="D6383" s="200"/>
      <c r="E6383" s="11"/>
      <c r="F6383" s="10"/>
      <c r="G6383" s="7">
        <v>100</v>
      </c>
      <c r="H6383" s="18">
        <v>62.162162162161998</v>
      </c>
      <c r="I6383" s="25">
        <v>43.783783783784003</v>
      </c>
      <c r="J6383" s="2">
        <v>2.7027027027030002</v>
      </c>
      <c r="K6383" s="2">
        <v>14.054054054053999</v>
      </c>
      <c r="L6383" s="2">
        <v>1.6216216216220001</v>
      </c>
      <c r="M6383" s="16">
        <v>0</v>
      </c>
      <c r="N6383" s="15">
        <v>1.0810810810810001</v>
      </c>
    </row>
    <row r="6384" spans="4:14" x14ac:dyDescent="0.2">
      <c r="D6384" s="200"/>
      <c r="E6384" s="4" t="s">
        <v>58</v>
      </c>
      <c r="F6384" s="5"/>
      <c r="G6384" s="6">
        <v>113</v>
      </c>
      <c r="H6384" s="8">
        <v>92</v>
      </c>
      <c r="I6384" s="1">
        <v>15</v>
      </c>
      <c r="J6384" s="1">
        <v>4</v>
      </c>
      <c r="K6384" s="1">
        <v>6</v>
      </c>
      <c r="L6384" s="1">
        <v>2</v>
      </c>
      <c r="M6384" s="1">
        <v>3</v>
      </c>
      <c r="N6384" s="9">
        <v>4</v>
      </c>
    </row>
    <row r="6385" spans="4:14" x14ac:dyDescent="0.2">
      <c r="D6385" s="200"/>
      <c r="E6385" s="11"/>
      <c r="F6385" s="10"/>
      <c r="G6385" s="7">
        <v>100</v>
      </c>
      <c r="H6385" s="75">
        <v>81.415929203540003</v>
      </c>
      <c r="I6385" s="50">
        <v>13.274336283186001</v>
      </c>
      <c r="J6385" s="2">
        <v>3.53982300885</v>
      </c>
      <c r="K6385" s="30">
        <v>5.3097345132739999</v>
      </c>
      <c r="L6385" s="2">
        <v>1.769911504425</v>
      </c>
      <c r="M6385" s="2">
        <v>2.654867256637</v>
      </c>
      <c r="N6385" s="15">
        <v>3.53982300885</v>
      </c>
    </row>
    <row r="6386" spans="4:14" x14ac:dyDescent="0.2">
      <c r="D6386" s="200"/>
      <c r="E6386" s="4" t="s">
        <v>59</v>
      </c>
      <c r="F6386" s="5"/>
      <c r="G6386" s="6">
        <v>136</v>
      </c>
      <c r="H6386" s="8">
        <v>97</v>
      </c>
      <c r="I6386" s="1">
        <v>33</v>
      </c>
      <c r="J6386" s="1">
        <v>3</v>
      </c>
      <c r="K6386" s="1">
        <v>14</v>
      </c>
      <c r="L6386" s="1">
        <v>1</v>
      </c>
      <c r="M6386" s="1">
        <v>0</v>
      </c>
      <c r="N6386" s="9">
        <v>6</v>
      </c>
    </row>
    <row r="6387" spans="4:14" x14ac:dyDescent="0.2">
      <c r="D6387" s="200"/>
      <c r="E6387" s="11"/>
      <c r="F6387" s="10"/>
      <c r="G6387" s="7">
        <v>100</v>
      </c>
      <c r="H6387" s="70">
        <v>71.323529411764994</v>
      </c>
      <c r="I6387" s="50">
        <v>24.264705882352999</v>
      </c>
      <c r="J6387" s="2">
        <v>2.2058823529409999</v>
      </c>
      <c r="K6387" s="2">
        <v>10.294117647059</v>
      </c>
      <c r="L6387" s="2">
        <v>0.73529411764700003</v>
      </c>
      <c r="M6387" s="16">
        <v>0</v>
      </c>
      <c r="N6387" s="15">
        <v>4.4117647058819998</v>
      </c>
    </row>
    <row r="6388" spans="4:14" x14ac:dyDescent="0.2">
      <c r="D6388" s="199" t="s">
        <v>60</v>
      </c>
      <c r="E6388" s="22" t="s">
        <v>61</v>
      </c>
      <c r="F6388" s="21"/>
      <c r="G6388" s="19">
        <v>205</v>
      </c>
      <c r="H6388" s="27">
        <v>151</v>
      </c>
      <c r="I6388" s="3">
        <v>45</v>
      </c>
      <c r="J6388" s="3">
        <v>5</v>
      </c>
      <c r="K6388" s="3">
        <v>29</v>
      </c>
      <c r="L6388" s="3">
        <v>3</v>
      </c>
      <c r="M6388" s="3">
        <v>0</v>
      </c>
      <c r="N6388" s="26">
        <v>5</v>
      </c>
    </row>
    <row r="6389" spans="4:14" x14ac:dyDescent="0.2">
      <c r="D6389" s="200"/>
      <c r="E6389" s="11"/>
      <c r="F6389" s="10"/>
      <c r="G6389" s="7">
        <v>100</v>
      </c>
      <c r="H6389" s="70">
        <v>73.658536585365994</v>
      </c>
      <c r="I6389" s="50">
        <v>21.951219512194999</v>
      </c>
      <c r="J6389" s="2">
        <v>2.4390243902440001</v>
      </c>
      <c r="K6389" s="2">
        <v>14.146341463415</v>
      </c>
      <c r="L6389" s="2">
        <v>1.4634146341459999</v>
      </c>
      <c r="M6389" s="16">
        <v>0</v>
      </c>
      <c r="N6389" s="15">
        <v>2.4390243902440001</v>
      </c>
    </row>
    <row r="6390" spans="4:14" x14ac:dyDescent="0.2">
      <c r="D6390" s="200"/>
      <c r="E6390" s="4" t="s">
        <v>62</v>
      </c>
      <c r="F6390" s="5"/>
      <c r="G6390" s="6">
        <v>160</v>
      </c>
      <c r="H6390" s="8">
        <v>114</v>
      </c>
      <c r="I6390" s="1">
        <v>55</v>
      </c>
      <c r="J6390" s="1">
        <v>3</v>
      </c>
      <c r="K6390" s="1">
        <v>12</v>
      </c>
      <c r="L6390" s="1">
        <v>4</v>
      </c>
      <c r="M6390" s="1">
        <v>2</v>
      </c>
      <c r="N6390" s="9">
        <v>1</v>
      </c>
    </row>
    <row r="6391" spans="4:14" x14ac:dyDescent="0.2">
      <c r="D6391" s="200"/>
      <c r="E6391" s="11"/>
      <c r="F6391" s="10"/>
      <c r="G6391" s="7">
        <v>100</v>
      </c>
      <c r="H6391" s="70">
        <v>71.25</v>
      </c>
      <c r="I6391" s="2">
        <v>34.375</v>
      </c>
      <c r="J6391" s="2">
        <v>1.875</v>
      </c>
      <c r="K6391" s="30">
        <v>7.5</v>
      </c>
      <c r="L6391" s="2">
        <v>2.5</v>
      </c>
      <c r="M6391" s="2">
        <v>1.25</v>
      </c>
      <c r="N6391" s="15">
        <v>0.625</v>
      </c>
    </row>
    <row r="6392" spans="4:14" x14ac:dyDescent="0.2">
      <c r="D6392" s="200"/>
      <c r="E6392" s="4" t="s">
        <v>63</v>
      </c>
      <c r="F6392" s="5"/>
      <c r="G6392" s="6">
        <v>121</v>
      </c>
      <c r="H6392" s="8">
        <v>74</v>
      </c>
      <c r="I6392" s="1">
        <v>45</v>
      </c>
      <c r="J6392" s="1">
        <v>1</v>
      </c>
      <c r="K6392" s="1">
        <v>18</v>
      </c>
      <c r="L6392" s="1">
        <v>3</v>
      </c>
      <c r="M6392" s="1">
        <v>0</v>
      </c>
      <c r="N6392" s="9">
        <v>2</v>
      </c>
    </row>
    <row r="6393" spans="4:14" x14ac:dyDescent="0.2">
      <c r="D6393" s="200"/>
      <c r="E6393" s="11"/>
      <c r="F6393" s="10"/>
      <c r="G6393" s="7">
        <v>100</v>
      </c>
      <c r="H6393" s="18">
        <v>61.157024793387997</v>
      </c>
      <c r="I6393" s="2">
        <v>37.190082644627999</v>
      </c>
      <c r="J6393" s="2">
        <v>0.82644628099200002</v>
      </c>
      <c r="K6393" s="2">
        <v>14.876033057851</v>
      </c>
      <c r="L6393" s="2">
        <v>2.4793388429749998</v>
      </c>
      <c r="M6393" s="16">
        <v>0</v>
      </c>
      <c r="N6393" s="15">
        <v>1.6528925619829999</v>
      </c>
    </row>
    <row r="6394" spans="4:14" x14ac:dyDescent="0.2">
      <c r="D6394" s="200"/>
      <c r="E6394" s="4" t="s">
        <v>64</v>
      </c>
      <c r="F6394" s="5"/>
      <c r="G6394" s="6">
        <v>124</v>
      </c>
      <c r="H6394" s="8">
        <v>78</v>
      </c>
      <c r="I6394" s="1">
        <v>48</v>
      </c>
      <c r="J6394" s="1">
        <v>4</v>
      </c>
      <c r="K6394" s="1">
        <v>11</v>
      </c>
      <c r="L6394" s="1">
        <v>2</v>
      </c>
      <c r="M6394" s="1">
        <v>0</v>
      </c>
      <c r="N6394" s="9">
        <v>5</v>
      </c>
    </row>
    <row r="6395" spans="4:14" x14ac:dyDescent="0.2">
      <c r="D6395" s="200"/>
      <c r="E6395" s="11"/>
      <c r="F6395" s="10"/>
      <c r="G6395" s="7">
        <v>100</v>
      </c>
      <c r="H6395" s="18">
        <v>62.903225806451999</v>
      </c>
      <c r="I6395" s="2">
        <v>38.709677419355003</v>
      </c>
      <c r="J6395" s="2">
        <v>3.2258064516129998</v>
      </c>
      <c r="K6395" s="2">
        <v>8.8709677419350008</v>
      </c>
      <c r="L6395" s="2">
        <v>1.6129032258060001</v>
      </c>
      <c r="M6395" s="16">
        <v>0</v>
      </c>
      <c r="N6395" s="15">
        <v>4.0322580645160002</v>
      </c>
    </row>
    <row r="6396" spans="4:14" x14ac:dyDescent="0.2">
      <c r="D6396" s="200"/>
      <c r="E6396" s="4" t="s">
        <v>65</v>
      </c>
      <c r="F6396" s="5"/>
      <c r="G6396" s="6">
        <v>109</v>
      </c>
      <c r="H6396" s="8">
        <v>63</v>
      </c>
      <c r="I6396" s="1">
        <v>45</v>
      </c>
      <c r="J6396" s="1">
        <v>3</v>
      </c>
      <c r="K6396" s="1">
        <v>15</v>
      </c>
      <c r="L6396" s="1">
        <v>4</v>
      </c>
      <c r="M6396" s="1">
        <v>2</v>
      </c>
      <c r="N6396" s="9">
        <v>5</v>
      </c>
    </row>
    <row r="6397" spans="4:14" x14ac:dyDescent="0.2">
      <c r="D6397" s="200"/>
      <c r="E6397" s="11"/>
      <c r="F6397" s="10"/>
      <c r="G6397" s="7">
        <v>100</v>
      </c>
      <c r="H6397" s="72">
        <v>57.798165137615001</v>
      </c>
      <c r="I6397" s="2">
        <v>41.284403669725002</v>
      </c>
      <c r="J6397" s="2">
        <v>2.7522935779819999</v>
      </c>
      <c r="K6397" s="2">
        <v>13.761467889907999</v>
      </c>
      <c r="L6397" s="2">
        <v>3.669724770642</v>
      </c>
      <c r="M6397" s="2">
        <v>1.834862385321</v>
      </c>
      <c r="N6397" s="15">
        <v>4.5871559633030001</v>
      </c>
    </row>
    <row r="6398" spans="4:14" x14ac:dyDescent="0.2">
      <c r="D6398" s="200"/>
      <c r="E6398" s="4" t="s">
        <v>66</v>
      </c>
      <c r="F6398" s="5"/>
      <c r="G6398" s="6">
        <v>104</v>
      </c>
      <c r="H6398" s="8">
        <v>66</v>
      </c>
      <c r="I6398" s="1">
        <v>40</v>
      </c>
      <c r="J6398" s="1">
        <v>1</v>
      </c>
      <c r="K6398" s="1">
        <v>18</v>
      </c>
      <c r="L6398" s="1">
        <v>5</v>
      </c>
      <c r="M6398" s="1">
        <v>1</v>
      </c>
      <c r="N6398" s="9">
        <v>1</v>
      </c>
    </row>
    <row r="6399" spans="4:14" x14ac:dyDescent="0.2">
      <c r="D6399" s="200"/>
      <c r="E6399" s="11"/>
      <c r="F6399" s="10"/>
      <c r="G6399" s="7">
        <v>100</v>
      </c>
      <c r="H6399" s="18">
        <v>63.461538461537998</v>
      </c>
      <c r="I6399" s="2">
        <v>38.461538461537998</v>
      </c>
      <c r="J6399" s="2">
        <v>0.96153846153800004</v>
      </c>
      <c r="K6399" s="2">
        <v>17.307692307692001</v>
      </c>
      <c r="L6399" s="2">
        <v>4.8076923076920002</v>
      </c>
      <c r="M6399" s="2">
        <v>0.96153846153800004</v>
      </c>
      <c r="N6399" s="15">
        <v>0.96153846153800004</v>
      </c>
    </row>
    <row r="6400" spans="4:14" x14ac:dyDescent="0.2">
      <c r="D6400" s="200"/>
      <c r="E6400" s="4" t="s">
        <v>67</v>
      </c>
      <c r="F6400" s="5"/>
      <c r="G6400" s="6">
        <v>139</v>
      </c>
      <c r="H6400" s="8">
        <v>82</v>
      </c>
      <c r="I6400" s="1">
        <v>68</v>
      </c>
      <c r="J6400" s="1">
        <v>6</v>
      </c>
      <c r="K6400" s="1">
        <v>19</v>
      </c>
      <c r="L6400" s="1">
        <v>7</v>
      </c>
      <c r="M6400" s="1">
        <v>1</v>
      </c>
      <c r="N6400" s="9">
        <v>1</v>
      </c>
    </row>
    <row r="6401" spans="2:14" x14ac:dyDescent="0.2">
      <c r="D6401" s="200"/>
      <c r="E6401" s="11"/>
      <c r="F6401" s="10"/>
      <c r="G6401" s="7">
        <v>100</v>
      </c>
      <c r="H6401" s="72">
        <v>58.992805755395999</v>
      </c>
      <c r="I6401" s="41">
        <v>48.920863309353003</v>
      </c>
      <c r="J6401" s="2">
        <v>4.3165467625899998</v>
      </c>
      <c r="K6401" s="2">
        <v>13.669064748201</v>
      </c>
      <c r="L6401" s="2">
        <v>5.035971223022</v>
      </c>
      <c r="M6401" s="2">
        <v>0.71942446043200003</v>
      </c>
      <c r="N6401" s="15">
        <v>0.71942446043200003</v>
      </c>
    </row>
    <row r="6402" spans="2:14" x14ac:dyDescent="0.2">
      <c r="D6402" s="200"/>
      <c r="E6402" s="4" t="s">
        <v>68</v>
      </c>
      <c r="F6402" s="5"/>
      <c r="G6402" s="6">
        <v>48</v>
      </c>
      <c r="H6402" s="8">
        <v>25</v>
      </c>
      <c r="I6402" s="1">
        <v>31</v>
      </c>
      <c r="J6402" s="1">
        <v>3</v>
      </c>
      <c r="K6402" s="1">
        <v>8</v>
      </c>
      <c r="L6402" s="1">
        <v>2</v>
      </c>
      <c r="M6402" s="1">
        <v>0</v>
      </c>
      <c r="N6402" s="9">
        <v>0</v>
      </c>
    </row>
    <row r="6403" spans="2:14" x14ac:dyDescent="0.2">
      <c r="D6403" s="200"/>
      <c r="E6403" s="11"/>
      <c r="F6403" s="10"/>
      <c r="G6403" s="7">
        <v>100</v>
      </c>
      <c r="H6403" s="97">
        <v>52.083333333333002</v>
      </c>
      <c r="I6403" s="41">
        <v>64.583333333333002</v>
      </c>
      <c r="J6403" s="2">
        <v>6.25</v>
      </c>
      <c r="K6403" s="2">
        <v>16.666666666666998</v>
      </c>
      <c r="L6403" s="2">
        <v>4.166666666667</v>
      </c>
      <c r="M6403" s="16">
        <v>0</v>
      </c>
      <c r="N6403" s="48">
        <v>0</v>
      </c>
    </row>
    <row r="6404" spans="2:14" x14ac:dyDescent="0.2">
      <c r="D6404" s="200"/>
      <c r="E6404" s="4" t="s">
        <v>69</v>
      </c>
      <c r="F6404" s="5"/>
      <c r="G6404" s="6">
        <v>37</v>
      </c>
      <c r="H6404" s="8">
        <v>24</v>
      </c>
      <c r="I6404" s="1">
        <v>18</v>
      </c>
      <c r="J6404" s="1">
        <v>1</v>
      </c>
      <c r="K6404" s="1">
        <v>6</v>
      </c>
      <c r="L6404" s="1">
        <v>4</v>
      </c>
      <c r="M6404" s="1">
        <v>0</v>
      </c>
      <c r="N6404" s="9">
        <v>0</v>
      </c>
    </row>
    <row r="6405" spans="2:14" x14ac:dyDescent="0.2">
      <c r="D6405" s="200"/>
      <c r="E6405" s="11"/>
      <c r="F6405" s="10"/>
      <c r="G6405" s="7">
        <v>100</v>
      </c>
      <c r="H6405" s="18">
        <v>64.864864864864998</v>
      </c>
      <c r="I6405" s="41">
        <v>48.648648648649001</v>
      </c>
      <c r="J6405" s="2">
        <v>2.7027027027030002</v>
      </c>
      <c r="K6405" s="2">
        <v>16.216216216216001</v>
      </c>
      <c r="L6405" s="25">
        <v>10.810810810811001</v>
      </c>
      <c r="M6405" s="16">
        <v>0</v>
      </c>
      <c r="N6405" s="48">
        <v>0</v>
      </c>
    </row>
    <row r="6406" spans="2:14" x14ac:dyDescent="0.2">
      <c r="D6406" s="199" t="s">
        <v>70</v>
      </c>
      <c r="E6406" s="22" t="s">
        <v>18</v>
      </c>
      <c r="F6406" s="21"/>
      <c r="G6406" s="19">
        <v>0</v>
      </c>
      <c r="H6406" s="27">
        <v>0</v>
      </c>
      <c r="I6406" s="3">
        <v>0</v>
      </c>
      <c r="J6406" s="3">
        <v>0</v>
      </c>
      <c r="K6406" s="3">
        <v>0</v>
      </c>
      <c r="L6406" s="3">
        <v>0</v>
      </c>
      <c r="M6406" s="3">
        <v>0</v>
      </c>
      <c r="N6406" s="26">
        <v>0</v>
      </c>
    </row>
    <row r="6407" spans="2:14" x14ac:dyDescent="0.2">
      <c r="D6407" s="201"/>
      <c r="E6407" s="45"/>
      <c r="F6407" s="51"/>
      <c r="G6407" s="119">
        <v>0</v>
      </c>
      <c r="H6407" s="136">
        <v>0</v>
      </c>
      <c r="I6407" s="83">
        <v>0</v>
      </c>
      <c r="J6407" s="62">
        <v>0</v>
      </c>
      <c r="K6407" s="83">
        <v>0</v>
      </c>
      <c r="L6407" s="62">
        <v>0</v>
      </c>
      <c r="M6407" s="62">
        <v>0</v>
      </c>
      <c r="N6407" s="116">
        <v>0</v>
      </c>
    </row>
    <row r="6409" spans="2:14" x14ac:dyDescent="0.2">
      <c r="B6409" s="40" t="str">
        <f xml:space="preserve"> HYPERLINK("#'目次'!B161", "[155]")</f>
        <v>[155]</v>
      </c>
      <c r="C6409" s="23" t="s">
        <v>290</v>
      </c>
    </row>
    <row r="6412" spans="2:14" x14ac:dyDescent="0.2">
      <c r="C6412" s="23" t="s">
        <v>73</v>
      </c>
    </row>
    <row r="6413" spans="2:14" ht="24" x14ac:dyDescent="0.2">
      <c r="D6413" s="195"/>
      <c r="E6413" s="196"/>
      <c r="F6413" s="196"/>
      <c r="G6413" s="37" t="s">
        <v>15</v>
      </c>
      <c r="H6413" s="33" t="s">
        <v>281</v>
      </c>
      <c r="I6413" s="13" t="s">
        <v>282</v>
      </c>
      <c r="J6413" s="13" t="s">
        <v>283</v>
      </c>
      <c r="K6413" s="13" t="s">
        <v>174</v>
      </c>
      <c r="L6413" s="13" t="s">
        <v>284</v>
      </c>
      <c r="M6413" s="13" t="s">
        <v>99</v>
      </c>
      <c r="N6413" s="38" t="s">
        <v>18</v>
      </c>
    </row>
    <row r="6414" spans="2:14" x14ac:dyDescent="0.2">
      <c r="D6414" s="197"/>
      <c r="E6414" s="198"/>
      <c r="F6414" s="198"/>
      <c r="G6414" s="35"/>
      <c r="H6414" s="39"/>
      <c r="I6414" s="14"/>
      <c r="J6414" s="14"/>
      <c r="K6414" s="14"/>
      <c r="L6414" s="14"/>
      <c r="M6414" s="14"/>
      <c r="N6414" s="34"/>
    </row>
    <row r="6415" spans="2:14" x14ac:dyDescent="0.2">
      <c r="D6415" s="78"/>
      <c r="E6415" s="79" t="s">
        <v>15</v>
      </c>
      <c r="F6415" s="66"/>
      <c r="G6415" s="36">
        <v>1200</v>
      </c>
      <c r="H6415" s="17">
        <v>786</v>
      </c>
      <c r="I6415" s="17">
        <v>440</v>
      </c>
      <c r="J6415" s="17">
        <v>28</v>
      </c>
      <c r="K6415" s="17">
        <v>153</v>
      </c>
      <c r="L6415" s="17">
        <v>37</v>
      </c>
      <c r="M6415" s="17">
        <v>7</v>
      </c>
      <c r="N6415" s="47">
        <v>28</v>
      </c>
    </row>
    <row r="6416" spans="2:14" x14ac:dyDescent="0.2">
      <c r="D6416" s="45"/>
      <c r="E6416" s="51"/>
      <c r="F6416" s="67"/>
      <c r="G6416" s="7">
        <v>100</v>
      </c>
      <c r="H6416" s="2">
        <v>65.5</v>
      </c>
      <c r="I6416" s="2">
        <v>36.666666666666998</v>
      </c>
      <c r="J6416" s="2">
        <v>2.333333333333</v>
      </c>
      <c r="K6416" s="2">
        <v>12.75</v>
      </c>
      <c r="L6416" s="2">
        <v>3.083333333333</v>
      </c>
      <c r="M6416" s="2">
        <v>0.58333333333299997</v>
      </c>
      <c r="N6416" s="15">
        <v>2.333333333333</v>
      </c>
    </row>
    <row r="6417" spans="4:14" x14ac:dyDescent="0.2">
      <c r="D6417" s="199" t="s">
        <v>74</v>
      </c>
      <c r="E6417" s="22" t="s">
        <v>75</v>
      </c>
      <c r="F6417" s="21"/>
      <c r="G6417" s="19">
        <v>592</v>
      </c>
      <c r="H6417" s="27">
        <v>416</v>
      </c>
      <c r="I6417" s="3">
        <v>192</v>
      </c>
      <c r="J6417" s="3">
        <v>13</v>
      </c>
      <c r="K6417" s="3">
        <v>64</v>
      </c>
      <c r="L6417" s="3">
        <v>18</v>
      </c>
      <c r="M6417" s="3">
        <v>0</v>
      </c>
      <c r="N6417" s="26">
        <v>17</v>
      </c>
    </row>
    <row r="6418" spans="4:14" x14ac:dyDescent="0.2">
      <c r="D6418" s="200"/>
      <c r="E6418" s="11"/>
      <c r="F6418" s="10"/>
      <c r="G6418" s="7">
        <v>100</v>
      </c>
      <c r="H6418" s="18">
        <v>70.270270270270004</v>
      </c>
      <c r="I6418" s="2">
        <v>32.432432432432002</v>
      </c>
      <c r="J6418" s="2">
        <v>2.1959459459459998</v>
      </c>
      <c r="K6418" s="2">
        <v>10.810810810811001</v>
      </c>
      <c r="L6418" s="2">
        <v>3.040540540541</v>
      </c>
      <c r="M6418" s="16">
        <v>0</v>
      </c>
      <c r="N6418" s="15">
        <v>2.8716216216219999</v>
      </c>
    </row>
    <row r="6419" spans="4:14" x14ac:dyDescent="0.2">
      <c r="D6419" s="200"/>
      <c r="E6419" s="4" t="s">
        <v>34</v>
      </c>
      <c r="F6419" s="5"/>
      <c r="G6419" s="6">
        <v>37</v>
      </c>
      <c r="H6419" s="8">
        <v>34</v>
      </c>
      <c r="I6419" s="1">
        <v>1</v>
      </c>
      <c r="J6419" s="1">
        <v>0</v>
      </c>
      <c r="K6419" s="1">
        <v>1</v>
      </c>
      <c r="L6419" s="1">
        <v>0</v>
      </c>
      <c r="M6419" s="1">
        <v>0</v>
      </c>
      <c r="N6419" s="9">
        <v>1</v>
      </c>
    </row>
    <row r="6420" spans="4:14" x14ac:dyDescent="0.2">
      <c r="D6420" s="200"/>
      <c r="E6420" s="11"/>
      <c r="F6420" s="10"/>
      <c r="G6420" s="7">
        <v>100</v>
      </c>
      <c r="H6420" s="75">
        <v>91.891891891892001</v>
      </c>
      <c r="I6420" s="50">
        <v>2.7027027027030002</v>
      </c>
      <c r="J6420" s="16">
        <v>0</v>
      </c>
      <c r="K6420" s="50">
        <v>2.7027027027030002</v>
      </c>
      <c r="L6420" s="16">
        <v>0</v>
      </c>
      <c r="M6420" s="16">
        <v>0</v>
      </c>
      <c r="N6420" s="15">
        <v>2.7027027027030002</v>
      </c>
    </row>
    <row r="6421" spans="4:14" x14ac:dyDescent="0.2">
      <c r="D6421" s="200"/>
      <c r="E6421" s="4" t="s">
        <v>35</v>
      </c>
      <c r="F6421" s="5"/>
      <c r="G6421" s="6">
        <v>75</v>
      </c>
      <c r="H6421" s="8">
        <v>59</v>
      </c>
      <c r="I6421" s="1">
        <v>17</v>
      </c>
      <c r="J6421" s="1">
        <v>2</v>
      </c>
      <c r="K6421" s="1">
        <v>11</v>
      </c>
      <c r="L6421" s="1">
        <v>2</v>
      </c>
      <c r="M6421" s="1">
        <v>0</v>
      </c>
      <c r="N6421" s="9">
        <v>1</v>
      </c>
    </row>
    <row r="6422" spans="4:14" x14ac:dyDescent="0.2">
      <c r="D6422" s="200"/>
      <c r="E6422" s="11"/>
      <c r="F6422" s="10"/>
      <c r="G6422" s="7">
        <v>100</v>
      </c>
      <c r="H6422" s="75">
        <v>78.666666666666998</v>
      </c>
      <c r="I6422" s="50">
        <v>22.666666666666998</v>
      </c>
      <c r="J6422" s="2">
        <v>2.666666666667</v>
      </c>
      <c r="K6422" s="2">
        <v>14.666666666667</v>
      </c>
      <c r="L6422" s="2">
        <v>2.666666666667</v>
      </c>
      <c r="M6422" s="16">
        <v>0</v>
      </c>
      <c r="N6422" s="15">
        <v>1.333333333333</v>
      </c>
    </row>
    <row r="6423" spans="4:14" x14ac:dyDescent="0.2">
      <c r="D6423" s="200"/>
      <c r="E6423" s="4" t="s">
        <v>36</v>
      </c>
      <c r="F6423" s="5"/>
      <c r="G6423" s="6">
        <v>95</v>
      </c>
      <c r="H6423" s="8">
        <v>58</v>
      </c>
      <c r="I6423" s="1">
        <v>35</v>
      </c>
      <c r="J6423" s="1">
        <v>3</v>
      </c>
      <c r="K6423" s="1">
        <v>13</v>
      </c>
      <c r="L6423" s="1">
        <v>6</v>
      </c>
      <c r="M6423" s="1">
        <v>0</v>
      </c>
      <c r="N6423" s="9">
        <v>6</v>
      </c>
    </row>
    <row r="6424" spans="4:14" x14ac:dyDescent="0.2">
      <c r="D6424" s="200"/>
      <c r="E6424" s="11"/>
      <c r="F6424" s="10"/>
      <c r="G6424" s="7">
        <v>100</v>
      </c>
      <c r="H6424" s="18">
        <v>61.052631578947</v>
      </c>
      <c r="I6424" s="2">
        <v>36.842105263157997</v>
      </c>
      <c r="J6424" s="2">
        <v>3.1578947368420001</v>
      </c>
      <c r="K6424" s="2">
        <v>13.684210526316001</v>
      </c>
      <c r="L6424" s="2">
        <v>6.3157894736840001</v>
      </c>
      <c r="M6424" s="16">
        <v>0</v>
      </c>
      <c r="N6424" s="15">
        <v>6.3157894736840001</v>
      </c>
    </row>
    <row r="6425" spans="4:14" x14ac:dyDescent="0.2">
      <c r="D6425" s="200"/>
      <c r="E6425" s="4" t="s">
        <v>37</v>
      </c>
      <c r="F6425" s="5"/>
      <c r="G6425" s="6">
        <v>111</v>
      </c>
      <c r="H6425" s="8">
        <v>78</v>
      </c>
      <c r="I6425" s="1">
        <v>45</v>
      </c>
      <c r="J6425" s="1">
        <v>3</v>
      </c>
      <c r="K6425" s="1">
        <v>10</v>
      </c>
      <c r="L6425" s="1">
        <v>4</v>
      </c>
      <c r="M6425" s="1">
        <v>0</v>
      </c>
      <c r="N6425" s="9">
        <v>2</v>
      </c>
    </row>
    <row r="6426" spans="4:14" x14ac:dyDescent="0.2">
      <c r="D6426" s="200"/>
      <c r="E6426" s="11"/>
      <c r="F6426" s="10"/>
      <c r="G6426" s="7">
        <v>100</v>
      </c>
      <c r="H6426" s="18">
        <v>70.270270270270004</v>
      </c>
      <c r="I6426" s="2">
        <v>40.540540540541002</v>
      </c>
      <c r="J6426" s="2">
        <v>2.7027027027030002</v>
      </c>
      <c r="K6426" s="2">
        <v>9.0090090090090005</v>
      </c>
      <c r="L6426" s="2">
        <v>3.6036036036039998</v>
      </c>
      <c r="M6426" s="16">
        <v>0</v>
      </c>
      <c r="N6426" s="15">
        <v>1.8018018018019999</v>
      </c>
    </row>
    <row r="6427" spans="4:14" x14ac:dyDescent="0.2">
      <c r="D6427" s="200"/>
      <c r="E6427" s="4" t="s">
        <v>38</v>
      </c>
      <c r="F6427" s="5"/>
      <c r="G6427" s="6">
        <v>93</v>
      </c>
      <c r="H6427" s="8">
        <v>62</v>
      </c>
      <c r="I6427" s="1">
        <v>33</v>
      </c>
      <c r="J6427" s="1">
        <v>3</v>
      </c>
      <c r="K6427" s="1">
        <v>11</v>
      </c>
      <c r="L6427" s="1">
        <v>4</v>
      </c>
      <c r="M6427" s="1">
        <v>0</v>
      </c>
      <c r="N6427" s="9">
        <v>2</v>
      </c>
    </row>
    <row r="6428" spans="4:14" x14ac:dyDescent="0.2">
      <c r="D6428" s="200"/>
      <c r="E6428" s="11"/>
      <c r="F6428" s="10"/>
      <c r="G6428" s="7">
        <v>100</v>
      </c>
      <c r="H6428" s="18">
        <v>66.666666666666998</v>
      </c>
      <c r="I6428" s="2">
        <v>35.483870967742</v>
      </c>
      <c r="J6428" s="2">
        <v>3.2258064516129998</v>
      </c>
      <c r="K6428" s="2">
        <v>11.827956989246999</v>
      </c>
      <c r="L6428" s="2">
        <v>4.3010752688169998</v>
      </c>
      <c r="M6428" s="16">
        <v>0</v>
      </c>
      <c r="N6428" s="15">
        <v>2.1505376344089999</v>
      </c>
    </row>
    <row r="6429" spans="4:14" x14ac:dyDescent="0.2">
      <c r="D6429" s="200"/>
      <c r="E6429" s="4" t="s">
        <v>39</v>
      </c>
      <c r="F6429" s="5"/>
      <c r="G6429" s="6">
        <v>109</v>
      </c>
      <c r="H6429" s="8">
        <v>72</v>
      </c>
      <c r="I6429" s="1">
        <v>44</v>
      </c>
      <c r="J6429" s="1">
        <v>1</v>
      </c>
      <c r="K6429" s="1">
        <v>12</v>
      </c>
      <c r="L6429" s="1">
        <v>2</v>
      </c>
      <c r="M6429" s="1">
        <v>0</v>
      </c>
      <c r="N6429" s="9">
        <v>2</v>
      </c>
    </row>
    <row r="6430" spans="4:14" x14ac:dyDescent="0.2">
      <c r="D6430" s="200"/>
      <c r="E6430" s="11"/>
      <c r="F6430" s="10"/>
      <c r="G6430" s="7">
        <v>100</v>
      </c>
      <c r="H6430" s="18">
        <v>66.055045871559997</v>
      </c>
      <c r="I6430" s="2">
        <v>40.366972477064003</v>
      </c>
      <c r="J6430" s="2">
        <v>0.91743119266100004</v>
      </c>
      <c r="K6430" s="2">
        <v>11.009174311927</v>
      </c>
      <c r="L6430" s="2">
        <v>1.834862385321</v>
      </c>
      <c r="M6430" s="16">
        <v>0</v>
      </c>
      <c r="N6430" s="15">
        <v>1.834862385321</v>
      </c>
    </row>
    <row r="6431" spans="4:14" x14ac:dyDescent="0.2">
      <c r="D6431" s="200"/>
      <c r="E6431" s="4" t="s">
        <v>40</v>
      </c>
      <c r="F6431" s="5"/>
      <c r="G6431" s="6">
        <v>72</v>
      </c>
      <c r="H6431" s="8">
        <v>53</v>
      </c>
      <c r="I6431" s="1">
        <v>17</v>
      </c>
      <c r="J6431" s="1">
        <v>1</v>
      </c>
      <c r="K6431" s="1">
        <v>6</v>
      </c>
      <c r="L6431" s="1">
        <v>0</v>
      </c>
      <c r="M6431" s="1">
        <v>0</v>
      </c>
      <c r="N6431" s="9">
        <v>3</v>
      </c>
    </row>
    <row r="6432" spans="4:14" x14ac:dyDescent="0.2">
      <c r="D6432" s="200"/>
      <c r="E6432" s="11"/>
      <c r="F6432" s="10"/>
      <c r="G6432" s="7">
        <v>100</v>
      </c>
      <c r="H6432" s="70">
        <v>73.611111111111001</v>
      </c>
      <c r="I6432" s="50">
        <v>23.611111111111001</v>
      </c>
      <c r="J6432" s="2">
        <v>1.3888888888890001</v>
      </c>
      <c r="K6432" s="2">
        <v>8.333333333333</v>
      </c>
      <c r="L6432" s="16">
        <v>0</v>
      </c>
      <c r="M6432" s="16">
        <v>0</v>
      </c>
      <c r="N6432" s="15">
        <v>4.166666666667</v>
      </c>
    </row>
    <row r="6433" spans="4:14" x14ac:dyDescent="0.2">
      <c r="D6433" s="199" t="s">
        <v>76</v>
      </c>
      <c r="E6433" s="22" t="s">
        <v>77</v>
      </c>
      <c r="F6433" s="21"/>
      <c r="G6433" s="19">
        <v>608</v>
      </c>
      <c r="H6433" s="27">
        <v>370</v>
      </c>
      <c r="I6433" s="3">
        <v>248</v>
      </c>
      <c r="J6433" s="3">
        <v>15</v>
      </c>
      <c r="K6433" s="3">
        <v>89</v>
      </c>
      <c r="L6433" s="3">
        <v>19</v>
      </c>
      <c r="M6433" s="3">
        <v>7</v>
      </c>
      <c r="N6433" s="26">
        <v>11</v>
      </c>
    </row>
    <row r="6434" spans="4:14" x14ac:dyDescent="0.2">
      <c r="D6434" s="200"/>
      <c r="E6434" s="11"/>
      <c r="F6434" s="10"/>
      <c r="G6434" s="7">
        <v>100</v>
      </c>
      <c r="H6434" s="18">
        <v>60.855263157895003</v>
      </c>
      <c r="I6434" s="2">
        <v>40.789473684211004</v>
      </c>
      <c r="J6434" s="2">
        <v>2.4671052631579999</v>
      </c>
      <c r="K6434" s="2">
        <v>14.638157894737001</v>
      </c>
      <c r="L6434" s="2">
        <v>3.125</v>
      </c>
      <c r="M6434" s="2">
        <v>1.151315789474</v>
      </c>
      <c r="N6434" s="15">
        <v>1.8092105263160001</v>
      </c>
    </row>
    <row r="6435" spans="4:14" x14ac:dyDescent="0.2">
      <c r="D6435" s="200"/>
      <c r="E6435" s="4" t="s">
        <v>34</v>
      </c>
      <c r="F6435" s="5"/>
      <c r="G6435" s="6">
        <v>37</v>
      </c>
      <c r="H6435" s="8">
        <v>27</v>
      </c>
      <c r="I6435" s="1">
        <v>5</v>
      </c>
      <c r="J6435" s="1">
        <v>1</v>
      </c>
      <c r="K6435" s="1">
        <v>3</v>
      </c>
      <c r="L6435" s="1">
        <v>1</v>
      </c>
      <c r="M6435" s="1">
        <v>3</v>
      </c>
      <c r="N6435" s="9">
        <v>1</v>
      </c>
    </row>
    <row r="6436" spans="4:14" x14ac:dyDescent="0.2">
      <c r="D6436" s="200"/>
      <c r="E6436" s="11"/>
      <c r="F6436" s="10"/>
      <c r="G6436" s="7">
        <v>100</v>
      </c>
      <c r="H6436" s="70">
        <v>72.972972972972997</v>
      </c>
      <c r="I6436" s="50">
        <v>13.513513513514001</v>
      </c>
      <c r="J6436" s="2">
        <v>2.7027027027030002</v>
      </c>
      <c r="K6436" s="2">
        <v>8.1081081081080004</v>
      </c>
      <c r="L6436" s="2">
        <v>2.7027027027030002</v>
      </c>
      <c r="M6436" s="25">
        <v>8.1081081081080004</v>
      </c>
      <c r="N6436" s="15">
        <v>2.7027027027030002</v>
      </c>
    </row>
    <row r="6437" spans="4:14" x14ac:dyDescent="0.2">
      <c r="D6437" s="200"/>
      <c r="E6437" s="4" t="s">
        <v>35</v>
      </c>
      <c r="F6437" s="5"/>
      <c r="G6437" s="6">
        <v>73</v>
      </c>
      <c r="H6437" s="8">
        <v>43</v>
      </c>
      <c r="I6437" s="1">
        <v>28</v>
      </c>
      <c r="J6437" s="1">
        <v>7</v>
      </c>
      <c r="K6437" s="1">
        <v>7</v>
      </c>
      <c r="L6437" s="1">
        <v>3</v>
      </c>
      <c r="M6437" s="1">
        <v>0</v>
      </c>
      <c r="N6437" s="9">
        <v>3</v>
      </c>
    </row>
    <row r="6438" spans="4:14" x14ac:dyDescent="0.2">
      <c r="D6438" s="200"/>
      <c r="E6438" s="11"/>
      <c r="F6438" s="10"/>
      <c r="G6438" s="7">
        <v>100</v>
      </c>
      <c r="H6438" s="72">
        <v>58.904109589040999</v>
      </c>
      <c r="I6438" s="2">
        <v>38.356164383562003</v>
      </c>
      <c r="J6438" s="25">
        <v>9.5890410958899999</v>
      </c>
      <c r="K6438" s="2">
        <v>9.5890410958899999</v>
      </c>
      <c r="L6438" s="2">
        <v>4.1095890410960001</v>
      </c>
      <c r="M6438" s="16">
        <v>0</v>
      </c>
      <c r="N6438" s="15">
        <v>4.1095890410960001</v>
      </c>
    </row>
    <row r="6439" spans="4:14" x14ac:dyDescent="0.2">
      <c r="D6439" s="200"/>
      <c r="E6439" s="4" t="s">
        <v>36</v>
      </c>
      <c r="F6439" s="5"/>
      <c r="G6439" s="6">
        <v>92</v>
      </c>
      <c r="H6439" s="8">
        <v>54</v>
      </c>
      <c r="I6439" s="1">
        <v>40</v>
      </c>
      <c r="J6439" s="1">
        <v>2</v>
      </c>
      <c r="K6439" s="1">
        <v>16</v>
      </c>
      <c r="L6439" s="1">
        <v>2</v>
      </c>
      <c r="M6439" s="1">
        <v>1</v>
      </c>
      <c r="N6439" s="9">
        <v>0</v>
      </c>
    </row>
    <row r="6440" spans="4:14" x14ac:dyDescent="0.2">
      <c r="D6440" s="200"/>
      <c r="E6440" s="11"/>
      <c r="F6440" s="10"/>
      <c r="G6440" s="7">
        <v>100</v>
      </c>
      <c r="H6440" s="72">
        <v>58.695652173912997</v>
      </c>
      <c r="I6440" s="25">
        <v>43.478260869564998</v>
      </c>
      <c r="J6440" s="2">
        <v>2.1739130434780001</v>
      </c>
      <c r="K6440" s="2">
        <v>17.391304347826001</v>
      </c>
      <c r="L6440" s="2">
        <v>2.1739130434780001</v>
      </c>
      <c r="M6440" s="2">
        <v>1.086956521739</v>
      </c>
      <c r="N6440" s="48">
        <v>0</v>
      </c>
    </row>
    <row r="6441" spans="4:14" x14ac:dyDescent="0.2">
      <c r="D6441" s="200"/>
      <c r="E6441" s="4" t="s">
        <v>37</v>
      </c>
      <c r="F6441" s="5"/>
      <c r="G6441" s="6">
        <v>110</v>
      </c>
      <c r="H6441" s="8">
        <v>60</v>
      </c>
      <c r="I6441" s="1">
        <v>54</v>
      </c>
      <c r="J6441" s="1">
        <v>0</v>
      </c>
      <c r="K6441" s="1">
        <v>24</v>
      </c>
      <c r="L6441" s="1">
        <v>6</v>
      </c>
      <c r="M6441" s="1">
        <v>0</v>
      </c>
      <c r="N6441" s="9">
        <v>0</v>
      </c>
    </row>
    <row r="6442" spans="4:14" x14ac:dyDescent="0.2">
      <c r="D6442" s="200"/>
      <c r="E6442" s="11"/>
      <c r="F6442" s="10"/>
      <c r="G6442" s="7">
        <v>100</v>
      </c>
      <c r="H6442" s="97">
        <v>54.545454545455001</v>
      </c>
      <c r="I6442" s="41">
        <v>49.090909090909001</v>
      </c>
      <c r="J6442" s="16">
        <v>0</v>
      </c>
      <c r="K6442" s="25">
        <v>21.818181818182001</v>
      </c>
      <c r="L6442" s="2">
        <v>5.4545454545450003</v>
      </c>
      <c r="M6442" s="16">
        <v>0</v>
      </c>
      <c r="N6442" s="48">
        <v>0</v>
      </c>
    </row>
    <row r="6443" spans="4:14" x14ac:dyDescent="0.2">
      <c r="D6443" s="200"/>
      <c r="E6443" s="4" t="s">
        <v>38</v>
      </c>
      <c r="F6443" s="5"/>
      <c r="G6443" s="6">
        <v>93</v>
      </c>
      <c r="H6443" s="8">
        <v>53</v>
      </c>
      <c r="I6443" s="1">
        <v>52</v>
      </c>
      <c r="J6443" s="1">
        <v>3</v>
      </c>
      <c r="K6443" s="1">
        <v>21</v>
      </c>
      <c r="L6443" s="1">
        <v>7</v>
      </c>
      <c r="M6443" s="1">
        <v>1</v>
      </c>
      <c r="N6443" s="9">
        <v>0</v>
      </c>
    </row>
    <row r="6444" spans="4:14" x14ac:dyDescent="0.2">
      <c r="D6444" s="200"/>
      <c r="E6444" s="11"/>
      <c r="F6444" s="10"/>
      <c r="G6444" s="7">
        <v>100</v>
      </c>
      <c r="H6444" s="72">
        <v>56.989247311828002</v>
      </c>
      <c r="I6444" s="41">
        <v>55.913978494623997</v>
      </c>
      <c r="J6444" s="2">
        <v>3.2258064516129998</v>
      </c>
      <c r="K6444" s="25">
        <v>22.580645161290001</v>
      </c>
      <c r="L6444" s="2">
        <v>7.5268817204299996</v>
      </c>
      <c r="M6444" s="2">
        <v>1.0752688172039999</v>
      </c>
      <c r="N6444" s="48">
        <v>0</v>
      </c>
    </row>
    <row r="6445" spans="4:14" x14ac:dyDescent="0.2">
      <c r="D6445" s="200"/>
      <c r="E6445" s="4" t="s">
        <v>39</v>
      </c>
      <c r="F6445" s="5"/>
      <c r="G6445" s="6">
        <v>114</v>
      </c>
      <c r="H6445" s="8">
        <v>73</v>
      </c>
      <c r="I6445" s="1">
        <v>44</v>
      </c>
      <c r="J6445" s="1">
        <v>1</v>
      </c>
      <c r="K6445" s="1">
        <v>10</v>
      </c>
      <c r="L6445" s="1">
        <v>0</v>
      </c>
      <c r="M6445" s="1">
        <v>2</v>
      </c>
      <c r="N6445" s="9">
        <v>3</v>
      </c>
    </row>
    <row r="6446" spans="4:14" x14ac:dyDescent="0.2">
      <c r="D6446" s="200"/>
      <c r="E6446" s="11"/>
      <c r="F6446" s="10"/>
      <c r="G6446" s="7">
        <v>100</v>
      </c>
      <c r="H6446" s="18">
        <v>64.035087719298005</v>
      </c>
      <c r="I6446" s="2">
        <v>38.596491228070001</v>
      </c>
      <c r="J6446" s="2">
        <v>0.87719298245599997</v>
      </c>
      <c r="K6446" s="2">
        <v>8.7719298245609991</v>
      </c>
      <c r="L6446" s="16">
        <v>0</v>
      </c>
      <c r="M6446" s="2">
        <v>1.7543859649119999</v>
      </c>
      <c r="N6446" s="15">
        <v>2.6315789473679998</v>
      </c>
    </row>
    <row r="6447" spans="4:14" x14ac:dyDescent="0.2">
      <c r="D6447" s="200"/>
      <c r="E6447" s="4" t="s">
        <v>40</v>
      </c>
      <c r="F6447" s="5"/>
      <c r="G6447" s="6">
        <v>89</v>
      </c>
      <c r="H6447" s="8">
        <v>60</v>
      </c>
      <c r="I6447" s="1">
        <v>25</v>
      </c>
      <c r="J6447" s="1">
        <v>1</v>
      </c>
      <c r="K6447" s="1">
        <v>8</v>
      </c>
      <c r="L6447" s="1">
        <v>0</v>
      </c>
      <c r="M6447" s="1">
        <v>0</v>
      </c>
      <c r="N6447" s="9">
        <v>4</v>
      </c>
    </row>
    <row r="6448" spans="4:14" x14ac:dyDescent="0.2">
      <c r="D6448" s="201"/>
      <c r="E6448" s="45"/>
      <c r="F6448" s="51"/>
      <c r="G6448" s="81">
        <v>100</v>
      </c>
      <c r="H6448" s="115">
        <v>67.415730337078998</v>
      </c>
      <c r="I6448" s="126">
        <v>28.089887640449</v>
      </c>
      <c r="J6448" s="64">
        <v>1.123595505618</v>
      </c>
      <c r="K6448" s="64">
        <v>8.9887640449440003</v>
      </c>
      <c r="L6448" s="62">
        <v>0</v>
      </c>
      <c r="M6448" s="62">
        <v>0</v>
      </c>
      <c r="N6448" s="106">
        <v>4.4943820224720001</v>
      </c>
    </row>
    <row r="6450" spans="2:14" x14ac:dyDescent="0.2">
      <c r="B6450" s="40" t="str">
        <f xml:space="preserve"> HYPERLINK("#'目次'!B162", "[156]")</f>
        <v>[156]</v>
      </c>
      <c r="C6450" s="23" t="s">
        <v>290</v>
      </c>
    </row>
    <row r="6453" spans="2:14" x14ac:dyDescent="0.2">
      <c r="C6453" s="23" t="s">
        <v>80</v>
      </c>
    </row>
    <row r="6454" spans="2:14" ht="24" x14ac:dyDescent="0.2">
      <c r="E6454" s="195"/>
      <c r="F6454" s="196"/>
      <c r="G6454" s="37" t="s">
        <v>15</v>
      </c>
      <c r="H6454" s="33" t="s">
        <v>281</v>
      </c>
      <c r="I6454" s="13" t="s">
        <v>282</v>
      </c>
      <c r="J6454" s="13" t="s">
        <v>283</v>
      </c>
      <c r="K6454" s="13" t="s">
        <v>174</v>
      </c>
      <c r="L6454" s="13" t="s">
        <v>284</v>
      </c>
      <c r="M6454" s="13" t="s">
        <v>99</v>
      </c>
      <c r="N6454" s="38" t="s">
        <v>18</v>
      </c>
    </row>
    <row r="6455" spans="2:14" x14ac:dyDescent="0.2">
      <c r="E6455" s="197"/>
      <c r="F6455" s="198"/>
      <c r="G6455" s="35"/>
      <c r="H6455" s="39"/>
      <c r="I6455" s="14"/>
      <c r="J6455" s="14"/>
      <c r="K6455" s="14"/>
      <c r="L6455" s="14"/>
      <c r="M6455" s="14"/>
      <c r="N6455" s="34"/>
    </row>
    <row r="6456" spans="2:14" x14ac:dyDescent="0.2">
      <c r="E6456" s="120" t="s">
        <v>15</v>
      </c>
      <c r="F6456" s="66"/>
      <c r="G6456" s="36">
        <v>1200</v>
      </c>
      <c r="H6456" s="17">
        <v>786</v>
      </c>
      <c r="I6456" s="17">
        <v>440</v>
      </c>
      <c r="J6456" s="17">
        <v>28</v>
      </c>
      <c r="K6456" s="17">
        <v>153</v>
      </c>
      <c r="L6456" s="17">
        <v>37</v>
      </c>
      <c r="M6456" s="17">
        <v>7</v>
      </c>
      <c r="N6456" s="47">
        <v>28</v>
      </c>
    </row>
    <row r="6457" spans="2:14" x14ac:dyDescent="0.2">
      <c r="E6457" s="45"/>
      <c r="F6457" s="67"/>
      <c r="G6457" s="7">
        <v>100</v>
      </c>
      <c r="H6457" s="2">
        <v>65.5</v>
      </c>
      <c r="I6457" s="2">
        <v>36.666666666666998</v>
      </c>
      <c r="J6457" s="2">
        <v>2.333333333333</v>
      </c>
      <c r="K6457" s="2">
        <v>12.75</v>
      </c>
      <c r="L6457" s="2">
        <v>3.083333333333</v>
      </c>
      <c r="M6457" s="2">
        <v>0.58333333333299997</v>
      </c>
      <c r="N6457" s="15">
        <v>2.333333333333</v>
      </c>
    </row>
    <row r="6458" spans="2:14" x14ac:dyDescent="0.2">
      <c r="E6458" s="4" t="s">
        <v>81</v>
      </c>
      <c r="F6458" s="5"/>
      <c r="G6458" s="19">
        <v>48</v>
      </c>
      <c r="H6458" s="27">
        <v>34</v>
      </c>
      <c r="I6458" s="3">
        <v>15</v>
      </c>
      <c r="J6458" s="3">
        <v>1</v>
      </c>
      <c r="K6458" s="3">
        <v>6</v>
      </c>
      <c r="L6458" s="3">
        <v>1</v>
      </c>
      <c r="M6458" s="3">
        <v>0</v>
      </c>
      <c r="N6458" s="26">
        <v>3</v>
      </c>
    </row>
    <row r="6459" spans="2:14" x14ac:dyDescent="0.2">
      <c r="E6459" s="11"/>
      <c r="F6459" s="10"/>
      <c r="G6459" s="7">
        <v>100</v>
      </c>
      <c r="H6459" s="70">
        <v>70.833333333333002</v>
      </c>
      <c r="I6459" s="30">
        <v>31.25</v>
      </c>
      <c r="J6459" s="2">
        <v>2.083333333333</v>
      </c>
      <c r="K6459" s="2">
        <v>12.5</v>
      </c>
      <c r="L6459" s="2">
        <v>2.083333333333</v>
      </c>
      <c r="M6459" s="16">
        <v>0</v>
      </c>
      <c r="N6459" s="15">
        <v>6.25</v>
      </c>
    </row>
    <row r="6460" spans="2:14" x14ac:dyDescent="0.2">
      <c r="E6460" s="4" t="s">
        <v>82</v>
      </c>
      <c r="F6460" s="5"/>
      <c r="G6460" s="6">
        <v>84</v>
      </c>
      <c r="H6460" s="8">
        <v>53</v>
      </c>
      <c r="I6460" s="1">
        <v>29</v>
      </c>
      <c r="J6460" s="1">
        <v>0</v>
      </c>
      <c r="K6460" s="1">
        <v>16</v>
      </c>
      <c r="L6460" s="1">
        <v>4</v>
      </c>
      <c r="M6460" s="1">
        <v>0</v>
      </c>
      <c r="N6460" s="9">
        <v>2</v>
      </c>
    </row>
    <row r="6461" spans="2:14" x14ac:dyDescent="0.2">
      <c r="E6461" s="11"/>
      <c r="F6461" s="10"/>
      <c r="G6461" s="7">
        <v>100</v>
      </c>
      <c r="H6461" s="18">
        <v>63.095238095238003</v>
      </c>
      <c r="I6461" s="2">
        <v>34.523809523810002</v>
      </c>
      <c r="J6461" s="16">
        <v>0</v>
      </c>
      <c r="K6461" s="25">
        <v>19.047619047619001</v>
      </c>
      <c r="L6461" s="2">
        <v>4.7619047619049999</v>
      </c>
      <c r="M6461" s="16">
        <v>0</v>
      </c>
      <c r="N6461" s="15">
        <v>2.3809523809519999</v>
      </c>
    </row>
    <row r="6462" spans="2:14" x14ac:dyDescent="0.2">
      <c r="E6462" s="4" t="s">
        <v>83</v>
      </c>
      <c r="F6462" s="5"/>
      <c r="G6462" s="6">
        <v>462</v>
      </c>
      <c r="H6462" s="8">
        <v>297</v>
      </c>
      <c r="I6462" s="1">
        <v>184</v>
      </c>
      <c r="J6462" s="1">
        <v>10</v>
      </c>
      <c r="K6462" s="1">
        <v>46</v>
      </c>
      <c r="L6462" s="1">
        <v>15</v>
      </c>
      <c r="M6462" s="1">
        <v>1</v>
      </c>
      <c r="N6462" s="9">
        <v>14</v>
      </c>
    </row>
    <row r="6463" spans="2:14" x14ac:dyDescent="0.2">
      <c r="E6463" s="11"/>
      <c r="F6463" s="10"/>
      <c r="G6463" s="7">
        <v>100</v>
      </c>
      <c r="H6463" s="18">
        <v>64.285714285713993</v>
      </c>
      <c r="I6463" s="2">
        <v>39.826839826840001</v>
      </c>
      <c r="J6463" s="2">
        <v>2.1645021645020002</v>
      </c>
      <c r="K6463" s="2">
        <v>9.9567099567100001</v>
      </c>
      <c r="L6463" s="2">
        <v>3.2467532467529998</v>
      </c>
      <c r="M6463" s="2">
        <v>0.21645021645000001</v>
      </c>
      <c r="N6463" s="15">
        <v>3.0303030303030001</v>
      </c>
    </row>
    <row r="6464" spans="2:14" x14ac:dyDescent="0.2">
      <c r="E6464" s="4" t="s">
        <v>84</v>
      </c>
      <c r="F6464" s="5"/>
      <c r="G6464" s="6">
        <v>30</v>
      </c>
      <c r="H6464" s="8">
        <v>22</v>
      </c>
      <c r="I6464" s="1">
        <v>10</v>
      </c>
      <c r="J6464" s="1">
        <v>1</v>
      </c>
      <c r="K6464" s="1">
        <v>6</v>
      </c>
      <c r="L6464" s="1">
        <v>1</v>
      </c>
      <c r="M6464" s="1">
        <v>0</v>
      </c>
      <c r="N6464" s="9">
        <v>1</v>
      </c>
    </row>
    <row r="6465" spans="5:14" x14ac:dyDescent="0.2">
      <c r="E6465" s="11"/>
      <c r="F6465" s="10"/>
      <c r="G6465" s="7">
        <v>100</v>
      </c>
      <c r="H6465" s="70">
        <v>73.333333333333002</v>
      </c>
      <c r="I6465" s="2">
        <v>33.333333333333002</v>
      </c>
      <c r="J6465" s="2">
        <v>3.333333333333</v>
      </c>
      <c r="K6465" s="25">
        <v>20</v>
      </c>
      <c r="L6465" s="2">
        <v>3.333333333333</v>
      </c>
      <c r="M6465" s="16">
        <v>0</v>
      </c>
      <c r="N6465" s="15">
        <v>3.333333333333</v>
      </c>
    </row>
    <row r="6466" spans="5:14" x14ac:dyDescent="0.2">
      <c r="E6466" s="4" t="s">
        <v>85</v>
      </c>
      <c r="F6466" s="5"/>
      <c r="G6466" s="6">
        <v>144</v>
      </c>
      <c r="H6466" s="8">
        <v>96</v>
      </c>
      <c r="I6466" s="1">
        <v>60</v>
      </c>
      <c r="J6466" s="1">
        <v>3</v>
      </c>
      <c r="K6466" s="1">
        <v>14</v>
      </c>
      <c r="L6466" s="1">
        <v>2</v>
      </c>
      <c r="M6466" s="1">
        <v>1</v>
      </c>
      <c r="N6466" s="9">
        <v>1</v>
      </c>
    </row>
    <row r="6467" spans="5:14" x14ac:dyDescent="0.2">
      <c r="E6467" s="11"/>
      <c r="F6467" s="10"/>
      <c r="G6467" s="7">
        <v>100</v>
      </c>
      <c r="H6467" s="18">
        <v>66.666666666666998</v>
      </c>
      <c r="I6467" s="25">
        <v>41.666666666666998</v>
      </c>
      <c r="J6467" s="2">
        <v>2.083333333333</v>
      </c>
      <c r="K6467" s="2">
        <v>9.7222222222219994</v>
      </c>
      <c r="L6467" s="2">
        <v>1.3888888888890001</v>
      </c>
      <c r="M6467" s="2">
        <v>0.694444444444</v>
      </c>
      <c r="N6467" s="15">
        <v>0.694444444444</v>
      </c>
    </row>
    <row r="6468" spans="5:14" x14ac:dyDescent="0.2">
      <c r="E6468" s="4" t="s">
        <v>86</v>
      </c>
      <c r="F6468" s="5"/>
      <c r="G6468" s="6">
        <v>192</v>
      </c>
      <c r="H6468" s="8">
        <v>117</v>
      </c>
      <c r="I6468" s="1">
        <v>82</v>
      </c>
      <c r="J6468" s="1">
        <v>6</v>
      </c>
      <c r="K6468" s="1">
        <v>24</v>
      </c>
      <c r="L6468" s="1">
        <v>7</v>
      </c>
      <c r="M6468" s="1">
        <v>1</v>
      </c>
      <c r="N6468" s="9">
        <v>3</v>
      </c>
    </row>
    <row r="6469" spans="5:14" x14ac:dyDescent="0.2">
      <c r="E6469" s="11"/>
      <c r="F6469" s="10"/>
      <c r="G6469" s="7">
        <v>100</v>
      </c>
      <c r="H6469" s="18">
        <v>60.9375</v>
      </c>
      <c r="I6469" s="25">
        <v>42.708333333333002</v>
      </c>
      <c r="J6469" s="2">
        <v>3.125</v>
      </c>
      <c r="K6469" s="2">
        <v>12.5</v>
      </c>
      <c r="L6469" s="2">
        <v>3.645833333333</v>
      </c>
      <c r="M6469" s="2">
        <v>0.52083333333299997</v>
      </c>
      <c r="N6469" s="15">
        <v>1.5625</v>
      </c>
    </row>
    <row r="6470" spans="5:14" x14ac:dyDescent="0.2">
      <c r="E6470" s="4" t="s">
        <v>87</v>
      </c>
      <c r="F6470" s="5"/>
      <c r="G6470" s="6">
        <v>72</v>
      </c>
      <c r="H6470" s="8">
        <v>52</v>
      </c>
      <c r="I6470" s="1">
        <v>16</v>
      </c>
      <c r="J6470" s="1">
        <v>2</v>
      </c>
      <c r="K6470" s="1">
        <v>16</v>
      </c>
      <c r="L6470" s="1">
        <v>2</v>
      </c>
      <c r="M6470" s="1">
        <v>1</v>
      </c>
      <c r="N6470" s="9">
        <v>3</v>
      </c>
    </row>
    <row r="6471" spans="5:14" x14ac:dyDescent="0.2">
      <c r="E6471" s="11"/>
      <c r="F6471" s="10"/>
      <c r="G6471" s="7">
        <v>100</v>
      </c>
      <c r="H6471" s="70">
        <v>72.222222222222001</v>
      </c>
      <c r="I6471" s="50">
        <v>22.222222222222001</v>
      </c>
      <c r="J6471" s="2">
        <v>2.7777777777780002</v>
      </c>
      <c r="K6471" s="25">
        <v>22.222222222222001</v>
      </c>
      <c r="L6471" s="2">
        <v>2.7777777777780002</v>
      </c>
      <c r="M6471" s="2">
        <v>1.3888888888890001</v>
      </c>
      <c r="N6471" s="15">
        <v>4.166666666667</v>
      </c>
    </row>
    <row r="6472" spans="5:14" x14ac:dyDescent="0.2">
      <c r="E6472" s="4" t="s">
        <v>88</v>
      </c>
      <c r="F6472" s="5"/>
      <c r="G6472" s="6">
        <v>36</v>
      </c>
      <c r="H6472" s="8">
        <v>23</v>
      </c>
      <c r="I6472" s="1">
        <v>7</v>
      </c>
      <c r="J6472" s="1">
        <v>3</v>
      </c>
      <c r="K6472" s="1">
        <v>4</v>
      </c>
      <c r="L6472" s="1">
        <v>1</v>
      </c>
      <c r="M6472" s="1">
        <v>2</v>
      </c>
      <c r="N6472" s="9">
        <v>1</v>
      </c>
    </row>
    <row r="6473" spans="5:14" x14ac:dyDescent="0.2">
      <c r="E6473" s="11"/>
      <c r="F6473" s="10"/>
      <c r="G6473" s="7">
        <v>100</v>
      </c>
      <c r="H6473" s="18">
        <v>63.888888888888999</v>
      </c>
      <c r="I6473" s="50">
        <v>19.444444444443999</v>
      </c>
      <c r="J6473" s="25">
        <v>8.333333333333</v>
      </c>
      <c r="K6473" s="2">
        <v>11.111111111111001</v>
      </c>
      <c r="L6473" s="2">
        <v>2.7777777777780002</v>
      </c>
      <c r="M6473" s="2">
        <v>5.5555555555560003</v>
      </c>
      <c r="N6473" s="15">
        <v>2.7777777777780002</v>
      </c>
    </row>
    <row r="6474" spans="5:14" x14ac:dyDescent="0.2">
      <c r="E6474" s="4" t="s">
        <v>89</v>
      </c>
      <c r="F6474" s="5"/>
      <c r="G6474" s="6">
        <v>66</v>
      </c>
      <c r="H6474" s="8">
        <v>46</v>
      </c>
      <c r="I6474" s="1">
        <v>21</v>
      </c>
      <c r="J6474" s="1">
        <v>1</v>
      </c>
      <c r="K6474" s="1">
        <v>12</v>
      </c>
      <c r="L6474" s="1">
        <v>2</v>
      </c>
      <c r="M6474" s="1">
        <v>1</v>
      </c>
      <c r="N6474" s="9">
        <v>0</v>
      </c>
    </row>
    <row r="6475" spans="5:14" x14ac:dyDescent="0.2">
      <c r="E6475" s="11"/>
      <c r="F6475" s="10"/>
      <c r="G6475" s="7">
        <v>100</v>
      </c>
      <c r="H6475" s="18">
        <v>69.696969696970001</v>
      </c>
      <c r="I6475" s="2">
        <v>31.818181818182001</v>
      </c>
      <c r="J6475" s="2">
        <v>1.5151515151520001</v>
      </c>
      <c r="K6475" s="25">
        <v>18.181818181817999</v>
      </c>
      <c r="L6475" s="2">
        <v>3.0303030303030001</v>
      </c>
      <c r="M6475" s="2">
        <v>1.5151515151520001</v>
      </c>
      <c r="N6475" s="48">
        <v>0</v>
      </c>
    </row>
    <row r="6476" spans="5:14" x14ac:dyDescent="0.2">
      <c r="E6476" s="4" t="s">
        <v>90</v>
      </c>
      <c r="F6476" s="5"/>
      <c r="G6476" s="6">
        <v>54</v>
      </c>
      <c r="H6476" s="8">
        <v>39</v>
      </c>
      <c r="I6476" s="1">
        <v>14</v>
      </c>
      <c r="J6476" s="1">
        <v>0</v>
      </c>
      <c r="K6476" s="1">
        <v>6</v>
      </c>
      <c r="L6476" s="1">
        <v>2</v>
      </c>
      <c r="M6476" s="1">
        <v>0</v>
      </c>
      <c r="N6476" s="9">
        <v>0</v>
      </c>
    </row>
    <row r="6477" spans="5:14" x14ac:dyDescent="0.2">
      <c r="E6477" s="11"/>
      <c r="F6477" s="10"/>
      <c r="G6477" s="7">
        <v>100</v>
      </c>
      <c r="H6477" s="70">
        <v>72.222222222222001</v>
      </c>
      <c r="I6477" s="50">
        <v>25.925925925925998</v>
      </c>
      <c r="J6477" s="16">
        <v>0</v>
      </c>
      <c r="K6477" s="2">
        <v>11.111111111111001</v>
      </c>
      <c r="L6477" s="2">
        <v>3.7037037037039999</v>
      </c>
      <c r="M6477" s="16">
        <v>0</v>
      </c>
      <c r="N6477" s="48">
        <v>0</v>
      </c>
    </row>
    <row r="6478" spans="5:14" x14ac:dyDescent="0.2">
      <c r="E6478" s="4" t="s">
        <v>91</v>
      </c>
      <c r="F6478" s="5"/>
      <c r="G6478" s="6">
        <v>12</v>
      </c>
      <c r="H6478" s="8">
        <v>7</v>
      </c>
      <c r="I6478" s="1">
        <v>2</v>
      </c>
      <c r="J6478" s="1">
        <v>1</v>
      </c>
      <c r="K6478" s="1">
        <v>3</v>
      </c>
      <c r="L6478" s="1">
        <v>0</v>
      </c>
      <c r="M6478" s="1">
        <v>0</v>
      </c>
      <c r="N6478" s="9">
        <v>0</v>
      </c>
    </row>
    <row r="6479" spans="5:14" x14ac:dyDescent="0.2">
      <c r="E6479" s="45"/>
      <c r="F6479" s="51"/>
      <c r="G6479" s="81">
        <v>100</v>
      </c>
      <c r="H6479" s="161">
        <v>58.333333333333002</v>
      </c>
      <c r="I6479" s="108">
        <v>16.666666666666998</v>
      </c>
      <c r="J6479" s="124">
        <v>8.333333333333</v>
      </c>
      <c r="K6479" s="112">
        <v>25</v>
      </c>
      <c r="L6479" s="62">
        <v>0</v>
      </c>
      <c r="M6479" s="62">
        <v>0</v>
      </c>
      <c r="N6479" s="116">
        <v>0</v>
      </c>
    </row>
    <row r="6481" spans="2:14" x14ac:dyDescent="0.2">
      <c r="B6481" s="40" t="str">
        <f xml:space="preserve"> HYPERLINK("#'目次'!B163", "[157]")</f>
        <v>[157]</v>
      </c>
      <c r="C6481" s="23" t="s">
        <v>293</v>
      </c>
    </row>
    <row r="6484" spans="2:14" x14ac:dyDescent="0.2">
      <c r="C6484" s="23" t="s">
        <v>14</v>
      </c>
    </row>
    <row r="6485" spans="2:14" ht="24" x14ac:dyDescent="0.2">
      <c r="D6485" s="195"/>
      <c r="E6485" s="196"/>
      <c r="F6485" s="196"/>
      <c r="G6485" s="37" t="s">
        <v>15</v>
      </c>
      <c r="H6485" s="33" t="s">
        <v>281</v>
      </c>
      <c r="I6485" s="13" t="s">
        <v>282</v>
      </c>
      <c r="J6485" s="13" t="s">
        <v>283</v>
      </c>
      <c r="K6485" s="13" t="s">
        <v>174</v>
      </c>
      <c r="L6485" s="13" t="s">
        <v>284</v>
      </c>
      <c r="M6485" s="13" t="s">
        <v>99</v>
      </c>
      <c r="N6485" s="38" t="s">
        <v>18</v>
      </c>
    </row>
    <row r="6486" spans="2:14" x14ac:dyDescent="0.2">
      <c r="D6486" s="197"/>
      <c r="E6486" s="198"/>
      <c r="F6486" s="198"/>
      <c r="G6486" s="35"/>
      <c r="H6486" s="39"/>
      <c r="I6486" s="14"/>
      <c r="J6486" s="14"/>
      <c r="K6486" s="14"/>
      <c r="L6486" s="14"/>
      <c r="M6486" s="14"/>
      <c r="N6486" s="34"/>
    </row>
    <row r="6487" spans="2:14" x14ac:dyDescent="0.2">
      <c r="D6487" s="78"/>
      <c r="E6487" s="79" t="s">
        <v>15</v>
      </c>
      <c r="F6487" s="66"/>
      <c r="G6487" s="36">
        <v>1200</v>
      </c>
      <c r="H6487" s="17">
        <v>648</v>
      </c>
      <c r="I6487" s="17">
        <v>600</v>
      </c>
      <c r="J6487" s="17">
        <v>28</v>
      </c>
      <c r="K6487" s="17">
        <v>70</v>
      </c>
      <c r="L6487" s="17">
        <v>18</v>
      </c>
      <c r="M6487" s="17">
        <v>9</v>
      </c>
      <c r="N6487" s="47">
        <v>34</v>
      </c>
    </row>
    <row r="6488" spans="2:14" x14ac:dyDescent="0.2">
      <c r="D6488" s="45"/>
      <c r="E6488" s="51"/>
      <c r="F6488" s="67"/>
      <c r="G6488" s="7">
        <v>100</v>
      </c>
      <c r="H6488" s="2">
        <v>54</v>
      </c>
      <c r="I6488" s="2">
        <v>50</v>
      </c>
      <c r="J6488" s="2">
        <v>2.333333333333</v>
      </c>
      <c r="K6488" s="2">
        <v>5.833333333333</v>
      </c>
      <c r="L6488" s="2">
        <v>1.5</v>
      </c>
      <c r="M6488" s="2">
        <v>0.75</v>
      </c>
      <c r="N6488" s="15">
        <v>2.833333333333</v>
      </c>
    </row>
    <row r="6489" spans="2:14" x14ac:dyDescent="0.2">
      <c r="D6489" s="199" t="s">
        <v>19</v>
      </c>
      <c r="E6489" s="22" t="s">
        <v>20</v>
      </c>
      <c r="F6489" s="21"/>
      <c r="G6489" s="19">
        <v>132</v>
      </c>
      <c r="H6489" s="27">
        <v>71</v>
      </c>
      <c r="I6489" s="3">
        <v>60</v>
      </c>
      <c r="J6489" s="3">
        <v>1</v>
      </c>
      <c r="K6489" s="3">
        <v>12</v>
      </c>
      <c r="L6489" s="3">
        <v>3</v>
      </c>
      <c r="M6489" s="3">
        <v>0</v>
      </c>
      <c r="N6489" s="26">
        <v>7</v>
      </c>
    </row>
    <row r="6490" spans="2:14" x14ac:dyDescent="0.2">
      <c r="D6490" s="200"/>
      <c r="E6490" s="11"/>
      <c r="F6490" s="10"/>
      <c r="G6490" s="7">
        <v>100</v>
      </c>
      <c r="H6490" s="18">
        <v>53.787878787879002</v>
      </c>
      <c r="I6490" s="2">
        <v>45.454545454544999</v>
      </c>
      <c r="J6490" s="2">
        <v>0.75757575757600004</v>
      </c>
      <c r="K6490" s="2">
        <v>9.0909090909089993</v>
      </c>
      <c r="L6490" s="2">
        <v>2.2727272727269998</v>
      </c>
      <c r="M6490" s="16">
        <v>0</v>
      </c>
      <c r="N6490" s="15">
        <v>5.3030303030299999</v>
      </c>
    </row>
    <row r="6491" spans="2:14" x14ac:dyDescent="0.2">
      <c r="D6491" s="200"/>
      <c r="E6491" s="4" t="s">
        <v>21</v>
      </c>
      <c r="F6491" s="5"/>
      <c r="G6491" s="6">
        <v>444</v>
      </c>
      <c r="H6491" s="8">
        <v>234</v>
      </c>
      <c r="I6491" s="1">
        <v>244</v>
      </c>
      <c r="J6491" s="1">
        <v>11</v>
      </c>
      <c r="K6491" s="1">
        <v>21</v>
      </c>
      <c r="L6491" s="1">
        <v>7</v>
      </c>
      <c r="M6491" s="1">
        <v>4</v>
      </c>
      <c r="N6491" s="9">
        <v>13</v>
      </c>
    </row>
    <row r="6492" spans="2:14" x14ac:dyDescent="0.2">
      <c r="D6492" s="200"/>
      <c r="E6492" s="11"/>
      <c r="F6492" s="10"/>
      <c r="G6492" s="7">
        <v>100</v>
      </c>
      <c r="H6492" s="18">
        <v>52.702702702703</v>
      </c>
      <c r="I6492" s="2">
        <v>54.954954954954999</v>
      </c>
      <c r="J6492" s="2">
        <v>2.4774774774770001</v>
      </c>
      <c r="K6492" s="2">
        <v>4.7297297297299998</v>
      </c>
      <c r="L6492" s="2">
        <v>1.5765765765769999</v>
      </c>
      <c r="M6492" s="2">
        <v>0.90090090090099995</v>
      </c>
      <c r="N6492" s="15">
        <v>2.9279279279280002</v>
      </c>
    </row>
    <row r="6493" spans="2:14" x14ac:dyDescent="0.2">
      <c r="D6493" s="200"/>
      <c r="E6493" s="4" t="s">
        <v>22</v>
      </c>
      <c r="F6493" s="5"/>
      <c r="G6493" s="6">
        <v>192</v>
      </c>
      <c r="H6493" s="8">
        <v>106</v>
      </c>
      <c r="I6493" s="1">
        <v>88</v>
      </c>
      <c r="J6493" s="1">
        <v>4</v>
      </c>
      <c r="K6493" s="1">
        <v>10</v>
      </c>
      <c r="L6493" s="1">
        <v>2</v>
      </c>
      <c r="M6493" s="1">
        <v>1</v>
      </c>
      <c r="N6493" s="9">
        <v>5</v>
      </c>
    </row>
    <row r="6494" spans="2:14" x14ac:dyDescent="0.2">
      <c r="D6494" s="200"/>
      <c r="E6494" s="11"/>
      <c r="F6494" s="10"/>
      <c r="G6494" s="7">
        <v>100</v>
      </c>
      <c r="H6494" s="18">
        <v>55.208333333333002</v>
      </c>
      <c r="I6494" s="2">
        <v>45.833333333333002</v>
      </c>
      <c r="J6494" s="2">
        <v>2.083333333333</v>
      </c>
      <c r="K6494" s="2">
        <v>5.208333333333</v>
      </c>
      <c r="L6494" s="2">
        <v>1.041666666667</v>
      </c>
      <c r="M6494" s="2">
        <v>0.52083333333299997</v>
      </c>
      <c r="N6494" s="15">
        <v>2.604166666667</v>
      </c>
    </row>
    <row r="6495" spans="2:14" x14ac:dyDescent="0.2">
      <c r="D6495" s="200"/>
      <c r="E6495" s="4" t="s">
        <v>23</v>
      </c>
      <c r="F6495" s="5"/>
      <c r="G6495" s="6">
        <v>192</v>
      </c>
      <c r="H6495" s="8">
        <v>94</v>
      </c>
      <c r="I6495" s="1">
        <v>112</v>
      </c>
      <c r="J6495" s="1">
        <v>5</v>
      </c>
      <c r="K6495" s="1">
        <v>10</v>
      </c>
      <c r="L6495" s="1">
        <v>2</v>
      </c>
      <c r="M6495" s="1">
        <v>1</v>
      </c>
      <c r="N6495" s="9">
        <v>6</v>
      </c>
    </row>
    <row r="6496" spans="2:14" x14ac:dyDescent="0.2">
      <c r="D6496" s="200"/>
      <c r="E6496" s="11"/>
      <c r="F6496" s="10"/>
      <c r="G6496" s="7">
        <v>100</v>
      </c>
      <c r="H6496" s="72">
        <v>48.958333333333002</v>
      </c>
      <c r="I6496" s="25">
        <v>58.333333333333002</v>
      </c>
      <c r="J6496" s="2">
        <v>2.604166666667</v>
      </c>
      <c r="K6496" s="2">
        <v>5.208333333333</v>
      </c>
      <c r="L6496" s="2">
        <v>1.041666666667</v>
      </c>
      <c r="M6496" s="2">
        <v>0.52083333333299997</v>
      </c>
      <c r="N6496" s="15">
        <v>3.125</v>
      </c>
    </row>
    <row r="6497" spans="4:14" x14ac:dyDescent="0.2">
      <c r="D6497" s="200"/>
      <c r="E6497" s="4" t="s">
        <v>24</v>
      </c>
      <c r="F6497" s="5"/>
      <c r="G6497" s="6">
        <v>240</v>
      </c>
      <c r="H6497" s="8">
        <v>143</v>
      </c>
      <c r="I6497" s="1">
        <v>96</v>
      </c>
      <c r="J6497" s="1">
        <v>7</v>
      </c>
      <c r="K6497" s="1">
        <v>17</v>
      </c>
      <c r="L6497" s="1">
        <v>4</v>
      </c>
      <c r="M6497" s="1">
        <v>3</v>
      </c>
      <c r="N6497" s="9">
        <v>3</v>
      </c>
    </row>
    <row r="6498" spans="4:14" x14ac:dyDescent="0.2">
      <c r="D6498" s="200"/>
      <c r="E6498" s="11"/>
      <c r="F6498" s="10"/>
      <c r="G6498" s="7">
        <v>100</v>
      </c>
      <c r="H6498" s="70">
        <v>59.583333333333002</v>
      </c>
      <c r="I6498" s="50">
        <v>40</v>
      </c>
      <c r="J6498" s="2">
        <v>2.916666666667</v>
      </c>
      <c r="K6498" s="2">
        <v>7.083333333333</v>
      </c>
      <c r="L6498" s="2">
        <v>1.666666666667</v>
      </c>
      <c r="M6498" s="2">
        <v>1.25</v>
      </c>
      <c r="N6498" s="15">
        <v>1.25</v>
      </c>
    </row>
    <row r="6499" spans="4:14" x14ac:dyDescent="0.2">
      <c r="D6499" s="199" t="s">
        <v>25</v>
      </c>
      <c r="E6499" s="22" t="s">
        <v>26</v>
      </c>
      <c r="F6499" s="21"/>
      <c r="G6499" s="19">
        <v>348</v>
      </c>
      <c r="H6499" s="27">
        <v>174</v>
      </c>
      <c r="I6499" s="3">
        <v>197</v>
      </c>
      <c r="J6499" s="3">
        <v>11</v>
      </c>
      <c r="K6499" s="3">
        <v>16</v>
      </c>
      <c r="L6499" s="3">
        <v>8</v>
      </c>
      <c r="M6499" s="3">
        <v>2</v>
      </c>
      <c r="N6499" s="26">
        <v>10</v>
      </c>
    </row>
    <row r="6500" spans="4:14" x14ac:dyDescent="0.2">
      <c r="D6500" s="200"/>
      <c r="E6500" s="11"/>
      <c r="F6500" s="10"/>
      <c r="G6500" s="7">
        <v>100</v>
      </c>
      <c r="H6500" s="18">
        <v>50</v>
      </c>
      <c r="I6500" s="25">
        <v>56.609195402299001</v>
      </c>
      <c r="J6500" s="2">
        <v>3.1609195402300001</v>
      </c>
      <c r="K6500" s="2">
        <v>4.5977011494250002</v>
      </c>
      <c r="L6500" s="2">
        <v>2.2988505747130001</v>
      </c>
      <c r="M6500" s="2">
        <v>0.57471264367800001</v>
      </c>
      <c r="N6500" s="15">
        <v>2.8735632183909998</v>
      </c>
    </row>
    <row r="6501" spans="4:14" x14ac:dyDescent="0.2">
      <c r="D6501" s="200"/>
      <c r="E6501" s="4" t="s">
        <v>27</v>
      </c>
      <c r="F6501" s="5"/>
      <c r="G6501" s="6">
        <v>378</v>
      </c>
      <c r="H6501" s="8">
        <v>195</v>
      </c>
      <c r="I6501" s="1">
        <v>192</v>
      </c>
      <c r="J6501" s="1">
        <v>11</v>
      </c>
      <c r="K6501" s="1">
        <v>20</v>
      </c>
      <c r="L6501" s="1">
        <v>5</v>
      </c>
      <c r="M6501" s="1">
        <v>6</v>
      </c>
      <c r="N6501" s="9">
        <v>10</v>
      </c>
    </row>
    <row r="6502" spans="4:14" x14ac:dyDescent="0.2">
      <c r="D6502" s="200"/>
      <c r="E6502" s="11"/>
      <c r="F6502" s="10"/>
      <c r="G6502" s="7">
        <v>100</v>
      </c>
      <c r="H6502" s="18">
        <v>51.587301587302001</v>
      </c>
      <c r="I6502" s="2">
        <v>50.793650793650997</v>
      </c>
      <c r="J6502" s="2">
        <v>2.9100529100529999</v>
      </c>
      <c r="K6502" s="2">
        <v>5.2910052910049998</v>
      </c>
      <c r="L6502" s="2">
        <v>1.3227513227509999</v>
      </c>
      <c r="M6502" s="2">
        <v>1.587301587302</v>
      </c>
      <c r="N6502" s="15">
        <v>2.645502645503</v>
      </c>
    </row>
    <row r="6503" spans="4:14" x14ac:dyDescent="0.2">
      <c r="D6503" s="200"/>
      <c r="E6503" s="4" t="s">
        <v>28</v>
      </c>
      <c r="F6503" s="5"/>
      <c r="G6503" s="6">
        <v>372</v>
      </c>
      <c r="H6503" s="8">
        <v>215</v>
      </c>
      <c r="I6503" s="1">
        <v>173</v>
      </c>
      <c r="J6503" s="1">
        <v>6</v>
      </c>
      <c r="K6503" s="1">
        <v>22</v>
      </c>
      <c r="L6503" s="1">
        <v>4</v>
      </c>
      <c r="M6503" s="1">
        <v>0</v>
      </c>
      <c r="N6503" s="9">
        <v>13</v>
      </c>
    </row>
    <row r="6504" spans="4:14" x14ac:dyDescent="0.2">
      <c r="D6504" s="200"/>
      <c r="E6504" s="11"/>
      <c r="F6504" s="10"/>
      <c r="G6504" s="7">
        <v>100</v>
      </c>
      <c r="H6504" s="18">
        <v>57.795698924730999</v>
      </c>
      <c r="I6504" s="2">
        <v>46.505376344086002</v>
      </c>
      <c r="J6504" s="2">
        <v>1.6129032258060001</v>
      </c>
      <c r="K6504" s="2">
        <v>5.9139784946239997</v>
      </c>
      <c r="L6504" s="2">
        <v>1.0752688172039999</v>
      </c>
      <c r="M6504" s="16">
        <v>0</v>
      </c>
      <c r="N6504" s="15">
        <v>3.4946236559139998</v>
      </c>
    </row>
    <row r="6505" spans="4:14" x14ac:dyDescent="0.2">
      <c r="D6505" s="200"/>
      <c r="E6505" s="4" t="s">
        <v>29</v>
      </c>
      <c r="F6505" s="5"/>
      <c r="G6505" s="6">
        <v>102</v>
      </c>
      <c r="H6505" s="8">
        <v>64</v>
      </c>
      <c r="I6505" s="1">
        <v>38</v>
      </c>
      <c r="J6505" s="1">
        <v>0</v>
      </c>
      <c r="K6505" s="1">
        <v>12</v>
      </c>
      <c r="L6505" s="1">
        <v>1</v>
      </c>
      <c r="M6505" s="1">
        <v>1</v>
      </c>
      <c r="N6505" s="9">
        <v>1</v>
      </c>
    </row>
    <row r="6506" spans="4:14" x14ac:dyDescent="0.2">
      <c r="D6506" s="200"/>
      <c r="E6506" s="11"/>
      <c r="F6506" s="10"/>
      <c r="G6506" s="7">
        <v>100</v>
      </c>
      <c r="H6506" s="70">
        <v>62.745098039216003</v>
      </c>
      <c r="I6506" s="50">
        <v>37.254901960783997</v>
      </c>
      <c r="J6506" s="16">
        <v>0</v>
      </c>
      <c r="K6506" s="25">
        <v>11.764705882353001</v>
      </c>
      <c r="L6506" s="2">
        <v>0.98039215686299996</v>
      </c>
      <c r="M6506" s="2">
        <v>0.98039215686299996</v>
      </c>
      <c r="N6506" s="15">
        <v>0.98039215686299996</v>
      </c>
    </row>
    <row r="6507" spans="4:14" x14ac:dyDescent="0.2">
      <c r="D6507" s="199" t="s">
        <v>30</v>
      </c>
      <c r="E6507" s="22" t="s">
        <v>31</v>
      </c>
      <c r="F6507" s="21"/>
      <c r="G6507" s="19">
        <v>592</v>
      </c>
      <c r="H6507" s="27">
        <v>345</v>
      </c>
      <c r="I6507" s="3">
        <v>271</v>
      </c>
      <c r="J6507" s="3">
        <v>18</v>
      </c>
      <c r="K6507" s="3">
        <v>31</v>
      </c>
      <c r="L6507" s="3">
        <v>10</v>
      </c>
      <c r="M6507" s="3">
        <v>2</v>
      </c>
      <c r="N6507" s="26">
        <v>18</v>
      </c>
    </row>
    <row r="6508" spans="4:14" x14ac:dyDescent="0.2">
      <c r="D6508" s="200"/>
      <c r="E6508" s="11"/>
      <c r="F6508" s="10"/>
      <c r="G6508" s="7">
        <v>100</v>
      </c>
      <c r="H6508" s="18">
        <v>58.277027027027003</v>
      </c>
      <c r="I6508" s="2">
        <v>45.777027027027003</v>
      </c>
      <c r="J6508" s="2">
        <v>3.040540540541</v>
      </c>
      <c r="K6508" s="2">
        <v>5.2364864864860001</v>
      </c>
      <c r="L6508" s="2">
        <v>1.6891891891890001</v>
      </c>
      <c r="M6508" s="2">
        <v>0.33783783783799998</v>
      </c>
      <c r="N6508" s="15">
        <v>3.040540540541</v>
      </c>
    </row>
    <row r="6509" spans="4:14" x14ac:dyDescent="0.2">
      <c r="D6509" s="200"/>
      <c r="E6509" s="4" t="s">
        <v>32</v>
      </c>
      <c r="F6509" s="5"/>
      <c r="G6509" s="6">
        <v>608</v>
      </c>
      <c r="H6509" s="8">
        <v>303</v>
      </c>
      <c r="I6509" s="1">
        <v>329</v>
      </c>
      <c r="J6509" s="1">
        <v>10</v>
      </c>
      <c r="K6509" s="1">
        <v>39</v>
      </c>
      <c r="L6509" s="1">
        <v>8</v>
      </c>
      <c r="M6509" s="1">
        <v>7</v>
      </c>
      <c r="N6509" s="9">
        <v>16</v>
      </c>
    </row>
    <row r="6510" spans="4:14" x14ac:dyDescent="0.2">
      <c r="D6510" s="200"/>
      <c r="E6510" s="11"/>
      <c r="F6510" s="10"/>
      <c r="G6510" s="7">
        <v>100</v>
      </c>
      <c r="H6510" s="18">
        <v>49.835526315788996</v>
      </c>
      <c r="I6510" s="2">
        <v>54.111842105263001</v>
      </c>
      <c r="J6510" s="2">
        <v>1.6447368421049999</v>
      </c>
      <c r="K6510" s="2">
        <v>6.4144736842109999</v>
      </c>
      <c r="L6510" s="2">
        <v>1.3157894736839999</v>
      </c>
      <c r="M6510" s="2">
        <v>1.151315789474</v>
      </c>
      <c r="N6510" s="15">
        <v>2.6315789473679998</v>
      </c>
    </row>
    <row r="6511" spans="4:14" x14ac:dyDescent="0.2">
      <c r="D6511" s="199" t="s">
        <v>33</v>
      </c>
      <c r="E6511" s="22" t="s">
        <v>34</v>
      </c>
      <c r="F6511" s="21"/>
      <c r="G6511" s="19">
        <v>74</v>
      </c>
      <c r="H6511" s="27">
        <v>54</v>
      </c>
      <c r="I6511" s="3">
        <v>9</v>
      </c>
      <c r="J6511" s="3">
        <v>2</v>
      </c>
      <c r="K6511" s="3">
        <v>4</v>
      </c>
      <c r="L6511" s="3">
        <v>1</v>
      </c>
      <c r="M6511" s="3">
        <v>4</v>
      </c>
      <c r="N6511" s="26">
        <v>4</v>
      </c>
    </row>
    <row r="6512" spans="4:14" x14ac:dyDescent="0.2">
      <c r="D6512" s="200"/>
      <c r="E6512" s="11"/>
      <c r="F6512" s="10"/>
      <c r="G6512" s="7">
        <v>100</v>
      </c>
      <c r="H6512" s="75">
        <v>72.972972972972997</v>
      </c>
      <c r="I6512" s="50">
        <v>12.162162162162</v>
      </c>
      <c r="J6512" s="2">
        <v>2.7027027027030002</v>
      </c>
      <c r="K6512" s="2">
        <v>5.4054054054050003</v>
      </c>
      <c r="L6512" s="2">
        <v>1.351351351351</v>
      </c>
      <c r="M6512" s="2">
        <v>5.4054054054050003</v>
      </c>
      <c r="N6512" s="15">
        <v>5.4054054054050003</v>
      </c>
    </row>
    <row r="6513" spans="2:14" x14ac:dyDescent="0.2">
      <c r="D6513" s="200"/>
      <c r="E6513" s="4" t="s">
        <v>35</v>
      </c>
      <c r="F6513" s="5"/>
      <c r="G6513" s="6">
        <v>148</v>
      </c>
      <c r="H6513" s="8">
        <v>83</v>
      </c>
      <c r="I6513" s="1">
        <v>69</v>
      </c>
      <c r="J6513" s="1">
        <v>8</v>
      </c>
      <c r="K6513" s="1">
        <v>6</v>
      </c>
      <c r="L6513" s="1">
        <v>3</v>
      </c>
      <c r="M6513" s="1">
        <v>0</v>
      </c>
      <c r="N6513" s="9">
        <v>5</v>
      </c>
    </row>
    <row r="6514" spans="2:14" x14ac:dyDescent="0.2">
      <c r="D6514" s="200"/>
      <c r="E6514" s="11"/>
      <c r="F6514" s="10"/>
      <c r="G6514" s="7">
        <v>100</v>
      </c>
      <c r="H6514" s="18">
        <v>56.081081081081003</v>
      </c>
      <c r="I6514" s="2">
        <v>46.621621621621998</v>
      </c>
      <c r="J6514" s="2">
        <v>5.4054054054050003</v>
      </c>
      <c r="K6514" s="2">
        <v>4.0540540540540002</v>
      </c>
      <c r="L6514" s="2">
        <v>2.0270270270270001</v>
      </c>
      <c r="M6514" s="16">
        <v>0</v>
      </c>
      <c r="N6514" s="15">
        <v>3.3783783783780001</v>
      </c>
    </row>
    <row r="6515" spans="2:14" x14ac:dyDescent="0.2">
      <c r="D6515" s="200"/>
      <c r="E6515" s="4" t="s">
        <v>36</v>
      </c>
      <c r="F6515" s="5"/>
      <c r="G6515" s="6">
        <v>187</v>
      </c>
      <c r="H6515" s="8">
        <v>96</v>
      </c>
      <c r="I6515" s="1">
        <v>101</v>
      </c>
      <c r="J6515" s="1">
        <v>5</v>
      </c>
      <c r="K6515" s="1">
        <v>18</v>
      </c>
      <c r="L6515" s="1">
        <v>4</v>
      </c>
      <c r="M6515" s="1">
        <v>3</v>
      </c>
      <c r="N6515" s="9">
        <v>5</v>
      </c>
    </row>
    <row r="6516" spans="2:14" x14ac:dyDescent="0.2">
      <c r="D6516" s="200"/>
      <c r="E6516" s="11"/>
      <c r="F6516" s="10"/>
      <c r="G6516" s="7">
        <v>100</v>
      </c>
      <c r="H6516" s="18">
        <v>51.336898395722002</v>
      </c>
      <c r="I6516" s="2">
        <v>54.010695187166</v>
      </c>
      <c r="J6516" s="2">
        <v>2.673796791444</v>
      </c>
      <c r="K6516" s="2">
        <v>9.6256684491980007</v>
      </c>
      <c r="L6516" s="2">
        <v>2.1390374331549999</v>
      </c>
      <c r="M6516" s="2">
        <v>1.6042780748659999</v>
      </c>
      <c r="N6516" s="15">
        <v>2.673796791444</v>
      </c>
    </row>
    <row r="6517" spans="2:14" x14ac:dyDescent="0.2">
      <c r="D6517" s="200"/>
      <c r="E6517" s="4" t="s">
        <v>37</v>
      </c>
      <c r="F6517" s="5"/>
      <c r="G6517" s="6">
        <v>221</v>
      </c>
      <c r="H6517" s="8">
        <v>101</v>
      </c>
      <c r="I6517" s="1">
        <v>138</v>
      </c>
      <c r="J6517" s="1">
        <v>4</v>
      </c>
      <c r="K6517" s="1">
        <v>18</v>
      </c>
      <c r="L6517" s="1">
        <v>4</v>
      </c>
      <c r="M6517" s="1">
        <v>0</v>
      </c>
      <c r="N6517" s="9">
        <v>2</v>
      </c>
    </row>
    <row r="6518" spans="2:14" x14ac:dyDescent="0.2">
      <c r="D6518" s="200"/>
      <c r="E6518" s="11"/>
      <c r="F6518" s="10"/>
      <c r="G6518" s="7">
        <v>100</v>
      </c>
      <c r="H6518" s="72">
        <v>45.701357466063001</v>
      </c>
      <c r="I6518" s="41">
        <v>62.443438914026999</v>
      </c>
      <c r="J6518" s="2">
        <v>1.8099547511309999</v>
      </c>
      <c r="K6518" s="2">
        <v>8.1447963800899998</v>
      </c>
      <c r="L6518" s="2">
        <v>1.8099547511309999</v>
      </c>
      <c r="M6518" s="16">
        <v>0</v>
      </c>
      <c r="N6518" s="15">
        <v>0.904977375566</v>
      </c>
    </row>
    <row r="6519" spans="2:14" x14ac:dyDescent="0.2">
      <c r="D6519" s="200"/>
      <c r="E6519" s="4" t="s">
        <v>38</v>
      </c>
      <c r="F6519" s="5"/>
      <c r="G6519" s="6">
        <v>186</v>
      </c>
      <c r="H6519" s="8">
        <v>92</v>
      </c>
      <c r="I6519" s="1">
        <v>112</v>
      </c>
      <c r="J6519" s="1">
        <v>6</v>
      </c>
      <c r="K6519" s="1">
        <v>11</v>
      </c>
      <c r="L6519" s="1">
        <v>5</v>
      </c>
      <c r="M6519" s="1">
        <v>1</v>
      </c>
      <c r="N6519" s="9">
        <v>4</v>
      </c>
    </row>
    <row r="6520" spans="2:14" x14ac:dyDescent="0.2">
      <c r="D6520" s="200"/>
      <c r="E6520" s="11"/>
      <c r="F6520" s="10"/>
      <c r="G6520" s="7">
        <v>100</v>
      </c>
      <c r="H6520" s="18">
        <v>49.462365591397997</v>
      </c>
      <c r="I6520" s="41">
        <v>60.215053763440999</v>
      </c>
      <c r="J6520" s="2">
        <v>3.2258064516129998</v>
      </c>
      <c r="K6520" s="2">
        <v>5.9139784946239997</v>
      </c>
      <c r="L6520" s="2">
        <v>2.6881720430109999</v>
      </c>
      <c r="M6520" s="2">
        <v>0.53763440860199996</v>
      </c>
      <c r="N6520" s="15">
        <v>2.1505376344089999</v>
      </c>
    </row>
    <row r="6521" spans="2:14" x14ac:dyDescent="0.2">
      <c r="D6521" s="200"/>
      <c r="E6521" s="4" t="s">
        <v>39</v>
      </c>
      <c r="F6521" s="5"/>
      <c r="G6521" s="6">
        <v>223</v>
      </c>
      <c r="H6521" s="8">
        <v>116</v>
      </c>
      <c r="I6521" s="1">
        <v>121</v>
      </c>
      <c r="J6521" s="1">
        <v>2</v>
      </c>
      <c r="K6521" s="1">
        <v>7</v>
      </c>
      <c r="L6521" s="1">
        <v>1</v>
      </c>
      <c r="M6521" s="1">
        <v>1</v>
      </c>
      <c r="N6521" s="9">
        <v>5</v>
      </c>
    </row>
    <row r="6522" spans="2:14" x14ac:dyDescent="0.2">
      <c r="D6522" s="200"/>
      <c r="E6522" s="11"/>
      <c r="F6522" s="10"/>
      <c r="G6522" s="7">
        <v>100</v>
      </c>
      <c r="H6522" s="18">
        <v>52.017937219731003</v>
      </c>
      <c r="I6522" s="2">
        <v>54.260089686099001</v>
      </c>
      <c r="J6522" s="2">
        <v>0.89686098654699997</v>
      </c>
      <c r="K6522" s="2">
        <v>3.139013452915</v>
      </c>
      <c r="L6522" s="2">
        <v>0.44843049327399997</v>
      </c>
      <c r="M6522" s="2">
        <v>0.44843049327399997</v>
      </c>
      <c r="N6522" s="15">
        <v>2.2421524663680001</v>
      </c>
    </row>
    <row r="6523" spans="2:14" x14ac:dyDescent="0.2">
      <c r="D6523" s="200"/>
      <c r="E6523" s="4" t="s">
        <v>40</v>
      </c>
      <c r="F6523" s="5"/>
      <c r="G6523" s="6">
        <v>161</v>
      </c>
      <c r="H6523" s="8">
        <v>106</v>
      </c>
      <c r="I6523" s="1">
        <v>50</v>
      </c>
      <c r="J6523" s="1">
        <v>1</v>
      </c>
      <c r="K6523" s="1">
        <v>6</v>
      </c>
      <c r="L6523" s="1">
        <v>0</v>
      </c>
      <c r="M6523" s="1">
        <v>0</v>
      </c>
      <c r="N6523" s="9">
        <v>9</v>
      </c>
    </row>
    <row r="6524" spans="2:14" x14ac:dyDescent="0.2">
      <c r="D6524" s="201"/>
      <c r="E6524" s="45"/>
      <c r="F6524" s="51"/>
      <c r="G6524" s="81">
        <v>100</v>
      </c>
      <c r="H6524" s="158">
        <v>65.838509316770001</v>
      </c>
      <c r="I6524" s="108">
        <v>31.055900621117999</v>
      </c>
      <c r="J6524" s="64">
        <v>0.62111801242200004</v>
      </c>
      <c r="K6524" s="64">
        <v>3.7267080745340002</v>
      </c>
      <c r="L6524" s="62">
        <v>0</v>
      </c>
      <c r="M6524" s="62">
        <v>0</v>
      </c>
      <c r="N6524" s="106">
        <v>5.5900621118010001</v>
      </c>
    </row>
    <row r="6526" spans="2:14" x14ac:dyDescent="0.2">
      <c r="B6526" s="40" t="str">
        <f xml:space="preserve"> HYPERLINK("#'目次'!B164", "[158]")</f>
        <v>[158]</v>
      </c>
      <c r="C6526" s="23" t="s">
        <v>293</v>
      </c>
    </row>
    <row r="6529" spans="3:14" x14ac:dyDescent="0.2">
      <c r="C6529" s="23" t="s">
        <v>48</v>
      </c>
    </row>
    <row r="6530" spans="3:14" ht="24" x14ac:dyDescent="0.2">
      <c r="D6530" s="195"/>
      <c r="E6530" s="196"/>
      <c r="F6530" s="196"/>
      <c r="G6530" s="37" t="s">
        <v>15</v>
      </c>
      <c r="H6530" s="33" t="s">
        <v>281</v>
      </c>
      <c r="I6530" s="13" t="s">
        <v>282</v>
      </c>
      <c r="J6530" s="13" t="s">
        <v>283</v>
      </c>
      <c r="K6530" s="13" t="s">
        <v>174</v>
      </c>
      <c r="L6530" s="13" t="s">
        <v>284</v>
      </c>
      <c r="M6530" s="13" t="s">
        <v>99</v>
      </c>
      <c r="N6530" s="38" t="s">
        <v>18</v>
      </c>
    </row>
    <row r="6531" spans="3:14" x14ac:dyDescent="0.2">
      <c r="D6531" s="197"/>
      <c r="E6531" s="198"/>
      <c r="F6531" s="198"/>
      <c r="G6531" s="35"/>
      <c r="H6531" s="39"/>
      <c r="I6531" s="14"/>
      <c r="J6531" s="14"/>
      <c r="K6531" s="14"/>
      <c r="L6531" s="14"/>
      <c r="M6531" s="14"/>
      <c r="N6531" s="34"/>
    </row>
    <row r="6532" spans="3:14" x14ac:dyDescent="0.2">
      <c r="D6532" s="78"/>
      <c r="E6532" s="79" t="s">
        <v>15</v>
      </c>
      <c r="F6532" s="66"/>
      <c r="G6532" s="36">
        <v>1200</v>
      </c>
      <c r="H6532" s="17">
        <v>648</v>
      </c>
      <c r="I6532" s="17">
        <v>600</v>
      </c>
      <c r="J6532" s="17">
        <v>28</v>
      </c>
      <c r="K6532" s="17">
        <v>70</v>
      </c>
      <c r="L6532" s="17">
        <v>18</v>
      </c>
      <c r="M6532" s="17">
        <v>9</v>
      </c>
      <c r="N6532" s="47">
        <v>34</v>
      </c>
    </row>
    <row r="6533" spans="3:14" x14ac:dyDescent="0.2">
      <c r="D6533" s="45"/>
      <c r="E6533" s="51"/>
      <c r="F6533" s="67"/>
      <c r="G6533" s="7">
        <v>100</v>
      </c>
      <c r="H6533" s="2">
        <v>54</v>
      </c>
      <c r="I6533" s="2">
        <v>50</v>
      </c>
      <c r="J6533" s="2">
        <v>2.333333333333</v>
      </c>
      <c r="K6533" s="2">
        <v>5.833333333333</v>
      </c>
      <c r="L6533" s="2">
        <v>1.5</v>
      </c>
      <c r="M6533" s="2">
        <v>0.75</v>
      </c>
      <c r="N6533" s="15">
        <v>2.833333333333</v>
      </c>
    </row>
    <row r="6534" spans="3:14" x14ac:dyDescent="0.2">
      <c r="D6534" s="199" t="s">
        <v>49</v>
      </c>
      <c r="E6534" s="22" t="s">
        <v>50</v>
      </c>
      <c r="F6534" s="21"/>
      <c r="G6534" s="19">
        <v>15</v>
      </c>
      <c r="H6534" s="27">
        <v>10</v>
      </c>
      <c r="I6534" s="3">
        <v>4</v>
      </c>
      <c r="J6534" s="3">
        <v>0</v>
      </c>
      <c r="K6534" s="3">
        <v>3</v>
      </c>
      <c r="L6534" s="3">
        <v>0</v>
      </c>
      <c r="M6534" s="3">
        <v>0</v>
      </c>
      <c r="N6534" s="26">
        <v>0</v>
      </c>
    </row>
    <row r="6535" spans="3:14" x14ac:dyDescent="0.2">
      <c r="D6535" s="200"/>
      <c r="E6535" s="11"/>
      <c r="F6535" s="10"/>
      <c r="G6535" s="7">
        <v>100</v>
      </c>
      <c r="H6535" s="75">
        <v>66.666666666666998</v>
      </c>
      <c r="I6535" s="50">
        <v>26.666666666666998</v>
      </c>
      <c r="J6535" s="16">
        <v>0</v>
      </c>
      <c r="K6535" s="41">
        <v>20</v>
      </c>
      <c r="L6535" s="16">
        <v>0</v>
      </c>
      <c r="M6535" s="16">
        <v>0</v>
      </c>
      <c r="N6535" s="48">
        <v>0</v>
      </c>
    </row>
    <row r="6536" spans="3:14" x14ac:dyDescent="0.2">
      <c r="D6536" s="200"/>
      <c r="E6536" s="4" t="s">
        <v>51</v>
      </c>
      <c r="F6536" s="5"/>
      <c r="G6536" s="6">
        <v>142</v>
      </c>
      <c r="H6536" s="8">
        <v>87</v>
      </c>
      <c r="I6536" s="1">
        <v>67</v>
      </c>
      <c r="J6536" s="1">
        <v>5</v>
      </c>
      <c r="K6536" s="1">
        <v>7</v>
      </c>
      <c r="L6536" s="1">
        <v>2</v>
      </c>
      <c r="M6536" s="1">
        <v>0</v>
      </c>
      <c r="N6536" s="9">
        <v>5</v>
      </c>
    </row>
    <row r="6537" spans="3:14" x14ac:dyDescent="0.2">
      <c r="D6537" s="200"/>
      <c r="E6537" s="11"/>
      <c r="F6537" s="10"/>
      <c r="G6537" s="7">
        <v>100</v>
      </c>
      <c r="H6537" s="70">
        <v>61.267605633803001</v>
      </c>
      <c r="I6537" s="2">
        <v>47.183098591548998</v>
      </c>
      <c r="J6537" s="2">
        <v>3.5211267605629999</v>
      </c>
      <c r="K6537" s="2">
        <v>4.9295774647890003</v>
      </c>
      <c r="L6537" s="2">
        <v>1.4084507042250001</v>
      </c>
      <c r="M6537" s="16">
        <v>0</v>
      </c>
      <c r="N6537" s="15">
        <v>3.5211267605629999</v>
      </c>
    </row>
    <row r="6538" spans="3:14" x14ac:dyDescent="0.2">
      <c r="D6538" s="200"/>
      <c r="E6538" s="4" t="s">
        <v>52</v>
      </c>
      <c r="F6538" s="5"/>
      <c r="G6538" s="6">
        <v>26</v>
      </c>
      <c r="H6538" s="8">
        <v>8</v>
      </c>
      <c r="I6538" s="1">
        <v>19</v>
      </c>
      <c r="J6538" s="1">
        <v>1</v>
      </c>
      <c r="K6538" s="1">
        <v>1</v>
      </c>
      <c r="L6538" s="1">
        <v>0</v>
      </c>
      <c r="M6538" s="1">
        <v>1</v>
      </c>
      <c r="N6538" s="9">
        <v>0</v>
      </c>
    </row>
    <row r="6539" spans="3:14" x14ac:dyDescent="0.2">
      <c r="D6539" s="200"/>
      <c r="E6539" s="11"/>
      <c r="F6539" s="10"/>
      <c r="G6539" s="7">
        <v>100</v>
      </c>
      <c r="H6539" s="97">
        <v>30.769230769231001</v>
      </c>
      <c r="I6539" s="41">
        <v>73.076923076922995</v>
      </c>
      <c r="J6539" s="2">
        <v>3.8461538461539999</v>
      </c>
      <c r="K6539" s="2">
        <v>3.8461538461539999</v>
      </c>
      <c r="L6539" s="16">
        <v>0</v>
      </c>
      <c r="M6539" s="2">
        <v>3.8461538461539999</v>
      </c>
      <c r="N6539" s="48">
        <v>0</v>
      </c>
    </row>
    <row r="6540" spans="3:14" x14ac:dyDescent="0.2">
      <c r="D6540" s="200"/>
      <c r="E6540" s="4" t="s">
        <v>53</v>
      </c>
      <c r="F6540" s="5"/>
      <c r="G6540" s="6">
        <v>41</v>
      </c>
      <c r="H6540" s="8">
        <v>18</v>
      </c>
      <c r="I6540" s="1">
        <v>31</v>
      </c>
      <c r="J6540" s="1">
        <v>1</v>
      </c>
      <c r="K6540" s="1">
        <v>2</v>
      </c>
      <c r="L6540" s="1">
        <v>2</v>
      </c>
      <c r="M6540" s="1">
        <v>0</v>
      </c>
      <c r="N6540" s="9">
        <v>0</v>
      </c>
    </row>
    <row r="6541" spans="3:14" x14ac:dyDescent="0.2">
      <c r="D6541" s="200"/>
      <c r="E6541" s="11"/>
      <c r="F6541" s="10"/>
      <c r="G6541" s="7">
        <v>100</v>
      </c>
      <c r="H6541" s="97">
        <v>43.902439024389999</v>
      </c>
      <c r="I6541" s="41">
        <v>75.609756097561004</v>
      </c>
      <c r="J6541" s="2">
        <v>2.4390243902440001</v>
      </c>
      <c r="K6541" s="2">
        <v>4.8780487804880002</v>
      </c>
      <c r="L6541" s="2">
        <v>4.8780487804880002</v>
      </c>
      <c r="M6541" s="16">
        <v>0</v>
      </c>
      <c r="N6541" s="48">
        <v>0</v>
      </c>
    </row>
    <row r="6542" spans="3:14" x14ac:dyDescent="0.2">
      <c r="D6542" s="200"/>
      <c r="E6542" s="4" t="s">
        <v>54</v>
      </c>
      <c r="F6542" s="5"/>
      <c r="G6542" s="6">
        <v>226</v>
      </c>
      <c r="H6542" s="8">
        <v>100</v>
      </c>
      <c r="I6542" s="1">
        <v>141</v>
      </c>
      <c r="J6542" s="1">
        <v>4</v>
      </c>
      <c r="K6542" s="1">
        <v>17</v>
      </c>
      <c r="L6542" s="1">
        <v>8</v>
      </c>
      <c r="M6542" s="1">
        <v>2</v>
      </c>
      <c r="N6542" s="9">
        <v>5</v>
      </c>
    </row>
    <row r="6543" spans="3:14" x14ac:dyDescent="0.2">
      <c r="D6543" s="200"/>
      <c r="E6543" s="11"/>
      <c r="F6543" s="10"/>
      <c r="G6543" s="7">
        <v>100</v>
      </c>
      <c r="H6543" s="72">
        <v>44.247787610619</v>
      </c>
      <c r="I6543" s="41">
        <v>62.389380530973</v>
      </c>
      <c r="J6543" s="2">
        <v>1.769911504425</v>
      </c>
      <c r="K6543" s="2">
        <v>7.5221238938050003</v>
      </c>
      <c r="L6543" s="2">
        <v>3.53982300885</v>
      </c>
      <c r="M6543" s="2">
        <v>0.88495575221199996</v>
      </c>
      <c r="N6543" s="15">
        <v>2.212389380531</v>
      </c>
    </row>
    <row r="6544" spans="3:14" x14ac:dyDescent="0.2">
      <c r="D6544" s="200"/>
      <c r="E6544" s="4" t="s">
        <v>55</v>
      </c>
      <c r="F6544" s="5"/>
      <c r="G6544" s="6">
        <v>125</v>
      </c>
      <c r="H6544" s="8">
        <v>70</v>
      </c>
      <c r="I6544" s="1">
        <v>62</v>
      </c>
      <c r="J6544" s="1">
        <v>4</v>
      </c>
      <c r="K6544" s="1">
        <v>6</v>
      </c>
      <c r="L6544" s="1">
        <v>4</v>
      </c>
      <c r="M6544" s="1">
        <v>1</v>
      </c>
      <c r="N6544" s="9">
        <v>4</v>
      </c>
    </row>
    <row r="6545" spans="4:14" x14ac:dyDescent="0.2">
      <c r="D6545" s="200"/>
      <c r="E6545" s="11"/>
      <c r="F6545" s="10"/>
      <c r="G6545" s="7">
        <v>100</v>
      </c>
      <c r="H6545" s="18">
        <v>56</v>
      </c>
      <c r="I6545" s="2">
        <v>49.6</v>
      </c>
      <c r="J6545" s="2">
        <v>3.2</v>
      </c>
      <c r="K6545" s="2">
        <v>4.8</v>
      </c>
      <c r="L6545" s="2">
        <v>3.2</v>
      </c>
      <c r="M6545" s="2">
        <v>0.8</v>
      </c>
      <c r="N6545" s="15">
        <v>3.2</v>
      </c>
    </row>
    <row r="6546" spans="4:14" x14ac:dyDescent="0.2">
      <c r="D6546" s="200"/>
      <c r="E6546" s="4" t="s">
        <v>56</v>
      </c>
      <c r="F6546" s="5"/>
      <c r="G6546" s="6">
        <v>190</v>
      </c>
      <c r="H6546" s="8">
        <v>95</v>
      </c>
      <c r="I6546" s="1">
        <v>108</v>
      </c>
      <c r="J6546" s="1">
        <v>2</v>
      </c>
      <c r="K6546" s="1">
        <v>14</v>
      </c>
      <c r="L6546" s="1">
        <v>0</v>
      </c>
      <c r="M6546" s="1">
        <v>1</v>
      </c>
      <c r="N6546" s="9">
        <v>3</v>
      </c>
    </row>
    <row r="6547" spans="4:14" x14ac:dyDescent="0.2">
      <c r="D6547" s="200"/>
      <c r="E6547" s="11"/>
      <c r="F6547" s="10"/>
      <c r="G6547" s="7">
        <v>100</v>
      </c>
      <c r="H6547" s="18">
        <v>50</v>
      </c>
      <c r="I6547" s="25">
        <v>56.842105263157997</v>
      </c>
      <c r="J6547" s="2">
        <v>1.052631578947</v>
      </c>
      <c r="K6547" s="2">
        <v>7.3684210526319998</v>
      </c>
      <c r="L6547" s="16">
        <v>0</v>
      </c>
      <c r="M6547" s="2">
        <v>0.52631578947400004</v>
      </c>
      <c r="N6547" s="15">
        <v>1.578947368421</v>
      </c>
    </row>
    <row r="6548" spans="4:14" x14ac:dyDescent="0.2">
      <c r="D6548" s="200"/>
      <c r="E6548" s="4" t="s">
        <v>57</v>
      </c>
      <c r="F6548" s="5"/>
      <c r="G6548" s="6">
        <v>185</v>
      </c>
      <c r="H6548" s="8">
        <v>92</v>
      </c>
      <c r="I6548" s="1">
        <v>102</v>
      </c>
      <c r="J6548" s="1">
        <v>3</v>
      </c>
      <c r="K6548" s="1">
        <v>10</v>
      </c>
      <c r="L6548" s="1">
        <v>1</v>
      </c>
      <c r="M6548" s="1">
        <v>0</v>
      </c>
      <c r="N6548" s="9">
        <v>3</v>
      </c>
    </row>
    <row r="6549" spans="4:14" x14ac:dyDescent="0.2">
      <c r="D6549" s="200"/>
      <c r="E6549" s="11"/>
      <c r="F6549" s="10"/>
      <c r="G6549" s="7">
        <v>100</v>
      </c>
      <c r="H6549" s="18">
        <v>49.729729729730003</v>
      </c>
      <c r="I6549" s="25">
        <v>55.135135135135002</v>
      </c>
      <c r="J6549" s="2">
        <v>1.6216216216220001</v>
      </c>
      <c r="K6549" s="2">
        <v>5.4054054054050003</v>
      </c>
      <c r="L6549" s="2">
        <v>0.54054054054099998</v>
      </c>
      <c r="M6549" s="16">
        <v>0</v>
      </c>
      <c r="N6549" s="15">
        <v>1.6216216216220001</v>
      </c>
    </row>
    <row r="6550" spans="4:14" x14ac:dyDescent="0.2">
      <c r="D6550" s="200"/>
      <c r="E6550" s="4" t="s">
        <v>58</v>
      </c>
      <c r="F6550" s="5"/>
      <c r="G6550" s="6">
        <v>113</v>
      </c>
      <c r="H6550" s="8">
        <v>78</v>
      </c>
      <c r="I6550" s="1">
        <v>22</v>
      </c>
      <c r="J6550" s="1">
        <v>5</v>
      </c>
      <c r="K6550" s="1">
        <v>4</v>
      </c>
      <c r="L6550" s="1">
        <v>1</v>
      </c>
      <c r="M6550" s="1">
        <v>4</v>
      </c>
      <c r="N6550" s="9">
        <v>7</v>
      </c>
    </row>
    <row r="6551" spans="4:14" x14ac:dyDescent="0.2">
      <c r="D6551" s="200"/>
      <c r="E6551" s="11"/>
      <c r="F6551" s="10"/>
      <c r="G6551" s="7">
        <v>100</v>
      </c>
      <c r="H6551" s="75">
        <v>69.026548672565994</v>
      </c>
      <c r="I6551" s="50">
        <v>19.469026548673</v>
      </c>
      <c r="J6551" s="2">
        <v>4.424778761062</v>
      </c>
      <c r="K6551" s="2">
        <v>3.53982300885</v>
      </c>
      <c r="L6551" s="2">
        <v>0.88495575221199996</v>
      </c>
      <c r="M6551" s="2">
        <v>3.53982300885</v>
      </c>
      <c r="N6551" s="15">
        <v>6.194690265487</v>
      </c>
    </row>
    <row r="6552" spans="4:14" x14ac:dyDescent="0.2">
      <c r="D6552" s="200"/>
      <c r="E6552" s="4" t="s">
        <v>59</v>
      </c>
      <c r="F6552" s="5"/>
      <c r="G6552" s="6">
        <v>136</v>
      </c>
      <c r="H6552" s="8">
        <v>90</v>
      </c>
      <c r="I6552" s="1">
        <v>43</v>
      </c>
      <c r="J6552" s="1">
        <v>3</v>
      </c>
      <c r="K6552" s="1">
        <v>6</v>
      </c>
      <c r="L6552" s="1">
        <v>0</v>
      </c>
      <c r="M6552" s="1">
        <v>0</v>
      </c>
      <c r="N6552" s="9">
        <v>7</v>
      </c>
    </row>
    <row r="6553" spans="4:14" x14ac:dyDescent="0.2">
      <c r="D6553" s="200"/>
      <c r="E6553" s="11"/>
      <c r="F6553" s="10"/>
      <c r="G6553" s="7">
        <v>100</v>
      </c>
      <c r="H6553" s="75">
        <v>66.176470588235006</v>
      </c>
      <c r="I6553" s="50">
        <v>31.617647058824002</v>
      </c>
      <c r="J6553" s="2">
        <v>2.2058823529409999</v>
      </c>
      <c r="K6553" s="2">
        <v>4.4117647058819998</v>
      </c>
      <c r="L6553" s="16">
        <v>0</v>
      </c>
      <c r="M6553" s="16">
        <v>0</v>
      </c>
      <c r="N6553" s="15">
        <v>5.147058823529</v>
      </c>
    </row>
    <row r="6554" spans="4:14" x14ac:dyDescent="0.2">
      <c r="D6554" s="199" t="s">
        <v>60</v>
      </c>
      <c r="E6554" s="22" t="s">
        <v>61</v>
      </c>
      <c r="F6554" s="21"/>
      <c r="G6554" s="19">
        <v>205</v>
      </c>
      <c r="H6554" s="27">
        <v>136</v>
      </c>
      <c r="I6554" s="3">
        <v>59</v>
      </c>
      <c r="J6554" s="3">
        <v>6</v>
      </c>
      <c r="K6554" s="3">
        <v>15</v>
      </c>
      <c r="L6554" s="3">
        <v>2</v>
      </c>
      <c r="M6554" s="3">
        <v>0</v>
      </c>
      <c r="N6554" s="26">
        <v>7</v>
      </c>
    </row>
    <row r="6555" spans="4:14" x14ac:dyDescent="0.2">
      <c r="D6555" s="200"/>
      <c r="E6555" s="11"/>
      <c r="F6555" s="10"/>
      <c r="G6555" s="7">
        <v>100</v>
      </c>
      <c r="H6555" s="75">
        <v>66.341463414634006</v>
      </c>
      <c r="I6555" s="50">
        <v>28.780487804878</v>
      </c>
      <c r="J6555" s="2">
        <v>2.9268292682929999</v>
      </c>
      <c r="K6555" s="2">
        <v>7.3170731707319998</v>
      </c>
      <c r="L6555" s="2">
        <v>0.97560975609800005</v>
      </c>
      <c r="M6555" s="16">
        <v>0</v>
      </c>
      <c r="N6555" s="15">
        <v>3.4146341463410002</v>
      </c>
    </row>
    <row r="6556" spans="4:14" x14ac:dyDescent="0.2">
      <c r="D6556" s="200"/>
      <c r="E6556" s="4" t="s">
        <v>62</v>
      </c>
      <c r="F6556" s="5"/>
      <c r="G6556" s="6">
        <v>160</v>
      </c>
      <c r="H6556" s="8">
        <v>90</v>
      </c>
      <c r="I6556" s="1">
        <v>82</v>
      </c>
      <c r="J6556" s="1">
        <v>5</v>
      </c>
      <c r="K6556" s="1">
        <v>8</v>
      </c>
      <c r="L6556" s="1">
        <v>3</v>
      </c>
      <c r="M6556" s="1">
        <v>2</v>
      </c>
      <c r="N6556" s="9">
        <v>1</v>
      </c>
    </row>
    <row r="6557" spans="4:14" x14ac:dyDescent="0.2">
      <c r="D6557" s="200"/>
      <c r="E6557" s="11"/>
      <c r="F6557" s="10"/>
      <c r="G6557" s="7">
        <v>100</v>
      </c>
      <c r="H6557" s="18">
        <v>56.25</v>
      </c>
      <c r="I6557" s="2">
        <v>51.25</v>
      </c>
      <c r="J6557" s="2">
        <v>3.125</v>
      </c>
      <c r="K6557" s="2">
        <v>5</v>
      </c>
      <c r="L6557" s="2">
        <v>1.875</v>
      </c>
      <c r="M6557" s="2">
        <v>1.25</v>
      </c>
      <c r="N6557" s="15">
        <v>0.625</v>
      </c>
    </row>
    <row r="6558" spans="4:14" x14ac:dyDescent="0.2">
      <c r="D6558" s="200"/>
      <c r="E6558" s="4" t="s">
        <v>63</v>
      </c>
      <c r="F6558" s="5"/>
      <c r="G6558" s="6">
        <v>121</v>
      </c>
      <c r="H6558" s="8">
        <v>65</v>
      </c>
      <c r="I6558" s="1">
        <v>64</v>
      </c>
      <c r="J6558" s="1">
        <v>1</v>
      </c>
      <c r="K6558" s="1">
        <v>5</v>
      </c>
      <c r="L6558" s="1">
        <v>1</v>
      </c>
      <c r="M6558" s="1">
        <v>0</v>
      </c>
      <c r="N6558" s="9">
        <v>3</v>
      </c>
    </row>
    <row r="6559" spans="4:14" x14ac:dyDescent="0.2">
      <c r="D6559" s="200"/>
      <c r="E6559" s="11"/>
      <c r="F6559" s="10"/>
      <c r="G6559" s="7">
        <v>100</v>
      </c>
      <c r="H6559" s="18">
        <v>53.719008264463</v>
      </c>
      <c r="I6559" s="2">
        <v>52.892561983470998</v>
      </c>
      <c r="J6559" s="2">
        <v>0.82644628099200002</v>
      </c>
      <c r="K6559" s="2">
        <v>4.1322314049589997</v>
      </c>
      <c r="L6559" s="2">
        <v>0.82644628099200002</v>
      </c>
      <c r="M6559" s="16">
        <v>0</v>
      </c>
      <c r="N6559" s="15">
        <v>2.4793388429749998</v>
      </c>
    </row>
    <row r="6560" spans="4:14" x14ac:dyDescent="0.2">
      <c r="D6560" s="200"/>
      <c r="E6560" s="4" t="s">
        <v>64</v>
      </c>
      <c r="F6560" s="5"/>
      <c r="G6560" s="6">
        <v>124</v>
      </c>
      <c r="H6560" s="8">
        <v>62</v>
      </c>
      <c r="I6560" s="1">
        <v>64</v>
      </c>
      <c r="J6560" s="1">
        <v>2</v>
      </c>
      <c r="K6560" s="1">
        <v>4</v>
      </c>
      <c r="L6560" s="1">
        <v>1</v>
      </c>
      <c r="M6560" s="1">
        <v>0</v>
      </c>
      <c r="N6560" s="9">
        <v>5</v>
      </c>
    </row>
    <row r="6561" spans="2:14" x14ac:dyDescent="0.2">
      <c r="D6561" s="200"/>
      <c r="E6561" s="11"/>
      <c r="F6561" s="10"/>
      <c r="G6561" s="7">
        <v>100</v>
      </c>
      <c r="H6561" s="18">
        <v>50</v>
      </c>
      <c r="I6561" s="2">
        <v>51.612903225806001</v>
      </c>
      <c r="J6561" s="2">
        <v>1.6129032258060001</v>
      </c>
      <c r="K6561" s="2">
        <v>3.2258064516129998</v>
      </c>
      <c r="L6561" s="2">
        <v>0.80645161290300005</v>
      </c>
      <c r="M6561" s="16">
        <v>0</v>
      </c>
      <c r="N6561" s="15">
        <v>4.0322580645160002</v>
      </c>
    </row>
    <row r="6562" spans="2:14" x14ac:dyDescent="0.2">
      <c r="D6562" s="200"/>
      <c r="E6562" s="4" t="s">
        <v>65</v>
      </c>
      <c r="F6562" s="5"/>
      <c r="G6562" s="6">
        <v>109</v>
      </c>
      <c r="H6562" s="8">
        <v>50</v>
      </c>
      <c r="I6562" s="1">
        <v>59</v>
      </c>
      <c r="J6562" s="1">
        <v>3</v>
      </c>
      <c r="K6562" s="1">
        <v>12</v>
      </c>
      <c r="L6562" s="1">
        <v>3</v>
      </c>
      <c r="M6562" s="1">
        <v>2</v>
      </c>
      <c r="N6562" s="9">
        <v>4</v>
      </c>
    </row>
    <row r="6563" spans="2:14" x14ac:dyDescent="0.2">
      <c r="D6563" s="200"/>
      <c r="E6563" s="11"/>
      <c r="F6563" s="10"/>
      <c r="G6563" s="7">
        <v>100</v>
      </c>
      <c r="H6563" s="72">
        <v>45.871559633027999</v>
      </c>
      <c r="I6563" s="2">
        <v>54.128440366972001</v>
      </c>
      <c r="J6563" s="2">
        <v>2.7522935779819999</v>
      </c>
      <c r="K6563" s="25">
        <v>11.009174311927</v>
      </c>
      <c r="L6563" s="2">
        <v>2.7522935779819999</v>
      </c>
      <c r="M6563" s="2">
        <v>1.834862385321</v>
      </c>
      <c r="N6563" s="15">
        <v>3.669724770642</v>
      </c>
    </row>
    <row r="6564" spans="2:14" x14ac:dyDescent="0.2">
      <c r="D6564" s="200"/>
      <c r="E6564" s="4" t="s">
        <v>66</v>
      </c>
      <c r="F6564" s="5"/>
      <c r="G6564" s="6">
        <v>104</v>
      </c>
      <c r="H6564" s="8">
        <v>51</v>
      </c>
      <c r="I6564" s="1">
        <v>66</v>
      </c>
      <c r="J6564" s="1">
        <v>1</v>
      </c>
      <c r="K6564" s="1">
        <v>9</v>
      </c>
      <c r="L6564" s="1">
        <v>3</v>
      </c>
      <c r="M6564" s="1">
        <v>1</v>
      </c>
      <c r="N6564" s="9">
        <v>1</v>
      </c>
    </row>
    <row r="6565" spans="2:14" x14ac:dyDescent="0.2">
      <c r="D6565" s="200"/>
      <c r="E6565" s="11"/>
      <c r="F6565" s="10"/>
      <c r="G6565" s="7">
        <v>100</v>
      </c>
      <c r="H6565" s="18">
        <v>49.038461538462002</v>
      </c>
      <c r="I6565" s="41">
        <v>63.461538461537998</v>
      </c>
      <c r="J6565" s="2">
        <v>0.96153846153800004</v>
      </c>
      <c r="K6565" s="2">
        <v>8.6538461538460005</v>
      </c>
      <c r="L6565" s="2">
        <v>2.884615384615</v>
      </c>
      <c r="M6565" s="2">
        <v>0.96153846153800004</v>
      </c>
      <c r="N6565" s="15">
        <v>0.96153846153800004</v>
      </c>
    </row>
    <row r="6566" spans="2:14" x14ac:dyDescent="0.2">
      <c r="D6566" s="200"/>
      <c r="E6566" s="4" t="s">
        <v>67</v>
      </c>
      <c r="F6566" s="5"/>
      <c r="G6566" s="6">
        <v>139</v>
      </c>
      <c r="H6566" s="8">
        <v>64</v>
      </c>
      <c r="I6566" s="1">
        <v>90</v>
      </c>
      <c r="J6566" s="1">
        <v>5</v>
      </c>
      <c r="K6566" s="1">
        <v>9</v>
      </c>
      <c r="L6566" s="1">
        <v>2</v>
      </c>
      <c r="M6566" s="1">
        <v>1</v>
      </c>
      <c r="N6566" s="9">
        <v>1</v>
      </c>
    </row>
    <row r="6567" spans="2:14" x14ac:dyDescent="0.2">
      <c r="D6567" s="200"/>
      <c r="E6567" s="11"/>
      <c r="F6567" s="10"/>
      <c r="G6567" s="7">
        <v>100</v>
      </c>
      <c r="H6567" s="72">
        <v>46.043165467625997</v>
      </c>
      <c r="I6567" s="41">
        <v>64.748201438848994</v>
      </c>
      <c r="J6567" s="2">
        <v>3.5971223021580001</v>
      </c>
      <c r="K6567" s="2">
        <v>6.4748201438850002</v>
      </c>
      <c r="L6567" s="2">
        <v>1.438848920863</v>
      </c>
      <c r="M6567" s="2">
        <v>0.71942446043200003</v>
      </c>
      <c r="N6567" s="15">
        <v>0.71942446043200003</v>
      </c>
    </row>
    <row r="6568" spans="2:14" x14ac:dyDescent="0.2">
      <c r="D6568" s="200"/>
      <c r="E6568" s="4" t="s">
        <v>68</v>
      </c>
      <c r="F6568" s="5"/>
      <c r="G6568" s="6">
        <v>48</v>
      </c>
      <c r="H6568" s="8">
        <v>15</v>
      </c>
      <c r="I6568" s="1">
        <v>35</v>
      </c>
      <c r="J6568" s="1">
        <v>3</v>
      </c>
      <c r="K6568" s="1">
        <v>3</v>
      </c>
      <c r="L6568" s="1">
        <v>1</v>
      </c>
      <c r="M6568" s="1">
        <v>0</v>
      </c>
      <c r="N6568" s="9">
        <v>0</v>
      </c>
    </row>
    <row r="6569" spans="2:14" x14ac:dyDescent="0.2">
      <c r="D6569" s="200"/>
      <c r="E6569" s="11"/>
      <c r="F6569" s="10"/>
      <c r="G6569" s="7">
        <v>100</v>
      </c>
      <c r="H6569" s="97">
        <v>31.25</v>
      </c>
      <c r="I6569" s="41">
        <v>72.916666666666998</v>
      </c>
      <c r="J6569" s="2">
        <v>6.25</v>
      </c>
      <c r="K6569" s="2">
        <v>6.25</v>
      </c>
      <c r="L6569" s="2">
        <v>2.083333333333</v>
      </c>
      <c r="M6569" s="16">
        <v>0</v>
      </c>
      <c r="N6569" s="48">
        <v>0</v>
      </c>
    </row>
    <row r="6570" spans="2:14" x14ac:dyDescent="0.2">
      <c r="D6570" s="200"/>
      <c r="E6570" s="4" t="s">
        <v>69</v>
      </c>
      <c r="F6570" s="5"/>
      <c r="G6570" s="6">
        <v>37</v>
      </c>
      <c r="H6570" s="8">
        <v>21</v>
      </c>
      <c r="I6570" s="1">
        <v>24</v>
      </c>
      <c r="J6570" s="1">
        <v>2</v>
      </c>
      <c r="K6570" s="1">
        <v>1</v>
      </c>
      <c r="L6570" s="1">
        <v>1</v>
      </c>
      <c r="M6570" s="1">
        <v>0</v>
      </c>
      <c r="N6570" s="9">
        <v>0</v>
      </c>
    </row>
    <row r="6571" spans="2:14" x14ac:dyDescent="0.2">
      <c r="D6571" s="200"/>
      <c r="E6571" s="11"/>
      <c r="F6571" s="10"/>
      <c r="G6571" s="7">
        <v>100</v>
      </c>
      <c r="H6571" s="18">
        <v>56.756756756756999</v>
      </c>
      <c r="I6571" s="41">
        <v>64.864864864864998</v>
      </c>
      <c r="J6571" s="2">
        <v>5.4054054054050003</v>
      </c>
      <c r="K6571" s="2">
        <v>2.7027027027030002</v>
      </c>
      <c r="L6571" s="2">
        <v>2.7027027027030002</v>
      </c>
      <c r="M6571" s="16">
        <v>0</v>
      </c>
      <c r="N6571" s="48">
        <v>0</v>
      </c>
    </row>
    <row r="6572" spans="2:14" x14ac:dyDescent="0.2">
      <c r="D6572" s="199" t="s">
        <v>70</v>
      </c>
      <c r="E6572" s="22" t="s">
        <v>18</v>
      </c>
      <c r="F6572" s="21"/>
      <c r="G6572" s="19">
        <v>0</v>
      </c>
      <c r="H6572" s="27">
        <v>0</v>
      </c>
      <c r="I6572" s="3">
        <v>0</v>
      </c>
      <c r="J6572" s="3">
        <v>0</v>
      </c>
      <c r="K6572" s="3">
        <v>0</v>
      </c>
      <c r="L6572" s="3">
        <v>0</v>
      </c>
      <c r="M6572" s="3">
        <v>0</v>
      </c>
      <c r="N6572" s="26">
        <v>0</v>
      </c>
    </row>
    <row r="6573" spans="2:14" x14ac:dyDescent="0.2">
      <c r="D6573" s="201"/>
      <c r="E6573" s="45"/>
      <c r="F6573" s="51"/>
      <c r="G6573" s="119">
        <v>0</v>
      </c>
      <c r="H6573" s="136">
        <v>0</v>
      </c>
      <c r="I6573" s="83">
        <v>0</v>
      </c>
      <c r="J6573" s="62">
        <v>0</v>
      </c>
      <c r="K6573" s="103">
        <v>0</v>
      </c>
      <c r="L6573" s="62">
        <v>0</v>
      </c>
      <c r="M6573" s="62">
        <v>0</v>
      </c>
      <c r="N6573" s="116">
        <v>0</v>
      </c>
    </row>
    <row r="6575" spans="2:14" x14ac:dyDescent="0.2">
      <c r="B6575" s="40" t="str">
        <f xml:space="preserve"> HYPERLINK("#'目次'!B165", "[159]")</f>
        <v>[159]</v>
      </c>
      <c r="C6575" s="23" t="s">
        <v>293</v>
      </c>
    </row>
    <row r="6578" spans="3:14" x14ac:dyDescent="0.2">
      <c r="C6578" s="23" t="s">
        <v>73</v>
      </c>
    </row>
    <row r="6579" spans="3:14" ht="24" x14ac:dyDescent="0.2">
      <c r="D6579" s="195"/>
      <c r="E6579" s="196"/>
      <c r="F6579" s="196"/>
      <c r="G6579" s="37" t="s">
        <v>15</v>
      </c>
      <c r="H6579" s="33" t="s">
        <v>281</v>
      </c>
      <c r="I6579" s="13" t="s">
        <v>282</v>
      </c>
      <c r="J6579" s="13" t="s">
        <v>283</v>
      </c>
      <c r="K6579" s="13" t="s">
        <v>174</v>
      </c>
      <c r="L6579" s="13" t="s">
        <v>284</v>
      </c>
      <c r="M6579" s="13" t="s">
        <v>99</v>
      </c>
      <c r="N6579" s="38" t="s">
        <v>18</v>
      </c>
    </row>
    <row r="6580" spans="3:14" x14ac:dyDescent="0.2">
      <c r="D6580" s="197"/>
      <c r="E6580" s="198"/>
      <c r="F6580" s="198"/>
      <c r="G6580" s="35"/>
      <c r="H6580" s="39"/>
      <c r="I6580" s="14"/>
      <c r="J6580" s="14"/>
      <c r="K6580" s="14"/>
      <c r="L6580" s="14"/>
      <c r="M6580" s="14"/>
      <c r="N6580" s="34"/>
    </row>
    <row r="6581" spans="3:14" x14ac:dyDescent="0.2">
      <c r="D6581" s="78"/>
      <c r="E6581" s="79" t="s">
        <v>15</v>
      </c>
      <c r="F6581" s="66"/>
      <c r="G6581" s="36">
        <v>1200</v>
      </c>
      <c r="H6581" s="17">
        <v>648</v>
      </c>
      <c r="I6581" s="17">
        <v>600</v>
      </c>
      <c r="J6581" s="17">
        <v>28</v>
      </c>
      <c r="K6581" s="17">
        <v>70</v>
      </c>
      <c r="L6581" s="17">
        <v>18</v>
      </c>
      <c r="M6581" s="17">
        <v>9</v>
      </c>
      <c r="N6581" s="47">
        <v>34</v>
      </c>
    </row>
    <row r="6582" spans="3:14" x14ac:dyDescent="0.2">
      <c r="D6582" s="45"/>
      <c r="E6582" s="51"/>
      <c r="F6582" s="67"/>
      <c r="G6582" s="7">
        <v>100</v>
      </c>
      <c r="H6582" s="2">
        <v>54</v>
      </c>
      <c r="I6582" s="2">
        <v>50</v>
      </c>
      <c r="J6582" s="2">
        <v>2.333333333333</v>
      </c>
      <c r="K6582" s="2">
        <v>5.833333333333</v>
      </c>
      <c r="L6582" s="2">
        <v>1.5</v>
      </c>
      <c r="M6582" s="2">
        <v>0.75</v>
      </c>
      <c r="N6582" s="15">
        <v>2.833333333333</v>
      </c>
    </row>
    <row r="6583" spans="3:14" x14ac:dyDescent="0.2">
      <c r="D6583" s="199" t="s">
        <v>74</v>
      </c>
      <c r="E6583" s="22" t="s">
        <v>75</v>
      </c>
      <c r="F6583" s="21"/>
      <c r="G6583" s="19">
        <v>592</v>
      </c>
      <c r="H6583" s="27">
        <v>345</v>
      </c>
      <c r="I6583" s="3">
        <v>271</v>
      </c>
      <c r="J6583" s="3">
        <v>18</v>
      </c>
      <c r="K6583" s="3">
        <v>31</v>
      </c>
      <c r="L6583" s="3">
        <v>10</v>
      </c>
      <c r="M6583" s="3">
        <v>2</v>
      </c>
      <c r="N6583" s="26">
        <v>18</v>
      </c>
    </row>
    <row r="6584" spans="3:14" x14ac:dyDescent="0.2">
      <c r="D6584" s="200"/>
      <c r="E6584" s="11"/>
      <c r="F6584" s="10"/>
      <c r="G6584" s="7">
        <v>100</v>
      </c>
      <c r="H6584" s="18">
        <v>58.277027027027003</v>
      </c>
      <c r="I6584" s="2">
        <v>45.777027027027003</v>
      </c>
      <c r="J6584" s="2">
        <v>3.040540540541</v>
      </c>
      <c r="K6584" s="2">
        <v>5.2364864864860001</v>
      </c>
      <c r="L6584" s="2">
        <v>1.6891891891890001</v>
      </c>
      <c r="M6584" s="2">
        <v>0.33783783783799998</v>
      </c>
      <c r="N6584" s="15">
        <v>3.040540540541</v>
      </c>
    </row>
    <row r="6585" spans="3:14" x14ac:dyDescent="0.2">
      <c r="D6585" s="200"/>
      <c r="E6585" s="4" t="s">
        <v>34</v>
      </c>
      <c r="F6585" s="5"/>
      <c r="G6585" s="6">
        <v>37</v>
      </c>
      <c r="H6585" s="8">
        <v>30</v>
      </c>
      <c r="I6585" s="1">
        <v>2</v>
      </c>
      <c r="J6585" s="1">
        <v>1</v>
      </c>
      <c r="K6585" s="1">
        <v>2</v>
      </c>
      <c r="L6585" s="1">
        <v>0</v>
      </c>
      <c r="M6585" s="1">
        <v>1</v>
      </c>
      <c r="N6585" s="9">
        <v>1</v>
      </c>
    </row>
    <row r="6586" spans="3:14" x14ac:dyDescent="0.2">
      <c r="D6586" s="200"/>
      <c r="E6586" s="11"/>
      <c r="F6586" s="10"/>
      <c r="G6586" s="7">
        <v>100</v>
      </c>
      <c r="H6586" s="75">
        <v>81.081081081080995</v>
      </c>
      <c r="I6586" s="50">
        <v>5.4054054054050003</v>
      </c>
      <c r="J6586" s="2">
        <v>2.7027027027030002</v>
      </c>
      <c r="K6586" s="2">
        <v>5.4054054054050003</v>
      </c>
      <c r="L6586" s="16">
        <v>0</v>
      </c>
      <c r="M6586" s="2">
        <v>2.7027027027030002</v>
      </c>
      <c r="N6586" s="15">
        <v>2.7027027027030002</v>
      </c>
    </row>
    <row r="6587" spans="3:14" x14ac:dyDescent="0.2">
      <c r="D6587" s="200"/>
      <c r="E6587" s="4" t="s">
        <v>35</v>
      </c>
      <c r="F6587" s="5"/>
      <c r="G6587" s="6">
        <v>75</v>
      </c>
      <c r="H6587" s="8">
        <v>50</v>
      </c>
      <c r="I6587" s="1">
        <v>26</v>
      </c>
      <c r="J6587" s="1">
        <v>3</v>
      </c>
      <c r="K6587" s="1">
        <v>4</v>
      </c>
      <c r="L6587" s="1">
        <v>1</v>
      </c>
      <c r="M6587" s="1">
        <v>0</v>
      </c>
      <c r="N6587" s="9">
        <v>2</v>
      </c>
    </row>
    <row r="6588" spans="3:14" x14ac:dyDescent="0.2">
      <c r="D6588" s="200"/>
      <c r="E6588" s="11"/>
      <c r="F6588" s="10"/>
      <c r="G6588" s="7">
        <v>100</v>
      </c>
      <c r="H6588" s="75">
        <v>66.666666666666998</v>
      </c>
      <c r="I6588" s="50">
        <v>34.666666666666998</v>
      </c>
      <c r="J6588" s="2">
        <v>4</v>
      </c>
      <c r="K6588" s="2">
        <v>5.333333333333</v>
      </c>
      <c r="L6588" s="2">
        <v>1.333333333333</v>
      </c>
      <c r="M6588" s="16">
        <v>0</v>
      </c>
      <c r="N6588" s="15">
        <v>2.666666666667</v>
      </c>
    </row>
    <row r="6589" spans="3:14" x14ac:dyDescent="0.2">
      <c r="D6589" s="200"/>
      <c r="E6589" s="4" t="s">
        <v>36</v>
      </c>
      <c r="F6589" s="5"/>
      <c r="G6589" s="6">
        <v>95</v>
      </c>
      <c r="H6589" s="8">
        <v>54</v>
      </c>
      <c r="I6589" s="1">
        <v>49</v>
      </c>
      <c r="J6589" s="1">
        <v>4</v>
      </c>
      <c r="K6589" s="1">
        <v>8</v>
      </c>
      <c r="L6589" s="1">
        <v>3</v>
      </c>
      <c r="M6589" s="1">
        <v>1</v>
      </c>
      <c r="N6589" s="9">
        <v>4</v>
      </c>
    </row>
    <row r="6590" spans="3:14" x14ac:dyDescent="0.2">
      <c r="D6590" s="200"/>
      <c r="E6590" s="11"/>
      <c r="F6590" s="10"/>
      <c r="G6590" s="7">
        <v>100</v>
      </c>
      <c r="H6590" s="18">
        <v>56.842105263157997</v>
      </c>
      <c r="I6590" s="2">
        <v>51.578947368420998</v>
      </c>
      <c r="J6590" s="2">
        <v>4.2105263157890001</v>
      </c>
      <c r="K6590" s="2">
        <v>8.4210526315790002</v>
      </c>
      <c r="L6590" s="2">
        <v>3.1578947368420001</v>
      </c>
      <c r="M6590" s="2">
        <v>1.052631578947</v>
      </c>
      <c r="N6590" s="15">
        <v>4.2105263157890001</v>
      </c>
    </row>
    <row r="6591" spans="3:14" x14ac:dyDescent="0.2">
      <c r="D6591" s="200"/>
      <c r="E6591" s="4" t="s">
        <v>37</v>
      </c>
      <c r="F6591" s="5"/>
      <c r="G6591" s="6">
        <v>111</v>
      </c>
      <c r="H6591" s="8">
        <v>56</v>
      </c>
      <c r="I6591" s="1">
        <v>61</v>
      </c>
      <c r="J6591" s="1">
        <v>4</v>
      </c>
      <c r="K6591" s="1">
        <v>7</v>
      </c>
      <c r="L6591" s="1">
        <v>2</v>
      </c>
      <c r="M6591" s="1">
        <v>0</v>
      </c>
      <c r="N6591" s="9">
        <v>2</v>
      </c>
    </row>
    <row r="6592" spans="3:14" x14ac:dyDescent="0.2">
      <c r="D6592" s="200"/>
      <c r="E6592" s="11"/>
      <c r="F6592" s="10"/>
      <c r="G6592" s="7">
        <v>100</v>
      </c>
      <c r="H6592" s="18">
        <v>50.450450450449999</v>
      </c>
      <c r="I6592" s="2">
        <v>54.954954954954999</v>
      </c>
      <c r="J6592" s="2">
        <v>3.6036036036039998</v>
      </c>
      <c r="K6592" s="2">
        <v>6.3063063063060003</v>
      </c>
      <c r="L6592" s="2">
        <v>1.8018018018019999</v>
      </c>
      <c r="M6592" s="16">
        <v>0</v>
      </c>
      <c r="N6592" s="15">
        <v>1.8018018018019999</v>
      </c>
    </row>
    <row r="6593" spans="4:14" x14ac:dyDescent="0.2">
      <c r="D6593" s="200"/>
      <c r="E6593" s="4" t="s">
        <v>38</v>
      </c>
      <c r="F6593" s="5"/>
      <c r="G6593" s="6">
        <v>93</v>
      </c>
      <c r="H6593" s="8">
        <v>48</v>
      </c>
      <c r="I6593" s="1">
        <v>49</v>
      </c>
      <c r="J6593" s="1">
        <v>4</v>
      </c>
      <c r="K6593" s="1">
        <v>6</v>
      </c>
      <c r="L6593" s="1">
        <v>3</v>
      </c>
      <c r="M6593" s="1">
        <v>0</v>
      </c>
      <c r="N6593" s="9">
        <v>4</v>
      </c>
    </row>
    <row r="6594" spans="4:14" x14ac:dyDescent="0.2">
      <c r="D6594" s="200"/>
      <c r="E6594" s="11"/>
      <c r="F6594" s="10"/>
      <c r="G6594" s="7">
        <v>100</v>
      </c>
      <c r="H6594" s="18">
        <v>51.612903225806001</v>
      </c>
      <c r="I6594" s="2">
        <v>52.688172043011001</v>
      </c>
      <c r="J6594" s="2">
        <v>4.3010752688169998</v>
      </c>
      <c r="K6594" s="2">
        <v>6.4516129032259997</v>
      </c>
      <c r="L6594" s="2">
        <v>3.2258064516129998</v>
      </c>
      <c r="M6594" s="16">
        <v>0</v>
      </c>
      <c r="N6594" s="15">
        <v>4.3010752688169998</v>
      </c>
    </row>
    <row r="6595" spans="4:14" x14ac:dyDescent="0.2">
      <c r="D6595" s="200"/>
      <c r="E6595" s="4" t="s">
        <v>39</v>
      </c>
      <c r="F6595" s="5"/>
      <c r="G6595" s="6">
        <v>109</v>
      </c>
      <c r="H6595" s="8">
        <v>55</v>
      </c>
      <c r="I6595" s="1">
        <v>63</v>
      </c>
      <c r="J6595" s="1">
        <v>1</v>
      </c>
      <c r="K6595" s="1">
        <v>3</v>
      </c>
      <c r="L6595" s="1">
        <v>1</v>
      </c>
      <c r="M6595" s="1">
        <v>0</v>
      </c>
      <c r="N6595" s="9">
        <v>2</v>
      </c>
    </row>
    <row r="6596" spans="4:14" x14ac:dyDescent="0.2">
      <c r="D6596" s="200"/>
      <c r="E6596" s="11"/>
      <c r="F6596" s="10"/>
      <c r="G6596" s="7">
        <v>100</v>
      </c>
      <c r="H6596" s="18">
        <v>50.458715596330002</v>
      </c>
      <c r="I6596" s="25">
        <v>57.798165137615001</v>
      </c>
      <c r="J6596" s="2">
        <v>0.91743119266100004</v>
      </c>
      <c r="K6596" s="2">
        <v>2.7522935779819999</v>
      </c>
      <c r="L6596" s="2">
        <v>0.91743119266100004</v>
      </c>
      <c r="M6596" s="16">
        <v>0</v>
      </c>
      <c r="N6596" s="15">
        <v>1.834862385321</v>
      </c>
    </row>
    <row r="6597" spans="4:14" x14ac:dyDescent="0.2">
      <c r="D6597" s="200"/>
      <c r="E6597" s="4" t="s">
        <v>40</v>
      </c>
      <c r="F6597" s="5"/>
      <c r="G6597" s="6">
        <v>72</v>
      </c>
      <c r="H6597" s="8">
        <v>52</v>
      </c>
      <c r="I6597" s="1">
        <v>21</v>
      </c>
      <c r="J6597" s="1">
        <v>1</v>
      </c>
      <c r="K6597" s="1">
        <v>1</v>
      </c>
      <c r="L6597" s="1">
        <v>0</v>
      </c>
      <c r="M6597" s="1">
        <v>0</v>
      </c>
      <c r="N6597" s="9">
        <v>3</v>
      </c>
    </row>
    <row r="6598" spans="4:14" x14ac:dyDescent="0.2">
      <c r="D6598" s="200"/>
      <c r="E6598" s="11"/>
      <c r="F6598" s="10"/>
      <c r="G6598" s="7">
        <v>100</v>
      </c>
      <c r="H6598" s="75">
        <v>72.222222222222001</v>
      </c>
      <c r="I6598" s="50">
        <v>29.166666666666998</v>
      </c>
      <c r="J6598" s="2">
        <v>1.3888888888890001</v>
      </c>
      <c r="K6598" s="2">
        <v>1.3888888888890001</v>
      </c>
      <c r="L6598" s="16">
        <v>0</v>
      </c>
      <c r="M6598" s="16">
        <v>0</v>
      </c>
      <c r="N6598" s="15">
        <v>4.166666666667</v>
      </c>
    </row>
    <row r="6599" spans="4:14" x14ac:dyDescent="0.2">
      <c r="D6599" s="199" t="s">
        <v>76</v>
      </c>
      <c r="E6599" s="22" t="s">
        <v>77</v>
      </c>
      <c r="F6599" s="21"/>
      <c r="G6599" s="19">
        <v>608</v>
      </c>
      <c r="H6599" s="27">
        <v>303</v>
      </c>
      <c r="I6599" s="3">
        <v>329</v>
      </c>
      <c r="J6599" s="3">
        <v>10</v>
      </c>
      <c r="K6599" s="3">
        <v>39</v>
      </c>
      <c r="L6599" s="3">
        <v>8</v>
      </c>
      <c r="M6599" s="3">
        <v>7</v>
      </c>
      <c r="N6599" s="26">
        <v>16</v>
      </c>
    </row>
    <row r="6600" spans="4:14" x14ac:dyDescent="0.2">
      <c r="D6600" s="200"/>
      <c r="E6600" s="11"/>
      <c r="F6600" s="10"/>
      <c r="G6600" s="7">
        <v>100</v>
      </c>
      <c r="H6600" s="18">
        <v>49.835526315788996</v>
      </c>
      <c r="I6600" s="2">
        <v>54.111842105263001</v>
      </c>
      <c r="J6600" s="2">
        <v>1.6447368421049999</v>
      </c>
      <c r="K6600" s="2">
        <v>6.4144736842109999</v>
      </c>
      <c r="L6600" s="2">
        <v>1.3157894736839999</v>
      </c>
      <c r="M6600" s="2">
        <v>1.151315789474</v>
      </c>
      <c r="N6600" s="15">
        <v>2.6315789473679998</v>
      </c>
    </row>
    <row r="6601" spans="4:14" x14ac:dyDescent="0.2">
      <c r="D6601" s="200"/>
      <c r="E6601" s="4" t="s">
        <v>34</v>
      </c>
      <c r="F6601" s="5"/>
      <c r="G6601" s="6">
        <v>37</v>
      </c>
      <c r="H6601" s="8">
        <v>24</v>
      </c>
      <c r="I6601" s="1">
        <v>7</v>
      </c>
      <c r="J6601" s="1">
        <v>1</v>
      </c>
      <c r="K6601" s="1">
        <v>2</v>
      </c>
      <c r="L6601" s="1">
        <v>1</v>
      </c>
      <c r="M6601" s="1">
        <v>3</v>
      </c>
      <c r="N6601" s="9">
        <v>3</v>
      </c>
    </row>
    <row r="6602" spans="4:14" x14ac:dyDescent="0.2">
      <c r="D6602" s="200"/>
      <c r="E6602" s="11"/>
      <c r="F6602" s="10"/>
      <c r="G6602" s="7">
        <v>100</v>
      </c>
      <c r="H6602" s="75">
        <v>64.864864864864998</v>
      </c>
      <c r="I6602" s="50">
        <v>18.918918918919001</v>
      </c>
      <c r="J6602" s="2">
        <v>2.7027027027030002</v>
      </c>
      <c r="K6602" s="2">
        <v>5.4054054054050003</v>
      </c>
      <c r="L6602" s="2">
        <v>2.7027027027030002</v>
      </c>
      <c r="M6602" s="25">
        <v>8.1081081081080004</v>
      </c>
      <c r="N6602" s="85">
        <v>8.1081081081080004</v>
      </c>
    </row>
    <row r="6603" spans="4:14" x14ac:dyDescent="0.2">
      <c r="D6603" s="200"/>
      <c r="E6603" s="4" t="s">
        <v>35</v>
      </c>
      <c r="F6603" s="5"/>
      <c r="G6603" s="6">
        <v>73</v>
      </c>
      <c r="H6603" s="8">
        <v>33</v>
      </c>
      <c r="I6603" s="1">
        <v>43</v>
      </c>
      <c r="J6603" s="1">
        <v>5</v>
      </c>
      <c r="K6603" s="1">
        <v>2</v>
      </c>
      <c r="L6603" s="1">
        <v>2</v>
      </c>
      <c r="M6603" s="1">
        <v>0</v>
      </c>
      <c r="N6603" s="9">
        <v>3</v>
      </c>
    </row>
    <row r="6604" spans="4:14" x14ac:dyDescent="0.2">
      <c r="D6604" s="200"/>
      <c r="E6604" s="11"/>
      <c r="F6604" s="10"/>
      <c r="G6604" s="7">
        <v>100</v>
      </c>
      <c r="H6604" s="72">
        <v>45.205479452055002</v>
      </c>
      <c r="I6604" s="25">
        <v>58.904109589040999</v>
      </c>
      <c r="J6604" s="2">
        <v>6.8493150684930004</v>
      </c>
      <c r="K6604" s="2">
        <v>2.7397260273969999</v>
      </c>
      <c r="L6604" s="2">
        <v>2.7397260273969999</v>
      </c>
      <c r="M6604" s="16">
        <v>0</v>
      </c>
      <c r="N6604" s="15">
        <v>4.1095890410960001</v>
      </c>
    </row>
    <row r="6605" spans="4:14" x14ac:dyDescent="0.2">
      <c r="D6605" s="200"/>
      <c r="E6605" s="4" t="s">
        <v>36</v>
      </c>
      <c r="F6605" s="5"/>
      <c r="G6605" s="6">
        <v>92</v>
      </c>
      <c r="H6605" s="8">
        <v>42</v>
      </c>
      <c r="I6605" s="1">
        <v>52</v>
      </c>
      <c r="J6605" s="1">
        <v>1</v>
      </c>
      <c r="K6605" s="1">
        <v>10</v>
      </c>
      <c r="L6605" s="1">
        <v>1</v>
      </c>
      <c r="M6605" s="1">
        <v>2</v>
      </c>
      <c r="N6605" s="9">
        <v>1</v>
      </c>
    </row>
    <row r="6606" spans="4:14" x14ac:dyDescent="0.2">
      <c r="D6606" s="200"/>
      <c r="E6606" s="11"/>
      <c r="F6606" s="10"/>
      <c r="G6606" s="7">
        <v>100</v>
      </c>
      <c r="H6606" s="72">
        <v>45.652173913043001</v>
      </c>
      <c r="I6606" s="25">
        <v>56.521739130435002</v>
      </c>
      <c r="J6606" s="2">
        <v>1.086956521739</v>
      </c>
      <c r="K6606" s="25">
        <v>10.869565217390999</v>
      </c>
      <c r="L6606" s="2">
        <v>1.086956521739</v>
      </c>
      <c r="M6606" s="2">
        <v>2.1739130434780001</v>
      </c>
      <c r="N6606" s="15">
        <v>1.086956521739</v>
      </c>
    </row>
    <row r="6607" spans="4:14" x14ac:dyDescent="0.2">
      <c r="D6607" s="200"/>
      <c r="E6607" s="4" t="s">
        <v>37</v>
      </c>
      <c r="F6607" s="5"/>
      <c r="G6607" s="6">
        <v>110</v>
      </c>
      <c r="H6607" s="8">
        <v>45</v>
      </c>
      <c r="I6607" s="1">
        <v>77</v>
      </c>
      <c r="J6607" s="1">
        <v>0</v>
      </c>
      <c r="K6607" s="1">
        <v>11</v>
      </c>
      <c r="L6607" s="1">
        <v>2</v>
      </c>
      <c r="M6607" s="1">
        <v>0</v>
      </c>
      <c r="N6607" s="9">
        <v>0</v>
      </c>
    </row>
    <row r="6608" spans="4:14" x14ac:dyDescent="0.2">
      <c r="D6608" s="200"/>
      <c r="E6608" s="11"/>
      <c r="F6608" s="10"/>
      <c r="G6608" s="7">
        <v>100</v>
      </c>
      <c r="H6608" s="97">
        <v>40.909090909090999</v>
      </c>
      <c r="I6608" s="41">
        <v>70</v>
      </c>
      <c r="J6608" s="16">
        <v>0</v>
      </c>
      <c r="K6608" s="2">
        <v>10</v>
      </c>
      <c r="L6608" s="2">
        <v>1.818181818182</v>
      </c>
      <c r="M6608" s="16">
        <v>0</v>
      </c>
      <c r="N6608" s="48">
        <v>0</v>
      </c>
    </row>
    <row r="6609" spans="2:14" x14ac:dyDescent="0.2">
      <c r="D6609" s="200"/>
      <c r="E6609" s="4" t="s">
        <v>38</v>
      </c>
      <c r="F6609" s="5"/>
      <c r="G6609" s="6">
        <v>93</v>
      </c>
      <c r="H6609" s="8">
        <v>44</v>
      </c>
      <c r="I6609" s="1">
        <v>63</v>
      </c>
      <c r="J6609" s="1">
        <v>2</v>
      </c>
      <c r="K6609" s="1">
        <v>5</v>
      </c>
      <c r="L6609" s="1">
        <v>2</v>
      </c>
      <c r="M6609" s="1">
        <v>1</v>
      </c>
      <c r="N6609" s="9">
        <v>0</v>
      </c>
    </row>
    <row r="6610" spans="2:14" x14ac:dyDescent="0.2">
      <c r="D6610" s="200"/>
      <c r="E6610" s="11"/>
      <c r="F6610" s="10"/>
      <c r="G6610" s="7">
        <v>100</v>
      </c>
      <c r="H6610" s="72">
        <v>47.311827956988999</v>
      </c>
      <c r="I6610" s="41">
        <v>67.741935483871003</v>
      </c>
      <c r="J6610" s="2">
        <v>2.1505376344089999</v>
      </c>
      <c r="K6610" s="2">
        <v>5.3763440860219998</v>
      </c>
      <c r="L6610" s="2">
        <v>2.1505376344089999</v>
      </c>
      <c r="M6610" s="2">
        <v>1.0752688172039999</v>
      </c>
      <c r="N6610" s="48">
        <v>0</v>
      </c>
    </row>
    <row r="6611" spans="2:14" x14ac:dyDescent="0.2">
      <c r="D6611" s="200"/>
      <c r="E6611" s="4" t="s">
        <v>39</v>
      </c>
      <c r="F6611" s="5"/>
      <c r="G6611" s="6">
        <v>114</v>
      </c>
      <c r="H6611" s="8">
        <v>61</v>
      </c>
      <c r="I6611" s="1">
        <v>58</v>
      </c>
      <c r="J6611" s="1">
        <v>1</v>
      </c>
      <c r="K6611" s="1">
        <v>4</v>
      </c>
      <c r="L6611" s="1">
        <v>0</v>
      </c>
      <c r="M6611" s="1">
        <v>1</v>
      </c>
      <c r="N6611" s="9">
        <v>3</v>
      </c>
    </row>
    <row r="6612" spans="2:14" x14ac:dyDescent="0.2">
      <c r="D6612" s="200"/>
      <c r="E6612" s="11"/>
      <c r="F6612" s="10"/>
      <c r="G6612" s="7">
        <v>100</v>
      </c>
      <c r="H6612" s="18">
        <v>53.508771929825002</v>
      </c>
      <c r="I6612" s="2">
        <v>50.877192982456002</v>
      </c>
      <c r="J6612" s="2">
        <v>0.87719298245599997</v>
      </c>
      <c r="K6612" s="2">
        <v>3.508771929825</v>
      </c>
      <c r="L6612" s="16">
        <v>0</v>
      </c>
      <c r="M6612" s="2">
        <v>0.87719298245599997</v>
      </c>
      <c r="N6612" s="15">
        <v>2.6315789473679998</v>
      </c>
    </row>
    <row r="6613" spans="2:14" x14ac:dyDescent="0.2">
      <c r="D6613" s="200"/>
      <c r="E6613" s="4" t="s">
        <v>40</v>
      </c>
      <c r="F6613" s="5"/>
      <c r="G6613" s="6">
        <v>89</v>
      </c>
      <c r="H6613" s="8">
        <v>54</v>
      </c>
      <c r="I6613" s="1">
        <v>29</v>
      </c>
      <c r="J6613" s="1">
        <v>0</v>
      </c>
      <c r="K6613" s="1">
        <v>5</v>
      </c>
      <c r="L6613" s="1">
        <v>0</v>
      </c>
      <c r="M6613" s="1">
        <v>0</v>
      </c>
      <c r="N6613" s="9">
        <v>6</v>
      </c>
    </row>
    <row r="6614" spans="2:14" x14ac:dyDescent="0.2">
      <c r="D6614" s="201"/>
      <c r="E6614" s="45"/>
      <c r="F6614" s="51"/>
      <c r="G6614" s="81">
        <v>100</v>
      </c>
      <c r="H6614" s="163">
        <v>60.674157303370997</v>
      </c>
      <c r="I6614" s="108">
        <v>32.584269662921002</v>
      </c>
      <c r="J6614" s="62">
        <v>0</v>
      </c>
      <c r="K6614" s="64">
        <v>5.61797752809</v>
      </c>
      <c r="L6614" s="62">
        <v>0</v>
      </c>
      <c r="M6614" s="62">
        <v>0</v>
      </c>
      <c r="N6614" s="106">
        <v>6.7415730337079998</v>
      </c>
    </row>
    <row r="6616" spans="2:14" x14ac:dyDescent="0.2">
      <c r="B6616" s="40" t="str">
        <f xml:space="preserve"> HYPERLINK("#'目次'!B166", "[160]")</f>
        <v>[160]</v>
      </c>
      <c r="C6616" s="23" t="s">
        <v>293</v>
      </c>
    </row>
    <row r="6619" spans="2:14" x14ac:dyDescent="0.2">
      <c r="C6619" s="23" t="s">
        <v>80</v>
      </c>
    </row>
    <row r="6620" spans="2:14" ht="24" x14ac:dyDescent="0.2">
      <c r="E6620" s="195"/>
      <c r="F6620" s="196"/>
      <c r="G6620" s="37" t="s">
        <v>15</v>
      </c>
      <c r="H6620" s="33" t="s">
        <v>281</v>
      </c>
      <c r="I6620" s="13" t="s">
        <v>282</v>
      </c>
      <c r="J6620" s="13" t="s">
        <v>283</v>
      </c>
      <c r="K6620" s="13" t="s">
        <v>174</v>
      </c>
      <c r="L6620" s="13" t="s">
        <v>284</v>
      </c>
      <c r="M6620" s="13" t="s">
        <v>99</v>
      </c>
      <c r="N6620" s="38" t="s">
        <v>18</v>
      </c>
    </row>
    <row r="6621" spans="2:14" x14ac:dyDescent="0.2">
      <c r="E6621" s="197"/>
      <c r="F6621" s="198"/>
      <c r="G6621" s="35"/>
      <c r="H6621" s="39"/>
      <c r="I6621" s="14"/>
      <c r="J6621" s="14"/>
      <c r="K6621" s="14"/>
      <c r="L6621" s="14"/>
      <c r="M6621" s="14"/>
      <c r="N6621" s="34"/>
    </row>
    <row r="6622" spans="2:14" x14ac:dyDescent="0.2">
      <c r="E6622" s="120" t="s">
        <v>15</v>
      </c>
      <c r="F6622" s="66"/>
      <c r="G6622" s="36">
        <v>1200</v>
      </c>
      <c r="H6622" s="17">
        <v>648</v>
      </c>
      <c r="I6622" s="17">
        <v>600</v>
      </c>
      <c r="J6622" s="17">
        <v>28</v>
      </c>
      <c r="K6622" s="17">
        <v>70</v>
      </c>
      <c r="L6622" s="17">
        <v>18</v>
      </c>
      <c r="M6622" s="17">
        <v>9</v>
      </c>
      <c r="N6622" s="47">
        <v>34</v>
      </c>
    </row>
    <row r="6623" spans="2:14" x14ac:dyDescent="0.2">
      <c r="E6623" s="45"/>
      <c r="F6623" s="67"/>
      <c r="G6623" s="7">
        <v>100</v>
      </c>
      <c r="H6623" s="2">
        <v>54</v>
      </c>
      <c r="I6623" s="2">
        <v>50</v>
      </c>
      <c r="J6623" s="2">
        <v>2.333333333333</v>
      </c>
      <c r="K6623" s="2">
        <v>5.833333333333</v>
      </c>
      <c r="L6623" s="2">
        <v>1.5</v>
      </c>
      <c r="M6623" s="2">
        <v>0.75</v>
      </c>
      <c r="N6623" s="15">
        <v>2.833333333333</v>
      </c>
    </row>
    <row r="6624" spans="2:14" x14ac:dyDescent="0.2">
      <c r="E6624" s="4" t="s">
        <v>81</v>
      </c>
      <c r="F6624" s="5"/>
      <c r="G6624" s="19">
        <v>48</v>
      </c>
      <c r="H6624" s="27">
        <v>22</v>
      </c>
      <c r="I6624" s="3">
        <v>25</v>
      </c>
      <c r="J6624" s="3">
        <v>1</v>
      </c>
      <c r="K6624" s="3">
        <v>4</v>
      </c>
      <c r="L6624" s="3">
        <v>1</v>
      </c>
      <c r="M6624" s="3">
        <v>0</v>
      </c>
      <c r="N6624" s="26">
        <v>3</v>
      </c>
    </row>
    <row r="6625" spans="5:14" x14ac:dyDescent="0.2">
      <c r="E6625" s="11"/>
      <c r="F6625" s="10"/>
      <c r="G6625" s="7">
        <v>100</v>
      </c>
      <c r="H6625" s="72">
        <v>45.833333333333002</v>
      </c>
      <c r="I6625" s="2">
        <v>52.083333333333002</v>
      </c>
      <c r="J6625" s="2">
        <v>2.083333333333</v>
      </c>
      <c r="K6625" s="2">
        <v>8.333333333333</v>
      </c>
      <c r="L6625" s="2">
        <v>2.083333333333</v>
      </c>
      <c r="M6625" s="16">
        <v>0</v>
      </c>
      <c r="N6625" s="15">
        <v>6.25</v>
      </c>
    </row>
    <row r="6626" spans="5:14" x14ac:dyDescent="0.2">
      <c r="E6626" s="4" t="s">
        <v>82</v>
      </c>
      <c r="F6626" s="5"/>
      <c r="G6626" s="6">
        <v>84</v>
      </c>
      <c r="H6626" s="8">
        <v>49</v>
      </c>
      <c r="I6626" s="1">
        <v>35</v>
      </c>
      <c r="J6626" s="1">
        <v>0</v>
      </c>
      <c r="K6626" s="1">
        <v>8</v>
      </c>
      <c r="L6626" s="1">
        <v>2</v>
      </c>
      <c r="M6626" s="1">
        <v>0</v>
      </c>
      <c r="N6626" s="9">
        <v>4</v>
      </c>
    </row>
    <row r="6627" spans="5:14" x14ac:dyDescent="0.2">
      <c r="E6627" s="11"/>
      <c r="F6627" s="10"/>
      <c r="G6627" s="7">
        <v>100</v>
      </c>
      <c r="H6627" s="18">
        <v>58.333333333333002</v>
      </c>
      <c r="I6627" s="30">
        <v>41.666666666666998</v>
      </c>
      <c r="J6627" s="16">
        <v>0</v>
      </c>
      <c r="K6627" s="2">
        <v>9.5238095238099998</v>
      </c>
      <c r="L6627" s="2">
        <v>2.3809523809519999</v>
      </c>
      <c r="M6627" s="16">
        <v>0</v>
      </c>
      <c r="N6627" s="15">
        <v>4.7619047619049999</v>
      </c>
    </row>
    <row r="6628" spans="5:14" x14ac:dyDescent="0.2">
      <c r="E6628" s="4" t="s">
        <v>83</v>
      </c>
      <c r="F6628" s="5"/>
      <c r="G6628" s="6">
        <v>462</v>
      </c>
      <c r="H6628" s="8">
        <v>245</v>
      </c>
      <c r="I6628" s="1">
        <v>247</v>
      </c>
      <c r="J6628" s="1">
        <v>11</v>
      </c>
      <c r="K6628" s="1">
        <v>23</v>
      </c>
      <c r="L6628" s="1">
        <v>7</v>
      </c>
      <c r="M6628" s="1">
        <v>4</v>
      </c>
      <c r="N6628" s="9">
        <v>15</v>
      </c>
    </row>
    <row r="6629" spans="5:14" x14ac:dyDescent="0.2">
      <c r="E6629" s="11"/>
      <c r="F6629" s="10"/>
      <c r="G6629" s="7">
        <v>100</v>
      </c>
      <c r="H6629" s="18">
        <v>53.030303030303003</v>
      </c>
      <c r="I6629" s="2">
        <v>53.463203463203001</v>
      </c>
      <c r="J6629" s="2">
        <v>2.3809523809519999</v>
      </c>
      <c r="K6629" s="2">
        <v>4.9783549783550001</v>
      </c>
      <c r="L6629" s="2">
        <v>1.5151515151520001</v>
      </c>
      <c r="M6629" s="2">
        <v>0.86580086580100002</v>
      </c>
      <c r="N6629" s="15">
        <v>3.2467532467529998</v>
      </c>
    </row>
    <row r="6630" spans="5:14" x14ac:dyDescent="0.2">
      <c r="E6630" s="4" t="s">
        <v>84</v>
      </c>
      <c r="F6630" s="5"/>
      <c r="G6630" s="6">
        <v>30</v>
      </c>
      <c r="H6630" s="8">
        <v>16</v>
      </c>
      <c r="I6630" s="1">
        <v>13</v>
      </c>
      <c r="J6630" s="1">
        <v>1</v>
      </c>
      <c r="K6630" s="1">
        <v>2</v>
      </c>
      <c r="L6630" s="1">
        <v>0</v>
      </c>
      <c r="M6630" s="1">
        <v>0</v>
      </c>
      <c r="N6630" s="9">
        <v>1</v>
      </c>
    </row>
    <row r="6631" spans="5:14" x14ac:dyDescent="0.2">
      <c r="E6631" s="11"/>
      <c r="F6631" s="10"/>
      <c r="G6631" s="7">
        <v>100</v>
      </c>
      <c r="H6631" s="18">
        <v>53.333333333333002</v>
      </c>
      <c r="I6631" s="30">
        <v>43.333333333333002</v>
      </c>
      <c r="J6631" s="2">
        <v>3.333333333333</v>
      </c>
      <c r="K6631" s="2">
        <v>6.666666666667</v>
      </c>
      <c r="L6631" s="16">
        <v>0</v>
      </c>
      <c r="M6631" s="16">
        <v>0</v>
      </c>
      <c r="N6631" s="15">
        <v>3.333333333333</v>
      </c>
    </row>
    <row r="6632" spans="5:14" x14ac:dyDescent="0.2">
      <c r="E6632" s="4" t="s">
        <v>85</v>
      </c>
      <c r="F6632" s="5"/>
      <c r="G6632" s="6">
        <v>144</v>
      </c>
      <c r="H6632" s="8">
        <v>79</v>
      </c>
      <c r="I6632" s="1">
        <v>72</v>
      </c>
      <c r="J6632" s="1">
        <v>3</v>
      </c>
      <c r="K6632" s="1">
        <v>6</v>
      </c>
      <c r="L6632" s="1">
        <v>2</v>
      </c>
      <c r="M6632" s="1">
        <v>1</v>
      </c>
      <c r="N6632" s="9">
        <v>2</v>
      </c>
    </row>
    <row r="6633" spans="5:14" x14ac:dyDescent="0.2">
      <c r="E6633" s="11"/>
      <c r="F6633" s="10"/>
      <c r="G6633" s="7">
        <v>100</v>
      </c>
      <c r="H6633" s="18">
        <v>54.861111111111001</v>
      </c>
      <c r="I6633" s="2">
        <v>50</v>
      </c>
      <c r="J6633" s="2">
        <v>2.083333333333</v>
      </c>
      <c r="K6633" s="2">
        <v>4.166666666667</v>
      </c>
      <c r="L6633" s="2">
        <v>1.3888888888890001</v>
      </c>
      <c r="M6633" s="2">
        <v>0.694444444444</v>
      </c>
      <c r="N6633" s="15">
        <v>1.3888888888890001</v>
      </c>
    </row>
    <row r="6634" spans="5:14" x14ac:dyDescent="0.2">
      <c r="E6634" s="4" t="s">
        <v>86</v>
      </c>
      <c r="F6634" s="5"/>
      <c r="G6634" s="6">
        <v>192</v>
      </c>
      <c r="H6634" s="8">
        <v>94</v>
      </c>
      <c r="I6634" s="1">
        <v>112</v>
      </c>
      <c r="J6634" s="1">
        <v>5</v>
      </c>
      <c r="K6634" s="1">
        <v>10</v>
      </c>
      <c r="L6634" s="1">
        <v>2</v>
      </c>
      <c r="M6634" s="1">
        <v>1</v>
      </c>
      <c r="N6634" s="9">
        <v>6</v>
      </c>
    </row>
    <row r="6635" spans="5:14" x14ac:dyDescent="0.2">
      <c r="E6635" s="11"/>
      <c r="F6635" s="10"/>
      <c r="G6635" s="7">
        <v>100</v>
      </c>
      <c r="H6635" s="72">
        <v>48.958333333333002</v>
      </c>
      <c r="I6635" s="25">
        <v>58.333333333333002</v>
      </c>
      <c r="J6635" s="2">
        <v>2.604166666667</v>
      </c>
      <c r="K6635" s="2">
        <v>5.208333333333</v>
      </c>
      <c r="L6635" s="2">
        <v>1.041666666667</v>
      </c>
      <c r="M6635" s="2">
        <v>0.52083333333299997</v>
      </c>
      <c r="N6635" s="15">
        <v>3.125</v>
      </c>
    </row>
    <row r="6636" spans="5:14" x14ac:dyDescent="0.2">
      <c r="E6636" s="4" t="s">
        <v>87</v>
      </c>
      <c r="F6636" s="5"/>
      <c r="G6636" s="6">
        <v>72</v>
      </c>
      <c r="H6636" s="8">
        <v>44</v>
      </c>
      <c r="I6636" s="1">
        <v>31</v>
      </c>
      <c r="J6636" s="1">
        <v>2</v>
      </c>
      <c r="K6636" s="1">
        <v>5</v>
      </c>
      <c r="L6636" s="1">
        <v>1</v>
      </c>
      <c r="M6636" s="1">
        <v>0</v>
      </c>
      <c r="N6636" s="9">
        <v>2</v>
      </c>
    </row>
    <row r="6637" spans="5:14" x14ac:dyDescent="0.2">
      <c r="E6637" s="11"/>
      <c r="F6637" s="10"/>
      <c r="G6637" s="7">
        <v>100</v>
      </c>
      <c r="H6637" s="70">
        <v>61.111111111111001</v>
      </c>
      <c r="I6637" s="30">
        <v>43.055555555555998</v>
      </c>
      <c r="J6637" s="2">
        <v>2.7777777777780002</v>
      </c>
      <c r="K6637" s="2">
        <v>6.9444444444439997</v>
      </c>
      <c r="L6637" s="2">
        <v>1.3888888888890001</v>
      </c>
      <c r="M6637" s="16">
        <v>0</v>
      </c>
      <c r="N6637" s="15">
        <v>2.7777777777780002</v>
      </c>
    </row>
    <row r="6638" spans="5:14" x14ac:dyDescent="0.2">
      <c r="E6638" s="4" t="s">
        <v>88</v>
      </c>
      <c r="F6638" s="5"/>
      <c r="G6638" s="6">
        <v>36</v>
      </c>
      <c r="H6638" s="8">
        <v>19</v>
      </c>
      <c r="I6638" s="1">
        <v>13</v>
      </c>
      <c r="J6638" s="1">
        <v>1</v>
      </c>
      <c r="K6638" s="1">
        <v>2</v>
      </c>
      <c r="L6638" s="1">
        <v>0</v>
      </c>
      <c r="M6638" s="1">
        <v>2</v>
      </c>
      <c r="N6638" s="9">
        <v>1</v>
      </c>
    </row>
    <row r="6639" spans="5:14" x14ac:dyDescent="0.2">
      <c r="E6639" s="11"/>
      <c r="F6639" s="10"/>
      <c r="G6639" s="7">
        <v>100</v>
      </c>
      <c r="H6639" s="18">
        <v>52.777777777777999</v>
      </c>
      <c r="I6639" s="50">
        <v>36.111111111111001</v>
      </c>
      <c r="J6639" s="2">
        <v>2.7777777777780002</v>
      </c>
      <c r="K6639" s="2">
        <v>5.5555555555560003</v>
      </c>
      <c r="L6639" s="16">
        <v>0</v>
      </c>
      <c r="M6639" s="2">
        <v>5.5555555555560003</v>
      </c>
      <c r="N6639" s="15">
        <v>2.7777777777780002</v>
      </c>
    </row>
    <row r="6640" spans="5:14" x14ac:dyDescent="0.2">
      <c r="E6640" s="4" t="s">
        <v>89</v>
      </c>
      <c r="F6640" s="5"/>
      <c r="G6640" s="6">
        <v>66</v>
      </c>
      <c r="H6640" s="8">
        <v>36</v>
      </c>
      <c r="I6640" s="1">
        <v>29</v>
      </c>
      <c r="J6640" s="1">
        <v>3</v>
      </c>
      <c r="K6640" s="1">
        <v>5</v>
      </c>
      <c r="L6640" s="1">
        <v>2</v>
      </c>
      <c r="M6640" s="1">
        <v>1</v>
      </c>
      <c r="N6640" s="9">
        <v>0</v>
      </c>
    </row>
    <row r="6641" spans="2:14" x14ac:dyDescent="0.2">
      <c r="E6641" s="11"/>
      <c r="F6641" s="10"/>
      <c r="G6641" s="7">
        <v>100</v>
      </c>
      <c r="H6641" s="18">
        <v>54.545454545455001</v>
      </c>
      <c r="I6641" s="30">
        <v>43.939393939394002</v>
      </c>
      <c r="J6641" s="2">
        <v>4.5454545454549997</v>
      </c>
      <c r="K6641" s="2">
        <v>7.5757575757579998</v>
      </c>
      <c r="L6641" s="2">
        <v>3.0303030303030001</v>
      </c>
      <c r="M6641" s="2">
        <v>1.5151515151520001</v>
      </c>
      <c r="N6641" s="48">
        <v>0</v>
      </c>
    </row>
    <row r="6642" spans="2:14" x14ac:dyDescent="0.2">
      <c r="E6642" s="4" t="s">
        <v>90</v>
      </c>
      <c r="F6642" s="5"/>
      <c r="G6642" s="6">
        <v>54</v>
      </c>
      <c r="H6642" s="8">
        <v>38</v>
      </c>
      <c r="I6642" s="1">
        <v>20</v>
      </c>
      <c r="J6642" s="1">
        <v>0</v>
      </c>
      <c r="K6642" s="1">
        <v>3</v>
      </c>
      <c r="L6642" s="1">
        <v>1</v>
      </c>
      <c r="M6642" s="1">
        <v>0</v>
      </c>
      <c r="N6642" s="9">
        <v>0</v>
      </c>
    </row>
    <row r="6643" spans="2:14" x14ac:dyDescent="0.2">
      <c r="E6643" s="11"/>
      <c r="F6643" s="10"/>
      <c r="G6643" s="7">
        <v>100</v>
      </c>
      <c r="H6643" s="75">
        <v>70.370370370369997</v>
      </c>
      <c r="I6643" s="50">
        <v>37.037037037037003</v>
      </c>
      <c r="J6643" s="16">
        <v>0</v>
      </c>
      <c r="K6643" s="2">
        <v>5.5555555555560003</v>
      </c>
      <c r="L6643" s="2">
        <v>1.851851851852</v>
      </c>
      <c r="M6643" s="16">
        <v>0</v>
      </c>
      <c r="N6643" s="48">
        <v>0</v>
      </c>
    </row>
    <row r="6644" spans="2:14" x14ac:dyDescent="0.2">
      <c r="E6644" s="4" t="s">
        <v>91</v>
      </c>
      <c r="F6644" s="5"/>
      <c r="G6644" s="6">
        <v>12</v>
      </c>
      <c r="H6644" s="8">
        <v>6</v>
      </c>
      <c r="I6644" s="1">
        <v>3</v>
      </c>
      <c r="J6644" s="1">
        <v>1</v>
      </c>
      <c r="K6644" s="1">
        <v>2</v>
      </c>
      <c r="L6644" s="1">
        <v>0</v>
      </c>
      <c r="M6644" s="1">
        <v>0</v>
      </c>
      <c r="N6644" s="9">
        <v>0</v>
      </c>
    </row>
    <row r="6645" spans="2:14" x14ac:dyDescent="0.2">
      <c r="E6645" s="45"/>
      <c r="F6645" s="51"/>
      <c r="G6645" s="81">
        <v>100</v>
      </c>
      <c r="H6645" s="115">
        <v>50</v>
      </c>
      <c r="I6645" s="108">
        <v>25</v>
      </c>
      <c r="J6645" s="124">
        <v>8.333333333333</v>
      </c>
      <c r="K6645" s="112">
        <v>16.666666666666998</v>
      </c>
      <c r="L6645" s="62">
        <v>0</v>
      </c>
      <c r="M6645" s="62">
        <v>0</v>
      </c>
      <c r="N6645" s="116">
        <v>0</v>
      </c>
    </row>
    <row r="6647" spans="2:14" x14ac:dyDescent="0.2">
      <c r="B6647" s="40" t="str">
        <f xml:space="preserve"> HYPERLINK("#'目次'!B167", "[161]")</f>
        <v>[161]</v>
      </c>
      <c r="C6647" s="23" t="s">
        <v>296</v>
      </c>
    </row>
    <row r="6650" spans="2:14" x14ac:dyDescent="0.2">
      <c r="C6650" s="23" t="s">
        <v>14</v>
      </c>
    </row>
    <row r="6651" spans="2:14" ht="24" x14ac:dyDescent="0.2">
      <c r="D6651" s="195"/>
      <c r="E6651" s="196"/>
      <c r="F6651" s="196"/>
      <c r="G6651" s="37" t="s">
        <v>15</v>
      </c>
      <c r="H6651" s="33" t="s">
        <v>281</v>
      </c>
      <c r="I6651" s="13" t="s">
        <v>282</v>
      </c>
      <c r="J6651" s="13" t="s">
        <v>283</v>
      </c>
      <c r="K6651" s="13" t="s">
        <v>174</v>
      </c>
      <c r="L6651" s="13" t="s">
        <v>284</v>
      </c>
      <c r="M6651" s="13" t="s">
        <v>99</v>
      </c>
      <c r="N6651" s="38" t="s">
        <v>18</v>
      </c>
    </row>
    <row r="6652" spans="2:14" x14ac:dyDescent="0.2">
      <c r="D6652" s="197"/>
      <c r="E6652" s="198"/>
      <c r="F6652" s="198"/>
      <c r="G6652" s="35"/>
      <c r="H6652" s="39"/>
      <c r="I6652" s="14"/>
      <c r="J6652" s="14"/>
      <c r="K6652" s="14"/>
      <c r="L6652" s="14"/>
      <c r="M6652" s="14"/>
      <c r="N6652" s="34"/>
    </row>
    <row r="6653" spans="2:14" x14ac:dyDescent="0.2">
      <c r="D6653" s="78"/>
      <c r="E6653" s="79" t="s">
        <v>15</v>
      </c>
      <c r="F6653" s="66"/>
      <c r="G6653" s="36">
        <v>1200</v>
      </c>
      <c r="H6653" s="17">
        <v>529</v>
      </c>
      <c r="I6653" s="17">
        <v>672</v>
      </c>
      <c r="J6653" s="17">
        <v>22</v>
      </c>
      <c r="K6653" s="17">
        <v>34</v>
      </c>
      <c r="L6653" s="17">
        <v>11</v>
      </c>
      <c r="M6653" s="17">
        <v>18</v>
      </c>
      <c r="N6653" s="47">
        <v>48</v>
      </c>
    </row>
    <row r="6654" spans="2:14" x14ac:dyDescent="0.2">
      <c r="D6654" s="45"/>
      <c r="E6654" s="51"/>
      <c r="F6654" s="67"/>
      <c r="G6654" s="7">
        <v>100</v>
      </c>
      <c r="H6654" s="2">
        <v>44.083333333333002</v>
      </c>
      <c r="I6654" s="2">
        <v>56</v>
      </c>
      <c r="J6654" s="2">
        <v>1.833333333333</v>
      </c>
      <c r="K6654" s="2">
        <v>2.833333333333</v>
      </c>
      <c r="L6654" s="2">
        <v>0.91666666666700003</v>
      </c>
      <c r="M6654" s="2">
        <v>1.5</v>
      </c>
      <c r="N6654" s="15">
        <v>4</v>
      </c>
    </row>
    <row r="6655" spans="2:14" x14ac:dyDescent="0.2">
      <c r="D6655" s="199" t="s">
        <v>19</v>
      </c>
      <c r="E6655" s="22" t="s">
        <v>20</v>
      </c>
      <c r="F6655" s="21"/>
      <c r="G6655" s="19">
        <v>132</v>
      </c>
      <c r="H6655" s="27">
        <v>55</v>
      </c>
      <c r="I6655" s="3">
        <v>73</v>
      </c>
      <c r="J6655" s="3">
        <v>1</v>
      </c>
      <c r="K6655" s="3">
        <v>7</v>
      </c>
      <c r="L6655" s="3">
        <v>2</v>
      </c>
      <c r="M6655" s="3">
        <v>1</v>
      </c>
      <c r="N6655" s="26">
        <v>8</v>
      </c>
    </row>
    <row r="6656" spans="2:14" x14ac:dyDescent="0.2">
      <c r="D6656" s="200"/>
      <c r="E6656" s="11"/>
      <c r="F6656" s="10"/>
      <c r="G6656" s="7">
        <v>100</v>
      </c>
      <c r="H6656" s="18">
        <v>41.666666666666998</v>
      </c>
      <c r="I6656" s="2">
        <v>55.303030303029999</v>
      </c>
      <c r="J6656" s="2">
        <v>0.75757575757600004</v>
      </c>
      <c r="K6656" s="2">
        <v>5.3030303030299999</v>
      </c>
      <c r="L6656" s="2">
        <v>1.5151515151520001</v>
      </c>
      <c r="M6656" s="2">
        <v>0.75757575757600004</v>
      </c>
      <c r="N6656" s="15">
        <v>6.0606060606060002</v>
      </c>
    </row>
    <row r="6657" spans="4:14" x14ac:dyDescent="0.2">
      <c r="D6657" s="200"/>
      <c r="E6657" s="4" t="s">
        <v>21</v>
      </c>
      <c r="F6657" s="5"/>
      <c r="G6657" s="6">
        <v>444</v>
      </c>
      <c r="H6657" s="8">
        <v>180</v>
      </c>
      <c r="I6657" s="1">
        <v>264</v>
      </c>
      <c r="J6657" s="1">
        <v>11</v>
      </c>
      <c r="K6657" s="1">
        <v>10</v>
      </c>
      <c r="L6657" s="1">
        <v>5</v>
      </c>
      <c r="M6657" s="1">
        <v>7</v>
      </c>
      <c r="N6657" s="9">
        <v>22</v>
      </c>
    </row>
    <row r="6658" spans="4:14" x14ac:dyDescent="0.2">
      <c r="D6658" s="200"/>
      <c r="E6658" s="11"/>
      <c r="F6658" s="10"/>
      <c r="G6658" s="7">
        <v>100</v>
      </c>
      <c r="H6658" s="18">
        <v>40.540540540541002</v>
      </c>
      <c r="I6658" s="2">
        <v>59.459459459458998</v>
      </c>
      <c r="J6658" s="2">
        <v>2.4774774774770001</v>
      </c>
      <c r="K6658" s="2">
        <v>2.2522522522520001</v>
      </c>
      <c r="L6658" s="2">
        <v>1.126126126126</v>
      </c>
      <c r="M6658" s="2">
        <v>1.5765765765769999</v>
      </c>
      <c r="N6658" s="15">
        <v>4.9549549549550003</v>
      </c>
    </row>
    <row r="6659" spans="4:14" x14ac:dyDescent="0.2">
      <c r="D6659" s="200"/>
      <c r="E6659" s="4" t="s">
        <v>22</v>
      </c>
      <c r="F6659" s="5"/>
      <c r="G6659" s="6">
        <v>192</v>
      </c>
      <c r="H6659" s="8">
        <v>93</v>
      </c>
      <c r="I6659" s="1">
        <v>101</v>
      </c>
      <c r="J6659" s="1">
        <v>3</v>
      </c>
      <c r="K6659" s="1">
        <v>3</v>
      </c>
      <c r="L6659" s="1">
        <v>0</v>
      </c>
      <c r="M6659" s="1">
        <v>2</v>
      </c>
      <c r="N6659" s="9">
        <v>8</v>
      </c>
    </row>
    <row r="6660" spans="4:14" x14ac:dyDescent="0.2">
      <c r="D6660" s="200"/>
      <c r="E6660" s="11"/>
      <c r="F6660" s="10"/>
      <c r="G6660" s="7">
        <v>100</v>
      </c>
      <c r="H6660" s="18">
        <v>48.4375</v>
      </c>
      <c r="I6660" s="2">
        <v>52.604166666666998</v>
      </c>
      <c r="J6660" s="2">
        <v>1.5625</v>
      </c>
      <c r="K6660" s="2">
        <v>1.5625</v>
      </c>
      <c r="L6660" s="16">
        <v>0</v>
      </c>
      <c r="M6660" s="2">
        <v>1.041666666667</v>
      </c>
      <c r="N6660" s="15">
        <v>4.166666666667</v>
      </c>
    </row>
    <row r="6661" spans="4:14" x14ac:dyDescent="0.2">
      <c r="D6661" s="200"/>
      <c r="E6661" s="4" t="s">
        <v>23</v>
      </c>
      <c r="F6661" s="5"/>
      <c r="G6661" s="6">
        <v>192</v>
      </c>
      <c r="H6661" s="8">
        <v>82</v>
      </c>
      <c r="I6661" s="1">
        <v>120</v>
      </c>
      <c r="J6661" s="1">
        <v>2</v>
      </c>
      <c r="K6661" s="1">
        <v>4</v>
      </c>
      <c r="L6661" s="1">
        <v>0</v>
      </c>
      <c r="M6661" s="1">
        <v>2</v>
      </c>
      <c r="N6661" s="9">
        <v>6</v>
      </c>
    </row>
    <row r="6662" spans="4:14" x14ac:dyDescent="0.2">
      <c r="D6662" s="200"/>
      <c r="E6662" s="11"/>
      <c r="F6662" s="10"/>
      <c r="G6662" s="7">
        <v>100</v>
      </c>
      <c r="H6662" s="18">
        <v>42.708333333333002</v>
      </c>
      <c r="I6662" s="25">
        <v>62.5</v>
      </c>
      <c r="J6662" s="2">
        <v>1.041666666667</v>
      </c>
      <c r="K6662" s="2">
        <v>2.083333333333</v>
      </c>
      <c r="L6662" s="16">
        <v>0</v>
      </c>
      <c r="M6662" s="2">
        <v>1.041666666667</v>
      </c>
      <c r="N6662" s="15">
        <v>3.125</v>
      </c>
    </row>
    <row r="6663" spans="4:14" x14ac:dyDescent="0.2">
      <c r="D6663" s="200"/>
      <c r="E6663" s="4" t="s">
        <v>24</v>
      </c>
      <c r="F6663" s="5"/>
      <c r="G6663" s="6">
        <v>240</v>
      </c>
      <c r="H6663" s="8">
        <v>119</v>
      </c>
      <c r="I6663" s="1">
        <v>114</v>
      </c>
      <c r="J6663" s="1">
        <v>5</v>
      </c>
      <c r="K6663" s="1">
        <v>10</v>
      </c>
      <c r="L6663" s="1">
        <v>4</v>
      </c>
      <c r="M6663" s="1">
        <v>6</v>
      </c>
      <c r="N6663" s="9">
        <v>4</v>
      </c>
    </row>
    <row r="6664" spans="4:14" x14ac:dyDescent="0.2">
      <c r="D6664" s="200"/>
      <c r="E6664" s="11"/>
      <c r="F6664" s="10"/>
      <c r="G6664" s="7">
        <v>100</v>
      </c>
      <c r="H6664" s="70">
        <v>49.583333333333002</v>
      </c>
      <c r="I6664" s="30">
        <v>47.5</v>
      </c>
      <c r="J6664" s="2">
        <v>2.083333333333</v>
      </c>
      <c r="K6664" s="2">
        <v>4.166666666667</v>
      </c>
      <c r="L6664" s="2">
        <v>1.666666666667</v>
      </c>
      <c r="M6664" s="2">
        <v>2.5</v>
      </c>
      <c r="N6664" s="15">
        <v>1.666666666667</v>
      </c>
    </row>
    <row r="6665" spans="4:14" x14ac:dyDescent="0.2">
      <c r="D6665" s="199" t="s">
        <v>25</v>
      </c>
      <c r="E6665" s="22" t="s">
        <v>26</v>
      </c>
      <c r="F6665" s="21"/>
      <c r="G6665" s="19">
        <v>348</v>
      </c>
      <c r="H6665" s="27">
        <v>135</v>
      </c>
      <c r="I6665" s="3">
        <v>214</v>
      </c>
      <c r="J6665" s="3">
        <v>7</v>
      </c>
      <c r="K6665" s="3">
        <v>8</v>
      </c>
      <c r="L6665" s="3">
        <v>5</v>
      </c>
      <c r="M6665" s="3">
        <v>5</v>
      </c>
      <c r="N6665" s="26">
        <v>15</v>
      </c>
    </row>
    <row r="6666" spans="4:14" x14ac:dyDescent="0.2">
      <c r="D6666" s="200"/>
      <c r="E6666" s="11"/>
      <c r="F6666" s="10"/>
      <c r="G6666" s="7">
        <v>100</v>
      </c>
      <c r="H6666" s="72">
        <v>38.793103448276</v>
      </c>
      <c r="I6666" s="25">
        <v>61.494252873562999</v>
      </c>
      <c r="J6666" s="2">
        <v>2.0114942528739999</v>
      </c>
      <c r="K6666" s="2">
        <v>2.2988505747130001</v>
      </c>
      <c r="L6666" s="2">
        <v>1.4367816091950001</v>
      </c>
      <c r="M6666" s="2">
        <v>1.4367816091950001</v>
      </c>
      <c r="N6666" s="15">
        <v>4.3103448275860003</v>
      </c>
    </row>
    <row r="6667" spans="4:14" x14ac:dyDescent="0.2">
      <c r="D6667" s="200"/>
      <c r="E6667" s="4" t="s">
        <v>27</v>
      </c>
      <c r="F6667" s="5"/>
      <c r="G6667" s="6">
        <v>378</v>
      </c>
      <c r="H6667" s="8">
        <v>158</v>
      </c>
      <c r="I6667" s="1">
        <v>218</v>
      </c>
      <c r="J6667" s="1">
        <v>8</v>
      </c>
      <c r="K6667" s="1">
        <v>8</v>
      </c>
      <c r="L6667" s="1">
        <v>1</v>
      </c>
      <c r="M6667" s="1">
        <v>9</v>
      </c>
      <c r="N6667" s="9">
        <v>11</v>
      </c>
    </row>
    <row r="6668" spans="4:14" x14ac:dyDescent="0.2">
      <c r="D6668" s="200"/>
      <c r="E6668" s="11"/>
      <c r="F6668" s="10"/>
      <c r="G6668" s="7">
        <v>100</v>
      </c>
      <c r="H6668" s="18">
        <v>41.798941798942003</v>
      </c>
      <c r="I6668" s="2">
        <v>57.671957671957998</v>
      </c>
      <c r="J6668" s="2">
        <v>2.1164021164019999</v>
      </c>
      <c r="K6668" s="2">
        <v>2.1164021164019999</v>
      </c>
      <c r="L6668" s="2">
        <v>0.26455026455000002</v>
      </c>
      <c r="M6668" s="2">
        <v>2.3809523809519999</v>
      </c>
      <c r="N6668" s="15">
        <v>2.9100529100529999</v>
      </c>
    </row>
    <row r="6669" spans="4:14" x14ac:dyDescent="0.2">
      <c r="D6669" s="200"/>
      <c r="E6669" s="4" t="s">
        <v>28</v>
      </c>
      <c r="F6669" s="5"/>
      <c r="G6669" s="6">
        <v>372</v>
      </c>
      <c r="H6669" s="8">
        <v>183</v>
      </c>
      <c r="I6669" s="1">
        <v>194</v>
      </c>
      <c r="J6669" s="1">
        <v>6</v>
      </c>
      <c r="K6669" s="1">
        <v>10</v>
      </c>
      <c r="L6669" s="1">
        <v>5</v>
      </c>
      <c r="M6669" s="1">
        <v>2</v>
      </c>
      <c r="N6669" s="9">
        <v>20</v>
      </c>
    </row>
    <row r="6670" spans="4:14" x14ac:dyDescent="0.2">
      <c r="D6670" s="200"/>
      <c r="E6670" s="11"/>
      <c r="F6670" s="10"/>
      <c r="G6670" s="7">
        <v>100</v>
      </c>
      <c r="H6670" s="70">
        <v>49.193548387097003</v>
      </c>
      <c r="I6670" s="2">
        <v>52.150537634408998</v>
      </c>
      <c r="J6670" s="2">
        <v>1.6129032258060001</v>
      </c>
      <c r="K6670" s="2">
        <v>2.6881720430109999</v>
      </c>
      <c r="L6670" s="2">
        <v>1.3440860215049999</v>
      </c>
      <c r="M6670" s="2">
        <v>0.53763440860199996</v>
      </c>
      <c r="N6670" s="15">
        <v>5.3763440860219998</v>
      </c>
    </row>
    <row r="6671" spans="4:14" x14ac:dyDescent="0.2">
      <c r="D6671" s="200"/>
      <c r="E6671" s="4" t="s">
        <v>29</v>
      </c>
      <c r="F6671" s="5"/>
      <c r="G6671" s="6">
        <v>102</v>
      </c>
      <c r="H6671" s="8">
        <v>53</v>
      </c>
      <c r="I6671" s="1">
        <v>46</v>
      </c>
      <c r="J6671" s="1">
        <v>1</v>
      </c>
      <c r="K6671" s="1">
        <v>8</v>
      </c>
      <c r="L6671" s="1">
        <v>0</v>
      </c>
      <c r="M6671" s="1">
        <v>2</v>
      </c>
      <c r="N6671" s="9">
        <v>2</v>
      </c>
    </row>
    <row r="6672" spans="4:14" x14ac:dyDescent="0.2">
      <c r="D6672" s="200"/>
      <c r="E6672" s="11"/>
      <c r="F6672" s="10"/>
      <c r="G6672" s="7">
        <v>100</v>
      </c>
      <c r="H6672" s="70">
        <v>51.960784313725</v>
      </c>
      <c r="I6672" s="50">
        <v>45.098039215686001</v>
      </c>
      <c r="J6672" s="2">
        <v>0.98039215686299996</v>
      </c>
      <c r="K6672" s="25">
        <v>7.8431372549020004</v>
      </c>
      <c r="L6672" s="16">
        <v>0</v>
      </c>
      <c r="M6672" s="2">
        <v>1.9607843137250001</v>
      </c>
      <c r="N6672" s="15">
        <v>1.9607843137250001</v>
      </c>
    </row>
    <row r="6673" spans="4:14" x14ac:dyDescent="0.2">
      <c r="D6673" s="199" t="s">
        <v>30</v>
      </c>
      <c r="E6673" s="22" t="s">
        <v>31</v>
      </c>
      <c r="F6673" s="21"/>
      <c r="G6673" s="19">
        <v>592</v>
      </c>
      <c r="H6673" s="27">
        <v>280</v>
      </c>
      <c r="I6673" s="3">
        <v>310</v>
      </c>
      <c r="J6673" s="3">
        <v>14</v>
      </c>
      <c r="K6673" s="3">
        <v>14</v>
      </c>
      <c r="L6673" s="3">
        <v>6</v>
      </c>
      <c r="M6673" s="3">
        <v>6</v>
      </c>
      <c r="N6673" s="26">
        <v>27</v>
      </c>
    </row>
    <row r="6674" spans="4:14" x14ac:dyDescent="0.2">
      <c r="D6674" s="200"/>
      <c r="E6674" s="11"/>
      <c r="F6674" s="10"/>
      <c r="G6674" s="7">
        <v>100</v>
      </c>
      <c r="H6674" s="18">
        <v>47.297297297297</v>
      </c>
      <c r="I6674" s="2">
        <v>52.364864864864998</v>
      </c>
      <c r="J6674" s="2">
        <v>2.3648648648649999</v>
      </c>
      <c r="K6674" s="2">
        <v>2.3648648648649999</v>
      </c>
      <c r="L6674" s="2">
        <v>1.0135135135140001</v>
      </c>
      <c r="M6674" s="2">
        <v>1.0135135135140001</v>
      </c>
      <c r="N6674" s="15">
        <v>4.5608108108109997</v>
      </c>
    </row>
    <row r="6675" spans="4:14" x14ac:dyDescent="0.2">
      <c r="D6675" s="200"/>
      <c r="E6675" s="4" t="s">
        <v>32</v>
      </c>
      <c r="F6675" s="5"/>
      <c r="G6675" s="6">
        <v>608</v>
      </c>
      <c r="H6675" s="8">
        <v>249</v>
      </c>
      <c r="I6675" s="1">
        <v>362</v>
      </c>
      <c r="J6675" s="1">
        <v>8</v>
      </c>
      <c r="K6675" s="1">
        <v>20</v>
      </c>
      <c r="L6675" s="1">
        <v>5</v>
      </c>
      <c r="M6675" s="1">
        <v>12</v>
      </c>
      <c r="N6675" s="9">
        <v>21</v>
      </c>
    </row>
    <row r="6676" spans="4:14" x14ac:dyDescent="0.2">
      <c r="D6676" s="200"/>
      <c r="E6676" s="11"/>
      <c r="F6676" s="10"/>
      <c r="G6676" s="7">
        <v>100</v>
      </c>
      <c r="H6676" s="18">
        <v>40.953947368420998</v>
      </c>
      <c r="I6676" s="2">
        <v>59.539473684211004</v>
      </c>
      <c r="J6676" s="2">
        <v>1.3157894736839999</v>
      </c>
      <c r="K6676" s="2">
        <v>3.2894736842109999</v>
      </c>
      <c r="L6676" s="2">
        <v>0.82236842105300001</v>
      </c>
      <c r="M6676" s="2">
        <v>1.973684210526</v>
      </c>
      <c r="N6676" s="15">
        <v>3.4539473684209998</v>
      </c>
    </row>
    <row r="6677" spans="4:14" x14ac:dyDescent="0.2">
      <c r="D6677" s="199" t="s">
        <v>33</v>
      </c>
      <c r="E6677" s="22" t="s">
        <v>34</v>
      </c>
      <c r="F6677" s="21"/>
      <c r="G6677" s="19">
        <v>74</v>
      </c>
      <c r="H6677" s="27">
        <v>50</v>
      </c>
      <c r="I6677" s="3">
        <v>12</v>
      </c>
      <c r="J6677" s="3">
        <v>1</v>
      </c>
      <c r="K6677" s="3">
        <v>3</v>
      </c>
      <c r="L6677" s="3">
        <v>1</v>
      </c>
      <c r="M6677" s="3">
        <v>6</v>
      </c>
      <c r="N6677" s="26">
        <v>5</v>
      </c>
    </row>
    <row r="6678" spans="4:14" x14ac:dyDescent="0.2">
      <c r="D6678" s="200"/>
      <c r="E6678" s="11"/>
      <c r="F6678" s="10"/>
      <c r="G6678" s="7">
        <v>100</v>
      </c>
      <c r="H6678" s="75">
        <v>67.567567567568005</v>
      </c>
      <c r="I6678" s="50">
        <v>16.216216216216001</v>
      </c>
      <c r="J6678" s="2">
        <v>1.351351351351</v>
      </c>
      <c r="K6678" s="2">
        <v>4.0540540540540002</v>
      </c>
      <c r="L6678" s="2">
        <v>1.351351351351</v>
      </c>
      <c r="M6678" s="25">
        <v>8.1081081081080004</v>
      </c>
      <c r="N6678" s="15">
        <v>6.7567567567570004</v>
      </c>
    </row>
    <row r="6679" spans="4:14" x14ac:dyDescent="0.2">
      <c r="D6679" s="200"/>
      <c r="E6679" s="4" t="s">
        <v>35</v>
      </c>
      <c r="F6679" s="5"/>
      <c r="G6679" s="6">
        <v>148</v>
      </c>
      <c r="H6679" s="8">
        <v>66</v>
      </c>
      <c r="I6679" s="1">
        <v>76</v>
      </c>
      <c r="J6679" s="1">
        <v>7</v>
      </c>
      <c r="K6679" s="1">
        <v>3</v>
      </c>
      <c r="L6679" s="1">
        <v>3</v>
      </c>
      <c r="M6679" s="1">
        <v>3</v>
      </c>
      <c r="N6679" s="9">
        <v>7</v>
      </c>
    </row>
    <row r="6680" spans="4:14" x14ac:dyDescent="0.2">
      <c r="D6680" s="200"/>
      <c r="E6680" s="11"/>
      <c r="F6680" s="10"/>
      <c r="G6680" s="7">
        <v>100</v>
      </c>
      <c r="H6680" s="18">
        <v>44.594594594595002</v>
      </c>
      <c r="I6680" s="2">
        <v>51.351351351350999</v>
      </c>
      <c r="J6680" s="2">
        <v>4.7297297297299998</v>
      </c>
      <c r="K6680" s="2">
        <v>2.0270270270270001</v>
      </c>
      <c r="L6680" s="2">
        <v>2.0270270270270001</v>
      </c>
      <c r="M6680" s="2">
        <v>2.0270270270270001</v>
      </c>
      <c r="N6680" s="15">
        <v>4.7297297297299998</v>
      </c>
    </row>
    <row r="6681" spans="4:14" x14ac:dyDescent="0.2">
      <c r="D6681" s="200"/>
      <c r="E6681" s="4" t="s">
        <v>36</v>
      </c>
      <c r="F6681" s="5"/>
      <c r="G6681" s="6">
        <v>187</v>
      </c>
      <c r="H6681" s="8">
        <v>73</v>
      </c>
      <c r="I6681" s="1">
        <v>113</v>
      </c>
      <c r="J6681" s="1">
        <v>4</v>
      </c>
      <c r="K6681" s="1">
        <v>10</v>
      </c>
      <c r="L6681" s="1">
        <v>2</v>
      </c>
      <c r="M6681" s="1">
        <v>4</v>
      </c>
      <c r="N6681" s="9">
        <v>8</v>
      </c>
    </row>
    <row r="6682" spans="4:14" x14ac:dyDescent="0.2">
      <c r="D6682" s="200"/>
      <c r="E6682" s="11"/>
      <c r="F6682" s="10"/>
      <c r="G6682" s="7">
        <v>100</v>
      </c>
      <c r="H6682" s="72">
        <v>39.037433155080002</v>
      </c>
      <c r="I6682" s="2">
        <v>60.427807486631004</v>
      </c>
      <c r="J6682" s="2">
        <v>2.1390374331549999</v>
      </c>
      <c r="K6682" s="2">
        <v>5.3475935828879999</v>
      </c>
      <c r="L6682" s="2">
        <v>1.069518716578</v>
      </c>
      <c r="M6682" s="2">
        <v>2.1390374331549999</v>
      </c>
      <c r="N6682" s="15">
        <v>4.2780748663099999</v>
      </c>
    </row>
    <row r="6683" spans="4:14" x14ac:dyDescent="0.2">
      <c r="D6683" s="200"/>
      <c r="E6683" s="4" t="s">
        <v>37</v>
      </c>
      <c r="F6683" s="5"/>
      <c r="G6683" s="6">
        <v>221</v>
      </c>
      <c r="H6683" s="8">
        <v>74</v>
      </c>
      <c r="I6683" s="1">
        <v>154</v>
      </c>
      <c r="J6683" s="1">
        <v>4</v>
      </c>
      <c r="K6683" s="1">
        <v>6</v>
      </c>
      <c r="L6683" s="1">
        <v>2</v>
      </c>
      <c r="M6683" s="1">
        <v>0</v>
      </c>
      <c r="N6683" s="9">
        <v>5</v>
      </c>
    </row>
    <row r="6684" spans="4:14" x14ac:dyDescent="0.2">
      <c r="D6684" s="200"/>
      <c r="E6684" s="11"/>
      <c r="F6684" s="10"/>
      <c r="G6684" s="7">
        <v>100</v>
      </c>
      <c r="H6684" s="97">
        <v>33.484162895928002</v>
      </c>
      <c r="I6684" s="41">
        <v>69.683257918552002</v>
      </c>
      <c r="J6684" s="2">
        <v>1.8099547511309999</v>
      </c>
      <c r="K6684" s="2">
        <v>2.7149321266970001</v>
      </c>
      <c r="L6684" s="2">
        <v>0.904977375566</v>
      </c>
      <c r="M6684" s="16">
        <v>0</v>
      </c>
      <c r="N6684" s="15">
        <v>2.262443438914</v>
      </c>
    </row>
    <row r="6685" spans="4:14" x14ac:dyDescent="0.2">
      <c r="D6685" s="200"/>
      <c r="E6685" s="4" t="s">
        <v>38</v>
      </c>
      <c r="F6685" s="5"/>
      <c r="G6685" s="6">
        <v>186</v>
      </c>
      <c r="H6685" s="8">
        <v>73</v>
      </c>
      <c r="I6685" s="1">
        <v>126</v>
      </c>
      <c r="J6685" s="1">
        <v>3</v>
      </c>
      <c r="K6685" s="1">
        <v>6</v>
      </c>
      <c r="L6685" s="1">
        <v>3</v>
      </c>
      <c r="M6685" s="1">
        <v>2</v>
      </c>
      <c r="N6685" s="9">
        <v>4</v>
      </c>
    </row>
    <row r="6686" spans="4:14" x14ac:dyDescent="0.2">
      <c r="D6686" s="200"/>
      <c r="E6686" s="11"/>
      <c r="F6686" s="10"/>
      <c r="G6686" s="7">
        <v>100</v>
      </c>
      <c r="H6686" s="18">
        <v>39.247311827956999</v>
      </c>
      <c r="I6686" s="41">
        <v>67.741935483871003</v>
      </c>
      <c r="J6686" s="2">
        <v>1.6129032258060001</v>
      </c>
      <c r="K6686" s="2">
        <v>3.2258064516129998</v>
      </c>
      <c r="L6686" s="2">
        <v>1.6129032258060001</v>
      </c>
      <c r="M6686" s="2">
        <v>1.0752688172039999</v>
      </c>
      <c r="N6686" s="15">
        <v>2.1505376344089999</v>
      </c>
    </row>
    <row r="6687" spans="4:14" x14ac:dyDescent="0.2">
      <c r="D6687" s="200"/>
      <c r="E6687" s="4" t="s">
        <v>39</v>
      </c>
      <c r="F6687" s="5"/>
      <c r="G6687" s="6">
        <v>223</v>
      </c>
      <c r="H6687" s="8">
        <v>98</v>
      </c>
      <c r="I6687" s="1">
        <v>135</v>
      </c>
      <c r="J6687" s="1">
        <v>2</v>
      </c>
      <c r="K6687" s="1">
        <v>4</v>
      </c>
      <c r="L6687" s="1">
        <v>0</v>
      </c>
      <c r="M6687" s="1">
        <v>1</v>
      </c>
      <c r="N6687" s="9">
        <v>5</v>
      </c>
    </row>
    <row r="6688" spans="4:14" x14ac:dyDescent="0.2">
      <c r="D6688" s="200"/>
      <c r="E6688" s="11"/>
      <c r="F6688" s="10"/>
      <c r="G6688" s="7">
        <v>100</v>
      </c>
      <c r="H6688" s="18">
        <v>43.946188340806998</v>
      </c>
      <c r="I6688" s="2">
        <v>60.538116591928002</v>
      </c>
      <c r="J6688" s="2">
        <v>0.89686098654699997</v>
      </c>
      <c r="K6688" s="2">
        <v>1.7937219730939999</v>
      </c>
      <c r="L6688" s="16">
        <v>0</v>
      </c>
      <c r="M6688" s="2">
        <v>0.44843049327399997</v>
      </c>
      <c r="N6688" s="15">
        <v>2.2421524663680001</v>
      </c>
    </row>
    <row r="6689" spans="2:14" x14ac:dyDescent="0.2">
      <c r="D6689" s="200"/>
      <c r="E6689" s="4" t="s">
        <v>40</v>
      </c>
      <c r="F6689" s="5"/>
      <c r="G6689" s="6">
        <v>161</v>
      </c>
      <c r="H6689" s="8">
        <v>95</v>
      </c>
      <c r="I6689" s="1">
        <v>56</v>
      </c>
      <c r="J6689" s="1">
        <v>1</v>
      </c>
      <c r="K6689" s="1">
        <v>2</v>
      </c>
      <c r="L6689" s="1">
        <v>0</v>
      </c>
      <c r="M6689" s="1">
        <v>2</v>
      </c>
      <c r="N6689" s="9">
        <v>14</v>
      </c>
    </row>
    <row r="6690" spans="2:14" x14ac:dyDescent="0.2">
      <c r="D6690" s="201"/>
      <c r="E6690" s="45"/>
      <c r="F6690" s="51"/>
      <c r="G6690" s="81">
        <v>100</v>
      </c>
      <c r="H6690" s="158">
        <v>59.006211180123998</v>
      </c>
      <c r="I6690" s="108">
        <v>34.782608695652002</v>
      </c>
      <c r="J6690" s="64">
        <v>0.62111801242200004</v>
      </c>
      <c r="K6690" s="64">
        <v>1.242236024845</v>
      </c>
      <c r="L6690" s="62">
        <v>0</v>
      </c>
      <c r="M6690" s="64">
        <v>1.242236024845</v>
      </c>
      <c r="N6690" s="106">
        <v>8.6956521739130004</v>
      </c>
    </row>
    <row r="6692" spans="2:14" x14ac:dyDescent="0.2">
      <c r="B6692" s="40" t="str">
        <f xml:space="preserve"> HYPERLINK("#'目次'!B168", "[162]")</f>
        <v>[162]</v>
      </c>
      <c r="C6692" s="23" t="s">
        <v>296</v>
      </c>
    </row>
    <row r="6695" spans="2:14" x14ac:dyDescent="0.2">
      <c r="C6695" s="23" t="s">
        <v>48</v>
      </c>
    </row>
    <row r="6696" spans="2:14" ht="24" x14ac:dyDescent="0.2">
      <c r="D6696" s="195"/>
      <c r="E6696" s="196"/>
      <c r="F6696" s="196"/>
      <c r="G6696" s="37" t="s">
        <v>15</v>
      </c>
      <c r="H6696" s="33" t="s">
        <v>281</v>
      </c>
      <c r="I6696" s="13" t="s">
        <v>282</v>
      </c>
      <c r="J6696" s="13" t="s">
        <v>283</v>
      </c>
      <c r="K6696" s="13" t="s">
        <v>174</v>
      </c>
      <c r="L6696" s="13" t="s">
        <v>284</v>
      </c>
      <c r="M6696" s="13" t="s">
        <v>99</v>
      </c>
      <c r="N6696" s="38" t="s">
        <v>18</v>
      </c>
    </row>
    <row r="6697" spans="2:14" x14ac:dyDescent="0.2">
      <c r="D6697" s="197"/>
      <c r="E6697" s="198"/>
      <c r="F6697" s="198"/>
      <c r="G6697" s="35"/>
      <c r="H6697" s="39"/>
      <c r="I6697" s="14"/>
      <c r="J6697" s="14"/>
      <c r="K6697" s="14"/>
      <c r="L6697" s="14"/>
      <c r="M6697" s="14"/>
      <c r="N6697" s="34"/>
    </row>
    <row r="6698" spans="2:14" x14ac:dyDescent="0.2">
      <c r="D6698" s="78"/>
      <c r="E6698" s="79" t="s">
        <v>15</v>
      </c>
      <c r="F6698" s="66"/>
      <c r="G6698" s="36">
        <v>1200</v>
      </c>
      <c r="H6698" s="17">
        <v>529</v>
      </c>
      <c r="I6698" s="17">
        <v>672</v>
      </c>
      <c r="J6698" s="17">
        <v>22</v>
      </c>
      <c r="K6698" s="17">
        <v>34</v>
      </c>
      <c r="L6698" s="17">
        <v>11</v>
      </c>
      <c r="M6698" s="17">
        <v>18</v>
      </c>
      <c r="N6698" s="47">
        <v>48</v>
      </c>
    </row>
    <row r="6699" spans="2:14" x14ac:dyDescent="0.2">
      <c r="D6699" s="45"/>
      <c r="E6699" s="51"/>
      <c r="F6699" s="67"/>
      <c r="G6699" s="7">
        <v>100</v>
      </c>
      <c r="H6699" s="2">
        <v>44.083333333333002</v>
      </c>
      <c r="I6699" s="2">
        <v>56</v>
      </c>
      <c r="J6699" s="2">
        <v>1.833333333333</v>
      </c>
      <c r="K6699" s="2">
        <v>2.833333333333</v>
      </c>
      <c r="L6699" s="2">
        <v>0.91666666666700003</v>
      </c>
      <c r="M6699" s="2">
        <v>1.5</v>
      </c>
      <c r="N6699" s="15">
        <v>4</v>
      </c>
    </row>
    <row r="6700" spans="2:14" x14ac:dyDescent="0.2">
      <c r="D6700" s="199" t="s">
        <v>49</v>
      </c>
      <c r="E6700" s="22" t="s">
        <v>50</v>
      </c>
      <c r="F6700" s="21"/>
      <c r="G6700" s="19">
        <v>15</v>
      </c>
      <c r="H6700" s="27">
        <v>10</v>
      </c>
      <c r="I6700" s="3">
        <v>3</v>
      </c>
      <c r="J6700" s="3">
        <v>0</v>
      </c>
      <c r="K6700" s="3">
        <v>2</v>
      </c>
      <c r="L6700" s="3">
        <v>0</v>
      </c>
      <c r="M6700" s="3">
        <v>1</v>
      </c>
      <c r="N6700" s="26">
        <v>0</v>
      </c>
    </row>
    <row r="6701" spans="2:14" x14ac:dyDescent="0.2">
      <c r="D6701" s="200"/>
      <c r="E6701" s="11"/>
      <c r="F6701" s="10"/>
      <c r="G6701" s="7">
        <v>100</v>
      </c>
      <c r="H6701" s="75">
        <v>66.666666666666998</v>
      </c>
      <c r="I6701" s="50">
        <v>20</v>
      </c>
      <c r="J6701" s="16">
        <v>0</v>
      </c>
      <c r="K6701" s="41">
        <v>13.333333333333</v>
      </c>
      <c r="L6701" s="16">
        <v>0</v>
      </c>
      <c r="M6701" s="25">
        <v>6.666666666667</v>
      </c>
      <c r="N6701" s="48">
        <v>0</v>
      </c>
    </row>
    <row r="6702" spans="2:14" x14ac:dyDescent="0.2">
      <c r="D6702" s="200"/>
      <c r="E6702" s="4" t="s">
        <v>51</v>
      </c>
      <c r="F6702" s="5"/>
      <c r="G6702" s="6">
        <v>142</v>
      </c>
      <c r="H6702" s="8">
        <v>68</v>
      </c>
      <c r="I6702" s="1">
        <v>79</v>
      </c>
      <c r="J6702" s="1">
        <v>5</v>
      </c>
      <c r="K6702" s="1">
        <v>5</v>
      </c>
      <c r="L6702" s="1">
        <v>0</v>
      </c>
      <c r="M6702" s="1">
        <v>1</v>
      </c>
      <c r="N6702" s="9">
        <v>6</v>
      </c>
    </row>
    <row r="6703" spans="2:14" x14ac:dyDescent="0.2">
      <c r="D6703" s="200"/>
      <c r="E6703" s="11"/>
      <c r="F6703" s="10"/>
      <c r="G6703" s="7">
        <v>100</v>
      </c>
      <c r="H6703" s="18">
        <v>47.887323943661997</v>
      </c>
      <c r="I6703" s="2">
        <v>55.633802816901003</v>
      </c>
      <c r="J6703" s="2">
        <v>3.5211267605629999</v>
      </c>
      <c r="K6703" s="2">
        <v>3.5211267605629999</v>
      </c>
      <c r="L6703" s="16">
        <v>0</v>
      </c>
      <c r="M6703" s="2">
        <v>0.70422535211299997</v>
      </c>
      <c r="N6703" s="15">
        <v>4.2253521126760001</v>
      </c>
    </row>
    <row r="6704" spans="2:14" x14ac:dyDescent="0.2">
      <c r="D6704" s="200"/>
      <c r="E6704" s="4" t="s">
        <v>52</v>
      </c>
      <c r="F6704" s="5"/>
      <c r="G6704" s="6">
        <v>26</v>
      </c>
      <c r="H6704" s="8">
        <v>4</v>
      </c>
      <c r="I6704" s="1">
        <v>19</v>
      </c>
      <c r="J6704" s="1">
        <v>0</v>
      </c>
      <c r="K6704" s="1">
        <v>1</v>
      </c>
      <c r="L6704" s="1">
        <v>0</v>
      </c>
      <c r="M6704" s="1">
        <v>2</v>
      </c>
      <c r="N6704" s="9">
        <v>1</v>
      </c>
    </row>
    <row r="6705" spans="4:14" x14ac:dyDescent="0.2">
      <c r="D6705" s="200"/>
      <c r="E6705" s="11"/>
      <c r="F6705" s="10"/>
      <c r="G6705" s="7">
        <v>100</v>
      </c>
      <c r="H6705" s="97">
        <v>15.384615384615</v>
      </c>
      <c r="I6705" s="41">
        <v>73.076923076922995</v>
      </c>
      <c r="J6705" s="16">
        <v>0</v>
      </c>
      <c r="K6705" s="2">
        <v>3.8461538461539999</v>
      </c>
      <c r="L6705" s="16">
        <v>0</v>
      </c>
      <c r="M6705" s="25">
        <v>7.6923076923079998</v>
      </c>
      <c r="N6705" s="15">
        <v>3.8461538461539999</v>
      </c>
    </row>
    <row r="6706" spans="4:14" x14ac:dyDescent="0.2">
      <c r="D6706" s="200"/>
      <c r="E6706" s="4" t="s">
        <v>53</v>
      </c>
      <c r="F6706" s="5"/>
      <c r="G6706" s="6">
        <v>41</v>
      </c>
      <c r="H6706" s="8">
        <v>16</v>
      </c>
      <c r="I6706" s="1">
        <v>32</v>
      </c>
      <c r="J6706" s="1">
        <v>1</v>
      </c>
      <c r="K6706" s="1">
        <v>0</v>
      </c>
      <c r="L6706" s="1">
        <v>1</v>
      </c>
      <c r="M6706" s="1">
        <v>0</v>
      </c>
      <c r="N6706" s="9">
        <v>0</v>
      </c>
    </row>
    <row r="6707" spans="4:14" x14ac:dyDescent="0.2">
      <c r="D6707" s="200"/>
      <c r="E6707" s="11"/>
      <c r="F6707" s="10"/>
      <c r="G6707" s="7">
        <v>100</v>
      </c>
      <c r="H6707" s="72">
        <v>39.024390243901998</v>
      </c>
      <c r="I6707" s="41">
        <v>78.048780487805004</v>
      </c>
      <c r="J6707" s="2">
        <v>2.4390243902440001</v>
      </c>
      <c r="K6707" s="16">
        <v>0</v>
      </c>
      <c r="L6707" s="2">
        <v>2.4390243902440001</v>
      </c>
      <c r="M6707" s="16">
        <v>0</v>
      </c>
      <c r="N6707" s="48">
        <v>0</v>
      </c>
    </row>
    <row r="6708" spans="4:14" x14ac:dyDescent="0.2">
      <c r="D6708" s="200"/>
      <c r="E6708" s="4" t="s">
        <v>54</v>
      </c>
      <c r="F6708" s="5"/>
      <c r="G6708" s="6">
        <v>226</v>
      </c>
      <c r="H6708" s="8">
        <v>72</v>
      </c>
      <c r="I6708" s="1">
        <v>161</v>
      </c>
      <c r="J6708" s="1">
        <v>3</v>
      </c>
      <c r="K6708" s="1">
        <v>5</v>
      </c>
      <c r="L6708" s="1">
        <v>5</v>
      </c>
      <c r="M6708" s="1">
        <v>1</v>
      </c>
      <c r="N6708" s="9">
        <v>5</v>
      </c>
    </row>
    <row r="6709" spans="4:14" x14ac:dyDescent="0.2">
      <c r="D6709" s="200"/>
      <c r="E6709" s="11"/>
      <c r="F6709" s="10"/>
      <c r="G6709" s="7">
        <v>100</v>
      </c>
      <c r="H6709" s="97">
        <v>31.858407079646</v>
      </c>
      <c r="I6709" s="41">
        <v>71.238938053097002</v>
      </c>
      <c r="J6709" s="2">
        <v>1.327433628319</v>
      </c>
      <c r="K6709" s="2">
        <v>2.212389380531</v>
      </c>
      <c r="L6709" s="2">
        <v>2.212389380531</v>
      </c>
      <c r="M6709" s="2">
        <v>0.44247787610599998</v>
      </c>
      <c r="N6709" s="15">
        <v>2.212389380531</v>
      </c>
    </row>
    <row r="6710" spans="4:14" x14ac:dyDescent="0.2">
      <c r="D6710" s="200"/>
      <c r="E6710" s="4" t="s">
        <v>55</v>
      </c>
      <c r="F6710" s="5"/>
      <c r="G6710" s="6">
        <v>125</v>
      </c>
      <c r="H6710" s="8">
        <v>58</v>
      </c>
      <c r="I6710" s="1">
        <v>72</v>
      </c>
      <c r="J6710" s="1">
        <v>3</v>
      </c>
      <c r="K6710" s="1">
        <v>6</v>
      </c>
      <c r="L6710" s="1">
        <v>3</v>
      </c>
      <c r="M6710" s="1">
        <v>1</v>
      </c>
      <c r="N6710" s="9">
        <v>4</v>
      </c>
    </row>
    <row r="6711" spans="4:14" x14ac:dyDescent="0.2">
      <c r="D6711" s="200"/>
      <c r="E6711" s="11"/>
      <c r="F6711" s="10"/>
      <c r="G6711" s="7">
        <v>100</v>
      </c>
      <c r="H6711" s="18">
        <v>46.4</v>
      </c>
      <c r="I6711" s="2">
        <v>57.6</v>
      </c>
      <c r="J6711" s="2">
        <v>2.4</v>
      </c>
      <c r="K6711" s="2">
        <v>4.8</v>
      </c>
      <c r="L6711" s="2">
        <v>2.4</v>
      </c>
      <c r="M6711" s="2">
        <v>0.8</v>
      </c>
      <c r="N6711" s="15">
        <v>3.2</v>
      </c>
    </row>
    <row r="6712" spans="4:14" x14ac:dyDescent="0.2">
      <c r="D6712" s="200"/>
      <c r="E6712" s="4" t="s">
        <v>56</v>
      </c>
      <c r="F6712" s="5"/>
      <c r="G6712" s="6">
        <v>190</v>
      </c>
      <c r="H6712" s="8">
        <v>74</v>
      </c>
      <c r="I6712" s="1">
        <v>119</v>
      </c>
      <c r="J6712" s="1">
        <v>1</v>
      </c>
      <c r="K6712" s="1">
        <v>5</v>
      </c>
      <c r="L6712" s="1">
        <v>0</v>
      </c>
      <c r="M6712" s="1">
        <v>1</v>
      </c>
      <c r="N6712" s="9">
        <v>6</v>
      </c>
    </row>
    <row r="6713" spans="4:14" x14ac:dyDescent="0.2">
      <c r="D6713" s="200"/>
      <c r="E6713" s="11"/>
      <c r="F6713" s="10"/>
      <c r="G6713" s="7">
        <v>100</v>
      </c>
      <c r="H6713" s="72">
        <v>38.947368421053</v>
      </c>
      <c r="I6713" s="25">
        <v>62.631578947367998</v>
      </c>
      <c r="J6713" s="2">
        <v>0.52631578947400004</v>
      </c>
      <c r="K6713" s="2">
        <v>2.6315789473679998</v>
      </c>
      <c r="L6713" s="16">
        <v>0</v>
      </c>
      <c r="M6713" s="2">
        <v>0.52631578947400004</v>
      </c>
      <c r="N6713" s="15">
        <v>3.1578947368420001</v>
      </c>
    </row>
    <row r="6714" spans="4:14" x14ac:dyDescent="0.2">
      <c r="D6714" s="200"/>
      <c r="E6714" s="4" t="s">
        <v>57</v>
      </c>
      <c r="F6714" s="5"/>
      <c r="G6714" s="6">
        <v>185</v>
      </c>
      <c r="H6714" s="8">
        <v>82</v>
      </c>
      <c r="I6714" s="1">
        <v>107</v>
      </c>
      <c r="J6714" s="1">
        <v>4</v>
      </c>
      <c r="K6714" s="1">
        <v>6</v>
      </c>
      <c r="L6714" s="1">
        <v>1</v>
      </c>
      <c r="M6714" s="1">
        <v>2</v>
      </c>
      <c r="N6714" s="9">
        <v>6</v>
      </c>
    </row>
    <row r="6715" spans="4:14" x14ac:dyDescent="0.2">
      <c r="D6715" s="200"/>
      <c r="E6715" s="11"/>
      <c r="F6715" s="10"/>
      <c r="G6715" s="7">
        <v>100</v>
      </c>
      <c r="H6715" s="18">
        <v>44.324324324324003</v>
      </c>
      <c r="I6715" s="2">
        <v>57.837837837838002</v>
      </c>
      <c r="J6715" s="2">
        <v>2.1621621621620002</v>
      </c>
      <c r="K6715" s="2">
        <v>3.2432432432430001</v>
      </c>
      <c r="L6715" s="2">
        <v>0.54054054054099998</v>
      </c>
      <c r="M6715" s="2">
        <v>1.0810810810810001</v>
      </c>
      <c r="N6715" s="15">
        <v>3.2432432432430001</v>
      </c>
    </row>
    <row r="6716" spans="4:14" x14ac:dyDescent="0.2">
      <c r="D6716" s="200"/>
      <c r="E6716" s="4" t="s">
        <v>58</v>
      </c>
      <c r="F6716" s="5"/>
      <c r="G6716" s="6">
        <v>113</v>
      </c>
      <c r="H6716" s="8">
        <v>67</v>
      </c>
      <c r="I6716" s="1">
        <v>26</v>
      </c>
      <c r="J6716" s="1">
        <v>3</v>
      </c>
      <c r="K6716" s="1">
        <v>3</v>
      </c>
      <c r="L6716" s="1">
        <v>1</v>
      </c>
      <c r="M6716" s="1">
        <v>8</v>
      </c>
      <c r="N6716" s="9">
        <v>10</v>
      </c>
    </row>
    <row r="6717" spans="4:14" x14ac:dyDescent="0.2">
      <c r="D6717" s="200"/>
      <c r="E6717" s="11"/>
      <c r="F6717" s="10"/>
      <c r="G6717" s="7">
        <v>100</v>
      </c>
      <c r="H6717" s="75">
        <v>59.292035398229999</v>
      </c>
      <c r="I6717" s="50">
        <v>23.008849557522002</v>
      </c>
      <c r="J6717" s="2">
        <v>2.654867256637</v>
      </c>
      <c r="K6717" s="2">
        <v>2.654867256637</v>
      </c>
      <c r="L6717" s="2">
        <v>0.88495575221199996</v>
      </c>
      <c r="M6717" s="25">
        <v>7.0796460176989999</v>
      </c>
      <c r="N6717" s="15">
        <v>8.8495575221239999</v>
      </c>
    </row>
    <row r="6718" spans="4:14" x14ac:dyDescent="0.2">
      <c r="D6718" s="200"/>
      <c r="E6718" s="4" t="s">
        <v>59</v>
      </c>
      <c r="F6718" s="5"/>
      <c r="G6718" s="6">
        <v>136</v>
      </c>
      <c r="H6718" s="8">
        <v>78</v>
      </c>
      <c r="I6718" s="1">
        <v>53</v>
      </c>
      <c r="J6718" s="1">
        <v>2</v>
      </c>
      <c r="K6718" s="1">
        <v>1</v>
      </c>
      <c r="L6718" s="1">
        <v>0</v>
      </c>
      <c r="M6718" s="1">
        <v>1</v>
      </c>
      <c r="N6718" s="9">
        <v>10</v>
      </c>
    </row>
    <row r="6719" spans="4:14" x14ac:dyDescent="0.2">
      <c r="D6719" s="200"/>
      <c r="E6719" s="11"/>
      <c r="F6719" s="10"/>
      <c r="G6719" s="7">
        <v>100</v>
      </c>
      <c r="H6719" s="75">
        <v>57.352941176470999</v>
      </c>
      <c r="I6719" s="50">
        <v>38.970588235294002</v>
      </c>
      <c r="J6719" s="2">
        <v>1.4705882352940001</v>
      </c>
      <c r="K6719" s="2">
        <v>0.73529411764700003</v>
      </c>
      <c r="L6719" s="16">
        <v>0</v>
      </c>
      <c r="M6719" s="2">
        <v>0.73529411764700003</v>
      </c>
      <c r="N6719" s="15">
        <v>7.352941176471</v>
      </c>
    </row>
    <row r="6720" spans="4:14" x14ac:dyDescent="0.2">
      <c r="D6720" s="199" t="s">
        <v>60</v>
      </c>
      <c r="E6720" s="22" t="s">
        <v>61</v>
      </c>
      <c r="F6720" s="21"/>
      <c r="G6720" s="19">
        <v>205</v>
      </c>
      <c r="H6720" s="27">
        <v>120</v>
      </c>
      <c r="I6720" s="3">
        <v>70</v>
      </c>
      <c r="J6720" s="3">
        <v>6</v>
      </c>
      <c r="K6720" s="3">
        <v>7</v>
      </c>
      <c r="L6720" s="3">
        <v>1</v>
      </c>
      <c r="M6720" s="3">
        <v>3</v>
      </c>
      <c r="N6720" s="26">
        <v>11</v>
      </c>
    </row>
    <row r="6721" spans="4:14" x14ac:dyDescent="0.2">
      <c r="D6721" s="200"/>
      <c r="E6721" s="11"/>
      <c r="F6721" s="10"/>
      <c r="G6721" s="7">
        <v>100</v>
      </c>
      <c r="H6721" s="75">
        <v>58.536585365854002</v>
      </c>
      <c r="I6721" s="50">
        <v>34.146341463414998</v>
      </c>
      <c r="J6721" s="2">
        <v>2.9268292682929999</v>
      </c>
      <c r="K6721" s="2">
        <v>3.4146341463410002</v>
      </c>
      <c r="L6721" s="2">
        <v>0.48780487804900002</v>
      </c>
      <c r="M6721" s="2">
        <v>1.4634146341459999</v>
      </c>
      <c r="N6721" s="15">
        <v>5.3658536585369996</v>
      </c>
    </row>
    <row r="6722" spans="4:14" x14ac:dyDescent="0.2">
      <c r="D6722" s="200"/>
      <c r="E6722" s="4" t="s">
        <v>62</v>
      </c>
      <c r="F6722" s="5"/>
      <c r="G6722" s="6">
        <v>160</v>
      </c>
      <c r="H6722" s="8">
        <v>83</v>
      </c>
      <c r="I6722" s="1">
        <v>78</v>
      </c>
      <c r="J6722" s="1">
        <v>3</v>
      </c>
      <c r="K6722" s="1">
        <v>4</v>
      </c>
      <c r="L6722" s="1">
        <v>2</v>
      </c>
      <c r="M6722" s="1">
        <v>1</v>
      </c>
      <c r="N6722" s="9">
        <v>4</v>
      </c>
    </row>
    <row r="6723" spans="4:14" x14ac:dyDescent="0.2">
      <c r="D6723" s="200"/>
      <c r="E6723" s="11"/>
      <c r="F6723" s="10"/>
      <c r="G6723" s="7">
        <v>100</v>
      </c>
      <c r="H6723" s="70">
        <v>51.875</v>
      </c>
      <c r="I6723" s="30">
        <v>48.75</v>
      </c>
      <c r="J6723" s="2">
        <v>1.875</v>
      </c>
      <c r="K6723" s="2">
        <v>2.5</v>
      </c>
      <c r="L6723" s="2">
        <v>1.25</v>
      </c>
      <c r="M6723" s="2">
        <v>0.625</v>
      </c>
      <c r="N6723" s="15">
        <v>2.5</v>
      </c>
    </row>
    <row r="6724" spans="4:14" x14ac:dyDescent="0.2">
      <c r="D6724" s="200"/>
      <c r="E6724" s="4" t="s">
        <v>63</v>
      </c>
      <c r="F6724" s="5"/>
      <c r="G6724" s="6">
        <v>121</v>
      </c>
      <c r="H6724" s="8">
        <v>41</v>
      </c>
      <c r="I6724" s="1">
        <v>79</v>
      </c>
      <c r="J6724" s="1">
        <v>0</v>
      </c>
      <c r="K6724" s="1">
        <v>2</v>
      </c>
      <c r="L6724" s="1">
        <v>0</v>
      </c>
      <c r="M6724" s="1">
        <v>1</v>
      </c>
      <c r="N6724" s="9">
        <v>5</v>
      </c>
    </row>
    <row r="6725" spans="4:14" x14ac:dyDescent="0.2">
      <c r="D6725" s="200"/>
      <c r="E6725" s="11"/>
      <c r="F6725" s="10"/>
      <c r="G6725" s="7">
        <v>100</v>
      </c>
      <c r="H6725" s="97">
        <v>33.884297520661001</v>
      </c>
      <c r="I6725" s="25">
        <v>65.289256198347005</v>
      </c>
      <c r="J6725" s="16">
        <v>0</v>
      </c>
      <c r="K6725" s="2">
        <v>1.6528925619829999</v>
      </c>
      <c r="L6725" s="16">
        <v>0</v>
      </c>
      <c r="M6725" s="2">
        <v>0.82644628099200002</v>
      </c>
      <c r="N6725" s="15">
        <v>4.1322314049589997</v>
      </c>
    </row>
    <row r="6726" spans="4:14" x14ac:dyDescent="0.2">
      <c r="D6726" s="200"/>
      <c r="E6726" s="4" t="s">
        <v>64</v>
      </c>
      <c r="F6726" s="5"/>
      <c r="G6726" s="6">
        <v>124</v>
      </c>
      <c r="H6726" s="8">
        <v>49</v>
      </c>
      <c r="I6726" s="1">
        <v>72</v>
      </c>
      <c r="J6726" s="1">
        <v>2</v>
      </c>
      <c r="K6726" s="1">
        <v>3</v>
      </c>
      <c r="L6726" s="1">
        <v>1</v>
      </c>
      <c r="M6726" s="1">
        <v>3</v>
      </c>
      <c r="N6726" s="9">
        <v>6</v>
      </c>
    </row>
    <row r="6727" spans="4:14" x14ac:dyDescent="0.2">
      <c r="D6727" s="200"/>
      <c r="E6727" s="11"/>
      <c r="F6727" s="10"/>
      <c r="G6727" s="7">
        <v>100</v>
      </c>
      <c r="H6727" s="18">
        <v>39.516129032258</v>
      </c>
      <c r="I6727" s="2">
        <v>58.064516129032</v>
      </c>
      <c r="J6727" s="2">
        <v>1.6129032258060001</v>
      </c>
      <c r="K6727" s="2">
        <v>2.4193548387099999</v>
      </c>
      <c r="L6727" s="2">
        <v>0.80645161290300005</v>
      </c>
      <c r="M6727" s="2">
        <v>2.4193548387099999</v>
      </c>
      <c r="N6727" s="15">
        <v>4.8387096774189997</v>
      </c>
    </row>
    <row r="6728" spans="4:14" x14ac:dyDescent="0.2">
      <c r="D6728" s="200"/>
      <c r="E6728" s="4" t="s">
        <v>65</v>
      </c>
      <c r="F6728" s="5"/>
      <c r="G6728" s="6">
        <v>109</v>
      </c>
      <c r="H6728" s="8">
        <v>40</v>
      </c>
      <c r="I6728" s="1">
        <v>69</v>
      </c>
      <c r="J6728" s="1">
        <v>1</v>
      </c>
      <c r="K6728" s="1">
        <v>7</v>
      </c>
      <c r="L6728" s="1">
        <v>2</v>
      </c>
      <c r="M6728" s="1">
        <v>2</v>
      </c>
      <c r="N6728" s="9">
        <v>6</v>
      </c>
    </row>
    <row r="6729" spans="4:14" x14ac:dyDescent="0.2">
      <c r="D6729" s="200"/>
      <c r="E6729" s="11"/>
      <c r="F6729" s="10"/>
      <c r="G6729" s="7">
        <v>100</v>
      </c>
      <c r="H6729" s="72">
        <v>36.697247706421997</v>
      </c>
      <c r="I6729" s="25">
        <v>63.302752293578003</v>
      </c>
      <c r="J6729" s="2">
        <v>0.91743119266100004</v>
      </c>
      <c r="K6729" s="2">
        <v>6.4220183486240003</v>
      </c>
      <c r="L6729" s="2">
        <v>1.834862385321</v>
      </c>
      <c r="M6729" s="2">
        <v>1.834862385321</v>
      </c>
      <c r="N6729" s="15">
        <v>5.5045871559629997</v>
      </c>
    </row>
    <row r="6730" spans="4:14" x14ac:dyDescent="0.2">
      <c r="D6730" s="200"/>
      <c r="E6730" s="4" t="s">
        <v>66</v>
      </c>
      <c r="F6730" s="5"/>
      <c r="G6730" s="6">
        <v>104</v>
      </c>
      <c r="H6730" s="8">
        <v>42</v>
      </c>
      <c r="I6730" s="1">
        <v>72</v>
      </c>
      <c r="J6730" s="1">
        <v>2</v>
      </c>
      <c r="K6730" s="1">
        <v>4</v>
      </c>
      <c r="L6730" s="1">
        <v>3</v>
      </c>
      <c r="M6730" s="1">
        <v>1</v>
      </c>
      <c r="N6730" s="9">
        <v>0</v>
      </c>
    </row>
    <row r="6731" spans="4:14" x14ac:dyDescent="0.2">
      <c r="D6731" s="200"/>
      <c r="E6731" s="11"/>
      <c r="F6731" s="10"/>
      <c r="G6731" s="7">
        <v>100</v>
      </c>
      <c r="H6731" s="18">
        <v>40.384615384615003</v>
      </c>
      <c r="I6731" s="41">
        <v>69.230769230768999</v>
      </c>
      <c r="J6731" s="2">
        <v>1.923076923077</v>
      </c>
      <c r="K6731" s="2">
        <v>3.8461538461539999</v>
      </c>
      <c r="L6731" s="2">
        <v>2.884615384615</v>
      </c>
      <c r="M6731" s="2">
        <v>0.96153846153800004</v>
      </c>
      <c r="N6731" s="48">
        <v>0</v>
      </c>
    </row>
    <row r="6732" spans="4:14" x14ac:dyDescent="0.2">
      <c r="D6732" s="200"/>
      <c r="E6732" s="4" t="s">
        <v>67</v>
      </c>
      <c r="F6732" s="5"/>
      <c r="G6732" s="6">
        <v>139</v>
      </c>
      <c r="H6732" s="8">
        <v>52</v>
      </c>
      <c r="I6732" s="1">
        <v>95</v>
      </c>
      <c r="J6732" s="1">
        <v>5</v>
      </c>
      <c r="K6732" s="1">
        <v>3</v>
      </c>
      <c r="L6732" s="1">
        <v>1</v>
      </c>
      <c r="M6732" s="1">
        <v>1</v>
      </c>
      <c r="N6732" s="9">
        <v>1</v>
      </c>
    </row>
    <row r="6733" spans="4:14" x14ac:dyDescent="0.2">
      <c r="D6733" s="200"/>
      <c r="E6733" s="11"/>
      <c r="F6733" s="10"/>
      <c r="G6733" s="7">
        <v>100</v>
      </c>
      <c r="H6733" s="72">
        <v>37.410071942446002</v>
      </c>
      <c r="I6733" s="41">
        <v>68.345323741006993</v>
      </c>
      <c r="J6733" s="2">
        <v>3.5971223021580001</v>
      </c>
      <c r="K6733" s="2">
        <v>2.1582733812949999</v>
      </c>
      <c r="L6733" s="2">
        <v>0.71942446043200003</v>
      </c>
      <c r="M6733" s="2">
        <v>0.71942446043200003</v>
      </c>
      <c r="N6733" s="15">
        <v>0.71942446043200003</v>
      </c>
    </row>
    <row r="6734" spans="4:14" x14ac:dyDescent="0.2">
      <c r="D6734" s="200"/>
      <c r="E6734" s="4" t="s">
        <v>68</v>
      </c>
      <c r="F6734" s="5"/>
      <c r="G6734" s="6">
        <v>48</v>
      </c>
      <c r="H6734" s="8">
        <v>12</v>
      </c>
      <c r="I6734" s="1">
        <v>37</v>
      </c>
      <c r="J6734" s="1">
        <v>2</v>
      </c>
      <c r="K6734" s="1">
        <v>2</v>
      </c>
      <c r="L6734" s="1">
        <v>1</v>
      </c>
      <c r="M6734" s="1">
        <v>0</v>
      </c>
      <c r="N6734" s="9">
        <v>1</v>
      </c>
    </row>
    <row r="6735" spans="4:14" x14ac:dyDescent="0.2">
      <c r="D6735" s="200"/>
      <c r="E6735" s="11"/>
      <c r="F6735" s="10"/>
      <c r="G6735" s="7">
        <v>100</v>
      </c>
      <c r="H6735" s="97">
        <v>25</v>
      </c>
      <c r="I6735" s="41">
        <v>77.083333333333002</v>
      </c>
      <c r="J6735" s="2">
        <v>4.166666666667</v>
      </c>
      <c r="K6735" s="2">
        <v>4.166666666667</v>
      </c>
      <c r="L6735" s="2">
        <v>2.083333333333</v>
      </c>
      <c r="M6735" s="16">
        <v>0</v>
      </c>
      <c r="N6735" s="15">
        <v>2.083333333333</v>
      </c>
    </row>
    <row r="6736" spans="4:14" x14ac:dyDescent="0.2">
      <c r="D6736" s="200"/>
      <c r="E6736" s="4" t="s">
        <v>69</v>
      </c>
      <c r="F6736" s="5"/>
      <c r="G6736" s="6">
        <v>37</v>
      </c>
      <c r="H6736" s="8">
        <v>12</v>
      </c>
      <c r="I6736" s="1">
        <v>29</v>
      </c>
      <c r="J6736" s="1">
        <v>1</v>
      </c>
      <c r="K6736" s="1">
        <v>1</v>
      </c>
      <c r="L6736" s="1">
        <v>0</v>
      </c>
      <c r="M6736" s="1">
        <v>2</v>
      </c>
      <c r="N6736" s="9">
        <v>0</v>
      </c>
    </row>
    <row r="6737" spans="2:14" x14ac:dyDescent="0.2">
      <c r="D6737" s="200"/>
      <c r="E6737" s="11"/>
      <c r="F6737" s="10"/>
      <c r="G6737" s="7">
        <v>100</v>
      </c>
      <c r="H6737" s="97">
        <v>32.432432432432002</v>
      </c>
      <c r="I6737" s="41">
        <v>78.378378378378002</v>
      </c>
      <c r="J6737" s="2">
        <v>2.7027027027030002</v>
      </c>
      <c r="K6737" s="2">
        <v>2.7027027027030002</v>
      </c>
      <c r="L6737" s="16">
        <v>0</v>
      </c>
      <c r="M6737" s="2">
        <v>5.4054054054050003</v>
      </c>
      <c r="N6737" s="48">
        <v>0</v>
      </c>
    </row>
    <row r="6738" spans="2:14" x14ac:dyDescent="0.2">
      <c r="D6738" s="199" t="s">
        <v>70</v>
      </c>
      <c r="E6738" s="22" t="s">
        <v>18</v>
      </c>
      <c r="F6738" s="21"/>
      <c r="G6738" s="19">
        <v>0</v>
      </c>
      <c r="H6738" s="27">
        <v>0</v>
      </c>
      <c r="I6738" s="3">
        <v>0</v>
      </c>
      <c r="J6738" s="3">
        <v>0</v>
      </c>
      <c r="K6738" s="3">
        <v>0</v>
      </c>
      <c r="L6738" s="3">
        <v>0</v>
      </c>
      <c r="M6738" s="3">
        <v>0</v>
      </c>
      <c r="N6738" s="26">
        <v>0</v>
      </c>
    </row>
    <row r="6739" spans="2:14" x14ac:dyDescent="0.2">
      <c r="D6739" s="201"/>
      <c r="E6739" s="45"/>
      <c r="F6739" s="51"/>
      <c r="G6739" s="119">
        <v>0</v>
      </c>
      <c r="H6739" s="136">
        <v>0</v>
      </c>
      <c r="I6739" s="83">
        <v>0</v>
      </c>
      <c r="J6739" s="62">
        <v>0</v>
      </c>
      <c r="K6739" s="62">
        <v>0</v>
      </c>
      <c r="L6739" s="62">
        <v>0</v>
      </c>
      <c r="M6739" s="62">
        <v>0</v>
      </c>
      <c r="N6739" s="116">
        <v>0</v>
      </c>
    </row>
    <row r="6741" spans="2:14" x14ac:dyDescent="0.2">
      <c r="B6741" s="40" t="str">
        <f xml:space="preserve"> HYPERLINK("#'目次'!B169", "[163]")</f>
        <v>[163]</v>
      </c>
      <c r="C6741" s="23" t="s">
        <v>296</v>
      </c>
    </row>
    <row r="6744" spans="2:14" x14ac:dyDescent="0.2">
      <c r="C6744" s="23" t="s">
        <v>73</v>
      </c>
    </row>
    <row r="6745" spans="2:14" ht="24" x14ac:dyDescent="0.2">
      <c r="D6745" s="195"/>
      <c r="E6745" s="196"/>
      <c r="F6745" s="196"/>
      <c r="G6745" s="37" t="s">
        <v>15</v>
      </c>
      <c r="H6745" s="33" t="s">
        <v>281</v>
      </c>
      <c r="I6745" s="13" t="s">
        <v>282</v>
      </c>
      <c r="J6745" s="13" t="s">
        <v>283</v>
      </c>
      <c r="K6745" s="13" t="s">
        <v>174</v>
      </c>
      <c r="L6745" s="13" t="s">
        <v>284</v>
      </c>
      <c r="M6745" s="13" t="s">
        <v>99</v>
      </c>
      <c r="N6745" s="38" t="s">
        <v>18</v>
      </c>
    </row>
    <row r="6746" spans="2:14" x14ac:dyDescent="0.2">
      <c r="D6746" s="197"/>
      <c r="E6746" s="198"/>
      <c r="F6746" s="198"/>
      <c r="G6746" s="35"/>
      <c r="H6746" s="39"/>
      <c r="I6746" s="14"/>
      <c r="J6746" s="14"/>
      <c r="K6746" s="14"/>
      <c r="L6746" s="14"/>
      <c r="M6746" s="14"/>
      <c r="N6746" s="34"/>
    </row>
    <row r="6747" spans="2:14" x14ac:dyDescent="0.2">
      <c r="D6747" s="78"/>
      <c r="E6747" s="79" t="s">
        <v>15</v>
      </c>
      <c r="F6747" s="66"/>
      <c r="G6747" s="36">
        <v>1200</v>
      </c>
      <c r="H6747" s="17">
        <v>529</v>
      </c>
      <c r="I6747" s="17">
        <v>672</v>
      </c>
      <c r="J6747" s="17">
        <v>22</v>
      </c>
      <c r="K6747" s="17">
        <v>34</v>
      </c>
      <c r="L6747" s="17">
        <v>11</v>
      </c>
      <c r="M6747" s="17">
        <v>18</v>
      </c>
      <c r="N6747" s="47">
        <v>48</v>
      </c>
    </row>
    <row r="6748" spans="2:14" x14ac:dyDescent="0.2">
      <c r="D6748" s="45"/>
      <c r="E6748" s="51"/>
      <c r="F6748" s="67"/>
      <c r="G6748" s="7">
        <v>100</v>
      </c>
      <c r="H6748" s="2">
        <v>44.083333333333002</v>
      </c>
      <c r="I6748" s="2">
        <v>56</v>
      </c>
      <c r="J6748" s="2">
        <v>1.833333333333</v>
      </c>
      <c r="K6748" s="2">
        <v>2.833333333333</v>
      </c>
      <c r="L6748" s="2">
        <v>0.91666666666700003</v>
      </c>
      <c r="M6748" s="2">
        <v>1.5</v>
      </c>
      <c r="N6748" s="15">
        <v>4</v>
      </c>
    </row>
    <row r="6749" spans="2:14" x14ac:dyDescent="0.2">
      <c r="D6749" s="199" t="s">
        <v>74</v>
      </c>
      <c r="E6749" s="22" t="s">
        <v>75</v>
      </c>
      <c r="F6749" s="21"/>
      <c r="G6749" s="19">
        <v>592</v>
      </c>
      <c r="H6749" s="27">
        <v>280</v>
      </c>
      <c r="I6749" s="3">
        <v>310</v>
      </c>
      <c r="J6749" s="3">
        <v>14</v>
      </c>
      <c r="K6749" s="3">
        <v>14</v>
      </c>
      <c r="L6749" s="3">
        <v>6</v>
      </c>
      <c r="M6749" s="3">
        <v>6</v>
      </c>
      <c r="N6749" s="26">
        <v>27</v>
      </c>
    </row>
    <row r="6750" spans="2:14" x14ac:dyDescent="0.2">
      <c r="D6750" s="200"/>
      <c r="E6750" s="11"/>
      <c r="F6750" s="10"/>
      <c r="G6750" s="7">
        <v>100</v>
      </c>
      <c r="H6750" s="18">
        <v>47.297297297297</v>
      </c>
      <c r="I6750" s="2">
        <v>52.364864864864998</v>
      </c>
      <c r="J6750" s="2">
        <v>2.3648648648649999</v>
      </c>
      <c r="K6750" s="2">
        <v>2.3648648648649999</v>
      </c>
      <c r="L6750" s="2">
        <v>1.0135135135140001</v>
      </c>
      <c r="M6750" s="2">
        <v>1.0135135135140001</v>
      </c>
      <c r="N6750" s="15">
        <v>4.5608108108109997</v>
      </c>
    </row>
    <row r="6751" spans="2:14" x14ac:dyDescent="0.2">
      <c r="D6751" s="200"/>
      <c r="E6751" s="4" t="s">
        <v>34</v>
      </c>
      <c r="F6751" s="5"/>
      <c r="G6751" s="6">
        <v>37</v>
      </c>
      <c r="H6751" s="8">
        <v>27</v>
      </c>
      <c r="I6751" s="1">
        <v>4</v>
      </c>
      <c r="J6751" s="1">
        <v>0</v>
      </c>
      <c r="K6751" s="1">
        <v>1</v>
      </c>
      <c r="L6751" s="1">
        <v>0</v>
      </c>
      <c r="M6751" s="1">
        <v>3</v>
      </c>
      <c r="N6751" s="9">
        <v>2</v>
      </c>
    </row>
    <row r="6752" spans="2:14" x14ac:dyDescent="0.2">
      <c r="D6752" s="200"/>
      <c r="E6752" s="11"/>
      <c r="F6752" s="10"/>
      <c r="G6752" s="7">
        <v>100</v>
      </c>
      <c r="H6752" s="75">
        <v>72.972972972972997</v>
      </c>
      <c r="I6752" s="50">
        <v>10.810810810811001</v>
      </c>
      <c r="J6752" s="16">
        <v>0</v>
      </c>
      <c r="K6752" s="2">
        <v>2.7027027027030002</v>
      </c>
      <c r="L6752" s="16">
        <v>0</v>
      </c>
      <c r="M6752" s="25">
        <v>8.1081081081080004</v>
      </c>
      <c r="N6752" s="15">
        <v>5.4054054054050003</v>
      </c>
    </row>
    <row r="6753" spans="4:14" x14ac:dyDescent="0.2">
      <c r="D6753" s="200"/>
      <c r="E6753" s="4" t="s">
        <v>35</v>
      </c>
      <c r="F6753" s="5"/>
      <c r="G6753" s="6">
        <v>75</v>
      </c>
      <c r="H6753" s="8">
        <v>40</v>
      </c>
      <c r="I6753" s="1">
        <v>28</v>
      </c>
      <c r="J6753" s="1">
        <v>4</v>
      </c>
      <c r="K6753" s="1">
        <v>2</v>
      </c>
      <c r="L6753" s="1">
        <v>1</v>
      </c>
      <c r="M6753" s="1">
        <v>2</v>
      </c>
      <c r="N6753" s="9">
        <v>4</v>
      </c>
    </row>
    <row r="6754" spans="4:14" x14ac:dyDescent="0.2">
      <c r="D6754" s="200"/>
      <c r="E6754" s="11"/>
      <c r="F6754" s="10"/>
      <c r="G6754" s="7">
        <v>100</v>
      </c>
      <c r="H6754" s="70">
        <v>53.333333333333002</v>
      </c>
      <c r="I6754" s="50">
        <v>37.333333333333002</v>
      </c>
      <c r="J6754" s="2">
        <v>5.333333333333</v>
      </c>
      <c r="K6754" s="2">
        <v>2.666666666667</v>
      </c>
      <c r="L6754" s="2">
        <v>1.333333333333</v>
      </c>
      <c r="M6754" s="2">
        <v>2.666666666667</v>
      </c>
      <c r="N6754" s="15">
        <v>5.333333333333</v>
      </c>
    </row>
    <row r="6755" spans="4:14" x14ac:dyDescent="0.2">
      <c r="D6755" s="200"/>
      <c r="E6755" s="4" t="s">
        <v>36</v>
      </c>
      <c r="F6755" s="5"/>
      <c r="G6755" s="6">
        <v>95</v>
      </c>
      <c r="H6755" s="8">
        <v>40</v>
      </c>
      <c r="I6755" s="1">
        <v>56</v>
      </c>
      <c r="J6755" s="1">
        <v>3</v>
      </c>
      <c r="K6755" s="1">
        <v>4</v>
      </c>
      <c r="L6755" s="1">
        <v>1</v>
      </c>
      <c r="M6755" s="1">
        <v>0</v>
      </c>
      <c r="N6755" s="9">
        <v>6</v>
      </c>
    </row>
    <row r="6756" spans="4:14" x14ac:dyDescent="0.2">
      <c r="D6756" s="200"/>
      <c r="E6756" s="11"/>
      <c r="F6756" s="10"/>
      <c r="G6756" s="7">
        <v>100</v>
      </c>
      <c r="H6756" s="18">
        <v>42.105263157895003</v>
      </c>
      <c r="I6756" s="2">
        <v>58.947368421053</v>
      </c>
      <c r="J6756" s="2">
        <v>3.1578947368420001</v>
      </c>
      <c r="K6756" s="2">
        <v>4.2105263157890001</v>
      </c>
      <c r="L6756" s="2">
        <v>1.052631578947</v>
      </c>
      <c r="M6756" s="16">
        <v>0</v>
      </c>
      <c r="N6756" s="15">
        <v>6.3157894736840001</v>
      </c>
    </row>
    <row r="6757" spans="4:14" x14ac:dyDescent="0.2">
      <c r="D6757" s="200"/>
      <c r="E6757" s="4" t="s">
        <v>37</v>
      </c>
      <c r="F6757" s="5"/>
      <c r="G6757" s="6">
        <v>111</v>
      </c>
      <c r="H6757" s="8">
        <v>44</v>
      </c>
      <c r="I6757" s="1">
        <v>72</v>
      </c>
      <c r="J6757" s="1">
        <v>3</v>
      </c>
      <c r="K6757" s="1">
        <v>2</v>
      </c>
      <c r="L6757" s="1">
        <v>2</v>
      </c>
      <c r="M6757" s="1">
        <v>0</v>
      </c>
      <c r="N6757" s="9">
        <v>2</v>
      </c>
    </row>
    <row r="6758" spans="4:14" x14ac:dyDescent="0.2">
      <c r="D6758" s="200"/>
      <c r="E6758" s="11"/>
      <c r="F6758" s="10"/>
      <c r="G6758" s="7">
        <v>100</v>
      </c>
      <c r="H6758" s="18">
        <v>39.639639639640002</v>
      </c>
      <c r="I6758" s="25">
        <v>64.864864864864998</v>
      </c>
      <c r="J6758" s="2">
        <v>2.7027027027030002</v>
      </c>
      <c r="K6758" s="2">
        <v>1.8018018018019999</v>
      </c>
      <c r="L6758" s="2">
        <v>1.8018018018019999</v>
      </c>
      <c r="M6758" s="16">
        <v>0</v>
      </c>
      <c r="N6758" s="15">
        <v>1.8018018018019999</v>
      </c>
    </row>
    <row r="6759" spans="4:14" x14ac:dyDescent="0.2">
      <c r="D6759" s="200"/>
      <c r="E6759" s="4" t="s">
        <v>38</v>
      </c>
      <c r="F6759" s="5"/>
      <c r="G6759" s="6">
        <v>93</v>
      </c>
      <c r="H6759" s="8">
        <v>38</v>
      </c>
      <c r="I6759" s="1">
        <v>60</v>
      </c>
      <c r="J6759" s="1">
        <v>3</v>
      </c>
      <c r="K6759" s="1">
        <v>3</v>
      </c>
      <c r="L6759" s="1">
        <v>2</v>
      </c>
      <c r="M6759" s="1">
        <v>0</v>
      </c>
      <c r="N6759" s="9">
        <v>4</v>
      </c>
    </row>
    <row r="6760" spans="4:14" x14ac:dyDescent="0.2">
      <c r="D6760" s="200"/>
      <c r="E6760" s="11"/>
      <c r="F6760" s="10"/>
      <c r="G6760" s="7">
        <v>100</v>
      </c>
      <c r="H6760" s="18">
        <v>40.860215053763</v>
      </c>
      <c r="I6760" s="25">
        <v>64.516129032257993</v>
      </c>
      <c r="J6760" s="2">
        <v>3.2258064516129998</v>
      </c>
      <c r="K6760" s="2">
        <v>3.2258064516129998</v>
      </c>
      <c r="L6760" s="2">
        <v>2.1505376344089999</v>
      </c>
      <c r="M6760" s="16">
        <v>0</v>
      </c>
      <c r="N6760" s="15">
        <v>4.3010752688169998</v>
      </c>
    </row>
    <row r="6761" spans="4:14" x14ac:dyDescent="0.2">
      <c r="D6761" s="200"/>
      <c r="E6761" s="4" t="s">
        <v>39</v>
      </c>
      <c r="F6761" s="5"/>
      <c r="G6761" s="6">
        <v>109</v>
      </c>
      <c r="H6761" s="8">
        <v>46</v>
      </c>
      <c r="I6761" s="1">
        <v>67</v>
      </c>
      <c r="J6761" s="1">
        <v>1</v>
      </c>
      <c r="K6761" s="1">
        <v>2</v>
      </c>
      <c r="L6761" s="1">
        <v>0</v>
      </c>
      <c r="M6761" s="1">
        <v>0</v>
      </c>
      <c r="N6761" s="9">
        <v>2</v>
      </c>
    </row>
    <row r="6762" spans="4:14" x14ac:dyDescent="0.2">
      <c r="D6762" s="200"/>
      <c r="E6762" s="11"/>
      <c r="F6762" s="10"/>
      <c r="G6762" s="7">
        <v>100</v>
      </c>
      <c r="H6762" s="18">
        <v>42.201834862384999</v>
      </c>
      <c r="I6762" s="25">
        <v>61.467889908257</v>
      </c>
      <c r="J6762" s="2">
        <v>0.91743119266100004</v>
      </c>
      <c r="K6762" s="2">
        <v>1.834862385321</v>
      </c>
      <c r="L6762" s="16">
        <v>0</v>
      </c>
      <c r="M6762" s="16">
        <v>0</v>
      </c>
      <c r="N6762" s="15">
        <v>1.834862385321</v>
      </c>
    </row>
    <row r="6763" spans="4:14" x14ac:dyDescent="0.2">
      <c r="D6763" s="200"/>
      <c r="E6763" s="4" t="s">
        <v>40</v>
      </c>
      <c r="F6763" s="5"/>
      <c r="G6763" s="6">
        <v>72</v>
      </c>
      <c r="H6763" s="8">
        <v>45</v>
      </c>
      <c r="I6763" s="1">
        <v>23</v>
      </c>
      <c r="J6763" s="1">
        <v>0</v>
      </c>
      <c r="K6763" s="1">
        <v>0</v>
      </c>
      <c r="L6763" s="1">
        <v>0</v>
      </c>
      <c r="M6763" s="1">
        <v>1</v>
      </c>
      <c r="N6763" s="9">
        <v>7</v>
      </c>
    </row>
    <row r="6764" spans="4:14" x14ac:dyDescent="0.2">
      <c r="D6764" s="200"/>
      <c r="E6764" s="11"/>
      <c r="F6764" s="10"/>
      <c r="G6764" s="7">
        <v>100</v>
      </c>
      <c r="H6764" s="75">
        <v>62.5</v>
      </c>
      <c r="I6764" s="50">
        <v>31.944444444443999</v>
      </c>
      <c r="J6764" s="16">
        <v>0</v>
      </c>
      <c r="K6764" s="16">
        <v>0</v>
      </c>
      <c r="L6764" s="16">
        <v>0</v>
      </c>
      <c r="M6764" s="2">
        <v>1.3888888888890001</v>
      </c>
      <c r="N6764" s="85">
        <v>9.7222222222219994</v>
      </c>
    </row>
    <row r="6765" spans="4:14" x14ac:dyDescent="0.2">
      <c r="D6765" s="199" t="s">
        <v>76</v>
      </c>
      <c r="E6765" s="22" t="s">
        <v>77</v>
      </c>
      <c r="F6765" s="21"/>
      <c r="G6765" s="19">
        <v>608</v>
      </c>
      <c r="H6765" s="27">
        <v>249</v>
      </c>
      <c r="I6765" s="3">
        <v>362</v>
      </c>
      <c r="J6765" s="3">
        <v>8</v>
      </c>
      <c r="K6765" s="3">
        <v>20</v>
      </c>
      <c r="L6765" s="3">
        <v>5</v>
      </c>
      <c r="M6765" s="3">
        <v>12</v>
      </c>
      <c r="N6765" s="26">
        <v>21</v>
      </c>
    </row>
    <row r="6766" spans="4:14" x14ac:dyDescent="0.2">
      <c r="D6766" s="200"/>
      <c r="E6766" s="11"/>
      <c r="F6766" s="10"/>
      <c r="G6766" s="7">
        <v>100</v>
      </c>
      <c r="H6766" s="18">
        <v>40.953947368420998</v>
      </c>
      <c r="I6766" s="2">
        <v>59.539473684211004</v>
      </c>
      <c r="J6766" s="2">
        <v>1.3157894736839999</v>
      </c>
      <c r="K6766" s="2">
        <v>3.2894736842109999</v>
      </c>
      <c r="L6766" s="2">
        <v>0.82236842105300001</v>
      </c>
      <c r="M6766" s="2">
        <v>1.973684210526</v>
      </c>
      <c r="N6766" s="15">
        <v>3.4539473684209998</v>
      </c>
    </row>
    <row r="6767" spans="4:14" x14ac:dyDescent="0.2">
      <c r="D6767" s="200"/>
      <c r="E6767" s="4" t="s">
        <v>34</v>
      </c>
      <c r="F6767" s="5"/>
      <c r="G6767" s="6">
        <v>37</v>
      </c>
      <c r="H6767" s="8">
        <v>23</v>
      </c>
      <c r="I6767" s="1">
        <v>8</v>
      </c>
      <c r="J6767" s="1">
        <v>1</v>
      </c>
      <c r="K6767" s="1">
        <v>2</v>
      </c>
      <c r="L6767" s="1">
        <v>1</v>
      </c>
      <c r="M6767" s="1">
        <v>3</v>
      </c>
      <c r="N6767" s="9">
        <v>3</v>
      </c>
    </row>
    <row r="6768" spans="4:14" x14ac:dyDescent="0.2">
      <c r="D6768" s="200"/>
      <c r="E6768" s="11"/>
      <c r="F6768" s="10"/>
      <c r="G6768" s="7">
        <v>100</v>
      </c>
      <c r="H6768" s="75">
        <v>62.162162162161998</v>
      </c>
      <c r="I6768" s="50">
        <v>21.621621621622001</v>
      </c>
      <c r="J6768" s="2">
        <v>2.7027027027030002</v>
      </c>
      <c r="K6768" s="2">
        <v>5.4054054054050003</v>
      </c>
      <c r="L6768" s="2">
        <v>2.7027027027030002</v>
      </c>
      <c r="M6768" s="25">
        <v>8.1081081081080004</v>
      </c>
      <c r="N6768" s="15">
        <v>8.1081081081080004</v>
      </c>
    </row>
    <row r="6769" spans="2:14" x14ac:dyDescent="0.2">
      <c r="D6769" s="200"/>
      <c r="E6769" s="4" t="s">
        <v>35</v>
      </c>
      <c r="F6769" s="5"/>
      <c r="G6769" s="6">
        <v>73</v>
      </c>
      <c r="H6769" s="8">
        <v>26</v>
      </c>
      <c r="I6769" s="1">
        <v>48</v>
      </c>
      <c r="J6769" s="1">
        <v>3</v>
      </c>
      <c r="K6769" s="1">
        <v>1</v>
      </c>
      <c r="L6769" s="1">
        <v>2</v>
      </c>
      <c r="M6769" s="1">
        <v>1</v>
      </c>
      <c r="N6769" s="9">
        <v>3</v>
      </c>
    </row>
    <row r="6770" spans="2:14" x14ac:dyDescent="0.2">
      <c r="D6770" s="200"/>
      <c r="E6770" s="11"/>
      <c r="F6770" s="10"/>
      <c r="G6770" s="7">
        <v>100</v>
      </c>
      <c r="H6770" s="72">
        <v>35.616438356163997</v>
      </c>
      <c r="I6770" s="25">
        <v>65.753424657533998</v>
      </c>
      <c r="J6770" s="2">
        <v>4.1095890410960001</v>
      </c>
      <c r="K6770" s="2">
        <v>1.369863013699</v>
      </c>
      <c r="L6770" s="2">
        <v>2.7397260273969999</v>
      </c>
      <c r="M6770" s="2">
        <v>1.369863013699</v>
      </c>
      <c r="N6770" s="15">
        <v>4.1095890410960001</v>
      </c>
    </row>
    <row r="6771" spans="2:14" x14ac:dyDescent="0.2">
      <c r="D6771" s="200"/>
      <c r="E6771" s="4" t="s">
        <v>36</v>
      </c>
      <c r="F6771" s="5"/>
      <c r="G6771" s="6">
        <v>92</v>
      </c>
      <c r="H6771" s="8">
        <v>33</v>
      </c>
      <c r="I6771" s="1">
        <v>57</v>
      </c>
      <c r="J6771" s="1">
        <v>1</v>
      </c>
      <c r="K6771" s="1">
        <v>6</v>
      </c>
      <c r="L6771" s="1">
        <v>1</v>
      </c>
      <c r="M6771" s="1">
        <v>4</v>
      </c>
      <c r="N6771" s="9">
        <v>2</v>
      </c>
    </row>
    <row r="6772" spans="2:14" x14ac:dyDescent="0.2">
      <c r="D6772" s="200"/>
      <c r="E6772" s="11"/>
      <c r="F6772" s="10"/>
      <c r="G6772" s="7">
        <v>100</v>
      </c>
      <c r="H6772" s="72">
        <v>35.869565217390999</v>
      </c>
      <c r="I6772" s="25">
        <v>61.956521739129997</v>
      </c>
      <c r="J6772" s="2">
        <v>1.086956521739</v>
      </c>
      <c r="K6772" s="2">
        <v>6.5217391304349999</v>
      </c>
      <c r="L6772" s="2">
        <v>1.086956521739</v>
      </c>
      <c r="M6772" s="2">
        <v>4.3478260869570002</v>
      </c>
      <c r="N6772" s="15">
        <v>2.1739130434780001</v>
      </c>
    </row>
    <row r="6773" spans="2:14" x14ac:dyDescent="0.2">
      <c r="D6773" s="200"/>
      <c r="E6773" s="4" t="s">
        <v>37</v>
      </c>
      <c r="F6773" s="5"/>
      <c r="G6773" s="6">
        <v>110</v>
      </c>
      <c r="H6773" s="8">
        <v>30</v>
      </c>
      <c r="I6773" s="1">
        <v>82</v>
      </c>
      <c r="J6773" s="1">
        <v>1</v>
      </c>
      <c r="K6773" s="1">
        <v>4</v>
      </c>
      <c r="L6773" s="1">
        <v>0</v>
      </c>
      <c r="M6773" s="1">
        <v>0</v>
      </c>
      <c r="N6773" s="9">
        <v>3</v>
      </c>
    </row>
    <row r="6774" spans="2:14" x14ac:dyDescent="0.2">
      <c r="D6774" s="200"/>
      <c r="E6774" s="11"/>
      <c r="F6774" s="10"/>
      <c r="G6774" s="7">
        <v>100</v>
      </c>
      <c r="H6774" s="97">
        <v>27.272727272727</v>
      </c>
      <c r="I6774" s="41">
        <v>74.545454545455001</v>
      </c>
      <c r="J6774" s="2">
        <v>0.90909090909099999</v>
      </c>
      <c r="K6774" s="2">
        <v>3.636363636364</v>
      </c>
      <c r="L6774" s="16">
        <v>0</v>
      </c>
      <c r="M6774" s="16">
        <v>0</v>
      </c>
      <c r="N6774" s="15">
        <v>2.7272727272730002</v>
      </c>
    </row>
    <row r="6775" spans="2:14" x14ac:dyDescent="0.2">
      <c r="D6775" s="200"/>
      <c r="E6775" s="4" t="s">
        <v>38</v>
      </c>
      <c r="F6775" s="5"/>
      <c r="G6775" s="6">
        <v>93</v>
      </c>
      <c r="H6775" s="8">
        <v>35</v>
      </c>
      <c r="I6775" s="1">
        <v>66</v>
      </c>
      <c r="J6775" s="1">
        <v>0</v>
      </c>
      <c r="K6775" s="1">
        <v>3</v>
      </c>
      <c r="L6775" s="1">
        <v>1</v>
      </c>
      <c r="M6775" s="1">
        <v>2</v>
      </c>
      <c r="N6775" s="9">
        <v>0</v>
      </c>
    </row>
    <row r="6776" spans="2:14" x14ac:dyDescent="0.2">
      <c r="D6776" s="200"/>
      <c r="E6776" s="11"/>
      <c r="F6776" s="10"/>
      <c r="G6776" s="7">
        <v>100</v>
      </c>
      <c r="H6776" s="72">
        <v>37.634408602150998</v>
      </c>
      <c r="I6776" s="41">
        <v>70.967741935484</v>
      </c>
      <c r="J6776" s="16">
        <v>0</v>
      </c>
      <c r="K6776" s="2">
        <v>3.2258064516129998</v>
      </c>
      <c r="L6776" s="2">
        <v>1.0752688172039999</v>
      </c>
      <c r="M6776" s="2">
        <v>2.1505376344089999</v>
      </c>
      <c r="N6776" s="48">
        <v>0</v>
      </c>
    </row>
    <row r="6777" spans="2:14" x14ac:dyDescent="0.2">
      <c r="D6777" s="200"/>
      <c r="E6777" s="4" t="s">
        <v>39</v>
      </c>
      <c r="F6777" s="5"/>
      <c r="G6777" s="6">
        <v>114</v>
      </c>
      <c r="H6777" s="8">
        <v>52</v>
      </c>
      <c r="I6777" s="1">
        <v>68</v>
      </c>
      <c r="J6777" s="1">
        <v>1</v>
      </c>
      <c r="K6777" s="1">
        <v>2</v>
      </c>
      <c r="L6777" s="1">
        <v>0</v>
      </c>
      <c r="M6777" s="1">
        <v>1</v>
      </c>
      <c r="N6777" s="9">
        <v>3</v>
      </c>
    </row>
    <row r="6778" spans="2:14" x14ac:dyDescent="0.2">
      <c r="D6778" s="200"/>
      <c r="E6778" s="11"/>
      <c r="F6778" s="10"/>
      <c r="G6778" s="7">
        <v>100</v>
      </c>
      <c r="H6778" s="18">
        <v>45.614035087719003</v>
      </c>
      <c r="I6778" s="2">
        <v>59.649122807018003</v>
      </c>
      <c r="J6778" s="2">
        <v>0.87719298245599997</v>
      </c>
      <c r="K6778" s="2">
        <v>1.7543859649119999</v>
      </c>
      <c r="L6778" s="16">
        <v>0</v>
      </c>
      <c r="M6778" s="2">
        <v>0.87719298245599997</v>
      </c>
      <c r="N6778" s="15">
        <v>2.6315789473679998</v>
      </c>
    </row>
    <row r="6779" spans="2:14" x14ac:dyDescent="0.2">
      <c r="D6779" s="200"/>
      <c r="E6779" s="4" t="s">
        <v>40</v>
      </c>
      <c r="F6779" s="5"/>
      <c r="G6779" s="6">
        <v>89</v>
      </c>
      <c r="H6779" s="8">
        <v>50</v>
      </c>
      <c r="I6779" s="1">
        <v>33</v>
      </c>
      <c r="J6779" s="1">
        <v>1</v>
      </c>
      <c r="K6779" s="1">
        <v>2</v>
      </c>
      <c r="L6779" s="1">
        <v>0</v>
      </c>
      <c r="M6779" s="1">
        <v>1</v>
      </c>
      <c r="N6779" s="9">
        <v>7</v>
      </c>
    </row>
    <row r="6780" spans="2:14" x14ac:dyDescent="0.2">
      <c r="D6780" s="201"/>
      <c r="E6780" s="45"/>
      <c r="F6780" s="51"/>
      <c r="G6780" s="81">
        <v>100</v>
      </c>
      <c r="H6780" s="158">
        <v>56.179775280899001</v>
      </c>
      <c r="I6780" s="108">
        <v>37.078651685392998</v>
      </c>
      <c r="J6780" s="64">
        <v>1.123595505618</v>
      </c>
      <c r="K6780" s="64">
        <v>2.2471910112360001</v>
      </c>
      <c r="L6780" s="62">
        <v>0</v>
      </c>
      <c r="M6780" s="64">
        <v>1.123595505618</v>
      </c>
      <c r="N6780" s="106">
        <v>7.8651685393259996</v>
      </c>
    </row>
    <row r="6782" spans="2:14" x14ac:dyDescent="0.2">
      <c r="B6782" s="40" t="str">
        <f xml:space="preserve"> HYPERLINK("#'目次'!B170", "[164]")</f>
        <v>[164]</v>
      </c>
      <c r="C6782" s="23" t="s">
        <v>296</v>
      </c>
    </row>
    <row r="6785" spans="3:14" x14ac:dyDescent="0.2">
      <c r="C6785" s="23" t="s">
        <v>80</v>
      </c>
    </row>
    <row r="6786" spans="3:14" ht="24" x14ac:dyDescent="0.2">
      <c r="E6786" s="195"/>
      <c r="F6786" s="196"/>
      <c r="G6786" s="37" t="s">
        <v>15</v>
      </c>
      <c r="H6786" s="33" t="s">
        <v>281</v>
      </c>
      <c r="I6786" s="13" t="s">
        <v>282</v>
      </c>
      <c r="J6786" s="13" t="s">
        <v>283</v>
      </c>
      <c r="K6786" s="13" t="s">
        <v>174</v>
      </c>
      <c r="L6786" s="13" t="s">
        <v>284</v>
      </c>
      <c r="M6786" s="13" t="s">
        <v>99</v>
      </c>
      <c r="N6786" s="38" t="s">
        <v>18</v>
      </c>
    </row>
    <row r="6787" spans="3:14" x14ac:dyDescent="0.2">
      <c r="E6787" s="197"/>
      <c r="F6787" s="198"/>
      <c r="G6787" s="35"/>
      <c r="H6787" s="39"/>
      <c r="I6787" s="14"/>
      <c r="J6787" s="14"/>
      <c r="K6787" s="14"/>
      <c r="L6787" s="14"/>
      <c r="M6787" s="14"/>
      <c r="N6787" s="34"/>
    </row>
    <row r="6788" spans="3:14" x14ac:dyDescent="0.2">
      <c r="E6788" s="120" t="s">
        <v>15</v>
      </c>
      <c r="F6788" s="66"/>
      <c r="G6788" s="36">
        <v>1200</v>
      </c>
      <c r="H6788" s="17">
        <v>529</v>
      </c>
      <c r="I6788" s="17">
        <v>672</v>
      </c>
      <c r="J6788" s="17">
        <v>22</v>
      </c>
      <c r="K6788" s="17">
        <v>34</v>
      </c>
      <c r="L6788" s="17">
        <v>11</v>
      </c>
      <c r="M6788" s="17">
        <v>18</v>
      </c>
      <c r="N6788" s="47">
        <v>48</v>
      </c>
    </row>
    <row r="6789" spans="3:14" x14ac:dyDescent="0.2">
      <c r="E6789" s="45"/>
      <c r="F6789" s="67"/>
      <c r="G6789" s="7">
        <v>100</v>
      </c>
      <c r="H6789" s="2">
        <v>44.083333333333002</v>
      </c>
      <c r="I6789" s="2">
        <v>56</v>
      </c>
      <c r="J6789" s="2">
        <v>1.833333333333</v>
      </c>
      <c r="K6789" s="2">
        <v>2.833333333333</v>
      </c>
      <c r="L6789" s="2">
        <v>0.91666666666700003</v>
      </c>
      <c r="M6789" s="2">
        <v>1.5</v>
      </c>
      <c r="N6789" s="15">
        <v>4</v>
      </c>
    </row>
    <row r="6790" spans="3:14" x14ac:dyDescent="0.2">
      <c r="E6790" s="4" t="s">
        <v>81</v>
      </c>
      <c r="F6790" s="5"/>
      <c r="G6790" s="19">
        <v>48</v>
      </c>
      <c r="H6790" s="27">
        <v>14</v>
      </c>
      <c r="I6790" s="3">
        <v>32</v>
      </c>
      <c r="J6790" s="3">
        <v>1</v>
      </c>
      <c r="K6790" s="3">
        <v>1</v>
      </c>
      <c r="L6790" s="3">
        <v>0</v>
      </c>
      <c r="M6790" s="3">
        <v>1</v>
      </c>
      <c r="N6790" s="26">
        <v>3</v>
      </c>
    </row>
    <row r="6791" spans="3:14" x14ac:dyDescent="0.2">
      <c r="E6791" s="11"/>
      <c r="F6791" s="10"/>
      <c r="G6791" s="7">
        <v>100</v>
      </c>
      <c r="H6791" s="97">
        <v>29.166666666666998</v>
      </c>
      <c r="I6791" s="41">
        <v>66.666666666666998</v>
      </c>
      <c r="J6791" s="2">
        <v>2.083333333333</v>
      </c>
      <c r="K6791" s="2">
        <v>2.083333333333</v>
      </c>
      <c r="L6791" s="16">
        <v>0</v>
      </c>
      <c r="M6791" s="2">
        <v>2.083333333333</v>
      </c>
      <c r="N6791" s="15">
        <v>6.25</v>
      </c>
    </row>
    <row r="6792" spans="3:14" x14ac:dyDescent="0.2">
      <c r="E6792" s="4" t="s">
        <v>82</v>
      </c>
      <c r="F6792" s="5"/>
      <c r="G6792" s="6">
        <v>84</v>
      </c>
      <c r="H6792" s="8">
        <v>41</v>
      </c>
      <c r="I6792" s="1">
        <v>41</v>
      </c>
      <c r="J6792" s="1">
        <v>0</v>
      </c>
      <c r="K6792" s="1">
        <v>6</v>
      </c>
      <c r="L6792" s="1">
        <v>2</v>
      </c>
      <c r="M6792" s="1">
        <v>0</v>
      </c>
      <c r="N6792" s="9">
        <v>5</v>
      </c>
    </row>
    <row r="6793" spans="3:14" x14ac:dyDescent="0.2">
      <c r="E6793" s="11"/>
      <c r="F6793" s="10"/>
      <c r="G6793" s="7">
        <v>100</v>
      </c>
      <c r="H6793" s="18">
        <v>48.809523809524002</v>
      </c>
      <c r="I6793" s="30">
        <v>48.809523809524002</v>
      </c>
      <c r="J6793" s="16">
        <v>0</v>
      </c>
      <c r="K6793" s="2">
        <v>7.1428571428570002</v>
      </c>
      <c r="L6793" s="2">
        <v>2.3809523809519999</v>
      </c>
      <c r="M6793" s="16">
        <v>0</v>
      </c>
      <c r="N6793" s="15">
        <v>5.9523809523809996</v>
      </c>
    </row>
    <row r="6794" spans="3:14" x14ac:dyDescent="0.2">
      <c r="E6794" s="4" t="s">
        <v>83</v>
      </c>
      <c r="F6794" s="5"/>
      <c r="G6794" s="6">
        <v>462</v>
      </c>
      <c r="H6794" s="8">
        <v>190</v>
      </c>
      <c r="I6794" s="1">
        <v>268</v>
      </c>
      <c r="J6794" s="1">
        <v>11</v>
      </c>
      <c r="K6794" s="1">
        <v>11</v>
      </c>
      <c r="L6794" s="1">
        <v>5</v>
      </c>
      <c r="M6794" s="1">
        <v>7</v>
      </c>
      <c r="N6794" s="9">
        <v>25</v>
      </c>
    </row>
    <row r="6795" spans="3:14" x14ac:dyDescent="0.2">
      <c r="E6795" s="11"/>
      <c r="F6795" s="10"/>
      <c r="G6795" s="7">
        <v>100</v>
      </c>
      <c r="H6795" s="18">
        <v>41.125541125540998</v>
      </c>
      <c r="I6795" s="2">
        <v>58.008658008658003</v>
      </c>
      <c r="J6795" s="2">
        <v>2.3809523809519999</v>
      </c>
      <c r="K6795" s="2">
        <v>2.3809523809519999</v>
      </c>
      <c r="L6795" s="2">
        <v>1.0822510822510001</v>
      </c>
      <c r="M6795" s="2">
        <v>1.5151515151520001</v>
      </c>
      <c r="N6795" s="15">
        <v>5.4112554112550004</v>
      </c>
    </row>
    <row r="6796" spans="3:14" x14ac:dyDescent="0.2">
      <c r="E6796" s="4" t="s">
        <v>84</v>
      </c>
      <c r="F6796" s="5"/>
      <c r="G6796" s="6">
        <v>30</v>
      </c>
      <c r="H6796" s="8">
        <v>14</v>
      </c>
      <c r="I6796" s="1">
        <v>15</v>
      </c>
      <c r="J6796" s="1">
        <v>0</v>
      </c>
      <c r="K6796" s="1">
        <v>1</v>
      </c>
      <c r="L6796" s="1">
        <v>0</v>
      </c>
      <c r="M6796" s="1">
        <v>0</v>
      </c>
      <c r="N6796" s="9">
        <v>3</v>
      </c>
    </row>
    <row r="6797" spans="3:14" x14ac:dyDescent="0.2">
      <c r="E6797" s="11"/>
      <c r="F6797" s="10"/>
      <c r="G6797" s="7">
        <v>100</v>
      </c>
      <c r="H6797" s="18">
        <v>46.666666666666998</v>
      </c>
      <c r="I6797" s="30">
        <v>50</v>
      </c>
      <c r="J6797" s="16">
        <v>0</v>
      </c>
      <c r="K6797" s="2">
        <v>3.333333333333</v>
      </c>
      <c r="L6797" s="16">
        <v>0</v>
      </c>
      <c r="M6797" s="16">
        <v>0</v>
      </c>
      <c r="N6797" s="85">
        <v>10</v>
      </c>
    </row>
    <row r="6798" spans="3:14" x14ac:dyDescent="0.2">
      <c r="E6798" s="4" t="s">
        <v>85</v>
      </c>
      <c r="F6798" s="5"/>
      <c r="G6798" s="6">
        <v>144</v>
      </c>
      <c r="H6798" s="8">
        <v>69</v>
      </c>
      <c r="I6798" s="1">
        <v>82</v>
      </c>
      <c r="J6798" s="1">
        <v>3</v>
      </c>
      <c r="K6798" s="1">
        <v>1</v>
      </c>
      <c r="L6798" s="1">
        <v>0</v>
      </c>
      <c r="M6798" s="1">
        <v>2</v>
      </c>
      <c r="N6798" s="9">
        <v>2</v>
      </c>
    </row>
    <row r="6799" spans="3:14" x14ac:dyDescent="0.2">
      <c r="E6799" s="11"/>
      <c r="F6799" s="10"/>
      <c r="G6799" s="7">
        <v>100</v>
      </c>
      <c r="H6799" s="18">
        <v>47.916666666666998</v>
      </c>
      <c r="I6799" s="2">
        <v>56.944444444444002</v>
      </c>
      <c r="J6799" s="2">
        <v>2.083333333333</v>
      </c>
      <c r="K6799" s="2">
        <v>0.694444444444</v>
      </c>
      <c r="L6799" s="16">
        <v>0</v>
      </c>
      <c r="M6799" s="2">
        <v>1.3888888888890001</v>
      </c>
      <c r="N6799" s="15">
        <v>1.3888888888890001</v>
      </c>
    </row>
    <row r="6800" spans="3:14" x14ac:dyDescent="0.2">
      <c r="E6800" s="4" t="s">
        <v>86</v>
      </c>
      <c r="F6800" s="5"/>
      <c r="G6800" s="6">
        <v>192</v>
      </c>
      <c r="H6800" s="8">
        <v>82</v>
      </c>
      <c r="I6800" s="1">
        <v>120</v>
      </c>
      <c r="J6800" s="1">
        <v>2</v>
      </c>
      <c r="K6800" s="1">
        <v>4</v>
      </c>
      <c r="L6800" s="1">
        <v>0</v>
      </c>
      <c r="M6800" s="1">
        <v>2</v>
      </c>
      <c r="N6800" s="9">
        <v>6</v>
      </c>
    </row>
    <row r="6801" spans="2:14" x14ac:dyDescent="0.2">
      <c r="E6801" s="11"/>
      <c r="F6801" s="10"/>
      <c r="G6801" s="7">
        <v>100</v>
      </c>
      <c r="H6801" s="18">
        <v>42.708333333333002</v>
      </c>
      <c r="I6801" s="25">
        <v>62.5</v>
      </c>
      <c r="J6801" s="2">
        <v>1.041666666667</v>
      </c>
      <c r="K6801" s="2">
        <v>2.083333333333</v>
      </c>
      <c r="L6801" s="16">
        <v>0</v>
      </c>
      <c r="M6801" s="2">
        <v>1.041666666667</v>
      </c>
      <c r="N6801" s="15">
        <v>3.125</v>
      </c>
    </row>
    <row r="6802" spans="2:14" x14ac:dyDescent="0.2">
      <c r="E6802" s="4" t="s">
        <v>87</v>
      </c>
      <c r="F6802" s="5"/>
      <c r="G6802" s="6">
        <v>72</v>
      </c>
      <c r="H6802" s="8">
        <v>34</v>
      </c>
      <c r="I6802" s="1">
        <v>38</v>
      </c>
      <c r="J6802" s="1">
        <v>1</v>
      </c>
      <c r="K6802" s="1">
        <v>0</v>
      </c>
      <c r="L6802" s="1">
        <v>1</v>
      </c>
      <c r="M6802" s="1">
        <v>1</v>
      </c>
      <c r="N6802" s="9">
        <v>3</v>
      </c>
    </row>
    <row r="6803" spans="2:14" x14ac:dyDescent="0.2">
      <c r="E6803" s="11"/>
      <c r="F6803" s="10"/>
      <c r="G6803" s="7">
        <v>100</v>
      </c>
      <c r="H6803" s="18">
        <v>47.222222222222001</v>
      </c>
      <c r="I6803" s="2">
        <v>52.777777777777999</v>
      </c>
      <c r="J6803" s="2">
        <v>1.3888888888890001</v>
      </c>
      <c r="K6803" s="16">
        <v>0</v>
      </c>
      <c r="L6803" s="2">
        <v>1.3888888888890001</v>
      </c>
      <c r="M6803" s="2">
        <v>1.3888888888890001</v>
      </c>
      <c r="N6803" s="15">
        <v>4.166666666667</v>
      </c>
    </row>
    <row r="6804" spans="2:14" x14ac:dyDescent="0.2">
      <c r="E6804" s="4" t="s">
        <v>88</v>
      </c>
      <c r="F6804" s="5"/>
      <c r="G6804" s="6">
        <v>36</v>
      </c>
      <c r="H6804" s="8">
        <v>18</v>
      </c>
      <c r="I6804" s="1">
        <v>15</v>
      </c>
      <c r="J6804" s="1">
        <v>0</v>
      </c>
      <c r="K6804" s="1">
        <v>2</v>
      </c>
      <c r="L6804" s="1">
        <v>0</v>
      </c>
      <c r="M6804" s="1">
        <v>2</v>
      </c>
      <c r="N6804" s="9">
        <v>1</v>
      </c>
    </row>
    <row r="6805" spans="2:14" x14ac:dyDescent="0.2">
      <c r="E6805" s="11"/>
      <c r="F6805" s="10"/>
      <c r="G6805" s="7">
        <v>100</v>
      </c>
      <c r="H6805" s="70">
        <v>50</v>
      </c>
      <c r="I6805" s="50">
        <v>41.666666666666998</v>
      </c>
      <c r="J6805" s="16">
        <v>0</v>
      </c>
      <c r="K6805" s="2">
        <v>5.5555555555560003</v>
      </c>
      <c r="L6805" s="16">
        <v>0</v>
      </c>
      <c r="M6805" s="2">
        <v>5.5555555555560003</v>
      </c>
      <c r="N6805" s="15">
        <v>2.7777777777780002</v>
      </c>
    </row>
    <row r="6806" spans="2:14" x14ac:dyDescent="0.2">
      <c r="E6806" s="4" t="s">
        <v>89</v>
      </c>
      <c r="F6806" s="5"/>
      <c r="G6806" s="6">
        <v>66</v>
      </c>
      <c r="H6806" s="8">
        <v>29</v>
      </c>
      <c r="I6806" s="1">
        <v>35</v>
      </c>
      <c r="J6806" s="1">
        <v>3</v>
      </c>
      <c r="K6806" s="1">
        <v>5</v>
      </c>
      <c r="L6806" s="1">
        <v>2</v>
      </c>
      <c r="M6806" s="1">
        <v>1</v>
      </c>
      <c r="N6806" s="9">
        <v>0</v>
      </c>
    </row>
    <row r="6807" spans="2:14" x14ac:dyDescent="0.2">
      <c r="E6807" s="11"/>
      <c r="F6807" s="10"/>
      <c r="G6807" s="7">
        <v>100</v>
      </c>
      <c r="H6807" s="18">
        <v>43.939393939394002</v>
      </c>
      <c r="I6807" s="2">
        <v>53.030303030303003</v>
      </c>
      <c r="J6807" s="2">
        <v>4.5454545454549997</v>
      </c>
      <c r="K6807" s="2">
        <v>7.5757575757579998</v>
      </c>
      <c r="L6807" s="2">
        <v>3.0303030303030001</v>
      </c>
      <c r="M6807" s="2">
        <v>1.5151515151520001</v>
      </c>
      <c r="N6807" s="48">
        <v>0</v>
      </c>
    </row>
    <row r="6808" spans="2:14" x14ac:dyDescent="0.2">
      <c r="E6808" s="4" t="s">
        <v>90</v>
      </c>
      <c r="F6808" s="5"/>
      <c r="G6808" s="6">
        <v>54</v>
      </c>
      <c r="H6808" s="8">
        <v>32</v>
      </c>
      <c r="I6808" s="1">
        <v>22</v>
      </c>
      <c r="J6808" s="1">
        <v>0</v>
      </c>
      <c r="K6808" s="1">
        <v>2</v>
      </c>
      <c r="L6808" s="1">
        <v>1</v>
      </c>
      <c r="M6808" s="1">
        <v>2</v>
      </c>
      <c r="N6808" s="9">
        <v>0</v>
      </c>
    </row>
    <row r="6809" spans="2:14" x14ac:dyDescent="0.2">
      <c r="E6809" s="11"/>
      <c r="F6809" s="10"/>
      <c r="G6809" s="7">
        <v>100</v>
      </c>
      <c r="H6809" s="75">
        <v>59.259259259258997</v>
      </c>
      <c r="I6809" s="50">
        <v>40.740740740741003</v>
      </c>
      <c r="J6809" s="16">
        <v>0</v>
      </c>
      <c r="K6809" s="2">
        <v>3.7037037037039999</v>
      </c>
      <c r="L6809" s="2">
        <v>1.851851851852</v>
      </c>
      <c r="M6809" s="2">
        <v>3.7037037037039999</v>
      </c>
      <c r="N6809" s="48">
        <v>0</v>
      </c>
    </row>
    <row r="6810" spans="2:14" x14ac:dyDescent="0.2">
      <c r="E6810" s="4" t="s">
        <v>91</v>
      </c>
      <c r="F6810" s="5"/>
      <c r="G6810" s="6">
        <v>12</v>
      </c>
      <c r="H6810" s="8">
        <v>6</v>
      </c>
      <c r="I6810" s="1">
        <v>4</v>
      </c>
      <c r="J6810" s="1">
        <v>1</v>
      </c>
      <c r="K6810" s="1">
        <v>1</v>
      </c>
      <c r="L6810" s="1">
        <v>0</v>
      </c>
      <c r="M6810" s="1">
        <v>0</v>
      </c>
      <c r="N6810" s="9">
        <v>0</v>
      </c>
    </row>
    <row r="6811" spans="2:14" x14ac:dyDescent="0.2">
      <c r="E6811" s="45"/>
      <c r="F6811" s="51"/>
      <c r="G6811" s="81">
        <v>100</v>
      </c>
      <c r="H6811" s="163">
        <v>50</v>
      </c>
      <c r="I6811" s="108">
        <v>33.333333333333002</v>
      </c>
      <c r="J6811" s="124">
        <v>8.333333333333</v>
      </c>
      <c r="K6811" s="124">
        <v>8.333333333333</v>
      </c>
      <c r="L6811" s="62">
        <v>0</v>
      </c>
      <c r="M6811" s="62">
        <v>0</v>
      </c>
      <c r="N6811" s="116">
        <v>0</v>
      </c>
    </row>
    <row r="6813" spans="2:14" x14ac:dyDescent="0.2">
      <c r="B6813" s="40" t="str">
        <f xml:space="preserve"> HYPERLINK("#'目次'!B171", "[165]")</f>
        <v>[165]</v>
      </c>
      <c r="C6813" s="23" t="s">
        <v>299</v>
      </c>
    </row>
    <row r="6816" spans="2:14" x14ac:dyDescent="0.2">
      <c r="C6816" s="23" t="s">
        <v>14</v>
      </c>
    </row>
    <row r="6817" spans="4:14" ht="24" x14ac:dyDescent="0.2">
      <c r="D6817" s="195"/>
      <c r="E6817" s="196"/>
      <c r="F6817" s="196"/>
      <c r="G6817" s="37" t="s">
        <v>15</v>
      </c>
      <c r="H6817" s="33" t="s">
        <v>281</v>
      </c>
      <c r="I6817" s="13" t="s">
        <v>282</v>
      </c>
      <c r="J6817" s="13" t="s">
        <v>283</v>
      </c>
      <c r="K6817" s="13" t="s">
        <v>174</v>
      </c>
      <c r="L6817" s="13" t="s">
        <v>284</v>
      </c>
      <c r="M6817" s="13" t="s">
        <v>99</v>
      </c>
      <c r="N6817" s="38" t="s">
        <v>18</v>
      </c>
    </row>
    <row r="6818" spans="4:14" x14ac:dyDescent="0.2">
      <c r="D6818" s="197"/>
      <c r="E6818" s="198"/>
      <c r="F6818" s="198"/>
      <c r="G6818" s="35"/>
      <c r="H6818" s="39"/>
      <c r="I6818" s="14"/>
      <c r="J6818" s="14"/>
      <c r="K6818" s="14"/>
      <c r="L6818" s="14"/>
      <c r="M6818" s="14"/>
      <c r="N6818" s="34"/>
    </row>
    <row r="6819" spans="4:14" x14ac:dyDescent="0.2">
      <c r="D6819" s="78"/>
      <c r="E6819" s="79" t="s">
        <v>15</v>
      </c>
      <c r="F6819" s="66"/>
      <c r="G6819" s="36">
        <v>1200</v>
      </c>
      <c r="H6819" s="17">
        <v>470</v>
      </c>
      <c r="I6819" s="17">
        <v>708</v>
      </c>
      <c r="J6819" s="17">
        <v>21</v>
      </c>
      <c r="K6819" s="17">
        <v>24</v>
      </c>
      <c r="L6819" s="17">
        <v>9</v>
      </c>
      <c r="M6819" s="17">
        <v>19</v>
      </c>
      <c r="N6819" s="47">
        <v>55</v>
      </c>
    </row>
    <row r="6820" spans="4:14" x14ac:dyDescent="0.2">
      <c r="D6820" s="45"/>
      <c r="E6820" s="51"/>
      <c r="F6820" s="67"/>
      <c r="G6820" s="7">
        <v>100</v>
      </c>
      <c r="H6820" s="2">
        <v>39.166666666666998</v>
      </c>
      <c r="I6820" s="2">
        <v>59</v>
      </c>
      <c r="J6820" s="2">
        <v>1.75</v>
      </c>
      <c r="K6820" s="2">
        <v>2</v>
      </c>
      <c r="L6820" s="2">
        <v>0.75</v>
      </c>
      <c r="M6820" s="2">
        <v>1.583333333333</v>
      </c>
      <c r="N6820" s="15">
        <v>4.583333333333</v>
      </c>
    </row>
    <row r="6821" spans="4:14" x14ac:dyDescent="0.2">
      <c r="D6821" s="199" t="s">
        <v>19</v>
      </c>
      <c r="E6821" s="22" t="s">
        <v>20</v>
      </c>
      <c r="F6821" s="21"/>
      <c r="G6821" s="19">
        <v>132</v>
      </c>
      <c r="H6821" s="27">
        <v>56</v>
      </c>
      <c r="I6821" s="3">
        <v>73</v>
      </c>
      <c r="J6821" s="3">
        <v>1</v>
      </c>
      <c r="K6821" s="3">
        <v>4</v>
      </c>
      <c r="L6821" s="3">
        <v>2</v>
      </c>
      <c r="M6821" s="3">
        <v>1</v>
      </c>
      <c r="N6821" s="26">
        <v>8</v>
      </c>
    </row>
    <row r="6822" spans="4:14" x14ac:dyDescent="0.2">
      <c r="D6822" s="200"/>
      <c r="E6822" s="11"/>
      <c r="F6822" s="10"/>
      <c r="G6822" s="7">
        <v>100</v>
      </c>
      <c r="H6822" s="18">
        <v>42.424242424242003</v>
      </c>
      <c r="I6822" s="2">
        <v>55.303030303029999</v>
      </c>
      <c r="J6822" s="2">
        <v>0.75757575757600004</v>
      </c>
      <c r="K6822" s="2">
        <v>3.0303030303030001</v>
      </c>
      <c r="L6822" s="2">
        <v>1.5151515151520001</v>
      </c>
      <c r="M6822" s="2">
        <v>0.75757575757600004</v>
      </c>
      <c r="N6822" s="15">
        <v>6.0606060606060002</v>
      </c>
    </row>
    <row r="6823" spans="4:14" x14ac:dyDescent="0.2">
      <c r="D6823" s="200"/>
      <c r="E6823" s="4" t="s">
        <v>21</v>
      </c>
      <c r="F6823" s="5"/>
      <c r="G6823" s="6">
        <v>444</v>
      </c>
      <c r="H6823" s="8">
        <v>155</v>
      </c>
      <c r="I6823" s="1">
        <v>275</v>
      </c>
      <c r="J6823" s="1">
        <v>9</v>
      </c>
      <c r="K6823" s="1">
        <v>7</v>
      </c>
      <c r="L6823" s="1">
        <v>4</v>
      </c>
      <c r="M6823" s="1">
        <v>8</v>
      </c>
      <c r="N6823" s="9">
        <v>25</v>
      </c>
    </row>
    <row r="6824" spans="4:14" x14ac:dyDescent="0.2">
      <c r="D6824" s="200"/>
      <c r="E6824" s="11"/>
      <c r="F6824" s="10"/>
      <c r="G6824" s="7">
        <v>100</v>
      </c>
      <c r="H6824" s="18">
        <v>34.909909909909999</v>
      </c>
      <c r="I6824" s="2">
        <v>61.936936936937002</v>
      </c>
      <c r="J6824" s="2">
        <v>2.0270270270270001</v>
      </c>
      <c r="K6824" s="2">
        <v>1.5765765765769999</v>
      </c>
      <c r="L6824" s="2">
        <v>0.90090090090099995</v>
      </c>
      <c r="M6824" s="2">
        <v>1.8018018018019999</v>
      </c>
      <c r="N6824" s="15">
        <v>5.6306306306309999</v>
      </c>
    </row>
    <row r="6825" spans="4:14" x14ac:dyDescent="0.2">
      <c r="D6825" s="200"/>
      <c r="E6825" s="4" t="s">
        <v>22</v>
      </c>
      <c r="F6825" s="5"/>
      <c r="G6825" s="6">
        <v>192</v>
      </c>
      <c r="H6825" s="8">
        <v>83</v>
      </c>
      <c r="I6825" s="1">
        <v>108</v>
      </c>
      <c r="J6825" s="1">
        <v>3</v>
      </c>
      <c r="K6825" s="1">
        <v>2</v>
      </c>
      <c r="L6825" s="1">
        <v>0</v>
      </c>
      <c r="M6825" s="1">
        <v>2</v>
      </c>
      <c r="N6825" s="9">
        <v>10</v>
      </c>
    </row>
    <row r="6826" spans="4:14" x14ac:dyDescent="0.2">
      <c r="D6826" s="200"/>
      <c r="E6826" s="11"/>
      <c r="F6826" s="10"/>
      <c r="G6826" s="7">
        <v>100</v>
      </c>
      <c r="H6826" s="18">
        <v>43.229166666666998</v>
      </c>
      <c r="I6826" s="2">
        <v>56.25</v>
      </c>
      <c r="J6826" s="2">
        <v>1.5625</v>
      </c>
      <c r="K6826" s="2">
        <v>1.041666666667</v>
      </c>
      <c r="L6826" s="16">
        <v>0</v>
      </c>
      <c r="M6826" s="2">
        <v>1.041666666667</v>
      </c>
      <c r="N6826" s="15">
        <v>5.208333333333</v>
      </c>
    </row>
    <row r="6827" spans="4:14" x14ac:dyDescent="0.2">
      <c r="D6827" s="200"/>
      <c r="E6827" s="4" t="s">
        <v>23</v>
      </c>
      <c r="F6827" s="5"/>
      <c r="G6827" s="6">
        <v>192</v>
      </c>
      <c r="H6827" s="8">
        <v>77</v>
      </c>
      <c r="I6827" s="1">
        <v>121</v>
      </c>
      <c r="J6827" s="1">
        <v>2</v>
      </c>
      <c r="K6827" s="1">
        <v>3</v>
      </c>
      <c r="L6827" s="1">
        <v>0</v>
      </c>
      <c r="M6827" s="1">
        <v>1</v>
      </c>
      <c r="N6827" s="9">
        <v>8</v>
      </c>
    </row>
    <row r="6828" spans="4:14" x14ac:dyDescent="0.2">
      <c r="D6828" s="200"/>
      <c r="E6828" s="11"/>
      <c r="F6828" s="10"/>
      <c r="G6828" s="7">
        <v>100</v>
      </c>
      <c r="H6828" s="18">
        <v>40.104166666666998</v>
      </c>
      <c r="I6828" s="2">
        <v>63.020833333333002</v>
      </c>
      <c r="J6828" s="2">
        <v>1.041666666667</v>
      </c>
      <c r="K6828" s="2">
        <v>1.5625</v>
      </c>
      <c r="L6828" s="16">
        <v>0</v>
      </c>
      <c r="M6828" s="2">
        <v>0.52083333333299997</v>
      </c>
      <c r="N6828" s="15">
        <v>4.166666666667</v>
      </c>
    </row>
    <row r="6829" spans="4:14" x14ac:dyDescent="0.2">
      <c r="D6829" s="200"/>
      <c r="E6829" s="4" t="s">
        <v>24</v>
      </c>
      <c r="F6829" s="5"/>
      <c r="G6829" s="6">
        <v>240</v>
      </c>
      <c r="H6829" s="8">
        <v>99</v>
      </c>
      <c r="I6829" s="1">
        <v>131</v>
      </c>
      <c r="J6829" s="1">
        <v>6</v>
      </c>
      <c r="K6829" s="1">
        <v>8</v>
      </c>
      <c r="L6829" s="1">
        <v>3</v>
      </c>
      <c r="M6829" s="1">
        <v>7</v>
      </c>
      <c r="N6829" s="9">
        <v>4</v>
      </c>
    </row>
    <row r="6830" spans="4:14" x14ac:dyDescent="0.2">
      <c r="D6830" s="200"/>
      <c r="E6830" s="11"/>
      <c r="F6830" s="10"/>
      <c r="G6830" s="7">
        <v>100</v>
      </c>
      <c r="H6830" s="18">
        <v>41.25</v>
      </c>
      <c r="I6830" s="2">
        <v>54.583333333333002</v>
      </c>
      <c r="J6830" s="2">
        <v>2.5</v>
      </c>
      <c r="K6830" s="2">
        <v>3.333333333333</v>
      </c>
      <c r="L6830" s="2">
        <v>1.25</v>
      </c>
      <c r="M6830" s="2">
        <v>2.916666666667</v>
      </c>
      <c r="N6830" s="15">
        <v>1.666666666667</v>
      </c>
    </row>
    <row r="6831" spans="4:14" x14ac:dyDescent="0.2">
      <c r="D6831" s="199" t="s">
        <v>25</v>
      </c>
      <c r="E6831" s="22" t="s">
        <v>26</v>
      </c>
      <c r="F6831" s="21"/>
      <c r="G6831" s="19">
        <v>348</v>
      </c>
      <c r="H6831" s="27">
        <v>121</v>
      </c>
      <c r="I6831" s="3">
        <v>224</v>
      </c>
      <c r="J6831" s="3">
        <v>7</v>
      </c>
      <c r="K6831" s="3">
        <v>6</v>
      </c>
      <c r="L6831" s="3">
        <v>5</v>
      </c>
      <c r="M6831" s="3">
        <v>5</v>
      </c>
      <c r="N6831" s="26">
        <v>16</v>
      </c>
    </row>
    <row r="6832" spans="4:14" x14ac:dyDescent="0.2">
      <c r="D6832" s="200"/>
      <c r="E6832" s="11"/>
      <c r="F6832" s="10"/>
      <c r="G6832" s="7">
        <v>100</v>
      </c>
      <c r="H6832" s="18">
        <v>34.770114942528998</v>
      </c>
      <c r="I6832" s="25">
        <v>64.367816091953998</v>
      </c>
      <c r="J6832" s="2">
        <v>2.0114942528739999</v>
      </c>
      <c r="K6832" s="2">
        <v>1.7241379310339999</v>
      </c>
      <c r="L6832" s="2">
        <v>1.4367816091950001</v>
      </c>
      <c r="M6832" s="2">
        <v>1.4367816091950001</v>
      </c>
      <c r="N6832" s="15">
        <v>4.5977011494250002</v>
      </c>
    </row>
    <row r="6833" spans="4:14" x14ac:dyDescent="0.2">
      <c r="D6833" s="200"/>
      <c r="E6833" s="4" t="s">
        <v>27</v>
      </c>
      <c r="F6833" s="5"/>
      <c r="G6833" s="6">
        <v>378</v>
      </c>
      <c r="H6833" s="8">
        <v>140</v>
      </c>
      <c r="I6833" s="1">
        <v>227</v>
      </c>
      <c r="J6833" s="1">
        <v>9</v>
      </c>
      <c r="K6833" s="1">
        <v>6</v>
      </c>
      <c r="L6833" s="1">
        <v>1</v>
      </c>
      <c r="M6833" s="1">
        <v>9</v>
      </c>
      <c r="N6833" s="9">
        <v>13</v>
      </c>
    </row>
    <row r="6834" spans="4:14" x14ac:dyDescent="0.2">
      <c r="D6834" s="200"/>
      <c r="E6834" s="11"/>
      <c r="F6834" s="10"/>
      <c r="G6834" s="7">
        <v>100</v>
      </c>
      <c r="H6834" s="18">
        <v>37.037037037037003</v>
      </c>
      <c r="I6834" s="2">
        <v>60.052910052910001</v>
      </c>
      <c r="J6834" s="2">
        <v>2.3809523809519999</v>
      </c>
      <c r="K6834" s="2">
        <v>1.587301587302</v>
      </c>
      <c r="L6834" s="2">
        <v>0.26455026455000002</v>
      </c>
      <c r="M6834" s="2">
        <v>2.3809523809519999</v>
      </c>
      <c r="N6834" s="15">
        <v>3.4391534391529999</v>
      </c>
    </row>
    <row r="6835" spans="4:14" x14ac:dyDescent="0.2">
      <c r="D6835" s="200"/>
      <c r="E6835" s="4" t="s">
        <v>28</v>
      </c>
      <c r="F6835" s="5"/>
      <c r="G6835" s="6">
        <v>372</v>
      </c>
      <c r="H6835" s="8">
        <v>158</v>
      </c>
      <c r="I6835" s="1">
        <v>206</v>
      </c>
      <c r="J6835" s="1">
        <v>4</v>
      </c>
      <c r="K6835" s="1">
        <v>6</v>
      </c>
      <c r="L6835" s="1">
        <v>3</v>
      </c>
      <c r="M6835" s="1">
        <v>3</v>
      </c>
      <c r="N6835" s="9">
        <v>23</v>
      </c>
    </row>
    <row r="6836" spans="4:14" x14ac:dyDescent="0.2">
      <c r="D6836" s="200"/>
      <c r="E6836" s="11"/>
      <c r="F6836" s="10"/>
      <c r="G6836" s="7">
        <v>100</v>
      </c>
      <c r="H6836" s="18">
        <v>42.473118279570002</v>
      </c>
      <c r="I6836" s="2">
        <v>55.376344086022002</v>
      </c>
      <c r="J6836" s="2">
        <v>1.0752688172039999</v>
      </c>
      <c r="K6836" s="2">
        <v>1.6129032258060001</v>
      </c>
      <c r="L6836" s="2">
        <v>0.80645161290300005</v>
      </c>
      <c r="M6836" s="2">
        <v>0.80645161290300005</v>
      </c>
      <c r="N6836" s="15">
        <v>6.1827956989250001</v>
      </c>
    </row>
    <row r="6837" spans="4:14" x14ac:dyDescent="0.2">
      <c r="D6837" s="200"/>
      <c r="E6837" s="4" t="s">
        <v>29</v>
      </c>
      <c r="F6837" s="5"/>
      <c r="G6837" s="6">
        <v>102</v>
      </c>
      <c r="H6837" s="8">
        <v>51</v>
      </c>
      <c r="I6837" s="1">
        <v>51</v>
      </c>
      <c r="J6837" s="1">
        <v>1</v>
      </c>
      <c r="K6837" s="1">
        <v>6</v>
      </c>
      <c r="L6837" s="1">
        <v>0</v>
      </c>
      <c r="M6837" s="1">
        <v>2</v>
      </c>
      <c r="N6837" s="9">
        <v>3</v>
      </c>
    </row>
    <row r="6838" spans="4:14" x14ac:dyDescent="0.2">
      <c r="D6838" s="200"/>
      <c r="E6838" s="11"/>
      <c r="F6838" s="10"/>
      <c r="G6838" s="7">
        <v>100</v>
      </c>
      <c r="H6838" s="75">
        <v>50</v>
      </c>
      <c r="I6838" s="30">
        <v>50</v>
      </c>
      <c r="J6838" s="2">
        <v>0.98039215686299996</v>
      </c>
      <c r="K6838" s="2">
        <v>5.8823529411760003</v>
      </c>
      <c r="L6838" s="16">
        <v>0</v>
      </c>
      <c r="M6838" s="2">
        <v>1.9607843137250001</v>
      </c>
      <c r="N6838" s="15">
        <v>2.9411764705880001</v>
      </c>
    </row>
    <row r="6839" spans="4:14" x14ac:dyDescent="0.2">
      <c r="D6839" s="199" t="s">
        <v>30</v>
      </c>
      <c r="E6839" s="22" t="s">
        <v>31</v>
      </c>
      <c r="F6839" s="21"/>
      <c r="G6839" s="19">
        <v>592</v>
      </c>
      <c r="H6839" s="27">
        <v>250</v>
      </c>
      <c r="I6839" s="3">
        <v>330</v>
      </c>
      <c r="J6839" s="3">
        <v>15</v>
      </c>
      <c r="K6839" s="3">
        <v>11</v>
      </c>
      <c r="L6839" s="3">
        <v>5</v>
      </c>
      <c r="M6839" s="3">
        <v>7</v>
      </c>
      <c r="N6839" s="26">
        <v>30</v>
      </c>
    </row>
    <row r="6840" spans="4:14" x14ac:dyDescent="0.2">
      <c r="D6840" s="200"/>
      <c r="E6840" s="11"/>
      <c r="F6840" s="10"/>
      <c r="G6840" s="7">
        <v>100</v>
      </c>
      <c r="H6840" s="18">
        <v>42.229729729730003</v>
      </c>
      <c r="I6840" s="2">
        <v>55.743243243243001</v>
      </c>
      <c r="J6840" s="2">
        <v>2.533783783784</v>
      </c>
      <c r="K6840" s="2">
        <v>1.858108108108</v>
      </c>
      <c r="L6840" s="2">
        <v>0.84459459459499997</v>
      </c>
      <c r="M6840" s="2">
        <v>1.1824324324319999</v>
      </c>
      <c r="N6840" s="15">
        <v>5.0675675675680001</v>
      </c>
    </row>
    <row r="6841" spans="4:14" x14ac:dyDescent="0.2">
      <c r="D6841" s="200"/>
      <c r="E6841" s="4" t="s">
        <v>32</v>
      </c>
      <c r="F6841" s="5"/>
      <c r="G6841" s="6">
        <v>608</v>
      </c>
      <c r="H6841" s="8">
        <v>220</v>
      </c>
      <c r="I6841" s="1">
        <v>378</v>
      </c>
      <c r="J6841" s="1">
        <v>6</v>
      </c>
      <c r="K6841" s="1">
        <v>13</v>
      </c>
      <c r="L6841" s="1">
        <v>4</v>
      </c>
      <c r="M6841" s="1">
        <v>12</v>
      </c>
      <c r="N6841" s="9">
        <v>25</v>
      </c>
    </row>
    <row r="6842" spans="4:14" x14ac:dyDescent="0.2">
      <c r="D6842" s="200"/>
      <c r="E6842" s="11"/>
      <c r="F6842" s="10"/>
      <c r="G6842" s="7">
        <v>100</v>
      </c>
      <c r="H6842" s="18">
        <v>36.184210526316001</v>
      </c>
      <c r="I6842" s="2">
        <v>62.171052631579002</v>
      </c>
      <c r="J6842" s="2">
        <v>0.98684210526299998</v>
      </c>
      <c r="K6842" s="2">
        <v>2.1381578947370001</v>
      </c>
      <c r="L6842" s="2">
        <v>0.65789473684199995</v>
      </c>
      <c r="M6842" s="2">
        <v>1.973684210526</v>
      </c>
      <c r="N6842" s="15">
        <v>4.1118421052630003</v>
      </c>
    </row>
    <row r="6843" spans="4:14" x14ac:dyDescent="0.2">
      <c r="D6843" s="199" t="s">
        <v>33</v>
      </c>
      <c r="E6843" s="22" t="s">
        <v>34</v>
      </c>
      <c r="F6843" s="21"/>
      <c r="G6843" s="19">
        <v>74</v>
      </c>
      <c r="H6843" s="27">
        <v>49</v>
      </c>
      <c r="I6843" s="3">
        <v>13</v>
      </c>
      <c r="J6843" s="3">
        <v>2</v>
      </c>
      <c r="K6843" s="3">
        <v>2</v>
      </c>
      <c r="L6843" s="3">
        <v>1</v>
      </c>
      <c r="M6843" s="3">
        <v>6</v>
      </c>
      <c r="N6843" s="26">
        <v>6</v>
      </c>
    </row>
    <row r="6844" spans="4:14" x14ac:dyDescent="0.2">
      <c r="D6844" s="200"/>
      <c r="E6844" s="11"/>
      <c r="F6844" s="10"/>
      <c r="G6844" s="7">
        <v>100</v>
      </c>
      <c r="H6844" s="75">
        <v>66.216216216215997</v>
      </c>
      <c r="I6844" s="50">
        <v>17.567567567567998</v>
      </c>
      <c r="J6844" s="2">
        <v>2.7027027027030002</v>
      </c>
      <c r="K6844" s="2">
        <v>2.7027027027030002</v>
      </c>
      <c r="L6844" s="2">
        <v>1.351351351351</v>
      </c>
      <c r="M6844" s="25">
        <v>8.1081081081080004</v>
      </c>
      <c r="N6844" s="15">
        <v>8.1081081081080004</v>
      </c>
    </row>
    <row r="6845" spans="4:14" x14ac:dyDescent="0.2">
      <c r="D6845" s="200"/>
      <c r="E6845" s="4" t="s">
        <v>35</v>
      </c>
      <c r="F6845" s="5"/>
      <c r="G6845" s="6">
        <v>148</v>
      </c>
      <c r="H6845" s="8">
        <v>60</v>
      </c>
      <c r="I6845" s="1">
        <v>80</v>
      </c>
      <c r="J6845" s="1">
        <v>6</v>
      </c>
      <c r="K6845" s="1">
        <v>1</v>
      </c>
      <c r="L6845" s="1">
        <v>2</v>
      </c>
      <c r="M6845" s="1">
        <v>4</v>
      </c>
      <c r="N6845" s="9">
        <v>9</v>
      </c>
    </row>
    <row r="6846" spans="4:14" x14ac:dyDescent="0.2">
      <c r="D6846" s="200"/>
      <c r="E6846" s="11"/>
      <c r="F6846" s="10"/>
      <c r="G6846" s="7">
        <v>100</v>
      </c>
      <c r="H6846" s="18">
        <v>40.540540540541002</v>
      </c>
      <c r="I6846" s="2">
        <v>54.054054054053999</v>
      </c>
      <c r="J6846" s="2">
        <v>4.0540540540540002</v>
      </c>
      <c r="K6846" s="2">
        <v>0.67567567567599995</v>
      </c>
      <c r="L6846" s="2">
        <v>1.351351351351</v>
      </c>
      <c r="M6846" s="2">
        <v>2.7027027027030002</v>
      </c>
      <c r="N6846" s="15">
        <v>6.0810810810809999</v>
      </c>
    </row>
    <row r="6847" spans="4:14" x14ac:dyDescent="0.2">
      <c r="D6847" s="200"/>
      <c r="E6847" s="4" t="s">
        <v>36</v>
      </c>
      <c r="F6847" s="5"/>
      <c r="G6847" s="6">
        <v>187</v>
      </c>
      <c r="H6847" s="8">
        <v>59</v>
      </c>
      <c r="I6847" s="1">
        <v>122</v>
      </c>
      <c r="J6847" s="1">
        <v>4</v>
      </c>
      <c r="K6847" s="1">
        <v>7</v>
      </c>
      <c r="L6847" s="1">
        <v>2</v>
      </c>
      <c r="M6847" s="1">
        <v>4</v>
      </c>
      <c r="N6847" s="9">
        <v>8</v>
      </c>
    </row>
    <row r="6848" spans="4:14" x14ac:dyDescent="0.2">
      <c r="D6848" s="200"/>
      <c r="E6848" s="11"/>
      <c r="F6848" s="10"/>
      <c r="G6848" s="7">
        <v>100</v>
      </c>
      <c r="H6848" s="72">
        <v>31.550802139037</v>
      </c>
      <c r="I6848" s="25">
        <v>65.240641711229998</v>
      </c>
      <c r="J6848" s="2">
        <v>2.1390374331549999</v>
      </c>
      <c r="K6848" s="2">
        <v>3.7433155080209999</v>
      </c>
      <c r="L6848" s="2">
        <v>1.069518716578</v>
      </c>
      <c r="M6848" s="2">
        <v>2.1390374331549999</v>
      </c>
      <c r="N6848" s="15">
        <v>4.2780748663099999</v>
      </c>
    </row>
    <row r="6849" spans="2:14" x14ac:dyDescent="0.2">
      <c r="D6849" s="200"/>
      <c r="E6849" s="4" t="s">
        <v>37</v>
      </c>
      <c r="F6849" s="5"/>
      <c r="G6849" s="6">
        <v>221</v>
      </c>
      <c r="H6849" s="8">
        <v>61</v>
      </c>
      <c r="I6849" s="1">
        <v>163</v>
      </c>
      <c r="J6849" s="1">
        <v>4</v>
      </c>
      <c r="K6849" s="1">
        <v>6</v>
      </c>
      <c r="L6849" s="1">
        <v>1</v>
      </c>
      <c r="M6849" s="1">
        <v>0</v>
      </c>
      <c r="N6849" s="9">
        <v>4</v>
      </c>
    </row>
    <row r="6850" spans="2:14" x14ac:dyDescent="0.2">
      <c r="D6850" s="200"/>
      <c r="E6850" s="11"/>
      <c r="F6850" s="10"/>
      <c r="G6850" s="7">
        <v>100</v>
      </c>
      <c r="H6850" s="97">
        <v>27.601809954751001</v>
      </c>
      <c r="I6850" s="41">
        <v>73.755656108596995</v>
      </c>
      <c r="J6850" s="2">
        <v>1.8099547511309999</v>
      </c>
      <c r="K6850" s="2">
        <v>2.7149321266970001</v>
      </c>
      <c r="L6850" s="2">
        <v>0.452488687783</v>
      </c>
      <c r="M6850" s="16">
        <v>0</v>
      </c>
      <c r="N6850" s="15">
        <v>1.8099547511309999</v>
      </c>
    </row>
    <row r="6851" spans="2:14" x14ac:dyDescent="0.2">
      <c r="D6851" s="200"/>
      <c r="E6851" s="4" t="s">
        <v>38</v>
      </c>
      <c r="F6851" s="5"/>
      <c r="G6851" s="6">
        <v>186</v>
      </c>
      <c r="H6851" s="8">
        <v>66</v>
      </c>
      <c r="I6851" s="1">
        <v>128</v>
      </c>
      <c r="J6851" s="1">
        <v>3</v>
      </c>
      <c r="K6851" s="1">
        <v>5</v>
      </c>
      <c r="L6851" s="1">
        <v>3</v>
      </c>
      <c r="M6851" s="1">
        <v>1</v>
      </c>
      <c r="N6851" s="9">
        <v>6</v>
      </c>
    </row>
    <row r="6852" spans="2:14" x14ac:dyDescent="0.2">
      <c r="D6852" s="200"/>
      <c r="E6852" s="11"/>
      <c r="F6852" s="10"/>
      <c r="G6852" s="7">
        <v>100</v>
      </c>
      <c r="H6852" s="18">
        <v>35.483870967742</v>
      </c>
      <c r="I6852" s="25">
        <v>68.817204301074995</v>
      </c>
      <c r="J6852" s="2">
        <v>1.6129032258060001</v>
      </c>
      <c r="K6852" s="2">
        <v>2.6881720430109999</v>
      </c>
      <c r="L6852" s="2">
        <v>1.6129032258060001</v>
      </c>
      <c r="M6852" s="2">
        <v>0.53763440860199996</v>
      </c>
      <c r="N6852" s="15">
        <v>3.2258064516129998</v>
      </c>
    </row>
    <row r="6853" spans="2:14" x14ac:dyDescent="0.2">
      <c r="D6853" s="200"/>
      <c r="E6853" s="4" t="s">
        <v>39</v>
      </c>
      <c r="F6853" s="5"/>
      <c r="G6853" s="6">
        <v>223</v>
      </c>
      <c r="H6853" s="8">
        <v>86</v>
      </c>
      <c r="I6853" s="1">
        <v>143</v>
      </c>
      <c r="J6853" s="1">
        <v>1</v>
      </c>
      <c r="K6853" s="1">
        <v>1</v>
      </c>
      <c r="L6853" s="1">
        <v>0</v>
      </c>
      <c r="M6853" s="1">
        <v>2</v>
      </c>
      <c r="N6853" s="9">
        <v>7</v>
      </c>
    </row>
    <row r="6854" spans="2:14" x14ac:dyDescent="0.2">
      <c r="D6854" s="200"/>
      <c r="E6854" s="11"/>
      <c r="F6854" s="10"/>
      <c r="G6854" s="7">
        <v>100</v>
      </c>
      <c r="H6854" s="18">
        <v>38.565022421525001</v>
      </c>
      <c r="I6854" s="25">
        <v>64.125560538117</v>
      </c>
      <c r="J6854" s="2">
        <v>0.44843049327399997</v>
      </c>
      <c r="K6854" s="2">
        <v>0.44843049327399997</v>
      </c>
      <c r="L6854" s="16">
        <v>0</v>
      </c>
      <c r="M6854" s="2">
        <v>0.89686098654699997</v>
      </c>
      <c r="N6854" s="15">
        <v>3.139013452915</v>
      </c>
    </row>
    <row r="6855" spans="2:14" x14ac:dyDescent="0.2">
      <c r="D6855" s="200"/>
      <c r="E6855" s="4" t="s">
        <v>40</v>
      </c>
      <c r="F6855" s="5"/>
      <c r="G6855" s="6">
        <v>161</v>
      </c>
      <c r="H6855" s="8">
        <v>89</v>
      </c>
      <c r="I6855" s="1">
        <v>59</v>
      </c>
      <c r="J6855" s="1">
        <v>1</v>
      </c>
      <c r="K6855" s="1">
        <v>2</v>
      </c>
      <c r="L6855" s="1">
        <v>0</v>
      </c>
      <c r="M6855" s="1">
        <v>2</v>
      </c>
      <c r="N6855" s="9">
        <v>15</v>
      </c>
    </row>
    <row r="6856" spans="2:14" x14ac:dyDescent="0.2">
      <c r="D6856" s="201"/>
      <c r="E6856" s="45"/>
      <c r="F6856" s="51"/>
      <c r="G6856" s="81">
        <v>100</v>
      </c>
      <c r="H6856" s="158">
        <v>55.279503105590003</v>
      </c>
      <c r="I6856" s="108">
        <v>36.645962732919003</v>
      </c>
      <c r="J6856" s="64">
        <v>0.62111801242200004</v>
      </c>
      <c r="K6856" s="64">
        <v>1.242236024845</v>
      </c>
      <c r="L6856" s="62">
        <v>0</v>
      </c>
      <c r="M6856" s="64">
        <v>1.242236024845</v>
      </c>
      <c r="N6856" s="106">
        <v>9.3167701863350008</v>
      </c>
    </row>
    <row r="6858" spans="2:14" x14ac:dyDescent="0.2">
      <c r="B6858" s="40" t="str">
        <f xml:space="preserve"> HYPERLINK("#'目次'!B172", "[166]")</f>
        <v>[166]</v>
      </c>
      <c r="C6858" s="23" t="s">
        <v>299</v>
      </c>
    </row>
    <row r="6861" spans="2:14" x14ac:dyDescent="0.2">
      <c r="C6861" s="23" t="s">
        <v>48</v>
      </c>
    </row>
    <row r="6862" spans="2:14" ht="24" x14ac:dyDescent="0.2">
      <c r="D6862" s="195"/>
      <c r="E6862" s="196"/>
      <c r="F6862" s="196"/>
      <c r="G6862" s="37" t="s">
        <v>15</v>
      </c>
      <c r="H6862" s="33" t="s">
        <v>281</v>
      </c>
      <c r="I6862" s="13" t="s">
        <v>282</v>
      </c>
      <c r="J6862" s="13" t="s">
        <v>283</v>
      </c>
      <c r="K6862" s="13" t="s">
        <v>174</v>
      </c>
      <c r="L6862" s="13" t="s">
        <v>284</v>
      </c>
      <c r="M6862" s="13" t="s">
        <v>99</v>
      </c>
      <c r="N6862" s="38" t="s">
        <v>18</v>
      </c>
    </row>
    <row r="6863" spans="2:14" x14ac:dyDescent="0.2">
      <c r="D6863" s="197"/>
      <c r="E6863" s="198"/>
      <c r="F6863" s="198"/>
      <c r="G6863" s="35"/>
      <c r="H6863" s="39"/>
      <c r="I6863" s="14"/>
      <c r="J6863" s="14"/>
      <c r="K6863" s="14"/>
      <c r="L6863" s="14"/>
      <c r="M6863" s="14"/>
      <c r="N6863" s="34"/>
    </row>
    <row r="6864" spans="2:14" x14ac:dyDescent="0.2">
      <c r="D6864" s="78"/>
      <c r="E6864" s="79" t="s">
        <v>15</v>
      </c>
      <c r="F6864" s="66"/>
      <c r="G6864" s="36">
        <v>1200</v>
      </c>
      <c r="H6864" s="17">
        <v>470</v>
      </c>
      <c r="I6864" s="17">
        <v>708</v>
      </c>
      <c r="J6864" s="17">
        <v>21</v>
      </c>
      <c r="K6864" s="17">
        <v>24</v>
      </c>
      <c r="L6864" s="17">
        <v>9</v>
      </c>
      <c r="M6864" s="17">
        <v>19</v>
      </c>
      <c r="N6864" s="47">
        <v>55</v>
      </c>
    </row>
    <row r="6865" spans="4:14" x14ac:dyDescent="0.2">
      <c r="D6865" s="45"/>
      <c r="E6865" s="51"/>
      <c r="F6865" s="67"/>
      <c r="G6865" s="7">
        <v>100</v>
      </c>
      <c r="H6865" s="2">
        <v>39.166666666666998</v>
      </c>
      <c r="I6865" s="2">
        <v>59</v>
      </c>
      <c r="J6865" s="2">
        <v>1.75</v>
      </c>
      <c r="K6865" s="2">
        <v>2</v>
      </c>
      <c r="L6865" s="2">
        <v>0.75</v>
      </c>
      <c r="M6865" s="2">
        <v>1.583333333333</v>
      </c>
      <c r="N6865" s="15">
        <v>4.583333333333</v>
      </c>
    </row>
    <row r="6866" spans="4:14" x14ac:dyDescent="0.2">
      <c r="D6866" s="199" t="s">
        <v>49</v>
      </c>
      <c r="E6866" s="22" t="s">
        <v>50</v>
      </c>
      <c r="F6866" s="21"/>
      <c r="G6866" s="19">
        <v>15</v>
      </c>
      <c r="H6866" s="27">
        <v>10</v>
      </c>
      <c r="I6866" s="3">
        <v>3</v>
      </c>
      <c r="J6866" s="3">
        <v>0</v>
      </c>
      <c r="K6866" s="3">
        <v>2</v>
      </c>
      <c r="L6866" s="3">
        <v>0</v>
      </c>
      <c r="M6866" s="3">
        <v>1</v>
      </c>
      <c r="N6866" s="26">
        <v>0</v>
      </c>
    </row>
    <row r="6867" spans="4:14" x14ac:dyDescent="0.2">
      <c r="D6867" s="200"/>
      <c r="E6867" s="11"/>
      <c r="F6867" s="10"/>
      <c r="G6867" s="7">
        <v>100</v>
      </c>
      <c r="H6867" s="75">
        <v>66.666666666666998</v>
      </c>
      <c r="I6867" s="50">
        <v>20</v>
      </c>
      <c r="J6867" s="16">
        <v>0</v>
      </c>
      <c r="K6867" s="41">
        <v>13.333333333333</v>
      </c>
      <c r="L6867" s="16">
        <v>0</v>
      </c>
      <c r="M6867" s="25">
        <v>6.666666666667</v>
      </c>
      <c r="N6867" s="48">
        <v>0</v>
      </c>
    </row>
    <row r="6868" spans="4:14" x14ac:dyDescent="0.2">
      <c r="D6868" s="200"/>
      <c r="E6868" s="4" t="s">
        <v>51</v>
      </c>
      <c r="F6868" s="5"/>
      <c r="G6868" s="6">
        <v>142</v>
      </c>
      <c r="H6868" s="8">
        <v>60</v>
      </c>
      <c r="I6868" s="1">
        <v>83</v>
      </c>
      <c r="J6868" s="1">
        <v>5</v>
      </c>
      <c r="K6868" s="1">
        <v>4</v>
      </c>
      <c r="L6868" s="1">
        <v>0</v>
      </c>
      <c r="M6868" s="1">
        <v>2</v>
      </c>
      <c r="N6868" s="9">
        <v>7</v>
      </c>
    </row>
    <row r="6869" spans="4:14" x14ac:dyDescent="0.2">
      <c r="D6869" s="200"/>
      <c r="E6869" s="11"/>
      <c r="F6869" s="10"/>
      <c r="G6869" s="7">
        <v>100</v>
      </c>
      <c r="H6869" s="18">
        <v>42.253521126761001</v>
      </c>
      <c r="I6869" s="2">
        <v>58.450704225351998</v>
      </c>
      <c r="J6869" s="2">
        <v>3.5211267605629999</v>
      </c>
      <c r="K6869" s="2">
        <v>2.8169014084509998</v>
      </c>
      <c r="L6869" s="16">
        <v>0</v>
      </c>
      <c r="M6869" s="2">
        <v>1.4084507042250001</v>
      </c>
      <c r="N6869" s="15">
        <v>4.9295774647890003</v>
      </c>
    </row>
    <row r="6870" spans="4:14" x14ac:dyDescent="0.2">
      <c r="D6870" s="200"/>
      <c r="E6870" s="4" t="s">
        <v>52</v>
      </c>
      <c r="F6870" s="5"/>
      <c r="G6870" s="6">
        <v>26</v>
      </c>
      <c r="H6870" s="8">
        <v>3</v>
      </c>
      <c r="I6870" s="1">
        <v>20</v>
      </c>
      <c r="J6870" s="1">
        <v>0</v>
      </c>
      <c r="K6870" s="1">
        <v>1</v>
      </c>
      <c r="L6870" s="1">
        <v>0</v>
      </c>
      <c r="M6870" s="1">
        <v>2</v>
      </c>
      <c r="N6870" s="9">
        <v>1</v>
      </c>
    </row>
    <row r="6871" spans="4:14" x14ac:dyDescent="0.2">
      <c r="D6871" s="200"/>
      <c r="E6871" s="11"/>
      <c r="F6871" s="10"/>
      <c r="G6871" s="7">
        <v>100</v>
      </c>
      <c r="H6871" s="97">
        <v>11.538461538462</v>
      </c>
      <c r="I6871" s="41">
        <v>76.923076923077005</v>
      </c>
      <c r="J6871" s="16">
        <v>0</v>
      </c>
      <c r="K6871" s="2">
        <v>3.8461538461539999</v>
      </c>
      <c r="L6871" s="16">
        <v>0</v>
      </c>
      <c r="M6871" s="25">
        <v>7.6923076923079998</v>
      </c>
      <c r="N6871" s="15">
        <v>3.8461538461539999</v>
      </c>
    </row>
    <row r="6872" spans="4:14" x14ac:dyDescent="0.2">
      <c r="D6872" s="200"/>
      <c r="E6872" s="4" t="s">
        <v>53</v>
      </c>
      <c r="F6872" s="5"/>
      <c r="G6872" s="6">
        <v>41</v>
      </c>
      <c r="H6872" s="8">
        <v>10</v>
      </c>
      <c r="I6872" s="1">
        <v>36</v>
      </c>
      <c r="J6872" s="1">
        <v>1</v>
      </c>
      <c r="K6872" s="1">
        <v>0</v>
      </c>
      <c r="L6872" s="1">
        <v>1</v>
      </c>
      <c r="M6872" s="1">
        <v>0</v>
      </c>
      <c r="N6872" s="9">
        <v>0</v>
      </c>
    </row>
    <row r="6873" spans="4:14" x14ac:dyDescent="0.2">
      <c r="D6873" s="200"/>
      <c r="E6873" s="11"/>
      <c r="F6873" s="10"/>
      <c r="G6873" s="7">
        <v>100</v>
      </c>
      <c r="H6873" s="97">
        <v>24.390243902439</v>
      </c>
      <c r="I6873" s="41">
        <v>87.804878048779997</v>
      </c>
      <c r="J6873" s="2">
        <v>2.4390243902440001</v>
      </c>
      <c r="K6873" s="16">
        <v>0</v>
      </c>
      <c r="L6873" s="2">
        <v>2.4390243902440001</v>
      </c>
      <c r="M6873" s="16">
        <v>0</v>
      </c>
      <c r="N6873" s="48">
        <v>0</v>
      </c>
    </row>
    <row r="6874" spans="4:14" x14ac:dyDescent="0.2">
      <c r="D6874" s="200"/>
      <c r="E6874" s="4" t="s">
        <v>54</v>
      </c>
      <c r="F6874" s="5"/>
      <c r="G6874" s="6">
        <v>226</v>
      </c>
      <c r="H6874" s="8">
        <v>63</v>
      </c>
      <c r="I6874" s="1">
        <v>167</v>
      </c>
      <c r="J6874" s="1">
        <v>2</v>
      </c>
      <c r="K6874" s="1">
        <v>3</v>
      </c>
      <c r="L6874" s="1">
        <v>3</v>
      </c>
      <c r="M6874" s="1">
        <v>0</v>
      </c>
      <c r="N6874" s="9">
        <v>6</v>
      </c>
    </row>
    <row r="6875" spans="4:14" x14ac:dyDescent="0.2">
      <c r="D6875" s="200"/>
      <c r="E6875" s="11"/>
      <c r="F6875" s="10"/>
      <c r="G6875" s="7">
        <v>100</v>
      </c>
      <c r="H6875" s="97">
        <v>27.876106194689999</v>
      </c>
      <c r="I6875" s="41">
        <v>73.893805309735001</v>
      </c>
      <c r="J6875" s="2">
        <v>0.88495575221199996</v>
      </c>
      <c r="K6875" s="2">
        <v>1.327433628319</v>
      </c>
      <c r="L6875" s="2">
        <v>1.327433628319</v>
      </c>
      <c r="M6875" s="16">
        <v>0</v>
      </c>
      <c r="N6875" s="15">
        <v>2.654867256637</v>
      </c>
    </row>
    <row r="6876" spans="4:14" x14ac:dyDescent="0.2">
      <c r="D6876" s="200"/>
      <c r="E6876" s="4" t="s">
        <v>55</v>
      </c>
      <c r="F6876" s="5"/>
      <c r="G6876" s="6">
        <v>125</v>
      </c>
      <c r="H6876" s="8">
        <v>49</v>
      </c>
      <c r="I6876" s="1">
        <v>76</v>
      </c>
      <c r="J6876" s="1">
        <v>3</v>
      </c>
      <c r="K6876" s="1">
        <v>4</v>
      </c>
      <c r="L6876" s="1">
        <v>3</v>
      </c>
      <c r="M6876" s="1">
        <v>1</v>
      </c>
      <c r="N6876" s="9">
        <v>5</v>
      </c>
    </row>
    <row r="6877" spans="4:14" x14ac:dyDescent="0.2">
      <c r="D6877" s="200"/>
      <c r="E6877" s="11"/>
      <c r="F6877" s="10"/>
      <c r="G6877" s="7">
        <v>100</v>
      </c>
      <c r="H6877" s="18">
        <v>39.200000000000003</v>
      </c>
      <c r="I6877" s="2">
        <v>60.8</v>
      </c>
      <c r="J6877" s="2">
        <v>2.4</v>
      </c>
      <c r="K6877" s="2">
        <v>3.2</v>
      </c>
      <c r="L6877" s="2">
        <v>2.4</v>
      </c>
      <c r="M6877" s="2">
        <v>0.8</v>
      </c>
      <c r="N6877" s="15">
        <v>4</v>
      </c>
    </row>
    <row r="6878" spans="4:14" x14ac:dyDescent="0.2">
      <c r="D6878" s="200"/>
      <c r="E6878" s="4" t="s">
        <v>56</v>
      </c>
      <c r="F6878" s="5"/>
      <c r="G6878" s="6">
        <v>190</v>
      </c>
      <c r="H6878" s="8">
        <v>67</v>
      </c>
      <c r="I6878" s="1">
        <v>124</v>
      </c>
      <c r="J6878" s="1">
        <v>1</v>
      </c>
      <c r="K6878" s="1">
        <v>5</v>
      </c>
      <c r="L6878" s="1">
        <v>0</v>
      </c>
      <c r="M6878" s="1">
        <v>1</v>
      </c>
      <c r="N6878" s="9">
        <v>6</v>
      </c>
    </row>
    <row r="6879" spans="4:14" x14ac:dyDescent="0.2">
      <c r="D6879" s="200"/>
      <c r="E6879" s="11"/>
      <c r="F6879" s="10"/>
      <c r="G6879" s="7">
        <v>100</v>
      </c>
      <c r="H6879" s="18">
        <v>35.263157894736999</v>
      </c>
      <c r="I6879" s="25">
        <v>65.263157894737006</v>
      </c>
      <c r="J6879" s="2">
        <v>0.52631578947400004</v>
      </c>
      <c r="K6879" s="2">
        <v>2.6315789473679998</v>
      </c>
      <c r="L6879" s="16">
        <v>0</v>
      </c>
      <c r="M6879" s="2">
        <v>0.52631578947400004</v>
      </c>
      <c r="N6879" s="15">
        <v>3.1578947368420001</v>
      </c>
    </row>
    <row r="6880" spans="4:14" x14ac:dyDescent="0.2">
      <c r="D6880" s="200"/>
      <c r="E6880" s="4" t="s">
        <v>57</v>
      </c>
      <c r="F6880" s="5"/>
      <c r="G6880" s="6">
        <v>185</v>
      </c>
      <c r="H6880" s="8">
        <v>66</v>
      </c>
      <c r="I6880" s="1">
        <v>118</v>
      </c>
      <c r="J6880" s="1">
        <v>3</v>
      </c>
      <c r="K6880" s="1">
        <v>3</v>
      </c>
      <c r="L6880" s="1">
        <v>1</v>
      </c>
      <c r="M6880" s="1">
        <v>3</v>
      </c>
      <c r="N6880" s="9">
        <v>8</v>
      </c>
    </row>
    <row r="6881" spans="4:14" x14ac:dyDescent="0.2">
      <c r="D6881" s="200"/>
      <c r="E6881" s="11"/>
      <c r="F6881" s="10"/>
      <c r="G6881" s="7">
        <v>100</v>
      </c>
      <c r="H6881" s="18">
        <v>35.675675675675997</v>
      </c>
      <c r="I6881" s="2">
        <v>63.783783783784003</v>
      </c>
      <c r="J6881" s="2">
        <v>1.6216216216220001</v>
      </c>
      <c r="K6881" s="2">
        <v>1.6216216216220001</v>
      </c>
      <c r="L6881" s="2">
        <v>0.54054054054099998</v>
      </c>
      <c r="M6881" s="2">
        <v>1.6216216216220001</v>
      </c>
      <c r="N6881" s="15">
        <v>4.3243243243240004</v>
      </c>
    </row>
    <row r="6882" spans="4:14" x14ac:dyDescent="0.2">
      <c r="D6882" s="200"/>
      <c r="E6882" s="4" t="s">
        <v>58</v>
      </c>
      <c r="F6882" s="5"/>
      <c r="G6882" s="6">
        <v>113</v>
      </c>
      <c r="H6882" s="8">
        <v>66</v>
      </c>
      <c r="I6882" s="1">
        <v>27</v>
      </c>
      <c r="J6882" s="1">
        <v>4</v>
      </c>
      <c r="K6882" s="1">
        <v>2</v>
      </c>
      <c r="L6882" s="1">
        <v>1</v>
      </c>
      <c r="M6882" s="1">
        <v>8</v>
      </c>
      <c r="N6882" s="9">
        <v>11</v>
      </c>
    </row>
    <row r="6883" spans="4:14" x14ac:dyDescent="0.2">
      <c r="D6883" s="200"/>
      <c r="E6883" s="11"/>
      <c r="F6883" s="10"/>
      <c r="G6883" s="7">
        <v>100</v>
      </c>
      <c r="H6883" s="75">
        <v>58.407079646017998</v>
      </c>
      <c r="I6883" s="50">
        <v>23.893805309735001</v>
      </c>
      <c r="J6883" s="2">
        <v>3.53982300885</v>
      </c>
      <c r="K6883" s="2">
        <v>1.769911504425</v>
      </c>
      <c r="L6883" s="2">
        <v>0.88495575221199996</v>
      </c>
      <c r="M6883" s="25">
        <v>7.0796460176989999</v>
      </c>
      <c r="N6883" s="85">
        <v>9.7345132743360008</v>
      </c>
    </row>
    <row r="6884" spans="4:14" x14ac:dyDescent="0.2">
      <c r="D6884" s="200"/>
      <c r="E6884" s="4" t="s">
        <v>59</v>
      </c>
      <c r="F6884" s="5"/>
      <c r="G6884" s="6">
        <v>136</v>
      </c>
      <c r="H6884" s="8">
        <v>76</v>
      </c>
      <c r="I6884" s="1">
        <v>53</v>
      </c>
      <c r="J6884" s="1">
        <v>2</v>
      </c>
      <c r="K6884" s="1">
        <v>0</v>
      </c>
      <c r="L6884" s="1">
        <v>0</v>
      </c>
      <c r="M6884" s="1">
        <v>1</v>
      </c>
      <c r="N6884" s="9">
        <v>11</v>
      </c>
    </row>
    <row r="6885" spans="4:14" x14ac:dyDescent="0.2">
      <c r="D6885" s="200"/>
      <c r="E6885" s="11"/>
      <c r="F6885" s="10"/>
      <c r="G6885" s="7">
        <v>100</v>
      </c>
      <c r="H6885" s="75">
        <v>55.882352941176002</v>
      </c>
      <c r="I6885" s="50">
        <v>38.970588235294002</v>
      </c>
      <c r="J6885" s="2">
        <v>1.4705882352940001</v>
      </c>
      <c r="K6885" s="16">
        <v>0</v>
      </c>
      <c r="L6885" s="16">
        <v>0</v>
      </c>
      <c r="M6885" s="2">
        <v>0.73529411764700003</v>
      </c>
      <c r="N6885" s="15">
        <v>8.0882352941180002</v>
      </c>
    </row>
    <row r="6886" spans="4:14" x14ac:dyDescent="0.2">
      <c r="D6886" s="199" t="s">
        <v>60</v>
      </c>
      <c r="E6886" s="22" t="s">
        <v>61</v>
      </c>
      <c r="F6886" s="21"/>
      <c r="G6886" s="19">
        <v>205</v>
      </c>
      <c r="H6886" s="27">
        <v>113</v>
      </c>
      <c r="I6886" s="3">
        <v>77</v>
      </c>
      <c r="J6886" s="3">
        <v>5</v>
      </c>
      <c r="K6886" s="3">
        <v>5</v>
      </c>
      <c r="L6886" s="3">
        <v>1</v>
      </c>
      <c r="M6886" s="3">
        <v>3</v>
      </c>
      <c r="N6886" s="26">
        <v>12</v>
      </c>
    </row>
    <row r="6887" spans="4:14" x14ac:dyDescent="0.2">
      <c r="D6887" s="200"/>
      <c r="E6887" s="11"/>
      <c r="F6887" s="10"/>
      <c r="G6887" s="7">
        <v>100</v>
      </c>
      <c r="H6887" s="75">
        <v>55.121951219511999</v>
      </c>
      <c r="I6887" s="50">
        <v>37.560975609755999</v>
      </c>
      <c r="J6887" s="2">
        <v>2.4390243902440001</v>
      </c>
      <c r="K6887" s="2">
        <v>2.4390243902440001</v>
      </c>
      <c r="L6887" s="2">
        <v>0.48780487804900002</v>
      </c>
      <c r="M6887" s="2">
        <v>1.4634146341459999</v>
      </c>
      <c r="N6887" s="15">
        <v>5.8536585365849998</v>
      </c>
    </row>
    <row r="6888" spans="4:14" x14ac:dyDescent="0.2">
      <c r="D6888" s="200"/>
      <c r="E6888" s="4" t="s">
        <v>62</v>
      </c>
      <c r="F6888" s="5"/>
      <c r="G6888" s="6">
        <v>160</v>
      </c>
      <c r="H6888" s="8">
        <v>77</v>
      </c>
      <c r="I6888" s="1">
        <v>82</v>
      </c>
      <c r="J6888" s="1">
        <v>3</v>
      </c>
      <c r="K6888" s="1">
        <v>4</v>
      </c>
      <c r="L6888" s="1">
        <v>2</v>
      </c>
      <c r="M6888" s="1">
        <v>1</v>
      </c>
      <c r="N6888" s="9">
        <v>4</v>
      </c>
    </row>
    <row r="6889" spans="4:14" x14ac:dyDescent="0.2">
      <c r="D6889" s="200"/>
      <c r="E6889" s="11"/>
      <c r="F6889" s="10"/>
      <c r="G6889" s="7">
        <v>100</v>
      </c>
      <c r="H6889" s="70">
        <v>48.125</v>
      </c>
      <c r="I6889" s="30">
        <v>51.25</v>
      </c>
      <c r="J6889" s="2">
        <v>1.875</v>
      </c>
      <c r="K6889" s="2">
        <v>2.5</v>
      </c>
      <c r="L6889" s="2">
        <v>1.25</v>
      </c>
      <c r="M6889" s="2">
        <v>0.625</v>
      </c>
      <c r="N6889" s="15">
        <v>2.5</v>
      </c>
    </row>
    <row r="6890" spans="4:14" x14ac:dyDescent="0.2">
      <c r="D6890" s="200"/>
      <c r="E6890" s="4" t="s">
        <v>63</v>
      </c>
      <c r="F6890" s="5"/>
      <c r="G6890" s="6">
        <v>121</v>
      </c>
      <c r="H6890" s="8">
        <v>36</v>
      </c>
      <c r="I6890" s="1">
        <v>86</v>
      </c>
      <c r="J6890" s="1">
        <v>0</v>
      </c>
      <c r="K6890" s="1">
        <v>1</v>
      </c>
      <c r="L6890" s="1">
        <v>0</v>
      </c>
      <c r="M6890" s="1">
        <v>2</v>
      </c>
      <c r="N6890" s="9">
        <v>4</v>
      </c>
    </row>
    <row r="6891" spans="4:14" x14ac:dyDescent="0.2">
      <c r="D6891" s="200"/>
      <c r="E6891" s="11"/>
      <c r="F6891" s="10"/>
      <c r="G6891" s="7">
        <v>100</v>
      </c>
      <c r="H6891" s="72">
        <v>29.752066115702</v>
      </c>
      <c r="I6891" s="41">
        <v>71.074380165289</v>
      </c>
      <c r="J6891" s="16">
        <v>0</v>
      </c>
      <c r="K6891" s="2">
        <v>0.82644628099200002</v>
      </c>
      <c r="L6891" s="16">
        <v>0</v>
      </c>
      <c r="M6891" s="2">
        <v>1.6528925619829999</v>
      </c>
      <c r="N6891" s="15">
        <v>3.305785123967</v>
      </c>
    </row>
    <row r="6892" spans="4:14" x14ac:dyDescent="0.2">
      <c r="D6892" s="200"/>
      <c r="E6892" s="4" t="s">
        <v>64</v>
      </c>
      <c r="F6892" s="5"/>
      <c r="G6892" s="6">
        <v>124</v>
      </c>
      <c r="H6892" s="8">
        <v>45</v>
      </c>
      <c r="I6892" s="1">
        <v>73</v>
      </c>
      <c r="J6892" s="1">
        <v>2</v>
      </c>
      <c r="K6892" s="1">
        <v>2</v>
      </c>
      <c r="L6892" s="1">
        <v>1</v>
      </c>
      <c r="M6892" s="1">
        <v>3</v>
      </c>
      <c r="N6892" s="9">
        <v>8</v>
      </c>
    </row>
    <row r="6893" spans="4:14" x14ac:dyDescent="0.2">
      <c r="D6893" s="200"/>
      <c r="E6893" s="11"/>
      <c r="F6893" s="10"/>
      <c r="G6893" s="7">
        <v>100</v>
      </c>
      <c r="H6893" s="18">
        <v>36.290322580644997</v>
      </c>
      <c r="I6893" s="2">
        <v>58.870967741934997</v>
      </c>
      <c r="J6893" s="2">
        <v>1.6129032258060001</v>
      </c>
      <c r="K6893" s="2">
        <v>1.6129032258060001</v>
      </c>
      <c r="L6893" s="2">
        <v>0.80645161290300005</v>
      </c>
      <c r="M6893" s="2">
        <v>2.4193548387099999</v>
      </c>
      <c r="N6893" s="15">
        <v>6.4516129032259997</v>
      </c>
    </row>
    <row r="6894" spans="4:14" x14ac:dyDescent="0.2">
      <c r="D6894" s="200"/>
      <c r="E6894" s="4" t="s">
        <v>65</v>
      </c>
      <c r="F6894" s="5"/>
      <c r="G6894" s="6">
        <v>109</v>
      </c>
      <c r="H6894" s="8">
        <v>35</v>
      </c>
      <c r="I6894" s="1">
        <v>72</v>
      </c>
      <c r="J6894" s="1">
        <v>1</v>
      </c>
      <c r="K6894" s="1">
        <v>4</v>
      </c>
      <c r="L6894" s="1">
        <v>1</v>
      </c>
      <c r="M6894" s="1">
        <v>2</v>
      </c>
      <c r="N6894" s="9">
        <v>6</v>
      </c>
    </row>
    <row r="6895" spans="4:14" x14ac:dyDescent="0.2">
      <c r="D6895" s="200"/>
      <c r="E6895" s="11"/>
      <c r="F6895" s="10"/>
      <c r="G6895" s="7">
        <v>100</v>
      </c>
      <c r="H6895" s="72">
        <v>32.110091743119</v>
      </c>
      <c r="I6895" s="25">
        <v>66.055045871559997</v>
      </c>
      <c r="J6895" s="2">
        <v>0.91743119266100004</v>
      </c>
      <c r="K6895" s="2">
        <v>3.669724770642</v>
      </c>
      <c r="L6895" s="2">
        <v>0.91743119266100004</v>
      </c>
      <c r="M6895" s="2">
        <v>1.834862385321</v>
      </c>
      <c r="N6895" s="15">
        <v>5.5045871559629997</v>
      </c>
    </row>
    <row r="6896" spans="4:14" x14ac:dyDescent="0.2">
      <c r="D6896" s="200"/>
      <c r="E6896" s="4" t="s">
        <v>66</v>
      </c>
      <c r="F6896" s="5"/>
      <c r="G6896" s="6">
        <v>104</v>
      </c>
      <c r="H6896" s="8">
        <v>35</v>
      </c>
      <c r="I6896" s="1">
        <v>74</v>
      </c>
      <c r="J6896" s="1">
        <v>2</v>
      </c>
      <c r="K6896" s="1">
        <v>1</v>
      </c>
      <c r="L6896" s="1">
        <v>2</v>
      </c>
      <c r="M6896" s="1">
        <v>0</v>
      </c>
      <c r="N6896" s="9">
        <v>1</v>
      </c>
    </row>
    <row r="6897" spans="2:14" x14ac:dyDescent="0.2">
      <c r="D6897" s="200"/>
      <c r="E6897" s="11"/>
      <c r="F6897" s="10"/>
      <c r="G6897" s="7">
        <v>100</v>
      </c>
      <c r="H6897" s="72">
        <v>33.653846153845997</v>
      </c>
      <c r="I6897" s="41">
        <v>71.153846153846004</v>
      </c>
      <c r="J6897" s="2">
        <v>1.923076923077</v>
      </c>
      <c r="K6897" s="2">
        <v>0.96153846153800004</v>
      </c>
      <c r="L6897" s="2">
        <v>1.923076923077</v>
      </c>
      <c r="M6897" s="16">
        <v>0</v>
      </c>
      <c r="N6897" s="15">
        <v>0.96153846153800004</v>
      </c>
    </row>
    <row r="6898" spans="2:14" x14ac:dyDescent="0.2">
      <c r="D6898" s="200"/>
      <c r="E6898" s="4" t="s">
        <v>67</v>
      </c>
      <c r="F6898" s="5"/>
      <c r="G6898" s="6">
        <v>139</v>
      </c>
      <c r="H6898" s="8">
        <v>45</v>
      </c>
      <c r="I6898" s="1">
        <v>101</v>
      </c>
      <c r="J6898" s="1">
        <v>5</v>
      </c>
      <c r="K6898" s="1">
        <v>3</v>
      </c>
      <c r="L6898" s="1">
        <v>1</v>
      </c>
      <c r="M6898" s="1">
        <v>1</v>
      </c>
      <c r="N6898" s="9">
        <v>2</v>
      </c>
    </row>
    <row r="6899" spans="2:14" x14ac:dyDescent="0.2">
      <c r="D6899" s="200"/>
      <c r="E6899" s="11"/>
      <c r="F6899" s="10"/>
      <c r="G6899" s="7">
        <v>100</v>
      </c>
      <c r="H6899" s="72">
        <v>32.374100719424</v>
      </c>
      <c r="I6899" s="41">
        <v>72.661870503597001</v>
      </c>
      <c r="J6899" s="2">
        <v>3.5971223021580001</v>
      </c>
      <c r="K6899" s="2">
        <v>2.1582733812949999</v>
      </c>
      <c r="L6899" s="2">
        <v>0.71942446043200003</v>
      </c>
      <c r="M6899" s="2">
        <v>0.71942446043200003</v>
      </c>
      <c r="N6899" s="15">
        <v>1.438848920863</v>
      </c>
    </row>
    <row r="6900" spans="2:14" x14ac:dyDescent="0.2">
      <c r="D6900" s="200"/>
      <c r="E6900" s="4" t="s">
        <v>68</v>
      </c>
      <c r="F6900" s="5"/>
      <c r="G6900" s="6">
        <v>48</v>
      </c>
      <c r="H6900" s="8">
        <v>9</v>
      </c>
      <c r="I6900" s="1">
        <v>36</v>
      </c>
      <c r="J6900" s="1">
        <v>2</v>
      </c>
      <c r="K6900" s="1">
        <v>2</v>
      </c>
      <c r="L6900" s="1">
        <v>1</v>
      </c>
      <c r="M6900" s="1">
        <v>0</v>
      </c>
      <c r="N6900" s="9">
        <v>3</v>
      </c>
    </row>
    <row r="6901" spans="2:14" x14ac:dyDescent="0.2">
      <c r="D6901" s="200"/>
      <c r="E6901" s="11"/>
      <c r="F6901" s="10"/>
      <c r="G6901" s="7">
        <v>100</v>
      </c>
      <c r="H6901" s="97">
        <v>18.75</v>
      </c>
      <c r="I6901" s="41">
        <v>75</v>
      </c>
      <c r="J6901" s="2">
        <v>4.166666666667</v>
      </c>
      <c r="K6901" s="2">
        <v>4.166666666667</v>
      </c>
      <c r="L6901" s="2">
        <v>2.083333333333</v>
      </c>
      <c r="M6901" s="16">
        <v>0</v>
      </c>
      <c r="N6901" s="15">
        <v>6.25</v>
      </c>
    </row>
    <row r="6902" spans="2:14" x14ac:dyDescent="0.2">
      <c r="D6902" s="200"/>
      <c r="E6902" s="4" t="s">
        <v>69</v>
      </c>
      <c r="F6902" s="5"/>
      <c r="G6902" s="6">
        <v>37</v>
      </c>
      <c r="H6902" s="8">
        <v>9</v>
      </c>
      <c r="I6902" s="1">
        <v>29</v>
      </c>
      <c r="J6902" s="1">
        <v>1</v>
      </c>
      <c r="K6902" s="1">
        <v>1</v>
      </c>
      <c r="L6902" s="1">
        <v>0</v>
      </c>
      <c r="M6902" s="1">
        <v>2</v>
      </c>
      <c r="N6902" s="9">
        <v>1</v>
      </c>
    </row>
    <row r="6903" spans="2:14" x14ac:dyDescent="0.2">
      <c r="D6903" s="200"/>
      <c r="E6903" s="11"/>
      <c r="F6903" s="10"/>
      <c r="G6903" s="7">
        <v>100</v>
      </c>
      <c r="H6903" s="97">
        <v>24.324324324323999</v>
      </c>
      <c r="I6903" s="41">
        <v>78.378378378378002</v>
      </c>
      <c r="J6903" s="2">
        <v>2.7027027027030002</v>
      </c>
      <c r="K6903" s="2">
        <v>2.7027027027030002</v>
      </c>
      <c r="L6903" s="16">
        <v>0</v>
      </c>
      <c r="M6903" s="2">
        <v>5.4054054054050003</v>
      </c>
      <c r="N6903" s="15">
        <v>2.7027027027030002</v>
      </c>
    </row>
    <row r="6904" spans="2:14" x14ac:dyDescent="0.2">
      <c r="D6904" s="199" t="s">
        <v>70</v>
      </c>
      <c r="E6904" s="22" t="s">
        <v>18</v>
      </c>
      <c r="F6904" s="21"/>
      <c r="G6904" s="19">
        <v>0</v>
      </c>
      <c r="H6904" s="27">
        <v>0</v>
      </c>
      <c r="I6904" s="3">
        <v>0</v>
      </c>
      <c r="J6904" s="3">
        <v>0</v>
      </c>
      <c r="K6904" s="3">
        <v>0</v>
      </c>
      <c r="L6904" s="3">
        <v>0</v>
      </c>
      <c r="M6904" s="3">
        <v>0</v>
      </c>
      <c r="N6904" s="26">
        <v>0</v>
      </c>
    </row>
    <row r="6905" spans="2:14" x14ac:dyDescent="0.2">
      <c r="D6905" s="201"/>
      <c r="E6905" s="45"/>
      <c r="F6905" s="51"/>
      <c r="G6905" s="119">
        <v>0</v>
      </c>
      <c r="H6905" s="136">
        <v>0</v>
      </c>
      <c r="I6905" s="83">
        <v>0</v>
      </c>
      <c r="J6905" s="62">
        <v>0</v>
      </c>
      <c r="K6905" s="62">
        <v>0</v>
      </c>
      <c r="L6905" s="62">
        <v>0</v>
      </c>
      <c r="M6905" s="62">
        <v>0</v>
      </c>
      <c r="N6905" s="116">
        <v>0</v>
      </c>
    </row>
    <row r="6907" spans="2:14" x14ac:dyDescent="0.2">
      <c r="B6907" s="40" t="str">
        <f xml:space="preserve"> HYPERLINK("#'目次'!B173", "[167]")</f>
        <v>[167]</v>
      </c>
      <c r="C6907" s="23" t="s">
        <v>299</v>
      </c>
    </row>
    <row r="6910" spans="2:14" x14ac:dyDescent="0.2">
      <c r="C6910" s="23" t="s">
        <v>73</v>
      </c>
    </row>
    <row r="6911" spans="2:14" ht="24" x14ac:dyDescent="0.2">
      <c r="D6911" s="195"/>
      <c r="E6911" s="196"/>
      <c r="F6911" s="196"/>
      <c r="G6911" s="37" t="s">
        <v>15</v>
      </c>
      <c r="H6911" s="33" t="s">
        <v>281</v>
      </c>
      <c r="I6911" s="13" t="s">
        <v>282</v>
      </c>
      <c r="J6911" s="13" t="s">
        <v>283</v>
      </c>
      <c r="K6911" s="13" t="s">
        <v>174</v>
      </c>
      <c r="L6911" s="13" t="s">
        <v>284</v>
      </c>
      <c r="M6911" s="13" t="s">
        <v>99</v>
      </c>
      <c r="N6911" s="38" t="s">
        <v>18</v>
      </c>
    </row>
    <row r="6912" spans="2:14" x14ac:dyDescent="0.2">
      <c r="D6912" s="197"/>
      <c r="E6912" s="198"/>
      <c r="F6912" s="198"/>
      <c r="G6912" s="35"/>
      <c r="H6912" s="39"/>
      <c r="I6912" s="14"/>
      <c r="J6912" s="14"/>
      <c r="K6912" s="14"/>
      <c r="L6912" s="14"/>
      <c r="M6912" s="14"/>
      <c r="N6912" s="34"/>
    </row>
    <row r="6913" spans="4:14" x14ac:dyDescent="0.2">
      <c r="D6913" s="78"/>
      <c r="E6913" s="79" t="s">
        <v>15</v>
      </c>
      <c r="F6913" s="66"/>
      <c r="G6913" s="36">
        <v>1200</v>
      </c>
      <c r="H6913" s="17">
        <v>470</v>
      </c>
      <c r="I6913" s="17">
        <v>708</v>
      </c>
      <c r="J6913" s="17">
        <v>21</v>
      </c>
      <c r="K6913" s="17">
        <v>24</v>
      </c>
      <c r="L6913" s="17">
        <v>9</v>
      </c>
      <c r="M6913" s="17">
        <v>19</v>
      </c>
      <c r="N6913" s="47">
        <v>55</v>
      </c>
    </row>
    <row r="6914" spans="4:14" x14ac:dyDescent="0.2">
      <c r="D6914" s="45"/>
      <c r="E6914" s="51"/>
      <c r="F6914" s="67"/>
      <c r="G6914" s="7">
        <v>100</v>
      </c>
      <c r="H6914" s="2">
        <v>39.166666666666998</v>
      </c>
      <c r="I6914" s="2">
        <v>59</v>
      </c>
      <c r="J6914" s="2">
        <v>1.75</v>
      </c>
      <c r="K6914" s="2">
        <v>2</v>
      </c>
      <c r="L6914" s="2">
        <v>0.75</v>
      </c>
      <c r="M6914" s="2">
        <v>1.583333333333</v>
      </c>
      <c r="N6914" s="15">
        <v>4.583333333333</v>
      </c>
    </row>
    <row r="6915" spans="4:14" x14ac:dyDescent="0.2">
      <c r="D6915" s="199" t="s">
        <v>74</v>
      </c>
      <c r="E6915" s="22" t="s">
        <v>75</v>
      </c>
      <c r="F6915" s="21"/>
      <c r="G6915" s="19">
        <v>592</v>
      </c>
      <c r="H6915" s="27">
        <v>250</v>
      </c>
      <c r="I6915" s="3">
        <v>330</v>
      </c>
      <c r="J6915" s="3">
        <v>15</v>
      </c>
      <c r="K6915" s="3">
        <v>11</v>
      </c>
      <c r="L6915" s="3">
        <v>5</v>
      </c>
      <c r="M6915" s="3">
        <v>7</v>
      </c>
      <c r="N6915" s="26">
        <v>30</v>
      </c>
    </row>
    <row r="6916" spans="4:14" x14ac:dyDescent="0.2">
      <c r="D6916" s="200"/>
      <c r="E6916" s="11"/>
      <c r="F6916" s="10"/>
      <c r="G6916" s="7">
        <v>100</v>
      </c>
      <c r="H6916" s="18">
        <v>42.229729729730003</v>
      </c>
      <c r="I6916" s="2">
        <v>55.743243243243001</v>
      </c>
      <c r="J6916" s="2">
        <v>2.533783783784</v>
      </c>
      <c r="K6916" s="2">
        <v>1.858108108108</v>
      </c>
      <c r="L6916" s="2">
        <v>0.84459459459499997</v>
      </c>
      <c r="M6916" s="2">
        <v>1.1824324324319999</v>
      </c>
      <c r="N6916" s="15">
        <v>5.0675675675680001</v>
      </c>
    </row>
    <row r="6917" spans="4:14" x14ac:dyDescent="0.2">
      <c r="D6917" s="200"/>
      <c r="E6917" s="4" t="s">
        <v>34</v>
      </c>
      <c r="F6917" s="5"/>
      <c r="G6917" s="6">
        <v>37</v>
      </c>
      <c r="H6917" s="8">
        <v>26</v>
      </c>
      <c r="I6917" s="1">
        <v>5</v>
      </c>
      <c r="J6917" s="1">
        <v>1</v>
      </c>
      <c r="K6917" s="1">
        <v>0</v>
      </c>
      <c r="L6917" s="1">
        <v>0</v>
      </c>
      <c r="M6917" s="1">
        <v>3</v>
      </c>
      <c r="N6917" s="9">
        <v>3</v>
      </c>
    </row>
    <row r="6918" spans="4:14" x14ac:dyDescent="0.2">
      <c r="D6918" s="200"/>
      <c r="E6918" s="11"/>
      <c r="F6918" s="10"/>
      <c r="G6918" s="7">
        <v>100</v>
      </c>
      <c r="H6918" s="75">
        <v>70.270270270270004</v>
      </c>
      <c r="I6918" s="50">
        <v>13.513513513514001</v>
      </c>
      <c r="J6918" s="2">
        <v>2.7027027027030002</v>
      </c>
      <c r="K6918" s="16">
        <v>0</v>
      </c>
      <c r="L6918" s="16">
        <v>0</v>
      </c>
      <c r="M6918" s="25">
        <v>8.1081081081080004</v>
      </c>
      <c r="N6918" s="15">
        <v>8.1081081081080004</v>
      </c>
    </row>
    <row r="6919" spans="4:14" x14ac:dyDescent="0.2">
      <c r="D6919" s="200"/>
      <c r="E6919" s="4" t="s">
        <v>35</v>
      </c>
      <c r="F6919" s="5"/>
      <c r="G6919" s="6">
        <v>75</v>
      </c>
      <c r="H6919" s="8">
        <v>37</v>
      </c>
      <c r="I6919" s="1">
        <v>31</v>
      </c>
      <c r="J6919" s="1">
        <v>4</v>
      </c>
      <c r="K6919" s="1">
        <v>1</v>
      </c>
      <c r="L6919" s="1">
        <v>1</v>
      </c>
      <c r="M6919" s="1">
        <v>3</v>
      </c>
      <c r="N6919" s="9">
        <v>5</v>
      </c>
    </row>
    <row r="6920" spans="4:14" x14ac:dyDescent="0.2">
      <c r="D6920" s="200"/>
      <c r="E6920" s="11"/>
      <c r="F6920" s="10"/>
      <c r="G6920" s="7">
        <v>100</v>
      </c>
      <c r="H6920" s="75">
        <v>49.333333333333002</v>
      </c>
      <c r="I6920" s="50">
        <v>41.333333333333002</v>
      </c>
      <c r="J6920" s="2">
        <v>5.333333333333</v>
      </c>
      <c r="K6920" s="2">
        <v>1.333333333333</v>
      </c>
      <c r="L6920" s="2">
        <v>1.333333333333</v>
      </c>
      <c r="M6920" s="2">
        <v>4</v>
      </c>
      <c r="N6920" s="15">
        <v>6.666666666667</v>
      </c>
    </row>
    <row r="6921" spans="4:14" x14ac:dyDescent="0.2">
      <c r="D6921" s="200"/>
      <c r="E6921" s="4" t="s">
        <v>36</v>
      </c>
      <c r="F6921" s="5"/>
      <c r="G6921" s="6">
        <v>95</v>
      </c>
      <c r="H6921" s="8">
        <v>34</v>
      </c>
      <c r="I6921" s="1">
        <v>61</v>
      </c>
      <c r="J6921" s="1">
        <v>3</v>
      </c>
      <c r="K6921" s="1">
        <v>4</v>
      </c>
      <c r="L6921" s="1">
        <v>1</v>
      </c>
      <c r="M6921" s="1">
        <v>0</v>
      </c>
      <c r="N6921" s="9">
        <v>5</v>
      </c>
    </row>
    <row r="6922" spans="4:14" x14ac:dyDescent="0.2">
      <c r="D6922" s="200"/>
      <c r="E6922" s="11"/>
      <c r="F6922" s="10"/>
      <c r="G6922" s="7">
        <v>100</v>
      </c>
      <c r="H6922" s="18">
        <v>35.789473684211004</v>
      </c>
      <c r="I6922" s="25">
        <v>64.210526315788996</v>
      </c>
      <c r="J6922" s="2">
        <v>3.1578947368420001</v>
      </c>
      <c r="K6922" s="2">
        <v>4.2105263157890001</v>
      </c>
      <c r="L6922" s="2">
        <v>1.052631578947</v>
      </c>
      <c r="M6922" s="16">
        <v>0</v>
      </c>
      <c r="N6922" s="15">
        <v>5.2631578947369997</v>
      </c>
    </row>
    <row r="6923" spans="4:14" x14ac:dyDescent="0.2">
      <c r="D6923" s="200"/>
      <c r="E6923" s="4" t="s">
        <v>37</v>
      </c>
      <c r="F6923" s="5"/>
      <c r="G6923" s="6">
        <v>111</v>
      </c>
      <c r="H6923" s="8">
        <v>35</v>
      </c>
      <c r="I6923" s="1">
        <v>79</v>
      </c>
      <c r="J6923" s="1">
        <v>3</v>
      </c>
      <c r="K6923" s="1">
        <v>2</v>
      </c>
      <c r="L6923" s="1">
        <v>1</v>
      </c>
      <c r="M6923" s="1">
        <v>0</v>
      </c>
      <c r="N6923" s="9">
        <v>2</v>
      </c>
    </row>
    <row r="6924" spans="4:14" x14ac:dyDescent="0.2">
      <c r="D6924" s="200"/>
      <c r="E6924" s="11"/>
      <c r="F6924" s="10"/>
      <c r="G6924" s="7">
        <v>100</v>
      </c>
      <c r="H6924" s="72">
        <v>31.531531531532</v>
      </c>
      <c r="I6924" s="41">
        <v>71.171171171170997</v>
      </c>
      <c r="J6924" s="2">
        <v>2.7027027027030002</v>
      </c>
      <c r="K6924" s="2">
        <v>1.8018018018019999</v>
      </c>
      <c r="L6924" s="2">
        <v>0.90090090090099995</v>
      </c>
      <c r="M6924" s="16">
        <v>0</v>
      </c>
      <c r="N6924" s="15">
        <v>1.8018018018019999</v>
      </c>
    </row>
    <row r="6925" spans="4:14" x14ac:dyDescent="0.2">
      <c r="D6925" s="200"/>
      <c r="E6925" s="4" t="s">
        <v>38</v>
      </c>
      <c r="F6925" s="5"/>
      <c r="G6925" s="6">
        <v>93</v>
      </c>
      <c r="H6925" s="8">
        <v>32</v>
      </c>
      <c r="I6925" s="1">
        <v>61</v>
      </c>
      <c r="J6925" s="1">
        <v>3</v>
      </c>
      <c r="K6925" s="1">
        <v>3</v>
      </c>
      <c r="L6925" s="1">
        <v>2</v>
      </c>
      <c r="M6925" s="1">
        <v>0</v>
      </c>
      <c r="N6925" s="9">
        <v>5</v>
      </c>
    </row>
    <row r="6926" spans="4:14" x14ac:dyDescent="0.2">
      <c r="D6926" s="200"/>
      <c r="E6926" s="11"/>
      <c r="F6926" s="10"/>
      <c r="G6926" s="7">
        <v>100</v>
      </c>
      <c r="H6926" s="18">
        <v>34.408602150538002</v>
      </c>
      <c r="I6926" s="25">
        <v>65.591397849461998</v>
      </c>
      <c r="J6926" s="2">
        <v>3.2258064516129998</v>
      </c>
      <c r="K6926" s="2">
        <v>3.2258064516129998</v>
      </c>
      <c r="L6926" s="2">
        <v>2.1505376344089999</v>
      </c>
      <c r="M6926" s="16">
        <v>0</v>
      </c>
      <c r="N6926" s="15">
        <v>5.3763440860219998</v>
      </c>
    </row>
    <row r="6927" spans="4:14" x14ac:dyDescent="0.2">
      <c r="D6927" s="200"/>
      <c r="E6927" s="4" t="s">
        <v>39</v>
      </c>
      <c r="F6927" s="5"/>
      <c r="G6927" s="6">
        <v>109</v>
      </c>
      <c r="H6927" s="8">
        <v>43</v>
      </c>
      <c r="I6927" s="1">
        <v>70</v>
      </c>
      <c r="J6927" s="1">
        <v>1</v>
      </c>
      <c r="K6927" s="1">
        <v>1</v>
      </c>
      <c r="L6927" s="1">
        <v>0</v>
      </c>
      <c r="M6927" s="1">
        <v>0</v>
      </c>
      <c r="N6927" s="9">
        <v>2</v>
      </c>
    </row>
    <row r="6928" spans="4:14" x14ac:dyDescent="0.2">
      <c r="D6928" s="200"/>
      <c r="E6928" s="11"/>
      <c r="F6928" s="10"/>
      <c r="G6928" s="7">
        <v>100</v>
      </c>
      <c r="H6928" s="18">
        <v>39.449541284403999</v>
      </c>
      <c r="I6928" s="25">
        <v>64.220183486238994</v>
      </c>
      <c r="J6928" s="2">
        <v>0.91743119266100004</v>
      </c>
      <c r="K6928" s="2">
        <v>0.91743119266100004</v>
      </c>
      <c r="L6928" s="16">
        <v>0</v>
      </c>
      <c r="M6928" s="16">
        <v>0</v>
      </c>
      <c r="N6928" s="15">
        <v>1.834862385321</v>
      </c>
    </row>
    <row r="6929" spans="4:14" x14ac:dyDescent="0.2">
      <c r="D6929" s="200"/>
      <c r="E6929" s="4" t="s">
        <v>40</v>
      </c>
      <c r="F6929" s="5"/>
      <c r="G6929" s="6">
        <v>72</v>
      </c>
      <c r="H6929" s="8">
        <v>43</v>
      </c>
      <c r="I6929" s="1">
        <v>23</v>
      </c>
      <c r="J6929" s="1">
        <v>0</v>
      </c>
      <c r="K6929" s="1">
        <v>0</v>
      </c>
      <c r="L6929" s="1">
        <v>0</v>
      </c>
      <c r="M6929" s="1">
        <v>1</v>
      </c>
      <c r="N6929" s="9">
        <v>8</v>
      </c>
    </row>
    <row r="6930" spans="4:14" x14ac:dyDescent="0.2">
      <c r="D6930" s="200"/>
      <c r="E6930" s="11"/>
      <c r="F6930" s="10"/>
      <c r="G6930" s="7">
        <v>100</v>
      </c>
      <c r="H6930" s="75">
        <v>59.722222222222001</v>
      </c>
      <c r="I6930" s="50">
        <v>31.944444444443999</v>
      </c>
      <c r="J6930" s="16">
        <v>0</v>
      </c>
      <c r="K6930" s="16">
        <v>0</v>
      </c>
      <c r="L6930" s="16">
        <v>0</v>
      </c>
      <c r="M6930" s="2">
        <v>1.3888888888890001</v>
      </c>
      <c r="N6930" s="85">
        <v>11.111111111111001</v>
      </c>
    </row>
    <row r="6931" spans="4:14" x14ac:dyDescent="0.2">
      <c r="D6931" s="199" t="s">
        <v>76</v>
      </c>
      <c r="E6931" s="22" t="s">
        <v>77</v>
      </c>
      <c r="F6931" s="21"/>
      <c r="G6931" s="19">
        <v>608</v>
      </c>
      <c r="H6931" s="27">
        <v>220</v>
      </c>
      <c r="I6931" s="3">
        <v>378</v>
      </c>
      <c r="J6931" s="3">
        <v>6</v>
      </c>
      <c r="K6931" s="3">
        <v>13</v>
      </c>
      <c r="L6931" s="3">
        <v>4</v>
      </c>
      <c r="M6931" s="3">
        <v>12</v>
      </c>
      <c r="N6931" s="26">
        <v>25</v>
      </c>
    </row>
    <row r="6932" spans="4:14" x14ac:dyDescent="0.2">
      <c r="D6932" s="200"/>
      <c r="E6932" s="11"/>
      <c r="F6932" s="10"/>
      <c r="G6932" s="7">
        <v>100</v>
      </c>
      <c r="H6932" s="18">
        <v>36.184210526316001</v>
      </c>
      <c r="I6932" s="2">
        <v>62.171052631579002</v>
      </c>
      <c r="J6932" s="2">
        <v>0.98684210526299998</v>
      </c>
      <c r="K6932" s="2">
        <v>2.1381578947370001</v>
      </c>
      <c r="L6932" s="2">
        <v>0.65789473684199995</v>
      </c>
      <c r="M6932" s="2">
        <v>1.973684210526</v>
      </c>
      <c r="N6932" s="15">
        <v>4.1118421052630003</v>
      </c>
    </row>
    <row r="6933" spans="4:14" x14ac:dyDescent="0.2">
      <c r="D6933" s="200"/>
      <c r="E6933" s="4" t="s">
        <v>34</v>
      </c>
      <c r="F6933" s="5"/>
      <c r="G6933" s="6">
        <v>37</v>
      </c>
      <c r="H6933" s="8">
        <v>23</v>
      </c>
      <c r="I6933" s="1">
        <v>8</v>
      </c>
      <c r="J6933" s="1">
        <v>1</v>
      </c>
      <c r="K6933" s="1">
        <v>2</v>
      </c>
      <c r="L6933" s="1">
        <v>1</v>
      </c>
      <c r="M6933" s="1">
        <v>3</v>
      </c>
      <c r="N6933" s="9">
        <v>3</v>
      </c>
    </row>
    <row r="6934" spans="4:14" x14ac:dyDescent="0.2">
      <c r="D6934" s="200"/>
      <c r="E6934" s="11"/>
      <c r="F6934" s="10"/>
      <c r="G6934" s="7">
        <v>100</v>
      </c>
      <c r="H6934" s="75">
        <v>62.162162162161998</v>
      </c>
      <c r="I6934" s="50">
        <v>21.621621621622001</v>
      </c>
      <c r="J6934" s="2">
        <v>2.7027027027030002</v>
      </c>
      <c r="K6934" s="2">
        <v>5.4054054054050003</v>
      </c>
      <c r="L6934" s="2">
        <v>2.7027027027030002</v>
      </c>
      <c r="M6934" s="25">
        <v>8.1081081081080004</v>
      </c>
      <c r="N6934" s="15">
        <v>8.1081081081080004</v>
      </c>
    </row>
    <row r="6935" spans="4:14" x14ac:dyDescent="0.2">
      <c r="D6935" s="200"/>
      <c r="E6935" s="4" t="s">
        <v>35</v>
      </c>
      <c r="F6935" s="5"/>
      <c r="G6935" s="6">
        <v>73</v>
      </c>
      <c r="H6935" s="8">
        <v>23</v>
      </c>
      <c r="I6935" s="1">
        <v>49</v>
      </c>
      <c r="J6935" s="1">
        <v>2</v>
      </c>
      <c r="K6935" s="1">
        <v>0</v>
      </c>
      <c r="L6935" s="1">
        <v>1</v>
      </c>
      <c r="M6935" s="1">
        <v>1</v>
      </c>
      <c r="N6935" s="9">
        <v>4</v>
      </c>
    </row>
    <row r="6936" spans="4:14" x14ac:dyDescent="0.2">
      <c r="D6936" s="200"/>
      <c r="E6936" s="11"/>
      <c r="F6936" s="10"/>
      <c r="G6936" s="7">
        <v>100</v>
      </c>
      <c r="H6936" s="72">
        <v>31.506849315067999</v>
      </c>
      <c r="I6936" s="25">
        <v>67.123287671233001</v>
      </c>
      <c r="J6936" s="2">
        <v>2.7397260273969999</v>
      </c>
      <c r="K6936" s="16">
        <v>0</v>
      </c>
      <c r="L6936" s="2">
        <v>1.369863013699</v>
      </c>
      <c r="M6936" s="2">
        <v>1.369863013699</v>
      </c>
      <c r="N6936" s="15">
        <v>5.4794520547949999</v>
      </c>
    </row>
    <row r="6937" spans="4:14" x14ac:dyDescent="0.2">
      <c r="D6937" s="200"/>
      <c r="E6937" s="4" t="s">
        <v>36</v>
      </c>
      <c r="F6937" s="5"/>
      <c r="G6937" s="6">
        <v>92</v>
      </c>
      <c r="H6937" s="8">
        <v>25</v>
      </c>
      <c r="I6937" s="1">
        <v>61</v>
      </c>
      <c r="J6937" s="1">
        <v>1</v>
      </c>
      <c r="K6937" s="1">
        <v>3</v>
      </c>
      <c r="L6937" s="1">
        <v>1</v>
      </c>
      <c r="M6937" s="1">
        <v>4</v>
      </c>
      <c r="N6937" s="9">
        <v>3</v>
      </c>
    </row>
    <row r="6938" spans="4:14" x14ac:dyDescent="0.2">
      <c r="D6938" s="200"/>
      <c r="E6938" s="11"/>
      <c r="F6938" s="10"/>
      <c r="G6938" s="7">
        <v>100</v>
      </c>
      <c r="H6938" s="97">
        <v>27.173913043477999</v>
      </c>
      <c r="I6938" s="25">
        <v>66.304347826086996</v>
      </c>
      <c r="J6938" s="2">
        <v>1.086956521739</v>
      </c>
      <c r="K6938" s="2">
        <v>3.2608695652169999</v>
      </c>
      <c r="L6938" s="2">
        <v>1.086956521739</v>
      </c>
      <c r="M6938" s="2">
        <v>4.3478260869570002</v>
      </c>
      <c r="N6938" s="15">
        <v>3.2608695652169999</v>
      </c>
    </row>
    <row r="6939" spans="4:14" x14ac:dyDescent="0.2">
      <c r="D6939" s="200"/>
      <c r="E6939" s="4" t="s">
        <v>37</v>
      </c>
      <c r="F6939" s="5"/>
      <c r="G6939" s="6">
        <v>110</v>
      </c>
      <c r="H6939" s="8">
        <v>26</v>
      </c>
      <c r="I6939" s="1">
        <v>84</v>
      </c>
      <c r="J6939" s="1">
        <v>1</v>
      </c>
      <c r="K6939" s="1">
        <v>4</v>
      </c>
      <c r="L6939" s="1">
        <v>0</v>
      </c>
      <c r="M6939" s="1">
        <v>0</v>
      </c>
      <c r="N6939" s="9">
        <v>2</v>
      </c>
    </row>
    <row r="6940" spans="4:14" x14ac:dyDescent="0.2">
      <c r="D6940" s="200"/>
      <c r="E6940" s="11"/>
      <c r="F6940" s="10"/>
      <c r="G6940" s="7">
        <v>100</v>
      </c>
      <c r="H6940" s="97">
        <v>23.636363636363999</v>
      </c>
      <c r="I6940" s="41">
        <v>76.363636363636004</v>
      </c>
      <c r="J6940" s="2">
        <v>0.90909090909099999</v>
      </c>
      <c r="K6940" s="2">
        <v>3.636363636364</v>
      </c>
      <c r="L6940" s="16">
        <v>0</v>
      </c>
      <c r="M6940" s="16">
        <v>0</v>
      </c>
      <c r="N6940" s="15">
        <v>1.818181818182</v>
      </c>
    </row>
    <row r="6941" spans="4:14" x14ac:dyDescent="0.2">
      <c r="D6941" s="200"/>
      <c r="E6941" s="4" t="s">
        <v>38</v>
      </c>
      <c r="F6941" s="5"/>
      <c r="G6941" s="6">
        <v>93</v>
      </c>
      <c r="H6941" s="8">
        <v>34</v>
      </c>
      <c r="I6941" s="1">
        <v>67</v>
      </c>
      <c r="J6941" s="1">
        <v>0</v>
      </c>
      <c r="K6941" s="1">
        <v>2</v>
      </c>
      <c r="L6941" s="1">
        <v>1</v>
      </c>
      <c r="M6941" s="1">
        <v>1</v>
      </c>
      <c r="N6941" s="9">
        <v>1</v>
      </c>
    </row>
    <row r="6942" spans="4:14" x14ac:dyDescent="0.2">
      <c r="D6942" s="200"/>
      <c r="E6942" s="11"/>
      <c r="F6942" s="10"/>
      <c r="G6942" s="7">
        <v>100</v>
      </c>
      <c r="H6942" s="18">
        <v>36.559139784945998</v>
      </c>
      <c r="I6942" s="41">
        <v>72.043010752688005</v>
      </c>
      <c r="J6942" s="16">
        <v>0</v>
      </c>
      <c r="K6942" s="2">
        <v>2.1505376344089999</v>
      </c>
      <c r="L6942" s="2">
        <v>1.0752688172039999</v>
      </c>
      <c r="M6942" s="2">
        <v>1.0752688172039999</v>
      </c>
      <c r="N6942" s="15">
        <v>1.0752688172039999</v>
      </c>
    </row>
    <row r="6943" spans="4:14" x14ac:dyDescent="0.2">
      <c r="D6943" s="200"/>
      <c r="E6943" s="4" t="s">
        <v>39</v>
      </c>
      <c r="F6943" s="5"/>
      <c r="G6943" s="6">
        <v>114</v>
      </c>
      <c r="H6943" s="8">
        <v>43</v>
      </c>
      <c r="I6943" s="1">
        <v>73</v>
      </c>
      <c r="J6943" s="1">
        <v>0</v>
      </c>
      <c r="K6943" s="1">
        <v>0</v>
      </c>
      <c r="L6943" s="1">
        <v>0</v>
      </c>
      <c r="M6943" s="1">
        <v>2</v>
      </c>
      <c r="N6943" s="9">
        <v>5</v>
      </c>
    </row>
    <row r="6944" spans="4:14" x14ac:dyDescent="0.2">
      <c r="D6944" s="200"/>
      <c r="E6944" s="11"/>
      <c r="F6944" s="10"/>
      <c r="G6944" s="7">
        <v>100</v>
      </c>
      <c r="H6944" s="18">
        <v>37.719298245613999</v>
      </c>
      <c r="I6944" s="25">
        <v>64.035087719298005</v>
      </c>
      <c r="J6944" s="16">
        <v>0</v>
      </c>
      <c r="K6944" s="16">
        <v>0</v>
      </c>
      <c r="L6944" s="16">
        <v>0</v>
      </c>
      <c r="M6944" s="2">
        <v>1.7543859649119999</v>
      </c>
      <c r="N6944" s="15">
        <v>4.3859649122809996</v>
      </c>
    </row>
    <row r="6945" spans="2:14" x14ac:dyDescent="0.2">
      <c r="D6945" s="200"/>
      <c r="E6945" s="4" t="s">
        <v>40</v>
      </c>
      <c r="F6945" s="5"/>
      <c r="G6945" s="6">
        <v>89</v>
      </c>
      <c r="H6945" s="8">
        <v>46</v>
      </c>
      <c r="I6945" s="1">
        <v>36</v>
      </c>
      <c r="J6945" s="1">
        <v>1</v>
      </c>
      <c r="K6945" s="1">
        <v>2</v>
      </c>
      <c r="L6945" s="1">
        <v>0</v>
      </c>
      <c r="M6945" s="1">
        <v>1</v>
      </c>
      <c r="N6945" s="9">
        <v>7</v>
      </c>
    </row>
    <row r="6946" spans="2:14" x14ac:dyDescent="0.2">
      <c r="D6946" s="201"/>
      <c r="E6946" s="45"/>
      <c r="F6946" s="51"/>
      <c r="G6946" s="81">
        <v>100</v>
      </c>
      <c r="H6946" s="158">
        <v>51.685393258426998</v>
      </c>
      <c r="I6946" s="108">
        <v>40.449438202247002</v>
      </c>
      <c r="J6946" s="64">
        <v>1.123595505618</v>
      </c>
      <c r="K6946" s="64">
        <v>2.2471910112360001</v>
      </c>
      <c r="L6946" s="62">
        <v>0</v>
      </c>
      <c r="M6946" s="64">
        <v>1.123595505618</v>
      </c>
      <c r="N6946" s="106">
        <v>7.8651685393259996</v>
      </c>
    </row>
    <row r="6948" spans="2:14" x14ac:dyDescent="0.2">
      <c r="B6948" s="40" t="str">
        <f xml:space="preserve"> HYPERLINK("#'目次'!B174", "[168]")</f>
        <v>[168]</v>
      </c>
      <c r="C6948" s="23" t="s">
        <v>299</v>
      </c>
    </row>
    <row r="6951" spans="2:14" x14ac:dyDescent="0.2">
      <c r="C6951" s="23" t="s">
        <v>80</v>
      </c>
    </row>
    <row r="6952" spans="2:14" ht="24" x14ac:dyDescent="0.2">
      <c r="E6952" s="195"/>
      <c r="F6952" s="196"/>
      <c r="G6952" s="37" t="s">
        <v>15</v>
      </c>
      <c r="H6952" s="33" t="s">
        <v>281</v>
      </c>
      <c r="I6952" s="13" t="s">
        <v>282</v>
      </c>
      <c r="J6952" s="13" t="s">
        <v>283</v>
      </c>
      <c r="K6952" s="13" t="s">
        <v>174</v>
      </c>
      <c r="L6952" s="13" t="s">
        <v>284</v>
      </c>
      <c r="M6952" s="13" t="s">
        <v>99</v>
      </c>
      <c r="N6952" s="38" t="s">
        <v>18</v>
      </c>
    </row>
    <row r="6953" spans="2:14" x14ac:dyDescent="0.2">
      <c r="E6953" s="197"/>
      <c r="F6953" s="198"/>
      <c r="G6953" s="35"/>
      <c r="H6953" s="39"/>
      <c r="I6953" s="14"/>
      <c r="J6953" s="14"/>
      <c r="K6953" s="14"/>
      <c r="L6953" s="14"/>
      <c r="M6953" s="14"/>
      <c r="N6953" s="34"/>
    </row>
    <row r="6954" spans="2:14" x14ac:dyDescent="0.2">
      <c r="E6954" s="120" t="s">
        <v>15</v>
      </c>
      <c r="F6954" s="66"/>
      <c r="G6954" s="36">
        <v>1200</v>
      </c>
      <c r="H6954" s="17">
        <v>470</v>
      </c>
      <c r="I6954" s="17">
        <v>708</v>
      </c>
      <c r="J6954" s="17">
        <v>21</v>
      </c>
      <c r="K6954" s="17">
        <v>24</v>
      </c>
      <c r="L6954" s="17">
        <v>9</v>
      </c>
      <c r="M6954" s="17">
        <v>19</v>
      </c>
      <c r="N6954" s="47">
        <v>55</v>
      </c>
    </row>
    <row r="6955" spans="2:14" x14ac:dyDescent="0.2">
      <c r="E6955" s="45"/>
      <c r="F6955" s="67"/>
      <c r="G6955" s="7">
        <v>100</v>
      </c>
      <c r="H6955" s="2">
        <v>39.166666666666998</v>
      </c>
      <c r="I6955" s="2">
        <v>59</v>
      </c>
      <c r="J6955" s="2">
        <v>1.75</v>
      </c>
      <c r="K6955" s="2">
        <v>2</v>
      </c>
      <c r="L6955" s="2">
        <v>0.75</v>
      </c>
      <c r="M6955" s="2">
        <v>1.583333333333</v>
      </c>
      <c r="N6955" s="15">
        <v>4.583333333333</v>
      </c>
    </row>
    <row r="6956" spans="2:14" x14ac:dyDescent="0.2">
      <c r="E6956" s="4" t="s">
        <v>81</v>
      </c>
      <c r="F6956" s="5"/>
      <c r="G6956" s="19">
        <v>48</v>
      </c>
      <c r="H6956" s="27">
        <v>14</v>
      </c>
      <c r="I6956" s="3">
        <v>32</v>
      </c>
      <c r="J6956" s="3">
        <v>1</v>
      </c>
      <c r="K6956" s="3">
        <v>1</v>
      </c>
      <c r="L6956" s="3">
        <v>0</v>
      </c>
      <c r="M6956" s="3">
        <v>1</v>
      </c>
      <c r="N6956" s="26">
        <v>3</v>
      </c>
    </row>
    <row r="6957" spans="2:14" x14ac:dyDescent="0.2">
      <c r="E6957" s="11"/>
      <c r="F6957" s="10"/>
      <c r="G6957" s="7">
        <v>100</v>
      </c>
      <c r="H6957" s="97">
        <v>29.166666666666998</v>
      </c>
      <c r="I6957" s="25">
        <v>66.666666666666998</v>
      </c>
      <c r="J6957" s="2">
        <v>2.083333333333</v>
      </c>
      <c r="K6957" s="2">
        <v>2.083333333333</v>
      </c>
      <c r="L6957" s="16">
        <v>0</v>
      </c>
      <c r="M6957" s="2">
        <v>2.083333333333</v>
      </c>
      <c r="N6957" s="15">
        <v>6.25</v>
      </c>
    </row>
    <row r="6958" spans="2:14" x14ac:dyDescent="0.2">
      <c r="E6958" s="4" t="s">
        <v>82</v>
      </c>
      <c r="F6958" s="5"/>
      <c r="G6958" s="6">
        <v>84</v>
      </c>
      <c r="H6958" s="8">
        <v>42</v>
      </c>
      <c r="I6958" s="1">
        <v>41</v>
      </c>
      <c r="J6958" s="1">
        <v>0</v>
      </c>
      <c r="K6958" s="1">
        <v>3</v>
      </c>
      <c r="L6958" s="1">
        <v>2</v>
      </c>
      <c r="M6958" s="1">
        <v>0</v>
      </c>
      <c r="N6958" s="9">
        <v>5</v>
      </c>
    </row>
    <row r="6959" spans="2:14" x14ac:dyDescent="0.2">
      <c r="E6959" s="11"/>
      <c r="F6959" s="10"/>
      <c r="G6959" s="7">
        <v>100</v>
      </c>
      <c r="H6959" s="75">
        <v>50</v>
      </c>
      <c r="I6959" s="50">
        <v>48.809523809524002</v>
      </c>
      <c r="J6959" s="16">
        <v>0</v>
      </c>
      <c r="K6959" s="2">
        <v>3.5714285714290002</v>
      </c>
      <c r="L6959" s="2">
        <v>2.3809523809519999</v>
      </c>
      <c r="M6959" s="16">
        <v>0</v>
      </c>
      <c r="N6959" s="15">
        <v>5.9523809523809996</v>
      </c>
    </row>
    <row r="6960" spans="2:14" x14ac:dyDescent="0.2">
      <c r="E6960" s="4" t="s">
        <v>83</v>
      </c>
      <c r="F6960" s="5"/>
      <c r="G6960" s="6">
        <v>462</v>
      </c>
      <c r="H6960" s="8">
        <v>165</v>
      </c>
      <c r="I6960" s="1">
        <v>279</v>
      </c>
      <c r="J6960" s="1">
        <v>9</v>
      </c>
      <c r="K6960" s="1">
        <v>7</v>
      </c>
      <c r="L6960" s="1">
        <v>4</v>
      </c>
      <c r="M6960" s="1">
        <v>8</v>
      </c>
      <c r="N6960" s="9">
        <v>29</v>
      </c>
    </row>
    <row r="6961" spans="5:14" x14ac:dyDescent="0.2">
      <c r="E6961" s="11"/>
      <c r="F6961" s="10"/>
      <c r="G6961" s="7">
        <v>100</v>
      </c>
      <c r="H6961" s="18">
        <v>35.714285714286</v>
      </c>
      <c r="I6961" s="2">
        <v>60.389610389609999</v>
      </c>
      <c r="J6961" s="2">
        <v>1.948051948052</v>
      </c>
      <c r="K6961" s="2">
        <v>1.5151515151520001</v>
      </c>
      <c r="L6961" s="2">
        <v>0.86580086580100002</v>
      </c>
      <c r="M6961" s="2">
        <v>1.731601731602</v>
      </c>
      <c r="N6961" s="15">
        <v>6.2770562770560003</v>
      </c>
    </row>
    <row r="6962" spans="5:14" x14ac:dyDescent="0.2">
      <c r="E6962" s="4" t="s">
        <v>84</v>
      </c>
      <c r="F6962" s="5"/>
      <c r="G6962" s="6">
        <v>30</v>
      </c>
      <c r="H6962" s="8">
        <v>13</v>
      </c>
      <c r="I6962" s="1">
        <v>15</v>
      </c>
      <c r="J6962" s="1">
        <v>0</v>
      </c>
      <c r="K6962" s="1">
        <v>1</v>
      </c>
      <c r="L6962" s="1">
        <v>0</v>
      </c>
      <c r="M6962" s="1">
        <v>0</v>
      </c>
      <c r="N6962" s="9">
        <v>3</v>
      </c>
    </row>
    <row r="6963" spans="5:14" x14ac:dyDescent="0.2">
      <c r="E6963" s="11"/>
      <c r="F6963" s="10"/>
      <c r="G6963" s="7">
        <v>100</v>
      </c>
      <c r="H6963" s="18">
        <v>43.333333333333002</v>
      </c>
      <c r="I6963" s="30">
        <v>50</v>
      </c>
      <c r="J6963" s="16">
        <v>0</v>
      </c>
      <c r="K6963" s="2">
        <v>3.333333333333</v>
      </c>
      <c r="L6963" s="16">
        <v>0</v>
      </c>
      <c r="M6963" s="16">
        <v>0</v>
      </c>
      <c r="N6963" s="85">
        <v>10</v>
      </c>
    </row>
    <row r="6964" spans="5:14" x14ac:dyDescent="0.2">
      <c r="E6964" s="4" t="s">
        <v>85</v>
      </c>
      <c r="F6964" s="5"/>
      <c r="G6964" s="6">
        <v>144</v>
      </c>
      <c r="H6964" s="8">
        <v>60</v>
      </c>
      <c r="I6964" s="1">
        <v>89</v>
      </c>
      <c r="J6964" s="1">
        <v>3</v>
      </c>
      <c r="K6964" s="1">
        <v>1</v>
      </c>
      <c r="L6964" s="1">
        <v>0</v>
      </c>
      <c r="M6964" s="1">
        <v>2</v>
      </c>
      <c r="N6964" s="9">
        <v>3</v>
      </c>
    </row>
    <row r="6965" spans="5:14" x14ac:dyDescent="0.2">
      <c r="E6965" s="11"/>
      <c r="F6965" s="10"/>
      <c r="G6965" s="7">
        <v>100</v>
      </c>
      <c r="H6965" s="18">
        <v>41.666666666666998</v>
      </c>
      <c r="I6965" s="2">
        <v>61.805555555555998</v>
      </c>
      <c r="J6965" s="2">
        <v>2.083333333333</v>
      </c>
      <c r="K6965" s="2">
        <v>0.694444444444</v>
      </c>
      <c r="L6965" s="16">
        <v>0</v>
      </c>
      <c r="M6965" s="2">
        <v>1.3888888888890001</v>
      </c>
      <c r="N6965" s="15">
        <v>2.083333333333</v>
      </c>
    </row>
    <row r="6966" spans="5:14" x14ac:dyDescent="0.2">
      <c r="E6966" s="4" t="s">
        <v>86</v>
      </c>
      <c r="F6966" s="5"/>
      <c r="G6966" s="6">
        <v>192</v>
      </c>
      <c r="H6966" s="8">
        <v>77</v>
      </c>
      <c r="I6966" s="1">
        <v>121</v>
      </c>
      <c r="J6966" s="1">
        <v>2</v>
      </c>
      <c r="K6966" s="1">
        <v>3</v>
      </c>
      <c r="L6966" s="1">
        <v>0</v>
      </c>
      <c r="M6966" s="1">
        <v>1</v>
      </c>
      <c r="N6966" s="9">
        <v>8</v>
      </c>
    </row>
    <row r="6967" spans="5:14" x14ac:dyDescent="0.2">
      <c r="E6967" s="11"/>
      <c r="F6967" s="10"/>
      <c r="G6967" s="7">
        <v>100</v>
      </c>
      <c r="H6967" s="18">
        <v>40.104166666666998</v>
      </c>
      <c r="I6967" s="2">
        <v>63.020833333333002</v>
      </c>
      <c r="J6967" s="2">
        <v>1.041666666667</v>
      </c>
      <c r="K6967" s="2">
        <v>1.5625</v>
      </c>
      <c r="L6967" s="16">
        <v>0</v>
      </c>
      <c r="M6967" s="2">
        <v>0.52083333333299997</v>
      </c>
      <c r="N6967" s="15">
        <v>4.166666666667</v>
      </c>
    </row>
    <row r="6968" spans="5:14" x14ac:dyDescent="0.2">
      <c r="E6968" s="4" t="s">
        <v>87</v>
      </c>
      <c r="F6968" s="5"/>
      <c r="G6968" s="6">
        <v>72</v>
      </c>
      <c r="H6968" s="8">
        <v>31</v>
      </c>
      <c r="I6968" s="1">
        <v>42</v>
      </c>
      <c r="J6968" s="1">
        <v>2</v>
      </c>
      <c r="K6968" s="1">
        <v>0</v>
      </c>
      <c r="L6968" s="1">
        <v>0</v>
      </c>
      <c r="M6968" s="1">
        <v>1</v>
      </c>
      <c r="N6968" s="9">
        <v>2</v>
      </c>
    </row>
    <row r="6969" spans="5:14" x14ac:dyDescent="0.2">
      <c r="E6969" s="11"/>
      <c r="F6969" s="10"/>
      <c r="G6969" s="7">
        <v>100</v>
      </c>
      <c r="H6969" s="18">
        <v>43.055555555555998</v>
      </c>
      <c r="I6969" s="2">
        <v>58.333333333333002</v>
      </c>
      <c r="J6969" s="2">
        <v>2.7777777777780002</v>
      </c>
      <c r="K6969" s="16">
        <v>0</v>
      </c>
      <c r="L6969" s="16">
        <v>0</v>
      </c>
      <c r="M6969" s="2">
        <v>1.3888888888890001</v>
      </c>
      <c r="N6969" s="15">
        <v>2.7777777777780002</v>
      </c>
    </row>
    <row r="6970" spans="5:14" x14ac:dyDescent="0.2">
      <c r="E6970" s="4" t="s">
        <v>88</v>
      </c>
      <c r="F6970" s="5"/>
      <c r="G6970" s="6">
        <v>36</v>
      </c>
      <c r="H6970" s="8">
        <v>16</v>
      </c>
      <c r="I6970" s="1">
        <v>18</v>
      </c>
      <c r="J6970" s="1">
        <v>0</v>
      </c>
      <c r="K6970" s="1">
        <v>2</v>
      </c>
      <c r="L6970" s="1">
        <v>0</v>
      </c>
      <c r="M6970" s="1">
        <v>2</v>
      </c>
      <c r="N6970" s="9">
        <v>1</v>
      </c>
    </row>
    <row r="6971" spans="5:14" x14ac:dyDescent="0.2">
      <c r="E6971" s="11"/>
      <c r="F6971" s="10"/>
      <c r="G6971" s="7">
        <v>100</v>
      </c>
      <c r="H6971" s="70">
        <v>44.444444444444002</v>
      </c>
      <c r="I6971" s="30">
        <v>50</v>
      </c>
      <c r="J6971" s="16">
        <v>0</v>
      </c>
      <c r="K6971" s="2">
        <v>5.5555555555560003</v>
      </c>
      <c r="L6971" s="16">
        <v>0</v>
      </c>
      <c r="M6971" s="2">
        <v>5.5555555555560003</v>
      </c>
      <c r="N6971" s="15">
        <v>2.7777777777780002</v>
      </c>
    </row>
    <row r="6972" spans="5:14" x14ac:dyDescent="0.2">
      <c r="E6972" s="4" t="s">
        <v>89</v>
      </c>
      <c r="F6972" s="5"/>
      <c r="G6972" s="6">
        <v>66</v>
      </c>
      <c r="H6972" s="8">
        <v>24</v>
      </c>
      <c r="I6972" s="1">
        <v>38</v>
      </c>
      <c r="J6972" s="1">
        <v>3</v>
      </c>
      <c r="K6972" s="1">
        <v>3</v>
      </c>
      <c r="L6972" s="1">
        <v>2</v>
      </c>
      <c r="M6972" s="1">
        <v>1</v>
      </c>
      <c r="N6972" s="9">
        <v>1</v>
      </c>
    </row>
    <row r="6973" spans="5:14" x14ac:dyDescent="0.2">
      <c r="E6973" s="11"/>
      <c r="F6973" s="10"/>
      <c r="G6973" s="7">
        <v>100</v>
      </c>
      <c r="H6973" s="18">
        <v>36.363636363635997</v>
      </c>
      <c r="I6973" s="2">
        <v>57.575757575757997</v>
      </c>
      <c r="J6973" s="2">
        <v>4.5454545454549997</v>
      </c>
      <c r="K6973" s="2">
        <v>4.5454545454549997</v>
      </c>
      <c r="L6973" s="2">
        <v>3.0303030303030001</v>
      </c>
      <c r="M6973" s="2">
        <v>1.5151515151520001</v>
      </c>
      <c r="N6973" s="15">
        <v>1.5151515151520001</v>
      </c>
    </row>
    <row r="6974" spans="5:14" x14ac:dyDescent="0.2">
      <c r="E6974" s="4" t="s">
        <v>90</v>
      </c>
      <c r="F6974" s="5"/>
      <c r="G6974" s="6">
        <v>54</v>
      </c>
      <c r="H6974" s="8">
        <v>22</v>
      </c>
      <c r="I6974" s="1">
        <v>29</v>
      </c>
      <c r="J6974" s="1">
        <v>0</v>
      </c>
      <c r="K6974" s="1">
        <v>2</v>
      </c>
      <c r="L6974" s="1">
        <v>1</v>
      </c>
      <c r="M6974" s="1">
        <v>3</v>
      </c>
      <c r="N6974" s="9">
        <v>0</v>
      </c>
    </row>
    <row r="6975" spans="5:14" x14ac:dyDescent="0.2">
      <c r="E6975" s="11"/>
      <c r="F6975" s="10"/>
      <c r="G6975" s="7">
        <v>100</v>
      </c>
      <c r="H6975" s="18">
        <v>40.740740740741003</v>
      </c>
      <c r="I6975" s="30">
        <v>53.703703703704001</v>
      </c>
      <c r="J6975" s="16">
        <v>0</v>
      </c>
      <c r="K6975" s="2">
        <v>3.7037037037039999</v>
      </c>
      <c r="L6975" s="2">
        <v>1.851851851852</v>
      </c>
      <c r="M6975" s="2">
        <v>5.5555555555560003</v>
      </c>
      <c r="N6975" s="48">
        <v>0</v>
      </c>
    </row>
    <row r="6976" spans="5:14" x14ac:dyDescent="0.2">
      <c r="E6976" s="4" t="s">
        <v>91</v>
      </c>
      <c r="F6976" s="5"/>
      <c r="G6976" s="6">
        <v>12</v>
      </c>
      <c r="H6976" s="8">
        <v>6</v>
      </c>
      <c r="I6976" s="1">
        <v>4</v>
      </c>
      <c r="J6976" s="1">
        <v>1</v>
      </c>
      <c r="K6976" s="1">
        <v>1</v>
      </c>
      <c r="L6976" s="1">
        <v>0</v>
      </c>
      <c r="M6976" s="1">
        <v>0</v>
      </c>
      <c r="N6976" s="9">
        <v>0</v>
      </c>
    </row>
    <row r="6977" spans="2:14" x14ac:dyDescent="0.2">
      <c r="E6977" s="45"/>
      <c r="F6977" s="51"/>
      <c r="G6977" s="81">
        <v>100</v>
      </c>
      <c r="H6977" s="158">
        <v>50</v>
      </c>
      <c r="I6977" s="108">
        <v>33.333333333333002</v>
      </c>
      <c r="J6977" s="124">
        <v>8.333333333333</v>
      </c>
      <c r="K6977" s="124">
        <v>8.333333333333</v>
      </c>
      <c r="L6977" s="62">
        <v>0</v>
      </c>
      <c r="M6977" s="62">
        <v>0</v>
      </c>
      <c r="N6977" s="116">
        <v>0</v>
      </c>
    </row>
    <row r="6979" spans="2:14" x14ac:dyDescent="0.2">
      <c r="B6979" s="40" t="str">
        <f xml:space="preserve"> HYPERLINK("#'目次'!B175", "[169]")</f>
        <v>[169]</v>
      </c>
      <c r="C6979" s="23" t="s">
        <v>302</v>
      </c>
    </row>
    <row r="6982" spans="2:14" x14ac:dyDescent="0.2">
      <c r="C6982" s="23" t="s">
        <v>14</v>
      </c>
    </row>
    <row r="6983" spans="2:14" ht="24" x14ac:dyDescent="0.2">
      <c r="D6983" s="195"/>
      <c r="E6983" s="196"/>
      <c r="F6983" s="196"/>
      <c r="G6983" s="37" t="s">
        <v>15</v>
      </c>
      <c r="H6983" s="33" t="s">
        <v>281</v>
      </c>
      <c r="I6983" s="13" t="s">
        <v>282</v>
      </c>
      <c r="J6983" s="13" t="s">
        <v>283</v>
      </c>
      <c r="K6983" s="13" t="s">
        <v>174</v>
      </c>
      <c r="L6983" s="13" t="s">
        <v>284</v>
      </c>
      <c r="M6983" s="13" t="s">
        <v>99</v>
      </c>
      <c r="N6983" s="38" t="s">
        <v>18</v>
      </c>
    </row>
    <row r="6984" spans="2:14" x14ac:dyDescent="0.2">
      <c r="D6984" s="197"/>
      <c r="E6984" s="198"/>
      <c r="F6984" s="198"/>
      <c r="G6984" s="35"/>
      <c r="H6984" s="39"/>
      <c r="I6984" s="14"/>
      <c r="J6984" s="14"/>
      <c r="K6984" s="14"/>
      <c r="L6984" s="14"/>
      <c r="M6984" s="14"/>
      <c r="N6984" s="34"/>
    </row>
    <row r="6985" spans="2:14" x14ac:dyDescent="0.2">
      <c r="D6985" s="78"/>
      <c r="E6985" s="79" t="s">
        <v>15</v>
      </c>
      <c r="F6985" s="66"/>
      <c r="G6985" s="36">
        <v>1200</v>
      </c>
      <c r="H6985" s="17">
        <v>441</v>
      </c>
      <c r="I6985" s="17">
        <v>724</v>
      </c>
      <c r="J6985" s="17">
        <v>19</v>
      </c>
      <c r="K6985" s="17">
        <v>23</v>
      </c>
      <c r="L6985" s="17">
        <v>8</v>
      </c>
      <c r="M6985" s="17">
        <v>20</v>
      </c>
      <c r="N6985" s="47">
        <v>55</v>
      </c>
    </row>
    <row r="6986" spans="2:14" x14ac:dyDescent="0.2">
      <c r="D6986" s="45"/>
      <c r="E6986" s="51"/>
      <c r="F6986" s="67"/>
      <c r="G6986" s="7">
        <v>100</v>
      </c>
      <c r="H6986" s="2">
        <v>36.75</v>
      </c>
      <c r="I6986" s="2">
        <v>60.333333333333002</v>
      </c>
      <c r="J6986" s="2">
        <v>1.583333333333</v>
      </c>
      <c r="K6986" s="2">
        <v>1.916666666667</v>
      </c>
      <c r="L6986" s="2">
        <v>0.66666666666700003</v>
      </c>
      <c r="M6986" s="2">
        <v>1.666666666667</v>
      </c>
      <c r="N6986" s="15">
        <v>4.583333333333</v>
      </c>
    </row>
    <row r="6987" spans="2:14" x14ac:dyDescent="0.2">
      <c r="D6987" s="199" t="s">
        <v>19</v>
      </c>
      <c r="E6987" s="22" t="s">
        <v>20</v>
      </c>
      <c r="F6987" s="21"/>
      <c r="G6987" s="19">
        <v>132</v>
      </c>
      <c r="H6987" s="27">
        <v>52</v>
      </c>
      <c r="I6987" s="3">
        <v>74</v>
      </c>
      <c r="J6987" s="3">
        <v>1</v>
      </c>
      <c r="K6987" s="3">
        <v>4</v>
      </c>
      <c r="L6987" s="3">
        <v>2</v>
      </c>
      <c r="M6987" s="3">
        <v>1</v>
      </c>
      <c r="N6987" s="26">
        <v>9</v>
      </c>
    </row>
    <row r="6988" spans="2:14" x14ac:dyDescent="0.2">
      <c r="D6988" s="200"/>
      <c r="E6988" s="11"/>
      <c r="F6988" s="10"/>
      <c r="G6988" s="7">
        <v>100</v>
      </c>
      <c r="H6988" s="18">
        <v>39.393939393939</v>
      </c>
      <c r="I6988" s="2">
        <v>56.060606060605998</v>
      </c>
      <c r="J6988" s="2">
        <v>0.75757575757600004</v>
      </c>
      <c r="K6988" s="2">
        <v>3.0303030303030001</v>
      </c>
      <c r="L6988" s="2">
        <v>1.5151515151520001</v>
      </c>
      <c r="M6988" s="2">
        <v>0.75757575757600004</v>
      </c>
      <c r="N6988" s="15">
        <v>6.8181818181820004</v>
      </c>
    </row>
    <row r="6989" spans="2:14" x14ac:dyDescent="0.2">
      <c r="D6989" s="200"/>
      <c r="E6989" s="4" t="s">
        <v>21</v>
      </c>
      <c r="F6989" s="5"/>
      <c r="G6989" s="6">
        <v>444</v>
      </c>
      <c r="H6989" s="8">
        <v>146</v>
      </c>
      <c r="I6989" s="1">
        <v>278</v>
      </c>
      <c r="J6989" s="1">
        <v>9</v>
      </c>
      <c r="K6989" s="1">
        <v>7</v>
      </c>
      <c r="L6989" s="1">
        <v>4</v>
      </c>
      <c r="M6989" s="1">
        <v>9</v>
      </c>
      <c r="N6989" s="9">
        <v>25</v>
      </c>
    </row>
    <row r="6990" spans="2:14" x14ac:dyDescent="0.2">
      <c r="D6990" s="200"/>
      <c r="E6990" s="11"/>
      <c r="F6990" s="10"/>
      <c r="G6990" s="7">
        <v>100</v>
      </c>
      <c r="H6990" s="18">
        <v>32.882882882883003</v>
      </c>
      <c r="I6990" s="2">
        <v>62.612612612612999</v>
      </c>
      <c r="J6990" s="2">
        <v>2.0270270270270001</v>
      </c>
      <c r="K6990" s="2">
        <v>1.5765765765769999</v>
      </c>
      <c r="L6990" s="2">
        <v>0.90090090090099995</v>
      </c>
      <c r="M6990" s="2">
        <v>2.0270270270270001</v>
      </c>
      <c r="N6990" s="15">
        <v>5.6306306306309999</v>
      </c>
    </row>
    <row r="6991" spans="2:14" x14ac:dyDescent="0.2">
      <c r="D6991" s="200"/>
      <c r="E6991" s="4" t="s">
        <v>22</v>
      </c>
      <c r="F6991" s="5"/>
      <c r="G6991" s="6">
        <v>192</v>
      </c>
      <c r="H6991" s="8">
        <v>81</v>
      </c>
      <c r="I6991" s="1">
        <v>110</v>
      </c>
      <c r="J6991" s="1">
        <v>2</v>
      </c>
      <c r="K6991" s="1">
        <v>2</v>
      </c>
      <c r="L6991" s="1">
        <v>0</v>
      </c>
      <c r="M6991" s="1">
        <v>3</v>
      </c>
      <c r="N6991" s="9">
        <v>8</v>
      </c>
    </row>
    <row r="6992" spans="2:14" x14ac:dyDescent="0.2">
      <c r="D6992" s="200"/>
      <c r="E6992" s="11"/>
      <c r="F6992" s="10"/>
      <c r="G6992" s="7">
        <v>100</v>
      </c>
      <c r="H6992" s="70">
        <v>42.1875</v>
      </c>
      <c r="I6992" s="2">
        <v>57.291666666666998</v>
      </c>
      <c r="J6992" s="2">
        <v>1.041666666667</v>
      </c>
      <c r="K6992" s="2">
        <v>1.041666666667</v>
      </c>
      <c r="L6992" s="16">
        <v>0</v>
      </c>
      <c r="M6992" s="2">
        <v>1.5625</v>
      </c>
      <c r="N6992" s="15">
        <v>4.166666666667</v>
      </c>
    </row>
    <row r="6993" spans="4:14" x14ac:dyDescent="0.2">
      <c r="D6993" s="200"/>
      <c r="E6993" s="4" t="s">
        <v>23</v>
      </c>
      <c r="F6993" s="5"/>
      <c r="G6993" s="6">
        <v>192</v>
      </c>
      <c r="H6993" s="8">
        <v>73</v>
      </c>
      <c r="I6993" s="1">
        <v>123</v>
      </c>
      <c r="J6993" s="1">
        <v>2</v>
      </c>
      <c r="K6993" s="1">
        <v>3</v>
      </c>
      <c r="L6993" s="1">
        <v>0</v>
      </c>
      <c r="M6993" s="1">
        <v>1</v>
      </c>
      <c r="N6993" s="9">
        <v>8</v>
      </c>
    </row>
    <row r="6994" spans="4:14" x14ac:dyDescent="0.2">
      <c r="D6994" s="200"/>
      <c r="E6994" s="11"/>
      <c r="F6994" s="10"/>
      <c r="G6994" s="7">
        <v>100</v>
      </c>
      <c r="H6994" s="18">
        <v>38.020833333333002</v>
      </c>
      <c r="I6994" s="2">
        <v>64.0625</v>
      </c>
      <c r="J6994" s="2">
        <v>1.041666666667</v>
      </c>
      <c r="K6994" s="2">
        <v>1.5625</v>
      </c>
      <c r="L6994" s="16">
        <v>0</v>
      </c>
      <c r="M6994" s="2">
        <v>0.52083333333299997</v>
      </c>
      <c r="N6994" s="15">
        <v>4.166666666667</v>
      </c>
    </row>
    <row r="6995" spans="4:14" x14ac:dyDescent="0.2">
      <c r="D6995" s="200"/>
      <c r="E6995" s="4" t="s">
        <v>24</v>
      </c>
      <c r="F6995" s="5"/>
      <c r="G6995" s="6">
        <v>240</v>
      </c>
      <c r="H6995" s="8">
        <v>89</v>
      </c>
      <c r="I6995" s="1">
        <v>139</v>
      </c>
      <c r="J6995" s="1">
        <v>5</v>
      </c>
      <c r="K6995" s="1">
        <v>7</v>
      </c>
      <c r="L6995" s="1">
        <v>2</v>
      </c>
      <c r="M6995" s="1">
        <v>6</v>
      </c>
      <c r="N6995" s="9">
        <v>5</v>
      </c>
    </row>
    <row r="6996" spans="4:14" x14ac:dyDescent="0.2">
      <c r="D6996" s="200"/>
      <c r="E6996" s="11"/>
      <c r="F6996" s="10"/>
      <c r="G6996" s="7">
        <v>100</v>
      </c>
      <c r="H6996" s="18">
        <v>37.083333333333002</v>
      </c>
      <c r="I6996" s="2">
        <v>57.916666666666998</v>
      </c>
      <c r="J6996" s="2">
        <v>2.083333333333</v>
      </c>
      <c r="K6996" s="2">
        <v>2.916666666667</v>
      </c>
      <c r="L6996" s="2">
        <v>0.83333333333299997</v>
      </c>
      <c r="M6996" s="2">
        <v>2.5</v>
      </c>
      <c r="N6996" s="15">
        <v>2.083333333333</v>
      </c>
    </row>
    <row r="6997" spans="4:14" x14ac:dyDescent="0.2">
      <c r="D6997" s="199" t="s">
        <v>25</v>
      </c>
      <c r="E6997" s="22" t="s">
        <v>26</v>
      </c>
      <c r="F6997" s="21"/>
      <c r="G6997" s="19">
        <v>348</v>
      </c>
      <c r="H6997" s="27">
        <v>116</v>
      </c>
      <c r="I6997" s="3">
        <v>226</v>
      </c>
      <c r="J6997" s="3">
        <v>7</v>
      </c>
      <c r="K6997" s="3">
        <v>6</v>
      </c>
      <c r="L6997" s="3">
        <v>4</v>
      </c>
      <c r="M6997" s="3">
        <v>5</v>
      </c>
      <c r="N6997" s="26">
        <v>15</v>
      </c>
    </row>
    <row r="6998" spans="4:14" x14ac:dyDescent="0.2">
      <c r="D6998" s="200"/>
      <c r="E6998" s="11"/>
      <c r="F6998" s="10"/>
      <c r="G6998" s="7">
        <v>100</v>
      </c>
      <c r="H6998" s="18">
        <v>33.333333333333002</v>
      </c>
      <c r="I6998" s="2">
        <v>64.942528735631996</v>
      </c>
      <c r="J6998" s="2">
        <v>2.0114942528739999</v>
      </c>
      <c r="K6998" s="2">
        <v>1.7241379310339999</v>
      </c>
      <c r="L6998" s="2">
        <v>1.149425287356</v>
      </c>
      <c r="M6998" s="2">
        <v>1.4367816091950001</v>
      </c>
      <c r="N6998" s="15">
        <v>4.3103448275860003</v>
      </c>
    </row>
    <row r="6999" spans="4:14" x14ac:dyDescent="0.2">
      <c r="D6999" s="200"/>
      <c r="E6999" s="4" t="s">
        <v>27</v>
      </c>
      <c r="F6999" s="5"/>
      <c r="G6999" s="6">
        <v>378</v>
      </c>
      <c r="H6999" s="8">
        <v>127</v>
      </c>
      <c r="I6999" s="1">
        <v>235</v>
      </c>
      <c r="J6999" s="1">
        <v>8</v>
      </c>
      <c r="K6999" s="1">
        <v>6</v>
      </c>
      <c r="L6999" s="1">
        <v>1</v>
      </c>
      <c r="M6999" s="1">
        <v>10</v>
      </c>
      <c r="N6999" s="9">
        <v>13</v>
      </c>
    </row>
    <row r="7000" spans="4:14" x14ac:dyDescent="0.2">
      <c r="D7000" s="200"/>
      <c r="E7000" s="11"/>
      <c r="F7000" s="10"/>
      <c r="G7000" s="7">
        <v>100</v>
      </c>
      <c r="H7000" s="18">
        <v>33.597883597884</v>
      </c>
      <c r="I7000" s="2">
        <v>62.169312169312001</v>
      </c>
      <c r="J7000" s="2">
        <v>2.1164021164019999</v>
      </c>
      <c r="K7000" s="2">
        <v>1.587301587302</v>
      </c>
      <c r="L7000" s="2">
        <v>0.26455026455000002</v>
      </c>
      <c r="M7000" s="2">
        <v>2.645502645503</v>
      </c>
      <c r="N7000" s="15">
        <v>3.4391534391529999</v>
      </c>
    </row>
    <row r="7001" spans="4:14" x14ac:dyDescent="0.2">
      <c r="D7001" s="200"/>
      <c r="E7001" s="4" t="s">
        <v>28</v>
      </c>
      <c r="F7001" s="5"/>
      <c r="G7001" s="6">
        <v>372</v>
      </c>
      <c r="H7001" s="8">
        <v>151</v>
      </c>
      <c r="I7001" s="1">
        <v>211</v>
      </c>
      <c r="J7001" s="1">
        <v>3</v>
      </c>
      <c r="K7001" s="1">
        <v>6</v>
      </c>
      <c r="L7001" s="1">
        <v>3</v>
      </c>
      <c r="M7001" s="1">
        <v>3</v>
      </c>
      <c r="N7001" s="9">
        <v>23</v>
      </c>
    </row>
    <row r="7002" spans="4:14" x14ac:dyDescent="0.2">
      <c r="D7002" s="200"/>
      <c r="E7002" s="11"/>
      <c r="F7002" s="10"/>
      <c r="G7002" s="7">
        <v>100</v>
      </c>
      <c r="H7002" s="18">
        <v>40.591397849461998</v>
      </c>
      <c r="I7002" s="2">
        <v>56.720430107527001</v>
      </c>
      <c r="J7002" s="2">
        <v>0.80645161290300005</v>
      </c>
      <c r="K7002" s="2">
        <v>1.6129032258060001</v>
      </c>
      <c r="L7002" s="2">
        <v>0.80645161290300005</v>
      </c>
      <c r="M7002" s="2">
        <v>0.80645161290300005</v>
      </c>
      <c r="N7002" s="15">
        <v>6.1827956989250001</v>
      </c>
    </row>
    <row r="7003" spans="4:14" x14ac:dyDescent="0.2">
      <c r="D7003" s="200"/>
      <c r="E7003" s="4" t="s">
        <v>29</v>
      </c>
      <c r="F7003" s="5"/>
      <c r="G7003" s="6">
        <v>102</v>
      </c>
      <c r="H7003" s="8">
        <v>47</v>
      </c>
      <c r="I7003" s="1">
        <v>52</v>
      </c>
      <c r="J7003" s="1">
        <v>1</v>
      </c>
      <c r="K7003" s="1">
        <v>5</v>
      </c>
      <c r="L7003" s="1">
        <v>0</v>
      </c>
      <c r="M7003" s="1">
        <v>2</v>
      </c>
      <c r="N7003" s="9">
        <v>4</v>
      </c>
    </row>
    <row r="7004" spans="4:14" x14ac:dyDescent="0.2">
      <c r="D7004" s="200"/>
      <c r="E7004" s="11"/>
      <c r="F7004" s="10"/>
      <c r="G7004" s="7">
        <v>100</v>
      </c>
      <c r="H7004" s="70">
        <v>46.078431372548998</v>
      </c>
      <c r="I7004" s="30">
        <v>50.980392156862997</v>
      </c>
      <c r="J7004" s="2">
        <v>0.98039215686299996</v>
      </c>
      <c r="K7004" s="2">
        <v>4.9019607843140003</v>
      </c>
      <c r="L7004" s="16">
        <v>0</v>
      </c>
      <c r="M7004" s="2">
        <v>1.9607843137250001</v>
      </c>
      <c r="N7004" s="15">
        <v>3.9215686274510002</v>
      </c>
    </row>
    <row r="7005" spans="4:14" x14ac:dyDescent="0.2">
      <c r="D7005" s="199" t="s">
        <v>30</v>
      </c>
      <c r="E7005" s="22" t="s">
        <v>31</v>
      </c>
      <c r="F7005" s="21"/>
      <c r="G7005" s="19">
        <v>592</v>
      </c>
      <c r="H7005" s="27">
        <v>236</v>
      </c>
      <c r="I7005" s="3">
        <v>332</v>
      </c>
      <c r="J7005" s="3">
        <v>12</v>
      </c>
      <c r="K7005" s="3">
        <v>10</v>
      </c>
      <c r="L7005" s="3">
        <v>4</v>
      </c>
      <c r="M7005" s="3">
        <v>9</v>
      </c>
      <c r="N7005" s="26">
        <v>33</v>
      </c>
    </row>
    <row r="7006" spans="4:14" x14ac:dyDescent="0.2">
      <c r="D7006" s="200"/>
      <c r="E7006" s="11"/>
      <c r="F7006" s="10"/>
      <c r="G7006" s="7">
        <v>100</v>
      </c>
      <c r="H7006" s="18">
        <v>39.864864864864998</v>
      </c>
      <c r="I7006" s="2">
        <v>56.081081081081003</v>
      </c>
      <c r="J7006" s="2">
        <v>2.0270270270270001</v>
      </c>
      <c r="K7006" s="2">
        <v>1.6891891891890001</v>
      </c>
      <c r="L7006" s="2">
        <v>0.67567567567599995</v>
      </c>
      <c r="M7006" s="2">
        <v>1.5202702702699999</v>
      </c>
      <c r="N7006" s="15">
        <v>5.5743243243240004</v>
      </c>
    </row>
    <row r="7007" spans="4:14" x14ac:dyDescent="0.2">
      <c r="D7007" s="200"/>
      <c r="E7007" s="4" t="s">
        <v>32</v>
      </c>
      <c r="F7007" s="5"/>
      <c r="G7007" s="6">
        <v>608</v>
      </c>
      <c r="H7007" s="8">
        <v>205</v>
      </c>
      <c r="I7007" s="1">
        <v>392</v>
      </c>
      <c r="J7007" s="1">
        <v>7</v>
      </c>
      <c r="K7007" s="1">
        <v>13</v>
      </c>
      <c r="L7007" s="1">
        <v>4</v>
      </c>
      <c r="M7007" s="1">
        <v>11</v>
      </c>
      <c r="N7007" s="9">
        <v>22</v>
      </c>
    </row>
    <row r="7008" spans="4:14" x14ac:dyDescent="0.2">
      <c r="D7008" s="200"/>
      <c r="E7008" s="11"/>
      <c r="F7008" s="10"/>
      <c r="G7008" s="7">
        <v>100</v>
      </c>
      <c r="H7008" s="18">
        <v>33.717105263157997</v>
      </c>
      <c r="I7008" s="2">
        <v>64.473684210526002</v>
      </c>
      <c r="J7008" s="2">
        <v>1.151315789474</v>
      </c>
      <c r="K7008" s="2">
        <v>2.1381578947370001</v>
      </c>
      <c r="L7008" s="2">
        <v>0.65789473684199995</v>
      </c>
      <c r="M7008" s="2">
        <v>1.8092105263160001</v>
      </c>
      <c r="N7008" s="15">
        <v>3.6184210526320002</v>
      </c>
    </row>
    <row r="7009" spans="2:14" x14ac:dyDescent="0.2">
      <c r="D7009" s="199" t="s">
        <v>33</v>
      </c>
      <c r="E7009" s="22" t="s">
        <v>34</v>
      </c>
      <c r="F7009" s="21"/>
      <c r="G7009" s="19">
        <v>74</v>
      </c>
      <c r="H7009" s="27">
        <v>50</v>
      </c>
      <c r="I7009" s="3">
        <v>12</v>
      </c>
      <c r="J7009" s="3">
        <v>2</v>
      </c>
      <c r="K7009" s="3">
        <v>2</v>
      </c>
      <c r="L7009" s="3">
        <v>1</v>
      </c>
      <c r="M7009" s="3">
        <v>6</v>
      </c>
      <c r="N7009" s="26">
        <v>6</v>
      </c>
    </row>
    <row r="7010" spans="2:14" x14ac:dyDescent="0.2">
      <c r="D7010" s="200"/>
      <c r="E7010" s="11"/>
      <c r="F7010" s="10"/>
      <c r="G7010" s="7">
        <v>100</v>
      </c>
      <c r="H7010" s="75">
        <v>67.567567567568005</v>
      </c>
      <c r="I7010" s="50">
        <v>16.216216216216001</v>
      </c>
      <c r="J7010" s="2">
        <v>2.7027027027030002</v>
      </c>
      <c r="K7010" s="2">
        <v>2.7027027027030002</v>
      </c>
      <c r="L7010" s="2">
        <v>1.351351351351</v>
      </c>
      <c r="M7010" s="25">
        <v>8.1081081081080004</v>
      </c>
      <c r="N7010" s="15">
        <v>8.1081081081080004</v>
      </c>
    </row>
    <row r="7011" spans="2:14" x14ac:dyDescent="0.2">
      <c r="D7011" s="200"/>
      <c r="E7011" s="4" t="s">
        <v>35</v>
      </c>
      <c r="F7011" s="5"/>
      <c r="G7011" s="6">
        <v>148</v>
      </c>
      <c r="H7011" s="8">
        <v>55</v>
      </c>
      <c r="I7011" s="1">
        <v>85</v>
      </c>
      <c r="J7011" s="1">
        <v>6</v>
      </c>
      <c r="K7011" s="1">
        <v>1</v>
      </c>
      <c r="L7011" s="1">
        <v>2</v>
      </c>
      <c r="M7011" s="1">
        <v>4</v>
      </c>
      <c r="N7011" s="9">
        <v>10</v>
      </c>
    </row>
    <row r="7012" spans="2:14" x14ac:dyDescent="0.2">
      <c r="D7012" s="200"/>
      <c r="E7012" s="11"/>
      <c r="F7012" s="10"/>
      <c r="G7012" s="7">
        <v>100</v>
      </c>
      <c r="H7012" s="18">
        <v>37.162162162161998</v>
      </c>
      <c r="I7012" s="2">
        <v>57.432432432432002</v>
      </c>
      <c r="J7012" s="2">
        <v>4.0540540540540002</v>
      </c>
      <c r="K7012" s="2">
        <v>0.67567567567599995</v>
      </c>
      <c r="L7012" s="2">
        <v>1.351351351351</v>
      </c>
      <c r="M7012" s="2">
        <v>2.7027027027030002</v>
      </c>
      <c r="N7012" s="15">
        <v>6.7567567567570004</v>
      </c>
    </row>
    <row r="7013" spans="2:14" x14ac:dyDescent="0.2">
      <c r="D7013" s="200"/>
      <c r="E7013" s="4" t="s">
        <v>36</v>
      </c>
      <c r="F7013" s="5"/>
      <c r="G7013" s="6">
        <v>187</v>
      </c>
      <c r="H7013" s="8">
        <v>52</v>
      </c>
      <c r="I7013" s="1">
        <v>126</v>
      </c>
      <c r="J7013" s="1">
        <v>4</v>
      </c>
      <c r="K7013" s="1">
        <v>7</v>
      </c>
      <c r="L7013" s="1">
        <v>2</v>
      </c>
      <c r="M7013" s="1">
        <v>4</v>
      </c>
      <c r="N7013" s="9">
        <v>6</v>
      </c>
    </row>
    <row r="7014" spans="2:14" x14ac:dyDescent="0.2">
      <c r="D7014" s="200"/>
      <c r="E7014" s="11"/>
      <c r="F7014" s="10"/>
      <c r="G7014" s="7">
        <v>100</v>
      </c>
      <c r="H7014" s="72">
        <v>27.807486631016001</v>
      </c>
      <c r="I7014" s="25">
        <v>67.379679144384994</v>
      </c>
      <c r="J7014" s="2">
        <v>2.1390374331549999</v>
      </c>
      <c r="K7014" s="2">
        <v>3.7433155080209999</v>
      </c>
      <c r="L7014" s="2">
        <v>1.069518716578</v>
      </c>
      <c r="M7014" s="2">
        <v>2.1390374331549999</v>
      </c>
      <c r="N7014" s="15">
        <v>3.208556149733</v>
      </c>
    </row>
    <row r="7015" spans="2:14" x14ac:dyDescent="0.2">
      <c r="D7015" s="200"/>
      <c r="E7015" s="4" t="s">
        <v>37</v>
      </c>
      <c r="F7015" s="5"/>
      <c r="G7015" s="6">
        <v>221</v>
      </c>
      <c r="H7015" s="8">
        <v>58</v>
      </c>
      <c r="I7015" s="1">
        <v>163</v>
      </c>
      <c r="J7015" s="1">
        <v>4</v>
      </c>
      <c r="K7015" s="1">
        <v>5</v>
      </c>
      <c r="L7015" s="1">
        <v>1</v>
      </c>
      <c r="M7015" s="1">
        <v>0</v>
      </c>
      <c r="N7015" s="9">
        <v>4</v>
      </c>
    </row>
    <row r="7016" spans="2:14" x14ac:dyDescent="0.2">
      <c r="D7016" s="200"/>
      <c r="E7016" s="11"/>
      <c r="F7016" s="10"/>
      <c r="G7016" s="7">
        <v>100</v>
      </c>
      <c r="H7016" s="97">
        <v>26.244343891402998</v>
      </c>
      <c r="I7016" s="41">
        <v>73.755656108596995</v>
      </c>
      <c r="J7016" s="2">
        <v>1.8099547511309999</v>
      </c>
      <c r="K7016" s="2">
        <v>2.262443438914</v>
      </c>
      <c r="L7016" s="2">
        <v>0.452488687783</v>
      </c>
      <c r="M7016" s="16">
        <v>0</v>
      </c>
      <c r="N7016" s="15">
        <v>1.8099547511309999</v>
      </c>
    </row>
    <row r="7017" spans="2:14" x14ac:dyDescent="0.2">
      <c r="D7017" s="200"/>
      <c r="E7017" s="4" t="s">
        <v>38</v>
      </c>
      <c r="F7017" s="5"/>
      <c r="G7017" s="6">
        <v>186</v>
      </c>
      <c r="H7017" s="8">
        <v>61</v>
      </c>
      <c r="I7017" s="1">
        <v>129</v>
      </c>
      <c r="J7017" s="1">
        <v>2</v>
      </c>
      <c r="K7017" s="1">
        <v>5</v>
      </c>
      <c r="L7017" s="1">
        <v>2</v>
      </c>
      <c r="M7017" s="1">
        <v>1</v>
      </c>
      <c r="N7017" s="9">
        <v>6</v>
      </c>
    </row>
    <row r="7018" spans="2:14" x14ac:dyDescent="0.2">
      <c r="D7018" s="200"/>
      <c r="E7018" s="11"/>
      <c r="F7018" s="10"/>
      <c r="G7018" s="7">
        <v>100</v>
      </c>
      <c r="H7018" s="18">
        <v>32.795698924730999</v>
      </c>
      <c r="I7018" s="25">
        <v>69.354838709676997</v>
      </c>
      <c r="J7018" s="2">
        <v>1.0752688172039999</v>
      </c>
      <c r="K7018" s="2">
        <v>2.6881720430109999</v>
      </c>
      <c r="L7018" s="2">
        <v>1.0752688172039999</v>
      </c>
      <c r="M7018" s="2">
        <v>0.53763440860199996</v>
      </c>
      <c r="N7018" s="15">
        <v>3.2258064516129998</v>
      </c>
    </row>
    <row r="7019" spans="2:14" x14ac:dyDescent="0.2">
      <c r="D7019" s="200"/>
      <c r="E7019" s="4" t="s">
        <v>39</v>
      </c>
      <c r="F7019" s="5"/>
      <c r="G7019" s="6">
        <v>223</v>
      </c>
      <c r="H7019" s="8">
        <v>80</v>
      </c>
      <c r="I7019" s="1">
        <v>148</v>
      </c>
      <c r="J7019" s="1">
        <v>0</v>
      </c>
      <c r="K7019" s="1">
        <v>1</v>
      </c>
      <c r="L7019" s="1">
        <v>0</v>
      </c>
      <c r="M7019" s="1">
        <v>2</v>
      </c>
      <c r="N7019" s="9">
        <v>8</v>
      </c>
    </row>
    <row r="7020" spans="2:14" x14ac:dyDescent="0.2">
      <c r="D7020" s="200"/>
      <c r="E7020" s="11"/>
      <c r="F7020" s="10"/>
      <c r="G7020" s="7">
        <v>100</v>
      </c>
      <c r="H7020" s="18">
        <v>35.874439461883</v>
      </c>
      <c r="I7020" s="25">
        <v>66.367713004484003</v>
      </c>
      <c r="J7020" s="16">
        <v>0</v>
      </c>
      <c r="K7020" s="2">
        <v>0.44843049327399997</v>
      </c>
      <c r="L7020" s="16">
        <v>0</v>
      </c>
      <c r="M7020" s="2">
        <v>0.89686098654699997</v>
      </c>
      <c r="N7020" s="15">
        <v>3.5874439461879999</v>
      </c>
    </row>
    <row r="7021" spans="2:14" x14ac:dyDescent="0.2">
      <c r="D7021" s="200"/>
      <c r="E7021" s="4" t="s">
        <v>40</v>
      </c>
      <c r="F7021" s="5"/>
      <c r="G7021" s="6">
        <v>161</v>
      </c>
      <c r="H7021" s="8">
        <v>85</v>
      </c>
      <c r="I7021" s="1">
        <v>61</v>
      </c>
      <c r="J7021" s="1">
        <v>1</v>
      </c>
      <c r="K7021" s="1">
        <v>2</v>
      </c>
      <c r="L7021" s="1">
        <v>0</v>
      </c>
      <c r="M7021" s="1">
        <v>3</v>
      </c>
      <c r="N7021" s="9">
        <v>15</v>
      </c>
    </row>
    <row r="7022" spans="2:14" x14ac:dyDescent="0.2">
      <c r="D7022" s="201"/>
      <c r="E7022" s="45"/>
      <c r="F7022" s="51"/>
      <c r="G7022" s="81">
        <v>100</v>
      </c>
      <c r="H7022" s="158">
        <v>52.795031055900999</v>
      </c>
      <c r="I7022" s="108">
        <v>37.888198757764002</v>
      </c>
      <c r="J7022" s="64">
        <v>0.62111801242200004</v>
      </c>
      <c r="K7022" s="64">
        <v>1.242236024845</v>
      </c>
      <c r="L7022" s="62">
        <v>0</v>
      </c>
      <c r="M7022" s="64">
        <v>1.8633540372670001</v>
      </c>
      <c r="N7022" s="106">
        <v>9.3167701863350008</v>
      </c>
    </row>
    <row r="7024" spans="2:14" x14ac:dyDescent="0.2">
      <c r="B7024" s="40" t="str">
        <f xml:space="preserve"> HYPERLINK("#'目次'!B176", "[170]")</f>
        <v>[170]</v>
      </c>
      <c r="C7024" s="23" t="s">
        <v>302</v>
      </c>
    </row>
    <row r="7027" spans="3:14" x14ac:dyDescent="0.2">
      <c r="C7027" s="23" t="s">
        <v>48</v>
      </c>
    </row>
    <row r="7028" spans="3:14" ht="24" x14ac:dyDescent="0.2">
      <c r="D7028" s="195"/>
      <c r="E7028" s="196"/>
      <c r="F7028" s="196"/>
      <c r="G7028" s="37" t="s">
        <v>15</v>
      </c>
      <c r="H7028" s="33" t="s">
        <v>281</v>
      </c>
      <c r="I7028" s="13" t="s">
        <v>282</v>
      </c>
      <c r="J7028" s="13" t="s">
        <v>283</v>
      </c>
      <c r="K7028" s="13" t="s">
        <v>174</v>
      </c>
      <c r="L7028" s="13" t="s">
        <v>284</v>
      </c>
      <c r="M7028" s="13" t="s">
        <v>99</v>
      </c>
      <c r="N7028" s="38" t="s">
        <v>18</v>
      </c>
    </row>
    <row r="7029" spans="3:14" x14ac:dyDescent="0.2">
      <c r="D7029" s="197"/>
      <c r="E7029" s="198"/>
      <c r="F7029" s="198"/>
      <c r="G7029" s="35"/>
      <c r="H7029" s="39"/>
      <c r="I7029" s="14"/>
      <c r="J7029" s="14"/>
      <c r="K7029" s="14"/>
      <c r="L7029" s="14"/>
      <c r="M7029" s="14"/>
      <c r="N7029" s="34"/>
    </row>
    <row r="7030" spans="3:14" x14ac:dyDescent="0.2">
      <c r="D7030" s="78"/>
      <c r="E7030" s="79" t="s">
        <v>15</v>
      </c>
      <c r="F7030" s="66"/>
      <c r="G7030" s="36">
        <v>1200</v>
      </c>
      <c r="H7030" s="17">
        <v>441</v>
      </c>
      <c r="I7030" s="17">
        <v>724</v>
      </c>
      <c r="J7030" s="17">
        <v>19</v>
      </c>
      <c r="K7030" s="17">
        <v>23</v>
      </c>
      <c r="L7030" s="17">
        <v>8</v>
      </c>
      <c r="M7030" s="17">
        <v>20</v>
      </c>
      <c r="N7030" s="47">
        <v>55</v>
      </c>
    </row>
    <row r="7031" spans="3:14" x14ac:dyDescent="0.2">
      <c r="D7031" s="45"/>
      <c r="E7031" s="51"/>
      <c r="F7031" s="67"/>
      <c r="G7031" s="7">
        <v>100</v>
      </c>
      <c r="H7031" s="2">
        <v>36.75</v>
      </c>
      <c r="I7031" s="2">
        <v>60.333333333333002</v>
      </c>
      <c r="J7031" s="2">
        <v>1.583333333333</v>
      </c>
      <c r="K7031" s="2">
        <v>1.916666666667</v>
      </c>
      <c r="L7031" s="2">
        <v>0.66666666666700003</v>
      </c>
      <c r="M7031" s="2">
        <v>1.666666666667</v>
      </c>
      <c r="N7031" s="15">
        <v>4.583333333333</v>
      </c>
    </row>
    <row r="7032" spans="3:14" x14ac:dyDescent="0.2">
      <c r="D7032" s="199" t="s">
        <v>49</v>
      </c>
      <c r="E7032" s="22" t="s">
        <v>50</v>
      </c>
      <c r="F7032" s="21"/>
      <c r="G7032" s="19">
        <v>15</v>
      </c>
      <c r="H7032" s="27">
        <v>9</v>
      </c>
      <c r="I7032" s="3">
        <v>3</v>
      </c>
      <c r="J7032" s="3">
        <v>0</v>
      </c>
      <c r="K7032" s="3">
        <v>2</v>
      </c>
      <c r="L7032" s="3">
        <v>0</v>
      </c>
      <c r="M7032" s="3">
        <v>1</v>
      </c>
      <c r="N7032" s="26">
        <v>0</v>
      </c>
    </row>
    <row r="7033" spans="3:14" x14ac:dyDescent="0.2">
      <c r="D7033" s="200"/>
      <c r="E7033" s="11"/>
      <c r="F7033" s="10"/>
      <c r="G7033" s="7">
        <v>100</v>
      </c>
      <c r="H7033" s="75">
        <v>60</v>
      </c>
      <c r="I7033" s="50">
        <v>20</v>
      </c>
      <c r="J7033" s="16">
        <v>0</v>
      </c>
      <c r="K7033" s="41">
        <v>13.333333333333</v>
      </c>
      <c r="L7033" s="16">
        <v>0</v>
      </c>
      <c r="M7033" s="25">
        <v>6.666666666667</v>
      </c>
      <c r="N7033" s="48">
        <v>0</v>
      </c>
    </row>
    <row r="7034" spans="3:14" x14ac:dyDescent="0.2">
      <c r="D7034" s="200"/>
      <c r="E7034" s="4" t="s">
        <v>51</v>
      </c>
      <c r="F7034" s="5"/>
      <c r="G7034" s="6">
        <v>142</v>
      </c>
      <c r="H7034" s="8">
        <v>55</v>
      </c>
      <c r="I7034" s="1">
        <v>87</v>
      </c>
      <c r="J7034" s="1">
        <v>3</v>
      </c>
      <c r="K7034" s="1">
        <v>4</v>
      </c>
      <c r="L7034" s="1">
        <v>0</v>
      </c>
      <c r="M7034" s="1">
        <v>2</v>
      </c>
      <c r="N7034" s="9">
        <v>9</v>
      </c>
    </row>
    <row r="7035" spans="3:14" x14ac:dyDescent="0.2">
      <c r="D7035" s="200"/>
      <c r="E7035" s="11"/>
      <c r="F7035" s="10"/>
      <c r="G7035" s="7">
        <v>100</v>
      </c>
      <c r="H7035" s="18">
        <v>38.732394366196999</v>
      </c>
      <c r="I7035" s="2">
        <v>61.267605633803001</v>
      </c>
      <c r="J7035" s="2">
        <v>2.112676056338</v>
      </c>
      <c r="K7035" s="2">
        <v>2.8169014084509998</v>
      </c>
      <c r="L7035" s="16">
        <v>0</v>
      </c>
      <c r="M7035" s="2">
        <v>1.4084507042250001</v>
      </c>
      <c r="N7035" s="15">
        <v>6.3380281690139997</v>
      </c>
    </row>
    <row r="7036" spans="3:14" x14ac:dyDescent="0.2">
      <c r="D7036" s="200"/>
      <c r="E7036" s="4" t="s">
        <v>52</v>
      </c>
      <c r="F7036" s="5"/>
      <c r="G7036" s="6">
        <v>26</v>
      </c>
      <c r="H7036" s="8">
        <v>3</v>
      </c>
      <c r="I7036" s="1">
        <v>20</v>
      </c>
      <c r="J7036" s="1">
        <v>0</v>
      </c>
      <c r="K7036" s="1">
        <v>1</v>
      </c>
      <c r="L7036" s="1">
        <v>0</v>
      </c>
      <c r="M7036" s="1">
        <v>2</v>
      </c>
      <c r="N7036" s="9">
        <v>1</v>
      </c>
    </row>
    <row r="7037" spans="3:14" x14ac:dyDescent="0.2">
      <c r="D7037" s="200"/>
      <c r="E7037" s="11"/>
      <c r="F7037" s="10"/>
      <c r="G7037" s="7">
        <v>100</v>
      </c>
      <c r="H7037" s="97">
        <v>11.538461538462</v>
      </c>
      <c r="I7037" s="41">
        <v>76.923076923077005</v>
      </c>
      <c r="J7037" s="16">
        <v>0</v>
      </c>
      <c r="K7037" s="2">
        <v>3.8461538461539999</v>
      </c>
      <c r="L7037" s="16">
        <v>0</v>
      </c>
      <c r="M7037" s="25">
        <v>7.6923076923079998</v>
      </c>
      <c r="N7037" s="15">
        <v>3.8461538461539999</v>
      </c>
    </row>
    <row r="7038" spans="3:14" x14ac:dyDescent="0.2">
      <c r="D7038" s="200"/>
      <c r="E7038" s="4" t="s">
        <v>53</v>
      </c>
      <c r="F7038" s="5"/>
      <c r="G7038" s="6">
        <v>41</v>
      </c>
      <c r="H7038" s="8">
        <v>8</v>
      </c>
      <c r="I7038" s="1">
        <v>36</v>
      </c>
      <c r="J7038" s="1">
        <v>1</v>
      </c>
      <c r="K7038" s="1">
        <v>0</v>
      </c>
      <c r="L7038" s="1">
        <v>1</v>
      </c>
      <c r="M7038" s="1">
        <v>0</v>
      </c>
      <c r="N7038" s="9">
        <v>0</v>
      </c>
    </row>
    <row r="7039" spans="3:14" x14ac:dyDescent="0.2">
      <c r="D7039" s="200"/>
      <c r="E7039" s="11"/>
      <c r="F7039" s="10"/>
      <c r="G7039" s="7">
        <v>100</v>
      </c>
      <c r="H7039" s="97">
        <v>19.512195121950999</v>
      </c>
      <c r="I7039" s="41">
        <v>87.804878048779997</v>
      </c>
      <c r="J7039" s="2">
        <v>2.4390243902440001</v>
      </c>
      <c r="K7039" s="16">
        <v>0</v>
      </c>
      <c r="L7039" s="2">
        <v>2.4390243902440001</v>
      </c>
      <c r="M7039" s="16">
        <v>0</v>
      </c>
      <c r="N7039" s="48">
        <v>0</v>
      </c>
    </row>
    <row r="7040" spans="3:14" x14ac:dyDescent="0.2">
      <c r="D7040" s="200"/>
      <c r="E7040" s="4" t="s">
        <v>54</v>
      </c>
      <c r="F7040" s="5"/>
      <c r="G7040" s="6">
        <v>226</v>
      </c>
      <c r="H7040" s="8">
        <v>60</v>
      </c>
      <c r="I7040" s="1">
        <v>166</v>
      </c>
      <c r="J7040" s="1">
        <v>2</v>
      </c>
      <c r="K7040" s="1">
        <v>2</v>
      </c>
      <c r="L7040" s="1">
        <v>3</v>
      </c>
      <c r="M7040" s="1">
        <v>0</v>
      </c>
      <c r="N7040" s="9">
        <v>6</v>
      </c>
    </row>
    <row r="7041" spans="4:14" x14ac:dyDescent="0.2">
      <c r="D7041" s="200"/>
      <c r="E7041" s="11"/>
      <c r="F7041" s="10"/>
      <c r="G7041" s="7">
        <v>100</v>
      </c>
      <c r="H7041" s="97">
        <v>26.548672566372002</v>
      </c>
      <c r="I7041" s="41">
        <v>73.451327433627995</v>
      </c>
      <c r="J7041" s="2">
        <v>0.88495575221199996</v>
      </c>
      <c r="K7041" s="2">
        <v>0.88495575221199996</v>
      </c>
      <c r="L7041" s="2">
        <v>1.327433628319</v>
      </c>
      <c r="M7041" s="16">
        <v>0</v>
      </c>
      <c r="N7041" s="15">
        <v>2.654867256637</v>
      </c>
    </row>
    <row r="7042" spans="4:14" x14ac:dyDescent="0.2">
      <c r="D7042" s="200"/>
      <c r="E7042" s="4" t="s">
        <v>55</v>
      </c>
      <c r="F7042" s="5"/>
      <c r="G7042" s="6">
        <v>125</v>
      </c>
      <c r="H7042" s="8">
        <v>45</v>
      </c>
      <c r="I7042" s="1">
        <v>78</v>
      </c>
      <c r="J7042" s="1">
        <v>2</v>
      </c>
      <c r="K7042" s="1">
        <v>4</v>
      </c>
      <c r="L7042" s="1">
        <v>2</v>
      </c>
      <c r="M7042" s="1">
        <v>1</v>
      </c>
      <c r="N7042" s="9">
        <v>5</v>
      </c>
    </row>
    <row r="7043" spans="4:14" x14ac:dyDescent="0.2">
      <c r="D7043" s="200"/>
      <c r="E7043" s="11"/>
      <c r="F7043" s="10"/>
      <c r="G7043" s="7">
        <v>100</v>
      </c>
      <c r="H7043" s="18">
        <v>36</v>
      </c>
      <c r="I7043" s="2">
        <v>62.4</v>
      </c>
      <c r="J7043" s="2">
        <v>1.6</v>
      </c>
      <c r="K7043" s="2">
        <v>3.2</v>
      </c>
      <c r="L7043" s="2">
        <v>1.6</v>
      </c>
      <c r="M7043" s="2">
        <v>0.8</v>
      </c>
      <c r="N7043" s="15">
        <v>4</v>
      </c>
    </row>
    <row r="7044" spans="4:14" x14ac:dyDescent="0.2">
      <c r="D7044" s="200"/>
      <c r="E7044" s="4" t="s">
        <v>56</v>
      </c>
      <c r="F7044" s="5"/>
      <c r="G7044" s="6">
        <v>190</v>
      </c>
      <c r="H7044" s="8">
        <v>64</v>
      </c>
      <c r="I7044" s="1">
        <v>126</v>
      </c>
      <c r="J7044" s="1">
        <v>1</v>
      </c>
      <c r="K7044" s="1">
        <v>5</v>
      </c>
      <c r="L7044" s="1">
        <v>0</v>
      </c>
      <c r="M7044" s="1">
        <v>1</v>
      </c>
      <c r="N7044" s="9">
        <v>5</v>
      </c>
    </row>
    <row r="7045" spans="4:14" x14ac:dyDescent="0.2">
      <c r="D7045" s="200"/>
      <c r="E7045" s="11"/>
      <c r="F7045" s="10"/>
      <c r="G7045" s="7">
        <v>100</v>
      </c>
      <c r="H7045" s="18">
        <v>33.684210526316001</v>
      </c>
      <c r="I7045" s="25">
        <v>66.315789473684006</v>
      </c>
      <c r="J7045" s="2">
        <v>0.52631578947400004</v>
      </c>
      <c r="K7045" s="2">
        <v>2.6315789473679998</v>
      </c>
      <c r="L7045" s="16">
        <v>0</v>
      </c>
      <c r="M7045" s="2">
        <v>0.52631578947400004</v>
      </c>
      <c r="N7045" s="15">
        <v>2.6315789473679998</v>
      </c>
    </row>
    <row r="7046" spans="4:14" x14ac:dyDescent="0.2">
      <c r="D7046" s="200"/>
      <c r="E7046" s="4" t="s">
        <v>57</v>
      </c>
      <c r="F7046" s="5"/>
      <c r="G7046" s="6">
        <v>185</v>
      </c>
      <c r="H7046" s="8">
        <v>62</v>
      </c>
      <c r="I7046" s="1">
        <v>124</v>
      </c>
      <c r="J7046" s="1">
        <v>4</v>
      </c>
      <c r="K7046" s="1">
        <v>3</v>
      </c>
      <c r="L7046" s="1">
        <v>1</v>
      </c>
      <c r="M7046" s="1">
        <v>2</v>
      </c>
      <c r="N7046" s="9">
        <v>6</v>
      </c>
    </row>
    <row r="7047" spans="4:14" x14ac:dyDescent="0.2">
      <c r="D7047" s="200"/>
      <c r="E7047" s="11"/>
      <c r="F7047" s="10"/>
      <c r="G7047" s="7">
        <v>100</v>
      </c>
      <c r="H7047" s="18">
        <v>33.513513513513999</v>
      </c>
      <c r="I7047" s="25">
        <v>67.027027027027003</v>
      </c>
      <c r="J7047" s="2">
        <v>2.1621621621620002</v>
      </c>
      <c r="K7047" s="2">
        <v>1.6216216216220001</v>
      </c>
      <c r="L7047" s="2">
        <v>0.54054054054099998</v>
      </c>
      <c r="M7047" s="2">
        <v>1.0810810810810001</v>
      </c>
      <c r="N7047" s="15">
        <v>3.2432432432430001</v>
      </c>
    </row>
    <row r="7048" spans="4:14" x14ac:dyDescent="0.2">
      <c r="D7048" s="200"/>
      <c r="E7048" s="4" t="s">
        <v>58</v>
      </c>
      <c r="F7048" s="5"/>
      <c r="G7048" s="6">
        <v>113</v>
      </c>
      <c r="H7048" s="8">
        <v>64</v>
      </c>
      <c r="I7048" s="1">
        <v>28</v>
      </c>
      <c r="J7048" s="1">
        <v>4</v>
      </c>
      <c r="K7048" s="1">
        <v>2</v>
      </c>
      <c r="L7048" s="1">
        <v>1</v>
      </c>
      <c r="M7048" s="1">
        <v>8</v>
      </c>
      <c r="N7048" s="9">
        <v>12</v>
      </c>
    </row>
    <row r="7049" spans="4:14" x14ac:dyDescent="0.2">
      <c r="D7049" s="200"/>
      <c r="E7049" s="11"/>
      <c r="F7049" s="10"/>
      <c r="G7049" s="7">
        <v>100</v>
      </c>
      <c r="H7049" s="75">
        <v>56.637168141593001</v>
      </c>
      <c r="I7049" s="50">
        <v>24.778761061947002</v>
      </c>
      <c r="J7049" s="2">
        <v>3.53982300885</v>
      </c>
      <c r="K7049" s="2">
        <v>1.769911504425</v>
      </c>
      <c r="L7049" s="2">
        <v>0.88495575221199996</v>
      </c>
      <c r="M7049" s="25">
        <v>7.0796460176989999</v>
      </c>
      <c r="N7049" s="85">
        <v>10.619469026549</v>
      </c>
    </row>
    <row r="7050" spans="4:14" x14ac:dyDescent="0.2">
      <c r="D7050" s="200"/>
      <c r="E7050" s="4" t="s">
        <v>59</v>
      </c>
      <c r="F7050" s="5"/>
      <c r="G7050" s="6">
        <v>136</v>
      </c>
      <c r="H7050" s="8">
        <v>71</v>
      </c>
      <c r="I7050" s="1">
        <v>55</v>
      </c>
      <c r="J7050" s="1">
        <v>2</v>
      </c>
      <c r="K7050" s="1">
        <v>0</v>
      </c>
      <c r="L7050" s="1">
        <v>0</v>
      </c>
      <c r="M7050" s="1">
        <v>3</v>
      </c>
      <c r="N7050" s="9">
        <v>11</v>
      </c>
    </row>
    <row r="7051" spans="4:14" x14ac:dyDescent="0.2">
      <c r="D7051" s="200"/>
      <c r="E7051" s="11"/>
      <c r="F7051" s="10"/>
      <c r="G7051" s="7">
        <v>100</v>
      </c>
      <c r="H7051" s="75">
        <v>52.205882352941003</v>
      </c>
      <c r="I7051" s="50">
        <v>40.441176470587997</v>
      </c>
      <c r="J7051" s="2">
        <v>1.4705882352940001</v>
      </c>
      <c r="K7051" s="16">
        <v>0</v>
      </c>
      <c r="L7051" s="16">
        <v>0</v>
      </c>
      <c r="M7051" s="2">
        <v>2.2058823529409999</v>
      </c>
      <c r="N7051" s="15">
        <v>8.0882352941180002</v>
      </c>
    </row>
    <row r="7052" spans="4:14" x14ac:dyDescent="0.2">
      <c r="D7052" s="199" t="s">
        <v>60</v>
      </c>
      <c r="E7052" s="22" t="s">
        <v>61</v>
      </c>
      <c r="F7052" s="21"/>
      <c r="G7052" s="19">
        <v>205</v>
      </c>
      <c r="H7052" s="27">
        <v>109</v>
      </c>
      <c r="I7052" s="3">
        <v>81</v>
      </c>
      <c r="J7052" s="3">
        <v>6</v>
      </c>
      <c r="K7052" s="3">
        <v>5</v>
      </c>
      <c r="L7052" s="3">
        <v>1</v>
      </c>
      <c r="M7052" s="3">
        <v>3</v>
      </c>
      <c r="N7052" s="26">
        <v>11</v>
      </c>
    </row>
    <row r="7053" spans="4:14" x14ac:dyDescent="0.2">
      <c r="D7053" s="200"/>
      <c r="E7053" s="11"/>
      <c r="F7053" s="10"/>
      <c r="G7053" s="7">
        <v>100</v>
      </c>
      <c r="H7053" s="75">
        <v>53.170731707317003</v>
      </c>
      <c r="I7053" s="50">
        <v>39.512195121951002</v>
      </c>
      <c r="J7053" s="2">
        <v>2.9268292682929999</v>
      </c>
      <c r="K7053" s="2">
        <v>2.4390243902440001</v>
      </c>
      <c r="L7053" s="2">
        <v>0.48780487804900002</v>
      </c>
      <c r="M7053" s="2">
        <v>1.4634146341459999</v>
      </c>
      <c r="N7053" s="15">
        <v>5.3658536585369996</v>
      </c>
    </row>
    <row r="7054" spans="4:14" x14ac:dyDescent="0.2">
      <c r="D7054" s="200"/>
      <c r="E7054" s="4" t="s">
        <v>62</v>
      </c>
      <c r="F7054" s="5"/>
      <c r="G7054" s="6">
        <v>160</v>
      </c>
      <c r="H7054" s="8">
        <v>76</v>
      </c>
      <c r="I7054" s="1">
        <v>83</v>
      </c>
      <c r="J7054" s="1">
        <v>2</v>
      </c>
      <c r="K7054" s="1">
        <v>4</v>
      </c>
      <c r="L7054" s="1">
        <v>2</v>
      </c>
      <c r="M7054" s="1">
        <v>1</v>
      </c>
      <c r="N7054" s="9">
        <v>4</v>
      </c>
    </row>
    <row r="7055" spans="4:14" x14ac:dyDescent="0.2">
      <c r="D7055" s="200"/>
      <c r="E7055" s="11"/>
      <c r="F7055" s="10"/>
      <c r="G7055" s="7">
        <v>100</v>
      </c>
      <c r="H7055" s="75">
        <v>47.5</v>
      </c>
      <c r="I7055" s="30">
        <v>51.875</v>
      </c>
      <c r="J7055" s="2">
        <v>1.25</v>
      </c>
      <c r="K7055" s="2">
        <v>2.5</v>
      </c>
      <c r="L7055" s="2">
        <v>1.25</v>
      </c>
      <c r="M7055" s="2">
        <v>0.625</v>
      </c>
      <c r="N7055" s="15">
        <v>2.5</v>
      </c>
    </row>
    <row r="7056" spans="4:14" x14ac:dyDescent="0.2">
      <c r="D7056" s="200"/>
      <c r="E7056" s="4" t="s">
        <v>63</v>
      </c>
      <c r="F7056" s="5"/>
      <c r="G7056" s="6">
        <v>121</v>
      </c>
      <c r="H7056" s="8">
        <v>32</v>
      </c>
      <c r="I7056" s="1">
        <v>90</v>
      </c>
      <c r="J7056" s="1">
        <v>0</v>
      </c>
      <c r="K7056" s="1">
        <v>0</v>
      </c>
      <c r="L7056" s="1">
        <v>0</v>
      </c>
      <c r="M7056" s="1">
        <v>1</v>
      </c>
      <c r="N7056" s="9">
        <v>4</v>
      </c>
    </row>
    <row r="7057" spans="4:14" x14ac:dyDescent="0.2">
      <c r="D7057" s="200"/>
      <c r="E7057" s="11"/>
      <c r="F7057" s="10"/>
      <c r="G7057" s="7">
        <v>100</v>
      </c>
      <c r="H7057" s="97">
        <v>26.446280991736</v>
      </c>
      <c r="I7057" s="41">
        <v>74.380165289255999</v>
      </c>
      <c r="J7057" s="16">
        <v>0</v>
      </c>
      <c r="K7057" s="16">
        <v>0</v>
      </c>
      <c r="L7057" s="16">
        <v>0</v>
      </c>
      <c r="M7057" s="2">
        <v>0.82644628099200002</v>
      </c>
      <c r="N7057" s="15">
        <v>3.305785123967</v>
      </c>
    </row>
    <row r="7058" spans="4:14" x14ac:dyDescent="0.2">
      <c r="D7058" s="200"/>
      <c r="E7058" s="4" t="s">
        <v>64</v>
      </c>
      <c r="F7058" s="5"/>
      <c r="G7058" s="6">
        <v>124</v>
      </c>
      <c r="H7058" s="8">
        <v>41</v>
      </c>
      <c r="I7058" s="1">
        <v>74</v>
      </c>
      <c r="J7058" s="1">
        <v>2</v>
      </c>
      <c r="K7058" s="1">
        <v>2</v>
      </c>
      <c r="L7058" s="1">
        <v>1</v>
      </c>
      <c r="M7058" s="1">
        <v>3</v>
      </c>
      <c r="N7058" s="9">
        <v>8</v>
      </c>
    </row>
    <row r="7059" spans="4:14" x14ac:dyDescent="0.2">
      <c r="D7059" s="200"/>
      <c r="E7059" s="11"/>
      <c r="F7059" s="10"/>
      <c r="G7059" s="7">
        <v>100</v>
      </c>
      <c r="H7059" s="18">
        <v>33.064516129032</v>
      </c>
      <c r="I7059" s="2">
        <v>59.677419354839003</v>
      </c>
      <c r="J7059" s="2">
        <v>1.6129032258060001</v>
      </c>
      <c r="K7059" s="2">
        <v>1.6129032258060001</v>
      </c>
      <c r="L7059" s="2">
        <v>0.80645161290300005</v>
      </c>
      <c r="M7059" s="2">
        <v>2.4193548387099999</v>
      </c>
      <c r="N7059" s="15">
        <v>6.4516129032259997</v>
      </c>
    </row>
    <row r="7060" spans="4:14" x14ac:dyDescent="0.2">
      <c r="D7060" s="200"/>
      <c r="E7060" s="4" t="s">
        <v>65</v>
      </c>
      <c r="F7060" s="5"/>
      <c r="G7060" s="6">
        <v>109</v>
      </c>
      <c r="H7060" s="8">
        <v>31</v>
      </c>
      <c r="I7060" s="1">
        <v>74</v>
      </c>
      <c r="J7060" s="1">
        <v>1</v>
      </c>
      <c r="K7060" s="1">
        <v>4</v>
      </c>
      <c r="L7060" s="1">
        <v>1</v>
      </c>
      <c r="M7060" s="1">
        <v>3</v>
      </c>
      <c r="N7060" s="9">
        <v>5</v>
      </c>
    </row>
    <row r="7061" spans="4:14" x14ac:dyDescent="0.2">
      <c r="D7061" s="200"/>
      <c r="E7061" s="11"/>
      <c r="F7061" s="10"/>
      <c r="G7061" s="7">
        <v>100</v>
      </c>
      <c r="H7061" s="72">
        <v>28.440366972477001</v>
      </c>
      <c r="I7061" s="25">
        <v>67.889908256881</v>
      </c>
      <c r="J7061" s="2">
        <v>0.91743119266100004</v>
      </c>
      <c r="K7061" s="2">
        <v>3.669724770642</v>
      </c>
      <c r="L7061" s="2">
        <v>0.91743119266100004</v>
      </c>
      <c r="M7061" s="2">
        <v>2.7522935779819999</v>
      </c>
      <c r="N7061" s="15">
        <v>4.5871559633030001</v>
      </c>
    </row>
    <row r="7062" spans="4:14" x14ac:dyDescent="0.2">
      <c r="D7062" s="200"/>
      <c r="E7062" s="4" t="s">
        <v>66</v>
      </c>
      <c r="F7062" s="5"/>
      <c r="G7062" s="6">
        <v>104</v>
      </c>
      <c r="H7062" s="8">
        <v>33</v>
      </c>
      <c r="I7062" s="1">
        <v>75</v>
      </c>
      <c r="J7062" s="1">
        <v>2</v>
      </c>
      <c r="K7062" s="1">
        <v>1</v>
      </c>
      <c r="L7062" s="1">
        <v>2</v>
      </c>
      <c r="M7062" s="1">
        <v>0</v>
      </c>
      <c r="N7062" s="9">
        <v>1</v>
      </c>
    </row>
    <row r="7063" spans="4:14" x14ac:dyDescent="0.2">
      <c r="D7063" s="200"/>
      <c r="E7063" s="11"/>
      <c r="F7063" s="10"/>
      <c r="G7063" s="7">
        <v>100</v>
      </c>
      <c r="H7063" s="72">
        <v>31.730769230768999</v>
      </c>
      <c r="I7063" s="41">
        <v>72.115384615384997</v>
      </c>
      <c r="J7063" s="2">
        <v>1.923076923077</v>
      </c>
      <c r="K7063" s="2">
        <v>0.96153846153800004</v>
      </c>
      <c r="L7063" s="2">
        <v>1.923076923077</v>
      </c>
      <c r="M7063" s="16">
        <v>0</v>
      </c>
      <c r="N7063" s="15">
        <v>0.96153846153800004</v>
      </c>
    </row>
    <row r="7064" spans="4:14" x14ac:dyDescent="0.2">
      <c r="D7064" s="200"/>
      <c r="E7064" s="4" t="s">
        <v>67</v>
      </c>
      <c r="F7064" s="5"/>
      <c r="G7064" s="6">
        <v>139</v>
      </c>
      <c r="H7064" s="8">
        <v>43</v>
      </c>
      <c r="I7064" s="1">
        <v>102</v>
      </c>
      <c r="J7064" s="1">
        <v>4</v>
      </c>
      <c r="K7064" s="1">
        <v>3</v>
      </c>
      <c r="L7064" s="1">
        <v>0</v>
      </c>
      <c r="M7064" s="1">
        <v>1</v>
      </c>
      <c r="N7064" s="9">
        <v>3</v>
      </c>
    </row>
    <row r="7065" spans="4:14" x14ac:dyDescent="0.2">
      <c r="D7065" s="200"/>
      <c r="E7065" s="11"/>
      <c r="F7065" s="10"/>
      <c r="G7065" s="7">
        <v>100</v>
      </c>
      <c r="H7065" s="72">
        <v>30.935251798561001</v>
      </c>
      <c r="I7065" s="41">
        <v>73.381294964028996</v>
      </c>
      <c r="J7065" s="2">
        <v>2.877697841727</v>
      </c>
      <c r="K7065" s="2">
        <v>2.1582733812949999</v>
      </c>
      <c r="L7065" s="16">
        <v>0</v>
      </c>
      <c r="M7065" s="2">
        <v>0.71942446043200003</v>
      </c>
      <c r="N7065" s="15">
        <v>2.1582733812949999</v>
      </c>
    </row>
    <row r="7066" spans="4:14" x14ac:dyDescent="0.2">
      <c r="D7066" s="200"/>
      <c r="E7066" s="4" t="s">
        <v>68</v>
      </c>
      <c r="F7066" s="5"/>
      <c r="G7066" s="6">
        <v>48</v>
      </c>
      <c r="H7066" s="8">
        <v>9</v>
      </c>
      <c r="I7066" s="1">
        <v>37</v>
      </c>
      <c r="J7066" s="1">
        <v>2</v>
      </c>
      <c r="K7066" s="1">
        <v>2</v>
      </c>
      <c r="L7066" s="1">
        <v>1</v>
      </c>
      <c r="M7066" s="1">
        <v>0</v>
      </c>
      <c r="N7066" s="9">
        <v>3</v>
      </c>
    </row>
    <row r="7067" spans="4:14" x14ac:dyDescent="0.2">
      <c r="D7067" s="200"/>
      <c r="E7067" s="11"/>
      <c r="F7067" s="10"/>
      <c r="G7067" s="7">
        <v>100</v>
      </c>
      <c r="H7067" s="97">
        <v>18.75</v>
      </c>
      <c r="I7067" s="41">
        <v>77.083333333333002</v>
      </c>
      <c r="J7067" s="2">
        <v>4.166666666667</v>
      </c>
      <c r="K7067" s="2">
        <v>4.166666666667</v>
      </c>
      <c r="L7067" s="2">
        <v>2.083333333333</v>
      </c>
      <c r="M7067" s="16">
        <v>0</v>
      </c>
      <c r="N7067" s="15">
        <v>6.25</v>
      </c>
    </row>
    <row r="7068" spans="4:14" x14ac:dyDescent="0.2">
      <c r="D7068" s="200"/>
      <c r="E7068" s="4" t="s">
        <v>69</v>
      </c>
      <c r="F7068" s="5"/>
      <c r="G7068" s="6">
        <v>37</v>
      </c>
      <c r="H7068" s="8">
        <v>8</v>
      </c>
      <c r="I7068" s="1">
        <v>28</v>
      </c>
      <c r="J7068" s="1">
        <v>0</v>
      </c>
      <c r="K7068" s="1">
        <v>1</v>
      </c>
      <c r="L7068" s="1">
        <v>0</v>
      </c>
      <c r="M7068" s="1">
        <v>2</v>
      </c>
      <c r="N7068" s="9">
        <v>1</v>
      </c>
    </row>
    <row r="7069" spans="4:14" x14ac:dyDescent="0.2">
      <c r="D7069" s="200"/>
      <c r="E7069" s="11"/>
      <c r="F7069" s="10"/>
      <c r="G7069" s="7">
        <v>100</v>
      </c>
      <c r="H7069" s="97">
        <v>21.621621621622001</v>
      </c>
      <c r="I7069" s="41">
        <v>75.675675675676004</v>
      </c>
      <c r="J7069" s="16">
        <v>0</v>
      </c>
      <c r="K7069" s="2">
        <v>2.7027027027030002</v>
      </c>
      <c r="L7069" s="16">
        <v>0</v>
      </c>
      <c r="M7069" s="2">
        <v>5.4054054054050003</v>
      </c>
      <c r="N7069" s="15">
        <v>2.7027027027030002</v>
      </c>
    </row>
    <row r="7070" spans="4:14" x14ac:dyDescent="0.2">
      <c r="D7070" s="199" t="s">
        <v>70</v>
      </c>
      <c r="E7070" s="22" t="s">
        <v>18</v>
      </c>
      <c r="F7070" s="21"/>
      <c r="G7070" s="19">
        <v>0</v>
      </c>
      <c r="H7070" s="27">
        <v>0</v>
      </c>
      <c r="I7070" s="3">
        <v>0</v>
      </c>
      <c r="J7070" s="3">
        <v>0</v>
      </c>
      <c r="K7070" s="3">
        <v>0</v>
      </c>
      <c r="L7070" s="3">
        <v>0</v>
      </c>
      <c r="M7070" s="3">
        <v>0</v>
      </c>
      <c r="N7070" s="26">
        <v>0</v>
      </c>
    </row>
    <row r="7071" spans="4:14" x14ac:dyDescent="0.2">
      <c r="D7071" s="201"/>
      <c r="E7071" s="45"/>
      <c r="F7071" s="51"/>
      <c r="G7071" s="119">
        <v>0</v>
      </c>
      <c r="H7071" s="136">
        <v>0</v>
      </c>
      <c r="I7071" s="83">
        <v>0</v>
      </c>
      <c r="J7071" s="62">
        <v>0</v>
      </c>
      <c r="K7071" s="62">
        <v>0</v>
      </c>
      <c r="L7071" s="62">
        <v>0</v>
      </c>
      <c r="M7071" s="62">
        <v>0</v>
      </c>
      <c r="N7071" s="116">
        <v>0</v>
      </c>
    </row>
    <row r="7073" spans="2:14" x14ac:dyDescent="0.2">
      <c r="B7073" s="40" t="str">
        <f xml:space="preserve"> HYPERLINK("#'目次'!B177", "[171]")</f>
        <v>[171]</v>
      </c>
      <c r="C7073" s="23" t="s">
        <v>302</v>
      </c>
    </row>
    <row r="7076" spans="2:14" x14ac:dyDescent="0.2">
      <c r="C7076" s="23" t="s">
        <v>73</v>
      </c>
    </row>
    <row r="7077" spans="2:14" ht="24" x14ac:dyDescent="0.2">
      <c r="D7077" s="195"/>
      <c r="E7077" s="196"/>
      <c r="F7077" s="196"/>
      <c r="G7077" s="37" t="s">
        <v>15</v>
      </c>
      <c r="H7077" s="33" t="s">
        <v>281</v>
      </c>
      <c r="I7077" s="13" t="s">
        <v>282</v>
      </c>
      <c r="J7077" s="13" t="s">
        <v>283</v>
      </c>
      <c r="K7077" s="13" t="s">
        <v>174</v>
      </c>
      <c r="L7077" s="13" t="s">
        <v>284</v>
      </c>
      <c r="M7077" s="13" t="s">
        <v>99</v>
      </c>
      <c r="N7077" s="38" t="s">
        <v>18</v>
      </c>
    </row>
    <row r="7078" spans="2:14" x14ac:dyDescent="0.2">
      <c r="D7078" s="197"/>
      <c r="E7078" s="198"/>
      <c r="F7078" s="198"/>
      <c r="G7078" s="35"/>
      <c r="H7078" s="39"/>
      <c r="I7078" s="14"/>
      <c r="J7078" s="14"/>
      <c r="K7078" s="14"/>
      <c r="L7078" s="14"/>
      <c r="M7078" s="14"/>
      <c r="N7078" s="34"/>
    </row>
    <row r="7079" spans="2:14" x14ac:dyDescent="0.2">
      <c r="D7079" s="78"/>
      <c r="E7079" s="79" t="s">
        <v>15</v>
      </c>
      <c r="F7079" s="66"/>
      <c r="G7079" s="36">
        <v>1200</v>
      </c>
      <c r="H7079" s="17">
        <v>441</v>
      </c>
      <c r="I7079" s="17">
        <v>724</v>
      </c>
      <c r="J7079" s="17">
        <v>19</v>
      </c>
      <c r="K7079" s="17">
        <v>23</v>
      </c>
      <c r="L7079" s="17">
        <v>8</v>
      </c>
      <c r="M7079" s="17">
        <v>20</v>
      </c>
      <c r="N7079" s="47">
        <v>55</v>
      </c>
    </row>
    <row r="7080" spans="2:14" x14ac:dyDescent="0.2">
      <c r="D7080" s="45"/>
      <c r="E7080" s="51"/>
      <c r="F7080" s="67"/>
      <c r="G7080" s="7">
        <v>100</v>
      </c>
      <c r="H7080" s="2">
        <v>36.75</v>
      </c>
      <c r="I7080" s="2">
        <v>60.333333333333002</v>
      </c>
      <c r="J7080" s="2">
        <v>1.583333333333</v>
      </c>
      <c r="K7080" s="2">
        <v>1.916666666667</v>
      </c>
      <c r="L7080" s="2">
        <v>0.66666666666700003</v>
      </c>
      <c r="M7080" s="2">
        <v>1.666666666667</v>
      </c>
      <c r="N7080" s="15">
        <v>4.583333333333</v>
      </c>
    </row>
    <row r="7081" spans="2:14" x14ac:dyDescent="0.2">
      <c r="D7081" s="199" t="s">
        <v>74</v>
      </c>
      <c r="E7081" s="22" t="s">
        <v>75</v>
      </c>
      <c r="F7081" s="21"/>
      <c r="G7081" s="19">
        <v>592</v>
      </c>
      <c r="H7081" s="27">
        <v>236</v>
      </c>
      <c r="I7081" s="3">
        <v>332</v>
      </c>
      <c r="J7081" s="3">
        <v>12</v>
      </c>
      <c r="K7081" s="3">
        <v>10</v>
      </c>
      <c r="L7081" s="3">
        <v>4</v>
      </c>
      <c r="M7081" s="3">
        <v>9</v>
      </c>
      <c r="N7081" s="26">
        <v>33</v>
      </c>
    </row>
    <row r="7082" spans="2:14" x14ac:dyDescent="0.2">
      <c r="D7082" s="200"/>
      <c r="E7082" s="11"/>
      <c r="F7082" s="10"/>
      <c r="G7082" s="7">
        <v>100</v>
      </c>
      <c r="H7082" s="18">
        <v>39.864864864864998</v>
      </c>
      <c r="I7082" s="2">
        <v>56.081081081081003</v>
      </c>
      <c r="J7082" s="2">
        <v>2.0270270270270001</v>
      </c>
      <c r="K7082" s="2">
        <v>1.6891891891890001</v>
      </c>
      <c r="L7082" s="2">
        <v>0.67567567567599995</v>
      </c>
      <c r="M7082" s="2">
        <v>1.5202702702699999</v>
      </c>
      <c r="N7082" s="15">
        <v>5.5743243243240004</v>
      </c>
    </row>
    <row r="7083" spans="2:14" x14ac:dyDescent="0.2">
      <c r="D7083" s="200"/>
      <c r="E7083" s="4" t="s">
        <v>34</v>
      </c>
      <c r="F7083" s="5"/>
      <c r="G7083" s="6">
        <v>37</v>
      </c>
      <c r="H7083" s="8">
        <v>27</v>
      </c>
      <c r="I7083" s="1">
        <v>4</v>
      </c>
      <c r="J7083" s="1">
        <v>1</v>
      </c>
      <c r="K7083" s="1">
        <v>0</v>
      </c>
      <c r="L7083" s="1">
        <v>0</v>
      </c>
      <c r="M7083" s="1">
        <v>3</v>
      </c>
      <c r="N7083" s="9">
        <v>3</v>
      </c>
    </row>
    <row r="7084" spans="2:14" x14ac:dyDescent="0.2">
      <c r="D7084" s="200"/>
      <c r="E7084" s="11"/>
      <c r="F7084" s="10"/>
      <c r="G7084" s="7">
        <v>100</v>
      </c>
      <c r="H7084" s="75">
        <v>72.972972972972997</v>
      </c>
      <c r="I7084" s="50">
        <v>10.810810810811001</v>
      </c>
      <c r="J7084" s="2">
        <v>2.7027027027030002</v>
      </c>
      <c r="K7084" s="16">
        <v>0</v>
      </c>
      <c r="L7084" s="16">
        <v>0</v>
      </c>
      <c r="M7084" s="25">
        <v>8.1081081081080004</v>
      </c>
      <c r="N7084" s="15">
        <v>8.1081081081080004</v>
      </c>
    </row>
    <row r="7085" spans="2:14" x14ac:dyDescent="0.2">
      <c r="D7085" s="200"/>
      <c r="E7085" s="4" t="s">
        <v>35</v>
      </c>
      <c r="F7085" s="5"/>
      <c r="G7085" s="6">
        <v>75</v>
      </c>
      <c r="H7085" s="8">
        <v>35</v>
      </c>
      <c r="I7085" s="1">
        <v>33</v>
      </c>
      <c r="J7085" s="1">
        <v>3</v>
      </c>
      <c r="K7085" s="1">
        <v>1</v>
      </c>
      <c r="L7085" s="1">
        <v>1</v>
      </c>
      <c r="M7085" s="1">
        <v>3</v>
      </c>
      <c r="N7085" s="9">
        <v>6</v>
      </c>
    </row>
    <row r="7086" spans="2:14" x14ac:dyDescent="0.2">
      <c r="D7086" s="200"/>
      <c r="E7086" s="11"/>
      <c r="F7086" s="10"/>
      <c r="G7086" s="7">
        <v>100</v>
      </c>
      <c r="H7086" s="70">
        <v>46.666666666666998</v>
      </c>
      <c r="I7086" s="50">
        <v>44</v>
      </c>
      <c r="J7086" s="2">
        <v>4</v>
      </c>
      <c r="K7086" s="2">
        <v>1.333333333333</v>
      </c>
      <c r="L7086" s="2">
        <v>1.333333333333</v>
      </c>
      <c r="M7086" s="2">
        <v>4</v>
      </c>
      <c r="N7086" s="15">
        <v>8</v>
      </c>
    </row>
    <row r="7087" spans="2:14" x14ac:dyDescent="0.2">
      <c r="D7087" s="200"/>
      <c r="E7087" s="4" t="s">
        <v>36</v>
      </c>
      <c r="F7087" s="5"/>
      <c r="G7087" s="6">
        <v>95</v>
      </c>
      <c r="H7087" s="8">
        <v>28</v>
      </c>
      <c r="I7087" s="1">
        <v>63</v>
      </c>
      <c r="J7087" s="1">
        <v>3</v>
      </c>
      <c r="K7087" s="1">
        <v>4</v>
      </c>
      <c r="L7087" s="1">
        <v>1</v>
      </c>
      <c r="M7087" s="1">
        <v>0</v>
      </c>
      <c r="N7087" s="9">
        <v>5</v>
      </c>
    </row>
    <row r="7088" spans="2:14" x14ac:dyDescent="0.2">
      <c r="D7088" s="200"/>
      <c r="E7088" s="11"/>
      <c r="F7088" s="10"/>
      <c r="G7088" s="7">
        <v>100</v>
      </c>
      <c r="H7088" s="72">
        <v>29.473684210525999</v>
      </c>
      <c r="I7088" s="25">
        <v>66.315789473684006</v>
      </c>
      <c r="J7088" s="2">
        <v>3.1578947368420001</v>
      </c>
      <c r="K7088" s="2">
        <v>4.2105263157890001</v>
      </c>
      <c r="L7088" s="2">
        <v>1.052631578947</v>
      </c>
      <c r="M7088" s="16">
        <v>0</v>
      </c>
      <c r="N7088" s="15">
        <v>5.2631578947369997</v>
      </c>
    </row>
    <row r="7089" spans="4:14" x14ac:dyDescent="0.2">
      <c r="D7089" s="200"/>
      <c r="E7089" s="4" t="s">
        <v>37</v>
      </c>
      <c r="F7089" s="5"/>
      <c r="G7089" s="6">
        <v>111</v>
      </c>
      <c r="H7089" s="8">
        <v>34</v>
      </c>
      <c r="I7089" s="1">
        <v>76</v>
      </c>
      <c r="J7089" s="1">
        <v>3</v>
      </c>
      <c r="K7089" s="1">
        <v>1</v>
      </c>
      <c r="L7089" s="1">
        <v>1</v>
      </c>
      <c r="M7089" s="1">
        <v>0</v>
      </c>
      <c r="N7089" s="9">
        <v>2</v>
      </c>
    </row>
    <row r="7090" spans="4:14" x14ac:dyDescent="0.2">
      <c r="D7090" s="200"/>
      <c r="E7090" s="11"/>
      <c r="F7090" s="10"/>
      <c r="G7090" s="7">
        <v>100</v>
      </c>
      <c r="H7090" s="72">
        <v>30.630630630631</v>
      </c>
      <c r="I7090" s="25">
        <v>68.468468468468004</v>
      </c>
      <c r="J7090" s="2">
        <v>2.7027027027030002</v>
      </c>
      <c r="K7090" s="2">
        <v>0.90090090090099995</v>
      </c>
      <c r="L7090" s="2">
        <v>0.90090090090099995</v>
      </c>
      <c r="M7090" s="16">
        <v>0</v>
      </c>
      <c r="N7090" s="15">
        <v>1.8018018018019999</v>
      </c>
    </row>
    <row r="7091" spans="4:14" x14ac:dyDescent="0.2">
      <c r="D7091" s="200"/>
      <c r="E7091" s="4" t="s">
        <v>38</v>
      </c>
      <c r="F7091" s="5"/>
      <c r="G7091" s="6">
        <v>93</v>
      </c>
      <c r="H7091" s="8">
        <v>30</v>
      </c>
      <c r="I7091" s="1">
        <v>62</v>
      </c>
      <c r="J7091" s="1">
        <v>2</v>
      </c>
      <c r="K7091" s="1">
        <v>3</v>
      </c>
      <c r="L7091" s="1">
        <v>1</v>
      </c>
      <c r="M7091" s="1">
        <v>0</v>
      </c>
      <c r="N7091" s="9">
        <v>5</v>
      </c>
    </row>
    <row r="7092" spans="4:14" x14ac:dyDescent="0.2">
      <c r="D7092" s="200"/>
      <c r="E7092" s="11"/>
      <c r="F7092" s="10"/>
      <c r="G7092" s="7">
        <v>100</v>
      </c>
      <c r="H7092" s="18">
        <v>32.258064516128997</v>
      </c>
      <c r="I7092" s="25">
        <v>66.666666666666998</v>
      </c>
      <c r="J7092" s="2">
        <v>2.1505376344089999</v>
      </c>
      <c r="K7092" s="2">
        <v>3.2258064516129998</v>
      </c>
      <c r="L7092" s="2">
        <v>1.0752688172039999</v>
      </c>
      <c r="M7092" s="16">
        <v>0</v>
      </c>
      <c r="N7092" s="15">
        <v>5.3763440860219998</v>
      </c>
    </row>
    <row r="7093" spans="4:14" x14ac:dyDescent="0.2">
      <c r="D7093" s="200"/>
      <c r="E7093" s="4" t="s">
        <v>39</v>
      </c>
      <c r="F7093" s="5"/>
      <c r="G7093" s="6">
        <v>109</v>
      </c>
      <c r="H7093" s="8">
        <v>41</v>
      </c>
      <c r="I7093" s="1">
        <v>70</v>
      </c>
      <c r="J7093" s="1">
        <v>0</v>
      </c>
      <c r="K7093" s="1">
        <v>1</v>
      </c>
      <c r="L7093" s="1">
        <v>0</v>
      </c>
      <c r="M7093" s="1">
        <v>1</v>
      </c>
      <c r="N7093" s="9">
        <v>4</v>
      </c>
    </row>
    <row r="7094" spans="4:14" x14ac:dyDescent="0.2">
      <c r="D7094" s="200"/>
      <c r="E7094" s="11"/>
      <c r="F7094" s="10"/>
      <c r="G7094" s="7">
        <v>100</v>
      </c>
      <c r="H7094" s="18">
        <v>37.614678899083003</v>
      </c>
      <c r="I7094" s="2">
        <v>64.220183486238994</v>
      </c>
      <c r="J7094" s="16">
        <v>0</v>
      </c>
      <c r="K7094" s="2">
        <v>0.91743119266100004</v>
      </c>
      <c r="L7094" s="16">
        <v>0</v>
      </c>
      <c r="M7094" s="2">
        <v>0.91743119266100004</v>
      </c>
      <c r="N7094" s="15">
        <v>3.669724770642</v>
      </c>
    </row>
    <row r="7095" spans="4:14" x14ac:dyDescent="0.2">
      <c r="D7095" s="200"/>
      <c r="E7095" s="4" t="s">
        <v>40</v>
      </c>
      <c r="F7095" s="5"/>
      <c r="G7095" s="6">
        <v>72</v>
      </c>
      <c r="H7095" s="8">
        <v>41</v>
      </c>
      <c r="I7095" s="1">
        <v>24</v>
      </c>
      <c r="J7095" s="1">
        <v>0</v>
      </c>
      <c r="K7095" s="1">
        <v>0</v>
      </c>
      <c r="L7095" s="1">
        <v>0</v>
      </c>
      <c r="M7095" s="1">
        <v>2</v>
      </c>
      <c r="N7095" s="9">
        <v>8</v>
      </c>
    </row>
    <row r="7096" spans="4:14" x14ac:dyDescent="0.2">
      <c r="D7096" s="200"/>
      <c r="E7096" s="11"/>
      <c r="F7096" s="10"/>
      <c r="G7096" s="7">
        <v>100</v>
      </c>
      <c r="H7096" s="75">
        <v>56.944444444444002</v>
      </c>
      <c r="I7096" s="50">
        <v>33.333333333333002</v>
      </c>
      <c r="J7096" s="16">
        <v>0</v>
      </c>
      <c r="K7096" s="16">
        <v>0</v>
      </c>
      <c r="L7096" s="16">
        <v>0</v>
      </c>
      <c r="M7096" s="2">
        <v>2.7777777777780002</v>
      </c>
      <c r="N7096" s="85">
        <v>11.111111111111001</v>
      </c>
    </row>
    <row r="7097" spans="4:14" x14ac:dyDescent="0.2">
      <c r="D7097" s="199" t="s">
        <v>76</v>
      </c>
      <c r="E7097" s="22" t="s">
        <v>77</v>
      </c>
      <c r="F7097" s="21"/>
      <c r="G7097" s="19">
        <v>608</v>
      </c>
      <c r="H7097" s="27">
        <v>205</v>
      </c>
      <c r="I7097" s="3">
        <v>392</v>
      </c>
      <c r="J7097" s="3">
        <v>7</v>
      </c>
      <c r="K7097" s="3">
        <v>13</v>
      </c>
      <c r="L7097" s="3">
        <v>4</v>
      </c>
      <c r="M7097" s="3">
        <v>11</v>
      </c>
      <c r="N7097" s="26">
        <v>22</v>
      </c>
    </row>
    <row r="7098" spans="4:14" x14ac:dyDescent="0.2">
      <c r="D7098" s="200"/>
      <c r="E7098" s="11"/>
      <c r="F7098" s="10"/>
      <c r="G7098" s="7">
        <v>100</v>
      </c>
      <c r="H7098" s="18">
        <v>33.717105263157997</v>
      </c>
      <c r="I7098" s="2">
        <v>64.473684210526002</v>
      </c>
      <c r="J7098" s="2">
        <v>1.151315789474</v>
      </c>
      <c r="K7098" s="2">
        <v>2.1381578947370001</v>
      </c>
      <c r="L7098" s="2">
        <v>0.65789473684199995</v>
      </c>
      <c r="M7098" s="2">
        <v>1.8092105263160001</v>
      </c>
      <c r="N7098" s="15">
        <v>3.6184210526320002</v>
      </c>
    </row>
    <row r="7099" spans="4:14" x14ac:dyDescent="0.2">
      <c r="D7099" s="200"/>
      <c r="E7099" s="4" t="s">
        <v>34</v>
      </c>
      <c r="F7099" s="5"/>
      <c r="G7099" s="6">
        <v>37</v>
      </c>
      <c r="H7099" s="8">
        <v>23</v>
      </c>
      <c r="I7099" s="1">
        <v>8</v>
      </c>
      <c r="J7099" s="1">
        <v>1</v>
      </c>
      <c r="K7099" s="1">
        <v>2</v>
      </c>
      <c r="L7099" s="1">
        <v>1</v>
      </c>
      <c r="M7099" s="1">
        <v>3</v>
      </c>
      <c r="N7099" s="9">
        <v>3</v>
      </c>
    </row>
    <row r="7100" spans="4:14" x14ac:dyDescent="0.2">
      <c r="D7100" s="200"/>
      <c r="E7100" s="11"/>
      <c r="F7100" s="10"/>
      <c r="G7100" s="7">
        <v>100</v>
      </c>
      <c r="H7100" s="75">
        <v>62.162162162161998</v>
      </c>
      <c r="I7100" s="50">
        <v>21.621621621622001</v>
      </c>
      <c r="J7100" s="2">
        <v>2.7027027027030002</v>
      </c>
      <c r="K7100" s="2">
        <v>5.4054054054050003</v>
      </c>
      <c r="L7100" s="2">
        <v>2.7027027027030002</v>
      </c>
      <c r="M7100" s="25">
        <v>8.1081081081080004</v>
      </c>
      <c r="N7100" s="15">
        <v>8.1081081081080004</v>
      </c>
    </row>
    <row r="7101" spans="4:14" x14ac:dyDescent="0.2">
      <c r="D7101" s="200"/>
      <c r="E7101" s="4" t="s">
        <v>35</v>
      </c>
      <c r="F7101" s="5"/>
      <c r="G7101" s="6">
        <v>73</v>
      </c>
      <c r="H7101" s="8">
        <v>20</v>
      </c>
      <c r="I7101" s="1">
        <v>52</v>
      </c>
      <c r="J7101" s="1">
        <v>3</v>
      </c>
      <c r="K7101" s="1">
        <v>0</v>
      </c>
      <c r="L7101" s="1">
        <v>1</v>
      </c>
      <c r="M7101" s="1">
        <v>1</v>
      </c>
      <c r="N7101" s="9">
        <v>4</v>
      </c>
    </row>
    <row r="7102" spans="4:14" x14ac:dyDescent="0.2">
      <c r="D7102" s="200"/>
      <c r="E7102" s="11"/>
      <c r="F7102" s="10"/>
      <c r="G7102" s="7">
        <v>100</v>
      </c>
      <c r="H7102" s="72">
        <v>27.397260273973</v>
      </c>
      <c r="I7102" s="41">
        <v>71.232876712329002</v>
      </c>
      <c r="J7102" s="2">
        <v>4.1095890410960001</v>
      </c>
      <c r="K7102" s="16">
        <v>0</v>
      </c>
      <c r="L7102" s="2">
        <v>1.369863013699</v>
      </c>
      <c r="M7102" s="2">
        <v>1.369863013699</v>
      </c>
      <c r="N7102" s="15">
        <v>5.4794520547949999</v>
      </c>
    </row>
    <row r="7103" spans="4:14" x14ac:dyDescent="0.2">
      <c r="D7103" s="200"/>
      <c r="E7103" s="4" t="s">
        <v>36</v>
      </c>
      <c r="F7103" s="5"/>
      <c r="G7103" s="6">
        <v>92</v>
      </c>
      <c r="H7103" s="8">
        <v>24</v>
      </c>
      <c r="I7103" s="1">
        <v>63</v>
      </c>
      <c r="J7103" s="1">
        <v>1</v>
      </c>
      <c r="K7103" s="1">
        <v>3</v>
      </c>
      <c r="L7103" s="1">
        <v>1</v>
      </c>
      <c r="M7103" s="1">
        <v>4</v>
      </c>
      <c r="N7103" s="9">
        <v>1</v>
      </c>
    </row>
    <row r="7104" spans="4:14" x14ac:dyDescent="0.2">
      <c r="D7104" s="200"/>
      <c r="E7104" s="11"/>
      <c r="F7104" s="10"/>
      <c r="G7104" s="7">
        <v>100</v>
      </c>
      <c r="H7104" s="97">
        <v>26.086956521739001</v>
      </c>
      <c r="I7104" s="25">
        <v>68.478260869565005</v>
      </c>
      <c r="J7104" s="2">
        <v>1.086956521739</v>
      </c>
      <c r="K7104" s="2">
        <v>3.2608695652169999</v>
      </c>
      <c r="L7104" s="2">
        <v>1.086956521739</v>
      </c>
      <c r="M7104" s="2">
        <v>4.3478260869570002</v>
      </c>
      <c r="N7104" s="15">
        <v>1.086956521739</v>
      </c>
    </row>
    <row r="7105" spans="2:14" x14ac:dyDescent="0.2">
      <c r="D7105" s="200"/>
      <c r="E7105" s="4" t="s">
        <v>37</v>
      </c>
      <c r="F7105" s="5"/>
      <c r="G7105" s="6">
        <v>110</v>
      </c>
      <c r="H7105" s="8">
        <v>24</v>
      </c>
      <c r="I7105" s="1">
        <v>87</v>
      </c>
      <c r="J7105" s="1">
        <v>1</v>
      </c>
      <c r="K7105" s="1">
        <v>4</v>
      </c>
      <c r="L7105" s="1">
        <v>0</v>
      </c>
      <c r="M7105" s="1">
        <v>0</v>
      </c>
      <c r="N7105" s="9">
        <v>2</v>
      </c>
    </row>
    <row r="7106" spans="2:14" x14ac:dyDescent="0.2">
      <c r="D7106" s="200"/>
      <c r="E7106" s="11"/>
      <c r="F7106" s="10"/>
      <c r="G7106" s="7">
        <v>100</v>
      </c>
      <c r="H7106" s="97">
        <v>21.818181818182001</v>
      </c>
      <c r="I7106" s="41">
        <v>79.090909090908994</v>
      </c>
      <c r="J7106" s="2">
        <v>0.90909090909099999</v>
      </c>
      <c r="K7106" s="2">
        <v>3.636363636364</v>
      </c>
      <c r="L7106" s="16">
        <v>0</v>
      </c>
      <c r="M7106" s="16">
        <v>0</v>
      </c>
      <c r="N7106" s="15">
        <v>1.818181818182</v>
      </c>
    </row>
    <row r="7107" spans="2:14" x14ac:dyDescent="0.2">
      <c r="D7107" s="200"/>
      <c r="E7107" s="4" t="s">
        <v>38</v>
      </c>
      <c r="F7107" s="5"/>
      <c r="G7107" s="6">
        <v>93</v>
      </c>
      <c r="H7107" s="8">
        <v>31</v>
      </c>
      <c r="I7107" s="1">
        <v>67</v>
      </c>
      <c r="J7107" s="1">
        <v>0</v>
      </c>
      <c r="K7107" s="1">
        <v>2</v>
      </c>
      <c r="L7107" s="1">
        <v>1</v>
      </c>
      <c r="M7107" s="1">
        <v>1</v>
      </c>
      <c r="N7107" s="9">
        <v>1</v>
      </c>
    </row>
    <row r="7108" spans="2:14" x14ac:dyDescent="0.2">
      <c r="D7108" s="200"/>
      <c r="E7108" s="11"/>
      <c r="F7108" s="10"/>
      <c r="G7108" s="7">
        <v>100</v>
      </c>
      <c r="H7108" s="18">
        <v>33.333333333333002</v>
      </c>
      <c r="I7108" s="41">
        <v>72.043010752688005</v>
      </c>
      <c r="J7108" s="16">
        <v>0</v>
      </c>
      <c r="K7108" s="2">
        <v>2.1505376344089999</v>
      </c>
      <c r="L7108" s="2">
        <v>1.0752688172039999</v>
      </c>
      <c r="M7108" s="2">
        <v>1.0752688172039999</v>
      </c>
      <c r="N7108" s="15">
        <v>1.0752688172039999</v>
      </c>
    </row>
    <row r="7109" spans="2:14" x14ac:dyDescent="0.2">
      <c r="D7109" s="200"/>
      <c r="E7109" s="4" t="s">
        <v>39</v>
      </c>
      <c r="F7109" s="5"/>
      <c r="G7109" s="6">
        <v>114</v>
      </c>
      <c r="H7109" s="8">
        <v>39</v>
      </c>
      <c r="I7109" s="1">
        <v>78</v>
      </c>
      <c r="J7109" s="1">
        <v>0</v>
      </c>
      <c r="K7109" s="1">
        <v>0</v>
      </c>
      <c r="L7109" s="1">
        <v>0</v>
      </c>
      <c r="M7109" s="1">
        <v>1</v>
      </c>
      <c r="N7109" s="9">
        <v>4</v>
      </c>
    </row>
    <row r="7110" spans="2:14" x14ac:dyDescent="0.2">
      <c r="D7110" s="200"/>
      <c r="E7110" s="11"/>
      <c r="F7110" s="10"/>
      <c r="G7110" s="7">
        <v>100</v>
      </c>
      <c r="H7110" s="18">
        <v>34.210526315788996</v>
      </c>
      <c r="I7110" s="25">
        <v>68.421052631579002</v>
      </c>
      <c r="J7110" s="16">
        <v>0</v>
      </c>
      <c r="K7110" s="16">
        <v>0</v>
      </c>
      <c r="L7110" s="16">
        <v>0</v>
      </c>
      <c r="M7110" s="2">
        <v>0.87719298245599997</v>
      </c>
      <c r="N7110" s="15">
        <v>3.508771929825</v>
      </c>
    </row>
    <row r="7111" spans="2:14" x14ac:dyDescent="0.2">
      <c r="D7111" s="200"/>
      <c r="E7111" s="4" t="s">
        <v>40</v>
      </c>
      <c r="F7111" s="5"/>
      <c r="G7111" s="6">
        <v>89</v>
      </c>
      <c r="H7111" s="8">
        <v>44</v>
      </c>
      <c r="I7111" s="1">
        <v>37</v>
      </c>
      <c r="J7111" s="1">
        <v>1</v>
      </c>
      <c r="K7111" s="1">
        <v>2</v>
      </c>
      <c r="L7111" s="1">
        <v>0</v>
      </c>
      <c r="M7111" s="1">
        <v>1</v>
      </c>
      <c r="N7111" s="9">
        <v>7</v>
      </c>
    </row>
    <row r="7112" spans="2:14" x14ac:dyDescent="0.2">
      <c r="D7112" s="201"/>
      <c r="E7112" s="45"/>
      <c r="F7112" s="51"/>
      <c r="G7112" s="81">
        <v>100</v>
      </c>
      <c r="H7112" s="158">
        <v>49.438202247191001</v>
      </c>
      <c r="I7112" s="108">
        <v>41.573033707865001</v>
      </c>
      <c r="J7112" s="64">
        <v>1.123595505618</v>
      </c>
      <c r="K7112" s="64">
        <v>2.2471910112360001</v>
      </c>
      <c r="L7112" s="62">
        <v>0</v>
      </c>
      <c r="M7112" s="64">
        <v>1.123595505618</v>
      </c>
      <c r="N7112" s="106">
        <v>7.8651685393259996</v>
      </c>
    </row>
    <row r="7114" spans="2:14" x14ac:dyDescent="0.2">
      <c r="B7114" s="40" t="str">
        <f xml:space="preserve"> HYPERLINK("#'目次'!B178", "[172]")</f>
        <v>[172]</v>
      </c>
      <c r="C7114" s="23" t="s">
        <v>302</v>
      </c>
    </row>
    <row r="7117" spans="2:14" x14ac:dyDescent="0.2">
      <c r="C7117" s="23" t="s">
        <v>80</v>
      </c>
    </row>
    <row r="7118" spans="2:14" ht="24" x14ac:dyDescent="0.2">
      <c r="E7118" s="195"/>
      <c r="F7118" s="196"/>
      <c r="G7118" s="37" t="s">
        <v>15</v>
      </c>
      <c r="H7118" s="33" t="s">
        <v>281</v>
      </c>
      <c r="I7118" s="13" t="s">
        <v>282</v>
      </c>
      <c r="J7118" s="13" t="s">
        <v>283</v>
      </c>
      <c r="K7118" s="13" t="s">
        <v>174</v>
      </c>
      <c r="L7118" s="13" t="s">
        <v>284</v>
      </c>
      <c r="M7118" s="13" t="s">
        <v>99</v>
      </c>
      <c r="N7118" s="38" t="s">
        <v>18</v>
      </c>
    </row>
    <row r="7119" spans="2:14" x14ac:dyDescent="0.2">
      <c r="E7119" s="197"/>
      <c r="F7119" s="198"/>
      <c r="G7119" s="35"/>
      <c r="H7119" s="39"/>
      <c r="I7119" s="14"/>
      <c r="J7119" s="14"/>
      <c r="K7119" s="14"/>
      <c r="L7119" s="14"/>
      <c r="M7119" s="14"/>
      <c r="N7119" s="34"/>
    </row>
    <row r="7120" spans="2:14" x14ac:dyDescent="0.2">
      <c r="E7120" s="120" t="s">
        <v>15</v>
      </c>
      <c r="F7120" s="66"/>
      <c r="G7120" s="36">
        <v>1200</v>
      </c>
      <c r="H7120" s="17">
        <v>441</v>
      </c>
      <c r="I7120" s="17">
        <v>724</v>
      </c>
      <c r="J7120" s="17">
        <v>19</v>
      </c>
      <c r="K7120" s="17">
        <v>23</v>
      </c>
      <c r="L7120" s="17">
        <v>8</v>
      </c>
      <c r="M7120" s="17">
        <v>20</v>
      </c>
      <c r="N7120" s="47">
        <v>55</v>
      </c>
    </row>
    <row r="7121" spans="5:14" x14ac:dyDescent="0.2">
      <c r="E7121" s="45"/>
      <c r="F7121" s="67"/>
      <c r="G7121" s="7">
        <v>100</v>
      </c>
      <c r="H7121" s="2">
        <v>36.75</v>
      </c>
      <c r="I7121" s="2">
        <v>60.333333333333002</v>
      </c>
      <c r="J7121" s="2">
        <v>1.583333333333</v>
      </c>
      <c r="K7121" s="2">
        <v>1.916666666667</v>
      </c>
      <c r="L7121" s="2">
        <v>0.66666666666700003</v>
      </c>
      <c r="M7121" s="2">
        <v>1.666666666667</v>
      </c>
      <c r="N7121" s="15">
        <v>4.583333333333</v>
      </c>
    </row>
    <row r="7122" spans="5:14" x14ac:dyDescent="0.2">
      <c r="E7122" s="4" t="s">
        <v>81</v>
      </c>
      <c r="F7122" s="5"/>
      <c r="G7122" s="19">
        <v>48</v>
      </c>
      <c r="H7122" s="27">
        <v>12</v>
      </c>
      <c r="I7122" s="3">
        <v>33</v>
      </c>
      <c r="J7122" s="3">
        <v>1</v>
      </c>
      <c r="K7122" s="3">
        <v>1</v>
      </c>
      <c r="L7122" s="3">
        <v>0</v>
      </c>
      <c r="M7122" s="3">
        <v>1</v>
      </c>
      <c r="N7122" s="26">
        <v>3</v>
      </c>
    </row>
    <row r="7123" spans="5:14" x14ac:dyDescent="0.2">
      <c r="E7123" s="11"/>
      <c r="F7123" s="10"/>
      <c r="G7123" s="7">
        <v>100</v>
      </c>
      <c r="H7123" s="97">
        <v>25</v>
      </c>
      <c r="I7123" s="25">
        <v>68.75</v>
      </c>
      <c r="J7123" s="2">
        <v>2.083333333333</v>
      </c>
      <c r="K7123" s="2">
        <v>2.083333333333</v>
      </c>
      <c r="L7123" s="16">
        <v>0</v>
      </c>
      <c r="M7123" s="2">
        <v>2.083333333333</v>
      </c>
      <c r="N7123" s="15">
        <v>6.25</v>
      </c>
    </row>
    <row r="7124" spans="5:14" x14ac:dyDescent="0.2">
      <c r="E7124" s="4" t="s">
        <v>82</v>
      </c>
      <c r="F7124" s="5"/>
      <c r="G7124" s="6">
        <v>84</v>
      </c>
      <c r="H7124" s="8">
        <v>40</v>
      </c>
      <c r="I7124" s="1">
        <v>41</v>
      </c>
      <c r="J7124" s="1">
        <v>0</v>
      </c>
      <c r="K7124" s="1">
        <v>3</v>
      </c>
      <c r="L7124" s="1">
        <v>2</v>
      </c>
      <c r="M7124" s="1">
        <v>0</v>
      </c>
      <c r="N7124" s="9">
        <v>6</v>
      </c>
    </row>
    <row r="7125" spans="5:14" x14ac:dyDescent="0.2">
      <c r="E7125" s="11"/>
      <c r="F7125" s="10"/>
      <c r="G7125" s="7">
        <v>100</v>
      </c>
      <c r="H7125" s="75">
        <v>47.619047619047997</v>
      </c>
      <c r="I7125" s="50">
        <v>48.809523809524002</v>
      </c>
      <c r="J7125" s="16">
        <v>0</v>
      </c>
      <c r="K7125" s="2">
        <v>3.5714285714290002</v>
      </c>
      <c r="L7125" s="2">
        <v>2.3809523809519999</v>
      </c>
      <c r="M7125" s="16">
        <v>0</v>
      </c>
      <c r="N7125" s="15">
        <v>7.1428571428570002</v>
      </c>
    </row>
    <row r="7126" spans="5:14" x14ac:dyDescent="0.2">
      <c r="E7126" s="4" t="s">
        <v>83</v>
      </c>
      <c r="F7126" s="5"/>
      <c r="G7126" s="6">
        <v>462</v>
      </c>
      <c r="H7126" s="8">
        <v>156</v>
      </c>
      <c r="I7126" s="1">
        <v>284</v>
      </c>
      <c r="J7126" s="1">
        <v>9</v>
      </c>
      <c r="K7126" s="1">
        <v>7</v>
      </c>
      <c r="L7126" s="1">
        <v>4</v>
      </c>
      <c r="M7126" s="1">
        <v>9</v>
      </c>
      <c r="N7126" s="9">
        <v>27</v>
      </c>
    </row>
    <row r="7127" spans="5:14" x14ac:dyDescent="0.2">
      <c r="E7127" s="11"/>
      <c r="F7127" s="10"/>
      <c r="G7127" s="7">
        <v>100</v>
      </c>
      <c r="H7127" s="18">
        <v>33.766233766234002</v>
      </c>
      <c r="I7127" s="2">
        <v>61.471861471860997</v>
      </c>
      <c r="J7127" s="2">
        <v>1.948051948052</v>
      </c>
      <c r="K7127" s="2">
        <v>1.5151515151520001</v>
      </c>
      <c r="L7127" s="2">
        <v>0.86580086580100002</v>
      </c>
      <c r="M7127" s="2">
        <v>1.948051948052</v>
      </c>
      <c r="N7127" s="15">
        <v>5.844155844156</v>
      </c>
    </row>
    <row r="7128" spans="5:14" x14ac:dyDescent="0.2">
      <c r="E7128" s="4" t="s">
        <v>84</v>
      </c>
      <c r="F7128" s="5"/>
      <c r="G7128" s="6">
        <v>30</v>
      </c>
      <c r="H7128" s="8">
        <v>13</v>
      </c>
      <c r="I7128" s="1">
        <v>15</v>
      </c>
      <c r="J7128" s="1">
        <v>0</v>
      </c>
      <c r="K7128" s="1">
        <v>1</v>
      </c>
      <c r="L7128" s="1">
        <v>0</v>
      </c>
      <c r="M7128" s="1">
        <v>0</v>
      </c>
      <c r="N7128" s="9">
        <v>3</v>
      </c>
    </row>
    <row r="7129" spans="5:14" x14ac:dyDescent="0.2">
      <c r="E7129" s="11"/>
      <c r="F7129" s="10"/>
      <c r="G7129" s="7">
        <v>100</v>
      </c>
      <c r="H7129" s="70">
        <v>43.333333333333002</v>
      </c>
      <c r="I7129" s="50">
        <v>50</v>
      </c>
      <c r="J7129" s="16">
        <v>0</v>
      </c>
      <c r="K7129" s="2">
        <v>3.333333333333</v>
      </c>
      <c r="L7129" s="16">
        <v>0</v>
      </c>
      <c r="M7129" s="16">
        <v>0</v>
      </c>
      <c r="N7129" s="85">
        <v>10</v>
      </c>
    </row>
    <row r="7130" spans="5:14" x14ac:dyDescent="0.2">
      <c r="E7130" s="4" t="s">
        <v>85</v>
      </c>
      <c r="F7130" s="5"/>
      <c r="G7130" s="6">
        <v>144</v>
      </c>
      <c r="H7130" s="8">
        <v>58</v>
      </c>
      <c r="I7130" s="1">
        <v>89</v>
      </c>
      <c r="J7130" s="1">
        <v>2</v>
      </c>
      <c r="K7130" s="1">
        <v>1</v>
      </c>
      <c r="L7130" s="1">
        <v>0</v>
      </c>
      <c r="M7130" s="1">
        <v>3</v>
      </c>
      <c r="N7130" s="9">
        <v>3</v>
      </c>
    </row>
    <row r="7131" spans="5:14" x14ac:dyDescent="0.2">
      <c r="E7131" s="11"/>
      <c r="F7131" s="10"/>
      <c r="G7131" s="7">
        <v>100</v>
      </c>
      <c r="H7131" s="18">
        <v>40.277777777777999</v>
      </c>
      <c r="I7131" s="2">
        <v>61.805555555555998</v>
      </c>
      <c r="J7131" s="2">
        <v>1.3888888888890001</v>
      </c>
      <c r="K7131" s="2">
        <v>0.694444444444</v>
      </c>
      <c r="L7131" s="16">
        <v>0</v>
      </c>
      <c r="M7131" s="2">
        <v>2.083333333333</v>
      </c>
      <c r="N7131" s="15">
        <v>2.083333333333</v>
      </c>
    </row>
    <row r="7132" spans="5:14" x14ac:dyDescent="0.2">
      <c r="E7132" s="4" t="s">
        <v>86</v>
      </c>
      <c r="F7132" s="5"/>
      <c r="G7132" s="6">
        <v>192</v>
      </c>
      <c r="H7132" s="8">
        <v>73</v>
      </c>
      <c r="I7132" s="1">
        <v>123</v>
      </c>
      <c r="J7132" s="1">
        <v>2</v>
      </c>
      <c r="K7132" s="1">
        <v>3</v>
      </c>
      <c r="L7132" s="1">
        <v>0</v>
      </c>
      <c r="M7132" s="1">
        <v>1</v>
      </c>
      <c r="N7132" s="9">
        <v>8</v>
      </c>
    </row>
    <row r="7133" spans="5:14" x14ac:dyDescent="0.2">
      <c r="E7133" s="11"/>
      <c r="F7133" s="10"/>
      <c r="G7133" s="7">
        <v>100</v>
      </c>
      <c r="H7133" s="18">
        <v>38.020833333333002</v>
      </c>
      <c r="I7133" s="2">
        <v>64.0625</v>
      </c>
      <c r="J7133" s="2">
        <v>1.041666666667</v>
      </c>
      <c r="K7133" s="2">
        <v>1.5625</v>
      </c>
      <c r="L7133" s="16">
        <v>0</v>
      </c>
      <c r="M7133" s="2">
        <v>0.52083333333299997</v>
      </c>
      <c r="N7133" s="15">
        <v>4.166666666667</v>
      </c>
    </row>
    <row r="7134" spans="5:14" x14ac:dyDescent="0.2">
      <c r="E7134" s="4" t="s">
        <v>87</v>
      </c>
      <c r="F7134" s="5"/>
      <c r="G7134" s="6">
        <v>72</v>
      </c>
      <c r="H7134" s="8">
        <v>28</v>
      </c>
      <c r="I7134" s="1">
        <v>44</v>
      </c>
      <c r="J7134" s="1">
        <v>2</v>
      </c>
      <c r="K7134" s="1">
        <v>0</v>
      </c>
      <c r="L7134" s="1">
        <v>0</v>
      </c>
      <c r="M7134" s="1">
        <v>1</v>
      </c>
      <c r="N7134" s="9">
        <v>2</v>
      </c>
    </row>
    <row r="7135" spans="5:14" x14ac:dyDescent="0.2">
      <c r="E7135" s="11"/>
      <c r="F7135" s="10"/>
      <c r="G7135" s="7">
        <v>100</v>
      </c>
      <c r="H7135" s="18">
        <v>38.888888888888999</v>
      </c>
      <c r="I7135" s="2">
        <v>61.111111111111001</v>
      </c>
      <c r="J7135" s="2">
        <v>2.7777777777780002</v>
      </c>
      <c r="K7135" s="16">
        <v>0</v>
      </c>
      <c r="L7135" s="16">
        <v>0</v>
      </c>
      <c r="M7135" s="2">
        <v>1.3888888888890001</v>
      </c>
      <c r="N7135" s="15">
        <v>2.7777777777780002</v>
      </c>
    </row>
    <row r="7136" spans="5:14" x14ac:dyDescent="0.2">
      <c r="E7136" s="4" t="s">
        <v>88</v>
      </c>
      <c r="F7136" s="5"/>
      <c r="G7136" s="6">
        <v>36</v>
      </c>
      <c r="H7136" s="8">
        <v>15</v>
      </c>
      <c r="I7136" s="1">
        <v>19</v>
      </c>
      <c r="J7136" s="1">
        <v>0</v>
      </c>
      <c r="K7136" s="1">
        <v>1</v>
      </c>
      <c r="L7136" s="1">
        <v>0</v>
      </c>
      <c r="M7136" s="1">
        <v>2</v>
      </c>
      <c r="N7136" s="9">
        <v>1</v>
      </c>
    </row>
    <row r="7137" spans="2:14" x14ac:dyDescent="0.2">
      <c r="E7137" s="11"/>
      <c r="F7137" s="10"/>
      <c r="G7137" s="7">
        <v>100</v>
      </c>
      <c r="H7137" s="18">
        <v>41.666666666666998</v>
      </c>
      <c r="I7137" s="30">
        <v>52.777777777777999</v>
      </c>
      <c r="J7137" s="16">
        <v>0</v>
      </c>
      <c r="K7137" s="2">
        <v>2.7777777777780002</v>
      </c>
      <c r="L7137" s="16">
        <v>0</v>
      </c>
      <c r="M7137" s="2">
        <v>5.5555555555560003</v>
      </c>
      <c r="N7137" s="15">
        <v>2.7777777777780002</v>
      </c>
    </row>
    <row r="7138" spans="2:14" x14ac:dyDescent="0.2">
      <c r="E7138" s="4" t="s">
        <v>89</v>
      </c>
      <c r="F7138" s="5"/>
      <c r="G7138" s="6">
        <v>66</v>
      </c>
      <c r="H7138" s="8">
        <v>19</v>
      </c>
      <c r="I7138" s="1">
        <v>42</v>
      </c>
      <c r="J7138" s="1">
        <v>2</v>
      </c>
      <c r="K7138" s="1">
        <v>3</v>
      </c>
      <c r="L7138" s="1">
        <v>1</v>
      </c>
      <c r="M7138" s="1">
        <v>1</v>
      </c>
      <c r="N7138" s="9">
        <v>2</v>
      </c>
    </row>
    <row r="7139" spans="2:14" x14ac:dyDescent="0.2">
      <c r="E7139" s="11"/>
      <c r="F7139" s="10"/>
      <c r="G7139" s="7">
        <v>100</v>
      </c>
      <c r="H7139" s="72">
        <v>28.787878787878999</v>
      </c>
      <c r="I7139" s="2">
        <v>63.636363636364003</v>
      </c>
      <c r="J7139" s="2">
        <v>3.0303030303030001</v>
      </c>
      <c r="K7139" s="2">
        <v>4.5454545454549997</v>
      </c>
      <c r="L7139" s="2">
        <v>1.5151515151520001</v>
      </c>
      <c r="M7139" s="2">
        <v>1.5151515151520001</v>
      </c>
      <c r="N7139" s="15">
        <v>3.0303030303030001</v>
      </c>
    </row>
    <row r="7140" spans="2:14" x14ac:dyDescent="0.2">
      <c r="E7140" s="4" t="s">
        <v>90</v>
      </c>
      <c r="F7140" s="5"/>
      <c r="G7140" s="6">
        <v>54</v>
      </c>
      <c r="H7140" s="8">
        <v>21</v>
      </c>
      <c r="I7140" s="1">
        <v>30</v>
      </c>
      <c r="J7140" s="1">
        <v>0</v>
      </c>
      <c r="K7140" s="1">
        <v>2</v>
      </c>
      <c r="L7140" s="1">
        <v>1</v>
      </c>
      <c r="M7140" s="1">
        <v>2</v>
      </c>
      <c r="N7140" s="9">
        <v>0</v>
      </c>
    </row>
    <row r="7141" spans="2:14" x14ac:dyDescent="0.2">
      <c r="E7141" s="11"/>
      <c r="F7141" s="10"/>
      <c r="G7141" s="7">
        <v>100</v>
      </c>
      <c r="H7141" s="18">
        <v>38.888888888888999</v>
      </c>
      <c r="I7141" s="2">
        <v>55.555555555555998</v>
      </c>
      <c r="J7141" s="16">
        <v>0</v>
      </c>
      <c r="K7141" s="2">
        <v>3.7037037037039999</v>
      </c>
      <c r="L7141" s="2">
        <v>1.851851851852</v>
      </c>
      <c r="M7141" s="2">
        <v>3.7037037037039999</v>
      </c>
      <c r="N7141" s="48">
        <v>0</v>
      </c>
    </row>
    <row r="7142" spans="2:14" x14ac:dyDescent="0.2">
      <c r="E7142" s="4" t="s">
        <v>91</v>
      </c>
      <c r="F7142" s="5"/>
      <c r="G7142" s="6">
        <v>12</v>
      </c>
      <c r="H7142" s="8">
        <v>6</v>
      </c>
      <c r="I7142" s="1">
        <v>4</v>
      </c>
      <c r="J7142" s="1">
        <v>1</v>
      </c>
      <c r="K7142" s="1">
        <v>1</v>
      </c>
      <c r="L7142" s="1">
        <v>0</v>
      </c>
      <c r="M7142" s="1">
        <v>0</v>
      </c>
      <c r="N7142" s="9">
        <v>0</v>
      </c>
    </row>
    <row r="7143" spans="2:14" x14ac:dyDescent="0.2">
      <c r="E7143" s="45"/>
      <c r="F7143" s="51"/>
      <c r="G7143" s="81">
        <v>100</v>
      </c>
      <c r="H7143" s="158">
        <v>50</v>
      </c>
      <c r="I7143" s="108">
        <v>33.333333333333002</v>
      </c>
      <c r="J7143" s="124">
        <v>8.333333333333</v>
      </c>
      <c r="K7143" s="124">
        <v>8.333333333333</v>
      </c>
      <c r="L7143" s="62">
        <v>0</v>
      </c>
      <c r="M7143" s="62">
        <v>0</v>
      </c>
      <c r="N7143" s="116">
        <v>0</v>
      </c>
    </row>
    <row r="7145" spans="2:14" x14ac:dyDescent="0.2">
      <c r="B7145" s="40" t="str">
        <f xml:space="preserve"> HYPERLINK("#'目次'!B179", "[173]")</f>
        <v>[173]</v>
      </c>
      <c r="C7145" s="23" t="s">
        <v>305</v>
      </c>
    </row>
    <row r="7148" spans="2:14" x14ac:dyDescent="0.2">
      <c r="C7148" s="23" t="s">
        <v>14</v>
      </c>
    </row>
    <row r="7149" spans="2:14" x14ac:dyDescent="0.2">
      <c r="D7149" s="195"/>
      <c r="E7149" s="196"/>
      <c r="F7149" s="196"/>
      <c r="G7149" s="37" t="s">
        <v>15</v>
      </c>
      <c r="H7149" s="33" t="s">
        <v>306</v>
      </c>
      <c r="I7149" s="13" t="s">
        <v>307</v>
      </c>
      <c r="J7149" s="13" t="s">
        <v>308</v>
      </c>
      <c r="K7149" s="13" t="s">
        <v>309</v>
      </c>
      <c r="L7149" s="13" t="s">
        <v>310</v>
      </c>
      <c r="M7149" s="38" t="s">
        <v>18</v>
      </c>
    </row>
    <row r="7150" spans="2:14" x14ac:dyDescent="0.2">
      <c r="D7150" s="197"/>
      <c r="E7150" s="198"/>
      <c r="F7150" s="198"/>
      <c r="G7150" s="35"/>
      <c r="H7150" s="39"/>
      <c r="I7150" s="14"/>
      <c r="J7150" s="14"/>
      <c r="K7150" s="14"/>
      <c r="L7150" s="14"/>
      <c r="M7150" s="34"/>
    </row>
    <row r="7151" spans="2:14" x14ac:dyDescent="0.2">
      <c r="D7151" s="78"/>
      <c r="E7151" s="79" t="s">
        <v>15</v>
      </c>
      <c r="F7151" s="66"/>
      <c r="G7151" s="36">
        <v>1200</v>
      </c>
      <c r="H7151" s="17">
        <v>469</v>
      </c>
      <c r="I7151" s="17">
        <v>191</v>
      </c>
      <c r="J7151" s="17">
        <v>250</v>
      </c>
      <c r="K7151" s="17">
        <v>216</v>
      </c>
      <c r="L7151" s="17">
        <v>48</v>
      </c>
      <c r="M7151" s="47">
        <v>26</v>
      </c>
    </row>
    <row r="7152" spans="2:14" x14ac:dyDescent="0.2">
      <c r="D7152" s="45"/>
      <c r="E7152" s="51"/>
      <c r="F7152" s="67"/>
      <c r="G7152" s="7">
        <v>100</v>
      </c>
      <c r="H7152" s="2">
        <v>39.083333333333002</v>
      </c>
      <c r="I7152" s="2">
        <v>15.916666666667</v>
      </c>
      <c r="J7152" s="2">
        <v>20.833333333333002</v>
      </c>
      <c r="K7152" s="2">
        <v>18</v>
      </c>
      <c r="L7152" s="2">
        <v>4</v>
      </c>
      <c r="M7152" s="15">
        <v>2.166666666667</v>
      </c>
    </row>
    <row r="7153" spans="4:13" x14ac:dyDescent="0.2">
      <c r="D7153" s="199" t="s">
        <v>19</v>
      </c>
      <c r="E7153" s="22" t="s">
        <v>20</v>
      </c>
      <c r="F7153" s="21"/>
      <c r="G7153" s="19">
        <v>132</v>
      </c>
      <c r="H7153" s="27">
        <v>53</v>
      </c>
      <c r="I7153" s="3">
        <v>19</v>
      </c>
      <c r="J7153" s="3">
        <v>33</v>
      </c>
      <c r="K7153" s="3">
        <v>21</v>
      </c>
      <c r="L7153" s="3">
        <v>3</v>
      </c>
      <c r="M7153" s="26">
        <v>3</v>
      </c>
    </row>
    <row r="7154" spans="4:13" x14ac:dyDescent="0.2">
      <c r="D7154" s="200"/>
      <c r="E7154" s="11"/>
      <c r="F7154" s="10"/>
      <c r="G7154" s="7">
        <v>100</v>
      </c>
      <c r="H7154" s="18">
        <v>40.151515151515</v>
      </c>
      <c r="I7154" s="2">
        <v>14.393939393939</v>
      </c>
      <c r="J7154" s="2">
        <v>25</v>
      </c>
      <c r="K7154" s="2">
        <v>15.909090909091001</v>
      </c>
      <c r="L7154" s="2">
        <v>2.2727272727269998</v>
      </c>
      <c r="M7154" s="15">
        <v>2.2727272727269998</v>
      </c>
    </row>
    <row r="7155" spans="4:13" x14ac:dyDescent="0.2">
      <c r="D7155" s="200"/>
      <c r="E7155" s="4" t="s">
        <v>21</v>
      </c>
      <c r="F7155" s="5"/>
      <c r="G7155" s="6">
        <v>444</v>
      </c>
      <c r="H7155" s="8">
        <v>172</v>
      </c>
      <c r="I7155" s="1">
        <v>75</v>
      </c>
      <c r="J7155" s="1">
        <v>81</v>
      </c>
      <c r="K7155" s="1">
        <v>82</v>
      </c>
      <c r="L7155" s="1">
        <v>20</v>
      </c>
      <c r="M7155" s="9">
        <v>14</v>
      </c>
    </row>
    <row r="7156" spans="4:13" x14ac:dyDescent="0.2">
      <c r="D7156" s="200"/>
      <c r="E7156" s="11"/>
      <c r="F7156" s="10"/>
      <c r="G7156" s="7">
        <v>100</v>
      </c>
      <c r="H7156" s="18">
        <v>38.738738738739002</v>
      </c>
      <c r="I7156" s="2">
        <v>16.891891891892001</v>
      </c>
      <c r="J7156" s="2">
        <v>18.243243243243001</v>
      </c>
      <c r="K7156" s="2">
        <v>18.468468468468</v>
      </c>
      <c r="L7156" s="2">
        <v>4.5045045045050003</v>
      </c>
      <c r="M7156" s="15">
        <v>3.1531531531530002</v>
      </c>
    </row>
    <row r="7157" spans="4:13" x14ac:dyDescent="0.2">
      <c r="D7157" s="200"/>
      <c r="E7157" s="4" t="s">
        <v>22</v>
      </c>
      <c r="F7157" s="5"/>
      <c r="G7157" s="6">
        <v>192</v>
      </c>
      <c r="H7157" s="8">
        <v>77</v>
      </c>
      <c r="I7157" s="1">
        <v>32</v>
      </c>
      <c r="J7157" s="1">
        <v>35</v>
      </c>
      <c r="K7157" s="1">
        <v>38</v>
      </c>
      <c r="L7157" s="1">
        <v>8</v>
      </c>
      <c r="M7157" s="9">
        <v>2</v>
      </c>
    </row>
    <row r="7158" spans="4:13" x14ac:dyDescent="0.2">
      <c r="D7158" s="200"/>
      <c r="E7158" s="11"/>
      <c r="F7158" s="10"/>
      <c r="G7158" s="7">
        <v>100</v>
      </c>
      <c r="H7158" s="18">
        <v>40.104166666666998</v>
      </c>
      <c r="I7158" s="2">
        <v>16.666666666666998</v>
      </c>
      <c r="J7158" s="2">
        <v>18.229166666666998</v>
      </c>
      <c r="K7158" s="2">
        <v>19.791666666666998</v>
      </c>
      <c r="L7158" s="2">
        <v>4.166666666667</v>
      </c>
      <c r="M7158" s="15">
        <v>1.041666666667</v>
      </c>
    </row>
    <row r="7159" spans="4:13" x14ac:dyDescent="0.2">
      <c r="D7159" s="200"/>
      <c r="E7159" s="4" t="s">
        <v>23</v>
      </c>
      <c r="F7159" s="5"/>
      <c r="G7159" s="6">
        <v>192</v>
      </c>
      <c r="H7159" s="8">
        <v>76</v>
      </c>
      <c r="I7159" s="1">
        <v>27</v>
      </c>
      <c r="J7159" s="1">
        <v>52</v>
      </c>
      <c r="K7159" s="1">
        <v>27</v>
      </c>
      <c r="L7159" s="1">
        <v>8</v>
      </c>
      <c r="M7159" s="9">
        <v>2</v>
      </c>
    </row>
    <row r="7160" spans="4:13" x14ac:dyDescent="0.2">
      <c r="D7160" s="200"/>
      <c r="E7160" s="11"/>
      <c r="F7160" s="10"/>
      <c r="G7160" s="7">
        <v>100</v>
      </c>
      <c r="H7160" s="18">
        <v>39.583333333333002</v>
      </c>
      <c r="I7160" s="2">
        <v>14.0625</v>
      </c>
      <c r="J7160" s="25">
        <v>27.083333333333002</v>
      </c>
      <c r="K7160" s="2">
        <v>14.0625</v>
      </c>
      <c r="L7160" s="2">
        <v>4.166666666667</v>
      </c>
      <c r="M7160" s="15">
        <v>1.041666666667</v>
      </c>
    </row>
    <row r="7161" spans="4:13" x14ac:dyDescent="0.2">
      <c r="D7161" s="200"/>
      <c r="E7161" s="4" t="s">
        <v>24</v>
      </c>
      <c r="F7161" s="5"/>
      <c r="G7161" s="6">
        <v>240</v>
      </c>
      <c r="H7161" s="8">
        <v>91</v>
      </c>
      <c r="I7161" s="1">
        <v>38</v>
      </c>
      <c r="J7161" s="1">
        <v>49</v>
      </c>
      <c r="K7161" s="1">
        <v>48</v>
      </c>
      <c r="L7161" s="1">
        <v>9</v>
      </c>
      <c r="M7161" s="9">
        <v>5</v>
      </c>
    </row>
    <row r="7162" spans="4:13" x14ac:dyDescent="0.2">
      <c r="D7162" s="200"/>
      <c r="E7162" s="11"/>
      <c r="F7162" s="10"/>
      <c r="G7162" s="7">
        <v>100</v>
      </c>
      <c r="H7162" s="18">
        <v>37.916666666666998</v>
      </c>
      <c r="I7162" s="2">
        <v>15.833333333333</v>
      </c>
      <c r="J7162" s="2">
        <v>20.416666666666998</v>
      </c>
      <c r="K7162" s="2">
        <v>20</v>
      </c>
      <c r="L7162" s="2">
        <v>3.75</v>
      </c>
      <c r="M7162" s="15">
        <v>2.083333333333</v>
      </c>
    </row>
    <row r="7163" spans="4:13" x14ac:dyDescent="0.2">
      <c r="D7163" s="199" t="s">
        <v>25</v>
      </c>
      <c r="E7163" s="22" t="s">
        <v>26</v>
      </c>
      <c r="F7163" s="21"/>
      <c r="G7163" s="19">
        <v>348</v>
      </c>
      <c r="H7163" s="27">
        <v>140</v>
      </c>
      <c r="I7163" s="3">
        <v>52</v>
      </c>
      <c r="J7163" s="3">
        <v>77</v>
      </c>
      <c r="K7163" s="3">
        <v>65</v>
      </c>
      <c r="L7163" s="3">
        <v>9</v>
      </c>
      <c r="M7163" s="26">
        <v>5</v>
      </c>
    </row>
    <row r="7164" spans="4:13" x14ac:dyDescent="0.2">
      <c r="D7164" s="200"/>
      <c r="E7164" s="11"/>
      <c r="F7164" s="10"/>
      <c r="G7164" s="7">
        <v>100</v>
      </c>
      <c r="H7164" s="18">
        <v>40.229885057471002</v>
      </c>
      <c r="I7164" s="2">
        <v>14.942528735631999</v>
      </c>
      <c r="J7164" s="2">
        <v>22.126436781609002</v>
      </c>
      <c r="K7164" s="2">
        <v>18.678160919540002</v>
      </c>
      <c r="L7164" s="2">
        <v>2.586206896552</v>
      </c>
      <c r="M7164" s="15">
        <v>1.4367816091950001</v>
      </c>
    </row>
    <row r="7165" spans="4:13" x14ac:dyDescent="0.2">
      <c r="D7165" s="200"/>
      <c r="E7165" s="4" t="s">
        <v>27</v>
      </c>
      <c r="F7165" s="5"/>
      <c r="G7165" s="6">
        <v>378</v>
      </c>
      <c r="H7165" s="8">
        <v>145</v>
      </c>
      <c r="I7165" s="1">
        <v>70</v>
      </c>
      <c r="J7165" s="1">
        <v>79</v>
      </c>
      <c r="K7165" s="1">
        <v>61</v>
      </c>
      <c r="L7165" s="1">
        <v>16</v>
      </c>
      <c r="M7165" s="9">
        <v>7</v>
      </c>
    </row>
    <row r="7166" spans="4:13" x14ac:dyDescent="0.2">
      <c r="D7166" s="200"/>
      <c r="E7166" s="11"/>
      <c r="F7166" s="10"/>
      <c r="G7166" s="7">
        <v>100</v>
      </c>
      <c r="H7166" s="18">
        <v>38.359788359787999</v>
      </c>
      <c r="I7166" s="2">
        <v>18.518518518518999</v>
      </c>
      <c r="J7166" s="2">
        <v>20.899470899471002</v>
      </c>
      <c r="K7166" s="2">
        <v>16.137566137566001</v>
      </c>
      <c r="L7166" s="2">
        <v>4.2328042328039999</v>
      </c>
      <c r="M7166" s="15">
        <v>1.851851851852</v>
      </c>
    </row>
    <row r="7167" spans="4:13" x14ac:dyDescent="0.2">
      <c r="D7167" s="200"/>
      <c r="E7167" s="4" t="s">
        <v>28</v>
      </c>
      <c r="F7167" s="5"/>
      <c r="G7167" s="6">
        <v>372</v>
      </c>
      <c r="H7167" s="8">
        <v>152</v>
      </c>
      <c r="I7167" s="1">
        <v>45</v>
      </c>
      <c r="J7167" s="1">
        <v>70</v>
      </c>
      <c r="K7167" s="1">
        <v>72</v>
      </c>
      <c r="L7167" s="1">
        <v>22</v>
      </c>
      <c r="M7167" s="9">
        <v>11</v>
      </c>
    </row>
    <row r="7168" spans="4:13" x14ac:dyDescent="0.2">
      <c r="D7168" s="200"/>
      <c r="E7168" s="11"/>
      <c r="F7168" s="10"/>
      <c r="G7168" s="7">
        <v>100</v>
      </c>
      <c r="H7168" s="18">
        <v>40.860215053763</v>
      </c>
      <c r="I7168" s="2">
        <v>12.096774193548001</v>
      </c>
      <c r="J7168" s="2">
        <v>18.817204301075002</v>
      </c>
      <c r="K7168" s="2">
        <v>19.354838709677001</v>
      </c>
      <c r="L7168" s="2">
        <v>5.9139784946239997</v>
      </c>
      <c r="M7168" s="15">
        <v>2.9569892473119999</v>
      </c>
    </row>
    <row r="7169" spans="4:13" x14ac:dyDescent="0.2">
      <c r="D7169" s="200"/>
      <c r="E7169" s="4" t="s">
        <v>29</v>
      </c>
      <c r="F7169" s="5"/>
      <c r="G7169" s="6">
        <v>102</v>
      </c>
      <c r="H7169" s="8">
        <v>32</v>
      </c>
      <c r="I7169" s="1">
        <v>24</v>
      </c>
      <c r="J7169" s="1">
        <v>24</v>
      </c>
      <c r="K7169" s="1">
        <v>18</v>
      </c>
      <c r="L7169" s="1">
        <v>1</v>
      </c>
      <c r="M7169" s="9">
        <v>3</v>
      </c>
    </row>
    <row r="7170" spans="4:13" x14ac:dyDescent="0.2">
      <c r="D7170" s="200"/>
      <c r="E7170" s="11"/>
      <c r="F7170" s="10"/>
      <c r="G7170" s="7">
        <v>100</v>
      </c>
      <c r="H7170" s="72">
        <v>31.372549019608002</v>
      </c>
      <c r="I7170" s="25">
        <v>23.529411764706001</v>
      </c>
      <c r="J7170" s="2">
        <v>23.529411764706001</v>
      </c>
      <c r="K7170" s="2">
        <v>17.647058823529001</v>
      </c>
      <c r="L7170" s="2">
        <v>0.98039215686299996</v>
      </c>
      <c r="M7170" s="15">
        <v>2.9411764705880001</v>
      </c>
    </row>
    <row r="7171" spans="4:13" x14ac:dyDescent="0.2">
      <c r="D7171" s="199" t="s">
        <v>30</v>
      </c>
      <c r="E7171" s="22" t="s">
        <v>31</v>
      </c>
      <c r="F7171" s="21"/>
      <c r="G7171" s="19">
        <v>592</v>
      </c>
      <c r="H7171" s="27">
        <v>251</v>
      </c>
      <c r="I7171" s="3">
        <v>92</v>
      </c>
      <c r="J7171" s="3">
        <v>108</v>
      </c>
      <c r="K7171" s="3">
        <v>105</v>
      </c>
      <c r="L7171" s="3">
        <v>28</v>
      </c>
      <c r="M7171" s="26">
        <v>8</v>
      </c>
    </row>
    <row r="7172" spans="4:13" x14ac:dyDescent="0.2">
      <c r="D7172" s="200"/>
      <c r="E7172" s="11"/>
      <c r="F7172" s="10"/>
      <c r="G7172" s="7">
        <v>100</v>
      </c>
      <c r="H7172" s="18">
        <v>42.398648648649001</v>
      </c>
      <c r="I7172" s="2">
        <v>15.540540540541</v>
      </c>
      <c r="J7172" s="2">
        <v>18.243243243243001</v>
      </c>
      <c r="K7172" s="2">
        <v>17.736486486486001</v>
      </c>
      <c r="L7172" s="2">
        <v>4.7297297297299998</v>
      </c>
      <c r="M7172" s="15">
        <v>1.351351351351</v>
      </c>
    </row>
    <row r="7173" spans="4:13" x14ac:dyDescent="0.2">
      <c r="D7173" s="200"/>
      <c r="E7173" s="4" t="s">
        <v>32</v>
      </c>
      <c r="F7173" s="5"/>
      <c r="G7173" s="6">
        <v>608</v>
      </c>
      <c r="H7173" s="8">
        <v>218</v>
      </c>
      <c r="I7173" s="1">
        <v>99</v>
      </c>
      <c r="J7173" s="1">
        <v>142</v>
      </c>
      <c r="K7173" s="1">
        <v>111</v>
      </c>
      <c r="L7173" s="1">
        <v>20</v>
      </c>
      <c r="M7173" s="9">
        <v>18</v>
      </c>
    </row>
    <row r="7174" spans="4:13" x14ac:dyDescent="0.2">
      <c r="D7174" s="200"/>
      <c r="E7174" s="11"/>
      <c r="F7174" s="10"/>
      <c r="G7174" s="7">
        <v>100</v>
      </c>
      <c r="H7174" s="18">
        <v>35.855263157895003</v>
      </c>
      <c r="I7174" s="2">
        <v>16.282894736842</v>
      </c>
      <c r="J7174" s="2">
        <v>23.355263157894999</v>
      </c>
      <c r="K7174" s="2">
        <v>18.256578947367998</v>
      </c>
      <c r="L7174" s="2">
        <v>3.2894736842109999</v>
      </c>
      <c r="M7174" s="15">
        <v>2.9605263157890001</v>
      </c>
    </row>
    <row r="7175" spans="4:13" x14ac:dyDescent="0.2">
      <c r="D7175" s="199" t="s">
        <v>33</v>
      </c>
      <c r="E7175" s="22" t="s">
        <v>34</v>
      </c>
      <c r="F7175" s="21"/>
      <c r="G7175" s="19">
        <v>74</v>
      </c>
      <c r="H7175" s="27">
        <v>24</v>
      </c>
      <c r="I7175" s="3">
        <v>9</v>
      </c>
      <c r="J7175" s="3">
        <v>14</v>
      </c>
      <c r="K7175" s="3">
        <v>21</v>
      </c>
      <c r="L7175" s="3">
        <v>5</v>
      </c>
      <c r="M7175" s="26">
        <v>1</v>
      </c>
    </row>
    <row r="7176" spans="4:13" x14ac:dyDescent="0.2">
      <c r="D7176" s="200"/>
      <c r="E7176" s="11"/>
      <c r="F7176" s="10"/>
      <c r="G7176" s="7">
        <v>100</v>
      </c>
      <c r="H7176" s="72">
        <v>32.432432432432002</v>
      </c>
      <c r="I7176" s="2">
        <v>12.162162162162</v>
      </c>
      <c r="J7176" s="2">
        <v>18.918918918919001</v>
      </c>
      <c r="K7176" s="41">
        <v>28.378378378377999</v>
      </c>
      <c r="L7176" s="2">
        <v>6.7567567567570004</v>
      </c>
      <c r="M7176" s="15">
        <v>1.351351351351</v>
      </c>
    </row>
    <row r="7177" spans="4:13" x14ac:dyDescent="0.2">
      <c r="D7177" s="200"/>
      <c r="E7177" s="4" t="s">
        <v>35</v>
      </c>
      <c r="F7177" s="5"/>
      <c r="G7177" s="6">
        <v>148</v>
      </c>
      <c r="H7177" s="8">
        <v>76</v>
      </c>
      <c r="I7177" s="1">
        <v>28</v>
      </c>
      <c r="J7177" s="1">
        <v>20</v>
      </c>
      <c r="K7177" s="1">
        <v>16</v>
      </c>
      <c r="L7177" s="1">
        <v>6</v>
      </c>
      <c r="M7177" s="9">
        <v>2</v>
      </c>
    </row>
    <row r="7178" spans="4:13" x14ac:dyDescent="0.2">
      <c r="D7178" s="200"/>
      <c r="E7178" s="11"/>
      <c r="F7178" s="10"/>
      <c r="G7178" s="7">
        <v>100</v>
      </c>
      <c r="H7178" s="75">
        <v>51.351351351350999</v>
      </c>
      <c r="I7178" s="2">
        <v>18.918918918919001</v>
      </c>
      <c r="J7178" s="30">
        <v>13.513513513514001</v>
      </c>
      <c r="K7178" s="30">
        <v>10.810810810811001</v>
      </c>
      <c r="L7178" s="2">
        <v>4.0540540540540002</v>
      </c>
      <c r="M7178" s="15">
        <v>1.351351351351</v>
      </c>
    </row>
    <row r="7179" spans="4:13" x14ac:dyDescent="0.2">
      <c r="D7179" s="200"/>
      <c r="E7179" s="4" t="s">
        <v>36</v>
      </c>
      <c r="F7179" s="5"/>
      <c r="G7179" s="6">
        <v>187</v>
      </c>
      <c r="H7179" s="8">
        <v>86</v>
      </c>
      <c r="I7179" s="1">
        <v>28</v>
      </c>
      <c r="J7179" s="1">
        <v>36</v>
      </c>
      <c r="K7179" s="1">
        <v>31</v>
      </c>
      <c r="L7179" s="1">
        <v>5</v>
      </c>
      <c r="M7179" s="9">
        <v>1</v>
      </c>
    </row>
    <row r="7180" spans="4:13" x14ac:dyDescent="0.2">
      <c r="D7180" s="200"/>
      <c r="E7180" s="11"/>
      <c r="F7180" s="10"/>
      <c r="G7180" s="7">
        <v>100</v>
      </c>
      <c r="H7180" s="70">
        <v>45.989304812834</v>
      </c>
      <c r="I7180" s="2">
        <v>14.973262032086</v>
      </c>
      <c r="J7180" s="2">
        <v>19.251336898396001</v>
      </c>
      <c r="K7180" s="2">
        <v>16.577540106952</v>
      </c>
      <c r="L7180" s="2">
        <v>2.673796791444</v>
      </c>
      <c r="M7180" s="15">
        <v>0.53475935828900001</v>
      </c>
    </row>
    <row r="7181" spans="4:13" x14ac:dyDescent="0.2">
      <c r="D7181" s="200"/>
      <c r="E7181" s="4" t="s">
        <v>37</v>
      </c>
      <c r="F7181" s="5"/>
      <c r="G7181" s="6">
        <v>221</v>
      </c>
      <c r="H7181" s="8">
        <v>95</v>
      </c>
      <c r="I7181" s="1">
        <v>36</v>
      </c>
      <c r="J7181" s="1">
        <v>53</v>
      </c>
      <c r="K7181" s="1">
        <v>29</v>
      </c>
      <c r="L7181" s="1">
        <v>6</v>
      </c>
      <c r="M7181" s="9">
        <v>2</v>
      </c>
    </row>
    <row r="7182" spans="4:13" x14ac:dyDescent="0.2">
      <c r="D7182" s="200"/>
      <c r="E7182" s="11"/>
      <c r="F7182" s="10"/>
      <c r="G7182" s="7">
        <v>100</v>
      </c>
      <c r="H7182" s="18">
        <v>42.986425339367003</v>
      </c>
      <c r="I7182" s="2">
        <v>16.289592760181002</v>
      </c>
      <c r="J7182" s="2">
        <v>23.981900452489</v>
      </c>
      <c r="K7182" s="2">
        <v>13.122171945701</v>
      </c>
      <c r="L7182" s="2">
        <v>2.7149321266970001</v>
      </c>
      <c r="M7182" s="15">
        <v>0.904977375566</v>
      </c>
    </row>
    <row r="7183" spans="4:13" x14ac:dyDescent="0.2">
      <c r="D7183" s="200"/>
      <c r="E7183" s="4" t="s">
        <v>38</v>
      </c>
      <c r="F7183" s="5"/>
      <c r="G7183" s="6">
        <v>186</v>
      </c>
      <c r="H7183" s="8">
        <v>67</v>
      </c>
      <c r="I7183" s="1">
        <v>38</v>
      </c>
      <c r="J7183" s="1">
        <v>31</v>
      </c>
      <c r="K7183" s="1">
        <v>40</v>
      </c>
      <c r="L7183" s="1">
        <v>8</v>
      </c>
      <c r="M7183" s="9">
        <v>2</v>
      </c>
    </row>
    <row r="7184" spans="4:13" x14ac:dyDescent="0.2">
      <c r="D7184" s="200"/>
      <c r="E7184" s="11"/>
      <c r="F7184" s="10"/>
      <c r="G7184" s="7">
        <v>100</v>
      </c>
      <c r="H7184" s="18">
        <v>36.021505376344003</v>
      </c>
      <c r="I7184" s="2">
        <v>20.430107526882001</v>
      </c>
      <c r="J7184" s="2">
        <v>16.666666666666998</v>
      </c>
      <c r="K7184" s="2">
        <v>21.505376344085999</v>
      </c>
      <c r="L7184" s="2">
        <v>4.3010752688169998</v>
      </c>
      <c r="M7184" s="15">
        <v>1.0752688172039999</v>
      </c>
    </row>
    <row r="7185" spans="2:13" x14ac:dyDescent="0.2">
      <c r="D7185" s="200"/>
      <c r="E7185" s="4" t="s">
        <v>39</v>
      </c>
      <c r="F7185" s="5"/>
      <c r="G7185" s="6">
        <v>223</v>
      </c>
      <c r="H7185" s="8">
        <v>67</v>
      </c>
      <c r="I7185" s="1">
        <v>34</v>
      </c>
      <c r="J7185" s="1">
        <v>58</v>
      </c>
      <c r="K7185" s="1">
        <v>48</v>
      </c>
      <c r="L7185" s="1">
        <v>8</v>
      </c>
      <c r="M7185" s="9">
        <v>8</v>
      </c>
    </row>
    <row r="7186" spans="2:13" x14ac:dyDescent="0.2">
      <c r="D7186" s="200"/>
      <c r="E7186" s="11"/>
      <c r="F7186" s="10"/>
      <c r="G7186" s="7">
        <v>100</v>
      </c>
      <c r="H7186" s="72">
        <v>30.044843049327</v>
      </c>
      <c r="I7186" s="2">
        <v>15.2466367713</v>
      </c>
      <c r="J7186" s="25">
        <v>26.008968609865001</v>
      </c>
      <c r="K7186" s="2">
        <v>21.52466367713</v>
      </c>
      <c r="L7186" s="2">
        <v>3.5874439461879999</v>
      </c>
      <c r="M7186" s="15">
        <v>3.5874439461879999</v>
      </c>
    </row>
    <row r="7187" spans="2:13" x14ac:dyDescent="0.2">
      <c r="D7187" s="200"/>
      <c r="E7187" s="4" t="s">
        <v>40</v>
      </c>
      <c r="F7187" s="5"/>
      <c r="G7187" s="6">
        <v>161</v>
      </c>
      <c r="H7187" s="8">
        <v>54</v>
      </c>
      <c r="I7187" s="1">
        <v>18</v>
      </c>
      <c r="J7187" s="1">
        <v>38</v>
      </c>
      <c r="K7187" s="1">
        <v>31</v>
      </c>
      <c r="L7187" s="1">
        <v>10</v>
      </c>
      <c r="M7187" s="9">
        <v>10</v>
      </c>
    </row>
    <row r="7188" spans="2:13" x14ac:dyDescent="0.2">
      <c r="D7188" s="201"/>
      <c r="E7188" s="45"/>
      <c r="F7188" s="51"/>
      <c r="G7188" s="81">
        <v>100</v>
      </c>
      <c r="H7188" s="161">
        <v>33.540372670807002</v>
      </c>
      <c r="I7188" s="64">
        <v>11.180124223602</v>
      </c>
      <c r="J7188" s="64">
        <v>23.602484472050001</v>
      </c>
      <c r="K7188" s="64">
        <v>19.254658385092998</v>
      </c>
      <c r="L7188" s="64">
        <v>6.2111801242239997</v>
      </c>
      <c r="M7188" s="106">
        <v>6.2111801242239997</v>
      </c>
    </row>
    <row r="7190" spans="2:13" x14ac:dyDescent="0.2">
      <c r="B7190" s="40" t="str">
        <f xml:space="preserve"> HYPERLINK("#'目次'!B180", "[174]")</f>
        <v>[174]</v>
      </c>
      <c r="C7190" s="23" t="s">
        <v>305</v>
      </c>
    </row>
    <row r="7193" spans="2:13" x14ac:dyDescent="0.2">
      <c r="C7193" s="23" t="s">
        <v>48</v>
      </c>
    </row>
    <row r="7194" spans="2:13" x14ac:dyDescent="0.2">
      <c r="D7194" s="195"/>
      <c r="E7194" s="196"/>
      <c r="F7194" s="196"/>
      <c r="G7194" s="37" t="s">
        <v>15</v>
      </c>
      <c r="H7194" s="33" t="s">
        <v>306</v>
      </c>
      <c r="I7194" s="13" t="s">
        <v>307</v>
      </c>
      <c r="J7194" s="13" t="s">
        <v>308</v>
      </c>
      <c r="K7194" s="13" t="s">
        <v>309</v>
      </c>
      <c r="L7194" s="13" t="s">
        <v>310</v>
      </c>
      <c r="M7194" s="38" t="s">
        <v>18</v>
      </c>
    </row>
    <row r="7195" spans="2:13" x14ac:dyDescent="0.2">
      <c r="D7195" s="197"/>
      <c r="E7195" s="198"/>
      <c r="F7195" s="198"/>
      <c r="G7195" s="35"/>
      <c r="H7195" s="39"/>
      <c r="I7195" s="14"/>
      <c r="J7195" s="14"/>
      <c r="K7195" s="14"/>
      <c r="L7195" s="14"/>
      <c r="M7195" s="34"/>
    </row>
    <row r="7196" spans="2:13" x14ac:dyDescent="0.2">
      <c r="D7196" s="78"/>
      <c r="E7196" s="79" t="s">
        <v>15</v>
      </c>
      <c r="F7196" s="66"/>
      <c r="G7196" s="36">
        <v>1200</v>
      </c>
      <c r="H7196" s="17">
        <v>469</v>
      </c>
      <c r="I7196" s="17">
        <v>191</v>
      </c>
      <c r="J7196" s="17">
        <v>250</v>
      </c>
      <c r="K7196" s="17">
        <v>216</v>
      </c>
      <c r="L7196" s="17">
        <v>48</v>
      </c>
      <c r="M7196" s="47">
        <v>26</v>
      </c>
    </row>
    <row r="7197" spans="2:13" x14ac:dyDescent="0.2">
      <c r="D7197" s="45"/>
      <c r="E7197" s="51"/>
      <c r="F7197" s="67"/>
      <c r="G7197" s="7">
        <v>100</v>
      </c>
      <c r="H7197" s="2">
        <v>39.083333333333002</v>
      </c>
      <c r="I7197" s="2">
        <v>15.916666666667</v>
      </c>
      <c r="J7197" s="2">
        <v>20.833333333333002</v>
      </c>
      <c r="K7197" s="2">
        <v>18</v>
      </c>
      <c r="L7197" s="2">
        <v>4</v>
      </c>
      <c r="M7197" s="15">
        <v>2.166666666667</v>
      </c>
    </row>
    <row r="7198" spans="2:13" x14ac:dyDescent="0.2">
      <c r="D7198" s="199" t="s">
        <v>49</v>
      </c>
      <c r="E7198" s="22" t="s">
        <v>50</v>
      </c>
      <c r="F7198" s="21"/>
      <c r="G7198" s="19">
        <v>15</v>
      </c>
      <c r="H7198" s="27">
        <v>6</v>
      </c>
      <c r="I7198" s="3">
        <v>2</v>
      </c>
      <c r="J7198" s="3">
        <v>2</v>
      </c>
      <c r="K7198" s="3">
        <v>3</v>
      </c>
      <c r="L7198" s="3">
        <v>2</v>
      </c>
      <c r="M7198" s="26">
        <v>0</v>
      </c>
    </row>
    <row r="7199" spans="2:13" x14ac:dyDescent="0.2">
      <c r="D7199" s="200"/>
      <c r="E7199" s="11"/>
      <c r="F7199" s="10"/>
      <c r="G7199" s="7">
        <v>100</v>
      </c>
      <c r="H7199" s="18">
        <v>40</v>
      </c>
      <c r="I7199" s="2">
        <v>13.333333333333</v>
      </c>
      <c r="J7199" s="30">
        <v>13.333333333333</v>
      </c>
      <c r="K7199" s="2">
        <v>20</v>
      </c>
      <c r="L7199" s="25">
        <v>13.333333333333</v>
      </c>
      <c r="M7199" s="48">
        <v>0</v>
      </c>
    </row>
    <row r="7200" spans="2:13" x14ac:dyDescent="0.2">
      <c r="D7200" s="200"/>
      <c r="E7200" s="4" t="s">
        <v>51</v>
      </c>
      <c r="F7200" s="5"/>
      <c r="G7200" s="6">
        <v>142</v>
      </c>
      <c r="H7200" s="8">
        <v>70</v>
      </c>
      <c r="I7200" s="1">
        <v>19</v>
      </c>
      <c r="J7200" s="1">
        <v>26</v>
      </c>
      <c r="K7200" s="1">
        <v>19</v>
      </c>
      <c r="L7200" s="1">
        <v>2</v>
      </c>
      <c r="M7200" s="9">
        <v>6</v>
      </c>
    </row>
    <row r="7201" spans="4:13" x14ac:dyDescent="0.2">
      <c r="D7201" s="200"/>
      <c r="E7201" s="11"/>
      <c r="F7201" s="10"/>
      <c r="G7201" s="7">
        <v>100</v>
      </c>
      <c r="H7201" s="75">
        <v>49.295774647887001</v>
      </c>
      <c r="I7201" s="2">
        <v>13.380281690141</v>
      </c>
      <c r="J7201" s="2">
        <v>18.309859154929999</v>
      </c>
      <c r="K7201" s="2">
        <v>13.380281690141</v>
      </c>
      <c r="L7201" s="2">
        <v>1.4084507042250001</v>
      </c>
      <c r="M7201" s="15">
        <v>4.2253521126760001</v>
      </c>
    </row>
    <row r="7202" spans="4:13" x14ac:dyDescent="0.2">
      <c r="D7202" s="200"/>
      <c r="E7202" s="4" t="s">
        <v>52</v>
      </c>
      <c r="F7202" s="5"/>
      <c r="G7202" s="6">
        <v>26</v>
      </c>
      <c r="H7202" s="8">
        <v>8</v>
      </c>
      <c r="I7202" s="1">
        <v>4</v>
      </c>
      <c r="J7202" s="1">
        <v>4</v>
      </c>
      <c r="K7202" s="1">
        <v>7</v>
      </c>
      <c r="L7202" s="1">
        <v>3</v>
      </c>
      <c r="M7202" s="9">
        <v>0</v>
      </c>
    </row>
    <row r="7203" spans="4:13" x14ac:dyDescent="0.2">
      <c r="D7203" s="200"/>
      <c r="E7203" s="11"/>
      <c r="F7203" s="10"/>
      <c r="G7203" s="7">
        <v>100</v>
      </c>
      <c r="H7203" s="72">
        <v>30.769230769231001</v>
      </c>
      <c r="I7203" s="2">
        <v>15.384615384615</v>
      </c>
      <c r="J7203" s="30">
        <v>15.384615384615</v>
      </c>
      <c r="K7203" s="25">
        <v>26.923076923077002</v>
      </c>
      <c r="L7203" s="25">
        <v>11.538461538462</v>
      </c>
      <c r="M7203" s="48">
        <v>0</v>
      </c>
    </row>
    <row r="7204" spans="4:13" x14ac:dyDescent="0.2">
      <c r="D7204" s="200"/>
      <c r="E7204" s="4" t="s">
        <v>53</v>
      </c>
      <c r="F7204" s="5"/>
      <c r="G7204" s="6">
        <v>41</v>
      </c>
      <c r="H7204" s="8">
        <v>14</v>
      </c>
      <c r="I7204" s="1">
        <v>12</v>
      </c>
      <c r="J7204" s="1">
        <v>9</v>
      </c>
      <c r="K7204" s="1">
        <v>6</v>
      </c>
      <c r="L7204" s="1">
        <v>0</v>
      </c>
      <c r="M7204" s="9">
        <v>0</v>
      </c>
    </row>
    <row r="7205" spans="4:13" x14ac:dyDescent="0.2">
      <c r="D7205" s="200"/>
      <c r="E7205" s="11"/>
      <c r="F7205" s="10"/>
      <c r="G7205" s="7">
        <v>100</v>
      </c>
      <c r="H7205" s="18">
        <v>34.146341463414998</v>
      </c>
      <c r="I7205" s="41">
        <v>29.268292682927001</v>
      </c>
      <c r="J7205" s="2">
        <v>21.951219512194999</v>
      </c>
      <c r="K7205" s="2">
        <v>14.634146341463</v>
      </c>
      <c r="L7205" s="16">
        <v>0</v>
      </c>
      <c r="M7205" s="48">
        <v>0</v>
      </c>
    </row>
    <row r="7206" spans="4:13" x14ac:dyDescent="0.2">
      <c r="D7206" s="200"/>
      <c r="E7206" s="4" t="s">
        <v>54</v>
      </c>
      <c r="F7206" s="5"/>
      <c r="G7206" s="6">
        <v>226</v>
      </c>
      <c r="H7206" s="8">
        <v>88</v>
      </c>
      <c r="I7206" s="1">
        <v>40</v>
      </c>
      <c r="J7206" s="1">
        <v>45</v>
      </c>
      <c r="K7206" s="1">
        <v>42</v>
      </c>
      <c r="L7206" s="1">
        <v>8</v>
      </c>
      <c r="M7206" s="9">
        <v>3</v>
      </c>
    </row>
    <row r="7207" spans="4:13" x14ac:dyDescent="0.2">
      <c r="D7207" s="200"/>
      <c r="E7207" s="11"/>
      <c r="F7207" s="10"/>
      <c r="G7207" s="7">
        <v>100</v>
      </c>
      <c r="H7207" s="18">
        <v>38.938053097344998</v>
      </c>
      <c r="I7207" s="2">
        <v>17.699115044248</v>
      </c>
      <c r="J7207" s="2">
        <v>19.911504424779</v>
      </c>
      <c r="K7207" s="2">
        <v>18.584070796460001</v>
      </c>
      <c r="L7207" s="2">
        <v>3.53982300885</v>
      </c>
      <c r="M7207" s="15">
        <v>1.327433628319</v>
      </c>
    </row>
    <row r="7208" spans="4:13" x14ac:dyDescent="0.2">
      <c r="D7208" s="200"/>
      <c r="E7208" s="4" t="s">
        <v>55</v>
      </c>
      <c r="F7208" s="5"/>
      <c r="G7208" s="6">
        <v>125</v>
      </c>
      <c r="H7208" s="8">
        <v>53</v>
      </c>
      <c r="I7208" s="1">
        <v>18</v>
      </c>
      <c r="J7208" s="1">
        <v>25</v>
      </c>
      <c r="K7208" s="1">
        <v>22</v>
      </c>
      <c r="L7208" s="1">
        <v>5</v>
      </c>
      <c r="M7208" s="9">
        <v>2</v>
      </c>
    </row>
    <row r="7209" spans="4:13" x14ac:dyDescent="0.2">
      <c r="D7209" s="200"/>
      <c r="E7209" s="11"/>
      <c r="F7209" s="10"/>
      <c r="G7209" s="7">
        <v>100</v>
      </c>
      <c r="H7209" s="18">
        <v>42.4</v>
      </c>
      <c r="I7209" s="2">
        <v>14.4</v>
      </c>
      <c r="J7209" s="2">
        <v>20</v>
      </c>
      <c r="K7209" s="2">
        <v>17.600000000000001</v>
      </c>
      <c r="L7209" s="2">
        <v>4</v>
      </c>
      <c r="M7209" s="15">
        <v>1.6</v>
      </c>
    </row>
    <row r="7210" spans="4:13" x14ac:dyDescent="0.2">
      <c r="D7210" s="200"/>
      <c r="E7210" s="4" t="s">
        <v>56</v>
      </c>
      <c r="F7210" s="5"/>
      <c r="G7210" s="6">
        <v>190</v>
      </c>
      <c r="H7210" s="8">
        <v>71</v>
      </c>
      <c r="I7210" s="1">
        <v>31</v>
      </c>
      <c r="J7210" s="1">
        <v>48</v>
      </c>
      <c r="K7210" s="1">
        <v>28</v>
      </c>
      <c r="L7210" s="1">
        <v>8</v>
      </c>
      <c r="M7210" s="9">
        <v>4</v>
      </c>
    </row>
    <row r="7211" spans="4:13" x14ac:dyDescent="0.2">
      <c r="D7211" s="200"/>
      <c r="E7211" s="11"/>
      <c r="F7211" s="10"/>
      <c r="G7211" s="7">
        <v>100</v>
      </c>
      <c r="H7211" s="18">
        <v>37.368421052632002</v>
      </c>
      <c r="I7211" s="2">
        <v>16.315789473683999</v>
      </c>
      <c r="J7211" s="2">
        <v>25.263157894736999</v>
      </c>
      <c r="K7211" s="2">
        <v>14.736842105262999</v>
      </c>
      <c r="L7211" s="2">
        <v>4.2105263157890001</v>
      </c>
      <c r="M7211" s="15">
        <v>2.1052631578950001</v>
      </c>
    </row>
    <row r="7212" spans="4:13" x14ac:dyDescent="0.2">
      <c r="D7212" s="200"/>
      <c r="E7212" s="4" t="s">
        <v>57</v>
      </c>
      <c r="F7212" s="5"/>
      <c r="G7212" s="6">
        <v>185</v>
      </c>
      <c r="H7212" s="8">
        <v>63</v>
      </c>
      <c r="I7212" s="1">
        <v>29</v>
      </c>
      <c r="J7212" s="1">
        <v>49</v>
      </c>
      <c r="K7212" s="1">
        <v>36</v>
      </c>
      <c r="L7212" s="1">
        <v>4</v>
      </c>
      <c r="M7212" s="9">
        <v>4</v>
      </c>
    </row>
    <row r="7213" spans="4:13" x14ac:dyDescent="0.2">
      <c r="D7213" s="200"/>
      <c r="E7213" s="11"/>
      <c r="F7213" s="10"/>
      <c r="G7213" s="7">
        <v>100</v>
      </c>
      <c r="H7213" s="72">
        <v>34.054054054053999</v>
      </c>
      <c r="I7213" s="2">
        <v>15.675675675676001</v>
      </c>
      <c r="J7213" s="25">
        <v>26.486486486486001</v>
      </c>
      <c r="K7213" s="2">
        <v>19.459459459459001</v>
      </c>
      <c r="L7213" s="2">
        <v>2.1621621621620002</v>
      </c>
      <c r="M7213" s="15">
        <v>2.1621621621620002</v>
      </c>
    </row>
    <row r="7214" spans="4:13" x14ac:dyDescent="0.2">
      <c r="D7214" s="200"/>
      <c r="E7214" s="4" t="s">
        <v>58</v>
      </c>
      <c r="F7214" s="5"/>
      <c r="G7214" s="6">
        <v>113</v>
      </c>
      <c r="H7214" s="8">
        <v>48</v>
      </c>
      <c r="I7214" s="1">
        <v>17</v>
      </c>
      <c r="J7214" s="1">
        <v>18</v>
      </c>
      <c r="K7214" s="1">
        <v>21</v>
      </c>
      <c r="L7214" s="1">
        <v>8</v>
      </c>
      <c r="M7214" s="9">
        <v>1</v>
      </c>
    </row>
    <row r="7215" spans="4:13" x14ac:dyDescent="0.2">
      <c r="D7215" s="200"/>
      <c r="E7215" s="11"/>
      <c r="F7215" s="10"/>
      <c r="G7215" s="7">
        <v>100</v>
      </c>
      <c r="H7215" s="18">
        <v>42.477876106194998</v>
      </c>
      <c r="I7215" s="2">
        <v>15.044247787611001</v>
      </c>
      <c r="J7215" s="2">
        <v>15.929203539823</v>
      </c>
      <c r="K7215" s="2">
        <v>18.584070796460001</v>
      </c>
      <c r="L7215" s="2">
        <v>7.0796460176989999</v>
      </c>
      <c r="M7215" s="15">
        <v>0.88495575221199996</v>
      </c>
    </row>
    <row r="7216" spans="4:13" x14ac:dyDescent="0.2">
      <c r="D7216" s="200"/>
      <c r="E7216" s="4" t="s">
        <v>59</v>
      </c>
      <c r="F7216" s="5"/>
      <c r="G7216" s="6">
        <v>136</v>
      </c>
      <c r="H7216" s="8">
        <v>47</v>
      </c>
      <c r="I7216" s="1">
        <v>19</v>
      </c>
      <c r="J7216" s="1">
        <v>24</v>
      </c>
      <c r="K7216" s="1">
        <v>32</v>
      </c>
      <c r="L7216" s="1">
        <v>8</v>
      </c>
      <c r="M7216" s="9">
        <v>6</v>
      </c>
    </row>
    <row r="7217" spans="4:13" x14ac:dyDescent="0.2">
      <c r="D7217" s="200"/>
      <c r="E7217" s="11"/>
      <c r="F7217" s="10"/>
      <c r="G7217" s="7">
        <v>100</v>
      </c>
      <c r="H7217" s="18">
        <v>34.558823529412003</v>
      </c>
      <c r="I7217" s="2">
        <v>13.970588235294001</v>
      </c>
      <c r="J7217" s="2">
        <v>17.647058823529001</v>
      </c>
      <c r="K7217" s="25">
        <v>23.529411764706001</v>
      </c>
      <c r="L7217" s="2">
        <v>5.8823529411760003</v>
      </c>
      <c r="M7217" s="15">
        <v>4.4117647058819998</v>
      </c>
    </row>
    <row r="7218" spans="4:13" x14ac:dyDescent="0.2">
      <c r="D7218" s="199" t="s">
        <v>60</v>
      </c>
      <c r="E7218" s="22" t="s">
        <v>61</v>
      </c>
      <c r="F7218" s="21"/>
      <c r="G7218" s="19">
        <v>205</v>
      </c>
      <c r="H7218" s="27">
        <v>75</v>
      </c>
      <c r="I7218" s="3">
        <v>25</v>
      </c>
      <c r="J7218" s="3">
        <v>47</v>
      </c>
      <c r="K7218" s="3">
        <v>35</v>
      </c>
      <c r="L7218" s="3">
        <v>15</v>
      </c>
      <c r="M7218" s="26">
        <v>8</v>
      </c>
    </row>
    <row r="7219" spans="4:13" x14ac:dyDescent="0.2">
      <c r="D7219" s="200"/>
      <c r="E7219" s="11"/>
      <c r="F7219" s="10"/>
      <c r="G7219" s="7">
        <v>100</v>
      </c>
      <c r="H7219" s="18">
        <v>36.585365853658999</v>
      </c>
      <c r="I7219" s="2">
        <v>12.195121951220001</v>
      </c>
      <c r="J7219" s="2">
        <v>22.926829268293002</v>
      </c>
      <c r="K7219" s="2">
        <v>17.073170731706998</v>
      </c>
      <c r="L7219" s="2">
        <v>7.3170731707319998</v>
      </c>
      <c r="M7219" s="15">
        <v>3.90243902439</v>
      </c>
    </row>
    <row r="7220" spans="4:13" x14ac:dyDescent="0.2">
      <c r="D7220" s="200"/>
      <c r="E7220" s="4" t="s">
        <v>62</v>
      </c>
      <c r="F7220" s="5"/>
      <c r="G7220" s="6">
        <v>160</v>
      </c>
      <c r="H7220" s="8">
        <v>57</v>
      </c>
      <c r="I7220" s="1">
        <v>23</v>
      </c>
      <c r="J7220" s="1">
        <v>41</v>
      </c>
      <c r="K7220" s="1">
        <v>31</v>
      </c>
      <c r="L7220" s="1">
        <v>5</v>
      </c>
      <c r="M7220" s="9">
        <v>3</v>
      </c>
    </row>
    <row r="7221" spans="4:13" x14ac:dyDescent="0.2">
      <c r="D7221" s="200"/>
      <c r="E7221" s="11"/>
      <c r="F7221" s="10"/>
      <c r="G7221" s="7">
        <v>100</v>
      </c>
      <c r="H7221" s="18">
        <v>35.625</v>
      </c>
      <c r="I7221" s="2">
        <v>14.375</v>
      </c>
      <c r="J7221" s="2">
        <v>25.625</v>
      </c>
      <c r="K7221" s="2">
        <v>19.375</v>
      </c>
      <c r="L7221" s="2">
        <v>3.125</v>
      </c>
      <c r="M7221" s="15">
        <v>1.875</v>
      </c>
    </row>
    <row r="7222" spans="4:13" x14ac:dyDescent="0.2">
      <c r="D7222" s="200"/>
      <c r="E7222" s="4" t="s">
        <v>63</v>
      </c>
      <c r="F7222" s="5"/>
      <c r="G7222" s="6">
        <v>121</v>
      </c>
      <c r="H7222" s="8">
        <v>60</v>
      </c>
      <c r="I7222" s="1">
        <v>16</v>
      </c>
      <c r="J7222" s="1">
        <v>17</v>
      </c>
      <c r="K7222" s="1">
        <v>20</v>
      </c>
      <c r="L7222" s="1">
        <v>6</v>
      </c>
      <c r="M7222" s="9">
        <v>2</v>
      </c>
    </row>
    <row r="7223" spans="4:13" x14ac:dyDescent="0.2">
      <c r="D7223" s="200"/>
      <c r="E7223" s="11"/>
      <c r="F7223" s="10"/>
      <c r="G7223" s="7">
        <v>100</v>
      </c>
      <c r="H7223" s="75">
        <v>49.586776859503999</v>
      </c>
      <c r="I7223" s="2">
        <v>13.223140495868</v>
      </c>
      <c r="J7223" s="30">
        <v>14.04958677686</v>
      </c>
      <c r="K7223" s="2">
        <v>16.528925619835</v>
      </c>
      <c r="L7223" s="2">
        <v>4.9586776859499997</v>
      </c>
      <c r="M7223" s="15">
        <v>1.6528925619829999</v>
      </c>
    </row>
    <row r="7224" spans="4:13" x14ac:dyDescent="0.2">
      <c r="D7224" s="200"/>
      <c r="E7224" s="4" t="s">
        <v>64</v>
      </c>
      <c r="F7224" s="5"/>
      <c r="G7224" s="6">
        <v>124</v>
      </c>
      <c r="H7224" s="8">
        <v>49</v>
      </c>
      <c r="I7224" s="1">
        <v>20</v>
      </c>
      <c r="J7224" s="1">
        <v>27</v>
      </c>
      <c r="K7224" s="1">
        <v>25</v>
      </c>
      <c r="L7224" s="1">
        <v>2</v>
      </c>
      <c r="M7224" s="9">
        <v>1</v>
      </c>
    </row>
    <row r="7225" spans="4:13" x14ac:dyDescent="0.2">
      <c r="D7225" s="200"/>
      <c r="E7225" s="11"/>
      <c r="F7225" s="10"/>
      <c r="G7225" s="7">
        <v>100</v>
      </c>
      <c r="H7225" s="18">
        <v>39.516129032258</v>
      </c>
      <c r="I7225" s="2">
        <v>16.129032258064999</v>
      </c>
      <c r="J7225" s="2">
        <v>21.774193548387</v>
      </c>
      <c r="K7225" s="2">
        <v>20.161290322580999</v>
      </c>
      <c r="L7225" s="2">
        <v>1.6129032258060001</v>
      </c>
      <c r="M7225" s="15">
        <v>0.80645161290300005</v>
      </c>
    </row>
    <row r="7226" spans="4:13" x14ac:dyDescent="0.2">
      <c r="D7226" s="200"/>
      <c r="E7226" s="4" t="s">
        <v>65</v>
      </c>
      <c r="F7226" s="5"/>
      <c r="G7226" s="6">
        <v>109</v>
      </c>
      <c r="H7226" s="8">
        <v>42</v>
      </c>
      <c r="I7226" s="1">
        <v>19</v>
      </c>
      <c r="J7226" s="1">
        <v>19</v>
      </c>
      <c r="K7226" s="1">
        <v>23</v>
      </c>
      <c r="L7226" s="1">
        <v>4</v>
      </c>
      <c r="M7226" s="9">
        <v>2</v>
      </c>
    </row>
    <row r="7227" spans="4:13" x14ac:dyDescent="0.2">
      <c r="D7227" s="200"/>
      <c r="E7227" s="11"/>
      <c r="F7227" s="10"/>
      <c r="G7227" s="7">
        <v>100</v>
      </c>
      <c r="H7227" s="18">
        <v>38.532110091743</v>
      </c>
      <c r="I7227" s="2">
        <v>17.43119266055</v>
      </c>
      <c r="J7227" s="2">
        <v>17.43119266055</v>
      </c>
      <c r="K7227" s="2">
        <v>21.100917431193</v>
      </c>
      <c r="L7227" s="2">
        <v>3.669724770642</v>
      </c>
      <c r="M7227" s="15">
        <v>1.834862385321</v>
      </c>
    </row>
    <row r="7228" spans="4:13" x14ac:dyDescent="0.2">
      <c r="D7228" s="200"/>
      <c r="E7228" s="4" t="s">
        <v>66</v>
      </c>
      <c r="F7228" s="5"/>
      <c r="G7228" s="6">
        <v>104</v>
      </c>
      <c r="H7228" s="8">
        <v>38</v>
      </c>
      <c r="I7228" s="1">
        <v>22</v>
      </c>
      <c r="J7228" s="1">
        <v>25</v>
      </c>
      <c r="K7228" s="1">
        <v>16</v>
      </c>
      <c r="L7228" s="1">
        <v>1</v>
      </c>
      <c r="M7228" s="9">
        <v>2</v>
      </c>
    </row>
    <row r="7229" spans="4:13" x14ac:dyDescent="0.2">
      <c r="D7229" s="200"/>
      <c r="E7229" s="11"/>
      <c r="F7229" s="10"/>
      <c r="G7229" s="7">
        <v>100</v>
      </c>
      <c r="H7229" s="18">
        <v>36.538461538462002</v>
      </c>
      <c r="I7229" s="25">
        <v>21.153846153846001</v>
      </c>
      <c r="J7229" s="2">
        <v>24.038461538461998</v>
      </c>
      <c r="K7229" s="2">
        <v>15.384615384615</v>
      </c>
      <c r="L7229" s="2">
        <v>0.96153846153800004</v>
      </c>
      <c r="M7229" s="15">
        <v>1.923076923077</v>
      </c>
    </row>
    <row r="7230" spans="4:13" x14ac:dyDescent="0.2">
      <c r="D7230" s="200"/>
      <c r="E7230" s="4" t="s">
        <v>67</v>
      </c>
      <c r="F7230" s="5"/>
      <c r="G7230" s="6">
        <v>139</v>
      </c>
      <c r="H7230" s="8">
        <v>54</v>
      </c>
      <c r="I7230" s="1">
        <v>27</v>
      </c>
      <c r="J7230" s="1">
        <v>27</v>
      </c>
      <c r="K7230" s="1">
        <v>24</v>
      </c>
      <c r="L7230" s="1">
        <v>5</v>
      </c>
      <c r="M7230" s="9">
        <v>2</v>
      </c>
    </row>
    <row r="7231" spans="4:13" x14ac:dyDescent="0.2">
      <c r="D7231" s="200"/>
      <c r="E7231" s="11"/>
      <c r="F7231" s="10"/>
      <c r="G7231" s="7">
        <v>100</v>
      </c>
      <c r="H7231" s="18">
        <v>38.848920863308997</v>
      </c>
      <c r="I7231" s="2">
        <v>19.424460431655</v>
      </c>
      <c r="J7231" s="2">
        <v>19.424460431655</v>
      </c>
      <c r="K7231" s="2">
        <v>17.266187050359999</v>
      </c>
      <c r="L7231" s="2">
        <v>3.5971223021580001</v>
      </c>
      <c r="M7231" s="15">
        <v>1.438848920863</v>
      </c>
    </row>
    <row r="7232" spans="4:13" x14ac:dyDescent="0.2">
      <c r="D7232" s="200"/>
      <c r="E7232" s="4" t="s">
        <v>68</v>
      </c>
      <c r="F7232" s="5"/>
      <c r="G7232" s="6">
        <v>48</v>
      </c>
      <c r="H7232" s="8">
        <v>20</v>
      </c>
      <c r="I7232" s="1">
        <v>11</v>
      </c>
      <c r="J7232" s="1">
        <v>12</v>
      </c>
      <c r="K7232" s="1">
        <v>4</v>
      </c>
      <c r="L7232" s="1">
        <v>1</v>
      </c>
      <c r="M7232" s="9">
        <v>0</v>
      </c>
    </row>
    <row r="7233" spans="2:13" x14ac:dyDescent="0.2">
      <c r="D7233" s="200"/>
      <c r="E7233" s="11"/>
      <c r="F7233" s="10"/>
      <c r="G7233" s="7">
        <v>100</v>
      </c>
      <c r="H7233" s="18">
        <v>41.666666666666998</v>
      </c>
      <c r="I7233" s="25">
        <v>22.916666666666998</v>
      </c>
      <c r="J7233" s="2">
        <v>25</v>
      </c>
      <c r="K7233" s="30">
        <v>8.333333333333</v>
      </c>
      <c r="L7233" s="2">
        <v>2.083333333333</v>
      </c>
      <c r="M7233" s="48">
        <v>0</v>
      </c>
    </row>
    <row r="7234" spans="2:13" x14ac:dyDescent="0.2">
      <c r="D7234" s="200"/>
      <c r="E7234" s="4" t="s">
        <v>69</v>
      </c>
      <c r="F7234" s="5"/>
      <c r="G7234" s="6">
        <v>37</v>
      </c>
      <c r="H7234" s="8">
        <v>16</v>
      </c>
      <c r="I7234" s="1">
        <v>9</v>
      </c>
      <c r="J7234" s="1">
        <v>7</v>
      </c>
      <c r="K7234" s="1">
        <v>5</v>
      </c>
      <c r="L7234" s="1">
        <v>0</v>
      </c>
      <c r="M7234" s="9">
        <v>0</v>
      </c>
    </row>
    <row r="7235" spans="2:13" x14ac:dyDescent="0.2">
      <c r="D7235" s="200"/>
      <c r="E7235" s="11"/>
      <c r="F7235" s="10"/>
      <c r="G7235" s="7">
        <v>100</v>
      </c>
      <c r="H7235" s="18">
        <v>43.243243243243001</v>
      </c>
      <c r="I7235" s="25">
        <v>24.324324324323999</v>
      </c>
      <c r="J7235" s="2">
        <v>18.918918918919001</v>
      </c>
      <c r="K7235" s="2">
        <v>13.513513513514001</v>
      </c>
      <c r="L7235" s="16">
        <v>0</v>
      </c>
      <c r="M7235" s="48">
        <v>0</v>
      </c>
    </row>
    <row r="7236" spans="2:13" x14ac:dyDescent="0.2">
      <c r="D7236" s="199" t="s">
        <v>70</v>
      </c>
      <c r="E7236" s="22" t="s">
        <v>18</v>
      </c>
      <c r="F7236" s="21"/>
      <c r="G7236" s="19">
        <v>0</v>
      </c>
      <c r="H7236" s="27">
        <v>0</v>
      </c>
      <c r="I7236" s="3">
        <v>0</v>
      </c>
      <c r="J7236" s="3">
        <v>0</v>
      </c>
      <c r="K7236" s="3">
        <v>0</v>
      </c>
      <c r="L7236" s="3">
        <v>0</v>
      </c>
      <c r="M7236" s="26">
        <v>0</v>
      </c>
    </row>
    <row r="7237" spans="2:13" x14ac:dyDescent="0.2">
      <c r="D7237" s="201"/>
      <c r="E7237" s="45"/>
      <c r="F7237" s="51"/>
      <c r="G7237" s="119">
        <v>0</v>
      </c>
      <c r="H7237" s="136">
        <v>0</v>
      </c>
      <c r="I7237" s="83">
        <v>0</v>
      </c>
      <c r="J7237" s="83">
        <v>0</v>
      </c>
      <c r="K7237" s="83">
        <v>0</v>
      </c>
      <c r="L7237" s="62">
        <v>0</v>
      </c>
      <c r="M7237" s="116">
        <v>0</v>
      </c>
    </row>
    <row r="7239" spans="2:13" x14ac:dyDescent="0.2">
      <c r="B7239" s="40" t="str">
        <f xml:space="preserve"> HYPERLINK("#'目次'!B181", "[175]")</f>
        <v>[175]</v>
      </c>
      <c r="C7239" s="23" t="s">
        <v>305</v>
      </c>
    </row>
    <row r="7242" spans="2:13" x14ac:dyDescent="0.2">
      <c r="C7242" s="23" t="s">
        <v>73</v>
      </c>
    </row>
    <row r="7243" spans="2:13" x14ac:dyDescent="0.2">
      <c r="D7243" s="195"/>
      <c r="E7243" s="196"/>
      <c r="F7243" s="196"/>
      <c r="G7243" s="37" t="s">
        <v>15</v>
      </c>
      <c r="H7243" s="33" t="s">
        <v>306</v>
      </c>
      <c r="I7243" s="13" t="s">
        <v>307</v>
      </c>
      <c r="J7243" s="13" t="s">
        <v>308</v>
      </c>
      <c r="K7243" s="13" t="s">
        <v>309</v>
      </c>
      <c r="L7243" s="13" t="s">
        <v>310</v>
      </c>
      <c r="M7243" s="38" t="s">
        <v>18</v>
      </c>
    </row>
    <row r="7244" spans="2:13" x14ac:dyDescent="0.2">
      <c r="D7244" s="197"/>
      <c r="E7244" s="198"/>
      <c r="F7244" s="198"/>
      <c r="G7244" s="35"/>
      <c r="H7244" s="39"/>
      <c r="I7244" s="14"/>
      <c r="J7244" s="14"/>
      <c r="K7244" s="14"/>
      <c r="L7244" s="14"/>
      <c r="M7244" s="34"/>
    </row>
    <row r="7245" spans="2:13" x14ac:dyDescent="0.2">
      <c r="D7245" s="78"/>
      <c r="E7245" s="79" t="s">
        <v>15</v>
      </c>
      <c r="F7245" s="66"/>
      <c r="G7245" s="36">
        <v>1200</v>
      </c>
      <c r="H7245" s="17">
        <v>469</v>
      </c>
      <c r="I7245" s="17">
        <v>191</v>
      </c>
      <c r="J7245" s="17">
        <v>250</v>
      </c>
      <c r="K7245" s="17">
        <v>216</v>
      </c>
      <c r="L7245" s="17">
        <v>48</v>
      </c>
      <c r="M7245" s="47">
        <v>26</v>
      </c>
    </row>
    <row r="7246" spans="2:13" x14ac:dyDescent="0.2">
      <c r="D7246" s="45"/>
      <c r="E7246" s="51"/>
      <c r="F7246" s="67"/>
      <c r="G7246" s="7">
        <v>100</v>
      </c>
      <c r="H7246" s="2">
        <v>39.083333333333002</v>
      </c>
      <c r="I7246" s="2">
        <v>15.916666666667</v>
      </c>
      <c r="J7246" s="2">
        <v>20.833333333333002</v>
      </c>
      <c r="K7246" s="2">
        <v>18</v>
      </c>
      <c r="L7246" s="2">
        <v>4</v>
      </c>
      <c r="M7246" s="15">
        <v>2.166666666667</v>
      </c>
    </row>
    <row r="7247" spans="2:13" x14ac:dyDescent="0.2">
      <c r="D7247" s="199" t="s">
        <v>74</v>
      </c>
      <c r="E7247" s="22" t="s">
        <v>75</v>
      </c>
      <c r="F7247" s="21"/>
      <c r="G7247" s="19">
        <v>592</v>
      </c>
      <c r="H7247" s="27">
        <v>251</v>
      </c>
      <c r="I7247" s="3">
        <v>92</v>
      </c>
      <c r="J7247" s="3">
        <v>108</v>
      </c>
      <c r="K7247" s="3">
        <v>105</v>
      </c>
      <c r="L7247" s="3">
        <v>28</v>
      </c>
      <c r="M7247" s="26">
        <v>8</v>
      </c>
    </row>
    <row r="7248" spans="2:13" x14ac:dyDescent="0.2">
      <c r="D7248" s="200"/>
      <c r="E7248" s="11"/>
      <c r="F7248" s="10"/>
      <c r="G7248" s="7">
        <v>100</v>
      </c>
      <c r="H7248" s="18">
        <v>42.398648648649001</v>
      </c>
      <c r="I7248" s="2">
        <v>15.540540540541</v>
      </c>
      <c r="J7248" s="2">
        <v>18.243243243243001</v>
      </c>
      <c r="K7248" s="2">
        <v>17.736486486486001</v>
      </c>
      <c r="L7248" s="2">
        <v>4.7297297297299998</v>
      </c>
      <c r="M7248" s="15">
        <v>1.351351351351</v>
      </c>
    </row>
    <row r="7249" spans="4:13" x14ac:dyDescent="0.2">
      <c r="D7249" s="200"/>
      <c r="E7249" s="4" t="s">
        <v>34</v>
      </c>
      <c r="F7249" s="5"/>
      <c r="G7249" s="6">
        <v>37</v>
      </c>
      <c r="H7249" s="8">
        <v>15</v>
      </c>
      <c r="I7249" s="1">
        <v>5</v>
      </c>
      <c r="J7249" s="1">
        <v>6</v>
      </c>
      <c r="K7249" s="1">
        <v>10</v>
      </c>
      <c r="L7249" s="1">
        <v>1</v>
      </c>
      <c r="M7249" s="9">
        <v>0</v>
      </c>
    </row>
    <row r="7250" spans="4:13" x14ac:dyDescent="0.2">
      <c r="D7250" s="200"/>
      <c r="E7250" s="11"/>
      <c r="F7250" s="10"/>
      <c r="G7250" s="7">
        <v>100</v>
      </c>
      <c r="H7250" s="18">
        <v>40.540540540541002</v>
      </c>
      <c r="I7250" s="2">
        <v>13.513513513514001</v>
      </c>
      <c r="J7250" s="2">
        <v>16.216216216216001</v>
      </c>
      <c r="K7250" s="25">
        <v>27.027027027027</v>
      </c>
      <c r="L7250" s="2">
        <v>2.7027027027030002</v>
      </c>
      <c r="M7250" s="48">
        <v>0</v>
      </c>
    </row>
    <row r="7251" spans="4:13" x14ac:dyDescent="0.2">
      <c r="D7251" s="200"/>
      <c r="E7251" s="4" t="s">
        <v>35</v>
      </c>
      <c r="F7251" s="5"/>
      <c r="G7251" s="6">
        <v>75</v>
      </c>
      <c r="H7251" s="8">
        <v>39</v>
      </c>
      <c r="I7251" s="1">
        <v>13</v>
      </c>
      <c r="J7251" s="1">
        <v>7</v>
      </c>
      <c r="K7251" s="1">
        <v>9</v>
      </c>
      <c r="L7251" s="1">
        <v>6</v>
      </c>
      <c r="M7251" s="9">
        <v>1</v>
      </c>
    </row>
    <row r="7252" spans="4:13" x14ac:dyDescent="0.2">
      <c r="D7252" s="200"/>
      <c r="E7252" s="11"/>
      <c r="F7252" s="10"/>
      <c r="G7252" s="7">
        <v>100</v>
      </c>
      <c r="H7252" s="75">
        <v>52</v>
      </c>
      <c r="I7252" s="2">
        <v>17.333333333333002</v>
      </c>
      <c r="J7252" s="50">
        <v>9.333333333333</v>
      </c>
      <c r="K7252" s="30">
        <v>12</v>
      </c>
      <c r="L7252" s="2">
        <v>8</v>
      </c>
      <c r="M7252" s="15">
        <v>1.333333333333</v>
      </c>
    </row>
    <row r="7253" spans="4:13" x14ac:dyDescent="0.2">
      <c r="D7253" s="200"/>
      <c r="E7253" s="4" t="s">
        <v>36</v>
      </c>
      <c r="F7253" s="5"/>
      <c r="G7253" s="6">
        <v>95</v>
      </c>
      <c r="H7253" s="8">
        <v>46</v>
      </c>
      <c r="I7253" s="1">
        <v>12</v>
      </c>
      <c r="J7253" s="1">
        <v>16</v>
      </c>
      <c r="K7253" s="1">
        <v>17</v>
      </c>
      <c r="L7253" s="1">
        <v>3</v>
      </c>
      <c r="M7253" s="9">
        <v>1</v>
      </c>
    </row>
    <row r="7254" spans="4:13" x14ac:dyDescent="0.2">
      <c r="D7254" s="200"/>
      <c r="E7254" s="11"/>
      <c r="F7254" s="10"/>
      <c r="G7254" s="7">
        <v>100</v>
      </c>
      <c r="H7254" s="70">
        <v>48.421052631579002</v>
      </c>
      <c r="I7254" s="2">
        <v>12.631578947368</v>
      </c>
      <c r="J7254" s="2">
        <v>16.842105263158</v>
      </c>
      <c r="K7254" s="2">
        <v>17.894736842105001</v>
      </c>
      <c r="L7254" s="2">
        <v>3.1578947368420001</v>
      </c>
      <c r="M7254" s="15">
        <v>1.052631578947</v>
      </c>
    </row>
    <row r="7255" spans="4:13" x14ac:dyDescent="0.2">
      <c r="D7255" s="200"/>
      <c r="E7255" s="4" t="s">
        <v>37</v>
      </c>
      <c r="F7255" s="5"/>
      <c r="G7255" s="6">
        <v>111</v>
      </c>
      <c r="H7255" s="8">
        <v>52</v>
      </c>
      <c r="I7255" s="1">
        <v>16</v>
      </c>
      <c r="J7255" s="1">
        <v>25</v>
      </c>
      <c r="K7255" s="1">
        <v>14</v>
      </c>
      <c r="L7255" s="1">
        <v>3</v>
      </c>
      <c r="M7255" s="9">
        <v>1</v>
      </c>
    </row>
    <row r="7256" spans="4:13" x14ac:dyDescent="0.2">
      <c r="D7256" s="200"/>
      <c r="E7256" s="11"/>
      <c r="F7256" s="10"/>
      <c r="G7256" s="7">
        <v>100</v>
      </c>
      <c r="H7256" s="70">
        <v>46.846846846847001</v>
      </c>
      <c r="I7256" s="2">
        <v>14.414414414414001</v>
      </c>
      <c r="J7256" s="2">
        <v>22.522522522523001</v>
      </c>
      <c r="K7256" s="30">
        <v>12.612612612613001</v>
      </c>
      <c r="L7256" s="2">
        <v>2.7027027027030002</v>
      </c>
      <c r="M7256" s="15">
        <v>0.90090090090099995</v>
      </c>
    </row>
    <row r="7257" spans="4:13" x14ac:dyDescent="0.2">
      <c r="D7257" s="200"/>
      <c r="E7257" s="4" t="s">
        <v>38</v>
      </c>
      <c r="F7257" s="5"/>
      <c r="G7257" s="6">
        <v>93</v>
      </c>
      <c r="H7257" s="8">
        <v>37</v>
      </c>
      <c r="I7257" s="1">
        <v>21</v>
      </c>
      <c r="J7257" s="1">
        <v>13</v>
      </c>
      <c r="K7257" s="1">
        <v>17</v>
      </c>
      <c r="L7257" s="1">
        <v>5</v>
      </c>
      <c r="M7257" s="9">
        <v>0</v>
      </c>
    </row>
    <row r="7258" spans="4:13" x14ac:dyDescent="0.2">
      <c r="D7258" s="200"/>
      <c r="E7258" s="11"/>
      <c r="F7258" s="10"/>
      <c r="G7258" s="7">
        <v>100</v>
      </c>
      <c r="H7258" s="18">
        <v>39.784946236559001</v>
      </c>
      <c r="I7258" s="25">
        <v>22.580645161290001</v>
      </c>
      <c r="J7258" s="30">
        <v>13.978494623655999</v>
      </c>
      <c r="K7258" s="2">
        <v>18.279569892472999</v>
      </c>
      <c r="L7258" s="2">
        <v>5.3763440860219998</v>
      </c>
      <c r="M7258" s="48">
        <v>0</v>
      </c>
    </row>
    <row r="7259" spans="4:13" x14ac:dyDescent="0.2">
      <c r="D7259" s="200"/>
      <c r="E7259" s="4" t="s">
        <v>39</v>
      </c>
      <c r="F7259" s="5"/>
      <c r="G7259" s="6">
        <v>109</v>
      </c>
      <c r="H7259" s="8">
        <v>38</v>
      </c>
      <c r="I7259" s="1">
        <v>15</v>
      </c>
      <c r="J7259" s="1">
        <v>27</v>
      </c>
      <c r="K7259" s="1">
        <v>23</v>
      </c>
      <c r="L7259" s="1">
        <v>4</v>
      </c>
      <c r="M7259" s="9">
        <v>2</v>
      </c>
    </row>
    <row r="7260" spans="4:13" x14ac:dyDescent="0.2">
      <c r="D7260" s="200"/>
      <c r="E7260" s="11"/>
      <c r="F7260" s="10"/>
      <c r="G7260" s="7">
        <v>100</v>
      </c>
      <c r="H7260" s="18">
        <v>34.862385321101002</v>
      </c>
      <c r="I7260" s="2">
        <v>13.761467889907999</v>
      </c>
      <c r="J7260" s="2">
        <v>24.770642201834999</v>
      </c>
      <c r="K7260" s="2">
        <v>21.100917431193</v>
      </c>
      <c r="L7260" s="2">
        <v>3.669724770642</v>
      </c>
      <c r="M7260" s="15">
        <v>1.834862385321</v>
      </c>
    </row>
    <row r="7261" spans="4:13" x14ac:dyDescent="0.2">
      <c r="D7261" s="200"/>
      <c r="E7261" s="4" t="s">
        <v>40</v>
      </c>
      <c r="F7261" s="5"/>
      <c r="G7261" s="6">
        <v>72</v>
      </c>
      <c r="H7261" s="8">
        <v>24</v>
      </c>
      <c r="I7261" s="1">
        <v>10</v>
      </c>
      <c r="J7261" s="1">
        <v>14</v>
      </c>
      <c r="K7261" s="1">
        <v>15</v>
      </c>
      <c r="L7261" s="1">
        <v>6</v>
      </c>
      <c r="M7261" s="9">
        <v>3</v>
      </c>
    </row>
    <row r="7262" spans="4:13" x14ac:dyDescent="0.2">
      <c r="D7262" s="200"/>
      <c r="E7262" s="11"/>
      <c r="F7262" s="10"/>
      <c r="G7262" s="7">
        <v>100</v>
      </c>
      <c r="H7262" s="72">
        <v>33.333333333333002</v>
      </c>
      <c r="I7262" s="2">
        <v>13.888888888888999</v>
      </c>
      <c r="J7262" s="2">
        <v>19.444444444443999</v>
      </c>
      <c r="K7262" s="2">
        <v>20.833333333333002</v>
      </c>
      <c r="L7262" s="2">
        <v>8.333333333333</v>
      </c>
      <c r="M7262" s="15">
        <v>4.166666666667</v>
      </c>
    </row>
    <row r="7263" spans="4:13" x14ac:dyDescent="0.2">
      <c r="D7263" s="199" t="s">
        <v>76</v>
      </c>
      <c r="E7263" s="22" t="s">
        <v>77</v>
      </c>
      <c r="F7263" s="21"/>
      <c r="G7263" s="19">
        <v>608</v>
      </c>
      <c r="H7263" s="27">
        <v>218</v>
      </c>
      <c r="I7263" s="3">
        <v>99</v>
      </c>
      <c r="J7263" s="3">
        <v>142</v>
      </c>
      <c r="K7263" s="3">
        <v>111</v>
      </c>
      <c r="L7263" s="3">
        <v>20</v>
      </c>
      <c r="M7263" s="26">
        <v>18</v>
      </c>
    </row>
    <row r="7264" spans="4:13" x14ac:dyDescent="0.2">
      <c r="D7264" s="200"/>
      <c r="E7264" s="11"/>
      <c r="F7264" s="10"/>
      <c r="G7264" s="7">
        <v>100</v>
      </c>
      <c r="H7264" s="18">
        <v>35.855263157895003</v>
      </c>
      <c r="I7264" s="2">
        <v>16.282894736842</v>
      </c>
      <c r="J7264" s="2">
        <v>23.355263157894999</v>
      </c>
      <c r="K7264" s="2">
        <v>18.256578947367998</v>
      </c>
      <c r="L7264" s="2">
        <v>3.2894736842109999</v>
      </c>
      <c r="M7264" s="15">
        <v>2.9605263157890001</v>
      </c>
    </row>
    <row r="7265" spans="2:13" x14ac:dyDescent="0.2">
      <c r="D7265" s="200"/>
      <c r="E7265" s="4" t="s">
        <v>34</v>
      </c>
      <c r="F7265" s="5"/>
      <c r="G7265" s="6">
        <v>37</v>
      </c>
      <c r="H7265" s="8">
        <v>9</v>
      </c>
      <c r="I7265" s="1">
        <v>4</v>
      </c>
      <c r="J7265" s="1">
        <v>8</v>
      </c>
      <c r="K7265" s="1">
        <v>11</v>
      </c>
      <c r="L7265" s="1">
        <v>4</v>
      </c>
      <c r="M7265" s="9">
        <v>1</v>
      </c>
    </row>
    <row r="7266" spans="2:13" x14ac:dyDescent="0.2">
      <c r="D7266" s="200"/>
      <c r="E7266" s="11"/>
      <c r="F7266" s="10"/>
      <c r="G7266" s="7">
        <v>100</v>
      </c>
      <c r="H7266" s="97">
        <v>24.324324324323999</v>
      </c>
      <c r="I7266" s="30">
        <v>10.810810810811001</v>
      </c>
      <c r="J7266" s="2">
        <v>21.621621621622001</v>
      </c>
      <c r="K7266" s="41">
        <v>29.72972972973</v>
      </c>
      <c r="L7266" s="25">
        <v>10.810810810811001</v>
      </c>
      <c r="M7266" s="15">
        <v>2.7027027027030002</v>
      </c>
    </row>
    <row r="7267" spans="2:13" x14ac:dyDescent="0.2">
      <c r="D7267" s="200"/>
      <c r="E7267" s="4" t="s">
        <v>35</v>
      </c>
      <c r="F7267" s="5"/>
      <c r="G7267" s="6">
        <v>73</v>
      </c>
      <c r="H7267" s="8">
        <v>37</v>
      </c>
      <c r="I7267" s="1">
        <v>15</v>
      </c>
      <c r="J7267" s="1">
        <v>13</v>
      </c>
      <c r="K7267" s="1">
        <v>7</v>
      </c>
      <c r="L7267" s="1">
        <v>0</v>
      </c>
      <c r="M7267" s="9">
        <v>1</v>
      </c>
    </row>
    <row r="7268" spans="2:13" x14ac:dyDescent="0.2">
      <c r="D7268" s="200"/>
      <c r="E7268" s="11"/>
      <c r="F7268" s="10"/>
      <c r="G7268" s="7">
        <v>100</v>
      </c>
      <c r="H7268" s="75">
        <v>50.684931506848997</v>
      </c>
      <c r="I7268" s="2">
        <v>20.547945205478999</v>
      </c>
      <c r="J7268" s="2">
        <v>17.808219178081998</v>
      </c>
      <c r="K7268" s="30">
        <v>9.5890410958899999</v>
      </c>
      <c r="L7268" s="16">
        <v>0</v>
      </c>
      <c r="M7268" s="15">
        <v>1.369863013699</v>
      </c>
    </row>
    <row r="7269" spans="2:13" x14ac:dyDescent="0.2">
      <c r="D7269" s="200"/>
      <c r="E7269" s="4" t="s">
        <v>36</v>
      </c>
      <c r="F7269" s="5"/>
      <c r="G7269" s="6">
        <v>92</v>
      </c>
      <c r="H7269" s="8">
        <v>40</v>
      </c>
      <c r="I7269" s="1">
        <v>16</v>
      </c>
      <c r="J7269" s="1">
        <v>20</v>
      </c>
      <c r="K7269" s="1">
        <v>14</v>
      </c>
      <c r="L7269" s="1">
        <v>2</v>
      </c>
      <c r="M7269" s="9">
        <v>0</v>
      </c>
    </row>
    <row r="7270" spans="2:13" x14ac:dyDescent="0.2">
      <c r="D7270" s="200"/>
      <c r="E7270" s="11"/>
      <c r="F7270" s="10"/>
      <c r="G7270" s="7">
        <v>100</v>
      </c>
      <c r="H7270" s="18">
        <v>43.478260869564998</v>
      </c>
      <c r="I7270" s="2">
        <v>17.391304347826001</v>
      </c>
      <c r="J7270" s="2">
        <v>21.739130434783</v>
      </c>
      <c r="K7270" s="2">
        <v>15.217391304348</v>
      </c>
      <c r="L7270" s="2">
        <v>2.1739130434780001</v>
      </c>
      <c r="M7270" s="48">
        <v>0</v>
      </c>
    </row>
    <row r="7271" spans="2:13" x14ac:dyDescent="0.2">
      <c r="D7271" s="200"/>
      <c r="E7271" s="4" t="s">
        <v>37</v>
      </c>
      <c r="F7271" s="5"/>
      <c r="G7271" s="6">
        <v>110</v>
      </c>
      <c r="H7271" s="8">
        <v>43</v>
      </c>
      <c r="I7271" s="1">
        <v>20</v>
      </c>
      <c r="J7271" s="1">
        <v>28</v>
      </c>
      <c r="K7271" s="1">
        <v>15</v>
      </c>
      <c r="L7271" s="1">
        <v>3</v>
      </c>
      <c r="M7271" s="9">
        <v>1</v>
      </c>
    </row>
    <row r="7272" spans="2:13" x14ac:dyDescent="0.2">
      <c r="D7272" s="200"/>
      <c r="E7272" s="11"/>
      <c r="F7272" s="10"/>
      <c r="G7272" s="7">
        <v>100</v>
      </c>
      <c r="H7272" s="18">
        <v>39.090909090909001</v>
      </c>
      <c r="I7272" s="2">
        <v>18.181818181817999</v>
      </c>
      <c r="J7272" s="2">
        <v>25.454545454544999</v>
      </c>
      <c r="K7272" s="2">
        <v>13.636363636364001</v>
      </c>
      <c r="L7272" s="2">
        <v>2.7272727272730002</v>
      </c>
      <c r="M7272" s="15">
        <v>0.90909090909099999</v>
      </c>
    </row>
    <row r="7273" spans="2:13" x14ac:dyDescent="0.2">
      <c r="D7273" s="200"/>
      <c r="E7273" s="4" t="s">
        <v>38</v>
      </c>
      <c r="F7273" s="5"/>
      <c r="G7273" s="6">
        <v>93</v>
      </c>
      <c r="H7273" s="8">
        <v>30</v>
      </c>
      <c r="I7273" s="1">
        <v>17</v>
      </c>
      <c r="J7273" s="1">
        <v>18</v>
      </c>
      <c r="K7273" s="1">
        <v>23</v>
      </c>
      <c r="L7273" s="1">
        <v>3</v>
      </c>
      <c r="M7273" s="9">
        <v>2</v>
      </c>
    </row>
    <row r="7274" spans="2:13" x14ac:dyDescent="0.2">
      <c r="D7274" s="200"/>
      <c r="E7274" s="11"/>
      <c r="F7274" s="10"/>
      <c r="G7274" s="7">
        <v>100</v>
      </c>
      <c r="H7274" s="72">
        <v>32.258064516128997</v>
      </c>
      <c r="I7274" s="2">
        <v>18.279569892472999</v>
      </c>
      <c r="J7274" s="2">
        <v>19.354838709677001</v>
      </c>
      <c r="K7274" s="25">
        <v>24.731182795698999</v>
      </c>
      <c r="L7274" s="2">
        <v>3.2258064516129998</v>
      </c>
      <c r="M7274" s="15">
        <v>2.1505376344089999</v>
      </c>
    </row>
    <row r="7275" spans="2:13" x14ac:dyDescent="0.2">
      <c r="D7275" s="200"/>
      <c r="E7275" s="4" t="s">
        <v>39</v>
      </c>
      <c r="F7275" s="5"/>
      <c r="G7275" s="6">
        <v>114</v>
      </c>
      <c r="H7275" s="8">
        <v>29</v>
      </c>
      <c r="I7275" s="1">
        <v>19</v>
      </c>
      <c r="J7275" s="1">
        <v>31</v>
      </c>
      <c r="K7275" s="1">
        <v>25</v>
      </c>
      <c r="L7275" s="1">
        <v>4</v>
      </c>
      <c r="M7275" s="9">
        <v>6</v>
      </c>
    </row>
    <row r="7276" spans="2:13" x14ac:dyDescent="0.2">
      <c r="D7276" s="200"/>
      <c r="E7276" s="11"/>
      <c r="F7276" s="10"/>
      <c r="G7276" s="7">
        <v>100</v>
      </c>
      <c r="H7276" s="97">
        <v>25.438596491228001</v>
      </c>
      <c r="I7276" s="2">
        <v>16.666666666666998</v>
      </c>
      <c r="J7276" s="25">
        <v>27.192982456140001</v>
      </c>
      <c r="K7276" s="2">
        <v>21.929824561404001</v>
      </c>
      <c r="L7276" s="2">
        <v>3.508771929825</v>
      </c>
      <c r="M7276" s="15">
        <v>5.2631578947369997</v>
      </c>
    </row>
    <row r="7277" spans="2:13" x14ac:dyDescent="0.2">
      <c r="D7277" s="200"/>
      <c r="E7277" s="4" t="s">
        <v>40</v>
      </c>
      <c r="F7277" s="5"/>
      <c r="G7277" s="6">
        <v>89</v>
      </c>
      <c r="H7277" s="8">
        <v>30</v>
      </c>
      <c r="I7277" s="1">
        <v>8</v>
      </c>
      <c r="J7277" s="1">
        <v>24</v>
      </c>
      <c r="K7277" s="1">
        <v>16</v>
      </c>
      <c r="L7277" s="1">
        <v>4</v>
      </c>
      <c r="M7277" s="9">
        <v>7</v>
      </c>
    </row>
    <row r="7278" spans="2:13" x14ac:dyDescent="0.2">
      <c r="D7278" s="201"/>
      <c r="E7278" s="45"/>
      <c r="F7278" s="51"/>
      <c r="G7278" s="81">
        <v>100</v>
      </c>
      <c r="H7278" s="161">
        <v>33.707865168539001</v>
      </c>
      <c r="I7278" s="126">
        <v>8.9887640449440003</v>
      </c>
      <c r="J7278" s="124">
        <v>26.966292134831001</v>
      </c>
      <c r="K7278" s="64">
        <v>17.977528089888001</v>
      </c>
      <c r="L7278" s="64">
        <v>4.4943820224720001</v>
      </c>
      <c r="M7278" s="154">
        <v>7.8651685393259996</v>
      </c>
    </row>
    <row r="7280" spans="2:13" x14ac:dyDescent="0.2">
      <c r="B7280" s="40" t="str">
        <f xml:space="preserve"> HYPERLINK("#'目次'!B182", "[176]")</f>
        <v>[176]</v>
      </c>
      <c r="C7280" s="23" t="s">
        <v>305</v>
      </c>
    </row>
    <row r="7283" spans="3:13" x14ac:dyDescent="0.2">
      <c r="C7283" s="23" t="s">
        <v>80</v>
      </c>
    </row>
    <row r="7284" spans="3:13" x14ac:dyDescent="0.2">
      <c r="E7284" s="195"/>
      <c r="F7284" s="196"/>
      <c r="G7284" s="37" t="s">
        <v>15</v>
      </c>
      <c r="H7284" s="33" t="s">
        <v>306</v>
      </c>
      <c r="I7284" s="13" t="s">
        <v>307</v>
      </c>
      <c r="J7284" s="13" t="s">
        <v>308</v>
      </c>
      <c r="K7284" s="13" t="s">
        <v>309</v>
      </c>
      <c r="L7284" s="13" t="s">
        <v>310</v>
      </c>
      <c r="M7284" s="38" t="s">
        <v>18</v>
      </c>
    </row>
    <row r="7285" spans="3:13" x14ac:dyDescent="0.2">
      <c r="E7285" s="197"/>
      <c r="F7285" s="198"/>
      <c r="G7285" s="35"/>
      <c r="H7285" s="39"/>
      <c r="I7285" s="14"/>
      <c r="J7285" s="14"/>
      <c r="K7285" s="14"/>
      <c r="L7285" s="14"/>
      <c r="M7285" s="34"/>
    </row>
    <row r="7286" spans="3:13" x14ac:dyDescent="0.2">
      <c r="E7286" s="120" t="s">
        <v>15</v>
      </c>
      <c r="F7286" s="66"/>
      <c r="G7286" s="36">
        <v>1200</v>
      </c>
      <c r="H7286" s="17">
        <v>469</v>
      </c>
      <c r="I7286" s="17">
        <v>191</v>
      </c>
      <c r="J7286" s="17">
        <v>250</v>
      </c>
      <c r="K7286" s="17">
        <v>216</v>
      </c>
      <c r="L7286" s="17">
        <v>48</v>
      </c>
      <c r="M7286" s="47">
        <v>26</v>
      </c>
    </row>
    <row r="7287" spans="3:13" x14ac:dyDescent="0.2">
      <c r="E7287" s="45"/>
      <c r="F7287" s="67"/>
      <c r="G7287" s="7">
        <v>100</v>
      </c>
      <c r="H7287" s="2">
        <v>39.083333333333002</v>
      </c>
      <c r="I7287" s="2">
        <v>15.916666666667</v>
      </c>
      <c r="J7287" s="2">
        <v>20.833333333333002</v>
      </c>
      <c r="K7287" s="2">
        <v>18</v>
      </c>
      <c r="L7287" s="2">
        <v>4</v>
      </c>
      <c r="M7287" s="15">
        <v>2.166666666667</v>
      </c>
    </row>
    <row r="7288" spans="3:13" x14ac:dyDescent="0.2">
      <c r="E7288" s="4" t="s">
        <v>81</v>
      </c>
      <c r="F7288" s="5"/>
      <c r="G7288" s="19">
        <v>48</v>
      </c>
      <c r="H7288" s="27">
        <v>19</v>
      </c>
      <c r="I7288" s="3">
        <v>7</v>
      </c>
      <c r="J7288" s="3">
        <v>10</v>
      </c>
      <c r="K7288" s="3">
        <v>10</v>
      </c>
      <c r="L7288" s="3">
        <v>1</v>
      </c>
      <c r="M7288" s="26">
        <v>1</v>
      </c>
    </row>
    <row r="7289" spans="3:13" x14ac:dyDescent="0.2">
      <c r="E7289" s="11"/>
      <c r="F7289" s="10"/>
      <c r="G7289" s="7">
        <v>100</v>
      </c>
      <c r="H7289" s="18">
        <v>39.583333333333002</v>
      </c>
      <c r="I7289" s="2">
        <v>14.583333333333</v>
      </c>
      <c r="J7289" s="2">
        <v>20.833333333333002</v>
      </c>
      <c r="K7289" s="2">
        <v>20.833333333333002</v>
      </c>
      <c r="L7289" s="2">
        <v>2.083333333333</v>
      </c>
      <c r="M7289" s="15">
        <v>2.083333333333</v>
      </c>
    </row>
    <row r="7290" spans="3:13" x14ac:dyDescent="0.2">
      <c r="E7290" s="4" t="s">
        <v>82</v>
      </c>
      <c r="F7290" s="5"/>
      <c r="G7290" s="6">
        <v>84</v>
      </c>
      <c r="H7290" s="8">
        <v>34</v>
      </c>
      <c r="I7290" s="1">
        <v>12</v>
      </c>
      <c r="J7290" s="1">
        <v>23</v>
      </c>
      <c r="K7290" s="1">
        <v>11</v>
      </c>
      <c r="L7290" s="1">
        <v>2</v>
      </c>
      <c r="M7290" s="9">
        <v>2</v>
      </c>
    </row>
    <row r="7291" spans="3:13" x14ac:dyDescent="0.2">
      <c r="E7291" s="11"/>
      <c r="F7291" s="10"/>
      <c r="G7291" s="7">
        <v>100</v>
      </c>
      <c r="H7291" s="18">
        <v>40.476190476189998</v>
      </c>
      <c r="I7291" s="2">
        <v>14.285714285714</v>
      </c>
      <c r="J7291" s="25">
        <v>27.380952380951999</v>
      </c>
      <c r="K7291" s="2">
        <v>13.095238095238001</v>
      </c>
      <c r="L7291" s="2">
        <v>2.3809523809519999</v>
      </c>
      <c r="M7291" s="15">
        <v>2.3809523809519999</v>
      </c>
    </row>
    <row r="7292" spans="3:13" x14ac:dyDescent="0.2">
      <c r="E7292" s="4" t="s">
        <v>83</v>
      </c>
      <c r="F7292" s="5"/>
      <c r="G7292" s="6">
        <v>462</v>
      </c>
      <c r="H7292" s="8">
        <v>180</v>
      </c>
      <c r="I7292" s="1">
        <v>78</v>
      </c>
      <c r="J7292" s="1">
        <v>81</v>
      </c>
      <c r="K7292" s="1">
        <v>85</v>
      </c>
      <c r="L7292" s="1">
        <v>22</v>
      </c>
      <c r="M7292" s="9">
        <v>16</v>
      </c>
    </row>
    <row r="7293" spans="3:13" x14ac:dyDescent="0.2">
      <c r="E7293" s="11"/>
      <c r="F7293" s="10"/>
      <c r="G7293" s="7">
        <v>100</v>
      </c>
      <c r="H7293" s="18">
        <v>38.961038961039002</v>
      </c>
      <c r="I7293" s="2">
        <v>16.883116883117001</v>
      </c>
      <c r="J7293" s="2">
        <v>17.532467532468001</v>
      </c>
      <c r="K7293" s="2">
        <v>18.398268398268002</v>
      </c>
      <c r="L7293" s="2">
        <v>4.7619047619049999</v>
      </c>
      <c r="M7293" s="15">
        <v>3.463203463203</v>
      </c>
    </row>
    <row r="7294" spans="3:13" x14ac:dyDescent="0.2">
      <c r="E7294" s="4" t="s">
        <v>84</v>
      </c>
      <c r="F7294" s="5"/>
      <c r="G7294" s="6">
        <v>30</v>
      </c>
      <c r="H7294" s="8">
        <v>14</v>
      </c>
      <c r="I7294" s="1">
        <v>5</v>
      </c>
      <c r="J7294" s="1">
        <v>5</v>
      </c>
      <c r="K7294" s="1">
        <v>5</v>
      </c>
      <c r="L7294" s="1">
        <v>1</v>
      </c>
      <c r="M7294" s="9">
        <v>0</v>
      </c>
    </row>
    <row r="7295" spans="3:13" x14ac:dyDescent="0.2">
      <c r="E7295" s="11"/>
      <c r="F7295" s="10"/>
      <c r="G7295" s="7">
        <v>100</v>
      </c>
      <c r="H7295" s="70">
        <v>46.666666666666998</v>
      </c>
      <c r="I7295" s="2">
        <v>16.666666666666998</v>
      </c>
      <c r="J7295" s="2">
        <v>16.666666666666998</v>
      </c>
      <c r="K7295" s="2">
        <v>16.666666666666998</v>
      </c>
      <c r="L7295" s="2">
        <v>3.333333333333</v>
      </c>
      <c r="M7295" s="48">
        <v>0</v>
      </c>
    </row>
    <row r="7296" spans="3:13" x14ac:dyDescent="0.2">
      <c r="E7296" s="4" t="s">
        <v>85</v>
      </c>
      <c r="F7296" s="5"/>
      <c r="G7296" s="6">
        <v>144</v>
      </c>
      <c r="H7296" s="8">
        <v>55</v>
      </c>
      <c r="I7296" s="1">
        <v>24</v>
      </c>
      <c r="J7296" s="1">
        <v>30</v>
      </c>
      <c r="K7296" s="1">
        <v>30</v>
      </c>
      <c r="L7296" s="1">
        <v>5</v>
      </c>
      <c r="M7296" s="9">
        <v>0</v>
      </c>
    </row>
    <row r="7297" spans="2:13" x14ac:dyDescent="0.2">
      <c r="E7297" s="11"/>
      <c r="F7297" s="10"/>
      <c r="G7297" s="7">
        <v>100</v>
      </c>
      <c r="H7297" s="18">
        <v>38.194444444444002</v>
      </c>
      <c r="I7297" s="2">
        <v>16.666666666666998</v>
      </c>
      <c r="J7297" s="2">
        <v>20.833333333333002</v>
      </c>
      <c r="K7297" s="2">
        <v>20.833333333333002</v>
      </c>
      <c r="L7297" s="2">
        <v>3.4722222222219998</v>
      </c>
      <c r="M7297" s="48">
        <v>0</v>
      </c>
    </row>
    <row r="7298" spans="2:13" x14ac:dyDescent="0.2">
      <c r="E7298" s="4" t="s">
        <v>86</v>
      </c>
      <c r="F7298" s="5"/>
      <c r="G7298" s="6">
        <v>192</v>
      </c>
      <c r="H7298" s="8">
        <v>76</v>
      </c>
      <c r="I7298" s="1">
        <v>27</v>
      </c>
      <c r="J7298" s="1">
        <v>52</v>
      </c>
      <c r="K7298" s="1">
        <v>27</v>
      </c>
      <c r="L7298" s="1">
        <v>8</v>
      </c>
      <c r="M7298" s="9">
        <v>2</v>
      </c>
    </row>
    <row r="7299" spans="2:13" x14ac:dyDescent="0.2">
      <c r="E7299" s="11"/>
      <c r="F7299" s="10"/>
      <c r="G7299" s="7">
        <v>100</v>
      </c>
      <c r="H7299" s="18">
        <v>39.583333333333002</v>
      </c>
      <c r="I7299" s="2">
        <v>14.0625</v>
      </c>
      <c r="J7299" s="25">
        <v>27.083333333333002</v>
      </c>
      <c r="K7299" s="2">
        <v>14.0625</v>
      </c>
      <c r="L7299" s="2">
        <v>4.166666666667</v>
      </c>
      <c r="M7299" s="15">
        <v>1.041666666667</v>
      </c>
    </row>
    <row r="7300" spans="2:13" x14ac:dyDescent="0.2">
      <c r="E7300" s="4" t="s">
        <v>87</v>
      </c>
      <c r="F7300" s="5"/>
      <c r="G7300" s="6">
        <v>72</v>
      </c>
      <c r="H7300" s="8">
        <v>27</v>
      </c>
      <c r="I7300" s="1">
        <v>15</v>
      </c>
      <c r="J7300" s="1">
        <v>10</v>
      </c>
      <c r="K7300" s="1">
        <v>16</v>
      </c>
      <c r="L7300" s="1">
        <v>2</v>
      </c>
      <c r="M7300" s="9">
        <v>2</v>
      </c>
    </row>
    <row r="7301" spans="2:13" x14ac:dyDescent="0.2">
      <c r="E7301" s="11"/>
      <c r="F7301" s="10"/>
      <c r="G7301" s="7">
        <v>100</v>
      </c>
      <c r="H7301" s="18">
        <v>37.5</v>
      </c>
      <c r="I7301" s="2">
        <v>20.833333333333002</v>
      </c>
      <c r="J7301" s="30">
        <v>13.888888888888999</v>
      </c>
      <c r="K7301" s="2">
        <v>22.222222222222001</v>
      </c>
      <c r="L7301" s="2">
        <v>2.7777777777780002</v>
      </c>
      <c r="M7301" s="15">
        <v>2.7777777777780002</v>
      </c>
    </row>
    <row r="7302" spans="2:13" x14ac:dyDescent="0.2">
      <c r="E7302" s="4" t="s">
        <v>88</v>
      </c>
      <c r="F7302" s="5"/>
      <c r="G7302" s="6">
        <v>36</v>
      </c>
      <c r="H7302" s="8">
        <v>15</v>
      </c>
      <c r="I7302" s="1">
        <v>5</v>
      </c>
      <c r="J7302" s="1">
        <v>6</v>
      </c>
      <c r="K7302" s="1">
        <v>10</v>
      </c>
      <c r="L7302" s="1">
        <v>0</v>
      </c>
      <c r="M7302" s="9">
        <v>0</v>
      </c>
    </row>
    <row r="7303" spans="2:13" x14ac:dyDescent="0.2">
      <c r="E7303" s="11"/>
      <c r="F7303" s="10"/>
      <c r="G7303" s="7">
        <v>100</v>
      </c>
      <c r="H7303" s="18">
        <v>41.666666666666998</v>
      </c>
      <c r="I7303" s="2">
        <v>13.888888888888999</v>
      </c>
      <c r="J7303" s="2">
        <v>16.666666666666998</v>
      </c>
      <c r="K7303" s="25">
        <v>27.777777777777999</v>
      </c>
      <c r="L7303" s="16">
        <v>0</v>
      </c>
      <c r="M7303" s="48">
        <v>0</v>
      </c>
    </row>
    <row r="7304" spans="2:13" x14ac:dyDescent="0.2">
      <c r="E7304" s="4" t="s">
        <v>89</v>
      </c>
      <c r="F7304" s="5"/>
      <c r="G7304" s="6">
        <v>66</v>
      </c>
      <c r="H7304" s="8">
        <v>32</v>
      </c>
      <c r="I7304" s="1">
        <v>10</v>
      </c>
      <c r="J7304" s="1">
        <v>14</v>
      </c>
      <c r="K7304" s="1">
        <v>6</v>
      </c>
      <c r="L7304" s="1">
        <v>3</v>
      </c>
      <c r="M7304" s="9">
        <v>1</v>
      </c>
    </row>
    <row r="7305" spans="2:13" x14ac:dyDescent="0.2">
      <c r="E7305" s="11"/>
      <c r="F7305" s="10"/>
      <c r="G7305" s="7">
        <v>100</v>
      </c>
      <c r="H7305" s="70">
        <v>48.484848484848001</v>
      </c>
      <c r="I7305" s="2">
        <v>15.151515151515</v>
      </c>
      <c r="J7305" s="2">
        <v>21.212121212121001</v>
      </c>
      <c r="K7305" s="30">
        <v>9.0909090909089993</v>
      </c>
      <c r="L7305" s="2">
        <v>4.5454545454549997</v>
      </c>
      <c r="M7305" s="15">
        <v>1.5151515151520001</v>
      </c>
    </row>
    <row r="7306" spans="2:13" x14ac:dyDescent="0.2">
      <c r="E7306" s="4" t="s">
        <v>90</v>
      </c>
      <c r="F7306" s="5"/>
      <c r="G7306" s="6">
        <v>54</v>
      </c>
      <c r="H7306" s="8">
        <v>13</v>
      </c>
      <c r="I7306" s="1">
        <v>8</v>
      </c>
      <c r="J7306" s="1">
        <v>17</v>
      </c>
      <c r="K7306" s="1">
        <v>13</v>
      </c>
      <c r="L7306" s="1">
        <v>2</v>
      </c>
      <c r="M7306" s="9">
        <v>1</v>
      </c>
    </row>
    <row r="7307" spans="2:13" x14ac:dyDescent="0.2">
      <c r="E7307" s="11"/>
      <c r="F7307" s="10"/>
      <c r="G7307" s="7">
        <v>100</v>
      </c>
      <c r="H7307" s="97">
        <v>24.074074074074002</v>
      </c>
      <c r="I7307" s="2">
        <v>14.814814814815</v>
      </c>
      <c r="J7307" s="41">
        <v>31.481481481481001</v>
      </c>
      <c r="K7307" s="25">
        <v>24.074074074074002</v>
      </c>
      <c r="L7307" s="2">
        <v>3.7037037037039999</v>
      </c>
      <c r="M7307" s="15">
        <v>1.851851851852</v>
      </c>
    </row>
    <row r="7308" spans="2:13" x14ac:dyDescent="0.2">
      <c r="E7308" s="4" t="s">
        <v>91</v>
      </c>
      <c r="F7308" s="5"/>
      <c r="G7308" s="6">
        <v>12</v>
      </c>
      <c r="H7308" s="8">
        <v>4</v>
      </c>
      <c r="I7308" s="1">
        <v>0</v>
      </c>
      <c r="J7308" s="1">
        <v>2</v>
      </c>
      <c r="K7308" s="1">
        <v>3</v>
      </c>
      <c r="L7308" s="1">
        <v>2</v>
      </c>
      <c r="M7308" s="9">
        <v>1</v>
      </c>
    </row>
    <row r="7309" spans="2:13" x14ac:dyDescent="0.2">
      <c r="E7309" s="45"/>
      <c r="F7309" s="51"/>
      <c r="G7309" s="81">
        <v>100</v>
      </c>
      <c r="H7309" s="161">
        <v>33.333333333333002</v>
      </c>
      <c r="I7309" s="83">
        <v>0</v>
      </c>
      <c r="J7309" s="64">
        <v>16.666666666666998</v>
      </c>
      <c r="K7309" s="124">
        <v>25</v>
      </c>
      <c r="L7309" s="112">
        <v>16.666666666666998</v>
      </c>
      <c r="M7309" s="154">
        <v>8.333333333333</v>
      </c>
    </row>
    <row r="7311" spans="2:13" x14ac:dyDescent="0.2">
      <c r="B7311" s="40" t="str">
        <f xml:space="preserve"> HYPERLINK("#'目次'!B183", "[177]")</f>
        <v>[177]</v>
      </c>
      <c r="C7311" s="23" t="s">
        <v>313</v>
      </c>
    </row>
    <row r="7314" spans="3:13" x14ac:dyDescent="0.2">
      <c r="C7314" s="23" t="s">
        <v>14</v>
      </c>
    </row>
    <row r="7315" spans="3:13" x14ac:dyDescent="0.2">
      <c r="D7315" s="195"/>
      <c r="E7315" s="196"/>
      <c r="F7315" s="196"/>
      <c r="G7315" s="37" t="s">
        <v>15</v>
      </c>
      <c r="H7315" s="33" t="s">
        <v>306</v>
      </c>
      <c r="I7315" s="13" t="s">
        <v>307</v>
      </c>
      <c r="J7315" s="13" t="s">
        <v>308</v>
      </c>
      <c r="K7315" s="13" t="s">
        <v>309</v>
      </c>
      <c r="L7315" s="13" t="s">
        <v>310</v>
      </c>
      <c r="M7315" s="38" t="s">
        <v>18</v>
      </c>
    </row>
    <row r="7316" spans="3:13" x14ac:dyDescent="0.2">
      <c r="D7316" s="197"/>
      <c r="E7316" s="198"/>
      <c r="F7316" s="198"/>
      <c r="G7316" s="35"/>
      <c r="H7316" s="39"/>
      <c r="I7316" s="14"/>
      <c r="J7316" s="14"/>
      <c r="K7316" s="14"/>
      <c r="L7316" s="14"/>
      <c r="M7316" s="34"/>
    </row>
    <row r="7317" spans="3:13" x14ac:dyDescent="0.2">
      <c r="D7317" s="78"/>
      <c r="E7317" s="79" t="s">
        <v>15</v>
      </c>
      <c r="F7317" s="66"/>
      <c r="G7317" s="36">
        <v>1200</v>
      </c>
      <c r="H7317" s="17">
        <v>50</v>
      </c>
      <c r="I7317" s="17">
        <v>75</v>
      </c>
      <c r="J7317" s="17">
        <v>113</v>
      </c>
      <c r="K7317" s="17">
        <v>327</v>
      </c>
      <c r="L7317" s="17">
        <v>589</v>
      </c>
      <c r="M7317" s="47">
        <v>46</v>
      </c>
    </row>
    <row r="7318" spans="3:13" x14ac:dyDescent="0.2">
      <c r="D7318" s="45"/>
      <c r="E7318" s="51"/>
      <c r="F7318" s="67"/>
      <c r="G7318" s="7">
        <v>100</v>
      </c>
      <c r="H7318" s="2">
        <v>4.166666666667</v>
      </c>
      <c r="I7318" s="2">
        <v>6.25</v>
      </c>
      <c r="J7318" s="2">
        <v>9.416666666667</v>
      </c>
      <c r="K7318" s="2">
        <v>27.25</v>
      </c>
      <c r="L7318" s="2">
        <v>49.083333333333002</v>
      </c>
      <c r="M7318" s="15">
        <v>3.833333333333</v>
      </c>
    </row>
    <row r="7319" spans="3:13" x14ac:dyDescent="0.2">
      <c r="D7319" s="199" t="s">
        <v>19</v>
      </c>
      <c r="E7319" s="22" t="s">
        <v>20</v>
      </c>
      <c r="F7319" s="21"/>
      <c r="G7319" s="19">
        <v>132</v>
      </c>
      <c r="H7319" s="27">
        <v>6</v>
      </c>
      <c r="I7319" s="3">
        <v>7</v>
      </c>
      <c r="J7319" s="3">
        <v>7</v>
      </c>
      <c r="K7319" s="3">
        <v>34</v>
      </c>
      <c r="L7319" s="3">
        <v>72</v>
      </c>
      <c r="M7319" s="26">
        <v>6</v>
      </c>
    </row>
    <row r="7320" spans="3:13" x14ac:dyDescent="0.2">
      <c r="D7320" s="200"/>
      <c r="E7320" s="11"/>
      <c r="F7320" s="10"/>
      <c r="G7320" s="7">
        <v>100</v>
      </c>
      <c r="H7320" s="18">
        <v>4.5454545454549997</v>
      </c>
      <c r="I7320" s="2">
        <v>5.3030303030299999</v>
      </c>
      <c r="J7320" s="2">
        <v>5.3030303030299999</v>
      </c>
      <c r="K7320" s="2">
        <v>25.757575757575999</v>
      </c>
      <c r="L7320" s="25">
        <v>54.545454545455001</v>
      </c>
      <c r="M7320" s="15">
        <v>4.5454545454549997</v>
      </c>
    </row>
    <row r="7321" spans="3:13" x14ac:dyDescent="0.2">
      <c r="D7321" s="200"/>
      <c r="E7321" s="4" t="s">
        <v>21</v>
      </c>
      <c r="F7321" s="5"/>
      <c r="G7321" s="6">
        <v>444</v>
      </c>
      <c r="H7321" s="8">
        <v>16</v>
      </c>
      <c r="I7321" s="1">
        <v>37</v>
      </c>
      <c r="J7321" s="1">
        <v>43</v>
      </c>
      <c r="K7321" s="1">
        <v>129</v>
      </c>
      <c r="L7321" s="1">
        <v>197</v>
      </c>
      <c r="M7321" s="9">
        <v>22</v>
      </c>
    </row>
    <row r="7322" spans="3:13" x14ac:dyDescent="0.2">
      <c r="D7322" s="200"/>
      <c r="E7322" s="11"/>
      <c r="F7322" s="10"/>
      <c r="G7322" s="7">
        <v>100</v>
      </c>
      <c r="H7322" s="18">
        <v>3.6036036036039998</v>
      </c>
      <c r="I7322" s="2">
        <v>8.333333333333</v>
      </c>
      <c r="J7322" s="2">
        <v>9.6846846846849992</v>
      </c>
      <c r="K7322" s="2">
        <v>29.054054054053999</v>
      </c>
      <c r="L7322" s="2">
        <v>44.369369369368997</v>
      </c>
      <c r="M7322" s="15">
        <v>4.9549549549550003</v>
      </c>
    </row>
    <row r="7323" spans="3:13" x14ac:dyDescent="0.2">
      <c r="D7323" s="200"/>
      <c r="E7323" s="4" t="s">
        <v>22</v>
      </c>
      <c r="F7323" s="5"/>
      <c r="G7323" s="6">
        <v>192</v>
      </c>
      <c r="H7323" s="8">
        <v>9</v>
      </c>
      <c r="I7323" s="1">
        <v>9</v>
      </c>
      <c r="J7323" s="1">
        <v>23</v>
      </c>
      <c r="K7323" s="1">
        <v>46</v>
      </c>
      <c r="L7323" s="1">
        <v>98</v>
      </c>
      <c r="M7323" s="9">
        <v>7</v>
      </c>
    </row>
    <row r="7324" spans="3:13" x14ac:dyDescent="0.2">
      <c r="D7324" s="200"/>
      <c r="E7324" s="11"/>
      <c r="F7324" s="10"/>
      <c r="G7324" s="7">
        <v>100</v>
      </c>
      <c r="H7324" s="18">
        <v>4.6875</v>
      </c>
      <c r="I7324" s="2">
        <v>4.6875</v>
      </c>
      <c r="J7324" s="2">
        <v>11.979166666667</v>
      </c>
      <c r="K7324" s="2">
        <v>23.958333333333002</v>
      </c>
      <c r="L7324" s="2">
        <v>51.041666666666998</v>
      </c>
      <c r="M7324" s="15">
        <v>3.645833333333</v>
      </c>
    </row>
    <row r="7325" spans="3:13" x14ac:dyDescent="0.2">
      <c r="D7325" s="200"/>
      <c r="E7325" s="4" t="s">
        <v>23</v>
      </c>
      <c r="F7325" s="5"/>
      <c r="G7325" s="6">
        <v>192</v>
      </c>
      <c r="H7325" s="8">
        <v>10</v>
      </c>
      <c r="I7325" s="1">
        <v>12</v>
      </c>
      <c r="J7325" s="1">
        <v>23</v>
      </c>
      <c r="K7325" s="1">
        <v>59</v>
      </c>
      <c r="L7325" s="1">
        <v>87</v>
      </c>
      <c r="M7325" s="9">
        <v>1</v>
      </c>
    </row>
    <row r="7326" spans="3:13" x14ac:dyDescent="0.2">
      <c r="D7326" s="200"/>
      <c r="E7326" s="11"/>
      <c r="F7326" s="10"/>
      <c r="G7326" s="7">
        <v>100</v>
      </c>
      <c r="H7326" s="18">
        <v>5.208333333333</v>
      </c>
      <c r="I7326" s="2">
        <v>6.25</v>
      </c>
      <c r="J7326" s="2">
        <v>11.979166666667</v>
      </c>
      <c r="K7326" s="2">
        <v>30.729166666666998</v>
      </c>
      <c r="L7326" s="2">
        <v>45.3125</v>
      </c>
      <c r="M7326" s="15">
        <v>0.52083333333299997</v>
      </c>
    </row>
    <row r="7327" spans="3:13" x14ac:dyDescent="0.2">
      <c r="D7327" s="200"/>
      <c r="E7327" s="4" t="s">
        <v>24</v>
      </c>
      <c r="F7327" s="5"/>
      <c r="G7327" s="6">
        <v>240</v>
      </c>
      <c r="H7327" s="8">
        <v>9</v>
      </c>
      <c r="I7327" s="1">
        <v>10</v>
      </c>
      <c r="J7327" s="1">
        <v>17</v>
      </c>
      <c r="K7327" s="1">
        <v>59</v>
      </c>
      <c r="L7327" s="1">
        <v>135</v>
      </c>
      <c r="M7327" s="9">
        <v>10</v>
      </c>
    </row>
    <row r="7328" spans="3:13" x14ac:dyDescent="0.2">
      <c r="D7328" s="200"/>
      <c r="E7328" s="11"/>
      <c r="F7328" s="10"/>
      <c r="G7328" s="7">
        <v>100</v>
      </c>
      <c r="H7328" s="18">
        <v>3.75</v>
      </c>
      <c r="I7328" s="2">
        <v>4.166666666667</v>
      </c>
      <c r="J7328" s="2">
        <v>7.083333333333</v>
      </c>
      <c r="K7328" s="2">
        <v>24.583333333333002</v>
      </c>
      <c r="L7328" s="25">
        <v>56.25</v>
      </c>
      <c r="M7328" s="15">
        <v>4.166666666667</v>
      </c>
    </row>
    <row r="7329" spans="4:13" x14ac:dyDescent="0.2">
      <c r="D7329" s="199" t="s">
        <v>25</v>
      </c>
      <c r="E7329" s="22" t="s">
        <v>26</v>
      </c>
      <c r="F7329" s="21"/>
      <c r="G7329" s="19">
        <v>348</v>
      </c>
      <c r="H7329" s="27">
        <v>20</v>
      </c>
      <c r="I7329" s="3">
        <v>31</v>
      </c>
      <c r="J7329" s="3">
        <v>32</v>
      </c>
      <c r="K7329" s="3">
        <v>107</v>
      </c>
      <c r="L7329" s="3">
        <v>150</v>
      </c>
      <c r="M7329" s="26">
        <v>8</v>
      </c>
    </row>
    <row r="7330" spans="4:13" x14ac:dyDescent="0.2">
      <c r="D7330" s="200"/>
      <c r="E7330" s="11"/>
      <c r="F7330" s="10"/>
      <c r="G7330" s="7">
        <v>100</v>
      </c>
      <c r="H7330" s="18">
        <v>5.7471264367819996</v>
      </c>
      <c r="I7330" s="2">
        <v>8.9080459770109996</v>
      </c>
      <c r="J7330" s="2">
        <v>9.1954022988510005</v>
      </c>
      <c r="K7330" s="2">
        <v>30.747126436782001</v>
      </c>
      <c r="L7330" s="30">
        <v>43.103448275862</v>
      </c>
      <c r="M7330" s="15">
        <v>2.2988505747130001</v>
      </c>
    </row>
    <row r="7331" spans="4:13" x14ac:dyDescent="0.2">
      <c r="D7331" s="200"/>
      <c r="E7331" s="4" t="s">
        <v>27</v>
      </c>
      <c r="F7331" s="5"/>
      <c r="G7331" s="6">
        <v>378</v>
      </c>
      <c r="H7331" s="8">
        <v>17</v>
      </c>
      <c r="I7331" s="1">
        <v>21</v>
      </c>
      <c r="J7331" s="1">
        <v>38</v>
      </c>
      <c r="K7331" s="1">
        <v>108</v>
      </c>
      <c r="L7331" s="1">
        <v>183</v>
      </c>
      <c r="M7331" s="9">
        <v>11</v>
      </c>
    </row>
    <row r="7332" spans="4:13" x14ac:dyDescent="0.2">
      <c r="D7332" s="200"/>
      <c r="E7332" s="11"/>
      <c r="F7332" s="10"/>
      <c r="G7332" s="7">
        <v>100</v>
      </c>
      <c r="H7332" s="18">
        <v>4.4973544973540003</v>
      </c>
      <c r="I7332" s="2">
        <v>5.5555555555560003</v>
      </c>
      <c r="J7332" s="2">
        <v>10.052910052910001</v>
      </c>
      <c r="K7332" s="2">
        <v>28.571428571428999</v>
      </c>
      <c r="L7332" s="2">
        <v>48.412698412697999</v>
      </c>
      <c r="M7332" s="15">
        <v>2.9100529100529999</v>
      </c>
    </row>
    <row r="7333" spans="4:13" x14ac:dyDescent="0.2">
      <c r="D7333" s="200"/>
      <c r="E7333" s="4" t="s">
        <v>28</v>
      </c>
      <c r="F7333" s="5"/>
      <c r="G7333" s="6">
        <v>372</v>
      </c>
      <c r="H7333" s="8">
        <v>11</v>
      </c>
      <c r="I7333" s="1">
        <v>21</v>
      </c>
      <c r="J7333" s="1">
        <v>33</v>
      </c>
      <c r="K7333" s="1">
        <v>90</v>
      </c>
      <c r="L7333" s="1">
        <v>195</v>
      </c>
      <c r="M7333" s="9">
        <v>22</v>
      </c>
    </row>
    <row r="7334" spans="4:13" x14ac:dyDescent="0.2">
      <c r="D7334" s="200"/>
      <c r="E7334" s="11"/>
      <c r="F7334" s="10"/>
      <c r="G7334" s="7">
        <v>100</v>
      </c>
      <c r="H7334" s="18">
        <v>2.9569892473119999</v>
      </c>
      <c r="I7334" s="2">
        <v>5.6451612903230002</v>
      </c>
      <c r="J7334" s="2">
        <v>8.8709677419350008</v>
      </c>
      <c r="K7334" s="2">
        <v>24.193548387097</v>
      </c>
      <c r="L7334" s="2">
        <v>52.419354838709999</v>
      </c>
      <c r="M7334" s="15">
        <v>5.9139784946239997</v>
      </c>
    </row>
    <row r="7335" spans="4:13" x14ac:dyDescent="0.2">
      <c r="D7335" s="200"/>
      <c r="E7335" s="4" t="s">
        <v>29</v>
      </c>
      <c r="F7335" s="5"/>
      <c r="G7335" s="6">
        <v>102</v>
      </c>
      <c r="H7335" s="8">
        <v>2</v>
      </c>
      <c r="I7335" s="1">
        <v>2</v>
      </c>
      <c r="J7335" s="1">
        <v>10</v>
      </c>
      <c r="K7335" s="1">
        <v>22</v>
      </c>
      <c r="L7335" s="1">
        <v>61</v>
      </c>
      <c r="M7335" s="9">
        <v>5</v>
      </c>
    </row>
    <row r="7336" spans="4:13" x14ac:dyDescent="0.2">
      <c r="D7336" s="200"/>
      <c r="E7336" s="11"/>
      <c r="F7336" s="10"/>
      <c r="G7336" s="7">
        <v>100</v>
      </c>
      <c r="H7336" s="18">
        <v>1.9607843137250001</v>
      </c>
      <c r="I7336" s="2">
        <v>1.9607843137250001</v>
      </c>
      <c r="J7336" s="2">
        <v>9.8039215686270005</v>
      </c>
      <c r="K7336" s="30">
        <v>21.568627450979999</v>
      </c>
      <c r="L7336" s="41">
        <v>59.803921568626997</v>
      </c>
      <c r="M7336" s="15">
        <v>4.9019607843140003</v>
      </c>
    </row>
    <row r="7337" spans="4:13" x14ac:dyDescent="0.2">
      <c r="D7337" s="199" t="s">
        <v>30</v>
      </c>
      <c r="E7337" s="22" t="s">
        <v>31</v>
      </c>
      <c r="F7337" s="21"/>
      <c r="G7337" s="19">
        <v>592</v>
      </c>
      <c r="H7337" s="27">
        <v>21</v>
      </c>
      <c r="I7337" s="3">
        <v>27</v>
      </c>
      <c r="J7337" s="3">
        <v>57</v>
      </c>
      <c r="K7337" s="3">
        <v>161</v>
      </c>
      <c r="L7337" s="3">
        <v>308</v>
      </c>
      <c r="M7337" s="26">
        <v>18</v>
      </c>
    </row>
    <row r="7338" spans="4:13" x14ac:dyDescent="0.2">
      <c r="D7338" s="200"/>
      <c r="E7338" s="11"/>
      <c r="F7338" s="10"/>
      <c r="G7338" s="7">
        <v>100</v>
      </c>
      <c r="H7338" s="18">
        <v>3.5472972972969998</v>
      </c>
      <c r="I7338" s="2">
        <v>4.5608108108109997</v>
      </c>
      <c r="J7338" s="2">
        <v>9.6283783783780006</v>
      </c>
      <c r="K7338" s="2">
        <v>27.195945945946001</v>
      </c>
      <c r="L7338" s="2">
        <v>52.027027027027003</v>
      </c>
      <c r="M7338" s="15">
        <v>3.040540540541</v>
      </c>
    </row>
    <row r="7339" spans="4:13" x14ac:dyDescent="0.2">
      <c r="D7339" s="200"/>
      <c r="E7339" s="4" t="s">
        <v>32</v>
      </c>
      <c r="F7339" s="5"/>
      <c r="G7339" s="6">
        <v>608</v>
      </c>
      <c r="H7339" s="8">
        <v>29</v>
      </c>
      <c r="I7339" s="1">
        <v>48</v>
      </c>
      <c r="J7339" s="1">
        <v>56</v>
      </c>
      <c r="K7339" s="1">
        <v>166</v>
      </c>
      <c r="L7339" s="1">
        <v>281</v>
      </c>
      <c r="M7339" s="9">
        <v>28</v>
      </c>
    </row>
    <row r="7340" spans="4:13" x14ac:dyDescent="0.2">
      <c r="D7340" s="200"/>
      <c r="E7340" s="11"/>
      <c r="F7340" s="10"/>
      <c r="G7340" s="7">
        <v>100</v>
      </c>
      <c r="H7340" s="18">
        <v>4.7697368421049999</v>
      </c>
      <c r="I7340" s="2">
        <v>7.8947368421049999</v>
      </c>
      <c r="J7340" s="2">
        <v>9.2105263157890001</v>
      </c>
      <c r="K7340" s="2">
        <v>27.302631578947</v>
      </c>
      <c r="L7340" s="2">
        <v>46.217105263157997</v>
      </c>
      <c r="M7340" s="15">
        <v>4.6052631578950001</v>
      </c>
    </row>
    <row r="7341" spans="4:13" x14ac:dyDescent="0.2">
      <c r="D7341" s="199" t="s">
        <v>33</v>
      </c>
      <c r="E7341" s="22" t="s">
        <v>34</v>
      </c>
      <c r="F7341" s="21"/>
      <c r="G7341" s="19">
        <v>74</v>
      </c>
      <c r="H7341" s="27">
        <v>0</v>
      </c>
      <c r="I7341" s="3">
        <v>1</v>
      </c>
      <c r="J7341" s="3">
        <v>1</v>
      </c>
      <c r="K7341" s="3">
        <v>3</v>
      </c>
      <c r="L7341" s="3">
        <v>66</v>
      </c>
      <c r="M7341" s="26">
        <v>3</v>
      </c>
    </row>
    <row r="7342" spans="4:13" x14ac:dyDescent="0.2">
      <c r="D7342" s="200"/>
      <c r="E7342" s="11"/>
      <c r="F7342" s="10"/>
      <c r="G7342" s="7">
        <v>100</v>
      </c>
      <c r="H7342" s="53">
        <v>0</v>
      </c>
      <c r="I7342" s="2">
        <v>1.351351351351</v>
      </c>
      <c r="J7342" s="30">
        <v>1.351351351351</v>
      </c>
      <c r="K7342" s="50">
        <v>4.0540540540540002</v>
      </c>
      <c r="L7342" s="41">
        <v>89.189189189188994</v>
      </c>
      <c r="M7342" s="15">
        <v>4.0540540540540002</v>
      </c>
    </row>
    <row r="7343" spans="4:13" x14ac:dyDescent="0.2">
      <c r="D7343" s="200"/>
      <c r="E7343" s="4" t="s">
        <v>35</v>
      </c>
      <c r="F7343" s="5"/>
      <c r="G7343" s="6">
        <v>148</v>
      </c>
      <c r="H7343" s="8">
        <v>8</v>
      </c>
      <c r="I7343" s="1">
        <v>7</v>
      </c>
      <c r="J7343" s="1">
        <v>16</v>
      </c>
      <c r="K7343" s="1">
        <v>39</v>
      </c>
      <c r="L7343" s="1">
        <v>76</v>
      </c>
      <c r="M7343" s="9">
        <v>2</v>
      </c>
    </row>
    <row r="7344" spans="4:13" x14ac:dyDescent="0.2">
      <c r="D7344" s="200"/>
      <c r="E7344" s="11"/>
      <c r="F7344" s="10"/>
      <c r="G7344" s="7">
        <v>100</v>
      </c>
      <c r="H7344" s="18">
        <v>5.4054054054050003</v>
      </c>
      <c r="I7344" s="2">
        <v>4.7297297297299998</v>
      </c>
      <c r="J7344" s="2">
        <v>10.810810810811001</v>
      </c>
      <c r="K7344" s="2">
        <v>26.351351351350999</v>
      </c>
      <c r="L7344" s="2">
        <v>51.351351351350999</v>
      </c>
      <c r="M7344" s="15">
        <v>1.351351351351</v>
      </c>
    </row>
    <row r="7345" spans="2:13" x14ac:dyDescent="0.2">
      <c r="D7345" s="200"/>
      <c r="E7345" s="4" t="s">
        <v>36</v>
      </c>
      <c r="F7345" s="5"/>
      <c r="G7345" s="6">
        <v>187</v>
      </c>
      <c r="H7345" s="8">
        <v>11</v>
      </c>
      <c r="I7345" s="1">
        <v>15</v>
      </c>
      <c r="J7345" s="1">
        <v>21</v>
      </c>
      <c r="K7345" s="1">
        <v>62</v>
      </c>
      <c r="L7345" s="1">
        <v>77</v>
      </c>
      <c r="M7345" s="9">
        <v>1</v>
      </c>
    </row>
    <row r="7346" spans="2:13" x14ac:dyDescent="0.2">
      <c r="D7346" s="200"/>
      <c r="E7346" s="11"/>
      <c r="F7346" s="10"/>
      <c r="G7346" s="7">
        <v>100</v>
      </c>
      <c r="H7346" s="18">
        <v>5.8823529411760003</v>
      </c>
      <c r="I7346" s="2">
        <v>8.0213903743320003</v>
      </c>
      <c r="J7346" s="2">
        <v>11.229946524063999</v>
      </c>
      <c r="K7346" s="25">
        <v>33.155080213904</v>
      </c>
      <c r="L7346" s="30">
        <v>41.176470588234999</v>
      </c>
      <c r="M7346" s="15">
        <v>0.53475935828900001</v>
      </c>
    </row>
    <row r="7347" spans="2:13" x14ac:dyDescent="0.2">
      <c r="D7347" s="200"/>
      <c r="E7347" s="4" t="s">
        <v>37</v>
      </c>
      <c r="F7347" s="5"/>
      <c r="G7347" s="6">
        <v>221</v>
      </c>
      <c r="H7347" s="8">
        <v>15</v>
      </c>
      <c r="I7347" s="1">
        <v>15</v>
      </c>
      <c r="J7347" s="1">
        <v>17</v>
      </c>
      <c r="K7347" s="1">
        <v>79</v>
      </c>
      <c r="L7347" s="1">
        <v>91</v>
      </c>
      <c r="M7347" s="9">
        <v>4</v>
      </c>
    </row>
    <row r="7348" spans="2:13" x14ac:dyDescent="0.2">
      <c r="D7348" s="200"/>
      <c r="E7348" s="11"/>
      <c r="F7348" s="10"/>
      <c r="G7348" s="7">
        <v>100</v>
      </c>
      <c r="H7348" s="18">
        <v>6.7873303167419996</v>
      </c>
      <c r="I7348" s="2">
        <v>6.7873303167419996</v>
      </c>
      <c r="J7348" s="2">
        <v>7.6923076923079998</v>
      </c>
      <c r="K7348" s="25">
        <v>35.746606334841999</v>
      </c>
      <c r="L7348" s="30">
        <v>41.176470588234999</v>
      </c>
      <c r="M7348" s="15">
        <v>1.8099547511309999</v>
      </c>
    </row>
    <row r="7349" spans="2:13" x14ac:dyDescent="0.2">
      <c r="D7349" s="200"/>
      <c r="E7349" s="4" t="s">
        <v>38</v>
      </c>
      <c r="F7349" s="5"/>
      <c r="G7349" s="6">
        <v>186</v>
      </c>
      <c r="H7349" s="8">
        <v>9</v>
      </c>
      <c r="I7349" s="1">
        <v>16</v>
      </c>
      <c r="J7349" s="1">
        <v>23</v>
      </c>
      <c r="K7349" s="1">
        <v>59</v>
      </c>
      <c r="L7349" s="1">
        <v>72</v>
      </c>
      <c r="M7349" s="9">
        <v>7</v>
      </c>
    </row>
    <row r="7350" spans="2:13" x14ac:dyDescent="0.2">
      <c r="D7350" s="200"/>
      <c r="E7350" s="11"/>
      <c r="F7350" s="10"/>
      <c r="G7350" s="7">
        <v>100</v>
      </c>
      <c r="H7350" s="18">
        <v>4.8387096774189997</v>
      </c>
      <c r="I7350" s="2">
        <v>8.6021505376339995</v>
      </c>
      <c r="J7350" s="2">
        <v>12.365591397849</v>
      </c>
      <c r="K7350" s="2">
        <v>31.720430107527001</v>
      </c>
      <c r="L7350" s="50">
        <v>38.709677419355003</v>
      </c>
      <c r="M7350" s="15">
        <v>3.7634408602149998</v>
      </c>
    </row>
    <row r="7351" spans="2:13" x14ac:dyDescent="0.2">
      <c r="D7351" s="200"/>
      <c r="E7351" s="4" t="s">
        <v>39</v>
      </c>
      <c r="F7351" s="5"/>
      <c r="G7351" s="6">
        <v>223</v>
      </c>
      <c r="H7351" s="8">
        <v>3</v>
      </c>
      <c r="I7351" s="1">
        <v>15</v>
      </c>
      <c r="J7351" s="1">
        <v>28</v>
      </c>
      <c r="K7351" s="1">
        <v>56</v>
      </c>
      <c r="L7351" s="1">
        <v>106</v>
      </c>
      <c r="M7351" s="9">
        <v>15</v>
      </c>
    </row>
    <row r="7352" spans="2:13" x14ac:dyDescent="0.2">
      <c r="D7352" s="200"/>
      <c r="E7352" s="11"/>
      <c r="F7352" s="10"/>
      <c r="G7352" s="7">
        <v>100</v>
      </c>
      <c r="H7352" s="18">
        <v>1.3452914798210001</v>
      </c>
      <c r="I7352" s="2">
        <v>6.7264573991030003</v>
      </c>
      <c r="J7352" s="2">
        <v>12.556053811659</v>
      </c>
      <c r="K7352" s="2">
        <v>25.112107623318</v>
      </c>
      <c r="L7352" s="2">
        <v>47.533632286996003</v>
      </c>
      <c r="M7352" s="15">
        <v>6.7264573991030003</v>
      </c>
    </row>
    <row r="7353" spans="2:13" x14ac:dyDescent="0.2">
      <c r="D7353" s="200"/>
      <c r="E7353" s="4" t="s">
        <v>40</v>
      </c>
      <c r="F7353" s="5"/>
      <c r="G7353" s="6">
        <v>161</v>
      </c>
      <c r="H7353" s="8">
        <v>4</v>
      </c>
      <c r="I7353" s="1">
        <v>6</v>
      </c>
      <c r="J7353" s="1">
        <v>7</v>
      </c>
      <c r="K7353" s="1">
        <v>29</v>
      </c>
      <c r="L7353" s="1">
        <v>101</v>
      </c>
      <c r="M7353" s="9">
        <v>14</v>
      </c>
    </row>
    <row r="7354" spans="2:13" x14ac:dyDescent="0.2">
      <c r="D7354" s="201"/>
      <c r="E7354" s="45"/>
      <c r="F7354" s="51"/>
      <c r="G7354" s="81">
        <v>100</v>
      </c>
      <c r="H7354" s="115">
        <v>2.4844720496889998</v>
      </c>
      <c r="I7354" s="64">
        <v>3.7267080745340002</v>
      </c>
      <c r="J7354" s="126">
        <v>4.3478260869570002</v>
      </c>
      <c r="K7354" s="126">
        <v>18.012422360247999</v>
      </c>
      <c r="L7354" s="112">
        <v>62.732919254658</v>
      </c>
      <c r="M7354" s="106">
        <v>8.6956521739130004</v>
      </c>
    </row>
    <row r="7356" spans="2:13" x14ac:dyDescent="0.2">
      <c r="B7356" s="40" t="str">
        <f xml:space="preserve"> HYPERLINK("#'目次'!B184", "[178]")</f>
        <v>[178]</v>
      </c>
      <c r="C7356" s="23" t="s">
        <v>313</v>
      </c>
    </row>
    <row r="7359" spans="2:13" x14ac:dyDescent="0.2">
      <c r="C7359" s="23" t="s">
        <v>48</v>
      </c>
    </row>
    <row r="7360" spans="2:13" x14ac:dyDescent="0.2">
      <c r="D7360" s="195"/>
      <c r="E7360" s="196"/>
      <c r="F7360" s="196"/>
      <c r="G7360" s="37" t="s">
        <v>15</v>
      </c>
      <c r="H7360" s="33" t="s">
        <v>306</v>
      </c>
      <c r="I7360" s="13" t="s">
        <v>307</v>
      </c>
      <c r="J7360" s="13" t="s">
        <v>308</v>
      </c>
      <c r="K7360" s="13" t="s">
        <v>309</v>
      </c>
      <c r="L7360" s="13" t="s">
        <v>310</v>
      </c>
      <c r="M7360" s="38" t="s">
        <v>18</v>
      </c>
    </row>
    <row r="7361" spans="4:13" x14ac:dyDescent="0.2">
      <c r="D7361" s="197"/>
      <c r="E7361" s="198"/>
      <c r="F7361" s="198"/>
      <c r="G7361" s="35"/>
      <c r="H7361" s="39"/>
      <c r="I7361" s="14"/>
      <c r="J7361" s="14"/>
      <c r="K7361" s="14"/>
      <c r="L7361" s="14"/>
      <c r="M7361" s="34"/>
    </row>
    <row r="7362" spans="4:13" x14ac:dyDescent="0.2">
      <c r="D7362" s="78"/>
      <c r="E7362" s="79" t="s">
        <v>15</v>
      </c>
      <c r="F7362" s="66"/>
      <c r="G7362" s="36">
        <v>1200</v>
      </c>
      <c r="H7362" s="17">
        <v>50</v>
      </c>
      <c r="I7362" s="17">
        <v>75</v>
      </c>
      <c r="J7362" s="17">
        <v>113</v>
      </c>
      <c r="K7362" s="17">
        <v>327</v>
      </c>
      <c r="L7362" s="17">
        <v>589</v>
      </c>
      <c r="M7362" s="47">
        <v>46</v>
      </c>
    </row>
    <row r="7363" spans="4:13" x14ac:dyDescent="0.2">
      <c r="D7363" s="45"/>
      <c r="E7363" s="51"/>
      <c r="F7363" s="67"/>
      <c r="G7363" s="7">
        <v>100</v>
      </c>
      <c r="H7363" s="2">
        <v>4.166666666667</v>
      </c>
      <c r="I7363" s="2">
        <v>6.25</v>
      </c>
      <c r="J7363" s="2">
        <v>9.416666666667</v>
      </c>
      <c r="K7363" s="2">
        <v>27.25</v>
      </c>
      <c r="L7363" s="2">
        <v>49.083333333333002</v>
      </c>
      <c r="M7363" s="15">
        <v>3.833333333333</v>
      </c>
    </row>
    <row r="7364" spans="4:13" x14ac:dyDescent="0.2">
      <c r="D7364" s="199" t="s">
        <v>49</v>
      </c>
      <c r="E7364" s="22" t="s">
        <v>50</v>
      </c>
      <c r="F7364" s="21"/>
      <c r="G7364" s="19">
        <v>15</v>
      </c>
      <c r="H7364" s="27">
        <v>0</v>
      </c>
      <c r="I7364" s="3">
        <v>0</v>
      </c>
      <c r="J7364" s="3">
        <v>1</v>
      </c>
      <c r="K7364" s="3">
        <v>2</v>
      </c>
      <c r="L7364" s="3">
        <v>12</v>
      </c>
      <c r="M7364" s="26">
        <v>0</v>
      </c>
    </row>
    <row r="7365" spans="4:13" x14ac:dyDescent="0.2">
      <c r="D7365" s="200"/>
      <c r="E7365" s="11"/>
      <c r="F7365" s="10"/>
      <c r="G7365" s="7">
        <v>100</v>
      </c>
      <c r="H7365" s="53">
        <v>0</v>
      </c>
      <c r="I7365" s="49">
        <v>0</v>
      </c>
      <c r="J7365" s="2">
        <v>6.666666666667</v>
      </c>
      <c r="K7365" s="50">
        <v>13.333333333333</v>
      </c>
      <c r="L7365" s="41">
        <v>80</v>
      </c>
      <c r="M7365" s="48">
        <v>0</v>
      </c>
    </row>
    <row r="7366" spans="4:13" x14ac:dyDescent="0.2">
      <c r="D7366" s="200"/>
      <c r="E7366" s="4" t="s">
        <v>51</v>
      </c>
      <c r="F7366" s="5"/>
      <c r="G7366" s="6">
        <v>142</v>
      </c>
      <c r="H7366" s="8">
        <v>6</v>
      </c>
      <c r="I7366" s="1">
        <v>7</v>
      </c>
      <c r="J7366" s="1">
        <v>10</v>
      </c>
      <c r="K7366" s="1">
        <v>37</v>
      </c>
      <c r="L7366" s="1">
        <v>75</v>
      </c>
      <c r="M7366" s="9">
        <v>7</v>
      </c>
    </row>
    <row r="7367" spans="4:13" x14ac:dyDescent="0.2">
      <c r="D7367" s="200"/>
      <c r="E7367" s="11"/>
      <c r="F7367" s="10"/>
      <c r="G7367" s="7">
        <v>100</v>
      </c>
      <c r="H7367" s="18">
        <v>4.2253521126760001</v>
      </c>
      <c r="I7367" s="2">
        <v>4.9295774647890003</v>
      </c>
      <c r="J7367" s="2">
        <v>7.0422535211269999</v>
      </c>
      <c r="K7367" s="2">
        <v>26.056338028169002</v>
      </c>
      <c r="L7367" s="2">
        <v>52.816901408451002</v>
      </c>
      <c r="M7367" s="15">
        <v>4.9295774647890003</v>
      </c>
    </row>
    <row r="7368" spans="4:13" x14ac:dyDescent="0.2">
      <c r="D7368" s="200"/>
      <c r="E7368" s="4" t="s">
        <v>52</v>
      </c>
      <c r="F7368" s="5"/>
      <c r="G7368" s="6">
        <v>26</v>
      </c>
      <c r="H7368" s="8">
        <v>2</v>
      </c>
      <c r="I7368" s="1">
        <v>3</v>
      </c>
      <c r="J7368" s="1">
        <v>6</v>
      </c>
      <c r="K7368" s="1">
        <v>7</v>
      </c>
      <c r="L7368" s="1">
        <v>8</v>
      </c>
      <c r="M7368" s="9">
        <v>0</v>
      </c>
    </row>
    <row r="7369" spans="4:13" x14ac:dyDescent="0.2">
      <c r="D7369" s="200"/>
      <c r="E7369" s="11"/>
      <c r="F7369" s="10"/>
      <c r="G7369" s="7">
        <v>100</v>
      </c>
      <c r="H7369" s="18">
        <v>7.6923076923079998</v>
      </c>
      <c r="I7369" s="25">
        <v>11.538461538462</v>
      </c>
      <c r="J7369" s="41">
        <v>23.076923076922998</v>
      </c>
      <c r="K7369" s="2">
        <v>26.923076923077002</v>
      </c>
      <c r="L7369" s="50">
        <v>30.769230769231001</v>
      </c>
      <c r="M7369" s="48">
        <v>0</v>
      </c>
    </row>
    <row r="7370" spans="4:13" x14ac:dyDescent="0.2">
      <c r="D7370" s="200"/>
      <c r="E7370" s="4" t="s">
        <v>53</v>
      </c>
      <c r="F7370" s="5"/>
      <c r="G7370" s="6">
        <v>41</v>
      </c>
      <c r="H7370" s="8">
        <v>3</v>
      </c>
      <c r="I7370" s="1">
        <v>3</v>
      </c>
      <c r="J7370" s="1">
        <v>7</v>
      </c>
      <c r="K7370" s="1">
        <v>14</v>
      </c>
      <c r="L7370" s="1">
        <v>13</v>
      </c>
      <c r="M7370" s="9">
        <v>1</v>
      </c>
    </row>
    <row r="7371" spans="4:13" x14ac:dyDescent="0.2">
      <c r="D7371" s="200"/>
      <c r="E7371" s="11"/>
      <c r="F7371" s="10"/>
      <c r="G7371" s="7">
        <v>100</v>
      </c>
      <c r="H7371" s="18">
        <v>7.3170731707319998</v>
      </c>
      <c r="I7371" s="2">
        <v>7.3170731707319998</v>
      </c>
      <c r="J7371" s="25">
        <v>17.073170731706998</v>
      </c>
      <c r="K7371" s="25">
        <v>34.146341463414998</v>
      </c>
      <c r="L7371" s="50">
        <v>31.707317073171001</v>
      </c>
      <c r="M7371" s="15">
        <v>2.4390243902440001</v>
      </c>
    </row>
    <row r="7372" spans="4:13" x14ac:dyDescent="0.2">
      <c r="D7372" s="200"/>
      <c r="E7372" s="4" t="s">
        <v>54</v>
      </c>
      <c r="F7372" s="5"/>
      <c r="G7372" s="6">
        <v>226</v>
      </c>
      <c r="H7372" s="8">
        <v>14</v>
      </c>
      <c r="I7372" s="1">
        <v>13</v>
      </c>
      <c r="J7372" s="1">
        <v>27</v>
      </c>
      <c r="K7372" s="1">
        <v>75</v>
      </c>
      <c r="L7372" s="1">
        <v>91</v>
      </c>
      <c r="M7372" s="9">
        <v>6</v>
      </c>
    </row>
    <row r="7373" spans="4:13" x14ac:dyDescent="0.2">
      <c r="D7373" s="200"/>
      <c r="E7373" s="11"/>
      <c r="F7373" s="10"/>
      <c r="G7373" s="7">
        <v>100</v>
      </c>
      <c r="H7373" s="18">
        <v>6.194690265487</v>
      </c>
      <c r="I7373" s="2">
        <v>5.7522123893810004</v>
      </c>
      <c r="J7373" s="2">
        <v>11.946902654866999</v>
      </c>
      <c r="K7373" s="25">
        <v>33.185840707964999</v>
      </c>
      <c r="L7373" s="30">
        <v>40.265486725663997</v>
      </c>
      <c r="M7373" s="15">
        <v>2.654867256637</v>
      </c>
    </row>
    <row r="7374" spans="4:13" x14ac:dyDescent="0.2">
      <c r="D7374" s="200"/>
      <c r="E7374" s="4" t="s">
        <v>55</v>
      </c>
      <c r="F7374" s="5"/>
      <c r="G7374" s="6">
        <v>125</v>
      </c>
      <c r="H7374" s="8">
        <v>6</v>
      </c>
      <c r="I7374" s="1">
        <v>5</v>
      </c>
      <c r="J7374" s="1">
        <v>11</v>
      </c>
      <c r="K7374" s="1">
        <v>42</v>
      </c>
      <c r="L7374" s="1">
        <v>57</v>
      </c>
      <c r="M7374" s="9">
        <v>4</v>
      </c>
    </row>
    <row r="7375" spans="4:13" x14ac:dyDescent="0.2">
      <c r="D7375" s="200"/>
      <c r="E7375" s="11"/>
      <c r="F7375" s="10"/>
      <c r="G7375" s="7">
        <v>100</v>
      </c>
      <c r="H7375" s="18">
        <v>4.8</v>
      </c>
      <c r="I7375" s="2">
        <v>4</v>
      </c>
      <c r="J7375" s="2">
        <v>8.8000000000000007</v>
      </c>
      <c r="K7375" s="25">
        <v>33.6</v>
      </c>
      <c r="L7375" s="2">
        <v>45.6</v>
      </c>
      <c r="M7375" s="15">
        <v>3.2</v>
      </c>
    </row>
    <row r="7376" spans="4:13" x14ac:dyDescent="0.2">
      <c r="D7376" s="200"/>
      <c r="E7376" s="4" t="s">
        <v>56</v>
      </c>
      <c r="F7376" s="5"/>
      <c r="G7376" s="6">
        <v>190</v>
      </c>
      <c r="H7376" s="8">
        <v>7</v>
      </c>
      <c r="I7376" s="1">
        <v>12</v>
      </c>
      <c r="J7376" s="1">
        <v>19</v>
      </c>
      <c r="K7376" s="1">
        <v>61</v>
      </c>
      <c r="L7376" s="1">
        <v>87</v>
      </c>
      <c r="M7376" s="9">
        <v>4</v>
      </c>
    </row>
    <row r="7377" spans="4:13" x14ac:dyDescent="0.2">
      <c r="D7377" s="200"/>
      <c r="E7377" s="11"/>
      <c r="F7377" s="10"/>
      <c r="G7377" s="7">
        <v>100</v>
      </c>
      <c r="H7377" s="18">
        <v>3.6842105263159999</v>
      </c>
      <c r="I7377" s="2">
        <v>6.3157894736840001</v>
      </c>
      <c r="J7377" s="2">
        <v>10</v>
      </c>
      <c r="K7377" s="2">
        <v>32.105263157895003</v>
      </c>
      <c r="L7377" s="2">
        <v>45.789473684211004</v>
      </c>
      <c r="M7377" s="15">
        <v>2.1052631578950001</v>
      </c>
    </row>
    <row r="7378" spans="4:13" x14ac:dyDescent="0.2">
      <c r="D7378" s="200"/>
      <c r="E7378" s="4" t="s">
        <v>57</v>
      </c>
      <c r="F7378" s="5"/>
      <c r="G7378" s="6">
        <v>185</v>
      </c>
      <c r="H7378" s="8">
        <v>8</v>
      </c>
      <c r="I7378" s="1">
        <v>21</v>
      </c>
      <c r="J7378" s="1">
        <v>17</v>
      </c>
      <c r="K7378" s="1">
        <v>51</v>
      </c>
      <c r="L7378" s="1">
        <v>81</v>
      </c>
      <c r="M7378" s="9">
        <v>7</v>
      </c>
    </row>
    <row r="7379" spans="4:13" x14ac:dyDescent="0.2">
      <c r="D7379" s="200"/>
      <c r="E7379" s="11"/>
      <c r="F7379" s="10"/>
      <c r="G7379" s="7">
        <v>100</v>
      </c>
      <c r="H7379" s="18">
        <v>4.3243243243240004</v>
      </c>
      <c r="I7379" s="25">
        <v>11.351351351350999</v>
      </c>
      <c r="J7379" s="2">
        <v>9.1891891891889994</v>
      </c>
      <c r="K7379" s="2">
        <v>27.567567567567998</v>
      </c>
      <c r="L7379" s="30">
        <v>43.783783783784003</v>
      </c>
      <c r="M7379" s="15">
        <v>3.783783783784</v>
      </c>
    </row>
    <row r="7380" spans="4:13" x14ac:dyDescent="0.2">
      <c r="D7380" s="200"/>
      <c r="E7380" s="4" t="s">
        <v>58</v>
      </c>
      <c r="F7380" s="5"/>
      <c r="G7380" s="6">
        <v>113</v>
      </c>
      <c r="H7380" s="8">
        <v>0</v>
      </c>
      <c r="I7380" s="1">
        <v>4</v>
      </c>
      <c r="J7380" s="1">
        <v>4</v>
      </c>
      <c r="K7380" s="1">
        <v>12</v>
      </c>
      <c r="L7380" s="1">
        <v>89</v>
      </c>
      <c r="M7380" s="9">
        <v>4</v>
      </c>
    </row>
    <row r="7381" spans="4:13" x14ac:dyDescent="0.2">
      <c r="D7381" s="200"/>
      <c r="E7381" s="11"/>
      <c r="F7381" s="10"/>
      <c r="G7381" s="7">
        <v>100</v>
      </c>
      <c r="H7381" s="53">
        <v>0</v>
      </c>
      <c r="I7381" s="2">
        <v>3.53982300885</v>
      </c>
      <c r="J7381" s="30">
        <v>3.53982300885</v>
      </c>
      <c r="K7381" s="50">
        <v>10.619469026549</v>
      </c>
      <c r="L7381" s="41">
        <v>78.761061946902998</v>
      </c>
      <c r="M7381" s="15">
        <v>3.53982300885</v>
      </c>
    </row>
    <row r="7382" spans="4:13" x14ac:dyDescent="0.2">
      <c r="D7382" s="200"/>
      <c r="E7382" s="4" t="s">
        <v>59</v>
      </c>
      <c r="F7382" s="5"/>
      <c r="G7382" s="6">
        <v>136</v>
      </c>
      <c r="H7382" s="8">
        <v>4</v>
      </c>
      <c r="I7382" s="1">
        <v>7</v>
      </c>
      <c r="J7382" s="1">
        <v>11</v>
      </c>
      <c r="K7382" s="1">
        <v>25</v>
      </c>
      <c r="L7382" s="1">
        <v>76</v>
      </c>
      <c r="M7382" s="9">
        <v>13</v>
      </c>
    </row>
    <row r="7383" spans="4:13" x14ac:dyDescent="0.2">
      <c r="D7383" s="200"/>
      <c r="E7383" s="11"/>
      <c r="F7383" s="10"/>
      <c r="G7383" s="7">
        <v>100</v>
      </c>
      <c r="H7383" s="18">
        <v>2.9411764705880001</v>
      </c>
      <c r="I7383" s="2">
        <v>5.147058823529</v>
      </c>
      <c r="J7383" s="2">
        <v>8.0882352941180002</v>
      </c>
      <c r="K7383" s="30">
        <v>18.382352941175998</v>
      </c>
      <c r="L7383" s="25">
        <v>55.882352941176002</v>
      </c>
      <c r="M7383" s="85">
        <v>9.5588235294120008</v>
      </c>
    </row>
    <row r="7384" spans="4:13" x14ac:dyDescent="0.2">
      <c r="D7384" s="199" t="s">
        <v>60</v>
      </c>
      <c r="E7384" s="22" t="s">
        <v>61</v>
      </c>
      <c r="F7384" s="21"/>
      <c r="G7384" s="19">
        <v>205</v>
      </c>
      <c r="H7384" s="27">
        <v>0</v>
      </c>
      <c r="I7384" s="3">
        <v>11</v>
      </c>
      <c r="J7384" s="3">
        <v>10</v>
      </c>
      <c r="K7384" s="3">
        <v>40</v>
      </c>
      <c r="L7384" s="3">
        <v>128</v>
      </c>
      <c r="M7384" s="26">
        <v>16</v>
      </c>
    </row>
    <row r="7385" spans="4:13" x14ac:dyDescent="0.2">
      <c r="D7385" s="200"/>
      <c r="E7385" s="11"/>
      <c r="F7385" s="10"/>
      <c r="G7385" s="7">
        <v>100</v>
      </c>
      <c r="H7385" s="53">
        <v>0</v>
      </c>
      <c r="I7385" s="2">
        <v>5.3658536585369996</v>
      </c>
      <c r="J7385" s="2">
        <v>4.8780487804880002</v>
      </c>
      <c r="K7385" s="30">
        <v>19.512195121950999</v>
      </c>
      <c r="L7385" s="41">
        <v>62.439024390244001</v>
      </c>
      <c r="M7385" s="15">
        <v>7.80487804878</v>
      </c>
    </row>
    <row r="7386" spans="4:13" x14ac:dyDescent="0.2">
      <c r="D7386" s="200"/>
      <c r="E7386" s="4" t="s">
        <v>62</v>
      </c>
      <c r="F7386" s="5"/>
      <c r="G7386" s="6">
        <v>160</v>
      </c>
      <c r="H7386" s="8">
        <v>1</v>
      </c>
      <c r="I7386" s="1">
        <v>7</v>
      </c>
      <c r="J7386" s="1">
        <v>13</v>
      </c>
      <c r="K7386" s="1">
        <v>46</v>
      </c>
      <c r="L7386" s="1">
        <v>88</v>
      </c>
      <c r="M7386" s="9">
        <v>5</v>
      </c>
    </row>
    <row r="7387" spans="4:13" x14ac:dyDescent="0.2">
      <c r="D7387" s="200"/>
      <c r="E7387" s="11"/>
      <c r="F7387" s="10"/>
      <c r="G7387" s="7">
        <v>100</v>
      </c>
      <c r="H7387" s="18">
        <v>0.625</v>
      </c>
      <c r="I7387" s="2">
        <v>4.375</v>
      </c>
      <c r="J7387" s="2">
        <v>8.125</v>
      </c>
      <c r="K7387" s="2">
        <v>28.75</v>
      </c>
      <c r="L7387" s="25">
        <v>55</v>
      </c>
      <c r="M7387" s="15">
        <v>3.125</v>
      </c>
    </row>
    <row r="7388" spans="4:13" x14ac:dyDescent="0.2">
      <c r="D7388" s="200"/>
      <c r="E7388" s="4" t="s">
        <v>63</v>
      </c>
      <c r="F7388" s="5"/>
      <c r="G7388" s="6">
        <v>121</v>
      </c>
      <c r="H7388" s="8">
        <v>6</v>
      </c>
      <c r="I7388" s="1">
        <v>4</v>
      </c>
      <c r="J7388" s="1">
        <v>14</v>
      </c>
      <c r="K7388" s="1">
        <v>36</v>
      </c>
      <c r="L7388" s="1">
        <v>60</v>
      </c>
      <c r="M7388" s="9">
        <v>1</v>
      </c>
    </row>
    <row r="7389" spans="4:13" x14ac:dyDescent="0.2">
      <c r="D7389" s="200"/>
      <c r="E7389" s="11"/>
      <c r="F7389" s="10"/>
      <c r="G7389" s="7">
        <v>100</v>
      </c>
      <c r="H7389" s="18">
        <v>4.9586776859499997</v>
      </c>
      <c r="I7389" s="2">
        <v>3.305785123967</v>
      </c>
      <c r="J7389" s="2">
        <v>11.570247933884</v>
      </c>
      <c r="K7389" s="2">
        <v>29.752066115702</v>
      </c>
      <c r="L7389" s="2">
        <v>49.586776859503999</v>
      </c>
      <c r="M7389" s="15">
        <v>0.82644628099200002</v>
      </c>
    </row>
    <row r="7390" spans="4:13" x14ac:dyDescent="0.2">
      <c r="D7390" s="200"/>
      <c r="E7390" s="4" t="s">
        <v>64</v>
      </c>
      <c r="F7390" s="5"/>
      <c r="G7390" s="6">
        <v>124</v>
      </c>
      <c r="H7390" s="8">
        <v>8</v>
      </c>
      <c r="I7390" s="1">
        <v>11</v>
      </c>
      <c r="J7390" s="1">
        <v>11</v>
      </c>
      <c r="K7390" s="1">
        <v>31</v>
      </c>
      <c r="L7390" s="1">
        <v>58</v>
      </c>
      <c r="M7390" s="9">
        <v>5</v>
      </c>
    </row>
    <row r="7391" spans="4:13" x14ac:dyDescent="0.2">
      <c r="D7391" s="200"/>
      <c r="E7391" s="11"/>
      <c r="F7391" s="10"/>
      <c r="G7391" s="7">
        <v>100</v>
      </c>
      <c r="H7391" s="18">
        <v>6.4516129032259997</v>
      </c>
      <c r="I7391" s="2">
        <v>8.8709677419350008</v>
      </c>
      <c r="J7391" s="2">
        <v>8.8709677419350008</v>
      </c>
      <c r="K7391" s="2">
        <v>25</v>
      </c>
      <c r="L7391" s="2">
        <v>46.774193548386997</v>
      </c>
      <c r="M7391" s="15">
        <v>4.0322580645160002</v>
      </c>
    </row>
    <row r="7392" spans="4:13" x14ac:dyDescent="0.2">
      <c r="D7392" s="200"/>
      <c r="E7392" s="4" t="s">
        <v>65</v>
      </c>
      <c r="F7392" s="5"/>
      <c r="G7392" s="6">
        <v>109</v>
      </c>
      <c r="H7392" s="8">
        <v>6</v>
      </c>
      <c r="I7392" s="1">
        <v>7</v>
      </c>
      <c r="J7392" s="1">
        <v>12</v>
      </c>
      <c r="K7392" s="1">
        <v>37</v>
      </c>
      <c r="L7392" s="1">
        <v>46</v>
      </c>
      <c r="M7392" s="9">
        <v>1</v>
      </c>
    </row>
    <row r="7393" spans="2:13" x14ac:dyDescent="0.2">
      <c r="D7393" s="200"/>
      <c r="E7393" s="11"/>
      <c r="F7393" s="10"/>
      <c r="G7393" s="7">
        <v>100</v>
      </c>
      <c r="H7393" s="18">
        <v>5.5045871559629997</v>
      </c>
      <c r="I7393" s="2">
        <v>6.4220183486240003</v>
      </c>
      <c r="J7393" s="2">
        <v>11.009174311927</v>
      </c>
      <c r="K7393" s="25">
        <v>33.944954128440003</v>
      </c>
      <c r="L7393" s="30">
        <v>42.201834862384999</v>
      </c>
      <c r="M7393" s="15">
        <v>0.91743119266100004</v>
      </c>
    </row>
    <row r="7394" spans="2:13" x14ac:dyDescent="0.2">
      <c r="D7394" s="200"/>
      <c r="E7394" s="4" t="s">
        <v>66</v>
      </c>
      <c r="F7394" s="5"/>
      <c r="G7394" s="6">
        <v>104</v>
      </c>
      <c r="H7394" s="8">
        <v>7</v>
      </c>
      <c r="I7394" s="1">
        <v>7</v>
      </c>
      <c r="J7394" s="1">
        <v>11</v>
      </c>
      <c r="K7394" s="1">
        <v>28</v>
      </c>
      <c r="L7394" s="1">
        <v>49</v>
      </c>
      <c r="M7394" s="9">
        <v>2</v>
      </c>
    </row>
    <row r="7395" spans="2:13" x14ac:dyDescent="0.2">
      <c r="D7395" s="200"/>
      <c r="E7395" s="11"/>
      <c r="F7395" s="10"/>
      <c r="G7395" s="7">
        <v>100</v>
      </c>
      <c r="H7395" s="18">
        <v>6.7307692307689999</v>
      </c>
      <c r="I7395" s="2">
        <v>6.7307692307689999</v>
      </c>
      <c r="J7395" s="2">
        <v>10.576923076923</v>
      </c>
      <c r="K7395" s="2">
        <v>26.923076923077002</v>
      </c>
      <c r="L7395" s="2">
        <v>47.115384615384997</v>
      </c>
      <c r="M7395" s="15">
        <v>1.923076923077</v>
      </c>
    </row>
    <row r="7396" spans="2:13" x14ac:dyDescent="0.2">
      <c r="D7396" s="200"/>
      <c r="E7396" s="4" t="s">
        <v>67</v>
      </c>
      <c r="F7396" s="5"/>
      <c r="G7396" s="6">
        <v>139</v>
      </c>
      <c r="H7396" s="8">
        <v>7</v>
      </c>
      <c r="I7396" s="1">
        <v>11</v>
      </c>
      <c r="J7396" s="1">
        <v>17</v>
      </c>
      <c r="K7396" s="1">
        <v>51</v>
      </c>
      <c r="L7396" s="1">
        <v>49</v>
      </c>
      <c r="M7396" s="9">
        <v>4</v>
      </c>
    </row>
    <row r="7397" spans="2:13" x14ac:dyDescent="0.2">
      <c r="D7397" s="200"/>
      <c r="E7397" s="11"/>
      <c r="F7397" s="10"/>
      <c r="G7397" s="7">
        <v>100</v>
      </c>
      <c r="H7397" s="18">
        <v>5.035971223022</v>
      </c>
      <c r="I7397" s="2">
        <v>7.9136690647480004</v>
      </c>
      <c r="J7397" s="2">
        <v>12.230215827338</v>
      </c>
      <c r="K7397" s="25">
        <v>36.690647482014001</v>
      </c>
      <c r="L7397" s="50">
        <v>35.251798561150999</v>
      </c>
      <c r="M7397" s="15">
        <v>2.877697841727</v>
      </c>
    </row>
    <row r="7398" spans="2:13" x14ac:dyDescent="0.2">
      <c r="D7398" s="200"/>
      <c r="E7398" s="4" t="s">
        <v>68</v>
      </c>
      <c r="F7398" s="5"/>
      <c r="G7398" s="6">
        <v>48</v>
      </c>
      <c r="H7398" s="8">
        <v>3</v>
      </c>
      <c r="I7398" s="1">
        <v>9</v>
      </c>
      <c r="J7398" s="1">
        <v>10</v>
      </c>
      <c r="K7398" s="1">
        <v>15</v>
      </c>
      <c r="L7398" s="1">
        <v>11</v>
      </c>
      <c r="M7398" s="9">
        <v>0</v>
      </c>
    </row>
    <row r="7399" spans="2:13" x14ac:dyDescent="0.2">
      <c r="D7399" s="200"/>
      <c r="E7399" s="11"/>
      <c r="F7399" s="10"/>
      <c r="G7399" s="7">
        <v>100</v>
      </c>
      <c r="H7399" s="18">
        <v>6.25</v>
      </c>
      <c r="I7399" s="41">
        <v>18.75</v>
      </c>
      <c r="J7399" s="41">
        <v>20.833333333333002</v>
      </c>
      <c r="K7399" s="2">
        <v>31.25</v>
      </c>
      <c r="L7399" s="50">
        <v>22.916666666666998</v>
      </c>
      <c r="M7399" s="48">
        <v>0</v>
      </c>
    </row>
    <row r="7400" spans="2:13" x14ac:dyDescent="0.2">
      <c r="D7400" s="200"/>
      <c r="E7400" s="4" t="s">
        <v>69</v>
      </c>
      <c r="F7400" s="5"/>
      <c r="G7400" s="6">
        <v>37</v>
      </c>
      <c r="H7400" s="8">
        <v>5</v>
      </c>
      <c r="I7400" s="1">
        <v>4</v>
      </c>
      <c r="J7400" s="1">
        <v>4</v>
      </c>
      <c r="K7400" s="1">
        <v>12</v>
      </c>
      <c r="L7400" s="1">
        <v>12</v>
      </c>
      <c r="M7400" s="9">
        <v>0</v>
      </c>
    </row>
    <row r="7401" spans="2:13" x14ac:dyDescent="0.2">
      <c r="D7401" s="200"/>
      <c r="E7401" s="11"/>
      <c r="F7401" s="10"/>
      <c r="G7401" s="7">
        <v>100</v>
      </c>
      <c r="H7401" s="70">
        <v>13.513513513514001</v>
      </c>
      <c r="I7401" s="2">
        <v>10.810810810811001</v>
      </c>
      <c r="J7401" s="2">
        <v>10.810810810811001</v>
      </c>
      <c r="K7401" s="25">
        <v>32.432432432432002</v>
      </c>
      <c r="L7401" s="50">
        <v>32.432432432432002</v>
      </c>
      <c r="M7401" s="48">
        <v>0</v>
      </c>
    </row>
    <row r="7402" spans="2:13" x14ac:dyDescent="0.2">
      <c r="D7402" s="199" t="s">
        <v>70</v>
      </c>
      <c r="E7402" s="22" t="s">
        <v>18</v>
      </c>
      <c r="F7402" s="21"/>
      <c r="G7402" s="19">
        <v>0</v>
      </c>
      <c r="H7402" s="27">
        <v>0</v>
      </c>
      <c r="I7402" s="3">
        <v>0</v>
      </c>
      <c r="J7402" s="3">
        <v>0</v>
      </c>
      <c r="K7402" s="3">
        <v>0</v>
      </c>
      <c r="L7402" s="3">
        <v>0</v>
      </c>
      <c r="M7402" s="26">
        <v>0</v>
      </c>
    </row>
    <row r="7403" spans="2:13" x14ac:dyDescent="0.2">
      <c r="D7403" s="201"/>
      <c r="E7403" s="45"/>
      <c r="F7403" s="51"/>
      <c r="G7403" s="119">
        <v>0</v>
      </c>
      <c r="H7403" s="118">
        <v>0</v>
      </c>
      <c r="I7403" s="103">
        <v>0</v>
      </c>
      <c r="J7403" s="103">
        <v>0</v>
      </c>
      <c r="K7403" s="83">
        <v>0</v>
      </c>
      <c r="L7403" s="83">
        <v>0</v>
      </c>
      <c r="M7403" s="116">
        <v>0</v>
      </c>
    </row>
    <row r="7405" spans="2:13" x14ac:dyDescent="0.2">
      <c r="B7405" s="40" t="str">
        <f xml:space="preserve"> HYPERLINK("#'目次'!B185", "[179]")</f>
        <v>[179]</v>
      </c>
      <c r="C7405" s="23" t="s">
        <v>313</v>
      </c>
    </row>
    <row r="7408" spans="2:13" x14ac:dyDescent="0.2">
      <c r="C7408" s="23" t="s">
        <v>73</v>
      </c>
    </row>
    <row r="7409" spans="4:13" x14ac:dyDescent="0.2">
      <c r="D7409" s="195"/>
      <c r="E7409" s="196"/>
      <c r="F7409" s="196"/>
      <c r="G7409" s="37" t="s">
        <v>15</v>
      </c>
      <c r="H7409" s="33" t="s">
        <v>306</v>
      </c>
      <c r="I7409" s="13" t="s">
        <v>307</v>
      </c>
      <c r="J7409" s="13" t="s">
        <v>308</v>
      </c>
      <c r="K7409" s="13" t="s">
        <v>309</v>
      </c>
      <c r="L7409" s="13" t="s">
        <v>310</v>
      </c>
      <c r="M7409" s="38" t="s">
        <v>18</v>
      </c>
    </row>
    <row r="7410" spans="4:13" x14ac:dyDescent="0.2">
      <c r="D7410" s="197"/>
      <c r="E7410" s="198"/>
      <c r="F7410" s="198"/>
      <c r="G7410" s="35"/>
      <c r="H7410" s="39"/>
      <c r="I7410" s="14"/>
      <c r="J7410" s="14"/>
      <c r="K7410" s="14"/>
      <c r="L7410" s="14"/>
      <c r="M7410" s="34"/>
    </row>
    <row r="7411" spans="4:13" x14ac:dyDescent="0.2">
      <c r="D7411" s="78"/>
      <c r="E7411" s="79" t="s">
        <v>15</v>
      </c>
      <c r="F7411" s="66"/>
      <c r="G7411" s="36">
        <v>1200</v>
      </c>
      <c r="H7411" s="17">
        <v>50</v>
      </c>
      <c r="I7411" s="17">
        <v>75</v>
      </c>
      <c r="J7411" s="17">
        <v>113</v>
      </c>
      <c r="K7411" s="17">
        <v>327</v>
      </c>
      <c r="L7411" s="17">
        <v>589</v>
      </c>
      <c r="M7411" s="47">
        <v>46</v>
      </c>
    </row>
    <row r="7412" spans="4:13" x14ac:dyDescent="0.2">
      <c r="D7412" s="45"/>
      <c r="E7412" s="51"/>
      <c r="F7412" s="67"/>
      <c r="G7412" s="7">
        <v>100</v>
      </c>
      <c r="H7412" s="2">
        <v>4.166666666667</v>
      </c>
      <c r="I7412" s="2">
        <v>6.25</v>
      </c>
      <c r="J7412" s="2">
        <v>9.416666666667</v>
      </c>
      <c r="K7412" s="2">
        <v>27.25</v>
      </c>
      <c r="L7412" s="2">
        <v>49.083333333333002</v>
      </c>
      <c r="M7412" s="15">
        <v>3.833333333333</v>
      </c>
    </row>
    <row r="7413" spans="4:13" x14ac:dyDescent="0.2">
      <c r="D7413" s="199" t="s">
        <v>74</v>
      </c>
      <c r="E7413" s="22" t="s">
        <v>75</v>
      </c>
      <c r="F7413" s="21"/>
      <c r="G7413" s="19">
        <v>592</v>
      </c>
      <c r="H7413" s="27">
        <v>21</v>
      </c>
      <c r="I7413" s="3">
        <v>27</v>
      </c>
      <c r="J7413" s="3">
        <v>57</v>
      </c>
      <c r="K7413" s="3">
        <v>161</v>
      </c>
      <c r="L7413" s="3">
        <v>308</v>
      </c>
      <c r="M7413" s="26">
        <v>18</v>
      </c>
    </row>
    <row r="7414" spans="4:13" x14ac:dyDescent="0.2">
      <c r="D7414" s="200"/>
      <c r="E7414" s="11"/>
      <c r="F7414" s="10"/>
      <c r="G7414" s="7">
        <v>100</v>
      </c>
      <c r="H7414" s="18">
        <v>3.5472972972969998</v>
      </c>
      <c r="I7414" s="2">
        <v>4.5608108108109997</v>
      </c>
      <c r="J7414" s="2">
        <v>9.6283783783780006</v>
      </c>
      <c r="K7414" s="2">
        <v>27.195945945946001</v>
      </c>
      <c r="L7414" s="2">
        <v>52.027027027027003</v>
      </c>
      <c r="M7414" s="15">
        <v>3.040540540541</v>
      </c>
    </row>
    <row r="7415" spans="4:13" x14ac:dyDescent="0.2">
      <c r="D7415" s="200"/>
      <c r="E7415" s="4" t="s">
        <v>34</v>
      </c>
      <c r="F7415" s="5"/>
      <c r="G7415" s="6">
        <v>37</v>
      </c>
      <c r="H7415" s="8">
        <v>0</v>
      </c>
      <c r="I7415" s="1">
        <v>0</v>
      </c>
      <c r="J7415" s="1">
        <v>1</v>
      </c>
      <c r="K7415" s="1">
        <v>1</v>
      </c>
      <c r="L7415" s="1">
        <v>33</v>
      </c>
      <c r="M7415" s="9">
        <v>2</v>
      </c>
    </row>
    <row r="7416" spans="4:13" x14ac:dyDescent="0.2">
      <c r="D7416" s="200"/>
      <c r="E7416" s="11"/>
      <c r="F7416" s="10"/>
      <c r="G7416" s="7">
        <v>100</v>
      </c>
      <c r="H7416" s="53">
        <v>0</v>
      </c>
      <c r="I7416" s="49">
        <v>0</v>
      </c>
      <c r="J7416" s="30">
        <v>2.7027027027030002</v>
      </c>
      <c r="K7416" s="50">
        <v>2.7027027027030002</v>
      </c>
      <c r="L7416" s="41">
        <v>89.189189189188994</v>
      </c>
      <c r="M7416" s="15">
        <v>5.4054054054050003</v>
      </c>
    </row>
    <row r="7417" spans="4:13" x14ac:dyDescent="0.2">
      <c r="D7417" s="200"/>
      <c r="E7417" s="4" t="s">
        <v>35</v>
      </c>
      <c r="F7417" s="5"/>
      <c r="G7417" s="6">
        <v>75</v>
      </c>
      <c r="H7417" s="8">
        <v>2</v>
      </c>
      <c r="I7417" s="1">
        <v>3</v>
      </c>
      <c r="J7417" s="1">
        <v>5</v>
      </c>
      <c r="K7417" s="1">
        <v>17</v>
      </c>
      <c r="L7417" s="1">
        <v>47</v>
      </c>
      <c r="M7417" s="9">
        <v>1</v>
      </c>
    </row>
    <row r="7418" spans="4:13" x14ac:dyDescent="0.2">
      <c r="D7418" s="200"/>
      <c r="E7418" s="11"/>
      <c r="F7418" s="10"/>
      <c r="G7418" s="7">
        <v>100</v>
      </c>
      <c r="H7418" s="18">
        <v>2.666666666667</v>
      </c>
      <c r="I7418" s="2">
        <v>4</v>
      </c>
      <c r="J7418" s="2">
        <v>6.666666666667</v>
      </c>
      <c r="K7418" s="2">
        <v>22.666666666666998</v>
      </c>
      <c r="L7418" s="41">
        <v>62.666666666666998</v>
      </c>
      <c r="M7418" s="15">
        <v>1.333333333333</v>
      </c>
    </row>
    <row r="7419" spans="4:13" x14ac:dyDescent="0.2">
      <c r="D7419" s="200"/>
      <c r="E7419" s="4" t="s">
        <v>36</v>
      </c>
      <c r="F7419" s="5"/>
      <c r="G7419" s="6">
        <v>95</v>
      </c>
      <c r="H7419" s="8">
        <v>4</v>
      </c>
      <c r="I7419" s="1">
        <v>8</v>
      </c>
      <c r="J7419" s="1">
        <v>11</v>
      </c>
      <c r="K7419" s="1">
        <v>28</v>
      </c>
      <c r="L7419" s="1">
        <v>43</v>
      </c>
      <c r="M7419" s="9">
        <v>1</v>
      </c>
    </row>
    <row r="7420" spans="4:13" x14ac:dyDescent="0.2">
      <c r="D7420" s="200"/>
      <c r="E7420" s="11"/>
      <c r="F7420" s="10"/>
      <c r="G7420" s="7">
        <v>100</v>
      </c>
      <c r="H7420" s="18">
        <v>4.2105263157890001</v>
      </c>
      <c r="I7420" s="2">
        <v>8.4210526315790002</v>
      </c>
      <c r="J7420" s="2">
        <v>11.578947368421</v>
      </c>
      <c r="K7420" s="2">
        <v>29.473684210525999</v>
      </c>
      <c r="L7420" s="2">
        <v>45.263157894736999</v>
      </c>
      <c r="M7420" s="15">
        <v>1.052631578947</v>
      </c>
    </row>
    <row r="7421" spans="4:13" x14ac:dyDescent="0.2">
      <c r="D7421" s="200"/>
      <c r="E7421" s="4" t="s">
        <v>37</v>
      </c>
      <c r="F7421" s="5"/>
      <c r="G7421" s="6">
        <v>111</v>
      </c>
      <c r="H7421" s="8">
        <v>8</v>
      </c>
      <c r="I7421" s="1">
        <v>4</v>
      </c>
      <c r="J7421" s="1">
        <v>11</v>
      </c>
      <c r="K7421" s="1">
        <v>37</v>
      </c>
      <c r="L7421" s="1">
        <v>50</v>
      </c>
      <c r="M7421" s="9">
        <v>1</v>
      </c>
    </row>
    <row r="7422" spans="4:13" x14ac:dyDescent="0.2">
      <c r="D7422" s="200"/>
      <c r="E7422" s="11"/>
      <c r="F7422" s="10"/>
      <c r="G7422" s="7">
        <v>100</v>
      </c>
      <c r="H7422" s="18">
        <v>7.2072072072070004</v>
      </c>
      <c r="I7422" s="2">
        <v>3.6036036036039998</v>
      </c>
      <c r="J7422" s="2">
        <v>9.9099099099100005</v>
      </c>
      <c r="K7422" s="25">
        <v>33.333333333333002</v>
      </c>
      <c r="L7422" s="2">
        <v>45.045045045045001</v>
      </c>
      <c r="M7422" s="15">
        <v>0.90090090090099995</v>
      </c>
    </row>
    <row r="7423" spans="4:13" x14ac:dyDescent="0.2">
      <c r="D7423" s="200"/>
      <c r="E7423" s="4" t="s">
        <v>38</v>
      </c>
      <c r="F7423" s="5"/>
      <c r="G7423" s="6">
        <v>93</v>
      </c>
      <c r="H7423" s="8">
        <v>3</v>
      </c>
      <c r="I7423" s="1">
        <v>4</v>
      </c>
      <c r="J7423" s="1">
        <v>12</v>
      </c>
      <c r="K7423" s="1">
        <v>32</v>
      </c>
      <c r="L7423" s="1">
        <v>37</v>
      </c>
      <c r="M7423" s="9">
        <v>5</v>
      </c>
    </row>
    <row r="7424" spans="4:13" x14ac:dyDescent="0.2">
      <c r="D7424" s="200"/>
      <c r="E7424" s="11"/>
      <c r="F7424" s="10"/>
      <c r="G7424" s="7">
        <v>100</v>
      </c>
      <c r="H7424" s="18">
        <v>3.2258064516129998</v>
      </c>
      <c r="I7424" s="2">
        <v>4.3010752688169998</v>
      </c>
      <c r="J7424" s="2">
        <v>12.903225806451999</v>
      </c>
      <c r="K7424" s="25">
        <v>34.408602150538002</v>
      </c>
      <c r="L7424" s="30">
        <v>39.784946236559001</v>
      </c>
      <c r="M7424" s="15">
        <v>5.3763440860219998</v>
      </c>
    </row>
    <row r="7425" spans="4:13" x14ac:dyDescent="0.2">
      <c r="D7425" s="200"/>
      <c r="E7425" s="4" t="s">
        <v>39</v>
      </c>
      <c r="F7425" s="5"/>
      <c r="G7425" s="6">
        <v>109</v>
      </c>
      <c r="H7425" s="8">
        <v>1</v>
      </c>
      <c r="I7425" s="1">
        <v>6</v>
      </c>
      <c r="J7425" s="1">
        <v>12</v>
      </c>
      <c r="K7425" s="1">
        <v>34</v>
      </c>
      <c r="L7425" s="1">
        <v>52</v>
      </c>
      <c r="M7425" s="9">
        <v>4</v>
      </c>
    </row>
    <row r="7426" spans="4:13" x14ac:dyDescent="0.2">
      <c r="D7426" s="200"/>
      <c r="E7426" s="11"/>
      <c r="F7426" s="10"/>
      <c r="G7426" s="7">
        <v>100</v>
      </c>
      <c r="H7426" s="18">
        <v>0.91743119266100004</v>
      </c>
      <c r="I7426" s="2">
        <v>5.5045871559629997</v>
      </c>
      <c r="J7426" s="2">
        <v>11.009174311927</v>
      </c>
      <c r="K7426" s="2">
        <v>31.192660550458999</v>
      </c>
      <c r="L7426" s="2">
        <v>47.706422018349002</v>
      </c>
      <c r="M7426" s="15">
        <v>3.669724770642</v>
      </c>
    </row>
    <row r="7427" spans="4:13" x14ac:dyDescent="0.2">
      <c r="D7427" s="200"/>
      <c r="E7427" s="4" t="s">
        <v>40</v>
      </c>
      <c r="F7427" s="5"/>
      <c r="G7427" s="6">
        <v>72</v>
      </c>
      <c r="H7427" s="8">
        <v>3</v>
      </c>
      <c r="I7427" s="1">
        <v>2</v>
      </c>
      <c r="J7427" s="1">
        <v>5</v>
      </c>
      <c r="K7427" s="1">
        <v>12</v>
      </c>
      <c r="L7427" s="1">
        <v>46</v>
      </c>
      <c r="M7427" s="9">
        <v>4</v>
      </c>
    </row>
    <row r="7428" spans="4:13" x14ac:dyDescent="0.2">
      <c r="D7428" s="200"/>
      <c r="E7428" s="11"/>
      <c r="F7428" s="10"/>
      <c r="G7428" s="7">
        <v>100</v>
      </c>
      <c r="H7428" s="18">
        <v>4.166666666667</v>
      </c>
      <c r="I7428" s="2">
        <v>2.7777777777780002</v>
      </c>
      <c r="J7428" s="2">
        <v>6.9444444444439997</v>
      </c>
      <c r="K7428" s="50">
        <v>16.666666666666998</v>
      </c>
      <c r="L7428" s="41">
        <v>63.888888888888999</v>
      </c>
      <c r="M7428" s="15">
        <v>5.5555555555560003</v>
      </c>
    </row>
    <row r="7429" spans="4:13" x14ac:dyDescent="0.2">
      <c r="D7429" s="199" t="s">
        <v>76</v>
      </c>
      <c r="E7429" s="22" t="s">
        <v>77</v>
      </c>
      <c r="F7429" s="21"/>
      <c r="G7429" s="19">
        <v>608</v>
      </c>
      <c r="H7429" s="27">
        <v>29</v>
      </c>
      <c r="I7429" s="3">
        <v>48</v>
      </c>
      <c r="J7429" s="3">
        <v>56</v>
      </c>
      <c r="K7429" s="3">
        <v>166</v>
      </c>
      <c r="L7429" s="3">
        <v>281</v>
      </c>
      <c r="M7429" s="26">
        <v>28</v>
      </c>
    </row>
    <row r="7430" spans="4:13" x14ac:dyDescent="0.2">
      <c r="D7430" s="200"/>
      <c r="E7430" s="11"/>
      <c r="F7430" s="10"/>
      <c r="G7430" s="7">
        <v>100</v>
      </c>
      <c r="H7430" s="18">
        <v>4.7697368421049999</v>
      </c>
      <c r="I7430" s="2">
        <v>7.8947368421049999</v>
      </c>
      <c r="J7430" s="2">
        <v>9.2105263157890001</v>
      </c>
      <c r="K7430" s="2">
        <v>27.302631578947</v>
      </c>
      <c r="L7430" s="2">
        <v>46.217105263157997</v>
      </c>
      <c r="M7430" s="15">
        <v>4.6052631578950001</v>
      </c>
    </row>
    <row r="7431" spans="4:13" x14ac:dyDescent="0.2">
      <c r="D7431" s="200"/>
      <c r="E7431" s="4" t="s">
        <v>34</v>
      </c>
      <c r="F7431" s="5"/>
      <c r="G7431" s="6">
        <v>37</v>
      </c>
      <c r="H7431" s="8">
        <v>0</v>
      </c>
      <c r="I7431" s="1">
        <v>1</v>
      </c>
      <c r="J7431" s="1">
        <v>0</v>
      </c>
      <c r="K7431" s="1">
        <v>2</v>
      </c>
      <c r="L7431" s="1">
        <v>33</v>
      </c>
      <c r="M7431" s="9">
        <v>1</v>
      </c>
    </row>
    <row r="7432" spans="4:13" x14ac:dyDescent="0.2">
      <c r="D7432" s="200"/>
      <c r="E7432" s="11"/>
      <c r="F7432" s="10"/>
      <c r="G7432" s="7">
        <v>100</v>
      </c>
      <c r="H7432" s="53">
        <v>0</v>
      </c>
      <c r="I7432" s="2">
        <v>2.7027027027030002</v>
      </c>
      <c r="J7432" s="49">
        <v>0</v>
      </c>
      <c r="K7432" s="50">
        <v>5.4054054054050003</v>
      </c>
      <c r="L7432" s="41">
        <v>89.189189189188994</v>
      </c>
      <c r="M7432" s="15">
        <v>2.7027027027030002</v>
      </c>
    </row>
    <row r="7433" spans="4:13" x14ac:dyDescent="0.2">
      <c r="D7433" s="200"/>
      <c r="E7433" s="4" t="s">
        <v>35</v>
      </c>
      <c r="F7433" s="5"/>
      <c r="G7433" s="6">
        <v>73</v>
      </c>
      <c r="H7433" s="8">
        <v>6</v>
      </c>
      <c r="I7433" s="1">
        <v>4</v>
      </c>
      <c r="J7433" s="1">
        <v>11</v>
      </c>
      <c r="K7433" s="1">
        <v>22</v>
      </c>
      <c r="L7433" s="1">
        <v>29</v>
      </c>
      <c r="M7433" s="9">
        <v>1</v>
      </c>
    </row>
    <row r="7434" spans="4:13" x14ac:dyDescent="0.2">
      <c r="D7434" s="200"/>
      <c r="E7434" s="11"/>
      <c r="F7434" s="10"/>
      <c r="G7434" s="7">
        <v>100</v>
      </c>
      <c r="H7434" s="18">
        <v>8.2191780821920002</v>
      </c>
      <c r="I7434" s="2">
        <v>5.4794520547949999</v>
      </c>
      <c r="J7434" s="25">
        <v>15.068493150685001</v>
      </c>
      <c r="K7434" s="2">
        <v>30.136986301370001</v>
      </c>
      <c r="L7434" s="30">
        <v>39.726027397259998</v>
      </c>
      <c r="M7434" s="15">
        <v>1.369863013699</v>
      </c>
    </row>
    <row r="7435" spans="4:13" x14ac:dyDescent="0.2">
      <c r="D7435" s="200"/>
      <c r="E7435" s="4" t="s">
        <v>36</v>
      </c>
      <c r="F7435" s="5"/>
      <c r="G7435" s="6">
        <v>92</v>
      </c>
      <c r="H7435" s="8">
        <v>7</v>
      </c>
      <c r="I7435" s="1">
        <v>7</v>
      </c>
      <c r="J7435" s="1">
        <v>10</v>
      </c>
      <c r="K7435" s="1">
        <v>34</v>
      </c>
      <c r="L7435" s="1">
        <v>34</v>
      </c>
      <c r="M7435" s="9">
        <v>0</v>
      </c>
    </row>
    <row r="7436" spans="4:13" x14ac:dyDescent="0.2">
      <c r="D7436" s="200"/>
      <c r="E7436" s="11"/>
      <c r="F7436" s="10"/>
      <c r="G7436" s="7">
        <v>100</v>
      </c>
      <c r="H7436" s="18">
        <v>7.6086956521740001</v>
      </c>
      <c r="I7436" s="2">
        <v>7.6086956521740001</v>
      </c>
      <c r="J7436" s="2">
        <v>10.869565217390999</v>
      </c>
      <c r="K7436" s="25">
        <v>36.956521739129997</v>
      </c>
      <c r="L7436" s="50">
        <v>36.956521739129997</v>
      </c>
      <c r="M7436" s="48">
        <v>0</v>
      </c>
    </row>
    <row r="7437" spans="4:13" x14ac:dyDescent="0.2">
      <c r="D7437" s="200"/>
      <c r="E7437" s="4" t="s">
        <v>37</v>
      </c>
      <c r="F7437" s="5"/>
      <c r="G7437" s="6">
        <v>110</v>
      </c>
      <c r="H7437" s="8">
        <v>7</v>
      </c>
      <c r="I7437" s="1">
        <v>11</v>
      </c>
      <c r="J7437" s="1">
        <v>6</v>
      </c>
      <c r="K7437" s="1">
        <v>42</v>
      </c>
      <c r="L7437" s="1">
        <v>41</v>
      </c>
      <c r="M7437" s="9">
        <v>3</v>
      </c>
    </row>
    <row r="7438" spans="4:13" x14ac:dyDescent="0.2">
      <c r="D7438" s="200"/>
      <c r="E7438" s="11"/>
      <c r="F7438" s="10"/>
      <c r="G7438" s="7">
        <v>100</v>
      </c>
      <c r="H7438" s="18">
        <v>6.363636363636</v>
      </c>
      <c r="I7438" s="2">
        <v>10</v>
      </c>
      <c r="J7438" s="2">
        <v>5.4545454545450003</v>
      </c>
      <c r="K7438" s="41">
        <v>38.181818181818002</v>
      </c>
      <c r="L7438" s="50">
        <v>37.272727272727003</v>
      </c>
      <c r="M7438" s="15">
        <v>2.7272727272730002</v>
      </c>
    </row>
    <row r="7439" spans="4:13" x14ac:dyDescent="0.2">
      <c r="D7439" s="200"/>
      <c r="E7439" s="4" t="s">
        <v>38</v>
      </c>
      <c r="F7439" s="5"/>
      <c r="G7439" s="6">
        <v>93</v>
      </c>
      <c r="H7439" s="8">
        <v>6</v>
      </c>
      <c r="I7439" s="1">
        <v>12</v>
      </c>
      <c r="J7439" s="1">
        <v>11</v>
      </c>
      <c r="K7439" s="1">
        <v>27</v>
      </c>
      <c r="L7439" s="1">
        <v>35</v>
      </c>
      <c r="M7439" s="9">
        <v>2</v>
      </c>
    </row>
    <row r="7440" spans="4:13" x14ac:dyDescent="0.2">
      <c r="D7440" s="200"/>
      <c r="E7440" s="11"/>
      <c r="F7440" s="10"/>
      <c r="G7440" s="7">
        <v>100</v>
      </c>
      <c r="H7440" s="18">
        <v>6.4516129032259997</v>
      </c>
      <c r="I7440" s="25">
        <v>12.903225806451999</v>
      </c>
      <c r="J7440" s="2">
        <v>11.827956989246999</v>
      </c>
      <c r="K7440" s="2">
        <v>29.032258064516</v>
      </c>
      <c r="L7440" s="50">
        <v>37.634408602150998</v>
      </c>
      <c r="M7440" s="15">
        <v>2.1505376344089999</v>
      </c>
    </row>
    <row r="7441" spans="2:13" x14ac:dyDescent="0.2">
      <c r="D7441" s="200"/>
      <c r="E7441" s="4" t="s">
        <v>39</v>
      </c>
      <c r="F7441" s="5"/>
      <c r="G7441" s="6">
        <v>114</v>
      </c>
      <c r="H7441" s="8">
        <v>2</v>
      </c>
      <c r="I7441" s="1">
        <v>9</v>
      </c>
      <c r="J7441" s="1">
        <v>16</v>
      </c>
      <c r="K7441" s="1">
        <v>22</v>
      </c>
      <c r="L7441" s="1">
        <v>54</v>
      </c>
      <c r="M7441" s="9">
        <v>11</v>
      </c>
    </row>
    <row r="7442" spans="2:13" x14ac:dyDescent="0.2">
      <c r="D7442" s="200"/>
      <c r="E7442" s="11"/>
      <c r="F7442" s="10"/>
      <c r="G7442" s="7">
        <v>100</v>
      </c>
      <c r="H7442" s="18">
        <v>1.7543859649119999</v>
      </c>
      <c r="I7442" s="2">
        <v>7.8947368421049999</v>
      </c>
      <c r="J7442" s="2">
        <v>14.035087719298</v>
      </c>
      <c r="K7442" s="30">
        <v>19.298245614035</v>
      </c>
      <c r="L7442" s="2">
        <v>47.368421052632002</v>
      </c>
      <c r="M7442" s="85">
        <v>9.6491228070179993</v>
      </c>
    </row>
    <row r="7443" spans="2:13" x14ac:dyDescent="0.2">
      <c r="D7443" s="200"/>
      <c r="E7443" s="4" t="s">
        <v>40</v>
      </c>
      <c r="F7443" s="5"/>
      <c r="G7443" s="6">
        <v>89</v>
      </c>
      <c r="H7443" s="8">
        <v>1</v>
      </c>
      <c r="I7443" s="1">
        <v>4</v>
      </c>
      <c r="J7443" s="1">
        <v>2</v>
      </c>
      <c r="K7443" s="1">
        <v>17</v>
      </c>
      <c r="L7443" s="1">
        <v>55</v>
      </c>
      <c r="M7443" s="9">
        <v>10</v>
      </c>
    </row>
    <row r="7444" spans="2:13" x14ac:dyDescent="0.2">
      <c r="D7444" s="201"/>
      <c r="E7444" s="45"/>
      <c r="F7444" s="51"/>
      <c r="G7444" s="81">
        <v>100</v>
      </c>
      <c r="H7444" s="115">
        <v>1.123595505618</v>
      </c>
      <c r="I7444" s="64">
        <v>4.4943820224720001</v>
      </c>
      <c r="J7444" s="126">
        <v>2.2471910112360001</v>
      </c>
      <c r="K7444" s="126">
        <v>19.101123595505999</v>
      </c>
      <c r="L7444" s="112">
        <v>61.797752808989003</v>
      </c>
      <c r="M7444" s="154">
        <v>11.23595505618</v>
      </c>
    </row>
    <row r="7446" spans="2:13" x14ac:dyDescent="0.2">
      <c r="B7446" s="40" t="str">
        <f xml:space="preserve"> HYPERLINK("#'目次'!B186", "[180]")</f>
        <v>[180]</v>
      </c>
      <c r="C7446" s="23" t="s">
        <v>313</v>
      </c>
    </row>
    <row r="7449" spans="2:13" x14ac:dyDescent="0.2">
      <c r="C7449" s="23" t="s">
        <v>80</v>
      </c>
    </row>
    <row r="7450" spans="2:13" x14ac:dyDescent="0.2">
      <c r="E7450" s="195"/>
      <c r="F7450" s="196"/>
      <c r="G7450" s="37" t="s">
        <v>15</v>
      </c>
      <c r="H7450" s="33" t="s">
        <v>306</v>
      </c>
      <c r="I7450" s="13" t="s">
        <v>307</v>
      </c>
      <c r="J7450" s="13" t="s">
        <v>308</v>
      </c>
      <c r="K7450" s="13" t="s">
        <v>309</v>
      </c>
      <c r="L7450" s="13" t="s">
        <v>310</v>
      </c>
      <c r="M7450" s="38" t="s">
        <v>18</v>
      </c>
    </row>
    <row r="7451" spans="2:13" x14ac:dyDescent="0.2">
      <c r="E7451" s="197"/>
      <c r="F7451" s="198"/>
      <c r="G7451" s="35"/>
      <c r="H7451" s="39"/>
      <c r="I7451" s="14"/>
      <c r="J7451" s="14"/>
      <c r="K7451" s="14"/>
      <c r="L7451" s="14"/>
      <c r="M7451" s="34"/>
    </row>
    <row r="7452" spans="2:13" x14ac:dyDescent="0.2">
      <c r="E7452" s="120" t="s">
        <v>15</v>
      </c>
      <c r="F7452" s="66"/>
      <c r="G7452" s="36">
        <v>1200</v>
      </c>
      <c r="H7452" s="17">
        <v>50</v>
      </c>
      <c r="I7452" s="17">
        <v>75</v>
      </c>
      <c r="J7452" s="17">
        <v>113</v>
      </c>
      <c r="K7452" s="17">
        <v>327</v>
      </c>
      <c r="L7452" s="17">
        <v>589</v>
      </c>
      <c r="M7452" s="47">
        <v>46</v>
      </c>
    </row>
    <row r="7453" spans="2:13" x14ac:dyDescent="0.2">
      <c r="E7453" s="45"/>
      <c r="F7453" s="67"/>
      <c r="G7453" s="7">
        <v>100</v>
      </c>
      <c r="H7453" s="2">
        <v>4.166666666667</v>
      </c>
      <c r="I7453" s="2">
        <v>6.25</v>
      </c>
      <c r="J7453" s="2">
        <v>9.416666666667</v>
      </c>
      <c r="K7453" s="2">
        <v>27.25</v>
      </c>
      <c r="L7453" s="2">
        <v>49.083333333333002</v>
      </c>
      <c r="M7453" s="15">
        <v>3.833333333333</v>
      </c>
    </row>
    <row r="7454" spans="2:13" x14ac:dyDescent="0.2">
      <c r="E7454" s="4" t="s">
        <v>81</v>
      </c>
      <c r="F7454" s="5"/>
      <c r="G7454" s="19">
        <v>48</v>
      </c>
      <c r="H7454" s="27">
        <v>4</v>
      </c>
      <c r="I7454" s="3">
        <v>2</v>
      </c>
      <c r="J7454" s="3">
        <v>1</v>
      </c>
      <c r="K7454" s="3">
        <v>12</v>
      </c>
      <c r="L7454" s="3">
        <v>28</v>
      </c>
      <c r="M7454" s="26">
        <v>1</v>
      </c>
    </row>
    <row r="7455" spans="2:13" x14ac:dyDescent="0.2">
      <c r="E7455" s="11"/>
      <c r="F7455" s="10"/>
      <c r="G7455" s="7">
        <v>100</v>
      </c>
      <c r="H7455" s="18">
        <v>8.333333333333</v>
      </c>
      <c r="I7455" s="2">
        <v>4.166666666667</v>
      </c>
      <c r="J7455" s="30">
        <v>2.083333333333</v>
      </c>
      <c r="K7455" s="2">
        <v>25</v>
      </c>
      <c r="L7455" s="25">
        <v>58.333333333333002</v>
      </c>
      <c r="M7455" s="15">
        <v>2.083333333333</v>
      </c>
    </row>
    <row r="7456" spans="2:13" x14ac:dyDescent="0.2">
      <c r="E7456" s="4" t="s">
        <v>82</v>
      </c>
      <c r="F7456" s="5"/>
      <c r="G7456" s="6">
        <v>84</v>
      </c>
      <c r="H7456" s="8">
        <v>2</v>
      </c>
      <c r="I7456" s="1">
        <v>5</v>
      </c>
      <c r="J7456" s="1">
        <v>6</v>
      </c>
      <c r="K7456" s="1">
        <v>22</v>
      </c>
      <c r="L7456" s="1">
        <v>44</v>
      </c>
      <c r="M7456" s="9">
        <v>5</v>
      </c>
    </row>
    <row r="7457" spans="5:13" x14ac:dyDescent="0.2">
      <c r="E7457" s="11"/>
      <c r="F7457" s="10"/>
      <c r="G7457" s="7">
        <v>100</v>
      </c>
      <c r="H7457" s="18">
        <v>2.3809523809519999</v>
      </c>
      <c r="I7457" s="2">
        <v>5.9523809523809996</v>
      </c>
      <c r="J7457" s="2">
        <v>7.1428571428570002</v>
      </c>
      <c r="K7457" s="2">
        <v>26.190476190476002</v>
      </c>
      <c r="L7457" s="2">
        <v>52.380952380952003</v>
      </c>
      <c r="M7457" s="15">
        <v>5.9523809523809996</v>
      </c>
    </row>
    <row r="7458" spans="5:13" x14ac:dyDescent="0.2">
      <c r="E7458" s="4" t="s">
        <v>83</v>
      </c>
      <c r="F7458" s="5"/>
      <c r="G7458" s="6">
        <v>462</v>
      </c>
      <c r="H7458" s="8">
        <v>17</v>
      </c>
      <c r="I7458" s="1">
        <v>37</v>
      </c>
      <c r="J7458" s="1">
        <v>44</v>
      </c>
      <c r="K7458" s="1">
        <v>133</v>
      </c>
      <c r="L7458" s="1">
        <v>207</v>
      </c>
      <c r="M7458" s="9">
        <v>24</v>
      </c>
    </row>
    <row r="7459" spans="5:13" x14ac:dyDescent="0.2">
      <c r="E7459" s="11"/>
      <c r="F7459" s="10"/>
      <c r="G7459" s="7">
        <v>100</v>
      </c>
      <c r="H7459" s="18">
        <v>3.6796536796539998</v>
      </c>
      <c r="I7459" s="2">
        <v>8.0086580086579993</v>
      </c>
      <c r="J7459" s="2">
        <v>9.5238095238099998</v>
      </c>
      <c r="K7459" s="2">
        <v>28.787878787878999</v>
      </c>
      <c r="L7459" s="2">
        <v>44.805194805195001</v>
      </c>
      <c r="M7459" s="15">
        <v>5.1948051948050002</v>
      </c>
    </row>
    <row r="7460" spans="5:13" x14ac:dyDescent="0.2">
      <c r="E7460" s="4" t="s">
        <v>84</v>
      </c>
      <c r="F7460" s="5"/>
      <c r="G7460" s="6">
        <v>30</v>
      </c>
      <c r="H7460" s="8">
        <v>0</v>
      </c>
      <c r="I7460" s="1">
        <v>0</v>
      </c>
      <c r="J7460" s="1">
        <v>6</v>
      </c>
      <c r="K7460" s="1">
        <v>9</v>
      </c>
      <c r="L7460" s="1">
        <v>14</v>
      </c>
      <c r="M7460" s="9">
        <v>1</v>
      </c>
    </row>
    <row r="7461" spans="5:13" x14ac:dyDescent="0.2">
      <c r="E7461" s="11"/>
      <c r="F7461" s="10"/>
      <c r="G7461" s="7">
        <v>100</v>
      </c>
      <c r="H7461" s="53">
        <v>0</v>
      </c>
      <c r="I7461" s="49">
        <v>0</v>
      </c>
      <c r="J7461" s="41">
        <v>20</v>
      </c>
      <c r="K7461" s="2">
        <v>30</v>
      </c>
      <c r="L7461" s="2">
        <v>46.666666666666998</v>
      </c>
      <c r="M7461" s="15">
        <v>3.333333333333</v>
      </c>
    </row>
    <row r="7462" spans="5:13" x14ac:dyDescent="0.2">
      <c r="E7462" s="4" t="s">
        <v>85</v>
      </c>
      <c r="F7462" s="5"/>
      <c r="G7462" s="6">
        <v>144</v>
      </c>
      <c r="H7462" s="8">
        <v>8</v>
      </c>
      <c r="I7462" s="1">
        <v>9</v>
      </c>
      <c r="J7462" s="1">
        <v>16</v>
      </c>
      <c r="K7462" s="1">
        <v>33</v>
      </c>
      <c r="L7462" s="1">
        <v>74</v>
      </c>
      <c r="M7462" s="9">
        <v>4</v>
      </c>
    </row>
    <row r="7463" spans="5:13" x14ac:dyDescent="0.2">
      <c r="E7463" s="11"/>
      <c r="F7463" s="10"/>
      <c r="G7463" s="7">
        <v>100</v>
      </c>
      <c r="H7463" s="18">
        <v>5.5555555555560003</v>
      </c>
      <c r="I7463" s="2">
        <v>6.25</v>
      </c>
      <c r="J7463" s="2">
        <v>11.111111111111001</v>
      </c>
      <c r="K7463" s="2">
        <v>22.916666666666998</v>
      </c>
      <c r="L7463" s="2">
        <v>51.388888888888999</v>
      </c>
      <c r="M7463" s="15">
        <v>2.7777777777780002</v>
      </c>
    </row>
    <row r="7464" spans="5:13" x14ac:dyDescent="0.2">
      <c r="E7464" s="4" t="s">
        <v>86</v>
      </c>
      <c r="F7464" s="5"/>
      <c r="G7464" s="6">
        <v>192</v>
      </c>
      <c r="H7464" s="8">
        <v>10</v>
      </c>
      <c r="I7464" s="1">
        <v>12</v>
      </c>
      <c r="J7464" s="1">
        <v>23</v>
      </c>
      <c r="K7464" s="1">
        <v>59</v>
      </c>
      <c r="L7464" s="1">
        <v>87</v>
      </c>
      <c r="M7464" s="9">
        <v>1</v>
      </c>
    </row>
    <row r="7465" spans="5:13" x14ac:dyDescent="0.2">
      <c r="E7465" s="11"/>
      <c r="F7465" s="10"/>
      <c r="G7465" s="7">
        <v>100</v>
      </c>
      <c r="H7465" s="18">
        <v>5.208333333333</v>
      </c>
      <c r="I7465" s="2">
        <v>6.25</v>
      </c>
      <c r="J7465" s="2">
        <v>11.979166666667</v>
      </c>
      <c r="K7465" s="2">
        <v>30.729166666666998</v>
      </c>
      <c r="L7465" s="2">
        <v>45.3125</v>
      </c>
      <c r="M7465" s="15">
        <v>0.52083333333299997</v>
      </c>
    </row>
    <row r="7466" spans="5:13" x14ac:dyDescent="0.2">
      <c r="E7466" s="4" t="s">
        <v>87</v>
      </c>
      <c r="F7466" s="5"/>
      <c r="G7466" s="6">
        <v>72</v>
      </c>
      <c r="H7466" s="8">
        <v>3</v>
      </c>
      <c r="I7466" s="1">
        <v>3</v>
      </c>
      <c r="J7466" s="1">
        <v>2</v>
      </c>
      <c r="K7466" s="1">
        <v>22</v>
      </c>
      <c r="L7466" s="1">
        <v>40</v>
      </c>
      <c r="M7466" s="9">
        <v>2</v>
      </c>
    </row>
    <row r="7467" spans="5:13" x14ac:dyDescent="0.2">
      <c r="E7467" s="11"/>
      <c r="F7467" s="10"/>
      <c r="G7467" s="7">
        <v>100</v>
      </c>
      <c r="H7467" s="18">
        <v>4.166666666667</v>
      </c>
      <c r="I7467" s="2">
        <v>4.166666666667</v>
      </c>
      <c r="J7467" s="30">
        <v>2.7777777777780002</v>
      </c>
      <c r="K7467" s="2">
        <v>30.555555555556001</v>
      </c>
      <c r="L7467" s="25">
        <v>55.555555555555998</v>
      </c>
      <c r="M7467" s="15">
        <v>2.7777777777780002</v>
      </c>
    </row>
    <row r="7468" spans="5:13" x14ac:dyDescent="0.2">
      <c r="E7468" s="4" t="s">
        <v>88</v>
      </c>
      <c r="F7468" s="5"/>
      <c r="G7468" s="6">
        <v>36</v>
      </c>
      <c r="H7468" s="8">
        <v>2</v>
      </c>
      <c r="I7468" s="1">
        <v>0</v>
      </c>
      <c r="J7468" s="1">
        <v>5</v>
      </c>
      <c r="K7468" s="1">
        <v>11</v>
      </c>
      <c r="L7468" s="1">
        <v>14</v>
      </c>
      <c r="M7468" s="9">
        <v>4</v>
      </c>
    </row>
    <row r="7469" spans="5:13" x14ac:dyDescent="0.2">
      <c r="E7469" s="11"/>
      <c r="F7469" s="10"/>
      <c r="G7469" s="7">
        <v>100</v>
      </c>
      <c r="H7469" s="18">
        <v>5.5555555555560003</v>
      </c>
      <c r="I7469" s="49">
        <v>0</v>
      </c>
      <c r="J7469" s="2">
        <v>13.888888888888999</v>
      </c>
      <c r="K7469" s="2">
        <v>30.555555555556001</v>
      </c>
      <c r="L7469" s="50">
        <v>38.888888888888999</v>
      </c>
      <c r="M7469" s="85">
        <v>11.111111111111001</v>
      </c>
    </row>
    <row r="7470" spans="5:13" x14ac:dyDescent="0.2">
      <c r="E7470" s="4" t="s">
        <v>89</v>
      </c>
      <c r="F7470" s="5"/>
      <c r="G7470" s="6">
        <v>66</v>
      </c>
      <c r="H7470" s="8">
        <v>2</v>
      </c>
      <c r="I7470" s="1">
        <v>4</v>
      </c>
      <c r="J7470" s="1">
        <v>8</v>
      </c>
      <c r="K7470" s="1">
        <v>12</v>
      </c>
      <c r="L7470" s="1">
        <v>38</v>
      </c>
      <c r="M7470" s="9">
        <v>2</v>
      </c>
    </row>
    <row r="7471" spans="5:13" x14ac:dyDescent="0.2">
      <c r="E7471" s="11"/>
      <c r="F7471" s="10"/>
      <c r="G7471" s="7">
        <v>100</v>
      </c>
      <c r="H7471" s="18">
        <v>3.0303030303030001</v>
      </c>
      <c r="I7471" s="2">
        <v>6.0606060606060002</v>
      </c>
      <c r="J7471" s="2">
        <v>12.121212121212</v>
      </c>
      <c r="K7471" s="30">
        <v>18.181818181817999</v>
      </c>
      <c r="L7471" s="25">
        <v>57.575757575757997</v>
      </c>
      <c r="M7471" s="15">
        <v>3.0303030303030001</v>
      </c>
    </row>
    <row r="7472" spans="5:13" x14ac:dyDescent="0.2">
      <c r="E7472" s="4" t="s">
        <v>90</v>
      </c>
      <c r="F7472" s="5"/>
      <c r="G7472" s="6">
        <v>54</v>
      </c>
      <c r="H7472" s="8">
        <v>2</v>
      </c>
      <c r="I7472" s="1">
        <v>3</v>
      </c>
      <c r="J7472" s="1">
        <v>0</v>
      </c>
      <c r="K7472" s="1">
        <v>14</v>
      </c>
      <c r="L7472" s="1">
        <v>34</v>
      </c>
      <c r="M7472" s="9">
        <v>1</v>
      </c>
    </row>
    <row r="7473" spans="2:13" x14ac:dyDescent="0.2">
      <c r="E7473" s="11"/>
      <c r="F7473" s="10"/>
      <c r="G7473" s="7">
        <v>100</v>
      </c>
      <c r="H7473" s="18">
        <v>3.7037037037039999</v>
      </c>
      <c r="I7473" s="2">
        <v>5.5555555555560003</v>
      </c>
      <c r="J7473" s="49">
        <v>0</v>
      </c>
      <c r="K7473" s="2">
        <v>25.925925925925998</v>
      </c>
      <c r="L7473" s="41">
        <v>62.962962962962997</v>
      </c>
      <c r="M7473" s="15">
        <v>1.851851851852</v>
      </c>
    </row>
    <row r="7474" spans="2:13" x14ac:dyDescent="0.2">
      <c r="E7474" s="4" t="s">
        <v>91</v>
      </c>
      <c r="F7474" s="5"/>
      <c r="G7474" s="6">
        <v>12</v>
      </c>
      <c r="H7474" s="8">
        <v>0</v>
      </c>
      <c r="I7474" s="1">
        <v>0</v>
      </c>
      <c r="J7474" s="1">
        <v>2</v>
      </c>
      <c r="K7474" s="1">
        <v>0</v>
      </c>
      <c r="L7474" s="1">
        <v>9</v>
      </c>
      <c r="M7474" s="9">
        <v>1</v>
      </c>
    </row>
    <row r="7475" spans="2:13" x14ac:dyDescent="0.2">
      <c r="E7475" s="45"/>
      <c r="F7475" s="51"/>
      <c r="G7475" s="81">
        <v>100</v>
      </c>
      <c r="H7475" s="118">
        <v>0</v>
      </c>
      <c r="I7475" s="103">
        <v>0</v>
      </c>
      <c r="J7475" s="124">
        <v>16.666666666666998</v>
      </c>
      <c r="K7475" s="83">
        <v>0</v>
      </c>
      <c r="L7475" s="112">
        <v>75</v>
      </c>
      <c r="M7475" s="106">
        <v>8.333333333333</v>
      </c>
    </row>
    <row r="7477" spans="2:13" x14ac:dyDescent="0.2">
      <c r="B7477" s="40" t="str">
        <f xml:space="preserve"> HYPERLINK("#'目次'!B187", "[181]")</f>
        <v>[181]</v>
      </c>
      <c r="C7477" s="23" t="s">
        <v>316</v>
      </c>
    </row>
    <row r="7480" spans="2:13" x14ac:dyDescent="0.2">
      <c r="C7480" s="23" t="s">
        <v>14</v>
      </c>
    </row>
    <row r="7481" spans="2:13" x14ac:dyDescent="0.2">
      <c r="D7481" s="195"/>
      <c r="E7481" s="196"/>
      <c r="F7481" s="196"/>
      <c r="G7481" s="37" t="s">
        <v>15</v>
      </c>
      <c r="H7481" s="33" t="s">
        <v>306</v>
      </c>
      <c r="I7481" s="13" t="s">
        <v>307</v>
      </c>
      <c r="J7481" s="13" t="s">
        <v>308</v>
      </c>
      <c r="K7481" s="13" t="s">
        <v>309</v>
      </c>
      <c r="L7481" s="13" t="s">
        <v>310</v>
      </c>
      <c r="M7481" s="38" t="s">
        <v>18</v>
      </c>
    </row>
    <row r="7482" spans="2:13" x14ac:dyDescent="0.2">
      <c r="D7482" s="197"/>
      <c r="E7482" s="198"/>
      <c r="F7482" s="198"/>
      <c r="G7482" s="35"/>
      <c r="H7482" s="39"/>
      <c r="I7482" s="14"/>
      <c r="J7482" s="14"/>
      <c r="K7482" s="14"/>
      <c r="L7482" s="14"/>
      <c r="M7482" s="34"/>
    </row>
    <row r="7483" spans="2:13" x14ac:dyDescent="0.2">
      <c r="D7483" s="78"/>
      <c r="E7483" s="79" t="s">
        <v>15</v>
      </c>
      <c r="F7483" s="66"/>
      <c r="G7483" s="36">
        <v>1200</v>
      </c>
      <c r="H7483" s="17">
        <v>8</v>
      </c>
      <c r="I7483" s="17">
        <v>5</v>
      </c>
      <c r="J7483" s="17">
        <v>7</v>
      </c>
      <c r="K7483" s="17">
        <v>24</v>
      </c>
      <c r="L7483" s="17">
        <v>1049</v>
      </c>
      <c r="M7483" s="47">
        <v>107</v>
      </c>
    </row>
    <row r="7484" spans="2:13" x14ac:dyDescent="0.2">
      <c r="D7484" s="45"/>
      <c r="E7484" s="51"/>
      <c r="F7484" s="67"/>
      <c r="G7484" s="7">
        <v>100</v>
      </c>
      <c r="H7484" s="2">
        <v>0.66666666666700003</v>
      </c>
      <c r="I7484" s="2">
        <v>0.41666666666699997</v>
      </c>
      <c r="J7484" s="2">
        <v>0.58333333333299997</v>
      </c>
      <c r="K7484" s="2">
        <v>2</v>
      </c>
      <c r="L7484" s="2">
        <v>87.416666666666998</v>
      </c>
      <c r="M7484" s="15">
        <v>8.916666666667</v>
      </c>
    </row>
    <row r="7485" spans="2:13" x14ac:dyDescent="0.2">
      <c r="D7485" s="199" t="s">
        <v>19</v>
      </c>
      <c r="E7485" s="22" t="s">
        <v>20</v>
      </c>
      <c r="F7485" s="21"/>
      <c r="G7485" s="19">
        <v>132</v>
      </c>
      <c r="H7485" s="27">
        <v>0</v>
      </c>
      <c r="I7485" s="3">
        <v>0</v>
      </c>
      <c r="J7485" s="3">
        <v>0</v>
      </c>
      <c r="K7485" s="3">
        <v>0</v>
      </c>
      <c r="L7485" s="3">
        <v>119</v>
      </c>
      <c r="M7485" s="26">
        <v>13</v>
      </c>
    </row>
    <row r="7486" spans="2:13" x14ac:dyDescent="0.2">
      <c r="D7486" s="200"/>
      <c r="E7486" s="11"/>
      <c r="F7486" s="10"/>
      <c r="G7486" s="7">
        <v>100</v>
      </c>
      <c r="H7486" s="53">
        <v>0</v>
      </c>
      <c r="I7486" s="16">
        <v>0</v>
      </c>
      <c r="J7486" s="16">
        <v>0</v>
      </c>
      <c r="K7486" s="16">
        <v>0</v>
      </c>
      <c r="L7486" s="2">
        <v>90.151515151515</v>
      </c>
      <c r="M7486" s="15">
        <v>9.8484848484850005</v>
      </c>
    </row>
    <row r="7487" spans="2:13" x14ac:dyDescent="0.2">
      <c r="D7487" s="200"/>
      <c r="E7487" s="4" t="s">
        <v>21</v>
      </c>
      <c r="F7487" s="5"/>
      <c r="G7487" s="6">
        <v>444</v>
      </c>
      <c r="H7487" s="8">
        <v>2</v>
      </c>
      <c r="I7487" s="1">
        <v>2</v>
      </c>
      <c r="J7487" s="1">
        <v>2</v>
      </c>
      <c r="K7487" s="1">
        <v>10</v>
      </c>
      <c r="L7487" s="1">
        <v>372</v>
      </c>
      <c r="M7487" s="9">
        <v>56</v>
      </c>
    </row>
    <row r="7488" spans="2:13" x14ac:dyDescent="0.2">
      <c r="D7488" s="200"/>
      <c r="E7488" s="11"/>
      <c r="F7488" s="10"/>
      <c r="G7488" s="7">
        <v>100</v>
      </c>
      <c r="H7488" s="18">
        <v>0.45045045044999998</v>
      </c>
      <c r="I7488" s="2">
        <v>0.45045045044999998</v>
      </c>
      <c r="J7488" s="2">
        <v>0.45045045044999998</v>
      </c>
      <c r="K7488" s="2">
        <v>2.2522522522520001</v>
      </c>
      <c r="L7488" s="2">
        <v>83.783783783784003</v>
      </c>
      <c r="M7488" s="15">
        <v>12.612612612613001</v>
      </c>
    </row>
    <row r="7489" spans="4:13" x14ac:dyDescent="0.2">
      <c r="D7489" s="200"/>
      <c r="E7489" s="4" t="s">
        <v>22</v>
      </c>
      <c r="F7489" s="5"/>
      <c r="G7489" s="6">
        <v>192</v>
      </c>
      <c r="H7489" s="8">
        <v>2</v>
      </c>
      <c r="I7489" s="1">
        <v>1</v>
      </c>
      <c r="J7489" s="1">
        <v>2</v>
      </c>
      <c r="K7489" s="1">
        <v>2</v>
      </c>
      <c r="L7489" s="1">
        <v>172</v>
      </c>
      <c r="M7489" s="9">
        <v>13</v>
      </c>
    </row>
    <row r="7490" spans="4:13" x14ac:dyDescent="0.2">
      <c r="D7490" s="200"/>
      <c r="E7490" s="11"/>
      <c r="F7490" s="10"/>
      <c r="G7490" s="7">
        <v>100</v>
      </c>
      <c r="H7490" s="18">
        <v>1.041666666667</v>
      </c>
      <c r="I7490" s="2">
        <v>0.52083333333299997</v>
      </c>
      <c r="J7490" s="2">
        <v>1.041666666667</v>
      </c>
      <c r="K7490" s="2">
        <v>1.041666666667</v>
      </c>
      <c r="L7490" s="2">
        <v>89.583333333333002</v>
      </c>
      <c r="M7490" s="15">
        <v>6.770833333333</v>
      </c>
    </row>
    <row r="7491" spans="4:13" x14ac:dyDescent="0.2">
      <c r="D7491" s="200"/>
      <c r="E7491" s="4" t="s">
        <v>23</v>
      </c>
      <c r="F7491" s="5"/>
      <c r="G7491" s="6">
        <v>192</v>
      </c>
      <c r="H7491" s="8">
        <v>1</v>
      </c>
      <c r="I7491" s="1">
        <v>1</v>
      </c>
      <c r="J7491" s="1">
        <v>2</v>
      </c>
      <c r="K7491" s="1">
        <v>6</v>
      </c>
      <c r="L7491" s="1">
        <v>175</v>
      </c>
      <c r="M7491" s="9">
        <v>7</v>
      </c>
    </row>
    <row r="7492" spans="4:13" x14ac:dyDescent="0.2">
      <c r="D7492" s="200"/>
      <c r="E7492" s="11"/>
      <c r="F7492" s="10"/>
      <c r="G7492" s="7">
        <v>100</v>
      </c>
      <c r="H7492" s="18">
        <v>0.52083333333299997</v>
      </c>
      <c r="I7492" s="2">
        <v>0.52083333333299997</v>
      </c>
      <c r="J7492" s="2">
        <v>1.041666666667</v>
      </c>
      <c r="K7492" s="2">
        <v>3.125</v>
      </c>
      <c r="L7492" s="2">
        <v>91.145833333333002</v>
      </c>
      <c r="M7492" s="95">
        <v>3.645833333333</v>
      </c>
    </row>
    <row r="7493" spans="4:13" x14ac:dyDescent="0.2">
      <c r="D7493" s="200"/>
      <c r="E7493" s="4" t="s">
        <v>24</v>
      </c>
      <c r="F7493" s="5"/>
      <c r="G7493" s="6">
        <v>240</v>
      </c>
      <c r="H7493" s="8">
        <v>3</v>
      </c>
      <c r="I7493" s="1">
        <v>1</v>
      </c>
      <c r="J7493" s="1">
        <v>1</v>
      </c>
      <c r="K7493" s="1">
        <v>6</v>
      </c>
      <c r="L7493" s="1">
        <v>211</v>
      </c>
      <c r="M7493" s="9">
        <v>18</v>
      </c>
    </row>
    <row r="7494" spans="4:13" x14ac:dyDescent="0.2">
      <c r="D7494" s="200"/>
      <c r="E7494" s="11"/>
      <c r="F7494" s="10"/>
      <c r="G7494" s="7">
        <v>100</v>
      </c>
      <c r="H7494" s="18">
        <v>1.25</v>
      </c>
      <c r="I7494" s="2">
        <v>0.41666666666699997</v>
      </c>
      <c r="J7494" s="2">
        <v>0.41666666666699997</v>
      </c>
      <c r="K7494" s="2">
        <v>2.5</v>
      </c>
      <c r="L7494" s="2">
        <v>87.916666666666998</v>
      </c>
      <c r="M7494" s="15">
        <v>7.5</v>
      </c>
    </row>
    <row r="7495" spans="4:13" x14ac:dyDescent="0.2">
      <c r="D7495" s="199" t="s">
        <v>25</v>
      </c>
      <c r="E7495" s="22" t="s">
        <v>26</v>
      </c>
      <c r="F7495" s="21"/>
      <c r="G7495" s="19">
        <v>348</v>
      </c>
      <c r="H7495" s="27">
        <v>3</v>
      </c>
      <c r="I7495" s="3">
        <v>1</v>
      </c>
      <c r="J7495" s="3">
        <v>1</v>
      </c>
      <c r="K7495" s="3">
        <v>8</v>
      </c>
      <c r="L7495" s="3">
        <v>305</v>
      </c>
      <c r="M7495" s="26">
        <v>30</v>
      </c>
    </row>
    <row r="7496" spans="4:13" x14ac:dyDescent="0.2">
      <c r="D7496" s="200"/>
      <c r="E7496" s="11"/>
      <c r="F7496" s="10"/>
      <c r="G7496" s="7">
        <v>100</v>
      </c>
      <c r="H7496" s="18">
        <v>0.86206896551699996</v>
      </c>
      <c r="I7496" s="2">
        <v>0.28735632183900001</v>
      </c>
      <c r="J7496" s="2">
        <v>0.28735632183900001</v>
      </c>
      <c r="K7496" s="2">
        <v>2.2988505747130001</v>
      </c>
      <c r="L7496" s="2">
        <v>87.643678160920004</v>
      </c>
      <c r="M7496" s="15">
        <v>8.6206896551720007</v>
      </c>
    </row>
    <row r="7497" spans="4:13" x14ac:dyDescent="0.2">
      <c r="D7497" s="200"/>
      <c r="E7497" s="4" t="s">
        <v>27</v>
      </c>
      <c r="F7497" s="5"/>
      <c r="G7497" s="6">
        <v>378</v>
      </c>
      <c r="H7497" s="8">
        <v>3</v>
      </c>
      <c r="I7497" s="1">
        <v>2</v>
      </c>
      <c r="J7497" s="1">
        <v>5</v>
      </c>
      <c r="K7497" s="1">
        <v>8</v>
      </c>
      <c r="L7497" s="1">
        <v>330</v>
      </c>
      <c r="M7497" s="9">
        <v>30</v>
      </c>
    </row>
    <row r="7498" spans="4:13" x14ac:dyDescent="0.2">
      <c r="D7498" s="200"/>
      <c r="E7498" s="11"/>
      <c r="F7498" s="10"/>
      <c r="G7498" s="7">
        <v>100</v>
      </c>
      <c r="H7498" s="18">
        <v>0.793650793651</v>
      </c>
      <c r="I7498" s="2">
        <v>0.52910052910100003</v>
      </c>
      <c r="J7498" s="2">
        <v>1.3227513227509999</v>
      </c>
      <c r="K7498" s="2">
        <v>2.1164021164019999</v>
      </c>
      <c r="L7498" s="2">
        <v>87.301587301587006</v>
      </c>
      <c r="M7498" s="15">
        <v>7.9365079365079998</v>
      </c>
    </row>
    <row r="7499" spans="4:13" x14ac:dyDescent="0.2">
      <c r="D7499" s="200"/>
      <c r="E7499" s="4" t="s">
        <v>28</v>
      </c>
      <c r="F7499" s="5"/>
      <c r="G7499" s="6">
        <v>372</v>
      </c>
      <c r="H7499" s="8">
        <v>2</v>
      </c>
      <c r="I7499" s="1">
        <v>2</v>
      </c>
      <c r="J7499" s="1">
        <v>1</v>
      </c>
      <c r="K7499" s="1">
        <v>7</v>
      </c>
      <c r="L7499" s="1">
        <v>320</v>
      </c>
      <c r="M7499" s="9">
        <v>40</v>
      </c>
    </row>
    <row r="7500" spans="4:13" x14ac:dyDescent="0.2">
      <c r="D7500" s="200"/>
      <c r="E7500" s="11"/>
      <c r="F7500" s="10"/>
      <c r="G7500" s="7">
        <v>100</v>
      </c>
      <c r="H7500" s="18">
        <v>0.53763440860199996</v>
      </c>
      <c r="I7500" s="2">
        <v>0.53763440860199996</v>
      </c>
      <c r="J7500" s="2">
        <v>0.26881720430099998</v>
      </c>
      <c r="K7500" s="2">
        <v>1.8817204301079999</v>
      </c>
      <c r="L7500" s="2">
        <v>86.021505376343995</v>
      </c>
      <c r="M7500" s="15">
        <v>10.752688172042999</v>
      </c>
    </row>
    <row r="7501" spans="4:13" x14ac:dyDescent="0.2">
      <c r="D7501" s="200"/>
      <c r="E7501" s="4" t="s">
        <v>29</v>
      </c>
      <c r="F7501" s="5"/>
      <c r="G7501" s="6">
        <v>102</v>
      </c>
      <c r="H7501" s="8">
        <v>0</v>
      </c>
      <c r="I7501" s="1">
        <v>0</v>
      </c>
      <c r="J7501" s="1">
        <v>0</v>
      </c>
      <c r="K7501" s="1">
        <v>1</v>
      </c>
      <c r="L7501" s="1">
        <v>94</v>
      </c>
      <c r="M7501" s="9">
        <v>7</v>
      </c>
    </row>
    <row r="7502" spans="4:13" x14ac:dyDescent="0.2">
      <c r="D7502" s="200"/>
      <c r="E7502" s="11"/>
      <c r="F7502" s="10"/>
      <c r="G7502" s="7">
        <v>100</v>
      </c>
      <c r="H7502" s="53">
        <v>0</v>
      </c>
      <c r="I7502" s="16">
        <v>0</v>
      </c>
      <c r="J7502" s="16">
        <v>0</v>
      </c>
      <c r="K7502" s="2">
        <v>0.98039215686299996</v>
      </c>
      <c r="L7502" s="2">
        <v>92.156862745097996</v>
      </c>
      <c r="M7502" s="15">
        <v>6.8627450980390003</v>
      </c>
    </row>
    <row r="7503" spans="4:13" x14ac:dyDescent="0.2">
      <c r="D7503" s="199" t="s">
        <v>30</v>
      </c>
      <c r="E7503" s="22" t="s">
        <v>31</v>
      </c>
      <c r="F7503" s="21"/>
      <c r="G7503" s="19">
        <v>592</v>
      </c>
      <c r="H7503" s="27">
        <v>6</v>
      </c>
      <c r="I7503" s="3">
        <v>2</v>
      </c>
      <c r="J7503" s="3">
        <v>3</v>
      </c>
      <c r="K7503" s="3">
        <v>17</v>
      </c>
      <c r="L7503" s="3">
        <v>517</v>
      </c>
      <c r="M7503" s="26">
        <v>47</v>
      </c>
    </row>
    <row r="7504" spans="4:13" x14ac:dyDescent="0.2">
      <c r="D7504" s="200"/>
      <c r="E7504" s="11"/>
      <c r="F7504" s="10"/>
      <c r="G7504" s="7">
        <v>100</v>
      </c>
      <c r="H7504" s="18">
        <v>1.0135135135140001</v>
      </c>
      <c r="I7504" s="2">
        <v>0.33783783783799998</v>
      </c>
      <c r="J7504" s="2">
        <v>0.50675675675700005</v>
      </c>
      <c r="K7504" s="2">
        <v>2.8716216216219999</v>
      </c>
      <c r="L7504" s="2">
        <v>87.331081081080995</v>
      </c>
      <c r="M7504" s="15">
        <v>7.9391891891890003</v>
      </c>
    </row>
    <row r="7505" spans="4:13" x14ac:dyDescent="0.2">
      <c r="D7505" s="200"/>
      <c r="E7505" s="4" t="s">
        <v>32</v>
      </c>
      <c r="F7505" s="5"/>
      <c r="G7505" s="6">
        <v>608</v>
      </c>
      <c r="H7505" s="8">
        <v>2</v>
      </c>
      <c r="I7505" s="1">
        <v>3</v>
      </c>
      <c r="J7505" s="1">
        <v>4</v>
      </c>
      <c r="K7505" s="1">
        <v>7</v>
      </c>
      <c r="L7505" s="1">
        <v>532</v>
      </c>
      <c r="M7505" s="9">
        <v>60</v>
      </c>
    </row>
    <row r="7506" spans="4:13" x14ac:dyDescent="0.2">
      <c r="D7506" s="200"/>
      <c r="E7506" s="11"/>
      <c r="F7506" s="10"/>
      <c r="G7506" s="7">
        <v>100</v>
      </c>
      <c r="H7506" s="18">
        <v>0.32894736842099997</v>
      </c>
      <c r="I7506" s="2">
        <v>0.49342105263199998</v>
      </c>
      <c r="J7506" s="2">
        <v>0.65789473684199995</v>
      </c>
      <c r="K7506" s="2">
        <v>1.151315789474</v>
      </c>
      <c r="L7506" s="2">
        <v>87.5</v>
      </c>
      <c r="M7506" s="15">
        <v>9.8684210526319998</v>
      </c>
    </row>
    <row r="7507" spans="4:13" x14ac:dyDescent="0.2">
      <c r="D7507" s="199" t="s">
        <v>33</v>
      </c>
      <c r="E7507" s="22" t="s">
        <v>34</v>
      </c>
      <c r="F7507" s="21"/>
      <c r="G7507" s="19">
        <v>74</v>
      </c>
      <c r="H7507" s="27">
        <v>1</v>
      </c>
      <c r="I7507" s="3">
        <v>0</v>
      </c>
      <c r="J7507" s="3">
        <v>0</v>
      </c>
      <c r="K7507" s="3">
        <v>1</v>
      </c>
      <c r="L7507" s="3">
        <v>69</v>
      </c>
      <c r="M7507" s="26">
        <v>3</v>
      </c>
    </row>
    <row r="7508" spans="4:13" x14ac:dyDescent="0.2">
      <c r="D7508" s="200"/>
      <c r="E7508" s="11"/>
      <c r="F7508" s="10"/>
      <c r="G7508" s="7">
        <v>100</v>
      </c>
      <c r="H7508" s="18">
        <v>1.351351351351</v>
      </c>
      <c r="I7508" s="16">
        <v>0</v>
      </c>
      <c r="J7508" s="16">
        <v>0</v>
      </c>
      <c r="K7508" s="2">
        <v>1.351351351351</v>
      </c>
      <c r="L7508" s="25">
        <v>93.243243243243001</v>
      </c>
      <c r="M7508" s="15">
        <v>4.0540540540540002</v>
      </c>
    </row>
    <row r="7509" spans="4:13" x14ac:dyDescent="0.2">
      <c r="D7509" s="200"/>
      <c r="E7509" s="4" t="s">
        <v>35</v>
      </c>
      <c r="F7509" s="5"/>
      <c r="G7509" s="6">
        <v>148</v>
      </c>
      <c r="H7509" s="8">
        <v>2</v>
      </c>
      <c r="I7509" s="1">
        <v>2</v>
      </c>
      <c r="J7509" s="1">
        <v>2</v>
      </c>
      <c r="K7509" s="1">
        <v>3</v>
      </c>
      <c r="L7509" s="1">
        <v>131</v>
      </c>
      <c r="M7509" s="9">
        <v>8</v>
      </c>
    </row>
    <row r="7510" spans="4:13" x14ac:dyDescent="0.2">
      <c r="D7510" s="200"/>
      <c r="E7510" s="11"/>
      <c r="F7510" s="10"/>
      <c r="G7510" s="7">
        <v>100</v>
      </c>
      <c r="H7510" s="18">
        <v>1.351351351351</v>
      </c>
      <c r="I7510" s="2">
        <v>1.351351351351</v>
      </c>
      <c r="J7510" s="2">
        <v>1.351351351351</v>
      </c>
      <c r="K7510" s="2">
        <v>2.0270270270270001</v>
      </c>
      <c r="L7510" s="2">
        <v>88.513513513513999</v>
      </c>
      <c r="M7510" s="15">
        <v>5.4054054054050003</v>
      </c>
    </row>
    <row r="7511" spans="4:13" x14ac:dyDescent="0.2">
      <c r="D7511" s="200"/>
      <c r="E7511" s="4" t="s">
        <v>36</v>
      </c>
      <c r="F7511" s="5"/>
      <c r="G7511" s="6">
        <v>187</v>
      </c>
      <c r="H7511" s="8">
        <v>1</v>
      </c>
      <c r="I7511" s="1">
        <v>1</v>
      </c>
      <c r="J7511" s="1">
        <v>0</v>
      </c>
      <c r="K7511" s="1">
        <v>8</v>
      </c>
      <c r="L7511" s="1">
        <v>167</v>
      </c>
      <c r="M7511" s="9">
        <v>10</v>
      </c>
    </row>
    <row r="7512" spans="4:13" x14ac:dyDescent="0.2">
      <c r="D7512" s="200"/>
      <c r="E7512" s="11"/>
      <c r="F7512" s="10"/>
      <c r="G7512" s="7">
        <v>100</v>
      </c>
      <c r="H7512" s="18">
        <v>0.53475935828900001</v>
      </c>
      <c r="I7512" s="2">
        <v>0.53475935828900001</v>
      </c>
      <c r="J7512" s="16">
        <v>0</v>
      </c>
      <c r="K7512" s="2">
        <v>4.2780748663099999</v>
      </c>
      <c r="L7512" s="2">
        <v>89.304812834225004</v>
      </c>
      <c r="M7512" s="15">
        <v>5.3475935828879999</v>
      </c>
    </row>
    <row r="7513" spans="4:13" x14ac:dyDescent="0.2">
      <c r="D7513" s="200"/>
      <c r="E7513" s="4" t="s">
        <v>37</v>
      </c>
      <c r="F7513" s="5"/>
      <c r="G7513" s="6">
        <v>221</v>
      </c>
      <c r="H7513" s="8">
        <v>2</v>
      </c>
      <c r="I7513" s="1">
        <v>1</v>
      </c>
      <c r="J7513" s="1">
        <v>1</v>
      </c>
      <c r="K7513" s="1">
        <v>4</v>
      </c>
      <c r="L7513" s="1">
        <v>200</v>
      </c>
      <c r="M7513" s="9">
        <v>13</v>
      </c>
    </row>
    <row r="7514" spans="4:13" x14ac:dyDescent="0.2">
      <c r="D7514" s="200"/>
      <c r="E7514" s="11"/>
      <c r="F7514" s="10"/>
      <c r="G7514" s="7">
        <v>100</v>
      </c>
      <c r="H7514" s="18">
        <v>0.904977375566</v>
      </c>
      <c r="I7514" s="2">
        <v>0.452488687783</v>
      </c>
      <c r="J7514" s="2">
        <v>0.452488687783</v>
      </c>
      <c r="K7514" s="2">
        <v>1.8099547511309999</v>
      </c>
      <c r="L7514" s="2">
        <v>90.497737556561006</v>
      </c>
      <c r="M7514" s="15">
        <v>5.8823529411760003</v>
      </c>
    </row>
    <row r="7515" spans="4:13" x14ac:dyDescent="0.2">
      <c r="D7515" s="200"/>
      <c r="E7515" s="4" t="s">
        <v>38</v>
      </c>
      <c r="F7515" s="5"/>
      <c r="G7515" s="6">
        <v>186</v>
      </c>
      <c r="H7515" s="8">
        <v>1</v>
      </c>
      <c r="I7515" s="1">
        <v>1</v>
      </c>
      <c r="J7515" s="1">
        <v>2</v>
      </c>
      <c r="K7515" s="1">
        <v>4</v>
      </c>
      <c r="L7515" s="1">
        <v>166</v>
      </c>
      <c r="M7515" s="9">
        <v>12</v>
      </c>
    </row>
    <row r="7516" spans="4:13" x14ac:dyDescent="0.2">
      <c r="D7516" s="200"/>
      <c r="E7516" s="11"/>
      <c r="F7516" s="10"/>
      <c r="G7516" s="7">
        <v>100</v>
      </c>
      <c r="H7516" s="18">
        <v>0.53763440860199996</v>
      </c>
      <c r="I7516" s="2">
        <v>0.53763440860199996</v>
      </c>
      <c r="J7516" s="2">
        <v>1.0752688172039999</v>
      </c>
      <c r="K7516" s="2">
        <v>2.1505376344089999</v>
      </c>
      <c r="L7516" s="2">
        <v>89.247311827957006</v>
      </c>
      <c r="M7516" s="15">
        <v>6.4516129032259997</v>
      </c>
    </row>
    <row r="7517" spans="4:13" x14ac:dyDescent="0.2">
      <c r="D7517" s="200"/>
      <c r="E7517" s="4" t="s">
        <v>39</v>
      </c>
      <c r="F7517" s="5"/>
      <c r="G7517" s="6">
        <v>223</v>
      </c>
      <c r="H7517" s="8">
        <v>0</v>
      </c>
      <c r="I7517" s="1">
        <v>0</v>
      </c>
      <c r="J7517" s="1">
        <v>1</v>
      </c>
      <c r="K7517" s="1">
        <v>2</v>
      </c>
      <c r="L7517" s="1">
        <v>187</v>
      </c>
      <c r="M7517" s="9">
        <v>33</v>
      </c>
    </row>
    <row r="7518" spans="4:13" x14ac:dyDescent="0.2">
      <c r="D7518" s="200"/>
      <c r="E7518" s="11"/>
      <c r="F7518" s="10"/>
      <c r="G7518" s="7">
        <v>100</v>
      </c>
      <c r="H7518" s="53">
        <v>0</v>
      </c>
      <c r="I7518" s="16">
        <v>0</v>
      </c>
      <c r="J7518" s="2">
        <v>0.44843049327399997</v>
      </c>
      <c r="K7518" s="2">
        <v>0.89686098654699997</v>
      </c>
      <c r="L7518" s="2">
        <v>83.856502242152004</v>
      </c>
      <c r="M7518" s="85">
        <v>14.798206278026999</v>
      </c>
    </row>
    <row r="7519" spans="4:13" x14ac:dyDescent="0.2">
      <c r="D7519" s="200"/>
      <c r="E7519" s="4" t="s">
        <v>40</v>
      </c>
      <c r="F7519" s="5"/>
      <c r="G7519" s="6">
        <v>161</v>
      </c>
      <c r="H7519" s="8">
        <v>1</v>
      </c>
      <c r="I7519" s="1">
        <v>0</v>
      </c>
      <c r="J7519" s="1">
        <v>1</v>
      </c>
      <c r="K7519" s="1">
        <v>2</v>
      </c>
      <c r="L7519" s="1">
        <v>129</v>
      </c>
      <c r="M7519" s="9">
        <v>28</v>
      </c>
    </row>
    <row r="7520" spans="4:13" x14ac:dyDescent="0.2">
      <c r="D7520" s="201"/>
      <c r="E7520" s="45"/>
      <c r="F7520" s="51"/>
      <c r="G7520" s="81">
        <v>100</v>
      </c>
      <c r="H7520" s="115">
        <v>0.62111801242200004</v>
      </c>
      <c r="I7520" s="62">
        <v>0</v>
      </c>
      <c r="J7520" s="64">
        <v>0.62111801242200004</v>
      </c>
      <c r="K7520" s="64">
        <v>1.242236024845</v>
      </c>
      <c r="L7520" s="126">
        <v>80.124223602483994</v>
      </c>
      <c r="M7520" s="154">
        <v>17.391304347826001</v>
      </c>
    </row>
    <row r="7522" spans="2:13" x14ac:dyDescent="0.2">
      <c r="B7522" s="40" t="str">
        <f xml:space="preserve"> HYPERLINK("#'目次'!B188", "[182]")</f>
        <v>[182]</v>
      </c>
      <c r="C7522" s="23" t="s">
        <v>316</v>
      </c>
    </row>
    <row r="7525" spans="2:13" x14ac:dyDescent="0.2">
      <c r="C7525" s="23" t="s">
        <v>48</v>
      </c>
    </row>
    <row r="7526" spans="2:13" x14ac:dyDescent="0.2">
      <c r="D7526" s="195"/>
      <c r="E7526" s="196"/>
      <c r="F7526" s="196"/>
      <c r="G7526" s="37" t="s">
        <v>15</v>
      </c>
      <c r="H7526" s="33" t="s">
        <v>306</v>
      </c>
      <c r="I7526" s="13" t="s">
        <v>307</v>
      </c>
      <c r="J7526" s="13" t="s">
        <v>308</v>
      </c>
      <c r="K7526" s="13" t="s">
        <v>309</v>
      </c>
      <c r="L7526" s="13" t="s">
        <v>310</v>
      </c>
      <c r="M7526" s="38" t="s">
        <v>18</v>
      </c>
    </row>
    <row r="7527" spans="2:13" x14ac:dyDescent="0.2">
      <c r="D7527" s="197"/>
      <c r="E7527" s="198"/>
      <c r="F7527" s="198"/>
      <c r="G7527" s="35"/>
      <c r="H7527" s="39"/>
      <c r="I7527" s="14"/>
      <c r="J7527" s="14"/>
      <c r="K7527" s="14"/>
      <c r="L7527" s="14"/>
      <c r="M7527" s="34"/>
    </row>
    <row r="7528" spans="2:13" x14ac:dyDescent="0.2">
      <c r="D7528" s="78"/>
      <c r="E7528" s="79" t="s">
        <v>15</v>
      </c>
      <c r="F7528" s="66"/>
      <c r="G7528" s="36">
        <v>1200</v>
      </c>
      <c r="H7528" s="17">
        <v>8</v>
      </c>
      <c r="I7528" s="17">
        <v>5</v>
      </c>
      <c r="J7528" s="17">
        <v>7</v>
      </c>
      <c r="K7528" s="17">
        <v>24</v>
      </c>
      <c r="L7528" s="17">
        <v>1049</v>
      </c>
      <c r="M7528" s="47">
        <v>107</v>
      </c>
    </row>
    <row r="7529" spans="2:13" x14ac:dyDescent="0.2">
      <c r="D7529" s="45"/>
      <c r="E7529" s="51"/>
      <c r="F7529" s="67"/>
      <c r="G7529" s="7">
        <v>100</v>
      </c>
      <c r="H7529" s="2">
        <v>0.66666666666700003</v>
      </c>
      <c r="I7529" s="2">
        <v>0.41666666666699997</v>
      </c>
      <c r="J7529" s="2">
        <v>0.58333333333299997</v>
      </c>
      <c r="K7529" s="2">
        <v>2</v>
      </c>
      <c r="L7529" s="2">
        <v>87.416666666666998</v>
      </c>
      <c r="M7529" s="15">
        <v>8.916666666667</v>
      </c>
    </row>
    <row r="7530" spans="2:13" x14ac:dyDescent="0.2">
      <c r="D7530" s="199" t="s">
        <v>49</v>
      </c>
      <c r="E7530" s="22" t="s">
        <v>50</v>
      </c>
      <c r="F7530" s="21"/>
      <c r="G7530" s="19">
        <v>15</v>
      </c>
      <c r="H7530" s="27">
        <v>0</v>
      </c>
      <c r="I7530" s="3">
        <v>0</v>
      </c>
      <c r="J7530" s="3">
        <v>0</v>
      </c>
      <c r="K7530" s="3">
        <v>0</v>
      </c>
      <c r="L7530" s="3">
        <v>15</v>
      </c>
      <c r="M7530" s="26">
        <v>0</v>
      </c>
    </row>
    <row r="7531" spans="2:13" x14ac:dyDescent="0.2">
      <c r="D7531" s="200"/>
      <c r="E7531" s="11"/>
      <c r="F7531" s="10"/>
      <c r="G7531" s="7">
        <v>100</v>
      </c>
      <c r="H7531" s="53">
        <v>0</v>
      </c>
      <c r="I7531" s="16">
        <v>0</v>
      </c>
      <c r="J7531" s="16">
        <v>0</v>
      </c>
      <c r="K7531" s="16">
        <v>0</v>
      </c>
      <c r="L7531" s="41">
        <v>100</v>
      </c>
      <c r="M7531" s="110">
        <v>0</v>
      </c>
    </row>
    <row r="7532" spans="2:13" x14ac:dyDescent="0.2">
      <c r="D7532" s="200"/>
      <c r="E7532" s="4" t="s">
        <v>51</v>
      </c>
      <c r="F7532" s="5"/>
      <c r="G7532" s="6">
        <v>142</v>
      </c>
      <c r="H7532" s="8">
        <v>1</v>
      </c>
      <c r="I7532" s="1">
        <v>0</v>
      </c>
      <c r="J7532" s="1">
        <v>1</v>
      </c>
      <c r="K7532" s="1">
        <v>3</v>
      </c>
      <c r="L7532" s="1">
        <v>121</v>
      </c>
      <c r="M7532" s="9">
        <v>16</v>
      </c>
    </row>
    <row r="7533" spans="2:13" x14ac:dyDescent="0.2">
      <c r="D7533" s="200"/>
      <c r="E7533" s="11"/>
      <c r="F7533" s="10"/>
      <c r="G7533" s="7">
        <v>100</v>
      </c>
      <c r="H7533" s="18">
        <v>0.70422535211299997</v>
      </c>
      <c r="I7533" s="16">
        <v>0</v>
      </c>
      <c r="J7533" s="2">
        <v>0.70422535211299997</v>
      </c>
      <c r="K7533" s="2">
        <v>2.112676056338</v>
      </c>
      <c r="L7533" s="2">
        <v>85.211267605634006</v>
      </c>
      <c r="M7533" s="15">
        <v>11.267605633803001</v>
      </c>
    </row>
    <row r="7534" spans="2:13" x14ac:dyDescent="0.2">
      <c r="D7534" s="200"/>
      <c r="E7534" s="4" t="s">
        <v>52</v>
      </c>
      <c r="F7534" s="5"/>
      <c r="G7534" s="6">
        <v>26</v>
      </c>
      <c r="H7534" s="8">
        <v>1</v>
      </c>
      <c r="I7534" s="1">
        <v>0</v>
      </c>
      <c r="J7534" s="1">
        <v>0</v>
      </c>
      <c r="K7534" s="1">
        <v>0</v>
      </c>
      <c r="L7534" s="1">
        <v>23</v>
      </c>
      <c r="M7534" s="9">
        <v>2</v>
      </c>
    </row>
    <row r="7535" spans="2:13" x14ac:dyDescent="0.2">
      <c r="D7535" s="200"/>
      <c r="E7535" s="11"/>
      <c r="F7535" s="10"/>
      <c r="G7535" s="7">
        <v>100</v>
      </c>
      <c r="H7535" s="18">
        <v>3.8461538461539999</v>
      </c>
      <c r="I7535" s="16">
        <v>0</v>
      </c>
      <c r="J7535" s="16">
        <v>0</v>
      </c>
      <c r="K7535" s="16">
        <v>0</v>
      </c>
      <c r="L7535" s="2">
        <v>88.461538461537998</v>
      </c>
      <c r="M7535" s="15">
        <v>7.6923076923079998</v>
      </c>
    </row>
    <row r="7536" spans="2:13" x14ac:dyDescent="0.2">
      <c r="D7536" s="200"/>
      <c r="E7536" s="4" t="s">
        <v>53</v>
      </c>
      <c r="F7536" s="5"/>
      <c r="G7536" s="6">
        <v>41</v>
      </c>
      <c r="H7536" s="8">
        <v>0</v>
      </c>
      <c r="I7536" s="1">
        <v>1</v>
      </c>
      <c r="J7536" s="1">
        <v>0</v>
      </c>
      <c r="K7536" s="1">
        <v>1</v>
      </c>
      <c r="L7536" s="1">
        <v>35</v>
      </c>
      <c r="M7536" s="9">
        <v>4</v>
      </c>
    </row>
    <row r="7537" spans="4:13" x14ac:dyDescent="0.2">
      <c r="D7537" s="200"/>
      <c r="E7537" s="11"/>
      <c r="F7537" s="10"/>
      <c r="G7537" s="7">
        <v>100</v>
      </c>
      <c r="H7537" s="53">
        <v>0</v>
      </c>
      <c r="I7537" s="2">
        <v>2.4390243902440001</v>
      </c>
      <c r="J7537" s="16">
        <v>0</v>
      </c>
      <c r="K7537" s="2">
        <v>2.4390243902440001</v>
      </c>
      <c r="L7537" s="2">
        <v>85.365853658537006</v>
      </c>
      <c r="M7537" s="15">
        <v>9.7560975609760003</v>
      </c>
    </row>
    <row r="7538" spans="4:13" x14ac:dyDescent="0.2">
      <c r="D7538" s="200"/>
      <c r="E7538" s="4" t="s">
        <v>54</v>
      </c>
      <c r="F7538" s="5"/>
      <c r="G7538" s="6">
        <v>226</v>
      </c>
      <c r="H7538" s="8">
        <v>0</v>
      </c>
      <c r="I7538" s="1">
        <v>1</v>
      </c>
      <c r="J7538" s="1">
        <v>2</v>
      </c>
      <c r="K7538" s="1">
        <v>7</v>
      </c>
      <c r="L7538" s="1">
        <v>199</v>
      </c>
      <c r="M7538" s="9">
        <v>17</v>
      </c>
    </row>
    <row r="7539" spans="4:13" x14ac:dyDescent="0.2">
      <c r="D7539" s="200"/>
      <c r="E7539" s="11"/>
      <c r="F7539" s="10"/>
      <c r="G7539" s="7">
        <v>100</v>
      </c>
      <c r="H7539" s="53">
        <v>0</v>
      </c>
      <c r="I7539" s="2">
        <v>0.44247787610599998</v>
      </c>
      <c r="J7539" s="2">
        <v>0.88495575221199996</v>
      </c>
      <c r="K7539" s="2">
        <v>3.0973451327429999</v>
      </c>
      <c r="L7539" s="2">
        <v>88.053097345132997</v>
      </c>
      <c r="M7539" s="15">
        <v>7.5221238938050003</v>
      </c>
    </row>
    <row r="7540" spans="4:13" x14ac:dyDescent="0.2">
      <c r="D7540" s="200"/>
      <c r="E7540" s="4" t="s">
        <v>55</v>
      </c>
      <c r="F7540" s="5"/>
      <c r="G7540" s="6">
        <v>125</v>
      </c>
      <c r="H7540" s="8">
        <v>0</v>
      </c>
      <c r="I7540" s="1">
        <v>0</v>
      </c>
      <c r="J7540" s="1">
        <v>1</v>
      </c>
      <c r="K7540" s="1">
        <v>3</v>
      </c>
      <c r="L7540" s="1">
        <v>114</v>
      </c>
      <c r="M7540" s="9">
        <v>7</v>
      </c>
    </row>
    <row r="7541" spans="4:13" x14ac:dyDescent="0.2">
      <c r="D7541" s="200"/>
      <c r="E7541" s="11"/>
      <c r="F7541" s="10"/>
      <c r="G7541" s="7">
        <v>100</v>
      </c>
      <c r="H7541" s="53">
        <v>0</v>
      </c>
      <c r="I7541" s="16">
        <v>0</v>
      </c>
      <c r="J7541" s="2">
        <v>0.8</v>
      </c>
      <c r="K7541" s="2">
        <v>2.4</v>
      </c>
      <c r="L7541" s="2">
        <v>91.2</v>
      </c>
      <c r="M7541" s="15">
        <v>5.6</v>
      </c>
    </row>
    <row r="7542" spans="4:13" x14ac:dyDescent="0.2">
      <c r="D7542" s="200"/>
      <c r="E7542" s="4" t="s">
        <v>56</v>
      </c>
      <c r="F7542" s="5"/>
      <c r="G7542" s="6">
        <v>190</v>
      </c>
      <c r="H7542" s="8">
        <v>1</v>
      </c>
      <c r="I7542" s="1">
        <v>0</v>
      </c>
      <c r="J7542" s="1">
        <v>2</v>
      </c>
      <c r="K7542" s="1">
        <v>4</v>
      </c>
      <c r="L7542" s="1">
        <v>169</v>
      </c>
      <c r="M7542" s="9">
        <v>14</v>
      </c>
    </row>
    <row r="7543" spans="4:13" x14ac:dyDescent="0.2">
      <c r="D7543" s="200"/>
      <c r="E7543" s="11"/>
      <c r="F7543" s="10"/>
      <c r="G7543" s="7">
        <v>100</v>
      </c>
      <c r="H7543" s="18">
        <v>0.52631578947400004</v>
      </c>
      <c r="I7543" s="16">
        <v>0</v>
      </c>
      <c r="J7543" s="2">
        <v>1.052631578947</v>
      </c>
      <c r="K7543" s="2">
        <v>2.1052631578950001</v>
      </c>
      <c r="L7543" s="2">
        <v>88.947368421053</v>
      </c>
      <c r="M7543" s="15">
        <v>7.3684210526319998</v>
      </c>
    </row>
    <row r="7544" spans="4:13" x14ac:dyDescent="0.2">
      <c r="D7544" s="200"/>
      <c r="E7544" s="4" t="s">
        <v>57</v>
      </c>
      <c r="F7544" s="5"/>
      <c r="G7544" s="6">
        <v>185</v>
      </c>
      <c r="H7544" s="8">
        <v>0</v>
      </c>
      <c r="I7544" s="1">
        <v>1</v>
      </c>
      <c r="J7544" s="1">
        <v>1</v>
      </c>
      <c r="K7544" s="1">
        <v>1</v>
      </c>
      <c r="L7544" s="1">
        <v>165</v>
      </c>
      <c r="M7544" s="9">
        <v>17</v>
      </c>
    </row>
    <row r="7545" spans="4:13" x14ac:dyDescent="0.2">
      <c r="D7545" s="200"/>
      <c r="E7545" s="11"/>
      <c r="F7545" s="10"/>
      <c r="G7545" s="7">
        <v>100</v>
      </c>
      <c r="H7545" s="53">
        <v>0</v>
      </c>
      <c r="I7545" s="2">
        <v>0.54054054054099998</v>
      </c>
      <c r="J7545" s="2">
        <v>0.54054054054099998</v>
      </c>
      <c r="K7545" s="2">
        <v>0.54054054054099998</v>
      </c>
      <c r="L7545" s="2">
        <v>89.189189189188994</v>
      </c>
      <c r="M7545" s="15">
        <v>9.1891891891889994</v>
      </c>
    </row>
    <row r="7546" spans="4:13" x14ac:dyDescent="0.2">
      <c r="D7546" s="200"/>
      <c r="E7546" s="4" t="s">
        <v>58</v>
      </c>
      <c r="F7546" s="5"/>
      <c r="G7546" s="6">
        <v>113</v>
      </c>
      <c r="H7546" s="8">
        <v>3</v>
      </c>
      <c r="I7546" s="1">
        <v>2</v>
      </c>
      <c r="J7546" s="1">
        <v>0</v>
      </c>
      <c r="K7546" s="1">
        <v>1</v>
      </c>
      <c r="L7546" s="1">
        <v>102</v>
      </c>
      <c r="M7546" s="9">
        <v>5</v>
      </c>
    </row>
    <row r="7547" spans="4:13" x14ac:dyDescent="0.2">
      <c r="D7547" s="200"/>
      <c r="E7547" s="11"/>
      <c r="F7547" s="10"/>
      <c r="G7547" s="7">
        <v>100</v>
      </c>
      <c r="H7547" s="18">
        <v>2.654867256637</v>
      </c>
      <c r="I7547" s="2">
        <v>1.769911504425</v>
      </c>
      <c r="J7547" s="16">
        <v>0</v>
      </c>
      <c r="K7547" s="2">
        <v>0.88495575221199996</v>
      </c>
      <c r="L7547" s="2">
        <v>90.265486725664005</v>
      </c>
      <c r="M7547" s="15">
        <v>4.424778761062</v>
      </c>
    </row>
    <row r="7548" spans="4:13" x14ac:dyDescent="0.2">
      <c r="D7548" s="200"/>
      <c r="E7548" s="4" t="s">
        <v>59</v>
      </c>
      <c r="F7548" s="5"/>
      <c r="G7548" s="6">
        <v>136</v>
      </c>
      <c r="H7548" s="8">
        <v>2</v>
      </c>
      <c r="I7548" s="1">
        <v>0</v>
      </c>
      <c r="J7548" s="1">
        <v>0</v>
      </c>
      <c r="K7548" s="1">
        <v>4</v>
      </c>
      <c r="L7548" s="1">
        <v>106</v>
      </c>
      <c r="M7548" s="9">
        <v>24</v>
      </c>
    </row>
    <row r="7549" spans="4:13" x14ac:dyDescent="0.2">
      <c r="D7549" s="200"/>
      <c r="E7549" s="11"/>
      <c r="F7549" s="10"/>
      <c r="G7549" s="7">
        <v>100</v>
      </c>
      <c r="H7549" s="18">
        <v>1.4705882352940001</v>
      </c>
      <c r="I7549" s="16">
        <v>0</v>
      </c>
      <c r="J7549" s="16">
        <v>0</v>
      </c>
      <c r="K7549" s="2">
        <v>2.9411764705880001</v>
      </c>
      <c r="L7549" s="30">
        <v>77.941176470588005</v>
      </c>
      <c r="M7549" s="85">
        <v>17.647058823529001</v>
      </c>
    </row>
    <row r="7550" spans="4:13" x14ac:dyDescent="0.2">
      <c r="D7550" s="199" t="s">
        <v>60</v>
      </c>
      <c r="E7550" s="22" t="s">
        <v>61</v>
      </c>
      <c r="F7550" s="21"/>
      <c r="G7550" s="19">
        <v>205</v>
      </c>
      <c r="H7550" s="27">
        <v>2</v>
      </c>
      <c r="I7550" s="3">
        <v>0</v>
      </c>
      <c r="J7550" s="3">
        <v>1</v>
      </c>
      <c r="K7550" s="3">
        <v>5</v>
      </c>
      <c r="L7550" s="3">
        <v>174</v>
      </c>
      <c r="M7550" s="26">
        <v>23</v>
      </c>
    </row>
    <row r="7551" spans="4:13" x14ac:dyDescent="0.2">
      <c r="D7551" s="200"/>
      <c r="E7551" s="11"/>
      <c r="F7551" s="10"/>
      <c r="G7551" s="7">
        <v>100</v>
      </c>
      <c r="H7551" s="18">
        <v>0.97560975609800005</v>
      </c>
      <c r="I7551" s="16">
        <v>0</v>
      </c>
      <c r="J7551" s="2">
        <v>0.48780487804900002</v>
      </c>
      <c r="K7551" s="2">
        <v>2.4390243902440001</v>
      </c>
      <c r="L7551" s="2">
        <v>84.878048780488001</v>
      </c>
      <c r="M7551" s="15">
        <v>11.219512195122</v>
      </c>
    </row>
    <row r="7552" spans="4:13" x14ac:dyDescent="0.2">
      <c r="D7552" s="200"/>
      <c r="E7552" s="4" t="s">
        <v>62</v>
      </c>
      <c r="F7552" s="5"/>
      <c r="G7552" s="6">
        <v>160</v>
      </c>
      <c r="H7552" s="8">
        <v>0</v>
      </c>
      <c r="I7552" s="1">
        <v>0</v>
      </c>
      <c r="J7552" s="1">
        <v>0</v>
      </c>
      <c r="K7552" s="1">
        <v>8</v>
      </c>
      <c r="L7552" s="1">
        <v>137</v>
      </c>
      <c r="M7552" s="9">
        <v>15</v>
      </c>
    </row>
    <row r="7553" spans="4:13" x14ac:dyDescent="0.2">
      <c r="D7553" s="200"/>
      <c r="E7553" s="11"/>
      <c r="F7553" s="10"/>
      <c r="G7553" s="7">
        <v>100</v>
      </c>
      <c r="H7553" s="53">
        <v>0</v>
      </c>
      <c r="I7553" s="16">
        <v>0</v>
      </c>
      <c r="J7553" s="16">
        <v>0</v>
      </c>
      <c r="K7553" s="2">
        <v>5</v>
      </c>
      <c r="L7553" s="2">
        <v>85.625</v>
      </c>
      <c r="M7553" s="15">
        <v>9.375</v>
      </c>
    </row>
    <row r="7554" spans="4:13" x14ac:dyDescent="0.2">
      <c r="D7554" s="200"/>
      <c r="E7554" s="4" t="s">
        <v>63</v>
      </c>
      <c r="F7554" s="5"/>
      <c r="G7554" s="6">
        <v>121</v>
      </c>
      <c r="H7554" s="8">
        <v>0</v>
      </c>
      <c r="I7554" s="1">
        <v>0</v>
      </c>
      <c r="J7554" s="1">
        <v>0</v>
      </c>
      <c r="K7554" s="1">
        <v>1</v>
      </c>
      <c r="L7554" s="1">
        <v>111</v>
      </c>
      <c r="M7554" s="9">
        <v>9</v>
      </c>
    </row>
    <row r="7555" spans="4:13" x14ac:dyDescent="0.2">
      <c r="D7555" s="200"/>
      <c r="E7555" s="11"/>
      <c r="F7555" s="10"/>
      <c r="G7555" s="7">
        <v>100</v>
      </c>
      <c r="H7555" s="53">
        <v>0</v>
      </c>
      <c r="I7555" s="16">
        <v>0</v>
      </c>
      <c r="J7555" s="16">
        <v>0</v>
      </c>
      <c r="K7555" s="2">
        <v>0.82644628099200002</v>
      </c>
      <c r="L7555" s="2">
        <v>91.735537190082994</v>
      </c>
      <c r="M7555" s="15">
        <v>7.4380165289260001</v>
      </c>
    </row>
    <row r="7556" spans="4:13" x14ac:dyDescent="0.2">
      <c r="D7556" s="200"/>
      <c r="E7556" s="4" t="s">
        <v>64</v>
      </c>
      <c r="F7556" s="5"/>
      <c r="G7556" s="6">
        <v>124</v>
      </c>
      <c r="H7556" s="8">
        <v>1</v>
      </c>
      <c r="I7556" s="1">
        <v>0</v>
      </c>
      <c r="J7556" s="1">
        <v>1</v>
      </c>
      <c r="K7556" s="1">
        <v>2</v>
      </c>
      <c r="L7556" s="1">
        <v>109</v>
      </c>
      <c r="M7556" s="9">
        <v>11</v>
      </c>
    </row>
    <row r="7557" spans="4:13" x14ac:dyDescent="0.2">
      <c r="D7557" s="200"/>
      <c r="E7557" s="11"/>
      <c r="F7557" s="10"/>
      <c r="G7557" s="7">
        <v>100</v>
      </c>
      <c r="H7557" s="18">
        <v>0.80645161290300005</v>
      </c>
      <c r="I7557" s="16">
        <v>0</v>
      </c>
      <c r="J7557" s="2">
        <v>0.80645161290300005</v>
      </c>
      <c r="K7557" s="2">
        <v>1.6129032258060001</v>
      </c>
      <c r="L7557" s="2">
        <v>87.903225806451999</v>
      </c>
      <c r="M7557" s="15">
        <v>8.8709677419350008</v>
      </c>
    </row>
    <row r="7558" spans="4:13" x14ac:dyDescent="0.2">
      <c r="D7558" s="200"/>
      <c r="E7558" s="4" t="s">
        <v>65</v>
      </c>
      <c r="F7558" s="5"/>
      <c r="G7558" s="6">
        <v>109</v>
      </c>
      <c r="H7558" s="8">
        <v>2</v>
      </c>
      <c r="I7558" s="1">
        <v>0</v>
      </c>
      <c r="J7558" s="1">
        <v>1</v>
      </c>
      <c r="K7558" s="1">
        <v>2</v>
      </c>
      <c r="L7558" s="1">
        <v>98</v>
      </c>
      <c r="M7558" s="9">
        <v>6</v>
      </c>
    </row>
    <row r="7559" spans="4:13" x14ac:dyDescent="0.2">
      <c r="D7559" s="200"/>
      <c r="E7559" s="11"/>
      <c r="F7559" s="10"/>
      <c r="G7559" s="7">
        <v>100</v>
      </c>
      <c r="H7559" s="18">
        <v>1.834862385321</v>
      </c>
      <c r="I7559" s="16">
        <v>0</v>
      </c>
      <c r="J7559" s="2">
        <v>0.91743119266100004</v>
      </c>
      <c r="K7559" s="2">
        <v>1.834862385321</v>
      </c>
      <c r="L7559" s="2">
        <v>89.908256880734001</v>
      </c>
      <c r="M7559" s="15">
        <v>5.5045871559629997</v>
      </c>
    </row>
    <row r="7560" spans="4:13" x14ac:dyDescent="0.2">
      <c r="D7560" s="200"/>
      <c r="E7560" s="4" t="s">
        <v>66</v>
      </c>
      <c r="F7560" s="5"/>
      <c r="G7560" s="6">
        <v>104</v>
      </c>
      <c r="H7560" s="8">
        <v>0</v>
      </c>
      <c r="I7560" s="1">
        <v>0</v>
      </c>
      <c r="J7560" s="1">
        <v>1</v>
      </c>
      <c r="K7560" s="1">
        <v>0</v>
      </c>
      <c r="L7560" s="1">
        <v>99</v>
      </c>
      <c r="M7560" s="9">
        <v>4</v>
      </c>
    </row>
    <row r="7561" spans="4:13" x14ac:dyDescent="0.2">
      <c r="D7561" s="200"/>
      <c r="E7561" s="11"/>
      <c r="F7561" s="10"/>
      <c r="G7561" s="7">
        <v>100</v>
      </c>
      <c r="H7561" s="53">
        <v>0</v>
      </c>
      <c r="I7561" s="16">
        <v>0</v>
      </c>
      <c r="J7561" s="2">
        <v>0.96153846153800004</v>
      </c>
      <c r="K7561" s="16">
        <v>0</v>
      </c>
      <c r="L7561" s="25">
        <v>95.192307692308006</v>
      </c>
      <c r="M7561" s="95">
        <v>3.8461538461539999</v>
      </c>
    </row>
    <row r="7562" spans="4:13" x14ac:dyDescent="0.2">
      <c r="D7562" s="200"/>
      <c r="E7562" s="4" t="s">
        <v>67</v>
      </c>
      <c r="F7562" s="5"/>
      <c r="G7562" s="6">
        <v>139</v>
      </c>
      <c r="H7562" s="8">
        <v>2</v>
      </c>
      <c r="I7562" s="1">
        <v>1</v>
      </c>
      <c r="J7562" s="1">
        <v>3</v>
      </c>
      <c r="K7562" s="1">
        <v>5</v>
      </c>
      <c r="L7562" s="1">
        <v>114</v>
      </c>
      <c r="M7562" s="9">
        <v>14</v>
      </c>
    </row>
    <row r="7563" spans="4:13" x14ac:dyDescent="0.2">
      <c r="D7563" s="200"/>
      <c r="E7563" s="11"/>
      <c r="F7563" s="10"/>
      <c r="G7563" s="7">
        <v>100</v>
      </c>
      <c r="H7563" s="18">
        <v>1.438848920863</v>
      </c>
      <c r="I7563" s="2">
        <v>0.71942446043200003</v>
      </c>
      <c r="J7563" s="2">
        <v>2.1582733812949999</v>
      </c>
      <c r="K7563" s="2">
        <v>3.5971223021580001</v>
      </c>
      <c r="L7563" s="30">
        <v>82.014388489208997</v>
      </c>
      <c r="M7563" s="15">
        <v>10.071942446043</v>
      </c>
    </row>
    <row r="7564" spans="4:13" x14ac:dyDescent="0.2">
      <c r="D7564" s="200"/>
      <c r="E7564" s="4" t="s">
        <v>68</v>
      </c>
      <c r="F7564" s="5"/>
      <c r="G7564" s="6">
        <v>48</v>
      </c>
      <c r="H7564" s="8">
        <v>1</v>
      </c>
      <c r="I7564" s="1">
        <v>2</v>
      </c>
      <c r="J7564" s="1">
        <v>0</v>
      </c>
      <c r="K7564" s="1">
        <v>0</v>
      </c>
      <c r="L7564" s="1">
        <v>43</v>
      </c>
      <c r="M7564" s="9">
        <v>2</v>
      </c>
    </row>
    <row r="7565" spans="4:13" x14ac:dyDescent="0.2">
      <c r="D7565" s="200"/>
      <c r="E7565" s="11"/>
      <c r="F7565" s="10"/>
      <c r="G7565" s="7">
        <v>100</v>
      </c>
      <c r="H7565" s="18">
        <v>2.083333333333</v>
      </c>
      <c r="I7565" s="2">
        <v>4.166666666667</v>
      </c>
      <c r="J7565" s="16">
        <v>0</v>
      </c>
      <c r="K7565" s="16">
        <v>0</v>
      </c>
      <c r="L7565" s="2">
        <v>89.583333333333002</v>
      </c>
      <c r="M7565" s="15">
        <v>4.166666666667</v>
      </c>
    </row>
    <row r="7566" spans="4:13" x14ac:dyDescent="0.2">
      <c r="D7566" s="200"/>
      <c r="E7566" s="4" t="s">
        <v>69</v>
      </c>
      <c r="F7566" s="5"/>
      <c r="G7566" s="6">
        <v>37</v>
      </c>
      <c r="H7566" s="8">
        <v>0</v>
      </c>
      <c r="I7566" s="1">
        <v>1</v>
      </c>
      <c r="J7566" s="1">
        <v>0</v>
      </c>
      <c r="K7566" s="1">
        <v>0</v>
      </c>
      <c r="L7566" s="1">
        <v>35</v>
      </c>
      <c r="M7566" s="9">
        <v>1</v>
      </c>
    </row>
    <row r="7567" spans="4:13" x14ac:dyDescent="0.2">
      <c r="D7567" s="200"/>
      <c r="E7567" s="11"/>
      <c r="F7567" s="10"/>
      <c r="G7567" s="7">
        <v>100</v>
      </c>
      <c r="H7567" s="53">
        <v>0</v>
      </c>
      <c r="I7567" s="2">
        <v>2.7027027027030002</v>
      </c>
      <c r="J7567" s="16">
        <v>0</v>
      </c>
      <c r="K7567" s="16">
        <v>0</v>
      </c>
      <c r="L7567" s="25">
        <v>94.594594594594994</v>
      </c>
      <c r="M7567" s="95">
        <v>2.7027027027030002</v>
      </c>
    </row>
    <row r="7568" spans="4:13" x14ac:dyDescent="0.2">
      <c r="D7568" s="199" t="s">
        <v>70</v>
      </c>
      <c r="E7568" s="22" t="s">
        <v>18</v>
      </c>
      <c r="F7568" s="21"/>
      <c r="G7568" s="19">
        <v>0</v>
      </c>
      <c r="H7568" s="27">
        <v>0</v>
      </c>
      <c r="I7568" s="3">
        <v>0</v>
      </c>
      <c r="J7568" s="3">
        <v>0</v>
      </c>
      <c r="K7568" s="3">
        <v>0</v>
      </c>
      <c r="L7568" s="3">
        <v>0</v>
      </c>
      <c r="M7568" s="26">
        <v>0</v>
      </c>
    </row>
    <row r="7569" spans="2:13" x14ac:dyDescent="0.2">
      <c r="D7569" s="201"/>
      <c r="E7569" s="45"/>
      <c r="F7569" s="51"/>
      <c r="G7569" s="119">
        <v>0</v>
      </c>
      <c r="H7569" s="118">
        <v>0</v>
      </c>
      <c r="I7569" s="62">
        <v>0</v>
      </c>
      <c r="J7569" s="62">
        <v>0</v>
      </c>
      <c r="K7569" s="62">
        <v>0</v>
      </c>
      <c r="L7569" s="83">
        <v>0</v>
      </c>
      <c r="M7569" s="146">
        <v>0</v>
      </c>
    </row>
    <row r="7571" spans="2:13" x14ac:dyDescent="0.2">
      <c r="B7571" s="40" t="str">
        <f xml:space="preserve"> HYPERLINK("#'目次'!B189", "[183]")</f>
        <v>[183]</v>
      </c>
      <c r="C7571" s="23" t="s">
        <v>316</v>
      </c>
    </row>
    <row r="7574" spans="2:13" x14ac:dyDescent="0.2">
      <c r="C7574" s="23" t="s">
        <v>73</v>
      </c>
    </row>
    <row r="7575" spans="2:13" x14ac:dyDescent="0.2">
      <c r="D7575" s="195"/>
      <c r="E7575" s="196"/>
      <c r="F7575" s="196"/>
      <c r="G7575" s="37" t="s">
        <v>15</v>
      </c>
      <c r="H7575" s="33" t="s">
        <v>306</v>
      </c>
      <c r="I7575" s="13" t="s">
        <v>307</v>
      </c>
      <c r="J7575" s="13" t="s">
        <v>308</v>
      </c>
      <c r="K7575" s="13" t="s">
        <v>309</v>
      </c>
      <c r="L7575" s="13" t="s">
        <v>310</v>
      </c>
      <c r="M7575" s="38" t="s">
        <v>18</v>
      </c>
    </row>
    <row r="7576" spans="2:13" x14ac:dyDescent="0.2">
      <c r="D7576" s="197"/>
      <c r="E7576" s="198"/>
      <c r="F7576" s="198"/>
      <c r="G7576" s="35"/>
      <c r="H7576" s="39"/>
      <c r="I7576" s="14"/>
      <c r="J7576" s="14"/>
      <c r="K7576" s="14"/>
      <c r="L7576" s="14"/>
      <c r="M7576" s="34"/>
    </row>
    <row r="7577" spans="2:13" x14ac:dyDescent="0.2">
      <c r="D7577" s="78"/>
      <c r="E7577" s="79" t="s">
        <v>15</v>
      </c>
      <c r="F7577" s="66"/>
      <c r="G7577" s="36">
        <v>1200</v>
      </c>
      <c r="H7577" s="17">
        <v>8</v>
      </c>
      <c r="I7577" s="17">
        <v>5</v>
      </c>
      <c r="J7577" s="17">
        <v>7</v>
      </c>
      <c r="K7577" s="17">
        <v>24</v>
      </c>
      <c r="L7577" s="17">
        <v>1049</v>
      </c>
      <c r="M7577" s="47">
        <v>107</v>
      </c>
    </row>
    <row r="7578" spans="2:13" x14ac:dyDescent="0.2">
      <c r="D7578" s="45"/>
      <c r="E7578" s="51"/>
      <c r="F7578" s="67"/>
      <c r="G7578" s="7">
        <v>100</v>
      </c>
      <c r="H7578" s="2">
        <v>0.66666666666700003</v>
      </c>
      <c r="I7578" s="2">
        <v>0.41666666666699997</v>
      </c>
      <c r="J7578" s="2">
        <v>0.58333333333299997</v>
      </c>
      <c r="K7578" s="2">
        <v>2</v>
      </c>
      <c r="L7578" s="2">
        <v>87.416666666666998</v>
      </c>
      <c r="M7578" s="15">
        <v>8.916666666667</v>
      </c>
    </row>
    <row r="7579" spans="2:13" x14ac:dyDescent="0.2">
      <c r="D7579" s="199" t="s">
        <v>74</v>
      </c>
      <c r="E7579" s="22" t="s">
        <v>75</v>
      </c>
      <c r="F7579" s="21"/>
      <c r="G7579" s="19">
        <v>592</v>
      </c>
      <c r="H7579" s="27">
        <v>6</v>
      </c>
      <c r="I7579" s="3">
        <v>2</v>
      </c>
      <c r="J7579" s="3">
        <v>3</v>
      </c>
      <c r="K7579" s="3">
        <v>17</v>
      </c>
      <c r="L7579" s="3">
        <v>517</v>
      </c>
      <c r="M7579" s="26">
        <v>47</v>
      </c>
    </row>
    <row r="7580" spans="2:13" x14ac:dyDescent="0.2">
      <c r="D7580" s="200"/>
      <c r="E7580" s="11"/>
      <c r="F7580" s="10"/>
      <c r="G7580" s="7">
        <v>100</v>
      </c>
      <c r="H7580" s="18">
        <v>1.0135135135140001</v>
      </c>
      <c r="I7580" s="2">
        <v>0.33783783783799998</v>
      </c>
      <c r="J7580" s="2">
        <v>0.50675675675700005</v>
      </c>
      <c r="K7580" s="2">
        <v>2.8716216216219999</v>
      </c>
      <c r="L7580" s="2">
        <v>87.331081081080995</v>
      </c>
      <c r="M7580" s="15">
        <v>7.9391891891890003</v>
      </c>
    </row>
    <row r="7581" spans="2:13" x14ac:dyDescent="0.2">
      <c r="D7581" s="200"/>
      <c r="E7581" s="4" t="s">
        <v>34</v>
      </c>
      <c r="F7581" s="5"/>
      <c r="G7581" s="6">
        <v>37</v>
      </c>
      <c r="H7581" s="8">
        <v>0</v>
      </c>
      <c r="I7581" s="1">
        <v>0</v>
      </c>
      <c r="J7581" s="1">
        <v>0</v>
      </c>
      <c r="K7581" s="1">
        <v>1</v>
      </c>
      <c r="L7581" s="1">
        <v>34</v>
      </c>
      <c r="M7581" s="9">
        <v>2</v>
      </c>
    </row>
    <row r="7582" spans="2:13" x14ac:dyDescent="0.2">
      <c r="D7582" s="200"/>
      <c r="E7582" s="11"/>
      <c r="F7582" s="10"/>
      <c r="G7582" s="7">
        <v>100</v>
      </c>
      <c r="H7582" s="53">
        <v>0</v>
      </c>
      <c r="I7582" s="16">
        <v>0</v>
      </c>
      <c r="J7582" s="16">
        <v>0</v>
      </c>
      <c r="K7582" s="2">
        <v>2.7027027027030002</v>
      </c>
      <c r="L7582" s="2">
        <v>91.891891891892001</v>
      </c>
      <c r="M7582" s="15">
        <v>5.4054054054050003</v>
      </c>
    </row>
    <row r="7583" spans="2:13" x14ac:dyDescent="0.2">
      <c r="D7583" s="200"/>
      <c r="E7583" s="4" t="s">
        <v>35</v>
      </c>
      <c r="F7583" s="5"/>
      <c r="G7583" s="6">
        <v>75</v>
      </c>
      <c r="H7583" s="8">
        <v>2</v>
      </c>
      <c r="I7583" s="1">
        <v>1</v>
      </c>
      <c r="J7583" s="1">
        <v>1</v>
      </c>
      <c r="K7583" s="1">
        <v>1</v>
      </c>
      <c r="L7583" s="1">
        <v>66</v>
      </c>
      <c r="M7583" s="9">
        <v>4</v>
      </c>
    </row>
    <row r="7584" spans="2:13" x14ac:dyDescent="0.2">
      <c r="D7584" s="200"/>
      <c r="E7584" s="11"/>
      <c r="F7584" s="10"/>
      <c r="G7584" s="7">
        <v>100</v>
      </c>
      <c r="H7584" s="18">
        <v>2.666666666667</v>
      </c>
      <c r="I7584" s="2">
        <v>1.333333333333</v>
      </c>
      <c r="J7584" s="2">
        <v>1.333333333333</v>
      </c>
      <c r="K7584" s="2">
        <v>1.333333333333</v>
      </c>
      <c r="L7584" s="2">
        <v>88</v>
      </c>
      <c r="M7584" s="15">
        <v>5.333333333333</v>
      </c>
    </row>
    <row r="7585" spans="4:13" x14ac:dyDescent="0.2">
      <c r="D7585" s="200"/>
      <c r="E7585" s="4" t="s">
        <v>36</v>
      </c>
      <c r="F7585" s="5"/>
      <c r="G7585" s="6">
        <v>95</v>
      </c>
      <c r="H7585" s="8">
        <v>1</v>
      </c>
      <c r="I7585" s="1">
        <v>0</v>
      </c>
      <c r="J7585" s="1">
        <v>0</v>
      </c>
      <c r="K7585" s="1">
        <v>5</v>
      </c>
      <c r="L7585" s="1">
        <v>82</v>
      </c>
      <c r="M7585" s="9">
        <v>7</v>
      </c>
    </row>
    <row r="7586" spans="4:13" x14ac:dyDescent="0.2">
      <c r="D7586" s="200"/>
      <c r="E7586" s="11"/>
      <c r="F7586" s="10"/>
      <c r="G7586" s="7">
        <v>100</v>
      </c>
      <c r="H7586" s="18">
        <v>1.052631578947</v>
      </c>
      <c r="I7586" s="16">
        <v>0</v>
      </c>
      <c r="J7586" s="16">
        <v>0</v>
      </c>
      <c r="K7586" s="2">
        <v>5.2631578947369997</v>
      </c>
      <c r="L7586" s="2">
        <v>86.315789473684006</v>
      </c>
      <c r="M7586" s="15">
        <v>7.3684210526319998</v>
      </c>
    </row>
    <row r="7587" spans="4:13" x14ac:dyDescent="0.2">
      <c r="D7587" s="200"/>
      <c r="E7587" s="4" t="s">
        <v>37</v>
      </c>
      <c r="F7587" s="5"/>
      <c r="G7587" s="6">
        <v>111</v>
      </c>
      <c r="H7587" s="8">
        <v>2</v>
      </c>
      <c r="I7587" s="1">
        <v>0</v>
      </c>
      <c r="J7587" s="1">
        <v>0</v>
      </c>
      <c r="K7587" s="1">
        <v>3</v>
      </c>
      <c r="L7587" s="1">
        <v>100</v>
      </c>
      <c r="M7587" s="9">
        <v>6</v>
      </c>
    </row>
    <row r="7588" spans="4:13" x14ac:dyDescent="0.2">
      <c r="D7588" s="200"/>
      <c r="E7588" s="11"/>
      <c r="F7588" s="10"/>
      <c r="G7588" s="7">
        <v>100</v>
      </c>
      <c r="H7588" s="18">
        <v>1.8018018018019999</v>
      </c>
      <c r="I7588" s="16">
        <v>0</v>
      </c>
      <c r="J7588" s="16">
        <v>0</v>
      </c>
      <c r="K7588" s="2">
        <v>2.7027027027030002</v>
      </c>
      <c r="L7588" s="2">
        <v>90.090090090090001</v>
      </c>
      <c r="M7588" s="15">
        <v>5.4054054054050003</v>
      </c>
    </row>
    <row r="7589" spans="4:13" x14ac:dyDescent="0.2">
      <c r="D7589" s="200"/>
      <c r="E7589" s="4" t="s">
        <v>38</v>
      </c>
      <c r="F7589" s="5"/>
      <c r="G7589" s="6">
        <v>93</v>
      </c>
      <c r="H7589" s="8">
        <v>0</v>
      </c>
      <c r="I7589" s="1">
        <v>1</v>
      </c>
      <c r="J7589" s="1">
        <v>1</v>
      </c>
      <c r="K7589" s="1">
        <v>4</v>
      </c>
      <c r="L7589" s="1">
        <v>82</v>
      </c>
      <c r="M7589" s="9">
        <v>5</v>
      </c>
    </row>
    <row r="7590" spans="4:13" x14ac:dyDescent="0.2">
      <c r="D7590" s="200"/>
      <c r="E7590" s="11"/>
      <c r="F7590" s="10"/>
      <c r="G7590" s="7">
        <v>100</v>
      </c>
      <c r="H7590" s="53">
        <v>0</v>
      </c>
      <c r="I7590" s="2">
        <v>1.0752688172039999</v>
      </c>
      <c r="J7590" s="2">
        <v>1.0752688172039999</v>
      </c>
      <c r="K7590" s="2">
        <v>4.3010752688169998</v>
      </c>
      <c r="L7590" s="2">
        <v>88.172043010753001</v>
      </c>
      <c r="M7590" s="15">
        <v>5.3763440860219998</v>
      </c>
    </row>
    <row r="7591" spans="4:13" x14ac:dyDescent="0.2">
      <c r="D7591" s="200"/>
      <c r="E7591" s="4" t="s">
        <v>39</v>
      </c>
      <c r="F7591" s="5"/>
      <c r="G7591" s="6">
        <v>109</v>
      </c>
      <c r="H7591" s="8">
        <v>0</v>
      </c>
      <c r="I7591" s="1">
        <v>0</v>
      </c>
      <c r="J7591" s="1">
        <v>1</v>
      </c>
      <c r="K7591" s="1">
        <v>1</v>
      </c>
      <c r="L7591" s="1">
        <v>93</v>
      </c>
      <c r="M7591" s="9">
        <v>14</v>
      </c>
    </row>
    <row r="7592" spans="4:13" x14ac:dyDescent="0.2">
      <c r="D7592" s="200"/>
      <c r="E7592" s="11"/>
      <c r="F7592" s="10"/>
      <c r="G7592" s="7">
        <v>100</v>
      </c>
      <c r="H7592" s="53">
        <v>0</v>
      </c>
      <c r="I7592" s="16">
        <v>0</v>
      </c>
      <c r="J7592" s="2">
        <v>0.91743119266100004</v>
      </c>
      <c r="K7592" s="2">
        <v>0.91743119266100004</v>
      </c>
      <c r="L7592" s="2">
        <v>85.321100917430996</v>
      </c>
      <c r="M7592" s="15">
        <v>12.844036697248001</v>
      </c>
    </row>
    <row r="7593" spans="4:13" x14ac:dyDescent="0.2">
      <c r="D7593" s="200"/>
      <c r="E7593" s="4" t="s">
        <v>40</v>
      </c>
      <c r="F7593" s="5"/>
      <c r="G7593" s="6">
        <v>72</v>
      </c>
      <c r="H7593" s="8">
        <v>1</v>
      </c>
      <c r="I7593" s="1">
        <v>0</v>
      </c>
      <c r="J7593" s="1">
        <v>0</v>
      </c>
      <c r="K7593" s="1">
        <v>2</v>
      </c>
      <c r="L7593" s="1">
        <v>60</v>
      </c>
      <c r="M7593" s="9">
        <v>9</v>
      </c>
    </row>
    <row r="7594" spans="4:13" x14ac:dyDescent="0.2">
      <c r="D7594" s="200"/>
      <c r="E7594" s="11"/>
      <c r="F7594" s="10"/>
      <c r="G7594" s="7">
        <v>100</v>
      </c>
      <c r="H7594" s="18">
        <v>1.3888888888890001</v>
      </c>
      <c r="I7594" s="16">
        <v>0</v>
      </c>
      <c r="J7594" s="16">
        <v>0</v>
      </c>
      <c r="K7594" s="2">
        <v>2.7777777777780002</v>
      </c>
      <c r="L7594" s="2">
        <v>83.333333333333002</v>
      </c>
      <c r="M7594" s="15">
        <v>12.5</v>
      </c>
    </row>
    <row r="7595" spans="4:13" x14ac:dyDescent="0.2">
      <c r="D7595" s="199" t="s">
        <v>76</v>
      </c>
      <c r="E7595" s="22" t="s">
        <v>77</v>
      </c>
      <c r="F7595" s="21"/>
      <c r="G7595" s="19">
        <v>608</v>
      </c>
      <c r="H7595" s="27">
        <v>2</v>
      </c>
      <c r="I7595" s="3">
        <v>3</v>
      </c>
      <c r="J7595" s="3">
        <v>4</v>
      </c>
      <c r="K7595" s="3">
        <v>7</v>
      </c>
      <c r="L7595" s="3">
        <v>532</v>
      </c>
      <c r="M7595" s="26">
        <v>60</v>
      </c>
    </row>
    <row r="7596" spans="4:13" x14ac:dyDescent="0.2">
      <c r="D7596" s="200"/>
      <c r="E7596" s="11"/>
      <c r="F7596" s="10"/>
      <c r="G7596" s="7">
        <v>100</v>
      </c>
      <c r="H7596" s="18">
        <v>0.32894736842099997</v>
      </c>
      <c r="I7596" s="2">
        <v>0.49342105263199998</v>
      </c>
      <c r="J7596" s="2">
        <v>0.65789473684199995</v>
      </c>
      <c r="K7596" s="2">
        <v>1.151315789474</v>
      </c>
      <c r="L7596" s="2">
        <v>87.5</v>
      </c>
      <c r="M7596" s="15">
        <v>9.8684210526319998</v>
      </c>
    </row>
    <row r="7597" spans="4:13" x14ac:dyDescent="0.2">
      <c r="D7597" s="200"/>
      <c r="E7597" s="4" t="s">
        <v>34</v>
      </c>
      <c r="F7597" s="5"/>
      <c r="G7597" s="6">
        <v>37</v>
      </c>
      <c r="H7597" s="8">
        <v>1</v>
      </c>
      <c r="I7597" s="1">
        <v>0</v>
      </c>
      <c r="J7597" s="1">
        <v>0</v>
      </c>
      <c r="K7597" s="1">
        <v>0</v>
      </c>
      <c r="L7597" s="1">
        <v>35</v>
      </c>
      <c r="M7597" s="9">
        <v>1</v>
      </c>
    </row>
    <row r="7598" spans="4:13" x14ac:dyDescent="0.2">
      <c r="D7598" s="200"/>
      <c r="E7598" s="11"/>
      <c r="F7598" s="10"/>
      <c r="G7598" s="7">
        <v>100</v>
      </c>
      <c r="H7598" s="18">
        <v>2.7027027027030002</v>
      </c>
      <c r="I7598" s="16">
        <v>0</v>
      </c>
      <c r="J7598" s="16">
        <v>0</v>
      </c>
      <c r="K7598" s="16">
        <v>0</v>
      </c>
      <c r="L7598" s="25">
        <v>94.594594594594994</v>
      </c>
      <c r="M7598" s="95">
        <v>2.7027027027030002</v>
      </c>
    </row>
    <row r="7599" spans="4:13" x14ac:dyDescent="0.2">
      <c r="D7599" s="200"/>
      <c r="E7599" s="4" t="s">
        <v>35</v>
      </c>
      <c r="F7599" s="5"/>
      <c r="G7599" s="6">
        <v>73</v>
      </c>
      <c r="H7599" s="8">
        <v>0</v>
      </c>
      <c r="I7599" s="1">
        <v>1</v>
      </c>
      <c r="J7599" s="1">
        <v>1</v>
      </c>
      <c r="K7599" s="1">
        <v>2</v>
      </c>
      <c r="L7599" s="1">
        <v>65</v>
      </c>
      <c r="M7599" s="9">
        <v>4</v>
      </c>
    </row>
    <row r="7600" spans="4:13" x14ac:dyDescent="0.2">
      <c r="D7600" s="200"/>
      <c r="E7600" s="11"/>
      <c r="F7600" s="10"/>
      <c r="G7600" s="7">
        <v>100</v>
      </c>
      <c r="H7600" s="53">
        <v>0</v>
      </c>
      <c r="I7600" s="2">
        <v>1.369863013699</v>
      </c>
      <c r="J7600" s="2">
        <v>1.369863013699</v>
      </c>
      <c r="K7600" s="2">
        <v>2.7397260273969999</v>
      </c>
      <c r="L7600" s="2">
        <v>89.041095890411</v>
      </c>
      <c r="M7600" s="15">
        <v>5.4794520547949999</v>
      </c>
    </row>
    <row r="7601" spans="2:13" x14ac:dyDescent="0.2">
      <c r="D7601" s="200"/>
      <c r="E7601" s="4" t="s">
        <v>36</v>
      </c>
      <c r="F7601" s="5"/>
      <c r="G7601" s="6">
        <v>92</v>
      </c>
      <c r="H7601" s="8">
        <v>0</v>
      </c>
      <c r="I7601" s="1">
        <v>1</v>
      </c>
      <c r="J7601" s="1">
        <v>0</v>
      </c>
      <c r="K7601" s="1">
        <v>3</v>
      </c>
      <c r="L7601" s="1">
        <v>85</v>
      </c>
      <c r="M7601" s="9">
        <v>3</v>
      </c>
    </row>
    <row r="7602" spans="2:13" x14ac:dyDescent="0.2">
      <c r="D7602" s="200"/>
      <c r="E7602" s="11"/>
      <c r="F7602" s="10"/>
      <c r="G7602" s="7">
        <v>100</v>
      </c>
      <c r="H7602" s="53">
        <v>0</v>
      </c>
      <c r="I7602" s="2">
        <v>1.086956521739</v>
      </c>
      <c r="J7602" s="16">
        <v>0</v>
      </c>
      <c r="K7602" s="2">
        <v>3.2608695652169999</v>
      </c>
      <c r="L7602" s="2">
        <v>92.391304347825994</v>
      </c>
      <c r="M7602" s="95">
        <v>3.2608695652169999</v>
      </c>
    </row>
    <row r="7603" spans="2:13" x14ac:dyDescent="0.2">
      <c r="D7603" s="200"/>
      <c r="E7603" s="4" t="s">
        <v>37</v>
      </c>
      <c r="F7603" s="5"/>
      <c r="G7603" s="6">
        <v>110</v>
      </c>
      <c r="H7603" s="8">
        <v>0</v>
      </c>
      <c r="I7603" s="1">
        <v>1</v>
      </c>
      <c r="J7603" s="1">
        <v>1</v>
      </c>
      <c r="K7603" s="1">
        <v>1</v>
      </c>
      <c r="L7603" s="1">
        <v>100</v>
      </c>
      <c r="M7603" s="9">
        <v>7</v>
      </c>
    </row>
    <row r="7604" spans="2:13" x14ac:dyDescent="0.2">
      <c r="D7604" s="200"/>
      <c r="E7604" s="11"/>
      <c r="F7604" s="10"/>
      <c r="G7604" s="7">
        <v>100</v>
      </c>
      <c r="H7604" s="53">
        <v>0</v>
      </c>
      <c r="I7604" s="2">
        <v>0.90909090909099999</v>
      </c>
      <c r="J7604" s="2">
        <v>0.90909090909099999</v>
      </c>
      <c r="K7604" s="2">
        <v>0.90909090909099999</v>
      </c>
      <c r="L7604" s="2">
        <v>90.909090909091006</v>
      </c>
      <c r="M7604" s="15">
        <v>6.363636363636</v>
      </c>
    </row>
    <row r="7605" spans="2:13" x14ac:dyDescent="0.2">
      <c r="D7605" s="200"/>
      <c r="E7605" s="4" t="s">
        <v>38</v>
      </c>
      <c r="F7605" s="5"/>
      <c r="G7605" s="6">
        <v>93</v>
      </c>
      <c r="H7605" s="8">
        <v>1</v>
      </c>
      <c r="I7605" s="1">
        <v>0</v>
      </c>
      <c r="J7605" s="1">
        <v>1</v>
      </c>
      <c r="K7605" s="1">
        <v>0</v>
      </c>
      <c r="L7605" s="1">
        <v>84</v>
      </c>
      <c r="M7605" s="9">
        <v>7</v>
      </c>
    </row>
    <row r="7606" spans="2:13" x14ac:dyDescent="0.2">
      <c r="D7606" s="200"/>
      <c r="E7606" s="11"/>
      <c r="F7606" s="10"/>
      <c r="G7606" s="7">
        <v>100</v>
      </c>
      <c r="H7606" s="18">
        <v>1.0752688172039999</v>
      </c>
      <c r="I7606" s="16">
        <v>0</v>
      </c>
      <c r="J7606" s="2">
        <v>1.0752688172039999</v>
      </c>
      <c r="K7606" s="16">
        <v>0</v>
      </c>
      <c r="L7606" s="2">
        <v>90.322580645160997</v>
      </c>
      <c r="M7606" s="15">
        <v>7.5268817204299996</v>
      </c>
    </row>
    <row r="7607" spans="2:13" x14ac:dyDescent="0.2">
      <c r="D7607" s="200"/>
      <c r="E7607" s="4" t="s">
        <v>39</v>
      </c>
      <c r="F7607" s="5"/>
      <c r="G7607" s="6">
        <v>114</v>
      </c>
      <c r="H7607" s="8">
        <v>0</v>
      </c>
      <c r="I7607" s="1">
        <v>0</v>
      </c>
      <c r="J7607" s="1">
        <v>0</v>
      </c>
      <c r="K7607" s="1">
        <v>1</v>
      </c>
      <c r="L7607" s="1">
        <v>94</v>
      </c>
      <c r="M7607" s="9">
        <v>19</v>
      </c>
    </row>
    <row r="7608" spans="2:13" x14ac:dyDescent="0.2">
      <c r="D7608" s="200"/>
      <c r="E7608" s="11"/>
      <c r="F7608" s="10"/>
      <c r="G7608" s="7">
        <v>100</v>
      </c>
      <c r="H7608" s="53">
        <v>0</v>
      </c>
      <c r="I7608" s="16">
        <v>0</v>
      </c>
      <c r="J7608" s="16">
        <v>0</v>
      </c>
      <c r="K7608" s="2">
        <v>0.87719298245599997</v>
      </c>
      <c r="L7608" s="2">
        <v>82.456140350877007</v>
      </c>
      <c r="M7608" s="85">
        <v>16.666666666666998</v>
      </c>
    </row>
    <row r="7609" spans="2:13" x14ac:dyDescent="0.2">
      <c r="D7609" s="200"/>
      <c r="E7609" s="4" t="s">
        <v>40</v>
      </c>
      <c r="F7609" s="5"/>
      <c r="G7609" s="6">
        <v>89</v>
      </c>
      <c r="H7609" s="8">
        <v>0</v>
      </c>
      <c r="I7609" s="1">
        <v>0</v>
      </c>
      <c r="J7609" s="1">
        <v>1</v>
      </c>
      <c r="K7609" s="1">
        <v>0</v>
      </c>
      <c r="L7609" s="1">
        <v>69</v>
      </c>
      <c r="M7609" s="9">
        <v>19</v>
      </c>
    </row>
    <row r="7610" spans="2:13" x14ac:dyDescent="0.2">
      <c r="D7610" s="201"/>
      <c r="E7610" s="45"/>
      <c r="F7610" s="51"/>
      <c r="G7610" s="81">
        <v>100</v>
      </c>
      <c r="H7610" s="118">
        <v>0</v>
      </c>
      <c r="I7610" s="62">
        <v>0</v>
      </c>
      <c r="J7610" s="64">
        <v>1.123595505618</v>
      </c>
      <c r="K7610" s="62">
        <v>0</v>
      </c>
      <c r="L7610" s="126">
        <v>77.528089887639993</v>
      </c>
      <c r="M7610" s="140">
        <v>21.348314606742001</v>
      </c>
    </row>
    <row r="7612" spans="2:13" x14ac:dyDescent="0.2">
      <c r="B7612" s="40" t="str">
        <f xml:space="preserve"> HYPERLINK("#'目次'!B190", "[184]")</f>
        <v>[184]</v>
      </c>
      <c r="C7612" s="23" t="s">
        <v>316</v>
      </c>
    </row>
    <row r="7615" spans="2:13" x14ac:dyDescent="0.2">
      <c r="C7615" s="23" t="s">
        <v>80</v>
      </c>
    </row>
    <row r="7616" spans="2:13" x14ac:dyDescent="0.2">
      <c r="E7616" s="195"/>
      <c r="F7616" s="196"/>
      <c r="G7616" s="37" t="s">
        <v>15</v>
      </c>
      <c r="H7616" s="33" t="s">
        <v>306</v>
      </c>
      <c r="I7616" s="13" t="s">
        <v>307</v>
      </c>
      <c r="J7616" s="13" t="s">
        <v>308</v>
      </c>
      <c r="K7616" s="13" t="s">
        <v>309</v>
      </c>
      <c r="L7616" s="13" t="s">
        <v>310</v>
      </c>
      <c r="M7616" s="38" t="s">
        <v>18</v>
      </c>
    </row>
    <row r="7617" spans="5:13" x14ac:dyDescent="0.2">
      <c r="E7617" s="197"/>
      <c r="F7617" s="198"/>
      <c r="G7617" s="35"/>
      <c r="H7617" s="39"/>
      <c r="I7617" s="14"/>
      <c r="J7617" s="14"/>
      <c r="K7617" s="14"/>
      <c r="L7617" s="14"/>
      <c r="M7617" s="34"/>
    </row>
    <row r="7618" spans="5:13" x14ac:dyDescent="0.2">
      <c r="E7618" s="120" t="s">
        <v>15</v>
      </c>
      <c r="F7618" s="66"/>
      <c r="G7618" s="36">
        <v>1200</v>
      </c>
      <c r="H7618" s="17">
        <v>8</v>
      </c>
      <c r="I7618" s="17">
        <v>5</v>
      </c>
      <c r="J7618" s="17">
        <v>7</v>
      </c>
      <c r="K7618" s="17">
        <v>24</v>
      </c>
      <c r="L7618" s="17">
        <v>1049</v>
      </c>
      <c r="M7618" s="47">
        <v>107</v>
      </c>
    </row>
    <row r="7619" spans="5:13" x14ac:dyDescent="0.2">
      <c r="E7619" s="45"/>
      <c r="F7619" s="67"/>
      <c r="G7619" s="7">
        <v>100</v>
      </c>
      <c r="H7619" s="2">
        <v>0.66666666666700003</v>
      </c>
      <c r="I7619" s="2">
        <v>0.41666666666699997</v>
      </c>
      <c r="J7619" s="2">
        <v>0.58333333333299997</v>
      </c>
      <c r="K7619" s="2">
        <v>2</v>
      </c>
      <c r="L7619" s="2">
        <v>87.416666666666998</v>
      </c>
      <c r="M7619" s="15">
        <v>8.916666666667</v>
      </c>
    </row>
    <row r="7620" spans="5:13" x14ac:dyDescent="0.2">
      <c r="E7620" s="4" t="s">
        <v>81</v>
      </c>
      <c r="F7620" s="5"/>
      <c r="G7620" s="19">
        <v>48</v>
      </c>
      <c r="H7620" s="27">
        <v>0</v>
      </c>
      <c r="I7620" s="3">
        <v>0</v>
      </c>
      <c r="J7620" s="3">
        <v>0</v>
      </c>
      <c r="K7620" s="3">
        <v>0</v>
      </c>
      <c r="L7620" s="3">
        <v>44</v>
      </c>
      <c r="M7620" s="26">
        <v>4</v>
      </c>
    </row>
    <row r="7621" spans="5:13" x14ac:dyDescent="0.2">
      <c r="E7621" s="11"/>
      <c r="F7621" s="10"/>
      <c r="G7621" s="7">
        <v>100</v>
      </c>
      <c r="H7621" s="53">
        <v>0</v>
      </c>
      <c r="I7621" s="16">
        <v>0</v>
      </c>
      <c r="J7621" s="16">
        <v>0</v>
      </c>
      <c r="K7621" s="16">
        <v>0</v>
      </c>
      <c r="L7621" s="2">
        <v>91.666666666666998</v>
      </c>
      <c r="M7621" s="15">
        <v>8.333333333333</v>
      </c>
    </row>
    <row r="7622" spans="5:13" x14ac:dyDescent="0.2">
      <c r="E7622" s="4" t="s">
        <v>82</v>
      </c>
      <c r="F7622" s="5"/>
      <c r="G7622" s="6">
        <v>84</v>
      </c>
      <c r="H7622" s="8">
        <v>0</v>
      </c>
      <c r="I7622" s="1">
        <v>0</v>
      </c>
      <c r="J7622" s="1">
        <v>0</v>
      </c>
      <c r="K7622" s="1">
        <v>0</v>
      </c>
      <c r="L7622" s="1">
        <v>75</v>
      </c>
      <c r="M7622" s="9">
        <v>9</v>
      </c>
    </row>
    <row r="7623" spans="5:13" x14ac:dyDescent="0.2">
      <c r="E7623" s="11"/>
      <c r="F7623" s="10"/>
      <c r="G7623" s="7">
        <v>100</v>
      </c>
      <c r="H7623" s="53">
        <v>0</v>
      </c>
      <c r="I7623" s="16">
        <v>0</v>
      </c>
      <c r="J7623" s="16">
        <v>0</v>
      </c>
      <c r="K7623" s="16">
        <v>0</v>
      </c>
      <c r="L7623" s="2">
        <v>89.285714285713993</v>
      </c>
      <c r="M7623" s="15">
        <v>10.714285714286</v>
      </c>
    </row>
    <row r="7624" spans="5:13" x14ac:dyDescent="0.2">
      <c r="E7624" s="4" t="s">
        <v>83</v>
      </c>
      <c r="F7624" s="5"/>
      <c r="G7624" s="6">
        <v>462</v>
      </c>
      <c r="H7624" s="8">
        <v>2</v>
      </c>
      <c r="I7624" s="1">
        <v>2</v>
      </c>
      <c r="J7624" s="1">
        <v>2</v>
      </c>
      <c r="K7624" s="1">
        <v>10</v>
      </c>
      <c r="L7624" s="1">
        <v>388</v>
      </c>
      <c r="M7624" s="9">
        <v>58</v>
      </c>
    </row>
    <row r="7625" spans="5:13" x14ac:dyDescent="0.2">
      <c r="E7625" s="11"/>
      <c r="F7625" s="10"/>
      <c r="G7625" s="7">
        <v>100</v>
      </c>
      <c r="H7625" s="18">
        <v>0.43290043290000002</v>
      </c>
      <c r="I7625" s="2">
        <v>0.43290043290000002</v>
      </c>
      <c r="J7625" s="2">
        <v>0.43290043290000002</v>
      </c>
      <c r="K7625" s="2">
        <v>2.1645021645020002</v>
      </c>
      <c r="L7625" s="2">
        <v>83.982683982683994</v>
      </c>
      <c r="M7625" s="15">
        <v>12.554112554113001</v>
      </c>
    </row>
    <row r="7626" spans="5:13" x14ac:dyDescent="0.2">
      <c r="E7626" s="4" t="s">
        <v>84</v>
      </c>
      <c r="F7626" s="5"/>
      <c r="G7626" s="6">
        <v>30</v>
      </c>
      <c r="H7626" s="8">
        <v>0</v>
      </c>
      <c r="I7626" s="1">
        <v>0</v>
      </c>
      <c r="J7626" s="1">
        <v>1</v>
      </c>
      <c r="K7626" s="1">
        <v>0</v>
      </c>
      <c r="L7626" s="1">
        <v>26</v>
      </c>
      <c r="M7626" s="9">
        <v>3</v>
      </c>
    </row>
    <row r="7627" spans="5:13" x14ac:dyDescent="0.2">
      <c r="E7627" s="11"/>
      <c r="F7627" s="10"/>
      <c r="G7627" s="7">
        <v>100</v>
      </c>
      <c r="H7627" s="53">
        <v>0</v>
      </c>
      <c r="I7627" s="16">
        <v>0</v>
      </c>
      <c r="J7627" s="2">
        <v>3.333333333333</v>
      </c>
      <c r="K7627" s="16">
        <v>0</v>
      </c>
      <c r="L7627" s="2">
        <v>86.666666666666998</v>
      </c>
      <c r="M7627" s="15">
        <v>10</v>
      </c>
    </row>
    <row r="7628" spans="5:13" x14ac:dyDescent="0.2">
      <c r="E7628" s="4" t="s">
        <v>85</v>
      </c>
      <c r="F7628" s="5"/>
      <c r="G7628" s="6">
        <v>144</v>
      </c>
      <c r="H7628" s="8">
        <v>2</v>
      </c>
      <c r="I7628" s="1">
        <v>1</v>
      </c>
      <c r="J7628" s="1">
        <v>1</v>
      </c>
      <c r="K7628" s="1">
        <v>2</v>
      </c>
      <c r="L7628" s="1">
        <v>130</v>
      </c>
      <c r="M7628" s="9">
        <v>8</v>
      </c>
    </row>
    <row r="7629" spans="5:13" x14ac:dyDescent="0.2">
      <c r="E7629" s="11"/>
      <c r="F7629" s="10"/>
      <c r="G7629" s="7">
        <v>100</v>
      </c>
      <c r="H7629" s="18">
        <v>1.3888888888890001</v>
      </c>
      <c r="I7629" s="2">
        <v>0.694444444444</v>
      </c>
      <c r="J7629" s="2">
        <v>0.694444444444</v>
      </c>
      <c r="K7629" s="2">
        <v>1.3888888888890001</v>
      </c>
      <c r="L7629" s="2">
        <v>90.277777777777999</v>
      </c>
      <c r="M7629" s="15">
        <v>5.5555555555560003</v>
      </c>
    </row>
    <row r="7630" spans="5:13" x14ac:dyDescent="0.2">
      <c r="E7630" s="4" t="s">
        <v>86</v>
      </c>
      <c r="F7630" s="5"/>
      <c r="G7630" s="6">
        <v>192</v>
      </c>
      <c r="H7630" s="8">
        <v>1</v>
      </c>
      <c r="I7630" s="1">
        <v>1</v>
      </c>
      <c r="J7630" s="1">
        <v>2</v>
      </c>
      <c r="K7630" s="1">
        <v>6</v>
      </c>
      <c r="L7630" s="1">
        <v>175</v>
      </c>
      <c r="M7630" s="9">
        <v>7</v>
      </c>
    </row>
    <row r="7631" spans="5:13" x14ac:dyDescent="0.2">
      <c r="E7631" s="11"/>
      <c r="F7631" s="10"/>
      <c r="G7631" s="7">
        <v>100</v>
      </c>
      <c r="H7631" s="18">
        <v>0.52083333333299997</v>
      </c>
      <c r="I7631" s="2">
        <v>0.52083333333299997</v>
      </c>
      <c r="J7631" s="2">
        <v>1.041666666667</v>
      </c>
      <c r="K7631" s="2">
        <v>3.125</v>
      </c>
      <c r="L7631" s="2">
        <v>91.145833333333002</v>
      </c>
      <c r="M7631" s="95">
        <v>3.645833333333</v>
      </c>
    </row>
    <row r="7632" spans="5:13" x14ac:dyDescent="0.2">
      <c r="E7632" s="4" t="s">
        <v>87</v>
      </c>
      <c r="F7632" s="5"/>
      <c r="G7632" s="6">
        <v>72</v>
      </c>
      <c r="H7632" s="8">
        <v>0</v>
      </c>
      <c r="I7632" s="1">
        <v>1</v>
      </c>
      <c r="J7632" s="1">
        <v>0</v>
      </c>
      <c r="K7632" s="1">
        <v>2</v>
      </c>
      <c r="L7632" s="1">
        <v>65</v>
      </c>
      <c r="M7632" s="9">
        <v>4</v>
      </c>
    </row>
    <row r="7633" spans="2:13" x14ac:dyDescent="0.2">
      <c r="E7633" s="11"/>
      <c r="F7633" s="10"/>
      <c r="G7633" s="7">
        <v>100</v>
      </c>
      <c r="H7633" s="53">
        <v>0</v>
      </c>
      <c r="I7633" s="2">
        <v>1.3888888888890001</v>
      </c>
      <c r="J7633" s="16">
        <v>0</v>
      </c>
      <c r="K7633" s="2">
        <v>2.7777777777780002</v>
      </c>
      <c r="L7633" s="2">
        <v>90.277777777777999</v>
      </c>
      <c r="M7633" s="15">
        <v>5.5555555555560003</v>
      </c>
    </row>
    <row r="7634" spans="2:13" x14ac:dyDescent="0.2">
      <c r="E7634" s="4" t="s">
        <v>88</v>
      </c>
      <c r="F7634" s="5"/>
      <c r="G7634" s="6">
        <v>36</v>
      </c>
      <c r="H7634" s="8">
        <v>1</v>
      </c>
      <c r="I7634" s="1">
        <v>0</v>
      </c>
      <c r="J7634" s="1">
        <v>1</v>
      </c>
      <c r="K7634" s="1">
        <v>1</v>
      </c>
      <c r="L7634" s="1">
        <v>26</v>
      </c>
      <c r="M7634" s="9">
        <v>7</v>
      </c>
    </row>
    <row r="7635" spans="2:13" x14ac:dyDescent="0.2">
      <c r="E7635" s="11"/>
      <c r="F7635" s="10"/>
      <c r="G7635" s="7">
        <v>100</v>
      </c>
      <c r="H7635" s="18">
        <v>2.7777777777780002</v>
      </c>
      <c r="I7635" s="16">
        <v>0</v>
      </c>
      <c r="J7635" s="2">
        <v>2.7777777777780002</v>
      </c>
      <c r="K7635" s="2">
        <v>2.7777777777780002</v>
      </c>
      <c r="L7635" s="50">
        <v>72.222222222222001</v>
      </c>
      <c r="M7635" s="102">
        <v>19.444444444443999</v>
      </c>
    </row>
    <row r="7636" spans="2:13" x14ac:dyDescent="0.2">
      <c r="E7636" s="4" t="s">
        <v>89</v>
      </c>
      <c r="F7636" s="5"/>
      <c r="G7636" s="6">
        <v>66</v>
      </c>
      <c r="H7636" s="8">
        <v>1</v>
      </c>
      <c r="I7636" s="1">
        <v>0</v>
      </c>
      <c r="J7636" s="1">
        <v>0</v>
      </c>
      <c r="K7636" s="1">
        <v>1</v>
      </c>
      <c r="L7636" s="1">
        <v>62</v>
      </c>
      <c r="M7636" s="9">
        <v>2</v>
      </c>
    </row>
    <row r="7637" spans="2:13" x14ac:dyDescent="0.2">
      <c r="E7637" s="11"/>
      <c r="F7637" s="10"/>
      <c r="G7637" s="7">
        <v>100</v>
      </c>
      <c r="H7637" s="18">
        <v>1.5151515151520001</v>
      </c>
      <c r="I7637" s="16">
        <v>0</v>
      </c>
      <c r="J7637" s="16">
        <v>0</v>
      </c>
      <c r="K7637" s="2">
        <v>1.5151515151520001</v>
      </c>
      <c r="L7637" s="25">
        <v>93.939393939393995</v>
      </c>
      <c r="M7637" s="95">
        <v>3.0303030303030001</v>
      </c>
    </row>
    <row r="7638" spans="2:13" x14ac:dyDescent="0.2">
      <c r="E7638" s="4" t="s">
        <v>90</v>
      </c>
      <c r="F7638" s="5"/>
      <c r="G7638" s="6">
        <v>54</v>
      </c>
      <c r="H7638" s="8">
        <v>0</v>
      </c>
      <c r="I7638" s="1">
        <v>0</v>
      </c>
      <c r="J7638" s="1">
        <v>0</v>
      </c>
      <c r="K7638" s="1">
        <v>2</v>
      </c>
      <c r="L7638" s="1">
        <v>48</v>
      </c>
      <c r="M7638" s="9">
        <v>4</v>
      </c>
    </row>
    <row r="7639" spans="2:13" x14ac:dyDescent="0.2">
      <c r="E7639" s="11"/>
      <c r="F7639" s="10"/>
      <c r="G7639" s="7">
        <v>100</v>
      </c>
      <c r="H7639" s="53">
        <v>0</v>
      </c>
      <c r="I7639" s="16">
        <v>0</v>
      </c>
      <c r="J7639" s="16">
        <v>0</v>
      </c>
      <c r="K7639" s="2">
        <v>3.7037037037039999</v>
      </c>
      <c r="L7639" s="2">
        <v>88.888888888888999</v>
      </c>
      <c r="M7639" s="15">
        <v>7.4074074074069998</v>
      </c>
    </row>
    <row r="7640" spans="2:13" x14ac:dyDescent="0.2">
      <c r="E7640" s="4" t="s">
        <v>91</v>
      </c>
      <c r="F7640" s="5"/>
      <c r="G7640" s="6">
        <v>12</v>
      </c>
      <c r="H7640" s="8">
        <v>1</v>
      </c>
      <c r="I7640" s="1">
        <v>0</v>
      </c>
      <c r="J7640" s="1">
        <v>0</v>
      </c>
      <c r="K7640" s="1">
        <v>0</v>
      </c>
      <c r="L7640" s="1">
        <v>10</v>
      </c>
      <c r="M7640" s="9">
        <v>1</v>
      </c>
    </row>
    <row r="7641" spans="2:13" x14ac:dyDescent="0.2">
      <c r="E7641" s="45"/>
      <c r="F7641" s="51"/>
      <c r="G7641" s="81">
        <v>100</v>
      </c>
      <c r="H7641" s="163">
        <v>8.333333333333</v>
      </c>
      <c r="I7641" s="62">
        <v>0</v>
      </c>
      <c r="J7641" s="62">
        <v>0</v>
      </c>
      <c r="K7641" s="62">
        <v>0</v>
      </c>
      <c r="L7641" s="64">
        <v>83.333333333333002</v>
      </c>
      <c r="M7641" s="106">
        <v>8.333333333333</v>
      </c>
    </row>
    <row r="7643" spans="2:13" x14ac:dyDescent="0.2">
      <c r="B7643" s="40" t="str">
        <f xml:space="preserve"> HYPERLINK("#'目次'!B191", "[185]")</f>
        <v>[185]</v>
      </c>
      <c r="C7643" s="23" t="s">
        <v>319</v>
      </c>
    </row>
    <row r="7646" spans="2:13" x14ac:dyDescent="0.2">
      <c r="C7646" s="23" t="s">
        <v>14</v>
      </c>
    </row>
    <row r="7647" spans="2:13" x14ac:dyDescent="0.2">
      <c r="D7647" s="195"/>
      <c r="E7647" s="196"/>
      <c r="F7647" s="196"/>
      <c r="G7647" s="37" t="s">
        <v>15</v>
      </c>
      <c r="H7647" s="33" t="s">
        <v>306</v>
      </c>
      <c r="I7647" s="13" t="s">
        <v>307</v>
      </c>
      <c r="J7647" s="13" t="s">
        <v>308</v>
      </c>
      <c r="K7647" s="13" t="s">
        <v>309</v>
      </c>
      <c r="L7647" s="13" t="s">
        <v>310</v>
      </c>
      <c r="M7647" s="38" t="s">
        <v>18</v>
      </c>
    </row>
    <row r="7648" spans="2:13" x14ac:dyDescent="0.2">
      <c r="D7648" s="197"/>
      <c r="E7648" s="198"/>
      <c r="F7648" s="198"/>
      <c r="G7648" s="35"/>
      <c r="H7648" s="39"/>
      <c r="I7648" s="14"/>
      <c r="J7648" s="14"/>
      <c r="K7648" s="14"/>
      <c r="L7648" s="14"/>
      <c r="M7648" s="34"/>
    </row>
    <row r="7649" spans="4:13" x14ac:dyDescent="0.2">
      <c r="D7649" s="78"/>
      <c r="E7649" s="79" t="s">
        <v>15</v>
      </c>
      <c r="F7649" s="66"/>
      <c r="G7649" s="36">
        <v>1200</v>
      </c>
      <c r="H7649" s="17">
        <v>55</v>
      </c>
      <c r="I7649" s="17">
        <v>88</v>
      </c>
      <c r="J7649" s="17">
        <v>99</v>
      </c>
      <c r="K7649" s="17">
        <v>170</v>
      </c>
      <c r="L7649" s="17">
        <v>711</v>
      </c>
      <c r="M7649" s="47">
        <v>77</v>
      </c>
    </row>
    <row r="7650" spans="4:13" x14ac:dyDescent="0.2">
      <c r="D7650" s="45"/>
      <c r="E7650" s="51"/>
      <c r="F7650" s="67"/>
      <c r="G7650" s="7">
        <v>100</v>
      </c>
      <c r="H7650" s="2">
        <v>4.583333333333</v>
      </c>
      <c r="I7650" s="2">
        <v>7.333333333333</v>
      </c>
      <c r="J7650" s="2">
        <v>8.25</v>
      </c>
      <c r="K7650" s="2">
        <v>14.166666666667</v>
      </c>
      <c r="L7650" s="2">
        <v>59.25</v>
      </c>
      <c r="M7650" s="15">
        <v>6.416666666667</v>
      </c>
    </row>
    <row r="7651" spans="4:13" x14ac:dyDescent="0.2">
      <c r="D7651" s="199" t="s">
        <v>19</v>
      </c>
      <c r="E7651" s="22" t="s">
        <v>20</v>
      </c>
      <c r="F7651" s="21"/>
      <c r="G7651" s="19">
        <v>132</v>
      </c>
      <c r="H7651" s="27">
        <v>6</v>
      </c>
      <c r="I7651" s="3">
        <v>9</v>
      </c>
      <c r="J7651" s="3">
        <v>16</v>
      </c>
      <c r="K7651" s="3">
        <v>12</v>
      </c>
      <c r="L7651" s="3">
        <v>79</v>
      </c>
      <c r="M7651" s="26">
        <v>10</v>
      </c>
    </row>
    <row r="7652" spans="4:13" x14ac:dyDescent="0.2">
      <c r="D7652" s="200"/>
      <c r="E7652" s="11"/>
      <c r="F7652" s="10"/>
      <c r="G7652" s="7">
        <v>100</v>
      </c>
      <c r="H7652" s="18">
        <v>4.5454545454549997</v>
      </c>
      <c r="I7652" s="2">
        <v>6.8181818181820004</v>
      </c>
      <c r="J7652" s="2">
        <v>12.121212121212</v>
      </c>
      <c r="K7652" s="30">
        <v>9.0909090909089993</v>
      </c>
      <c r="L7652" s="2">
        <v>59.848484848485</v>
      </c>
      <c r="M7652" s="15">
        <v>7.5757575757579998</v>
      </c>
    </row>
    <row r="7653" spans="4:13" x14ac:dyDescent="0.2">
      <c r="D7653" s="200"/>
      <c r="E7653" s="4" t="s">
        <v>21</v>
      </c>
      <c r="F7653" s="5"/>
      <c r="G7653" s="6">
        <v>444</v>
      </c>
      <c r="H7653" s="8">
        <v>26</v>
      </c>
      <c r="I7653" s="1">
        <v>35</v>
      </c>
      <c r="J7653" s="1">
        <v>35</v>
      </c>
      <c r="K7653" s="1">
        <v>81</v>
      </c>
      <c r="L7653" s="1">
        <v>228</v>
      </c>
      <c r="M7653" s="9">
        <v>39</v>
      </c>
    </row>
    <row r="7654" spans="4:13" x14ac:dyDescent="0.2">
      <c r="D7654" s="200"/>
      <c r="E7654" s="11"/>
      <c r="F7654" s="10"/>
      <c r="G7654" s="7">
        <v>100</v>
      </c>
      <c r="H7654" s="18">
        <v>5.8558558558560003</v>
      </c>
      <c r="I7654" s="2">
        <v>7.882882882883</v>
      </c>
      <c r="J7654" s="2">
        <v>7.882882882883</v>
      </c>
      <c r="K7654" s="2">
        <v>18.243243243243001</v>
      </c>
      <c r="L7654" s="30">
        <v>51.351351351350999</v>
      </c>
      <c r="M7654" s="15">
        <v>8.7837837837839992</v>
      </c>
    </row>
    <row r="7655" spans="4:13" x14ac:dyDescent="0.2">
      <c r="D7655" s="200"/>
      <c r="E7655" s="4" t="s">
        <v>22</v>
      </c>
      <c r="F7655" s="5"/>
      <c r="G7655" s="6">
        <v>192</v>
      </c>
      <c r="H7655" s="8">
        <v>5</v>
      </c>
      <c r="I7655" s="1">
        <v>12</v>
      </c>
      <c r="J7655" s="1">
        <v>16</v>
      </c>
      <c r="K7655" s="1">
        <v>21</v>
      </c>
      <c r="L7655" s="1">
        <v>129</v>
      </c>
      <c r="M7655" s="9">
        <v>9</v>
      </c>
    </row>
    <row r="7656" spans="4:13" x14ac:dyDescent="0.2">
      <c r="D7656" s="200"/>
      <c r="E7656" s="11"/>
      <c r="F7656" s="10"/>
      <c r="G7656" s="7">
        <v>100</v>
      </c>
      <c r="H7656" s="18">
        <v>2.604166666667</v>
      </c>
      <c r="I7656" s="2">
        <v>6.25</v>
      </c>
      <c r="J7656" s="2">
        <v>8.333333333333</v>
      </c>
      <c r="K7656" s="2">
        <v>10.9375</v>
      </c>
      <c r="L7656" s="25">
        <v>67.1875</v>
      </c>
      <c r="M7656" s="15">
        <v>4.6875</v>
      </c>
    </row>
    <row r="7657" spans="4:13" x14ac:dyDescent="0.2">
      <c r="D7657" s="200"/>
      <c r="E7657" s="4" t="s">
        <v>23</v>
      </c>
      <c r="F7657" s="5"/>
      <c r="G7657" s="6">
        <v>192</v>
      </c>
      <c r="H7657" s="8">
        <v>7</v>
      </c>
      <c r="I7657" s="1">
        <v>11</v>
      </c>
      <c r="J7657" s="1">
        <v>12</v>
      </c>
      <c r="K7657" s="1">
        <v>25</v>
      </c>
      <c r="L7657" s="1">
        <v>131</v>
      </c>
      <c r="M7657" s="9">
        <v>6</v>
      </c>
    </row>
    <row r="7658" spans="4:13" x14ac:dyDescent="0.2">
      <c r="D7658" s="200"/>
      <c r="E7658" s="11"/>
      <c r="F7658" s="10"/>
      <c r="G7658" s="7">
        <v>100</v>
      </c>
      <c r="H7658" s="18">
        <v>3.645833333333</v>
      </c>
      <c r="I7658" s="2">
        <v>5.729166666667</v>
      </c>
      <c r="J7658" s="2">
        <v>6.25</v>
      </c>
      <c r="K7658" s="2">
        <v>13.020833333333</v>
      </c>
      <c r="L7658" s="25">
        <v>68.229166666666998</v>
      </c>
      <c r="M7658" s="15">
        <v>3.125</v>
      </c>
    </row>
    <row r="7659" spans="4:13" x14ac:dyDescent="0.2">
      <c r="D7659" s="200"/>
      <c r="E7659" s="4" t="s">
        <v>24</v>
      </c>
      <c r="F7659" s="5"/>
      <c r="G7659" s="6">
        <v>240</v>
      </c>
      <c r="H7659" s="8">
        <v>11</v>
      </c>
      <c r="I7659" s="1">
        <v>21</v>
      </c>
      <c r="J7659" s="1">
        <v>20</v>
      </c>
      <c r="K7659" s="1">
        <v>31</v>
      </c>
      <c r="L7659" s="1">
        <v>144</v>
      </c>
      <c r="M7659" s="9">
        <v>13</v>
      </c>
    </row>
    <row r="7660" spans="4:13" x14ac:dyDescent="0.2">
      <c r="D7660" s="200"/>
      <c r="E7660" s="11"/>
      <c r="F7660" s="10"/>
      <c r="G7660" s="7">
        <v>100</v>
      </c>
      <c r="H7660" s="18">
        <v>4.583333333333</v>
      </c>
      <c r="I7660" s="2">
        <v>8.75</v>
      </c>
      <c r="J7660" s="2">
        <v>8.333333333333</v>
      </c>
      <c r="K7660" s="2">
        <v>12.916666666667</v>
      </c>
      <c r="L7660" s="2">
        <v>60</v>
      </c>
      <c r="M7660" s="15">
        <v>5.416666666667</v>
      </c>
    </row>
    <row r="7661" spans="4:13" x14ac:dyDescent="0.2">
      <c r="D7661" s="199" t="s">
        <v>25</v>
      </c>
      <c r="E7661" s="22" t="s">
        <v>26</v>
      </c>
      <c r="F7661" s="21"/>
      <c r="G7661" s="19">
        <v>348</v>
      </c>
      <c r="H7661" s="27">
        <v>22</v>
      </c>
      <c r="I7661" s="3">
        <v>29</v>
      </c>
      <c r="J7661" s="3">
        <v>32</v>
      </c>
      <c r="K7661" s="3">
        <v>55</v>
      </c>
      <c r="L7661" s="3">
        <v>185</v>
      </c>
      <c r="M7661" s="26">
        <v>25</v>
      </c>
    </row>
    <row r="7662" spans="4:13" x14ac:dyDescent="0.2">
      <c r="D7662" s="200"/>
      <c r="E7662" s="11"/>
      <c r="F7662" s="10"/>
      <c r="G7662" s="7">
        <v>100</v>
      </c>
      <c r="H7662" s="18">
        <v>6.3218390804600002</v>
      </c>
      <c r="I7662" s="2">
        <v>8.333333333333</v>
      </c>
      <c r="J7662" s="2">
        <v>9.1954022988510005</v>
      </c>
      <c r="K7662" s="2">
        <v>15.804597701149</v>
      </c>
      <c r="L7662" s="30">
        <v>53.160919540229997</v>
      </c>
      <c r="M7662" s="15">
        <v>7.1839080459769997</v>
      </c>
    </row>
    <row r="7663" spans="4:13" x14ac:dyDescent="0.2">
      <c r="D7663" s="200"/>
      <c r="E7663" s="4" t="s">
        <v>27</v>
      </c>
      <c r="F7663" s="5"/>
      <c r="G7663" s="6">
        <v>378</v>
      </c>
      <c r="H7663" s="8">
        <v>12</v>
      </c>
      <c r="I7663" s="1">
        <v>27</v>
      </c>
      <c r="J7663" s="1">
        <v>32</v>
      </c>
      <c r="K7663" s="1">
        <v>60</v>
      </c>
      <c r="L7663" s="1">
        <v>227</v>
      </c>
      <c r="M7663" s="9">
        <v>20</v>
      </c>
    </row>
    <row r="7664" spans="4:13" x14ac:dyDescent="0.2">
      <c r="D7664" s="200"/>
      <c r="E7664" s="11"/>
      <c r="F7664" s="10"/>
      <c r="G7664" s="7">
        <v>100</v>
      </c>
      <c r="H7664" s="18">
        <v>3.1746031746029999</v>
      </c>
      <c r="I7664" s="2">
        <v>7.1428571428570002</v>
      </c>
      <c r="J7664" s="2">
        <v>8.4656084656079997</v>
      </c>
      <c r="K7664" s="2">
        <v>15.873015873016</v>
      </c>
      <c r="L7664" s="2">
        <v>60.052910052910001</v>
      </c>
      <c r="M7664" s="15">
        <v>5.2910052910049998</v>
      </c>
    </row>
    <row r="7665" spans="4:13" x14ac:dyDescent="0.2">
      <c r="D7665" s="200"/>
      <c r="E7665" s="4" t="s">
        <v>28</v>
      </c>
      <c r="F7665" s="5"/>
      <c r="G7665" s="6">
        <v>372</v>
      </c>
      <c r="H7665" s="8">
        <v>16</v>
      </c>
      <c r="I7665" s="1">
        <v>25</v>
      </c>
      <c r="J7665" s="1">
        <v>29</v>
      </c>
      <c r="K7665" s="1">
        <v>45</v>
      </c>
      <c r="L7665" s="1">
        <v>228</v>
      </c>
      <c r="M7665" s="9">
        <v>29</v>
      </c>
    </row>
    <row r="7666" spans="4:13" x14ac:dyDescent="0.2">
      <c r="D7666" s="200"/>
      <c r="E7666" s="11"/>
      <c r="F7666" s="10"/>
      <c r="G7666" s="7">
        <v>100</v>
      </c>
      <c r="H7666" s="18">
        <v>4.3010752688169998</v>
      </c>
      <c r="I7666" s="2">
        <v>6.7204301075270001</v>
      </c>
      <c r="J7666" s="2">
        <v>7.795698924731</v>
      </c>
      <c r="K7666" s="2">
        <v>12.096774193548001</v>
      </c>
      <c r="L7666" s="2">
        <v>61.290322580644997</v>
      </c>
      <c r="M7666" s="15">
        <v>7.795698924731</v>
      </c>
    </row>
    <row r="7667" spans="4:13" x14ac:dyDescent="0.2">
      <c r="D7667" s="200"/>
      <c r="E7667" s="4" t="s">
        <v>29</v>
      </c>
      <c r="F7667" s="5"/>
      <c r="G7667" s="6">
        <v>102</v>
      </c>
      <c r="H7667" s="8">
        <v>5</v>
      </c>
      <c r="I7667" s="1">
        <v>7</v>
      </c>
      <c r="J7667" s="1">
        <v>6</v>
      </c>
      <c r="K7667" s="1">
        <v>10</v>
      </c>
      <c r="L7667" s="1">
        <v>71</v>
      </c>
      <c r="M7667" s="9">
        <v>3</v>
      </c>
    </row>
    <row r="7668" spans="4:13" x14ac:dyDescent="0.2">
      <c r="D7668" s="200"/>
      <c r="E7668" s="11"/>
      <c r="F7668" s="10"/>
      <c r="G7668" s="7">
        <v>100</v>
      </c>
      <c r="H7668" s="18">
        <v>4.9019607843140003</v>
      </c>
      <c r="I7668" s="2">
        <v>6.8627450980390003</v>
      </c>
      <c r="J7668" s="2">
        <v>5.8823529411760003</v>
      </c>
      <c r="K7668" s="2">
        <v>9.8039215686270005</v>
      </c>
      <c r="L7668" s="41">
        <v>69.607843137255003</v>
      </c>
      <c r="M7668" s="15">
        <v>2.9411764705880001</v>
      </c>
    </row>
    <row r="7669" spans="4:13" x14ac:dyDescent="0.2">
      <c r="D7669" s="199" t="s">
        <v>30</v>
      </c>
      <c r="E7669" s="22" t="s">
        <v>31</v>
      </c>
      <c r="F7669" s="21"/>
      <c r="G7669" s="19">
        <v>592</v>
      </c>
      <c r="H7669" s="27">
        <v>37</v>
      </c>
      <c r="I7669" s="3">
        <v>47</v>
      </c>
      <c r="J7669" s="3">
        <v>38</v>
      </c>
      <c r="K7669" s="3">
        <v>71</v>
      </c>
      <c r="L7669" s="3">
        <v>363</v>
      </c>
      <c r="M7669" s="26">
        <v>36</v>
      </c>
    </row>
    <row r="7670" spans="4:13" x14ac:dyDescent="0.2">
      <c r="D7670" s="200"/>
      <c r="E7670" s="11"/>
      <c r="F7670" s="10"/>
      <c r="G7670" s="7">
        <v>100</v>
      </c>
      <c r="H7670" s="18">
        <v>6.25</v>
      </c>
      <c r="I7670" s="2">
        <v>7.9391891891890003</v>
      </c>
      <c r="J7670" s="2">
        <v>6.4189189189190001</v>
      </c>
      <c r="K7670" s="2">
        <v>11.993243243243001</v>
      </c>
      <c r="L7670" s="2">
        <v>61.317567567567998</v>
      </c>
      <c r="M7670" s="15">
        <v>6.0810810810809999</v>
      </c>
    </row>
    <row r="7671" spans="4:13" x14ac:dyDescent="0.2">
      <c r="D7671" s="200"/>
      <c r="E7671" s="4" t="s">
        <v>32</v>
      </c>
      <c r="F7671" s="5"/>
      <c r="G7671" s="6">
        <v>608</v>
      </c>
      <c r="H7671" s="8">
        <v>18</v>
      </c>
      <c r="I7671" s="1">
        <v>41</v>
      </c>
      <c r="J7671" s="1">
        <v>61</v>
      </c>
      <c r="K7671" s="1">
        <v>99</v>
      </c>
      <c r="L7671" s="1">
        <v>348</v>
      </c>
      <c r="M7671" s="9">
        <v>41</v>
      </c>
    </row>
    <row r="7672" spans="4:13" x14ac:dyDescent="0.2">
      <c r="D7672" s="200"/>
      <c r="E7672" s="11"/>
      <c r="F7672" s="10"/>
      <c r="G7672" s="7">
        <v>100</v>
      </c>
      <c r="H7672" s="18">
        <v>2.9605263157890001</v>
      </c>
      <c r="I7672" s="2">
        <v>6.7434210526319998</v>
      </c>
      <c r="J7672" s="2">
        <v>10.032894736842</v>
      </c>
      <c r="K7672" s="2">
        <v>16.282894736842</v>
      </c>
      <c r="L7672" s="2">
        <v>57.236842105263001</v>
      </c>
      <c r="M7672" s="15">
        <v>6.7434210526319998</v>
      </c>
    </row>
    <row r="7673" spans="4:13" x14ac:dyDescent="0.2">
      <c r="D7673" s="199" t="s">
        <v>33</v>
      </c>
      <c r="E7673" s="22" t="s">
        <v>34</v>
      </c>
      <c r="F7673" s="21"/>
      <c r="G7673" s="19">
        <v>74</v>
      </c>
      <c r="H7673" s="27">
        <v>1</v>
      </c>
      <c r="I7673" s="3">
        <v>2</v>
      </c>
      <c r="J7673" s="3">
        <v>1</v>
      </c>
      <c r="K7673" s="3">
        <v>9</v>
      </c>
      <c r="L7673" s="3">
        <v>59</v>
      </c>
      <c r="M7673" s="26">
        <v>2</v>
      </c>
    </row>
    <row r="7674" spans="4:13" x14ac:dyDescent="0.2">
      <c r="D7674" s="200"/>
      <c r="E7674" s="11"/>
      <c r="F7674" s="10"/>
      <c r="G7674" s="7">
        <v>100</v>
      </c>
      <c r="H7674" s="18">
        <v>1.351351351351</v>
      </c>
      <c r="I7674" s="2">
        <v>2.7027027027030002</v>
      </c>
      <c r="J7674" s="30">
        <v>1.351351351351</v>
      </c>
      <c r="K7674" s="2">
        <v>12.162162162162</v>
      </c>
      <c r="L7674" s="41">
        <v>79.729729729729996</v>
      </c>
      <c r="M7674" s="15">
        <v>2.7027027027030002</v>
      </c>
    </row>
    <row r="7675" spans="4:13" x14ac:dyDescent="0.2">
      <c r="D7675" s="200"/>
      <c r="E7675" s="4" t="s">
        <v>35</v>
      </c>
      <c r="F7675" s="5"/>
      <c r="G7675" s="6">
        <v>148</v>
      </c>
      <c r="H7675" s="8">
        <v>8</v>
      </c>
      <c r="I7675" s="1">
        <v>16</v>
      </c>
      <c r="J7675" s="1">
        <v>16</v>
      </c>
      <c r="K7675" s="1">
        <v>21</v>
      </c>
      <c r="L7675" s="1">
        <v>83</v>
      </c>
      <c r="M7675" s="9">
        <v>4</v>
      </c>
    </row>
    <row r="7676" spans="4:13" x14ac:dyDescent="0.2">
      <c r="D7676" s="200"/>
      <c r="E7676" s="11"/>
      <c r="F7676" s="10"/>
      <c r="G7676" s="7">
        <v>100</v>
      </c>
      <c r="H7676" s="18">
        <v>5.4054054054050003</v>
      </c>
      <c r="I7676" s="2">
        <v>10.810810810811001</v>
      </c>
      <c r="J7676" s="2">
        <v>10.810810810811001</v>
      </c>
      <c r="K7676" s="2">
        <v>14.189189189188999</v>
      </c>
      <c r="L7676" s="2">
        <v>56.081081081081003</v>
      </c>
      <c r="M7676" s="15">
        <v>2.7027027027030002</v>
      </c>
    </row>
    <row r="7677" spans="4:13" x14ac:dyDescent="0.2">
      <c r="D7677" s="200"/>
      <c r="E7677" s="4" t="s">
        <v>36</v>
      </c>
      <c r="F7677" s="5"/>
      <c r="G7677" s="6">
        <v>187</v>
      </c>
      <c r="H7677" s="8">
        <v>16</v>
      </c>
      <c r="I7677" s="1">
        <v>20</v>
      </c>
      <c r="J7677" s="1">
        <v>16</v>
      </c>
      <c r="K7677" s="1">
        <v>39</v>
      </c>
      <c r="L7677" s="1">
        <v>90</v>
      </c>
      <c r="M7677" s="9">
        <v>6</v>
      </c>
    </row>
    <row r="7678" spans="4:13" x14ac:dyDescent="0.2">
      <c r="D7678" s="200"/>
      <c r="E7678" s="11"/>
      <c r="F7678" s="10"/>
      <c r="G7678" s="7">
        <v>100</v>
      </c>
      <c r="H7678" s="18">
        <v>8.5561497326199998</v>
      </c>
      <c r="I7678" s="2">
        <v>10.695187165775</v>
      </c>
      <c r="J7678" s="2">
        <v>8.5561497326199998</v>
      </c>
      <c r="K7678" s="25">
        <v>20.855614973262</v>
      </c>
      <c r="L7678" s="50">
        <v>48.128342245989003</v>
      </c>
      <c r="M7678" s="15">
        <v>3.208556149733</v>
      </c>
    </row>
    <row r="7679" spans="4:13" x14ac:dyDescent="0.2">
      <c r="D7679" s="200"/>
      <c r="E7679" s="4" t="s">
        <v>37</v>
      </c>
      <c r="F7679" s="5"/>
      <c r="G7679" s="6">
        <v>221</v>
      </c>
      <c r="H7679" s="8">
        <v>17</v>
      </c>
      <c r="I7679" s="1">
        <v>18</v>
      </c>
      <c r="J7679" s="1">
        <v>23</v>
      </c>
      <c r="K7679" s="1">
        <v>35</v>
      </c>
      <c r="L7679" s="1">
        <v>122</v>
      </c>
      <c r="M7679" s="9">
        <v>6</v>
      </c>
    </row>
    <row r="7680" spans="4:13" x14ac:dyDescent="0.2">
      <c r="D7680" s="200"/>
      <c r="E7680" s="11"/>
      <c r="F7680" s="10"/>
      <c r="G7680" s="7">
        <v>100</v>
      </c>
      <c r="H7680" s="18">
        <v>7.6923076923079998</v>
      </c>
      <c r="I7680" s="2">
        <v>8.1447963800899998</v>
      </c>
      <c r="J7680" s="2">
        <v>10.407239819005</v>
      </c>
      <c r="K7680" s="2">
        <v>15.837104072398001</v>
      </c>
      <c r="L7680" s="2">
        <v>55.203619909502002</v>
      </c>
      <c r="M7680" s="15">
        <v>2.7149321266970001</v>
      </c>
    </row>
    <row r="7681" spans="2:13" x14ac:dyDescent="0.2">
      <c r="D7681" s="200"/>
      <c r="E7681" s="4" t="s">
        <v>38</v>
      </c>
      <c r="F7681" s="5"/>
      <c r="G7681" s="6">
        <v>186</v>
      </c>
      <c r="H7681" s="8">
        <v>7</v>
      </c>
      <c r="I7681" s="1">
        <v>16</v>
      </c>
      <c r="J7681" s="1">
        <v>18</v>
      </c>
      <c r="K7681" s="1">
        <v>30</v>
      </c>
      <c r="L7681" s="1">
        <v>108</v>
      </c>
      <c r="M7681" s="9">
        <v>7</v>
      </c>
    </row>
    <row r="7682" spans="2:13" x14ac:dyDescent="0.2">
      <c r="D7682" s="200"/>
      <c r="E7682" s="11"/>
      <c r="F7682" s="10"/>
      <c r="G7682" s="7">
        <v>100</v>
      </c>
      <c r="H7682" s="18">
        <v>3.7634408602149998</v>
      </c>
      <c r="I7682" s="2">
        <v>8.6021505376339995</v>
      </c>
      <c r="J7682" s="2">
        <v>9.6774193548389995</v>
      </c>
      <c r="K7682" s="2">
        <v>16.129032258064999</v>
      </c>
      <c r="L7682" s="2">
        <v>58.064516129032</v>
      </c>
      <c r="M7682" s="15">
        <v>3.7634408602149998</v>
      </c>
    </row>
    <row r="7683" spans="2:13" x14ac:dyDescent="0.2">
      <c r="D7683" s="200"/>
      <c r="E7683" s="4" t="s">
        <v>39</v>
      </c>
      <c r="F7683" s="5"/>
      <c r="G7683" s="6">
        <v>223</v>
      </c>
      <c r="H7683" s="8">
        <v>3</v>
      </c>
      <c r="I7683" s="1">
        <v>11</v>
      </c>
      <c r="J7683" s="1">
        <v>17</v>
      </c>
      <c r="K7683" s="1">
        <v>30</v>
      </c>
      <c r="L7683" s="1">
        <v>135</v>
      </c>
      <c r="M7683" s="9">
        <v>27</v>
      </c>
    </row>
    <row r="7684" spans="2:13" x14ac:dyDescent="0.2">
      <c r="D7684" s="200"/>
      <c r="E7684" s="11"/>
      <c r="F7684" s="10"/>
      <c r="G7684" s="7">
        <v>100</v>
      </c>
      <c r="H7684" s="18">
        <v>1.3452914798210001</v>
      </c>
      <c r="I7684" s="2">
        <v>4.9327354260089997</v>
      </c>
      <c r="J7684" s="2">
        <v>7.6233183856500002</v>
      </c>
      <c r="K7684" s="2">
        <v>13.452914798206001</v>
      </c>
      <c r="L7684" s="2">
        <v>60.538116591928002</v>
      </c>
      <c r="M7684" s="85">
        <v>12.107623318386</v>
      </c>
    </row>
    <row r="7685" spans="2:13" x14ac:dyDescent="0.2">
      <c r="D7685" s="200"/>
      <c r="E7685" s="4" t="s">
        <v>40</v>
      </c>
      <c r="F7685" s="5"/>
      <c r="G7685" s="6">
        <v>161</v>
      </c>
      <c r="H7685" s="8">
        <v>3</v>
      </c>
      <c r="I7685" s="1">
        <v>5</v>
      </c>
      <c r="J7685" s="1">
        <v>8</v>
      </c>
      <c r="K7685" s="1">
        <v>6</v>
      </c>
      <c r="L7685" s="1">
        <v>114</v>
      </c>
      <c r="M7685" s="9">
        <v>25</v>
      </c>
    </row>
    <row r="7686" spans="2:13" x14ac:dyDescent="0.2">
      <c r="D7686" s="201"/>
      <c r="E7686" s="45"/>
      <c r="F7686" s="51"/>
      <c r="G7686" s="81">
        <v>100</v>
      </c>
      <c r="H7686" s="115">
        <v>1.8633540372670001</v>
      </c>
      <c r="I7686" s="64">
        <v>3.1055900621119998</v>
      </c>
      <c r="J7686" s="64">
        <v>4.9689440993789997</v>
      </c>
      <c r="K7686" s="108">
        <v>3.7267080745340002</v>
      </c>
      <c r="L7686" s="112">
        <v>70.807453416149002</v>
      </c>
      <c r="M7686" s="154">
        <v>15.527950310559</v>
      </c>
    </row>
    <row r="7688" spans="2:13" x14ac:dyDescent="0.2">
      <c r="B7688" s="40" t="str">
        <f xml:space="preserve"> HYPERLINK("#'目次'!B192", "[186]")</f>
        <v>[186]</v>
      </c>
      <c r="C7688" s="23" t="s">
        <v>319</v>
      </c>
    </row>
    <row r="7691" spans="2:13" x14ac:dyDescent="0.2">
      <c r="C7691" s="23" t="s">
        <v>48</v>
      </c>
    </row>
    <row r="7692" spans="2:13" x14ac:dyDescent="0.2">
      <c r="D7692" s="195"/>
      <c r="E7692" s="196"/>
      <c r="F7692" s="196"/>
      <c r="G7692" s="37" t="s">
        <v>15</v>
      </c>
      <c r="H7692" s="33" t="s">
        <v>306</v>
      </c>
      <c r="I7692" s="13" t="s">
        <v>307</v>
      </c>
      <c r="J7692" s="13" t="s">
        <v>308</v>
      </c>
      <c r="K7692" s="13" t="s">
        <v>309</v>
      </c>
      <c r="L7692" s="13" t="s">
        <v>310</v>
      </c>
      <c r="M7692" s="38" t="s">
        <v>18</v>
      </c>
    </row>
    <row r="7693" spans="2:13" x14ac:dyDescent="0.2">
      <c r="D7693" s="197"/>
      <c r="E7693" s="198"/>
      <c r="F7693" s="198"/>
      <c r="G7693" s="35"/>
      <c r="H7693" s="39"/>
      <c r="I7693" s="14"/>
      <c r="J7693" s="14"/>
      <c r="K7693" s="14"/>
      <c r="L7693" s="14"/>
      <c r="M7693" s="34"/>
    </row>
    <row r="7694" spans="2:13" x14ac:dyDescent="0.2">
      <c r="D7694" s="78"/>
      <c r="E7694" s="79" t="s">
        <v>15</v>
      </c>
      <c r="F7694" s="66"/>
      <c r="G7694" s="36">
        <v>1200</v>
      </c>
      <c r="H7694" s="17">
        <v>55</v>
      </c>
      <c r="I7694" s="17">
        <v>88</v>
      </c>
      <c r="J7694" s="17">
        <v>99</v>
      </c>
      <c r="K7694" s="17">
        <v>170</v>
      </c>
      <c r="L7694" s="17">
        <v>711</v>
      </c>
      <c r="M7694" s="47">
        <v>77</v>
      </c>
    </row>
    <row r="7695" spans="2:13" x14ac:dyDescent="0.2">
      <c r="D7695" s="45"/>
      <c r="E7695" s="51"/>
      <c r="F7695" s="67"/>
      <c r="G7695" s="7">
        <v>100</v>
      </c>
      <c r="H7695" s="2">
        <v>4.583333333333</v>
      </c>
      <c r="I7695" s="2">
        <v>7.333333333333</v>
      </c>
      <c r="J7695" s="2">
        <v>8.25</v>
      </c>
      <c r="K7695" s="2">
        <v>14.166666666667</v>
      </c>
      <c r="L7695" s="2">
        <v>59.25</v>
      </c>
      <c r="M7695" s="15">
        <v>6.416666666667</v>
      </c>
    </row>
    <row r="7696" spans="2:13" x14ac:dyDescent="0.2">
      <c r="D7696" s="199" t="s">
        <v>49</v>
      </c>
      <c r="E7696" s="22" t="s">
        <v>50</v>
      </c>
      <c r="F7696" s="21"/>
      <c r="G7696" s="19">
        <v>15</v>
      </c>
      <c r="H7696" s="27">
        <v>0</v>
      </c>
      <c r="I7696" s="3">
        <v>1</v>
      </c>
      <c r="J7696" s="3">
        <v>1</v>
      </c>
      <c r="K7696" s="3">
        <v>1</v>
      </c>
      <c r="L7696" s="3">
        <v>12</v>
      </c>
      <c r="M7696" s="26">
        <v>0</v>
      </c>
    </row>
    <row r="7697" spans="4:13" x14ac:dyDescent="0.2">
      <c r="D7697" s="200"/>
      <c r="E7697" s="11"/>
      <c r="F7697" s="10"/>
      <c r="G7697" s="7">
        <v>100</v>
      </c>
      <c r="H7697" s="53">
        <v>0</v>
      </c>
      <c r="I7697" s="2">
        <v>6.666666666667</v>
      </c>
      <c r="J7697" s="2">
        <v>6.666666666667</v>
      </c>
      <c r="K7697" s="30">
        <v>6.666666666667</v>
      </c>
      <c r="L7697" s="41">
        <v>80</v>
      </c>
      <c r="M7697" s="110">
        <v>0</v>
      </c>
    </row>
    <row r="7698" spans="4:13" x14ac:dyDescent="0.2">
      <c r="D7698" s="200"/>
      <c r="E7698" s="4" t="s">
        <v>51</v>
      </c>
      <c r="F7698" s="5"/>
      <c r="G7698" s="6">
        <v>142</v>
      </c>
      <c r="H7698" s="8">
        <v>12</v>
      </c>
      <c r="I7698" s="1">
        <v>8</v>
      </c>
      <c r="J7698" s="1">
        <v>7</v>
      </c>
      <c r="K7698" s="1">
        <v>10</v>
      </c>
      <c r="L7698" s="1">
        <v>90</v>
      </c>
      <c r="M7698" s="9">
        <v>15</v>
      </c>
    </row>
    <row r="7699" spans="4:13" x14ac:dyDescent="0.2">
      <c r="D7699" s="200"/>
      <c r="E7699" s="11"/>
      <c r="F7699" s="10"/>
      <c r="G7699" s="7">
        <v>100</v>
      </c>
      <c r="H7699" s="18">
        <v>8.4507042253520002</v>
      </c>
      <c r="I7699" s="2">
        <v>5.6338028169010004</v>
      </c>
      <c r="J7699" s="2">
        <v>4.9295774647890003</v>
      </c>
      <c r="K7699" s="30">
        <v>7.0422535211269999</v>
      </c>
      <c r="L7699" s="2">
        <v>63.380281690140997</v>
      </c>
      <c r="M7699" s="15">
        <v>10.56338028169</v>
      </c>
    </row>
    <row r="7700" spans="4:13" x14ac:dyDescent="0.2">
      <c r="D7700" s="200"/>
      <c r="E7700" s="4" t="s">
        <v>52</v>
      </c>
      <c r="F7700" s="5"/>
      <c r="G7700" s="6">
        <v>26</v>
      </c>
      <c r="H7700" s="8">
        <v>3</v>
      </c>
      <c r="I7700" s="1">
        <v>1</v>
      </c>
      <c r="J7700" s="1">
        <v>2</v>
      </c>
      <c r="K7700" s="1">
        <v>2</v>
      </c>
      <c r="L7700" s="1">
        <v>17</v>
      </c>
      <c r="M7700" s="9">
        <v>1</v>
      </c>
    </row>
    <row r="7701" spans="4:13" x14ac:dyDescent="0.2">
      <c r="D7701" s="200"/>
      <c r="E7701" s="11"/>
      <c r="F7701" s="10"/>
      <c r="G7701" s="7">
        <v>100</v>
      </c>
      <c r="H7701" s="70">
        <v>11.538461538462</v>
      </c>
      <c r="I7701" s="2">
        <v>3.8461538461539999</v>
      </c>
      <c r="J7701" s="2">
        <v>7.6923076923079998</v>
      </c>
      <c r="K7701" s="30">
        <v>7.6923076923079998</v>
      </c>
      <c r="L7701" s="25">
        <v>65.384615384615003</v>
      </c>
      <c r="M7701" s="15">
        <v>3.8461538461539999</v>
      </c>
    </row>
    <row r="7702" spans="4:13" x14ac:dyDescent="0.2">
      <c r="D7702" s="200"/>
      <c r="E7702" s="4" t="s">
        <v>53</v>
      </c>
      <c r="F7702" s="5"/>
      <c r="G7702" s="6">
        <v>41</v>
      </c>
      <c r="H7702" s="8">
        <v>2</v>
      </c>
      <c r="I7702" s="1">
        <v>7</v>
      </c>
      <c r="J7702" s="1">
        <v>5</v>
      </c>
      <c r="K7702" s="1">
        <v>6</v>
      </c>
      <c r="L7702" s="1">
        <v>19</v>
      </c>
      <c r="M7702" s="9">
        <v>2</v>
      </c>
    </row>
    <row r="7703" spans="4:13" x14ac:dyDescent="0.2">
      <c r="D7703" s="200"/>
      <c r="E7703" s="11"/>
      <c r="F7703" s="10"/>
      <c r="G7703" s="7">
        <v>100</v>
      </c>
      <c r="H7703" s="18">
        <v>4.8780487804880002</v>
      </c>
      <c r="I7703" s="25">
        <v>17.073170731706998</v>
      </c>
      <c r="J7703" s="2">
        <v>12.195121951220001</v>
      </c>
      <c r="K7703" s="2">
        <v>14.634146341463</v>
      </c>
      <c r="L7703" s="50">
        <v>46.341463414633999</v>
      </c>
      <c r="M7703" s="15">
        <v>4.8780487804880002</v>
      </c>
    </row>
    <row r="7704" spans="4:13" x14ac:dyDescent="0.2">
      <c r="D7704" s="200"/>
      <c r="E7704" s="4" t="s">
        <v>54</v>
      </c>
      <c r="F7704" s="5"/>
      <c r="G7704" s="6">
        <v>226</v>
      </c>
      <c r="H7704" s="8">
        <v>17</v>
      </c>
      <c r="I7704" s="1">
        <v>24</v>
      </c>
      <c r="J7704" s="1">
        <v>22</v>
      </c>
      <c r="K7704" s="1">
        <v>40</v>
      </c>
      <c r="L7704" s="1">
        <v>112</v>
      </c>
      <c r="M7704" s="9">
        <v>11</v>
      </c>
    </row>
    <row r="7705" spans="4:13" x14ac:dyDescent="0.2">
      <c r="D7705" s="200"/>
      <c r="E7705" s="11"/>
      <c r="F7705" s="10"/>
      <c r="G7705" s="7">
        <v>100</v>
      </c>
      <c r="H7705" s="18">
        <v>7.5221238938050003</v>
      </c>
      <c r="I7705" s="2">
        <v>10.619469026549</v>
      </c>
      <c r="J7705" s="2">
        <v>9.7345132743360008</v>
      </c>
      <c r="K7705" s="2">
        <v>17.699115044248</v>
      </c>
      <c r="L7705" s="30">
        <v>49.557522123894003</v>
      </c>
      <c r="M7705" s="15">
        <v>4.8672566371680004</v>
      </c>
    </row>
    <row r="7706" spans="4:13" x14ac:dyDescent="0.2">
      <c r="D7706" s="200"/>
      <c r="E7706" s="4" t="s">
        <v>55</v>
      </c>
      <c r="F7706" s="5"/>
      <c r="G7706" s="6">
        <v>125</v>
      </c>
      <c r="H7706" s="8">
        <v>5</v>
      </c>
      <c r="I7706" s="1">
        <v>5</v>
      </c>
      <c r="J7706" s="1">
        <v>13</v>
      </c>
      <c r="K7706" s="1">
        <v>14</v>
      </c>
      <c r="L7706" s="1">
        <v>84</v>
      </c>
      <c r="M7706" s="9">
        <v>4</v>
      </c>
    </row>
    <row r="7707" spans="4:13" x14ac:dyDescent="0.2">
      <c r="D7707" s="200"/>
      <c r="E7707" s="11"/>
      <c r="F7707" s="10"/>
      <c r="G7707" s="7">
        <v>100</v>
      </c>
      <c r="H7707" s="18">
        <v>4</v>
      </c>
      <c r="I7707" s="2">
        <v>4</v>
      </c>
      <c r="J7707" s="2">
        <v>10.4</v>
      </c>
      <c r="K7707" s="2">
        <v>11.2</v>
      </c>
      <c r="L7707" s="25">
        <v>67.2</v>
      </c>
      <c r="M7707" s="15">
        <v>3.2</v>
      </c>
    </row>
    <row r="7708" spans="4:13" x14ac:dyDescent="0.2">
      <c r="D7708" s="200"/>
      <c r="E7708" s="4" t="s">
        <v>56</v>
      </c>
      <c r="F7708" s="5"/>
      <c r="G7708" s="6">
        <v>190</v>
      </c>
      <c r="H7708" s="8">
        <v>7</v>
      </c>
      <c r="I7708" s="1">
        <v>13</v>
      </c>
      <c r="J7708" s="1">
        <v>20</v>
      </c>
      <c r="K7708" s="1">
        <v>38</v>
      </c>
      <c r="L7708" s="1">
        <v>104</v>
      </c>
      <c r="M7708" s="9">
        <v>8</v>
      </c>
    </row>
    <row r="7709" spans="4:13" x14ac:dyDescent="0.2">
      <c r="D7709" s="200"/>
      <c r="E7709" s="11"/>
      <c r="F7709" s="10"/>
      <c r="G7709" s="7">
        <v>100</v>
      </c>
      <c r="H7709" s="18">
        <v>3.6842105263159999</v>
      </c>
      <c r="I7709" s="2">
        <v>6.8421052631580004</v>
      </c>
      <c r="J7709" s="2">
        <v>10.526315789473999</v>
      </c>
      <c r="K7709" s="25">
        <v>20</v>
      </c>
      <c r="L7709" s="2">
        <v>54.736842105263001</v>
      </c>
      <c r="M7709" s="15">
        <v>4.2105263157890001</v>
      </c>
    </row>
    <row r="7710" spans="4:13" x14ac:dyDescent="0.2">
      <c r="D7710" s="200"/>
      <c r="E7710" s="4" t="s">
        <v>57</v>
      </c>
      <c r="F7710" s="5"/>
      <c r="G7710" s="6">
        <v>185</v>
      </c>
      <c r="H7710" s="8">
        <v>1</v>
      </c>
      <c r="I7710" s="1">
        <v>16</v>
      </c>
      <c r="J7710" s="1">
        <v>20</v>
      </c>
      <c r="K7710" s="1">
        <v>30</v>
      </c>
      <c r="L7710" s="1">
        <v>107</v>
      </c>
      <c r="M7710" s="9">
        <v>11</v>
      </c>
    </row>
    <row r="7711" spans="4:13" x14ac:dyDescent="0.2">
      <c r="D7711" s="200"/>
      <c r="E7711" s="11"/>
      <c r="F7711" s="10"/>
      <c r="G7711" s="7">
        <v>100</v>
      </c>
      <c r="H7711" s="18">
        <v>0.54054054054099998</v>
      </c>
      <c r="I7711" s="2">
        <v>8.6486486486490008</v>
      </c>
      <c r="J7711" s="2">
        <v>10.810810810811001</v>
      </c>
      <c r="K7711" s="2">
        <v>16.216216216216001</v>
      </c>
      <c r="L7711" s="2">
        <v>57.837837837838002</v>
      </c>
      <c r="M7711" s="15">
        <v>5.9459459459459998</v>
      </c>
    </row>
    <row r="7712" spans="4:13" x14ac:dyDescent="0.2">
      <c r="D7712" s="200"/>
      <c r="E7712" s="4" t="s">
        <v>58</v>
      </c>
      <c r="F7712" s="5"/>
      <c r="G7712" s="6">
        <v>113</v>
      </c>
      <c r="H7712" s="8">
        <v>4</v>
      </c>
      <c r="I7712" s="1">
        <v>8</v>
      </c>
      <c r="J7712" s="1">
        <v>3</v>
      </c>
      <c r="K7712" s="1">
        <v>16</v>
      </c>
      <c r="L7712" s="1">
        <v>80</v>
      </c>
      <c r="M7712" s="9">
        <v>2</v>
      </c>
    </row>
    <row r="7713" spans="4:13" x14ac:dyDescent="0.2">
      <c r="D7713" s="200"/>
      <c r="E7713" s="11"/>
      <c r="F7713" s="10"/>
      <c r="G7713" s="7">
        <v>100</v>
      </c>
      <c r="H7713" s="18">
        <v>3.53982300885</v>
      </c>
      <c r="I7713" s="2">
        <v>7.0796460176989999</v>
      </c>
      <c r="J7713" s="30">
        <v>2.654867256637</v>
      </c>
      <c r="K7713" s="2">
        <v>14.159292035398</v>
      </c>
      <c r="L7713" s="41">
        <v>70.796460176991005</v>
      </c>
      <c r="M7713" s="15">
        <v>1.769911504425</v>
      </c>
    </row>
    <row r="7714" spans="4:13" x14ac:dyDescent="0.2">
      <c r="D7714" s="200"/>
      <c r="E7714" s="4" t="s">
        <v>59</v>
      </c>
      <c r="F7714" s="5"/>
      <c r="G7714" s="6">
        <v>136</v>
      </c>
      <c r="H7714" s="8">
        <v>4</v>
      </c>
      <c r="I7714" s="1">
        <v>5</v>
      </c>
      <c r="J7714" s="1">
        <v>6</v>
      </c>
      <c r="K7714" s="1">
        <v>13</v>
      </c>
      <c r="L7714" s="1">
        <v>86</v>
      </c>
      <c r="M7714" s="9">
        <v>22</v>
      </c>
    </row>
    <row r="7715" spans="4:13" x14ac:dyDescent="0.2">
      <c r="D7715" s="200"/>
      <c r="E7715" s="11"/>
      <c r="F7715" s="10"/>
      <c r="G7715" s="7">
        <v>100</v>
      </c>
      <c r="H7715" s="18">
        <v>2.9411764705880001</v>
      </c>
      <c r="I7715" s="2">
        <v>3.6764705882349999</v>
      </c>
      <c r="J7715" s="2">
        <v>4.4117647058819998</v>
      </c>
      <c r="K7715" s="2">
        <v>9.5588235294120008</v>
      </c>
      <c r="L7715" s="2">
        <v>63.235294117647001</v>
      </c>
      <c r="M7715" s="85">
        <v>16.176470588234999</v>
      </c>
    </row>
    <row r="7716" spans="4:13" x14ac:dyDescent="0.2">
      <c r="D7716" s="199" t="s">
        <v>60</v>
      </c>
      <c r="E7716" s="22" t="s">
        <v>61</v>
      </c>
      <c r="F7716" s="21"/>
      <c r="G7716" s="19">
        <v>205</v>
      </c>
      <c r="H7716" s="27">
        <v>5</v>
      </c>
      <c r="I7716" s="3">
        <v>9</v>
      </c>
      <c r="J7716" s="3">
        <v>15</v>
      </c>
      <c r="K7716" s="3">
        <v>21</v>
      </c>
      <c r="L7716" s="3">
        <v>139</v>
      </c>
      <c r="M7716" s="26">
        <v>16</v>
      </c>
    </row>
    <row r="7717" spans="4:13" x14ac:dyDescent="0.2">
      <c r="D7717" s="200"/>
      <c r="E7717" s="11"/>
      <c r="F7717" s="10"/>
      <c r="G7717" s="7">
        <v>100</v>
      </c>
      <c r="H7717" s="18">
        <v>2.4390243902440001</v>
      </c>
      <c r="I7717" s="2">
        <v>4.3902439024389999</v>
      </c>
      <c r="J7717" s="2">
        <v>7.3170731707319998</v>
      </c>
      <c r="K7717" s="2">
        <v>10.243902439024</v>
      </c>
      <c r="L7717" s="25">
        <v>67.804878048779997</v>
      </c>
      <c r="M7717" s="15">
        <v>7.80487804878</v>
      </c>
    </row>
    <row r="7718" spans="4:13" x14ac:dyDescent="0.2">
      <c r="D7718" s="200"/>
      <c r="E7718" s="4" t="s">
        <v>62</v>
      </c>
      <c r="F7718" s="5"/>
      <c r="G7718" s="6">
        <v>160</v>
      </c>
      <c r="H7718" s="8">
        <v>2</v>
      </c>
      <c r="I7718" s="1">
        <v>5</v>
      </c>
      <c r="J7718" s="1">
        <v>12</v>
      </c>
      <c r="K7718" s="1">
        <v>25</v>
      </c>
      <c r="L7718" s="1">
        <v>102</v>
      </c>
      <c r="M7718" s="9">
        <v>14</v>
      </c>
    </row>
    <row r="7719" spans="4:13" x14ac:dyDescent="0.2">
      <c r="D7719" s="200"/>
      <c r="E7719" s="11"/>
      <c r="F7719" s="10"/>
      <c r="G7719" s="7">
        <v>100</v>
      </c>
      <c r="H7719" s="18">
        <v>1.25</v>
      </c>
      <c r="I7719" s="2">
        <v>3.125</v>
      </c>
      <c r="J7719" s="2">
        <v>7.5</v>
      </c>
      <c r="K7719" s="2">
        <v>15.625</v>
      </c>
      <c r="L7719" s="2">
        <v>63.75</v>
      </c>
      <c r="M7719" s="15">
        <v>8.75</v>
      </c>
    </row>
    <row r="7720" spans="4:13" x14ac:dyDescent="0.2">
      <c r="D7720" s="200"/>
      <c r="E7720" s="4" t="s">
        <v>63</v>
      </c>
      <c r="F7720" s="5"/>
      <c r="G7720" s="6">
        <v>121</v>
      </c>
      <c r="H7720" s="8">
        <v>5</v>
      </c>
      <c r="I7720" s="1">
        <v>10</v>
      </c>
      <c r="J7720" s="1">
        <v>10</v>
      </c>
      <c r="K7720" s="1">
        <v>16</v>
      </c>
      <c r="L7720" s="1">
        <v>74</v>
      </c>
      <c r="M7720" s="9">
        <v>6</v>
      </c>
    </row>
    <row r="7721" spans="4:13" x14ac:dyDescent="0.2">
      <c r="D7721" s="200"/>
      <c r="E7721" s="11"/>
      <c r="F7721" s="10"/>
      <c r="G7721" s="7">
        <v>100</v>
      </c>
      <c r="H7721" s="18">
        <v>4.1322314049589997</v>
      </c>
      <c r="I7721" s="2">
        <v>8.2644628099169992</v>
      </c>
      <c r="J7721" s="2">
        <v>8.2644628099169992</v>
      </c>
      <c r="K7721" s="2">
        <v>13.223140495868</v>
      </c>
      <c r="L7721" s="2">
        <v>61.157024793387997</v>
      </c>
      <c r="M7721" s="15">
        <v>4.9586776859499997</v>
      </c>
    </row>
    <row r="7722" spans="4:13" x14ac:dyDescent="0.2">
      <c r="D7722" s="200"/>
      <c r="E7722" s="4" t="s">
        <v>64</v>
      </c>
      <c r="F7722" s="5"/>
      <c r="G7722" s="6">
        <v>124</v>
      </c>
      <c r="H7722" s="8">
        <v>4</v>
      </c>
      <c r="I7722" s="1">
        <v>8</v>
      </c>
      <c r="J7722" s="1">
        <v>8</v>
      </c>
      <c r="K7722" s="1">
        <v>22</v>
      </c>
      <c r="L7722" s="1">
        <v>74</v>
      </c>
      <c r="M7722" s="9">
        <v>8</v>
      </c>
    </row>
    <row r="7723" spans="4:13" x14ac:dyDescent="0.2">
      <c r="D7723" s="200"/>
      <c r="E7723" s="11"/>
      <c r="F7723" s="10"/>
      <c r="G7723" s="7">
        <v>100</v>
      </c>
      <c r="H7723" s="18">
        <v>3.2258064516129998</v>
      </c>
      <c r="I7723" s="2">
        <v>6.4516129032259997</v>
      </c>
      <c r="J7723" s="2">
        <v>6.4516129032259997</v>
      </c>
      <c r="K7723" s="2">
        <v>17.741935483871</v>
      </c>
      <c r="L7723" s="2">
        <v>59.677419354839003</v>
      </c>
      <c r="M7723" s="15">
        <v>6.4516129032259997</v>
      </c>
    </row>
    <row r="7724" spans="4:13" x14ac:dyDescent="0.2">
      <c r="D7724" s="200"/>
      <c r="E7724" s="4" t="s">
        <v>65</v>
      </c>
      <c r="F7724" s="5"/>
      <c r="G7724" s="6">
        <v>109</v>
      </c>
      <c r="H7724" s="8">
        <v>8</v>
      </c>
      <c r="I7724" s="1">
        <v>10</v>
      </c>
      <c r="J7724" s="1">
        <v>5</v>
      </c>
      <c r="K7724" s="1">
        <v>24</v>
      </c>
      <c r="L7724" s="1">
        <v>57</v>
      </c>
      <c r="M7724" s="9">
        <v>5</v>
      </c>
    </row>
    <row r="7725" spans="4:13" x14ac:dyDescent="0.2">
      <c r="D7725" s="200"/>
      <c r="E7725" s="11"/>
      <c r="F7725" s="10"/>
      <c r="G7725" s="7">
        <v>100</v>
      </c>
      <c r="H7725" s="18">
        <v>7.339449541284</v>
      </c>
      <c r="I7725" s="2">
        <v>9.1743119266060003</v>
      </c>
      <c r="J7725" s="2">
        <v>4.5871559633030001</v>
      </c>
      <c r="K7725" s="25">
        <v>22.018348623853001</v>
      </c>
      <c r="L7725" s="30">
        <v>52.293577981650998</v>
      </c>
      <c r="M7725" s="15">
        <v>4.5871559633030001</v>
      </c>
    </row>
    <row r="7726" spans="4:13" x14ac:dyDescent="0.2">
      <c r="D7726" s="200"/>
      <c r="E7726" s="4" t="s">
        <v>66</v>
      </c>
      <c r="F7726" s="5"/>
      <c r="G7726" s="6">
        <v>104</v>
      </c>
      <c r="H7726" s="8">
        <v>5</v>
      </c>
      <c r="I7726" s="1">
        <v>10</v>
      </c>
      <c r="J7726" s="1">
        <v>11</v>
      </c>
      <c r="K7726" s="1">
        <v>16</v>
      </c>
      <c r="L7726" s="1">
        <v>59</v>
      </c>
      <c r="M7726" s="9">
        <v>3</v>
      </c>
    </row>
    <row r="7727" spans="4:13" x14ac:dyDescent="0.2">
      <c r="D7727" s="200"/>
      <c r="E7727" s="11"/>
      <c r="F7727" s="10"/>
      <c r="G7727" s="7">
        <v>100</v>
      </c>
      <c r="H7727" s="18">
        <v>4.8076923076920002</v>
      </c>
      <c r="I7727" s="2">
        <v>9.6153846153850004</v>
      </c>
      <c r="J7727" s="2">
        <v>10.576923076923</v>
      </c>
      <c r="K7727" s="2">
        <v>15.384615384615</v>
      </c>
      <c r="L7727" s="2">
        <v>56.730769230768999</v>
      </c>
      <c r="M7727" s="15">
        <v>2.884615384615</v>
      </c>
    </row>
    <row r="7728" spans="4:13" x14ac:dyDescent="0.2">
      <c r="D7728" s="200"/>
      <c r="E7728" s="4" t="s">
        <v>67</v>
      </c>
      <c r="F7728" s="5"/>
      <c r="G7728" s="6">
        <v>139</v>
      </c>
      <c r="H7728" s="8">
        <v>10</v>
      </c>
      <c r="I7728" s="1">
        <v>18</v>
      </c>
      <c r="J7728" s="1">
        <v>11</v>
      </c>
      <c r="K7728" s="1">
        <v>21</v>
      </c>
      <c r="L7728" s="1">
        <v>69</v>
      </c>
      <c r="M7728" s="9">
        <v>10</v>
      </c>
    </row>
    <row r="7729" spans="2:13" x14ac:dyDescent="0.2">
      <c r="D7729" s="200"/>
      <c r="E7729" s="11"/>
      <c r="F7729" s="10"/>
      <c r="G7729" s="7">
        <v>100</v>
      </c>
      <c r="H7729" s="18">
        <v>7.1942446043170003</v>
      </c>
      <c r="I7729" s="25">
        <v>12.94964028777</v>
      </c>
      <c r="J7729" s="2">
        <v>7.9136690647480004</v>
      </c>
      <c r="K7729" s="2">
        <v>15.107913669065001</v>
      </c>
      <c r="L7729" s="30">
        <v>49.640287769784003</v>
      </c>
      <c r="M7729" s="15">
        <v>7.1942446043170003</v>
      </c>
    </row>
    <row r="7730" spans="2:13" x14ac:dyDescent="0.2">
      <c r="D7730" s="200"/>
      <c r="E7730" s="4" t="s">
        <v>68</v>
      </c>
      <c r="F7730" s="5"/>
      <c r="G7730" s="6">
        <v>48</v>
      </c>
      <c r="H7730" s="8">
        <v>5</v>
      </c>
      <c r="I7730" s="1">
        <v>7</v>
      </c>
      <c r="J7730" s="1">
        <v>6</v>
      </c>
      <c r="K7730" s="1">
        <v>8</v>
      </c>
      <c r="L7730" s="1">
        <v>22</v>
      </c>
      <c r="M7730" s="9">
        <v>0</v>
      </c>
    </row>
    <row r="7731" spans="2:13" x14ac:dyDescent="0.2">
      <c r="D7731" s="200"/>
      <c r="E7731" s="11"/>
      <c r="F7731" s="10"/>
      <c r="G7731" s="7">
        <v>100</v>
      </c>
      <c r="H7731" s="70">
        <v>10.416666666667</v>
      </c>
      <c r="I7731" s="25">
        <v>14.583333333333</v>
      </c>
      <c r="J7731" s="2">
        <v>12.5</v>
      </c>
      <c r="K7731" s="2">
        <v>16.666666666666998</v>
      </c>
      <c r="L7731" s="50">
        <v>45.833333333333002</v>
      </c>
      <c r="M7731" s="110">
        <v>0</v>
      </c>
    </row>
    <row r="7732" spans="2:13" x14ac:dyDescent="0.2">
      <c r="D7732" s="200"/>
      <c r="E7732" s="4" t="s">
        <v>69</v>
      </c>
      <c r="F7732" s="5"/>
      <c r="G7732" s="6">
        <v>37</v>
      </c>
      <c r="H7732" s="8">
        <v>3</v>
      </c>
      <c r="I7732" s="1">
        <v>4</v>
      </c>
      <c r="J7732" s="1">
        <v>5</v>
      </c>
      <c r="K7732" s="1">
        <v>5</v>
      </c>
      <c r="L7732" s="1">
        <v>20</v>
      </c>
      <c r="M7732" s="9">
        <v>0</v>
      </c>
    </row>
    <row r="7733" spans="2:13" x14ac:dyDescent="0.2">
      <c r="D7733" s="200"/>
      <c r="E7733" s="11"/>
      <c r="F7733" s="10"/>
      <c r="G7733" s="7">
        <v>100</v>
      </c>
      <c r="H7733" s="18">
        <v>8.1081081081080004</v>
      </c>
      <c r="I7733" s="2">
        <v>10.810810810811001</v>
      </c>
      <c r="J7733" s="25">
        <v>13.513513513514001</v>
      </c>
      <c r="K7733" s="2">
        <v>13.513513513514001</v>
      </c>
      <c r="L7733" s="30">
        <v>54.054054054053999</v>
      </c>
      <c r="M7733" s="110">
        <v>0</v>
      </c>
    </row>
    <row r="7734" spans="2:13" x14ac:dyDescent="0.2">
      <c r="D7734" s="199" t="s">
        <v>70</v>
      </c>
      <c r="E7734" s="22" t="s">
        <v>18</v>
      </c>
      <c r="F7734" s="21"/>
      <c r="G7734" s="19">
        <v>0</v>
      </c>
      <c r="H7734" s="27">
        <v>0</v>
      </c>
      <c r="I7734" s="3">
        <v>0</v>
      </c>
      <c r="J7734" s="3">
        <v>0</v>
      </c>
      <c r="K7734" s="3">
        <v>0</v>
      </c>
      <c r="L7734" s="3">
        <v>0</v>
      </c>
      <c r="M7734" s="26">
        <v>0</v>
      </c>
    </row>
    <row r="7735" spans="2:13" x14ac:dyDescent="0.2">
      <c r="D7735" s="201"/>
      <c r="E7735" s="45"/>
      <c r="F7735" s="51"/>
      <c r="G7735" s="119">
        <v>0</v>
      </c>
      <c r="H7735" s="118">
        <v>0</v>
      </c>
      <c r="I7735" s="103">
        <v>0</v>
      </c>
      <c r="J7735" s="103">
        <v>0</v>
      </c>
      <c r="K7735" s="83">
        <v>0</v>
      </c>
      <c r="L7735" s="83">
        <v>0</v>
      </c>
      <c r="M7735" s="146">
        <v>0</v>
      </c>
    </row>
    <row r="7737" spans="2:13" x14ac:dyDescent="0.2">
      <c r="B7737" s="40" t="str">
        <f xml:space="preserve"> HYPERLINK("#'目次'!B193", "[187]")</f>
        <v>[187]</v>
      </c>
      <c r="C7737" s="23" t="s">
        <v>319</v>
      </c>
    </row>
    <row r="7740" spans="2:13" x14ac:dyDescent="0.2">
      <c r="C7740" s="23" t="s">
        <v>73</v>
      </c>
    </row>
    <row r="7741" spans="2:13" x14ac:dyDescent="0.2">
      <c r="D7741" s="195"/>
      <c r="E7741" s="196"/>
      <c r="F7741" s="196"/>
      <c r="G7741" s="37" t="s">
        <v>15</v>
      </c>
      <c r="H7741" s="33" t="s">
        <v>306</v>
      </c>
      <c r="I7741" s="13" t="s">
        <v>307</v>
      </c>
      <c r="J7741" s="13" t="s">
        <v>308</v>
      </c>
      <c r="K7741" s="13" t="s">
        <v>309</v>
      </c>
      <c r="L7741" s="13" t="s">
        <v>310</v>
      </c>
      <c r="M7741" s="38" t="s">
        <v>18</v>
      </c>
    </row>
    <row r="7742" spans="2:13" x14ac:dyDescent="0.2">
      <c r="D7742" s="197"/>
      <c r="E7742" s="198"/>
      <c r="F7742" s="198"/>
      <c r="G7742" s="35"/>
      <c r="H7742" s="39"/>
      <c r="I7742" s="14"/>
      <c r="J7742" s="14"/>
      <c r="K7742" s="14"/>
      <c r="L7742" s="14"/>
      <c r="M7742" s="34"/>
    </row>
    <row r="7743" spans="2:13" x14ac:dyDescent="0.2">
      <c r="D7743" s="78"/>
      <c r="E7743" s="79" t="s">
        <v>15</v>
      </c>
      <c r="F7743" s="66"/>
      <c r="G7743" s="36">
        <v>1200</v>
      </c>
      <c r="H7743" s="17">
        <v>55</v>
      </c>
      <c r="I7743" s="17">
        <v>88</v>
      </c>
      <c r="J7743" s="17">
        <v>99</v>
      </c>
      <c r="K7743" s="17">
        <v>170</v>
      </c>
      <c r="L7743" s="17">
        <v>711</v>
      </c>
      <c r="M7743" s="47">
        <v>77</v>
      </c>
    </row>
    <row r="7744" spans="2:13" x14ac:dyDescent="0.2">
      <c r="D7744" s="45"/>
      <c r="E7744" s="51"/>
      <c r="F7744" s="67"/>
      <c r="G7744" s="7">
        <v>100</v>
      </c>
      <c r="H7744" s="2">
        <v>4.583333333333</v>
      </c>
      <c r="I7744" s="2">
        <v>7.333333333333</v>
      </c>
      <c r="J7744" s="2">
        <v>8.25</v>
      </c>
      <c r="K7744" s="2">
        <v>14.166666666667</v>
      </c>
      <c r="L7744" s="2">
        <v>59.25</v>
      </c>
      <c r="M7744" s="15">
        <v>6.416666666667</v>
      </c>
    </row>
    <row r="7745" spans="4:13" x14ac:dyDescent="0.2">
      <c r="D7745" s="199" t="s">
        <v>74</v>
      </c>
      <c r="E7745" s="22" t="s">
        <v>75</v>
      </c>
      <c r="F7745" s="21"/>
      <c r="G7745" s="19">
        <v>592</v>
      </c>
      <c r="H7745" s="27">
        <v>37</v>
      </c>
      <c r="I7745" s="3">
        <v>47</v>
      </c>
      <c r="J7745" s="3">
        <v>38</v>
      </c>
      <c r="K7745" s="3">
        <v>71</v>
      </c>
      <c r="L7745" s="3">
        <v>363</v>
      </c>
      <c r="M7745" s="26">
        <v>36</v>
      </c>
    </row>
    <row r="7746" spans="4:13" x14ac:dyDescent="0.2">
      <c r="D7746" s="200"/>
      <c r="E7746" s="11"/>
      <c r="F7746" s="10"/>
      <c r="G7746" s="7">
        <v>100</v>
      </c>
      <c r="H7746" s="18">
        <v>6.25</v>
      </c>
      <c r="I7746" s="2">
        <v>7.9391891891890003</v>
      </c>
      <c r="J7746" s="2">
        <v>6.4189189189190001</v>
      </c>
      <c r="K7746" s="2">
        <v>11.993243243243001</v>
      </c>
      <c r="L7746" s="2">
        <v>61.317567567567998</v>
      </c>
      <c r="M7746" s="15">
        <v>6.0810810810809999</v>
      </c>
    </row>
    <row r="7747" spans="4:13" x14ac:dyDescent="0.2">
      <c r="D7747" s="200"/>
      <c r="E7747" s="4" t="s">
        <v>34</v>
      </c>
      <c r="F7747" s="5"/>
      <c r="G7747" s="6">
        <v>37</v>
      </c>
      <c r="H7747" s="8">
        <v>0</v>
      </c>
      <c r="I7747" s="1">
        <v>2</v>
      </c>
      <c r="J7747" s="1">
        <v>0</v>
      </c>
      <c r="K7747" s="1">
        <v>5</v>
      </c>
      <c r="L7747" s="1">
        <v>29</v>
      </c>
      <c r="M7747" s="9">
        <v>1</v>
      </c>
    </row>
    <row r="7748" spans="4:13" x14ac:dyDescent="0.2">
      <c r="D7748" s="200"/>
      <c r="E7748" s="11"/>
      <c r="F7748" s="10"/>
      <c r="G7748" s="7">
        <v>100</v>
      </c>
      <c r="H7748" s="53">
        <v>0</v>
      </c>
      <c r="I7748" s="2">
        <v>5.4054054054050003</v>
      </c>
      <c r="J7748" s="49">
        <v>0</v>
      </c>
      <c r="K7748" s="2">
        <v>13.513513513514001</v>
      </c>
      <c r="L7748" s="41">
        <v>78.378378378378002</v>
      </c>
      <c r="M7748" s="15">
        <v>2.7027027027030002</v>
      </c>
    </row>
    <row r="7749" spans="4:13" x14ac:dyDescent="0.2">
      <c r="D7749" s="200"/>
      <c r="E7749" s="4" t="s">
        <v>35</v>
      </c>
      <c r="F7749" s="5"/>
      <c r="G7749" s="6">
        <v>75</v>
      </c>
      <c r="H7749" s="8">
        <v>4</v>
      </c>
      <c r="I7749" s="1">
        <v>10</v>
      </c>
      <c r="J7749" s="1">
        <v>9</v>
      </c>
      <c r="K7749" s="1">
        <v>9</v>
      </c>
      <c r="L7749" s="1">
        <v>41</v>
      </c>
      <c r="M7749" s="9">
        <v>2</v>
      </c>
    </row>
    <row r="7750" spans="4:13" x14ac:dyDescent="0.2">
      <c r="D7750" s="200"/>
      <c r="E7750" s="11"/>
      <c r="F7750" s="10"/>
      <c r="G7750" s="7">
        <v>100</v>
      </c>
      <c r="H7750" s="18">
        <v>5.333333333333</v>
      </c>
      <c r="I7750" s="25">
        <v>13.333333333333</v>
      </c>
      <c r="J7750" s="2">
        <v>12</v>
      </c>
      <c r="K7750" s="2">
        <v>12</v>
      </c>
      <c r="L7750" s="2">
        <v>54.666666666666998</v>
      </c>
      <c r="M7750" s="15">
        <v>2.666666666667</v>
      </c>
    </row>
    <row r="7751" spans="4:13" x14ac:dyDescent="0.2">
      <c r="D7751" s="200"/>
      <c r="E7751" s="4" t="s">
        <v>36</v>
      </c>
      <c r="F7751" s="5"/>
      <c r="G7751" s="6">
        <v>95</v>
      </c>
      <c r="H7751" s="8">
        <v>13</v>
      </c>
      <c r="I7751" s="1">
        <v>8</v>
      </c>
      <c r="J7751" s="1">
        <v>8</v>
      </c>
      <c r="K7751" s="1">
        <v>15</v>
      </c>
      <c r="L7751" s="1">
        <v>47</v>
      </c>
      <c r="M7751" s="9">
        <v>4</v>
      </c>
    </row>
    <row r="7752" spans="4:13" x14ac:dyDescent="0.2">
      <c r="D7752" s="200"/>
      <c r="E7752" s="11"/>
      <c r="F7752" s="10"/>
      <c r="G7752" s="7">
        <v>100</v>
      </c>
      <c r="H7752" s="70">
        <v>13.684210526316001</v>
      </c>
      <c r="I7752" s="2">
        <v>8.4210526315790002</v>
      </c>
      <c r="J7752" s="2">
        <v>8.4210526315790002</v>
      </c>
      <c r="K7752" s="2">
        <v>15.789473684211</v>
      </c>
      <c r="L7752" s="30">
        <v>49.473684210526002</v>
      </c>
      <c r="M7752" s="15">
        <v>4.2105263157890001</v>
      </c>
    </row>
    <row r="7753" spans="4:13" x14ac:dyDescent="0.2">
      <c r="D7753" s="200"/>
      <c r="E7753" s="4" t="s">
        <v>37</v>
      </c>
      <c r="F7753" s="5"/>
      <c r="G7753" s="6">
        <v>111</v>
      </c>
      <c r="H7753" s="8">
        <v>11</v>
      </c>
      <c r="I7753" s="1">
        <v>11</v>
      </c>
      <c r="J7753" s="1">
        <v>7</v>
      </c>
      <c r="K7753" s="1">
        <v>14</v>
      </c>
      <c r="L7753" s="1">
        <v>64</v>
      </c>
      <c r="M7753" s="9">
        <v>4</v>
      </c>
    </row>
    <row r="7754" spans="4:13" x14ac:dyDescent="0.2">
      <c r="D7754" s="200"/>
      <c r="E7754" s="11"/>
      <c r="F7754" s="10"/>
      <c r="G7754" s="7">
        <v>100</v>
      </c>
      <c r="H7754" s="70">
        <v>9.9099099099100005</v>
      </c>
      <c r="I7754" s="2">
        <v>9.9099099099100005</v>
      </c>
      <c r="J7754" s="2">
        <v>6.3063063063060003</v>
      </c>
      <c r="K7754" s="2">
        <v>12.612612612613001</v>
      </c>
      <c r="L7754" s="2">
        <v>57.657657657658</v>
      </c>
      <c r="M7754" s="15">
        <v>3.6036036036039998</v>
      </c>
    </row>
    <row r="7755" spans="4:13" x14ac:dyDescent="0.2">
      <c r="D7755" s="200"/>
      <c r="E7755" s="4" t="s">
        <v>38</v>
      </c>
      <c r="F7755" s="5"/>
      <c r="G7755" s="6">
        <v>93</v>
      </c>
      <c r="H7755" s="8">
        <v>5</v>
      </c>
      <c r="I7755" s="1">
        <v>9</v>
      </c>
      <c r="J7755" s="1">
        <v>8</v>
      </c>
      <c r="K7755" s="1">
        <v>9</v>
      </c>
      <c r="L7755" s="1">
        <v>59</v>
      </c>
      <c r="M7755" s="9">
        <v>3</v>
      </c>
    </row>
    <row r="7756" spans="4:13" x14ac:dyDescent="0.2">
      <c r="D7756" s="200"/>
      <c r="E7756" s="11"/>
      <c r="F7756" s="10"/>
      <c r="G7756" s="7">
        <v>100</v>
      </c>
      <c r="H7756" s="18">
        <v>5.3763440860219998</v>
      </c>
      <c r="I7756" s="2">
        <v>9.6774193548389995</v>
      </c>
      <c r="J7756" s="2">
        <v>8.6021505376339995</v>
      </c>
      <c r="K7756" s="2">
        <v>9.6774193548389995</v>
      </c>
      <c r="L7756" s="2">
        <v>63.440860215054002</v>
      </c>
      <c r="M7756" s="15">
        <v>3.2258064516129998</v>
      </c>
    </row>
    <row r="7757" spans="4:13" x14ac:dyDescent="0.2">
      <c r="D7757" s="200"/>
      <c r="E7757" s="4" t="s">
        <v>39</v>
      </c>
      <c r="F7757" s="5"/>
      <c r="G7757" s="6">
        <v>109</v>
      </c>
      <c r="H7757" s="8">
        <v>2</v>
      </c>
      <c r="I7757" s="1">
        <v>6</v>
      </c>
      <c r="J7757" s="1">
        <v>4</v>
      </c>
      <c r="K7757" s="1">
        <v>15</v>
      </c>
      <c r="L7757" s="1">
        <v>69</v>
      </c>
      <c r="M7757" s="9">
        <v>13</v>
      </c>
    </row>
    <row r="7758" spans="4:13" x14ac:dyDescent="0.2">
      <c r="D7758" s="200"/>
      <c r="E7758" s="11"/>
      <c r="F7758" s="10"/>
      <c r="G7758" s="7">
        <v>100</v>
      </c>
      <c r="H7758" s="18">
        <v>1.834862385321</v>
      </c>
      <c r="I7758" s="2">
        <v>5.5045871559629997</v>
      </c>
      <c r="J7758" s="2">
        <v>3.669724770642</v>
      </c>
      <c r="K7758" s="2">
        <v>13.761467889907999</v>
      </c>
      <c r="L7758" s="2">
        <v>63.302752293578003</v>
      </c>
      <c r="M7758" s="85">
        <v>11.926605504587</v>
      </c>
    </row>
    <row r="7759" spans="4:13" x14ac:dyDescent="0.2">
      <c r="D7759" s="200"/>
      <c r="E7759" s="4" t="s">
        <v>40</v>
      </c>
      <c r="F7759" s="5"/>
      <c r="G7759" s="6">
        <v>72</v>
      </c>
      <c r="H7759" s="8">
        <v>2</v>
      </c>
      <c r="I7759" s="1">
        <v>1</v>
      </c>
      <c r="J7759" s="1">
        <v>2</v>
      </c>
      <c r="K7759" s="1">
        <v>4</v>
      </c>
      <c r="L7759" s="1">
        <v>54</v>
      </c>
      <c r="M7759" s="9">
        <v>9</v>
      </c>
    </row>
    <row r="7760" spans="4:13" x14ac:dyDescent="0.2">
      <c r="D7760" s="200"/>
      <c r="E7760" s="11"/>
      <c r="F7760" s="10"/>
      <c r="G7760" s="7">
        <v>100</v>
      </c>
      <c r="H7760" s="18">
        <v>2.7777777777780002</v>
      </c>
      <c r="I7760" s="30">
        <v>1.3888888888890001</v>
      </c>
      <c r="J7760" s="30">
        <v>2.7777777777780002</v>
      </c>
      <c r="K7760" s="30">
        <v>5.5555555555560003</v>
      </c>
      <c r="L7760" s="41">
        <v>75</v>
      </c>
      <c r="M7760" s="85">
        <v>12.5</v>
      </c>
    </row>
    <row r="7761" spans="4:13" x14ac:dyDescent="0.2">
      <c r="D7761" s="199" t="s">
        <v>76</v>
      </c>
      <c r="E7761" s="22" t="s">
        <v>77</v>
      </c>
      <c r="F7761" s="21"/>
      <c r="G7761" s="19">
        <v>608</v>
      </c>
      <c r="H7761" s="27">
        <v>18</v>
      </c>
      <c r="I7761" s="3">
        <v>41</v>
      </c>
      <c r="J7761" s="3">
        <v>61</v>
      </c>
      <c r="K7761" s="3">
        <v>99</v>
      </c>
      <c r="L7761" s="3">
        <v>348</v>
      </c>
      <c r="M7761" s="26">
        <v>41</v>
      </c>
    </row>
    <row r="7762" spans="4:13" x14ac:dyDescent="0.2">
      <c r="D7762" s="200"/>
      <c r="E7762" s="11"/>
      <c r="F7762" s="10"/>
      <c r="G7762" s="7">
        <v>100</v>
      </c>
      <c r="H7762" s="18">
        <v>2.9605263157890001</v>
      </c>
      <c r="I7762" s="2">
        <v>6.7434210526319998</v>
      </c>
      <c r="J7762" s="2">
        <v>10.032894736842</v>
      </c>
      <c r="K7762" s="2">
        <v>16.282894736842</v>
      </c>
      <c r="L7762" s="2">
        <v>57.236842105263001</v>
      </c>
      <c r="M7762" s="15">
        <v>6.7434210526319998</v>
      </c>
    </row>
    <row r="7763" spans="4:13" x14ac:dyDescent="0.2">
      <c r="D7763" s="200"/>
      <c r="E7763" s="4" t="s">
        <v>34</v>
      </c>
      <c r="F7763" s="5"/>
      <c r="G7763" s="6">
        <v>37</v>
      </c>
      <c r="H7763" s="8">
        <v>1</v>
      </c>
      <c r="I7763" s="1">
        <v>0</v>
      </c>
      <c r="J7763" s="1">
        <v>1</v>
      </c>
      <c r="K7763" s="1">
        <v>4</v>
      </c>
      <c r="L7763" s="1">
        <v>30</v>
      </c>
      <c r="M7763" s="9">
        <v>1</v>
      </c>
    </row>
    <row r="7764" spans="4:13" x14ac:dyDescent="0.2">
      <c r="D7764" s="200"/>
      <c r="E7764" s="11"/>
      <c r="F7764" s="10"/>
      <c r="G7764" s="7">
        <v>100</v>
      </c>
      <c r="H7764" s="18">
        <v>2.7027027027030002</v>
      </c>
      <c r="I7764" s="49">
        <v>0</v>
      </c>
      <c r="J7764" s="30">
        <v>2.7027027027030002</v>
      </c>
      <c r="K7764" s="2">
        <v>10.810810810811001</v>
      </c>
      <c r="L7764" s="41">
        <v>81.081081081080995</v>
      </c>
      <c r="M7764" s="15">
        <v>2.7027027027030002</v>
      </c>
    </row>
    <row r="7765" spans="4:13" x14ac:dyDescent="0.2">
      <c r="D7765" s="200"/>
      <c r="E7765" s="4" t="s">
        <v>35</v>
      </c>
      <c r="F7765" s="5"/>
      <c r="G7765" s="6">
        <v>73</v>
      </c>
      <c r="H7765" s="8">
        <v>4</v>
      </c>
      <c r="I7765" s="1">
        <v>6</v>
      </c>
      <c r="J7765" s="1">
        <v>7</v>
      </c>
      <c r="K7765" s="1">
        <v>12</v>
      </c>
      <c r="L7765" s="1">
        <v>42</v>
      </c>
      <c r="M7765" s="9">
        <v>2</v>
      </c>
    </row>
    <row r="7766" spans="4:13" x14ac:dyDescent="0.2">
      <c r="D7766" s="200"/>
      <c r="E7766" s="11"/>
      <c r="F7766" s="10"/>
      <c r="G7766" s="7">
        <v>100</v>
      </c>
      <c r="H7766" s="18">
        <v>5.4794520547949999</v>
      </c>
      <c r="I7766" s="2">
        <v>8.2191780821920002</v>
      </c>
      <c r="J7766" s="2">
        <v>9.5890410958899999</v>
      </c>
      <c r="K7766" s="2">
        <v>16.438356164384</v>
      </c>
      <c r="L7766" s="2">
        <v>57.534246575342003</v>
      </c>
      <c r="M7766" s="15">
        <v>2.7397260273969999</v>
      </c>
    </row>
    <row r="7767" spans="4:13" x14ac:dyDescent="0.2">
      <c r="D7767" s="200"/>
      <c r="E7767" s="4" t="s">
        <v>36</v>
      </c>
      <c r="F7767" s="5"/>
      <c r="G7767" s="6">
        <v>92</v>
      </c>
      <c r="H7767" s="8">
        <v>3</v>
      </c>
      <c r="I7767" s="1">
        <v>12</v>
      </c>
      <c r="J7767" s="1">
        <v>8</v>
      </c>
      <c r="K7767" s="1">
        <v>24</v>
      </c>
      <c r="L7767" s="1">
        <v>43</v>
      </c>
      <c r="M7767" s="9">
        <v>2</v>
      </c>
    </row>
    <row r="7768" spans="4:13" x14ac:dyDescent="0.2">
      <c r="D7768" s="200"/>
      <c r="E7768" s="11"/>
      <c r="F7768" s="10"/>
      <c r="G7768" s="7">
        <v>100</v>
      </c>
      <c r="H7768" s="18">
        <v>3.2608695652169999</v>
      </c>
      <c r="I7768" s="25">
        <v>13.04347826087</v>
      </c>
      <c r="J7768" s="2">
        <v>8.6956521739130004</v>
      </c>
      <c r="K7768" s="41">
        <v>26.086956521739001</v>
      </c>
      <c r="L7768" s="50">
        <v>46.739130434783</v>
      </c>
      <c r="M7768" s="15">
        <v>2.1739130434780001</v>
      </c>
    </row>
    <row r="7769" spans="4:13" x14ac:dyDescent="0.2">
      <c r="D7769" s="200"/>
      <c r="E7769" s="4" t="s">
        <v>37</v>
      </c>
      <c r="F7769" s="5"/>
      <c r="G7769" s="6">
        <v>110</v>
      </c>
      <c r="H7769" s="8">
        <v>6</v>
      </c>
      <c r="I7769" s="1">
        <v>7</v>
      </c>
      <c r="J7769" s="1">
        <v>16</v>
      </c>
      <c r="K7769" s="1">
        <v>21</v>
      </c>
      <c r="L7769" s="1">
        <v>58</v>
      </c>
      <c r="M7769" s="9">
        <v>2</v>
      </c>
    </row>
    <row r="7770" spans="4:13" x14ac:dyDescent="0.2">
      <c r="D7770" s="200"/>
      <c r="E7770" s="11"/>
      <c r="F7770" s="10"/>
      <c r="G7770" s="7">
        <v>100</v>
      </c>
      <c r="H7770" s="18">
        <v>5.4545454545450003</v>
      </c>
      <c r="I7770" s="2">
        <v>6.363636363636</v>
      </c>
      <c r="J7770" s="25">
        <v>14.545454545455</v>
      </c>
      <c r="K7770" s="2">
        <v>19.090909090909001</v>
      </c>
      <c r="L7770" s="30">
        <v>52.727272727272997</v>
      </c>
      <c r="M7770" s="15">
        <v>1.818181818182</v>
      </c>
    </row>
    <row r="7771" spans="4:13" x14ac:dyDescent="0.2">
      <c r="D7771" s="200"/>
      <c r="E7771" s="4" t="s">
        <v>38</v>
      </c>
      <c r="F7771" s="5"/>
      <c r="G7771" s="6">
        <v>93</v>
      </c>
      <c r="H7771" s="8">
        <v>2</v>
      </c>
      <c r="I7771" s="1">
        <v>7</v>
      </c>
      <c r="J7771" s="1">
        <v>10</v>
      </c>
      <c r="K7771" s="1">
        <v>21</v>
      </c>
      <c r="L7771" s="1">
        <v>49</v>
      </c>
      <c r="M7771" s="9">
        <v>4</v>
      </c>
    </row>
    <row r="7772" spans="4:13" x14ac:dyDescent="0.2">
      <c r="D7772" s="200"/>
      <c r="E7772" s="11"/>
      <c r="F7772" s="10"/>
      <c r="G7772" s="7">
        <v>100</v>
      </c>
      <c r="H7772" s="18">
        <v>2.1505376344089999</v>
      </c>
      <c r="I7772" s="2">
        <v>7.5268817204299996</v>
      </c>
      <c r="J7772" s="2">
        <v>10.752688172042999</v>
      </c>
      <c r="K7772" s="25">
        <v>22.580645161290001</v>
      </c>
      <c r="L7772" s="30">
        <v>52.688172043011001</v>
      </c>
      <c r="M7772" s="15">
        <v>4.3010752688169998</v>
      </c>
    </row>
    <row r="7773" spans="4:13" x14ac:dyDescent="0.2">
      <c r="D7773" s="200"/>
      <c r="E7773" s="4" t="s">
        <v>39</v>
      </c>
      <c r="F7773" s="5"/>
      <c r="G7773" s="6">
        <v>114</v>
      </c>
      <c r="H7773" s="8">
        <v>1</v>
      </c>
      <c r="I7773" s="1">
        <v>5</v>
      </c>
      <c r="J7773" s="1">
        <v>13</v>
      </c>
      <c r="K7773" s="1">
        <v>15</v>
      </c>
      <c r="L7773" s="1">
        <v>66</v>
      </c>
      <c r="M7773" s="9">
        <v>14</v>
      </c>
    </row>
    <row r="7774" spans="4:13" x14ac:dyDescent="0.2">
      <c r="D7774" s="200"/>
      <c r="E7774" s="11"/>
      <c r="F7774" s="10"/>
      <c r="G7774" s="7">
        <v>100</v>
      </c>
      <c r="H7774" s="18">
        <v>0.87719298245599997</v>
      </c>
      <c r="I7774" s="2">
        <v>4.3859649122809996</v>
      </c>
      <c r="J7774" s="2">
        <v>11.403508771929999</v>
      </c>
      <c r="K7774" s="2">
        <v>13.157894736842</v>
      </c>
      <c r="L7774" s="2">
        <v>57.894736842104997</v>
      </c>
      <c r="M7774" s="85">
        <v>12.280701754386</v>
      </c>
    </row>
    <row r="7775" spans="4:13" x14ac:dyDescent="0.2">
      <c r="D7775" s="200"/>
      <c r="E7775" s="4" t="s">
        <v>40</v>
      </c>
      <c r="F7775" s="5"/>
      <c r="G7775" s="6">
        <v>89</v>
      </c>
      <c r="H7775" s="8">
        <v>1</v>
      </c>
      <c r="I7775" s="1">
        <v>4</v>
      </c>
      <c r="J7775" s="1">
        <v>6</v>
      </c>
      <c r="K7775" s="1">
        <v>2</v>
      </c>
      <c r="L7775" s="1">
        <v>60</v>
      </c>
      <c r="M7775" s="9">
        <v>16</v>
      </c>
    </row>
    <row r="7776" spans="4:13" x14ac:dyDescent="0.2">
      <c r="D7776" s="201"/>
      <c r="E7776" s="45"/>
      <c r="F7776" s="51"/>
      <c r="G7776" s="81">
        <v>100</v>
      </c>
      <c r="H7776" s="115">
        <v>1.123595505618</v>
      </c>
      <c r="I7776" s="64">
        <v>4.4943820224720001</v>
      </c>
      <c r="J7776" s="64">
        <v>6.7415730337079998</v>
      </c>
      <c r="K7776" s="108">
        <v>2.2471910112360001</v>
      </c>
      <c r="L7776" s="124">
        <v>67.415730337078998</v>
      </c>
      <c r="M7776" s="140">
        <v>17.977528089888001</v>
      </c>
    </row>
    <row r="7778" spans="2:13" x14ac:dyDescent="0.2">
      <c r="B7778" s="40" t="str">
        <f xml:space="preserve"> HYPERLINK("#'目次'!B194", "[188]")</f>
        <v>[188]</v>
      </c>
      <c r="C7778" s="23" t="s">
        <v>319</v>
      </c>
    </row>
    <row r="7781" spans="2:13" x14ac:dyDescent="0.2">
      <c r="C7781" s="23" t="s">
        <v>80</v>
      </c>
    </row>
    <row r="7782" spans="2:13" x14ac:dyDescent="0.2">
      <c r="E7782" s="195"/>
      <c r="F7782" s="196"/>
      <c r="G7782" s="37" t="s">
        <v>15</v>
      </c>
      <c r="H7782" s="33" t="s">
        <v>306</v>
      </c>
      <c r="I7782" s="13" t="s">
        <v>307</v>
      </c>
      <c r="J7782" s="13" t="s">
        <v>308</v>
      </c>
      <c r="K7782" s="13" t="s">
        <v>309</v>
      </c>
      <c r="L7782" s="13" t="s">
        <v>310</v>
      </c>
      <c r="M7782" s="38" t="s">
        <v>18</v>
      </c>
    </row>
    <row r="7783" spans="2:13" x14ac:dyDescent="0.2">
      <c r="E7783" s="197"/>
      <c r="F7783" s="198"/>
      <c r="G7783" s="35"/>
      <c r="H7783" s="39"/>
      <c r="I7783" s="14"/>
      <c r="J7783" s="14"/>
      <c r="K7783" s="14"/>
      <c r="L7783" s="14"/>
      <c r="M7783" s="34"/>
    </row>
    <row r="7784" spans="2:13" x14ac:dyDescent="0.2">
      <c r="E7784" s="120" t="s">
        <v>15</v>
      </c>
      <c r="F7784" s="66"/>
      <c r="G7784" s="36">
        <v>1200</v>
      </c>
      <c r="H7784" s="17">
        <v>55</v>
      </c>
      <c r="I7784" s="17">
        <v>88</v>
      </c>
      <c r="J7784" s="17">
        <v>99</v>
      </c>
      <c r="K7784" s="17">
        <v>170</v>
      </c>
      <c r="L7784" s="17">
        <v>711</v>
      </c>
      <c r="M7784" s="47">
        <v>77</v>
      </c>
    </row>
    <row r="7785" spans="2:13" x14ac:dyDescent="0.2">
      <c r="E7785" s="45"/>
      <c r="F7785" s="67"/>
      <c r="G7785" s="7">
        <v>100</v>
      </c>
      <c r="H7785" s="2">
        <v>4.583333333333</v>
      </c>
      <c r="I7785" s="2">
        <v>7.333333333333</v>
      </c>
      <c r="J7785" s="2">
        <v>8.25</v>
      </c>
      <c r="K7785" s="2">
        <v>14.166666666667</v>
      </c>
      <c r="L7785" s="2">
        <v>59.25</v>
      </c>
      <c r="M7785" s="15">
        <v>6.416666666667</v>
      </c>
    </row>
    <row r="7786" spans="2:13" x14ac:dyDescent="0.2">
      <c r="E7786" s="4" t="s">
        <v>81</v>
      </c>
      <c r="F7786" s="5"/>
      <c r="G7786" s="19">
        <v>48</v>
      </c>
      <c r="H7786" s="27">
        <v>0</v>
      </c>
      <c r="I7786" s="3">
        <v>3</v>
      </c>
      <c r="J7786" s="3">
        <v>8</v>
      </c>
      <c r="K7786" s="3">
        <v>5</v>
      </c>
      <c r="L7786" s="3">
        <v>29</v>
      </c>
      <c r="M7786" s="26">
        <v>3</v>
      </c>
    </row>
    <row r="7787" spans="2:13" x14ac:dyDescent="0.2">
      <c r="E7787" s="11"/>
      <c r="F7787" s="10"/>
      <c r="G7787" s="7">
        <v>100</v>
      </c>
      <c r="H7787" s="53">
        <v>0</v>
      </c>
      <c r="I7787" s="2">
        <v>6.25</v>
      </c>
      <c r="J7787" s="25">
        <v>16.666666666666998</v>
      </c>
      <c r="K7787" s="2">
        <v>10.416666666667</v>
      </c>
      <c r="L7787" s="2">
        <v>60.416666666666998</v>
      </c>
      <c r="M7787" s="15">
        <v>6.25</v>
      </c>
    </row>
    <row r="7788" spans="2:13" x14ac:dyDescent="0.2">
      <c r="E7788" s="4" t="s">
        <v>82</v>
      </c>
      <c r="F7788" s="5"/>
      <c r="G7788" s="6">
        <v>84</v>
      </c>
      <c r="H7788" s="8">
        <v>6</v>
      </c>
      <c r="I7788" s="1">
        <v>6</v>
      </c>
      <c r="J7788" s="1">
        <v>8</v>
      </c>
      <c r="K7788" s="1">
        <v>7</v>
      </c>
      <c r="L7788" s="1">
        <v>50</v>
      </c>
      <c r="M7788" s="9">
        <v>7</v>
      </c>
    </row>
    <row r="7789" spans="2:13" x14ac:dyDescent="0.2">
      <c r="E7789" s="11"/>
      <c r="F7789" s="10"/>
      <c r="G7789" s="7">
        <v>100</v>
      </c>
      <c r="H7789" s="18">
        <v>7.1428571428570002</v>
      </c>
      <c r="I7789" s="2">
        <v>7.1428571428570002</v>
      </c>
      <c r="J7789" s="2">
        <v>9.5238095238099998</v>
      </c>
      <c r="K7789" s="30">
        <v>8.333333333333</v>
      </c>
      <c r="L7789" s="2">
        <v>59.523809523810002</v>
      </c>
      <c r="M7789" s="15">
        <v>8.333333333333</v>
      </c>
    </row>
    <row r="7790" spans="2:13" x14ac:dyDescent="0.2">
      <c r="E7790" s="4" t="s">
        <v>83</v>
      </c>
      <c r="F7790" s="5"/>
      <c r="G7790" s="6">
        <v>462</v>
      </c>
      <c r="H7790" s="8">
        <v>27</v>
      </c>
      <c r="I7790" s="1">
        <v>36</v>
      </c>
      <c r="J7790" s="1">
        <v>36</v>
      </c>
      <c r="K7790" s="1">
        <v>81</v>
      </c>
      <c r="L7790" s="1">
        <v>242</v>
      </c>
      <c r="M7790" s="9">
        <v>40</v>
      </c>
    </row>
    <row r="7791" spans="2:13" x14ac:dyDescent="0.2">
      <c r="E7791" s="11"/>
      <c r="F7791" s="10"/>
      <c r="G7791" s="7">
        <v>100</v>
      </c>
      <c r="H7791" s="18">
        <v>5.844155844156</v>
      </c>
      <c r="I7791" s="2">
        <v>7.792207792208</v>
      </c>
      <c r="J7791" s="2">
        <v>7.792207792208</v>
      </c>
      <c r="K7791" s="2">
        <v>17.532467532468001</v>
      </c>
      <c r="L7791" s="30">
        <v>52.380952380952003</v>
      </c>
      <c r="M7791" s="15">
        <v>8.6580086580090008</v>
      </c>
    </row>
    <row r="7792" spans="2:13" x14ac:dyDescent="0.2">
      <c r="E7792" s="4" t="s">
        <v>84</v>
      </c>
      <c r="F7792" s="5"/>
      <c r="G7792" s="6">
        <v>30</v>
      </c>
      <c r="H7792" s="8">
        <v>1</v>
      </c>
      <c r="I7792" s="1">
        <v>2</v>
      </c>
      <c r="J7792" s="1">
        <v>9</v>
      </c>
      <c r="K7792" s="1">
        <v>1</v>
      </c>
      <c r="L7792" s="1">
        <v>17</v>
      </c>
      <c r="M7792" s="9">
        <v>0</v>
      </c>
    </row>
    <row r="7793" spans="5:13" x14ac:dyDescent="0.2">
      <c r="E7793" s="11"/>
      <c r="F7793" s="10"/>
      <c r="G7793" s="7">
        <v>100</v>
      </c>
      <c r="H7793" s="18">
        <v>3.333333333333</v>
      </c>
      <c r="I7793" s="2">
        <v>6.666666666667</v>
      </c>
      <c r="J7793" s="41">
        <v>30</v>
      </c>
      <c r="K7793" s="50">
        <v>3.333333333333</v>
      </c>
      <c r="L7793" s="2">
        <v>56.666666666666998</v>
      </c>
      <c r="M7793" s="110">
        <v>0</v>
      </c>
    </row>
    <row r="7794" spans="5:13" x14ac:dyDescent="0.2">
      <c r="E7794" s="4" t="s">
        <v>85</v>
      </c>
      <c r="F7794" s="5"/>
      <c r="G7794" s="6">
        <v>144</v>
      </c>
      <c r="H7794" s="8">
        <v>3</v>
      </c>
      <c r="I7794" s="1">
        <v>9</v>
      </c>
      <c r="J7794" s="1">
        <v>6</v>
      </c>
      <c r="K7794" s="1">
        <v>20</v>
      </c>
      <c r="L7794" s="1">
        <v>98</v>
      </c>
      <c r="M7794" s="9">
        <v>8</v>
      </c>
    </row>
    <row r="7795" spans="5:13" x14ac:dyDescent="0.2">
      <c r="E7795" s="11"/>
      <c r="F7795" s="10"/>
      <c r="G7795" s="7">
        <v>100</v>
      </c>
      <c r="H7795" s="18">
        <v>2.083333333333</v>
      </c>
      <c r="I7795" s="2">
        <v>6.25</v>
      </c>
      <c r="J7795" s="2">
        <v>4.166666666667</v>
      </c>
      <c r="K7795" s="2">
        <v>13.888888888888999</v>
      </c>
      <c r="L7795" s="25">
        <v>68.055555555555998</v>
      </c>
      <c r="M7795" s="15">
        <v>5.5555555555560003</v>
      </c>
    </row>
    <row r="7796" spans="5:13" x14ac:dyDescent="0.2">
      <c r="E7796" s="4" t="s">
        <v>86</v>
      </c>
      <c r="F7796" s="5"/>
      <c r="G7796" s="6">
        <v>192</v>
      </c>
      <c r="H7796" s="8">
        <v>7</v>
      </c>
      <c r="I7796" s="1">
        <v>11</v>
      </c>
      <c r="J7796" s="1">
        <v>12</v>
      </c>
      <c r="K7796" s="1">
        <v>25</v>
      </c>
      <c r="L7796" s="1">
        <v>131</v>
      </c>
      <c r="M7796" s="9">
        <v>6</v>
      </c>
    </row>
    <row r="7797" spans="5:13" x14ac:dyDescent="0.2">
      <c r="E7797" s="11"/>
      <c r="F7797" s="10"/>
      <c r="G7797" s="7">
        <v>100</v>
      </c>
      <c r="H7797" s="18">
        <v>3.645833333333</v>
      </c>
      <c r="I7797" s="2">
        <v>5.729166666667</v>
      </c>
      <c r="J7797" s="2">
        <v>6.25</v>
      </c>
      <c r="K7797" s="2">
        <v>13.020833333333</v>
      </c>
      <c r="L7797" s="25">
        <v>68.229166666666998</v>
      </c>
      <c r="M7797" s="15">
        <v>3.125</v>
      </c>
    </row>
    <row r="7798" spans="5:13" x14ac:dyDescent="0.2">
      <c r="E7798" s="4" t="s">
        <v>87</v>
      </c>
      <c r="F7798" s="5"/>
      <c r="G7798" s="6">
        <v>72</v>
      </c>
      <c r="H7798" s="8">
        <v>4</v>
      </c>
      <c r="I7798" s="1">
        <v>13</v>
      </c>
      <c r="J7798" s="1">
        <v>6</v>
      </c>
      <c r="K7798" s="1">
        <v>8</v>
      </c>
      <c r="L7798" s="1">
        <v>39</v>
      </c>
      <c r="M7798" s="9">
        <v>2</v>
      </c>
    </row>
    <row r="7799" spans="5:13" x14ac:dyDescent="0.2">
      <c r="E7799" s="11"/>
      <c r="F7799" s="10"/>
      <c r="G7799" s="7">
        <v>100</v>
      </c>
      <c r="H7799" s="18">
        <v>5.5555555555560003</v>
      </c>
      <c r="I7799" s="41">
        <v>18.055555555556001</v>
      </c>
      <c r="J7799" s="2">
        <v>8.333333333333</v>
      </c>
      <c r="K7799" s="2">
        <v>11.111111111111001</v>
      </c>
      <c r="L7799" s="30">
        <v>54.166666666666998</v>
      </c>
      <c r="M7799" s="15">
        <v>2.7777777777780002</v>
      </c>
    </row>
    <row r="7800" spans="5:13" x14ac:dyDescent="0.2">
      <c r="E7800" s="4" t="s">
        <v>88</v>
      </c>
      <c r="F7800" s="5"/>
      <c r="G7800" s="6">
        <v>36</v>
      </c>
      <c r="H7800" s="8">
        <v>0</v>
      </c>
      <c r="I7800" s="1">
        <v>1</v>
      </c>
      <c r="J7800" s="1">
        <v>5</v>
      </c>
      <c r="K7800" s="1">
        <v>7</v>
      </c>
      <c r="L7800" s="1">
        <v>18</v>
      </c>
      <c r="M7800" s="9">
        <v>5</v>
      </c>
    </row>
    <row r="7801" spans="5:13" x14ac:dyDescent="0.2">
      <c r="E7801" s="11"/>
      <c r="F7801" s="10"/>
      <c r="G7801" s="7">
        <v>100</v>
      </c>
      <c r="H7801" s="53">
        <v>0</v>
      </c>
      <c r="I7801" s="2">
        <v>2.7777777777780002</v>
      </c>
      <c r="J7801" s="25">
        <v>13.888888888888999</v>
      </c>
      <c r="K7801" s="25">
        <v>19.444444444443999</v>
      </c>
      <c r="L7801" s="30">
        <v>50</v>
      </c>
      <c r="M7801" s="85">
        <v>13.888888888888999</v>
      </c>
    </row>
    <row r="7802" spans="5:13" x14ac:dyDescent="0.2">
      <c r="E7802" s="4" t="s">
        <v>89</v>
      </c>
      <c r="F7802" s="5"/>
      <c r="G7802" s="6">
        <v>66</v>
      </c>
      <c r="H7802" s="8">
        <v>5</v>
      </c>
      <c r="I7802" s="1">
        <v>4</v>
      </c>
      <c r="J7802" s="1">
        <v>6</v>
      </c>
      <c r="K7802" s="1">
        <v>6</v>
      </c>
      <c r="L7802" s="1">
        <v>43</v>
      </c>
      <c r="M7802" s="9">
        <v>2</v>
      </c>
    </row>
    <row r="7803" spans="5:13" x14ac:dyDescent="0.2">
      <c r="E7803" s="11"/>
      <c r="F7803" s="10"/>
      <c r="G7803" s="7">
        <v>100</v>
      </c>
      <c r="H7803" s="18">
        <v>7.5757575757579998</v>
      </c>
      <c r="I7803" s="2">
        <v>6.0606060606060002</v>
      </c>
      <c r="J7803" s="2">
        <v>9.0909090909089993</v>
      </c>
      <c r="K7803" s="30">
        <v>9.0909090909089993</v>
      </c>
      <c r="L7803" s="25">
        <v>65.151515151515</v>
      </c>
      <c r="M7803" s="15">
        <v>3.0303030303030001</v>
      </c>
    </row>
    <row r="7804" spans="5:13" x14ac:dyDescent="0.2">
      <c r="E7804" s="4" t="s">
        <v>90</v>
      </c>
      <c r="F7804" s="5"/>
      <c r="G7804" s="6">
        <v>54</v>
      </c>
      <c r="H7804" s="8">
        <v>1</v>
      </c>
      <c r="I7804" s="1">
        <v>2</v>
      </c>
      <c r="J7804" s="1">
        <v>3</v>
      </c>
      <c r="K7804" s="1">
        <v>8</v>
      </c>
      <c r="L7804" s="1">
        <v>37</v>
      </c>
      <c r="M7804" s="9">
        <v>3</v>
      </c>
    </row>
    <row r="7805" spans="5:13" x14ac:dyDescent="0.2">
      <c r="E7805" s="11"/>
      <c r="F7805" s="10"/>
      <c r="G7805" s="7">
        <v>100</v>
      </c>
      <c r="H7805" s="18">
        <v>1.851851851852</v>
      </c>
      <c r="I7805" s="2">
        <v>3.7037037037039999</v>
      </c>
      <c r="J7805" s="2">
        <v>5.5555555555560003</v>
      </c>
      <c r="K7805" s="2">
        <v>14.814814814815</v>
      </c>
      <c r="L7805" s="25">
        <v>68.518518518519002</v>
      </c>
      <c r="M7805" s="15">
        <v>5.5555555555560003</v>
      </c>
    </row>
    <row r="7806" spans="5:13" x14ac:dyDescent="0.2">
      <c r="E7806" s="4" t="s">
        <v>91</v>
      </c>
      <c r="F7806" s="5"/>
      <c r="G7806" s="6">
        <v>12</v>
      </c>
      <c r="H7806" s="8">
        <v>1</v>
      </c>
      <c r="I7806" s="1">
        <v>1</v>
      </c>
      <c r="J7806" s="1">
        <v>0</v>
      </c>
      <c r="K7806" s="1">
        <v>2</v>
      </c>
      <c r="L7806" s="1">
        <v>7</v>
      </c>
      <c r="M7806" s="9">
        <v>1</v>
      </c>
    </row>
    <row r="7807" spans="5:13" x14ac:dyDescent="0.2">
      <c r="E7807" s="45"/>
      <c r="F7807" s="51"/>
      <c r="G7807" s="81">
        <v>100</v>
      </c>
      <c r="H7807" s="115">
        <v>8.333333333333</v>
      </c>
      <c r="I7807" s="64">
        <v>8.333333333333</v>
      </c>
      <c r="J7807" s="103">
        <v>0</v>
      </c>
      <c r="K7807" s="64">
        <v>16.666666666666998</v>
      </c>
      <c r="L7807" s="64">
        <v>58.333333333333002</v>
      </c>
      <c r="M7807" s="106">
        <v>8.333333333333</v>
      </c>
    </row>
    <row r="7809" spans="2:13" x14ac:dyDescent="0.2">
      <c r="B7809" s="40" t="str">
        <f xml:space="preserve"> HYPERLINK("#'目次'!B195", "[189]")</f>
        <v>[189]</v>
      </c>
      <c r="C7809" s="23" t="s">
        <v>322</v>
      </c>
    </row>
    <row r="7812" spans="2:13" x14ac:dyDescent="0.2">
      <c r="C7812" s="23" t="s">
        <v>14</v>
      </c>
    </row>
    <row r="7813" spans="2:13" x14ac:dyDescent="0.2">
      <c r="D7813" s="195"/>
      <c r="E7813" s="196"/>
      <c r="F7813" s="196"/>
      <c r="G7813" s="37" t="s">
        <v>15</v>
      </c>
      <c r="H7813" s="33" t="s">
        <v>306</v>
      </c>
      <c r="I7813" s="13" t="s">
        <v>307</v>
      </c>
      <c r="J7813" s="13" t="s">
        <v>308</v>
      </c>
      <c r="K7813" s="13" t="s">
        <v>309</v>
      </c>
      <c r="L7813" s="13" t="s">
        <v>310</v>
      </c>
      <c r="M7813" s="38" t="s">
        <v>18</v>
      </c>
    </row>
    <row r="7814" spans="2:13" x14ac:dyDescent="0.2">
      <c r="D7814" s="197"/>
      <c r="E7814" s="198"/>
      <c r="F7814" s="198"/>
      <c r="G7814" s="35"/>
      <c r="H7814" s="39"/>
      <c r="I7814" s="14"/>
      <c r="J7814" s="14"/>
      <c r="K7814" s="14"/>
      <c r="L7814" s="14"/>
      <c r="M7814" s="34"/>
    </row>
    <row r="7815" spans="2:13" x14ac:dyDescent="0.2">
      <c r="D7815" s="78"/>
      <c r="E7815" s="79" t="s">
        <v>15</v>
      </c>
      <c r="F7815" s="66"/>
      <c r="G7815" s="36">
        <v>1200</v>
      </c>
      <c r="H7815" s="17">
        <v>10</v>
      </c>
      <c r="I7815" s="17">
        <v>13</v>
      </c>
      <c r="J7815" s="17">
        <v>28</v>
      </c>
      <c r="K7815" s="17">
        <v>44</v>
      </c>
      <c r="L7815" s="17">
        <v>1000</v>
      </c>
      <c r="M7815" s="47">
        <v>105</v>
      </c>
    </row>
    <row r="7816" spans="2:13" x14ac:dyDescent="0.2">
      <c r="D7816" s="45"/>
      <c r="E7816" s="51"/>
      <c r="F7816" s="67"/>
      <c r="G7816" s="7">
        <v>100</v>
      </c>
      <c r="H7816" s="2">
        <v>0.83333333333299997</v>
      </c>
      <c r="I7816" s="2">
        <v>1.083333333333</v>
      </c>
      <c r="J7816" s="2">
        <v>2.333333333333</v>
      </c>
      <c r="K7816" s="2">
        <v>3.666666666667</v>
      </c>
      <c r="L7816" s="2">
        <v>83.333333333333002</v>
      </c>
      <c r="M7816" s="15">
        <v>8.75</v>
      </c>
    </row>
    <row r="7817" spans="2:13" x14ac:dyDescent="0.2">
      <c r="D7817" s="199" t="s">
        <v>19</v>
      </c>
      <c r="E7817" s="22" t="s">
        <v>20</v>
      </c>
      <c r="F7817" s="21"/>
      <c r="G7817" s="19">
        <v>132</v>
      </c>
      <c r="H7817" s="27">
        <v>1</v>
      </c>
      <c r="I7817" s="3">
        <v>0</v>
      </c>
      <c r="J7817" s="3">
        <v>3</v>
      </c>
      <c r="K7817" s="3">
        <v>3</v>
      </c>
      <c r="L7817" s="3">
        <v>111</v>
      </c>
      <c r="M7817" s="26">
        <v>14</v>
      </c>
    </row>
    <row r="7818" spans="2:13" x14ac:dyDescent="0.2">
      <c r="D7818" s="200"/>
      <c r="E7818" s="11"/>
      <c r="F7818" s="10"/>
      <c r="G7818" s="7">
        <v>100</v>
      </c>
      <c r="H7818" s="18">
        <v>0.75757575757600004</v>
      </c>
      <c r="I7818" s="16">
        <v>0</v>
      </c>
      <c r="J7818" s="2">
        <v>2.2727272727269998</v>
      </c>
      <c r="K7818" s="2">
        <v>2.2727272727269998</v>
      </c>
      <c r="L7818" s="2">
        <v>84.090909090908994</v>
      </c>
      <c r="M7818" s="15">
        <v>10.606060606061</v>
      </c>
    </row>
    <row r="7819" spans="2:13" x14ac:dyDescent="0.2">
      <c r="D7819" s="200"/>
      <c r="E7819" s="4" t="s">
        <v>21</v>
      </c>
      <c r="F7819" s="5"/>
      <c r="G7819" s="6">
        <v>444</v>
      </c>
      <c r="H7819" s="8">
        <v>4</v>
      </c>
      <c r="I7819" s="1">
        <v>7</v>
      </c>
      <c r="J7819" s="1">
        <v>11</v>
      </c>
      <c r="K7819" s="1">
        <v>20</v>
      </c>
      <c r="L7819" s="1">
        <v>349</v>
      </c>
      <c r="M7819" s="9">
        <v>53</v>
      </c>
    </row>
    <row r="7820" spans="2:13" x14ac:dyDescent="0.2">
      <c r="D7820" s="200"/>
      <c r="E7820" s="11"/>
      <c r="F7820" s="10"/>
      <c r="G7820" s="7">
        <v>100</v>
      </c>
      <c r="H7820" s="18">
        <v>0.90090090090099995</v>
      </c>
      <c r="I7820" s="2">
        <v>1.5765765765769999</v>
      </c>
      <c r="J7820" s="2">
        <v>2.4774774774770001</v>
      </c>
      <c r="K7820" s="2">
        <v>4.5045045045050003</v>
      </c>
      <c r="L7820" s="2">
        <v>78.603603603604</v>
      </c>
      <c r="M7820" s="15">
        <v>11.936936936937</v>
      </c>
    </row>
    <row r="7821" spans="2:13" x14ac:dyDescent="0.2">
      <c r="D7821" s="200"/>
      <c r="E7821" s="4" t="s">
        <v>22</v>
      </c>
      <c r="F7821" s="5"/>
      <c r="G7821" s="6">
        <v>192</v>
      </c>
      <c r="H7821" s="8">
        <v>3</v>
      </c>
      <c r="I7821" s="1">
        <v>2</v>
      </c>
      <c r="J7821" s="1">
        <v>3</v>
      </c>
      <c r="K7821" s="1">
        <v>6</v>
      </c>
      <c r="L7821" s="1">
        <v>164</v>
      </c>
      <c r="M7821" s="9">
        <v>14</v>
      </c>
    </row>
    <row r="7822" spans="2:13" x14ac:dyDescent="0.2">
      <c r="D7822" s="200"/>
      <c r="E7822" s="11"/>
      <c r="F7822" s="10"/>
      <c r="G7822" s="7">
        <v>100</v>
      </c>
      <c r="H7822" s="18">
        <v>1.5625</v>
      </c>
      <c r="I7822" s="2">
        <v>1.041666666667</v>
      </c>
      <c r="J7822" s="2">
        <v>1.5625</v>
      </c>
      <c r="K7822" s="2">
        <v>3.125</v>
      </c>
      <c r="L7822" s="2">
        <v>85.416666666666998</v>
      </c>
      <c r="M7822" s="15">
        <v>7.291666666667</v>
      </c>
    </row>
    <row r="7823" spans="2:13" x14ac:dyDescent="0.2">
      <c r="D7823" s="200"/>
      <c r="E7823" s="4" t="s">
        <v>23</v>
      </c>
      <c r="F7823" s="5"/>
      <c r="G7823" s="6">
        <v>192</v>
      </c>
      <c r="H7823" s="8">
        <v>0</v>
      </c>
      <c r="I7823" s="1">
        <v>4</v>
      </c>
      <c r="J7823" s="1">
        <v>4</v>
      </c>
      <c r="K7823" s="1">
        <v>9</v>
      </c>
      <c r="L7823" s="1">
        <v>169</v>
      </c>
      <c r="M7823" s="9">
        <v>6</v>
      </c>
    </row>
    <row r="7824" spans="2:13" x14ac:dyDescent="0.2">
      <c r="D7824" s="200"/>
      <c r="E7824" s="11"/>
      <c r="F7824" s="10"/>
      <c r="G7824" s="7">
        <v>100</v>
      </c>
      <c r="H7824" s="53">
        <v>0</v>
      </c>
      <c r="I7824" s="2">
        <v>2.083333333333</v>
      </c>
      <c r="J7824" s="2">
        <v>2.083333333333</v>
      </c>
      <c r="K7824" s="2">
        <v>4.6875</v>
      </c>
      <c r="L7824" s="2">
        <v>88.020833333333002</v>
      </c>
      <c r="M7824" s="95">
        <v>3.125</v>
      </c>
    </row>
    <row r="7825" spans="4:13" x14ac:dyDescent="0.2">
      <c r="D7825" s="200"/>
      <c r="E7825" s="4" t="s">
        <v>24</v>
      </c>
      <c r="F7825" s="5"/>
      <c r="G7825" s="6">
        <v>240</v>
      </c>
      <c r="H7825" s="8">
        <v>2</v>
      </c>
      <c r="I7825" s="1">
        <v>0</v>
      </c>
      <c r="J7825" s="1">
        <v>7</v>
      </c>
      <c r="K7825" s="1">
        <v>6</v>
      </c>
      <c r="L7825" s="1">
        <v>207</v>
      </c>
      <c r="M7825" s="9">
        <v>18</v>
      </c>
    </row>
    <row r="7826" spans="4:13" x14ac:dyDescent="0.2">
      <c r="D7826" s="200"/>
      <c r="E7826" s="11"/>
      <c r="F7826" s="10"/>
      <c r="G7826" s="7">
        <v>100</v>
      </c>
      <c r="H7826" s="18">
        <v>0.83333333333299997</v>
      </c>
      <c r="I7826" s="16">
        <v>0</v>
      </c>
      <c r="J7826" s="2">
        <v>2.916666666667</v>
      </c>
      <c r="K7826" s="2">
        <v>2.5</v>
      </c>
      <c r="L7826" s="2">
        <v>86.25</v>
      </c>
      <c r="M7826" s="15">
        <v>7.5</v>
      </c>
    </row>
    <row r="7827" spans="4:13" x14ac:dyDescent="0.2">
      <c r="D7827" s="199" t="s">
        <v>25</v>
      </c>
      <c r="E7827" s="22" t="s">
        <v>26</v>
      </c>
      <c r="F7827" s="21"/>
      <c r="G7827" s="19">
        <v>348</v>
      </c>
      <c r="H7827" s="27">
        <v>4</v>
      </c>
      <c r="I7827" s="3">
        <v>7</v>
      </c>
      <c r="J7827" s="3">
        <v>9</v>
      </c>
      <c r="K7827" s="3">
        <v>16</v>
      </c>
      <c r="L7827" s="3">
        <v>284</v>
      </c>
      <c r="M7827" s="26">
        <v>28</v>
      </c>
    </row>
    <row r="7828" spans="4:13" x14ac:dyDescent="0.2">
      <c r="D7828" s="200"/>
      <c r="E7828" s="11"/>
      <c r="F7828" s="10"/>
      <c r="G7828" s="7">
        <v>100</v>
      </c>
      <c r="H7828" s="18">
        <v>1.149425287356</v>
      </c>
      <c r="I7828" s="2">
        <v>2.0114942528739999</v>
      </c>
      <c r="J7828" s="2">
        <v>2.586206896552</v>
      </c>
      <c r="K7828" s="2">
        <v>4.5977011494250002</v>
      </c>
      <c r="L7828" s="2">
        <v>81.609195402298994</v>
      </c>
      <c r="M7828" s="15">
        <v>8.0459770114939992</v>
      </c>
    </row>
    <row r="7829" spans="4:13" x14ac:dyDescent="0.2">
      <c r="D7829" s="200"/>
      <c r="E7829" s="4" t="s">
        <v>27</v>
      </c>
      <c r="F7829" s="5"/>
      <c r="G7829" s="6">
        <v>378</v>
      </c>
      <c r="H7829" s="8">
        <v>5</v>
      </c>
      <c r="I7829" s="1">
        <v>4</v>
      </c>
      <c r="J7829" s="1">
        <v>10</v>
      </c>
      <c r="K7829" s="1">
        <v>20</v>
      </c>
      <c r="L7829" s="1">
        <v>310</v>
      </c>
      <c r="M7829" s="9">
        <v>29</v>
      </c>
    </row>
    <row r="7830" spans="4:13" x14ac:dyDescent="0.2">
      <c r="D7830" s="200"/>
      <c r="E7830" s="11"/>
      <c r="F7830" s="10"/>
      <c r="G7830" s="7">
        <v>100</v>
      </c>
      <c r="H7830" s="18">
        <v>1.3227513227509999</v>
      </c>
      <c r="I7830" s="2">
        <v>1.058201058201</v>
      </c>
      <c r="J7830" s="2">
        <v>2.645502645503</v>
      </c>
      <c r="K7830" s="2">
        <v>5.2910052910049998</v>
      </c>
      <c r="L7830" s="2">
        <v>82.010582010581999</v>
      </c>
      <c r="M7830" s="15">
        <v>7.6719576719580003</v>
      </c>
    </row>
    <row r="7831" spans="4:13" x14ac:dyDescent="0.2">
      <c r="D7831" s="200"/>
      <c r="E7831" s="4" t="s">
        <v>28</v>
      </c>
      <c r="F7831" s="5"/>
      <c r="G7831" s="6">
        <v>372</v>
      </c>
      <c r="H7831" s="8">
        <v>1</v>
      </c>
      <c r="I7831" s="1">
        <v>2</v>
      </c>
      <c r="J7831" s="1">
        <v>8</v>
      </c>
      <c r="K7831" s="1">
        <v>7</v>
      </c>
      <c r="L7831" s="1">
        <v>314</v>
      </c>
      <c r="M7831" s="9">
        <v>40</v>
      </c>
    </row>
    <row r="7832" spans="4:13" x14ac:dyDescent="0.2">
      <c r="D7832" s="200"/>
      <c r="E7832" s="11"/>
      <c r="F7832" s="10"/>
      <c r="G7832" s="7">
        <v>100</v>
      </c>
      <c r="H7832" s="18">
        <v>0.26881720430099998</v>
      </c>
      <c r="I7832" s="2">
        <v>0.53763440860199996</v>
      </c>
      <c r="J7832" s="2">
        <v>2.1505376344089999</v>
      </c>
      <c r="K7832" s="2">
        <v>1.8817204301079999</v>
      </c>
      <c r="L7832" s="2">
        <v>84.408602150538002</v>
      </c>
      <c r="M7832" s="15">
        <v>10.752688172042999</v>
      </c>
    </row>
    <row r="7833" spans="4:13" x14ac:dyDescent="0.2">
      <c r="D7833" s="200"/>
      <c r="E7833" s="4" t="s">
        <v>29</v>
      </c>
      <c r="F7833" s="5"/>
      <c r="G7833" s="6">
        <v>102</v>
      </c>
      <c r="H7833" s="8">
        <v>0</v>
      </c>
      <c r="I7833" s="1">
        <v>0</v>
      </c>
      <c r="J7833" s="1">
        <v>1</v>
      </c>
      <c r="K7833" s="1">
        <v>1</v>
      </c>
      <c r="L7833" s="1">
        <v>92</v>
      </c>
      <c r="M7833" s="9">
        <v>8</v>
      </c>
    </row>
    <row r="7834" spans="4:13" x14ac:dyDescent="0.2">
      <c r="D7834" s="200"/>
      <c r="E7834" s="11"/>
      <c r="F7834" s="10"/>
      <c r="G7834" s="7">
        <v>100</v>
      </c>
      <c r="H7834" s="53">
        <v>0</v>
      </c>
      <c r="I7834" s="16">
        <v>0</v>
      </c>
      <c r="J7834" s="2">
        <v>0.98039215686299996</v>
      </c>
      <c r="K7834" s="2">
        <v>0.98039215686299996</v>
      </c>
      <c r="L7834" s="25">
        <v>90.196078431372996</v>
      </c>
      <c r="M7834" s="15">
        <v>7.8431372549020004</v>
      </c>
    </row>
    <row r="7835" spans="4:13" x14ac:dyDescent="0.2">
      <c r="D7835" s="199" t="s">
        <v>30</v>
      </c>
      <c r="E7835" s="22" t="s">
        <v>31</v>
      </c>
      <c r="F7835" s="21"/>
      <c r="G7835" s="19">
        <v>592</v>
      </c>
      <c r="H7835" s="27">
        <v>7</v>
      </c>
      <c r="I7835" s="3">
        <v>7</v>
      </c>
      <c r="J7835" s="3">
        <v>13</v>
      </c>
      <c r="K7835" s="3">
        <v>28</v>
      </c>
      <c r="L7835" s="3">
        <v>494</v>
      </c>
      <c r="M7835" s="26">
        <v>43</v>
      </c>
    </row>
    <row r="7836" spans="4:13" x14ac:dyDescent="0.2">
      <c r="D7836" s="200"/>
      <c r="E7836" s="11"/>
      <c r="F7836" s="10"/>
      <c r="G7836" s="7">
        <v>100</v>
      </c>
      <c r="H7836" s="18">
        <v>1.1824324324319999</v>
      </c>
      <c r="I7836" s="2">
        <v>1.1824324324319999</v>
      </c>
      <c r="J7836" s="2">
        <v>2.1959459459459998</v>
      </c>
      <c r="K7836" s="2">
        <v>4.7297297297299998</v>
      </c>
      <c r="L7836" s="2">
        <v>83.445945945945994</v>
      </c>
      <c r="M7836" s="15">
        <v>7.2635135135139999</v>
      </c>
    </row>
    <row r="7837" spans="4:13" x14ac:dyDescent="0.2">
      <c r="D7837" s="200"/>
      <c r="E7837" s="4" t="s">
        <v>32</v>
      </c>
      <c r="F7837" s="5"/>
      <c r="G7837" s="6">
        <v>608</v>
      </c>
      <c r="H7837" s="8">
        <v>3</v>
      </c>
      <c r="I7837" s="1">
        <v>6</v>
      </c>
      <c r="J7837" s="1">
        <v>15</v>
      </c>
      <c r="K7837" s="1">
        <v>16</v>
      </c>
      <c r="L7837" s="1">
        <v>506</v>
      </c>
      <c r="M7837" s="9">
        <v>62</v>
      </c>
    </row>
    <row r="7838" spans="4:13" x14ac:dyDescent="0.2">
      <c r="D7838" s="200"/>
      <c r="E7838" s="11"/>
      <c r="F7838" s="10"/>
      <c r="G7838" s="7">
        <v>100</v>
      </c>
      <c r="H7838" s="18">
        <v>0.49342105263199998</v>
      </c>
      <c r="I7838" s="2">
        <v>0.98684210526299998</v>
      </c>
      <c r="J7838" s="2">
        <v>2.4671052631579999</v>
      </c>
      <c r="K7838" s="2">
        <v>2.6315789473679998</v>
      </c>
      <c r="L7838" s="2">
        <v>83.223684210526002</v>
      </c>
      <c r="M7838" s="15">
        <v>10.197368421053</v>
      </c>
    </row>
    <row r="7839" spans="4:13" x14ac:dyDescent="0.2">
      <c r="D7839" s="199" t="s">
        <v>33</v>
      </c>
      <c r="E7839" s="22" t="s">
        <v>34</v>
      </c>
      <c r="F7839" s="21"/>
      <c r="G7839" s="19">
        <v>74</v>
      </c>
      <c r="H7839" s="27">
        <v>0</v>
      </c>
      <c r="I7839" s="3">
        <v>0</v>
      </c>
      <c r="J7839" s="3">
        <v>1</v>
      </c>
      <c r="K7839" s="3">
        <v>2</v>
      </c>
      <c r="L7839" s="3">
        <v>68</v>
      </c>
      <c r="M7839" s="26">
        <v>3</v>
      </c>
    </row>
    <row r="7840" spans="4:13" x14ac:dyDescent="0.2">
      <c r="D7840" s="200"/>
      <c r="E7840" s="11"/>
      <c r="F7840" s="10"/>
      <c r="G7840" s="7">
        <v>100</v>
      </c>
      <c r="H7840" s="53">
        <v>0</v>
      </c>
      <c r="I7840" s="16">
        <v>0</v>
      </c>
      <c r="J7840" s="2">
        <v>1.351351351351</v>
      </c>
      <c r="K7840" s="2">
        <v>2.7027027027030002</v>
      </c>
      <c r="L7840" s="25">
        <v>91.891891891892001</v>
      </c>
      <c r="M7840" s="15">
        <v>4.0540540540540002</v>
      </c>
    </row>
    <row r="7841" spans="2:13" x14ac:dyDescent="0.2">
      <c r="D7841" s="200"/>
      <c r="E7841" s="4" t="s">
        <v>35</v>
      </c>
      <c r="F7841" s="5"/>
      <c r="G7841" s="6">
        <v>148</v>
      </c>
      <c r="H7841" s="8">
        <v>2</v>
      </c>
      <c r="I7841" s="1">
        <v>1</v>
      </c>
      <c r="J7841" s="1">
        <v>6</v>
      </c>
      <c r="K7841" s="1">
        <v>4</v>
      </c>
      <c r="L7841" s="1">
        <v>128</v>
      </c>
      <c r="M7841" s="9">
        <v>7</v>
      </c>
    </row>
    <row r="7842" spans="2:13" x14ac:dyDescent="0.2">
      <c r="D7842" s="200"/>
      <c r="E7842" s="11"/>
      <c r="F7842" s="10"/>
      <c r="G7842" s="7">
        <v>100</v>
      </c>
      <c r="H7842" s="18">
        <v>1.351351351351</v>
      </c>
      <c r="I7842" s="2">
        <v>0.67567567567599995</v>
      </c>
      <c r="J7842" s="2">
        <v>4.0540540540540002</v>
      </c>
      <c r="K7842" s="2">
        <v>2.7027027027030002</v>
      </c>
      <c r="L7842" s="2">
        <v>86.486486486486001</v>
      </c>
      <c r="M7842" s="15">
        <v>4.7297297297299998</v>
      </c>
    </row>
    <row r="7843" spans="2:13" x14ac:dyDescent="0.2">
      <c r="D7843" s="200"/>
      <c r="E7843" s="4" t="s">
        <v>36</v>
      </c>
      <c r="F7843" s="5"/>
      <c r="G7843" s="6">
        <v>187</v>
      </c>
      <c r="H7843" s="8">
        <v>5</v>
      </c>
      <c r="I7843" s="1">
        <v>4</v>
      </c>
      <c r="J7843" s="1">
        <v>5</v>
      </c>
      <c r="K7843" s="1">
        <v>17</v>
      </c>
      <c r="L7843" s="1">
        <v>146</v>
      </c>
      <c r="M7843" s="9">
        <v>10</v>
      </c>
    </row>
    <row r="7844" spans="2:13" x14ac:dyDescent="0.2">
      <c r="D7844" s="200"/>
      <c r="E7844" s="11"/>
      <c r="F7844" s="10"/>
      <c r="G7844" s="7">
        <v>100</v>
      </c>
      <c r="H7844" s="18">
        <v>2.673796791444</v>
      </c>
      <c r="I7844" s="2">
        <v>2.1390374331549999</v>
      </c>
      <c r="J7844" s="2">
        <v>2.673796791444</v>
      </c>
      <c r="K7844" s="25">
        <v>9.0909090909089993</v>
      </c>
      <c r="L7844" s="30">
        <v>78.074866310160004</v>
      </c>
      <c r="M7844" s="15">
        <v>5.3475935828879999</v>
      </c>
    </row>
    <row r="7845" spans="2:13" x14ac:dyDescent="0.2">
      <c r="D7845" s="200"/>
      <c r="E7845" s="4" t="s">
        <v>37</v>
      </c>
      <c r="F7845" s="5"/>
      <c r="G7845" s="6">
        <v>221</v>
      </c>
      <c r="H7845" s="8">
        <v>0</v>
      </c>
      <c r="I7845" s="1">
        <v>4</v>
      </c>
      <c r="J7845" s="1">
        <v>9</v>
      </c>
      <c r="K7845" s="1">
        <v>9</v>
      </c>
      <c r="L7845" s="1">
        <v>188</v>
      </c>
      <c r="M7845" s="9">
        <v>11</v>
      </c>
    </row>
    <row r="7846" spans="2:13" x14ac:dyDescent="0.2">
      <c r="D7846" s="200"/>
      <c r="E7846" s="11"/>
      <c r="F7846" s="10"/>
      <c r="G7846" s="7">
        <v>100</v>
      </c>
      <c r="H7846" s="53">
        <v>0</v>
      </c>
      <c r="I7846" s="2">
        <v>1.8099547511309999</v>
      </c>
      <c r="J7846" s="2">
        <v>4.0723981900449999</v>
      </c>
      <c r="K7846" s="2">
        <v>4.0723981900449999</v>
      </c>
      <c r="L7846" s="2">
        <v>85.067873303167005</v>
      </c>
      <c r="M7846" s="15">
        <v>4.9773755656110001</v>
      </c>
    </row>
    <row r="7847" spans="2:13" x14ac:dyDescent="0.2">
      <c r="D7847" s="200"/>
      <c r="E7847" s="4" t="s">
        <v>38</v>
      </c>
      <c r="F7847" s="5"/>
      <c r="G7847" s="6">
        <v>186</v>
      </c>
      <c r="H7847" s="8">
        <v>2</v>
      </c>
      <c r="I7847" s="1">
        <v>4</v>
      </c>
      <c r="J7847" s="1">
        <v>5</v>
      </c>
      <c r="K7847" s="1">
        <v>6</v>
      </c>
      <c r="L7847" s="1">
        <v>158</v>
      </c>
      <c r="M7847" s="9">
        <v>11</v>
      </c>
    </row>
    <row r="7848" spans="2:13" x14ac:dyDescent="0.2">
      <c r="D7848" s="200"/>
      <c r="E7848" s="11"/>
      <c r="F7848" s="10"/>
      <c r="G7848" s="7">
        <v>100</v>
      </c>
      <c r="H7848" s="18">
        <v>1.0752688172039999</v>
      </c>
      <c r="I7848" s="2">
        <v>2.1505376344089999</v>
      </c>
      <c r="J7848" s="2">
        <v>2.6881720430109999</v>
      </c>
      <c r="K7848" s="2">
        <v>3.2258064516129998</v>
      </c>
      <c r="L7848" s="2">
        <v>84.946236559140004</v>
      </c>
      <c r="M7848" s="15">
        <v>5.9139784946239997</v>
      </c>
    </row>
    <row r="7849" spans="2:13" x14ac:dyDescent="0.2">
      <c r="D7849" s="200"/>
      <c r="E7849" s="4" t="s">
        <v>39</v>
      </c>
      <c r="F7849" s="5"/>
      <c r="G7849" s="6">
        <v>223</v>
      </c>
      <c r="H7849" s="8">
        <v>0</v>
      </c>
      <c r="I7849" s="1">
        <v>0</v>
      </c>
      <c r="J7849" s="1">
        <v>1</v>
      </c>
      <c r="K7849" s="1">
        <v>5</v>
      </c>
      <c r="L7849" s="1">
        <v>184</v>
      </c>
      <c r="M7849" s="9">
        <v>33</v>
      </c>
    </row>
    <row r="7850" spans="2:13" x14ac:dyDescent="0.2">
      <c r="D7850" s="200"/>
      <c r="E7850" s="11"/>
      <c r="F7850" s="10"/>
      <c r="G7850" s="7">
        <v>100</v>
      </c>
      <c r="H7850" s="53">
        <v>0</v>
      </c>
      <c r="I7850" s="16">
        <v>0</v>
      </c>
      <c r="J7850" s="2">
        <v>0.44843049327399997</v>
      </c>
      <c r="K7850" s="2">
        <v>2.2421524663680001</v>
      </c>
      <c r="L7850" s="2">
        <v>82.511210762331999</v>
      </c>
      <c r="M7850" s="85">
        <v>14.798206278026999</v>
      </c>
    </row>
    <row r="7851" spans="2:13" x14ac:dyDescent="0.2">
      <c r="D7851" s="200"/>
      <c r="E7851" s="4" t="s">
        <v>40</v>
      </c>
      <c r="F7851" s="5"/>
      <c r="G7851" s="6">
        <v>161</v>
      </c>
      <c r="H7851" s="8">
        <v>1</v>
      </c>
      <c r="I7851" s="1">
        <v>0</v>
      </c>
      <c r="J7851" s="1">
        <v>1</v>
      </c>
      <c r="K7851" s="1">
        <v>1</v>
      </c>
      <c r="L7851" s="1">
        <v>128</v>
      </c>
      <c r="M7851" s="9">
        <v>30</v>
      </c>
    </row>
    <row r="7852" spans="2:13" x14ac:dyDescent="0.2">
      <c r="D7852" s="201"/>
      <c r="E7852" s="45"/>
      <c r="F7852" s="51"/>
      <c r="G7852" s="81">
        <v>100</v>
      </c>
      <c r="H7852" s="115">
        <v>0.62111801242200004</v>
      </c>
      <c r="I7852" s="62">
        <v>0</v>
      </c>
      <c r="J7852" s="64">
        <v>0.62111801242200004</v>
      </c>
      <c r="K7852" s="64">
        <v>0.62111801242200004</v>
      </c>
      <c r="L7852" s="64">
        <v>79.503105590062006</v>
      </c>
      <c r="M7852" s="154">
        <v>18.633540372671</v>
      </c>
    </row>
    <row r="7854" spans="2:13" x14ac:dyDescent="0.2">
      <c r="B7854" s="40" t="str">
        <f xml:space="preserve"> HYPERLINK("#'目次'!B196", "[190]")</f>
        <v>[190]</v>
      </c>
      <c r="C7854" s="23" t="s">
        <v>322</v>
      </c>
    </row>
    <row r="7857" spans="3:13" x14ac:dyDescent="0.2">
      <c r="C7857" s="23" t="s">
        <v>48</v>
      </c>
    </row>
    <row r="7858" spans="3:13" x14ac:dyDescent="0.2">
      <c r="D7858" s="195"/>
      <c r="E7858" s="196"/>
      <c r="F7858" s="196"/>
      <c r="G7858" s="37" t="s">
        <v>15</v>
      </c>
      <c r="H7858" s="33" t="s">
        <v>306</v>
      </c>
      <c r="I7858" s="13" t="s">
        <v>307</v>
      </c>
      <c r="J7858" s="13" t="s">
        <v>308</v>
      </c>
      <c r="K7858" s="13" t="s">
        <v>309</v>
      </c>
      <c r="L7858" s="13" t="s">
        <v>310</v>
      </c>
      <c r="M7858" s="38" t="s">
        <v>18</v>
      </c>
    </row>
    <row r="7859" spans="3:13" x14ac:dyDescent="0.2">
      <c r="D7859" s="197"/>
      <c r="E7859" s="198"/>
      <c r="F7859" s="198"/>
      <c r="G7859" s="35"/>
      <c r="H7859" s="39"/>
      <c r="I7859" s="14"/>
      <c r="J7859" s="14"/>
      <c r="K7859" s="14"/>
      <c r="L7859" s="14"/>
      <c r="M7859" s="34"/>
    </row>
    <row r="7860" spans="3:13" x14ac:dyDescent="0.2">
      <c r="D7860" s="78"/>
      <c r="E7860" s="79" t="s">
        <v>15</v>
      </c>
      <c r="F7860" s="66"/>
      <c r="G7860" s="36">
        <v>1200</v>
      </c>
      <c r="H7860" s="17">
        <v>10</v>
      </c>
      <c r="I7860" s="17">
        <v>13</v>
      </c>
      <c r="J7860" s="17">
        <v>28</v>
      </c>
      <c r="K7860" s="17">
        <v>44</v>
      </c>
      <c r="L7860" s="17">
        <v>1000</v>
      </c>
      <c r="M7860" s="47">
        <v>105</v>
      </c>
    </row>
    <row r="7861" spans="3:13" x14ac:dyDescent="0.2">
      <c r="D7861" s="45"/>
      <c r="E7861" s="51"/>
      <c r="F7861" s="67"/>
      <c r="G7861" s="7">
        <v>100</v>
      </c>
      <c r="H7861" s="2">
        <v>0.83333333333299997</v>
      </c>
      <c r="I7861" s="2">
        <v>1.083333333333</v>
      </c>
      <c r="J7861" s="2">
        <v>2.333333333333</v>
      </c>
      <c r="K7861" s="2">
        <v>3.666666666667</v>
      </c>
      <c r="L7861" s="2">
        <v>83.333333333333002</v>
      </c>
      <c r="M7861" s="15">
        <v>8.75</v>
      </c>
    </row>
    <row r="7862" spans="3:13" x14ac:dyDescent="0.2">
      <c r="D7862" s="199" t="s">
        <v>49</v>
      </c>
      <c r="E7862" s="22" t="s">
        <v>50</v>
      </c>
      <c r="F7862" s="21"/>
      <c r="G7862" s="19">
        <v>15</v>
      </c>
      <c r="H7862" s="27">
        <v>0</v>
      </c>
      <c r="I7862" s="3">
        <v>0</v>
      </c>
      <c r="J7862" s="3">
        <v>0</v>
      </c>
      <c r="K7862" s="3">
        <v>0</v>
      </c>
      <c r="L7862" s="3">
        <v>15</v>
      </c>
      <c r="M7862" s="26">
        <v>0</v>
      </c>
    </row>
    <row r="7863" spans="3:13" x14ac:dyDescent="0.2">
      <c r="D7863" s="200"/>
      <c r="E7863" s="11"/>
      <c r="F7863" s="10"/>
      <c r="G7863" s="7">
        <v>100</v>
      </c>
      <c r="H7863" s="53">
        <v>0</v>
      </c>
      <c r="I7863" s="16">
        <v>0</v>
      </c>
      <c r="J7863" s="16">
        <v>0</v>
      </c>
      <c r="K7863" s="16">
        <v>0</v>
      </c>
      <c r="L7863" s="41">
        <v>100</v>
      </c>
      <c r="M7863" s="110">
        <v>0</v>
      </c>
    </row>
    <row r="7864" spans="3:13" x14ac:dyDescent="0.2">
      <c r="D7864" s="200"/>
      <c r="E7864" s="4" t="s">
        <v>51</v>
      </c>
      <c r="F7864" s="5"/>
      <c r="G7864" s="6">
        <v>142</v>
      </c>
      <c r="H7864" s="8">
        <v>0</v>
      </c>
      <c r="I7864" s="1">
        <v>1</v>
      </c>
      <c r="J7864" s="1">
        <v>3</v>
      </c>
      <c r="K7864" s="1">
        <v>4</v>
      </c>
      <c r="L7864" s="1">
        <v>119</v>
      </c>
      <c r="M7864" s="9">
        <v>15</v>
      </c>
    </row>
    <row r="7865" spans="3:13" x14ac:dyDescent="0.2">
      <c r="D7865" s="200"/>
      <c r="E7865" s="11"/>
      <c r="F7865" s="10"/>
      <c r="G7865" s="7">
        <v>100</v>
      </c>
      <c r="H7865" s="53">
        <v>0</v>
      </c>
      <c r="I7865" s="2">
        <v>0.70422535211299997</v>
      </c>
      <c r="J7865" s="2">
        <v>2.112676056338</v>
      </c>
      <c r="K7865" s="2">
        <v>2.8169014084509998</v>
      </c>
      <c r="L7865" s="2">
        <v>83.802816901407994</v>
      </c>
      <c r="M7865" s="15">
        <v>10.56338028169</v>
      </c>
    </row>
    <row r="7866" spans="3:13" x14ac:dyDescent="0.2">
      <c r="D7866" s="200"/>
      <c r="E7866" s="4" t="s">
        <v>52</v>
      </c>
      <c r="F7866" s="5"/>
      <c r="G7866" s="6">
        <v>26</v>
      </c>
      <c r="H7866" s="8">
        <v>1</v>
      </c>
      <c r="I7866" s="1">
        <v>1</v>
      </c>
      <c r="J7866" s="1">
        <v>1</v>
      </c>
      <c r="K7866" s="1">
        <v>1</v>
      </c>
      <c r="L7866" s="1">
        <v>20</v>
      </c>
      <c r="M7866" s="9">
        <v>2</v>
      </c>
    </row>
    <row r="7867" spans="3:13" x14ac:dyDescent="0.2">
      <c r="D7867" s="200"/>
      <c r="E7867" s="11"/>
      <c r="F7867" s="10"/>
      <c r="G7867" s="7">
        <v>100</v>
      </c>
      <c r="H7867" s="18">
        <v>3.8461538461539999</v>
      </c>
      <c r="I7867" s="2">
        <v>3.8461538461539999</v>
      </c>
      <c r="J7867" s="2">
        <v>3.8461538461539999</v>
      </c>
      <c r="K7867" s="2">
        <v>3.8461538461539999</v>
      </c>
      <c r="L7867" s="30">
        <v>76.923076923077005</v>
      </c>
      <c r="M7867" s="15">
        <v>7.6923076923079998</v>
      </c>
    </row>
    <row r="7868" spans="3:13" x14ac:dyDescent="0.2">
      <c r="D7868" s="200"/>
      <c r="E7868" s="4" t="s">
        <v>53</v>
      </c>
      <c r="F7868" s="5"/>
      <c r="G7868" s="6">
        <v>41</v>
      </c>
      <c r="H7868" s="8">
        <v>1</v>
      </c>
      <c r="I7868" s="1">
        <v>3</v>
      </c>
      <c r="J7868" s="1">
        <v>3</v>
      </c>
      <c r="K7868" s="1">
        <v>4</v>
      </c>
      <c r="L7868" s="1">
        <v>28</v>
      </c>
      <c r="M7868" s="9">
        <v>2</v>
      </c>
    </row>
    <row r="7869" spans="3:13" x14ac:dyDescent="0.2">
      <c r="D7869" s="200"/>
      <c r="E7869" s="11"/>
      <c r="F7869" s="10"/>
      <c r="G7869" s="7">
        <v>100</v>
      </c>
      <c r="H7869" s="18">
        <v>2.4390243902440001</v>
      </c>
      <c r="I7869" s="25">
        <v>7.3170731707319998</v>
      </c>
      <c r="J7869" s="2">
        <v>7.3170731707319998</v>
      </c>
      <c r="K7869" s="25">
        <v>9.7560975609760003</v>
      </c>
      <c r="L7869" s="50">
        <v>68.292682926829002</v>
      </c>
      <c r="M7869" s="15">
        <v>4.8780487804880002</v>
      </c>
    </row>
    <row r="7870" spans="3:13" x14ac:dyDescent="0.2">
      <c r="D7870" s="200"/>
      <c r="E7870" s="4" t="s">
        <v>54</v>
      </c>
      <c r="F7870" s="5"/>
      <c r="G7870" s="6">
        <v>226</v>
      </c>
      <c r="H7870" s="8">
        <v>3</v>
      </c>
      <c r="I7870" s="1">
        <v>3</v>
      </c>
      <c r="J7870" s="1">
        <v>7</v>
      </c>
      <c r="K7870" s="1">
        <v>15</v>
      </c>
      <c r="L7870" s="1">
        <v>183</v>
      </c>
      <c r="M7870" s="9">
        <v>15</v>
      </c>
    </row>
    <row r="7871" spans="3:13" x14ac:dyDescent="0.2">
      <c r="D7871" s="200"/>
      <c r="E7871" s="11"/>
      <c r="F7871" s="10"/>
      <c r="G7871" s="7">
        <v>100</v>
      </c>
      <c r="H7871" s="18">
        <v>1.327433628319</v>
      </c>
      <c r="I7871" s="2">
        <v>1.327433628319</v>
      </c>
      <c r="J7871" s="2">
        <v>3.0973451327429999</v>
      </c>
      <c r="K7871" s="2">
        <v>6.6371681415930004</v>
      </c>
      <c r="L7871" s="2">
        <v>80.973451327434006</v>
      </c>
      <c r="M7871" s="15">
        <v>6.6371681415930004</v>
      </c>
    </row>
    <row r="7872" spans="3:13" x14ac:dyDescent="0.2">
      <c r="D7872" s="200"/>
      <c r="E7872" s="4" t="s">
        <v>55</v>
      </c>
      <c r="F7872" s="5"/>
      <c r="G7872" s="6">
        <v>125</v>
      </c>
      <c r="H7872" s="8">
        <v>2</v>
      </c>
      <c r="I7872" s="1">
        <v>2</v>
      </c>
      <c r="J7872" s="1">
        <v>3</v>
      </c>
      <c r="K7872" s="1">
        <v>7</v>
      </c>
      <c r="L7872" s="1">
        <v>103</v>
      </c>
      <c r="M7872" s="9">
        <v>8</v>
      </c>
    </row>
    <row r="7873" spans="4:13" x14ac:dyDescent="0.2">
      <c r="D7873" s="200"/>
      <c r="E7873" s="11"/>
      <c r="F7873" s="10"/>
      <c r="G7873" s="7">
        <v>100</v>
      </c>
      <c r="H7873" s="18">
        <v>1.6</v>
      </c>
      <c r="I7873" s="2">
        <v>1.6</v>
      </c>
      <c r="J7873" s="2">
        <v>2.4</v>
      </c>
      <c r="K7873" s="2">
        <v>5.6</v>
      </c>
      <c r="L7873" s="2">
        <v>82.4</v>
      </c>
      <c r="M7873" s="15">
        <v>6.4</v>
      </c>
    </row>
    <row r="7874" spans="4:13" x14ac:dyDescent="0.2">
      <c r="D7874" s="200"/>
      <c r="E7874" s="4" t="s">
        <v>56</v>
      </c>
      <c r="F7874" s="5"/>
      <c r="G7874" s="6">
        <v>190</v>
      </c>
      <c r="H7874" s="8">
        <v>0</v>
      </c>
      <c r="I7874" s="1">
        <v>2</v>
      </c>
      <c r="J7874" s="1">
        <v>4</v>
      </c>
      <c r="K7874" s="1">
        <v>7</v>
      </c>
      <c r="L7874" s="1">
        <v>164</v>
      </c>
      <c r="M7874" s="9">
        <v>13</v>
      </c>
    </row>
    <row r="7875" spans="4:13" x14ac:dyDescent="0.2">
      <c r="D7875" s="200"/>
      <c r="E7875" s="11"/>
      <c r="F7875" s="10"/>
      <c r="G7875" s="7">
        <v>100</v>
      </c>
      <c r="H7875" s="53">
        <v>0</v>
      </c>
      <c r="I7875" s="2">
        <v>1.052631578947</v>
      </c>
      <c r="J7875" s="2">
        <v>2.1052631578950001</v>
      </c>
      <c r="K7875" s="2">
        <v>3.6842105263159999</v>
      </c>
      <c r="L7875" s="2">
        <v>86.315789473684006</v>
      </c>
      <c r="M7875" s="15">
        <v>6.8421052631580004</v>
      </c>
    </row>
    <row r="7876" spans="4:13" x14ac:dyDescent="0.2">
      <c r="D7876" s="200"/>
      <c r="E7876" s="4" t="s">
        <v>57</v>
      </c>
      <c r="F7876" s="5"/>
      <c r="G7876" s="6">
        <v>185</v>
      </c>
      <c r="H7876" s="8">
        <v>0</v>
      </c>
      <c r="I7876" s="1">
        <v>0</v>
      </c>
      <c r="J7876" s="1">
        <v>4</v>
      </c>
      <c r="K7876" s="1">
        <v>2</v>
      </c>
      <c r="L7876" s="1">
        <v>158</v>
      </c>
      <c r="M7876" s="9">
        <v>21</v>
      </c>
    </row>
    <row r="7877" spans="4:13" x14ac:dyDescent="0.2">
      <c r="D7877" s="200"/>
      <c r="E7877" s="11"/>
      <c r="F7877" s="10"/>
      <c r="G7877" s="7">
        <v>100</v>
      </c>
      <c r="H7877" s="53">
        <v>0</v>
      </c>
      <c r="I7877" s="16">
        <v>0</v>
      </c>
      <c r="J7877" s="2">
        <v>2.1621621621620002</v>
      </c>
      <c r="K7877" s="2">
        <v>1.0810810810810001</v>
      </c>
      <c r="L7877" s="2">
        <v>85.405405405405006</v>
      </c>
      <c r="M7877" s="15">
        <v>11.351351351350999</v>
      </c>
    </row>
    <row r="7878" spans="4:13" x14ac:dyDescent="0.2">
      <c r="D7878" s="200"/>
      <c r="E7878" s="4" t="s">
        <v>58</v>
      </c>
      <c r="F7878" s="5"/>
      <c r="G7878" s="6">
        <v>113</v>
      </c>
      <c r="H7878" s="8">
        <v>2</v>
      </c>
      <c r="I7878" s="1">
        <v>1</v>
      </c>
      <c r="J7878" s="1">
        <v>2</v>
      </c>
      <c r="K7878" s="1">
        <v>3</v>
      </c>
      <c r="L7878" s="1">
        <v>100</v>
      </c>
      <c r="M7878" s="9">
        <v>5</v>
      </c>
    </row>
    <row r="7879" spans="4:13" x14ac:dyDescent="0.2">
      <c r="D7879" s="200"/>
      <c r="E7879" s="11"/>
      <c r="F7879" s="10"/>
      <c r="G7879" s="7">
        <v>100</v>
      </c>
      <c r="H7879" s="18">
        <v>1.769911504425</v>
      </c>
      <c r="I7879" s="2">
        <v>0.88495575221199996</v>
      </c>
      <c r="J7879" s="2">
        <v>1.769911504425</v>
      </c>
      <c r="K7879" s="2">
        <v>2.654867256637</v>
      </c>
      <c r="L7879" s="25">
        <v>88.495575221238994</v>
      </c>
      <c r="M7879" s="15">
        <v>4.424778761062</v>
      </c>
    </row>
    <row r="7880" spans="4:13" x14ac:dyDescent="0.2">
      <c r="D7880" s="200"/>
      <c r="E7880" s="4" t="s">
        <v>59</v>
      </c>
      <c r="F7880" s="5"/>
      <c r="G7880" s="6">
        <v>136</v>
      </c>
      <c r="H7880" s="8">
        <v>1</v>
      </c>
      <c r="I7880" s="1">
        <v>0</v>
      </c>
      <c r="J7880" s="1">
        <v>1</v>
      </c>
      <c r="K7880" s="1">
        <v>1</v>
      </c>
      <c r="L7880" s="1">
        <v>110</v>
      </c>
      <c r="M7880" s="9">
        <v>23</v>
      </c>
    </row>
    <row r="7881" spans="4:13" x14ac:dyDescent="0.2">
      <c r="D7881" s="200"/>
      <c r="E7881" s="11"/>
      <c r="F7881" s="10"/>
      <c r="G7881" s="7">
        <v>100</v>
      </c>
      <c r="H7881" s="18">
        <v>0.73529411764700003</v>
      </c>
      <c r="I7881" s="16">
        <v>0</v>
      </c>
      <c r="J7881" s="2">
        <v>0.73529411764700003</v>
      </c>
      <c r="K7881" s="2">
        <v>0.73529411764700003</v>
      </c>
      <c r="L7881" s="2">
        <v>80.882352941175995</v>
      </c>
      <c r="M7881" s="85">
        <v>16.911764705882</v>
      </c>
    </row>
    <row r="7882" spans="4:13" x14ac:dyDescent="0.2">
      <c r="D7882" s="199" t="s">
        <v>60</v>
      </c>
      <c r="E7882" s="22" t="s">
        <v>61</v>
      </c>
      <c r="F7882" s="21"/>
      <c r="G7882" s="19">
        <v>205</v>
      </c>
      <c r="H7882" s="27">
        <v>0</v>
      </c>
      <c r="I7882" s="3">
        <v>1</v>
      </c>
      <c r="J7882" s="3">
        <v>2</v>
      </c>
      <c r="K7882" s="3">
        <v>3</v>
      </c>
      <c r="L7882" s="3">
        <v>176</v>
      </c>
      <c r="M7882" s="26">
        <v>23</v>
      </c>
    </row>
    <row r="7883" spans="4:13" x14ac:dyDescent="0.2">
      <c r="D7883" s="200"/>
      <c r="E7883" s="11"/>
      <c r="F7883" s="10"/>
      <c r="G7883" s="7">
        <v>100</v>
      </c>
      <c r="H7883" s="53">
        <v>0</v>
      </c>
      <c r="I7883" s="2">
        <v>0.48780487804900002</v>
      </c>
      <c r="J7883" s="2">
        <v>0.97560975609800005</v>
      </c>
      <c r="K7883" s="2">
        <v>1.4634146341459999</v>
      </c>
      <c r="L7883" s="2">
        <v>85.853658536585002</v>
      </c>
      <c r="M7883" s="15">
        <v>11.219512195122</v>
      </c>
    </row>
    <row r="7884" spans="4:13" x14ac:dyDescent="0.2">
      <c r="D7884" s="200"/>
      <c r="E7884" s="4" t="s">
        <v>62</v>
      </c>
      <c r="F7884" s="5"/>
      <c r="G7884" s="6">
        <v>160</v>
      </c>
      <c r="H7884" s="8">
        <v>0</v>
      </c>
      <c r="I7884" s="1">
        <v>1</v>
      </c>
      <c r="J7884" s="1">
        <v>4</v>
      </c>
      <c r="K7884" s="1">
        <v>5</v>
      </c>
      <c r="L7884" s="1">
        <v>133</v>
      </c>
      <c r="M7884" s="9">
        <v>17</v>
      </c>
    </row>
    <row r="7885" spans="4:13" x14ac:dyDescent="0.2">
      <c r="D7885" s="200"/>
      <c r="E7885" s="11"/>
      <c r="F7885" s="10"/>
      <c r="G7885" s="7">
        <v>100</v>
      </c>
      <c r="H7885" s="53">
        <v>0</v>
      </c>
      <c r="I7885" s="2">
        <v>0.625</v>
      </c>
      <c r="J7885" s="2">
        <v>2.5</v>
      </c>
      <c r="K7885" s="2">
        <v>3.125</v>
      </c>
      <c r="L7885" s="2">
        <v>83.125</v>
      </c>
      <c r="M7885" s="15">
        <v>10.625</v>
      </c>
    </row>
    <row r="7886" spans="4:13" x14ac:dyDescent="0.2">
      <c r="D7886" s="200"/>
      <c r="E7886" s="4" t="s">
        <v>63</v>
      </c>
      <c r="F7886" s="5"/>
      <c r="G7886" s="6">
        <v>121</v>
      </c>
      <c r="H7886" s="8">
        <v>1</v>
      </c>
      <c r="I7886" s="1">
        <v>1</v>
      </c>
      <c r="J7886" s="1">
        <v>3</v>
      </c>
      <c r="K7886" s="1">
        <v>6</v>
      </c>
      <c r="L7886" s="1">
        <v>102</v>
      </c>
      <c r="M7886" s="9">
        <v>8</v>
      </c>
    </row>
    <row r="7887" spans="4:13" x14ac:dyDescent="0.2">
      <c r="D7887" s="200"/>
      <c r="E7887" s="11"/>
      <c r="F7887" s="10"/>
      <c r="G7887" s="7">
        <v>100</v>
      </c>
      <c r="H7887" s="18">
        <v>0.82644628099200002</v>
      </c>
      <c r="I7887" s="2">
        <v>0.82644628099200002</v>
      </c>
      <c r="J7887" s="2">
        <v>2.4793388429749998</v>
      </c>
      <c r="K7887" s="2">
        <v>4.9586776859499997</v>
      </c>
      <c r="L7887" s="2">
        <v>84.297520661156994</v>
      </c>
      <c r="M7887" s="15">
        <v>6.6115702479339999</v>
      </c>
    </row>
    <row r="7888" spans="4:13" x14ac:dyDescent="0.2">
      <c r="D7888" s="200"/>
      <c r="E7888" s="4" t="s">
        <v>64</v>
      </c>
      <c r="F7888" s="5"/>
      <c r="G7888" s="6">
        <v>124</v>
      </c>
      <c r="H7888" s="8">
        <v>1</v>
      </c>
      <c r="I7888" s="1">
        <v>0</v>
      </c>
      <c r="J7888" s="1">
        <v>2</v>
      </c>
      <c r="K7888" s="1">
        <v>4</v>
      </c>
      <c r="L7888" s="1">
        <v>105</v>
      </c>
      <c r="M7888" s="9">
        <v>12</v>
      </c>
    </row>
    <row r="7889" spans="2:13" x14ac:dyDescent="0.2">
      <c r="D7889" s="200"/>
      <c r="E7889" s="11"/>
      <c r="F7889" s="10"/>
      <c r="G7889" s="7">
        <v>100</v>
      </c>
      <c r="H7889" s="18">
        <v>0.80645161290300005</v>
      </c>
      <c r="I7889" s="16">
        <v>0</v>
      </c>
      <c r="J7889" s="2">
        <v>1.6129032258060001</v>
      </c>
      <c r="K7889" s="2">
        <v>3.2258064516129998</v>
      </c>
      <c r="L7889" s="2">
        <v>84.677419354839003</v>
      </c>
      <c r="M7889" s="15">
        <v>9.6774193548389995</v>
      </c>
    </row>
    <row r="7890" spans="2:13" x14ac:dyDescent="0.2">
      <c r="D7890" s="200"/>
      <c r="E7890" s="4" t="s">
        <v>65</v>
      </c>
      <c r="F7890" s="5"/>
      <c r="G7890" s="6">
        <v>109</v>
      </c>
      <c r="H7890" s="8">
        <v>2</v>
      </c>
      <c r="I7890" s="1">
        <v>1</v>
      </c>
      <c r="J7890" s="1">
        <v>1</v>
      </c>
      <c r="K7890" s="1">
        <v>7</v>
      </c>
      <c r="L7890" s="1">
        <v>92</v>
      </c>
      <c r="M7890" s="9">
        <v>6</v>
      </c>
    </row>
    <row r="7891" spans="2:13" x14ac:dyDescent="0.2">
      <c r="D7891" s="200"/>
      <c r="E7891" s="11"/>
      <c r="F7891" s="10"/>
      <c r="G7891" s="7">
        <v>100</v>
      </c>
      <c r="H7891" s="18">
        <v>1.834862385321</v>
      </c>
      <c r="I7891" s="2">
        <v>0.91743119266100004</v>
      </c>
      <c r="J7891" s="2">
        <v>0.91743119266100004</v>
      </c>
      <c r="K7891" s="2">
        <v>6.4220183486240003</v>
      </c>
      <c r="L7891" s="2">
        <v>84.403669724771007</v>
      </c>
      <c r="M7891" s="15">
        <v>5.5045871559629997</v>
      </c>
    </row>
    <row r="7892" spans="2:13" x14ac:dyDescent="0.2">
      <c r="D7892" s="200"/>
      <c r="E7892" s="4" t="s">
        <v>66</v>
      </c>
      <c r="F7892" s="5"/>
      <c r="G7892" s="6">
        <v>104</v>
      </c>
      <c r="H7892" s="8">
        <v>0</v>
      </c>
      <c r="I7892" s="1">
        <v>1</v>
      </c>
      <c r="J7892" s="1">
        <v>4</v>
      </c>
      <c r="K7892" s="1">
        <v>5</v>
      </c>
      <c r="L7892" s="1">
        <v>90</v>
      </c>
      <c r="M7892" s="9">
        <v>4</v>
      </c>
    </row>
    <row r="7893" spans="2:13" x14ac:dyDescent="0.2">
      <c r="D7893" s="200"/>
      <c r="E7893" s="11"/>
      <c r="F7893" s="10"/>
      <c r="G7893" s="7">
        <v>100</v>
      </c>
      <c r="H7893" s="53">
        <v>0</v>
      </c>
      <c r="I7893" s="2">
        <v>0.96153846153800004</v>
      </c>
      <c r="J7893" s="2">
        <v>3.8461538461539999</v>
      </c>
      <c r="K7893" s="2">
        <v>4.8076923076920002</v>
      </c>
      <c r="L7893" s="2">
        <v>86.538461538462002</v>
      </c>
      <c r="M7893" s="15">
        <v>3.8461538461539999</v>
      </c>
    </row>
    <row r="7894" spans="2:13" x14ac:dyDescent="0.2">
      <c r="D7894" s="200"/>
      <c r="E7894" s="4" t="s">
        <v>67</v>
      </c>
      <c r="F7894" s="5"/>
      <c r="G7894" s="6">
        <v>139</v>
      </c>
      <c r="H7894" s="8">
        <v>3</v>
      </c>
      <c r="I7894" s="1">
        <v>0</v>
      </c>
      <c r="J7894" s="1">
        <v>8</v>
      </c>
      <c r="K7894" s="1">
        <v>10</v>
      </c>
      <c r="L7894" s="1">
        <v>107</v>
      </c>
      <c r="M7894" s="9">
        <v>11</v>
      </c>
    </row>
    <row r="7895" spans="2:13" x14ac:dyDescent="0.2">
      <c r="D7895" s="200"/>
      <c r="E7895" s="11"/>
      <c r="F7895" s="10"/>
      <c r="G7895" s="7">
        <v>100</v>
      </c>
      <c r="H7895" s="18">
        <v>2.1582733812949999</v>
      </c>
      <c r="I7895" s="16">
        <v>0</v>
      </c>
      <c r="J7895" s="2">
        <v>5.755395683453</v>
      </c>
      <c r="K7895" s="2">
        <v>7.1942446043170003</v>
      </c>
      <c r="L7895" s="30">
        <v>76.978417266186995</v>
      </c>
      <c r="M7895" s="15">
        <v>7.9136690647480004</v>
      </c>
    </row>
    <row r="7896" spans="2:13" x14ac:dyDescent="0.2">
      <c r="D7896" s="200"/>
      <c r="E7896" s="4" t="s">
        <v>68</v>
      </c>
      <c r="F7896" s="5"/>
      <c r="G7896" s="6">
        <v>48</v>
      </c>
      <c r="H7896" s="8">
        <v>1</v>
      </c>
      <c r="I7896" s="1">
        <v>3</v>
      </c>
      <c r="J7896" s="1">
        <v>0</v>
      </c>
      <c r="K7896" s="1">
        <v>0</v>
      </c>
      <c r="L7896" s="1">
        <v>42</v>
      </c>
      <c r="M7896" s="9">
        <v>2</v>
      </c>
    </row>
    <row r="7897" spans="2:13" x14ac:dyDescent="0.2">
      <c r="D7897" s="200"/>
      <c r="E7897" s="11"/>
      <c r="F7897" s="10"/>
      <c r="G7897" s="7">
        <v>100</v>
      </c>
      <c r="H7897" s="18">
        <v>2.083333333333</v>
      </c>
      <c r="I7897" s="25">
        <v>6.25</v>
      </c>
      <c r="J7897" s="16">
        <v>0</v>
      </c>
      <c r="K7897" s="16">
        <v>0</v>
      </c>
      <c r="L7897" s="2">
        <v>87.5</v>
      </c>
      <c r="M7897" s="15">
        <v>4.166666666667</v>
      </c>
    </row>
    <row r="7898" spans="2:13" x14ac:dyDescent="0.2">
      <c r="D7898" s="200"/>
      <c r="E7898" s="4" t="s">
        <v>69</v>
      </c>
      <c r="F7898" s="5"/>
      <c r="G7898" s="6">
        <v>37</v>
      </c>
      <c r="H7898" s="8">
        <v>1</v>
      </c>
      <c r="I7898" s="1">
        <v>3</v>
      </c>
      <c r="J7898" s="1">
        <v>2</v>
      </c>
      <c r="K7898" s="1">
        <v>2</v>
      </c>
      <c r="L7898" s="1">
        <v>28</v>
      </c>
      <c r="M7898" s="9">
        <v>1</v>
      </c>
    </row>
    <row r="7899" spans="2:13" x14ac:dyDescent="0.2">
      <c r="D7899" s="200"/>
      <c r="E7899" s="11"/>
      <c r="F7899" s="10"/>
      <c r="G7899" s="7">
        <v>100</v>
      </c>
      <c r="H7899" s="18">
        <v>2.7027027027030002</v>
      </c>
      <c r="I7899" s="25">
        <v>8.1081081081080004</v>
      </c>
      <c r="J7899" s="2">
        <v>5.4054054054050003</v>
      </c>
      <c r="K7899" s="2">
        <v>5.4054054054050003</v>
      </c>
      <c r="L7899" s="30">
        <v>75.675675675676004</v>
      </c>
      <c r="M7899" s="95">
        <v>2.7027027027030002</v>
      </c>
    </row>
    <row r="7900" spans="2:13" x14ac:dyDescent="0.2">
      <c r="D7900" s="199" t="s">
        <v>70</v>
      </c>
      <c r="E7900" s="22" t="s">
        <v>18</v>
      </c>
      <c r="F7900" s="21"/>
      <c r="G7900" s="19">
        <v>0</v>
      </c>
      <c r="H7900" s="27">
        <v>0</v>
      </c>
      <c r="I7900" s="3">
        <v>0</v>
      </c>
      <c r="J7900" s="3">
        <v>0</v>
      </c>
      <c r="K7900" s="3">
        <v>0</v>
      </c>
      <c r="L7900" s="3">
        <v>0</v>
      </c>
      <c r="M7900" s="26">
        <v>0</v>
      </c>
    </row>
    <row r="7901" spans="2:13" x14ac:dyDescent="0.2">
      <c r="D7901" s="201"/>
      <c r="E7901" s="45"/>
      <c r="F7901" s="51"/>
      <c r="G7901" s="119">
        <v>0</v>
      </c>
      <c r="H7901" s="118">
        <v>0</v>
      </c>
      <c r="I7901" s="62">
        <v>0</v>
      </c>
      <c r="J7901" s="62">
        <v>0</v>
      </c>
      <c r="K7901" s="62">
        <v>0</v>
      </c>
      <c r="L7901" s="83">
        <v>0</v>
      </c>
      <c r="M7901" s="146">
        <v>0</v>
      </c>
    </row>
    <row r="7903" spans="2:13" x14ac:dyDescent="0.2">
      <c r="B7903" s="40" t="str">
        <f xml:space="preserve"> HYPERLINK("#'目次'!B197", "[191]")</f>
        <v>[191]</v>
      </c>
      <c r="C7903" s="23" t="s">
        <v>322</v>
      </c>
    </row>
    <row r="7906" spans="3:13" x14ac:dyDescent="0.2">
      <c r="C7906" s="23" t="s">
        <v>73</v>
      </c>
    </row>
    <row r="7907" spans="3:13" x14ac:dyDescent="0.2">
      <c r="D7907" s="195"/>
      <c r="E7907" s="196"/>
      <c r="F7907" s="196"/>
      <c r="G7907" s="37" t="s">
        <v>15</v>
      </c>
      <c r="H7907" s="33" t="s">
        <v>306</v>
      </c>
      <c r="I7907" s="13" t="s">
        <v>307</v>
      </c>
      <c r="J7907" s="13" t="s">
        <v>308</v>
      </c>
      <c r="K7907" s="13" t="s">
        <v>309</v>
      </c>
      <c r="L7907" s="13" t="s">
        <v>310</v>
      </c>
      <c r="M7907" s="38" t="s">
        <v>18</v>
      </c>
    </row>
    <row r="7908" spans="3:13" x14ac:dyDescent="0.2">
      <c r="D7908" s="197"/>
      <c r="E7908" s="198"/>
      <c r="F7908" s="198"/>
      <c r="G7908" s="35"/>
      <c r="H7908" s="39"/>
      <c r="I7908" s="14"/>
      <c r="J7908" s="14"/>
      <c r="K7908" s="14"/>
      <c r="L7908" s="14"/>
      <c r="M7908" s="34"/>
    </row>
    <row r="7909" spans="3:13" x14ac:dyDescent="0.2">
      <c r="D7909" s="78"/>
      <c r="E7909" s="79" t="s">
        <v>15</v>
      </c>
      <c r="F7909" s="66"/>
      <c r="G7909" s="36">
        <v>1200</v>
      </c>
      <c r="H7909" s="17">
        <v>10</v>
      </c>
      <c r="I7909" s="17">
        <v>13</v>
      </c>
      <c r="J7909" s="17">
        <v>28</v>
      </c>
      <c r="K7909" s="17">
        <v>44</v>
      </c>
      <c r="L7909" s="17">
        <v>1000</v>
      </c>
      <c r="M7909" s="47">
        <v>105</v>
      </c>
    </row>
    <row r="7910" spans="3:13" x14ac:dyDescent="0.2">
      <c r="D7910" s="45"/>
      <c r="E7910" s="51"/>
      <c r="F7910" s="67"/>
      <c r="G7910" s="7">
        <v>100</v>
      </c>
      <c r="H7910" s="2">
        <v>0.83333333333299997</v>
      </c>
      <c r="I7910" s="2">
        <v>1.083333333333</v>
      </c>
      <c r="J7910" s="2">
        <v>2.333333333333</v>
      </c>
      <c r="K7910" s="2">
        <v>3.666666666667</v>
      </c>
      <c r="L7910" s="2">
        <v>83.333333333333002</v>
      </c>
      <c r="M7910" s="15">
        <v>8.75</v>
      </c>
    </row>
    <row r="7911" spans="3:13" x14ac:dyDescent="0.2">
      <c r="D7911" s="199" t="s">
        <v>74</v>
      </c>
      <c r="E7911" s="22" t="s">
        <v>75</v>
      </c>
      <c r="F7911" s="21"/>
      <c r="G7911" s="19">
        <v>592</v>
      </c>
      <c r="H7911" s="27">
        <v>7</v>
      </c>
      <c r="I7911" s="3">
        <v>7</v>
      </c>
      <c r="J7911" s="3">
        <v>13</v>
      </c>
      <c r="K7911" s="3">
        <v>28</v>
      </c>
      <c r="L7911" s="3">
        <v>494</v>
      </c>
      <c r="M7911" s="26">
        <v>43</v>
      </c>
    </row>
    <row r="7912" spans="3:13" x14ac:dyDescent="0.2">
      <c r="D7912" s="200"/>
      <c r="E7912" s="11"/>
      <c r="F7912" s="10"/>
      <c r="G7912" s="7">
        <v>100</v>
      </c>
      <c r="H7912" s="18">
        <v>1.1824324324319999</v>
      </c>
      <c r="I7912" s="2">
        <v>1.1824324324319999</v>
      </c>
      <c r="J7912" s="2">
        <v>2.1959459459459998</v>
      </c>
      <c r="K7912" s="2">
        <v>4.7297297297299998</v>
      </c>
      <c r="L7912" s="2">
        <v>83.445945945945994</v>
      </c>
      <c r="M7912" s="15">
        <v>7.2635135135139999</v>
      </c>
    </row>
    <row r="7913" spans="3:13" x14ac:dyDescent="0.2">
      <c r="D7913" s="200"/>
      <c r="E7913" s="4" t="s">
        <v>34</v>
      </c>
      <c r="F7913" s="5"/>
      <c r="G7913" s="6">
        <v>37</v>
      </c>
      <c r="H7913" s="8">
        <v>0</v>
      </c>
      <c r="I7913" s="1">
        <v>0</v>
      </c>
      <c r="J7913" s="1">
        <v>1</v>
      </c>
      <c r="K7913" s="1">
        <v>1</v>
      </c>
      <c r="L7913" s="1">
        <v>33</v>
      </c>
      <c r="M7913" s="9">
        <v>2</v>
      </c>
    </row>
    <row r="7914" spans="3:13" x14ac:dyDescent="0.2">
      <c r="D7914" s="200"/>
      <c r="E7914" s="11"/>
      <c r="F7914" s="10"/>
      <c r="G7914" s="7">
        <v>100</v>
      </c>
      <c r="H7914" s="53">
        <v>0</v>
      </c>
      <c r="I7914" s="16">
        <v>0</v>
      </c>
      <c r="J7914" s="2">
        <v>2.7027027027030002</v>
      </c>
      <c r="K7914" s="2">
        <v>2.7027027027030002</v>
      </c>
      <c r="L7914" s="25">
        <v>89.189189189188994</v>
      </c>
      <c r="M7914" s="15">
        <v>5.4054054054050003</v>
      </c>
    </row>
    <row r="7915" spans="3:13" x14ac:dyDescent="0.2">
      <c r="D7915" s="200"/>
      <c r="E7915" s="4" t="s">
        <v>35</v>
      </c>
      <c r="F7915" s="5"/>
      <c r="G7915" s="6">
        <v>75</v>
      </c>
      <c r="H7915" s="8">
        <v>1</v>
      </c>
      <c r="I7915" s="1">
        <v>0</v>
      </c>
      <c r="J7915" s="1">
        <v>3</v>
      </c>
      <c r="K7915" s="1">
        <v>3</v>
      </c>
      <c r="L7915" s="1">
        <v>64</v>
      </c>
      <c r="M7915" s="9">
        <v>4</v>
      </c>
    </row>
    <row r="7916" spans="3:13" x14ac:dyDescent="0.2">
      <c r="D7916" s="200"/>
      <c r="E7916" s="11"/>
      <c r="F7916" s="10"/>
      <c r="G7916" s="7">
        <v>100</v>
      </c>
      <c r="H7916" s="18">
        <v>1.333333333333</v>
      </c>
      <c r="I7916" s="16">
        <v>0</v>
      </c>
      <c r="J7916" s="2">
        <v>4</v>
      </c>
      <c r="K7916" s="2">
        <v>4</v>
      </c>
      <c r="L7916" s="2">
        <v>85.333333333333002</v>
      </c>
      <c r="M7916" s="15">
        <v>5.333333333333</v>
      </c>
    </row>
    <row r="7917" spans="3:13" x14ac:dyDescent="0.2">
      <c r="D7917" s="200"/>
      <c r="E7917" s="4" t="s">
        <v>36</v>
      </c>
      <c r="F7917" s="5"/>
      <c r="G7917" s="6">
        <v>95</v>
      </c>
      <c r="H7917" s="8">
        <v>4</v>
      </c>
      <c r="I7917" s="1">
        <v>2</v>
      </c>
      <c r="J7917" s="1">
        <v>1</v>
      </c>
      <c r="K7917" s="1">
        <v>10</v>
      </c>
      <c r="L7917" s="1">
        <v>71</v>
      </c>
      <c r="M7917" s="9">
        <v>7</v>
      </c>
    </row>
    <row r="7918" spans="3:13" x14ac:dyDescent="0.2">
      <c r="D7918" s="200"/>
      <c r="E7918" s="11"/>
      <c r="F7918" s="10"/>
      <c r="G7918" s="7">
        <v>100</v>
      </c>
      <c r="H7918" s="18">
        <v>4.2105263157890001</v>
      </c>
      <c r="I7918" s="2">
        <v>2.1052631578950001</v>
      </c>
      <c r="J7918" s="2">
        <v>1.052631578947</v>
      </c>
      <c r="K7918" s="25">
        <v>10.526315789473999</v>
      </c>
      <c r="L7918" s="30">
        <v>74.736842105262994</v>
      </c>
      <c r="M7918" s="15">
        <v>7.3684210526319998</v>
      </c>
    </row>
    <row r="7919" spans="3:13" x14ac:dyDescent="0.2">
      <c r="D7919" s="200"/>
      <c r="E7919" s="4" t="s">
        <v>37</v>
      </c>
      <c r="F7919" s="5"/>
      <c r="G7919" s="6">
        <v>111</v>
      </c>
      <c r="H7919" s="8">
        <v>0</v>
      </c>
      <c r="I7919" s="1">
        <v>3</v>
      </c>
      <c r="J7919" s="1">
        <v>4</v>
      </c>
      <c r="K7919" s="1">
        <v>6</v>
      </c>
      <c r="L7919" s="1">
        <v>94</v>
      </c>
      <c r="M7919" s="9">
        <v>4</v>
      </c>
    </row>
    <row r="7920" spans="3:13" x14ac:dyDescent="0.2">
      <c r="D7920" s="200"/>
      <c r="E7920" s="11"/>
      <c r="F7920" s="10"/>
      <c r="G7920" s="7">
        <v>100</v>
      </c>
      <c r="H7920" s="53">
        <v>0</v>
      </c>
      <c r="I7920" s="2">
        <v>2.7027027027030002</v>
      </c>
      <c r="J7920" s="2">
        <v>3.6036036036039998</v>
      </c>
      <c r="K7920" s="2">
        <v>5.4054054054050003</v>
      </c>
      <c r="L7920" s="2">
        <v>84.684684684684996</v>
      </c>
      <c r="M7920" s="95">
        <v>3.6036036036039998</v>
      </c>
    </row>
    <row r="7921" spans="4:13" x14ac:dyDescent="0.2">
      <c r="D7921" s="200"/>
      <c r="E7921" s="4" t="s">
        <v>38</v>
      </c>
      <c r="F7921" s="5"/>
      <c r="G7921" s="6">
        <v>93</v>
      </c>
      <c r="H7921" s="8">
        <v>1</v>
      </c>
      <c r="I7921" s="1">
        <v>2</v>
      </c>
      <c r="J7921" s="1">
        <v>3</v>
      </c>
      <c r="K7921" s="1">
        <v>2</v>
      </c>
      <c r="L7921" s="1">
        <v>81</v>
      </c>
      <c r="M7921" s="9">
        <v>4</v>
      </c>
    </row>
    <row r="7922" spans="4:13" x14ac:dyDescent="0.2">
      <c r="D7922" s="200"/>
      <c r="E7922" s="11"/>
      <c r="F7922" s="10"/>
      <c r="G7922" s="7">
        <v>100</v>
      </c>
      <c r="H7922" s="18">
        <v>1.0752688172039999</v>
      </c>
      <c r="I7922" s="2">
        <v>2.1505376344089999</v>
      </c>
      <c r="J7922" s="2">
        <v>3.2258064516129998</v>
      </c>
      <c r="K7922" s="2">
        <v>2.1505376344089999</v>
      </c>
      <c r="L7922" s="2">
        <v>87.096774193548001</v>
      </c>
      <c r="M7922" s="15">
        <v>4.3010752688169998</v>
      </c>
    </row>
    <row r="7923" spans="4:13" x14ac:dyDescent="0.2">
      <c r="D7923" s="200"/>
      <c r="E7923" s="4" t="s">
        <v>39</v>
      </c>
      <c r="F7923" s="5"/>
      <c r="G7923" s="6">
        <v>109</v>
      </c>
      <c r="H7923" s="8">
        <v>0</v>
      </c>
      <c r="I7923" s="1">
        <v>0</v>
      </c>
      <c r="J7923" s="1">
        <v>0</v>
      </c>
      <c r="K7923" s="1">
        <v>5</v>
      </c>
      <c r="L7923" s="1">
        <v>91</v>
      </c>
      <c r="M7923" s="9">
        <v>13</v>
      </c>
    </row>
    <row r="7924" spans="4:13" x14ac:dyDescent="0.2">
      <c r="D7924" s="200"/>
      <c r="E7924" s="11"/>
      <c r="F7924" s="10"/>
      <c r="G7924" s="7">
        <v>100</v>
      </c>
      <c r="H7924" s="53">
        <v>0</v>
      </c>
      <c r="I7924" s="16">
        <v>0</v>
      </c>
      <c r="J7924" s="16">
        <v>0</v>
      </c>
      <c r="K7924" s="2">
        <v>4.5871559633030001</v>
      </c>
      <c r="L7924" s="2">
        <v>83.486238532109994</v>
      </c>
      <c r="M7924" s="15">
        <v>11.926605504587</v>
      </c>
    </row>
    <row r="7925" spans="4:13" x14ac:dyDescent="0.2">
      <c r="D7925" s="200"/>
      <c r="E7925" s="4" t="s">
        <v>40</v>
      </c>
      <c r="F7925" s="5"/>
      <c r="G7925" s="6">
        <v>72</v>
      </c>
      <c r="H7925" s="8">
        <v>1</v>
      </c>
      <c r="I7925" s="1">
        <v>0</v>
      </c>
      <c r="J7925" s="1">
        <v>1</v>
      </c>
      <c r="K7925" s="1">
        <v>1</v>
      </c>
      <c r="L7925" s="1">
        <v>60</v>
      </c>
      <c r="M7925" s="9">
        <v>9</v>
      </c>
    </row>
    <row r="7926" spans="4:13" x14ac:dyDescent="0.2">
      <c r="D7926" s="200"/>
      <c r="E7926" s="11"/>
      <c r="F7926" s="10"/>
      <c r="G7926" s="7">
        <v>100</v>
      </c>
      <c r="H7926" s="18">
        <v>1.3888888888890001</v>
      </c>
      <c r="I7926" s="16">
        <v>0</v>
      </c>
      <c r="J7926" s="2">
        <v>1.3888888888890001</v>
      </c>
      <c r="K7926" s="2">
        <v>1.3888888888890001</v>
      </c>
      <c r="L7926" s="2">
        <v>83.333333333333002</v>
      </c>
      <c r="M7926" s="15">
        <v>12.5</v>
      </c>
    </row>
    <row r="7927" spans="4:13" x14ac:dyDescent="0.2">
      <c r="D7927" s="199" t="s">
        <v>76</v>
      </c>
      <c r="E7927" s="22" t="s">
        <v>77</v>
      </c>
      <c r="F7927" s="21"/>
      <c r="G7927" s="19">
        <v>608</v>
      </c>
      <c r="H7927" s="27">
        <v>3</v>
      </c>
      <c r="I7927" s="3">
        <v>6</v>
      </c>
      <c r="J7927" s="3">
        <v>15</v>
      </c>
      <c r="K7927" s="3">
        <v>16</v>
      </c>
      <c r="L7927" s="3">
        <v>506</v>
      </c>
      <c r="M7927" s="26">
        <v>62</v>
      </c>
    </row>
    <row r="7928" spans="4:13" x14ac:dyDescent="0.2">
      <c r="D7928" s="200"/>
      <c r="E7928" s="11"/>
      <c r="F7928" s="10"/>
      <c r="G7928" s="7">
        <v>100</v>
      </c>
      <c r="H7928" s="18">
        <v>0.49342105263199998</v>
      </c>
      <c r="I7928" s="2">
        <v>0.98684210526299998</v>
      </c>
      <c r="J7928" s="2">
        <v>2.4671052631579999</v>
      </c>
      <c r="K7928" s="2">
        <v>2.6315789473679998</v>
      </c>
      <c r="L7928" s="2">
        <v>83.223684210526002</v>
      </c>
      <c r="M7928" s="15">
        <v>10.197368421053</v>
      </c>
    </row>
    <row r="7929" spans="4:13" x14ac:dyDescent="0.2">
      <c r="D7929" s="200"/>
      <c r="E7929" s="4" t="s">
        <v>34</v>
      </c>
      <c r="F7929" s="5"/>
      <c r="G7929" s="6">
        <v>37</v>
      </c>
      <c r="H7929" s="8">
        <v>0</v>
      </c>
      <c r="I7929" s="1">
        <v>0</v>
      </c>
      <c r="J7929" s="1">
        <v>0</v>
      </c>
      <c r="K7929" s="1">
        <v>1</v>
      </c>
      <c r="L7929" s="1">
        <v>35</v>
      </c>
      <c r="M7929" s="9">
        <v>1</v>
      </c>
    </row>
    <row r="7930" spans="4:13" x14ac:dyDescent="0.2">
      <c r="D7930" s="200"/>
      <c r="E7930" s="11"/>
      <c r="F7930" s="10"/>
      <c r="G7930" s="7">
        <v>100</v>
      </c>
      <c r="H7930" s="53">
        <v>0</v>
      </c>
      <c r="I7930" s="16">
        <v>0</v>
      </c>
      <c r="J7930" s="16">
        <v>0</v>
      </c>
      <c r="K7930" s="2">
        <v>2.7027027027030002</v>
      </c>
      <c r="L7930" s="41">
        <v>94.594594594594994</v>
      </c>
      <c r="M7930" s="95">
        <v>2.7027027027030002</v>
      </c>
    </row>
    <row r="7931" spans="4:13" x14ac:dyDescent="0.2">
      <c r="D7931" s="200"/>
      <c r="E7931" s="4" t="s">
        <v>35</v>
      </c>
      <c r="F7931" s="5"/>
      <c r="G7931" s="6">
        <v>73</v>
      </c>
      <c r="H7931" s="8">
        <v>1</v>
      </c>
      <c r="I7931" s="1">
        <v>1</v>
      </c>
      <c r="J7931" s="1">
        <v>3</v>
      </c>
      <c r="K7931" s="1">
        <v>1</v>
      </c>
      <c r="L7931" s="1">
        <v>64</v>
      </c>
      <c r="M7931" s="9">
        <v>3</v>
      </c>
    </row>
    <row r="7932" spans="4:13" x14ac:dyDescent="0.2">
      <c r="D7932" s="200"/>
      <c r="E7932" s="11"/>
      <c r="F7932" s="10"/>
      <c r="G7932" s="7">
        <v>100</v>
      </c>
      <c r="H7932" s="18">
        <v>1.369863013699</v>
      </c>
      <c r="I7932" s="2">
        <v>1.369863013699</v>
      </c>
      <c r="J7932" s="2">
        <v>4.1095890410960001</v>
      </c>
      <c r="K7932" s="2">
        <v>1.369863013699</v>
      </c>
      <c r="L7932" s="2">
        <v>87.671232876711997</v>
      </c>
      <c r="M7932" s="15">
        <v>4.1095890410960001</v>
      </c>
    </row>
    <row r="7933" spans="4:13" x14ac:dyDescent="0.2">
      <c r="D7933" s="200"/>
      <c r="E7933" s="4" t="s">
        <v>36</v>
      </c>
      <c r="F7933" s="5"/>
      <c r="G7933" s="6">
        <v>92</v>
      </c>
      <c r="H7933" s="8">
        <v>1</v>
      </c>
      <c r="I7933" s="1">
        <v>2</v>
      </c>
      <c r="J7933" s="1">
        <v>4</v>
      </c>
      <c r="K7933" s="1">
        <v>7</v>
      </c>
      <c r="L7933" s="1">
        <v>75</v>
      </c>
      <c r="M7933" s="9">
        <v>3</v>
      </c>
    </row>
    <row r="7934" spans="4:13" x14ac:dyDescent="0.2">
      <c r="D7934" s="200"/>
      <c r="E7934" s="11"/>
      <c r="F7934" s="10"/>
      <c r="G7934" s="7">
        <v>100</v>
      </c>
      <c r="H7934" s="18">
        <v>1.086956521739</v>
      </c>
      <c r="I7934" s="2">
        <v>2.1739130434780001</v>
      </c>
      <c r="J7934" s="2">
        <v>4.3478260869570002</v>
      </c>
      <c r="K7934" s="2">
        <v>7.6086956521740001</v>
      </c>
      <c r="L7934" s="2">
        <v>81.521739130434995</v>
      </c>
      <c r="M7934" s="95">
        <v>3.2608695652169999</v>
      </c>
    </row>
    <row r="7935" spans="4:13" x14ac:dyDescent="0.2">
      <c r="D7935" s="200"/>
      <c r="E7935" s="4" t="s">
        <v>37</v>
      </c>
      <c r="F7935" s="5"/>
      <c r="G7935" s="6">
        <v>110</v>
      </c>
      <c r="H7935" s="8">
        <v>0</v>
      </c>
      <c r="I7935" s="1">
        <v>1</v>
      </c>
      <c r="J7935" s="1">
        <v>5</v>
      </c>
      <c r="K7935" s="1">
        <v>3</v>
      </c>
      <c r="L7935" s="1">
        <v>94</v>
      </c>
      <c r="M7935" s="9">
        <v>7</v>
      </c>
    </row>
    <row r="7936" spans="4:13" x14ac:dyDescent="0.2">
      <c r="D7936" s="200"/>
      <c r="E7936" s="11"/>
      <c r="F7936" s="10"/>
      <c r="G7936" s="7">
        <v>100</v>
      </c>
      <c r="H7936" s="53">
        <v>0</v>
      </c>
      <c r="I7936" s="2">
        <v>0.90909090909099999</v>
      </c>
      <c r="J7936" s="2">
        <v>4.5454545454549997</v>
      </c>
      <c r="K7936" s="2">
        <v>2.7272727272730002</v>
      </c>
      <c r="L7936" s="2">
        <v>85.454545454544999</v>
      </c>
      <c r="M7936" s="15">
        <v>6.363636363636</v>
      </c>
    </row>
    <row r="7937" spans="2:13" x14ac:dyDescent="0.2">
      <c r="D7937" s="200"/>
      <c r="E7937" s="4" t="s">
        <v>38</v>
      </c>
      <c r="F7937" s="5"/>
      <c r="G7937" s="6">
        <v>93</v>
      </c>
      <c r="H7937" s="8">
        <v>1</v>
      </c>
      <c r="I7937" s="1">
        <v>2</v>
      </c>
      <c r="J7937" s="1">
        <v>2</v>
      </c>
      <c r="K7937" s="1">
        <v>4</v>
      </c>
      <c r="L7937" s="1">
        <v>77</v>
      </c>
      <c r="M7937" s="9">
        <v>7</v>
      </c>
    </row>
    <row r="7938" spans="2:13" x14ac:dyDescent="0.2">
      <c r="D7938" s="200"/>
      <c r="E7938" s="11"/>
      <c r="F7938" s="10"/>
      <c r="G7938" s="7">
        <v>100</v>
      </c>
      <c r="H7938" s="18">
        <v>1.0752688172039999</v>
      </c>
      <c r="I7938" s="2">
        <v>2.1505376344089999</v>
      </c>
      <c r="J7938" s="2">
        <v>2.1505376344089999</v>
      </c>
      <c r="K7938" s="2">
        <v>4.3010752688169998</v>
      </c>
      <c r="L7938" s="2">
        <v>82.795698924730999</v>
      </c>
      <c r="M7938" s="15">
        <v>7.5268817204299996</v>
      </c>
    </row>
    <row r="7939" spans="2:13" x14ac:dyDescent="0.2">
      <c r="D7939" s="200"/>
      <c r="E7939" s="4" t="s">
        <v>39</v>
      </c>
      <c r="F7939" s="5"/>
      <c r="G7939" s="6">
        <v>114</v>
      </c>
      <c r="H7939" s="8">
        <v>0</v>
      </c>
      <c r="I7939" s="1">
        <v>0</v>
      </c>
      <c r="J7939" s="1">
        <v>1</v>
      </c>
      <c r="K7939" s="1">
        <v>0</v>
      </c>
      <c r="L7939" s="1">
        <v>93</v>
      </c>
      <c r="M7939" s="9">
        <v>20</v>
      </c>
    </row>
    <row r="7940" spans="2:13" x14ac:dyDescent="0.2">
      <c r="D7940" s="200"/>
      <c r="E7940" s="11"/>
      <c r="F7940" s="10"/>
      <c r="G7940" s="7">
        <v>100</v>
      </c>
      <c r="H7940" s="53">
        <v>0</v>
      </c>
      <c r="I7940" s="16">
        <v>0</v>
      </c>
      <c r="J7940" s="2">
        <v>0.87719298245599997</v>
      </c>
      <c r="K7940" s="16">
        <v>0</v>
      </c>
      <c r="L7940" s="2">
        <v>81.578947368420998</v>
      </c>
      <c r="M7940" s="85">
        <v>17.543859649123</v>
      </c>
    </row>
    <row r="7941" spans="2:13" x14ac:dyDescent="0.2">
      <c r="D7941" s="200"/>
      <c r="E7941" s="4" t="s">
        <v>40</v>
      </c>
      <c r="F7941" s="5"/>
      <c r="G7941" s="6">
        <v>89</v>
      </c>
      <c r="H7941" s="8">
        <v>0</v>
      </c>
      <c r="I7941" s="1">
        <v>0</v>
      </c>
      <c r="J7941" s="1">
        <v>0</v>
      </c>
      <c r="K7941" s="1">
        <v>0</v>
      </c>
      <c r="L7941" s="1">
        <v>68</v>
      </c>
      <c r="M7941" s="9">
        <v>21</v>
      </c>
    </row>
    <row r="7942" spans="2:13" x14ac:dyDescent="0.2">
      <c r="D7942" s="201"/>
      <c r="E7942" s="45"/>
      <c r="F7942" s="51"/>
      <c r="G7942" s="81">
        <v>100</v>
      </c>
      <c r="H7942" s="118">
        <v>0</v>
      </c>
      <c r="I7942" s="62">
        <v>0</v>
      </c>
      <c r="J7942" s="62">
        <v>0</v>
      </c>
      <c r="K7942" s="62">
        <v>0</v>
      </c>
      <c r="L7942" s="126">
        <v>76.404494382021994</v>
      </c>
      <c r="M7942" s="140">
        <v>23.595505617977999</v>
      </c>
    </row>
    <row r="7944" spans="2:13" x14ac:dyDescent="0.2">
      <c r="B7944" s="40" t="str">
        <f xml:space="preserve"> HYPERLINK("#'目次'!B198", "[192]")</f>
        <v>[192]</v>
      </c>
      <c r="C7944" s="23" t="s">
        <v>322</v>
      </c>
    </row>
    <row r="7947" spans="2:13" x14ac:dyDescent="0.2">
      <c r="C7947" s="23" t="s">
        <v>80</v>
      </c>
    </row>
    <row r="7948" spans="2:13" x14ac:dyDescent="0.2">
      <c r="E7948" s="195"/>
      <c r="F7948" s="196"/>
      <c r="G7948" s="37" t="s">
        <v>15</v>
      </c>
      <c r="H7948" s="33" t="s">
        <v>306</v>
      </c>
      <c r="I7948" s="13" t="s">
        <v>307</v>
      </c>
      <c r="J7948" s="13" t="s">
        <v>308</v>
      </c>
      <c r="K7948" s="13" t="s">
        <v>309</v>
      </c>
      <c r="L7948" s="13" t="s">
        <v>310</v>
      </c>
      <c r="M7948" s="38" t="s">
        <v>18</v>
      </c>
    </row>
    <row r="7949" spans="2:13" x14ac:dyDescent="0.2">
      <c r="E7949" s="197"/>
      <c r="F7949" s="198"/>
      <c r="G7949" s="35"/>
      <c r="H7949" s="39"/>
      <c r="I7949" s="14"/>
      <c r="J7949" s="14"/>
      <c r="K7949" s="14"/>
      <c r="L7949" s="14"/>
      <c r="M7949" s="34"/>
    </row>
    <row r="7950" spans="2:13" x14ac:dyDescent="0.2">
      <c r="E7950" s="120" t="s">
        <v>15</v>
      </c>
      <c r="F7950" s="66"/>
      <c r="G7950" s="36">
        <v>1200</v>
      </c>
      <c r="H7950" s="17">
        <v>10</v>
      </c>
      <c r="I7950" s="17">
        <v>13</v>
      </c>
      <c r="J7950" s="17">
        <v>28</v>
      </c>
      <c r="K7950" s="17">
        <v>44</v>
      </c>
      <c r="L7950" s="17">
        <v>1000</v>
      </c>
      <c r="M7950" s="47">
        <v>105</v>
      </c>
    </row>
    <row r="7951" spans="2:13" x14ac:dyDescent="0.2">
      <c r="E7951" s="45"/>
      <c r="F7951" s="67"/>
      <c r="G7951" s="7">
        <v>100</v>
      </c>
      <c r="H7951" s="2">
        <v>0.83333333333299997</v>
      </c>
      <c r="I7951" s="2">
        <v>1.083333333333</v>
      </c>
      <c r="J7951" s="2">
        <v>2.333333333333</v>
      </c>
      <c r="K7951" s="2">
        <v>3.666666666667</v>
      </c>
      <c r="L7951" s="2">
        <v>83.333333333333002</v>
      </c>
      <c r="M7951" s="15">
        <v>8.75</v>
      </c>
    </row>
    <row r="7952" spans="2:13" x14ac:dyDescent="0.2">
      <c r="E7952" s="4" t="s">
        <v>81</v>
      </c>
      <c r="F7952" s="5"/>
      <c r="G7952" s="19">
        <v>48</v>
      </c>
      <c r="H7952" s="27">
        <v>1</v>
      </c>
      <c r="I7952" s="3">
        <v>0</v>
      </c>
      <c r="J7952" s="3">
        <v>1</v>
      </c>
      <c r="K7952" s="3">
        <v>0</v>
      </c>
      <c r="L7952" s="3">
        <v>42</v>
      </c>
      <c r="M7952" s="26">
        <v>4</v>
      </c>
    </row>
    <row r="7953" spans="5:13" x14ac:dyDescent="0.2">
      <c r="E7953" s="11"/>
      <c r="F7953" s="10"/>
      <c r="G7953" s="7">
        <v>100</v>
      </c>
      <c r="H7953" s="18">
        <v>2.083333333333</v>
      </c>
      <c r="I7953" s="16">
        <v>0</v>
      </c>
      <c r="J7953" s="2">
        <v>2.083333333333</v>
      </c>
      <c r="K7953" s="16">
        <v>0</v>
      </c>
      <c r="L7953" s="2">
        <v>87.5</v>
      </c>
      <c r="M7953" s="15">
        <v>8.333333333333</v>
      </c>
    </row>
    <row r="7954" spans="5:13" x14ac:dyDescent="0.2">
      <c r="E7954" s="4" t="s">
        <v>82</v>
      </c>
      <c r="F7954" s="5"/>
      <c r="G7954" s="6">
        <v>84</v>
      </c>
      <c r="H7954" s="8">
        <v>0</v>
      </c>
      <c r="I7954" s="1">
        <v>0</v>
      </c>
      <c r="J7954" s="1">
        <v>2</v>
      </c>
      <c r="K7954" s="1">
        <v>3</v>
      </c>
      <c r="L7954" s="1">
        <v>69</v>
      </c>
      <c r="M7954" s="9">
        <v>10</v>
      </c>
    </row>
    <row r="7955" spans="5:13" x14ac:dyDescent="0.2">
      <c r="E7955" s="11"/>
      <c r="F7955" s="10"/>
      <c r="G7955" s="7">
        <v>100</v>
      </c>
      <c r="H7955" s="53">
        <v>0</v>
      </c>
      <c r="I7955" s="16">
        <v>0</v>
      </c>
      <c r="J7955" s="2">
        <v>2.3809523809519999</v>
      </c>
      <c r="K7955" s="2">
        <v>3.5714285714290002</v>
      </c>
      <c r="L7955" s="2">
        <v>82.142857142856997</v>
      </c>
      <c r="M7955" s="15">
        <v>11.904761904761999</v>
      </c>
    </row>
    <row r="7956" spans="5:13" x14ac:dyDescent="0.2">
      <c r="E7956" s="4" t="s">
        <v>83</v>
      </c>
      <c r="F7956" s="5"/>
      <c r="G7956" s="6">
        <v>462</v>
      </c>
      <c r="H7956" s="8">
        <v>4</v>
      </c>
      <c r="I7956" s="1">
        <v>7</v>
      </c>
      <c r="J7956" s="1">
        <v>11</v>
      </c>
      <c r="K7956" s="1">
        <v>20</v>
      </c>
      <c r="L7956" s="1">
        <v>365</v>
      </c>
      <c r="M7956" s="9">
        <v>55</v>
      </c>
    </row>
    <row r="7957" spans="5:13" x14ac:dyDescent="0.2">
      <c r="E7957" s="11"/>
      <c r="F7957" s="10"/>
      <c r="G7957" s="7">
        <v>100</v>
      </c>
      <c r="H7957" s="18">
        <v>0.86580086580100002</v>
      </c>
      <c r="I7957" s="2">
        <v>1.5151515151520001</v>
      </c>
      <c r="J7957" s="2">
        <v>2.3809523809519999</v>
      </c>
      <c r="K7957" s="2">
        <v>4.3290043290040003</v>
      </c>
      <c r="L7957" s="2">
        <v>79.004329004328994</v>
      </c>
      <c r="M7957" s="15">
        <v>11.904761904761999</v>
      </c>
    </row>
    <row r="7958" spans="5:13" x14ac:dyDescent="0.2">
      <c r="E7958" s="4" t="s">
        <v>84</v>
      </c>
      <c r="F7958" s="5"/>
      <c r="G7958" s="6">
        <v>30</v>
      </c>
      <c r="H7958" s="8">
        <v>1</v>
      </c>
      <c r="I7958" s="1">
        <v>0</v>
      </c>
      <c r="J7958" s="1">
        <v>0</v>
      </c>
      <c r="K7958" s="1">
        <v>0</v>
      </c>
      <c r="L7958" s="1">
        <v>26</v>
      </c>
      <c r="M7958" s="9">
        <v>3</v>
      </c>
    </row>
    <row r="7959" spans="5:13" x14ac:dyDescent="0.2">
      <c r="E7959" s="11"/>
      <c r="F7959" s="10"/>
      <c r="G7959" s="7">
        <v>100</v>
      </c>
      <c r="H7959" s="18">
        <v>3.333333333333</v>
      </c>
      <c r="I7959" s="16">
        <v>0</v>
      </c>
      <c r="J7959" s="16">
        <v>0</v>
      </c>
      <c r="K7959" s="16">
        <v>0</v>
      </c>
      <c r="L7959" s="2">
        <v>86.666666666666998</v>
      </c>
      <c r="M7959" s="15">
        <v>10</v>
      </c>
    </row>
    <row r="7960" spans="5:13" x14ac:dyDescent="0.2">
      <c r="E7960" s="4" t="s">
        <v>85</v>
      </c>
      <c r="F7960" s="5"/>
      <c r="G7960" s="6">
        <v>144</v>
      </c>
      <c r="H7960" s="8">
        <v>2</v>
      </c>
      <c r="I7960" s="1">
        <v>2</v>
      </c>
      <c r="J7960" s="1">
        <v>3</v>
      </c>
      <c r="K7960" s="1">
        <v>6</v>
      </c>
      <c r="L7960" s="1">
        <v>122</v>
      </c>
      <c r="M7960" s="9">
        <v>9</v>
      </c>
    </row>
    <row r="7961" spans="5:13" x14ac:dyDescent="0.2">
      <c r="E7961" s="11"/>
      <c r="F7961" s="10"/>
      <c r="G7961" s="7">
        <v>100</v>
      </c>
      <c r="H7961" s="18">
        <v>1.3888888888890001</v>
      </c>
      <c r="I7961" s="2">
        <v>1.3888888888890001</v>
      </c>
      <c r="J7961" s="2">
        <v>2.083333333333</v>
      </c>
      <c r="K7961" s="2">
        <v>4.166666666667</v>
      </c>
      <c r="L7961" s="2">
        <v>84.722222222222001</v>
      </c>
      <c r="M7961" s="15">
        <v>6.25</v>
      </c>
    </row>
    <row r="7962" spans="5:13" x14ac:dyDescent="0.2">
      <c r="E7962" s="4" t="s">
        <v>86</v>
      </c>
      <c r="F7962" s="5"/>
      <c r="G7962" s="6">
        <v>192</v>
      </c>
      <c r="H7962" s="8">
        <v>0</v>
      </c>
      <c r="I7962" s="1">
        <v>4</v>
      </c>
      <c r="J7962" s="1">
        <v>4</v>
      </c>
      <c r="K7962" s="1">
        <v>9</v>
      </c>
      <c r="L7962" s="1">
        <v>169</v>
      </c>
      <c r="M7962" s="9">
        <v>6</v>
      </c>
    </row>
    <row r="7963" spans="5:13" x14ac:dyDescent="0.2">
      <c r="E7963" s="11"/>
      <c r="F7963" s="10"/>
      <c r="G7963" s="7">
        <v>100</v>
      </c>
      <c r="H7963" s="53">
        <v>0</v>
      </c>
      <c r="I7963" s="2">
        <v>2.083333333333</v>
      </c>
      <c r="J7963" s="2">
        <v>2.083333333333</v>
      </c>
      <c r="K7963" s="2">
        <v>4.6875</v>
      </c>
      <c r="L7963" s="2">
        <v>88.020833333333002</v>
      </c>
      <c r="M7963" s="95">
        <v>3.125</v>
      </c>
    </row>
    <row r="7964" spans="5:13" x14ac:dyDescent="0.2">
      <c r="E7964" s="4" t="s">
        <v>87</v>
      </c>
      <c r="F7964" s="5"/>
      <c r="G7964" s="6">
        <v>72</v>
      </c>
      <c r="H7964" s="8">
        <v>0</v>
      </c>
      <c r="I7964" s="1">
        <v>0</v>
      </c>
      <c r="J7964" s="1">
        <v>2</v>
      </c>
      <c r="K7964" s="1">
        <v>1</v>
      </c>
      <c r="L7964" s="1">
        <v>65</v>
      </c>
      <c r="M7964" s="9">
        <v>4</v>
      </c>
    </row>
    <row r="7965" spans="5:13" x14ac:dyDescent="0.2">
      <c r="E7965" s="11"/>
      <c r="F7965" s="10"/>
      <c r="G7965" s="7">
        <v>100</v>
      </c>
      <c r="H7965" s="53">
        <v>0</v>
      </c>
      <c r="I7965" s="16">
        <v>0</v>
      </c>
      <c r="J7965" s="2">
        <v>2.7777777777780002</v>
      </c>
      <c r="K7965" s="2">
        <v>1.3888888888890001</v>
      </c>
      <c r="L7965" s="25">
        <v>90.277777777777999</v>
      </c>
      <c r="M7965" s="15">
        <v>5.5555555555560003</v>
      </c>
    </row>
    <row r="7966" spans="5:13" x14ac:dyDescent="0.2">
      <c r="E7966" s="4" t="s">
        <v>88</v>
      </c>
      <c r="F7966" s="5"/>
      <c r="G7966" s="6">
        <v>36</v>
      </c>
      <c r="H7966" s="8">
        <v>0</v>
      </c>
      <c r="I7966" s="1">
        <v>0</v>
      </c>
      <c r="J7966" s="1">
        <v>0</v>
      </c>
      <c r="K7966" s="1">
        <v>0</v>
      </c>
      <c r="L7966" s="1">
        <v>29</v>
      </c>
      <c r="M7966" s="9">
        <v>7</v>
      </c>
    </row>
    <row r="7967" spans="5:13" x14ac:dyDescent="0.2">
      <c r="E7967" s="11"/>
      <c r="F7967" s="10"/>
      <c r="G7967" s="7">
        <v>100</v>
      </c>
      <c r="H7967" s="53">
        <v>0</v>
      </c>
      <c r="I7967" s="16">
        <v>0</v>
      </c>
      <c r="J7967" s="16">
        <v>0</v>
      </c>
      <c r="K7967" s="16">
        <v>0</v>
      </c>
      <c r="L7967" s="2">
        <v>80.555555555555998</v>
      </c>
      <c r="M7967" s="102">
        <v>19.444444444443999</v>
      </c>
    </row>
    <row r="7968" spans="5:13" x14ac:dyDescent="0.2">
      <c r="E7968" s="4" t="s">
        <v>89</v>
      </c>
      <c r="F7968" s="5"/>
      <c r="G7968" s="6">
        <v>66</v>
      </c>
      <c r="H7968" s="8">
        <v>2</v>
      </c>
      <c r="I7968" s="1">
        <v>0</v>
      </c>
      <c r="J7968" s="1">
        <v>2</v>
      </c>
      <c r="K7968" s="1">
        <v>3</v>
      </c>
      <c r="L7968" s="1">
        <v>57</v>
      </c>
      <c r="M7968" s="9">
        <v>2</v>
      </c>
    </row>
    <row r="7969" spans="2:14" x14ac:dyDescent="0.2">
      <c r="E7969" s="11"/>
      <c r="F7969" s="10"/>
      <c r="G7969" s="7">
        <v>100</v>
      </c>
      <c r="H7969" s="18">
        <v>3.0303030303030001</v>
      </c>
      <c r="I7969" s="16">
        <v>0</v>
      </c>
      <c r="J7969" s="2">
        <v>3.0303030303030001</v>
      </c>
      <c r="K7969" s="2">
        <v>4.5454545454549997</v>
      </c>
      <c r="L7969" s="2">
        <v>86.363636363636004</v>
      </c>
      <c r="M7969" s="95">
        <v>3.0303030303030001</v>
      </c>
    </row>
    <row r="7970" spans="2:14" x14ac:dyDescent="0.2">
      <c r="E7970" s="4" t="s">
        <v>90</v>
      </c>
      <c r="F7970" s="5"/>
      <c r="G7970" s="6">
        <v>54</v>
      </c>
      <c r="H7970" s="8">
        <v>0</v>
      </c>
      <c r="I7970" s="1">
        <v>0</v>
      </c>
      <c r="J7970" s="1">
        <v>3</v>
      </c>
      <c r="K7970" s="1">
        <v>2</v>
      </c>
      <c r="L7970" s="1">
        <v>45</v>
      </c>
      <c r="M7970" s="9">
        <v>4</v>
      </c>
    </row>
    <row r="7971" spans="2:14" x14ac:dyDescent="0.2">
      <c r="E7971" s="11"/>
      <c r="F7971" s="10"/>
      <c r="G7971" s="7">
        <v>100</v>
      </c>
      <c r="H7971" s="53">
        <v>0</v>
      </c>
      <c r="I7971" s="16">
        <v>0</v>
      </c>
      <c r="J7971" s="2">
        <v>5.5555555555560003</v>
      </c>
      <c r="K7971" s="2">
        <v>3.7037037037039999</v>
      </c>
      <c r="L7971" s="2">
        <v>83.333333333333002</v>
      </c>
      <c r="M7971" s="15">
        <v>7.4074074074069998</v>
      </c>
    </row>
    <row r="7972" spans="2:14" x14ac:dyDescent="0.2">
      <c r="E7972" s="4" t="s">
        <v>91</v>
      </c>
      <c r="F7972" s="5"/>
      <c r="G7972" s="6">
        <v>12</v>
      </c>
      <c r="H7972" s="8">
        <v>0</v>
      </c>
      <c r="I7972" s="1">
        <v>0</v>
      </c>
      <c r="J7972" s="1">
        <v>0</v>
      </c>
      <c r="K7972" s="1">
        <v>0</v>
      </c>
      <c r="L7972" s="1">
        <v>11</v>
      </c>
      <c r="M7972" s="9">
        <v>1</v>
      </c>
    </row>
    <row r="7973" spans="2:14" x14ac:dyDescent="0.2">
      <c r="E7973" s="45"/>
      <c r="F7973" s="51"/>
      <c r="G7973" s="81">
        <v>100</v>
      </c>
      <c r="H7973" s="118">
        <v>0</v>
      </c>
      <c r="I7973" s="62">
        <v>0</v>
      </c>
      <c r="J7973" s="62">
        <v>0</v>
      </c>
      <c r="K7973" s="62">
        <v>0</v>
      </c>
      <c r="L7973" s="124">
        <v>91.666666666666998</v>
      </c>
      <c r="M7973" s="106">
        <v>8.333333333333</v>
      </c>
    </row>
    <row r="7975" spans="2:14" x14ac:dyDescent="0.2">
      <c r="B7975" s="40" t="str">
        <f xml:space="preserve"> HYPERLINK("#'目次'!B199", "[193]")</f>
        <v>[193]</v>
      </c>
      <c r="C7975" s="23" t="s">
        <v>325</v>
      </c>
    </row>
    <row r="7976" spans="2:14" x14ac:dyDescent="0.2">
      <c r="C7976" s="186" t="s">
        <v>326</v>
      </c>
    </row>
    <row r="7978" spans="2:14" x14ac:dyDescent="0.2">
      <c r="C7978" s="23" t="s">
        <v>14</v>
      </c>
    </row>
    <row r="7979" spans="2:14" ht="24" x14ac:dyDescent="0.2">
      <c r="D7979" s="195"/>
      <c r="E7979" s="196"/>
      <c r="F7979" s="196"/>
      <c r="G7979" s="37" t="s">
        <v>15</v>
      </c>
      <c r="H7979" s="33" t="s">
        <v>281</v>
      </c>
      <c r="I7979" s="13" t="s">
        <v>282</v>
      </c>
      <c r="J7979" s="13" t="s">
        <v>283</v>
      </c>
      <c r="K7979" s="13" t="s">
        <v>174</v>
      </c>
      <c r="L7979" s="13" t="s">
        <v>327</v>
      </c>
      <c r="M7979" s="13" t="s">
        <v>99</v>
      </c>
      <c r="N7979" s="38" t="s">
        <v>18</v>
      </c>
    </row>
    <row r="7980" spans="2:14" x14ac:dyDescent="0.2">
      <c r="D7980" s="197"/>
      <c r="E7980" s="198"/>
      <c r="F7980" s="198"/>
      <c r="G7980" s="35"/>
      <c r="H7980" s="39"/>
      <c r="I7980" s="14"/>
      <c r="J7980" s="14"/>
      <c r="K7980" s="14"/>
      <c r="L7980" s="14"/>
      <c r="M7980" s="14"/>
      <c r="N7980" s="34"/>
    </row>
    <row r="7981" spans="2:14" x14ac:dyDescent="0.2">
      <c r="D7981" s="78"/>
      <c r="E7981" s="79" t="s">
        <v>15</v>
      </c>
      <c r="F7981" s="66"/>
      <c r="G7981" s="36">
        <v>734</v>
      </c>
      <c r="H7981" s="17">
        <v>472</v>
      </c>
      <c r="I7981" s="17">
        <v>122</v>
      </c>
      <c r="J7981" s="17">
        <v>14</v>
      </c>
      <c r="K7981" s="17">
        <v>329</v>
      </c>
      <c r="L7981" s="17">
        <v>82</v>
      </c>
      <c r="M7981" s="17">
        <v>9</v>
      </c>
      <c r="N7981" s="47">
        <v>15</v>
      </c>
    </row>
    <row r="7982" spans="2:14" x14ac:dyDescent="0.2">
      <c r="D7982" s="45"/>
      <c r="E7982" s="51"/>
      <c r="F7982" s="67"/>
      <c r="G7982" s="7">
        <v>100</v>
      </c>
      <c r="H7982" s="2">
        <v>64.305177111717001</v>
      </c>
      <c r="I7982" s="2">
        <v>16.621253405994999</v>
      </c>
      <c r="J7982" s="2">
        <v>1.907356948229</v>
      </c>
      <c r="K7982" s="2">
        <v>44.822888283379001</v>
      </c>
      <c r="L7982" s="2">
        <v>11.171662125340999</v>
      </c>
      <c r="M7982" s="2">
        <v>1.2261580381470001</v>
      </c>
      <c r="N7982" s="15">
        <v>2.043596730245</v>
      </c>
    </row>
    <row r="7983" spans="2:14" x14ac:dyDescent="0.2">
      <c r="D7983" s="199" t="s">
        <v>19</v>
      </c>
      <c r="E7983" s="22" t="s">
        <v>20</v>
      </c>
      <c r="F7983" s="21"/>
      <c r="G7983" s="19">
        <v>77</v>
      </c>
      <c r="H7983" s="27">
        <v>50</v>
      </c>
      <c r="I7983" s="3">
        <v>15</v>
      </c>
      <c r="J7983" s="3">
        <v>0</v>
      </c>
      <c r="K7983" s="3">
        <v>41</v>
      </c>
      <c r="L7983" s="3">
        <v>6</v>
      </c>
      <c r="M7983" s="3">
        <v>0</v>
      </c>
      <c r="N7983" s="26">
        <v>0</v>
      </c>
    </row>
    <row r="7984" spans="2:14" x14ac:dyDescent="0.2">
      <c r="D7984" s="200"/>
      <c r="E7984" s="11"/>
      <c r="F7984" s="10"/>
      <c r="G7984" s="7">
        <v>100</v>
      </c>
      <c r="H7984" s="18">
        <v>64.935064935065</v>
      </c>
      <c r="I7984" s="2">
        <v>19.480519480519</v>
      </c>
      <c r="J7984" s="16">
        <v>0</v>
      </c>
      <c r="K7984" s="25">
        <v>53.246753246753002</v>
      </c>
      <c r="L7984" s="2">
        <v>7.792207792208</v>
      </c>
      <c r="M7984" s="16">
        <v>0</v>
      </c>
      <c r="N7984" s="48">
        <v>0</v>
      </c>
    </row>
    <row r="7985" spans="4:14" x14ac:dyDescent="0.2">
      <c r="D7985" s="200"/>
      <c r="E7985" s="4" t="s">
        <v>21</v>
      </c>
      <c r="F7985" s="5"/>
      <c r="G7985" s="6">
        <v>289</v>
      </c>
      <c r="H7985" s="8">
        <v>187</v>
      </c>
      <c r="I7985" s="1">
        <v>49</v>
      </c>
      <c r="J7985" s="1">
        <v>4</v>
      </c>
      <c r="K7985" s="1">
        <v>141</v>
      </c>
      <c r="L7985" s="1">
        <v>35</v>
      </c>
      <c r="M7985" s="1">
        <v>2</v>
      </c>
      <c r="N7985" s="9">
        <v>9</v>
      </c>
    </row>
    <row r="7986" spans="4:14" x14ac:dyDescent="0.2">
      <c r="D7986" s="200"/>
      <c r="E7986" s="11"/>
      <c r="F7986" s="10"/>
      <c r="G7986" s="7">
        <v>100</v>
      </c>
      <c r="H7986" s="18">
        <v>64.705882352941003</v>
      </c>
      <c r="I7986" s="2">
        <v>16.955017301038001</v>
      </c>
      <c r="J7986" s="2">
        <v>1.3840830449829999</v>
      </c>
      <c r="K7986" s="2">
        <v>48.788927335639997</v>
      </c>
      <c r="L7986" s="2">
        <v>12.110726643599</v>
      </c>
      <c r="M7986" s="2">
        <v>0.69204152249100004</v>
      </c>
      <c r="N7986" s="15">
        <v>3.114186851211</v>
      </c>
    </row>
    <row r="7987" spans="4:14" x14ac:dyDescent="0.2">
      <c r="D7987" s="200"/>
      <c r="E7987" s="4" t="s">
        <v>22</v>
      </c>
      <c r="F7987" s="5"/>
      <c r="G7987" s="6">
        <v>109</v>
      </c>
      <c r="H7987" s="8">
        <v>70</v>
      </c>
      <c r="I7987" s="1">
        <v>15</v>
      </c>
      <c r="J7987" s="1">
        <v>3</v>
      </c>
      <c r="K7987" s="1">
        <v>42</v>
      </c>
      <c r="L7987" s="1">
        <v>11</v>
      </c>
      <c r="M7987" s="1">
        <v>2</v>
      </c>
      <c r="N7987" s="9">
        <v>3</v>
      </c>
    </row>
    <row r="7988" spans="4:14" x14ac:dyDescent="0.2">
      <c r="D7988" s="200"/>
      <c r="E7988" s="11"/>
      <c r="F7988" s="10"/>
      <c r="G7988" s="7">
        <v>100</v>
      </c>
      <c r="H7988" s="18">
        <v>64.220183486238994</v>
      </c>
      <c r="I7988" s="2">
        <v>13.761467889907999</v>
      </c>
      <c r="J7988" s="2">
        <v>2.7522935779819999</v>
      </c>
      <c r="K7988" s="30">
        <v>38.532110091743</v>
      </c>
      <c r="L7988" s="2">
        <v>10.091743119266001</v>
      </c>
      <c r="M7988" s="2">
        <v>1.834862385321</v>
      </c>
      <c r="N7988" s="15">
        <v>2.7522935779819999</v>
      </c>
    </row>
    <row r="7989" spans="4:14" x14ac:dyDescent="0.2">
      <c r="D7989" s="200"/>
      <c r="E7989" s="4" t="s">
        <v>23</v>
      </c>
      <c r="F7989" s="5"/>
      <c r="G7989" s="6">
        <v>120</v>
      </c>
      <c r="H7989" s="8">
        <v>77</v>
      </c>
      <c r="I7989" s="1">
        <v>26</v>
      </c>
      <c r="J7989" s="1">
        <v>2</v>
      </c>
      <c r="K7989" s="1">
        <v>42</v>
      </c>
      <c r="L7989" s="1">
        <v>14</v>
      </c>
      <c r="M7989" s="1">
        <v>4</v>
      </c>
      <c r="N7989" s="9">
        <v>2</v>
      </c>
    </row>
    <row r="7990" spans="4:14" x14ac:dyDescent="0.2">
      <c r="D7990" s="200"/>
      <c r="E7990" s="11"/>
      <c r="F7990" s="10"/>
      <c r="G7990" s="7">
        <v>100</v>
      </c>
      <c r="H7990" s="18">
        <v>64.166666666666998</v>
      </c>
      <c r="I7990" s="25">
        <v>21.666666666666998</v>
      </c>
      <c r="J7990" s="2">
        <v>1.666666666667</v>
      </c>
      <c r="K7990" s="30">
        <v>35</v>
      </c>
      <c r="L7990" s="2">
        <v>11.666666666667</v>
      </c>
      <c r="M7990" s="2">
        <v>3.333333333333</v>
      </c>
      <c r="N7990" s="15">
        <v>1.666666666667</v>
      </c>
    </row>
    <row r="7991" spans="4:14" x14ac:dyDescent="0.2">
      <c r="D7991" s="200"/>
      <c r="E7991" s="4" t="s">
        <v>24</v>
      </c>
      <c r="F7991" s="5"/>
      <c r="G7991" s="6">
        <v>139</v>
      </c>
      <c r="H7991" s="8">
        <v>88</v>
      </c>
      <c r="I7991" s="1">
        <v>17</v>
      </c>
      <c r="J7991" s="1">
        <v>5</v>
      </c>
      <c r="K7991" s="1">
        <v>63</v>
      </c>
      <c r="L7991" s="1">
        <v>16</v>
      </c>
      <c r="M7991" s="1">
        <v>1</v>
      </c>
      <c r="N7991" s="9">
        <v>1</v>
      </c>
    </row>
    <row r="7992" spans="4:14" x14ac:dyDescent="0.2">
      <c r="D7992" s="200"/>
      <c r="E7992" s="11"/>
      <c r="F7992" s="10"/>
      <c r="G7992" s="7">
        <v>100</v>
      </c>
      <c r="H7992" s="18">
        <v>63.309352517985999</v>
      </c>
      <c r="I7992" s="2">
        <v>12.230215827338</v>
      </c>
      <c r="J7992" s="2">
        <v>3.5971223021580001</v>
      </c>
      <c r="K7992" s="2">
        <v>45.323741007194002</v>
      </c>
      <c r="L7992" s="2">
        <v>11.510791366906</v>
      </c>
      <c r="M7992" s="2">
        <v>0.71942446043200003</v>
      </c>
      <c r="N7992" s="15">
        <v>0.71942446043200003</v>
      </c>
    </row>
    <row r="7993" spans="4:14" x14ac:dyDescent="0.2">
      <c r="D7993" s="199" t="s">
        <v>25</v>
      </c>
      <c r="E7993" s="22" t="s">
        <v>26</v>
      </c>
      <c r="F7993" s="21"/>
      <c r="G7993" s="19">
        <v>243</v>
      </c>
      <c r="H7993" s="27">
        <v>160</v>
      </c>
      <c r="I7993" s="3">
        <v>41</v>
      </c>
      <c r="J7993" s="3">
        <v>4</v>
      </c>
      <c r="K7993" s="3">
        <v>111</v>
      </c>
      <c r="L7993" s="3">
        <v>32</v>
      </c>
      <c r="M7993" s="3">
        <v>3</v>
      </c>
      <c r="N7993" s="26">
        <v>4</v>
      </c>
    </row>
    <row r="7994" spans="4:14" x14ac:dyDescent="0.2">
      <c r="D7994" s="200"/>
      <c r="E7994" s="11"/>
      <c r="F7994" s="10"/>
      <c r="G7994" s="7">
        <v>100</v>
      </c>
      <c r="H7994" s="18">
        <v>65.843621399176996</v>
      </c>
      <c r="I7994" s="2">
        <v>16.872427983539001</v>
      </c>
      <c r="J7994" s="2">
        <v>1.646090534979</v>
      </c>
      <c r="K7994" s="2">
        <v>45.679012345678998</v>
      </c>
      <c r="L7994" s="2">
        <v>13.168724279835001</v>
      </c>
      <c r="M7994" s="2">
        <v>1.2345679012349999</v>
      </c>
      <c r="N7994" s="15">
        <v>1.646090534979</v>
      </c>
    </row>
    <row r="7995" spans="4:14" x14ac:dyDescent="0.2">
      <c r="D7995" s="200"/>
      <c r="E7995" s="4" t="s">
        <v>27</v>
      </c>
      <c r="F7995" s="5"/>
      <c r="G7995" s="6">
        <v>234</v>
      </c>
      <c r="H7995" s="8">
        <v>148</v>
      </c>
      <c r="I7995" s="1">
        <v>44</v>
      </c>
      <c r="J7995" s="1">
        <v>6</v>
      </c>
      <c r="K7995" s="1">
        <v>101</v>
      </c>
      <c r="L7995" s="1">
        <v>33</v>
      </c>
      <c r="M7995" s="1">
        <v>4</v>
      </c>
      <c r="N7995" s="9">
        <v>5</v>
      </c>
    </row>
    <row r="7996" spans="4:14" x14ac:dyDescent="0.2">
      <c r="D7996" s="200"/>
      <c r="E7996" s="11"/>
      <c r="F7996" s="10"/>
      <c r="G7996" s="7">
        <v>100</v>
      </c>
      <c r="H7996" s="18">
        <v>63.247863247863002</v>
      </c>
      <c r="I7996" s="2">
        <v>18.803418803419</v>
      </c>
      <c r="J7996" s="2">
        <v>2.564102564103</v>
      </c>
      <c r="K7996" s="2">
        <v>43.162393162393002</v>
      </c>
      <c r="L7996" s="2">
        <v>14.102564102563999</v>
      </c>
      <c r="M7996" s="2">
        <v>1.709401709402</v>
      </c>
      <c r="N7996" s="15">
        <v>2.1367521367519999</v>
      </c>
    </row>
    <row r="7997" spans="4:14" x14ac:dyDescent="0.2">
      <c r="D7997" s="200"/>
      <c r="E7997" s="4" t="s">
        <v>28</v>
      </c>
      <c r="F7997" s="5"/>
      <c r="G7997" s="6">
        <v>208</v>
      </c>
      <c r="H7997" s="8">
        <v>133</v>
      </c>
      <c r="I7997" s="1">
        <v>34</v>
      </c>
      <c r="J7997" s="1">
        <v>4</v>
      </c>
      <c r="K7997" s="1">
        <v>89</v>
      </c>
      <c r="L7997" s="1">
        <v>15</v>
      </c>
      <c r="M7997" s="1">
        <v>2</v>
      </c>
      <c r="N7997" s="9">
        <v>6</v>
      </c>
    </row>
    <row r="7998" spans="4:14" x14ac:dyDescent="0.2">
      <c r="D7998" s="200"/>
      <c r="E7998" s="11"/>
      <c r="F7998" s="10"/>
      <c r="G7998" s="7">
        <v>100</v>
      </c>
      <c r="H7998" s="18">
        <v>63.942307692307999</v>
      </c>
      <c r="I7998" s="2">
        <v>16.346153846153999</v>
      </c>
      <c r="J7998" s="2">
        <v>1.923076923077</v>
      </c>
      <c r="K7998" s="2">
        <v>42.788461538462002</v>
      </c>
      <c r="L7998" s="2">
        <v>7.2115384615379998</v>
      </c>
      <c r="M7998" s="2">
        <v>0.96153846153800004</v>
      </c>
      <c r="N7998" s="15">
        <v>2.884615384615</v>
      </c>
    </row>
    <row r="7999" spans="4:14" x14ac:dyDescent="0.2">
      <c r="D7999" s="200"/>
      <c r="E7999" s="4" t="s">
        <v>29</v>
      </c>
      <c r="F7999" s="5"/>
      <c r="G7999" s="6">
        <v>49</v>
      </c>
      <c r="H7999" s="8">
        <v>31</v>
      </c>
      <c r="I7999" s="1">
        <v>3</v>
      </c>
      <c r="J7999" s="1">
        <v>0</v>
      </c>
      <c r="K7999" s="1">
        <v>28</v>
      </c>
      <c r="L7999" s="1">
        <v>2</v>
      </c>
      <c r="M7999" s="1">
        <v>0</v>
      </c>
      <c r="N7999" s="9">
        <v>0</v>
      </c>
    </row>
    <row r="8000" spans="4:14" x14ac:dyDescent="0.2">
      <c r="D8000" s="200"/>
      <c r="E8000" s="11"/>
      <c r="F8000" s="10"/>
      <c r="G8000" s="7">
        <v>100</v>
      </c>
      <c r="H8000" s="18">
        <v>63.265306122448997</v>
      </c>
      <c r="I8000" s="50">
        <v>6.1224489795919999</v>
      </c>
      <c r="J8000" s="16">
        <v>0</v>
      </c>
      <c r="K8000" s="41">
        <v>57.142857142856997</v>
      </c>
      <c r="L8000" s="30">
        <v>4.0816326530609999</v>
      </c>
      <c r="M8000" s="16">
        <v>0</v>
      </c>
      <c r="N8000" s="48">
        <v>0</v>
      </c>
    </row>
    <row r="8001" spans="4:14" x14ac:dyDescent="0.2">
      <c r="D8001" s="199" t="s">
        <v>30</v>
      </c>
      <c r="E8001" s="22" t="s">
        <v>31</v>
      </c>
      <c r="F8001" s="21"/>
      <c r="G8001" s="19">
        <v>348</v>
      </c>
      <c r="H8001" s="27">
        <v>224</v>
      </c>
      <c r="I8001" s="3">
        <v>56</v>
      </c>
      <c r="J8001" s="3">
        <v>7</v>
      </c>
      <c r="K8001" s="3">
        <v>156</v>
      </c>
      <c r="L8001" s="3">
        <v>44</v>
      </c>
      <c r="M8001" s="3">
        <v>2</v>
      </c>
      <c r="N8001" s="26">
        <v>10</v>
      </c>
    </row>
    <row r="8002" spans="4:14" x14ac:dyDescent="0.2">
      <c r="D8002" s="200"/>
      <c r="E8002" s="11"/>
      <c r="F8002" s="10"/>
      <c r="G8002" s="7">
        <v>100</v>
      </c>
      <c r="H8002" s="18">
        <v>64.367816091953998</v>
      </c>
      <c r="I8002" s="2">
        <v>16.091954022989</v>
      </c>
      <c r="J8002" s="2">
        <v>2.0114942528739999</v>
      </c>
      <c r="K8002" s="2">
        <v>44.827586206897003</v>
      </c>
      <c r="L8002" s="2">
        <v>12.64367816092</v>
      </c>
      <c r="M8002" s="2">
        <v>0.57471264367800001</v>
      </c>
      <c r="N8002" s="15">
        <v>2.8735632183909998</v>
      </c>
    </row>
    <row r="8003" spans="4:14" x14ac:dyDescent="0.2">
      <c r="D8003" s="200"/>
      <c r="E8003" s="4" t="s">
        <v>32</v>
      </c>
      <c r="F8003" s="5"/>
      <c r="G8003" s="6">
        <v>386</v>
      </c>
      <c r="H8003" s="8">
        <v>248</v>
      </c>
      <c r="I8003" s="1">
        <v>66</v>
      </c>
      <c r="J8003" s="1">
        <v>7</v>
      </c>
      <c r="K8003" s="1">
        <v>173</v>
      </c>
      <c r="L8003" s="1">
        <v>38</v>
      </c>
      <c r="M8003" s="1">
        <v>7</v>
      </c>
      <c r="N8003" s="9">
        <v>5</v>
      </c>
    </row>
    <row r="8004" spans="4:14" x14ac:dyDescent="0.2">
      <c r="D8004" s="200"/>
      <c r="E8004" s="11"/>
      <c r="F8004" s="10"/>
      <c r="G8004" s="7">
        <v>100</v>
      </c>
      <c r="H8004" s="18">
        <v>64.248704663211996</v>
      </c>
      <c r="I8004" s="2">
        <v>17.098445595855001</v>
      </c>
      <c r="J8004" s="2">
        <v>1.813471502591</v>
      </c>
      <c r="K8004" s="2">
        <v>44.818652849740999</v>
      </c>
      <c r="L8004" s="2">
        <v>9.8445595854920001</v>
      </c>
      <c r="M8004" s="2">
        <v>1.813471502591</v>
      </c>
      <c r="N8004" s="15">
        <v>1.2953367875649999</v>
      </c>
    </row>
    <row r="8005" spans="4:14" x14ac:dyDescent="0.2">
      <c r="D8005" s="199" t="s">
        <v>33</v>
      </c>
      <c r="E8005" s="22" t="s">
        <v>34</v>
      </c>
      <c r="F8005" s="21"/>
      <c r="G8005" s="19">
        <v>19</v>
      </c>
      <c r="H8005" s="27">
        <v>10</v>
      </c>
      <c r="I8005" s="3">
        <v>2</v>
      </c>
      <c r="J8005" s="3">
        <v>1</v>
      </c>
      <c r="K8005" s="3">
        <v>7</v>
      </c>
      <c r="L8005" s="3">
        <v>3</v>
      </c>
      <c r="M8005" s="3">
        <v>0</v>
      </c>
      <c r="N8005" s="26">
        <v>3</v>
      </c>
    </row>
    <row r="8006" spans="4:14" x14ac:dyDescent="0.2">
      <c r="D8006" s="200"/>
      <c r="E8006" s="11"/>
      <c r="F8006" s="10"/>
      <c r="G8006" s="7">
        <v>100</v>
      </c>
      <c r="H8006" s="97">
        <v>52.631578947367998</v>
      </c>
      <c r="I8006" s="30">
        <v>10.526315789473999</v>
      </c>
      <c r="J8006" s="2">
        <v>5.2631578947369997</v>
      </c>
      <c r="K8006" s="30">
        <v>36.842105263157997</v>
      </c>
      <c r="L8006" s="2">
        <v>15.789473684211</v>
      </c>
      <c r="M8006" s="16">
        <v>0</v>
      </c>
      <c r="N8006" s="102">
        <v>15.789473684211</v>
      </c>
    </row>
    <row r="8007" spans="4:14" x14ac:dyDescent="0.2">
      <c r="D8007" s="200"/>
      <c r="E8007" s="4" t="s">
        <v>35</v>
      </c>
      <c r="F8007" s="5"/>
      <c r="G8007" s="6">
        <v>97</v>
      </c>
      <c r="H8007" s="8">
        <v>66</v>
      </c>
      <c r="I8007" s="1">
        <v>18</v>
      </c>
      <c r="J8007" s="1">
        <v>2</v>
      </c>
      <c r="K8007" s="1">
        <v>49</v>
      </c>
      <c r="L8007" s="1">
        <v>10</v>
      </c>
      <c r="M8007" s="1">
        <v>1</v>
      </c>
      <c r="N8007" s="9">
        <v>3</v>
      </c>
    </row>
    <row r="8008" spans="4:14" x14ac:dyDescent="0.2">
      <c r="D8008" s="200"/>
      <c r="E8008" s="11"/>
      <c r="F8008" s="10"/>
      <c r="G8008" s="7">
        <v>100</v>
      </c>
      <c r="H8008" s="18">
        <v>68.041237113402005</v>
      </c>
      <c r="I8008" s="2">
        <v>18.556701030928</v>
      </c>
      <c r="J8008" s="2">
        <v>2.0618556701030002</v>
      </c>
      <c r="K8008" s="25">
        <v>50.515463917525999</v>
      </c>
      <c r="L8008" s="2">
        <v>10.309278350514999</v>
      </c>
      <c r="M8008" s="2">
        <v>1.0309278350519999</v>
      </c>
      <c r="N8008" s="15">
        <v>3.0927835051549999</v>
      </c>
    </row>
    <row r="8009" spans="4:14" x14ac:dyDescent="0.2">
      <c r="D8009" s="200"/>
      <c r="E8009" s="4" t="s">
        <v>36</v>
      </c>
      <c r="F8009" s="5"/>
      <c r="G8009" s="6">
        <v>142</v>
      </c>
      <c r="H8009" s="8">
        <v>86</v>
      </c>
      <c r="I8009" s="1">
        <v>20</v>
      </c>
      <c r="J8009" s="1">
        <v>3</v>
      </c>
      <c r="K8009" s="1">
        <v>71</v>
      </c>
      <c r="L8009" s="1">
        <v>29</v>
      </c>
      <c r="M8009" s="1">
        <v>1</v>
      </c>
      <c r="N8009" s="9">
        <v>2</v>
      </c>
    </row>
    <row r="8010" spans="4:14" x14ac:dyDescent="0.2">
      <c r="D8010" s="200"/>
      <c r="E8010" s="11"/>
      <c r="F8010" s="10"/>
      <c r="G8010" s="7">
        <v>100</v>
      </c>
      <c r="H8010" s="18">
        <v>60.563380281690002</v>
      </c>
      <c r="I8010" s="2">
        <v>14.084507042254</v>
      </c>
      <c r="J8010" s="2">
        <v>2.112676056338</v>
      </c>
      <c r="K8010" s="25">
        <v>50</v>
      </c>
      <c r="L8010" s="25">
        <v>20.422535211267999</v>
      </c>
      <c r="M8010" s="2">
        <v>0.70422535211299997</v>
      </c>
      <c r="N8010" s="15">
        <v>1.4084507042250001</v>
      </c>
    </row>
    <row r="8011" spans="4:14" x14ac:dyDescent="0.2">
      <c r="D8011" s="200"/>
      <c r="E8011" s="4" t="s">
        <v>37</v>
      </c>
      <c r="F8011" s="5"/>
      <c r="G8011" s="6">
        <v>164</v>
      </c>
      <c r="H8011" s="8">
        <v>105</v>
      </c>
      <c r="I8011" s="1">
        <v>26</v>
      </c>
      <c r="J8011" s="1">
        <v>2</v>
      </c>
      <c r="K8011" s="1">
        <v>84</v>
      </c>
      <c r="L8011" s="1">
        <v>17</v>
      </c>
      <c r="M8011" s="1">
        <v>0</v>
      </c>
      <c r="N8011" s="9">
        <v>3</v>
      </c>
    </row>
    <row r="8012" spans="4:14" x14ac:dyDescent="0.2">
      <c r="D8012" s="200"/>
      <c r="E8012" s="11"/>
      <c r="F8012" s="10"/>
      <c r="G8012" s="7">
        <v>100</v>
      </c>
      <c r="H8012" s="18">
        <v>64.024390243902005</v>
      </c>
      <c r="I8012" s="2">
        <v>15.853658536585</v>
      </c>
      <c r="J8012" s="2">
        <v>1.219512195122</v>
      </c>
      <c r="K8012" s="25">
        <v>51.219512195122</v>
      </c>
      <c r="L8012" s="2">
        <v>10.365853658537</v>
      </c>
      <c r="M8012" s="16">
        <v>0</v>
      </c>
      <c r="N8012" s="15">
        <v>1.829268292683</v>
      </c>
    </row>
    <row r="8013" spans="4:14" x14ac:dyDescent="0.2">
      <c r="D8013" s="200"/>
      <c r="E8013" s="4" t="s">
        <v>38</v>
      </c>
      <c r="F8013" s="5"/>
      <c r="G8013" s="6">
        <v>129</v>
      </c>
      <c r="H8013" s="8">
        <v>78</v>
      </c>
      <c r="I8013" s="1">
        <v>26</v>
      </c>
      <c r="J8013" s="1">
        <v>2</v>
      </c>
      <c r="K8013" s="1">
        <v>66</v>
      </c>
      <c r="L8013" s="1">
        <v>15</v>
      </c>
      <c r="M8013" s="1">
        <v>4</v>
      </c>
      <c r="N8013" s="9">
        <v>1</v>
      </c>
    </row>
    <row r="8014" spans="4:14" x14ac:dyDescent="0.2">
      <c r="D8014" s="200"/>
      <c r="E8014" s="11"/>
      <c r="F8014" s="10"/>
      <c r="G8014" s="7">
        <v>100</v>
      </c>
      <c r="H8014" s="18">
        <v>60.465116279070003</v>
      </c>
      <c r="I8014" s="2">
        <v>20.155038759690001</v>
      </c>
      <c r="J8014" s="2">
        <v>1.550387596899</v>
      </c>
      <c r="K8014" s="25">
        <v>51.162790697673998</v>
      </c>
      <c r="L8014" s="2">
        <v>11.627906976744001</v>
      </c>
      <c r="M8014" s="2">
        <v>3.1007751937979999</v>
      </c>
      <c r="N8014" s="15">
        <v>0.77519379845000003</v>
      </c>
    </row>
    <row r="8015" spans="4:14" x14ac:dyDescent="0.2">
      <c r="D8015" s="200"/>
      <c r="E8015" s="4" t="s">
        <v>39</v>
      </c>
      <c r="F8015" s="5"/>
      <c r="G8015" s="6">
        <v>127</v>
      </c>
      <c r="H8015" s="8">
        <v>85</v>
      </c>
      <c r="I8015" s="1">
        <v>25</v>
      </c>
      <c r="J8015" s="1">
        <v>2</v>
      </c>
      <c r="K8015" s="1">
        <v>42</v>
      </c>
      <c r="L8015" s="1">
        <v>7</v>
      </c>
      <c r="M8015" s="1">
        <v>2</v>
      </c>
      <c r="N8015" s="9">
        <v>2</v>
      </c>
    </row>
    <row r="8016" spans="4:14" x14ac:dyDescent="0.2">
      <c r="D8016" s="200"/>
      <c r="E8016" s="11"/>
      <c r="F8016" s="10"/>
      <c r="G8016" s="7">
        <v>100</v>
      </c>
      <c r="H8016" s="18">
        <v>66.929133858268003</v>
      </c>
      <c r="I8016" s="2">
        <v>19.685039370079</v>
      </c>
      <c r="J8016" s="2">
        <v>1.574803149606</v>
      </c>
      <c r="K8016" s="50">
        <v>33.070866141731997</v>
      </c>
      <c r="L8016" s="30">
        <v>5.5118110236220001</v>
      </c>
      <c r="M8016" s="2">
        <v>1.574803149606</v>
      </c>
      <c r="N8016" s="15">
        <v>1.574803149606</v>
      </c>
    </row>
    <row r="8017" spans="2:14" x14ac:dyDescent="0.2">
      <c r="D8017" s="200"/>
      <c r="E8017" s="4" t="s">
        <v>40</v>
      </c>
      <c r="F8017" s="5"/>
      <c r="G8017" s="6">
        <v>56</v>
      </c>
      <c r="H8017" s="8">
        <v>42</v>
      </c>
      <c r="I8017" s="1">
        <v>5</v>
      </c>
      <c r="J8017" s="1">
        <v>2</v>
      </c>
      <c r="K8017" s="1">
        <v>10</v>
      </c>
      <c r="L8017" s="1">
        <v>1</v>
      </c>
      <c r="M8017" s="1">
        <v>1</v>
      </c>
      <c r="N8017" s="9">
        <v>1</v>
      </c>
    </row>
    <row r="8018" spans="2:14" x14ac:dyDescent="0.2">
      <c r="D8018" s="201"/>
      <c r="E8018" s="45"/>
      <c r="F8018" s="51"/>
      <c r="G8018" s="81">
        <v>100</v>
      </c>
      <c r="H8018" s="158">
        <v>75</v>
      </c>
      <c r="I8018" s="126">
        <v>8.9285714285710007</v>
      </c>
      <c r="J8018" s="64">
        <v>3.5714285714290002</v>
      </c>
      <c r="K8018" s="108">
        <v>17.857142857143</v>
      </c>
      <c r="L8018" s="126">
        <v>1.785714285714</v>
      </c>
      <c r="M8018" s="64">
        <v>1.785714285714</v>
      </c>
      <c r="N8018" s="106">
        <v>1.785714285714</v>
      </c>
    </row>
    <row r="8020" spans="2:14" x14ac:dyDescent="0.2">
      <c r="B8020" s="40" t="str">
        <f xml:space="preserve"> HYPERLINK("#'目次'!B200", "[194]")</f>
        <v>[194]</v>
      </c>
      <c r="C8020" s="23" t="s">
        <v>325</v>
      </c>
    </row>
    <row r="8021" spans="2:14" x14ac:dyDescent="0.2">
      <c r="C8021" s="186" t="s">
        <v>326</v>
      </c>
    </row>
    <row r="8023" spans="2:14" x14ac:dyDescent="0.2">
      <c r="C8023" s="23" t="s">
        <v>48</v>
      </c>
    </row>
    <row r="8024" spans="2:14" ht="24" x14ac:dyDescent="0.2">
      <c r="D8024" s="195"/>
      <c r="E8024" s="196"/>
      <c r="F8024" s="196"/>
      <c r="G8024" s="37" t="s">
        <v>15</v>
      </c>
      <c r="H8024" s="33" t="s">
        <v>281</v>
      </c>
      <c r="I8024" s="13" t="s">
        <v>282</v>
      </c>
      <c r="J8024" s="13" t="s">
        <v>283</v>
      </c>
      <c r="K8024" s="13" t="s">
        <v>174</v>
      </c>
      <c r="L8024" s="13" t="s">
        <v>327</v>
      </c>
      <c r="M8024" s="13" t="s">
        <v>99</v>
      </c>
      <c r="N8024" s="38" t="s">
        <v>18</v>
      </c>
    </row>
    <row r="8025" spans="2:14" x14ac:dyDescent="0.2">
      <c r="D8025" s="197"/>
      <c r="E8025" s="198"/>
      <c r="F8025" s="198"/>
      <c r="G8025" s="35"/>
      <c r="H8025" s="39"/>
      <c r="I8025" s="14"/>
      <c r="J8025" s="14"/>
      <c r="K8025" s="14"/>
      <c r="L8025" s="14"/>
      <c r="M8025" s="14"/>
      <c r="N8025" s="34"/>
    </row>
    <row r="8026" spans="2:14" x14ac:dyDescent="0.2">
      <c r="D8026" s="78"/>
      <c r="E8026" s="79" t="s">
        <v>15</v>
      </c>
      <c r="F8026" s="66"/>
      <c r="G8026" s="36">
        <v>734</v>
      </c>
      <c r="H8026" s="17">
        <v>472</v>
      </c>
      <c r="I8026" s="17">
        <v>122</v>
      </c>
      <c r="J8026" s="17">
        <v>14</v>
      </c>
      <c r="K8026" s="17">
        <v>329</v>
      </c>
      <c r="L8026" s="17">
        <v>82</v>
      </c>
      <c r="M8026" s="17">
        <v>9</v>
      </c>
      <c r="N8026" s="47">
        <v>15</v>
      </c>
    </row>
    <row r="8027" spans="2:14" x14ac:dyDescent="0.2">
      <c r="D8027" s="45"/>
      <c r="E8027" s="51"/>
      <c r="F8027" s="67"/>
      <c r="G8027" s="7">
        <v>100</v>
      </c>
      <c r="H8027" s="2">
        <v>64.305177111717001</v>
      </c>
      <c r="I8027" s="2">
        <v>16.621253405994999</v>
      </c>
      <c r="J8027" s="2">
        <v>1.907356948229</v>
      </c>
      <c r="K8027" s="2">
        <v>44.822888283379001</v>
      </c>
      <c r="L8027" s="2">
        <v>11.171662125340999</v>
      </c>
      <c r="M8027" s="2">
        <v>1.2261580381470001</v>
      </c>
      <c r="N8027" s="15">
        <v>2.043596730245</v>
      </c>
    </row>
    <row r="8028" spans="2:14" x14ac:dyDescent="0.2">
      <c r="D8028" s="199" t="s">
        <v>49</v>
      </c>
      <c r="E8028" s="22" t="s">
        <v>50</v>
      </c>
      <c r="F8028" s="21"/>
      <c r="G8028" s="19">
        <v>5</v>
      </c>
      <c r="H8028" s="27">
        <v>3</v>
      </c>
      <c r="I8028" s="3">
        <v>1</v>
      </c>
      <c r="J8028" s="3">
        <v>0</v>
      </c>
      <c r="K8028" s="3">
        <v>3</v>
      </c>
      <c r="L8028" s="3">
        <v>0</v>
      </c>
      <c r="M8028" s="3">
        <v>0</v>
      </c>
      <c r="N8028" s="26">
        <v>0</v>
      </c>
    </row>
    <row r="8029" spans="2:14" x14ac:dyDescent="0.2">
      <c r="D8029" s="200"/>
      <c r="E8029" s="11"/>
      <c r="F8029" s="10"/>
      <c r="G8029" s="7">
        <v>100</v>
      </c>
      <c r="H8029" s="18">
        <v>60</v>
      </c>
      <c r="I8029" s="2">
        <v>20</v>
      </c>
      <c r="J8029" s="16">
        <v>0</v>
      </c>
      <c r="K8029" s="41">
        <v>60</v>
      </c>
      <c r="L8029" s="82">
        <v>0</v>
      </c>
      <c r="M8029" s="16">
        <v>0</v>
      </c>
      <c r="N8029" s="48">
        <v>0</v>
      </c>
    </row>
    <row r="8030" spans="2:14" x14ac:dyDescent="0.2">
      <c r="D8030" s="200"/>
      <c r="E8030" s="4" t="s">
        <v>51</v>
      </c>
      <c r="F8030" s="5"/>
      <c r="G8030" s="6">
        <v>76</v>
      </c>
      <c r="H8030" s="8">
        <v>49</v>
      </c>
      <c r="I8030" s="1">
        <v>5</v>
      </c>
      <c r="J8030" s="1">
        <v>1</v>
      </c>
      <c r="K8030" s="1">
        <v>35</v>
      </c>
      <c r="L8030" s="1">
        <v>7</v>
      </c>
      <c r="M8030" s="1">
        <v>1</v>
      </c>
      <c r="N8030" s="9">
        <v>2</v>
      </c>
    </row>
    <row r="8031" spans="2:14" x14ac:dyDescent="0.2">
      <c r="D8031" s="200"/>
      <c r="E8031" s="11"/>
      <c r="F8031" s="10"/>
      <c r="G8031" s="7">
        <v>100</v>
      </c>
      <c r="H8031" s="18">
        <v>64.473684210526002</v>
      </c>
      <c r="I8031" s="50">
        <v>6.5789473684209998</v>
      </c>
      <c r="J8031" s="2">
        <v>1.3157894736839999</v>
      </c>
      <c r="K8031" s="2">
        <v>46.052631578947</v>
      </c>
      <c r="L8031" s="2">
        <v>9.2105263157890001</v>
      </c>
      <c r="M8031" s="2">
        <v>1.3157894736839999</v>
      </c>
      <c r="N8031" s="15">
        <v>2.6315789473679998</v>
      </c>
    </row>
    <row r="8032" spans="2:14" x14ac:dyDescent="0.2">
      <c r="D8032" s="200"/>
      <c r="E8032" s="4" t="s">
        <v>52</v>
      </c>
      <c r="F8032" s="5"/>
      <c r="G8032" s="6">
        <v>21</v>
      </c>
      <c r="H8032" s="8">
        <v>10</v>
      </c>
      <c r="I8032" s="1">
        <v>6</v>
      </c>
      <c r="J8032" s="1">
        <v>1</v>
      </c>
      <c r="K8032" s="1">
        <v>8</v>
      </c>
      <c r="L8032" s="1">
        <v>3</v>
      </c>
      <c r="M8032" s="1">
        <v>0</v>
      </c>
      <c r="N8032" s="9">
        <v>1</v>
      </c>
    </row>
    <row r="8033" spans="4:14" x14ac:dyDescent="0.2">
      <c r="D8033" s="200"/>
      <c r="E8033" s="11"/>
      <c r="F8033" s="10"/>
      <c r="G8033" s="7">
        <v>100</v>
      </c>
      <c r="H8033" s="97">
        <v>47.619047619047997</v>
      </c>
      <c r="I8033" s="41">
        <v>28.571428571428999</v>
      </c>
      <c r="J8033" s="2">
        <v>4.7619047619049999</v>
      </c>
      <c r="K8033" s="30">
        <v>38.095238095238003</v>
      </c>
      <c r="L8033" s="2">
        <v>14.285714285714</v>
      </c>
      <c r="M8033" s="16">
        <v>0</v>
      </c>
      <c r="N8033" s="15">
        <v>4.7619047619049999</v>
      </c>
    </row>
    <row r="8034" spans="4:14" x14ac:dyDescent="0.2">
      <c r="D8034" s="200"/>
      <c r="E8034" s="4" t="s">
        <v>53</v>
      </c>
      <c r="F8034" s="5"/>
      <c r="G8034" s="6">
        <v>32</v>
      </c>
      <c r="H8034" s="8">
        <v>18</v>
      </c>
      <c r="I8034" s="1">
        <v>10</v>
      </c>
      <c r="J8034" s="1">
        <v>0</v>
      </c>
      <c r="K8034" s="1">
        <v>17</v>
      </c>
      <c r="L8034" s="1">
        <v>8</v>
      </c>
      <c r="M8034" s="1">
        <v>0</v>
      </c>
      <c r="N8034" s="9">
        <v>0</v>
      </c>
    </row>
    <row r="8035" spans="4:14" x14ac:dyDescent="0.2">
      <c r="D8035" s="200"/>
      <c r="E8035" s="11"/>
      <c r="F8035" s="10"/>
      <c r="G8035" s="7">
        <v>100</v>
      </c>
      <c r="H8035" s="72">
        <v>56.25</v>
      </c>
      <c r="I8035" s="41">
        <v>31.25</v>
      </c>
      <c r="J8035" s="16">
        <v>0</v>
      </c>
      <c r="K8035" s="25">
        <v>53.125</v>
      </c>
      <c r="L8035" s="41">
        <v>25</v>
      </c>
      <c r="M8035" s="16">
        <v>0</v>
      </c>
      <c r="N8035" s="48">
        <v>0</v>
      </c>
    </row>
    <row r="8036" spans="4:14" x14ac:dyDescent="0.2">
      <c r="D8036" s="200"/>
      <c r="E8036" s="4" t="s">
        <v>54</v>
      </c>
      <c r="F8036" s="5"/>
      <c r="G8036" s="6">
        <v>170</v>
      </c>
      <c r="H8036" s="8">
        <v>107</v>
      </c>
      <c r="I8036" s="1">
        <v>30</v>
      </c>
      <c r="J8036" s="1">
        <v>2</v>
      </c>
      <c r="K8036" s="1">
        <v>87</v>
      </c>
      <c r="L8036" s="1">
        <v>25</v>
      </c>
      <c r="M8036" s="1">
        <v>2</v>
      </c>
      <c r="N8036" s="9">
        <v>2</v>
      </c>
    </row>
    <row r="8037" spans="4:14" x14ac:dyDescent="0.2">
      <c r="D8037" s="200"/>
      <c r="E8037" s="11"/>
      <c r="F8037" s="10"/>
      <c r="G8037" s="7">
        <v>100</v>
      </c>
      <c r="H8037" s="18">
        <v>62.941176470587997</v>
      </c>
      <c r="I8037" s="2">
        <v>17.647058823529001</v>
      </c>
      <c r="J8037" s="2">
        <v>1.1764705882349999</v>
      </c>
      <c r="K8037" s="25">
        <v>51.176470588234999</v>
      </c>
      <c r="L8037" s="2">
        <v>14.705882352941</v>
      </c>
      <c r="M8037" s="2">
        <v>1.1764705882349999</v>
      </c>
      <c r="N8037" s="15">
        <v>1.1764705882349999</v>
      </c>
    </row>
    <row r="8038" spans="4:14" x14ac:dyDescent="0.2">
      <c r="D8038" s="200"/>
      <c r="E8038" s="4" t="s">
        <v>55</v>
      </c>
      <c r="F8038" s="5"/>
      <c r="G8038" s="6">
        <v>79</v>
      </c>
      <c r="H8038" s="8">
        <v>56</v>
      </c>
      <c r="I8038" s="1">
        <v>12</v>
      </c>
      <c r="J8038" s="1">
        <v>0</v>
      </c>
      <c r="K8038" s="1">
        <v>27</v>
      </c>
      <c r="L8038" s="1">
        <v>13</v>
      </c>
      <c r="M8038" s="1">
        <v>2</v>
      </c>
      <c r="N8038" s="9">
        <v>3</v>
      </c>
    </row>
    <row r="8039" spans="4:14" x14ac:dyDescent="0.2">
      <c r="D8039" s="200"/>
      <c r="E8039" s="11"/>
      <c r="F8039" s="10"/>
      <c r="G8039" s="7">
        <v>100</v>
      </c>
      <c r="H8039" s="70">
        <v>70.886075949366997</v>
      </c>
      <c r="I8039" s="2">
        <v>15.189873417722</v>
      </c>
      <c r="J8039" s="16">
        <v>0</v>
      </c>
      <c r="K8039" s="50">
        <v>34.177215189873003</v>
      </c>
      <c r="L8039" s="25">
        <v>16.455696202532</v>
      </c>
      <c r="M8039" s="2">
        <v>2.5316455696200002</v>
      </c>
      <c r="N8039" s="15">
        <v>3.7974683544299999</v>
      </c>
    </row>
    <row r="8040" spans="4:14" x14ac:dyDescent="0.2">
      <c r="D8040" s="200"/>
      <c r="E8040" s="4" t="s">
        <v>56</v>
      </c>
      <c r="F8040" s="5"/>
      <c r="G8040" s="6">
        <v>127</v>
      </c>
      <c r="H8040" s="8">
        <v>78</v>
      </c>
      <c r="I8040" s="1">
        <v>20</v>
      </c>
      <c r="J8040" s="1">
        <v>1</v>
      </c>
      <c r="K8040" s="1">
        <v>67</v>
      </c>
      <c r="L8040" s="1">
        <v>9</v>
      </c>
      <c r="M8040" s="1">
        <v>1</v>
      </c>
      <c r="N8040" s="9">
        <v>2</v>
      </c>
    </row>
    <row r="8041" spans="4:14" x14ac:dyDescent="0.2">
      <c r="D8041" s="200"/>
      <c r="E8041" s="11"/>
      <c r="F8041" s="10"/>
      <c r="G8041" s="7">
        <v>100</v>
      </c>
      <c r="H8041" s="18">
        <v>61.417322834646001</v>
      </c>
      <c r="I8041" s="2">
        <v>15.748031496063</v>
      </c>
      <c r="J8041" s="2">
        <v>0.78740157480299999</v>
      </c>
      <c r="K8041" s="25">
        <v>52.755905511811001</v>
      </c>
      <c r="L8041" s="2">
        <v>7.0866141732279999</v>
      </c>
      <c r="M8041" s="2">
        <v>0.78740157480299999</v>
      </c>
      <c r="N8041" s="15">
        <v>1.574803149606</v>
      </c>
    </row>
    <row r="8042" spans="4:14" x14ac:dyDescent="0.2">
      <c r="D8042" s="200"/>
      <c r="E8042" s="4" t="s">
        <v>57</v>
      </c>
      <c r="F8042" s="5"/>
      <c r="G8042" s="6">
        <v>122</v>
      </c>
      <c r="H8042" s="8">
        <v>79</v>
      </c>
      <c r="I8042" s="1">
        <v>22</v>
      </c>
      <c r="J8042" s="1">
        <v>3</v>
      </c>
      <c r="K8042" s="1">
        <v>48</v>
      </c>
      <c r="L8042" s="1">
        <v>8</v>
      </c>
      <c r="M8042" s="1">
        <v>1</v>
      </c>
      <c r="N8042" s="9">
        <v>1</v>
      </c>
    </row>
    <row r="8043" spans="4:14" x14ac:dyDescent="0.2">
      <c r="D8043" s="200"/>
      <c r="E8043" s="11"/>
      <c r="F8043" s="10"/>
      <c r="G8043" s="7">
        <v>100</v>
      </c>
      <c r="H8043" s="18">
        <v>64.754098360656002</v>
      </c>
      <c r="I8043" s="2">
        <v>18.032786885246001</v>
      </c>
      <c r="J8043" s="2">
        <v>2.459016393443</v>
      </c>
      <c r="K8043" s="30">
        <v>39.344262295081997</v>
      </c>
      <c r="L8043" s="2">
        <v>6.5573770491800003</v>
      </c>
      <c r="M8043" s="2">
        <v>0.81967213114799997</v>
      </c>
      <c r="N8043" s="15">
        <v>0.81967213114799997</v>
      </c>
    </row>
    <row r="8044" spans="4:14" x14ac:dyDescent="0.2">
      <c r="D8044" s="200"/>
      <c r="E8044" s="4" t="s">
        <v>58</v>
      </c>
      <c r="F8044" s="5"/>
      <c r="G8044" s="6">
        <v>42</v>
      </c>
      <c r="H8044" s="8">
        <v>25</v>
      </c>
      <c r="I8044" s="1">
        <v>5</v>
      </c>
      <c r="J8044" s="1">
        <v>3</v>
      </c>
      <c r="K8044" s="1">
        <v>21</v>
      </c>
      <c r="L8044" s="1">
        <v>7</v>
      </c>
      <c r="M8044" s="1">
        <v>0</v>
      </c>
      <c r="N8044" s="9">
        <v>4</v>
      </c>
    </row>
    <row r="8045" spans="4:14" x14ac:dyDescent="0.2">
      <c r="D8045" s="200"/>
      <c r="E8045" s="11"/>
      <c r="F8045" s="10"/>
      <c r="G8045" s="7">
        <v>100</v>
      </c>
      <c r="H8045" s="18">
        <v>59.523809523810002</v>
      </c>
      <c r="I8045" s="2">
        <v>11.904761904761999</v>
      </c>
      <c r="J8045" s="25">
        <v>7.1428571428570002</v>
      </c>
      <c r="K8045" s="25">
        <v>50</v>
      </c>
      <c r="L8045" s="25">
        <v>16.666666666666998</v>
      </c>
      <c r="M8045" s="16">
        <v>0</v>
      </c>
      <c r="N8045" s="85">
        <v>9.5238095238099998</v>
      </c>
    </row>
    <row r="8046" spans="4:14" x14ac:dyDescent="0.2">
      <c r="D8046" s="200"/>
      <c r="E8046" s="4" t="s">
        <v>59</v>
      </c>
      <c r="F8046" s="5"/>
      <c r="G8046" s="6">
        <v>59</v>
      </c>
      <c r="H8046" s="8">
        <v>46</v>
      </c>
      <c r="I8046" s="1">
        <v>11</v>
      </c>
      <c r="J8046" s="1">
        <v>3</v>
      </c>
      <c r="K8046" s="1">
        <v>16</v>
      </c>
      <c r="L8046" s="1">
        <v>2</v>
      </c>
      <c r="M8046" s="1">
        <v>2</v>
      </c>
      <c r="N8046" s="9">
        <v>0</v>
      </c>
    </row>
    <row r="8047" spans="4:14" x14ac:dyDescent="0.2">
      <c r="D8047" s="200"/>
      <c r="E8047" s="11"/>
      <c r="F8047" s="10"/>
      <c r="G8047" s="7">
        <v>100</v>
      </c>
      <c r="H8047" s="75">
        <v>77.966101694914997</v>
      </c>
      <c r="I8047" s="2">
        <v>18.644067796609999</v>
      </c>
      <c r="J8047" s="2">
        <v>5.0847457627120001</v>
      </c>
      <c r="K8047" s="50">
        <v>27.118644067797</v>
      </c>
      <c r="L8047" s="30">
        <v>3.3898305084749998</v>
      </c>
      <c r="M8047" s="2">
        <v>3.3898305084749998</v>
      </c>
      <c r="N8047" s="48">
        <v>0</v>
      </c>
    </row>
    <row r="8048" spans="4:14" x14ac:dyDescent="0.2">
      <c r="D8048" s="199" t="s">
        <v>60</v>
      </c>
      <c r="E8048" s="22" t="s">
        <v>61</v>
      </c>
      <c r="F8048" s="21"/>
      <c r="G8048" s="19">
        <v>94</v>
      </c>
      <c r="H8048" s="27">
        <v>62</v>
      </c>
      <c r="I8048" s="3">
        <v>10</v>
      </c>
      <c r="J8048" s="3">
        <v>3</v>
      </c>
      <c r="K8048" s="3">
        <v>38</v>
      </c>
      <c r="L8048" s="3">
        <v>8</v>
      </c>
      <c r="M8048" s="3">
        <v>1</v>
      </c>
      <c r="N8048" s="26">
        <v>2</v>
      </c>
    </row>
    <row r="8049" spans="4:14" x14ac:dyDescent="0.2">
      <c r="D8049" s="200"/>
      <c r="E8049" s="11"/>
      <c r="F8049" s="10"/>
      <c r="G8049" s="7">
        <v>100</v>
      </c>
      <c r="H8049" s="18">
        <v>65.957446808510994</v>
      </c>
      <c r="I8049" s="30">
        <v>10.638297872340001</v>
      </c>
      <c r="J8049" s="2">
        <v>3.1914893617020001</v>
      </c>
      <c r="K8049" s="2">
        <v>40.425531914894002</v>
      </c>
      <c r="L8049" s="2">
        <v>8.5106382978719992</v>
      </c>
      <c r="M8049" s="2">
        <v>1.0638297872339999</v>
      </c>
      <c r="N8049" s="15">
        <v>2.1276595744679998</v>
      </c>
    </row>
    <row r="8050" spans="4:14" x14ac:dyDescent="0.2">
      <c r="D8050" s="200"/>
      <c r="E8050" s="4" t="s">
        <v>62</v>
      </c>
      <c r="F8050" s="5"/>
      <c r="G8050" s="6">
        <v>87</v>
      </c>
      <c r="H8050" s="8">
        <v>56</v>
      </c>
      <c r="I8050" s="1">
        <v>17</v>
      </c>
      <c r="J8050" s="1">
        <v>1</v>
      </c>
      <c r="K8050" s="1">
        <v>35</v>
      </c>
      <c r="L8050" s="1">
        <v>7</v>
      </c>
      <c r="M8050" s="1">
        <v>2</v>
      </c>
      <c r="N8050" s="9">
        <v>3</v>
      </c>
    </row>
    <row r="8051" spans="4:14" x14ac:dyDescent="0.2">
      <c r="D8051" s="200"/>
      <c r="E8051" s="11"/>
      <c r="F8051" s="10"/>
      <c r="G8051" s="7">
        <v>100</v>
      </c>
      <c r="H8051" s="18">
        <v>64.367816091953998</v>
      </c>
      <c r="I8051" s="2">
        <v>19.540229885056998</v>
      </c>
      <c r="J8051" s="2">
        <v>1.149425287356</v>
      </c>
      <c r="K8051" s="2">
        <v>40.229885057471002</v>
      </c>
      <c r="L8051" s="2">
        <v>8.0459770114939992</v>
      </c>
      <c r="M8051" s="2">
        <v>2.2988505747130001</v>
      </c>
      <c r="N8051" s="15">
        <v>3.4482758620689999</v>
      </c>
    </row>
    <row r="8052" spans="4:14" x14ac:dyDescent="0.2">
      <c r="D8052" s="200"/>
      <c r="E8052" s="4" t="s">
        <v>63</v>
      </c>
      <c r="F8052" s="5"/>
      <c r="G8052" s="6">
        <v>79</v>
      </c>
      <c r="H8052" s="8">
        <v>59</v>
      </c>
      <c r="I8052" s="1">
        <v>11</v>
      </c>
      <c r="J8052" s="1">
        <v>0</v>
      </c>
      <c r="K8052" s="1">
        <v>33</v>
      </c>
      <c r="L8052" s="1">
        <v>9</v>
      </c>
      <c r="M8052" s="1">
        <v>1</v>
      </c>
      <c r="N8052" s="9">
        <v>2</v>
      </c>
    </row>
    <row r="8053" spans="4:14" x14ac:dyDescent="0.2">
      <c r="D8053" s="200"/>
      <c r="E8053" s="11"/>
      <c r="F8053" s="10"/>
      <c r="G8053" s="7">
        <v>100</v>
      </c>
      <c r="H8053" s="75">
        <v>74.683544303797007</v>
      </c>
      <c r="I8053" s="2">
        <v>13.924050632910999</v>
      </c>
      <c r="J8053" s="16">
        <v>0</v>
      </c>
      <c r="K8053" s="2">
        <v>41.772151898734002</v>
      </c>
      <c r="L8053" s="2">
        <v>11.392405063290999</v>
      </c>
      <c r="M8053" s="2">
        <v>1.2658227848100001</v>
      </c>
      <c r="N8053" s="15">
        <v>2.5316455696200002</v>
      </c>
    </row>
    <row r="8054" spans="4:14" x14ac:dyDescent="0.2">
      <c r="D8054" s="200"/>
      <c r="E8054" s="4" t="s">
        <v>64</v>
      </c>
      <c r="F8054" s="5"/>
      <c r="G8054" s="6">
        <v>81</v>
      </c>
      <c r="H8054" s="8">
        <v>46</v>
      </c>
      <c r="I8054" s="1">
        <v>16</v>
      </c>
      <c r="J8054" s="1">
        <v>2</v>
      </c>
      <c r="K8054" s="1">
        <v>37</v>
      </c>
      <c r="L8054" s="1">
        <v>6</v>
      </c>
      <c r="M8054" s="1">
        <v>1</v>
      </c>
      <c r="N8054" s="9">
        <v>2</v>
      </c>
    </row>
    <row r="8055" spans="4:14" x14ac:dyDescent="0.2">
      <c r="D8055" s="200"/>
      <c r="E8055" s="11"/>
      <c r="F8055" s="10"/>
      <c r="G8055" s="7">
        <v>100</v>
      </c>
      <c r="H8055" s="72">
        <v>56.790123456789999</v>
      </c>
      <c r="I8055" s="2">
        <v>19.753086419753</v>
      </c>
      <c r="J8055" s="2">
        <v>2.4691358024690002</v>
      </c>
      <c r="K8055" s="2">
        <v>45.679012345678998</v>
      </c>
      <c r="L8055" s="2">
        <v>7.4074074074069998</v>
      </c>
      <c r="M8055" s="2">
        <v>1.2345679012349999</v>
      </c>
      <c r="N8055" s="15">
        <v>2.4691358024690002</v>
      </c>
    </row>
    <row r="8056" spans="4:14" x14ac:dyDescent="0.2">
      <c r="D8056" s="200"/>
      <c r="E8056" s="4" t="s">
        <v>65</v>
      </c>
      <c r="F8056" s="5"/>
      <c r="G8056" s="6">
        <v>79</v>
      </c>
      <c r="H8056" s="8">
        <v>52</v>
      </c>
      <c r="I8056" s="1">
        <v>10</v>
      </c>
      <c r="J8056" s="1">
        <v>1</v>
      </c>
      <c r="K8056" s="1">
        <v>37</v>
      </c>
      <c r="L8056" s="1">
        <v>6</v>
      </c>
      <c r="M8056" s="1">
        <v>1</v>
      </c>
      <c r="N8056" s="9">
        <v>1</v>
      </c>
    </row>
    <row r="8057" spans="4:14" x14ac:dyDescent="0.2">
      <c r="D8057" s="200"/>
      <c r="E8057" s="11"/>
      <c r="F8057" s="10"/>
      <c r="G8057" s="7">
        <v>100</v>
      </c>
      <c r="H8057" s="18">
        <v>65.822784810127004</v>
      </c>
      <c r="I8057" s="2">
        <v>12.658227848100999</v>
      </c>
      <c r="J8057" s="2">
        <v>1.2658227848100001</v>
      </c>
      <c r="K8057" s="2">
        <v>46.835443037974997</v>
      </c>
      <c r="L8057" s="2">
        <v>7.5949367088609998</v>
      </c>
      <c r="M8057" s="2">
        <v>1.2658227848100001</v>
      </c>
      <c r="N8057" s="15">
        <v>1.2658227848100001</v>
      </c>
    </row>
    <row r="8058" spans="4:14" x14ac:dyDescent="0.2">
      <c r="D8058" s="200"/>
      <c r="E8058" s="4" t="s">
        <v>66</v>
      </c>
      <c r="F8058" s="5"/>
      <c r="G8058" s="6">
        <v>71</v>
      </c>
      <c r="H8058" s="8">
        <v>44</v>
      </c>
      <c r="I8058" s="1">
        <v>11</v>
      </c>
      <c r="J8058" s="1">
        <v>0</v>
      </c>
      <c r="K8058" s="1">
        <v>30</v>
      </c>
      <c r="L8058" s="1">
        <v>8</v>
      </c>
      <c r="M8058" s="1">
        <v>2</v>
      </c>
      <c r="N8058" s="9">
        <v>2</v>
      </c>
    </row>
    <row r="8059" spans="4:14" x14ac:dyDescent="0.2">
      <c r="D8059" s="200"/>
      <c r="E8059" s="11"/>
      <c r="F8059" s="10"/>
      <c r="G8059" s="7">
        <v>100</v>
      </c>
      <c r="H8059" s="18">
        <v>61.971830985914998</v>
      </c>
      <c r="I8059" s="2">
        <v>15.492957746479</v>
      </c>
      <c r="J8059" s="16">
        <v>0</v>
      </c>
      <c r="K8059" s="2">
        <v>42.253521126761001</v>
      </c>
      <c r="L8059" s="2">
        <v>11.267605633803001</v>
      </c>
      <c r="M8059" s="2">
        <v>2.8169014084509998</v>
      </c>
      <c r="N8059" s="15">
        <v>2.8169014084509998</v>
      </c>
    </row>
    <row r="8060" spans="4:14" x14ac:dyDescent="0.2">
      <c r="D8060" s="200"/>
      <c r="E8060" s="4" t="s">
        <v>67</v>
      </c>
      <c r="F8060" s="5"/>
      <c r="G8060" s="6">
        <v>108</v>
      </c>
      <c r="H8060" s="8">
        <v>68</v>
      </c>
      <c r="I8060" s="1">
        <v>20</v>
      </c>
      <c r="J8060" s="1">
        <v>3</v>
      </c>
      <c r="K8060" s="1">
        <v>52</v>
      </c>
      <c r="L8060" s="1">
        <v>19</v>
      </c>
      <c r="M8060" s="1">
        <v>1</v>
      </c>
      <c r="N8060" s="9">
        <v>2</v>
      </c>
    </row>
    <row r="8061" spans="4:14" x14ac:dyDescent="0.2">
      <c r="D8061" s="200"/>
      <c r="E8061" s="11"/>
      <c r="F8061" s="10"/>
      <c r="G8061" s="7">
        <v>100</v>
      </c>
      <c r="H8061" s="18">
        <v>62.962962962962997</v>
      </c>
      <c r="I8061" s="2">
        <v>18.518518518518999</v>
      </c>
      <c r="J8061" s="2">
        <v>2.7777777777780002</v>
      </c>
      <c r="K8061" s="2">
        <v>48.148148148148003</v>
      </c>
      <c r="L8061" s="25">
        <v>17.592592592593</v>
      </c>
      <c r="M8061" s="2">
        <v>0.92592592592599998</v>
      </c>
      <c r="N8061" s="15">
        <v>1.851851851852</v>
      </c>
    </row>
    <row r="8062" spans="4:14" x14ac:dyDescent="0.2">
      <c r="D8062" s="200"/>
      <c r="E8062" s="4" t="s">
        <v>68</v>
      </c>
      <c r="F8062" s="5"/>
      <c r="G8062" s="6">
        <v>39</v>
      </c>
      <c r="H8062" s="8">
        <v>21</v>
      </c>
      <c r="I8062" s="1">
        <v>8</v>
      </c>
      <c r="J8062" s="1">
        <v>2</v>
      </c>
      <c r="K8062" s="1">
        <v>20</v>
      </c>
      <c r="L8062" s="1">
        <v>5</v>
      </c>
      <c r="M8062" s="1">
        <v>0</v>
      </c>
      <c r="N8062" s="9">
        <v>0</v>
      </c>
    </row>
    <row r="8063" spans="4:14" x14ac:dyDescent="0.2">
      <c r="D8063" s="200"/>
      <c r="E8063" s="11"/>
      <c r="F8063" s="10"/>
      <c r="G8063" s="7">
        <v>100</v>
      </c>
      <c r="H8063" s="97">
        <v>53.846153846154003</v>
      </c>
      <c r="I8063" s="2">
        <v>20.512820512821001</v>
      </c>
      <c r="J8063" s="2">
        <v>5.1282051282049999</v>
      </c>
      <c r="K8063" s="25">
        <v>51.282051282051</v>
      </c>
      <c r="L8063" s="2">
        <v>12.820512820513001</v>
      </c>
      <c r="M8063" s="16">
        <v>0</v>
      </c>
      <c r="N8063" s="48">
        <v>0</v>
      </c>
    </row>
    <row r="8064" spans="4:14" x14ac:dyDescent="0.2">
      <c r="D8064" s="200"/>
      <c r="E8064" s="4" t="s">
        <v>69</v>
      </c>
      <c r="F8064" s="5"/>
      <c r="G8064" s="6">
        <v>29</v>
      </c>
      <c r="H8064" s="8">
        <v>22</v>
      </c>
      <c r="I8064" s="1">
        <v>4</v>
      </c>
      <c r="J8064" s="1">
        <v>1</v>
      </c>
      <c r="K8064" s="1">
        <v>15</v>
      </c>
      <c r="L8064" s="1">
        <v>6</v>
      </c>
      <c r="M8064" s="1">
        <v>0</v>
      </c>
      <c r="N8064" s="9">
        <v>0</v>
      </c>
    </row>
    <row r="8065" spans="2:14" x14ac:dyDescent="0.2">
      <c r="D8065" s="200"/>
      <c r="E8065" s="11"/>
      <c r="F8065" s="10"/>
      <c r="G8065" s="7">
        <v>100</v>
      </c>
      <c r="H8065" s="75">
        <v>75.862068965516997</v>
      </c>
      <c r="I8065" s="2">
        <v>13.793103448276</v>
      </c>
      <c r="J8065" s="2">
        <v>3.4482758620689999</v>
      </c>
      <c r="K8065" s="25">
        <v>51.724137931034001</v>
      </c>
      <c r="L8065" s="25">
        <v>20.689655172414</v>
      </c>
      <c r="M8065" s="16">
        <v>0</v>
      </c>
      <c r="N8065" s="48">
        <v>0</v>
      </c>
    </row>
    <row r="8066" spans="2:14" x14ac:dyDescent="0.2">
      <c r="D8066" s="199" t="s">
        <v>70</v>
      </c>
      <c r="E8066" s="22" t="s">
        <v>18</v>
      </c>
      <c r="F8066" s="21"/>
      <c r="G8066" s="19">
        <v>0</v>
      </c>
      <c r="H8066" s="27">
        <v>0</v>
      </c>
      <c r="I8066" s="3">
        <v>0</v>
      </c>
      <c r="J8066" s="3">
        <v>0</v>
      </c>
      <c r="K8066" s="3">
        <v>0</v>
      </c>
      <c r="L8066" s="3">
        <v>0</v>
      </c>
      <c r="M8066" s="3">
        <v>0</v>
      </c>
      <c r="N8066" s="26">
        <v>0</v>
      </c>
    </row>
    <row r="8067" spans="2:14" x14ac:dyDescent="0.2">
      <c r="D8067" s="201"/>
      <c r="E8067" s="45"/>
      <c r="F8067" s="51"/>
      <c r="G8067" s="119">
        <v>0</v>
      </c>
      <c r="H8067" s="136">
        <v>0</v>
      </c>
      <c r="I8067" s="83">
        <v>0</v>
      </c>
      <c r="J8067" s="62">
        <v>0</v>
      </c>
      <c r="K8067" s="83">
        <v>0</v>
      </c>
      <c r="L8067" s="83">
        <v>0</v>
      </c>
      <c r="M8067" s="62">
        <v>0</v>
      </c>
      <c r="N8067" s="116">
        <v>0</v>
      </c>
    </row>
    <row r="8069" spans="2:14" x14ac:dyDescent="0.2">
      <c r="B8069" s="40" t="str">
        <f xml:space="preserve"> HYPERLINK("#'目次'!B201", "[195]")</f>
        <v>[195]</v>
      </c>
      <c r="C8069" s="23" t="s">
        <v>325</v>
      </c>
    </row>
    <row r="8070" spans="2:14" x14ac:dyDescent="0.2">
      <c r="C8070" s="186" t="s">
        <v>326</v>
      </c>
    </row>
    <row r="8072" spans="2:14" x14ac:dyDescent="0.2">
      <c r="C8072" s="23" t="s">
        <v>73</v>
      </c>
    </row>
    <row r="8073" spans="2:14" ht="24" x14ac:dyDescent="0.2">
      <c r="D8073" s="195"/>
      <c r="E8073" s="196"/>
      <c r="F8073" s="196"/>
      <c r="G8073" s="37" t="s">
        <v>15</v>
      </c>
      <c r="H8073" s="33" t="s">
        <v>281</v>
      </c>
      <c r="I8073" s="13" t="s">
        <v>282</v>
      </c>
      <c r="J8073" s="13" t="s">
        <v>283</v>
      </c>
      <c r="K8073" s="13" t="s">
        <v>174</v>
      </c>
      <c r="L8073" s="13" t="s">
        <v>327</v>
      </c>
      <c r="M8073" s="13" t="s">
        <v>99</v>
      </c>
      <c r="N8073" s="38" t="s">
        <v>18</v>
      </c>
    </row>
    <row r="8074" spans="2:14" x14ac:dyDescent="0.2">
      <c r="D8074" s="197"/>
      <c r="E8074" s="198"/>
      <c r="F8074" s="198"/>
      <c r="G8074" s="35"/>
      <c r="H8074" s="39"/>
      <c r="I8074" s="14"/>
      <c r="J8074" s="14"/>
      <c r="K8074" s="14"/>
      <c r="L8074" s="14"/>
      <c r="M8074" s="14"/>
      <c r="N8074" s="34"/>
    </row>
    <row r="8075" spans="2:14" x14ac:dyDescent="0.2">
      <c r="D8075" s="78"/>
      <c r="E8075" s="79" t="s">
        <v>15</v>
      </c>
      <c r="F8075" s="66"/>
      <c r="G8075" s="36">
        <v>734</v>
      </c>
      <c r="H8075" s="17">
        <v>472</v>
      </c>
      <c r="I8075" s="17">
        <v>122</v>
      </c>
      <c r="J8075" s="17">
        <v>14</v>
      </c>
      <c r="K8075" s="17">
        <v>329</v>
      </c>
      <c r="L8075" s="17">
        <v>82</v>
      </c>
      <c r="M8075" s="17">
        <v>9</v>
      </c>
      <c r="N8075" s="47">
        <v>15</v>
      </c>
    </row>
    <row r="8076" spans="2:14" x14ac:dyDescent="0.2">
      <c r="D8076" s="45"/>
      <c r="E8076" s="51"/>
      <c r="F8076" s="67"/>
      <c r="G8076" s="7">
        <v>100</v>
      </c>
      <c r="H8076" s="2">
        <v>64.305177111717001</v>
      </c>
      <c r="I8076" s="2">
        <v>16.621253405994999</v>
      </c>
      <c r="J8076" s="2">
        <v>1.907356948229</v>
      </c>
      <c r="K8076" s="2">
        <v>44.822888283379001</v>
      </c>
      <c r="L8076" s="2">
        <v>11.171662125340999</v>
      </c>
      <c r="M8076" s="2">
        <v>1.2261580381470001</v>
      </c>
      <c r="N8076" s="15">
        <v>2.043596730245</v>
      </c>
    </row>
    <row r="8077" spans="2:14" x14ac:dyDescent="0.2">
      <c r="D8077" s="199" t="s">
        <v>74</v>
      </c>
      <c r="E8077" s="22" t="s">
        <v>75</v>
      </c>
      <c r="F8077" s="21"/>
      <c r="G8077" s="19">
        <v>348</v>
      </c>
      <c r="H8077" s="27">
        <v>224</v>
      </c>
      <c r="I8077" s="3">
        <v>56</v>
      </c>
      <c r="J8077" s="3">
        <v>7</v>
      </c>
      <c r="K8077" s="3">
        <v>156</v>
      </c>
      <c r="L8077" s="3">
        <v>44</v>
      </c>
      <c r="M8077" s="3">
        <v>2</v>
      </c>
      <c r="N8077" s="26">
        <v>10</v>
      </c>
    </row>
    <row r="8078" spans="2:14" x14ac:dyDescent="0.2">
      <c r="D8078" s="200"/>
      <c r="E8078" s="11"/>
      <c r="F8078" s="10"/>
      <c r="G8078" s="7">
        <v>100</v>
      </c>
      <c r="H8078" s="18">
        <v>64.367816091953998</v>
      </c>
      <c r="I8078" s="2">
        <v>16.091954022989</v>
      </c>
      <c r="J8078" s="2">
        <v>2.0114942528739999</v>
      </c>
      <c r="K8078" s="2">
        <v>44.827586206897003</v>
      </c>
      <c r="L8078" s="2">
        <v>12.64367816092</v>
      </c>
      <c r="M8078" s="2">
        <v>0.57471264367800001</v>
      </c>
      <c r="N8078" s="15">
        <v>2.8735632183909998</v>
      </c>
    </row>
    <row r="8079" spans="2:14" x14ac:dyDescent="0.2">
      <c r="D8079" s="200"/>
      <c r="E8079" s="4" t="s">
        <v>34</v>
      </c>
      <c r="F8079" s="5"/>
      <c r="G8079" s="6">
        <v>9</v>
      </c>
      <c r="H8079" s="8">
        <v>7</v>
      </c>
      <c r="I8079" s="1">
        <v>1</v>
      </c>
      <c r="J8079" s="1">
        <v>0</v>
      </c>
      <c r="K8079" s="1">
        <v>5</v>
      </c>
      <c r="L8079" s="1">
        <v>2</v>
      </c>
      <c r="M8079" s="1">
        <v>0</v>
      </c>
      <c r="N8079" s="9">
        <v>1</v>
      </c>
    </row>
    <row r="8080" spans="2:14" x14ac:dyDescent="0.2">
      <c r="D8080" s="200"/>
      <c r="E8080" s="11"/>
      <c r="F8080" s="10"/>
      <c r="G8080" s="7">
        <v>100</v>
      </c>
      <c r="H8080" s="75">
        <v>77.777777777777999</v>
      </c>
      <c r="I8080" s="30">
        <v>11.111111111111001</v>
      </c>
      <c r="J8080" s="16">
        <v>0</v>
      </c>
      <c r="K8080" s="41">
        <v>55.555555555555998</v>
      </c>
      <c r="L8080" s="41">
        <v>22.222222222222001</v>
      </c>
      <c r="M8080" s="16">
        <v>0</v>
      </c>
      <c r="N8080" s="85">
        <v>11.111111111111001</v>
      </c>
    </row>
    <row r="8081" spans="4:14" x14ac:dyDescent="0.2">
      <c r="D8081" s="200"/>
      <c r="E8081" s="4" t="s">
        <v>35</v>
      </c>
      <c r="F8081" s="5"/>
      <c r="G8081" s="6">
        <v>42</v>
      </c>
      <c r="H8081" s="8">
        <v>26</v>
      </c>
      <c r="I8081" s="1">
        <v>7</v>
      </c>
      <c r="J8081" s="1">
        <v>1</v>
      </c>
      <c r="K8081" s="1">
        <v>24</v>
      </c>
      <c r="L8081" s="1">
        <v>5</v>
      </c>
      <c r="M8081" s="1">
        <v>0</v>
      </c>
      <c r="N8081" s="9">
        <v>3</v>
      </c>
    </row>
    <row r="8082" spans="4:14" x14ac:dyDescent="0.2">
      <c r="D8082" s="200"/>
      <c r="E8082" s="11"/>
      <c r="F8082" s="10"/>
      <c r="G8082" s="7">
        <v>100</v>
      </c>
      <c r="H8082" s="18">
        <v>61.904761904761997</v>
      </c>
      <c r="I8082" s="2">
        <v>16.666666666666998</v>
      </c>
      <c r="J8082" s="2">
        <v>2.3809523809519999</v>
      </c>
      <c r="K8082" s="41">
        <v>57.142857142856997</v>
      </c>
      <c r="L8082" s="2">
        <v>11.904761904761999</v>
      </c>
      <c r="M8082" s="16">
        <v>0</v>
      </c>
      <c r="N8082" s="85">
        <v>7.1428571428570002</v>
      </c>
    </row>
    <row r="8083" spans="4:14" x14ac:dyDescent="0.2">
      <c r="D8083" s="200"/>
      <c r="E8083" s="4" t="s">
        <v>36</v>
      </c>
      <c r="F8083" s="5"/>
      <c r="G8083" s="6">
        <v>70</v>
      </c>
      <c r="H8083" s="8">
        <v>45</v>
      </c>
      <c r="I8083" s="1">
        <v>9</v>
      </c>
      <c r="J8083" s="1">
        <v>2</v>
      </c>
      <c r="K8083" s="1">
        <v>30</v>
      </c>
      <c r="L8083" s="1">
        <v>16</v>
      </c>
      <c r="M8083" s="1">
        <v>1</v>
      </c>
      <c r="N8083" s="9">
        <v>1</v>
      </c>
    </row>
    <row r="8084" spans="4:14" x14ac:dyDescent="0.2">
      <c r="D8084" s="200"/>
      <c r="E8084" s="11"/>
      <c r="F8084" s="10"/>
      <c r="G8084" s="7">
        <v>100</v>
      </c>
      <c r="H8084" s="18">
        <v>64.285714285713993</v>
      </c>
      <c r="I8084" s="2">
        <v>12.857142857143</v>
      </c>
      <c r="J8084" s="2">
        <v>2.8571428571430002</v>
      </c>
      <c r="K8084" s="2">
        <v>42.857142857143003</v>
      </c>
      <c r="L8084" s="41">
        <v>22.857142857143</v>
      </c>
      <c r="M8084" s="2">
        <v>1.4285714285710001</v>
      </c>
      <c r="N8084" s="15">
        <v>1.4285714285710001</v>
      </c>
    </row>
    <row r="8085" spans="4:14" x14ac:dyDescent="0.2">
      <c r="D8085" s="200"/>
      <c r="E8085" s="4" t="s">
        <v>37</v>
      </c>
      <c r="F8085" s="5"/>
      <c r="G8085" s="6">
        <v>76</v>
      </c>
      <c r="H8085" s="8">
        <v>44</v>
      </c>
      <c r="I8085" s="1">
        <v>12</v>
      </c>
      <c r="J8085" s="1">
        <v>1</v>
      </c>
      <c r="K8085" s="1">
        <v>40</v>
      </c>
      <c r="L8085" s="1">
        <v>8</v>
      </c>
      <c r="M8085" s="1">
        <v>0</v>
      </c>
      <c r="N8085" s="9">
        <v>2</v>
      </c>
    </row>
    <row r="8086" spans="4:14" x14ac:dyDescent="0.2">
      <c r="D8086" s="200"/>
      <c r="E8086" s="11"/>
      <c r="F8086" s="10"/>
      <c r="G8086" s="7">
        <v>100</v>
      </c>
      <c r="H8086" s="72">
        <v>57.894736842104997</v>
      </c>
      <c r="I8086" s="2">
        <v>15.789473684211</v>
      </c>
      <c r="J8086" s="2">
        <v>1.3157894736839999</v>
      </c>
      <c r="K8086" s="25">
        <v>52.631578947367998</v>
      </c>
      <c r="L8086" s="2">
        <v>10.526315789473999</v>
      </c>
      <c r="M8086" s="16">
        <v>0</v>
      </c>
      <c r="N8086" s="15">
        <v>2.6315789473679998</v>
      </c>
    </row>
    <row r="8087" spans="4:14" x14ac:dyDescent="0.2">
      <c r="D8087" s="200"/>
      <c r="E8087" s="4" t="s">
        <v>38</v>
      </c>
      <c r="F8087" s="5"/>
      <c r="G8087" s="6">
        <v>63</v>
      </c>
      <c r="H8087" s="8">
        <v>40</v>
      </c>
      <c r="I8087" s="1">
        <v>10</v>
      </c>
      <c r="J8087" s="1">
        <v>1</v>
      </c>
      <c r="K8087" s="1">
        <v>31</v>
      </c>
      <c r="L8087" s="1">
        <v>6</v>
      </c>
      <c r="M8087" s="1">
        <v>0</v>
      </c>
      <c r="N8087" s="9">
        <v>1</v>
      </c>
    </row>
    <row r="8088" spans="4:14" x14ac:dyDescent="0.2">
      <c r="D8088" s="200"/>
      <c r="E8088" s="11"/>
      <c r="F8088" s="10"/>
      <c r="G8088" s="7">
        <v>100</v>
      </c>
      <c r="H8088" s="18">
        <v>63.492063492062996</v>
      </c>
      <c r="I8088" s="2">
        <v>15.873015873016</v>
      </c>
      <c r="J8088" s="2">
        <v>1.587301587302</v>
      </c>
      <c r="K8088" s="2">
        <v>49.206349206349003</v>
      </c>
      <c r="L8088" s="2">
        <v>9.5238095238099998</v>
      </c>
      <c r="M8088" s="16">
        <v>0</v>
      </c>
      <c r="N8088" s="15">
        <v>1.587301587302</v>
      </c>
    </row>
    <row r="8089" spans="4:14" x14ac:dyDescent="0.2">
      <c r="D8089" s="200"/>
      <c r="E8089" s="4" t="s">
        <v>39</v>
      </c>
      <c r="F8089" s="5"/>
      <c r="G8089" s="6">
        <v>63</v>
      </c>
      <c r="H8089" s="8">
        <v>45</v>
      </c>
      <c r="I8089" s="1">
        <v>13</v>
      </c>
      <c r="J8089" s="1">
        <v>2</v>
      </c>
      <c r="K8089" s="1">
        <v>21</v>
      </c>
      <c r="L8089" s="1">
        <v>6</v>
      </c>
      <c r="M8089" s="1">
        <v>0</v>
      </c>
      <c r="N8089" s="9">
        <v>1</v>
      </c>
    </row>
    <row r="8090" spans="4:14" x14ac:dyDescent="0.2">
      <c r="D8090" s="200"/>
      <c r="E8090" s="11"/>
      <c r="F8090" s="10"/>
      <c r="G8090" s="7">
        <v>100</v>
      </c>
      <c r="H8090" s="70">
        <v>71.428571428571004</v>
      </c>
      <c r="I8090" s="2">
        <v>20.634920634920999</v>
      </c>
      <c r="J8090" s="2">
        <v>3.1746031746029999</v>
      </c>
      <c r="K8090" s="50">
        <v>33.333333333333002</v>
      </c>
      <c r="L8090" s="2">
        <v>9.5238095238099998</v>
      </c>
      <c r="M8090" s="16">
        <v>0</v>
      </c>
      <c r="N8090" s="15">
        <v>1.587301587302</v>
      </c>
    </row>
    <row r="8091" spans="4:14" x14ac:dyDescent="0.2">
      <c r="D8091" s="200"/>
      <c r="E8091" s="4" t="s">
        <v>40</v>
      </c>
      <c r="F8091" s="5"/>
      <c r="G8091" s="6">
        <v>25</v>
      </c>
      <c r="H8091" s="8">
        <v>17</v>
      </c>
      <c r="I8091" s="1">
        <v>4</v>
      </c>
      <c r="J8091" s="1">
        <v>0</v>
      </c>
      <c r="K8091" s="1">
        <v>5</v>
      </c>
      <c r="L8091" s="1">
        <v>1</v>
      </c>
      <c r="M8091" s="1">
        <v>1</v>
      </c>
      <c r="N8091" s="9">
        <v>1</v>
      </c>
    </row>
    <row r="8092" spans="4:14" x14ac:dyDescent="0.2">
      <c r="D8092" s="200"/>
      <c r="E8092" s="11"/>
      <c r="F8092" s="10"/>
      <c r="G8092" s="7">
        <v>100</v>
      </c>
      <c r="H8092" s="18">
        <v>68</v>
      </c>
      <c r="I8092" s="2">
        <v>16</v>
      </c>
      <c r="J8092" s="16">
        <v>0</v>
      </c>
      <c r="K8092" s="50">
        <v>20</v>
      </c>
      <c r="L8092" s="30">
        <v>4</v>
      </c>
      <c r="M8092" s="2">
        <v>4</v>
      </c>
      <c r="N8092" s="15">
        <v>4</v>
      </c>
    </row>
    <row r="8093" spans="4:14" x14ac:dyDescent="0.2">
      <c r="D8093" s="199" t="s">
        <v>76</v>
      </c>
      <c r="E8093" s="22" t="s">
        <v>77</v>
      </c>
      <c r="F8093" s="21"/>
      <c r="G8093" s="19">
        <v>386</v>
      </c>
      <c r="H8093" s="27">
        <v>248</v>
      </c>
      <c r="I8093" s="3">
        <v>66</v>
      </c>
      <c r="J8093" s="3">
        <v>7</v>
      </c>
      <c r="K8093" s="3">
        <v>173</v>
      </c>
      <c r="L8093" s="3">
        <v>38</v>
      </c>
      <c r="M8093" s="3">
        <v>7</v>
      </c>
      <c r="N8093" s="26">
        <v>5</v>
      </c>
    </row>
    <row r="8094" spans="4:14" x14ac:dyDescent="0.2">
      <c r="D8094" s="200"/>
      <c r="E8094" s="11"/>
      <c r="F8094" s="10"/>
      <c r="G8094" s="7">
        <v>100</v>
      </c>
      <c r="H8094" s="18">
        <v>64.248704663211996</v>
      </c>
      <c r="I8094" s="2">
        <v>17.098445595855001</v>
      </c>
      <c r="J8094" s="2">
        <v>1.813471502591</v>
      </c>
      <c r="K8094" s="2">
        <v>44.818652849740999</v>
      </c>
      <c r="L8094" s="2">
        <v>9.8445595854920001</v>
      </c>
      <c r="M8094" s="2">
        <v>1.813471502591</v>
      </c>
      <c r="N8094" s="15">
        <v>1.2953367875649999</v>
      </c>
    </row>
    <row r="8095" spans="4:14" x14ac:dyDescent="0.2">
      <c r="D8095" s="200"/>
      <c r="E8095" s="4" t="s">
        <v>34</v>
      </c>
      <c r="F8095" s="5"/>
      <c r="G8095" s="6">
        <v>10</v>
      </c>
      <c r="H8095" s="8">
        <v>3</v>
      </c>
      <c r="I8095" s="1">
        <v>1</v>
      </c>
      <c r="J8095" s="1">
        <v>1</v>
      </c>
      <c r="K8095" s="1">
        <v>2</v>
      </c>
      <c r="L8095" s="1">
        <v>1</v>
      </c>
      <c r="M8095" s="1">
        <v>0</v>
      </c>
      <c r="N8095" s="9">
        <v>2</v>
      </c>
    </row>
    <row r="8096" spans="4:14" x14ac:dyDescent="0.2">
      <c r="D8096" s="200"/>
      <c r="E8096" s="11"/>
      <c r="F8096" s="10"/>
      <c r="G8096" s="7">
        <v>100</v>
      </c>
      <c r="H8096" s="97">
        <v>30</v>
      </c>
      <c r="I8096" s="30">
        <v>10</v>
      </c>
      <c r="J8096" s="25">
        <v>10</v>
      </c>
      <c r="K8096" s="50">
        <v>20</v>
      </c>
      <c r="L8096" s="2">
        <v>10</v>
      </c>
      <c r="M8096" s="16">
        <v>0</v>
      </c>
      <c r="N8096" s="102">
        <v>20</v>
      </c>
    </row>
    <row r="8097" spans="2:14" x14ac:dyDescent="0.2">
      <c r="D8097" s="200"/>
      <c r="E8097" s="4" t="s">
        <v>35</v>
      </c>
      <c r="F8097" s="5"/>
      <c r="G8097" s="6">
        <v>55</v>
      </c>
      <c r="H8097" s="8">
        <v>40</v>
      </c>
      <c r="I8097" s="1">
        <v>11</v>
      </c>
      <c r="J8097" s="1">
        <v>1</v>
      </c>
      <c r="K8097" s="1">
        <v>25</v>
      </c>
      <c r="L8097" s="1">
        <v>5</v>
      </c>
      <c r="M8097" s="1">
        <v>1</v>
      </c>
      <c r="N8097" s="9">
        <v>0</v>
      </c>
    </row>
    <row r="8098" spans="2:14" x14ac:dyDescent="0.2">
      <c r="D8098" s="200"/>
      <c r="E8098" s="11"/>
      <c r="F8098" s="10"/>
      <c r="G8098" s="7">
        <v>100</v>
      </c>
      <c r="H8098" s="70">
        <v>72.727272727273004</v>
      </c>
      <c r="I8098" s="2">
        <v>20</v>
      </c>
      <c r="J8098" s="2">
        <v>1.818181818182</v>
      </c>
      <c r="K8098" s="2">
        <v>45.454545454544999</v>
      </c>
      <c r="L8098" s="2">
        <v>9.0909090909089993</v>
      </c>
      <c r="M8098" s="2">
        <v>1.818181818182</v>
      </c>
      <c r="N8098" s="48">
        <v>0</v>
      </c>
    </row>
    <row r="8099" spans="2:14" x14ac:dyDescent="0.2">
      <c r="D8099" s="200"/>
      <c r="E8099" s="4" t="s">
        <v>36</v>
      </c>
      <c r="F8099" s="5"/>
      <c r="G8099" s="6">
        <v>72</v>
      </c>
      <c r="H8099" s="8">
        <v>41</v>
      </c>
      <c r="I8099" s="1">
        <v>11</v>
      </c>
      <c r="J8099" s="1">
        <v>1</v>
      </c>
      <c r="K8099" s="1">
        <v>41</v>
      </c>
      <c r="L8099" s="1">
        <v>13</v>
      </c>
      <c r="M8099" s="1">
        <v>0</v>
      </c>
      <c r="N8099" s="9">
        <v>1</v>
      </c>
    </row>
    <row r="8100" spans="2:14" x14ac:dyDescent="0.2">
      <c r="D8100" s="200"/>
      <c r="E8100" s="11"/>
      <c r="F8100" s="10"/>
      <c r="G8100" s="7">
        <v>100</v>
      </c>
      <c r="H8100" s="72">
        <v>56.944444444444002</v>
      </c>
      <c r="I8100" s="2">
        <v>15.277777777778001</v>
      </c>
      <c r="J8100" s="2">
        <v>1.3888888888890001</v>
      </c>
      <c r="K8100" s="41">
        <v>56.944444444444002</v>
      </c>
      <c r="L8100" s="25">
        <v>18.055555555556001</v>
      </c>
      <c r="M8100" s="16">
        <v>0</v>
      </c>
      <c r="N8100" s="15">
        <v>1.3888888888890001</v>
      </c>
    </row>
    <row r="8101" spans="2:14" x14ac:dyDescent="0.2">
      <c r="D8101" s="200"/>
      <c r="E8101" s="4" t="s">
        <v>37</v>
      </c>
      <c r="F8101" s="5"/>
      <c r="G8101" s="6">
        <v>88</v>
      </c>
      <c r="H8101" s="8">
        <v>61</v>
      </c>
      <c r="I8101" s="1">
        <v>14</v>
      </c>
      <c r="J8101" s="1">
        <v>1</v>
      </c>
      <c r="K8101" s="1">
        <v>44</v>
      </c>
      <c r="L8101" s="1">
        <v>9</v>
      </c>
      <c r="M8101" s="1">
        <v>0</v>
      </c>
      <c r="N8101" s="9">
        <v>1</v>
      </c>
    </row>
    <row r="8102" spans="2:14" x14ac:dyDescent="0.2">
      <c r="D8102" s="200"/>
      <c r="E8102" s="11"/>
      <c r="F8102" s="10"/>
      <c r="G8102" s="7">
        <v>100</v>
      </c>
      <c r="H8102" s="70">
        <v>69.318181818181998</v>
      </c>
      <c r="I8102" s="2">
        <v>15.909090909091001</v>
      </c>
      <c r="J8102" s="2">
        <v>1.136363636364</v>
      </c>
      <c r="K8102" s="25">
        <v>50</v>
      </c>
      <c r="L8102" s="2">
        <v>10.227272727273</v>
      </c>
      <c r="M8102" s="16">
        <v>0</v>
      </c>
      <c r="N8102" s="15">
        <v>1.136363636364</v>
      </c>
    </row>
    <row r="8103" spans="2:14" x14ac:dyDescent="0.2">
      <c r="D8103" s="200"/>
      <c r="E8103" s="4" t="s">
        <v>38</v>
      </c>
      <c r="F8103" s="5"/>
      <c r="G8103" s="6">
        <v>66</v>
      </c>
      <c r="H8103" s="8">
        <v>38</v>
      </c>
      <c r="I8103" s="1">
        <v>16</v>
      </c>
      <c r="J8103" s="1">
        <v>1</v>
      </c>
      <c r="K8103" s="1">
        <v>35</v>
      </c>
      <c r="L8103" s="1">
        <v>9</v>
      </c>
      <c r="M8103" s="1">
        <v>4</v>
      </c>
      <c r="N8103" s="9">
        <v>0</v>
      </c>
    </row>
    <row r="8104" spans="2:14" x14ac:dyDescent="0.2">
      <c r="D8104" s="200"/>
      <c r="E8104" s="11"/>
      <c r="F8104" s="10"/>
      <c r="G8104" s="7">
        <v>100</v>
      </c>
      <c r="H8104" s="72">
        <v>57.575757575757997</v>
      </c>
      <c r="I8104" s="25">
        <v>24.242424242424001</v>
      </c>
      <c r="J8104" s="2">
        <v>1.5151515151520001</v>
      </c>
      <c r="K8104" s="25">
        <v>53.030303030303003</v>
      </c>
      <c r="L8104" s="2">
        <v>13.636363636364001</v>
      </c>
      <c r="M8104" s="2">
        <v>6.0606060606060002</v>
      </c>
      <c r="N8104" s="48">
        <v>0</v>
      </c>
    </row>
    <row r="8105" spans="2:14" x14ac:dyDescent="0.2">
      <c r="D8105" s="200"/>
      <c r="E8105" s="4" t="s">
        <v>39</v>
      </c>
      <c r="F8105" s="5"/>
      <c r="G8105" s="6">
        <v>64</v>
      </c>
      <c r="H8105" s="8">
        <v>40</v>
      </c>
      <c r="I8105" s="1">
        <v>12</v>
      </c>
      <c r="J8105" s="1">
        <v>0</v>
      </c>
      <c r="K8105" s="1">
        <v>21</v>
      </c>
      <c r="L8105" s="1">
        <v>1</v>
      </c>
      <c r="M8105" s="1">
        <v>2</v>
      </c>
      <c r="N8105" s="9">
        <v>1</v>
      </c>
    </row>
    <row r="8106" spans="2:14" x14ac:dyDescent="0.2">
      <c r="D8106" s="200"/>
      <c r="E8106" s="11"/>
      <c r="F8106" s="10"/>
      <c r="G8106" s="7">
        <v>100</v>
      </c>
      <c r="H8106" s="18">
        <v>62.5</v>
      </c>
      <c r="I8106" s="2">
        <v>18.75</v>
      </c>
      <c r="J8106" s="16">
        <v>0</v>
      </c>
      <c r="K8106" s="50">
        <v>32.8125</v>
      </c>
      <c r="L8106" s="30">
        <v>1.5625</v>
      </c>
      <c r="M8106" s="2">
        <v>3.125</v>
      </c>
      <c r="N8106" s="15">
        <v>1.5625</v>
      </c>
    </row>
    <row r="8107" spans="2:14" x14ac:dyDescent="0.2">
      <c r="D8107" s="200"/>
      <c r="E8107" s="4" t="s">
        <v>40</v>
      </c>
      <c r="F8107" s="5"/>
      <c r="G8107" s="6">
        <v>31</v>
      </c>
      <c r="H8107" s="8">
        <v>25</v>
      </c>
      <c r="I8107" s="1">
        <v>1</v>
      </c>
      <c r="J8107" s="1">
        <v>2</v>
      </c>
      <c r="K8107" s="1">
        <v>5</v>
      </c>
      <c r="L8107" s="1">
        <v>0</v>
      </c>
      <c r="M8107" s="1">
        <v>0</v>
      </c>
      <c r="N8107" s="9">
        <v>0</v>
      </c>
    </row>
    <row r="8108" spans="2:14" x14ac:dyDescent="0.2">
      <c r="D8108" s="201"/>
      <c r="E8108" s="45"/>
      <c r="F8108" s="51"/>
      <c r="G8108" s="81">
        <v>100</v>
      </c>
      <c r="H8108" s="158">
        <v>80.645161290323003</v>
      </c>
      <c r="I8108" s="108">
        <v>3.2258064516129998</v>
      </c>
      <c r="J8108" s="64">
        <v>6.4516129032259997</v>
      </c>
      <c r="K8108" s="108">
        <v>16.129032258064999</v>
      </c>
      <c r="L8108" s="83">
        <v>0</v>
      </c>
      <c r="M8108" s="62">
        <v>0</v>
      </c>
      <c r="N8108" s="116">
        <v>0</v>
      </c>
    </row>
    <row r="8110" spans="2:14" x14ac:dyDescent="0.2">
      <c r="B8110" s="40" t="str">
        <f xml:space="preserve"> HYPERLINK("#'目次'!B202", "[196]")</f>
        <v>[196]</v>
      </c>
      <c r="C8110" s="23" t="s">
        <v>325</v>
      </c>
    </row>
    <row r="8111" spans="2:14" x14ac:dyDescent="0.2">
      <c r="C8111" s="186" t="s">
        <v>326</v>
      </c>
    </row>
    <row r="8113" spans="3:14" x14ac:dyDescent="0.2">
      <c r="C8113" s="23" t="s">
        <v>80</v>
      </c>
    </row>
    <row r="8114" spans="3:14" ht="24" x14ac:dyDescent="0.2">
      <c r="E8114" s="195"/>
      <c r="F8114" s="196"/>
      <c r="G8114" s="37" t="s">
        <v>15</v>
      </c>
      <c r="H8114" s="33" t="s">
        <v>281</v>
      </c>
      <c r="I8114" s="13" t="s">
        <v>282</v>
      </c>
      <c r="J8114" s="13" t="s">
        <v>283</v>
      </c>
      <c r="K8114" s="13" t="s">
        <v>174</v>
      </c>
      <c r="L8114" s="13" t="s">
        <v>327</v>
      </c>
      <c r="M8114" s="13" t="s">
        <v>99</v>
      </c>
      <c r="N8114" s="38" t="s">
        <v>18</v>
      </c>
    </row>
    <row r="8115" spans="3:14" x14ac:dyDescent="0.2">
      <c r="E8115" s="197"/>
      <c r="F8115" s="198"/>
      <c r="G8115" s="35"/>
      <c r="H8115" s="39"/>
      <c r="I8115" s="14"/>
      <c r="J8115" s="14"/>
      <c r="K8115" s="14"/>
      <c r="L8115" s="14"/>
      <c r="M8115" s="14"/>
      <c r="N8115" s="34"/>
    </row>
    <row r="8116" spans="3:14" x14ac:dyDescent="0.2">
      <c r="E8116" s="120" t="s">
        <v>15</v>
      </c>
      <c r="F8116" s="66"/>
      <c r="G8116" s="36">
        <v>734</v>
      </c>
      <c r="H8116" s="17">
        <v>472</v>
      </c>
      <c r="I8116" s="17">
        <v>122</v>
      </c>
      <c r="J8116" s="17">
        <v>14</v>
      </c>
      <c r="K8116" s="17">
        <v>329</v>
      </c>
      <c r="L8116" s="17">
        <v>82</v>
      </c>
      <c r="M8116" s="17">
        <v>9</v>
      </c>
      <c r="N8116" s="47">
        <v>15</v>
      </c>
    </row>
    <row r="8117" spans="3:14" x14ac:dyDescent="0.2">
      <c r="E8117" s="45"/>
      <c r="F8117" s="67"/>
      <c r="G8117" s="7">
        <v>100</v>
      </c>
      <c r="H8117" s="2">
        <v>64.305177111717001</v>
      </c>
      <c r="I8117" s="2">
        <v>16.621253405994999</v>
      </c>
      <c r="J8117" s="2">
        <v>1.907356948229</v>
      </c>
      <c r="K8117" s="2">
        <v>44.822888283379001</v>
      </c>
      <c r="L8117" s="2">
        <v>11.171662125340999</v>
      </c>
      <c r="M8117" s="2">
        <v>1.2261580381470001</v>
      </c>
      <c r="N8117" s="15">
        <v>2.043596730245</v>
      </c>
    </row>
    <row r="8118" spans="3:14" x14ac:dyDescent="0.2">
      <c r="E8118" s="4" t="s">
        <v>81</v>
      </c>
      <c r="F8118" s="5"/>
      <c r="G8118" s="19">
        <v>30</v>
      </c>
      <c r="H8118" s="27">
        <v>21</v>
      </c>
      <c r="I8118" s="3">
        <v>5</v>
      </c>
      <c r="J8118" s="3">
        <v>0</v>
      </c>
      <c r="K8118" s="3">
        <v>14</v>
      </c>
      <c r="L8118" s="3">
        <v>3</v>
      </c>
      <c r="M8118" s="3">
        <v>0</v>
      </c>
      <c r="N8118" s="26">
        <v>0</v>
      </c>
    </row>
    <row r="8119" spans="3:14" x14ac:dyDescent="0.2">
      <c r="E8119" s="11"/>
      <c r="F8119" s="10"/>
      <c r="G8119" s="7">
        <v>100</v>
      </c>
      <c r="H8119" s="70">
        <v>70</v>
      </c>
      <c r="I8119" s="2">
        <v>16.666666666666998</v>
      </c>
      <c r="J8119" s="16">
        <v>0</v>
      </c>
      <c r="K8119" s="2">
        <v>46.666666666666998</v>
      </c>
      <c r="L8119" s="2">
        <v>10</v>
      </c>
      <c r="M8119" s="16">
        <v>0</v>
      </c>
      <c r="N8119" s="48">
        <v>0</v>
      </c>
    </row>
    <row r="8120" spans="3:14" x14ac:dyDescent="0.2">
      <c r="E8120" s="4" t="s">
        <v>82</v>
      </c>
      <c r="F8120" s="5"/>
      <c r="G8120" s="6">
        <v>47</v>
      </c>
      <c r="H8120" s="8">
        <v>29</v>
      </c>
      <c r="I8120" s="1">
        <v>10</v>
      </c>
      <c r="J8120" s="1">
        <v>0</v>
      </c>
      <c r="K8120" s="1">
        <v>27</v>
      </c>
      <c r="L8120" s="1">
        <v>3</v>
      </c>
      <c r="M8120" s="1">
        <v>0</v>
      </c>
      <c r="N8120" s="9">
        <v>0</v>
      </c>
    </row>
    <row r="8121" spans="3:14" x14ac:dyDescent="0.2">
      <c r="E8121" s="11"/>
      <c r="F8121" s="10"/>
      <c r="G8121" s="7">
        <v>100</v>
      </c>
      <c r="H8121" s="18">
        <v>61.702127659574003</v>
      </c>
      <c r="I8121" s="2">
        <v>21.276595744681</v>
      </c>
      <c r="J8121" s="16">
        <v>0</v>
      </c>
      <c r="K8121" s="41">
        <v>57.446808510638</v>
      </c>
      <c r="L8121" s="2">
        <v>6.3829787234040003</v>
      </c>
      <c r="M8121" s="16">
        <v>0</v>
      </c>
      <c r="N8121" s="48">
        <v>0</v>
      </c>
    </row>
    <row r="8122" spans="3:14" x14ac:dyDescent="0.2">
      <c r="E8122" s="4" t="s">
        <v>83</v>
      </c>
      <c r="F8122" s="5"/>
      <c r="G8122" s="6">
        <v>296</v>
      </c>
      <c r="H8122" s="8">
        <v>191</v>
      </c>
      <c r="I8122" s="1">
        <v>50</v>
      </c>
      <c r="J8122" s="1">
        <v>4</v>
      </c>
      <c r="K8122" s="1">
        <v>144</v>
      </c>
      <c r="L8122" s="1">
        <v>35</v>
      </c>
      <c r="M8122" s="1">
        <v>2</v>
      </c>
      <c r="N8122" s="9">
        <v>9</v>
      </c>
    </row>
    <row r="8123" spans="3:14" x14ac:dyDescent="0.2">
      <c r="E8123" s="11"/>
      <c r="F8123" s="10"/>
      <c r="G8123" s="7">
        <v>100</v>
      </c>
      <c r="H8123" s="18">
        <v>64.527027027027003</v>
      </c>
      <c r="I8123" s="2">
        <v>16.891891891892001</v>
      </c>
      <c r="J8123" s="2">
        <v>1.351351351351</v>
      </c>
      <c r="K8123" s="2">
        <v>48.648648648649001</v>
      </c>
      <c r="L8123" s="2">
        <v>11.824324324323999</v>
      </c>
      <c r="M8123" s="2">
        <v>0.67567567567599995</v>
      </c>
      <c r="N8123" s="15">
        <v>3.040540540541</v>
      </c>
    </row>
    <row r="8124" spans="3:14" x14ac:dyDescent="0.2">
      <c r="E8124" s="4" t="s">
        <v>84</v>
      </c>
      <c r="F8124" s="5"/>
      <c r="G8124" s="6">
        <v>19</v>
      </c>
      <c r="H8124" s="8">
        <v>10</v>
      </c>
      <c r="I8124" s="1">
        <v>2</v>
      </c>
      <c r="J8124" s="1">
        <v>0</v>
      </c>
      <c r="K8124" s="1">
        <v>10</v>
      </c>
      <c r="L8124" s="1">
        <v>1</v>
      </c>
      <c r="M8124" s="1">
        <v>1</v>
      </c>
      <c r="N8124" s="9">
        <v>2</v>
      </c>
    </row>
    <row r="8125" spans="3:14" x14ac:dyDescent="0.2">
      <c r="E8125" s="11"/>
      <c r="F8125" s="10"/>
      <c r="G8125" s="7">
        <v>100</v>
      </c>
      <c r="H8125" s="97">
        <v>52.631578947367998</v>
      </c>
      <c r="I8125" s="30">
        <v>10.526315789473999</v>
      </c>
      <c r="J8125" s="16">
        <v>0</v>
      </c>
      <c r="K8125" s="25">
        <v>52.631578947367998</v>
      </c>
      <c r="L8125" s="30">
        <v>5.2631578947369997</v>
      </c>
      <c r="M8125" s="2">
        <v>5.2631578947369997</v>
      </c>
      <c r="N8125" s="85">
        <v>10.526315789473999</v>
      </c>
    </row>
    <row r="8126" spans="3:14" x14ac:dyDescent="0.2">
      <c r="E8126" s="4" t="s">
        <v>85</v>
      </c>
      <c r="F8126" s="5"/>
      <c r="G8126" s="6">
        <v>83</v>
      </c>
      <c r="H8126" s="8">
        <v>56</v>
      </c>
      <c r="I8126" s="1">
        <v>12</v>
      </c>
      <c r="J8126" s="1">
        <v>3</v>
      </c>
      <c r="K8126" s="1">
        <v>29</v>
      </c>
      <c r="L8126" s="1">
        <v>10</v>
      </c>
      <c r="M8126" s="1">
        <v>1</v>
      </c>
      <c r="N8126" s="9">
        <v>1</v>
      </c>
    </row>
    <row r="8127" spans="3:14" x14ac:dyDescent="0.2">
      <c r="E8127" s="11"/>
      <c r="F8127" s="10"/>
      <c r="G8127" s="7">
        <v>100</v>
      </c>
      <c r="H8127" s="18">
        <v>67.469879518072005</v>
      </c>
      <c r="I8127" s="2">
        <v>14.457831325300999</v>
      </c>
      <c r="J8127" s="2">
        <v>3.6144578313250002</v>
      </c>
      <c r="K8127" s="30">
        <v>34.939759036144999</v>
      </c>
      <c r="L8127" s="2">
        <v>12.048192771084</v>
      </c>
      <c r="M8127" s="2">
        <v>1.204819277108</v>
      </c>
      <c r="N8127" s="15">
        <v>1.204819277108</v>
      </c>
    </row>
    <row r="8128" spans="3:14" x14ac:dyDescent="0.2">
      <c r="E8128" s="4" t="s">
        <v>86</v>
      </c>
      <c r="F8128" s="5"/>
      <c r="G8128" s="6">
        <v>120</v>
      </c>
      <c r="H8128" s="8">
        <v>77</v>
      </c>
      <c r="I8128" s="1">
        <v>26</v>
      </c>
      <c r="J8128" s="1">
        <v>2</v>
      </c>
      <c r="K8128" s="1">
        <v>42</v>
      </c>
      <c r="L8128" s="1">
        <v>14</v>
      </c>
      <c r="M8128" s="1">
        <v>4</v>
      </c>
      <c r="N8128" s="9">
        <v>2</v>
      </c>
    </row>
    <row r="8129" spans="2:14" x14ac:dyDescent="0.2">
      <c r="E8129" s="11"/>
      <c r="F8129" s="10"/>
      <c r="G8129" s="7">
        <v>100</v>
      </c>
      <c r="H8129" s="18">
        <v>64.166666666666998</v>
      </c>
      <c r="I8129" s="25">
        <v>21.666666666666998</v>
      </c>
      <c r="J8129" s="2">
        <v>1.666666666667</v>
      </c>
      <c r="K8129" s="30">
        <v>35</v>
      </c>
      <c r="L8129" s="2">
        <v>11.666666666667</v>
      </c>
      <c r="M8129" s="2">
        <v>3.333333333333</v>
      </c>
      <c r="N8129" s="15">
        <v>1.666666666667</v>
      </c>
    </row>
    <row r="8130" spans="2:14" x14ac:dyDescent="0.2">
      <c r="E8130" s="4" t="s">
        <v>87</v>
      </c>
      <c r="F8130" s="5"/>
      <c r="G8130" s="6">
        <v>46</v>
      </c>
      <c r="H8130" s="8">
        <v>33</v>
      </c>
      <c r="I8130" s="1">
        <v>6</v>
      </c>
      <c r="J8130" s="1">
        <v>1</v>
      </c>
      <c r="K8130" s="1">
        <v>25</v>
      </c>
      <c r="L8130" s="1">
        <v>4</v>
      </c>
      <c r="M8130" s="1">
        <v>1</v>
      </c>
      <c r="N8130" s="9">
        <v>0</v>
      </c>
    </row>
    <row r="8131" spans="2:14" x14ac:dyDescent="0.2">
      <c r="E8131" s="11"/>
      <c r="F8131" s="10"/>
      <c r="G8131" s="7">
        <v>100</v>
      </c>
      <c r="H8131" s="70">
        <v>71.739130434782993</v>
      </c>
      <c r="I8131" s="2">
        <v>13.04347826087</v>
      </c>
      <c r="J8131" s="2">
        <v>2.1739130434780001</v>
      </c>
      <c r="K8131" s="25">
        <v>54.347826086956999</v>
      </c>
      <c r="L8131" s="2">
        <v>8.6956521739130004</v>
      </c>
      <c r="M8131" s="2">
        <v>2.1739130434780001</v>
      </c>
      <c r="N8131" s="48">
        <v>0</v>
      </c>
    </row>
    <row r="8132" spans="2:14" x14ac:dyDescent="0.2">
      <c r="E8132" s="4" t="s">
        <v>88</v>
      </c>
      <c r="F8132" s="5"/>
      <c r="G8132" s="6">
        <v>23</v>
      </c>
      <c r="H8132" s="8">
        <v>15</v>
      </c>
      <c r="I8132" s="1">
        <v>3</v>
      </c>
      <c r="J8132" s="1">
        <v>2</v>
      </c>
      <c r="K8132" s="1">
        <v>9</v>
      </c>
      <c r="L8132" s="1">
        <v>1</v>
      </c>
      <c r="M8132" s="1">
        <v>0</v>
      </c>
      <c r="N8132" s="9">
        <v>0</v>
      </c>
    </row>
    <row r="8133" spans="2:14" x14ac:dyDescent="0.2">
      <c r="E8133" s="11"/>
      <c r="F8133" s="10"/>
      <c r="G8133" s="7">
        <v>100</v>
      </c>
      <c r="H8133" s="18">
        <v>65.217391304347998</v>
      </c>
      <c r="I8133" s="2">
        <v>13.04347826087</v>
      </c>
      <c r="J8133" s="25">
        <v>8.6956521739130004</v>
      </c>
      <c r="K8133" s="30">
        <v>39.130434782609001</v>
      </c>
      <c r="L8133" s="30">
        <v>4.3478260869570002</v>
      </c>
      <c r="M8133" s="16">
        <v>0</v>
      </c>
      <c r="N8133" s="48">
        <v>0</v>
      </c>
    </row>
    <row r="8134" spans="2:14" x14ac:dyDescent="0.2">
      <c r="E8134" s="4" t="s">
        <v>89</v>
      </c>
      <c r="F8134" s="5"/>
      <c r="G8134" s="6">
        <v>37</v>
      </c>
      <c r="H8134" s="8">
        <v>23</v>
      </c>
      <c r="I8134" s="1">
        <v>3</v>
      </c>
      <c r="J8134" s="1">
        <v>1</v>
      </c>
      <c r="K8134" s="1">
        <v>16</v>
      </c>
      <c r="L8134" s="1">
        <v>6</v>
      </c>
      <c r="M8134" s="1">
        <v>0</v>
      </c>
      <c r="N8134" s="9">
        <v>0</v>
      </c>
    </row>
    <row r="8135" spans="2:14" x14ac:dyDescent="0.2">
      <c r="E8135" s="11"/>
      <c r="F8135" s="10"/>
      <c r="G8135" s="7">
        <v>100</v>
      </c>
      <c r="H8135" s="18">
        <v>62.162162162161998</v>
      </c>
      <c r="I8135" s="30">
        <v>8.1081081081080004</v>
      </c>
      <c r="J8135" s="2">
        <v>2.7027027027030002</v>
      </c>
      <c r="K8135" s="2">
        <v>43.243243243243001</v>
      </c>
      <c r="L8135" s="25">
        <v>16.216216216216001</v>
      </c>
      <c r="M8135" s="16">
        <v>0</v>
      </c>
      <c r="N8135" s="48">
        <v>0</v>
      </c>
    </row>
    <row r="8136" spans="2:14" x14ac:dyDescent="0.2">
      <c r="E8136" s="4" t="s">
        <v>90</v>
      </c>
      <c r="F8136" s="5"/>
      <c r="G8136" s="6">
        <v>28</v>
      </c>
      <c r="H8136" s="8">
        <v>17</v>
      </c>
      <c r="I8136" s="1">
        <v>4</v>
      </c>
      <c r="J8136" s="1">
        <v>0</v>
      </c>
      <c r="K8136" s="1">
        <v>9</v>
      </c>
      <c r="L8136" s="1">
        <v>5</v>
      </c>
      <c r="M8136" s="1">
        <v>0</v>
      </c>
      <c r="N8136" s="9">
        <v>1</v>
      </c>
    </row>
    <row r="8137" spans="2:14" x14ac:dyDescent="0.2">
      <c r="E8137" s="11"/>
      <c r="F8137" s="10"/>
      <c r="G8137" s="7">
        <v>100</v>
      </c>
      <c r="H8137" s="18">
        <v>60.714285714286</v>
      </c>
      <c r="I8137" s="2">
        <v>14.285714285714</v>
      </c>
      <c r="J8137" s="16">
        <v>0</v>
      </c>
      <c r="K8137" s="50">
        <v>32.142857142856997</v>
      </c>
      <c r="L8137" s="25">
        <v>17.857142857143</v>
      </c>
      <c r="M8137" s="16">
        <v>0</v>
      </c>
      <c r="N8137" s="15">
        <v>3.5714285714290002</v>
      </c>
    </row>
    <row r="8138" spans="2:14" x14ac:dyDescent="0.2">
      <c r="E8138" s="4" t="s">
        <v>91</v>
      </c>
      <c r="F8138" s="5"/>
      <c r="G8138" s="6">
        <v>5</v>
      </c>
      <c r="H8138" s="8">
        <v>0</v>
      </c>
      <c r="I8138" s="1">
        <v>1</v>
      </c>
      <c r="J8138" s="1">
        <v>1</v>
      </c>
      <c r="K8138" s="1">
        <v>4</v>
      </c>
      <c r="L8138" s="1">
        <v>0</v>
      </c>
      <c r="M8138" s="1">
        <v>0</v>
      </c>
      <c r="N8138" s="9">
        <v>0</v>
      </c>
    </row>
    <row r="8139" spans="2:14" x14ac:dyDescent="0.2">
      <c r="E8139" s="45"/>
      <c r="F8139" s="51"/>
      <c r="G8139" s="81">
        <v>100</v>
      </c>
      <c r="H8139" s="136">
        <v>0</v>
      </c>
      <c r="I8139" s="64">
        <v>20</v>
      </c>
      <c r="J8139" s="112">
        <v>20</v>
      </c>
      <c r="K8139" s="112">
        <v>80</v>
      </c>
      <c r="L8139" s="83">
        <v>0</v>
      </c>
      <c r="M8139" s="62">
        <v>0</v>
      </c>
      <c r="N8139" s="116">
        <v>0</v>
      </c>
    </row>
    <row r="8141" spans="2:14" x14ac:dyDescent="0.2">
      <c r="B8141" s="40" t="str">
        <f xml:space="preserve"> HYPERLINK("#'目次'!B203", "[197]")</f>
        <v>[197]</v>
      </c>
      <c r="C8141" s="23" t="s">
        <v>331</v>
      </c>
    </row>
    <row r="8142" spans="2:14" x14ac:dyDescent="0.2">
      <c r="C8142" s="186" t="s">
        <v>326</v>
      </c>
    </row>
    <row r="8144" spans="2:14" x14ac:dyDescent="0.2">
      <c r="C8144" s="23" t="s">
        <v>14</v>
      </c>
    </row>
    <row r="8145" spans="4:14" ht="24" x14ac:dyDescent="0.2">
      <c r="D8145" s="195"/>
      <c r="E8145" s="196"/>
      <c r="F8145" s="196"/>
      <c r="G8145" s="37" t="s">
        <v>15</v>
      </c>
      <c r="H8145" s="33" t="s">
        <v>281</v>
      </c>
      <c r="I8145" s="13" t="s">
        <v>282</v>
      </c>
      <c r="J8145" s="13" t="s">
        <v>283</v>
      </c>
      <c r="K8145" s="13" t="s">
        <v>174</v>
      </c>
      <c r="L8145" s="13" t="s">
        <v>327</v>
      </c>
      <c r="M8145" s="13" t="s">
        <v>99</v>
      </c>
      <c r="N8145" s="38" t="s">
        <v>18</v>
      </c>
    </row>
    <row r="8146" spans="4:14" x14ac:dyDescent="0.2">
      <c r="D8146" s="197"/>
      <c r="E8146" s="198"/>
      <c r="F8146" s="198"/>
      <c r="G8146" s="35"/>
      <c r="H8146" s="39"/>
      <c r="I8146" s="14"/>
      <c r="J8146" s="14"/>
      <c r="K8146" s="14"/>
      <c r="L8146" s="14"/>
      <c r="M8146" s="14"/>
      <c r="N8146" s="34"/>
    </row>
    <row r="8147" spans="4:14" x14ac:dyDescent="0.2">
      <c r="D8147" s="78"/>
      <c r="E8147" s="79" t="s">
        <v>15</v>
      </c>
      <c r="F8147" s="66"/>
      <c r="G8147" s="36">
        <v>734</v>
      </c>
      <c r="H8147" s="17">
        <v>523</v>
      </c>
      <c r="I8147" s="17">
        <v>269</v>
      </c>
      <c r="J8147" s="17">
        <v>16</v>
      </c>
      <c r="K8147" s="17">
        <v>142</v>
      </c>
      <c r="L8147" s="17">
        <v>52</v>
      </c>
      <c r="M8147" s="17">
        <v>2</v>
      </c>
      <c r="N8147" s="47">
        <v>18</v>
      </c>
    </row>
    <row r="8148" spans="4:14" x14ac:dyDescent="0.2">
      <c r="D8148" s="45"/>
      <c r="E8148" s="51"/>
      <c r="F8148" s="67"/>
      <c r="G8148" s="7">
        <v>100</v>
      </c>
      <c r="H8148" s="2">
        <v>71.253405994549993</v>
      </c>
      <c r="I8148" s="2">
        <v>36.648501362398001</v>
      </c>
      <c r="J8148" s="2">
        <v>2.1798365122619998</v>
      </c>
      <c r="K8148" s="2">
        <v>19.346049046322001</v>
      </c>
      <c r="L8148" s="2">
        <v>7.0844686648500002</v>
      </c>
      <c r="M8148" s="2">
        <v>0.272479564033</v>
      </c>
      <c r="N8148" s="15">
        <v>2.4523160762940002</v>
      </c>
    </row>
    <row r="8149" spans="4:14" x14ac:dyDescent="0.2">
      <c r="D8149" s="199" t="s">
        <v>19</v>
      </c>
      <c r="E8149" s="22" t="s">
        <v>20</v>
      </c>
      <c r="F8149" s="21"/>
      <c r="G8149" s="19">
        <v>77</v>
      </c>
      <c r="H8149" s="27">
        <v>55</v>
      </c>
      <c r="I8149" s="3">
        <v>26</v>
      </c>
      <c r="J8149" s="3">
        <v>0</v>
      </c>
      <c r="K8149" s="3">
        <v>17</v>
      </c>
      <c r="L8149" s="3">
        <v>4</v>
      </c>
      <c r="M8149" s="3">
        <v>0</v>
      </c>
      <c r="N8149" s="26">
        <v>2</v>
      </c>
    </row>
    <row r="8150" spans="4:14" x14ac:dyDescent="0.2">
      <c r="D8150" s="200"/>
      <c r="E8150" s="11"/>
      <c r="F8150" s="10"/>
      <c r="G8150" s="7">
        <v>100</v>
      </c>
      <c r="H8150" s="18">
        <v>71.428571428571004</v>
      </c>
      <c r="I8150" s="2">
        <v>33.766233766234002</v>
      </c>
      <c r="J8150" s="16">
        <v>0</v>
      </c>
      <c r="K8150" s="2">
        <v>22.077922077922</v>
      </c>
      <c r="L8150" s="2">
        <v>5.1948051948050002</v>
      </c>
      <c r="M8150" s="16">
        <v>0</v>
      </c>
      <c r="N8150" s="15">
        <v>2.5974025974030002</v>
      </c>
    </row>
    <row r="8151" spans="4:14" x14ac:dyDescent="0.2">
      <c r="D8151" s="200"/>
      <c r="E8151" s="4" t="s">
        <v>21</v>
      </c>
      <c r="F8151" s="5"/>
      <c r="G8151" s="6">
        <v>289</v>
      </c>
      <c r="H8151" s="8">
        <v>199</v>
      </c>
      <c r="I8151" s="1">
        <v>118</v>
      </c>
      <c r="J8151" s="1">
        <v>6</v>
      </c>
      <c r="K8151" s="1">
        <v>55</v>
      </c>
      <c r="L8151" s="1">
        <v>20</v>
      </c>
      <c r="M8151" s="1">
        <v>1</v>
      </c>
      <c r="N8151" s="9">
        <v>9</v>
      </c>
    </row>
    <row r="8152" spans="4:14" x14ac:dyDescent="0.2">
      <c r="D8152" s="200"/>
      <c r="E8152" s="11"/>
      <c r="F8152" s="10"/>
      <c r="G8152" s="7">
        <v>100</v>
      </c>
      <c r="H8152" s="18">
        <v>68.858131487888997</v>
      </c>
      <c r="I8152" s="2">
        <v>40.830449826989998</v>
      </c>
      <c r="J8152" s="2">
        <v>2.0761245674739999</v>
      </c>
      <c r="K8152" s="2">
        <v>19.031141868512002</v>
      </c>
      <c r="L8152" s="2">
        <v>6.9204152249130004</v>
      </c>
      <c r="M8152" s="2">
        <v>0.34602076124600001</v>
      </c>
      <c r="N8152" s="15">
        <v>3.114186851211</v>
      </c>
    </row>
    <row r="8153" spans="4:14" x14ac:dyDescent="0.2">
      <c r="D8153" s="200"/>
      <c r="E8153" s="4" t="s">
        <v>22</v>
      </c>
      <c r="F8153" s="5"/>
      <c r="G8153" s="6">
        <v>109</v>
      </c>
      <c r="H8153" s="8">
        <v>74</v>
      </c>
      <c r="I8153" s="1">
        <v>39</v>
      </c>
      <c r="J8153" s="1">
        <v>2</v>
      </c>
      <c r="K8153" s="1">
        <v>20</v>
      </c>
      <c r="L8153" s="1">
        <v>8</v>
      </c>
      <c r="M8153" s="1">
        <v>0</v>
      </c>
      <c r="N8153" s="9">
        <v>3</v>
      </c>
    </row>
    <row r="8154" spans="4:14" x14ac:dyDescent="0.2">
      <c r="D8154" s="200"/>
      <c r="E8154" s="11"/>
      <c r="F8154" s="10"/>
      <c r="G8154" s="7">
        <v>100</v>
      </c>
      <c r="H8154" s="18">
        <v>67.889908256881</v>
      </c>
      <c r="I8154" s="2">
        <v>35.779816513760998</v>
      </c>
      <c r="J8154" s="2">
        <v>1.834862385321</v>
      </c>
      <c r="K8154" s="2">
        <v>18.348623853210999</v>
      </c>
      <c r="L8154" s="2">
        <v>7.339449541284</v>
      </c>
      <c r="M8154" s="16">
        <v>0</v>
      </c>
      <c r="N8154" s="15">
        <v>2.7522935779819999</v>
      </c>
    </row>
    <row r="8155" spans="4:14" x14ac:dyDescent="0.2">
      <c r="D8155" s="200"/>
      <c r="E8155" s="4" t="s">
        <v>23</v>
      </c>
      <c r="F8155" s="5"/>
      <c r="G8155" s="6">
        <v>120</v>
      </c>
      <c r="H8155" s="8">
        <v>82</v>
      </c>
      <c r="I8155" s="1">
        <v>51</v>
      </c>
      <c r="J8155" s="1">
        <v>3</v>
      </c>
      <c r="K8155" s="1">
        <v>23</v>
      </c>
      <c r="L8155" s="1">
        <v>10</v>
      </c>
      <c r="M8155" s="1">
        <v>1</v>
      </c>
      <c r="N8155" s="9">
        <v>2</v>
      </c>
    </row>
    <row r="8156" spans="4:14" x14ac:dyDescent="0.2">
      <c r="D8156" s="200"/>
      <c r="E8156" s="11"/>
      <c r="F8156" s="10"/>
      <c r="G8156" s="7">
        <v>100</v>
      </c>
      <c r="H8156" s="18">
        <v>68.333333333333002</v>
      </c>
      <c r="I8156" s="25">
        <v>42.5</v>
      </c>
      <c r="J8156" s="2">
        <v>2.5</v>
      </c>
      <c r="K8156" s="2">
        <v>19.166666666666998</v>
      </c>
      <c r="L8156" s="2">
        <v>8.333333333333</v>
      </c>
      <c r="M8156" s="2">
        <v>0.83333333333299997</v>
      </c>
      <c r="N8156" s="15">
        <v>1.666666666667</v>
      </c>
    </row>
    <row r="8157" spans="4:14" x14ac:dyDescent="0.2">
      <c r="D8157" s="200"/>
      <c r="E8157" s="4" t="s">
        <v>24</v>
      </c>
      <c r="F8157" s="5"/>
      <c r="G8157" s="6">
        <v>139</v>
      </c>
      <c r="H8157" s="8">
        <v>113</v>
      </c>
      <c r="I8157" s="1">
        <v>35</v>
      </c>
      <c r="J8157" s="1">
        <v>5</v>
      </c>
      <c r="K8157" s="1">
        <v>27</v>
      </c>
      <c r="L8157" s="1">
        <v>10</v>
      </c>
      <c r="M8157" s="1">
        <v>0</v>
      </c>
      <c r="N8157" s="9">
        <v>2</v>
      </c>
    </row>
    <row r="8158" spans="4:14" x14ac:dyDescent="0.2">
      <c r="D8158" s="200"/>
      <c r="E8158" s="11"/>
      <c r="F8158" s="10"/>
      <c r="G8158" s="7">
        <v>100</v>
      </c>
      <c r="H8158" s="75">
        <v>81.294964028777002</v>
      </c>
      <c r="I8158" s="50">
        <v>25.179856115107999</v>
      </c>
      <c r="J8158" s="2">
        <v>3.5971223021580001</v>
      </c>
      <c r="K8158" s="2">
        <v>19.424460431655</v>
      </c>
      <c r="L8158" s="2">
        <v>7.1942446043170003</v>
      </c>
      <c r="M8158" s="16">
        <v>0</v>
      </c>
      <c r="N8158" s="15">
        <v>1.438848920863</v>
      </c>
    </row>
    <row r="8159" spans="4:14" x14ac:dyDescent="0.2">
      <c r="D8159" s="199" t="s">
        <v>25</v>
      </c>
      <c r="E8159" s="22" t="s">
        <v>26</v>
      </c>
      <c r="F8159" s="21"/>
      <c r="G8159" s="19">
        <v>243</v>
      </c>
      <c r="H8159" s="27">
        <v>175</v>
      </c>
      <c r="I8159" s="3">
        <v>96</v>
      </c>
      <c r="J8159" s="3">
        <v>6</v>
      </c>
      <c r="K8159" s="3">
        <v>48</v>
      </c>
      <c r="L8159" s="3">
        <v>21</v>
      </c>
      <c r="M8159" s="3">
        <v>0</v>
      </c>
      <c r="N8159" s="26">
        <v>3</v>
      </c>
    </row>
    <row r="8160" spans="4:14" x14ac:dyDescent="0.2">
      <c r="D8160" s="200"/>
      <c r="E8160" s="11"/>
      <c r="F8160" s="10"/>
      <c r="G8160" s="7">
        <v>100</v>
      </c>
      <c r="H8160" s="18">
        <v>72.016460905350002</v>
      </c>
      <c r="I8160" s="2">
        <v>39.506172839506</v>
      </c>
      <c r="J8160" s="2">
        <v>2.4691358024690002</v>
      </c>
      <c r="K8160" s="2">
        <v>19.753086419753</v>
      </c>
      <c r="L8160" s="2">
        <v>8.6419753086419995</v>
      </c>
      <c r="M8160" s="16">
        <v>0</v>
      </c>
      <c r="N8160" s="15">
        <v>1.2345679012349999</v>
      </c>
    </row>
    <row r="8161" spans="4:14" x14ac:dyDescent="0.2">
      <c r="D8161" s="200"/>
      <c r="E8161" s="4" t="s">
        <v>27</v>
      </c>
      <c r="F8161" s="5"/>
      <c r="G8161" s="6">
        <v>234</v>
      </c>
      <c r="H8161" s="8">
        <v>160</v>
      </c>
      <c r="I8161" s="1">
        <v>87</v>
      </c>
      <c r="J8161" s="1">
        <v>8</v>
      </c>
      <c r="K8161" s="1">
        <v>41</v>
      </c>
      <c r="L8161" s="1">
        <v>17</v>
      </c>
      <c r="M8161" s="1">
        <v>1</v>
      </c>
      <c r="N8161" s="9">
        <v>5</v>
      </c>
    </row>
    <row r="8162" spans="4:14" x14ac:dyDescent="0.2">
      <c r="D8162" s="200"/>
      <c r="E8162" s="11"/>
      <c r="F8162" s="10"/>
      <c r="G8162" s="7">
        <v>100</v>
      </c>
      <c r="H8162" s="18">
        <v>68.376068376068005</v>
      </c>
      <c r="I8162" s="2">
        <v>37.179487179486998</v>
      </c>
      <c r="J8162" s="2">
        <v>3.4188034188029999</v>
      </c>
      <c r="K8162" s="2">
        <v>17.521367521367999</v>
      </c>
      <c r="L8162" s="2">
        <v>7.2649572649570002</v>
      </c>
      <c r="M8162" s="2">
        <v>0.42735042735000001</v>
      </c>
      <c r="N8162" s="15">
        <v>2.1367521367519999</v>
      </c>
    </row>
    <row r="8163" spans="4:14" x14ac:dyDescent="0.2">
      <c r="D8163" s="200"/>
      <c r="E8163" s="4" t="s">
        <v>28</v>
      </c>
      <c r="F8163" s="5"/>
      <c r="G8163" s="6">
        <v>208</v>
      </c>
      <c r="H8163" s="8">
        <v>150</v>
      </c>
      <c r="I8163" s="1">
        <v>70</v>
      </c>
      <c r="J8163" s="1">
        <v>2</v>
      </c>
      <c r="K8163" s="1">
        <v>39</v>
      </c>
      <c r="L8163" s="1">
        <v>12</v>
      </c>
      <c r="M8163" s="1">
        <v>1</v>
      </c>
      <c r="N8163" s="9">
        <v>9</v>
      </c>
    </row>
    <row r="8164" spans="4:14" x14ac:dyDescent="0.2">
      <c r="D8164" s="200"/>
      <c r="E8164" s="11"/>
      <c r="F8164" s="10"/>
      <c r="G8164" s="7">
        <v>100</v>
      </c>
      <c r="H8164" s="18">
        <v>72.115384615384997</v>
      </c>
      <c r="I8164" s="2">
        <v>33.653846153845997</v>
      </c>
      <c r="J8164" s="2">
        <v>0.96153846153800004</v>
      </c>
      <c r="K8164" s="2">
        <v>18.75</v>
      </c>
      <c r="L8164" s="2">
        <v>5.7692307692310001</v>
      </c>
      <c r="M8164" s="2">
        <v>0.48076923076900002</v>
      </c>
      <c r="N8164" s="15">
        <v>4.3269230769230003</v>
      </c>
    </row>
    <row r="8165" spans="4:14" x14ac:dyDescent="0.2">
      <c r="D8165" s="200"/>
      <c r="E8165" s="4" t="s">
        <v>29</v>
      </c>
      <c r="F8165" s="5"/>
      <c r="G8165" s="6">
        <v>49</v>
      </c>
      <c r="H8165" s="8">
        <v>38</v>
      </c>
      <c r="I8165" s="1">
        <v>16</v>
      </c>
      <c r="J8165" s="1">
        <v>0</v>
      </c>
      <c r="K8165" s="1">
        <v>14</v>
      </c>
      <c r="L8165" s="1">
        <v>2</v>
      </c>
      <c r="M8165" s="1">
        <v>0</v>
      </c>
      <c r="N8165" s="9">
        <v>1</v>
      </c>
    </row>
    <row r="8166" spans="4:14" x14ac:dyDescent="0.2">
      <c r="D8166" s="200"/>
      <c r="E8166" s="11"/>
      <c r="F8166" s="10"/>
      <c r="G8166" s="7">
        <v>100</v>
      </c>
      <c r="H8166" s="70">
        <v>77.551020408162998</v>
      </c>
      <c r="I8166" s="2">
        <v>32.653061224490003</v>
      </c>
      <c r="J8166" s="16">
        <v>0</v>
      </c>
      <c r="K8166" s="25">
        <v>28.571428571428999</v>
      </c>
      <c r="L8166" s="2">
        <v>4.0816326530609999</v>
      </c>
      <c r="M8166" s="16">
        <v>0</v>
      </c>
      <c r="N8166" s="15">
        <v>2.040816326531</v>
      </c>
    </row>
    <row r="8167" spans="4:14" x14ac:dyDescent="0.2">
      <c r="D8167" s="199" t="s">
        <v>30</v>
      </c>
      <c r="E8167" s="22" t="s">
        <v>31</v>
      </c>
      <c r="F8167" s="21"/>
      <c r="G8167" s="19">
        <v>348</v>
      </c>
      <c r="H8167" s="27">
        <v>244</v>
      </c>
      <c r="I8167" s="3">
        <v>119</v>
      </c>
      <c r="J8167" s="3">
        <v>11</v>
      </c>
      <c r="K8167" s="3">
        <v>71</v>
      </c>
      <c r="L8167" s="3">
        <v>29</v>
      </c>
      <c r="M8167" s="3">
        <v>0</v>
      </c>
      <c r="N8167" s="26">
        <v>7</v>
      </c>
    </row>
    <row r="8168" spans="4:14" x14ac:dyDescent="0.2">
      <c r="D8168" s="200"/>
      <c r="E8168" s="11"/>
      <c r="F8168" s="10"/>
      <c r="G8168" s="7">
        <v>100</v>
      </c>
      <c r="H8168" s="18">
        <v>70.114942528735995</v>
      </c>
      <c r="I8168" s="2">
        <v>34.195402298851</v>
      </c>
      <c r="J8168" s="2">
        <v>3.1609195402300001</v>
      </c>
      <c r="K8168" s="2">
        <v>20.402298850575001</v>
      </c>
      <c r="L8168" s="2">
        <v>8.333333333333</v>
      </c>
      <c r="M8168" s="16">
        <v>0</v>
      </c>
      <c r="N8168" s="15">
        <v>2.0114942528739999</v>
      </c>
    </row>
    <row r="8169" spans="4:14" x14ac:dyDescent="0.2">
      <c r="D8169" s="200"/>
      <c r="E8169" s="4" t="s">
        <v>32</v>
      </c>
      <c r="F8169" s="5"/>
      <c r="G8169" s="6">
        <v>386</v>
      </c>
      <c r="H8169" s="8">
        <v>279</v>
      </c>
      <c r="I8169" s="1">
        <v>150</v>
      </c>
      <c r="J8169" s="1">
        <v>5</v>
      </c>
      <c r="K8169" s="1">
        <v>71</v>
      </c>
      <c r="L8169" s="1">
        <v>23</v>
      </c>
      <c r="M8169" s="1">
        <v>2</v>
      </c>
      <c r="N8169" s="9">
        <v>11</v>
      </c>
    </row>
    <row r="8170" spans="4:14" x14ac:dyDescent="0.2">
      <c r="D8170" s="200"/>
      <c r="E8170" s="11"/>
      <c r="F8170" s="10"/>
      <c r="G8170" s="7">
        <v>100</v>
      </c>
      <c r="H8170" s="18">
        <v>72.279792746113998</v>
      </c>
      <c r="I8170" s="2">
        <v>38.860103626943001</v>
      </c>
      <c r="J8170" s="2">
        <v>1.2953367875649999</v>
      </c>
      <c r="K8170" s="2">
        <v>18.39378238342</v>
      </c>
      <c r="L8170" s="2">
        <v>5.9585492227980001</v>
      </c>
      <c r="M8170" s="2">
        <v>0.51813471502599995</v>
      </c>
      <c r="N8170" s="15">
        <v>2.8497409326419998</v>
      </c>
    </row>
    <row r="8171" spans="4:14" x14ac:dyDescent="0.2">
      <c r="D8171" s="199" t="s">
        <v>33</v>
      </c>
      <c r="E8171" s="22" t="s">
        <v>34</v>
      </c>
      <c r="F8171" s="21"/>
      <c r="G8171" s="19">
        <v>19</v>
      </c>
      <c r="H8171" s="27">
        <v>12</v>
      </c>
      <c r="I8171" s="3">
        <v>2</v>
      </c>
      <c r="J8171" s="3">
        <v>1</v>
      </c>
      <c r="K8171" s="3">
        <v>4</v>
      </c>
      <c r="L8171" s="3">
        <v>1</v>
      </c>
      <c r="M8171" s="3">
        <v>0</v>
      </c>
      <c r="N8171" s="26">
        <v>3</v>
      </c>
    </row>
    <row r="8172" spans="4:14" x14ac:dyDescent="0.2">
      <c r="D8172" s="200"/>
      <c r="E8172" s="11"/>
      <c r="F8172" s="10"/>
      <c r="G8172" s="7">
        <v>100</v>
      </c>
      <c r="H8172" s="72">
        <v>63.157894736842003</v>
      </c>
      <c r="I8172" s="50">
        <v>10.526315789473999</v>
      </c>
      <c r="J8172" s="2">
        <v>5.2631578947369997</v>
      </c>
      <c r="K8172" s="2">
        <v>21.052631578947</v>
      </c>
      <c r="L8172" s="2">
        <v>5.2631578947369997</v>
      </c>
      <c r="M8172" s="16">
        <v>0</v>
      </c>
      <c r="N8172" s="102">
        <v>15.789473684211</v>
      </c>
    </row>
    <row r="8173" spans="4:14" x14ac:dyDescent="0.2">
      <c r="D8173" s="200"/>
      <c r="E8173" s="4" t="s">
        <v>35</v>
      </c>
      <c r="F8173" s="5"/>
      <c r="G8173" s="6">
        <v>97</v>
      </c>
      <c r="H8173" s="8">
        <v>76</v>
      </c>
      <c r="I8173" s="1">
        <v>29</v>
      </c>
      <c r="J8173" s="1">
        <v>4</v>
      </c>
      <c r="K8173" s="1">
        <v>17</v>
      </c>
      <c r="L8173" s="1">
        <v>7</v>
      </c>
      <c r="M8173" s="1">
        <v>1</v>
      </c>
      <c r="N8173" s="9">
        <v>3</v>
      </c>
    </row>
    <row r="8174" spans="4:14" x14ac:dyDescent="0.2">
      <c r="D8174" s="200"/>
      <c r="E8174" s="11"/>
      <c r="F8174" s="10"/>
      <c r="G8174" s="7">
        <v>100</v>
      </c>
      <c r="H8174" s="70">
        <v>78.350515463918001</v>
      </c>
      <c r="I8174" s="30">
        <v>29.896907216494998</v>
      </c>
      <c r="J8174" s="2">
        <v>4.1237113402060004</v>
      </c>
      <c r="K8174" s="2">
        <v>17.525773195875999</v>
      </c>
      <c r="L8174" s="2">
        <v>7.2164948453609998</v>
      </c>
      <c r="M8174" s="2">
        <v>1.0309278350519999</v>
      </c>
      <c r="N8174" s="15">
        <v>3.0927835051549999</v>
      </c>
    </row>
    <row r="8175" spans="4:14" x14ac:dyDescent="0.2">
      <c r="D8175" s="200"/>
      <c r="E8175" s="4" t="s">
        <v>36</v>
      </c>
      <c r="F8175" s="5"/>
      <c r="G8175" s="6">
        <v>142</v>
      </c>
      <c r="H8175" s="8">
        <v>96</v>
      </c>
      <c r="I8175" s="1">
        <v>52</v>
      </c>
      <c r="J8175" s="1">
        <v>2</v>
      </c>
      <c r="K8175" s="1">
        <v>40</v>
      </c>
      <c r="L8175" s="1">
        <v>19</v>
      </c>
      <c r="M8175" s="1">
        <v>0</v>
      </c>
      <c r="N8175" s="9">
        <v>2</v>
      </c>
    </row>
    <row r="8176" spans="4:14" x14ac:dyDescent="0.2">
      <c r="D8176" s="200"/>
      <c r="E8176" s="11"/>
      <c r="F8176" s="10"/>
      <c r="G8176" s="7">
        <v>100</v>
      </c>
      <c r="H8176" s="18">
        <v>67.605633802816996</v>
      </c>
      <c r="I8176" s="2">
        <v>36.619718309859003</v>
      </c>
      <c r="J8176" s="2">
        <v>1.4084507042250001</v>
      </c>
      <c r="K8176" s="25">
        <v>28.169014084507001</v>
      </c>
      <c r="L8176" s="25">
        <v>13.380281690141</v>
      </c>
      <c r="M8176" s="16">
        <v>0</v>
      </c>
      <c r="N8176" s="15">
        <v>1.4084507042250001</v>
      </c>
    </row>
    <row r="8177" spans="2:14" x14ac:dyDescent="0.2">
      <c r="D8177" s="200"/>
      <c r="E8177" s="4" t="s">
        <v>37</v>
      </c>
      <c r="F8177" s="5"/>
      <c r="G8177" s="6">
        <v>164</v>
      </c>
      <c r="H8177" s="8">
        <v>118</v>
      </c>
      <c r="I8177" s="1">
        <v>58</v>
      </c>
      <c r="J8177" s="1">
        <v>4</v>
      </c>
      <c r="K8177" s="1">
        <v>34</v>
      </c>
      <c r="L8177" s="1">
        <v>8</v>
      </c>
      <c r="M8177" s="1">
        <v>1</v>
      </c>
      <c r="N8177" s="9">
        <v>5</v>
      </c>
    </row>
    <row r="8178" spans="2:14" x14ac:dyDescent="0.2">
      <c r="D8178" s="200"/>
      <c r="E8178" s="11"/>
      <c r="F8178" s="10"/>
      <c r="G8178" s="7">
        <v>100</v>
      </c>
      <c r="H8178" s="18">
        <v>71.951219512194996</v>
      </c>
      <c r="I8178" s="2">
        <v>35.365853658536999</v>
      </c>
      <c r="J8178" s="2">
        <v>2.4390243902440001</v>
      </c>
      <c r="K8178" s="2">
        <v>20.731707317072999</v>
      </c>
      <c r="L8178" s="2">
        <v>4.8780487804880002</v>
      </c>
      <c r="M8178" s="2">
        <v>0.60975609756100002</v>
      </c>
      <c r="N8178" s="15">
        <v>3.0487804878050002</v>
      </c>
    </row>
    <row r="8179" spans="2:14" x14ac:dyDescent="0.2">
      <c r="D8179" s="200"/>
      <c r="E8179" s="4" t="s">
        <v>38</v>
      </c>
      <c r="F8179" s="5"/>
      <c r="G8179" s="6">
        <v>129</v>
      </c>
      <c r="H8179" s="8">
        <v>89</v>
      </c>
      <c r="I8179" s="1">
        <v>61</v>
      </c>
      <c r="J8179" s="1">
        <v>2</v>
      </c>
      <c r="K8179" s="1">
        <v>27</v>
      </c>
      <c r="L8179" s="1">
        <v>12</v>
      </c>
      <c r="M8179" s="1">
        <v>0</v>
      </c>
      <c r="N8179" s="9">
        <v>1</v>
      </c>
    </row>
    <row r="8180" spans="2:14" x14ac:dyDescent="0.2">
      <c r="D8180" s="200"/>
      <c r="E8180" s="11"/>
      <c r="F8180" s="10"/>
      <c r="G8180" s="7">
        <v>100</v>
      </c>
      <c r="H8180" s="18">
        <v>68.992248062016003</v>
      </c>
      <c r="I8180" s="41">
        <v>47.286821705426</v>
      </c>
      <c r="J8180" s="2">
        <v>1.550387596899</v>
      </c>
      <c r="K8180" s="2">
        <v>20.930232558139998</v>
      </c>
      <c r="L8180" s="2">
        <v>9.3023255813949994</v>
      </c>
      <c r="M8180" s="16">
        <v>0</v>
      </c>
      <c r="N8180" s="15">
        <v>0.77519379845000003</v>
      </c>
    </row>
    <row r="8181" spans="2:14" x14ac:dyDescent="0.2">
      <c r="D8181" s="200"/>
      <c r="E8181" s="4" t="s">
        <v>39</v>
      </c>
      <c r="F8181" s="5"/>
      <c r="G8181" s="6">
        <v>127</v>
      </c>
      <c r="H8181" s="8">
        <v>91</v>
      </c>
      <c r="I8181" s="1">
        <v>48</v>
      </c>
      <c r="J8181" s="1">
        <v>2</v>
      </c>
      <c r="K8181" s="1">
        <v>16</v>
      </c>
      <c r="L8181" s="1">
        <v>4</v>
      </c>
      <c r="M8181" s="1">
        <v>0</v>
      </c>
      <c r="N8181" s="9">
        <v>2</v>
      </c>
    </row>
    <row r="8182" spans="2:14" x14ac:dyDescent="0.2">
      <c r="D8182" s="200"/>
      <c r="E8182" s="11"/>
      <c r="F8182" s="10"/>
      <c r="G8182" s="7">
        <v>100</v>
      </c>
      <c r="H8182" s="18">
        <v>71.653543307087006</v>
      </c>
      <c r="I8182" s="2">
        <v>37.795275590551</v>
      </c>
      <c r="J8182" s="2">
        <v>1.574803149606</v>
      </c>
      <c r="K8182" s="30">
        <v>12.59842519685</v>
      </c>
      <c r="L8182" s="2">
        <v>3.1496062992130001</v>
      </c>
      <c r="M8182" s="16">
        <v>0</v>
      </c>
      <c r="N8182" s="15">
        <v>1.574803149606</v>
      </c>
    </row>
    <row r="8183" spans="2:14" x14ac:dyDescent="0.2">
      <c r="D8183" s="200"/>
      <c r="E8183" s="4" t="s">
        <v>40</v>
      </c>
      <c r="F8183" s="5"/>
      <c r="G8183" s="6">
        <v>56</v>
      </c>
      <c r="H8183" s="8">
        <v>41</v>
      </c>
      <c r="I8183" s="1">
        <v>19</v>
      </c>
      <c r="J8183" s="1">
        <v>1</v>
      </c>
      <c r="K8183" s="1">
        <v>4</v>
      </c>
      <c r="L8183" s="1">
        <v>1</v>
      </c>
      <c r="M8183" s="1">
        <v>0</v>
      </c>
      <c r="N8183" s="9">
        <v>2</v>
      </c>
    </row>
    <row r="8184" spans="2:14" x14ac:dyDescent="0.2">
      <c r="D8184" s="201"/>
      <c r="E8184" s="45"/>
      <c r="F8184" s="51"/>
      <c r="G8184" s="81">
        <v>100</v>
      </c>
      <c r="H8184" s="115">
        <v>73.214285714286007</v>
      </c>
      <c r="I8184" s="64">
        <v>33.928571428570997</v>
      </c>
      <c r="J8184" s="64">
        <v>1.785714285714</v>
      </c>
      <c r="K8184" s="108">
        <v>7.1428571428570002</v>
      </c>
      <c r="L8184" s="126">
        <v>1.785714285714</v>
      </c>
      <c r="M8184" s="62">
        <v>0</v>
      </c>
      <c r="N8184" s="106">
        <v>3.5714285714290002</v>
      </c>
    </row>
    <row r="8186" spans="2:14" x14ac:dyDescent="0.2">
      <c r="B8186" s="40" t="str">
        <f xml:space="preserve"> HYPERLINK("#'目次'!B204", "[198]")</f>
        <v>[198]</v>
      </c>
      <c r="C8186" s="23" t="s">
        <v>331</v>
      </c>
    </row>
    <row r="8187" spans="2:14" x14ac:dyDescent="0.2">
      <c r="C8187" s="186" t="s">
        <v>326</v>
      </c>
    </row>
    <row r="8189" spans="2:14" x14ac:dyDescent="0.2">
      <c r="C8189" s="23" t="s">
        <v>48</v>
      </c>
    </row>
    <row r="8190" spans="2:14" ht="24" x14ac:dyDescent="0.2">
      <c r="D8190" s="195"/>
      <c r="E8190" s="196"/>
      <c r="F8190" s="196"/>
      <c r="G8190" s="37" t="s">
        <v>15</v>
      </c>
      <c r="H8190" s="33" t="s">
        <v>281</v>
      </c>
      <c r="I8190" s="13" t="s">
        <v>282</v>
      </c>
      <c r="J8190" s="13" t="s">
        <v>283</v>
      </c>
      <c r="K8190" s="13" t="s">
        <v>174</v>
      </c>
      <c r="L8190" s="13" t="s">
        <v>327</v>
      </c>
      <c r="M8190" s="13" t="s">
        <v>99</v>
      </c>
      <c r="N8190" s="38" t="s">
        <v>18</v>
      </c>
    </row>
    <row r="8191" spans="2:14" x14ac:dyDescent="0.2">
      <c r="D8191" s="197"/>
      <c r="E8191" s="198"/>
      <c r="F8191" s="198"/>
      <c r="G8191" s="35"/>
      <c r="H8191" s="39"/>
      <c r="I8191" s="14"/>
      <c r="J8191" s="14"/>
      <c r="K8191" s="14"/>
      <c r="L8191" s="14"/>
      <c r="M8191" s="14"/>
      <c r="N8191" s="34"/>
    </row>
    <row r="8192" spans="2:14" x14ac:dyDescent="0.2">
      <c r="D8192" s="78"/>
      <c r="E8192" s="79" t="s">
        <v>15</v>
      </c>
      <c r="F8192" s="66"/>
      <c r="G8192" s="36">
        <v>734</v>
      </c>
      <c r="H8192" s="17">
        <v>523</v>
      </c>
      <c r="I8192" s="17">
        <v>269</v>
      </c>
      <c r="J8192" s="17">
        <v>16</v>
      </c>
      <c r="K8192" s="17">
        <v>142</v>
      </c>
      <c r="L8192" s="17">
        <v>52</v>
      </c>
      <c r="M8192" s="17">
        <v>2</v>
      </c>
      <c r="N8192" s="47">
        <v>18</v>
      </c>
    </row>
    <row r="8193" spans="4:14" x14ac:dyDescent="0.2">
      <c r="D8193" s="45"/>
      <c r="E8193" s="51"/>
      <c r="F8193" s="67"/>
      <c r="G8193" s="7">
        <v>100</v>
      </c>
      <c r="H8193" s="2">
        <v>71.253405994549993</v>
      </c>
      <c r="I8193" s="2">
        <v>36.648501362398001</v>
      </c>
      <c r="J8193" s="2">
        <v>2.1798365122619998</v>
      </c>
      <c r="K8193" s="2">
        <v>19.346049046322001</v>
      </c>
      <c r="L8193" s="2">
        <v>7.0844686648500002</v>
      </c>
      <c r="M8193" s="2">
        <v>0.272479564033</v>
      </c>
      <c r="N8193" s="15">
        <v>2.4523160762940002</v>
      </c>
    </row>
    <row r="8194" spans="4:14" x14ac:dyDescent="0.2">
      <c r="D8194" s="199" t="s">
        <v>49</v>
      </c>
      <c r="E8194" s="22" t="s">
        <v>50</v>
      </c>
      <c r="F8194" s="21"/>
      <c r="G8194" s="19">
        <v>5</v>
      </c>
      <c r="H8194" s="27">
        <v>5</v>
      </c>
      <c r="I8194" s="3">
        <v>0</v>
      </c>
      <c r="J8194" s="3">
        <v>0</v>
      </c>
      <c r="K8194" s="3">
        <v>1</v>
      </c>
      <c r="L8194" s="3">
        <v>0</v>
      </c>
      <c r="M8194" s="3">
        <v>0</v>
      </c>
      <c r="N8194" s="26">
        <v>0</v>
      </c>
    </row>
    <row r="8195" spans="4:14" x14ac:dyDescent="0.2">
      <c r="D8195" s="200"/>
      <c r="E8195" s="11"/>
      <c r="F8195" s="10"/>
      <c r="G8195" s="7">
        <v>100</v>
      </c>
      <c r="H8195" s="75">
        <v>100</v>
      </c>
      <c r="I8195" s="82">
        <v>0</v>
      </c>
      <c r="J8195" s="16">
        <v>0</v>
      </c>
      <c r="K8195" s="2">
        <v>20</v>
      </c>
      <c r="L8195" s="49">
        <v>0</v>
      </c>
      <c r="M8195" s="16">
        <v>0</v>
      </c>
      <c r="N8195" s="48">
        <v>0</v>
      </c>
    </row>
    <row r="8196" spans="4:14" x14ac:dyDescent="0.2">
      <c r="D8196" s="200"/>
      <c r="E8196" s="4" t="s">
        <v>51</v>
      </c>
      <c r="F8196" s="5"/>
      <c r="G8196" s="6">
        <v>76</v>
      </c>
      <c r="H8196" s="8">
        <v>56</v>
      </c>
      <c r="I8196" s="1">
        <v>25</v>
      </c>
      <c r="J8196" s="1">
        <v>3</v>
      </c>
      <c r="K8196" s="1">
        <v>15</v>
      </c>
      <c r="L8196" s="1">
        <v>4</v>
      </c>
      <c r="M8196" s="1">
        <v>1</v>
      </c>
      <c r="N8196" s="9">
        <v>1</v>
      </c>
    </row>
    <row r="8197" spans="4:14" x14ac:dyDescent="0.2">
      <c r="D8197" s="200"/>
      <c r="E8197" s="11"/>
      <c r="F8197" s="10"/>
      <c r="G8197" s="7">
        <v>100</v>
      </c>
      <c r="H8197" s="18">
        <v>73.684210526315994</v>
      </c>
      <c r="I8197" s="2">
        <v>32.894736842104997</v>
      </c>
      <c r="J8197" s="2">
        <v>3.947368421053</v>
      </c>
      <c r="K8197" s="2">
        <v>19.736842105263001</v>
      </c>
      <c r="L8197" s="2">
        <v>5.2631578947369997</v>
      </c>
      <c r="M8197" s="2">
        <v>1.3157894736839999</v>
      </c>
      <c r="N8197" s="15">
        <v>1.3157894736839999</v>
      </c>
    </row>
    <row r="8198" spans="4:14" x14ac:dyDescent="0.2">
      <c r="D8198" s="200"/>
      <c r="E8198" s="4" t="s">
        <v>52</v>
      </c>
      <c r="F8198" s="5"/>
      <c r="G8198" s="6">
        <v>21</v>
      </c>
      <c r="H8198" s="8">
        <v>12</v>
      </c>
      <c r="I8198" s="1">
        <v>12</v>
      </c>
      <c r="J8198" s="1">
        <v>1</v>
      </c>
      <c r="K8198" s="1">
        <v>4</v>
      </c>
      <c r="L8198" s="1">
        <v>2</v>
      </c>
      <c r="M8198" s="1">
        <v>0</v>
      </c>
      <c r="N8198" s="9">
        <v>0</v>
      </c>
    </row>
    <row r="8199" spans="4:14" x14ac:dyDescent="0.2">
      <c r="D8199" s="200"/>
      <c r="E8199" s="11"/>
      <c r="F8199" s="10"/>
      <c r="G8199" s="7">
        <v>100</v>
      </c>
      <c r="H8199" s="97">
        <v>57.142857142856997</v>
      </c>
      <c r="I8199" s="41">
        <v>57.142857142856997</v>
      </c>
      <c r="J8199" s="2">
        <v>4.7619047619049999</v>
      </c>
      <c r="K8199" s="2">
        <v>19.047619047619001</v>
      </c>
      <c r="L8199" s="2">
        <v>9.5238095238099998</v>
      </c>
      <c r="M8199" s="16">
        <v>0</v>
      </c>
      <c r="N8199" s="48">
        <v>0</v>
      </c>
    </row>
    <row r="8200" spans="4:14" x14ac:dyDescent="0.2">
      <c r="D8200" s="200"/>
      <c r="E8200" s="4" t="s">
        <v>53</v>
      </c>
      <c r="F8200" s="5"/>
      <c r="G8200" s="6">
        <v>32</v>
      </c>
      <c r="H8200" s="8">
        <v>22</v>
      </c>
      <c r="I8200" s="1">
        <v>17</v>
      </c>
      <c r="J8200" s="1">
        <v>1</v>
      </c>
      <c r="K8200" s="1">
        <v>8</v>
      </c>
      <c r="L8200" s="1">
        <v>5</v>
      </c>
      <c r="M8200" s="1">
        <v>0</v>
      </c>
      <c r="N8200" s="9">
        <v>0</v>
      </c>
    </row>
    <row r="8201" spans="4:14" x14ac:dyDescent="0.2">
      <c r="D8201" s="200"/>
      <c r="E8201" s="11"/>
      <c r="F8201" s="10"/>
      <c r="G8201" s="7">
        <v>100</v>
      </c>
      <c r="H8201" s="18">
        <v>68.75</v>
      </c>
      <c r="I8201" s="41">
        <v>53.125</v>
      </c>
      <c r="J8201" s="2">
        <v>3.125</v>
      </c>
      <c r="K8201" s="25">
        <v>25</v>
      </c>
      <c r="L8201" s="25">
        <v>15.625</v>
      </c>
      <c r="M8201" s="16">
        <v>0</v>
      </c>
      <c r="N8201" s="48">
        <v>0</v>
      </c>
    </row>
    <row r="8202" spans="4:14" x14ac:dyDescent="0.2">
      <c r="D8202" s="200"/>
      <c r="E8202" s="4" t="s">
        <v>54</v>
      </c>
      <c r="F8202" s="5"/>
      <c r="G8202" s="6">
        <v>170</v>
      </c>
      <c r="H8202" s="8">
        <v>119</v>
      </c>
      <c r="I8202" s="1">
        <v>63</v>
      </c>
      <c r="J8202" s="1">
        <v>1</v>
      </c>
      <c r="K8202" s="1">
        <v>40</v>
      </c>
      <c r="L8202" s="1">
        <v>17</v>
      </c>
      <c r="M8202" s="1">
        <v>0</v>
      </c>
      <c r="N8202" s="9">
        <v>3</v>
      </c>
    </row>
    <row r="8203" spans="4:14" x14ac:dyDescent="0.2">
      <c r="D8203" s="200"/>
      <c r="E8203" s="11"/>
      <c r="F8203" s="10"/>
      <c r="G8203" s="7">
        <v>100</v>
      </c>
      <c r="H8203" s="18">
        <v>70</v>
      </c>
      <c r="I8203" s="2">
        <v>37.058823529412003</v>
      </c>
      <c r="J8203" s="2">
        <v>0.58823529411800002</v>
      </c>
      <c r="K8203" s="2">
        <v>23.529411764706001</v>
      </c>
      <c r="L8203" s="2">
        <v>10</v>
      </c>
      <c r="M8203" s="16">
        <v>0</v>
      </c>
      <c r="N8203" s="15">
        <v>1.764705882353</v>
      </c>
    </row>
    <row r="8204" spans="4:14" x14ac:dyDescent="0.2">
      <c r="D8204" s="200"/>
      <c r="E8204" s="4" t="s">
        <v>55</v>
      </c>
      <c r="F8204" s="5"/>
      <c r="G8204" s="6">
        <v>79</v>
      </c>
      <c r="H8204" s="8">
        <v>56</v>
      </c>
      <c r="I8204" s="1">
        <v>27</v>
      </c>
      <c r="J8204" s="1">
        <v>0</v>
      </c>
      <c r="K8204" s="1">
        <v>15</v>
      </c>
      <c r="L8204" s="1">
        <v>8</v>
      </c>
      <c r="M8204" s="1">
        <v>1</v>
      </c>
      <c r="N8204" s="9">
        <v>2</v>
      </c>
    </row>
    <row r="8205" spans="4:14" x14ac:dyDescent="0.2">
      <c r="D8205" s="200"/>
      <c r="E8205" s="11"/>
      <c r="F8205" s="10"/>
      <c r="G8205" s="7">
        <v>100</v>
      </c>
      <c r="H8205" s="18">
        <v>70.886075949366997</v>
      </c>
      <c r="I8205" s="2">
        <v>34.177215189873003</v>
      </c>
      <c r="J8205" s="16">
        <v>0</v>
      </c>
      <c r="K8205" s="2">
        <v>18.987341772152</v>
      </c>
      <c r="L8205" s="2">
        <v>10.126582278480999</v>
      </c>
      <c r="M8205" s="2">
        <v>1.2658227848100001</v>
      </c>
      <c r="N8205" s="15">
        <v>2.5316455696200002</v>
      </c>
    </row>
    <row r="8206" spans="4:14" x14ac:dyDescent="0.2">
      <c r="D8206" s="200"/>
      <c r="E8206" s="4" t="s">
        <v>56</v>
      </c>
      <c r="F8206" s="5"/>
      <c r="G8206" s="6">
        <v>127</v>
      </c>
      <c r="H8206" s="8">
        <v>89</v>
      </c>
      <c r="I8206" s="1">
        <v>47</v>
      </c>
      <c r="J8206" s="1">
        <v>1</v>
      </c>
      <c r="K8206" s="1">
        <v>27</v>
      </c>
      <c r="L8206" s="1">
        <v>8</v>
      </c>
      <c r="M8206" s="1">
        <v>0</v>
      </c>
      <c r="N8206" s="9">
        <v>5</v>
      </c>
    </row>
    <row r="8207" spans="4:14" x14ac:dyDescent="0.2">
      <c r="D8207" s="200"/>
      <c r="E8207" s="11"/>
      <c r="F8207" s="10"/>
      <c r="G8207" s="7">
        <v>100</v>
      </c>
      <c r="H8207" s="18">
        <v>70.078740157479999</v>
      </c>
      <c r="I8207" s="2">
        <v>37.007874015748001</v>
      </c>
      <c r="J8207" s="2">
        <v>0.78740157480299999</v>
      </c>
      <c r="K8207" s="2">
        <v>21.259842519685002</v>
      </c>
      <c r="L8207" s="2">
        <v>6.299212598425</v>
      </c>
      <c r="M8207" s="16">
        <v>0</v>
      </c>
      <c r="N8207" s="15">
        <v>3.9370078740159999</v>
      </c>
    </row>
    <row r="8208" spans="4:14" x14ac:dyDescent="0.2">
      <c r="D8208" s="200"/>
      <c r="E8208" s="4" t="s">
        <v>57</v>
      </c>
      <c r="F8208" s="5"/>
      <c r="G8208" s="6">
        <v>122</v>
      </c>
      <c r="H8208" s="8">
        <v>90</v>
      </c>
      <c r="I8208" s="1">
        <v>52</v>
      </c>
      <c r="J8208" s="1">
        <v>1</v>
      </c>
      <c r="K8208" s="1">
        <v>20</v>
      </c>
      <c r="L8208" s="1">
        <v>1</v>
      </c>
      <c r="M8208" s="1">
        <v>0</v>
      </c>
      <c r="N8208" s="9">
        <v>2</v>
      </c>
    </row>
    <row r="8209" spans="4:14" x14ac:dyDescent="0.2">
      <c r="D8209" s="200"/>
      <c r="E8209" s="11"/>
      <c r="F8209" s="10"/>
      <c r="G8209" s="7">
        <v>100</v>
      </c>
      <c r="H8209" s="18">
        <v>73.770491803279</v>
      </c>
      <c r="I8209" s="25">
        <v>42.622950819671999</v>
      </c>
      <c r="J8209" s="2">
        <v>0.81967213114799997</v>
      </c>
      <c r="K8209" s="2">
        <v>16.393442622951</v>
      </c>
      <c r="L8209" s="30">
        <v>0.81967213114799997</v>
      </c>
      <c r="M8209" s="16">
        <v>0</v>
      </c>
      <c r="N8209" s="15">
        <v>1.6393442622950001</v>
      </c>
    </row>
    <row r="8210" spans="4:14" x14ac:dyDescent="0.2">
      <c r="D8210" s="200"/>
      <c r="E8210" s="4" t="s">
        <v>58</v>
      </c>
      <c r="F8210" s="5"/>
      <c r="G8210" s="6">
        <v>42</v>
      </c>
      <c r="H8210" s="8">
        <v>29</v>
      </c>
      <c r="I8210" s="1">
        <v>6</v>
      </c>
      <c r="J8210" s="1">
        <v>4</v>
      </c>
      <c r="K8210" s="1">
        <v>6</v>
      </c>
      <c r="L8210" s="1">
        <v>5</v>
      </c>
      <c r="M8210" s="1">
        <v>0</v>
      </c>
      <c r="N8210" s="9">
        <v>4</v>
      </c>
    </row>
    <row r="8211" spans="4:14" x14ac:dyDescent="0.2">
      <c r="D8211" s="200"/>
      <c r="E8211" s="11"/>
      <c r="F8211" s="10"/>
      <c r="G8211" s="7">
        <v>100</v>
      </c>
      <c r="H8211" s="18">
        <v>69.047619047618994</v>
      </c>
      <c r="I8211" s="50">
        <v>14.285714285714</v>
      </c>
      <c r="J8211" s="25">
        <v>9.5238095238099998</v>
      </c>
      <c r="K8211" s="30">
        <v>14.285714285714</v>
      </c>
      <c r="L8211" s="2">
        <v>11.904761904761999</v>
      </c>
      <c r="M8211" s="16">
        <v>0</v>
      </c>
      <c r="N8211" s="85">
        <v>9.5238095238099998</v>
      </c>
    </row>
    <row r="8212" spans="4:14" x14ac:dyDescent="0.2">
      <c r="D8212" s="200"/>
      <c r="E8212" s="4" t="s">
        <v>59</v>
      </c>
      <c r="F8212" s="5"/>
      <c r="G8212" s="6">
        <v>59</v>
      </c>
      <c r="H8212" s="8">
        <v>44</v>
      </c>
      <c r="I8212" s="1">
        <v>20</v>
      </c>
      <c r="J8212" s="1">
        <v>4</v>
      </c>
      <c r="K8212" s="1">
        <v>6</v>
      </c>
      <c r="L8212" s="1">
        <v>2</v>
      </c>
      <c r="M8212" s="1">
        <v>0</v>
      </c>
      <c r="N8212" s="9">
        <v>1</v>
      </c>
    </row>
    <row r="8213" spans="4:14" x14ac:dyDescent="0.2">
      <c r="D8213" s="200"/>
      <c r="E8213" s="11"/>
      <c r="F8213" s="10"/>
      <c r="G8213" s="7">
        <v>100</v>
      </c>
      <c r="H8213" s="18">
        <v>74.576271186441005</v>
      </c>
      <c r="I8213" s="2">
        <v>33.898305084745999</v>
      </c>
      <c r="J8213" s="2">
        <v>6.7796610169490004</v>
      </c>
      <c r="K8213" s="30">
        <v>10.169491525424</v>
      </c>
      <c r="L8213" s="2">
        <v>3.3898305084749998</v>
      </c>
      <c r="M8213" s="16">
        <v>0</v>
      </c>
      <c r="N8213" s="15">
        <v>1.6949152542370001</v>
      </c>
    </row>
    <row r="8214" spans="4:14" x14ac:dyDescent="0.2">
      <c r="D8214" s="199" t="s">
        <v>60</v>
      </c>
      <c r="E8214" s="22" t="s">
        <v>61</v>
      </c>
      <c r="F8214" s="21"/>
      <c r="G8214" s="19">
        <v>94</v>
      </c>
      <c r="H8214" s="27">
        <v>67</v>
      </c>
      <c r="I8214" s="3">
        <v>23</v>
      </c>
      <c r="J8214" s="3">
        <v>4</v>
      </c>
      <c r="K8214" s="3">
        <v>19</v>
      </c>
      <c r="L8214" s="3">
        <v>4</v>
      </c>
      <c r="M8214" s="3">
        <v>1</v>
      </c>
      <c r="N8214" s="26">
        <v>4</v>
      </c>
    </row>
    <row r="8215" spans="4:14" x14ac:dyDescent="0.2">
      <c r="D8215" s="200"/>
      <c r="E8215" s="11"/>
      <c r="F8215" s="10"/>
      <c r="G8215" s="7">
        <v>100</v>
      </c>
      <c r="H8215" s="18">
        <v>71.276595744681003</v>
      </c>
      <c r="I8215" s="50">
        <v>24.468085106383</v>
      </c>
      <c r="J8215" s="2">
        <v>4.2553191489359996</v>
      </c>
      <c r="K8215" s="2">
        <v>20.212765957447001</v>
      </c>
      <c r="L8215" s="2">
        <v>4.2553191489359996</v>
      </c>
      <c r="M8215" s="2">
        <v>1.0638297872339999</v>
      </c>
      <c r="N8215" s="15">
        <v>4.2553191489359996</v>
      </c>
    </row>
    <row r="8216" spans="4:14" x14ac:dyDescent="0.2">
      <c r="D8216" s="200"/>
      <c r="E8216" s="4" t="s">
        <v>62</v>
      </c>
      <c r="F8216" s="5"/>
      <c r="G8216" s="6">
        <v>87</v>
      </c>
      <c r="H8216" s="8">
        <v>69</v>
      </c>
      <c r="I8216" s="1">
        <v>28</v>
      </c>
      <c r="J8216" s="1">
        <v>3</v>
      </c>
      <c r="K8216" s="1">
        <v>11</v>
      </c>
      <c r="L8216" s="1">
        <v>5</v>
      </c>
      <c r="M8216" s="1">
        <v>0</v>
      </c>
      <c r="N8216" s="9">
        <v>1</v>
      </c>
    </row>
    <row r="8217" spans="4:14" x14ac:dyDescent="0.2">
      <c r="D8217" s="200"/>
      <c r="E8217" s="11"/>
      <c r="F8217" s="10"/>
      <c r="G8217" s="7">
        <v>100</v>
      </c>
      <c r="H8217" s="70">
        <v>79.310344827585993</v>
      </c>
      <c r="I8217" s="2">
        <v>32.183908045976999</v>
      </c>
      <c r="J8217" s="2">
        <v>3.4482758620689999</v>
      </c>
      <c r="K8217" s="30">
        <v>12.64367816092</v>
      </c>
      <c r="L8217" s="2">
        <v>5.7471264367819996</v>
      </c>
      <c r="M8217" s="16">
        <v>0</v>
      </c>
      <c r="N8217" s="15">
        <v>1.149425287356</v>
      </c>
    </row>
    <row r="8218" spans="4:14" x14ac:dyDescent="0.2">
      <c r="D8218" s="200"/>
      <c r="E8218" s="4" t="s">
        <v>63</v>
      </c>
      <c r="F8218" s="5"/>
      <c r="G8218" s="6">
        <v>79</v>
      </c>
      <c r="H8218" s="8">
        <v>57</v>
      </c>
      <c r="I8218" s="1">
        <v>26</v>
      </c>
      <c r="J8218" s="1">
        <v>0</v>
      </c>
      <c r="K8218" s="1">
        <v>14</v>
      </c>
      <c r="L8218" s="1">
        <v>5</v>
      </c>
      <c r="M8218" s="1">
        <v>0</v>
      </c>
      <c r="N8218" s="9">
        <v>4</v>
      </c>
    </row>
    <row r="8219" spans="4:14" x14ac:dyDescent="0.2">
      <c r="D8219" s="200"/>
      <c r="E8219" s="11"/>
      <c r="F8219" s="10"/>
      <c r="G8219" s="7">
        <v>100</v>
      </c>
      <c r="H8219" s="18">
        <v>72.151898734176996</v>
      </c>
      <c r="I8219" s="2">
        <v>32.911392405062998</v>
      </c>
      <c r="J8219" s="16">
        <v>0</v>
      </c>
      <c r="K8219" s="2">
        <v>17.721518987342002</v>
      </c>
      <c r="L8219" s="2">
        <v>6.3291139240509997</v>
      </c>
      <c r="M8219" s="16">
        <v>0</v>
      </c>
      <c r="N8219" s="15">
        <v>5.0632911392409996</v>
      </c>
    </row>
    <row r="8220" spans="4:14" x14ac:dyDescent="0.2">
      <c r="D8220" s="200"/>
      <c r="E8220" s="4" t="s">
        <v>64</v>
      </c>
      <c r="F8220" s="5"/>
      <c r="G8220" s="6">
        <v>81</v>
      </c>
      <c r="H8220" s="8">
        <v>55</v>
      </c>
      <c r="I8220" s="1">
        <v>33</v>
      </c>
      <c r="J8220" s="1">
        <v>1</v>
      </c>
      <c r="K8220" s="1">
        <v>13</v>
      </c>
      <c r="L8220" s="1">
        <v>5</v>
      </c>
      <c r="M8220" s="1">
        <v>0</v>
      </c>
      <c r="N8220" s="9">
        <v>2</v>
      </c>
    </row>
    <row r="8221" spans="4:14" x14ac:dyDescent="0.2">
      <c r="D8221" s="200"/>
      <c r="E8221" s="11"/>
      <c r="F8221" s="10"/>
      <c r="G8221" s="7">
        <v>100</v>
      </c>
      <c r="H8221" s="18">
        <v>67.901234567901</v>
      </c>
      <c r="I8221" s="2">
        <v>40.740740740741003</v>
      </c>
      <c r="J8221" s="2">
        <v>1.2345679012349999</v>
      </c>
      <c r="K8221" s="2">
        <v>16.049382716048999</v>
      </c>
      <c r="L8221" s="2">
        <v>6.1728395061730001</v>
      </c>
      <c r="M8221" s="16">
        <v>0</v>
      </c>
      <c r="N8221" s="15">
        <v>2.4691358024690002</v>
      </c>
    </row>
    <row r="8222" spans="4:14" x14ac:dyDescent="0.2">
      <c r="D8222" s="200"/>
      <c r="E8222" s="4" t="s">
        <v>65</v>
      </c>
      <c r="F8222" s="5"/>
      <c r="G8222" s="6">
        <v>79</v>
      </c>
      <c r="H8222" s="8">
        <v>55</v>
      </c>
      <c r="I8222" s="1">
        <v>29</v>
      </c>
      <c r="J8222" s="1">
        <v>1</v>
      </c>
      <c r="K8222" s="1">
        <v>17</v>
      </c>
      <c r="L8222" s="1">
        <v>3</v>
      </c>
      <c r="M8222" s="1">
        <v>0</v>
      </c>
      <c r="N8222" s="9">
        <v>2</v>
      </c>
    </row>
    <row r="8223" spans="4:14" x14ac:dyDescent="0.2">
      <c r="D8223" s="200"/>
      <c r="E8223" s="11"/>
      <c r="F8223" s="10"/>
      <c r="G8223" s="7">
        <v>100</v>
      </c>
      <c r="H8223" s="18">
        <v>69.620253164556999</v>
      </c>
      <c r="I8223" s="2">
        <v>36.708860759494002</v>
      </c>
      <c r="J8223" s="2">
        <v>1.2658227848100001</v>
      </c>
      <c r="K8223" s="2">
        <v>21.518987341772</v>
      </c>
      <c r="L8223" s="2">
        <v>3.7974683544299999</v>
      </c>
      <c r="M8223" s="16">
        <v>0</v>
      </c>
      <c r="N8223" s="15">
        <v>2.5316455696200002</v>
      </c>
    </row>
    <row r="8224" spans="4:14" x14ac:dyDescent="0.2">
      <c r="D8224" s="200"/>
      <c r="E8224" s="4" t="s">
        <v>66</v>
      </c>
      <c r="F8224" s="5"/>
      <c r="G8224" s="6">
        <v>71</v>
      </c>
      <c r="H8224" s="8">
        <v>46</v>
      </c>
      <c r="I8224" s="1">
        <v>26</v>
      </c>
      <c r="J8224" s="1">
        <v>0</v>
      </c>
      <c r="K8224" s="1">
        <v>20</v>
      </c>
      <c r="L8224" s="1">
        <v>5</v>
      </c>
      <c r="M8224" s="1">
        <v>0</v>
      </c>
      <c r="N8224" s="9">
        <v>2</v>
      </c>
    </row>
    <row r="8225" spans="2:14" x14ac:dyDescent="0.2">
      <c r="D8225" s="200"/>
      <c r="E8225" s="11"/>
      <c r="F8225" s="10"/>
      <c r="G8225" s="7">
        <v>100</v>
      </c>
      <c r="H8225" s="72">
        <v>64.788732394365994</v>
      </c>
      <c r="I8225" s="2">
        <v>36.619718309859003</v>
      </c>
      <c r="J8225" s="16">
        <v>0</v>
      </c>
      <c r="K8225" s="25">
        <v>28.169014084507001</v>
      </c>
      <c r="L8225" s="2">
        <v>7.0422535211269999</v>
      </c>
      <c r="M8225" s="16">
        <v>0</v>
      </c>
      <c r="N8225" s="15">
        <v>2.8169014084509998</v>
      </c>
    </row>
    <row r="8226" spans="2:14" x14ac:dyDescent="0.2">
      <c r="D8226" s="200"/>
      <c r="E8226" s="4" t="s">
        <v>67</v>
      </c>
      <c r="F8226" s="5"/>
      <c r="G8226" s="6">
        <v>108</v>
      </c>
      <c r="H8226" s="8">
        <v>73</v>
      </c>
      <c r="I8226" s="1">
        <v>48</v>
      </c>
      <c r="J8226" s="1">
        <v>3</v>
      </c>
      <c r="K8226" s="1">
        <v>23</v>
      </c>
      <c r="L8226" s="1">
        <v>8</v>
      </c>
      <c r="M8226" s="1">
        <v>0</v>
      </c>
      <c r="N8226" s="9">
        <v>1</v>
      </c>
    </row>
    <row r="8227" spans="2:14" x14ac:dyDescent="0.2">
      <c r="D8227" s="200"/>
      <c r="E8227" s="11"/>
      <c r="F8227" s="10"/>
      <c r="G8227" s="7">
        <v>100</v>
      </c>
      <c r="H8227" s="18">
        <v>67.592592592592993</v>
      </c>
      <c r="I8227" s="25">
        <v>44.444444444444002</v>
      </c>
      <c r="J8227" s="2">
        <v>2.7777777777780002</v>
      </c>
      <c r="K8227" s="2">
        <v>21.296296296295999</v>
      </c>
      <c r="L8227" s="2">
        <v>7.4074074074069998</v>
      </c>
      <c r="M8227" s="16">
        <v>0</v>
      </c>
      <c r="N8227" s="15">
        <v>0.92592592592599998</v>
      </c>
    </row>
    <row r="8228" spans="2:14" x14ac:dyDescent="0.2">
      <c r="D8228" s="200"/>
      <c r="E8228" s="4" t="s">
        <v>68</v>
      </c>
      <c r="F8228" s="5"/>
      <c r="G8228" s="6">
        <v>39</v>
      </c>
      <c r="H8228" s="8">
        <v>29</v>
      </c>
      <c r="I8228" s="1">
        <v>19</v>
      </c>
      <c r="J8228" s="1">
        <v>2</v>
      </c>
      <c r="K8228" s="1">
        <v>5</v>
      </c>
      <c r="L8228" s="1">
        <v>3</v>
      </c>
      <c r="M8228" s="1">
        <v>0</v>
      </c>
      <c r="N8228" s="9">
        <v>0</v>
      </c>
    </row>
    <row r="8229" spans="2:14" x14ac:dyDescent="0.2">
      <c r="D8229" s="200"/>
      <c r="E8229" s="11"/>
      <c r="F8229" s="10"/>
      <c r="G8229" s="7">
        <v>100</v>
      </c>
      <c r="H8229" s="18">
        <v>74.358974358973995</v>
      </c>
      <c r="I8229" s="41">
        <v>48.717948717949</v>
      </c>
      <c r="J8229" s="2">
        <v>5.1282051282049999</v>
      </c>
      <c r="K8229" s="30">
        <v>12.820512820513001</v>
      </c>
      <c r="L8229" s="2">
        <v>7.6923076923079998</v>
      </c>
      <c r="M8229" s="16">
        <v>0</v>
      </c>
      <c r="N8229" s="48">
        <v>0</v>
      </c>
    </row>
    <row r="8230" spans="2:14" x14ac:dyDescent="0.2">
      <c r="D8230" s="200"/>
      <c r="E8230" s="4" t="s">
        <v>69</v>
      </c>
      <c r="F8230" s="5"/>
      <c r="G8230" s="6">
        <v>29</v>
      </c>
      <c r="H8230" s="8">
        <v>22</v>
      </c>
      <c r="I8230" s="1">
        <v>12</v>
      </c>
      <c r="J8230" s="1">
        <v>1</v>
      </c>
      <c r="K8230" s="1">
        <v>5</v>
      </c>
      <c r="L8230" s="1">
        <v>6</v>
      </c>
      <c r="M8230" s="1">
        <v>1</v>
      </c>
      <c r="N8230" s="9">
        <v>0</v>
      </c>
    </row>
    <row r="8231" spans="2:14" x14ac:dyDescent="0.2">
      <c r="D8231" s="200"/>
      <c r="E8231" s="11"/>
      <c r="F8231" s="10"/>
      <c r="G8231" s="7">
        <v>100</v>
      </c>
      <c r="H8231" s="18">
        <v>75.862068965516997</v>
      </c>
      <c r="I8231" s="2">
        <v>41.379310344827999</v>
      </c>
      <c r="J8231" s="2">
        <v>3.4482758620689999</v>
      </c>
      <c r="K8231" s="2">
        <v>17.241379310345</v>
      </c>
      <c r="L8231" s="41">
        <v>20.689655172414</v>
      </c>
      <c r="M8231" s="2">
        <v>3.4482758620689999</v>
      </c>
      <c r="N8231" s="48">
        <v>0</v>
      </c>
    </row>
    <row r="8232" spans="2:14" x14ac:dyDescent="0.2">
      <c r="D8232" s="199" t="s">
        <v>70</v>
      </c>
      <c r="E8232" s="22" t="s">
        <v>18</v>
      </c>
      <c r="F8232" s="21"/>
      <c r="G8232" s="19">
        <v>0</v>
      </c>
      <c r="H8232" s="27">
        <v>0</v>
      </c>
      <c r="I8232" s="3">
        <v>0</v>
      </c>
      <c r="J8232" s="3">
        <v>0</v>
      </c>
      <c r="K8232" s="3">
        <v>0</v>
      </c>
      <c r="L8232" s="3">
        <v>0</v>
      </c>
      <c r="M8232" s="3">
        <v>0</v>
      </c>
      <c r="N8232" s="26">
        <v>0</v>
      </c>
    </row>
    <row r="8233" spans="2:14" x14ac:dyDescent="0.2">
      <c r="D8233" s="201"/>
      <c r="E8233" s="45"/>
      <c r="F8233" s="51"/>
      <c r="G8233" s="119">
        <v>0</v>
      </c>
      <c r="H8233" s="136">
        <v>0</v>
      </c>
      <c r="I8233" s="83">
        <v>0</v>
      </c>
      <c r="J8233" s="62">
        <v>0</v>
      </c>
      <c r="K8233" s="83">
        <v>0</v>
      </c>
      <c r="L8233" s="103">
        <v>0</v>
      </c>
      <c r="M8233" s="62">
        <v>0</v>
      </c>
      <c r="N8233" s="116">
        <v>0</v>
      </c>
    </row>
    <row r="8235" spans="2:14" x14ac:dyDescent="0.2">
      <c r="B8235" s="40" t="str">
        <f xml:space="preserve"> HYPERLINK("#'目次'!B205", "[199]")</f>
        <v>[199]</v>
      </c>
      <c r="C8235" s="23" t="s">
        <v>331</v>
      </c>
    </row>
    <row r="8236" spans="2:14" x14ac:dyDescent="0.2">
      <c r="C8236" s="186" t="s">
        <v>326</v>
      </c>
    </row>
    <row r="8238" spans="2:14" x14ac:dyDescent="0.2">
      <c r="C8238" s="23" t="s">
        <v>73</v>
      </c>
    </row>
    <row r="8239" spans="2:14" ht="24" x14ac:dyDescent="0.2">
      <c r="D8239" s="195"/>
      <c r="E8239" s="196"/>
      <c r="F8239" s="196"/>
      <c r="G8239" s="37" t="s">
        <v>15</v>
      </c>
      <c r="H8239" s="33" t="s">
        <v>281</v>
      </c>
      <c r="I8239" s="13" t="s">
        <v>282</v>
      </c>
      <c r="J8239" s="13" t="s">
        <v>283</v>
      </c>
      <c r="K8239" s="13" t="s">
        <v>174</v>
      </c>
      <c r="L8239" s="13" t="s">
        <v>327</v>
      </c>
      <c r="M8239" s="13" t="s">
        <v>99</v>
      </c>
      <c r="N8239" s="38" t="s">
        <v>18</v>
      </c>
    </row>
    <row r="8240" spans="2:14" x14ac:dyDescent="0.2">
      <c r="D8240" s="197"/>
      <c r="E8240" s="198"/>
      <c r="F8240" s="198"/>
      <c r="G8240" s="35"/>
      <c r="H8240" s="39"/>
      <c r="I8240" s="14"/>
      <c r="J8240" s="14"/>
      <c r="K8240" s="14"/>
      <c r="L8240" s="14"/>
      <c r="M8240" s="14"/>
      <c r="N8240" s="34"/>
    </row>
    <row r="8241" spans="4:14" x14ac:dyDescent="0.2">
      <c r="D8241" s="78"/>
      <c r="E8241" s="79" t="s">
        <v>15</v>
      </c>
      <c r="F8241" s="66"/>
      <c r="G8241" s="36">
        <v>734</v>
      </c>
      <c r="H8241" s="17">
        <v>523</v>
      </c>
      <c r="I8241" s="17">
        <v>269</v>
      </c>
      <c r="J8241" s="17">
        <v>16</v>
      </c>
      <c r="K8241" s="17">
        <v>142</v>
      </c>
      <c r="L8241" s="17">
        <v>52</v>
      </c>
      <c r="M8241" s="17">
        <v>2</v>
      </c>
      <c r="N8241" s="47">
        <v>18</v>
      </c>
    </row>
    <row r="8242" spans="4:14" x14ac:dyDescent="0.2">
      <c r="D8242" s="45"/>
      <c r="E8242" s="51"/>
      <c r="F8242" s="67"/>
      <c r="G8242" s="7">
        <v>100</v>
      </c>
      <c r="H8242" s="2">
        <v>71.253405994549993</v>
      </c>
      <c r="I8242" s="2">
        <v>36.648501362398001</v>
      </c>
      <c r="J8242" s="2">
        <v>2.1798365122619998</v>
      </c>
      <c r="K8242" s="2">
        <v>19.346049046322001</v>
      </c>
      <c r="L8242" s="2">
        <v>7.0844686648500002</v>
      </c>
      <c r="M8242" s="2">
        <v>0.272479564033</v>
      </c>
      <c r="N8242" s="15">
        <v>2.4523160762940002</v>
      </c>
    </row>
    <row r="8243" spans="4:14" x14ac:dyDescent="0.2">
      <c r="D8243" s="199" t="s">
        <v>74</v>
      </c>
      <c r="E8243" s="22" t="s">
        <v>75</v>
      </c>
      <c r="F8243" s="21"/>
      <c r="G8243" s="19">
        <v>348</v>
      </c>
      <c r="H8243" s="27">
        <v>244</v>
      </c>
      <c r="I8243" s="3">
        <v>119</v>
      </c>
      <c r="J8243" s="3">
        <v>11</v>
      </c>
      <c r="K8243" s="3">
        <v>71</v>
      </c>
      <c r="L8243" s="3">
        <v>29</v>
      </c>
      <c r="M8243" s="3">
        <v>0</v>
      </c>
      <c r="N8243" s="26">
        <v>7</v>
      </c>
    </row>
    <row r="8244" spans="4:14" x14ac:dyDescent="0.2">
      <c r="D8244" s="200"/>
      <c r="E8244" s="11"/>
      <c r="F8244" s="10"/>
      <c r="G8244" s="7">
        <v>100</v>
      </c>
      <c r="H8244" s="18">
        <v>70.114942528735995</v>
      </c>
      <c r="I8244" s="2">
        <v>34.195402298851</v>
      </c>
      <c r="J8244" s="2">
        <v>3.1609195402300001</v>
      </c>
      <c r="K8244" s="2">
        <v>20.402298850575001</v>
      </c>
      <c r="L8244" s="2">
        <v>8.333333333333</v>
      </c>
      <c r="M8244" s="16">
        <v>0</v>
      </c>
      <c r="N8244" s="15">
        <v>2.0114942528739999</v>
      </c>
    </row>
    <row r="8245" spans="4:14" x14ac:dyDescent="0.2">
      <c r="D8245" s="200"/>
      <c r="E8245" s="4" t="s">
        <v>34</v>
      </c>
      <c r="F8245" s="5"/>
      <c r="G8245" s="6">
        <v>9</v>
      </c>
      <c r="H8245" s="8">
        <v>7</v>
      </c>
      <c r="I8245" s="1">
        <v>1</v>
      </c>
      <c r="J8245" s="1">
        <v>0</v>
      </c>
      <c r="K8245" s="1">
        <v>2</v>
      </c>
      <c r="L8245" s="1">
        <v>1</v>
      </c>
      <c r="M8245" s="1">
        <v>0</v>
      </c>
      <c r="N8245" s="9">
        <v>1</v>
      </c>
    </row>
    <row r="8246" spans="4:14" x14ac:dyDescent="0.2">
      <c r="D8246" s="200"/>
      <c r="E8246" s="11"/>
      <c r="F8246" s="10"/>
      <c r="G8246" s="7">
        <v>100</v>
      </c>
      <c r="H8246" s="70">
        <v>77.777777777777999</v>
      </c>
      <c r="I8246" s="50">
        <v>11.111111111111001</v>
      </c>
      <c r="J8246" s="16">
        <v>0</v>
      </c>
      <c r="K8246" s="2">
        <v>22.222222222222001</v>
      </c>
      <c r="L8246" s="2">
        <v>11.111111111111001</v>
      </c>
      <c r="M8246" s="16">
        <v>0</v>
      </c>
      <c r="N8246" s="85">
        <v>11.111111111111001</v>
      </c>
    </row>
    <row r="8247" spans="4:14" x14ac:dyDescent="0.2">
      <c r="D8247" s="200"/>
      <c r="E8247" s="4" t="s">
        <v>35</v>
      </c>
      <c r="F8247" s="5"/>
      <c r="G8247" s="6">
        <v>42</v>
      </c>
      <c r="H8247" s="8">
        <v>32</v>
      </c>
      <c r="I8247" s="1">
        <v>8</v>
      </c>
      <c r="J8247" s="1">
        <v>2</v>
      </c>
      <c r="K8247" s="1">
        <v>7</v>
      </c>
      <c r="L8247" s="1">
        <v>4</v>
      </c>
      <c r="M8247" s="1">
        <v>0</v>
      </c>
      <c r="N8247" s="9">
        <v>3</v>
      </c>
    </row>
    <row r="8248" spans="4:14" x14ac:dyDescent="0.2">
      <c r="D8248" s="200"/>
      <c r="E8248" s="11"/>
      <c r="F8248" s="10"/>
      <c r="G8248" s="7">
        <v>100</v>
      </c>
      <c r="H8248" s="18">
        <v>76.190476190476005</v>
      </c>
      <c r="I8248" s="50">
        <v>19.047619047619001</v>
      </c>
      <c r="J8248" s="2">
        <v>4.7619047619049999</v>
      </c>
      <c r="K8248" s="2">
        <v>16.666666666666998</v>
      </c>
      <c r="L8248" s="2">
        <v>9.5238095238099998</v>
      </c>
      <c r="M8248" s="16">
        <v>0</v>
      </c>
      <c r="N8248" s="15">
        <v>7.1428571428570002</v>
      </c>
    </row>
    <row r="8249" spans="4:14" x14ac:dyDescent="0.2">
      <c r="D8249" s="200"/>
      <c r="E8249" s="4" t="s">
        <v>36</v>
      </c>
      <c r="F8249" s="5"/>
      <c r="G8249" s="6">
        <v>70</v>
      </c>
      <c r="H8249" s="8">
        <v>44</v>
      </c>
      <c r="I8249" s="1">
        <v>29</v>
      </c>
      <c r="J8249" s="1">
        <v>2</v>
      </c>
      <c r="K8249" s="1">
        <v>20</v>
      </c>
      <c r="L8249" s="1">
        <v>9</v>
      </c>
      <c r="M8249" s="1">
        <v>0</v>
      </c>
      <c r="N8249" s="9">
        <v>1</v>
      </c>
    </row>
    <row r="8250" spans="4:14" x14ac:dyDescent="0.2">
      <c r="D8250" s="200"/>
      <c r="E8250" s="11"/>
      <c r="F8250" s="10"/>
      <c r="G8250" s="7">
        <v>100</v>
      </c>
      <c r="H8250" s="72">
        <v>62.857142857143003</v>
      </c>
      <c r="I8250" s="2">
        <v>41.428571428570997</v>
      </c>
      <c r="J8250" s="2">
        <v>2.8571428571430002</v>
      </c>
      <c r="K8250" s="25">
        <v>28.571428571428999</v>
      </c>
      <c r="L8250" s="25">
        <v>12.857142857143</v>
      </c>
      <c r="M8250" s="16">
        <v>0</v>
      </c>
      <c r="N8250" s="15">
        <v>1.4285714285710001</v>
      </c>
    </row>
    <row r="8251" spans="4:14" x14ac:dyDescent="0.2">
      <c r="D8251" s="200"/>
      <c r="E8251" s="4" t="s">
        <v>37</v>
      </c>
      <c r="F8251" s="5"/>
      <c r="G8251" s="6">
        <v>76</v>
      </c>
      <c r="H8251" s="8">
        <v>55</v>
      </c>
      <c r="I8251" s="1">
        <v>24</v>
      </c>
      <c r="J8251" s="1">
        <v>3</v>
      </c>
      <c r="K8251" s="1">
        <v>17</v>
      </c>
      <c r="L8251" s="1">
        <v>5</v>
      </c>
      <c r="M8251" s="1">
        <v>0</v>
      </c>
      <c r="N8251" s="9">
        <v>2</v>
      </c>
    </row>
    <row r="8252" spans="4:14" x14ac:dyDescent="0.2">
      <c r="D8252" s="200"/>
      <c r="E8252" s="11"/>
      <c r="F8252" s="10"/>
      <c r="G8252" s="7">
        <v>100</v>
      </c>
      <c r="H8252" s="18">
        <v>72.368421052632002</v>
      </c>
      <c r="I8252" s="30">
        <v>31.578947368421002</v>
      </c>
      <c r="J8252" s="2">
        <v>3.947368421053</v>
      </c>
      <c r="K8252" s="2">
        <v>22.368421052632002</v>
      </c>
      <c r="L8252" s="2">
        <v>6.5789473684209998</v>
      </c>
      <c r="M8252" s="16">
        <v>0</v>
      </c>
      <c r="N8252" s="15">
        <v>2.6315789473679998</v>
      </c>
    </row>
    <row r="8253" spans="4:14" x14ac:dyDescent="0.2">
      <c r="D8253" s="200"/>
      <c r="E8253" s="4" t="s">
        <v>38</v>
      </c>
      <c r="F8253" s="5"/>
      <c r="G8253" s="6">
        <v>63</v>
      </c>
      <c r="H8253" s="8">
        <v>44</v>
      </c>
      <c r="I8253" s="1">
        <v>24</v>
      </c>
      <c r="J8253" s="1">
        <v>1</v>
      </c>
      <c r="K8253" s="1">
        <v>13</v>
      </c>
      <c r="L8253" s="1">
        <v>5</v>
      </c>
      <c r="M8253" s="1">
        <v>0</v>
      </c>
      <c r="N8253" s="9">
        <v>0</v>
      </c>
    </row>
    <row r="8254" spans="4:14" x14ac:dyDescent="0.2">
      <c r="D8254" s="200"/>
      <c r="E8254" s="11"/>
      <c r="F8254" s="10"/>
      <c r="G8254" s="7">
        <v>100</v>
      </c>
      <c r="H8254" s="18">
        <v>69.841269841270005</v>
      </c>
      <c r="I8254" s="2">
        <v>38.095238095238003</v>
      </c>
      <c r="J8254" s="2">
        <v>1.587301587302</v>
      </c>
      <c r="K8254" s="2">
        <v>20.634920634920999</v>
      </c>
      <c r="L8254" s="2">
        <v>7.9365079365079998</v>
      </c>
      <c r="M8254" s="16">
        <v>0</v>
      </c>
      <c r="N8254" s="48">
        <v>0</v>
      </c>
    </row>
    <row r="8255" spans="4:14" x14ac:dyDescent="0.2">
      <c r="D8255" s="200"/>
      <c r="E8255" s="4" t="s">
        <v>39</v>
      </c>
      <c r="F8255" s="5"/>
      <c r="G8255" s="6">
        <v>63</v>
      </c>
      <c r="H8255" s="8">
        <v>45</v>
      </c>
      <c r="I8255" s="1">
        <v>24</v>
      </c>
      <c r="J8255" s="1">
        <v>2</v>
      </c>
      <c r="K8255" s="1">
        <v>10</v>
      </c>
      <c r="L8255" s="1">
        <v>4</v>
      </c>
      <c r="M8255" s="1">
        <v>0</v>
      </c>
      <c r="N8255" s="9">
        <v>0</v>
      </c>
    </row>
    <row r="8256" spans="4:14" x14ac:dyDescent="0.2">
      <c r="D8256" s="200"/>
      <c r="E8256" s="11"/>
      <c r="F8256" s="10"/>
      <c r="G8256" s="7">
        <v>100</v>
      </c>
      <c r="H8256" s="18">
        <v>71.428571428571004</v>
      </c>
      <c r="I8256" s="2">
        <v>38.095238095238003</v>
      </c>
      <c r="J8256" s="2">
        <v>3.1746031746029999</v>
      </c>
      <c r="K8256" s="2">
        <v>15.873015873016</v>
      </c>
      <c r="L8256" s="2">
        <v>6.3492063492059998</v>
      </c>
      <c r="M8256" s="16">
        <v>0</v>
      </c>
      <c r="N8256" s="48">
        <v>0</v>
      </c>
    </row>
    <row r="8257" spans="4:14" x14ac:dyDescent="0.2">
      <c r="D8257" s="200"/>
      <c r="E8257" s="4" t="s">
        <v>40</v>
      </c>
      <c r="F8257" s="5"/>
      <c r="G8257" s="6">
        <v>25</v>
      </c>
      <c r="H8257" s="8">
        <v>17</v>
      </c>
      <c r="I8257" s="1">
        <v>9</v>
      </c>
      <c r="J8257" s="1">
        <v>1</v>
      </c>
      <c r="K8257" s="1">
        <v>2</v>
      </c>
      <c r="L8257" s="1">
        <v>1</v>
      </c>
      <c r="M8257" s="1">
        <v>0</v>
      </c>
      <c r="N8257" s="9">
        <v>0</v>
      </c>
    </row>
    <row r="8258" spans="4:14" x14ac:dyDescent="0.2">
      <c r="D8258" s="200"/>
      <c r="E8258" s="11"/>
      <c r="F8258" s="10"/>
      <c r="G8258" s="7">
        <v>100</v>
      </c>
      <c r="H8258" s="18">
        <v>68</v>
      </c>
      <c r="I8258" s="2">
        <v>36</v>
      </c>
      <c r="J8258" s="2">
        <v>4</v>
      </c>
      <c r="K8258" s="50">
        <v>8</v>
      </c>
      <c r="L8258" s="2">
        <v>4</v>
      </c>
      <c r="M8258" s="16">
        <v>0</v>
      </c>
      <c r="N8258" s="48">
        <v>0</v>
      </c>
    </row>
    <row r="8259" spans="4:14" x14ac:dyDescent="0.2">
      <c r="D8259" s="199" t="s">
        <v>76</v>
      </c>
      <c r="E8259" s="22" t="s">
        <v>77</v>
      </c>
      <c r="F8259" s="21"/>
      <c r="G8259" s="19">
        <v>386</v>
      </c>
      <c r="H8259" s="27">
        <v>279</v>
      </c>
      <c r="I8259" s="3">
        <v>150</v>
      </c>
      <c r="J8259" s="3">
        <v>5</v>
      </c>
      <c r="K8259" s="3">
        <v>71</v>
      </c>
      <c r="L8259" s="3">
        <v>23</v>
      </c>
      <c r="M8259" s="3">
        <v>2</v>
      </c>
      <c r="N8259" s="26">
        <v>11</v>
      </c>
    </row>
    <row r="8260" spans="4:14" x14ac:dyDescent="0.2">
      <c r="D8260" s="200"/>
      <c r="E8260" s="11"/>
      <c r="F8260" s="10"/>
      <c r="G8260" s="7">
        <v>100</v>
      </c>
      <c r="H8260" s="18">
        <v>72.279792746113998</v>
      </c>
      <c r="I8260" s="2">
        <v>38.860103626943001</v>
      </c>
      <c r="J8260" s="2">
        <v>1.2953367875649999</v>
      </c>
      <c r="K8260" s="2">
        <v>18.39378238342</v>
      </c>
      <c r="L8260" s="2">
        <v>5.9585492227980001</v>
      </c>
      <c r="M8260" s="2">
        <v>0.51813471502599995</v>
      </c>
      <c r="N8260" s="15">
        <v>2.8497409326419998</v>
      </c>
    </row>
    <row r="8261" spans="4:14" x14ac:dyDescent="0.2">
      <c r="D8261" s="200"/>
      <c r="E8261" s="4" t="s">
        <v>34</v>
      </c>
      <c r="F8261" s="5"/>
      <c r="G8261" s="6">
        <v>10</v>
      </c>
      <c r="H8261" s="8">
        <v>5</v>
      </c>
      <c r="I8261" s="1">
        <v>1</v>
      </c>
      <c r="J8261" s="1">
        <v>1</v>
      </c>
      <c r="K8261" s="1">
        <v>2</v>
      </c>
      <c r="L8261" s="1">
        <v>0</v>
      </c>
      <c r="M8261" s="1">
        <v>0</v>
      </c>
      <c r="N8261" s="9">
        <v>2</v>
      </c>
    </row>
    <row r="8262" spans="4:14" x14ac:dyDescent="0.2">
      <c r="D8262" s="200"/>
      <c r="E8262" s="11"/>
      <c r="F8262" s="10"/>
      <c r="G8262" s="7">
        <v>100</v>
      </c>
      <c r="H8262" s="97">
        <v>50</v>
      </c>
      <c r="I8262" s="50">
        <v>10</v>
      </c>
      <c r="J8262" s="25">
        <v>10</v>
      </c>
      <c r="K8262" s="2">
        <v>20</v>
      </c>
      <c r="L8262" s="49">
        <v>0</v>
      </c>
      <c r="M8262" s="16">
        <v>0</v>
      </c>
      <c r="N8262" s="102">
        <v>20</v>
      </c>
    </row>
    <row r="8263" spans="4:14" x14ac:dyDescent="0.2">
      <c r="D8263" s="200"/>
      <c r="E8263" s="4" t="s">
        <v>35</v>
      </c>
      <c r="F8263" s="5"/>
      <c r="G8263" s="6">
        <v>55</v>
      </c>
      <c r="H8263" s="8">
        <v>44</v>
      </c>
      <c r="I8263" s="1">
        <v>21</v>
      </c>
      <c r="J8263" s="1">
        <v>2</v>
      </c>
      <c r="K8263" s="1">
        <v>10</v>
      </c>
      <c r="L8263" s="1">
        <v>3</v>
      </c>
      <c r="M8263" s="1">
        <v>1</v>
      </c>
      <c r="N8263" s="9">
        <v>0</v>
      </c>
    </row>
    <row r="8264" spans="4:14" x14ac:dyDescent="0.2">
      <c r="D8264" s="200"/>
      <c r="E8264" s="11"/>
      <c r="F8264" s="10"/>
      <c r="G8264" s="7">
        <v>100</v>
      </c>
      <c r="H8264" s="70">
        <v>80</v>
      </c>
      <c r="I8264" s="2">
        <v>38.181818181818002</v>
      </c>
      <c r="J8264" s="2">
        <v>3.636363636364</v>
      </c>
      <c r="K8264" s="2">
        <v>18.181818181817999</v>
      </c>
      <c r="L8264" s="2">
        <v>5.4545454545450003</v>
      </c>
      <c r="M8264" s="2">
        <v>1.818181818182</v>
      </c>
      <c r="N8264" s="48">
        <v>0</v>
      </c>
    </row>
    <row r="8265" spans="4:14" x14ac:dyDescent="0.2">
      <c r="D8265" s="200"/>
      <c r="E8265" s="4" t="s">
        <v>36</v>
      </c>
      <c r="F8265" s="5"/>
      <c r="G8265" s="6">
        <v>72</v>
      </c>
      <c r="H8265" s="8">
        <v>52</v>
      </c>
      <c r="I8265" s="1">
        <v>23</v>
      </c>
      <c r="J8265" s="1">
        <v>0</v>
      </c>
      <c r="K8265" s="1">
        <v>20</v>
      </c>
      <c r="L8265" s="1">
        <v>10</v>
      </c>
      <c r="M8265" s="1">
        <v>0</v>
      </c>
      <c r="N8265" s="9">
        <v>1</v>
      </c>
    </row>
    <row r="8266" spans="4:14" x14ac:dyDescent="0.2">
      <c r="D8266" s="200"/>
      <c r="E8266" s="11"/>
      <c r="F8266" s="10"/>
      <c r="G8266" s="7">
        <v>100</v>
      </c>
      <c r="H8266" s="18">
        <v>72.222222222222001</v>
      </c>
      <c r="I8266" s="2">
        <v>31.944444444443999</v>
      </c>
      <c r="J8266" s="16">
        <v>0</v>
      </c>
      <c r="K8266" s="25">
        <v>27.777777777777999</v>
      </c>
      <c r="L8266" s="25">
        <v>13.888888888888999</v>
      </c>
      <c r="M8266" s="16">
        <v>0</v>
      </c>
      <c r="N8266" s="15">
        <v>1.3888888888890001</v>
      </c>
    </row>
    <row r="8267" spans="4:14" x14ac:dyDescent="0.2">
      <c r="D8267" s="200"/>
      <c r="E8267" s="4" t="s">
        <v>37</v>
      </c>
      <c r="F8267" s="5"/>
      <c r="G8267" s="6">
        <v>88</v>
      </c>
      <c r="H8267" s="8">
        <v>63</v>
      </c>
      <c r="I8267" s="1">
        <v>34</v>
      </c>
      <c r="J8267" s="1">
        <v>1</v>
      </c>
      <c r="K8267" s="1">
        <v>17</v>
      </c>
      <c r="L8267" s="1">
        <v>3</v>
      </c>
      <c r="M8267" s="1">
        <v>1</v>
      </c>
      <c r="N8267" s="9">
        <v>3</v>
      </c>
    </row>
    <row r="8268" spans="4:14" x14ac:dyDescent="0.2">
      <c r="D8268" s="200"/>
      <c r="E8268" s="11"/>
      <c r="F8268" s="10"/>
      <c r="G8268" s="7">
        <v>100</v>
      </c>
      <c r="H8268" s="18">
        <v>71.590909090908994</v>
      </c>
      <c r="I8268" s="2">
        <v>38.636363636364003</v>
      </c>
      <c r="J8268" s="2">
        <v>1.136363636364</v>
      </c>
      <c r="K8268" s="2">
        <v>19.318181818182001</v>
      </c>
      <c r="L8268" s="2">
        <v>3.4090909090910002</v>
      </c>
      <c r="M8268" s="2">
        <v>1.136363636364</v>
      </c>
      <c r="N8268" s="15">
        <v>3.4090909090910002</v>
      </c>
    </row>
    <row r="8269" spans="4:14" x14ac:dyDescent="0.2">
      <c r="D8269" s="200"/>
      <c r="E8269" s="4" t="s">
        <v>38</v>
      </c>
      <c r="F8269" s="5"/>
      <c r="G8269" s="6">
        <v>66</v>
      </c>
      <c r="H8269" s="8">
        <v>45</v>
      </c>
      <c r="I8269" s="1">
        <v>37</v>
      </c>
      <c r="J8269" s="1">
        <v>1</v>
      </c>
      <c r="K8269" s="1">
        <v>14</v>
      </c>
      <c r="L8269" s="1">
        <v>7</v>
      </c>
      <c r="M8269" s="1">
        <v>0</v>
      </c>
      <c r="N8269" s="9">
        <v>1</v>
      </c>
    </row>
    <row r="8270" spans="4:14" x14ac:dyDescent="0.2">
      <c r="D8270" s="200"/>
      <c r="E8270" s="11"/>
      <c r="F8270" s="10"/>
      <c r="G8270" s="7">
        <v>100</v>
      </c>
      <c r="H8270" s="18">
        <v>68.181818181818002</v>
      </c>
      <c r="I8270" s="41">
        <v>56.060606060605998</v>
      </c>
      <c r="J8270" s="2">
        <v>1.5151515151520001</v>
      </c>
      <c r="K8270" s="2">
        <v>21.212121212121001</v>
      </c>
      <c r="L8270" s="2">
        <v>10.606060606061</v>
      </c>
      <c r="M8270" s="16">
        <v>0</v>
      </c>
      <c r="N8270" s="15">
        <v>1.5151515151520001</v>
      </c>
    </row>
    <row r="8271" spans="4:14" x14ac:dyDescent="0.2">
      <c r="D8271" s="200"/>
      <c r="E8271" s="4" t="s">
        <v>39</v>
      </c>
      <c r="F8271" s="5"/>
      <c r="G8271" s="6">
        <v>64</v>
      </c>
      <c r="H8271" s="8">
        <v>46</v>
      </c>
      <c r="I8271" s="1">
        <v>24</v>
      </c>
      <c r="J8271" s="1">
        <v>0</v>
      </c>
      <c r="K8271" s="1">
        <v>6</v>
      </c>
      <c r="L8271" s="1">
        <v>0</v>
      </c>
      <c r="M8271" s="1">
        <v>0</v>
      </c>
      <c r="N8271" s="9">
        <v>2</v>
      </c>
    </row>
    <row r="8272" spans="4:14" x14ac:dyDescent="0.2">
      <c r="D8272" s="200"/>
      <c r="E8272" s="11"/>
      <c r="F8272" s="10"/>
      <c r="G8272" s="7">
        <v>100</v>
      </c>
      <c r="H8272" s="18">
        <v>71.875</v>
      </c>
      <c r="I8272" s="2">
        <v>37.5</v>
      </c>
      <c r="J8272" s="16">
        <v>0</v>
      </c>
      <c r="K8272" s="30">
        <v>9.375</v>
      </c>
      <c r="L8272" s="49">
        <v>0</v>
      </c>
      <c r="M8272" s="16">
        <v>0</v>
      </c>
      <c r="N8272" s="15">
        <v>3.125</v>
      </c>
    </row>
    <row r="8273" spans="2:14" x14ac:dyDescent="0.2">
      <c r="D8273" s="200"/>
      <c r="E8273" s="4" t="s">
        <v>40</v>
      </c>
      <c r="F8273" s="5"/>
      <c r="G8273" s="6">
        <v>31</v>
      </c>
      <c r="H8273" s="8">
        <v>24</v>
      </c>
      <c r="I8273" s="1">
        <v>10</v>
      </c>
      <c r="J8273" s="1">
        <v>0</v>
      </c>
      <c r="K8273" s="1">
        <v>2</v>
      </c>
      <c r="L8273" s="1">
        <v>0</v>
      </c>
      <c r="M8273" s="1">
        <v>0</v>
      </c>
      <c r="N8273" s="9">
        <v>2</v>
      </c>
    </row>
    <row r="8274" spans="2:14" x14ac:dyDescent="0.2">
      <c r="D8274" s="201"/>
      <c r="E8274" s="45"/>
      <c r="F8274" s="51"/>
      <c r="G8274" s="81">
        <v>100</v>
      </c>
      <c r="H8274" s="163">
        <v>77.419354838710007</v>
      </c>
      <c r="I8274" s="64">
        <v>32.258064516128997</v>
      </c>
      <c r="J8274" s="62">
        <v>0</v>
      </c>
      <c r="K8274" s="108">
        <v>6.4516129032259997</v>
      </c>
      <c r="L8274" s="103">
        <v>0</v>
      </c>
      <c r="M8274" s="62">
        <v>0</v>
      </c>
      <c r="N8274" s="106">
        <v>6.4516129032259997</v>
      </c>
    </row>
    <row r="8276" spans="2:14" x14ac:dyDescent="0.2">
      <c r="B8276" s="40" t="str">
        <f xml:space="preserve"> HYPERLINK("#'目次'!B206", "[200]")</f>
        <v>[200]</v>
      </c>
      <c r="C8276" s="23" t="s">
        <v>331</v>
      </c>
    </row>
    <row r="8277" spans="2:14" x14ac:dyDescent="0.2">
      <c r="C8277" s="186" t="s">
        <v>326</v>
      </c>
    </row>
    <row r="8279" spans="2:14" x14ac:dyDescent="0.2">
      <c r="C8279" s="23" t="s">
        <v>80</v>
      </c>
    </row>
    <row r="8280" spans="2:14" ht="24" x14ac:dyDescent="0.2">
      <c r="E8280" s="195"/>
      <c r="F8280" s="196"/>
      <c r="G8280" s="37" t="s">
        <v>15</v>
      </c>
      <c r="H8280" s="33" t="s">
        <v>281</v>
      </c>
      <c r="I8280" s="13" t="s">
        <v>282</v>
      </c>
      <c r="J8280" s="13" t="s">
        <v>283</v>
      </c>
      <c r="K8280" s="13" t="s">
        <v>174</v>
      </c>
      <c r="L8280" s="13" t="s">
        <v>327</v>
      </c>
      <c r="M8280" s="13" t="s">
        <v>99</v>
      </c>
      <c r="N8280" s="38" t="s">
        <v>18</v>
      </c>
    </row>
    <row r="8281" spans="2:14" x14ac:dyDescent="0.2">
      <c r="E8281" s="197"/>
      <c r="F8281" s="198"/>
      <c r="G8281" s="35"/>
      <c r="H8281" s="39"/>
      <c r="I8281" s="14"/>
      <c r="J8281" s="14"/>
      <c r="K8281" s="14"/>
      <c r="L8281" s="14"/>
      <c r="M8281" s="14"/>
      <c r="N8281" s="34"/>
    </row>
    <row r="8282" spans="2:14" x14ac:dyDescent="0.2">
      <c r="E8282" s="120" t="s">
        <v>15</v>
      </c>
      <c r="F8282" s="66"/>
      <c r="G8282" s="36">
        <v>734</v>
      </c>
      <c r="H8282" s="17">
        <v>523</v>
      </c>
      <c r="I8282" s="17">
        <v>269</v>
      </c>
      <c r="J8282" s="17">
        <v>16</v>
      </c>
      <c r="K8282" s="17">
        <v>142</v>
      </c>
      <c r="L8282" s="17">
        <v>52</v>
      </c>
      <c r="M8282" s="17">
        <v>2</v>
      </c>
      <c r="N8282" s="47">
        <v>18</v>
      </c>
    </row>
    <row r="8283" spans="2:14" x14ac:dyDescent="0.2">
      <c r="E8283" s="45"/>
      <c r="F8283" s="67"/>
      <c r="G8283" s="7">
        <v>100</v>
      </c>
      <c r="H8283" s="2">
        <v>71.253405994549993</v>
      </c>
      <c r="I8283" s="2">
        <v>36.648501362398001</v>
      </c>
      <c r="J8283" s="2">
        <v>2.1798365122619998</v>
      </c>
      <c r="K8283" s="2">
        <v>19.346049046322001</v>
      </c>
      <c r="L8283" s="2">
        <v>7.0844686648500002</v>
      </c>
      <c r="M8283" s="2">
        <v>0.272479564033</v>
      </c>
      <c r="N8283" s="15">
        <v>2.4523160762940002</v>
      </c>
    </row>
    <row r="8284" spans="2:14" x14ac:dyDescent="0.2">
      <c r="E8284" s="4" t="s">
        <v>81</v>
      </c>
      <c r="F8284" s="5"/>
      <c r="G8284" s="19">
        <v>30</v>
      </c>
      <c r="H8284" s="27">
        <v>22</v>
      </c>
      <c r="I8284" s="3">
        <v>10</v>
      </c>
      <c r="J8284" s="3">
        <v>0</v>
      </c>
      <c r="K8284" s="3">
        <v>6</v>
      </c>
      <c r="L8284" s="3">
        <v>2</v>
      </c>
      <c r="M8284" s="3">
        <v>0</v>
      </c>
      <c r="N8284" s="26">
        <v>1</v>
      </c>
    </row>
    <row r="8285" spans="2:14" x14ac:dyDescent="0.2">
      <c r="E8285" s="11"/>
      <c r="F8285" s="10"/>
      <c r="G8285" s="7">
        <v>100</v>
      </c>
      <c r="H8285" s="18">
        <v>73.333333333333002</v>
      </c>
      <c r="I8285" s="2">
        <v>33.333333333333002</v>
      </c>
      <c r="J8285" s="16">
        <v>0</v>
      </c>
      <c r="K8285" s="2">
        <v>20</v>
      </c>
      <c r="L8285" s="2">
        <v>6.666666666667</v>
      </c>
      <c r="M8285" s="16">
        <v>0</v>
      </c>
      <c r="N8285" s="15">
        <v>3.333333333333</v>
      </c>
    </row>
    <row r="8286" spans="2:14" x14ac:dyDescent="0.2">
      <c r="E8286" s="4" t="s">
        <v>82</v>
      </c>
      <c r="F8286" s="5"/>
      <c r="G8286" s="6">
        <v>47</v>
      </c>
      <c r="H8286" s="8">
        <v>33</v>
      </c>
      <c r="I8286" s="1">
        <v>16</v>
      </c>
      <c r="J8286" s="1">
        <v>0</v>
      </c>
      <c r="K8286" s="1">
        <v>11</v>
      </c>
      <c r="L8286" s="1">
        <v>2</v>
      </c>
      <c r="M8286" s="1">
        <v>0</v>
      </c>
      <c r="N8286" s="9">
        <v>1</v>
      </c>
    </row>
    <row r="8287" spans="2:14" x14ac:dyDescent="0.2">
      <c r="E8287" s="11"/>
      <c r="F8287" s="10"/>
      <c r="G8287" s="7">
        <v>100</v>
      </c>
      <c r="H8287" s="18">
        <v>70.212765957447004</v>
      </c>
      <c r="I8287" s="2">
        <v>34.042553191488999</v>
      </c>
      <c r="J8287" s="16">
        <v>0</v>
      </c>
      <c r="K8287" s="2">
        <v>23.404255319149001</v>
      </c>
      <c r="L8287" s="2">
        <v>4.2553191489359996</v>
      </c>
      <c r="M8287" s="16">
        <v>0</v>
      </c>
      <c r="N8287" s="15">
        <v>2.1276595744679998</v>
      </c>
    </row>
    <row r="8288" spans="2:14" x14ac:dyDescent="0.2">
      <c r="E8288" s="4" t="s">
        <v>83</v>
      </c>
      <c r="F8288" s="5"/>
      <c r="G8288" s="6">
        <v>296</v>
      </c>
      <c r="H8288" s="8">
        <v>204</v>
      </c>
      <c r="I8288" s="1">
        <v>119</v>
      </c>
      <c r="J8288" s="1">
        <v>6</v>
      </c>
      <c r="K8288" s="1">
        <v>56</v>
      </c>
      <c r="L8288" s="1">
        <v>20</v>
      </c>
      <c r="M8288" s="1">
        <v>1</v>
      </c>
      <c r="N8288" s="9">
        <v>9</v>
      </c>
    </row>
    <row r="8289" spans="5:14" x14ac:dyDescent="0.2">
      <c r="E8289" s="11"/>
      <c r="F8289" s="10"/>
      <c r="G8289" s="7">
        <v>100</v>
      </c>
      <c r="H8289" s="18">
        <v>68.918918918919005</v>
      </c>
      <c r="I8289" s="2">
        <v>40.202702702703</v>
      </c>
      <c r="J8289" s="2">
        <v>2.0270270270270001</v>
      </c>
      <c r="K8289" s="2">
        <v>18.918918918919001</v>
      </c>
      <c r="L8289" s="2">
        <v>6.7567567567570004</v>
      </c>
      <c r="M8289" s="2">
        <v>0.33783783783799998</v>
      </c>
      <c r="N8289" s="15">
        <v>3.040540540541</v>
      </c>
    </row>
    <row r="8290" spans="5:14" x14ac:dyDescent="0.2">
      <c r="E8290" s="4" t="s">
        <v>84</v>
      </c>
      <c r="F8290" s="5"/>
      <c r="G8290" s="6">
        <v>19</v>
      </c>
      <c r="H8290" s="8">
        <v>13</v>
      </c>
      <c r="I8290" s="1">
        <v>5</v>
      </c>
      <c r="J8290" s="1">
        <v>0</v>
      </c>
      <c r="K8290" s="1">
        <v>6</v>
      </c>
      <c r="L8290" s="1">
        <v>1</v>
      </c>
      <c r="M8290" s="1">
        <v>0</v>
      </c>
      <c r="N8290" s="9">
        <v>1</v>
      </c>
    </row>
    <row r="8291" spans="5:14" x14ac:dyDescent="0.2">
      <c r="E8291" s="11"/>
      <c r="F8291" s="10"/>
      <c r="G8291" s="7">
        <v>100</v>
      </c>
      <c r="H8291" s="18">
        <v>68.421052631579002</v>
      </c>
      <c r="I8291" s="50">
        <v>26.315789473683999</v>
      </c>
      <c r="J8291" s="16">
        <v>0</v>
      </c>
      <c r="K8291" s="41">
        <v>31.578947368421002</v>
      </c>
      <c r="L8291" s="2">
        <v>5.2631578947369997</v>
      </c>
      <c r="M8291" s="16">
        <v>0</v>
      </c>
      <c r="N8291" s="15">
        <v>5.2631578947369997</v>
      </c>
    </row>
    <row r="8292" spans="5:14" x14ac:dyDescent="0.2">
      <c r="E8292" s="4" t="s">
        <v>85</v>
      </c>
      <c r="F8292" s="5"/>
      <c r="G8292" s="6">
        <v>83</v>
      </c>
      <c r="H8292" s="8">
        <v>56</v>
      </c>
      <c r="I8292" s="1">
        <v>33</v>
      </c>
      <c r="J8292" s="1">
        <v>2</v>
      </c>
      <c r="K8292" s="1">
        <v>13</v>
      </c>
      <c r="L8292" s="1">
        <v>7</v>
      </c>
      <c r="M8292" s="1">
        <v>0</v>
      </c>
      <c r="N8292" s="9">
        <v>2</v>
      </c>
    </row>
    <row r="8293" spans="5:14" x14ac:dyDescent="0.2">
      <c r="E8293" s="11"/>
      <c r="F8293" s="10"/>
      <c r="G8293" s="7">
        <v>100</v>
      </c>
      <c r="H8293" s="18">
        <v>67.469879518072005</v>
      </c>
      <c r="I8293" s="2">
        <v>39.759036144577998</v>
      </c>
      <c r="J8293" s="2">
        <v>2.409638554217</v>
      </c>
      <c r="K8293" s="2">
        <v>15.66265060241</v>
      </c>
      <c r="L8293" s="2">
        <v>8.4337349397590007</v>
      </c>
      <c r="M8293" s="16">
        <v>0</v>
      </c>
      <c r="N8293" s="15">
        <v>2.409638554217</v>
      </c>
    </row>
    <row r="8294" spans="5:14" x14ac:dyDescent="0.2">
      <c r="E8294" s="4" t="s">
        <v>86</v>
      </c>
      <c r="F8294" s="5"/>
      <c r="G8294" s="6">
        <v>120</v>
      </c>
      <c r="H8294" s="8">
        <v>82</v>
      </c>
      <c r="I8294" s="1">
        <v>51</v>
      </c>
      <c r="J8294" s="1">
        <v>3</v>
      </c>
      <c r="K8294" s="1">
        <v>23</v>
      </c>
      <c r="L8294" s="1">
        <v>10</v>
      </c>
      <c r="M8294" s="1">
        <v>1</v>
      </c>
      <c r="N8294" s="9">
        <v>2</v>
      </c>
    </row>
    <row r="8295" spans="5:14" x14ac:dyDescent="0.2">
      <c r="E8295" s="11"/>
      <c r="F8295" s="10"/>
      <c r="G8295" s="7">
        <v>100</v>
      </c>
      <c r="H8295" s="18">
        <v>68.333333333333002</v>
      </c>
      <c r="I8295" s="25">
        <v>42.5</v>
      </c>
      <c r="J8295" s="2">
        <v>2.5</v>
      </c>
      <c r="K8295" s="2">
        <v>19.166666666666998</v>
      </c>
      <c r="L8295" s="2">
        <v>8.333333333333</v>
      </c>
      <c r="M8295" s="2">
        <v>0.83333333333299997</v>
      </c>
      <c r="N8295" s="15">
        <v>1.666666666667</v>
      </c>
    </row>
    <row r="8296" spans="5:14" x14ac:dyDescent="0.2">
      <c r="E8296" s="4" t="s">
        <v>87</v>
      </c>
      <c r="F8296" s="5"/>
      <c r="G8296" s="6">
        <v>46</v>
      </c>
      <c r="H8296" s="8">
        <v>38</v>
      </c>
      <c r="I8296" s="1">
        <v>13</v>
      </c>
      <c r="J8296" s="1">
        <v>2</v>
      </c>
      <c r="K8296" s="1">
        <v>16</v>
      </c>
      <c r="L8296" s="1">
        <v>2</v>
      </c>
      <c r="M8296" s="1">
        <v>0</v>
      </c>
      <c r="N8296" s="9">
        <v>0</v>
      </c>
    </row>
    <row r="8297" spans="5:14" x14ac:dyDescent="0.2">
      <c r="E8297" s="11"/>
      <c r="F8297" s="10"/>
      <c r="G8297" s="7">
        <v>100</v>
      </c>
      <c r="H8297" s="75">
        <v>82.608695652174006</v>
      </c>
      <c r="I8297" s="30">
        <v>28.260869565217</v>
      </c>
      <c r="J8297" s="2">
        <v>4.3478260869570002</v>
      </c>
      <c r="K8297" s="41">
        <v>34.782608695652002</v>
      </c>
      <c r="L8297" s="2">
        <v>4.3478260869570002</v>
      </c>
      <c r="M8297" s="16">
        <v>0</v>
      </c>
      <c r="N8297" s="48">
        <v>0</v>
      </c>
    </row>
    <row r="8298" spans="5:14" x14ac:dyDescent="0.2">
      <c r="E8298" s="4" t="s">
        <v>88</v>
      </c>
      <c r="F8298" s="5"/>
      <c r="G8298" s="6">
        <v>23</v>
      </c>
      <c r="H8298" s="8">
        <v>20</v>
      </c>
      <c r="I8298" s="1">
        <v>5</v>
      </c>
      <c r="J8298" s="1">
        <v>1</v>
      </c>
      <c r="K8298" s="1">
        <v>3</v>
      </c>
      <c r="L8298" s="1">
        <v>0</v>
      </c>
      <c r="M8298" s="1">
        <v>0</v>
      </c>
      <c r="N8298" s="9">
        <v>1</v>
      </c>
    </row>
    <row r="8299" spans="5:14" x14ac:dyDescent="0.2">
      <c r="E8299" s="11"/>
      <c r="F8299" s="10"/>
      <c r="G8299" s="7">
        <v>100</v>
      </c>
      <c r="H8299" s="75">
        <v>86.956521739129997</v>
      </c>
      <c r="I8299" s="50">
        <v>21.739130434783</v>
      </c>
      <c r="J8299" s="2">
        <v>4.3478260869570002</v>
      </c>
      <c r="K8299" s="30">
        <v>13.04347826087</v>
      </c>
      <c r="L8299" s="49">
        <v>0</v>
      </c>
      <c r="M8299" s="16">
        <v>0</v>
      </c>
      <c r="N8299" s="15">
        <v>4.3478260869570002</v>
      </c>
    </row>
    <row r="8300" spans="5:14" x14ac:dyDescent="0.2">
      <c r="E8300" s="4" t="s">
        <v>89</v>
      </c>
      <c r="F8300" s="5"/>
      <c r="G8300" s="6">
        <v>37</v>
      </c>
      <c r="H8300" s="8">
        <v>30</v>
      </c>
      <c r="I8300" s="1">
        <v>8</v>
      </c>
      <c r="J8300" s="1">
        <v>1</v>
      </c>
      <c r="K8300" s="1">
        <v>5</v>
      </c>
      <c r="L8300" s="1">
        <v>4</v>
      </c>
      <c r="M8300" s="1">
        <v>0</v>
      </c>
      <c r="N8300" s="9">
        <v>0</v>
      </c>
    </row>
    <row r="8301" spans="5:14" x14ac:dyDescent="0.2">
      <c r="E8301" s="11"/>
      <c r="F8301" s="10"/>
      <c r="G8301" s="7">
        <v>100</v>
      </c>
      <c r="H8301" s="70">
        <v>81.081081081080995</v>
      </c>
      <c r="I8301" s="50">
        <v>21.621621621622001</v>
      </c>
      <c r="J8301" s="2">
        <v>2.7027027027030002</v>
      </c>
      <c r="K8301" s="30">
        <v>13.513513513514001</v>
      </c>
      <c r="L8301" s="2">
        <v>10.810810810811001</v>
      </c>
      <c r="M8301" s="16">
        <v>0</v>
      </c>
      <c r="N8301" s="48">
        <v>0</v>
      </c>
    </row>
    <row r="8302" spans="5:14" x14ac:dyDescent="0.2">
      <c r="E8302" s="4" t="s">
        <v>90</v>
      </c>
      <c r="F8302" s="5"/>
      <c r="G8302" s="6">
        <v>28</v>
      </c>
      <c r="H8302" s="8">
        <v>22</v>
      </c>
      <c r="I8302" s="1">
        <v>8</v>
      </c>
      <c r="J8302" s="1">
        <v>0</v>
      </c>
      <c r="K8302" s="1">
        <v>2</v>
      </c>
      <c r="L8302" s="1">
        <v>4</v>
      </c>
      <c r="M8302" s="1">
        <v>0</v>
      </c>
      <c r="N8302" s="9">
        <v>1</v>
      </c>
    </row>
    <row r="8303" spans="5:14" x14ac:dyDescent="0.2">
      <c r="E8303" s="11"/>
      <c r="F8303" s="10"/>
      <c r="G8303" s="7">
        <v>100</v>
      </c>
      <c r="H8303" s="70">
        <v>78.571428571428996</v>
      </c>
      <c r="I8303" s="30">
        <v>28.571428571428999</v>
      </c>
      <c r="J8303" s="16">
        <v>0</v>
      </c>
      <c r="K8303" s="50">
        <v>7.1428571428570002</v>
      </c>
      <c r="L8303" s="25">
        <v>14.285714285714</v>
      </c>
      <c r="M8303" s="16">
        <v>0</v>
      </c>
      <c r="N8303" s="15">
        <v>3.5714285714290002</v>
      </c>
    </row>
    <row r="8304" spans="5:14" x14ac:dyDescent="0.2">
      <c r="E8304" s="4" t="s">
        <v>91</v>
      </c>
      <c r="F8304" s="5"/>
      <c r="G8304" s="6">
        <v>5</v>
      </c>
      <c r="H8304" s="8">
        <v>3</v>
      </c>
      <c r="I8304" s="1">
        <v>1</v>
      </c>
      <c r="J8304" s="1">
        <v>1</v>
      </c>
      <c r="K8304" s="1">
        <v>1</v>
      </c>
      <c r="L8304" s="1">
        <v>0</v>
      </c>
      <c r="M8304" s="1">
        <v>0</v>
      </c>
      <c r="N8304" s="9">
        <v>0</v>
      </c>
    </row>
    <row r="8305" spans="2:14" x14ac:dyDescent="0.2">
      <c r="E8305" s="45"/>
      <c r="F8305" s="51"/>
      <c r="G8305" s="81">
        <v>100</v>
      </c>
      <c r="H8305" s="168">
        <v>60</v>
      </c>
      <c r="I8305" s="108">
        <v>20</v>
      </c>
      <c r="J8305" s="112">
        <v>20</v>
      </c>
      <c r="K8305" s="64">
        <v>20</v>
      </c>
      <c r="L8305" s="103">
        <v>0</v>
      </c>
      <c r="M8305" s="62">
        <v>0</v>
      </c>
      <c r="N8305" s="116">
        <v>0</v>
      </c>
    </row>
    <row r="8307" spans="2:14" x14ac:dyDescent="0.2">
      <c r="B8307" s="40" t="str">
        <f xml:space="preserve"> HYPERLINK("#'目次'!B207", "[201]")</f>
        <v>[201]</v>
      </c>
      <c r="C8307" s="23" t="s">
        <v>334</v>
      </c>
    </row>
    <row r="8308" spans="2:14" x14ac:dyDescent="0.2">
      <c r="C8308" s="186" t="s">
        <v>326</v>
      </c>
    </row>
    <row r="8310" spans="2:14" x14ac:dyDescent="0.2">
      <c r="C8310" s="23" t="s">
        <v>14</v>
      </c>
    </row>
    <row r="8311" spans="2:14" ht="24" x14ac:dyDescent="0.2">
      <c r="D8311" s="195"/>
      <c r="E8311" s="196"/>
      <c r="F8311" s="196"/>
      <c r="G8311" s="37" t="s">
        <v>15</v>
      </c>
      <c r="H8311" s="33" t="s">
        <v>281</v>
      </c>
      <c r="I8311" s="13" t="s">
        <v>282</v>
      </c>
      <c r="J8311" s="13" t="s">
        <v>283</v>
      </c>
      <c r="K8311" s="13" t="s">
        <v>174</v>
      </c>
      <c r="L8311" s="13" t="s">
        <v>327</v>
      </c>
      <c r="M8311" s="13" t="s">
        <v>99</v>
      </c>
      <c r="N8311" s="38" t="s">
        <v>18</v>
      </c>
    </row>
    <row r="8312" spans="2:14" x14ac:dyDescent="0.2">
      <c r="D8312" s="197"/>
      <c r="E8312" s="198"/>
      <c r="F8312" s="198"/>
      <c r="G8312" s="35"/>
      <c r="H8312" s="39"/>
      <c r="I8312" s="14"/>
      <c r="J8312" s="14"/>
      <c r="K8312" s="14"/>
      <c r="L8312" s="14"/>
      <c r="M8312" s="14"/>
      <c r="N8312" s="34"/>
    </row>
    <row r="8313" spans="2:14" x14ac:dyDescent="0.2">
      <c r="D8313" s="78"/>
      <c r="E8313" s="79" t="s">
        <v>15</v>
      </c>
      <c r="F8313" s="66"/>
      <c r="G8313" s="36">
        <v>734</v>
      </c>
      <c r="H8313" s="17">
        <v>402</v>
      </c>
      <c r="I8313" s="17">
        <v>442</v>
      </c>
      <c r="J8313" s="17">
        <v>24</v>
      </c>
      <c r="K8313" s="17">
        <v>175</v>
      </c>
      <c r="L8313" s="17">
        <v>33</v>
      </c>
      <c r="M8313" s="17">
        <v>2</v>
      </c>
      <c r="N8313" s="47">
        <v>16</v>
      </c>
    </row>
    <row r="8314" spans="2:14" x14ac:dyDescent="0.2">
      <c r="D8314" s="45"/>
      <c r="E8314" s="51"/>
      <c r="F8314" s="67"/>
      <c r="G8314" s="7">
        <v>100</v>
      </c>
      <c r="H8314" s="2">
        <v>54.768392370572002</v>
      </c>
      <c r="I8314" s="2">
        <v>60.217983651226</v>
      </c>
      <c r="J8314" s="2">
        <v>3.2697547683920001</v>
      </c>
      <c r="K8314" s="2">
        <v>23.841961852861001</v>
      </c>
      <c r="L8314" s="2">
        <v>4.4959128065399998</v>
      </c>
      <c r="M8314" s="2">
        <v>0.272479564033</v>
      </c>
      <c r="N8314" s="15">
        <v>2.1798365122619998</v>
      </c>
    </row>
    <row r="8315" spans="2:14" x14ac:dyDescent="0.2">
      <c r="D8315" s="199" t="s">
        <v>19</v>
      </c>
      <c r="E8315" s="22" t="s">
        <v>20</v>
      </c>
      <c r="F8315" s="21"/>
      <c r="G8315" s="19">
        <v>77</v>
      </c>
      <c r="H8315" s="27">
        <v>39</v>
      </c>
      <c r="I8315" s="3">
        <v>49</v>
      </c>
      <c r="J8315" s="3">
        <v>1</v>
      </c>
      <c r="K8315" s="3">
        <v>22</v>
      </c>
      <c r="L8315" s="3">
        <v>3</v>
      </c>
      <c r="M8315" s="3">
        <v>0</v>
      </c>
      <c r="N8315" s="26">
        <v>1</v>
      </c>
    </row>
    <row r="8316" spans="2:14" x14ac:dyDescent="0.2">
      <c r="D8316" s="200"/>
      <c r="E8316" s="11"/>
      <c r="F8316" s="10"/>
      <c r="G8316" s="7">
        <v>100</v>
      </c>
      <c r="H8316" s="18">
        <v>50.649350649351</v>
      </c>
      <c r="I8316" s="2">
        <v>63.636363636364003</v>
      </c>
      <c r="J8316" s="2">
        <v>1.298701298701</v>
      </c>
      <c r="K8316" s="2">
        <v>28.571428571428999</v>
      </c>
      <c r="L8316" s="2">
        <v>3.896103896104</v>
      </c>
      <c r="M8316" s="16">
        <v>0</v>
      </c>
      <c r="N8316" s="15">
        <v>1.298701298701</v>
      </c>
    </row>
    <row r="8317" spans="2:14" x14ac:dyDescent="0.2">
      <c r="D8317" s="200"/>
      <c r="E8317" s="4" t="s">
        <v>21</v>
      </c>
      <c r="F8317" s="5"/>
      <c r="G8317" s="6">
        <v>289</v>
      </c>
      <c r="H8317" s="8">
        <v>165</v>
      </c>
      <c r="I8317" s="1">
        <v>181</v>
      </c>
      <c r="J8317" s="1">
        <v>10</v>
      </c>
      <c r="K8317" s="1">
        <v>53</v>
      </c>
      <c r="L8317" s="1">
        <v>12</v>
      </c>
      <c r="M8317" s="1">
        <v>0</v>
      </c>
      <c r="N8317" s="9">
        <v>9</v>
      </c>
    </row>
    <row r="8318" spans="2:14" x14ac:dyDescent="0.2">
      <c r="D8318" s="200"/>
      <c r="E8318" s="11"/>
      <c r="F8318" s="10"/>
      <c r="G8318" s="7">
        <v>100</v>
      </c>
      <c r="H8318" s="18">
        <v>57.093425605535998</v>
      </c>
      <c r="I8318" s="2">
        <v>62.629757785467</v>
      </c>
      <c r="J8318" s="2">
        <v>3.4602076124569998</v>
      </c>
      <c r="K8318" s="30">
        <v>18.339100346020999</v>
      </c>
      <c r="L8318" s="2">
        <v>4.1522491349479997</v>
      </c>
      <c r="M8318" s="16">
        <v>0</v>
      </c>
      <c r="N8318" s="15">
        <v>3.114186851211</v>
      </c>
    </row>
    <row r="8319" spans="2:14" x14ac:dyDescent="0.2">
      <c r="D8319" s="200"/>
      <c r="E8319" s="4" t="s">
        <v>22</v>
      </c>
      <c r="F8319" s="5"/>
      <c r="G8319" s="6">
        <v>109</v>
      </c>
      <c r="H8319" s="8">
        <v>57</v>
      </c>
      <c r="I8319" s="1">
        <v>64</v>
      </c>
      <c r="J8319" s="1">
        <v>3</v>
      </c>
      <c r="K8319" s="1">
        <v>24</v>
      </c>
      <c r="L8319" s="1">
        <v>3</v>
      </c>
      <c r="M8319" s="1">
        <v>0</v>
      </c>
      <c r="N8319" s="9">
        <v>5</v>
      </c>
    </row>
    <row r="8320" spans="2:14" x14ac:dyDescent="0.2">
      <c r="D8320" s="200"/>
      <c r="E8320" s="11"/>
      <c r="F8320" s="10"/>
      <c r="G8320" s="7">
        <v>100</v>
      </c>
      <c r="H8320" s="18">
        <v>52.293577981650998</v>
      </c>
      <c r="I8320" s="2">
        <v>58.715596330274998</v>
      </c>
      <c r="J8320" s="2">
        <v>2.7522935779819999</v>
      </c>
      <c r="K8320" s="2">
        <v>22.018348623853001</v>
      </c>
      <c r="L8320" s="2">
        <v>2.7522935779819999</v>
      </c>
      <c r="M8320" s="16">
        <v>0</v>
      </c>
      <c r="N8320" s="15">
        <v>4.5871559633030001</v>
      </c>
    </row>
    <row r="8321" spans="4:14" x14ac:dyDescent="0.2">
      <c r="D8321" s="200"/>
      <c r="E8321" s="4" t="s">
        <v>23</v>
      </c>
      <c r="F8321" s="5"/>
      <c r="G8321" s="6">
        <v>120</v>
      </c>
      <c r="H8321" s="8">
        <v>62</v>
      </c>
      <c r="I8321" s="1">
        <v>80</v>
      </c>
      <c r="J8321" s="1">
        <v>4</v>
      </c>
      <c r="K8321" s="1">
        <v>24</v>
      </c>
      <c r="L8321" s="1">
        <v>10</v>
      </c>
      <c r="M8321" s="1">
        <v>2</v>
      </c>
      <c r="N8321" s="9">
        <v>1</v>
      </c>
    </row>
    <row r="8322" spans="4:14" x14ac:dyDescent="0.2">
      <c r="D8322" s="200"/>
      <c r="E8322" s="11"/>
      <c r="F8322" s="10"/>
      <c r="G8322" s="7">
        <v>100</v>
      </c>
      <c r="H8322" s="18">
        <v>51.666666666666998</v>
      </c>
      <c r="I8322" s="25">
        <v>66.666666666666998</v>
      </c>
      <c r="J8322" s="2">
        <v>3.333333333333</v>
      </c>
      <c r="K8322" s="2">
        <v>20</v>
      </c>
      <c r="L8322" s="2">
        <v>8.333333333333</v>
      </c>
      <c r="M8322" s="2">
        <v>1.666666666667</v>
      </c>
      <c r="N8322" s="15">
        <v>0.83333333333299997</v>
      </c>
    </row>
    <row r="8323" spans="4:14" x14ac:dyDescent="0.2">
      <c r="D8323" s="200"/>
      <c r="E8323" s="4" t="s">
        <v>24</v>
      </c>
      <c r="F8323" s="5"/>
      <c r="G8323" s="6">
        <v>139</v>
      </c>
      <c r="H8323" s="8">
        <v>79</v>
      </c>
      <c r="I8323" s="1">
        <v>68</v>
      </c>
      <c r="J8323" s="1">
        <v>6</v>
      </c>
      <c r="K8323" s="1">
        <v>52</v>
      </c>
      <c r="L8323" s="1">
        <v>5</v>
      </c>
      <c r="M8323" s="1">
        <v>0</v>
      </c>
      <c r="N8323" s="9">
        <v>0</v>
      </c>
    </row>
    <row r="8324" spans="4:14" x14ac:dyDescent="0.2">
      <c r="D8324" s="200"/>
      <c r="E8324" s="11"/>
      <c r="F8324" s="10"/>
      <c r="G8324" s="7">
        <v>100</v>
      </c>
      <c r="H8324" s="18">
        <v>56.834532374101002</v>
      </c>
      <c r="I8324" s="50">
        <v>48.920863309353003</v>
      </c>
      <c r="J8324" s="2">
        <v>4.3165467625899998</v>
      </c>
      <c r="K8324" s="41">
        <v>37.410071942446002</v>
      </c>
      <c r="L8324" s="2">
        <v>3.5971223021580001</v>
      </c>
      <c r="M8324" s="16">
        <v>0</v>
      </c>
      <c r="N8324" s="48">
        <v>0</v>
      </c>
    </row>
    <row r="8325" spans="4:14" x14ac:dyDescent="0.2">
      <c r="D8325" s="199" t="s">
        <v>25</v>
      </c>
      <c r="E8325" s="22" t="s">
        <v>26</v>
      </c>
      <c r="F8325" s="21"/>
      <c r="G8325" s="19">
        <v>243</v>
      </c>
      <c r="H8325" s="27">
        <v>139</v>
      </c>
      <c r="I8325" s="3">
        <v>158</v>
      </c>
      <c r="J8325" s="3">
        <v>10</v>
      </c>
      <c r="K8325" s="3">
        <v>56</v>
      </c>
      <c r="L8325" s="3">
        <v>13</v>
      </c>
      <c r="M8325" s="3">
        <v>0</v>
      </c>
      <c r="N8325" s="26">
        <v>2</v>
      </c>
    </row>
    <row r="8326" spans="4:14" x14ac:dyDescent="0.2">
      <c r="D8326" s="200"/>
      <c r="E8326" s="11"/>
      <c r="F8326" s="10"/>
      <c r="G8326" s="7">
        <v>100</v>
      </c>
      <c r="H8326" s="18">
        <v>57.201646090535</v>
      </c>
      <c r="I8326" s="2">
        <v>65.020576131686994</v>
      </c>
      <c r="J8326" s="2">
        <v>4.1152263374490001</v>
      </c>
      <c r="K8326" s="2">
        <v>23.045267489712</v>
      </c>
      <c r="L8326" s="2">
        <v>5.3497942386829997</v>
      </c>
      <c r="M8326" s="16">
        <v>0</v>
      </c>
      <c r="N8326" s="15">
        <v>0.82304526748999995</v>
      </c>
    </row>
    <row r="8327" spans="4:14" x14ac:dyDescent="0.2">
      <c r="D8327" s="200"/>
      <c r="E8327" s="4" t="s">
        <v>27</v>
      </c>
      <c r="F8327" s="5"/>
      <c r="G8327" s="6">
        <v>234</v>
      </c>
      <c r="H8327" s="8">
        <v>129</v>
      </c>
      <c r="I8327" s="1">
        <v>141</v>
      </c>
      <c r="J8327" s="1">
        <v>8</v>
      </c>
      <c r="K8327" s="1">
        <v>46</v>
      </c>
      <c r="L8327" s="1">
        <v>14</v>
      </c>
      <c r="M8327" s="1">
        <v>2</v>
      </c>
      <c r="N8327" s="9">
        <v>5</v>
      </c>
    </row>
    <row r="8328" spans="4:14" x14ac:dyDescent="0.2">
      <c r="D8328" s="200"/>
      <c r="E8328" s="11"/>
      <c r="F8328" s="10"/>
      <c r="G8328" s="7">
        <v>100</v>
      </c>
      <c r="H8328" s="18">
        <v>55.128205128205003</v>
      </c>
      <c r="I8328" s="2">
        <v>60.25641025641</v>
      </c>
      <c r="J8328" s="2">
        <v>3.4188034188029999</v>
      </c>
      <c r="K8328" s="2">
        <v>19.65811965812</v>
      </c>
      <c r="L8328" s="2">
        <v>5.9829059829059998</v>
      </c>
      <c r="M8328" s="2">
        <v>0.85470085470099999</v>
      </c>
      <c r="N8328" s="15">
        <v>2.1367521367519999</v>
      </c>
    </row>
    <row r="8329" spans="4:14" x14ac:dyDescent="0.2">
      <c r="D8329" s="200"/>
      <c r="E8329" s="4" t="s">
        <v>28</v>
      </c>
      <c r="F8329" s="5"/>
      <c r="G8329" s="6">
        <v>208</v>
      </c>
      <c r="H8329" s="8">
        <v>109</v>
      </c>
      <c r="I8329" s="1">
        <v>114</v>
      </c>
      <c r="J8329" s="1">
        <v>5</v>
      </c>
      <c r="K8329" s="1">
        <v>56</v>
      </c>
      <c r="L8329" s="1">
        <v>6</v>
      </c>
      <c r="M8329" s="1">
        <v>0</v>
      </c>
      <c r="N8329" s="9">
        <v>9</v>
      </c>
    </row>
    <row r="8330" spans="4:14" x14ac:dyDescent="0.2">
      <c r="D8330" s="200"/>
      <c r="E8330" s="11"/>
      <c r="F8330" s="10"/>
      <c r="G8330" s="7">
        <v>100</v>
      </c>
      <c r="H8330" s="18">
        <v>52.403846153845997</v>
      </c>
      <c r="I8330" s="30">
        <v>54.807692307692001</v>
      </c>
      <c r="J8330" s="2">
        <v>2.4038461538460001</v>
      </c>
      <c r="K8330" s="2">
        <v>26.923076923077002</v>
      </c>
      <c r="L8330" s="2">
        <v>2.884615384615</v>
      </c>
      <c r="M8330" s="16">
        <v>0</v>
      </c>
      <c r="N8330" s="15">
        <v>4.3269230769230003</v>
      </c>
    </row>
    <row r="8331" spans="4:14" x14ac:dyDescent="0.2">
      <c r="D8331" s="200"/>
      <c r="E8331" s="4" t="s">
        <v>29</v>
      </c>
      <c r="F8331" s="5"/>
      <c r="G8331" s="6">
        <v>49</v>
      </c>
      <c r="H8331" s="8">
        <v>25</v>
      </c>
      <c r="I8331" s="1">
        <v>29</v>
      </c>
      <c r="J8331" s="1">
        <v>1</v>
      </c>
      <c r="K8331" s="1">
        <v>17</v>
      </c>
      <c r="L8331" s="1">
        <v>0</v>
      </c>
      <c r="M8331" s="1">
        <v>0</v>
      </c>
      <c r="N8331" s="9">
        <v>0</v>
      </c>
    </row>
    <row r="8332" spans="4:14" x14ac:dyDescent="0.2">
      <c r="D8332" s="200"/>
      <c r="E8332" s="11"/>
      <c r="F8332" s="10"/>
      <c r="G8332" s="7">
        <v>100</v>
      </c>
      <c r="H8332" s="18">
        <v>51.020408163265003</v>
      </c>
      <c r="I8332" s="2">
        <v>59.183673469387998</v>
      </c>
      <c r="J8332" s="2">
        <v>2.040816326531</v>
      </c>
      <c r="K8332" s="41">
        <v>34.693877551020002</v>
      </c>
      <c r="L8332" s="16">
        <v>0</v>
      </c>
      <c r="M8332" s="16">
        <v>0</v>
      </c>
      <c r="N8332" s="48">
        <v>0</v>
      </c>
    </row>
    <row r="8333" spans="4:14" x14ac:dyDescent="0.2">
      <c r="D8333" s="199" t="s">
        <v>30</v>
      </c>
      <c r="E8333" s="22" t="s">
        <v>31</v>
      </c>
      <c r="F8333" s="21"/>
      <c r="G8333" s="19">
        <v>348</v>
      </c>
      <c r="H8333" s="27">
        <v>194</v>
      </c>
      <c r="I8333" s="3">
        <v>203</v>
      </c>
      <c r="J8333" s="3">
        <v>13</v>
      </c>
      <c r="K8333" s="3">
        <v>72</v>
      </c>
      <c r="L8333" s="3">
        <v>18</v>
      </c>
      <c r="M8333" s="3">
        <v>1</v>
      </c>
      <c r="N8333" s="26">
        <v>10</v>
      </c>
    </row>
    <row r="8334" spans="4:14" x14ac:dyDescent="0.2">
      <c r="D8334" s="200"/>
      <c r="E8334" s="11"/>
      <c r="F8334" s="10"/>
      <c r="G8334" s="7">
        <v>100</v>
      </c>
      <c r="H8334" s="18">
        <v>55.747126436781997</v>
      </c>
      <c r="I8334" s="2">
        <v>58.333333333333002</v>
      </c>
      <c r="J8334" s="2">
        <v>3.7356321839079998</v>
      </c>
      <c r="K8334" s="2">
        <v>20.689655172414</v>
      </c>
      <c r="L8334" s="2">
        <v>5.1724137931029999</v>
      </c>
      <c r="M8334" s="2">
        <v>0.28735632183900001</v>
      </c>
      <c r="N8334" s="15">
        <v>2.8735632183909998</v>
      </c>
    </row>
    <row r="8335" spans="4:14" x14ac:dyDescent="0.2">
      <c r="D8335" s="200"/>
      <c r="E8335" s="4" t="s">
        <v>32</v>
      </c>
      <c r="F8335" s="5"/>
      <c r="G8335" s="6">
        <v>386</v>
      </c>
      <c r="H8335" s="8">
        <v>208</v>
      </c>
      <c r="I8335" s="1">
        <v>239</v>
      </c>
      <c r="J8335" s="1">
        <v>11</v>
      </c>
      <c r="K8335" s="1">
        <v>103</v>
      </c>
      <c r="L8335" s="1">
        <v>15</v>
      </c>
      <c r="M8335" s="1">
        <v>1</v>
      </c>
      <c r="N8335" s="9">
        <v>6</v>
      </c>
    </row>
    <row r="8336" spans="4:14" x14ac:dyDescent="0.2">
      <c r="D8336" s="200"/>
      <c r="E8336" s="11"/>
      <c r="F8336" s="10"/>
      <c r="G8336" s="7">
        <v>100</v>
      </c>
      <c r="H8336" s="18">
        <v>53.886010362694002</v>
      </c>
      <c r="I8336" s="2">
        <v>61.917098445595997</v>
      </c>
      <c r="J8336" s="2">
        <v>2.8497409326419998</v>
      </c>
      <c r="K8336" s="2">
        <v>26.683937823834</v>
      </c>
      <c r="L8336" s="2">
        <v>3.8860103626939999</v>
      </c>
      <c r="M8336" s="2">
        <v>0.25906735751299997</v>
      </c>
      <c r="N8336" s="15">
        <v>1.554404145078</v>
      </c>
    </row>
    <row r="8337" spans="2:14" x14ac:dyDescent="0.2">
      <c r="D8337" s="199" t="s">
        <v>33</v>
      </c>
      <c r="E8337" s="22" t="s">
        <v>34</v>
      </c>
      <c r="F8337" s="21"/>
      <c r="G8337" s="19">
        <v>19</v>
      </c>
      <c r="H8337" s="27">
        <v>14</v>
      </c>
      <c r="I8337" s="3">
        <v>3</v>
      </c>
      <c r="J8337" s="3">
        <v>1</v>
      </c>
      <c r="K8337" s="3">
        <v>1</v>
      </c>
      <c r="L8337" s="3">
        <v>0</v>
      </c>
      <c r="M8337" s="3">
        <v>0</v>
      </c>
      <c r="N8337" s="26">
        <v>3</v>
      </c>
    </row>
    <row r="8338" spans="2:14" x14ac:dyDescent="0.2">
      <c r="D8338" s="200"/>
      <c r="E8338" s="11"/>
      <c r="F8338" s="10"/>
      <c r="G8338" s="7">
        <v>100</v>
      </c>
      <c r="H8338" s="75">
        <v>73.684210526315994</v>
      </c>
      <c r="I8338" s="50">
        <v>15.789473684211</v>
      </c>
      <c r="J8338" s="2">
        <v>5.2631578947369997</v>
      </c>
      <c r="K8338" s="50">
        <v>5.2631578947369997</v>
      </c>
      <c r="L8338" s="16">
        <v>0</v>
      </c>
      <c r="M8338" s="16">
        <v>0</v>
      </c>
      <c r="N8338" s="102">
        <v>15.789473684211</v>
      </c>
    </row>
    <row r="8339" spans="2:14" x14ac:dyDescent="0.2">
      <c r="D8339" s="200"/>
      <c r="E8339" s="4" t="s">
        <v>35</v>
      </c>
      <c r="F8339" s="5"/>
      <c r="G8339" s="6">
        <v>97</v>
      </c>
      <c r="H8339" s="8">
        <v>65</v>
      </c>
      <c r="I8339" s="1">
        <v>48</v>
      </c>
      <c r="J8339" s="1">
        <v>5</v>
      </c>
      <c r="K8339" s="1">
        <v>14</v>
      </c>
      <c r="L8339" s="1">
        <v>7</v>
      </c>
      <c r="M8339" s="1">
        <v>0</v>
      </c>
      <c r="N8339" s="9">
        <v>4</v>
      </c>
    </row>
    <row r="8340" spans="2:14" x14ac:dyDescent="0.2">
      <c r="D8340" s="200"/>
      <c r="E8340" s="11"/>
      <c r="F8340" s="10"/>
      <c r="G8340" s="7">
        <v>100</v>
      </c>
      <c r="H8340" s="75">
        <v>67.010309278351002</v>
      </c>
      <c r="I8340" s="50">
        <v>49.484536082474001</v>
      </c>
      <c r="J8340" s="2">
        <v>5.1546391752579996</v>
      </c>
      <c r="K8340" s="30">
        <v>14.432989690722</v>
      </c>
      <c r="L8340" s="2">
        <v>7.2164948453609998</v>
      </c>
      <c r="M8340" s="16">
        <v>0</v>
      </c>
      <c r="N8340" s="15">
        <v>4.1237113402060004</v>
      </c>
    </row>
    <row r="8341" spans="2:14" x14ac:dyDescent="0.2">
      <c r="D8341" s="200"/>
      <c r="E8341" s="4" t="s">
        <v>36</v>
      </c>
      <c r="F8341" s="5"/>
      <c r="G8341" s="6">
        <v>142</v>
      </c>
      <c r="H8341" s="8">
        <v>76</v>
      </c>
      <c r="I8341" s="1">
        <v>82</v>
      </c>
      <c r="J8341" s="1">
        <v>4</v>
      </c>
      <c r="K8341" s="1">
        <v>31</v>
      </c>
      <c r="L8341" s="1">
        <v>10</v>
      </c>
      <c r="M8341" s="1">
        <v>0</v>
      </c>
      <c r="N8341" s="9">
        <v>3</v>
      </c>
    </row>
    <row r="8342" spans="2:14" x14ac:dyDescent="0.2">
      <c r="D8342" s="200"/>
      <c r="E8342" s="11"/>
      <c r="F8342" s="10"/>
      <c r="G8342" s="7">
        <v>100</v>
      </c>
      <c r="H8342" s="18">
        <v>53.521126760563</v>
      </c>
      <c r="I8342" s="2">
        <v>57.746478873238999</v>
      </c>
      <c r="J8342" s="2">
        <v>2.8169014084509998</v>
      </c>
      <c r="K8342" s="2">
        <v>21.830985915492999</v>
      </c>
      <c r="L8342" s="2">
        <v>7.0422535211269999</v>
      </c>
      <c r="M8342" s="16">
        <v>0</v>
      </c>
      <c r="N8342" s="15">
        <v>2.112676056338</v>
      </c>
    </row>
    <row r="8343" spans="2:14" x14ac:dyDescent="0.2">
      <c r="D8343" s="200"/>
      <c r="E8343" s="4" t="s">
        <v>37</v>
      </c>
      <c r="F8343" s="5"/>
      <c r="G8343" s="6">
        <v>164</v>
      </c>
      <c r="H8343" s="8">
        <v>98</v>
      </c>
      <c r="I8343" s="1">
        <v>97</v>
      </c>
      <c r="J8343" s="1">
        <v>5</v>
      </c>
      <c r="K8343" s="1">
        <v>46</v>
      </c>
      <c r="L8343" s="1">
        <v>6</v>
      </c>
      <c r="M8343" s="1">
        <v>0</v>
      </c>
      <c r="N8343" s="9">
        <v>4</v>
      </c>
    </row>
    <row r="8344" spans="2:14" x14ac:dyDescent="0.2">
      <c r="D8344" s="200"/>
      <c r="E8344" s="11"/>
      <c r="F8344" s="10"/>
      <c r="G8344" s="7">
        <v>100</v>
      </c>
      <c r="H8344" s="18">
        <v>59.756097560976002</v>
      </c>
      <c r="I8344" s="2">
        <v>59.146341463414998</v>
      </c>
      <c r="J8344" s="2">
        <v>3.0487804878050002</v>
      </c>
      <c r="K8344" s="2">
        <v>28.048780487805001</v>
      </c>
      <c r="L8344" s="2">
        <v>3.6585365853659999</v>
      </c>
      <c r="M8344" s="16">
        <v>0</v>
      </c>
      <c r="N8344" s="15">
        <v>2.4390243902440001</v>
      </c>
    </row>
    <row r="8345" spans="2:14" x14ac:dyDescent="0.2">
      <c r="D8345" s="200"/>
      <c r="E8345" s="4" t="s">
        <v>38</v>
      </c>
      <c r="F8345" s="5"/>
      <c r="G8345" s="6">
        <v>129</v>
      </c>
      <c r="H8345" s="8">
        <v>71</v>
      </c>
      <c r="I8345" s="1">
        <v>90</v>
      </c>
      <c r="J8345" s="1">
        <v>7</v>
      </c>
      <c r="K8345" s="1">
        <v>28</v>
      </c>
      <c r="L8345" s="1">
        <v>7</v>
      </c>
      <c r="M8345" s="1">
        <v>1</v>
      </c>
      <c r="N8345" s="9">
        <v>1</v>
      </c>
    </row>
    <row r="8346" spans="2:14" x14ac:dyDescent="0.2">
      <c r="D8346" s="200"/>
      <c r="E8346" s="11"/>
      <c r="F8346" s="10"/>
      <c r="G8346" s="7">
        <v>100</v>
      </c>
      <c r="H8346" s="18">
        <v>55.038759689922003</v>
      </c>
      <c r="I8346" s="25">
        <v>69.767441860464999</v>
      </c>
      <c r="J8346" s="2">
        <v>5.4263565891469998</v>
      </c>
      <c r="K8346" s="2">
        <v>21.705426356589001</v>
      </c>
      <c r="L8346" s="2">
        <v>5.4263565891469998</v>
      </c>
      <c r="M8346" s="2">
        <v>0.77519379845000003</v>
      </c>
      <c r="N8346" s="15">
        <v>0.77519379845000003</v>
      </c>
    </row>
    <row r="8347" spans="2:14" x14ac:dyDescent="0.2">
      <c r="D8347" s="200"/>
      <c r="E8347" s="4" t="s">
        <v>39</v>
      </c>
      <c r="F8347" s="5"/>
      <c r="G8347" s="6">
        <v>127</v>
      </c>
      <c r="H8347" s="8">
        <v>54</v>
      </c>
      <c r="I8347" s="1">
        <v>92</v>
      </c>
      <c r="J8347" s="1">
        <v>1</v>
      </c>
      <c r="K8347" s="1">
        <v>37</v>
      </c>
      <c r="L8347" s="1">
        <v>2</v>
      </c>
      <c r="M8347" s="1">
        <v>0</v>
      </c>
      <c r="N8347" s="9">
        <v>1</v>
      </c>
    </row>
    <row r="8348" spans="2:14" x14ac:dyDescent="0.2">
      <c r="D8348" s="200"/>
      <c r="E8348" s="11"/>
      <c r="F8348" s="10"/>
      <c r="G8348" s="7">
        <v>100</v>
      </c>
      <c r="H8348" s="97">
        <v>42.519685039370003</v>
      </c>
      <c r="I8348" s="41">
        <v>72.440944881890005</v>
      </c>
      <c r="J8348" s="2">
        <v>0.78740157480299999</v>
      </c>
      <c r="K8348" s="25">
        <v>29.133858267716999</v>
      </c>
      <c r="L8348" s="2">
        <v>1.574803149606</v>
      </c>
      <c r="M8348" s="16">
        <v>0</v>
      </c>
      <c r="N8348" s="15">
        <v>0.78740157480299999</v>
      </c>
    </row>
    <row r="8349" spans="2:14" x14ac:dyDescent="0.2">
      <c r="D8349" s="200"/>
      <c r="E8349" s="4" t="s">
        <v>40</v>
      </c>
      <c r="F8349" s="5"/>
      <c r="G8349" s="6">
        <v>56</v>
      </c>
      <c r="H8349" s="8">
        <v>24</v>
      </c>
      <c r="I8349" s="1">
        <v>30</v>
      </c>
      <c r="J8349" s="1">
        <v>1</v>
      </c>
      <c r="K8349" s="1">
        <v>18</v>
      </c>
      <c r="L8349" s="1">
        <v>1</v>
      </c>
      <c r="M8349" s="1">
        <v>1</v>
      </c>
      <c r="N8349" s="9">
        <v>0</v>
      </c>
    </row>
    <row r="8350" spans="2:14" x14ac:dyDescent="0.2">
      <c r="D8350" s="201"/>
      <c r="E8350" s="45"/>
      <c r="F8350" s="51"/>
      <c r="G8350" s="81">
        <v>100</v>
      </c>
      <c r="H8350" s="168">
        <v>42.857142857143003</v>
      </c>
      <c r="I8350" s="126">
        <v>53.571428571429003</v>
      </c>
      <c r="J8350" s="64">
        <v>1.785714285714</v>
      </c>
      <c r="K8350" s="124">
        <v>32.142857142856997</v>
      </c>
      <c r="L8350" s="64">
        <v>1.785714285714</v>
      </c>
      <c r="M8350" s="64">
        <v>1.785714285714</v>
      </c>
      <c r="N8350" s="116">
        <v>0</v>
      </c>
    </row>
    <row r="8352" spans="2:14" x14ac:dyDescent="0.2">
      <c r="B8352" s="40" t="str">
        <f xml:space="preserve"> HYPERLINK("#'目次'!B208", "[202]")</f>
        <v>[202]</v>
      </c>
      <c r="C8352" s="23" t="s">
        <v>334</v>
      </c>
    </row>
    <row r="8353" spans="3:14" x14ac:dyDescent="0.2">
      <c r="C8353" s="186" t="s">
        <v>326</v>
      </c>
    </row>
    <row r="8355" spans="3:14" x14ac:dyDescent="0.2">
      <c r="C8355" s="23" t="s">
        <v>48</v>
      </c>
    </row>
    <row r="8356" spans="3:14" ht="24" x14ac:dyDescent="0.2">
      <c r="D8356" s="195"/>
      <c r="E8356" s="196"/>
      <c r="F8356" s="196"/>
      <c r="G8356" s="37" t="s">
        <v>15</v>
      </c>
      <c r="H8356" s="33" t="s">
        <v>281</v>
      </c>
      <c r="I8356" s="13" t="s">
        <v>282</v>
      </c>
      <c r="J8356" s="13" t="s">
        <v>283</v>
      </c>
      <c r="K8356" s="13" t="s">
        <v>174</v>
      </c>
      <c r="L8356" s="13" t="s">
        <v>327</v>
      </c>
      <c r="M8356" s="13" t="s">
        <v>99</v>
      </c>
      <c r="N8356" s="38" t="s">
        <v>18</v>
      </c>
    </row>
    <row r="8357" spans="3:14" x14ac:dyDescent="0.2">
      <c r="D8357" s="197"/>
      <c r="E8357" s="198"/>
      <c r="F8357" s="198"/>
      <c r="G8357" s="35"/>
      <c r="H8357" s="39"/>
      <c r="I8357" s="14"/>
      <c r="J8357" s="14"/>
      <c r="K8357" s="14"/>
      <c r="L8357" s="14"/>
      <c r="M8357" s="14"/>
      <c r="N8357" s="34"/>
    </row>
    <row r="8358" spans="3:14" x14ac:dyDescent="0.2">
      <c r="D8358" s="78"/>
      <c r="E8358" s="79" t="s">
        <v>15</v>
      </c>
      <c r="F8358" s="66"/>
      <c r="G8358" s="36">
        <v>734</v>
      </c>
      <c r="H8358" s="17">
        <v>402</v>
      </c>
      <c r="I8358" s="17">
        <v>442</v>
      </c>
      <c r="J8358" s="17">
        <v>24</v>
      </c>
      <c r="K8358" s="17">
        <v>175</v>
      </c>
      <c r="L8358" s="17">
        <v>33</v>
      </c>
      <c r="M8358" s="17">
        <v>2</v>
      </c>
      <c r="N8358" s="47">
        <v>16</v>
      </c>
    </row>
    <row r="8359" spans="3:14" x14ac:dyDescent="0.2">
      <c r="D8359" s="45"/>
      <c r="E8359" s="51"/>
      <c r="F8359" s="67"/>
      <c r="G8359" s="7">
        <v>100</v>
      </c>
      <c r="H8359" s="2">
        <v>54.768392370572002</v>
      </c>
      <c r="I8359" s="2">
        <v>60.217983651226</v>
      </c>
      <c r="J8359" s="2">
        <v>3.2697547683920001</v>
      </c>
      <c r="K8359" s="2">
        <v>23.841961852861001</v>
      </c>
      <c r="L8359" s="2">
        <v>4.4959128065399998</v>
      </c>
      <c r="M8359" s="2">
        <v>0.272479564033</v>
      </c>
      <c r="N8359" s="15">
        <v>2.1798365122619998</v>
      </c>
    </row>
    <row r="8360" spans="3:14" x14ac:dyDescent="0.2">
      <c r="D8360" s="199" t="s">
        <v>49</v>
      </c>
      <c r="E8360" s="22" t="s">
        <v>50</v>
      </c>
      <c r="F8360" s="21"/>
      <c r="G8360" s="19">
        <v>5</v>
      </c>
      <c r="H8360" s="27">
        <v>2</v>
      </c>
      <c r="I8360" s="3">
        <v>2</v>
      </c>
      <c r="J8360" s="3">
        <v>0</v>
      </c>
      <c r="K8360" s="3">
        <v>3</v>
      </c>
      <c r="L8360" s="3">
        <v>0</v>
      </c>
      <c r="M8360" s="3">
        <v>0</v>
      </c>
      <c r="N8360" s="26">
        <v>0</v>
      </c>
    </row>
    <row r="8361" spans="3:14" x14ac:dyDescent="0.2">
      <c r="D8361" s="200"/>
      <c r="E8361" s="11"/>
      <c r="F8361" s="10"/>
      <c r="G8361" s="7">
        <v>100</v>
      </c>
      <c r="H8361" s="97">
        <v>40</v>
      </c>
      <c r="I8361" s="50">
        <v>40</v>
      </c>
      <c r="J8361" s="16">
        <v>0</v>
      </c>
      <c r="K8361" s="41">
        <v>60</v>
      </c>
      <c r="L8361" s="16">
        <v>0</v>
      </c>
      <c r="M8361" s="16">
        <v>0</v>
      </c>
      <c r="N8361" s="48">
        <v>0</v>
      </c>
    </row>
    <row r="8362" spans="3:14" x14ac:dyDescent="0.2">
      <c r="D8362" s="200"/>
      <c r="E8362" s="4" t="s">
        <v>51</v>
      </c>
      <c r="F8362" s="5"/>
      <c r="G8362" s="6">
        <v>76</v>
      </c>
      <c r="H8362" s="8">
        <v>45</v>
      </c>
      <c r="I8362" s="1">
        <v>41</v>
      </c>
      <c r="J8362" s="1">
        <v>3</v>
      </c>
      <c r="K8362" s="1">
        <v>19</v>
      </c>
      <c r="L8362" s="1">
        <v>4</v>
      </c>
      <c r="M8362" s="1">
        <v>0</v>
      </c>
      <c r="N8362" s="9">
        <v>1</v>
      </c>
    </row>
    <row r="8363" spans="3:14" x14ac:dyDescent="0.2">
      <c r="D8363" s="200"/>
      <c r="E8363" s="11"/>
      <c r="F8363" s="10"/>
      <c r="G8363" s="7">
        <v>100</v>
      </c>
      <c r="H8363" s="18">
        <v>59.210526315788996</v>
      </c>
      <c r="I8363" s="30">
        <v>53.947368421053</v>
      </c>
      <c r="J8363" s="2">
        <v>3.947368421053</v>
      </c>
      <c r="K8363" s="2">
        <v>25</v>
      </c>
      <c r="L8363" s="2">
        <v>5.2631578947369997</v>
      </c>
      <c r="M8363" s="16">
        <v>0</v>
      </c>
      <c r="N8363" s="15">
        <v>1.3157894736839999</v>
      </c>
    </row>
    <row r="8364" spans="3:14" x14ac:dyDescent="0.2">
      <c r="D8364" s="200"/>
      <c r="E8364" s="4" t="s">
        <v>52</v>
      </c>
      <c r="F8364" s="5"/>
      <c r="G8364" s="6">
        <v>21</v>
      </c>
      <c r="H8364" s="8">
        <v>9</v>
      </c>
      <c r="I8364" s="1">
        <v>15</v>
      </c>
      <c r="J8364" s="1">
        <v>1</v>
      </c>
      <c r="K8364" s="1">
        <v>2</v>
      </c>
      <c r="L8364" s="1">
        <v>1</v>
      </c>
      <c r="M8364" s="1">
        <v>0</v>
      </c>
      <c r="N8364" s="9">
        <v>0</v>
      </c>
    </row>
    <row r="8365" spans="3:14" x14ac:dyDescent="0.2">
      <c r="D8365" s="200"/>
      <c r="E8365" s="11"/>
      <c r="F8365" s="10"/>
      <c r="G8365" s="7">
        <v>100</v>
      </c>
      <c r="H8365" s="97">
        <v>42.857142857143003</v>
      </c>
      <c r="I8365" s="41">
        <v>71.428571428571004</v>
      </c>
      <c r="J8365" s="2">
        <v>4.7619047619049999</v>
      </c>
      <c r="K8365" s="50">
        <v>9.5238095238099998</v>
      </c>
      <c r="L8365" s="2">
        <v>4.7619047619049999</v>
      </c>
      <c r="M8365" s="16">
        <v>0</v>
      </c>
      <c r="N8365" s="48">
        <v>0</v>
      </c>
    </row>
    <row r="8366" spans="3:14" x14ac:dyDescent="0.2">
      <c r="D8366" s="200"/>
      <c r="E8366" s="4" t="s">
        <v>53</v>
      </c>
      <c r="F8366" s="5"/>
      <c r="G8366" s="6">
        <v>32</v>
      </c>
      <c r="H8366" s="8">
        <v>22</v>
      </c>
      <c r="I8366" s="1">
        <v>22</v>
      </c>
      <c r="J8366" s="1">
        <v>1</v>
      </c>
      <c r="K8366" s="1">
        <v>6</v>
      </c>
      <c r="L8366" s="1">
        <v>5</v>
      </c>
      <c r="M8366" s="1">
        <v>0</v>
      </c>
      <c r="N8366" s="9">
        <v>0</v>
      </c>
    </row>
    <row r="8367" spans="3:14" x14ac:dyDescent="0.2">
      <c r="D8367" s="200"/>
      <c r="E8367" s="11"/>
      <c r="F8367" s="10"/>
      <c r="G8367" s="7">
        <v>100</v>
      </c>
      <c r="H8367" s="75">
        <v>68.75</v>
      </c>
      <c r="I8367" s="25">
        <v>68.75</v>
      </c>
      <c r="J8367" s="2">
        <v>3.125</v>
      </c>
      <c r="K8367" s="30">
        <v>18.75</v>
      </c>
      <c r="L8367" s="41">
        <v>15.625</v>
      </c>
      <c r="M8367" s="16">
        <v>0</v>
      </c>
      <c r="N8367" s="48">
        <v>0</v>
      </c>
    </row>
    <row r="8368" spans="3:14" x14ac:dyDescent="0.2">
      <c r="D8368" s="200"/>
      <c r="E8368" s="4" t="s">
        <v>54</v>
      </c>
      <c r="F8368" s="5"/>
      <c r="G8368" s="6">
        <v>170</v>
      </c>
      <c r="H8368" s="8">
        <v>92</v>
      </c>
      <c r="I8368" s="1">
        <v>104</v>
      </c>
      <c r="J8368" s="1">
        <v>6</v>
      </c>
      <c r="K8368" s="1">
        <v>42</v>
      </c>
      <c r="L8368" s="1">
        <v>13</v>
      </c>
      <c r="M8368" s="1">
        <v>1</v>
      </c>
      <c r="N8368" s="9">
        <v>3</v>
      </c>
    </row>
    <row r="8369" spans="4:14" x14ac:dyDescent="0.2">
      <c r="D8369" s="200"/>
      <c r="E8369" s="11"/>
      <c r="F8369" s="10"/>
      <c r="G8369" s="7">
        <v>100</v>
      </c>
      <c r="H8369" s="18">
        <v>54.117647058823998</v>
      </c>
      <c r="I8369" s="2">
        <v>61.176470588234999</v>
      </c>
      <c r="J8369" s="2">
        <v>3.5294117647059999</v>
      </c>
      <c r="K8369" s="2">
        <v>24.705882352941</v>
      </c>
      <c r="L8369" s="2">
        <v>7.647058823529</v>
      </c>
      <c r="M8369" s="2">
        <v>0.58823529411800002</v>
      </c>
      <c r="N8369" s="15">
        <v>1.764705882353</v>
      </c>
    </row>
    <row r="8370" spans="4:14" x14ac:dyDescent="0.2">
      <c r="D8370" s="200"/>
      <c r="E8370" s="4" t="s">
        <v>55</v>
      </c>
      <c r="F8370" s="5"/>
      <c r="G8370" s="6">
        <v>79</v>
      </c>
      <c r="H8370" s="8">
        <v>44</v>
      </c>
      <c r="I8370" s="1">
        <v>53</v>
      </c>
      <c r="J8370" s="1">
        <v>4</v>
      </c>
      <c r="K8370" s="1">
        <v>8</v>
      </c>
      <c r="L8370" s="1">
        <v>2</v>
      </c>
      <c r="M8370" s="1">
        <v>0</v>
      </c>
      <c r="N8370" s="9">
        <v>4</v>
      </c>
    </row>
    <row r="8371" spans="4:14" x14ac:dyDescent="0.2">
      <c r="D8371" s="200"/>
      <c r="E8371" s="11"/>
      <c r="F8371" s="10"/>
      <c r="G8371" s="7">
        <v>100</v>
      </c>
      <c r="H8371" s="18">
        <v>55.696202531646001</v>
      </c>
      <c r="I8371" s="25">
        <v>67.088607594937002</v>
      </c>
      <c r="J8371" s="2">
        <v>5.0632911392409996</v>
      </c>
      <c r="K8371" s="50">
        <v>10.126582278480999</v>
      </c>
      <c r="L8371" s="2">
        <v>2.5316455696200002</v>
      </c>
      <c r="M8371" s="16">
        <v>0</v>
      </c>
      <c r="N8371" s="15">
        <v>5.0632911392409996</v>
      </c>
    </row>
    <row r="8372" spans="4:14" x14ac:dyDescent="0.2">
      <c r="D8372" s="200"/>
      <c r="E8372" s="4" t="s">
        <v>56</v>
      </c>
      <c r="F8372" s="5"/>
      <c r="G8372" s="6">
        <v>127</v>
      </c>
      <c r="H8372" s="8">
        <v>71</v>
      </c>
      <c r="I8372" s="1">
        <v>77</v>
      </c>
      <c r="J8372" s="1">
        <v>2</v>
      </c>
      <c r="K8372" s="1">
        <v>36</v>
      </c>
      <c r="L8372" s="1">
        <v>2</v>
      </c>
      <c r="M8372" s="1">
        <v>0</v>
      </c>
      <c r="N8372" s="9">
        <v>2</v>
      </c>
    </row>
    <row r="8373" spans="4:14" x14ac:dyDescent="0.2">
      <c r="D8373" s="200"/>
      <c r="E8373" s="11"/>
      <c r="F8373" s="10"/>
      <c r="G8373" s="7">
        <v>100</v>
      </c>
      <c r="H8373" s="18">
        <v>55.905511811023999</v>
      </c>
      <c r="I8373" s="2">
        <v>60.629921259843002</v>
      </c>
      <c r="J8373" s="2">
        <v>1.574803149606</v>
      </c>
      <c r="K8373" s="2">
        <v>28.346456692913002</v>
      </c>
      <c r="L8373" s="2">
        <v>1.574803149606</v>
      </c>
      <c r="M8373" s="16">
        <v>0</v>
      </c>
      <c r="N8373" s="15">
        <v>1.574803149606</v>
      </c>
    </row>
    <row r="8374" spans="4:14" x14ac:dyDescent="0.2">
      <c r="D8374" s="200"/>
      <c r="E8374" s="4" t="s">
        <v>57</v>
      </c>
      <c r="F8374" s="5"/>
      <c r="G8374" s="6">
        <v>122</v>
      </c>
      <c r="H8374" s="8">
        <v>56</v>
      </c>
      <c r="I8374" s="1">
        <v>83</v>
      </c>
      <c r="J8374" s="1">
        <v>2</v>
      </c>
      <c r="K8374" s="1">
        <v>38</v>
      </c>
      <c r="L8374" s="1">
        <v>2</v>
      </c>
      <c r="M8374" s="1">
        <v>0</v>
      </c>
      <c r="N8374" s="9">
        <v>1</v>
      </c>
    </row>
    <row r="8375" spans="4:14" x14ac:dyDescent="0.2">
      <c r="D8375" s="200"/>
      <c r="E8375" s="11"/>
      <c r="F8375" s="10"/>
      <c r="G8375" s="7">
        <v>100</v>
      </c>
      <c r="H8375" s="72">
        <v>45.901639344262001</v>
      </c>
      <c r="I8375" s="25">
        <v>68.032786885245997</v>
      </c>
      <c r="J8375" s="2">
        <v>1.6393442622950001</v>
      </c>
      <c r="K8375" s="25">
        <v>31.147540983607001</v>
      </c>
      <c r="L8375" s="2">
        <v>1.6393442622950001</v>
      </c>
      <c r="M8375" s="16">
        <v>0</v>
      </c>
      <c r="N8375" s="15">
        <v>0.81967213114799997</v>
      </c>
    </row>
    <row r="8376" spans="4:14" x14ac:dyDescent="0.2">
      <c r="D8376" s="200"/>
      <c r="E8376" s="4" t="s">
        <v>58</v>
      </c>
      <c r="F8376" s="5"/>
      <c r="G8376" s="6">
        <v>42</v>
      </c>
      <c r="H8376" s="8">
        <v>32</v>
      </c>
      <c r="I8376" s="1">
        <v>11</v>
      </c>
      <c r="J8376" s="1">
        <v>3</v>
      </c>
      <c r="K8376" s="1">
        <v>3</v>
      </c>
      <c r="L8376" s="1">
        <v>3</v>
      </c>
      <c r="M8376" s="1">
        <v>0</v>
      </c>
      <c r="N8376" s="9">
        <v>5</v>
      </c>
    </row>
    <row r="8377" spans="4:14" x14ac:dyDescent="0.2">
      <c r="D8377" s="200"/>
      <c r="E8377" s="11"/>
      <c r="F8377" s="10"/>
      <c r="G8377" s="7">
        <v>100</v>
      </c>
      <c r="H8377" s="75">
        <v>76.190476190476005</v>
      </c>
      <c r="I8377" s="50">
        <v>26.190476190476002</v>
      </c>
      <c r="J8377" s="2">
        <v>7.1428571428570002</v>
      </c>
      <c r="K8377" s="50">
        <v>7.1428571428570002</v>
      </c>
      <c r="L8377" s="2">
        <v>7.1428571428570002</v>
      </c>
      <c r="M8377" s="16">
        <v>0</v>
      </c>
      <c r="N8377" s="85">
        <v>11.904761904761999</v>
      </c>
    </row>
    <row r="8378" spans="4:14" x14ac:dyDescent="0.2">
      <c r="D8378" s="200"/>
      <c r="E8378" s="4" t="s">
        <v>59</v>
      </c>
      <c r="F8378" s="5"/>
      <c r="G8378" s="6">
        <v>59</v>
      </c>
      <c r="H8378" s="8">
        <v>28</v>
      </c>
      <c r="I8378" s="1">
        <v>34</v>
      </c>
      <c r="J8378" s="1">
        <v>2</v>
      </c>
      <c r="K8378" s="1">
        <v>18</v>
      </c>
      <c r="L8378" s="1">
        <v>1</v>
      </c>
      <c r="M8378" s="1">
        <v>1</v>
      </c>
      <c r="N8378" s="9">
        <v>0</v>
      </c>
    </row>
    <row r="8379" spans="4:14" x14ac:dyDescent="0.2">
      <c r="D8379" s="200"/>
      <c r="E8379" s="11"/>
      <c r="F8379" s="10"/>
      <c r="G8379" s="7">
        <v>100</v>
      </c>
      <c r="H8379" s="72">
        <v>47.457627118643998</v>
      </c>
      <c r="I8379" s="2">
        <v>57.627118644067998</v>
      </c>
      <c r="J8379" s="2">
        <v>3.3898305084749998</v>
      </c>
      <c r="K8379" s="25">
        <v>30.508474576270999</v>
      </c>
      <c r="L8379" s="2">
        <v>1.6949152542370001</v>
      </c>
      <c r="M8379" s="2">
        <v>1.6949152542370001</v>
      </c>
      <c r="N8379" s="48">
        <v>0</v>
      </c>
    </row>
    <row r="8380" spans="4:14" x14ac:dyDescent="0.2">
      <c r="D8380" s="199" t="s">
        <v>60</v>
      </c>
      <c r="E8380" s="22" t="s">
        <v>61</v>
      </c>
      <c r="F8380" s="21"/>
      <c r="G8380" s="19">
        <v>94</v>
      </c>
      <c r="H8380" s="27">
        <v>48</v>
      </c>
      <c r="I8380" s="3">
        <v>41</v>
      </c>
      <c r="J8380" s="3">
        <v>4</v>
      </c>
      <c r="K8380" s="3">
        <v>29</v>
      </c>
      <c r="L8380" s="3">
        <v>1</v>
      </c>
      <c r="M8380" s="3">
        <v>1</v>
      </c>
      <c r="N8380" s="26">
        <v>2</v>
      </c>
    </row>
    <row r="8381" spans="4:14" x14ac:dyDescent="0.2">
      <c r="D8381" s="200"/>
      <c r="E8381" s="11"/>
      <c r="F8381" s="10"/>
      <c r="G8381" s="7">
        <v>100</v>
      </c>
      <c r="H8381" s="18">
        <v>51.063829787233999</v>
      </c>
      <c r="I8381" s="50">
        <v>43.617021276595999</v>
      </c>
      <c r="J8381" s="2">
        <v>4.2553191489359996</v>
      </c>
      <c r="K8381" s="25">
        <v>30.851063829787002</v>
      </c>
      <c r="L8381" s="2">
        <v>1.0638297872339999</v>
      </c>
      <c r="M8381" s="2">
        <v>1.0638297872339999</v>
      </c>
      <c r="N8381" s="15">
        <v>2.1276595744679998</v>
      </c>
    </row>
    <row r="8382" spans="4:14" x14ac:dyDescent="0.2">
      <c r="D8382" s="200"/>
      <c r="E8382" s="4" t="s">
        <v>62</v>
      </c>
      <c r="F8382" s="5"/>
      <c r="G8382" s="6">
        <v>87</v>
      </c>
      <c r="H8382" s="8">
        <v>50</v>
      </c>
      <c r="I8382" s="1">
        <v>47</v>
      </c>
      <c r="J8382" s="1">
        <v>3</v>
      </c>
      <c r="K8382" s="1">
        <v>20</v>
      </c>
      <c r="L8382" s="1">
        <v>4</v>
      </c>
      <c r="M8382" s="1">
        <v>0</v>
      </c>
      <c r="N8382" s="9">
        <v>1</v>
      </c>
    </row>
    <row r="8383" spans="4:14" x14ac:dyDescent="0.2">
      <c r="D8383" s="200"/>
      <c r="E8383" s="11"/>
      <c r="F8383" s="10"/>
      <c r="G8383" s="7">
        <v>100</v>
      </c>
      <c r="H8383" s="18">
        <v>57.471264367815998</v>
      </c>
      <c r="I8383" s="30">
        <v>54.022988505747001</v>
      </c>
      <c r="J8383" s="2">
        <v>3.4482758620689999</v>
      </c>
      <c r="K8383" s="2">
        <v>22.988505747125998</v>
      </c>
      <c r="L8383" s="2">
        <v>4.5977011494250002</v>
      </c>
      <c r="M8383" s="16">
        <v>0</v>
      </c>
      <c r="N8383" s="15">
        <v>1.149425287356</v>
      </c>
    </row>
    <row r="8384" spans="4:14" x14ac:dyDescent="0.2">
      <c r="D8384" s="200"/>
      <c r="E8384" s="4" t="s">
        <v>63</v>
      </c>
      <c r="F8384" s="5"/>
      <c r="G8384" s="6">
        <v>79</v>
      </c>
      <c r="H8384" s="8">
        <v>49</v>
      </c>
      <c r="I8384" s="1">
        <v>48</v>
      </c>
      <c r="J8384" s="1">
        <v>1</v>
      </c>
      <c r="K8384" s="1">
        <v>21</v>
      </c>
      <c r="L8384" s="1">
        <v>2</v>
      </c>
      <c r="M8384" s="1">
        <v>0</v>
      </c>
      <c r="N8384" s="9">
        <v>2</v>
      </c>
    </row>
    <row r="8385" spans="4:14" x14ac:dyDescent="0.2">
      <c r="D8385" s="200"/>
      <c r="E8385" s="11"/>
      <c r="F8385" s="10"/>
      <c r="G8385" s="7">
        <v>100</v>
      </c>
      <c r="H8385" s="70">
        <v>62.025316455696</v>
      </c>
      <c r="I8385" s="2">
        <v>60.759493670886002</v>
      </c>
      <c r="J8385" s="2">
        <v>1.2658227848100001</v>
      </c>
      <c r="K8385" s="2">
        <v>26.582278481012999</v>
      </c>
      <c r="L8385" s="2">
        <v>2.5316455696200002</v>
      </c>
      <c r="M8385" s="16">
        <v>0</v>
      </c>
      <c r="N8385" s="15">
        <v>2.5316455696200002</v>
      </c>
    </row>
    <row r="8386" spans="4:14" x14ac:dyDescent="0.2">
      <c r="D8386" s="200"/>
      <c r="E8386" s="4" t="s">
        <v>64</v>
      </c>
      <c r="F8386" s="5"/>
      <c r="G8386" s="6">
        <v>81</v>
      </c>
      <c r="H8386" s="8">
        <v>35</v>
      </c>
      <c r="I8386" s="1">
        <v>54</v>
      </c>
      <c r="J8386" s="1">
        <v>2</v>
      </c>
      <c r="K8386" s="1">
        <v>18</v>
      </c>
      <c r="L8386" s="1">
        <v>3</v>
      </c>
      <c r="M8386" s="1">
        <v>0</v>
      </c>
      <c r="N8386" s="9">
        <v>3</v>
      </c>
    </row>
    <row r="8387" spans="4:14" x14ac:dyDescent="0.2">
      <c r="D8387" s="200"/>
      <c r="E8387" s="11"/>
      <c r="F8387" s="10"/>
      <c r="G8387" s="7">
        <v>100</v>
      </c>
      <c r="H8387" s="97">
        <v>43.209876543210001</v>
      </c>
      <c r="I8387" s="25">
        <v>66.666666666666998</v>
      </c>
      <c r="J8387" s="2">
        <v>2.4691358024690002</v>
      </c>
      <c r="K8387" s="2">
        <v>22.222222222222001</v>
      </c>
      <c r="L8387" s="2">
        <v>3.7037037037039999</v>
      </c>
      <c r="M8387" s="16">
        <v>0</v>
      </c>
      <c r="N8387" s="15">
        <v>3.7037037037039999</v>
      </c>
    </row>
    <row r="8388" spans="4:14" x14ac:dyDescent="0.2">
      <c r="D8388" s="200"/>
      <c r="E8388" s="4" t="s">
        <v>65</v>
      </c>
      <c r="F8388" s="5"/>
      <c r="G8388" s="6">
        <v>79</v>
      </c>
      <c r="H8388" s="8">
        <v>43</v>
      </c>
      <c r="I8388" s="1">
        <v>47</v>
      </c>
      <c r="J8388" s="1">
        <v>2</v>
      </c>
      <c r="K8388" s="1">
        <v>17</v>
      </c>
      <c r="L8388" s="1">
        <v>3</v>
      </c>
      <c r="M8388" s="1">
        <v>0</v>
      </c>
      <c r="N8388" s="9">
        <v>3</v>
      </c>
    </row>
    <row r="8389" spans="4:14" x14ac:dyDescent="0.2">
      <c r="D8389" s="200"/>
      <c r="E8389" s="11"/>
      <c r="F8389" s="10"/>
      <c r="G8389" s="7">
        <v>100</v>
      </c>
      <c r="H8389" s="18">
        <v>54.430379746835001</v>
      </c>
      <c r="I8389" s="2">
        <v>59.493670886076004</v>
      </c>
      <c r="J8389" s="2">
        <v>2.5316455696200002</v>
      </c>
      <c r="K8389" s="2">
        <v>21.518987341772</v>
      </c>
      <c r="L8389" s="2">
        <v>3.7974683544299999</v>
      </c>
      <c r="M8389" s="16">
        <v>0</v>
      </c>
      <c r="N8389" s="15">
        <v>3.7974683544299999</v>
      </c>
    </row>
    <row r="8390" spans="4:14" x14ac:dyDescent="0.2">
      <c r="D8390" s="200"/>
      <c r="E8390" s="4" t="s">
        <v>66</v>
      </c>
      <c r="F8390" s="5"/>
      <c r="G8390" s="6">
        <v>71</v>
      </c>
      <c r="H8390" s="8">
        <v>34</v>
      </c>
      <c r="I8390" s="1">
        <v>48</v>
      </c>
      <c r="J8390" s="1">
        <v>1</v>
      </c>
      <c r="K8390" s="1">
        <v>17</v>
      </c>
      <c r="L8390" s="1">
        <v>1</v>
      </c>
      <c r="M8390" s="1">
        <v>1</v>
      </c>
      <c r="N8390" s="9">
        <v>2</v>
      </c>
    </row>
    <row r="8391" spans="4:14" x14ac:dyDescent="0.2">
      <c r="D8391" s="200"/>
      <c r="E8391" s="11"/>
      <c r="F8391" s="10"/>
      <c r="G8391" s="7">
        <v>100</v>
      </c>
      <c r="H8391" s="72">
        <v>47.887323943661997</v>
      </c>
      <c r="I8391" s="25">
        <v>67.605633802816996</v>
      </c>
      <c r="J8391" s="2">
        <v>1.4084507042250001</v>
      </c>
      <c r="K8391" s="2">
        <v>23.943661971830998</v>
      </c>
      <c r="L8391" s="2">
        <v>1.4084507042250001</v>
      </c>
      <c r="M8391" s="2">
        <v>1.4084507042250001</v>
      </c>
      <c r="N8391" s="15">
        <v>2.8169014084509998</v>
      </c>
    </row>
    <row r="8392" spans="4:14" x14ac:dyDescent="0.2">
      <c r="D8392" s="200"/>
      <c r="E8392" s="4" t="s">
        <v>67</v>
      </c>
      <c r="F8392" s="5"/>
      <c r="G8392" s="6">
        <v>108</v>
      </c>
      <c r="H8392" s="8">
        <v>65</v>
      </c>
      <c r="I8392" s="1">
        <v>69</v>
      </c>
      <c r="J8392" s="1">
        <v>5</v>
      </c>
      <c r="K8392" s="1">
        <v>20</v>
      </c>
      <c r="L8392" s="1">
        <v>7</v>
      </c>
      <c r="M8392" s="1">
        <v>0</v>
      </c>
      <c r="N8392" s="9">
        <v>1</v>
      </c>
    </row>
    <row r="8393" spans="4:14" x14ac:dyDescent="0.2">
      <c r="D8393" s="200"/>
      <c r="E8393" s="11"/>
      <c r="F8393" s="10"/>
      <c r="G8393" s="7">
        <v>100</v>
      </c>
      <c r="H8393" s="70">
        <v>60.185185185184999</v>
      </c>
      <c r="I8393" s="2">
        <v>63.888888888888999</v>
      </c>
      <c r="J8393" s="2">
        <v>4.6296296296300001</v>
      </c>
      <c r="K8393" s="30">
        <v>18.518518518518999</v>
      </c>
      <c r="L8393" s="2">
        <v>6.4814814814809996</v>
      </c>
      <c r="M8393" s="16">
        <v>0</v>
      </c>
      <c r="N8393" s="15">
        <v>0.92592592592599998</v>
      </c>
    </row>
    <row r="8394" spans="4:14" x14ac:dyDescent="0.2">
      <c r="D8394" s="200"/>
      <c r="E8394" s="4" t="s">
        <v>68</v>
      </c>
      <c r="F8394" s="5"/>
      <c r="G8394" s="6">
        <v>39</v>
      </c>
      <c r="H8394" s="8">
        <v>23</v>
      </c>
      <c r="I8394" s="1">
        <v>31</v>
      </c>
      <c r="J8394" s="1">
        <v>1</v>
      </c>
      <c r="K8394" s="1">
        <v>7</v>
      </c>
      <c r="L8394" s="1">
        <v>3</v>
      </c>
      <c r="M8394" s="1">
        <v>0</v>
      </c>
      <c r="N8394" s="9">
        <v>0</v>
      </c>
    </row>
    <row r="8395" spans="4:14" x14ac:dyDescent="0.2">
      <c r="D8395" s="200"/>
      <c r="E8395" s="11"/>
      <c r="F8395" s="10"/>
      <c r="G8395" s="7">
        <v>100</v>
      </c>
      <c r="H8395" s="18">
        <v>58.974358974358999</v>
      </c>
      <c r="I8395" s="41">
        <v>79.487179487179006</v>
      </c>
      <c r="J8395" s="2">
        <v>2.564102564103</v>
      </c>
      <c r="K8395" s="30">
        <v>17.948717948717999</v>
      </c>
      <c r="L8395" s="2">
        <v>7.6923076923079998</v>
      </c>
      <c r="M8395" s="16">
        <v>0</v>
      </c>
      <c r="N8395" s="48">
        <v>0</v>
      </c>
    </row>
    <row r="8396" spans="4:14" x14ac:dyDescent="0.2">
      <c r="D8396" s="200"/>
      <c r="E8396" s="4" t="s">
        <v>69</v>
      </c>
      <c r="F8396" s="5"/>
      <c r="G8396" s="6">
        <v>29</v>
      </c>
      <c r="H8396" s="8">
        <v>19</v>
      </c>
      <c r="I8396" s="1">
        <v>20</v>
      </c>
      <c r="J8396" s="1">
        <v>2</v>
      </c>
      <c r="K8396" s="1">
        <v>8</v>
      </c>
      <c r="L8396" s="1">
        <v>3</v>
      </c>
      <c r="M8396" s="1">
        <v>0</v>
      </c>
      <c r="N8396" s="9">
        <v>0</v>
      </c>
    </row>
    <row r="8397" spans="4:14" x14ac:dyDescent="0.2">
      <c r="D8397" s="200"/>
      <c r="E8397" s="11"/>
      <c r="F8397" s="10"/>
      <c r="G8397" s="7">
        <v>100</v>
      </c>
      <c r="H8397" s="75">
        <v>65.517241379309993</v>
      </c>
      <c r="I8397" s="25">
        <v>68.965517241379004</v>
      </c>
      <c r="J8397" s="2">
        <v>6.8965517241379999</v>
      </c>
      <c r="K8397" s="2">
        <v>27.586206896552</v>
      </c>
      <c r="L8397" s="25">
        <v>10.344827586207</v>
      </c>
      <c r="M8397" s="16">
        <v>0</v>
      </c>
      <c r="N8397" s="48">
        <v>0</v>
      </c>
    </row>
    <row r="8398" spans="4:14" x14ac:dyDescent="0.2">
      <c r="D8398" s="199" t="s">
        <v>70</v>
      </c>
      <c r="E8398" s="22" t="s">
        <v>18</v>
      </c>
      <c r="F8398" s="21"/>
      <c r="G8398" s="19">
        <v>0</v>
      </c>
      <c r="H8398" s="27">
        <v>0</v>
      </c>
      <c r="I8398" s="3">
        <v>0</v>
      </c>
      <c r="J8398" s="3">
        <v>0</v>
      </c>
      <c r="K8398" s="3">
        <v>0</v>
      </c>
      <c r="L8398" s="3">
        <v>0</v>
      </c>
      <c r="M8398" s="3">
        <v>0</v>
      </c>
      <c r="N8398" s="26">
        <v>0</v>
      </c>
    </row>
    <row r="8399" spans="4:14" x14ac:dyDescent="0.2">
      <c r="D8399" s="201"/>
      <c r="E8399" s="45"/>
      <c r="F8399" s="51"/>
      <c r="G8399" s="119">
        <v>0</v>
      </c>
      <c r="H8399" s="136">
        <v>0</v>
      </c>
      <c r="I8399" s="83">
        <v>0</v>
      </c>
      <c r="J8399" s="62">
        <v>0</v>
      </c>
      <c r="K8399" s="83">
        <v>0</v>
      </c>
      <c r="L8399" s="62">
        <v>0</v>
      </c>
      <c r="M8399" s="62">
        <v>0</v>
      </c>
      <c r="N8399" s="116">
        <v>0</v>
      </c>
    </row>
    <row r="8401" spans="2:14" x14ac:dyDescent="0.2">
      <c r="B8401" s="40" t="str">
        <f xml:space="preserve"> HYPERLINK("#'目次'!B209", "[203]")</f>
        <v>[203]</v>
      </c>
      <c r="C8401" s="23" t="s">
        <v>334</v>
      </c>
    </row>
    <row r="8402" spans="2:14" x14ac:dyDescent="0.2">
      <c r="C8402" s="186" t="s">
        <v>326</v>
      </c>
    </row>
    <row r="8404" spans="2:14" x14ac:dyDescent="0.2">
      <c r="C8404" s="23" t="s">
        <v>73</v>
      </c>
    </row>
    <row r="8405" spans="2:14" ht="24" x14ac:dyDescent="0.2">
      <c r="D8405" s="195"/>
      <c r="E8405" s="196"/>
      <c r="F8405" s="196"/>
      <c r="G8405" s="37" t="s">
        <v>15</v>
      </c>
      <c r="H8405" s="33" t="s">
        <v>281</v>
      </c>
      <c r="I8405" s="13" t="s">
        <v>282</v>
      </c>
      <c r="J8405" s="13" t="s">
        <v>283</v>
      </c>
      <c r="K8405" s="13" t="s">
        <v>174</v>
      </c>
      <c r="L8405" s="13" t="s">
        <v>327</v>
      </c>
      <c r="M8405" s="13" t="s">
        <v>99</v>
      </c>
      <c r="N8405" s="38" t="s">
        <v>18</v>
      </c>
    </row>
    <row r="8406" spans="2:14" x14ac:dyDescent="0.2">
      <c r="D8406" s="197"/>
      <c r="E8406" s="198"/>
      <c r="F8406" s="198"/>
      <c r="G8406" s="35"/>
      <c r="H8406" s="39"/>
      <c r="I8406" s="14"/>
      <c r="J8406" s="14"/>
      <c r="K8406" s="14"/>
      <c r="L8406" s="14"/>
      <c r="M8406" s="14"/>
      <c r="N8406" s="34"/>
    </row>
    <row r="8407" spans="2:14" x14ac:dyDescent="0.2">
      <c r="D8407" s="78"/>
      <c r="E8407" s="79" t="s">
        <v>15</v>
      </c>
      <c r="F8407" s="66"/>
      <c r="G8407" s="36">
        <v>734</v>
      </c>
      <c r="H8407" s="17">
        <v>402</v>
      </c>
      <c r="I8407" s="17">
        <v>442</v>
      </c>
      <c r="J8407" s="17">
        <v>24</v>
      </c>
      <c r="K8407" s="17">
        <v>175</v>
      </c>
      <c r="L8407" s="17">
        <v>33</v>
      </c>
      <c r="M8407" s="17">
        <v>2</v>
      </c>
      <c r="N8407" s="47">
        <v>16</v>
      </c>
    </row>
    <row r="8408" spans="2:14" x14ac:dyDescent="0.2">
      <c r="D8408" s="45"/>
      <c r="E8408" s="51"/>
      <c r="F8408" s="67"/>
      <c r="G8408" s="7">
        <v>100</v>
      </c>
      <c r="H8408" s="2">
        <v>54.768392370572002</v>
      </c>
      <c r="I8408" s="2">
        <v>60.217983651226</v>
      </c>
      <c r="J8408" s="2">
        <v>3.2697547683920001</v>
      </c>
      <c r="K8408" s="2">
        <v>23.841961852861001</v>
      </c>
      <c r="L8408" s="2">
        <v>4.4959128065399998</v>
      </c>
      <c r="M8408" s="2">
        <v>0.272479564033</v>
      </c>
      <c r="N8408" s="15">
        <v>2.1798365122619998</v>
      </c>
    </row>
    <row r="8409" spans="2:14" x14ac:dyDescent="0.2">
      <c r="D8409" s="199" t="s">
        <v>74</v>
      </c>
      <c r="E8409" s="22" t="s">
        <v>75</v>
      </c>
      <c r="F8409" s="21"/>
      <c r="G8409" s="19">
        <v>348</v>
      </c>
      <c r="H8409" s="27">
        <v>194</v>
      </c>
      <c r="I8409" s="3">
        <v>203</v>
      </c>
      <c r="J8409" s="3">
        <v>13</v>
      </c>
      <c r="K8409" s="3">
        <v>72</v>
      </c>
      <c r="L8409" s="3">
        <v>18</v>
      </c>
      <c r="M8409" s="3">
        <v>1</v>
      </c>
      <c r="N8409" s="26">
        <v>10</v>
      </c>
    </row>
    <row r="8410" spans="2:14" x14ac:dyDescent="0.2">
      <c r="D8410" s="200"/>
      <c r="E8410" s="11"/>
      <c r="F8410" s="10"/>
      <c r="G8410" s="7">
        <v>100</v>
      </c>
      <c r="H8410" s="18">
        <v>55.747126436781997</v>
      </c>
      <c r="I8410" s="2">
        <v>58.333333333333002</v>
      </c>
      <c r="J8410" s="2">
        <v>3.7356321839079998</v>
      </c>
      <c r="K8410" s="2">
        <v>20.689655172414</v>
      </c>
      <c r="L8410" s="2">
        <v>5.1724137931029999</v>
      </c>
      <c r="M8410" s="2">
        <v>0.28735632183900001</v>
      </c>
      <c r="N8410" s="15">
        <v>2.8735632183909998</v>
      </c>
    </row>
    <row r="8411" spans="2:14" x14ac:dyDescent="0.2">
      <c r="D8411" s="200"/>
      <c r="E8411" s="4" t="s">
        <v>34</v>
      </c>
      <c r="F8411" s="5"/>
      <c r="G8411" s="6">
        <v>9</v>
      </c>
      <c r="H8411" s="8">
        <v>8</v>
      </c>
      <c r="I8411" s="1">
        <v>1</v>
      </c>
      <c r="J8411" s="1">
        <v>0</v>
      </c>
      <c r="K8411" s="1">
        <v>1</v>
      </c>
      <c r="L8411" s="1">
        <v>0</v>
      </c>
      <c r="M8411" s="1">
        <v>0</v>
      </c>
      <c r="N8411" s="9">
        <v>1</v>
      </c>
    </row>
    <row r="8412" spans="2:14" x14ac:dyDescent="0.2">
      <c r="D8412" s="200"/>
      <c r="E8412" s="11"/>
      <c r="F8412" s="10"/>
      <c r="G8412" s="7">
        <v>100</v>
      </c>
      <c r="H8412" s="75">
        <v>88.888888888888999</v>
      </c>
      <c r="I8412" s="50">
        <v>11.111111111111001</v>
      </c>
      <c r="J8412" s="16">
        <v>0</v>
      </c>
      <c r="K8412" s="50">
        <v>11.111111111111001</v>
      </c>
      <c r="L8412" s="16">
        <v>0</v>
      </c>
      <c r="M8412" s="16">
        <v>0</v>
      </c>
      <c r="N8412" s="85">
        <v>11.111111111111001</v>
      </c>
    </row>
    <row r="8413" spans="2:14" x14ac:dyDescent="0.2">
      <c r="D8413" s="200"/>
      <c r="E8413" s="4" t="s">
        <v>35</v>
      </c>
      <c r="F8413" s="5"/>
      <c r="G8413" s="6">
        <v>42</v>
      </c>
      <c r="H8413" s="8">
        <v>29</v>
      </c>
      <c r="I8413" s="1">
        <v>15</v>
      </c>
      <c r="J8413" s="1">
        <v>1</v>
      </c>
      <c r="K8413" s="1">
        <v>7</v>
      </c>
      <c r="L8413" s="1">
        <v>4</v>
      </c>
      <c r="M8413" s="1">
        <v>0</v>
      </c>
      <c r="N8413" s="9">
        <v>3</v>
      </c>
    </row>
    <row r="8414" spans="2:14" x14ac:dyDescent="0.2">
      <c r="D8414" s="200"/>
      <c r="E8414" s="11"/>
      <c r="F8414" s="10"/>
      <c r="G8414" s="7">
        <v>100</v>
      </c>
      <c r="H8414" s="75">
        <v>69.047619047618994</v>
      </c>
      <c r="I8414" s="50">
        <v>35.714285714286</v>
      </c>
      <c r="J8414" s="2">
        <v>2.3809523809519999</v>
      </c>
      <c r="K8414" s="30">
        <v>16.666666666666998</v>
      </c>
      <c r="L8414" s="25">
        <v>9.5238095238099998</v>
      </c>
      <c r="M8414" s="16">
        <v>0</v>
      </c>
      <c r="N8414" s="15">
        <v>7.1428571428570002</v>
      </c>
    </row>
    <row r="8415" spans="2:14" x14ac:dyDescent="0.2">
      <c r="D8415" s="200"/>
      <c r="E8415" s="4" t="s">
        <v>36</v>
      </c>
      <c r="F8415" s="5"/>
      <c r="G8415" s="6">
        <v>70</v>
      </c>
      <c r="H8415" s="8">
        <v>33</v>
      </c>
      <c r="I8415" s="1">
        <v>41</v>
      </c>
      <c r="J8415" s="1">
        <v>2</v>
      </c>
      <c r="K8415" s="1">
        <v>14</v>
      </c>
      <c r="L8415" s="1">
        <v>7</v>
      </c>
      <c r="M8415" s="1">
        <v>0</v>
      </c>
      <c r="N8415" s="9">
        <v>3</v>
      </c>
    </row>
    <row r="8416" spans="2:14" x14ac:dyDescent="0.2">
      <c r="D8416" s="200"/>
      <c r="E8416" s="11"/>
      <c r="F8416" s="10"/>
      <c r="G8416" s="7">
        <v>100</v>
      </c>
      <c r="H8416" s="72">
        <v>47.142857142856997</v>
      </c>
      <c r="I8416" s="2">
        <v>58.571428571429003</v>
      </c>
      <c r="J8416" s="2">
        <v>2.8571428571430002</v>
      </c>
      <c r="K8416" s="2">
        <v>20</v>
      </c>
      <c r="L8416" s="25">
        <v>10</v>
      </c>
      <c r="M8416" s="16">
        <v>0</v>
      </c>
      <c r="N8416" s="15">
        <v>4.2857142857139996</v>
      </c>
    </row>
    <row r="8417" spans="4:14" x14ac:dyDescent="0.2">
      <c r="D8417" s="200"/>
      <c r="E8417" s="4" t="s">
        <v>37</v>
      </c>
      <c r="F8417" s="5"/>
      <c r="G8417" s="6">
        <v>76</v>
      </c>
      <c r="H8417" s="8">
        <v>47</v>
      </c>
      <c r="I8417" s="1">
        <v>43</v>
      </c>
      <c r="J8417" s="1">
        <v>4</v>
      </c>
      <c r="K8417" s="1">
        <v>19</v>
      </c>
      <c r="L8417" s="1">
        <v>3</v>
      </c>
      <c r="M8417" s="1">
        <v>0</v>
      </c>
      <c r="N8417" s="9">
        <v>2</v>
      </c>
    </row>
    <row r="8418" spans="4:14" x14ac:dyDescent="0.2">
      <c r="D8418" s="200"/>
      <c r="E8418" s="11"/>
      <c r="F8418" s="10"/>
      <c r="G8418" s="7">
        <v>100</v>
      </c>
      <c r="H8418" s="70">
        <v>61.842105263157997</v>
      </c>
      <c r="I8418" s="2">
        <v>56.578947368420998</v>
      </c>
      <c r="J8418" s="2">
        <v>5.2631578947369997</v>
      </c>
      <c r="K8418" s="2">
        <v>25</v>
      </c>
      <c r="L8418" s="2">
        <v>3.947368421053</v>
      </c>
      <c r="M8418" s="16">
        <v>0</v>
      </c>
      <c r="N8418" s="15">
        <v>2.6315789473679998</v>
      </c>
    </row>
    <row r="8419" spans="4:14" x14ac:dyDescent="0.2">
      <c r="D8419" s="200"/>
      <c r="E8419" s="4" t="s">
        <v>38</v>
      </c>
      <c r="F8419" s="5"/>
      <c r="G8419" s="6">
        <v>63</v>
      </c>
      <c r="H8419" s="8">
        <v>35</v>
      </c>
      <c r="I8419" s="1">
        <v>42</v>
      </c>
      <c r="J8419" s="1">
        <v>5</v>
      </c>
      <c r="K8419" s="1">
        <v>8</v>
      </c>
      <c r="L8419" s="1">
        <v>1</v>
      </c>
      <c r="M8419" s="1">
        <v>0</v>
      </c>
      <c r="N8419" s="9">
        <v>1</v>
      </c>
    </row>
    <row r="8420" spans="4:14" x14ac:dyDescent="0.2">
      <c r="D8420" s="200"/>
      <c r="E8420" s="11"/>
      <c r="F8420" s="10"/>
      <c r="G8420" s="7">
        <v>100</v>
      </c>
      <c r="H8420" s="18">
        <v>55.555555555555998</v>
      </c>
      <c r="I8420" s="25">
        <v>66.666666666666998</v>
      </c>
      <c r="J8420" s="2">
        <v>7.9365079365079998</v>
      </c>
      <c r="K8420" s="50">
        <v>12.698412698413</v>
      </c>
      <c r="L8420" s="2">
        <v>1.587301587302</v>
      </c>
      <c r="M8420" s="16">
        <v>0</v>
      </c>
      <c r="N8420" s="15">
        <v>1.587301587302</v>
      </c>
    </row>
    <row r="8421" spans="4:14" x14ac:dyDescent="0.2">
      <c r="D8421" s="200"/>
      <c r="E8421" s="4" t="s">
        <v>39</v>
      </c>
      <c r="F8421" s="5"/>
      <c r="G8421" s="6">
        <v>63</v>
      </c>
      <c r="H8421" s="8">
        <v>33</v>
      </c>
      <c r="I8421" s="1">
        <v>46</v>
      </c>
      <c r="J8421" s="1">
        <v>1</v>
      </c>
      <c r="K8421" s="1">
        <v>16</v>
      </c>
      <c r="L8421" s="1">
        <v>2</v>
      </c>
      <c r="M8421" s="1">
        <v>0</v>
      </c>
      <c r="N8421" s="9">
        <v>0</v>
      </c>
    </row>
    <row r="8422" spans="4:14" x14ac:dyDescent="0.2">
      <c r="D8422" s="200"/>
      <c r="E8422" s="11"/>
      <c r="F8422" s="10"/>
      <c r="G8422" s="7">
        <v>100</v>
      </c>
      <c r="H8422" s="18">
        <v>52.380952380952003</v>
      </c>
      <c r="I8422" s="41">
        <v>73.015873015872998</v>
      </c>
      <c r="J8422" s="2">
        <v>1.587301587302</v>
      </c>
      <c r="K8422" s="2">
        <v>25.396825396825001</v>
      </c>
      <c r="L8422" s="2">
        <v>3.1746031746029999</v>
      </c>
      <c r="M8422" s="16">
        <v>0</v>
      </c>
      <c r="N8422" s="48">
        <v>0</v>
      </c>
    </row>
    <row r="8423" spans="4:14" x14ac:dyDescent="0.2">
      <c r="D8423" s="200"/>
      <c r="E8423" s="4" t="s">
        <v>40</v>
      </c>
      <c r="F8423" s="5"/>
      <c r="G8423" s="6">
        <v>25</v>
      </c>
      <c r="H8423" s="8">
        <v>9</v>
      </c>
      <c r="I8423" s="1">
        <v>15</v>
      </c>
      <c r="J8423" s="1">
        <v>0</v>
      </c>
      <c r="K8423" s="1">
        <v>7</v>
      </c>
      <c r="L8423" s="1">
        <v>1</v>
      </c>
      <c r="M8423" s="1">
        <v>1</v>
      </c>
      <c r="N8423" s="9">
        <v>0</v>
      </c>
    </row>
    <row r="8424" spans="4:14" x14ac:dyDescent="0.2">
      <c r="D8424" s="200"/>
      <c r="E8424" s="11"/>
      <c r="F8424" s="10"/>
      <c r="G8424" s="7">
        <v>100</v>
      </c>
      <c r="H8424" s="97">
        <v>36</v>
      </c>
      <c r="I8424" s="2">
        <v>60</v>
      </c>
      <c r="J8424" s="16">
        <v>0</v>
      </c>
      <c r="K8424" s="2">
        <v>28</v>
      </c>
      <c r="L8424" s="2">
        <v>4</v>
      </c>
      <c r="M8424" s="2">
        <v>4</v>
      </c>
      <c r="N8424" s="48">
        <v>0</v>
      </c>
    </row>
    <row r="8425" spans="4:14" x14ac:dyDescent="0.2">
      <c r="D8425" s="199" t="s">
        <v>76</v>
      </c>
      <c r="E8425" s="22" t="s">
        <v>77</v>
      </c>
      <c r="F8425" s="21"/>
      <c r="G8425" s="19">
        <v>386</v>
      </c>
      <c r="H8425" s="27">
        <v>208</v>
      </c>
      <c r="I8425" s="3">
        <v>239</v>
      </c>
      <c r="J8425" s="3">
        <v>11</v>
      </c>
      <c r="K8425" s="3">
        <v>103</v>
      </c>
      <c r="L8425" s="3">
        <v>15</v>
      </c>
      <c r="M8425" s="3">
        <v>1</v>
      </c>
      <c r="N8425" s="26">
        <v>6</v>
      </c>
    </row>
    <row r="8426" spans="4:14" x14ac:dyDescent="0.2">
      <c r="D8426" s="200"/>
      <c r="E8426" s="11"/>
      <c r="F8426" s="10"/>
      <c r="G8426" s="7">
        <v>100</v>
      </c>
      <c r="H8426" s="18">
        <v>53.886010362694002</v>
      </c>
      <c r="I8426" s="2">
        <v>61.917098445595997</v>
      </c>
      <c r="J8426" s="2">
        <v>2.8497409326419998</v>
      </c>
      <c r="K8426" s="2">
        <v>26.683937823834</v>
      </c>
      <c r="L8426" s="2">
        <v>3.8860103626939999</v>
      </c>
      <c r="M8426" s="2">
        <v>0.25906735751299997</v>
      </c>
      <c r="N8426" s="15">
        <v>1.554404145078</v>
      </c>
    </row>
    <row r="8427" spans="4:14" x14ac:dyDescent="0.2">
      <c r="D8427" s="200"/>
      <c r="E8427" s="4" t="s">
        <v>34</v>
      </c>
      <c r="F8427" s="5"/>
      <c r="G8427" s="6">
        <v>10</v>
      </c>
      <c r="H8427" s="8">
        <v>6</v>
      </c>
      <c r="I8427" s="1">
        <v>2</v>
      </c>
      <c r="J8427" s="1">
        <v>1</v>
      </c>
      <c r="K8427" s="1">
        <v>0</v>
      </c>
      <c r="L8427" s="1">
        <v>0</v>
      </c>
      <c r="M8427" s="1">
        <v>0</v>
      </c>
      <c r="N8427" s="9">
        <v>2</v>
      </c>
    </row>
    <row r="8428" spans="4:14" x14ac:dyDescent="0.2">
      <c r="D8428" s="200"/>
      <c r="E8428" s="11"/>
      <c r="F8428" s="10"/>
      <c r="G8428" s="7">
        <v>100</v>
      </c>
      <c r="H8428" s="70">
        <v>60</v>
      </c>
      <c r="I8428" s="50">
        <v>20</v>
      </c>
      <c r="J8428" s="25">
        <v>10</v>
      </c>
      <c r="K8428" s="82">
        <v>0</v>
      </c>
      <c r="L8428" s="16">
        <v>0</v>
      </c>
      <c r="M8428" s="16">
        <v>0</v>
      </c>
      <c r="N8428" s="102">
        <v>20</v>
      </c>
    </row>
    <row r="8429" spans="4:14" x14ac:dyDescent="0.2">
      <c r="D8429" s="200"/>
      <c r="E8429" s="4" t="s">
        <v>35</v>
      </c>
      <c r="F8429" s="5"/>
      <c r="G8429" s="6">
        <v>55</v>
      </c>
      <c r="H8429" s="8">
        <v>36</v>
      </c>
      <c r="I8429" s="1">
        <v>33</v>
      </c>
      <c r="J8429" s="1">
        <v>4</v>
      </c>
      <c r="K8429" s="1">
        <v>7</v>
      </c>
      <c r="L8429" s="1">
        <v>3</v>
      </c>
      <c r="M8429" s="1">
        <v>0</v>
      </c>
      <c r="N8429" s="9">
        <v>1</v>
      </c>
    </row>
    <row r="8430" spans="4:14" x14ac:dyDescent="0.2">
      <c r="D8430" s="200"/>
      <c r="E8430" s="11"/>
      <c r="F8430" s="10"/>
      <c r="G8430" s="7">
        <v>100</v>
      </c>
      <c r="H8430" s="75">
        <v>65.454545454544999</v>
      </c>
      <c r="I8430" s="2">
        <v>60</v>
      </c>
      <c r="J8430" s="2">
        <v>7.2727272727269998</v>
      </c>
      <c r="K8430" s="50">
        <v>12.727272727273</v>
      </c>
      <c r="L8430" s="2">
        <v>5.4545454545450003</v>
      </c>
      <c r="M8430" s="16">
        <v>0</v>
      </c>
      <c r="N8430" s="15">
        <v>1.818181818182</v>
      </c>
    </row>
    <row r="8431" spans="4:14" x14ac:dyDescent="0.2">
      <c r="D8431" s="200"/>
      <c r="E8431" s="4" t="s">
        <v>36</v>
      </c>
      <c r="F8431" s="5"/>
      <c r="G8431" s="6">
        <v>72</v>
      </c>
      <c r="H8431" s="8">
        <v>43</v>
      </c>
      <c r="I8431" s="1">
        <v>41</v>
      </c>
      <c r="J8431" s="1">
        <v>2</v>
      </c>
      <c r="K8431" s="1">
        <v>17</v>
      </c>
      <c r="L8431" s="1">
        <v>3</v>
      </c>
      <c r="M8431" s="1">
        <v>0</v>
      </c>
      <c r="N8431" s="9">
        <v>0</v>
      </c>
    </row>
    <row r="8432" spans="4:14" x14ac:dyDescent="0.2">
      <c r="D8432" s="200"/>
      <c r="E8432" s="11"/>
      <c r="F8432" s="10"/>
      <c r="G8432" s="7">
        <v>100</v>
      </c>
      <c r="H8432" s="18">
        <v>59.722222222222001</v>
      </c>
      <c r="I8432" s="2">
        <v>56.944444444444002</v>
      </c>
      <c r="J8432" s="2">
        <v>2.7777777777780002</v>
      </c>
      <c r="K8432" s="2">
        <v>23.611111111111001</v>
      </c>
      <c r="L8432" s="2">
        <v>4.166666666667</v>
      </c>
      <c r="M8432" s="16">
        <v>0</v>
      </c>
      <c r="N8432" s="48">
        <v>0</v>
      </c>
    </row>
    <row r="8433" spans="2:14" x14ac:dyDescent="0.2">
      <c r="D8433" s="200"/>
      <c r="E8433" s="4" t="s">
        <v>37</v>
      </c>
      <c r="F8433" s="5"/>
      <c r="G8433" s="6">
        <v>88</v>
      </c>
      <c r="H8433" s="8">
        <v>51</v>
      </c>
      <c r="I8433" s="1">
        <v>54</v>
      </c>
      <c r="J8433" s="1">
        <v>1</v>
      </c>
      <c r="K8433" s="1">
        <v>27</v>
      </c>
      <c r="L8433" s="1">
        <v>3</v>
      </c>
      <c r="M8433" s="1">
        <v>0</v>
      </c>
      <c r="N8433" s="9">
        <v>2</v>
      </c>
    </row>
    <row r="8434" spans="2:14" x14ac:dyDescent="0.2">
      <c r="D8434" s="200"/>
      <c r="E8434" s="11"/>
      <c r="F8434" s="10"/>
      <c r="G8434" s="7">
        <v>100</v>
      </c>
      <c r="H8434" s="18">
        <v>57.954545454544999</v>
      </c>
      <c r="I8434" s="2">
        <v>61.363636363635997</v>
      </c>
      <c r="J8434" s="2">
        <v>1.136363636364</v>
      </c>
      <c r="K8434" s="25">
        <v>30.681818181817999</v>
      </c>
      <c r="L8434" s="2">
        <v>3.4090909090910002</v>
      </c>
      <c r="M8434" s="16">
        <v>0</v>
      </c>
      <c r="N8434" s="15">
        <v>2.2727272727269998</v>
      </c>
    </row>
    <row r="8435" spans="2:14" x14ac:dyDescent="0.2">
      <c r="D8435" s="200"/>
      <c r="E8435" s="4" t="s">
        <v>38</v>
      </c>
      <c r="F8435" s="5"/>
      <c r="G8435" s="6">
        <v>66</v>
      </c>
      <c r="H8435" s="8">
        <v>36</v>
      </c>
      <c r="I8435" s="1">
        <v>48</v>
      </c>
      <c r="J8435" s="1">
        <v>2</v>
      </c>
      <c r="K8435" s="1">
        <v>20</v>
      </c>
      <c r="L8435" s="1">
        <v>6</v>
      </c>
      <c r="M8435" s="1">
        <v>1</v>
      </c>
      <c r="N8435" s="9">
        <v>0</v>
      </c>
    </row>
    <row r="8436" spans="2:14" x14ac:dyDescent="0.2">
      <c r="D8436" s="200"/>
      <c r="E8436" s="11"/>
      <c r="F8436" s="10"/>
      <c r="G8436" s="7">
        <v>100</v>
      </c>
      <c r="H8436" s="18">
        <v>54.545454545455001</v>
      </c>
      <c r="I8436" s="41">
        <v>72.727272727273004</v>
      </c>
      <c r="J8436" s="2">
        <v>3.0303030303030001</v>
      </c>
      <c r="K8436" s="25">
        <v>30.303030303029999</v>
      </c>
      <c r="L8436" s="2">
        <v>9.0909090909089993</v>
      </c>
      <c r="M8436" s="2">
        <v>1.5151515151520001</v>
      </c>
      <c r="N8436" s="48">
        <v>0</v>
      </c>
    </row>
    <row r="8437" spans="2:14" x14ac:dyDescent="0.2">
      <c r="D8437" s="200"/>
      <c r="E8437" s="4" t="s">
        <v>39</v>
      </c>
      <c r="F8437" s="5"/>
      <c r="G8437" s="6">
        <v>64</v>
      </c>
      <c r="H8437" s="8">
        <v>21</v>
      </c>
      <c r="I8437" s="1">
        <v>46</v>
      </c>
      <c r="J8437" s="1">
        <v>0</v>
      </c>
      <c r="K8437" s="1">
        <v>21</v>
      </c>
      <c r="L8437" s="1">
        <v>0</v>
      </c>
      <c r="M8437" s="1">
        <v>0</v>
      </c>
      <c r="N8437" s="9">
        <v>1</v>
      </c>
    </row>
    <row r="8438" spans="2:14" x14ac:dyDescent="0.2">
      <c r="D8438" s="200"/>
      <c r="E8438" s="11"/>
      <c r="F8438" s="10"/>
      <c r="G8438" s="7">
        <v>100</v>
      </c>
      <c r="H8438" s="97">
        <v>32.8125</v>
      </c>
      <c r="I8438" s="41">
        <v>71.875</v>
      </c>
      <c r="J8438" s="16">
        <v>0</v>
      </c>
      <c r="K8438" s="25">
        <v>32.8125</v>
      </c>
      <c r="L8438" s="16">
        <v>0</v>
      </c>
      <c r="M8438" s="16">
        <v>0</v>
      </c>
      <c r="N8438" s="15">
        <v>1.5625</v>
      </c>
    </row>
    <row r="8439" spans="2:14" x14ac:dyDescent="0.2">
      <c r="D8439" s="200"/>
      <c r="E8439" s="4" t="s">
        <v>40</v>
      </c>
      <c r="F8439" s="5"/>
      <c r="G8439" s="6">
        <v>31</v>
      </c>
      <c r="H8439" s="8">
        <v>15</v>
      </c>
      <c r="I8439" s="1">
        <v>15</v>
      </c>
      <c r="J8439" s="1">
        <v>1</v>
      </c>
      <c r="K8439" s="1">
        <v>11</v>
      </c>
      <c r="L8439" s="1">
        <v>0</v>
      </c>
      <c r="M8439" s="1">
        <v>0</v>
      </c>
      <c r="N8439" s="9">
        <v>0</v>
      </c>
    </row>
    <row r="8440" spans="2:14" x14ac:dyDescent="0.2">
      <c r="D8440" s="201"/>
      <c r="E8440" s="45"/>
      <c r="F8440" s="51"/>
      <c r="G8440" s="81">
        <v>100</v>
      </c>
      <c r="H8440" s="161">
        <v>48.387096774193999</v>
      </c>
      <c r="I8440" s="108">
        <v>48.387096774193999</v>
      </c>
      <c r="J8440" s="64">
        <v>3.2258064516129998</v>
      </c>
      <c r="K8440" s="112">
        <v>35.483870967742</v>
      </c>
      <c r="L8440" s="62">
        <v>0</v>
      </c>
      <c r="M8440" s="62">
        <v>0</v>
      </c>
      <c r="N8440" s="116">
        <v>0</v>
      </c>
    </row>
    <row r="8442" spans="2:14" x14ac:dyDescent="0.2">
      <c r="B8442" s="40" t="str">
        <f xml:space="preserve"> HYPERLINK("#'目次'!B210", "[204]")</f>
        <v>[204]</v>
      </c>
      <c r="C8442" s="23" t="s">
        <v>334</v>
      </c>
    </row>
    <row r="8443" spans="2:14" x14ac:dyDescent="0.2">
      <c r="C8443" s="186" t="s">
        <v>326</v>
      </c>
    </row>
    <row r="8445" spans="2:14" x14ac:dyDescent="0.2">
      <c r="C8445" s="23" t="s">
        <v>80</v>
      </c>
    </row>
    <row r="8446" spans="2:14" ht="24" x14ac:dyDescent="0.2">
      <c r="E8446" s="195"/>
      <c r="F8446" s="196"/>
      <c r="G8446" s="37" t="s">
        <v>15</v>
      </c>
      <c r="H8446" s="33" t="s">
        <v>281</v>
      </c>
      <c r="I8446" s="13" t="s">
        <v>282</v>
      </c>
      <c r="J8446" s="13" t="s">
        <v>283</v>
      </c>
      <c r="K8446" s="13" t="s">
        <v>174</v>
      </c>
      <c r="L8446" s="13" t="s">
        <v>327</v>
      </c>
      <c r="M8446" s="13" t="s">
        <v>99</v>
      </c>
      <c r="N8446" s="38" t="s">
        <v>18</v>
      </c>
    </row>
    <row r="8447" spans="2:14" x14ac:dyDescent="0.2">
      <c r="E8447" s="197"/>
      <c r="F8447" s="198"/>
      <c r="G8447" s="35"/>
      <c r="H8447" s="39"/>
      <c r="I8447" s="14"/>
      <c r="J8447" s="14"/>
      <c r="K8447" s="14"/>
      <c r="L8447" s="14"/>
      <c r="M8447" s="14"/>
      <c r="N8447" s="34"/>
    </row>
    <row r="8448" spans="2:14" x14ac:dyDescent="0.2">
      <c r="E8448" s="120" t="s">
        <v>15</v>
      </c>
      <c r="F8448" s="66"/>
      <c r="G8448" s="36">
        <v>734</v>
      </c>
      <c r="H8448" s="17">
        <v>402</v>
      </c>
      <c r="I8448" s="17">
        <v>442</v>
      </c>
      <c r="J8448" s="17">
        <v>24</v>
      </c>
      <c r="K8448" s="17">
        <v>175</v>
      </c>
      <c r="L8448" s="17">
        <v>33</v>
      </c>
      <c r="M8448" s="17">
        <v>2</v>
      </c>
      <c r="N8448" s="47">
        <v>16</v>
      </c>
    </row>
    <row r="8449" spans="5:14" x14ac:dyDescent="0.2">
      <c r="E8449" s="45"/>
      <c r="F8449" s="67"/>
      <c r="G8449" s="7">
        <v>100</v>
      </c>
      <c r="H8449" s="2">
        <v>54.768392370572002</v>
      </c>
      <c r="I8449" s="2">
        <v>60.217983651226</v>
      </c>
      <c r="J8449" s="2">
        <v>3.2697547683920001</v>
      </c>
      <c r="K8449" s="2">
        <v>23.841961852861001</v>
      </c>
      <c r="L8449" s="2">
        <v>4.4959128065399998</v>
      </c>
      <c r="M8449" s="2">
        <v>0.272479564033</v>
      </c>
      <c r="N8449" s="15">
        <v>2.1798365122619998</v>
      </c>
    </row>
    <row r="8450" spans="5:14" x14ac:dyDescent="0.2">
      <c r="E8450" s="4" t="s">
        <v>81</v>
      </c>
      <c r="F8450" s="5"/>
      <c r="G8450" s="19">
        <v>30</v>
      </c>
      <c r="H8450" s="27">
        <v>15</v>
      </c>
      <c r="I8450" s="3">
        <v>22</v>
      </c>
      <c r="J8450" s="3">
        <v>1</v>
      </c>
      <c r="K8450" s="3">
        <v>7</v>
      </c>
      <c r="L8450" s="3">
        <v>2</v>
      </c>
      <c r="M8450" s="3">
        <v>0</v>
      </c>
      <c r="N8450" s="26">
        <v>0</v>
      </c>
    </row>
    <row r="8451" spans="5:14" x14ac:dyDescent="0.2">
      <c r="E8451" s="11"/>
      <c r="F8451" s="10"/>
      <c r="G8451" s="7">
        <v>100</v>
      </c>
      <c r="H8451" s="18">
        <v>50</v>
      </c>
      <c r="I8451" s="41">
        <v>73.333333333333002</v>
      </c>
      <c r="J8451" s="2">
        <v>3.333333333333</v>
      </c>
      <c r="K8451" s="2">
        <v>23.333333333333002</v>
      </c>
      <c r="L8451" s="2">
        <v>6.666666666667</v>
      </c>
      <c r="M8451" s="16">
        <v>0</v>
      </c>
      <c r="N8451" s="48">
        <v>0</v>
      </c>
    </row>
    <row r="8452" spans="5:14" x14ac:dyDescent="0.2">
      <c r="E8452" s="4" t="s">
        <v>82</v>
      </c>
      <c r="F8452" s="5"/>
      <c r="G8452" s="6">
        <v>47</v>
      </c>
      <c r="H8452" s="8">
        <v>24</v>
      </c>
      <c r="I8452" s="1">
        <v>27</v>
      </c>
      <c r="J8452" s="1">
        <v>0</v>
      </c>
      <c r="K8452" s="1">
        <v>15</v>
      </c>
      <c r="L8452" s="1">
        <v>1</v>
      </c>
      <c r="M8452" s="1">
        <v>0</v>
      </c>
      <c r="N8452" s="9">
        <v>1</v>
      </c>
    </row>
    <row r="8453" spans="5:14" x14ac:dyDescent="0.2">
      <c r="E8453" s="11"/>
      <c r="F8453" s="10"/>
      <c r="G8453" s="7">
        <v>100</v>
      </c>
      <c r="H8453" s="18">
        <v>51.063829787233999</v>
      </c>
      <c r="I8453" s="2">
        <v>57.446808510638</v>
      </c>
      <c r="J8453" s="16">
        <v>0</v>
      </c>
      <c r="K8453" s="25">
        <v>31.914893617021001</v>
      </c>
      <c r="L8453" s="2">
        <v>2.1276595744679998</v>
      </c>
      <c r="M8453" s="16">
        <v>0</v>
      </c>
      <c r="N8453" s="15">
        <v>2.1276595744679998</v>
      </c>
    </row>
    <row r="8454" spans="5:14" x14ac:dyDescent="0.2">
      <c r="E8454" s="4" t="s">
        <v>83</v>
      </c>
      <c r="F8454" s="5"/>
      <c r="G8454" s="6">
        <v>296</v>
      </c>
      <c r="H8454" s="8">
        <v>169</v>
      </c>
      <c r="I8454" s="1">
        <v>183</v>
      </c>
      <c r="J8454" s="1">
        <v>10</v>
      </c>
      <c r="K8454" s="1">
        <v>55</v>
      </c>
      <c r="L8454" s="1">
        <v>12</v>
      </c>
      <c r="M8454" s="1">
        <v>0</v>
      </c>
      <c r="N8454" s="9">
        <v>9</v>
      </c>
    </row>
    <row r="8455" spans="5:14" x14ac:dyDescent="0.2">
      <c r="E8455" s="11"/>
      <c r="F8455" s="10"/>
      <c r="G8455" s="7">
        <v>100</v>
      </c>
      <c r="H8455" s="18">
        <v>57.094594594595002</v>
      </c>
      <c r="I8455" s="2">
        <v>61.824324324324003</v>
      </c>
      <c r="J8455" s="2">
        <v>3.3783783783780001</v>
      </c>
      <c r="K8455" s="30">
        <v>18.581081081080999</v>
      </c>
      <c r="L8455" s="2">
        <v>4.0540540540540002</v>
      </c>
      <c r="M8455" s="16">
        <v>0</v>
      </c>
      <c r="N8455" s="15">
        <v>3.040540540541</v>
      </c>
    </row>
    <row r="8456" spans="5:14" x14ac:dyDescent="0.2">
      <c r="E8456" s="4" t="s">
        <v>84</v>
      </c>
      <c r="F8456" s="5"/>
      <c r="G8456" s="6">
        <v>19</v>
      </c>
      <c r="H8456" s="8">
        <v>11</v>
      </c>
      <c r="I8456" s="1">
        <v>7</v>
      </c>
      <c r="J8456" s="1">
        <v>0</v>
      </c>
      <c r="K8456" s="1">
        <v>7</v>
      </c>
      <c r="L8456" s="1">
        <v>1</v>
      </c>
      <c r="M8456" s="1">
        <v>0</v>
      </c>
      <c r="N8456" s="9">
        <v>2</v>
      </c>
    </row>
    <row r="8457" spans="5:14" x14ac:dyDescent="0.2">
      <c r="E8457" s="11"/>
      <c r="F8457" s="10"/>
      <c r="G8457" s="7">
        <v>100</v>
      </c>
      <c r="H8457" s="18">
        <v>57.894736842104997</v>
      </c>
      <c r="I8457" s="50">
        <v>36.842105263157997</v>
      </c>
      <c r="J8457" s="16">
        <v>0</v>
      </c>
      <c r="K8457" s="41">
        <v>36.842105263157997</v>
      </c>
      <c r="L8457" s="2">
        <v>5.2631578947369997</v>
      </c>
      <c r="M8457" s="16">
        <v>0</v>
      </c>
      <c r="N8457" s="85">
        <v>10.526315789473999</v>
      </c>
    </row>
    <row r="8458" spans="5:14" x14ac:dyDescent="0.2">
      <c r="E8458" s="4" t="s">
        <v>85</v>
      </c>
      <c r="F8458" s="5"/>
      <c r="G8458" s="6">
        <v>83</v>
      </c>
      <c r="H8458" s="8">
        <v>42</v>
      </c>
      <c r="I8458" s="1">
        <v>55</v>
      </c>
      <c r="J8458" s="1">
        <v>3</v>
      </c>
      <c r="K8458" s="1">
        <v>15</v>
      </c>
      <c r="L8458" s="1">
        <v>2</v>
      </c>
      <c r="M8458" s="1">
        <v>0</v>
      </c>
      <c r="N8458" s="9">
        <v>3</v>
      </c>
    </row>
    <row r="8459" spans="5:14" x14ac:dyDescent="0.2">
      <c r="E8459" s="11"/>
      <c r="F8459" s="10"/>
      <c r="G8459" s="7">
        <v>100</v>
      </c>
      <c r="H8459" s="18">
        <v>50.602409638554001</v>
      </c>
      <c r="I8459" s="25">
        <v>66.265060240964004</v>
      </c>
      <c r="J8459" s="2">
        <v>3.6144578313250002</v>
      </c>
      <c r="K8459" s="30">
        <v>18.072289156627001</v>
      </c>
      <c r="L8459" s="2">
        <v>2.409638554217</v>
      </c>
      <c r="M8459" s="16">
        <v>0</v>
      </c>
      <c r="N8459" s="15">
        <v>3.6144578313250002</v>
      </c>
    </row>
    <row r="8460" spans="5:14" x14ac:dyDescent="0.2">
      <c r="E8460" s="4" t="s">
        <v>86</v>
      </c>
      <c r="F8460" s="5"/>
      <c r="G8460" s="6">
        <v>120</v>
      </c>
      <c r="H8460" s="8">
        <v>62</v>
      </c>
      <c r="I8460" s="1">
        <v>80</v>
      </c>
      <c r="J8460" s="1">
        <v>4</v>
      </c>
      <c r="K8460" s="1">
        <v>24</v>
      </c>
      <c r="L8460" s="1">
        <v>10</v>
      </c>
      <c r="M8460" s="1">
        <v>2</v>
      </c>
      <c r="N8460" s="9">
        <v>1</v>
      </c>
    </row>
    <row r="8461" spans="5:14" x14ac:dyDescent="0.2">
      <c r="E8461" s="11"/>
      <c r="F8461" s="10"/>
      <c r="G8461" s="7">
        <v>100</v>
      </c>
      <c r="H8461" s="18">
        <v>51.666666666666998</v>
      </c>
      <c r="I8461" s="25">
        <v>66.666666666666998</v>
      </c>
      <c r="J8461" s="2">
        <v>3.333333333333</v>
      </c>
      <c r="K8461" s="2">
        <v>20</v>
      </c>
      <c r="L8461" s="2">
        <v>8.333333333333</v>
      </c>
      <c r="M8461" s="2">
        <v>1.666666666667</v>
      </c>
      <c r="N8461" s="15">
        <v>0.83333333333299997</v>
      </c>
    </row>
    <row r="8462" spans="5:14" x14ac:dyDescent="0.2">
      <c r="E8462" s="4" t="s">
        <v>87</v>
      </c>
      <c r="F8462" s="5"/>
      <c r="G8462" s="6">
        <v>46</v>
      </c>
      <c r="H8462" s="8">
        <v>28</v>
      </c>
      <c r="I8462" s="1">
        <v>19</v>
      </c>
      <c r="J8462" s="1">
        <v>2</v>
      </c>
      <c r="K8462" s="1">
        <v>26</v>
      </c>
      <c r="L8462" s="1">
        <v>3</v>
      </c>
      <c r="M8462" s="1">
        <v>0</v>
      </c>
      <c r="N8462" s="9">
        <v>0</v>
      </c>
    </row>
    <row r="8463" spans="5:14" x14ac:dyDescent="0.2">
      <c r="E8463" s="11"/>
      <c r="F8463" s="10"/>
      <c r="G8463" s="7">
        <v>100</v>
      </c>
      <c r="H8463" s="70">
        <v>60.869565217390999</v>
      </c>
      <c r="I8463" s="50">
        <v>41.304347826087003</v>
      </c>
      <c r="J8463" s="2">
        <v>4.3478260869570002</v>
      </c>
      <c r="K8463" s="41">
        <v>56.521739130435002</v>
      </c>
      <c r="L8463" s="2">
        <v>6.5217391304349999</v>
      </c>
      <c r="M8463" s="16">
        <v>0</v>
      </c>
      <c r="N8463" s="48">
        <v>0</v>
      </c>
    </row>
    <row r="8464" spans="5:14" x14ac:dyDescent="0.2">
      <c r="E8464" s="4" t="s">
        <v>88</v>
      </c>
      <c r="F8464" s="5"/>
      <c r="G8464" s="6">
        <v>23</v>
      </c>
      <c r="H8464" s="8">
        <v>11</v>
      </c>
      <c r="I8464" s="1">
        <v>14</v>
      </c>
      <c r="J8464" s="1">
        <v>1</v>
      </c>
      <c r="K8464" s="1">
        <v>9</v>
      </c>
      <c r="L8464" s="1">
        <v>0</v>
      </c>
      <c r="M8464" s="1">
        <v>0</v>
      </c>
      <c r="N8464" s="9">
        <v>0</v>
      </c>
    </row>
    <row r="8465" spans="2:14" x14ac:dyDescent="0.2">
      <c r="E8465" s="11"/>
      <c r="F8465" s="10"/>
      <c r="G8465" s="7">
        <v>100</v>
      </c>
      <c r="H8465" s="72">
        <v>47.826086956521998</v>
      </c>
      <c r="I8465" s="2">
        <v>60.869565217390999</v>
      </c>
      <c r="J8465" s="2">
        <v>4.3478260869570002</v>
      </c>
      <c r="K8465" s="41">
        <v>39.130434782609001</v>
      </c>
      <c r="L8465" s="16">
        <v>0</v>
      </c>
      <c r="M8465" s="16">
        <v>0</v>
      </c>
      <c r="N8465" s="48">
        <v>0</v>
      </c>
    </row>
    <row r="8466" spans="2:14" x14ac:dyDescent="0.2">
      <c r="E8466" s="4" t="s">
        <v>89</v>
      </c>
      <c r="F8466" s="5"/>
      <c r="G8466" s="6">
        <v>37</v>
      </c>
      <c r="H8466" s="8">
        <v>21</v>
      </c>
      <c r="I8466" s="1">
        <v>19</v>
      </c>
      <c r="J8466" s="1">
        <v>2</v>
      </c>
      <c r="K8466" s="1">
        <v>9</v>
      </c>
      <c r="L8466" s="1">
        <v>2</v>
      </c>
      <c r="M8466" s="1">
        <v>0</v>
      </c>
      <c r="N8466" s="9">
        <v>0</v>
      </c>
    </row>
    <row r="8467" spans="2:14" x14ac:dyDescent="0.2">
      <c r="E8467" s="11"/>
      <c r="F8467" s="10"/>
      <c r="G8467" s="7">
        <v>100</v>
      </c>
      <c r="H8467" s="18">
        <v>56.756756756756999</v>
      </c>
      <c r="I8467" s="30">
        <v>51.351351351350999</v>
      </c>
      <c r="J8467" s="2">
        <v>5.4054054054050003</v>
      </c>
      <c r="K8467" s="2">
        <v>24.324324324323999</v>
      </c>
      <c r="L8467" s="2">
        <v>5.4054054054050003</v>
      </c>
      <c r="M8467" s="16">
        <v>0</v>
      </c>
      <c r="N8467" s="48">
        <v>0</v>
      </c>
    </row>
    <row r="8468" spans="2:14" x14ac:dyDescent="0.2">
      <c r="E8468" s="4" t="s">
        <v>90</v>
      </c>
      <c r="F8468" s="5"/>
      <c r="G8468" s="6">
        <v>28</v>
      </c>
      <c r="H8468" s="8">
        <v>18</v>
      </c>
      <c r="I8468" s="1">
        <v>15</v>
      </c>
      <c r="J8468" s="1">
        <v>0</v>
      </c>
      <c r="K8468" s="1">
        <v>6</v>
      </c>
      <c r="L8468" s="1">
        <v>0</v>
      </c>
      <c r="M8468" s="1">
        <v>0</v>
      </c>
      <c r="N8468" s="9">
        <v>0</v>
      </c>
    </row>
    <row r="8469" spans="2:14" x14ac:dyDescent="0.2">
      <c r="E8469" s="11"/>
      <c r="F8469" s="10"/>
      <c r="G8469" s="7">
        <v>100</v>
      </c>
      <c r="H8469" s="70">
        <v>64.285714285713993</v>
      </c>
      <c r="I8469" s="30">
        <v>53.571428571429003</v>
      </c>
      <c r="J8469" s="16">
        <v>0</v>
      </c>
      <c r="K8469" s="2">
        <v>21.428571428571001</v>
      </c>
      <c r="L8469" s="16">
        <v>0</v>
      </c>
      <c r="M8469" s="16">
        <v>0</v>
      </c>
      <c r="N8469" s="48">
        <v>0</v>
      </c>
    </row>
    <row r="8470" spans="2:14" x14ac:dyDescent="0.2">
      <c r="E8470" s="4" t="s">
        <v>91</v>
      </c>
      <c r="F8470" s="5"/>
      <c r="G8470" s="6">
        <v>5</v>
      </c>
      <c r="H8470" s="8">
        <v>1</v>
      </c>
      <c r="I8470" s="1">
        <v>1</v>
      </c>
      <c r="J8470" s="1">
        <v>1</v>
      </c>
      <c r="K8470" s="1">
        <v>2</v>
      </c>
      <c r="L8470" s="1">
        <v>0</v>
      </c>
      <c r="M8470" s="1">
        <v>0</v>
      </c>
      <c r="N8470" s="9">
        <v>0</v>
      </c>
    </row>
    <row r="8471" spans="2:14" x14ac:dyDescent="0.2">
      <c r="E8471" s="45"/>
      <c r="F8471" s="51"/>
      <c r="G8471" s="81">
        <v>100</v>
      </c>
      <c r="H8471" s="168">
        <v>20</v>
      </c>
      <c r="I8471" s="108">
        <v>20</v>
      </c>
      <c r="J8471" s="112">
        <v>20</v>
      </c>
      <c r="K8471" s="112">
        <v>40</v>
      </c>
      <c r="L8471" s="62">
        <v>0</v>
      </c>
      <c r="M8471" s="62">
        <v>0</v>
      </c>
      <c r="N8471" s="116">
        <v>0</v>
      </c>
    </row>
    <row r="8473" spans="2:14" x14ac:dyDescent="0.2">
      <c r="B8473" s="40" t="str">
        <f xml:space="preserve"> HYPERLINK("#'目次'!B211", "[205]")</f>
        <v>[205]</v>
      </c>
      <c r="C8473" s="23" t="s">
        <v>337</v>
      </c>
    </row>
    <row r="8474" spans="2:14" x14ac:dyDescent="0.2">
      <c r="C8474" s="186" t="s">
        <v>326</v>
      </c>
    </row>
    <row r="8476" spans="2:14" x14ac:dyDescent="0.2">
      <c r="C8476" s="23" t="s">
        <v>14</v>
      </c>
    </row>
    <row r="8477" spans="2:14" ht="24" x14ac:dyDescent="0.2">
      <c r="D8477" s="195"/>
      <c r="E8477" s="196"/>
      <c r="F8477" s="196"/>
      <c r="G8477" s="37" t="s">
        <v>15</v>
      </c>
      <c r="H8477" s="33" t="s">
        <v>281</v>
      </c>
      <c r="I8477" s="13" t="s">
        <v>282</v>
      </c>
      <c r="J8477" s="13" t="s">
        <v>283</v>
      </c>
      <c r="K8477" s="13" t="s">
        <v>174</v>
      </c>
      <c r="L8477" s="13" t="s">
        <v>327</v>
      </c>
      <c r="M8477" s="13" t="s">
        <v>99</v>
      </c>
      <c r="N8477" s="38" t="s">
        <v>18</v>
      </c>
    </row>
    <row r="8478" spans="2:14" x14ac:dyDescent="0.2">
      <c r="D8478" s="197"/>
      <c r="E8478" s="198"/>
      <c r="F8478" s="198"/>
      <c r="G8478" s="35"/>
      <c r="H8478" s="39"/>
      <c r="I8478" s="14"/>
      <c r="J8478" s="14"/>
      <c r="K8478" s="14"/>
      <c r="L8478" s="14"/>
      <c r="M8478" s="14"/>
      <c r="N8478" s="34"/>
    </row>
    <row r="8479" spans="2:14" x14ac:dyDescent="0.2">
      <c r="D8479" s="78"/>
      <c r="E8479" s="79" t="s">
        <v>15</v>
      </c>
      <c r="F8479" s="66"/>
      <c r="G8479" s="36">
        <v>734</v>
      </c>
      <c r="H8479" s="17">
        <v>653</v>
      </c>
      <c r="I8479" s="17">
        <v>4</v>
      </c>
      <c r="J8479" s="17">
        <v>1</v>
      </c>
      <c r="K8479" s="17">
        <v>180</v>
      </c>
      <c r="L8479" s="17">
        <v>13</v>
      </c>
      <c r="M8479" s="17">
        <v>1</v>
      </c>
      <c r="N8479" s="47">
        <v>27</v>
      </c>
    </row>
    <row r="8480" spans="2:14" x14ac:dyDescent="0.2">
      <c r="D8480" s="45"/>
      <c r="E8480" s="51"/>
      <c r="F8480" s="67"/>
      <c r="G8480" s="7">
        <v>100</v>
      </c>
      <c r="H8480" s="2">
        <v>88.964577656675999</v>
      </c>
      <c r="I8480" s="2">
        <v>0.54495912806500002</v>
      </c>
      <c r="J8480" s="2">
        <v>0.13623978201600001</v>
      </c>
      <c r="K8480" s="2">
        <v>24.523160762943</v>
      </c>
      <c r="L8480" s="2">
        <v>1.7711171662130001</v>
      </c>
      <c r="M8480" s="2">
        <v>0.13623978201600001</v>
      </c>
      <c r="N8480" s="15">
        <v>3.6784741144409998</v>
      </c>
    </row>
    <row r="8481" spans="4:14" x14ac:dyDescent="0.2">
      <c r="D8481" s="199" t="s">
        <v>19</v>
      </c>
      <c r="E8481" s="22" t="s">
        <v>20</v>
      </c>
      <c r="F8481" s="21"/>
      <c r="G8481" s="19">
        <v>77</v>
      </c>
      <c r="H8481" s="27">
        <v>73</v>
      </c>
      <c r="I8481" s="3">
        <v>0</v>
      </c>
      <c r="J8481" s="3">
        <v>0</v>
      </c>
      <c r="K8481" s="3">
        <v>12</v>
      </c>
      <c r="L8481" s="3">
        <v>1</v>
      </c>
      <c r="M8481" s="3">
        <v>0</v>
      </c>
      <c r="N8481" s="26">
        <v>2</v>
      </c>
    </row>
    <row r="8482" spans="4:14" x14ac:dyDescent="0.2">
      <c r="D8482" s="200"/>
      <c r="E8482" s="11"/>
      <c r="F8482" s="10"/>
      <c r="G8482" s="7">
        <v>100</v>
      </c>
      <c r="H8482" s="70">
        <v>94.805194805195001</v>
      </c>
      <c r="I8482" s="16">
        <v>0</v>
      </c>
      <c r="J8482" s="16">
        <v>0</v>
      </c>
      <c r="K8482" s="30">
        <v>15.584415584416</v>
      </c>
      <c r="L8482" s="2">
        <v>1.298701298701</v>
      </c>
      <c r="M8482" s="16">
        <v>0</v>
      </c>
      <c r="N8482" s="15">
        <v>2.5974025974030002</v>
      </c>
    </row>
    <row r="8483" spans="4:14" x14ac:dyDescent="0.2">
      <c r="D8483" s="200"/>
      <c r="E8483" s="4" t="s">
        <v>21</v>
      </c>
      <c r="F8483" s="5"/>
      <c r="G8483" s="6">
        <v>289</v>
      </c>
      <c r="H8483" s="8">
        <v>236</v>
      </c>
      <c r="I8483" s="1">
        <v>0</v>
      </c>
      <c r="J8483" s="1">
        <v>0</v>
      </c>
      <c r="K8483" s="1">
        <v>119</v>
      </c>
      <c r="L8483" s="1">
        <v>8</v>
      </c>
      <c r="M8483" s="1">
        <v>0</v>
      </c>
      <c r="N8483" s="9">
        <v>13</v>
      </c>
    </row>
    <row r="8484" spans="4:14" x14ac:dyDescent="0.2">
      <c r="D8484" s="200"/>
      <c r="E8484" s="11"/>
      <c r="F8484" s="10"/>
      <c r="G8484" s="7">
        <v>100</v>
      </c>
      <c r="H8484" s="72">
        <v>81.660899653979001</v>
      </c>
      <c r="I8484" s="16">
        <v>0</v>
      </c>
      <c r="J8484" s="16">
        <v>0</v>
      </c>
      <c r="K8484" s="41">
        <v>41.176470588234999</v>
      </c>
      <c r="L8484" s="2">
        <v>2.7681660899649998</v>
      </c>
      <c r="M8484" s="16">
        <v>0</v>
      </c>
      <c r="N8484" s="15">
        <v>4.4982698961940004</v>
      </c>
    </row>
    <row r="8485" spans="4:14" x14ac:dyDescent="0.2">
      <c r="D8485" s="200"/>
      <c r="E8485" s="4" t="s">
        <v>22</v>
      </c>
      <c r="F8485" s="5"/>
      <c r="G8485" s="6">
        <v>109</v>
      </c>
      <c r="H8485" s="8">
        <v>96</v>
      </c>
      <c r="I8485" s="1">
        <v>0</v>
      </c>
      <c r="J8485" s="1">
        <v>0</v>
      </c>
      <c r="K8485" s="1">
        <v>15</v>
      </c>
      <c r="L8485" s="1">
        <v>1</v>
      </c>
      <c r="M8485" s="1">
        <v>0</v>
      </c>
      <c r="N8485" s="9">
        <v>8</v>
      </c>
    </row>
    <row r="8486" spans="4:14" x14ac:dyDescent="0.2">
      <c r="D8486" s="200"/>
      <c r="E8486" s="11"/>
      <c r="F8486" s="10"/>
      <c r="G8486" s="7">
        <v>100</v>
      </c>
      <c r="H8486" s="18">
        <v>88.073394495412998</v>
      </c>
      <c r="I8486" s="16">
        <v>0</v>
      </c>
      <c r="J8486" s="16">
        <v>0</v>
      </c>
      <c r="K8486" s="50">
        <v>13.761467889907999</v>
      </c>
      <c r="L8486" s="2">
        <v>0.91743119266100004</v>
      </c>
      <c r="M8486" s="16">
        <v>0</v>
      </c>
      <c r="N8486" s="15">
        <v>7.339449541284</v>
      </c>
    </row>
    <row r="8487" spans="4:14" x14ac:dyDescent="0.2">
      <c r="D8487" s="200"/>
      <c r="E8487" s="4" t="s">
        <v>23</v>
      </c>
      <c r="F8487" s="5"/>
      <c r="G8487" s="6">
        <v>120</v>
      </c>
      <c r="H8487" s="8">
        <v>115</v>
      </c>
      <c r="I8487" s="1">
        <v>3</v>
      </c>
      <c r="J8487" s="1">
        <v>1</v>
      </c>
      <c r="K8487" s="1">
        <v>17</v>
      </c>
      <c r="L8487" s="1">
        <v>2</v>
      </c>
      <c r="M8487" s="1">
        <v>0</v>
      </c>
      <c r="N8487" s="9">
        <v>2</v>
      </c>
    </row>
    <row r="8488" spans="4:14" x14ac:dyDescent="0.2">
      <c r="D8488" s="200"/>
      <c r="E8488" s="11"/>
      <c r="F8488" s="10"/>
      <c r="G8488" s="7">
        <v>100</v>
      </c>
      <c r="H8488" s="70">
        <v>95.833333333333002</v>
      </c>
      <c r="I8488" s="2">
        <v>2.5</v>
      </c>
      <c r="J8488" s="2">
        <v>0.83333333333299997</v>
      </c>
      <c r="K8488" s="50">
        <v>14.166666666667</v>
      </c>
      <c r="L8488" s="2">
        <v>1.666666666667</v>
      </c>
      <c r="M8488" s="16">
        <v>0</v>
      </c>
      <c r="N8488" s="15">
        <v>1.666666666667</v>
      </c>
    </row>
    <row r="8489" spans="4:14" x14ac:dyDescent="0.2">
      <c r="D8489" s="200"/>
      <c r="E8489" s="4" t="s">
        <v>24</v>
      </c>
      <c r="F8489" s="5"/>
      <c r="G8489" s="6">
        <v>139</v>
      </c>
      <c r="H8489" s="8">
        <v>133</v>
      </c>
      <c r="I8489" s="1">
        <v>1</v>
      </c>
      <c r="J8489" s="1">
        <v>0</v>
      </c>
      <c r="K8489" s="1">
        <v>17</v>
      </c>
      <c r="L8489" s="1">
        <v>1</v>
      </c>
      <c r="M8489" s="1">
        <v>1</v>
      </c>
      <c r="N8489" s="9">
        <v>2</v>
      </c>
    </row>
    <row r="8490" spans="4:14" x14ac:dyDescent="0.2">
      <c r="D8490" s="200"/>
      <c r="E8490" s="11"/>
      <c r="F8490" s="10"/>
      <c r="G8490" s="7">
        <v>100</v>
      </c>
      <c r="H8490" s="70">
        <v>95.683453237410006</v>
      </c>
      <c r="I8490" s="2">
        <v>0.71942446043200003</v>
      </c>
      <c r="J8490" s="16">
        <v>0</v>
      </c>
      <c r="K8490" s="50">
        <v>12.230215827338</v>
      </c>
      <c r="L8490" s="2">
        <v>0.71942446043200003</v>
      </c>
      <c r="M8490" s="2">
        <v>0.71942446043200003</v>
      </c>
      <c r="N8490" s="15">
        <v>1.438848920863</v>
      </c>
    </row>
    <row r="8491" spans="4:14" x14ac:dyDescent="0.2">
      <c r="D8491" s="199" t="s">
        <v>25</v>
      </c>
      <c r="E8491" s="22" t="s">
        <v>26</v>
      </c>
      <c r="F8491" s="21"/>
      <c r="G8491" s="19">
        <v>243</v>
      </c>
      <c r="H8491" s="27">
        <v>217</v>
      </c>
      <c r="I8491" s="3">
        <v>2</v>
      </c>
      <c r="J8491" s="3">
        <v>0</v>
      </c>
      <c r="K8491" s="3">
        <v>72</v>
      </c>
      <c r="L8491" s="3">
        <v>2</v>
      </c>
      <c r="M8491" s="3">
        <v>0</v>
      </c>
      <c r="N8491" s="26">
        <v>5</v>
      </c>
    </row>
    <row r="8492" spans="4:14" x14ac:dyDescent="0.2">
      <c r="D8492" s="200"/>
      <c r="E8492" s="11"/>
      <c r="F8492" s="10"/>
      <c r="G8492" s="7">
        <v>100</v>
      </c>
      <c r="H8492" s="18">
        <v>89.300411522633993</v>
      </c>
      <c r="I8492" s="2">
        <v>0.82304526748999995</v>
      </c>
      <c r="J8492" s="16">
        <v>0</v>
      </c>
      <c r="K8492" s="25">
        <v>29.629629629629999</v>
      </c>
      <c r="L8492" s="2">
        <v>0.82304526748999995</v>
      </c>
      <c r="M8492" s="16">
        <v>0</v>
      </c>
      <c r="N8492" s="15">
        <v>2.057613168724</v>
      </c>
    </row>
    <row r="8493" spans="4:14" x14ac:dyDescent="0.2">
      <c r="D8493" s="200"/>
      <c r="E8493" s="4" t="s">
        <v>27</v>
      </c>
      <c r="F8493" s="5"/>
      <c r="G8493" s="6">
        <v>234</v>
      </c>
      <c r="H8493" s="8">
        <v>207</v>
      </c>
      <c r="I8493" s="1">
        <v>2</v>
      </c>
      <c r="J8493" s="1">
        <v>0</v>
      </c>
      <c r="K8493" s="1">
        <v>59</v>
      </c>
      <c r="L8493" s="1">
        <v>5</v>
      </c>
      <c r="M8493" s="1">
        <v>1</v>
      </c>
      <c r="N8493" s="9">
        <v>7</v>
      </c>
    </row>
    <row r="8494" spans="4:14" x14ac:dyDescent="0.2">
      <c r="D8494" s="200"/>
      <c r="E8494" s="11"/>
      <c r="F8494" s="10"/>
      <c r="G8494" s="7">
        <v>100</v>
      </c>
      <c r="H8494" s="18">
        <v>88.461538461537998</v>
      </c>
      <c r="I8494" s="2">
        <v>0.85470085470099999</v>
      </c>
      <c r="J8494" s="16">
        <v>0</v>
      </c>
      <c r="K8494" s="2">
        <v>25.213675213675</v>
      </c>
      <c r="L8494" s="2">
        <v>2.1367521367519999</v>
      </c>
      <c r="M8494" s="2">
        <v>0.42735042735000001</v>
      </c>
      <c r="N8494" s="15">
        <v>2.9914529914529999</v>
      </c>
    </row>
    <row r="8495" spans="4:14" x14ac:dyDescent="0.2">
      <c r="D8495" s="200"/>
      <c r="E8495" s="4" t="s">
        <v>28</v>
      </c>
      <c r="F8495" s="5"/>
      <c r="G8495" s="6">
        <v>208</v>
      </c>
      <c r="H8495" s="8">
        <v>186</v>
      </c>
      <c r="I8495" s="1">
        <v>0</v>
      </c>
      <c r="J8495" s="1">
        <v>1</v>
      </c>
      <c r="K8495" s="1">
        <v>38</v>
      </c>
      <c r="L8495" s="1">
        <v>5</v>
      </c>
      <c r="M8495" s="1">
        <v>0</v>
      </c>
      <c r="N8495" s="9">
        <v>14</v>
      </c>
    </row>
    <row r="8496" spans="4:14" x14ac:dyDescent="0.2">
      <c r="D8496" s="200"/>
      <c r="E8496" s="11"/>
      <c r="F8496" s="10"/>
      <c r="G8496" s="7">
        <v>100</v>
      </c>
      <c r="H8496" s="18">
        <v>89.423076923077005</v>
      </c>
      <c r="I8496" s="16">
        <v>0</v>
      </c>
      <c r="J8496" s="2">
        <v>0.48076923076900002</v>
      </c>
      <c r="K8496" s="30">
        <v>18.269230769231001</v>
      </c>
      <c r="L8496" s="2">
        <v>2.4038461538460001</v>
      </c>
      <c r="M8496" s="16">
        <v>0</v>
      </c>
      <c r="N8496" s="15">
        <v>6.7307692307689999</v>
      </c>
    </row>
    <row r="8497" spans="4:14" x14ac:dyDescent="0.2">
      <c r="D8497" s="200"/>
      <c r="E8497" s="4" t="s">
        <v>29</v>
      </c>
      <c r="F8497" s="5"/>
      <c r="G8497" s="6">
        <v>49</v>
      </c>
      <c r="H8497" s="8">
        <v>43</v>
      </c>
      <c r="I8497" s="1">
        <v>0</v>
      </c>
      <c r="J8497" s="1">
        <v>0</v>
      </c>
      <c r="K8497" s="1">
        <v>11</v>
      </c>
      <c r="L8497" s="1">
        <v>1</v>
      </c>
      <c r="M8497" s="1">
        <v>0</v>
      </c>
      <c r="N8497" s="9">
        <v>1</v>
      </c>
    </row>
    <row r="8498" spans="4:14" x14ac:dyDescent="0.2">
      <c r="D8498" s="200"/>
      <c r="E8498" s="11"/>
      <c r="F8498" s="10"/>
      <c r="G8498" s="7">
        <v>100</v>
      </c>
      <c r="H8498" s="18">
        <v>87.755102040815999</v>
      </c>
      <c r="I8498" s="16">
        <v>0</v>
      </c>
      <c r="J8498" s="16">
        <v>0</v>
      </c>
      <c r="K8498" s="2">
        <v>22.448979591836999</v>
      </c>
      <c r="L8498" s="2">
        <v>2.040816326531</v>
      </c>
      <c r="M8498" s="16">
        <v>0</v>
      </c>
      <c r="N8498" s="15">
        <v>2.040816326531</v>
      </c>
    </row>
    <row r="8499" spans="4:14" x14ac:dyDescent="0.2">
      <c r="D8499" s="199" t="s">
        <v>30</v>
      </c>
      <c r="E8499" s="22" t="s">
        <v>31</v>
      </c>
      <c r="F8499" s="21"/>
      <c r="G8499" s="19">
        <v>348</v>
      </c>
      <c r="H8499" s="27">
        <v>303</v>
      </c>
      <c r="I8499" s="3">
        <v>2</v>
      </c>
      <c r="J8499" s="3">
        <v>0</v>
      </c>
      <c r="K8499" s="3">
        <v>92</v>
      </c>
      <c r="L8499" s="3">
        <v>7</v>
      </c>
      <c r="M8499" s="3">
        <v>0</v>
      </c>
      <c r="N8499" s="26">
        <v>15</v>
      </c>
    </row>
    <row r="8500" spans="4:14" x14ac:dyDescent="0.2">
      <c r="D8500" s="200"/>
      <c r="E8500" s="11"/>
      <c r="F8500" s="10"/>
      <c r="G8500" s="7">
        <v>100</v>
      </c>
      <c r="H8500" s="18">
        <v>87.068965517240997</v>
      </c>
      <c r="I8500" s="2">
        <v>0.57471264367800001</v>
      </c>
      <c r="J8500" s="16">
        <v>0</v>
      </c>
      <c r="K8500" s="2">
        <v>26.436781609194998</v>
      </c>
      <c r="L8500" s="2">
        <v>2.0114942528739999</v>
      </c>
      <c r="M8500" s="16">
        <v>0</v>
      </c>
      <c r="N8500" s="15">
        <v>4.3103448275860003</v>
      </c>
    </row>
    <row r="8501" spans="4:14" x14ac:dyDescent="0.2">
      <c r="D8501" s="200"/>
      <c r="E8501" s="4" t="s">
        <v>32</v>
      </c>
      <c r="F8501" s="5"/>
      <c r="G8501" s="6">
        <v>386</v>
      </c>
      <c r="H8501" s="8">
        <v>350</v>
      </c>
      <c r="I8501" s="1">
        <v>2</v>
      </c>
      <c r="J8501" s="1">
        <v>1</v>
      </c>
      <c r="K8501" s="1">
        <v>88</v>
      </c>
      <c r="L8501" s="1">
        <v>6</v>
      </c>
      <c r="M8501" s="1">
        <v>1</v>
      </c>
      <c r="N8501" s="9">
        <v>12</v>
      </c>
    </row>
    <row r="8502" spans="4:14" x14ac:dyDescent="0.2">
      <c r="D8502" s="200"/>
      <c r="E8502" s="11"/>
      <c r="F8502" s="10"/>
      <c r="G8502" s="7">
        <v>100</v>
      </c>
      <c r="H8502" s="18">
        <v>90.673575129534001</v>
      </c>
      <c r="I8502" s="2">
        <v>0.51813471502599995</v>
      </c>
      <c r="J8502" s="2">
        <v>0.25906735751299997</v>
      </c>
      <c r="K8502" s="2">
        <v>22.797927461139999</v>
      </c>
      <c r="L8502" s="2">
        <v>1.554404145078</v>
      </c>
      <c r="M8502" s="2">
        <v>0.25906735751299997</v>
      </c>
      <c r="N8502" s="15">
        <v>3.1088082901549998</v>
      </c>
    </row>
    <row r="8503" spans="4:14" x14ac:dyDescent="0.2">
      <c r="D8503" s="199" t="s">
        <v>33</v>
      </c>
      <c r="E8503" s="22" t="s">
        <v>34</v>
      </c>
      <c r="F8503" s="21"/>
      <c r="G8503" s="19">
        <v>19</v>
      </c>
      <c r="H8503" s="27">
        <v>14</v>
      </c>
      <c r="I8503" s="3">
        <v>0</v>
      </c>
      <c r="J8503" s="3">
        <v>0</v>
      </c>
      <c r="K8503" s="3">
        <v>6</v>
      </c>
      <c r="L8503" s="3">
        <v>0</v>
      </c>
      <c r="M8503" s="3">
        <v>0</v>
      </c>
      <c r="N8503" s="26">
        <v>3</v>
      </c>
    </row>
    <row r="8504" spans="4:14" x14ac:dyDescent="0.2">
      <c r="D8504" s="200"/>
      <c r="E8504" s="11"/>
      <c r="F8504" s="10"/>
      <c r="G8504" s="7">
        <v>100</v>
      </c>
      <c r="H8504" s="97">
        <v>73.684210526315994</v>
      </c>
      <c r="I8504" s="16">
        <v>0</v>
      </c>
      <c r="J8504" s="16">
        <v>0</v>
      </c>
      <c r="K8504" s="25">
        <v>31.578947368421002</v>
      </c>
      <c r="L8504" s="16">
        <v>0</v>
      </c>
      <c r="M8504" s="16">
        <v>0</v>
      </c>
      <c r="N8504" s="102">
        <v>15.789473684211</v>
      </c>
    </row>
    <row r="8505" spans="4:14" x14ac:dyDescent="0.2">
      <c r="D8505" s="200"/>
      <c r="E8505" s="4" t="s">
        <v>35</v>
      </c>
      <c r="F8505" s="5"/>
      <c r="G8505" s="6">
        <v>97</v>
      </c>
      <c r="H8505" s="8">
        <v>85</v>
      </c>
      <c r="I8505" s="1">
        <v>0</v>
      </c>
      <c r="J8505" s="1">
        <v>0</v>
      </c>
      <c r="K8505" s="1">
        <v>37</v>
      </c>
      <c r="L8505" s="1">
        <v>4</v>
      </c>
      <c r="M8505" s="1">
        <v>0</v>
      </c>
      <c r="N8505" s="9">
        <v>3</v>
      </c>
    </row>
    <row r="8506" spans="4:14" x14ac:dyDescent="0.2">
      <c r="D8506" s="200"/>
      <c r="E8506" s="11"/>
      <c r="F8506" s="10"/>
      <c r="G8506" s="7">
        <v>100</v>
      </c>
      <c r="H8506" s="18">
        <v>87.628865979381004</v>
      </c>
      <c r="I8506" s="16">
        <v>0</v>
      </c>
      <c r="J8506" s="16">
        <v>0</v>
      </c>
      <c r="K8506" s="41">
        <v>38.144329896907003</v>
      </c>
      <c r="L8506" s="2">
        <v>4.1237113402060004</v>
      </c>
      <c r="M8506" s="16">
        <v>0</v>
      </c>
      <c r="N8506" s="15">
        <v>3.0927835051549999</v>
      </c>
    </row>
    <row r="8507" spans="4:14" x14ac:dyDescent="0.2">
      <c r="D8507" s="200"/>
      <c r="E8507" s="4" t="s">
        <v>36</v>
      </c>
      <c r="F8507" s="5"/>
      <c r="G8507" s="6">
        <v>142</v>
      </c>
      <c r="H8507" s="8">
        <v>119</v>
      </c>
      <c r="I8507" s="1">
        <v>2</v>
      </c>
      <c r="J8507" s="1">
        <v>0</v>
      </c>
      <c r="K8507" s="1">
        <v>45</v>
      </c>
      <c r="L8507" s="1">
        <v>3</v>
      </c>
      <c r="M8507" s="1">
        <v>0</v>
      </c>
      <c r="N8507" s="9">
        <v>4</v>
      </c>
    </row>
    <row r="8508" spans="4:14" x14ac:dyDescent="0.2">
      <c r="D8508" s="200"/>
      <c r="E8508" s="11"/>
      <c r="F8508" s="10"/>
      <c r="G8508" s="7">
        <v>100</v>
      </c>
      <c r="H8508" s="72">
        <v>83.802816901407994</v>
      </c>
      <c r="I8508" s="2">
        <v>1.4084507042250001</v>
      </c>
      <c r="J8508" s="16">
        <v>0</v>
      </c>
      <c r="K8508" s="25">
        <v>31.690140845070001</v>
      </c>
      <c r="L8508" s="2">
        <v>2.112676056338</v>
      </c>
      <c r="M8508" s="16">
        <v>0</v>
      </c>
      <c r="N8508" s="15">
        <v>2.8169014084509998</v>
      </c>
    </row>
    <row r="8509" spans="4:14" x14ac:dyDescent="0.2">
      <c r="D8509" s="200"/>
      <c r="E8509" s="4" t="s">
        <v>37</v>
      </c>
      <c r="F8509" s="5"/>
      <c r="G8509" s="6">
        <v>164</v>
      </c>
      <c r="H8509" s="8">
        <v>147</v>
      </c>
      <c r="I8509" s="1">
        <v>1</v>
      </c>
      <c r="J8509" s="1">
        <v>0</v>
      </c>
      <c r="K8509" s="1">
        <v>42</v>
      </c>
      <c r="L8509" s="1">
        <v>4</v>
      </c>
      <c r="M8509" s="1">
        <v>1</v>
      </c>
      <c r="N8509" s="9">
        <v>4</v>
      </c>
    </row>
    <row r="8510" spans="4:14" x14ac:dyDescent="0.2">
      <c r="D8510" s="200"/>
      <c r="E8510" s="11"/>
      <c r="F8510" s="10"/>
      <c r="G8510" s="7">
        <v>100</v>
      </c>
      <c r="H8510" s="18">
        <v>89.634146341462994</v>
      </c>
      <c r="I8510" s="2">
        <v>0.60975609756100002</v>
      </c>
      <c r="J8510" s="16">
        <v>0</v>
      </c>
      <c r="K8510" s="2">
        <v>25.609756097561</v>
      </c>
      <c r="L8510" s="2">
        <v>2.4390243902440001</v>
      </c>
      <c r="M8510" s="2">
        <v>0.60975609756100002</v>
      </c>
      <c r="N8510" s="15">
        <v>2.4390243902440001</v>
      </c>
    </row>
    <row r="8511" spans="4:14" x14ac:dyDescent="0.2">
      <c r="D8511" s="200"/>
      <c r="E8511" s="4" t="s">
        <v>38</v>
      </c>
      <c r="F8511" s="5"/>
      <c r="G8511" s="6">
        <v>129</v>
      </c>
      <c r="H8511" s="8">
        <v>122</v>
      </c>
      <c r="I8511" s="1">
        <v>0</v>
      </c>
      <c r="J8511" s="1">
        <v>1</v>
      </c>
      <c r="K8511" s="1">
        <v>26</v>
      </c>
      <c r="L8511" s="1">
        <v>1</v>
      </c>
      <c r="M8511" s="1">
        <v>0</v>
      </c>
      <c r="N8511" s="9">
        <v>3</v>
      </c>
    </row>
    <row r="8512" spans="4:14" x14ac:dyDescent="0.2">
      <c r="D8512" s="200"/>
      <c r="E8512" s="11"/>
      <c r="F8512" s="10"/>
      <c r="G8512" s="7">
        <v>100</v>
      </c>
      <c r="H8512" s="70">
        <v>94.573643410852995</v>
      </c>
      <c r="I8512" s="16">
        <v>0</v>
      </c>
      <c r="J8512" s="2">
        <v>0.77519379845000003</v>
      </c>
      <c r="K8512" s="2">
        <v>20.155038759690001</v>
      </c>
      <c r="L8512" s="2">
        <v>0.77519379845000003</v>
      </c>
      <c r="M8512" s="16">
        <v>0</v>
      </c>
      <c r="N8512" s="15">
        <v>2.3255813953489999</v>
      </c>
    </row>
    <row r="8513" spans="2:14" x14ac:dyDescent="0.2">
      <c r="D8513" s="200"/>
      <c r="E8513" s="4" t="s">
        <v>39</v>
      </c>
      <c r="F8513" s="5"/>
      <c r="G8513" s="6">
        <v>127</v>
      </c>
      <c r="H8513" s="8">
        <v>115</v>
      </c>
      <c r="I8513" s="1">
        <v>0</v>
      </c>
      <c r="J8513" s="1">
        <v>0</v>
      </c>
      <c r="K8513" s="1">
        <v>19</v>
      </c>
      <c r="L8513" s="1">
        <v>1</v>
      </c>
      <c r="M8513" s="1">
        <v>0</v>
      </c>
      <c r="N8513" s="9">
        <v>7</v>
      </c>
    </row>
    <row r="8514" spans="2:14" x14ac:dyDescent="0.2">
      <c r="D8514" s="200"/>
      <c r="E8514" s="11"/>
      <c r="F8514" s="10"/>
      <c r="G8514" s="7">
        <v>100</v>
      </c>
      <c r="H8514" s="18">
        <v>90.551181102361994</v>
      </c>
      <c r="I8514" s="16">
        <v>0</v>
      </c>
      <c r="J8514" s="16">
        <v>0</v>
      </c>
      <c r="K8514" s="30">
        <v>14.960629921260001</v>
      </c>
      <c r="L8514" s="2">
        <v>0.78740157480299999</v>
      </c>
      <c r="M8514" s="16">
        <v>0</v>
      </c>
      <c r="N8514" s="15">
        <v>5.5118110236220001</v>
      </c>
    </row>
    <row r="8515" spans="2:14" x14ac:dyDescent="0.2">
      <c r="D8515" s="200"/>
      <c r="E8515" s="4" t="s">
        <v>40</v>
      </c>
      <c r="F8515" s="5"/>
      <c r="G8515" s="6">
        <v>56</v>
      </c>
      <c r="H8515" s="8">
        <v>51</v>
      </c>
      <c r="I8515" s="1">
        <v>1</v>
      </c>
      <c r="J8515" s="1">
        <v>0</v>
      </c>
      <c r="K8515" s="1">
        <v>5</v>
      </c>
      <c r="L8515" s="1">
        <v>0</v>
      </c>
      <c r="M8515" s="1">
        <v>0</v>
      </c>
      <c r="N8515" s="9">
        <v>3</v>
      </c>
    </row>
    <row r="8516" spans="2:14" x14ac:dyDescent="0.2">
      <c r="D8516" s="201"/>
      <c r="E8516" s="45"/>
      <c r="F8516" s="51"/>
      <c r="G8516" s="81">
        <v>100</v>
      </c>
      <c r="H8516" s="115">
        <v>91.071428571428996</v>
      </c>
      <c r="I8516" s="64">
        <v>1.785714285714</v>
      </c>
      <c r="J8516" s="62">
        <v>0</v>
      </c>
      <c r="K8516" s="108">
        <v>8.9285714285710007</v>
      </c>
      <c r="L8516" s="62">
        <v>0</v>
      </c>
      <c r="M8516" s="62">
        <v>0</v>
      </c>
      <c r="N8516" s="106">
        <v>5.3571428571429998</v>
      </c>
    </row>
    <row r="8518" spans="2:14" x14ac:dyDescent="0.2">
      <c r="B8518" s="40" t="str">
        <f xml:space="preserve"> HYPERLINK("#'目次'!B212", "[206]")</f>
        <v>[206]</v>
      </c>
      <c r="C8518" s="23" t="s">
        <v>337</v>
      </c>
    </row>
    <row r="8519" spans="2:14" x14ac:dyDescent="0.2">
      <c r="C8519" s="186" t="s">
        <v>326</v>
      </c>
    </row>
    <row r="8521" spans="2:14" x14ac:dyDescent="0.2">
      <c r="C8521" s="23" t="s">
        <v>48</v>
      </c>
    </row>
    <row r="8522" spans="2:14" ht="24" x14ac:dyDescent="0.2">
      <c r="D8522" s="195"/>
      <c r="E8522" s="196"/>
      <c r="F8522" s="196"/>
      <c r="G8522" s="37" t="s">
        <v>15</v>
      </c>
      <c r="H8522" s="33" t="s">
        <v>281</v>
      </c>
      <c r="I8522" s="13" t="s">
        <v>282</v>
      </c>
      <c r="J8522" s="13" t="s">
        <v>283</v>
      </c>
      <c r="K8522" s="13" t="s">
        <v>174</v>
      </c>
      <c r="L8522" s="13" t="s">
        <v>327</v>
      </c>
      <c r="M8522" s="13" t="s">
        <v>99</v>
      </c>
      <c r="N8522" s="38" t="s">
        <v>18</v>
      </c>
    </row>
    <row r="8523" spans="2:14" x14ac:dyDescent="0.2">
      <c r="D8523" s="197"/>
      <c r="E8523" s="198"/>
      <c r="F8523" s="198"/>
      <c r="G8523" s="35"/>
      <c r="H8523" s="39"/>
      <c r="I8523" s="14"/>
      <c r="J8523" s="14"/>
      <c r="K8523" s="14"/>
      <c r="L8523" s="14"/>
      <c r="M8523" s="14"/>
      <c r="N8523" s="34"/>
    </row>
    <row r="8524" spans="2:14" x14ac:dyDescent="0.2">
      <c r="D8524" s="78"/>
      <c r="E8524" s="79" t="s">
        <v>15</v>
      </c>
      <c r="F8524" s="66"/>
      <c r="G8524" s="36">
        <v>734</v>
      </c>
      <c r="H8524" s="17">
        <v>653</v>
      </c>
      <c r="I8524" s="17">
        <v>4</v>
      </c>
      <c r="J8524" s="17">
        <v>1</v>
      </c>
      <c r="K8524" s="17">
        <v>180</v>
      </c>
      <c r="L8524" s="17">
        <v>13</v>
      </c>
      <c r="M8524" s="17">
        <v>1</v>
      </c>
      <c r="N8524" s="47">
        <v>27</v>
      </c>
    </row>
    <row r="8525" spans="2:14" x14ac:dyDescent="0.2">
      <c r="D8525" s="45"/>
      <c r="E8525" s="51"/>
      <c r="F8525" s="67"/>
      <c r="G8525" s="7">
        <v>100</v>
      </c>
      <c r="H8525" s="2">
        <v>88.964577656675999</v>
      </c>
      <c r="I8525" s="2">
        <v>0.54495912806500002</v>
      </c>
      <c r="J8525" s="2">
        <v>0.13623978201600001</v>
      </c>
      <c r="K8525" s="2">
        <v>24.523160762943</v>
      </c>
      <c r="L8525" s="2">
        <v>1.7711171662130001</v>
      </c>
      <c r="M8525" s="2">
        <v>0.13623978201600001</v>
      </c>
      <c r="N8525" s="15">
        <v>3.6784741144409998</v>
      </c>
    </row>
    <row r="8526" spans="2:14" x14ac:dyDescent="0.2">
      <c r="D8526" s="199" t="s">
        <v>49</v>
      </c>
      <c r="E8526" s="22" t="s">
        <v>50</v>
      </c>
      <c r="F8526" s="21"/>
      <c r="G8526" s="19">
        <v>5</v>
      </c>
      <c r="H8526" s="27">
        <v>5</v>
      </c>
      <c r="I8526" s="3">
        <v>0</v>
      </c>
      <c r="J8526" s="3">
        <v>0</v>
      </c>
      <c r="K8526" s="3">
        <v>0</v>
      </c>
      <c r="L8526" s="3">
        <v>0</v>
      </c>
      <c r="M8526" s="3">
        <v>0</v>
      </c>
      <c r="N8526" s="26">
        <v>0</v>
      </c>
    </row>
    <row r="8527" spans="2:14" x14ac:dyDescent="0.2">
      <c r="D8527" s="200"/>
      <c r="E8527" s="11"/>
      <c r="F8527" s="10"/>
      <c r="G8527" s="7">
        <v>100</v>
      </c>
      <c r="H8527" s="75">
        <v>100</v>
      </c>
      <c r="I8527" s="16">
        <v>0</v>
      </c>
      <c r="J8527" s="16">
        <v>0</v>
      </c>
      <c r="K8527" s="82">
        <v>0</v>
      </c>
      <c r="L8527" s="16">
        <v>0</v>
      </c>
      <c r="M8527" s="16">
        <v>0</v>
      </c>
      <c r="N8527" s="48">
        <v>0</v>
      </c>
    </row>
    <row r="8528" spans="2:14" x14ac:dyDescent="0.2">
      <c r="D8528" s="200"/>
      <c r="E8528" s="4" t="s">
        <v>51</v>
      </c>
      <c r="F8528" s="5"/>
      <c r="G8528" s="6">
        <v>76</v>
      </c>
      <c r="H8528" s="8">
        <v>69</v>
      </c>
      <c r="I8528" s="1">
        <v>1</v>
      </c>
      <c r="J8528" s="1">
        <v>0</v>
      </c>
      <c r="K8528" s="1">
        <v>21</v>
      </c>
      <c r="L8528" s="1">
        <v>1</v>
      </c>
      <c r="M8528" s="1">
        <v>0</v>
      </c>
      <c r="N8528" s="9">
        <v>2</v>
      </c>
    </row>
    <row r="8529" spans="4:14" x14ac:dyDescent="0.2">
      <c r="D8529" s="200"/>
      <c r="E8529" s="11"/>
      <c r="F8529" s="10"/>
      <c r="G8529" s="7">
        <v>100</v>
      </c>
      <c r="H8529" s="18">
        <v>90.789473684211004</v>
      </c>
      <c r="I8529" s="2">
        <v>1.3157894736839999</v>
      </c>
      <c r="J8529" s="16">
        <v>0</v>
      </c>
      <c r="K8529" s="2">
        <v>27.631578947367998</v>
      </c>
      <c r="L8529" s="2">
        <v>1.3157894736839999</v>
      </c>
      <c r="M8529" s="16">
        <v>0</v>
      </c>
      <c r="N8529" s="15">
        <v>2.6315789473679998</v>
      </c>
    </row>
    <row r="8530" spans="4:14" x14ac:dyDescent="0.2">
      <c r="D8530" s="200"/>
      <c r="E8530" s="4" t="s">
        <v>52</v>
      </c>
      <c r="F8530" s="5"/>
      <c r="G8530" s="6">
        <v>21</v>
      </c>
      <c r="H8530" s="8">
        <v>19</v>
      </c>
      <c r="I8530" s="1">
        <v>0</v>
      </c>
      <c r="J8530" s="1">
        <v>0</v>
      </c>
      <c r="K8530" s="1">
        <v>5</v>
      </c>
      <c r="L8530" s="1">
        <v>0</v>
      </c>
      <c r="M8530" s="1">
        <v>0</v>
      </c>
      <c r="N8530" s="9">
        <v>0</v>
      </c>
    </row>
    <row r="8531" spans="4:14" x14ac:dyDescent="0.2">
      <c r="D8531" s="200"/>
      <c r="E8531" s="11"/>
      <c r="F8531" s="10"/>
      <c r="G8531" s="7">
        <v>100</v>
      </c>
      <c r="H8531" s="18">
        <v>90.476190476189998</v>
      </c>
      <c r="I8531" s="16">
        <v>0</v>
      </c>
      <c r="J8531" s="16">
        <v>0</v>
      </c>
      <c r="K8531" s="2">
        <v>23.809523809523998</v>
      </c>
      <c r="L8531" s="16">
        <v>0</v>
      </c>
      <c r="M8531" s="16">
        <v>0</v>
      </c>
      <c r="N8531" s="48">
        <v>0</v>
      </c>
    </row>
    <row r="8532" spans="4:14" x14ac:dyDescent="0.2">
      <c r="D8532" s="200"/>
      <c r="E8532" s="4" t="s">
        <v>53</v>
      </c>
      <c r="F8532" s="5"/>
      <c r="G8532" s="6">
        <v>32</v>
      </c>
      <c r="H8532" s="8">
        <v>29</v>
      </c>
      <c r="I8532" s="1">
        <v>0</v>
      </c>
      <c r="J8532" s="1">
        <v>0</v>
      </c>
      <c r="K8532" s="1">
        <v>8</v>
      </c>
      <c r="L8532" s="1">
        <v>1</v>
      </c>
      <c r="M8532" s="1">
        <v>0</v>
      </c>
      <c r="N8532" s="9">
        <v>1</v>
      </c>
    </row>
    <row r="8533" spans="4:14" x14ac:dyDescent="0.2">
      <c r="D8533" s="200"/>
      <c r="E8533" s="11"/>
      <c r="F8533" s="10"/>
      <c r="G8533" s="7">
        <v>100</v>
      </c>
      <c r="H8533" s="18">
        <v>90.625</v>
      </c>
      <c r="I8533" s="16">
        <v>0</v>
      </c>
      <c r="J8533" s="16">
        <v>0</v>
      </c>
      <c r="K8533" s="2">
        <v>25</v>
      </c>
      <c r="L8533" s="2">
        <v>3.125</v>
      </c>
      <c r="M8533" s="16">
        <v>0</v>
      </c>
      <c r="N8533" s="15">
        <v>3.125</v>
      </c>
    </row>
    <row r="8534" spans="4:14" x14ac:dyDescent="0.2">
      <c r="D8534" s="200"/>
      <c r="E8534" s="4" t="s">
        <v>54</v>
      </c>
      <c r="F8534" s="5"/>
      <c r="G8534" s="6">
        <v>170</v>
      </c>
      <c r="H8534" s="8">
        <v>148</v>
      </c>
      <c r="I8534" s="1">
        <v>1</v>
      </c>
      <c r="J8534" s="1">
        <v>1</v>
      </c>
      <c r="K8534" s="1">
        <v>58</v>
      </c>
      <c r="L8534" s="1">
        <v>5</v>
      </c>
      <c r="M8534" s="1">
        <v>1</v>
      </c>
      <c r="N8534" s="9">
        <v>4</v>
      </c>
    </row>
    <row r="8535" spans="4:14" x14ac:dyDescent="0.2">
      <c r="D8535" s="200"/>
      <c r="E8535" s="11"/>
      <c r="F8535" s="10"/>
      <c r="G8535" s="7">
        <v>100</v>
      </c>
      <c r="H8535" s="18">
        <v>87.058823529411995</v>
      </c>
      <c r="I8535" s="2">
        <v>0.58823529411800002</v>
      </c>
      <c r="J8535" s="2">
        <v>0.58823529411800002</v>
      </c>
      <c r="K8535" s="25">
        <v>34.117647058823998</v>
      </c>
      <c r="L8535" s="2">
        <v>2.9411764705880001</v>
      </c>
      <c r="M8535" s="2">
        <v>0.58823529411800002</v>
      </c>
      <c r="N8535" s="15">
        <v>2.352941176471</v>
      </c>
    </row>
    <row r="8536" spans="4:14" x14ac:dyDescent="0.2">
      <c r="D8536" s="200"/>
      <c r="E8536" s="4" t="s">
        <v>55</v>
      </c>
      <c r="F8536" s="5"/>
      <c r="G8536" s="6">
        <v>79</v>
      </c>
      <c r="H8536" s="8">
        <v>68</v>
      </c>
      <c r="I8536" s="1">
        <v>0</v>
      </c>
      <c r="J8536" s="1">
        <v>0</v>
      </c>
      <c r="K8536" s="1">
        <v>14</v>
      </c>
      <c r="L8536" s="1">
        <v>1</v>
      </c>
      <c r="M8536" s="1">
        <v>0</v>
      </c>
      <c r="N8536" s="9">
        <v>5</v>
      </c>
    </row>
    <row r="8537" spans="4:14" x14ac:dyDescent="0.2">
      <c r="D8537" s="200"/>
      <c r="E8537" s="11"/>
      <c r="F8537" s="10"/>
      <c r="G8537" s="7">
        <v>100</v>
      </c>
      <c r="H8537" s="18">
        <v>86.075949367088995</v>
      </c>
      <c r="I8537" s="16">
        <v>0</v>
      </c>
      <c r="J8537" s="16">
        <v>0</v>
      </c>
      <c r="K8537" s="30">
        <v>17.721518987342002</v>
      </c>
      <c r="L8537" s="2">
        <v>1.2658227848100001</v>
      </c>
      <c r="M8537" s="16">
        <v>0</v>
      </c>
      <c r="N8537" s="15">
        <v>6.3291139240509997</v>
      </c>
    </row>
    <row r="8538" spans="4:14" x14ac:dyDescent="0.2">
      <c r="D8538" s="200"/>
      <c r="E8538" s="4" t="s">
        <v>56</v>
      </c>
      <c r="F8538" s="5"/>
      <c r="G8538" s="6">
        <v>127</v>
      </c>
      <c r="H8538" s="8">
        <v>114</v>
      </c>
      <c r="I8538" s="1">
        <v>1</v>
      </c>
      <c r="J8538" s="1">
        <v>0</v>
      </c>
      <c r="K8538" s="1">
        <v>25</v>
      </c>
      <c r="L8538" s="1">
        <v>3</v>
      </c>
      <c r="M8538" s="1">
        <v>0</v>
      </c>
      <c r="N8538" s="9">
        <v>5</v>
      </c>
    </row>
    <row r="8539" spans="4:14" x14ac:dyDescent="0.2">
      <c r="D8539" s="200"/>
      <c r="E8539" s="11"/>
      <c r="F8539" s="10"/>
      <c r="G8539" s="7">
        <v>100</v>
      </c>
      <c r="H8539" s="18">
        <v>89.763779527558995</v>
      </c>
      <c r="I8539" s="2">
        <v>0.78740157480299999</v>
      </c>
      <c r="J8539" s="16">
        <v>0</v>
      </c>
      <c r="K8539" s="2">
        <v>19.685039370079</v>
      </c>
      <c r="L8539" s="2">
        <v>2.3622047244090001</v>
      </c>
      <c r="M8539" s="16">
        <v>0</v>
      </c>
      <c r="N8539" s="15">
        <v>3.9370078740159999</v>
      </c>
    </row>
    <row r="8540" spans="4:14" x14ac:dyDescent="0.2">
      <c r="D8540" s="200"/>
      <c r="E8540" s="4" t="s">
        <v>57</v>
      </c>
      <c r="F8540" s="5"/>
      <c r="G8540" s="6">
        <v>122</v>
      </c>
      <c r="H8540" s="8">
        <v>114</v>
      </c>
      <c r="I8540" s="1">
        <v>0</v>
      </c>
      <c r="J8540" s="1">
        <v>0</v>
      </c>
      <c r="K8540" s="1">
        <v>23</v>
      </c>
      <c r="L8540" s="1">
        <v>0</v>
      </c>
      <c r="M8540" s="1">
        <v>0</v>
      </c>
      <c r="N8540" s="9">
        <v>4</v>
      </c>
    </row>
    <row r="8541" spans="4:14" x14ac:dyDescent="0.2">
      <c r="D8541" s="200"/>
      <c r="E8541" s="11"/>
      <c r="F8541" s="10"/>
      <c r="G8541" s="7">
        <v>100</v>
      </c>
      <c r="H8541" s="18">
        <v>93.442622950819995</v>
      </c>
      <c r="I8541" s="16">
        <v>0</v>
      </c>
      <c r="J8541" s="16">
        <v>0</v>
      </c>
      <c r="K8541" s="30">
        <v>18.852459016392999</v>
      </c>
      <c r="L8541" s="16">
        <v>0</v>
      </c>
      <c r="M8541" s="16">
        <v>0</v>
      </c>
      <c r="N8541" s="15">
        <v>3.2786885245900002</v>
      </c>
    </row>
    <row r="8542" spans="4:14" x14ac:dyDescent="0.2">
      <c r="D8542" s="200"/>
      <c r="E8542" s="4" t="s">
        <v>58</v>
      </c>
      <c r="F8542" s="5"/>
      <c r="G8542" s="6">
        <v>42</v>
      </c>
      <c r="H8542" s="8">
        <v>32</v>
      </c>
      <c r="I8542" s="1">
        <v>0</v>
      </c>
      <c r="J8542" s="1">
        <v>0</v>
      </c>
      <c r="K8542" s="1">
        <v>17</v>
      </c>
      <c r="L8542" s="1">
        <v>2</v>
      </c>
      <c r="M8542" s="1">
        <v>0</v>
      </c>
      <c r="N8542" s="9">
        <v>4</v>
      </c>
    </row>
    <row r="8543" spans="4:14" x14ac:dyDescent="0.2">
      <c r="D8543" s="200"/>
      <c r="E8543" s="11"/>
      <c r="F8543" s="10"/>
      <c r="G8543" s="7">
        <v>100</v>
      </c>
      <c r="H8543" s="97">
        <v>76.190476190476005</v>
      </c>
      <c r="I8543" s="16">
        <v>0</v>
      </c>
      <c r="J8543" s="16">
        <v>0</v>
      </c>
      <c r="K8543" s="41">
        <v>40.476190476189998</v>
      </c>
      <c r="L8543" s="2">
        <v>4.7619047619049999</v>
      </c>
      <c r="M8543" s="16">
        <v>0</v>
      </c>
      <c r="N8543" s="85">
        <v>9.5238095238099998</v>
      </c>
    </row>
    <row r="8544" spans="4:14" x14ac:dyDescent="0.2">
      <c r="D8544" s="200"/>
      <c r="E8544" s="4" t="s">
        <v>59</v>
      </c>
      <c r="F8544" s="5"/>
      <c r="G8544" s="6">
        <v>59</v>
      </c>
      <c r="H8544" s="8">
        <v>54</v>
      </c>
      <c r="I8544" s="1">
        <v>1</v>
      </c>
      <c r="J8544" s="1">
        <v>0</v>
      </c>
      <c r="K8544" s="1">
        <v>9</v>
      </c>
      <c r="L8544" s="1">
        <v>0</v>
      </c>
      <c r="M8544" s="1">
        <v>0</v>
      </c>
      <c r="N8544" s="9">
        <v>2</v>
      </c>
    </row>
    <row r="8545" spans="4:14" x14ac:dyDescent="0.2">
      <c r="D8545" s="200"/>
      <c r="E8545" s="11"/>
      <c r="F8545" s="10"/>
      <c r="G8545" s="7">
        <v>100</v>
      </c>
      <c r="H8545" s="18">
        <v>91.525423728814005</v>
      </c>
      <c r="I8545" s="2">
        <v>1.6949152542370001</v>
      </c>
      <c r="J8545" s="16">
        <v>0</v>
      </c>
      <c r="K8545" s="30">
        <v>15.254237288136</v>
      </c>
      <c r="L8545" s="16">
        <v>0</v>
      </c>
      <c r="M8545" s="16">
        <v>0</v>
      </c>
      <c r="N8545" s="15">
        <v>3.3898305084749998</v>
      </c>
    </row>
    <row r="8546" spans="4:14" x14ac:dyDescent="0.2">
      <c r="D8546" s="199" t="s">
        <v>60</v>
      </c>
      <c r="E8546" s="22" t="s">
        <v>61</v>
      </c>
      <c r="F8546" s="21"/>
      <c r="G8546" s="19">
        <v>94</v>
      </c>
      <c r="H8546" s="27">
        <v>87</v>
      </c>
      <c r="I8546" s="3">
        <v>0</v>
      </c>
      <c r="J8546" s="3">
        <v>0</v>
      </c>
      <c r="K8546" s="3">
        <v>12</v>
      </c>
      <c r="L8546" s="3">
        <v>0</v>
      </c>
      <c r="M8546" s="3">
        <v>0</v>
      </c>
      <c r="N8546" s="26">
        <v>4</v>
      </c>
    </row>
    <row r="8547" spans="4:14" x14ac:dyDescent="0.2">
      <c r="D8547" s="200"/>
      <c r="E8547" s="11"/>
      <c r="F8547" s="10"/>
      <c r="G8547" s="7">
        <v>100</v>
      </c>
      <c r="H8547" s="18">
        <v>92.553191489362007</v>
      </c>
      <c r="I8547" s="16">
        <v>0</v>
      </c>
      <c r="J8547" s="16">
        <v>0</v>
      </c>
      <c r="K8547" s="50">
        <v>12.765957446809001</v>
      </c>
      <c r="L8547" s="16">
        <v>0</v>
      </c>
      <c r="M8547" s="16">
        <v>0</v>
      </c>
      <c r="N8547" s="15">
        <v>4.2553191489359996</v>
      </c>
    </row>
    <row r="8548" spans="4:14" x14ac:dyDescent="0.2">
      <c r="D8548" s="200"/>
      <c r="E8548" s="4" t="s">
        <v>62</v>
      </c>
      <c r="F8548" s="5"/>
      <c r="G8548" s="6">
        <v>87</v>
      </c>
      <c r="H8548" s="8">
        <v>81</v>
      </c>
      <c r="I8548" s="1">
        <v>1</v>
      </c>
      <c r="J8548" s="1">
        <v>0</v>
      </c>
      <c r="K8548" s="1">
        <v>19</v>
      </c>
      <c r="L8548" s="1">
        <v>0</v>
      </c>
      <c r="M8548" s="1">
        <v>0</v>
      </c>
      <c r="N8548" s="9">
        <v>1</v>
      </c>
    </row>
    <row r="8549" spans="4:14" x14ac:dyDescent="0.2">
      <c r="D8549" s="200"/>
      <c r="E8549" s="11"/>
      <c r="F8549" s="10"/>
      <c r="G8549" s="7">
        <v>100</v>
      </c>
      <c r="H8549" s="18">
        <v>93.103448275861993</v>
      </c>
      <c r="I8549" s="2">
        <v>1.149425287356</v>
      </c>
      <c r="J8549" s="16">
        <v>0</v>
      </c>
      <c r="K8549" s="2">
        <v>21.839080459769999</v>
      </c>
      <c r="L8549" s="16">
        <v>0</v>
      </c>
      <c r="M8549" s="16">
        <v>0</v>
      </c>
      <c r="N8549" s="15">
        <v>1.149425287356</v>
      </c>
    </row>
    <row r="8550" spans="4:14" x14ac:dyDescent="0.2">
      <c r="D8550" s="200"/>
      <c r="E8550" s="4" t="s">
        <v>63</v>
      </c>
      <c r="F8550" s="5"/>
      <c r="G8550" s="6">
        <v>79</v>
      </c>
      <c r="H8550" s="8">
        <v>69</v>
      </c>
      <c r="I8550" s="1">
        <v>0</v>
      </c>
      <c r="J8550" s="1">
        <v>0</v>
      </c>
      <c r="K8550" s="1">
        <v>11</v>
      </c>
      <c r="L8550" s="1">
        <v>4</v>
      </c>
      <c r="M8550" s="1">
        <v>0</v>
      </c>
      <c r="N8550" s="9">
        <v>6</v>
      </c>
    </row>
    <row r="8551" spans="4:14" x14ac:dyDescent="0.2">
      <c r="D8551" s="200"/>
      <c r="E8551" s="11"/>
      <c r="F8551" s="10"/>
      <c r="G8551" s="7">
        <v>100</v>
      </c>
      <c r="H8551" s="18">
        <v>87.341772151898994</v>
      </c>
      <c r="I8551" s="16">
        <v>0</v>
      </c>
      <c r="J8551" s="16">
        <v>0</v>
      </c>
      <c r="K8551" s="50">
        <v>13.924050632910999</v>
      </c>
      <c r="L8551" s="2">
        <v>5.0632911392409996</v>
      </c>
      <c r="M8551" s="16">
        <v>0</v>
      </c>
      <c r="N8551" s="15">
        <v>7.5949367088609998</v>
      </c>
    </row>
    <row r="8552" spans="4:14" x14ac:dyDescent="0.2">
      <c r="D8552" s="200"/>
      <c r="E8552" s="4" t="s">
        <v>64</v>
      </c>
      <c r="F8552" s="5"/>
      <c r="G8552" s="6">
        <v>81</v>
      </c>
      <c r="H8552" s="8">
        <v>76</v>
      </c>
      <c r="I8552" s="1">
        <v>2</v>
      </c>
      <c r="J8552" s="1">
        <v>0</v>
      </c>
      <c r="K8552" s="1">
        <v>18</v>
      </c>
      <c r="L8552" s="1">
        <v>1</v>
      </c>
      <c r="M8552" s="1">
        <v>0</v>
      </c>
      <c r="N8552" s="9">
        <v>3</v>
      </c>
    </row>
    <row r="8553" spans="4:14" x14ac:dyDescent="0.2">
      <c r="D8553" s="200"/>
      <c r="E8553" s="11"/>
      <c r="F8553" s="10"/>
      <c r="G8553" s="7">
        <v>100</v>
      </c>
      <c r="H8553" s="18">
        <v>93.827160493826995</v>
      </c>
      <c r="I8553" s="2">
        <v>2.4691358024690002</v>
      </c>
      <c r="J8553" s="16">
        <v>0</v>
      </c>
      <c r="K8553" s="2">
        <v>22.222222222222001</v>
      </c>
      <c r="L8553" s="2">
        <v>1.2345679012349999</v>
      </c>
      <c r="M8553" s="16">
        <v>0</v>
      </c>
      <c r="N8553" s="15">
        <v>3.7037037037039999</v>
      </c>
    </row>
    <row r="8554" spans="4:14" x14ac:dyDescent="0.2">
      <c r="D8554" s="200"/>
      <c r="E8554" s="4" t="s">
        <v>65</v>
      </c>
      <c r="F8554" s="5"/>
      <c r="G8554" s="6">
        <v>79</v>
      </c>
      <c r="H8554" s="8">
        <v>70</v>
      </c>
      <c r="I8554" s="1">
        <v>0</v>
      </c>
      <c r="J8554" s="1">
        <v>0</v>
      </c>
      <c r="K8554" s="1">
        <v>22</v>
      </c>
      <c r="L8554" s="1">
        <v>1</v>
      </c>
      <c r="M8554" s="1">
        <v>0</v>
      </c>
      <c r="N8554" s="9">
        <v>4</v>
      </c>
    </row>
    <row r="8555" spans="4:14" x14ac:dyDescent="0.2">
      <c r="D8555" s="200"/>
      <c r="E8555" s="11"/>
      <c r="F8555" s="10"/>
      <c r="G8555" s="7">
        <v>100</v>
      </c>
      <c r="H8555" s="18">
        <v>88.607594936709006</v>
      </c>
      <c r="I8555" s="16">
        <v>0</v>
      </c>
      <c r="J8555" s="16">
        <v>0</v>
      </c>
      <c r="K8555" s="2">
        <v>27.848101265823001</v>
      </c>
      <c r="L8555" s="2">
        <v>1.2658227848100001</v>
      </c>
      <c r="M8555" s="16">
        <v>0</v>
      </c>
      <c r="N8555" s="15">
        <v>5.0632911392409996</v>
      </c>
    </row>
    <row r="8556" spans="4:14" x14ac:dyDescent="0.2">
      <c r="D8556" s="200"/>
      <c r="E8556" s="4" t="s">
        <v>66</v>
      </c>
      <c r="F8556" s="5"/>
      <c r="G8556" s="6">
        <v>71</v>
      </c>
      <c r="H8556" s="8">
        <v>64</v>
      </c>
      <c r="I8556" s="1">
        <v>1</v>
      </c>
      <c r="J8556" s="1">
        <v>0</v>
      </c>
      <c r="K8556" s="1">
        <v>14</v>
      </c>
      <c r="L8556" s="1">
        <v>0</v>
      </c>
      <c r="M8556" s="1">
        <v>0</v>
      </c>
      <c r="N8556" s="9">
        <v>2</v>
      </c>
    </row>
    <row r="8557" spans="4:14" x14ac:dyDescent="0.2">
      <c r="D8557" s="200"/>
      <c r="E8557" s="11"/>
      <c r="F8557" s="10"/>
      <c r="G8557" s="7">
        <v>100</v>
      </c>
      <c r="H8557" s="18">
        <v>90.140845070422998</v>
      </c>
      <c r="I8557" s="2">
        <v>1.4084507042250001</v>
      </c>
      <c r="J8557" s="16">
        <v>0</v>
      </c>
      <c r="K8557" s="2">
        <v>19.718309859154999</v>
      </c>
      <c r="L8557" s="16">
        <v>0</v>
      </c>
      <c r="M8557" s="16">
        <v>0</v>
      </c>
      <c r="N8557" s="15">
        <v>2.8169014084509998</v>
      </c>
    </row>
    <row r="8558" spans="4:14" x14ac:dyDescent="0.2">
      <c r="D8558" s="200"/>
      <c r="E8558" s="4" t="s">
        <v>67</v>
      </c>
      <c r="F8558" s="5"/>
      <c r="G8558" s="6">
        <v>108</v>
      </c>
      <c r="H8558" s="8">
        <v>91</v>
      </c>
      <c r="I8558" s="1">
        <v>0</v>
      </c>
      <c r="J8558" s="1">
        <v>0</v>
      </c>
      <c r="K8558" s="1">
        <v>42</v>
      </c>
      <c r="L8558" s="1">
        <v>3</v>
      </c>
      <c r="M8558" s="1">
        <v>0</v>
      </c>
      <c r="N8558" s="9">
        <v>3</v>
      </c>
    </row>
    <row r="8559" spans="4:14" x14ac:dyDescent="0.2">
      <c r="D8559" s="200"/>
      <c r="E8559" s="11"/>
      <c r="F8559" s="10"/>
      <c r="G8559" s="7">
        <v>100</v>
      </c>
      <c r="H8559" s="18">
        <v>84.259259259258997</v>
      </c>
      <c r="I8559" s="16">
        <v>0</v>
      </c>
      <c r="J8559" s="16">
        <v>0</v>
      </c>
      <c r="K8559" s="41">
        <v>38.888888888888999</v>
      </c>
      <c r="L8559" s="2">
        <v>2.7777777777780002</v>
      </c>
      <c r="M8559" s="16">
        <v>0</v>
      </c>
      <c r="N8559" s="15">
        <v>2.7777777777780002</v>
      </c>
    </row>
    <row r="8560" spans="4:14" x14ac:dyDescent="0.2">
      <c r="D8560" s="200"/>
      <c r="E8560" s="4" t="s">
        <v>68</v>
      </c>
      <c r="F8560" s="5"/>
      <c r="G8560" s="6">
        <v>39</v>
      </c>
      <c r="H8560" s="8">
        <v>34</v>
      </c>
      <c r="I8560" s="1">
        <v>0</v>
      </c>
      <c r="J8560" s="1">
        <v>0</v>
      </c>
      <c r="K8560" s="1">
        <v>13</v>
      </c>
      <c r="L8560" s="1">
        <v>1</v>
      </c>
      <c r="M8560" s="1">
        <v>1</v>
      </c>
      <c r="N8560" s="9">
        <v>0</v>
      </c>
    </row>
    <row r="8561" spans="2:14" x14ac:dyDescent="0.2">
      <c r="D8561" s="200"/>
      <c r="E8561" s="11"/>
      <c r="F8561" s="10"/>
      <c r="G8561" s="7">
        <v>100</v>
      </c>
      <c r="H8561" s="18">
        <v>87.179487179486998</v>
      </c>
      <c r="I8561" s="16">
        <v>0</v>
      </c>
      <c r="J8561" s="16">
        <v>0</v>
      </c>
      <c r="K8561" s="25">
        <v>33.333333333333002</v>
      </c>
      <c r="L8561" s="2">
        <v>2.564102564103</v>
      </c>
      <c r="M8561" s="2">
        <v>2.564102564103</v>
      </c>
      <c r="N8561" s="48">
        <v>0</v>
      </c>
    </row>
    <row r="8562" spans="2:14" x14ac:dyDescent="0.2">
      <c r="D8562" s="200"/>
      <c r="E8562" s="4" t="s">
        <v>69</v>
      </c>
      <c r="F8562" s="5"/>
      <c r="G8562" s="6">
        <v>29</v>
      </c>
      <c r="H8562" s="8">
        <v>28</v>
      </c>
      <c r="I8562" s="1">
        <v>0</v>
      </c>
      <c r="J8562" s="1">
        <v>0</v>
      </c>
      <c r="K8562" s="1">
        <v>8</v>
      </c>
      <c r="L8562" s="1">
        <v>1</v>
      </c>
      <c r="M8562" s="1">
        <v>0</v>
      </c>
      <c r="N8562" s="9">
        <v>0</v>
      </c>
    </row>
    <row r="8563" spans="2:14" x14ac:dyDescent="0.2">
      <c r="D8563" s="200"/>
      <c r="E8563" s="11"/>
      <c r="F8563" s="10"/>
      <c r="G8563" s="7">
        <v>100</v>
      </c>
      <c r="H8563" s="70">
        <v>96.551724137931004</v>
      </c>
      <c r="I8563" s="16">
        <v>0</v>
      </c>
      <c r="J8563" s="16">
        <v>0</v>
      </c>
      <c r="K8563" s="2">
        <v>27.586206896552</v>
      </c>
      <c r="L8563" s="2">
        <v>3.4482758620689999</v>
      </c>
      <c r="M8563" s="16">
        <v>0</v>
      </c>
      <c r="N8563" s="48">
        <v>0</v>
      </c>
    </row>
    <row r="8564" spans="2:14" x14ac:dyDescent="0.2">
      <c r="D8564" s="199" t="s">
        <v>70</v>
      </c>
      <c r="E8564" s="22" t="s">
        <v>18</v>
      </c>
      <c r="F8564" s="21"/>
      <c r="G8564" s="19">
        <v>0</v>
      </c>
      <c r="H8564" s="27">
        <v>0</v>
      </c>
      <c r="I8564" s="3">
        <v>0</v>
      </c>
      <c r="J8564" s="3">
        <v>0</v>
      </c>
      <c r="K8564" s="3">
        <v>0</v>
      </c>
      <c r="L8564" s="3">
        <v>0</v>
      </c>
      <c r="M8564" s="3">
        <v>0</v>
      </c>
      <c r="N8564" s="26">
        <v>0</v>
      </c>
    </row>
    <row r="8565" spans="2:14" x14ac:dyDescent="0.2">
      <c r="D8565" s="201"/>
      <c r="E8565" s="45"/>
      <c r="F8565" s="51"/>
      <c r="G8565" s="119">
        <v>0</v>
      </c>
      <c r="H8565" s="136">
        <v>0</v>
      </c>
      <c r="I8565" s="62">
        <v>0</v>
      </c>
      <c r="J8565" s="62">
        <v>0</v>
      </c>
      <c r="K8565" s="83">
        <v>0</v>
      </c>
      <c r="L8565" s="62">
        <v>0</v>
      </c>
      <c r="M8565" s="62">
        <v>0</v>
      </c>
      <c r="N8565" s="116">
        <v>0</v>
      </c>
    </row>
    <row r="8567" spans="2:14" x14ac:dyDescent="0.2">
      <c r="B8567" s="40" t="str">
        <f xml:space="preserve"> HYPERLINK("#'目次'!B213", "[207]")</f>
        <v>[207]</v>
      </c>
      <c r="C8567" s="23" t="s">
        <v>337</v>
      </c>
    </row>
    <row r="8568" spans="2:14" x14ac:dyDescent="0.2">
      <c r="C8568" s="186" t="s">
        <v>326</v>
      </c>
    </row>
    <row r="8570" spans="2:14" x14ac:dyDescent="0.2">
      <c r="C8570" s="23" t="s">
        <v>73</v>
      </c>
    </row>
    <row r="8571" spans="2:14" ht="24" x14ac:dyDescent="0.2">
      <c r="D8571" s="195"/>
      <c r="E8571" s="196"/>
      <c r="F8571" s="196"/>
      <c r="G8571" s="37" t="s">
        <v>15</v>
      </c>
      <c r="H8571" s="33" t="s">
        <v>281</v>
      </c>
      <c r="I8571" s="13" t="s">
        <v>282</v>
      </c>
      <c r="J8571" s="13" t="s">
        <v>283</v>
      </c>
      <c r="K8571" s="13" t="s">
        <v>174</v>
      </c>
      <c r="L8571" s="13" t="s">
        <v>327</v>
      </c>
      <c r="M8571" s="13" t="s">
        <v>99</v>
      </c>
      <c r="N8571" s="38" t="s">
        <v>18</v>
      </c>
    </row>
    <row r="8572" spans="2:14" x14ac:dyDescent="0.2">
      <c r="D8572" s="197"/>
      <c r="E8572" s="198"/>
      <c r="F8572" s="198"/>
      <c r="G8572" s="35"/>
      <c r="H8572" s="39"/>
      <c r="I8572" s="14"/>
      <c r="J8572" s="14"/>
      <c r="K8572" s="14"/>
      <c r="L8572" s="14"/>
      <c r="M8572" s="14"/>
      <c r="N8572" s="34"/>
    </row>
    <row r="8573" spans="2:14" x14ac:dyDescent="0.2">
      <c r="D8573" s="78"/>
      <c r="E8573" s="79" t="s">
        <v>15</v>
      </c>
      <c r="F8573" s="66"/>
      <c r="G8573" s="36">
        <v>734</v>
      </c>
      <c r="H8573" s="17">
        <v>653</v>
      </c>
      <c r="I8573" s="17">
        <v>4</v>
      </c>
      <c r="J8573" s="17">
        <v>1</v>
      </c>
      <c r="K8573" s="17">
        <v>180</v>
      </c>
      <c r="L8573" s="17">
        <v>13</v>
      </c>
      <c r="M8573" s="17">
        <v>1</v>
      </c>
      <c r="N8573" s="47">
        <v>27</v>
      </c>
    </row>
    <row r="8574" spans="2:14" x14ac:dyDescent="0.2">
      <c r="D8574" s="45"/>
      <c r="E8574" s="51"/>
      <c r="F8574" s="67"/>
      <c r="G8574" s="7">
        <v>100</v>
      </c>
      <c r="H8574" s="2">
        <v>88.964577656675999</v>
      </c>
      <c r="I8574" s="2">
        <v>0.54495912806500002</v>
      </c>
      <c r="J8574" s="2">
        <v>0.13623978201600001</v>
      </c>
      <c r="K8574" s="2">
        <v>24.523160762943</v>
      </c>
      <c r="L8574" s="2">
        <v>1.7711171662130001</v>
      </c>
      <c r="M8574" s="2">
        <v>0.13623978201600001</v>
      </c>
      <c r="N8574" s="15">
        <v>3.6784741144409998</v>
      </c>
    </row>
    <row r="8575" spans="2:14" x14ac:dyDescent="0.2">
      <c r="D8575" s="199" t="s">
        <v>74</v>
      </c>
      <c r="E8575" s="22" t="s">
        <v>75</v>
      </c>
      <c r="F8575" s="21"/>
      <c r="G8575" s="19">
        <v>348</v>
      </c>
      <c r="H8575" s="27">
        <v>303</v>
      </c>
      <c r="I8575" s="3">
        <v>2</v>
      </c>
      <c r="J8575" s="3">
        <v>0</v>
      </c>
      <c r="K8575" s="3">
        <v>92</v>
      </c>
      <c r="L8575" s="3">
        <v>7</v>
      </c>
      <c r="M8575" s="3">
        <v>0</v>
      </c>
      <c r="N8575" s="26">
        <v>15</v>
      </c>
    </row>
    <row r="8576" spans="2:14" x14ac:dyDescent="0.2">
      <c r="D8576" s="200"/>
      <c r="E8576" s="11"/>
      <c r="F8576" s="10"/>
      <c r="G8576" s="7">
        <v>100</v>
      </c>
      <c r="H8576" s="18">
        <v>87.068965517240997</v>
      </c>
      <c r="I8576" s="2">
        <v>0.57471264367800001</v>
      </c>
      <c r="J8576" s="16">
        <v>0</v>
      </c>
      <c r="K8576" s="2">
        <v>26.436781609194998</v>
      </c>
      <c r="L8576" s="2">
        <v>2.0114942528739999</v>
      </c>
      <c r="M8576" s="16">
        <v>0</v>
      </c>
      <c r="N8576" s="15">
        <v>4.3103448275860003</v>
      </c>
    </row>
    <row r="8577" spans="4:14" x14ac:dyDescent="0.2">
      <c r="D8577" s="200"/>
      <c r="E8577" s="4" t="s">
        <v>34</v>
      </c>
      <c r="F8577" s="5"/>
      <c r="G8577" s="6">
        <v>9</v>
      </c>
      <c r="H8577" s="8">
        <v>7</v>
      </c>
      <c r="I8577" s="1">
        <v>0</v>
      </c>
      <c r="J8577" s="1">
        <v>0</v>
      </c>
      <c r="K8577" s="1">
        <v>5</v>
      </c>
      <c r="L8577" s="1">
        <v>0</v>
      </c>
      <c r="M8577" s="1">
        <v>0</v>
      </c>
      <c r="N8577" s="9">
        <v>1</v>
      </c>
    </row>
    <row r="8578" spans="4:14" x14ac:dyDescent="0.2">
      <c r="D8578" s="200"/>
      <c r="E8578" s="11"/>
      <c r="F8578" s="10"/>
      <c r="G8578" s="7">
        <v>100</v>
      </c>
      <c r="H8578" s="97">
        <v>77.777777777777999</v>
      </c>
      <c r="I8578" s="16">
        <v>0</v>
      </c>
      <c r="J8578" s="16">
        <v>0</v>
      </c>
      <c r="K8578" s="41">
        <v>55.555555555555998</v>
      </c>
      <c r="L8578" s="16">
        <v>0</v>
      </c>
      <c r="M8578" s="16">
        <v>0</v>
      </c>
      <c r="N8578" s="85">
        <v>11.111111111111001</v>
      </c>
    </row>
    <row r="8579" spans="4:14" x14ac:dyDescent="0.2">
      <c r="D8579" s="200"/>
      <c r="E8579" s="4" t="s">
        <v>35</v>
      </c>
      <c r="F8579" s="5"/>
      <c r="G8579" s="6">
        <v>42</v>
      </c>
      <c r="H8579" s="8">
        <v>37</v>
      </c>
      <c r="I8579" s="1">
        <v>0</v>
      </c>
      <c r="J8579" s="1">
        <v>0</v>
      </c>
      <c r="K8579" s="1">
        <v>15</v>
      </c>
      <c r="L8579" s="1">
        <v>3</v>
      </c>
      <c r="M8579" s="1">
        <v>0</v>
      </c>
      <c r="N8579" s="9">
        <v>3</v>
      </c>
    </row>
    <row r="8580" spans="4:14" x14ac:dyDescent="0.2">
      <c r="D8580" s="200"/>
      <c r="E8580" s="11"/>
      <c r="F8580" s="10"/>
      <c r="G8580" s="7">
        <v>100</v>
      </c>
      <c r="H8580" s="18">
        <v>88.095238095238003</v>
      </c>
      <c r="I8580" s="16">
        <v>0</v>
      </c>
      <c r="J8580" s="16">
        <v>0</v>
      </c>
      <c r="K8580" s="41">
        <v>35.714285714286</v>
      </c>
      <c r="L8580" s="25">
        <v>7.1428571428570002</v>
      </c>
      <c r="M8580" s="16">
        <v>0</v>
      </c>
      <c r="N8580" s="15">
        <v>7.1428571428570002</v>
      </c>
    </row>
    <row r="8581" spans="4:14" x14ac:dyDescent="0.2">
      <c r="D8581" s="200"/>
      <c r="E8581" s="4" t="s">
        <v>36</v>
      </c>
      <c r="F8581" s="5"/>
      <c r="G8581" s="6">
        <v>70</v>
      </c>
      <c r="H8581" s="8">
        <v>57</v>
      </c>
      <c r="I8581" s="1">
        <v>1</v>
      </c>
      <c r="J8581" s="1">
        <v>0</v>
      </c>
      <c r="K8581" s="1">
        <v>25</v>
      </c>
      <c r="L8581" s="1">
        <v>2</v>
      </c>
      <c r="M8581" s="1">
        <v>0</v>
      </c>
      <c r="N8581" s="9">
        <v>3</v>
      </c>
    </row>
    <row r="8582" spans="4:14" x14ac:dyDescent="0.2">
      <c r="D8582" s="200"/>
      <c r="E8582" s="11"/>
      <c r="F8582" s="10"/>
      <c r="G8582" s="7">
        <v>100</v>
      </c>
      <c r="H8582" s="72">
        <v>81.428571428571004</v>
      </c>
      <c r="I8582" s="2">
        <v>1.4285714285710001</v>
      </c>
      <c r="J8582" s="16">
        <v>0</v>
      </c>
      <c r="K8582" s="41">
        <v>35.714285714286</v>
      </c>
      <c r="L8582" s="2">
        <v>2.8571428571430002</v>
      </c>
      <c r="M8582" s="16">
        <v>0</v>
      </c>
      <c r="N8582" s="15">
        <v>4.2857142857139996</v>
      </c>
    </row>
    <row r="8583" spans="4:14" x14ac:dyDescent="0.2">
      <c r="D8583" s="200"/>
      <c r="E8583" s="4" t="s">
        <v>37</v>
      </c>
      <c r="F8583" s="5"/>
      <c r="G8583" s="6">
        <v>76</v>
      </c>
      <c r="H8583" s="8">
        <v>65</v>
      </c>
      <c r="I8583" s="1">
        <v>0</v>
      </c>
      <c r="J8583" s="1">
        <v>0</v>
      </c>
      <c r="K8583" s="1">
        <v>23</v>
      </c>
      <c r="L8583" s="1">
        <v>2</v>
      </c>
      <c r="M8583" s="1">
        <v>0</v>
      </c>
      <c r="N8583" s="9">
        <v>2</v>
      </c>
    </row>
    <row r="8584" spans="4:14" x14ac:dyDescent="0.2">
      <c r="D8584" s="200"/>
      <c r="E8584" s="11"/>
      <c r="F8584" s="10"/>
      <c r="G8584" s="7">
        <v>100</v>
      </c>
      <c r="H8584" s="18">
        <v>85.526315789473998</v>
      </c>
      <c r="I8584" s="16">
        <v>0</v>
      </c>
      <c r="J8584" s="16">
        <v>0</v>
      </c>
      <c r="K8584" s="25">
        <v>30.263157894736999</v>
      </c>
      <c r="L8584" s="2">
        <v>2.6315789473679998</v>
      </c>
      <c r="M8584" s="16">
        <v>0</v>
      </c>
      <c r="N8584" s="15">
        <v>2.6315789473679998</v>
      </c>
    </row>
    <row r="8585" spans="4:14" x14ac:dyDescent="0.2">
      <c r="D8585" s="200"/>
      <c r="E8585" s="4" t="s">
        <v>38</v>
      </c>
      <c r="F8585" s="5"/>
      <c r="G8585" s="6">
        <v>63</v>
      </c>
      <c r="H8585" s="8">
        <v>59</v>
      </c>
      <c r="I8585" s="1">
        <v>0</v>
      </c>
      <c r="J8585" s="1">
        <v>0</v>
      </c>
      <c r="K8585" s="1">
        <v>11</v>
      </c>
      <c r="L8585" s="1">
        <v>0</v>
      </c>
      <c r="M8585" s="1">
        <v>0</v>
      </c>
      <c r="N8585" s="9">
        <v>1</v>
      </c>
    </row>
    <row r="8586" spans="4:14" x14ac:dyDescent="0.2">
      <c r="D8586" s="200"/>
      <c r="E8586" s="11"/>
      <c r="F8586" s="10"/>
      <c r="G8586" s="7">
        <v>100</v>
      </c>
      <c r="H8586" s="18">
        <v>93.650793650794</v>
      </c>
      <c r="I8586" s="16">
        <v>0</v>
      </c>
      <c r="J8586" s="16">
        <v>0</v>
      </c>
      <c r="K8586" s="30">
        <v>17.460317460317</v>
      </c>
      <c r="L8586" s="16">
        <v>0</v>
      </c>
      <c r="M8586" s="16">
        <v>0</v>
      </c>
      <c r="N8586" s="15">
        <v>1.587301587302</v>
      </c>
    </row>
    <row r="8587" spans="4:14" x14ac:dyDescent="0.2">
      <c r="D8587" s="200"/>
      <c r="E8587" s="4" t="s">
        <v>39</v>
      </c>
      <c r="F8587" s="5"/>
      <c r="G8587" s="6">
        <v>63</v>
      </c>
      <c r="H8587" s="8">
        <v>55</v>
      </c>
      <c r="I8587" s="1">
        <v>0</v>
      </c>
      <c r="J8587" s="1">
        <v>0</v>
      </c>
      <c r="K8587" s="1">
        <v>11</v>
      </c>
      <c r="L8587" s="1">
        <v>0</v>
      </c>
      <c r="M8587" s="1">
        <v>0</v>
      </c>
      <c r="N8587" s="9">
        <v>4</v>
      </c>
    </row>
    <row r="8588" spans="4:14" x14ac:dyDescent="0.2">
      <c r="D8588" s="200"/>
      <c r="E8588" s="11"/>
      <c r="F8588" s="10"/>
      <c r="G8588" s="7">
        <v>100</v>
      </c>
      <c r="H8588" s="18">
        <v>87.301587301587006</v>
      </c>
      <c r="I8588" s="16">
        <v>0</v>
      </c>
      <c r="J8588" s="16">
        <v>0</v>
      </c>
      <c r="K8588" s="30">
        <v>17.460317460317</v>
      </c>
      <c r="L8588" s="16">
        <v>0</v>
      </c>
      <c r="M8588" s="16">
        <v>0</v>
      </c>
      <c r="N8588" s="15">
        <v>6.3492063492059998</v>
      </c>
    </row>
    <row r="8589" spans="4:14" x14ac:dyDescent="0.2">
      <c r="D8589" s="200"/>
      <c r="E8589" s="4" t="s">
        <v>40</v>
      </c>
      <c r="F8589" s="5"/>
      <c r="G8589" s="6">
        <v>25</v>
      </c>
      <c r="H8589" s="8">
        <v>23</v>
      </c>
      <c r="I8589" s="1">
        <v>1</v>
      </c>
      <c r="J8589" s="1">
        <v>0</v>
      </c>
      <c r="K8589" s="1">
        <v>2</v>
      </c>
      <c r="L8589" s="1">
        <v>0</v>
      </c>
      <c r="M8589" s="1">
        <v>0</v>
      </c>
      <c r="N8589" s="9">
        <v>1</v>
      </c>
    </row>
    <row r="8590" spans="4:14" x14ac:dyDescent="0.2">
      <c r="D8590" s="200"/>
      <c r="E8590" s="11"/>
      <c r="F8590" s="10"/>
      <c r="G8590" s="7">
        <v>100</v>
      </c>
      <c r="H8590" s="18">
        <v>92</v>
      </c>
      <c r="I8590" s="2">
        <v>4</v>
      </c>
      <c r="J8590" s="16">
        <v>0</v>
      </c>
      <c r="K8590" s="50">
        <v>8</v>
      </c>
      <c r="L8590" s="16">
        <v>0</v>
      </c>
      <c r="M8590" s="16">
        <v>0</v>
      </c>
      <c r="N8590" s="15">
        <v>4</v>
      </c>
    </row>
    <row r="8591" spans="4:14" x14ac:dyDescent="0.2">
      <c r="D8591" s="199" t="s">
        <v>76</v>
      </c>
      <c r="E8591" s="22" t="s">
        <v>77</v>
      </c>
      <c r="F8591" s="21"/>
      <c r="G8591" s="19">
        <v>386</v>
      </c>
      <c r="H8591" s="27">
        <v>350</v>
      </c>
      <c r="I8591" s="3">
        <v>2</v>
      </c>
      <c r="J8591" s="3">
        <v>1</v>
      </c>
      <c r="K8591" s="3">
        <v>88</v>
      </c>
      <c r="L8591" s="3">
        <v>6</v>
      </c>
      <c r="M8591" s="3">
        <v>1</v>
      </c>
      <c r="N8591" s="26">
        <v>12</v>
      </c>
    </row>
    <row r="8592" spans="4:14" x14ac:dyDescent="0.2">
      <c r="D8592" s="200"/>
      <c r="E8592" s="11"/>
      <c r="F8592" s="10"/>
      <c r="G8592" s="7">
        <v>100</v>
      </c>
      <c r="H8592" s="18">
        <v>90.673575129534001</v>
      </c>
      <c r="I8592" s="2">
        <v>0.51813471502599995</v>
      </c>
      <c r="J8592" s="2">
        <v>0.25906735751299997</v>
      </c>
      <c r="K8592" s="2">
        <v>22.797927461139999</v>
      </c>
      <c r="L8592" s="2">
        <v>1.554404145078</v>
      </c>
      <c r="M8592" s="2">
        <v>0.25906735751299997</v>
      </c>
      <c r="N8592" s="15">
        <v>3.1088082901549998</v>
      </c>
    </row>
    <row r="8593" spans="2:14" x14ac:dyDescent="0.2">
      <c r="D8593" s="200"/>
      <c r="E8593" s="4" t="s">
        <v>34</v>
      </c>
      <c r="F8593" s="5"/>
      <c r="G8593" s="6">
        <v>10</v>
      </c>
      <c r="H8593" s="8">
        <v>7</v>
      </c>
      <c r="I8593" s="1">
        <v>0</v>
      </c>
      <c r="J8593" s="1">
        <v>0</v>
      </c>
      <c r="K8593" s="1">
        <v>1</v>
      </c>
      <c r="L8593" s="1">
        <v>0</v>
      </c>
      <c r="M8593" s="1">
        <v>0</v>
      </c>
      <c r="N8593" s="9">
        <v>2</v>
      </c>
    </row>
    <row r="8594" spans="2:14" x14ac:dyDescent="0.2">
      <c r="D8594" s="200"/>
      <c r="E8594" s="11"/>
      <c r="F8594" s="10"/>
      <c r="G8594" s="7">
        <v>100</v>
      </c>
      <c r="H8594" s="97">
        <v>70</v>
      </c>
      <c r="I8594" s="16">
        <v>0</v>
      </c>
      <c r="J8594" s="16">
        <v>0</v>
      </c>
      <c r="K8594" s="50">
        <v>10</v>
      </c>
      <c r="L8594" s="16">
        <v>0</v>
      </c>
      <c r="M8594" s="16">
        <v>0</v>
      </c>
      <c r="N8594" s="102">
        <v>20</v>
      </c>
    </row>
    <row r="8595" spans="2:14" x14ac:dyDescent="0.2">
      <c r="D8595" s="200"/>
      <c r="E8595" s="4" t="s">
        <v>35</v>
      </c>
      <c r="F8595" s="5"/>
      <c r="G8595" s="6">
        <v>55</v>
      </c>
      <c r="H8595" s="8">
        <v>48</v>
      </c>
      <c r="I8595" s="1">
        <v>0</v>
      </c>
      <c r="J8595" s="1">
        <v>0</v>
      </c>
      <c r="K8595" s="1">
        <v>22</v>
      </c>
      <c r="L8595" s="1">
        <v>1</v>
      </c>
      <c r="M8595" s="1">
        <v>0</v>
      </c>
      <c r="N8595" s="9">
        <v>0</v>
      </c>
    </row>
    <row r="8596" spans="2:14" x14ac:dyDescent="0.2">
      <c r="D8596" s="200"/>
      <c r="E8596" s="11"/>
      <c r="F8596" s="10"/>
      <c r="G8596" s="7">
        <v>100</v>
      </c>
      <c r="H8596" s="18">
        <v>87.272727272726996</v>
      </c>
      <c r="I8596" s="16">
        <v>0</v>
      </c>
      <c r="J8596" s="16">
        <v>0</v>
      </c>
      <c r="K8596" s="41">
        <v>40</v>
      </c>
      <c r="L8596" s="2">
        <v>1.818181818182</v>
      </c>
      <c r="M8596" s="16">
        <v>0</v>
      </c>
      <c r="N8596" s="48">
        <v>0</v>
      </c>
    </row>
    <row r="8597" spans="2:14" x14ac:dyDescent="0.2">
      <c r="D8597" s="200"/>
      <c r="E8597" s="4" t="s">
        <v>36</v>
      </c>
      <c r="F8597" s="5"/>
      <c r="G8597" s="6">
        <v>72</v>
      </c>
      <c r="H8597" s="8">
        <v>62</v>
      </c>
      <c r="I8597" s="1">
        <v>1</v>
      </c>
      <c r="J8597" s="1">
        <v>0</v>
      </c>
      <c r="K8597" s="1">
        <v>20</v>
      </c>
      <c r="L8597" s="1">
        <v>1</v>
      </c>
      <c r="M8597" s="1">
        <v>0</v>
      </c>
      <c r="N8597" s="9">
        <v>1</v>
      </c>
    </row>
    <row r="8598" spans="2:14" x14ac:dyDescent="0.2">
      <c r="D8598" s="200"/>
      <c r="E8598" s="11"/>
      <c r="F8598" s="10"/>
      <c r="G8598" s="7">
        <v>100</v>
      </c>
      <c r="H8598" s="18">
        <v>86.111111111111001</v>
      </c>
      <c r="I8598" s="2">
        <v>1.3888888888890001</v>
      </c>
      <c r="J8598" s="16">
        <v>0</v>
      </c>
      <c r="K8598" s="2">
        <v>27.777777777777999</v>
      </c>
      <c r="L8598" s="2">
        <v>1.3888888888890001</v>
      </c>
      <c r="M8598" s="16">
        <v>0</v>
      </c>
      <c r="N8598" s="15">
        <v>1.3888888888890001</v>
      </c>
    </row>
    <row r="8599" spans="2:14" x14ac:dyDescent="0.2">
      <c r="D8599" s="200"/>
      <c r="E8599" s="4" t="s">
        <v>37</v>
      </c>
      <c r="F8599" s="5"/>
      <c r="G8599" s="6">
        <v>88</v>
      </c>
      <c r="H8599" s="8">
        <v>82</v>
      </c>
      <c r="I8599" s="1">
        <v>1</v>
      </c>
      <c r="J8599" s="1">
        <v>0</v>
      </c>
      <c r="K8599" s="1">
        <v>19</v>
      </c>
      <c r="L8599" s="1">
        <v>2</v>
      </c>
      <c r="M8599" s="1">
        <v>1</v>
      </c>
      <c r="N8599" s="9">
        <v>2</v>
      </c>
    </row>
    <row r="8600" spans="2:14" x14ac:dyDescent="0.2">
      <c r="D8600" s="200"/>
      <c r="E8600" s="11"/>
      <c r="F8600" s="10"/>
      <c r="G8600" s="7">
        <v>100</v>
      </c>
      <c r="H8600" s="18">
        <v>93.181818181818002</v>
      </c>
      <c r="I8600" s="2">
        <v>1.136363636364</v>
      </c>
      <c r="J8600" s="16">
        <v>0</v>
      </c>
      <c r="K8600" s="2">
        <v>21.590909090909001</v>
      </c>
      <c r="L8600" s="2">
        <v>2.2727272727269998</v>
      </c>
      <c r="M8600" s="2">
        <v>1.136363636364</v>
      </c>
      <c r="N8600" s="15">
        <v>2.2727272727269998</v>
      </c>
    </row>
    <row r="8601" spans="2:14" x14ac:dyDescent="0.2">
      <c r="D8601" s="200"/>
      <c r="E8601" s="4" t="s">
        <v>38</v>
      </c>
      <c r="F8601" s="5"/>
      <c r="G8601" s="6">
        <v>66</v>
      </c>
      <c r="H8601" s="8">
        <v>63</v>
      </c>
      <c r="I8601" s="1">
        <v>0</v>
      </c>
      <c r="J8601" s="1">
        <v>1</v>
      </c>
      <c r="K8601" s="1">
        <v>15</v>
      </c>
      <c r="L8601" s="1">
        <v>1</v>
      </c>
      <c r="M8601" s="1">
        <v>0</v>
      </c>
      <c r="N8601" s="9">
        <v>2</v>
      </c>
    </row>
    <row r="8602" spans="2:14" x14ac:dyDescent="0.2">
      <c r="D8602" s="200"/>
      <c r="E8602" s="11"/>
      <c r="F8602" s="10"/>
      <c r="G8602" s="7">
        <v>100</v>
      </c>
      <c r="H8602" s="70">
        <v>95.454545454544999</v>
      </c>
      <c r="I8602" s="16">
        <v>0</v>
      </c>
      <c r="J8602" s="2">
        <v>1.5151515151520001</v>
      </c>
      <c r="K8602" s="2">
        <v>22.727272727273</v>
      </c>
      <c r="L8602" s="2">
        <v>1.5151515151520001</v>
      </c>
      <c r="M8602" s="16">
        <v>0</v>
      </c>
      <c r="N8602" s="15">
        <v>3.0303030303030001</v>
      </c>
    </row>
    <row r="8603" spans="2:14" x14ac:dyDescent="0.2">
      <c r="D8603" s="200"/>
      <c r="E8603" s="4" t="s">
        <v>39</v>
      </c>
      <c r="F8603" s="5"/>
      <c r="G8603" s="6">
        <v>64</v>
      </c>
      <c r="H8603" s="8">
        <v>60</v>
      </c>
      <c r="I8603" s="1">
        <v>0</v>
      </c>
      <c r="J8603" s="1">
        <v>0</v>
      </c>
      <c r="K8603" s="1">
        <v>8</v>
      </c>
      <c r="L8603" s="1">
        <v>1</v>
      </c>
      <c r="M8603" s="1">
        <v>0</v>
      </c>
      <c r="N8603" s="9">
        <v>3</v>
      </c>
    </row>
    <row r="8604" spans="2:14" x14ac:dyDescent="0.2">
      <c r="D8604" s="200"/>
      <c r="E8604" s="11"/>
      <c r="F8604" s="10"/>
      <c r="G8604" s="7">
        <v>100</v>
      </c>
      <c r="H8604" s="18">
        <v>93.75</v>
      </c>
      <c r="I8604" s="16">
        <v>0</v>
      </c>
      <c r="J8604" s="16">
        <v>0</v>
      </c>
      <c r="K8604" s="50">
        <v>12.5</v>
      </c>
      <c r="L8604" s="2">
        <v>1.5625</v>
      </c>
      <c r="M8604" s="16">
        <v>0</v>
      </c>
      <c r="N8604" s="15">
        <v>4.6875</v>
      </c>
    </row>
    <row r="8605" spans="2:14" x14ac:dyDescent="0.2">
      <c r="D8605" s="200"/>
      <c r="E8605" s="4" t="s">
        <v>40</v>
      </c>
      <c r="F8605" s="5"/>
      <c r="G8605" s="6">
        <v>31</v>
      </c>
      <c r="H8605" s="8">
        <v>28</v>
      </c>
      <c r="I8605" s="1">
        <v>0</v>
      </c>
      <c r="J8605" s="1">
        <v>0</v>
      </c>
      <c r="K8605" s="1">
        <v>3</v>
      </c>
      <c r="L8605" s="1">
        <v>0</v>
      </c>
      <c r="M8605" s="1">
        <v>0</v>
      </c>
      <c r="N8605" s="9">
        <v>2</v>
      </c>
    </row>
    <row r="8606" spans="2:14" x14ac:dyDescent="0.2">
      <c r="D8606" s="201"/>
      <c r="E8606" s="45"/>
      <c r="F8606" s="51"/>
      <c r="G8606" s="81">
        <v>100</v>
      </c>
      <c r="H8606" s="115">
        <v>90.322580645160997</v>
      </c>
      <c r="I8606" s="62">
        <v>0</v>
      </c>
      <c r="J8606" s="62">
        <v>0</v>
      </c>
      <c r="K8606" s="108">
        <v>9.6774193548389995</v>
      </c>
      <c r="L8606" s="62">
        <v>0</v>
      </c>
      <c r="M8606" s="62">
        <v>0</v>
      </c>
      <c r="N8606" s="106">
        <v>6.4516129032259997</v>
      </c>
    </row>
    <row r="8608" spans="2:14" x14ac:dyDescent="0.2">
      <c r="B8608" s="40" t="str">
        <f xml:space="preserve"> HYPERLINK("#'目次'!B214", "[208]")</f>
        <v>[208]</v>
      </c>
      <c r="C8608" s="23" t="s">
        <v>337</v>
      </c>
    </row>
    <row r="8609" spans="3:14" x14ac:dyDescent="0.2">
      <c r="C8609" s="186" t="s">
        <v>326</v>
      </c>
    </row>
    <row r="8611" spans="3:14" x14ac:dyDescent="0.2">
      <c r="C8611" s="23" t="s">
        <v>80</v>
      </c>
    </row>
    <row r="8612" spans="3:14" ht="24" x14ac:dyDescent="0.2">
      <c r="E8612" s="195"/>
      <c r="F8612" s="196"/>
      <c r="G8612" s="37" t="s">
        <v>15</v>
      </c>
      <c r="H8612" s="33" t="s">
        <v>281</v>
      </c>
      <c r="I8612" s="13" t="s">
        <v>282</v>
      </c>
      <c r="J8612" s="13" t="s">
        <v>283</v>
      </c>
      <c r="K8612" s="13" t="s">
        <v>174</v>
      </c>
      <c r="L8612" s="13" t="s">
        <v>327</v>
      </c>
      <c r="M8612" s="13" t="s">
        <v>99</v>
      </c>
      <c r="N8612" s="38" t="s">
        <v>18</v>
      </c>
    </row>
    <row r="8613" spans="3:14" x14ac:dyDescent="0.2">
      <c r="E8613" s="197"/>
      <c r="F8613" s="198"/>
      <c r="G8613" s="35"/>
      <c r="H8613" s="39"/>
      <c r="I8613" s="14"/>
      <c r="J8613" s="14"/>
      <c r="K8613" s="14"/>
      <c r="L8613" s="14"/>
      <c r="M8613" s="14"/>
      <c r="N8613" s="34"/>
    </row>
    <row r="8614" spans="3:14" x14ac:dyDescent="0.2">
      <c r="E8614" s="120" t="s">
        <v>15</v>
      </c>
      <c r="F8614" s="66"/>
      <c r="G8614" s="36">
        <v>734</v>
      </c>
      <c r="H8614" s="17">
        <v>653</v>
      </c>
      <c r="I8614" s="17">
        <v>4</v>
      </c>
      <c r="J8614" s="17">
        <v>1</v>
      </c>
      <c r="K8614" s="17">
        <v>180</v>
      </c>
      <c r="L8614" s="17">
        <v>13</v>
      </c>
      <c r="M8614" s="17">
        <v>1</v>
      </c>
      <c r="N8614" s="47">
        <v>27</v>
      </c>
    </row>
    <row r="8615" spans="3:14" x14ac:dyDescent="0.2">
      <c r="E8615" s="45"/>
      <c r="F8615" s="67"/>
      <c r="G8615" s="7">
        <v>100</v>
      </c>
      <c r="H8615" s="2">
        <v>88.964577656675999</v>
      </c>
      <c r="I8615" s="2">
        <v>0.54495912806500002</v>
      </c>
      <c r="J8615" s="2">
        <v>0.13623978201600001</v>
      </c>
      <c r="K8615" s="2">
        <v>24.523160762943</v>
      </c>
      <c r="L8615" s="2">
        <v>1.7711171662130001</v>
      </c>
      <c r="M8615" s="2">
        <v>0.13623978201600001</v>
      </c>
      <c r="N8615" s="15">
        <v>3.6784741144409998</v>
      </c>
    </row>
    <row r="8616" spans="3:14" x14ac:dyDescent="0.2">
      <c r="E8616" s="4" t="s">
        <v>81</v>
      </c>
      <c r="F8616" s="5"/>
      <c r="G8616" s="19">
        <v>30</v>
      </c>
      <c r="H8616" s="27">
        <v>28</v>
      </c>
      <c r="I8616" s="3">
        <v>0</v>
      </c>
      <c r="J8616" s="3">
        <v>0</v>
      </c>
      <c r="K8616" s="3">
        <v>3</v>
      </c>
      <c r="L8616" s="3">
        <v>1</v>
      </c>
      <c r="M8616" s="3">
        <v>0</v>
      </c>
      <c r="N8616" s="26">
        <v>1</v>
      </c>
    </row>
    <row r="8617" spans="3:14" x14ac:dyDescent="0.2">
      <c r="E8617" s="11"/>
      <c r="F8617" s="10"/>
      <c r="G8617" s="7">
        <v>100</v>
      </c>
      <c r="H8617" s="18">
        <v>93.333333333333002</v>
      </c>
      <c r="I8617" s="16">
        <v>0</v>
      </c>
      <c r="J8617" s="16">
        <v>0</v>
      </c>
      <c r="K8617" s="50">
        <v>10</v>
      </c>
      <c r="L8617" s="2">
        <v>3.333333333333</v>
      </c>
      <c r="M8617" s="16">
        <v>0</v>
      </c>
      <c r="N8617" s="15">
        <v>3.333333333333</v>
      </c>
    </row>
    <row r="8618" spans="3:14" x14ac:dyDescent="0.2">
      <c r="E8618" s="4" t="s">
        <v>82</v>
      </c>
      <c r="F8618" s="5"/>
      <c r="G8618" s="6">
        <v>47</v>
      </c>
      <c r="H8618" s="8">
        <v>45</v>
      </c>
      <c r="I8618" s="1">
        <v>0</v>
      </c>
      <c r="J8618" s="1">
        <v>0</v>
      </c>
      <c r="K8618" s="1">
        <v>9</v>
      </c>
      <c r="L8618" s="1">
        <v>0</v>
      </c>
      <c r="M8618" s="1">
        <v>0</v>
      </c>
      <c r="N8618" s="9">
        <v>1</v>
      </c>
    </row>
    <row r="8619" spans="3:14" x14ac:dyDescent="0.2">
      <c r="E8619" s="11"/>
      <c r="F8619" s="10"/>
      <c r="G8619" s="7">
        <v>100</v>
      </c>
      <c r="H8619" s="70">
        <v>95.744680851064004</v>
      </c>
      <c r="I8619" s="16">
        <v>0</v>
      </c>
      <c r="J8619" s="16">
        <v>0</v>
      </c>
      <c r="K8619" s="30">
        <v>19.148936170212998</v>
      </c>
      <c r="L8619" s="16">
        <v>0</v>
      </c>
      <c r="M8619" s="16">
        <v>0</v>
      </c>
      <c r="N8619" s="15">
        <v>2.1276595744679998</v>
      </c>
    </row>
    <row r="8620" spans="3:14" x14ac:dyDescent="0.2">
      <c r="E8620" s="4" t="s">
        <v>83</v>
      </c>
      <c r="F8620" s="5"/>
      <c r="G8620" s="6">
        <v>296</v>
      </c>
      <c r="H8620" s="8">
        <v>241</v>
      </c>
      <c r="I8620" s="1">
        <v>0</v>
      </c>
      <c r="J8620" s="1">
        <v>0</v>
      </c>
      <c r="K8620" s="1">
        <v>120</v>
      </c>
      <c r="L8620" s="1">
        <v>8</v>
      </c>
      <c r="M8620" s="1">
        <v>0</v>
      </c>
      <c r="N8620" s="9">
        <v>14</v>
      </c>
    </row>
    <row r="8621" spans="3:14" x14ac:dyDescent="0.2">
      <c r="E8621" s="11"/>
      <c r="F8621" s="10"/>
      <c r="G8621" s="7">
        <v>100</v>
      </c>
      <c r="H8621" s="72">
        <v>81.418918918919005</v>
      </c>
      <c r="I8621" s="16">
        <v>0</v>
      </c>
      <c r="J8621" s="16">
        <v>0</v>
      </c>
      <c r="K8621" s="41">
        <v>40.540540540541002</v>
      </c>
      <c r="L8621" s="2">
        <v>2.7027027027030002</v>
      </c>
      <c r="M8621" s="16">
        <v>0</v>
      </c>
      <c r="N8621" s="15">
        <v>4.7297297297299998</v>
      </c>
    </row>
    <row r="8622" spans="3:14" x14ac:dyDescent="0.2">
      <c r="E8622" s="4" t="s">
        <v>84</v>
      </c>
      <c r="F8622" s="5"/>
      <c r="G8622" s="6">
        <v>19</v>
      </c>
      <c r="H8622" s="8">
        <v>18</v>
      </c>
      <c r="I8622" s="1">
        <v>0</v>
      </c>
      <c r="J8622" s="1">
        <v>0</v>
      </c>
      <c r="K8622" s="1">
        <v>3</v>
      </c>
      <c r="L8622" s="1">
        <v>0</v>
      </c>
      <c r="M8622" s="1">
        <v>0</v>
      </c>
      <c r="N8622" s="9">
        <v>1</v>
      </c>
    </row>
    <row r="8623" spans="3:14" x14ac:dyDescent="0.2">
      <c r="E8623" s="11"/>
      <c r="F8623" s="10"/>
      <c r="G8623" s="7">
        <v>100</v>
      </c>
      <c r="H8623" s="70">
        <v>94.736842105262994</v>
      </c>
      <c r="I8623" s="16">
        <v>0</v>
      </c>
      <c r="J8623" s="16">
        <v>0</v>
      </c>
      <c r="K8623" s="30">
        <v>15.789473684211</v>
      </c>
      <c r="L8623" s="16">
        <v>0</v>
      </c>
      <c r="M8623" s="16">
        <v>0</v>
      </c>
      <c r="N8623" s="15">
        <v>5.2631578947369997</v>
      </c>
    </row>
    <row r="8624" spans="3:14" x14ac:dyDescent="0.2">
      <c r="E8624" s="4" t="s">
        <v>85</v>
      </c>
      <c r="F8624" s="5"/>
      <c r="G8624" s="6">
        <v>83</v>
      </c>
      <c r="H8624" s="8">
        <v>73</v>
      </c>
      <c r="I8624" s="1">
        <v>0</v>
      </c>
      <c r="J8624" s="1">
        <v>0</v>
      </c>
      <c r="K8624" s="1">
        <v>11</v>
      </c>
      <c r="L8624" s="1">
        <v>1</v>
      </c>
      <c r="M8624" s="1">
        <v>0</v>
      </c>
      <c r="N8624" s="9">
        <v>6</v>
      </c>
    </row>
    <row r="8625" spans="2:14" x14ac:dyDescent="0.2">
      <c r="E8625" s="11"/>
      <c r="F8625" s="10"/>
      <c r="G8625" s="7">
        <v>100</v>
      </c>
      <c r="H8625" s="18">
        <v>87.951807228915996</v>
      </c>
      <c r="I8625" s="16">
        <v>0</v>
      </c>
      <c r="J8625" s="16">
        <v>0</v>
      </c>
      <c r="K8625" s="50">
        <v>13.253012048193</v>
      </c>
      <c r="L8625" s="2">
        <v>1.204819277108</v>
      </c>
      <c r="M8625" s="16">
        <v>0</v>
      </c>
      <c r="N8625" s="15">
        <v>7.2289156626509996</v>
      </c>
    </row>
    <row r="8626" spans="2:14" x14ac:dyDescent="0.2">
      <c r="E8626" s="4" t="s">
        <v>86</v>
      </c>
      <c r="F8626" s="5"/>
      <c r="G8626" s="6">
        <v>120</v>
      </c>
      <c r="H8626" s="8">
        <v>115</v>
      </c>
      <c r="I8626" s="1">
        <v>3</v>
      </c>
      <c r="J8626" s="1">
        <v>1</v>
      </c>
      <c r="K8626" s="1">
        <v>17</v>
      </c>
      <c r="L8626" s="1">
        <v>2</v>
      </c>
      <c r="M8626" s="1">
        <v>0</v>
      </c>
      <c r="N8626" s="9">
        <v>2</v>
      </c>
    </row>
    <row r="8627" spans="2:14" x14ac:dyDescent="0.2">
      <c r="E8627" s="11"/>
      <c r="F8627" s="10"/>
      <c r="G8627" s="7">
        <v>100</v>
      </c>
      <c r="H8627" s="70">
        <v>95.833333333333002</v>
      </c>
      <c r="I8627" s="2">
        <v>2.5</v>
      </c>
      <c r="J8627" s="2">
        <v>0.83333333333299997</v>
      </c>
      <c r="K8627" s="50">
        <v>14.166666666667</v>
      </c>
      <c r="L8627" s="2">
        <v>1.666666666667</v>
      </c>
      <c r="M8627" s="16">
        <v>0</v>
      </c>
      <c r="N8627" s="15">
        <v>1.666666666667</v>
      </c>
    </row>
    <row r="8628" spans="2:14" x14ac:dyDescent="0.2">
      <c r="E8628" s="4" t="s">
        <v>87</v>
      </c>
      <c r="F8628" s="5"/>
      <c r="G8628" s="6">
        <v>46</v>
      </c>
      <c r="H8628" s="8">
        <v>45</v>
      </c>
      <c r="I8628" s="1">
        <v>0</v>
      </c>
      <c r="J8628" s="1">
        <v>0</v>
      </c>
      <c r="K8628" s="1">
        <v>6</v>
      </c>
      <c r="L8628" s="1">
        <v>0</v>
      </c>
      <c r="M8628" s="1">
        <v>1</v>
      </c>
      <c r="N8628" s="9">
        <v>0</v>
      </c>
    </row>
    <row r="8629" spans="2:14" x14ac:dyDescent="0.2">
      <c r="E8629" s="11"/>
      <c r="F8629" s="10"/>
      <c r="G8629" s="7">
        <v>100</v>
      </c>
      <c r="H8629" s="70">
        <v>97.826086956522005</v>
      </c>
      <c r="I8629" s="16">
        <v>0</v>
      </c>
      <c r="J8629" s="16">
        <v>0</v>
      </c>
      <c r="K8629" s="50">
        <v>13.04347826087</v>
      </c>
      <c r="L8629" s="16">
        <v>0</v>
      </c>
      <c r="M8629" s="2">
        <v>2.1739130434780001</v>
      </c>
      <c r="N8629" s="48">
        <v>0</v>
      </c>
    </row>
    <row r="8630" spans="2:14" x14ac:dyDescent="0.2">
      <c r="E8630" s="4" t="s">
        <v>88</v>
      </c>
      <c r="F8630" s="5"/>
      <c r="G8630" s="6">
        <v>23</v>
      </c>
      <c r="H8630" s="8">
        <v>23</v>
      </c>
      <c r="I8630" s="1">
        <v>0</v>
      </c>
      <c r="J8630" s="1">
        <v>0</v>
      </c>
      <c r="K8630" s="1">
        <v>1</v>
      </c>
      <c r="L8630" s="1">
        <v>0</v>
      </c>
      <c r="M8630" s="1">
        <v>0</v>
      </c>
      <c r="N8630" s="9">
        <v>0</v>
      </c>
    </row>
    <row r="8631" spans="2:14" x14ac:dyDescent="0.2">
      <c r="E8631" s="11"/>
      <c r="F8631" s="10"/>
      <c r="G8631" s="7">
        <v>100</v>
      </c>
      <c r="H8631" s="75">
        <v>100</v>
      </c>
      <c r="I8631" s="16">
        <v>0</v>
      </c>
      <c r="J8631" s="16">
        <v>0</v>
      </c>
      <c r="K8631" s="50">
        <v>4.3478260869570002</v>
      </c>
      <c r="L8631" s="16">
        <v>0</v>
      </c>
      <c r="M8631" s="16">
        <v>0</v>
      </c>
      <c r="N8631" s="48">
        <v>0</v>
      </c>
    </row>
    <row r="8632" spans="2:14" x14ac:dyDescent="0.2">
      <c r="E8632" s="4" t="s">
        <v>89</v>
      </c>
      <c r="F8632" s="5"/>
      <c r="G8632" s="6">
        <v>37</v>
      </c>
      <c r="H8632" s="8">
        <v>34</v>
      </c>
      <c r="I8632" s="1">
        <v>0</v>
      </c>
      <c r="J8632" s="1">
        <v>0</v>
      </c>
      <c r="K8632" s="1">
        <v>7</v>
      </c>
      <c r="L8632" s="1">
        <v>0</v>
      </c>
      <c r="M8632" s="1">
        <v>0</v>
      </c>
      <c r="N8632" s="9">
        <v>1</v>
      </c>
    </row>
    <row r="8633" spans="2:14" x14ac:dyDescent="0.2">
      <c r="E8633" s="11"/>
      <c r="F8633" s="10"/>
      <c r="G8633" s="7">
        <v>100</v>
      </c>
      <c r="H8633" s="18">
        <v>91.891891891892001</v>
      </c>
      <c r="I8633" s="16">
        <v>0</v>
      </c>
      <c r="J8633" s="16">
        <v>0</v>
      </c>
      <c r="K8633" s="30">
        <v>18.918918918919001</v>
      </c>
      <c r="L8633" s="16">
        <v>0</v>
      </c>
      <c r="M8633" s="16">
        <v>0</v>
      </c>
      <c r="N8633" s="15">
        <v>2.7027027027030002</v>
      </c>
    </row>
    <row r="8634" spans="2:14" x14ac:dyDescent="0.2">
      <c r="E8634" s="4" t="s">
        <v>90</v>
      </c>
      <c r="F8634" s="5"/>
      <c r="G8634" s="6">
        <v>28</v>
      </c>
      <c r="H8634" s="8">
        <v>26</v>
      </c>
      <c r="I8634" s="1">
        <v>1</v>
      </c>
      <c r="J8634" s="1">
        <v>0</v>
      </c>
      <c r="K8634" s="1">
        <v>3</v>
      </c>
      <c r="L8634" s="1">
        <v>1</v>
      </c>
      <c r="M8634" s="1">
        <v>0</v>
      </c>
      <c r="N8634" s="9">
        <v>1</v>
      </c>
    </row>
    <row r="8635" spans="2:14" x14ac:dyDescent="0.2">
      <c r="E8635" s="11"/>
      <c r="F8635" s="10"/>
      <c r="G8635" s="7">
        <v>100</v>
      </c>
      <c r="H8635" s="18">
        <v>92.857142857143003</v>
      </c>
      <c r="I8635" s="2">
        <v>3.5714285714290002</v>
      </c>
      <c r="J8635" s="16">
        <v>0</v>
      </c>
      <c r="K8635" s="50">
        <v>10.714285714286</v>
      </c>
      <c r="L8635" s="2">
        <v>3.5714285714290002</v>
      </c>
      <c r="M8635" s="16">
        <v>0</v>
      </c>
      <c r="N8635" s="15">
        <v>3.5714285714290002</v>
      </c>
    </row>
    <row r="8636" spans="2:14" x14ac:dyDescent="0.2">
      <c r="E8636" s="4" t="s">
        <v>91</v>
      </c>
      <c r="F8636" s="5"/>
      <c r="G8636" s="6">
        <v>5</v>
      </c>
      <c r="H8636" s="8">
        <v>5</v>
      </c>
      <c r="I8636" s="1">
        <v>0</v>
      </c>
      <c r="J8636" s="1">
        <v>0</v>
      </c>
      <c r="K8636" s="1">
        <v>0</v>
      </c>
      <c r="L8636" s="1">
        <v>0</v>
      </c>
      <c r="M8636" s="1">
        <v>0</v>
      </c>
      <c r="N8636" s="9">
        <v>0</v>
      </c>
    </row>
    <row r="8637" spans="2:14" x14ac:dyDescent="0.2">
      <c r="E8637" s="45"/>
      <c r="F8637" s="51"/>
      <c r="G8637" s="81">
        <v>100</v>
      </c>
      <c r="H8637" s="158">
        <v>100</v>
      </c>
      <c r="I8637" s="62">
        <v>0</v>
      </c>
      <c r="J8637" s="62">
        <v>0</v>
      </c>
      <c r="K8637" s="83">
        <v>0</v>
      </c>
      <c r="L8637" s="62">
        <v>0</v>
      </c>
      <c r="M8637" s="62">
        <v>0</v>
      </c>
      <c r="N8637" s="116">
        <v>0</v>
      </c>
    </row>
    <row r="8639" spans="2:14" x14ac:dyDescent="0.2">
      <c r="B8639" s="40" t="str">
        <f xml:space="preserve"> HYPERLINK("#'目次'!B215", "[209]")</f>
        <v>[209]</v>
      </c>
      <c r="C8639" s="23" t="s">
        <v>340</v>
      </c>
    </row>
    <row r="8640" spans="2:14" x14ac:dyDescent="0.2">
      <c r="C8640" s="186" t="s">
        <v>326</v>
      </c>
    </row>
    <row r="8642" spans="3:14" x14ac:dyDescent="0.2">
      <c r="C8642" s="23" t="s">
        <v>14</v>
      </c>
    </row>
    <row r="8643" spans="3:14" ht="24" x14ac:dyDescent="0.2">
      <c r="D8643" s="195"/>
      <c r="E8643" s="196"/>
      <c r="F8643" s="196"/>
      <c r="G8643" s="37" t="s">
        <v>15</v>
      </c>
      <c r="H8643" s="33" t="s">
        <v>281</v>
      </c>
      <c r="I8643" s="13" t="s">
        <v>282</v>
      </c>
      <c r="J8643" s="13" t="s">
        <v>283</v>
      </c>
      <c r="K8643" s="13" t="s">
        <v>174</v>
      </c>
      <c r="L8643" s="13" t="s">
        <v>327</v>
      </c>
      <c r="M8643" s="13" t="s">
        <v>99</v>
      </c>
      <c r="N8643" s="38" t="s">
        <v>18</v>
      </c>
    </row>
    <row r="8644" spans="3:14" x14ac:dyDescent="0.2">
      <c r="D8644" s="197"/>
      <c r="E8644" s="198"/>
      <c r="F8644" s="198"/>
      <c r="G8644" s="35"/>
      <c r="H8644" s="39"/>
      <c r="I8644" s="14"/>
      <c r="J8644" s="14"/>
      <c r="K8644" s="14"/>
      <c r="L8644" s="14"/>
      <c r="M8644" s="14"/>
      <c r="N8644" s="34"/>
    </row>
    <row r="8645" spans="3:14" x14ac:dyDescent="0.2">
      <c r="D8645" s="78"/>
      <c r="E8645" s="79" t="s">
        <v>15</v>
      </c>
      <c r="F8645" s="66"/>
      <c r="G8645" s="36">
        <v>734</v>
      </c>
      <c r="H8645" s="17">
        <v>544</v>
      </c>
      <c r="I8645" s="17">
        <v>43</v>
      </c>
      <c r="J8645" s="17">
        <v>8</v>
      </c>
      <c r="K8645" s="17">
        <v>176</v>
      </c>
      <c r="L8645" s="17">
        <v>16</v>
      </c>
      <c r="M8645" s="17">
        <v>6</v>
      </c>
      <c r="N8645" s="47">
        <v>56</v>
      </c>
    </row>
    <row r="8646" spans="3:14" x14ac:dyDescent="0.2">
      <c r="D8646" s="45"/>
      <c r="E8646" s="51"/>
      <c r="F8646" s="67"/>
      <c r="G8646" s="7">
        <v>100</v>
      </c>
      <c r="H8646" s="2">
        <v>74.114441416893996</v>
      </c>
      <c r="I8646" s="2">
        <v>5.8583106267030001</v>
      </c>
      <c r="J8646" s="2">
        <v>1.0899182561309999</v>
      </c>
      <c r="K8646" s="2">
        <v>23.978201634876999</v>
      </c>
      <c r="L8646" s="2">
        <v>2.1798365122619998</v>
      </c>
      <c r="M8646" s="2">
        <v>0.81743869209800002</v>
      </c>
      <c r="N8646" s="15">
        <v>7.6294277929160002</v>
      </c>
    </row>
    <row r="8647" spans="3:14" x14ac:dyDescent="0.2">
      <c r="D8647" s="199" t="s">
        <v>19</v>
      </c>
      <c r="E8647" s="22" t="s">
        <v>20</v>
      </c>
      <c r="F8647" s="21"/>
      <c r="G8647" s="19">
        <v>77</v>
      </c>
      <c r="H8647" s="27">
        <v>60</v>
      </c>
      <c r="I8647" s="3">
        <v>8</v>
      </c>
      <c r="J8647" s="3">
        <v>0</v>
      </c>
      <c r="K8647" s="3">
        <v>10</v>
      </c>
      <c r="L8647" s="3">
        <v>3</v>
      </c>
      <c r="M8647" s="3">
        <v>1</v>
      </c>
      <c r="N8647" s="26">
        <v>7</v>
      </c>
    </row>
    <row r="8648" spans="3:14" x14ac:dyDescent="0.2">
      <c r="D8648" s="200"/>
      <c r="E8648" s="11"/>
      <c r="F8648" s="10"/>
      <c r="G8648" s="7">
        <v>100</v>
      </c>
      <c r="H8648" s="18">
        <v>77.922077922078003</v>
      </c>
      <c r="I8648" s="2">
        <v>10.38961038961</v>
      </c>
      <c r="J8648" s="16">
        <v>0</v>
      </c>
      <c r="K8648" s="50">
        <v>12.987012987012999</v>
      </c>
      <c r="L8648" s="2">
        <v>3.896103896104</v>
      </c>
      <c r="M8648" s="2">
        <v>1.298701298701</v>
      </c>
      <c r="N8648" s="15">
        <v>9.0909090909089993</v>
      </c>
    </row>
    <row r="8649" spans="3:14" x14ac:dyDescent="0.2">
      <c r="D8649" s="200"/>
      <c r="E8649" s="4" t="s">
        <v>21</v>
      </c>
      <c r="F8649" s="5"/>
      <c r="G8649" s="6">
        <v>289</v>
      </c>
      <c r="H8649" s="8">
        <v>187</v>
      </c>
      <c r="I8649" s="1">
        <v>11</v>
      </c>
      <c r="J8649" s="1">
        <v>2</v>
      </c>
      <c r="K8649" s="1">
        <v>122</v>
      </c>
      <c r="L8649" s="1">
        <v>6</v>
      </c>
      <c r="M8649" s="1">
        <v>2</v>
      </c>
      <c r="N8649" s="9">
        <v>18</v>
      </c>
    </row>
    <row r="8650" spans="3:14" x14ac:dyDescent="0.2">
      <c r="D8650" s="200"/>
      <c r="E8650" s="11"/>
      <c r="F8650" s="10"/>
      <c r="G8650" s="7">
        <v>100</v>
      </c>
      <c r="H8650" s="72">
        <v>64.705882352941003</v>
      </c>
      <c r="I8650" s="2">
        <v>3.806228373702</v>
      </c>
      <c r="J8650" s="2">
        <v>0.69204152249100004</v>
      </c>
      <c r="K8650" s="41">
        <v>42.214532871971997</v>
      </c>
      <c r="L8650" s="2">
        <v>2.0761245674739999</v>
      </c>
      <c r="M8650" s="2">
        <v>0.69204152249100004</v>
      </c>
      <c r="N8650" s="15">
        <v>6.2283737024220001</v>
      </c>
    </row>
    <row r="8651" spans="3:14" x14ac:dyDescent="0.2">
      <c r="D8651" s="200"/>
      <c r="E8651" s="4" t="s">
        <v>22</v>
      </c>
      <c r="F8651" s="5"/>
      <c r="G8651" s="6">
        <v>109</v>
      </c>
      <c r="H8651" s="8">
        <v>84</v>
      </c>
      <c r="I8651" s="1">
        <v>8</v>
      </c>
      <c r="J8651" s="1">
        <v>1</v>
      </c>
      <c r="K8651" s="1">
        <v>16</v>
      </c>
      <c r="L8651" s="1">
        <v>4</v>
      </c>
      <c r="M8651" s="1">
        <v>1</v>
      </c>
      <c r="N8651" s="9">
        <v>10</v>
      </c>
    </row>
    <row r="8652" spans="3:14" x14ac:dyDescent="0.2">
      <c r="D8652" s="200"/>
      <c r="E8652" s="11"/>
      <c r="F8652" s="10"/>
      <c r="G8652" s="7">
        <v>100</v>
      </c>
      <c r="H8652" s="18">
        <v>77.064220183486</v>
      </c>
      <c r="I8652" s="2">
        <v>7.339449541284</v>
      </c>
      <c r="J8652" s="2">
        <v>0.91743119266100004</v>
      </c>
      <c r="K8652" s="30">
        <v>14.678899082569</v>
      </c>
      <c r="L8652" s="2">
        <v>3.669724770642</v>
      </c>
      <c r="M8652" s="2">
        <v>0.91743119266100004</v>
      </c>
      <c r="N8652" s="15">
        <v>9.1743119266060003</v>
      </c>
    </row>
    <row r="8653" spans="3:14" x14ac:dyDescent="0.2">
      <c r="D8653" s="200"/>
      <c r="E8653" s="4" t="s">
        <v>23</v>
      </c>
      <c r="F8653" s="5"/>
      <c r="G8653" s="6">
        <v>120</v>
      </c>
      <c r="H8653" s="8">
        <v>99</v>
      </c>
      <c r="I8653" s="1">
        <v>10</v>
      </c>
      <c r="J8653" s="1">
        <v>4</v>
      </c>
      <c r="K8653" s="1">
        <v>15</v>
      </c>
      <c r="L8653" s="1">
        <v>1</v>
      </c>
      <c r="M8653" s="1">
        <v>1</v>
      </c>
      <c r="N8653" s="9">
        <v>7</v>
      </c>
    </row>
    <row r="8654" spans="3:14" x14ac:dyDescent="0.2">
      <c r="D8654" s="200"/>
      <c r="E8654" s="11"/>
      <c r="F8654" s="10"/>
      <c r="G8654" s="7">
        <v>100</v>
      </c>
      <c r="H8654" s="70">
        <v>82.5</v>
      </c>
      <c r="I8654" s="2">
        <v>8.333333333333</v>
      </c>
      <c r="J8654" s="2">
        <v>3.333333333333</v>
      </c>
      <c r="K8654" s="50">
        <v>12.5</v>
      </c>
      <c r="L8654" s="2">
        <v>0.83333333333299997</v>
      </c>
      <c r="M8654" s="2">
        <v>0.83333333333299997</v>
      </c>
      <c r="N8654" s="15">
        <v>5.833333333333</v>
      </c>
    </row>
    <row r="8655" spans="3:14" x14ac:dyDescent="0.2">
      <c r="D8655" s="200"/>
      <c r="E8655" s="4" t="s">
        <v>24</v>
      </c>
      <c r="F8655" s="5"/>
      <c r="G8655" s="6">
        <v>139</v>
      </c>
      <c r="H8655" s="8">
        <v>114</v>
      </c>
      <c r="I8655" s="1">
        <v>6</v>
      </c>
      <c r="J8655" s="1">
        <v>1</v>
      </c>
      <c r="K8655" s="1">
        <v>13</v>
      </c>
      <c r="L8655" s="1">
        <v>2</v>
      </c>
      <c r="M8655" s="1">
        <v>1</v>
      </c>
      <c r="N8655" s="9">
        <v>14</v>
      </c>
    </row>
    <row r="8656" spans="3:14" x14ac:dyDescent="0.2">
      <c r="D8656" s="200"/>
      <c r="E8656" s="11"/>
      <c r="F8656" s="10"/>
      <c r="G8656" s="7">
        <v>100</v>
      </c>
      <c r="H8656" s="70">
        <v>82.014388489208997</v>
      </c>
      <c r="I8656" s="2">
        <v>4.3165467625899998</v>
      </c>
      <c r="J8656" s="2">
        <v>0.71942446043200003</v>
      </c>
      <c r="K8656" s="50">
        <v>9.3525179856119998</v>
      </c>
      <c r="L8656" s="2">
        <v>1.438848920863</v>
      </c>
      <c r="M8656" s="2">
        <v>0.71942446043200003</v>
      </c>
      <c r="N8656" s="15">
        <v>10.071942446043</v>
      </c>
    </row>
    <row r="8657" spans="4:14" x14ac:dyDescent="0.2">
      <c r="D8657" s="199" t="s">
        <v>25</v>
      </c>
      <c r="E8657" s="22" t="s">
        <v>26</v>
      </c>
      <c r="F8657" s="21"/>
      <c r="G8657" s="19">
        <v>243</v>
      </c>
      <c r="H8657" s="27">
        <v>182</v>
      </c>
      <c r="I8657" s="3">
        <v>16</v>
      </c>
      <c r="J8657" s="3">
        <v>2</v>
      </c>
      <c r="K8657" s="3">
        <v>70</v>
      </c>
      <c r="L8657" s="3">
        <v>6</v>
      </c>
      <c r="M8657" s="3">
        <v>2</v>
      </c>
      <c r="N8657" s="26">
        <v>9</v>
      </c>
    </row>
    <row r="8658" spans="4:14" x14ac:dyDescent="0.2">
      <c r="D8658" s="200"/>
      <c r="E8658" s="11"/>
      <c r="F8658" s="10"/>
      <c r="G8658" s="7">
        <v>100</v>
      </c>
      <c r="H8658" s="18">
        <v>74.897119341563993</v>
      </c>
      <c r="I8658" s="2">
        <v>6.5843621399180003</v>
      </c>
      <c r="J8658" s="2">
        <v>0.82304526748999995</v>
      </c>
      <c r="K8658" s="2">
        <v>28.806584362140001</v>
      </c>
      <c r="L8658" s="2">
        <v>2.4691358024690002</v>
      </c>
      <c r="M8658" s="2">
        <v>0.82304526748999995</v>
      </c>
      <c r="N8658" s="15">
        <v>3.7037037037039999</v>
      </c>
    </row>
    <row r="8659" spans="4:14" x14ac:dyDescent="0.2">
      <c r="D8659" s="200"/>
      <c r="E8659" s="4" t="s">
        <v>27</v>
      </c>
      <c r="F8659" s="5"/>
      <c r="G8659" s="6">
        <v>234</v>
      </c>
      <c r="H8659" s="8">
        <v>171</v>
      </c>
      <c r="I8659" s="1">
        <v>11</v>
      </c>
      <c r="J8659" s="1">
        <v>1</v>
      </c>
      <c r="K8659" s="1">
        <v>60</v>
      </c>
      <c r="L8659" s="1">
        <v>5</v>
      </c>
      <c r="M8659" s="1">
        <v>2</v>
      </c>
      <c r="N8659" s="9">
        <v>17</v>
      </c>
    </row>
    <row r="8660" spans="4:14" x14ac:dyDescent="0.2">
      <c r="D8660" s="200"/>
      <c r="E8660" s="11"/>
      <c r="F8660" s="10"/>
      <c r="G8660" s="7">
        <v>100</v>
      </c>
      <c r="H8660" s="18">
        <v>73.076923076922995</v>
      </c>
      <c r="I8660" s="2">
        <v>4.7008547008550003</v>
      </c>
      <c r="J8660" s="2">
        <v>0.42735042735000001</v>
      </c>
      <c r="K8660" s="2">
        <v>25.641025641026001</v>
      </c>
      <c r="L8660" s="2">
        <v>2.1367521367519999</v>
      </c>
      <c r="M8660" s="2">
        <v>0.85470085470099999</v>
      </c>
      <c r="N8660" s="15">
        <v>7.2649572649570002</v>
      </c>
    </row>
    <row r="8661" spans="4:14" x14ac:dyDescent="0.2">
      <c r="D8661" s="200"/>
      <c r="E8661" s="4" t="s">
        <v>28</v>
      </c>
      <c r="F8661" s="5"/>
      <c r="G8661" s="6">
        <v>208</v>
      </c>
      <c r="H8661" s="8">
        <v>149</v>
      </c>
      <c r="I8661" s="1">
        <v>15</v>
      </c>
      <c r="J8661" s="1">
        <v>5</v>
      </c>
      <c r="K8661" s="1">
        <v>35</v>
      </c>
      <c r="L8661" s="1">
        <v>5</v>
      </c>
      <c r="M8661" s="1">
        <v>2</v>
      </c>
      <c r="N8661" s="9">
        <v>29</v>
      </c>
    </row>
    <row r="8662" spans="4:14" x14ac:dyDescent="0.2">
      <c r="D8662" s="200"/>
      <c r="E8662" s="11"/>
      <c r="F8662" s="10"/>
      <c r="G8662" s="7">
        <v>100</v>
      </c>
      <c r="H8662" s="18">
        <v>71.634615384615003</v>
      </c>
      <c r="I8662" s="2">
        <v>7.2115384615379998</v>
      </c>
      <c r="J8662" s="2">
        <v>2.4038461538460001</v>
      </c>
      <c r="K8662" s="30">
        <v>16.826923076922998</v>
      </c>
      <c r="L8662" s="2">
        <v>2.4038461538460001</v>
      </c>
      <c r="M8662" s="2">
        <v>0.96153846153800004</v>
      </c>
      <c r="N8662" s="85">
        <v>13.942307692308001</v>
      </c>
    </row>
    <row r="8663" spans="4:14" x14ac:dyDescent="0.2">
      <c r="D8663" s="200"/>
      <c r="E8663" s="4" t="s">
        <v>29</v>
      </c>
      <c r="F8663" s="5"/>
      <c r="G8663" s="6">
        <v>49</v>
      </c>
      <c r="H8663" s="8">
        <v>42</v>
      </c>
      <c r="I8663" s="1">
        <v>1</v>
      </c>
      <c r="J8663" s="1">
        <v>0</v>
      </c>
      <c r="K8663" s="1">
        <v>11</v>
      </c>
      <c r="L8663" s="1">
        <v>0</v>
      </c>
      <c r="M8663" s="1">
        <v>0</v>
      </c>
      <c r="N8663" s="9">
        <v>1</v>
      </c>
    </row>
    <row r="8664" spans="4:14" x14ac:dyDescent="0.2">
      <c r="D8664" s="200"/>
      <c r="E8664" s="11"/>
      <c r="F8664" s="10"/>
      <c r="G8664" s="7">
        <v>100</v>
      </c>
      <c r="H8664" s="75">
        <v>85.714285714286007</v>
      </c>
      <c r="I8664" s="2">
        <v>2.040816326531</v>
      </c>
      <c r="J8664" s="16">
        <v>0</v>
      </c>
      <c r="K8664" s="2">
        <v>22.448979591836999</v>
      </c>
      <c r="L8664" s="16">
        <v>0</v>
      </c>
      <c r="M8664" s="16">
        <v>0</v>
      </c>
      <c r="N8664" s="95">
        <v>2.040816326531</v>
      </c>
    </row>
    <row r="8665" spans="4:14" x14ac:dyDescent="0.2">
      <c r="D8665" s="199" t="s">
        <v>30</v>
      </c>
      <c r="E8665" s="22" t="s">
        <v>31</v>
      </c>
      <c r="F8665" s="21"/>
      <c r="G8665" s="19">
        <v>348</v>
      </c>
      <c r="H8665" s="27">
        <v>257</v>
      </c>
      <c r="I8665" s="3">
        <v>19</v>
      </c>
      <c r="J8665" s="3">
        <v>4</v>
      </c>
      <c r="K8665" s="3">
        <v>85</v>
      </c>
      <c r="L8665" s="3">
        <v>8</v>
      </c>
      <c r="M8665" s="3">
        <v>0</v>
      </c>
      <c r="N8665" s="26">
        <v>29</v>
      </c>
    </row>
    <row r="8666" spans="4:14" x14ac:dyDescent="0.2">
      <c r="D8666" s="200"/>
      <c r="E8666" s="11"/>
      <c r="F8666" s="10"/>
      <c r="G8666" s="7">
        <v>100</v>
      </c>
      <c r="H8666" s="18">
        <v>73.850574712644004</v>
      </c>
      <c r="I8666" s="2">
        <v>5.4597701149429998</v>
      </c>
      <c r="J8666" s="2">
        <v>1.149425287356</v>
      </c>
      <c r="K8666" s="2">
        <v>24.425287356321999</v>
      </c>
      <c r="L8666" s="2">
        <v>2.2988505747130001</v>
      </c>
      <c r="M8666" s="16">
        <v>0</v>
      </c>
      <c r="N8666" s="15">
        <v>8.333333333333</v>
      </c>
    </row>
    <row r="8667" spans="4:14" x14ac:dyDescent="0.2">
      <c r="D8667" s="200"/>
      <c r="E8667" s="4" t="s">
        <v>32</v>
      </c>
      <c r="F8667" s="5"/>
      <c r="G8667" s="6">
        <v>386</v>
      </c>
      <c r="H8667" s="8">
        <v>287</v>
      </c>
      <c r="I8667" s="1">
        <v>24</v>
      </c>
      <c r="J8667" s="1">
        <v>4</v>
      </c>
      <c r="K8667" s="1">
        <v>91</v>
      </c>
      <c r="L8667" s="1">
        <v>8</v>
      </c>
      <c r="M8667" s="1">
        <v>6</v>
      </c>
      <c r="N8667" s="9">
        <v>27</v>
      </c>
    </row>
    <row r="8668" spans="4:14" x14ac:dyDescent="0.2">
      <c r="D8668" s="200"/>
      <c r="E8668" s="11"/>
      <c r="F8668" s="10"/>
      <c r="G8668" s="7">
        <v>100</v>
      </c>
      <c r="H8668" s="18">
        <v>74.352331606218002</v>
      </c>
      <c r="I8668" s="2">
        <v>6.2176165803109997</v>
      </c>
      <c r="J8668" s="2">
        <v>1.0362694300519999</v>
      </c>
      <c r="K8668" s="2">
        <v>23.575129533679</v>
      </c>
      <c r="L8668" s="2">
        <v>2.0725388601039998</v>
      </c>
      <c r="M8668" s="2">
        <v>1.554404145078</v>
      </c>
      <c r="N8668" s="15">
        <v>6.9948186528500003</v>
      </c>
    </row>
    <row r="8669" spans="4:14" x14ac:dyDescent="0.2">
      <c r="D8669" s="199" t="s">
        <v>33</v>
      </c>
      <c r="E8669" s="22" t="s">
        <v>34</v>
      </c>
      <c r="F8669" s="21"/>
      <c r="G8669" s="19">
        <v>19</v>
      </c>
      <c r="H8669" s="27">
        <v>14</v>
      </c>
      <c r="I8669" s="3">
        <v>0</v>
      </c>
      <c r="J8669" s="3">
        <v>1</v>
      </c>
      <c r="K8669" s="3">
        <v>4</v>
      </c>
      <c r="L8669" s="3">
        <v>0</v>
      </c>
      <c r="M8669" s="3">
        <v>0</v>
      </c>
      <c r="N8669" s="26">
        <v>3</v>
      </c>
    </row>
    <row r="8670" spans="4:14" x14ac:dyDescent="0.2">
      <c r="D8670" s="200"/>
      <c r="E8670" s="11"/>
      <c r="F8670" s="10"/>
      <c r="G8670" s="7">
        <v>100</v>
      </c>
      <c r="H8670" s="18">
        <v>73.684210526315994</v>
      </c>
      <c r="I8670" s="49">
        <v>0</v>
      </c>
      <c r="J8670" s="2">
        <v>5.2631578947369997</v>
      </c>
      <c r="K8670" s="2">
        <v>21.052631578947</v>
      </c>
      <c r="L8670" s="16">
        <v>0</v>
      </c>
      <c r="M8670" s="16">
        <v>0</v>
      </c>
      <c r="N8670" s="85">
        <v>15.789473684211</v>
      </c>
    </row>
    <row r="8671" spans="4:14" x14ac:dyDescent="0.2">
      <c r="D8671" s="200"/>
      <c r="E8671" s="4" t="s">
        <v>35</v>
      </c>
      <c r="F8671" s="5"/>
      <c r="G8671" s="6">
        <v>97</v>
      </c>
      <c r="H8671" s="8">
        <v>76</v>
      </c>
      <c r="I8671" s="1">
        <v>4</v>
      </c>
      <c r="J8671" s="1">
        <v>2</v>
      </c>
      <c r="K8671" s="1">
        <v>28</v>
      </c>
      <c r="L8671" s="1">
        <v>5</v>
      </c>
      <c r="M8671" s="1">
        <v>0</v>
      </c>
      <c r="N8671" s="9">
        <v>5</v>
      </c>
    </row>
    <row r="8672" spans="4:14" x14ac:dyDescent="0.2">
      <c r="D8672" s="200"/>
      <c r="E8672" s="11"/>
      <c r="F8672" s="10"/>
      <c r="G8672" s="7">
        <v>100</v>
      </c>
      <c r="H8672" s="18">
        <v>78.350515463918001</v>
      </c>
      <c r="I8672" s="2">
        <v>4.1237113402060004</v>
      </c>
      <c r="J8672" s="2">
        <v>2.0618556701030002</v>
      </c>
      <c r="K8672" s="2">
        <v>28.865979381443001</v>
      </c>
      <c r="L8672" s="2">
        <v>5.1546391752579996</v>
      </c>
      <c r="M8672" s="16">
        <v>0</v>
      </c>
      <c r="N8672" s="15">
        <v>5.1546391752579996</v>
      </c>
    </row>
    <row r="8673" spans="2:14" x14ac:dyDescent="0.2">
      <c r="D8673" s="200"/>
      <c r="E8673" s="4" t="s">
        <v>36</v>
      </c>
      <c r="F8673" s="5"/>
      <c r="G8673" s="6">
        <v>142</v>
      </c>
      <c r="H8673" s="8">
        <v>96</v>
      </c>
      <c r="I8673" s="1">
        <v>14</v>
      </c>
      <c r="J8673" s="1">
        <v>2</v>
      </c>
      <c r="K8673" s="1">
        <v>42</v>
      </c>
      <c r="L8673" s="1">
        <v>4</v>
      </c>
      <c r="M8673" s="1">
        <v>1</v>
      </c>
      <c r="N8673" s="9">
        <v>12</v>
      </c>
    </row>
    <row r="8674" spans="2:14" x14ac:dyDescent="0.2">
      <c r="D8674" s="200"/>
      <c r="E8674" s="11"/>
      <c r="F8674" s="10"/>
      <c r="G8674" s="7">
        <v>100</v>
      </c>
      <c r="H8674" s="72">
        <v>67.605633802816996</v>
      </c>
      <c r="I8674" s="2">
        <v>9.8591549295770005</v>
      </c>
      <c r="J8674" s="2">
        <v>1.4084507042250001</v>
      </c>
      <c r="K8674" s="25">
        <v>29.577464788732001</v>
      </c>
      <c r="L8674" s="2">
        <v>2.8169014084509998</v>
      </c>
      <c r="M8674" s="2">
        <v>0.70422535211299997</v>
      </c>
      <c r="N8674" s="15">
        <v>8.4507042253520002</v>
      </c>
    </row>
    <row r="8675" spans="2:14" x14ac:dyDescent="0.2">
      <c r="D8675" s="200"/>
      <c r="E8675" s="4" t="s">
        <v>37</v>
      </c>
      <c r="F8675" s="5"/>
      <c r="G8675" s="6">
        <v>164</v>
      </c>
      <c r="H8675" s="8">
        <v>122</v>
      </c>
      <c r="I8675" s="1">
        <v>7</v>
      </c>
      <c r="J8675" s="1">
        <v>2</v>
      </c>
      <c r="K8675" s="1">
        <v>40</v>
      </c>
      <c r="L8675" s="1">
        <v>2</v>
      </c>
      <c r="M8675" s="1">
        <v>3</v>
      </c>
      <c r="N8675" s="9">
        <v>10</v>
      </c>
    </row>
    <row r="8676" spans="2:14" x14ac:dyDescent="0.2">
      <c r="D8676" s="200"/>
      <c r="E8676" s="11"/>
      <c r="F8676" s="10"/>
      <c r="G8676" s="7">
        <v>100</v>
      </c>
      <c r="H8676" s="18">
        <v>74.390243902438996</v>
      </c>
      <c r="I8676" s="2">
        <v>4.268292682927</v>
      </c>
      <c r="J8676" s="2">
        <v>1.219512195122</v>
      </c>
      <c r="K8676" s="2">
        <v>24.390243902439</v>
      </c>
      <c r="L8676" s="2">
        <v>1.219512195122</v>
      </c>
      <c r="M8676" s="2">
        <v>1.829268292683</v>
      </c>
      <c r="N8676" s="15">
        <v>6.0975609756100004</v>
      </c>
    </row>
    <row r="8677" spans="2:14" x14ac:dyDescent="0.2">
      <c r="D8677" s="200"/>
      <c r="E8677" s="4" t="s">
        <v>38</v>
      </c>
      <c r="F8677" s="5"/>
      <c r="G8677" s="6">
        <v>129</v>
      </c>
      <c r="H8677" s="8">
        <v>98</v>
      </c>
      <c r="I8677" s="1">
        <v>6</v>
      </c>
      <c r="J8677" s="1">
        <v>1</v>
      </c>
      <c r="K8677" s="1">
        <v>32</v>
      </c>
      <c r="L8677" s="1">
        <v>3</v>
      </c>
      <c r="M8677" s="1">
        <v>1</v>
      </c>
      <c r="N8677" s="9">
        <v>10</v>
      </c>
    </row>
    <row r="8678" spans="2:14" x14ac:dyDescent="0.2">
      <c r="D8678" s="200"/>
      <c r="E8678" s="11"/>
      <c r="F8678" s="10"/>
      <c r="G8678" s="7">
        <v>100</v>
      </c>
      <c r="H8678" s="18">
        <v>75.968992248061994</v>
      </c>
      <c r="I8678" s="2">
        <v>4.6511627906979998</v>
      </c>
      <c r="J8678" s="2">
        <v>0.77519379845000003</v>
      </c>
      <c r="K8678" s="2">
        <v>24.806201550388</v>
      </c>
      <c r="L8678" s="2">
        <v>2.3255813953489999</v>
      </c>
      <c r="M8678" s="2">
        <v>0.77519379845000003</v>
      </c>
      <c r="N8678" s="15">
        <v>7.7519379844960001</v>
      </c>
    </row>
    <row r="8679" spans="2:14" x14ac:dyDescent="0.2">
      <c r="D8679" s="200"/>
      <c r="E8679" s="4" t="s">
        <v>39</v>
      </c>
      <c r="F8679" s="5"/>
      <c r="G8679" s="6">
        <v>127</v>
      </c>
      <c r="H8679" s="8">
        <v>96</v>
      </c>
      <c r="I8679" s="1">
        <v>10</v>
      </c>
      <c r="J8679" s="1">
        <v>0</v>
      </c>
      <c r="K8679" s="1">
        <v>25</v>
      </c>
      <c r="L8679" s="1">
        <v>2</v>
      </c>
      <c r="M8679" s="1">
        <v>1</v>
      </c>
      <c r="N8679" s="9">
        <v>8</v>
      </c>
    </row>
    <row r="8680" spans="2:14" x14ac:dyDescent="0.2">
      <c r="D8680" s="200"/>
      <c r="E8680" s="11"/>
      <c r="F8680" s="10"/>
      <c r="G8680" s="7">
        <v>100</v>
      </c>
      <c r="H8680" s="18">
        <v>75.590551181102001</v>
      </c>
      <c r="I8680" s="2">
        <v>7.8740157480309998</v>
      </c>
      <c r="J8680" s="16">
        <v>0</v>
      </c>
      <c r="K8680" s="2">
        <v>19.685039370079</v>
      </c>
      <c r="L8680" s="2">
        <v>1.574803149606</v>
      </c>
      <c r="M8680" s="2">
        <v>0.78740157480299999</v>
      </c>
      <c r="N8680" s="15">
        <v>6.299212598425</v>
      </c>
    </row>
    <row r="8681" spans="2:14" x14ac:dyDescent="0.2">
      <c r="D8681" s="200"/>
      <c r="E8681" s="4" t="s">
        <v>40</v>
      </c>
      <c r="F8681" s="5"/>
      <c r="G8681" s="6">
        <v>56</v>
      </c>
      <c r="H8681" s="8">
        <v>42</v>
      </c>
      <c r="I8681" s="1">
        <v>2</v>
      </c>
      <c r="J8681" s="1">
        <v>0</v>
      </c>
      <c r="K8681" s="1">
        <v>5</v>
      </c>
      <c r="L8681" s="1">
        <v>0</v>
      </c>
      <c r="M8681" s="1">
        <v>0</v>
      </c>
      <c r="N8681" s="9">
        <v>8</v>
      </c>
    </row>
    <row r="8682" spans="2:14" x14ac:dyDescent="0.2">
      <c r="D8682" s="201"/>
      <c r="E8682" s="45"/>
      <c r="F8682" s="51"/>
      <c r="G8682" s="81">
        <v>100</v>
      </c>
      <c r="H8682" s="115">
        <v>75</v>
      </c>
      <c r="I8682" s="64">
        <v>3.5714285714290002</v>
      </c>
      <c r="J8682" s="62">
        <v>0</v>
      </c>
      <c r="K8682" s="108">
        <v>8.9285714285710007</v>
      </c>
      <c r="L8682" s="62">
        <v>0</v>
      </c>
      <c r="M8682" s="62">
        <v>0</v>
      </c>
      <c r="N8682" s="154">
        <v>14.285714285714</v>
      </c>
    </row>
    <row r="8684" spans="2:14" x14ac:dyDescent="0.2">
      <c r="B8684" s="40" t="str">
        <f xml:space="preserve"> HYPERLINK("#'目次'!B216", "[210]")</f>
        <v>[210]</v>
      </c>
      <c r="C8684" s="23" t="s">
        <v>340</v>
      </c>
    </row>
    <row r="8685" spans="2:14" x14ac:dyDescent="0.2">
      <c r="C8685" s="186" t="s">
        <v>326</v>
      </c>
    </row>
    <row r="8687" spans="2:14" x14ac:dyDescent="0.2">
      <c r="C8687" s="23" t="s">
        <v>48</v>
      </c>
    </row>
    <row r="8688" spans="2:14" ht="24" x14ac:dyDescent="0.2">
      <c r="D8688" s="195"/>
      <c r="E8688" s="196"/>
      <c r="F8688" s="196"/>
      <c r="G8688" s="37" t="s">
        <v>15</v>
      </c>
      <c r="H8688" s="33" t="s">
        <v>281</v>
      </c>
      <c r="I8688" s="13" t="s">
        <v>282</v>
      </c>
      <c r="J8688" s="13" t="s">
        <v>283</v>
      </c>
      <c r="K8688" s="13" t="s">
        <v>174</v>
      </c>
      <c r="L8688" s="13" t="s">
        <v>327</v>
      </c>
      <c r="M8688" s="13" t="s">
        <v>99</v>
      </c>
      <c r="N8688" s="38" t="s">
        <v>18</v>
      </c>
    </row>
    <row r="8689" spans="4:14" x14ac:dyDescent="0.2">
      <c r="D8689" s="197"/>
      <c r="E8689" s="198"/>
      <c r="F8689" s="198"/>
      <c r="G8689" s="35"/>
      <c r="H8689" s="39"/>
      <c r="I8689" s="14"/>
      <c r="J8689" s="14"/>
      <c r="K8689" s="14"/>
      <c r="L8689" s="14"/>
      <c r="M8689" s="14"/>
      <c r="N8689" s="34"/>
    </row>
    <row r="8690" spans="4:14" x14ac:dyDescent="0.2">
      <c r="D8690" s="78"/>
      <c r="E8690" s="79" t="s">
        <v>15</v>
      </c>
      <c r="F8690" s="66"/>
      <c r="G8690" s="36">
        <v>734</v>
      </c>
      <c r="H8690" s="17">
        <v>544</v>
      </c>
      <c r="I8690" s="17">
        <v>43</v>
      </c>
      <c r="J8690" s="17">
        <v>8</v>
      </c>
      <c r="K8690" s="17">
        <v>176</v>
      </c>
      <c r="L8690" s="17">
        <v>16</v>
      </c>
      <c r="M8690" s="17">
        <v>6</v>
      </c>
      <c r="N8690" s="47">
        <v>56</v>
      </c>
    </row>
    <row r="8691" spans="4:14" x14ac:dyDescent="0.2">
      <c r="D8691" s="45"/>
      <c r="E8691" s="51"/>
      <c r="F8691" s="67"/>
      <c r="G8691" s="7">
        <v>100</v>
      </c>
      <c r="H8691" s="2">
        <v>74.114441416893996</v>
      </c>
      <c r="I8691" s="2">
        <v>5.8583106267030001</v>
      </c>
      <c r="J8691" s="2">
        <v>1.0899182561309999</v>
      </c>
      <c r="K8691" s="2">
        <v>23.978201634876999</v>
      </c>
      <c r="L8691" s="2">
        <v>2.1798365122619998</v>
      </c>
      <c r="M8691" s="2">
        <v>0.81743869209800002</v>
      </c>
      <c r="N8691" s="15">
        <v>7.6294277929160002</v>
      </c>
    </row>
    <row r="8692" spans="4:14" x14ac:dyDescent="0.2">
      <c r="D8692" s="199" t="s">
        <v>49</v>
      </c>
      <c r="E8692" s="22" t="s">
        <v>50</v>
      </c>
      <c r="F8692" s="21"/>
      <c r="G8692" s="19">
        <v>5</v>
      </c>
      <c r="H8692" s="27">
        <v>4</v>
      </c>
      <c r="I8692" s="3">
        <v>0</v>
      </c>
      <c r="J8692" s="3">
        <v>0</v>
      </c>
      <c r="K8692" s="3">
        <v>2</v>
      </c>
      <c r="L8692" s="3">
        <v>0</v>
      </c>
      <c r="M8692" s="3">
        <v>0</v>
      </c>
      <c r="N8692" s="26">
        <v>0</v>
      </c>
    </row>
    <row r="8693" spans="4:14" x14ac:dyDescent="0.2">
      <c r="D8693" s="200"/>
      <c r="E8693" s="11"/>
      <c r="F8693" s="10"/>
      <c r="G8693" s="7">
        <v>100</v>
      </c>
      <c r="H8693" s="70">
        <v>80</v>
      </c>
      <c r="I8693" s="49">
        <v>0</v>
      </c>
      <c r="J8693" s="16">
        <v>0</v>
      </c>
      <c r="K8693" s="41">
        <v>40</v>
      </c>
      <c r="L8693" s="16">
        <v>0</v>
      </c>
      <c r="M8693" s="16">
        <v>0</v>
      </c>
      <c r="N8693" s="110">
        <v>0</v>
      </c>
    </row>
    <row r="8694" spans="4:14" x14ac:dyDescent="0.2">
      <c r="D8694" s="200"/>
      <c r="E8694" s="4" t="s">
        <v>51</v>
      </c>
      <c r="F8694" s="5"/>
      <c r="G8694" s="6">
        <v>76</v>
      </c>
      <c r="H8694" s="8">
        <v>61</v>
      </c>
      <c r="I8694" s="1">
        <v>2</v>
      </c>
      <c r="J8694" s="1">
        <v>1</v>
      </c>
      <c r="K8694" s="1">
        <v>19</v>
      </c>
      <c r="L8694" s="1">
        <v>1</v>
      </c>
      <c r="M8694" s="1">
        <v>0</v>
      </c>
      <c r="N8694" s="9">
        <v>6</v>
      </c>
    </row>
    <row r="8695" spans="4:14" x14ac:dyDescent="0.2">
      <c r="D8695" s="200"/>
      <c r="E8695" s="11"/>
      <c r="F8695" s="10"/>
      <c r="G8695" s="7">
        <v>100</v>
      </c>
      <c r="H8695" s="70">
        <v>80.263157894737006</v>
      </c>
      <c r="I8695" s="2">
        <v>2.6315789473679998</v>
      </c>
      <c r="J8695" s="2">
        <v>1.3157894736839999</v>
      </c>
      <c r="K8695" s="2">
        <v>25</v>
      </c>
      <c r="L8695" s="2">
        <v>1.3157894736839999</v>
      </c>
      <c r="M8695" s="16">
        <v>0</v>
      </c>
      <c r="N8695" s="15">
        <v>7.8947368421049999</v>
      </c>
    </row>
    <row r="8696" spans="4:14" x14ac:dyDescent="0.2">
      <c r="D8696" s="200"/>
      <c r="E8696" s="4" t="s">
        <v>52</v>
      </c>
      <c r="F8696" s="5"/>
      <c r="G8696" s="6">
        <v>21</v>
      </c>
      <c r="H8696" s="8">
        <v>15</v>
      </c>
      <c r="I8696" s="1">
        <v>1</v>
      </c>
      <c r="J8696" s="1">
        <v>1</v>
      </c>
      <c r="K8696" s="1">
        <v>6</v>
      </c>
      <c r="L8696" s="1">
        <v>1</v>
      </c>
      <c r="M8696" s="1">
        <v>0</v>
      </c>
      <c r="N8696" s="9">
        <v>1</v>
      </c>
    </row>
    <row r="8697" spans="4:14" x14ac:dyDescent="0.2">
      <c r="D8697" s="200"/>
      <c r="E8697" s="11"/>
      <c r="F8697" s="10"/>
      <c r="G8697" s="7">
        <v>100</v>
      </c>
      <c r="H8697" s="18">
        <v>71.428571428571004</v>
      </c>
      <c r="I8697" s="2">
        <v>4.7619047619049999</v>
      </c>
      <c r="J8697" s="2">
        <v>4.7619047619049999</v>
      </c>
      <c r="K8697" s="2">
        <v>28.571428571428999</v>
      </c>
      <c r="L8697" s="2">
        <v>4.7619047619049999</v>
      </c>
      <c r="M8697" s="16">
        <v>0</v>
      </c>
      <c r="N8697" s="15">
        <v>4.7619047619049999</v>
      </c>
    </row>
    <row r="8698" spans="4:14" x14ac:dyDescent="0.2">
      <c r="D8698" s="200"/>
      <c r="E8698" s="4" t="s">
        <v>53</v>
      </c>
      <c r="F8698" s="5"/>
      <c r="G8698" s="6">
        <v>32</v>
      </c>
      <c r="H8698" s="8">
        <v>21</v>
      </c>
      <c r="I8698" s="1">
        <v>3</v>
      </c>
      <c r="J8698" s="1">
        <v>0</v>
      </c>
      <c r="K8698" s="1">
        <v>9</v>
      </c>
      <c r="L8698" s="1">
        <v>3</v>
      </c>
      <c r="M8698" s="1">
        <v>0</v>
      </c>
      <c r="N8698" s="9">
        <v>1</v>
      </c>
    </row>
    <row r="8699" spans="4:14" x14ac:dyDescent="0.2">
      <c r="D8699" s="200"/>
      <c r="E8699" s="11"/>
      <c r="F8699" s="10"/>
      <c r="G8699" s="7">
        <v>100</v>
      </c>
      <c r="H8699" s="72">
        <v>65.625</v>
      </c>
      <c r="I8699" s="2">
        <v>9.375</v>
      </c>
      <c r="J8699" s="16">
        <v>0</v>
      </c>
      <c r="K8699" s="2">
        <v>28.125</v>
      </c>
      <c r="L8699" s="25">
        <v>9.375</v>
      </c>
      <c r="M8699" s="16">
        <v>0</v>
      </c>
      <c r="N8699" s="15">
        <v>3.125</v>
      </c>
    </row>
    <row r="8700" spans="4:14" x14ac:dyDescent="0.2">
      <c r="D8700" s="200"/>
      <c r="E8700" s="4" t="s">
        <v>54</v>
      </c>
      <c r="F8700" s="5"/>
      <c r="G8700" s="6">
        <v>170</v>
      </c>
      <c r="H8700" s="8">
        <v>115</v>
      </c>
      <c r="I8700" s="1">
        <v>9</v>
      </c>
      <c r="J8700" s="1">
        <v>2</v>
      </c>
      <c r="K8700" s="1">
        <v>52</v>
      </c>
      <c r="L8700" s="1">
        <v>3</v>
      </c>
      <c r="M8700" s="1">
        <v>3</v>
      </c>
      <c r="N8700" s="9">
        <v>15</v>
      </c>
    </row>
    <row r="8701" spans="4:14" x14ac:dyDescent="0.2">
      <c r="D8701" s="200"/>
      <c r="E8701" s="11"/>
      <c r="F8701" s="10"/>
      <c r="G8701" s="7">
        <v>100</v>
      </c>
      <c r="H8701" s="72">
        <v>67.647058823528994</v>
      </c>
      <c r="I8701" s="2">
        <v>5.2941176470590001</v>
      </c>
      <c r="J8701" s="2">
        <v>1.1764705882349999</v>
      </c>
      <c r="K8701" s="25">
        <v>30.588235294118</v>
      </c>
      <c r="L8701" s="2">
        <v>1.764705882353</v>
      </c>
      <c r="M8701" s="2">
        <v>1.764705882353</v>
      </c>
      <c r="N8701" s="15">
        <v>8.8235294117649996</v>
      </c>
    </row>
    <row r="8702" spans="4:14" x14ac:dyDescent="0.2">
      <c r="D8702" s="200"/>
      <c r="E8702" s="4" t="s">
        <v>55</v>
      </c>
      <c r="F8702" s="5"/>
      <c r="G8702" s="6">
        <v>79</v>
      </c>
      <c r="H8702" s="8">
        <v>59</v>
      </c>
      <c r="I8702" s="1">
        <v>6</v>
      </c>
      <c r="J8702" s="1">
        <v>0</v>
      </c>
      <c r="K8702" s="1">
        <v>13</v>
      </c>
      <c r="L8702" s="1">
        <v>2</v>
      </c>
      <c r="M8702" s="1">
        <v>0</v>
      </c>
      <c r="N8702" s="9">
        <v>10</v>
      </c>
    </row>
    <row r="8703" spans="4:14" x14ac:dyDescent="0.2">
      <c r="D8703" s="200"/>
      <c r="E8703" s="11"/>
      <c r="F8703" s="10"/>
      <c r="G8703" s="7">
        <v>100</v>
      </c>
      <c r="H8703" s="18">
        <v>74.683544303797007</v>
      </c>
      <c r="I8703" s="2">
        <v>7.5949367088609998</v>
      </c>
      <c r="J8703" s="16">
        <v>0</v>
      </c>
      <c r="K8703" s="30">
        <v>16.455696202532</v>
      </c>
      <c r="L8703" s="2">
        <v>2.5316455696200002</v>
      </c>
      <c r="M8703" s="16">
        <v>0</v>
      </c>
      <c r="N8703" s="85">
        <v>12.658227848100999</v>
      </c>
    </row>
    <row r="8704" spans="4:14" x14ac:dyDescent="0.2">
      <c r="D8704" s="200"/>
      <c r="E8704" s="4" t="s">
        <v>56</v>
      </c>
      <c r="F8704" s="5"/>
      <c r="G8704" s="6">
        <v>127</v>
      </c>
      <c r="H8704" s="8">
        <v>96</v>
      </c>
      <c r="I8704" s="1">
        <v>9</v>
      </c>
      <c r="J8704" s="1">
        <v>0</v>
      </c>
      <c r="K8704" s="1">
        <v>27</v>
      </c>
      <c r="L8704" s="1">
        <v>2</v>
      </c>
      <c r="M8704" s="1">
        <v>2</v>
      </c>
      <c r="N8704" s="9">
        <v>9</v>
      </c>
    </row>
    <row r="8705" spans="4:14" x14ac:dyDescent="0.2">
      <c r="D8705" s="200"/>
      <c r="E8705" s="11"/>
      <c r="F8705" s="10"/>
      <c r="G8705" s="7">
        <v>100</v>
      </c>
      <c r="H8705" s="18">
        <v>75.590551181102001</v>
      </c>
      <c r="I8705" s="2">
        <v>7.0866141732279999</v>
      </c>
      <c r="J8705" s="16">
        <v>0</v>
      </c>
      <c r="K8705" s="2">
        <v>21.259842519685002</v>
      </c>
      <c r="L8705" s="2">
        <v>1.574803149606</v>
      </c>
      <c r="M8705" s="2">
        <v>1.574803149606</v>
      </c>
      <c r="N8705" s="15">
        <v>7.0866141732279999</v>
      </c>
    </row>
    <row r="8706" spans="4:14" x14ac:dyDescent="0.2">
      <c r="D8706" s="200"/>
      <c r="E8706" s="4" t="s">
        <v>57</v>
      </c>
      <c r="F8706" s="5"/>
      <c r="G8706" s="6">
        <v>122</v>
      </c>
      <c r="H8706" s="8">
        <v>95</v>
      </c>
      <c r="I8706" s="1">
        <v>8</v>
      </c>
      <c r="J8706" s="1">
        <v>1</v>
      </c>
      <c r="K8706" s="1">
        <v>27</v>
      </c>
      <c r="L8706" s="1">
        <v>1</v>
      </c>
      <c r="M8706" s="1">
        <v>1</v>
      </c>
      <c r="N8706" s="9">
        <v>5</v>
      </c>
    </row>
    <row r="8707" spans="4:14" x14ac:dyDescent="0.2">
      <c r="D8707" s="200"/>
      <c r="E8707" s="11"/>
      <c r="F8707" s="10"/>
      <c r="G8707" s="7">
        <v>100</v>
      </c>
      <c r="H8707" s="18">
        <v>77.868852459015997</v>
      </c>
      <c r="I8707" s="2">
        <v>6.5573770491800003</v>
      </c>
      <c r="J8707" s="2">
        <v>0.81967213114799997</v>
      </c>
      <c r="K8707" s="2">
        <v>22.131147540983999</v>
      </c>
      <c r="L8707" s="2">
        <v>0.81967213114799997</v>
      </c>
      <c r="M8707" s="2">
        <v>0.81967213114799997</v>
      </c>
      <c r="N8707" s="15">
        <v>4.0983606557380003</v>
      </c>
    </row>
    <row r="8708" spans="4:14" x14ac:dyDescent="0.2">
      <c r="D8708" s="200"/>
      <c r="E8708" s="4" t="s">
        <v>58</v>
      </c>
      <c r="F8708" s="5"/>
      <c r="G8708" s="6">
        <v>42</v>
      </c>
      <c r="H8708" s="8">
        <v>29</v>
      </c>
      <c r="I8708" s="1">
        <v>0</v>
      </c>
      <c r="J8708" s="1">
        <v>3</v>
      </c>
      <c r="K8708" s="1">
        <v>13</v>
      </c>
      <c r="L8708" s="1">
        <v>3</v>
      </c>
      <c r="M8708" s="1">
        <v>0</v>
      </c>
      <c r="N8708" s="9">
        <v>4</v>
      </c>
    </row>
    <row r="8709" spans="4:14" x14ac:dyDescent="0.2">
      <c r="D8709" s="200"/>
      <c r="E8709" s="11"/>
      <c r="F8709" s="10"/>
      <c r="G8709" s="7">
        <v>100</v>
      </c>
      <c r="H8709" s="72">
        <v>69.047619047618994</v>
      </c>
      <c r="I8709" s="49">
        <v>0</v>
      </c>
      <c r="J8709" s="25">
        <v>7.1428571428570002</v>
      </c>
      <c r="K8709" s="25">
        <v>30.952380952380999</v>
      </c>
      <c r="L8709" s="2">
        <v>7.1428571428570002</v>
      </c>
      <c r="M8709" s="16">
        <v>0</v>
      </c>
      <c r="N8709" s="15">
        <v>9.5238095238099998</v>
      </c>
    </row>
    <row r="8710" spans="4:14" x14ac:dyDescent="0.2">
      <c r="D8710" s="200"/>
      <c r="E8710" s="4" t="s">
        <v>59</v>
      </c>
      <c r="F8710" s="5"/>
      <c r="G8710" s="6">
        <v>59</v>
      </c>
      <c r="H8710" s="8">
        <v>48</v>
      </c>
      <c r="I8710" s="1">
        <v>5</v>
      </c>
      <c r="J8710" s="1">
        <v>0</v>
      </c>
      <c r="K8710" s="1">
        <v>8</v>
      </c>
      <c r="L8710" s="1">
        <v>0</v>
      </c>
      <c r="M8710" s="1">
        <v>0</v>
      </c>
      <c r="N8710" s="9">
        <v>5</v>
      </c>
    </row>
    <row r="8711" spans="4:14" x14ac:dyDescent="0.2">
      <c r="D8711" s="200"/>
      <c r="E8711" s="11"/>
      <c r="F8711" s="10"/>
      <c r="G8711" s="7">
        <v>100</v>
      </c>
      <c r="H8711" s="70">
        <v>81.355932203389997</v>
      </c>
      <c r="I8711" s="2">
        <v>8.4745762711860007</v>
      </c>
      <c r="J8711" s="16">
        <v>0</v>
      </c>
      <c r="K8711" s="50">
        <v>13.559322033898001</v>
      </c>
      <c r="L8711" s="16">
        <v>0</v>
      </c>
      <c r="M8711" s="16">
        <v>0</v>
      </c>
      <c r="N8711" s="15">
        <v>8.4745762711860007</v>
      </c>
    </row>
    <row r="8712" spans="4:14" x14ac:dyDescent="0.2">
      <c r="D8712" s="199" t="s">
        <v>60</v>
      </c>
      <c r="E8712" s="22" t="s">
        <v>61</v>
      </c>
      <c r="F8712" s="21"/>
      <c r="G8712" s="19">
        <v>94</v>
      </c>
      <c r="H8712" s="27">
        <v>78</v>
      </c>
      <c r="I8712" s="3">
        <v>7</v>
      </c>
      <c r="J8712" s="3">
        <v>1</v>
      </c>
      <c r="K8712" s="3">
        <v>14</v>
      </c>
      <c r="L8712" s="3">
        <v>0</v>
      </c>
      <c r="M8712" s="3">
        <v>0</v>
      </c>
      <c r="N8712" s="26">
        <v>6</v>
      </c>
    </row>
    <row r="8713" spans="4:14" x14ac:dyDescent="0.2">
      <c r="D8713" s="200"/>
      <c r="E8713" s="11"/>
      <c r="F8713" s="10"/>
      <c r="G8713" s="7">
        <v>100</v>
      </c>
      <c r="H8713" s="70">
        <v>82.978723404255007</v>
      </c>
      <c r="I8713" s="2">
        <v>7.4468085106380002</v>
      </c>
      <c r="J8713" s="2">
        <v>1.0638297872339999</v>
      </c>
      <c r="K8713" s="30">
        <v>14.893617021277</v>
      </c>
      <c r="L8713" s="16">
        <v>0</v>
      </c>
      <c r="M8713" s="16">
        <v>0</v>
      </c>
      <c r="N8713" s="15">
        <v>6.3829787234040003</v>
      </c>
    </row>
    <row r="8714" spans="4:14" x14ac:dyDescent="0.2">
      <c r="D8714" s="200"/>
      <c r="E8714" s="4" t="s">
        <v>62</v>
      </c>
      <c r="F8714" s="5"/>
      <c r="G8714" s="6">
        <v>87</v>
      </c>
      <c r="H8714" s="8">
        <v>68</v>
      </c>
      <c r="I8714" s="1">
        <v>7</v>
      </c>
      <c r="J8714" s="1">
        <v>0</v>
      </c>
      <c r="K8714" s="1">
        <v>21</v>
      </c>
      <c r="L8714" s="1">
        <v>2</v>
      </c>
      <c r="M8714" s="1">
        <v>1</v>
      </c>
      <c r="N8714" s="9">
        <v>5</v>
      </c>
    </row>
    <row r="8715" spans="4:14" x14ac:dyDescent="0.2">
      <c r="D8715" s="200"/>
      <c r="E8715" s="11"/>
      <c r="F8715" s="10"/>
      <c r="G8715" s="7">
        <v>100</v>
      </c>
      <c r="H8715" s="18">
        <v>78.160919540229997</v>
      </c>
      <c r="I8715" s="2">
        <v>8.0459770114939992</v>
      </c>
      <c r="J8715" s="16">
        <v>0</v>
      </c>
      <c r="K8715" s="2">
        <v>24.137931034483</v>
      </c>
      <c r="L8715" s="2">
        <v>2.2988505747130001</v>
      </c>
      <c r="M8715" s="2">
        <v>1.149425287356</v>
      </c>
      <c r="N8715" s="15">
        <v>5.7471264367819996</v>
      </c>
    </row>
    <row r="8716" spans="4:14" x14ac:dyDescent="0.2">
      <c r="D8716" s="200"/>
      <c r="E8716" s="4" t="s">
        <v>63</v>
      </c>
      <c r="F8716" s="5"/>
      <c r="G8716" s="6">
        <v>79</v>
      </c>
      <c r="H8716" s="8">
        <v>58</v>
      </c>
      <c r="I8716" s="1">
        <v>5</v>
      </c>
      <c r="J8716" s="1">
        <v>0</v>
      </c>
      <c r="K8716" s="1">
        <v>13</v>
      </c>
      <c r="L8716" s="1">
        <v>0</v>
      </c>
      <c r="M8716" s="1">
        <v>1</v>
      </c>
      <c r="N8716" s="9">
        <v>7</v>
      </c>
    </row>
    <row r="8717" spans="4:14" x14ac:dyDescent="0.2">
      <c r="D8717" s="200"/>
      <c r="E8717" s="11"/>
      <c r="F8717" s="10"/>
      <c r="G8717" s="7">
        <v>100</v>
      </c>
      <c r="H8717" s="18">
        <v>73.417721518986994</v>
      </c>
      <c r="I8717" s="2">
        <v>6.3291139240509997</v>
      </c>
      <c r="J8717" s="16">
        <v>0</v>
      </c>
      <c r="K8717" s="30">
        <v>16.455696202532</v>
      </c>
      <c r="L8717" s="16">
        <v>0</v>
      </c>
      <c r="M8717" s="2">
        <v>1.2658227848100001</v>
      </c>
      <c r="N8717" s="15">
        <v>8.8607594936710008</v>
      </c>
    </row>
    <row r="8718" spans="4:14" x14ac:dyDescent="0.2">
      <c r="D8718" s="200"/>
      <c r="E8718" s="4" t="s">
        <v>64</v>
      </c>
      <c r="F8718" s="5"/>
      <c r="G8718" s="6">
        <v>81</v>
      </c>
      <c r="H8718" s="8">
        <v>65</v>
      </c>
      <c r="I8718" s="1">
        <v>4</v>
      </c>
      <c r="J8718" s="1">
        <v>1</v>
      </c>
      <c r="K8718" s="1">
        <v>14</v>
      </c>
      <c r="L8718" s="1">
        <v>1</v>
      </c>
      <c r="M8718" s="1">
        <v>0</v>
      </c>
      <c r="N8718" s="9">
        <v>7</v>
      </c>
    </row>
    <row r="8719" spans="4:14" x14ac:dyDescent="0.2">
      <c r="D8719" s="200"/>
      <c r="E8719" s="11"/>
      <c r="F8719" s="10"/>
      <c r="G8719" s="7">
        <v>100</v>
      </c>
      <c r="H8719" s="70">
        <v>80.246913580246996</v>
      </c>
      <c r="I8719" s="2">
        <v>4.9382716049380004</v>
      </c>
      <c r="J8719" s="2">
        <v>1.2345679012349999</v>
      </c>
      <c r="K8719" s="30">
        <v>17.283950617283999</v>
      </c>
      <c r="L8719" s="2">
        <v>1.2345679012349999</v>
      </c>
      <c r="M8719" s="16">
        <v>0</v>
      </c>
      <c r="N8719" s="15">
        <v>8.6419753086419995</v>
      </c>
    </row>
    <row r="8720" spans="4:14" x14ac:dyDescent="0.2">
      <c r="D8720" s="200"/>
      <c r="E8720" s="4" t="s">
        <v>65</v>
      </c>
      <c r="F8720" s="5"/>
      <c r="G8720" s="6">
        <v>79</v>
      </c>
      <c r="H8720" s="8">
        <v>54</v>
      </c>
      <c r="I8720" s="1">
        <v>3</v>
      </c>
      <c r="J8720" s="1">
        <v>1</v>
      </c>
      <c r="K8720" s="1">
        <v>22</v>
      </c>
      <c r="L8720" s="1">
        <v>2</v>
      </c>
      <c r="M8720" s="1">
        <v>0</v>
      </c>
      <c r="N8720" s="9">
        <v>9</v>
      </c>
    </row>
    <row r="8721" spans="2:14" x14ac:dyDescent="0.2">
      <c r="D8721" s="200"/>
      <c r="E8721" s="11"/>
      <c r="F8721" s="10"/>
      <c r="G8721" s="7">
        <v>100</v>
      </c>
      <c r="H8721" s="72">
        <v>68.354430379747001</v>
      </c>
      <c r="I8721" s="2">
        <v>3.7974683544299999</v>
      </c>
      <c r="J8721" s="2">
        <v>1.2658227848100001</v>
      </c>
      <c r="K8721" s="2">
        <v>27.848101265823001</v>
      </c>
      <c r="L8721" s="2">
        <v>2.5316455696200002</v>
      </c>
      <c r="M8721" s="16">
        <v>0</v>
      </c>
      <c r="N8721" s="15">
        <v>11.392405063290999</v>
      </c>
    </row>
    <row r="8722" spans="2:14" x14ac:dyDescent="0.2">
      <c r="D8722" s="200"/>
      <c r="E8722" s="4" t="s">
        <v>66</v>
      </c>
      <c r="F8722" s="5"/>
      <c r="G8722" s="6">
        <v>71</v>
      </c>
      <c r="H8722" s="8">
        <v>53</v>
      </c>
      <c r="I8722" s="1">
        <v>2</v>
      </c>
      <c r="J8722" s="1">
        <v>0</v>
      </c>
      <c r="K8722" s="1">
        <v>13</v>
      </c>
      <c r="L8722" s="1">
        <v>1</v>
      </c>
      <c r="M8722" s="1">
        <v>2</v>
      </c>
      <c r="N8722" s="9">
        <v>8</v>
      </c>
    </row>
    <row r="8723" spans="2:14" x14ac:dyDescent="0.2">
      <c r="D8723" s="200"/>
      <c r="E8723" s="11"/>
      <c r="F8723" s="10"/>
      <c r="G8723" s="7">
        <v>100</v>
      </c>
      <c r="H8723" s="18">
        <v>74.647887323944005</v>
      </c>
      <c r="I8723" s="2">
        <v>2.8169014084509998</v>
      </c>
      <c r="J8723" s="16">
        <v>0</v>
      </c>
      <c r="K8723" s="30">
        <v>18.309859154929999</v>
      </c>
      <c r="L8723" s="2">
        <v>1.4084507042250001</v>
      </c>
      <c r="M8723" s="2">
        <v>2.8169014084509998</v>
      </c>
      <c r="N8723" s="15">
        <v>11.267605633803001</v>
      </c>
    </row>
    <row r="8724" spans="2:14" x14ac:dyDescent="0.2">
      <c r="D8724" s="200"/>
      <c r="E8724" s="4" t="s">
        <v>67</v>
      </c>
      <c r="F8724" s="5"/>
      <c r="G8724" s="6">
        <v>108</v>
      </c>
      <c r="H8724" s="8">
        <v>72</v>
      </c>
      <c r="I8724" s="1">
        <v>10</v>
      </c>
      <c r="J8724" s="1">
        <v>2</v>
      </c>
      <c r="K8724" s="1">
        <v>36</v>
      </c>
      <c r="L8724" s="1">
        <v>6</v>
      </c>
      <c r="M8724" s="1">
        <v>0</v>
      </c>
      <c r="N8724" s="9">
        <v>6</v>
      </c>
    </row>
    <row r="8725" spans="2:14" x14ac:dyDescent="0.2">
      <c r="D8725" s="200"/>
      <c r="E8725" s="11"/>
      <c r="F8725" s="10"/>
      <c r="G8725" s="7">
        <v>100</v>
      </c>
      <c r="H8725" s="72">
        <v>66.666666666666998</v>
      </c>
      <c r="I8725" s="2">
        <v>9.2592592592590002</v>
      </c>
      <c r="J8725" s="2">
        <v>1.851851851852</v>
      </c>
      <c r="K8725" s="25">
        <v>33.333333333333002</v>
      </c>
      <c r="L8725" s="2">
        <v>5.5555555555560003</v>
      </c>
      <c r="M8725" s="16">
        <v>0</v>
      </c>
      <c r="N8725" s="15">
        <v>5.5555555555560003</v>
      </c>
    </row>
    <row r="8726" spans="2:14" x14ac:dyDescent="0.2">
      <c r="D8726" s="200"/>
      <c r="E8726" s="4" t="s">
        <v>68</v>
      </c>
      <c r="F8726" s="5"/>
      <c r="G8726" s="6">
        <v>39</v>
      </c>
      <c r="H8726" s="8">
        <v>30</v>
      </c>
      <c r="I8726" s="1">
        <v>1</v>
      </c>
      <c r="J8726" s="1">
        <v>1</v>
      </c>
      <c r="K8726" s="1">
        <v>12</v>
      </c>
      <c r="L8726" s="1">
        <v>0</v>
      </c>
      <c r="M8726" s="1">
        <v>1</v>
      </c>
      <c r="N8726" s="9">
        <v>0</v>
      </c>
    </row>
    <row r="8727" spans="2:14" x14ac:dyDescent="0.2">
      <c r="D8727" s="200"/>
      <c r="E8727" s="11"/>
      <c r="F8727" s="10"/>
      <c r="G8727" s="7">
        <v>100</v>
      </c>
      <c r="H8727" s="18">
        <v>76.923076923077005</v>
      </c>
      <c r="I8727" s="2">
        <v>2.564102564103</v>
      </c>
      <c r="J8727" s="2">
        <v>2.564102564103</v>
      </c>
      <c r="K8727" s="25">
        <v>30.769230769231001</v>
      </c>
      <c r="L8727" s="16">
        <v>0</v>
      </c>
      <c r="M8727" s="2">
        <v>2.564102564103</v>
      </c>
      <c r="N8727" s="110">
        <v>0</v>
      </c>
    </row>
    <row r="8728" spans="2:14" x14ac:dyDescent="0.2">
      <c r="D8728" s="200"/>
      <c r="E8728" s="4" t="s">
        <v>69</v>
      </c>
      <c r="F8728" s="5"/>
      <c r="G8728" s="6">
        <v>29</v>
      </c>
      <c r="H8728" s="8">
        <v>25</v>
      </c>
      <c r="I8728" s="1">
        <v>0</v>
      </c>
      <c r="J8728" s="1">
        <v>0</v>
      </c>
      <c r="K8728" s="1">
        <v>12</v>
      </c>
      <c r="L8728" s="1">
        <v>2</v>
      </c>
      <c r="M8728" s="1">
        <v>0</v>
      </c>
      <c r="N8728" s="9">
        <v>0</v>
      </c>
    </row>
    <row r="8729" spans="2:14" x14ac:dyDescent="0.2">
      <c r="D8729" s="200"/>
      <c r="E8729" s="11"/>
      <c r="F8729" s="10"/>
      <c r="G8729" s="7">
        <v>100</v>
      </c>
      <c r="H8729" s="75">
        <v>86.206896551724</v>
      </c>
      <c r="I8729" s="49">
        <v>0</v>
      </c>
      <c r="J8729" s="16">
        <v>0</v>
      </c>
      <c r="K8729" s="41">
        <v>41.379310344827999</v>
      </c>
      <c r="L8729" s="2">
        <v>6.8965517241379999</v>
      </c>
      <c r="M8729" s="16">
        <v>0</v>
      </c>
      <c r="N8729" s="110">
        <v>0</v>
      </c>
    </row>
    <row r="8730" spans="2:14" x14ac:dyDescent="0.2">
      <c r="D8730" s="199" t="s">
        <v>70</v>
      </c>
      <c r="E8730" s="22" t="s">
        <v>18</v>
      </c>
      <c r="F8730" s="21"/>
      <c r="G8730" s="19">
        <v>0</v>
      </c>
      <c r="H8730" s="27">
        <v>0</v>
      </c>
      <c r="I8730" s="3">
        <v>0</v>
      </c>
      <c r="J8730" s="3">
        <v>0</v>
      </c>
      <c r="K8730" s="3">
        <v>0</v>
      </c>
      <c r="L8730" s="3">
        <v>0</v>
      </c>
      <c r="M8730" s="3">
        <v>0</v>
      </c>
      <c r="N8730" s="26">
        <v>0</v>
      </c>
    </row>
    <row r="8731" spans="2:14" x14ac:dyDescent="0.2">
      <c r="D8731" s="201"/>
      <c r="E8731" s="45"/>
      <c r="F8731" s="51"/>
      <c r="G8731" s="119">
        <v>0</v>
      </c>
      <c r="H8731" s="136">
        <v>0</v>
      </c>
      <c r="I8731" s="103">
        <v>0</v>
      </c>
      <c r="J8731" s="62">
        <v>0</v>
      </c>
      <c r="K8731" s="83">
        <v>0</v>
      </c>
      <c r="L8731" s="62">
        <v>0</v>
      </c>
      <c r="M8731" s="62">
        <v>0</v>
      </c>
      <c r="N8731" s="146">
        <v>0</v>
      </c>
    </row>
    <row r="8733" spans="2:14" x14ac:dyDescent="0.2">
      <c r="B8733" s="40" t="str">
        <f xml:space="preserve"> HYPERLINK("#'目次'!B217", "[211]")</f>
        <v>[211]</v>
      </c>
      <c r="C8733" s="23" t="s">
        <v>340</v>
      </c>
    </row>
    <row r="8734" spans="2:14" x14ac:dyDescent="0.2">
      <c r="C8734" s="186" t="s">
        <v>326</v>
      </c>
    </row>
    <row r="8736" spans="2:14" x14ac:dyDescent="0.2">
      <c r="C8736" s="23" t="s">
        <v>73</v>
      </c>
    </row>
    <row r="8737" spans="4:14" ht="24" x14ac:dyDescent="0.2">
      <c r="D8737" s="195"/>
      <c r="E8737" s="196"/>
      <c r="F8737" s="196"/>
      <c r="G8737" s="37" t="s">
        <v>15</v>
      </c>
      <c r="H8737" s="33" t="s">
        <v>281</v>
      </c>
      <c r="I8737" s="13" t="s">
        <v>282</v>
      </c>
      <c r="J8737" s="13" t="s">
        <v>283</v>
      </c>
      <c r="K8737" s="13" t="s">
        <v>174</v>
      </c>
      <c r="L8737" s="13" t="s">
        <v>327</v>
      </c>
      <c r="M8737" s="13" t="s">
        <v>99</v>
      </c>
      <c r="N8737" s="38" t="s">
        <v>18</v>
      </c>
    </row>
    <row r="8738" spans="4:14" x14ac:dyDescent="0.2">
      <c r="D8738" s="197"/>
      <c r="E8738" s="198"/>
      <c r="F8738" s="198"/>
      <c r="G8738" s="35"/>
      <c r="H8738" s="39"/>
      <c r="I8738" s="14"/>
      <c r="J8738" s="14"/>
      <c r="K8738" s="14"/>
      <c r="L8738" s="14"/>
      <c r="M8738" s="14"/>
      <c r="N8738" s="34"/>
    </row>
    <row r="8739" spans="4:14" x14ac:dyDescent="0.2">
      <c r="D8739" s="78"/>
      <c r="E8739" s="79" t="s">
        <v>15</v>
      </c>
      <c r="F8739" s="66"/>
      <c r="G8739" s="36">
        <v>734</v>
      </c>
      <c r="H8739" s="17">
        <v>544</v>
      </c>
      <c r="I8739" s="17">
        <v>43</v>
      </c>
      <c r="J8739" s="17">
        <v>8</v>
      </c>
      <c r="K8739" s="17">
        <v>176</v>
      </c>
      <c r="L8739" s="17">
        <v>16</v>
      </c>
      <c r="M8739" s="17">
        <v>6</v>
      </c>
      <c r="N8739" s="47">
        <v>56</v>
      </c>
    </row>
    <row r="8740" spans="4:14" x14ac:dyDescent="0.2">
      <c r="D8740" s="45"/>
      <c r="E8740" s="51"/>
      <c r="F8740" s="67"/>
      <c r="G8740" s="7">
        <v>100</v>
      </c>
      <c r="H8740" s="2">
        <v>74.114441416893996</v>
      </c>
      <c r="I8740" s="2">
        <v>5.8583106267030001</v>
      </c>
      <c r="J8740" s="2">
        <v>1.0899182561309999</v>
      </c>
      <c r="K8740" s="2">
        <v>23.978201634876999</v>
      </c>
      <c r="L8740" s="2">
        <v>2.1798365122619998</v>
      </c>
      <c r="M8740" s="2">
        <v>0.81743869209800002</v>
      </c>
      <c r="N8740" s="15">
        <v>7.6294277929160002</v>
      </c>
    </row>
    <row r="8741" spans="4:14" x14ac:dyDescent="0.2">
      <c r="D8741" s="199" t="s">
        <v>74</v>
      </c>
      <c r="E8741" s="22" t="s">
        <v>75</v>
      </c>
      <c r="F8741" s="21"/>
      <c r="G8741" s="19">
        <v>348</v>
      </c>
      <c r="H8741" s="27">
        <v>257</v>
      </c>
      <c r="I8741" s="3">
        <v>19</v>
      </c>
      <c r="J8741" s="3">
        <v>4</v>
      </c>
      <c r="K8741" s="3">
        <v>85</v>
      </c>
      <c r="L8741" s="3">
        <v>8</v>
      </c>
      <c r="M8741" s="3">
        <v>0</v>
      </c>
      <c r="N8741" s="26">
        <v>29</v>
      </c>
    </row>
    <row r="8742" spans="4:14" x14ac:dyDescent="0.2">
      <c r="D8742" s="200"/>
      <c r="E8742" s="11"/>
      <c r="F8742" s="10"/>
      <c r="G8742" s="7">
        <v>100</v>
      </c>
      <c r="H8742" s="18">
        <v>73.850574712644004</v>
      </c>
      <c r="I8742" s="2">
        <v>5.4597701149429998</v>
      </c>
      <c r="J8742" s="2">
        <v>1.149425287356</v>
      </c>
      <c r="K8742" s="2">
        <v>24.425287356321999</v>
      </c>
      <c r="L8742" s="2">
        <v>2.2988505747130001</v>
      </c>
      <c r="M8742" s="16">
        <v>0</v>
      </c>
      <c r="N8742" s="15">
        <v>8.333333333333</v>
      </c>
    </row>
    <row r="8743" spans="4:14" x14ac:dyDescent="0.2">
      <c r="D8743" s="200"/>
      <c r="E8743" s="4" t="s">
        <v>34</v>
      </c>
      <c r="F8743" s="5"/>
      <c r="G8743" s="6">
        <v>9</v>
      </c>
      <c r="H8743" s="8">
        <v>8</v>
      </c>
      <c r="I8743" s="1">
        <v>0</v>
      </c>
      <c r="J8743" s="1">
        <v>0</v>
      </c>
      <c r="K8743" s="1">
        <v>3</v>
      </c>
      <c r="L8743" s="1">
        <v>0</v>
      </c>
      <c r="M8743" s="1">
        <v>0</v>
      </c>
      <c r="N8743" s="9">
        <v>1</v>
      </c>
    </row>
    <row r="8744" spans="4:14" x14ac:dyDescent="0.2">
      <c r="D8744" s="200"/>
      <c r="E8744" s="11"/>
      <c r="F8744" s="10"/>
      <c r="G8744" s="7">
        <v>100</v>
      </c>
      <c r="H8744" s="75">
        <v>88.888888888888999</v>
      </c>
      <c r="I8744" s="49">
        <v>0</v>
      </c>
      <c r="J8744" s="16">
        <v>0</v>
      </c>
      <c r="K8744" s="25">
        <v>33.333333333333002</v>
      </c>
      <c r="L8744" s="16">
        <v>0</v>
      </c>
      <c r="M8744" s="16">
        <v>0</v>
      </c>
      <c r="N8744" s="15">
        <v>11.111111111111001</v>
      </c>
    </row>
    <row r="8745" spans="4:14" x14ac:dyDescent="0.2">
      <c r="D8745" s="200"/>
      <c r="E8745" s="4" t="s">
        <v>35</v>
      </c>
      <c r="F8745" s="5"/>
      <c r="G8745" s="6">
        <v>42</v>
      </c>
      <c r="H8745" s="8">
        <v>33</v>
      </c>
      <c r="I8745" s="1">
        <v>2</v>
      </c>
      <c r="J8745" s="1">
        <v>2</v>
      </c>
      <c r="K8745" s="1">
        <v>11</v>
      </c>
      <c r="L8745" s="1">
        <v>3</v>
      </c>
      <c r="M8745" s="1">
        <v>0</v>
      </c>
      <c r="N8745" s="9">
        <v>3</v>
      </c>
    </row>
    <row r="8746" spans="4:14" x14ac:dyDescent="0.2">
      <c r="D8746" s="200"/>
      <c r="E8746" s="11"/>
      <c r="F8746" s="10"/>
      <c r="G8746" s="7">
        <v>100</v>
      </c>
      <c r="H8746" s="18">
        <v>78.571428571428996</v>
      </c>
      <c r="I8746" s="2">
        <v>4.7619047619049999</v>
      </c>
      <c r="J8746" s="2">
        <v>4.7619047619049999</v>
      </c>
      <c r="K8746" s="2">
        <v>26.190476190476002</v>
      </c>
      <c r="L8746" s="2">
        <v>7.1428571428570002</v>
      </c>
      <c r="M8746" s="16">
        <v>0</v>
      </c>
      <c r="N8746" s="15">
        <v>7.1428571428570002</v>
      </c>
    </row>
    <row r="8747" spans="4:14" x14ac:dyDescent="0.2">
      <c r="D8747" s="200"/>
      <c r="E8747" s="4" t="s">
        <v>36</v>
      </c>
      <c r="F8747" s="5"/>
      <c r="G8747" s="6">
        <v>70</v>
      </c>
      <c r="H8747" s="8">
        <v>49</v>
      </c>
      <c r="I8747" s="1">
        <v>7</v>
      </c>
      <c r="J8747" s="1">
        <v>1</v>
      </c>
      <c r="K8747" s="1">
        <v>22</v>
      </c>
      <c r="L8747" s="1">
        <v>2</v>
      </c>
      <c r="M8747" s="1">
        <v>0</v>
      </c>
      <c r="N8747" s="9">
        <v>5</v>
      </c>
    </row>
    <row r="8748" spans="4:14" x14ac:dyDescent="0.2">
      <c r="D8748" s="200"/>
      <c r="E8748" s="11"/>
      <c r="F8748" s="10"/>
      <c r="G8748" s="7">
        <v>100</v>
      </c>
      <c r="H8748" s="18">
        <v>70</v>
      </c>
      <c r="I8748" s="2">
        <v>10</v>
      </c>
      <c r="J8748" s="2">
        <v>1.4285714285710001</v>
      </c>
      <c r="K8748" s="25">
        <v>31.428571428571001</v>
      </c>
      <c r="L8748" s="2">
        <v>2.8571428571430002</v>
      </c>
      <c r="M8748" s="16">
        <v>0</v>
      </c>
      <c r="N8748" s="15">
        <v>7.1428571428570002</v>
      </c>
    </row>
    <row r="8749" spans="4:14" x14ac:dyDescent="0.2">
      <c r="D8749" s="200"/>
      <c r="E8749" s="4" t="s">
        <v>37</v>
      </c>
      <c r="F8749" s="5"/>
      <c r="G8749" s="6">
        <v>76</v>
      </c>
      <c r="H8749" s="8">
        <v>53</v>
      </c>
      <c r="I8749" s="1">
        <v>1</v>
      </c>
      <c r="J8749" s="1">
        <v>1</v>
      </c>
      <c r="K8749" s="1">
        <v>23</v>
      </c>
      <c r="L8749" s="1">
        <v>1</v>
      </c>
      <c r="M8749" s="1">
        <v>0</v>
      </c>
      <c r="N8749" s="9">
        <v>6</v>
      </c>
    </row>
    <row r="8750" spans="4:14" x14ac:dyDescent="0.2">
      <c r="D8750" s="200"/>
      <c r="E8750" s="11"/>
      <c r="F8750" s="10"/>
      <c r="G8750" s="7">
        <v>100</v>
      </c>
      <c r="H8750" s="18">
        <v>69.736842105262994</v>
      </c>
      <c r="I8750" s="2">
        <v>1.3157894736839999</v>
      </c>
      <c r="J8750" s="2">
        <v>1.3157894736839999</v>
      </c>
      <c r="K8750" s="25">
        <v>30.263157894736999</v>
      </c>
      <c r="L8750" s="2">
        <v>1.3157894736839999</v>
      </c>
      <c r="M8750" s="16">
        <v>0</v>
      </c>
      <c r="N8750" s="15">
        <v>7.8947368421049999</v>
      </c>
    </row>
    <row r="8751" spans="4:14" x14ac:dyDescent="0.2">
      <c r="D8751" s="200"/>
      <c r="E8751" s="4" t="s">
        <v>38</v>
      </c>
      <c r="F8751" s="5"/>
      <c r="G8751" s="6">
        <v>63</v>
      </c>
      <c r="H8751" s="8">
        <v>47</v>
      </c>
      <c r="I8751" s="1">
        <v>2</v>
      </c>
      <c r="J8751" s="1">
        <v>0</v>
      </c>
      <c r="K8751" s="1">
        <v>12</v>
      </c>
      <c r="L8751" s="1">
        <v>1</v>
      </c>
      <c r="M8751" s="1">
        <v>0</v>
      </c>
      <c r="N8751" s="9">
        <v>5</v>
      </c>
    </row>
    <row r="8752" spans="4:14" x14ac:dyDescent="0.2">
      <c r="D8752" s="200"/>
      <c r="E8752" s="11"/>
      <c r="F8752" s="10"/>
      <c r="G8752" s="7">
        <v>100</v>
      </c>
      <c r="H8752" s="18">
        <v>74.603174603175006</v>
      </c>
      <c r="I8752" s="2">
        <v>3.1746031746029999</v>
      </c>
      <c r="J8752" s="16">
        <v>0</v>
      </c>
      <c r="K8752" s="2">
        <v>19.047619047619001</v>
      </c>
      <c r="L8752" s="2">
        <v>1.587301587302</v>
      </c>
      <c r="M8752" s="16">
        <v>0</v>
      </c>
      <c r="N8752" s="15">
        <v>7.9365079365079998</v>
      </c>
    </row>
    <row r="8753" spans="4:14" x14ac:dyDescent="0.2">
      <c r="D8753" s="200"/>
      <c r="E8753" s="4" t="s">
        <v>39</v>
      </c>
      <c r="F8753" s="5"/>
      <c r="G8753" s="6">
        <v>63</v>
      </c>
      <c r="H8753" s="8">
        <v>49</v>
      </c>
      <c r="I8753" s="1">
        <v>7</v>
      </c>
      <c r="J8753" s="1">
        <v>0</v>
      </c>
      <c r="K8753" s="1">
        <v>11</v>
      </c>
      <c r="L8753" s="1">
        <v>1</v>
      </c>
      <c r="M8753" s="1">
        <v>0</v>
      </c>
      <c r="N8753" s="9">
        <v>5</v>
      </c>
    </row>
    <row r="8754" spans="4:14" x14ac:dyDescent="0.2">
      <c r="D8754" s="200"/>
      <c r="E8754" s="11"/>
      <c r="F8754" s="10"/>
      <c r="G8754" s="7">
        <v>100</v>
      </c>
      <c r="H8754" s="18">
        <v>77.777777777777999</v>
      </c>
      <c r="I8754" s="25">
        <v>11.111111111111001</v>
      </c>
      <c r="J8754" s="16">
        <v>0</v>
      </c>
      <c r="K8754" s="30">
        <v>17.460317460317</v>
      </c>
      <c r="L8754" s="2">
        <v>1.587301587302</v>
      </c>
      <c r="M8754" s="16">
        <v>0</v>
      </c>
      <c r="N8754" s="15">
        <v>7.9365079365079998</v>
      </c>
    </row>
    <row r="8755" spans="4:14" x14ac:dyDescent="0.2">
      <c r="D8755" s="200"/>
      <c r="E8755" s="4" t="s">
        <v>40</v>
      </c>
      <c r="F8755" s="5"/>
      <c r="G8755" s="6">
        <v>25</v>
      </c>
      <c r="H8755" s="8">
        <v>18</v>
      </c>
      <c r="I8755" s="1">
        <v>0</v>
      </c>
      <c r="J8755" s="1">
        <v>0</v>
      </c>
      <c r="K8755" s="1">
        <v>3</v>
      </c>
      <c r="L8755" s="1">
        <v>0</v>
      </c>
      <c r="M8755" s="1">
        <v>0</v>
      </c>
      <c r="N8755" s="9">
        <v>4</v>
      </c>
    </row>
    <row r="8756" spans="4:14" x14ac:dyDescent="0.2">
      <c r="D8756" s="200"/>
      <c r="E8756" s="11"/>
      <c r="F8756" s="10"/>
      <c r="G8756" s="7">
        <v>100</v>
      </c>
      <c r="H8756" s="18">
        <v>72</v>
      </c>
      <c r="I8756" s="49">
        <v>0</v>
      </c>
      <c r="J8756" s="16">
        <v>0</v>
      </c>
      <c r="K8756" s="50">
        <v>12</v>
      </c>
      <c r="L8756" s="16">
        <v>0</v>
      </c>
      <c r="M8756" s="16">
        <v>0</v>
      </c>
      <c r="N8756" s="85">
        <v>16</v>
      </c>
    </row>
    <row r="8757" spans="4:14" x14ac:dyDescent="0.2">
      <c r="D8757" s="199" t="s">
        <v>76</v>
      </c>
      <c r="E8757" s="22" t="s">
        <v>77</v>
      </c>
      <c r="F8757" s="21"/>
      <c r="G8757" s="19">
        <v>386</v>
      </c>
      <c r="H8757" s="27">
        <v>287</v>
      </c>
      <c r="I8757" s="3">
        <v>24</v>
      </c>
      <c r="J8757" s="3">
        <v>4</v>
      </c>
      <c r="K8757" s="3">
        <v>91</v>
      </c>
      <c r="L8757" s="3">
        <v>8</v>
      </c>
      <c r="M8757" s="3">
        <v>6</v>
      </c>
      <c r="N8757" s="26">
        <v>27</v>
      </c>
    </row>
    <row r="8758" spans="4:14" x14ac:dyDescent="0.2">
      <c r="D8758" s="200"/>
      <c r="E8758" s="11"/>
      <c r="F8758" s="10"/>
      <c r="G8758" s="7">
        <v>100</v>
      </c>
      <c r="H8758" s="18">
        <v>74.352331606218002</v>
      </c>
      <c r="I8758" s="2">
        <v>6.2176165803109997</v>
      </c>
      <c r="J8758" s="2">
        <v>1.0362694300519999</v>
      </c>
      <c r="K8758" s="2">
        <v>23.575129533679</v>
      </c>
      <c r="L8758" s="2">
        <v>2.0725388601039998</v>
      </c>
      <c r="M8758" s="2">
        <v>1.554404145078</v>
      </c>
      <c r="N8758" s="15">
        <v>6.9948186528500003</v>
      </c>
    </row>
    <row r="8759" spans="4:14" x14ac:dyDescent="0.2">
      <c r="D8759" s="200"/>
      <c r="E8759" s="4" t="s">
        <v>34</v>
      </c>
      <c r="F8759" s="5"/>
      <c r="G8759" s="6">
        <v>10</v>
      </c>
      <c r="H8759" s="8">
        <v>6</v>
      </c>
      <c r="I8759" s="1">
        <v>0</v>
      </c>
      <c r="J8759" s="1">
        <v>1</v>
      </c>
      <c r="K8759" s="1">
        <v>1</v>
      </c>
      <c r="L8759" s="1">
        <v>0</v>
      </c>
      <c r="M8759" s="1">
        <v>0</v>
      </c>
      <c r="N8759" s="9">
        <v>2</v>
      </c>
    </row>
    <row r="8760" spans="4:14" x14ac:dyDescent="0.2">
      <c r="D8760" s="200"/>
      <c r="E8760" s="11"/>
      <c r="F8760" s="10"/>
      <c r="G8760" s="7">
        <v>100</v>
      </c>
      <c r="H8760" s="97">
        <v>60</v>
      </c>
      <c r="I8760" s="49">
        <v>0</v>
      </c>
      <c r="J8760" s="25">
        <v>10</v>
      </c>
      <c r="K8760" s="50">
        <v>10</v>
      </c>
      <c r="L8760" s="16">
        <v>0</v>
      </c>
      <c r="M8760" s="16">
        <v>0</v>
      </c>
      <c r="N8760" s="102">
        <v>20</v>
      </c>
    </row>
    <row r="8761" spans="4:14" x14ac:dyDescent="0.2">
      <c r="D8761" s="200"/>
      <c r="E8761" s="4" t="s">
        <v>35</v>
      </c>
      <c r="F8761" s="5"/>
      <c r="G8761" s="6">
        <v>55</v>
      </c>
      <c r="H8761" s="8">
        <v>43</v>
      </c>
      <c r="I8761" s="1">
        <v>2</v>
      </c>
      <c r="J8761" s="1">
        <v>0</v>
      </c>
      <c r="K8761" s="1">
        <v>17</v>
      </c>
      <c r="L8761" s="1">
        <v>2</v>
      </c>
      <c r="M8761" s="1">
        <v>0</v>
      </c>
      <c r="N8761" s="9">
        <v>2</v>
      </c>
    </row>
    <row r="8762" spans="4:14" x14ac:dyDescent="0.2">
      <c r="D8762" s="200"/>
      <c r="E8762" s="11"/>
      <c r="F8762" s="10"/>
      <c r="G8762" s="7">
        <v>100</v>
      </c>
      <c r="H8762" s="18">
        <v>78.181818181818002</v>
      </c>
      <c r="I8762" s="2">
        <v>3.636363636364</v>
      </c>
      <c r="J8762" s="16">
        <v>0</v>
      </c>
      <c r="K8762" s="25">
        <v>30.909090909090999</v>
      </c>
      <c r="L8762" s="2">
        <v>3.636363636364</v>
      </c>
      <c r="M8762" s="16">
        <v>0</v>
      </c>
      <c r="N8762" s="15">
        <v>3.636363636364</v>
      </c>
    </row>
    <row r="8763" spans="4:14" x14ac:dyDescent="0.2">
      <c r="D8763" s="200"/>
      <c r="E8763" s="4" t="s">
        <v>36</v>
      </c>
      <c r="F8763" s="5"/>
      <c r="G8763" s="6">
        <v>72</v>
      </c>
      <c r="H8763" s="8">
        <v>47</v>
      </c>
      <c r="I8763" s="1">
        <v>7</v>
      </c>
      <c r="J8763" s="1">
        <v>1</v>
      </c>
      <c r="K8763" s="1">
        <v>20</v>
      </c>
      <c r="L8763" s="1">
        <v>2</v>
      </c>
      <c r="M8763" s="1">
        <v>1</v>
      </c>
      <c r="N8763" s="9">
        <v>7</v>
      </c>
    </row>
    <row r="8764" spans="4:14" x14ac:dyDescent="0.2">
      <c r="D8764" s="200"/>
      <c r="E8764" s="11"/>
      <c r="F8764" s="10"/>
      <c r="G8764" s="7">
        <v>100</v>
      </c>
      <c r="H8764" s="72">
        <v>65.277777777777999</v>
      </c>
      <c r="I8764" s="2">
        <v>9.7222222222219994</v>
      </c>
      <c r="J8764" s="2">
        <v>1.3888888888890001</v>
      </c>
      <c r="K8764" s="2">
        <v>27.777777777777999</v>
      </c>
      <c r="L8764" s="2">
        <v>2.7777777777780002</v>
      </c>
      <c r="M8764" s="2">
        <v>1.3888888888890001</v>
      </c>
      <c r="N8764" s="15">
        <v>9.7222222222219994</v>
      </c>
    </row>
    <row r="8765" spans="4:14" x14ac:dyDescent="0.2">
      <c r="D8765" s="200"/>
      <c r="E8765" s="4" t="s">
        <v>37</v>
      </c>
      <c r="F8765" s="5"/>
      <c r="G8765" s="6">
        <v>88</v>
      </c>
      <c r="H8765" s="8">
        <v>69</v>
      </c>
      <c r="I8765" s="1">
        <v>6</v>
      </c>
      <c r="J8765" s="1">
        <v>1</v>
      </c>
      <c r="K8765" s="1">
        <v>17</v>
      </c>
      <c r="L8765" s="1">
        <v>1</v>
      </c>
      <c r="M8765" s="1">
        <v>3</v>
      </c>
      <c r="N8765" s="9">
        <v>4</v>
      </c>
    </row>
    <row r="8766" spans="4:14" x14ac:dyDescent="0.2">
      <c r="D8766" s="200"/>
      <c r="E8766" s="11"/>
      <c r="F8766" s="10"/>
      <c r="G8766" s="7">
        <v>100</v>
      </c>
      <c r="H8766" s="18">
        <v>78.409090909091006</v>
      </c>
      <c r="I8766" s="2">
        <v>6.8181818181820004</v>
      </c>
      <c r="J8766" s="2">
        <v>1.136363636364</v>
      </c>
      <c r="K8766" s="2">
        <v>19.318181818182001</v>
      </c>
      <c r="L8766" s="2">
        <v>1.136363636364</v>
      </c>
      <c r="M8766" s="2">
        <v>3.4090909090910002</v>
      </c>
      <c r="N8766" s="15">
        <v>4.5454545454549997</v>
      </c>
    </row>
    <row r="8767" spans="4:14" x14ac:dyDescent="0.2">
      <c r="D8767" s="200"/>
      <c r="E8767" s="4" t="s">
        <v>38</v>
      </c>
      <c r="F8767" s="5"/>
      <c r="G8767" s="6">
        <v>66</v>
      </c>
      <c r="H8767" s="8">
        <v>51</v>
      </c>
      <c r="I8767" s="1">
        <v>4</v>
      </c>
      <c r="J8767" s="1">
        <v>1</v>
      </c>
      <c r="K8767" s="1">
        <v>20</v>
      </c>
      <c r="L8767" s="1">
        <v>2</v>
      </c>
      <c r="M8767" s="1">
        <v>1</v>
      </c>
      <c r="N8767" s="9">
        <v>5</v>
      </c>
    </row>
    <row r="8768" spans="4:14" x14ac:dyDescent="0.2">
      <c r="D8768" s="200"/>
      <c r="E8768" s="11"/>
      <c r="F8768" s="10"/>
      <c r="G8768" s="7">
        <v>100</v>
      </c>
      <c r="H8768" s="18">
        <v>77.272727272726996</v>
      </c>
      <c r="I8768" s="2">
        <v>6.0606060606060002</v>
      </c>
      <c r="J8768" s="2">
        <v>1.5151515151520001</v>
      </c>
      <c r="K8768" s="25">
        <v>30.303030303029999</v>
      </c>
      <c r="L8768" s="2">
        <v>3.0303030303030001</v>
      </c>
      <c r="M8768" s="2">
        <v>1.5151515151520001</v>
      </c>
      <c r="N8768" s="15">
        <v>7.5757575757579998</v>
      </c>
    </row>
    <row r="8769" spans="2:14" x14ac:dyDescent="0.2">
      <c r="D8769" s="200"/>
      <c r="E8769" s="4" t="s">
        <v>39</v>
      </c>
      <c r="F8769" s="5"/>
      <c r="G8769" s="6">
        <v>64</v>
      </c>
      <c r="H8769" s="8">
        <v>47</v>
      </c>
      <c r="I8769" s="1">
        <v>3</v>
      </c>
      <c r="J8769" s="1">
        <v>0</v>
      </c>
      <c r="K8769" s="1">
        <v>14</v>
      </c>
      <c r="L8769" s="1">
        <v>1</v>
      </c>
      <c r="M8769" s="1">
        <v>1</v>
      </c>
      <c r="N8769" s="9">
        <v>3</v>
      </c>
    </row>
    <row r="8770" spans="2:14" x14ac:dyDescent="0.2">
      <c r="D8770" s="200"/>
      <c r="E8770" s="11"/>
      <c r="F8770" s="10"/>
      <c r="G8770" s="7">
        <v>100</v>
      </c>
      <c r="H8770" s="18">
        <v>73.4375</v>
      </c>
      <c r="I8770" s="2">
        <v>4.6875</v>
      </c>
      <c r="J8770" s="16">
        <v>0</v>
      </c>
      <c r="K8770" s="2">
        <v>21.875</v>
      </c>
      <c r="L8770" s="2">
        <v>1.5625</v>
      </c>
      <c r="M8770" s="2">
        <v>1.5625</v>
      </c>
      <c r="N8770" s="15">
        <v>4.6875</v>
      </c>
    </row>
    <row r="8771" spans="2:14" x14ac:dyDescent="0.2">
      <c r="D8771" s="200"/>
      <c r="E8771" s="4" t="s">
        <v>40</v>
      </c>
      <c r="F8771" s="5"/>
      <c r="G8771" s="6">
        <v>31</v>
      </c>
      <c r="H8771" s="8">
        <v>24</v>
      </c>
      <c r="I8771" s="1">
        <v>2</v>
      </c>
      <c r="J8771" s="1">
        <v>0</v>
      </c>
      <c r="K8771" s="1">
        <v>2</v>
      </c>
      <c r="L8771" s="1">
        <v>0</v>
      </c>
      <c r="M8771" s="1">
        <v>0</v>
      </c>
      <c r="N8771" s="9">
        <v>4</v>
      </c>
    </row>
    <row r="8772" spans="2:14" x14ac:dyDescent="0.2">
      <c r="D8772" s="201"/>
      <c r="E8772" s="45"/>
      <c r="F8772" s="51"/>
      <c r="G8772" s="81">
        <v>100</v>
      </c>
      <c r="H8772" s="115">
        <v>77.419354838710007</v>
      </c>
      <c r="I8772" s="64">
        <v>6.4516129032259997</v>
      </c>
      <c r="J8772" s="62">
        <v>0</v>
      </c>
      <c r="K8772" s="108">
        <v>6.4516129032259997</v>
      </c>
      <c r="L8772" s="62">
        <v>0</v>
      </c>
      <c r="M8772" s="62">
        <v>0</v>
      </c>
      <c r="N8772" s="154">
        <v>12.903225806451999</v>
      </c>
    </row>
    <row r="8774" spans="2:14" x14ac:dyDescent="0.2">
      <c r="B8774" s="40" t="str">
        <f xml:space="preserve"> HYPERLINK("#'目次'!B218", "[212]")</f>
        <v>[212]</v>
      </c>
      <c r="C8774" s="23" t="s">
        <v>340</v>
      </c>
    </row>
    <row r="8775" spans="2:14" x14ac:dyDescent="0.2">
      <c r="C8775" s="186" t="s">
        <v>326</v>
      </c>
    </row>
    <row r="8777" spans="2:14" x14ac:dyDescent="0.2">
      <c r="C8777" s="23" t="s">
        <v>80</v>
      </c>
    </row>
    <row r="8778" spans="2:14" ht="24" x14ac:dyDescent="0.2">
      <c r="E8778" s="195"/>
      <c r="F8778" s="196"/>
      <c r="G8778" s="37" t="s">
        <v>15</v>
      </c>
      <c r="H8778" s="33" t="s">
        <v>281</v>
      </c>
      <c r="I8778" s="13" t="s">
        <v>282</v>
      </c>
      <c r="J8778" s="13" t="s">
        <v>283</v>
      </c>
      <c r="K8778" s="13" t="s">
        <v>174</v>
      </c>
      <c r="L8778" s="13" t="s">
        <v>327</v>
      </c>
      <c r="M8778" s="13" t="s">
        <v>99</v>
      </c>
      <c r="N8778" s="38" t="s">
        <v>18</v>
      </c>
    </row>
    <row r="8779" spans="2:14" x14ac:dyDescent="0.2">
      <c r="E8779" s="197"/>
      <c r="F8779" s="198"/>
      <c r="G8779" s="35"/>
      <c r="H8779" s="39"/>
      <c r="I8779" s="14"/>
      <c r="J8779" s="14"/>
      <c r="K8779" s="14"/>
      <c r="L8779" s="14"/>
      <c r="M8779" s="14"/>
      <c r="N8779" s="34"/>
    </row>
    <row r="8780" spans="2:14" x14ac:dyDescent="0.2">
      <c r="E8780" s="120" t="s">
        <v>15</v>
      </c>
      <c r="F8780" s="66"/>
      <c r="G8780" s="36">
        <v>734</v>
      </c>
      <c r="H8780" s="17">
        <v>544</v>
      </c>
      <c r="I8780" s="17">
        <v>43</v>
      </c>
      <c r="J8780" s="17">
        <v>8</v>
      </c>
      <c r="K8780" s="17">
        <v>176</v>
      </c>
      <c r="L8780" s="17">
        <v>16</v>
      </c>
      <c r="M8780" s="17">
        <v>6</v>
      </c>
      <c r="N8780" s="47">
        <v>56</v>
      </c>
    </row>
    <row r="8781" spans="2:14" x14ac:dyDescent="0.2">
      <c r="E8781" s="45"/>
      <c r="F8781" s="67"/>
      <c r="G8781" s="7">
        <v>100</v>
      </c>
      <c r="H8781" s="2">
        <v>74.114441416893996</v>
      </c>
      <c r="I8781" s="2">
        <v>5.8583106267030001</v>
      </c>
      <c r="J8781" s="2">
        <v>1.0899182561309999</v>
      </c>
      <c r="K8781" s="2">
        <v>23.978201634876999</v>
      </c>
      <c r="L8781" s="2">
        <v>2.1798365122619998</v>
      </c>
      <c r="M8781" s="2">
        <v>0.81743869209800002</v>
      </c>
      <c r="N8781" s="15">
        <v>7.6294277929160002</v>
      </c>
    </row>
    <row r="8782" spans="2:14" x14ac:dyDescent="0.2">
      <c r="E8782" s="4" t="s">
        <v>81</v>
      </c>
      <c r="F8782" s="5"/>
      <c r="G8782" s="19">
        <v>30</v>
      </c>
      <c r="H8782" s="27">
        <v>25</v>
      </c>
      <c r="I8782" s="3">
        <v>3</v>
      </c>
      <c r="J8782" s="3">
        <v>0</v>
      </c>
      <c r="K8782" s="3">
        <v>1</v>
      </c>
      <c r="L8782" s="3">
        <v>0</v>
      </c>
      <c r="M8782" s="3">
        <v>0</v>
      </c>
      <c r="N8782" s="26">
        <v>3</v>
      </c>
    </row>
    <row r="8783" spans="2:14" x14ac:dyDescent="0.2">
      <c r="E8783" s="11"/>
      <c r="F8783" s="10"/>
      <c r="G8783" s="7">
        <v>100</v>
      </c>
      <c r="H8783" s="70">
        <v>83.333333333333002</v>
      </c>
      <c r="I8783" s="2">
        <v>10</v>
      </c>
      <c r="J8783" s="16">
        <v>0</v>
      </c>
      <c r="K8783" s="50">
        <v>3.333333333333</v>
      </c>
      <c r="L8783" s="16">
        <v>0</v>
      </c>
      <c r="M8783" s="16">
        <v>0</v>
      </c>
      <c r="N8783" s="15">
        <v>10</v>
      </c>
    </row>
    <row r="8784" spans="2:14" x14ac:dyDescent="0.2">
      <c r="E8784" s="4" t="s">
        <v>82</v>
      </c>
      <c r="F8784" s="5"/>
      <c r="G8784" s="6">
        <v>47</v>
      </c>
      <c r="H8784" s="8">
        <v>35</v>
      </c>
      <c r="I8784" s="1">
        <v>5</v>
      </c>
      <c r="J8784" s="1">
        <v>0</v>
      </c>
      <c r="K8784" s="1">
        <v>9</v>
      </c>
      <c r="L8784" s="1">
        <v>3</v>
      </c>
      <c r="M8784" s="1">
        <v>1</v>
      </c>
      <c r="N8784" s="9">
        <v>4</v>
      </c>
    </row>
    <row r="8785" spans="5:14" x14ac:dyDescent="0.2">
      <c r="E8785" s="11"/>
      <c r="F8785" s="10"/>
      <c r="G8785" s="7">
        <v>100</v>
      </c>
      <c r="H8785" s="18">
        <v>74.468085106383</v>
      </c>
      <c r="I8785" s="2">
        <v>10.638297872340001</v>
      </c>
      <c r="J8785" s="16">
        <v>0</v>
      </c>
      <c r="K8785" s="2">
        <v>19.148936170212998</v>
      </c>
      <c r="L8785" s="2">
        <v>6.3829787234040003</v>
      </c>
      <c r="M8785" s="2">
        <v>2.1276595744679998</v>
      </c>
      <c r="N8785" s="15">
        <v>8.5106382978719992</v>
      </c>
    </row>
    <row r="8786" spans="5:14" x14ac:dyDescent="0.2">
      <c r="E8786" s="4" t="s">
        <v>83</v>
      </c>
      <c r="F8786" s="5"/>
      <c r="G8786" s="6">
        <v>296</v>
      </c>
      <c r="H8786" s="8">
        <v>192</v>
      </c>
      <c r="I8786" s="1">
        <v>12</v>
      </c>
      <c r="J8786" s="1">
        <v>2</v>
      </c>
      <c r="K8786" s="1">
        <v>124</v>
      </c>
      <c r="L8786" s="1">
        <v>6</v>
      </c>
      <c r="M8786" s="1">
        <v>2</v>
      </c>
      <c r="N8786" s="9">
        <v>18</v>
      </c>
    </row>
    <row r="8787" spans="5:14" x14ac:dyDescent="0.2">
      <c r="E8787" s="11"/>
      <c r="F8787" s="10"/>
      <c r="G8787" s="7">
        <v>100</v>
      </c>
      <c r="H8787" s="72">
        <v>64.864864864864998</v>
      </c>
      <c r="I8787" s="2">
        <v>4.0540540540540002</v>
      </c>
      <c r="J8787" s="2">
        <v>0.67567567567599995</v>
      </c>
      <c r="K8787" s="41">
        <v>41.891891891892001</v>
      </c>
      <c r="L8787" s="2">
        <v>2.0270270270270001</v>
      </c>
      <c r="M8787" s="2">
        <v>0.67567567567599995</v>
      </c>
      <c r="N8787" s="15">
        <v>6.0810810810809999</v>
      </c>
    </row>
    <row r="8788" spans="5:14" x14ac:dyDescent="0.2">
      <c r="E8788" s="4" t="s">
        <v>84</v>
      </c>
      <c r="F8788" s="5"/>
      <c r="G8788" s="6">
        <v>19</v>
      </c>
      <c r="H8788" s="8">
        <v>13</v>
      </c>
      <c r="I8788" s="1">
        <v>2</v>
      </c>
      <c r="J8788" s="1">
        <v>0</v>
      </c>
      <c r="K8788" s="1">
        <v>5</v>
      </c>
      <c r="L8788" s="1">
        <v>1</v>
      </c>
      <c r="M8788" s="1">
        <v>1</v>
      </c>
      <c r="N8788" s="9">
        <v>2</v>
      </c>
    </row>
    <row r="8789" spans="5:14" x14ac:dyDescent="0.2">
      <c r="E8789" s="11"/>
      <c r="F8789" s="10"/>
      <c r="G8789" s="7">
        <v>100</v>
      </c>
      <c r="H8789" s="72">
        <v>68.421052631579002</v>
      </c>
      <c r="I8789" s="2">
        <v>10.526315789473999</v>
      </c>
      <c r="J8789" s="16">
        <v>0</v>
      </c>
      <c r="K8789" s="2">
        <v>26.315789473683999</v>
      </c>
      <c r="L8789" s="2">
        <v>5.2631578947369997</v>
      </c>
      <c r="M8789" s="2">
        <v>5.2631578947369997</v>
      </c>
      <c r="N8789" s="15">
        <v>10.526315789473999</v>
      </c>
    </row>
    <row r="8790" spans="5:14" x14ac:dyDescent="0.2">
      <c r="E8790" s="4" t="s">
        <v>85</v>
      </c>
      <c r="F8790" s="5"/>
      <c r="G8790" s="6">
        <v>83</v>
      </c>
      <c r="H8790" s="8">
        <v>66</v>
      </c>
      <c r="I8790" s="1">
        <v>5</v>
      </c>
      <c r="J8790" s="1">
        <v>1</v>
      </c>
      <c r="K8790" s="1">
        <v>9</v>
      </c>
      <c r="L8790" s="1">
        <v>3</v>
      </c>
      <c r="M8790" s="1">
        <v>0</v>
      </c>
      <c r="N8790" s="9">
        <v>8</v>
      </c>
    </row>
    <row r="8791" spans="5:14" x14ac:dyDescent="0.2">
      <c r="E8791" s="11"/>
      <c r="F8791" s="10"/>
      <c r="G8791" s="7">
        <v>100</v>
      </c>
      <c r="H8791" s="70">
        <v>79.518072289157004</v>
      </c>
      <c r="I8791" s="2">
        <v>6.0240963855420002</v>
      </c>
      <c r="J8791" s="2">
        <v>1.204819277108</v>
      </c>
      <c r="K8791" s="50">
        <v>10.843373493975999</v>
      </c>
      <c r="L8791" s="2">
        <v>3.6144578313250002</v>
      </c>
      <c r="M8791" s="16">
        <v>0</v>
      </c>
      <c r="N8791" s="15">
        <v>9.638554216867</v>
      </c>
    </row>
    <row r="8792" spans="5:14" x14ac:dyDescent="0.2">
      <c r="E8792" s="4" t="s">
        <v>86</v>
      </c>
      <c r="F8792" s="5"/>
      <c r="G8792" s="6">
        <v>120</v>
      </c>
      <c r="H8792" s="8">
        <v>99</v>
      </c>
      <c r="I8792" s="1">
        <v>10</v>
      </c>
      <c r="J8792" s="1">
        <v>4</v>
      </c>
      <c r="K8792" s="1">
        <v>15</v>
      </c>
      <c r="L8792" s="1">
        <v>1</v>
      </c>
      <c r="M8792" s="1">
        <v>1</v>
      </c>
      <c r="N8792" s="9">
        <v>7</v>
      </c>
    </row>
    <row r="8793" spans="5:14" x14ac:dyDescent="0.2">
      <c r="E8793" s="11"/>
      <c r="F8793" s="10"/>
      <c r="G8793" s="7">
        <v>100</v>
      </c>
      <c r="H8793" s="70">
        <v>82.5</v>
      </c>
      <c r="I8793" s="2">
        <v>8.333333333333</v>
      </c>
      <c r="J8793" s="2">
        <v>3.333333333333</v>
      </c>
      <c r="K8793" s="50">
        <v>12.5</v>
      </c>
      <c r="L8793" s="2">
        <v>0.83333333333299997</v>
      </c>
      <c r="M8793" s="2">
        <v>0.83333333333299997</v>
      </c>
      <c r="N8793" s="15">
        <v>5.833333333333</v>
      </c>
    </row>
    <row r="8794" spans="5:14" x14ac:dyDescent="0.2">
      <c r="E8794" s="4" t="s">
        <v>87</v>
      </c>
      <c r="F8794" s="5"/>
      <c r="G8794" s="6">
        <v>46</v>
      </c>
      <c r="H8794" s="8">
        <v>41</v>
      </c>
      <c r="I8794" s="1">
        <v>1</v>
      </c>
      <c r="J8794" s="1">
        <v>0</v>
      </c>
      <c r="K8794" s="1">
        <v>6</v>
      </c>
      <c r="L8794" s="1">
        <v>0</v>
      </c>
      <c r="M8794" s="1">
        <v>1</v>
      </c>
      <c r="N8794" s="9">
        <v>2</v>
      </c>
    </row>
    <row r="8795" spans="5:14" x14ac:dyDescent="0.2">
      <c r="E8795" s="11"/>
      <c r="F8795" s="10"/>
      <c r="G8795" s="7">
        <v>100</v>
      </c>
      <c r="H8795" s="75">
        <v>89.130434782609001</v>
      </c>
      <c r="I8795" s="2">
        <v>2.1739130434780001</v>
      </c>
      <c r="J8795" s="16">
        <v>0</v>
      </c>
      <c r="K8795" s="50">
        <v>13.04347826087</v>
      </c>
      <c r="L8795" s="16">
        <v>0</v>
      </c>
      <c r="M8795" s="2">
        <v>2.1739130434780001</v>
      </c>
      <c r="N8795" s="15">
        <v>4.3478260869570002</v>
      </c>
    </row>
    <row r="8796" spans="5:14" x14ac:dyDescent="0.2">
      <c r="E8796" s="4" t="s">
        <v>88</v>
      </c>
      <c r="F8796" s="5"/>
      <c r="G8796" s="6">
        <v>23</v>
      </c>
      <c r="H8796" s="8">
        <v>21</v>
      </c>
      <c r="I8796" s="1">
        <v>1</v>
      </c>
      <c r="J8796" s="1">
        <v>0</v>
      </c>
      <c r="K8796" s="1">
        <v>1</v>
      </c>
      <c r="L8796" s="1">
        <v>0</v>
      </c>
      <c r="M8796" s="1">
        <v>0</v>
      </c>
      <c r="N8796" s="9">
        <v>2</v>
      </c>
    </row>
    <row r="8797" spans="5:14" x14ac:dyDescent="0.2">
      <c r="E8797" s="11"/>
      <c r="F8797" s="10"/>
      <c r="G8797" s="7">
        <v>100</v>
      </c>
      <c r="H8797" s="75">
        <v>91.304347826086996</v>
      </c>
      <c r="I8797" s="2">
        <v>4.3478260869570002</v>
      </c>
      <c r="J8797" s="16">
        <v>0</v>
      </c>
      <c r="K8797" s="50">
        <v>4.3478260869570002</v>
      </c>
      <c r="L8797" s="16">
        <v>0</v>
      </c>
      <c r="M8797" s="16">
        <v>0</v>
      </c>
      <c r="N8797" s="15">
        <v>8.6956521739130004</v>
      </c>
    </row>
    <row r="8798" spans="5:14" x14ac:dyDescent="0.2">
      <c r="E8798" s="4" t="s">
        <v>89</v>
      </c>
      <c r="F8798" s="5"/>
      <c r="G8798" s="6">
        <v>37</v>
      </c>
      <c r="H8798" s="8">
        <v>30</v>
      </c>
      <c r="I8798" s="1">
        <v>2</v>
      </c>
      <c r="J8798" s="1">
        <v>1</v>
      </c>
      <c r="K8798" s="1">
        <v>5</v>
      </c>
      <c r="L8798" s="1">
        <v>1</v>
      </c>
      <c r="M8798" s="1">
        <v>0</v>
      </c>
      <c r="N8798" s="9">
        <v>2</v>
      </c>
    </row>
    <row r="8799" spans="5:14" x14ac:dyDescent="0.2">
      <c r="E8799" s="11"/>
      <c r="F8799" s="10"/>
      <c r="G8799" s="7">
        <v>100</v>
      </c>
      <c r="H8799" s="70">
        <v>81.081081081080995</v>
      </c>
      <c r="I8799" s="2">
        <v>5.4054054054050003</v>
      </c>
      <c r="J8799" s="2">
        <v>2.7027027027030002</v>
      </c>
      <c r="K8799" s="50">
        <v>13.513513513514001</v>
      </c>
      <c r="L8799" s="2">
        <v>2.7027027027030002</v>
      </c>
      <c r="M8799" s="16">
        <v>0</v>
      </c>
      <c r="N8799" s="15">
        <v>5.4054054054050003</v>
      </c>
    </row>
    <row r="8800" spans="5:14" x14ac:dyDescent="0.2">
      <c r="E8800" s="4" t="s">
        <v>90</v>
      </c>
      <c r="F8800" s="5"/>
      <c r="G8800" s="6">
        <v>28</v>
      </c>
      <c r="H8800" s="8">
        <v>20</v>
      </c>
      <c r="I8800" s="1">
        <v>2</v>
      </c>
      <c r="J8800" s="1">
        <v>0</v>
      </c>
      <c r="K8800" s="1">
        <v>1</v>
      </c>
      <c r="L8800" s="1">
        <v>1</v>
      </c>
      <c r="M8800" s="1">
        <v>0</v>
      </c>
      <c r="N8800" s="9">
        <v>5</v>
      </c>
    </row>
    <row r="8801" spans="2:14" x14ac:dyDescent="0.2">
      <c r="E8801" s="11"/>
      <c r="F8801" s="10"/>
      <c r="G8801" s="7">
        <v>100</v>
      </c>
      <c r="H8801" s="18">
        <v>71.428571428571004</v>
      </c>
      <c r="I8801" s="2">
        <v>7.1428571428570002</v>
      </c>
      <c r="J8801" s="16">
        <v>0</v>
      </c>
      <c r="K8801" s="50">
        <v>3.5714285714290002</v>
      </c>
      <c r="L8801" s="2">
        <v>3.5714285714290002</v>
      </c>
      <c r="M8801" s="16">
        <v>0</v>
      </c>
      <c r="N8801" s="102">
        <v>17.857142857143</v>
      </c>
    </row>
    <row r="8802" spans="2:14" x14ac:dyDescent="0.2">
      <c r="E8802" s="4" t="s">
        <v>91</v>
      </c>
      <c r="F8802" s="5"/>
      <c r="G8802" s="6">
        <v>5</v>
      </c>
      <c r="H8802" s="8">
        <v>2</v>
      </c>
      <c r="I8802" s="1">
        <v>0</v>
      </c>
      <c r="J8802" s="1">
        <v>0</v>
      </c>
      <c r="K8802" s="1">
        <v>0</v>
      </c>
      <c r="L8802" s="1">
        <v>0</v>
      </c>
      <c r="M8802" s="1">
        <v>0</v>
      </c>
      <c r="N8802" s="9">
        <v>3</v>
      </c>
    </row>
    <row r="8803" spans="2:14" x14ac:dyDescent="0.2">
      <c r="E8803" s="45"/>
      <c r="F8803" s="51"/>
      <c r="G8803" s="81">
        <v>100</v>
      </c>
      <c r="H8803" s="168">
        <v>40</v>
      </c>
      <c r="I8803" s="103">
        <v>0</v>
      </c>
      <c r="J8803" s="62">
        <v>0</v>
      </c>
      <c r="K8803" s="83">
        <v>0</v>
      </c>
      <c r="L8803" s="62">
        <v>0</v>
      </c>
      <c r="M8803" s="62">
        <v>0</v>
      </c>
      <c r="N8803" s="140">
        <v>60</v>
      </c>
    </row>
    <row r="8805" spans="2:14" x14ac:dyDescent="0.2">
      <c r="B8805" s="40" t="str">
        <f xml:space="preserve"> HYPERLINK("#'目次'!B219", "[213]")</f>
        <v>[213]</v>
      </c>
      <c r="C8805" s="23" t="s">
        <v>343</v>
      </c>
    </row>
    <row r="8806" spans="2:14" x14ac:dyDescent="0.2">
      <c r="C8806" s="186" t="s">
        <v>326</v>
      </c>
    </row>
    <row r="8808" spans="2:14" x14ac:dyDescent="0.2">
      <c r="C8808" s="23" t="s">
        <v>14</v>
      </c>
    </row>
    <row r="8809" spans="2:14" ht="24" x14ac:dyDescent="0.2">
      <c r="D8809" s="195"/>
      <c r="E8809" s="196"/>
      <c r="F8809" s="196"/>
      <c r="G8809" s="37" t="s">
        <v>15</v>
      </c>
      <c r="H8809" s="33" t="s">
        <v>281</v>
      </c>
      <c r="I8809" s="13" t="s">
        <v>282</v>
      </c>
      <c r="J8809" s="13" t="s">
        <v>283</v>
      </c>
      <c r="K8809" s="13" t="s">
        <v>174</v>
      </c>
      <c r="L8809" s="13" t="s">
        <v>327</v>
      </c>
      <c r="M8809" s="13" t="s">
        <v>99</v>
      </c>
      <c r="N8809" s="38" t="s">
        <v>18</v>
      </c>
    </row>
    <row r="8810" spans="2:14" x14ac:dyDescent="0.2">
      <c r="D8810" s="197"/>
      <c r="E8810" s="198"/>
      <c r="F8810" s="198"/>
      <c r="G8810" s="35"/>
      <c r="H8810" s="39"/>
      <c r="I8810" s="14"/>
      <c r="J8810" s="14"/>
      <c r="K8810" s="14"/>
      <c r="L8810" s="14"/>
      <c r="M8810" s="14"/>
      <c r="N8810" s="34"/>
    </row>
    <row r="8811" spans="2:14" x14ac:dyDescent="0.2">
      <c r="D8811" s="78"/>
      <c r="E8811" s="79" t="s">
        <v>15</v>
      </c>
      <c r="F8811" s="66"/>
      <c r="G8811" s="36">
        <v>734</v>
      </c>
      <c r="H8811" s="17">
        <v>113</v>
      </c>
      <c r="I8811" s="17">
        <v>58</v>
      </c>
      <c r="J8811" s="17">
        <v>3</v>
      </c>
      <c r="K8811" s="17">
        <v>9</v>
      </c>
      <c r="L8811" s="17">
        <v>1</v>
      </c>
      <c r="M8811" s="17">
        <v>8</v>
      </c>
      <c r="N8811" s="47">
        <v>556</v>
      </c>
    </row>
    <row r="8812" spans="2:14" x14ac:dyDescent="0.2">
      <c r="D8812" s="45"/>
      <c r="E8812" s="51"/>
      <c r="F8812" s="67"/>
      <c r="G8812" s="7">
        <v>100</v>
      </c>
      <c r="H8812" s="2">
        <v>15.395095367847</v>
      </c>
      <c r="I8812" s="2">
        <v>7.9019073569479996</v>
      </c>
      <c r="J8812" s="2">
        <v>0.40871934604900001</v>
      </c>
      <c r="K8812" s="2">
        <v>1.2261580381470001</v>
      </c>
      <c r="L8812" s="2">
        <v>0.13623978201600001</v>
      </c>
      <c r="M8812" s="2">
        <v>1.0899182561309999</v>
      </c>
      <c r="N8812" s="15">
        <v>75.749318801089998</v>
      </c>
    </row>
    <row r="8813" spans="2:14" x14ac:dyDescent="0.2">
      <c r="D8813" s="199" t="s">
        <v>19</v>
      </c>
      <c r="E8813" s="22" t="s">
        <v>20</v>
      </c>
      <c r="F8813" s="21"/>
      <c r="G8813" s="19">
        <v>77</v>
      </c>
      <c r="H8813" s="27">
        <v>13</v>
      </c>
      <c r="I8813" s="3">
        <v>7</v>
      </c>
      <c r="J8813" s="3">
        <v>0</v>
      </c>
      <c r="K8813" s="3">
        <v>0</v>
      </c>
      <c r="L8813" s="3">
        <v>0</v>
      </c>
      <c r="M8813" s="3">
        <v>0</v>
      </c>
      <c r="N8813" s="26">
        <v>59</v>
      </c>
    </row>
    <row r="8814" spans="2:14" x14ac:dyDescent="0.2">
      <c r="D8814" s="200"/>
      <c r="E8814" s="11"/>
      <c r="F8814" s="10"/>
      <c r="G8814" s="7">
        <v>100</v>
      </c>
      <c r="H8814" s="18">
        <v>16.883116883117001</v>
      </c>
      <c r="I8814" s="2">
        <v>9.0909090909089993</v>
      </c>
      <c r="J8814" s="16">
        <v>0</v>
      </c>
      <c r="K8814" s="16">
        <v>0</v>
      </c>
      <c r="L8814" s="16">
        <v>0</v>
      </c>
      <c r="M8814" s="16">
        <v>0</v>
      </c>
      <c r="N8814" s="15">
        <v>76.623376623376998</v>
      </c>
    </row>
    <row r="8815" spans="2:14" x14ac:dyDescent="0.2">
      <c r="D8815" s="200"/>
      <c r="E8815" s="4" t="s">
        <v>21</v>
      </c>
      <c r="F8815" s="5"/>
      <c r="G8815" s="6">
        <v>289</v>
      </c>
      <c r="H8815" s="8">
        <v>35</v>
      </c>
      <c r="I8815" s="1">
        <v>17</v>
      </c>
      <c r="J8815" s="1">
        <v>1</v>
      </c>
      <c r="K8815" s="1">
        <v>5</v>
      </c>
      <c r="L8815" s="1">
        <v>0</v>
      </c>
      <c r="M8815" s="1">
        <v>2</v>
      </c>
      <c r="N8815" s="9">
        <v>231</v>
      </c>
    </row>
    <row r="8816" spans="2:14" x14ac:dyDescent="0.2">
      <c r="D8816" s="200"/>
      <c r="E8816" s="11"/>
      <c r="F8816" s="10"/>
      <c r="G8816" s="7">
        <v>100</v>
      </c>
      <c r="H8816" s="18">
        <v>12.110726643599</v>
      </c>
      <c r="I8816" s="2">
        <v>5.8823529411760003</v>
      </c>
      <c r="J8816" s="2">
        <v>0.34602076124600001</v>
      </c>
      <c r="K8816" s="2">
        <v>1.7301038062280001</v>
      </c>
      <c r="L8816" s="16">
        <v>0</v>
      </c>
      <c r="M8816" s="2">
        <v>0.69204152249100004</v>
      </c>
      <c r="N8816" s="15">
        <v>79.930795847751</v>
      </c>
    </row>
    <row r="8817" spans="4:14" x14ac:dyDescent="0.2">
      <c r="D8817" s="200"/>
      <c r="E8817" s="4" t="s">
        <v>22</v>
      </c>
      <c r="F8817" s="5"/>
      <c r="G8817" s="6">
        <v>109</v>
      </c>
      <c r="H8817" s="8">
        <v>12</v>
      </c>
      <c r="I8817" s="1">
        <v>7</v>
      </c>
      <c r="J8817" s="1">
        <v>0</v>
      </c>
      <c r="K8817" s="1">
        <v>2</v>
      </c>
      <c r="L8817" s="1">
        <v>0</v>
      </c>
      <c r="M8817" s="1">
        <v>2</v>
      </c>
      <c r="N8817" s="9">
        <v>87</v>
      </c>
    </row>
    <row r="8818" spans="4:14" x14ac:dyDescent="0.2">
      <c r="D8818" s="200"/>
      <c r="E8818" s="11"/>
      <c r="F8818" s="10"/>
      <c r="G8818" s="7">
        <v>100</v>
      </c>
      <c r="H8818" s="18">
        <v>11.009174311927</v>
      </c>
      <c r="I8818" s="2">
        <v>6.4220183486240003</v>
      </c>
      <c r="J8818" s="16">
        <v>0</v>
      </c>
      <c r="K8818" s="2">
        <v>1.834862385321</v>
      </c>
      <c r="L8818" s="16">
        <v>0</v>
      </c>
      <c r="M8818" s="2">
        <v>1.834862385321</v>
      </c>
      <c r="N8818" s="15">
        <v>79.816513761468002</v>
      </c>
    </row>
    <row r="8819" spans="4:14" x14ac:dyDescent="0.2">
      <c r="D8819" s="200"/>
      <c r="E8819" s="4" t="s">
        <v>23</v>
      </c>
      <c r="F8819" s="5"/>
      <c r="G8819" s="6">
        <v>120</v>
      </c>
      <c r="H8819" s="8">
        <v>23</v>
      </c>
      <c r="I8819" s="1">
        <v>12</v>
      </c>
      <c r="J8819" s="1">
        <v>0</v>
      </c>
      <c r="K8819" s="1">
        <v>1</v>
      </c>
      <c r="L8819" s="1">
        <v>0</v>
      </c>
      <c r="M8819" s="1">
        <v>2</v>
      </c>
      <c r="N8819" s="9">
        <v>85</v>
      </c>
    </row>
    <row r="8820" spans="4:14" x14ac:dyDescent="0.2">
      <c r="D8820" s="200"/>
      <c r="E8820" s="11"/>
      <c r="F8820" s="10"/>
      <c r="G8820" s="7">
        <v>100</v>
      </c>
      <c r="H8820" s="18">
        <v>19.166666666666998</v>
      </c>
      <c r="I8820" s="2">
        <v>10</v>
      </c>
      <c r="J8820" s="16">
        <v>0</v>
      </c>
      <c r="K8820" s="2">
        <v>0.83333333333299997</v>
      </c>
      <c r="L8820" s="16">
        <v>0</v>
      </c>
      <c r="M8820" s="2">
        <v>1.666666666667</v>
      </c>
      <c r="N8820" s="15">
        <v>70.833333333333002</v>
      </c>
    </row>
    <row r="8821" spans="4:14" x14ac:dyDescent="0.2">
      <c r="D8821" s="200"/>
      <c r="E8821" s="4" t="s">
        <v>24</v>
      </c>
      <c r="F8821" s="5"/>
      <c r="G8821" s="6">
        <v>139</v>
      </c>
      <c r="H8821" s="8">
        <v>30</v>
      </c>
      <c r="I8821" s="1">
        <v>15</v>
      </c>
      <c r="J8821" s="1">
        <v>2</v>
      </c>
      <c r="K8821" s="1">
        <v>1</v>
      </c>
      <c r="L8821" s="1">
        <v>1</v>
      </c>
      <c r="M8821" s="1">
        <v>2</v>
      </c>
      <c r="N8821" s="9">
        <v>94</v>
      </c>
    </row>
    <row r="8822" spans="4:14" x14ac:dyDescent="0.2">
      <c r="D8822" s="200"/>
      <c r="E8822" s="11"/>
      <c r="F8822" s="10"/>
      <c r="G8822" s="7">
        <v>100</v>
      </c>
      <c r="H8822" s="70">
        <v>21.58273381295</v>
      </c>
      <c r="I8822" s="2">
        <v>10.791366906475</v>
      </c>
      <c r="J8822" s="2">
        <v>1.438848920863</v>
      </c>
      <c r="K8822" s="2">
        <v>0.71942446043200003</v>
      </c>
      <c r="L8822" s="2">
        <v>0.71942446043200003</v>
      </c>
      <c r="M8822" s="2">
        <v>1.438848920863</v>
      </c>
      <c r="N8822" s="95">
        <v>67.625899280575993</v>
      </c>
    </row>
    <row r="8823" spans="4:14" x14ac:dyDescent="0.2">
      <c r="D8823" s="199" t="s">
        <v>25</v>
      </c>
      <c r="E8823" s="22" t="s">
        <v>26</v>
      </c>
      <c r="F8823" s="21"/>
      <c r="G8823" s="19">
        <v>243</v>
      </c>
      <c r="H8823" s="27">
        <v>34</v>
      </c>
      <c r="I8823" s="3">
        <v>20</v>
      </c>
      <c r="J8823" s="3">
        <v>1</v>
      </c>
      <c r="K8823" s="3">
        <v>3</v>
      </c>
      <c r="L8823" s="3">
        <v>1</v>
      </c>
      <c r="M8823" s="3">
        <v>2</v>
      </c>
      <c r="N8823" s="26">
        <v>185</v>
      </c>
    </row>
    <row r="8824" spans="4:14" x14ac:dyDescent="0.2">
      <c r="D8824" s="200"/>
      <c r="E8824" s="11"/>
      <c r="F8824" s="10"/>
      <c r="G8824" s="7">
        <v>100</v>
      </c>
      <c r="H8824" s="18">
        <v>13.991769547324999</v>
      </c>
      <c r="I8824" s="2">
        <v>8.2304526748970002</v>
      </c>
      <c r="J8824" s="2">
        <v>0.41152263374499998</v>
      </c>
      <c r="K8824" s="2">
        <v>1.2345679012349999</v>
      </c>
      <c r="L8824" s="2">
        <v>0.41152263374499998</v>
      </c>
      <c r="M8824" s="2">
        <v>0.82304526748999995</v>
      </c>
      <c r="N8824" s="15">
        <v>76.131687242797994</v>
      </c>
    </row>
    <row r="8825" spans="4:14" x14ac:dyDescent="0.2">
      <c r="D8825" s="200"/>
      <c r="E8825" s="4" t="s">
        <v>27</v>
      </c>
      <c r="F8825" s="5"/>
      <c r="G8825" s="6">
        <v>234</v>
      </c>
      <c r="H8825" s="8">
        <v>38</v>
      </c>
      <c r="I8825" s="1">
        <v>15</v>
      </c>
      <c r="J8825" s="1">
        <v>1</v>
      </c>
      <c r="K8825" s="1">
        <v>1</v>
      </c>
      <c r="L8825" s="1">
        <v>0</v>
      </c>
      <c r="M8825" s="1">
        <v>4</v>
      </c>
      <c r="N8825" s="9">
        <v>177</v>
      </c>
    </row>
    <row r="8826" spans="4:14" x14ac:dyDescent="0.2">
      <c r="D8826" s="200"/>
      <c r="E8826" s="11"/>
      <c r="F8826" s="10"/>
      <c r="G8826" s="7">
        <v>100</v>
      </c>
      <c r="H8826" s="18">
        <v>16.239316239316</v>
      </c>
      <c r="I8826" s="2">
        <v>6.4102564102560002</v>
      </c>
      <c r="J8826" s="2">
        <v>0.42735042735000001</v>
      </c>
      <c r="K8826" s="2">
        <v>0.42735042735000001</v>
      </c>
      <c r="L8826" s="16">
        <v>0</v>
      </c>
      <c r="M8826" s="2">
        <v>1.709401709402</v>
      </c>
      <c r="N8826" s="15">
        <v>75.641025641026005</v>
      </c>
    </row>
    <row r="8827" spans="4:14" x14ac:dyDescent="0.2">
      <c r="D8827" s="200"/>
      <c r="E8827" s="4" t="s">
        <v>28</v>
      </c>
      <c r="F8827" s="5"/>
      <c r="G8827" s="6">
        <v>208</v>
      </c>
      <c r="H8827" s="8">
        <v>28</v>
      </c>
      <c r="I8827" s="1">
        <v>16</v>
      </c>
      <c r="J8827" s="1">
        <v>1</v>
      </c>
      <c r="K8827" s="1">
        <v>4</v>
      </c>
      <c r="L8827" s="1">
        <v>0</v>
      </c>
      <c r="M8827" s="1">
        <v>2</v>
      </c>
      <c r="N8827" s="9">
        <v>164</v>
      </c>
    </row>
    <row r="8828" spans="4:14" x14ac:dyDescent="0.2">
      <c r="D8828" s="200"/>
      <c r="E8828" s="11"/>
      <c r="F8828" s="10"/>
      <c r="G8828" s="7">
        <v>100</v>
      </c>
      <c r="H8828" s="18">
        <v>13.461538461538</v>
      </c>
      <c r="I8828" s="2">
        <v>7.6923076923079998</v>
      </c>
      <c r="J8828" s="2">
        <v>0.48076923076900002</v>
      </c>
      <c r="K8828" s="2">
        <v>1.923076923077</v>
      </c>
      <c r="L8828" s="16">
        <v>0</v>
      </c>
      <c r="M8828" s="2">
        <v>0.96153846153800004</v>
      </c>
      <c r="N8828" s="15">
        <v>78.846153846153996</v>
      </c>
    </row>
    <row r="8829" spans="4:14" x14ac:dyDescent="0.2">
      <c r="D8829" s="200"/>
      <c r="E8829" s="4" t="s">
        <v>29</v>
      </c>
      <c r="F8829" s="5"/>
      <c r="G8829" s="6">
        <v>49</v>
      </c>
      <c r="H8829" s="8">
        <v>13</v>
      </c>
      <c r="I8829" s="1">
        <v>7</v>
      </c>
      <c r="J8829" s="1">
        <v>0</v>
      </c>
      <c r="K8829" s="1">
        <v>1</v>
      </c>
      <c r="L8829" s="1">
        <v>0</v>
      </c>
      <c r="M8829" s="1">
        <v>0</v>
      </c>
      <c r="N8829" s="9">
        <v>30</v>
      </c>
    </row>
    <row r="8830" spans="4:14" x14ac:dyDescent="0.2">
      <c r="D8830" s="200"/>
      <c r="E8830" s="11"/>
      <c r="F8830" s="10"/>
      <c r="G8830" s="7">
        <v>100</v>
      </c>
      <c r="H8830" s="75">
        <v>26.530612244897998</v>
      </c>
      <c r="I8830" s="25">
        <v>14.285714285714</v>
      </c>
      <c r="J8830" s="16">
        <v>0</v>
      </c>
      <c r="K8830" s="2">
        <v>2.040816326531</v>
      </c>
      <c r="L8830" s="16">
        <v>0</v>
      </c>
      <c r="M8830" s="16">
        <v>0</v>
      </c>
      <c r="N8830" s="132">
        <v>61.224489795917997</v>
      </c>
    </row>
    <row r="8831" spans="4:14" x14ac:dyDescent="0.2">
      <c r="D8831" s="199" t="s">
        <v>30</v>
      </c>
      <c r="E8831" s="22" t="s">
        <v>31</v>
      </c>
      <c r="F8831" s="21"/>
      <c r="G8831" s="19">
        <v>348</v>
      </c>
      <c r="H8831" s="27">
        <v>56</v>
      </c>
      <c r="I8831" s="3">
        <v>33</v>
      </c>
      <c r="J8831" s="3">
        <v>3</v>
      </c>
      <c r="K8831" s="3">
        <v>6</v>
      </c>
      <c r="L8831" s="3">
        <v>1</v>
      </c>
      <c r="M8831" s="3">
        <v>3</v>
      </c>
      <c r="N8831" s="26">
        <v>256</v>
      </c>
    </row>
    <row r="8832" spans="4:14" x14ac:dyDescent="0.2">
      <c r="D8832" s="200"/>
      <c r="E8832" s="11"/>
      <c r="F8832" s="10"/>
      <c r="G8832" s="7">
        <v>100</v>
      </c>
      <c r="H8832" s="18">
        <v>16.091954022989</v>
      </c>
      <c r="I8832" s="2">
        <v>9.4827586206899994</v>
      </c>
      <c r="J8832" s="2">
        <v>0.86206896551699996</v>
      </c>
      <c r="K8832" s="2">
        <v>1.7241379310339999</v>
      </c>
      <c r="L8832" s="2">
        <v>0.28735632183900001</v>
      </c>
      <c r="M8832" s="2">
        <v>0.86206896551699996</v>
      </c>
      <c r="N8832" s="15">
        <v>73.563218390805005</v>
      </c>
    </row>
    <row r="8833" spans="4:14" x14ac:dyDescent="0.2">
      <c r="D8833" s="200"/>
      <c r="E8833" s="4" t="s">
        <v>32</v>
      </c>
      <c r="F8833" s="5"/>
      <c r="G8833" s="6">
        <v>386</v>
      </c>
      <c r="H8833" s="8">
        <v>57</v>
      </c>
      <c r="I8833" s="1">
        <v>25</v>
      </c>
      <c r="J8833" s="1">
        <v>0</v>
      </c>
      <c r="K8833" s="1">
        <v>3</v>
      </c>
      <c r="L8833" s="1">
        <v>0</v>
      </c>
      <c r="M8833" s="1">
        <v>5</v>
      </c>
      <c r="N8833" s="9">
        <v>300</v>
      </c>
    </row>
    <row r="8834" spans="4:14" x14ac:dyDescent="0.2">
      <c r="D8834" s="200"/>
      <c r="E8834" s="11"/>
      <c r="F8834" s="10"/>
      <c r="G8834" s="7">
        <v>100</v>
      </c>
      <c r="H8834" s="18">
        <v>14.766839378238</v>
      </c>
      <c r="I8834" s="2">
        <v>6.4766839378240002</v>
      </c>
      <c r="J8834" s="16">
        <v>0</v>
      </c>
      <c r="K8834" s="2">
        <v>0.77720207253899998</v>
      </c>
      <c r="L8834" s="16">
        <v>0</v>
      </c>
      <c r="M8834" s="2">
        <v>1.2953367875649999</v>
      </c>
      <c r="N8834" s="15">
        <v>77.720207253886002</v>
      </c>
    </row>
    <row r="8835" spans="4:14" x14ac:dyDescent="0.2">
      <c r="D8835" s="199" t="s">
        <v>33</v>
      </c>
      <c r="E8835" s="22" t="s">
        <v>34</v>
      </c>
      <c r="F8835" s="21"/>
      <c r="G8835" s="19">
        <v>19</v>
      </c>
      <c r="H8835" s="27">
        <v>3</v>
      </c>
      <c r="I8835" s="3">
        <v>0</v>
      </c>
      <c r="J8835" s="3">
        <v>0</v>
      </c>
      <c r="K8835" s="3">
        <v>0</v>
      </c>
      <c r="L8835" s="3">
        <v>0</v>
      </c>
      <c r="M8835" s="3">
        <v>0</v>
      </c>
      <c r="N8835" s="26">
        <v>16</v>
      </c>
    </row>
    <row r="8836" spans="4:14" x14ac:dyDescent="0.2">
      <c r="D8836" s="200"/>
      <c r="E8836" s="11"/>
      <c r="F8836" s="10"/>
      <c r="G8836" s="7">
        <v>100</v>
      </c>
      <c r="H8836" s="18">
        <v>15.789473684211</v>
      </c>
      <c r="I8836" s="49">
        <v>0</v>
      </c>
      <c r="J8836" s="16">
        <v>0</v>
      </c>
      <c r="K8836" s="16">
        <v>0</v>
      </c>
      <c r="L8836" s="16">
        <v>0</v>
      </c>
      <c r="M8836" s="16">
        <v>0</v>
      </c>
      <c r="N8836" s="85">
        <v>84.210526315788996</v>
      </c>
    </row>
    <row r="8837" spans="4:14" x14ac:dyDescent="0.2">
      <c r="D8837" s="200"/>
      <c r="E8837" s="4" t="s">
        <v>35</v>
      </c>
      <c r="F8837" s="5"/>
      <c r="G8837" s="6">
        <v>97</v>
      </c>
      <c r="H8837" s="8">
        <v>14</v>
      </c>
      <c r="I8837" s="1">
        <v>6</v>
      </c>
      <c r="J8837" s="1">
        <v>3</v>
      </c>
      <c r="K8837" s="1">
        <v>2</v>
      </c>
      <c r="L8837" s="1">
        <v>0</v>
      </c>
      <c r="M8837" s="1">
        <v>2</v>
      </c>
      <c r="N8837" s="9">
        <v>72</v>
      </c>
    </row>
    <row r="8838" spans="4:14" x14ac:dyDescent="0.2">
      <c r="D8838" s="200"/>
      <c r="E8838" s="11"/>
      <c r="F8838" s="10"/>
      <c r="G8838" s="7">
        <v>100</v>
      </c>
      <c r="H8838" s="18">
        <v>14.432989690722</v>
      </c>
      <c r="I8838" s="2">
        <v>6.1855670103089997</v>
      </c>
      <c r="J8838" s="2">
        <v>3.0927835051549999</v>
      </c>
      <c r="K8838" s="2">
        <v>2.0618556701030002</v>
      </c>
      <c r="L8838" s="16">
        <v>0</v>
      </c>
      <c r="M8838" s="2">
        <v>2.0618556701030002</v>
      </c>
      <c r="N8838" s="15">
        <v>74.226804123711005</v>
      </c>
    </row>
    <row r="8839" spans="4:14" x14ac:dyDescent="0.2">
      <c r="D8839" s="200"/>
      <c r="E8839" s="4" t="s">
        <v>36</v>
      </c>
      <c r="F8839" s="5"/>
      <c r="G8839" s="6">
        <v>142</v>
      </c>
      <c r="H8839" s="8">
        <v>20</v>
      </c>
      <c r="I8839" s="1">
        <v>9</v>
      </c>
      <c r="J8839" s="1">
        <v>0</v>
      </c>
      <c r="K8839" s="1">
        <v>1</v>
      </c>
      <c r="L8839" s="1">
        <v>0</v>
      </c>
      <c r="M8839" s="1">
        <v>0</v>
      </c>
      <c r="N8839" s="9">
        <v>113</v>
      </c>
    </row>
    <row r="8840" spans="4:14" x14ac:dyDescent="0.2">
      <c r="D8840" s="200"/>
      <c r="E8840" s="11"/>
      <c r="F8840" s="10"/>
      <c r="G8840" s="7">
        <v>100</v>
      </c>
      <c r="H8840" s="18">
        <v>14.084507042254</v>
      </c>
      <c r="I8840" s="2">
        <v>6.3380281690139997</v>
      </c>
      <c r="J8840" s="16">
        <v>0</v>
      </c>
      <c r="K8840" s="2">
        <v>0.70422535211299997</v>
      </c>
      <c r="L8840" s="16">
        <v>0</v>
      </c>
      <c r="M8840" s="16">
        <v>0</v>
      </c>
      <c r="N8840" s="15">
        <v>79.577464788732001</v>
      </c>
    </row>
    <row r="8841" spans="4:14" x14ac:dyDescent="0.2">
      <c r="D8841" s="200"/>
      <c r="E8841" s="4" t="s">
        <v>37</v>
      </c>
      <c r="F8841" s="5"/>
      <c r="G8841" s="6">
        <v>164</v>
      </c>
      <c r="H8841" s="8">
        <v>34</v>
      </c>
      <c r="I8841" s="1">
        <v>16</v>
      </c>
      <c r="J8841" s="1">
        <v>0</v>
      </c>
      <c r="K8841" s="1">
        <v>0</v>
      </c>
      <c r="L8841" s="1">
        <v>0</v>
      </c>
      <c r="M8841" s="1">
        <v>1</v>
      </c>
      <c r="N8841" s="9">
        <v>115</v>
      </c>
    </row>
    <row r="8842" spans="4:14" x14ac:dyDescent="0.2">
      <c r="D8842" s="200"/>
      <c r="E8842" s="11"/>
      <c r="F8842" s="10"/>
      <c r="G8842" s="7">
        <v>100</v>
      </c>
      <c r="H8842" s="70">
        <v>20.731707317072999</v>
      </c>
      <c r="I8842" s="2">
        <v>9.7560975609760003</v>
      </c>
      <c r="J8842" s="16">
        <v>0</v>
      </c>
      <c r="K8842" s="16">
        <v>0</v>
      </c>
      <c r="L8842" s="16">
        <v>0</v>
      </c>
      <c r="M8842" s="2">
        <v>0.60975609756100002</v>
      </c>
      <c r="N8842" s="95">
        <v>70.121951219511999</v>
      </c>
    </row>
    <row r="8843" spans="4:14" x14ac:dyDescent="0.2">
      <c r="D8843" s="200"/>
      <c r="E8843" s="4" t="s">
        <v>38</v>
      </c>
      <c r="F8843" s="5"/>
      <c r="G8843" s="6">
        <v>129</v>
      </c>
      <c r="H8843" s="8">
        <v>14</v>
      </c>
      <c r="I8843" s="1">
        <v>8</v>
      </c>
      <c r="J8843" s="1">
        <v>0</v>
      </c>
      <c r="K8843" s="1">
        <v>3</v>
      </c>
      <c r="L8843" s="1">
        <v>1</v>
      </c>
      <c r="M8843" s="1">
        <v>2</v>
      </c>
      <c r="N8843" s="9">
        <v>104</v>
      </c>
    </row>
    <row r="8844" spans="4:14" x14ac:dyDescent="0.2">
      <c r="D8844" s="200"/>
      <c r="E8844" s="11"/>
      <c r="F8844" s="10"/>
      <c r="G8844" s="7">
        <v>100</v>
      </c>
      <c r="H8844" s="18">
        <v>10.852713178295</v>
      </c>
      <c r="I8844" s="2">
        <v>6.2015503875969999</v>
      </c>
      <c r="J8844" s="16">
        <v>0</v>
      </c>
      <c r="K8844" s="2">
        <v>2.3255813953489999</v>
      </c>
      <c r="L8844" s="2">
        <v>0.77519379845000003</v>
      </c>
      <c r="M8844" s="2">
        <v>1.550387596899</v>
      </c>
      <c r="N8844" s="15">
        <v>80.620155038760004</v>
      </c>
    </row>
    <row r="8845" spans="4:14" x14ac:dyDescent="0.2">
      <c r="D8845" s="200"/>
      <c r="E8845" s="4" t="s">
        <v>39</v>
      </c>
      <c r="F8845" s="5"/>
      <c r="G8845" s="6">
        <v>127</v>
      </c>
      <c r="H8845" s="8">
        <v>17</v>
      </c>
      <c r="I8845" s="1">
        <v>18</v>
      </c>
      <c r="J8845" s="1">
        <v>0</v>
      </c>
      <c r="K8845" s="1">
        <v>3</v>
      </c>
      <c r="L8845" s="1">
        <v>0</v>
      </c>
      <c r="M8845" s="1">
        <v>1</v>
      </c>
      <c r="N8845" s="9">
        <v>94</v>
      </c>
    </row>
    <row r="8846" spans="4:14" x14ac:dyDescent="0.2">
      <c r="D8846" s="200"/>
      <c r="E8846" s="11"/>
      <c r="F8846" s="10"/>
      <c r="G8846" s="7">
        <v>100</v>
      </c>
      <c r="H8846" s="18">
        <v>13.385826771653999</v>
      </c>
      <c r="I8846" s="25">
        <v>14.173228346457</v>
      </c>
      <c r="J8846" s="16">
        <v>0</v>
      </c>
      <c r="K8846" s="2">
        <v>2.3622047244090001</v>
      </c>
      <c r="L8846" s="16">
        <v>0</v>
      </c>
      <c r="M8846" s="2">
        <v>0.78740157480299999</v>
      </c>
      <c r="N8846" s="15">
        <v>74.015748031496003</v>
      </c>
    </row>
    <row r="8847" spans="4:14" x14ac:dyDescent="0.2">
      <c r="D8847" s="200"/>
      <c r="E8847" s="4" t="s">
        <v>40</v>
      </c>
      <c r="F8847" s="5"/>
      <c r="G8847" s="6">
        <v>56</v>
      </c>
      <c r="H8847" s="8">
        <v>11</v>
      </c>
      <c r="I8847" s="1">
        <v>1</v>
      </c>
      <c r="J8847" s="1">
        <v>0</v>
      </c>
      <c r="K8847" s="1">
        <v>0</v>
      </c>
      <c r="L8847" s="1">
        <v>0</v>
      </c>
      <c r="M8847" s="1">
        <v>2</v>
      </c>
      <c r="N8847" s="9">
        <v>42</v>
      </c>
    </row>
    <row r="8848" spans="4:14" x14ac:dyDescent="0.2">
      <c r="D8848" s="201"/>
      <c r="E8848" s="45"/>
      <c r="F8848" s="51"/>
      <c r="G8848" s="81">
        <v>100</v>
      </c>
      <c r="H8848" s="115">
        <v>19.642857142857</v>
      </c>
      <c r="I8848" s="126">
        <v>1.785714285714</v>
      </c>
      <c r="J8848" s="62">
        <v>0</v>
      </c>
      <c r="K8848" s="62">
        <v>0</v>
      </c>
      <c r="L8848" s="62">
        <v>0</v>
      </c>
      <c r="M8848" s="64">
        <v>3.5714285714290002</v>
      </c>
      <c r="N8848" s="106">
        <v>75</v>
      </c>
    </row>
    <row r="8850" spans="2:14" x14ac:dyDescent="0.2">
      <c r="B8850" s="40" t="str">
        <f xml:space="preserve"> HYPERLINK("#'目次'!B220", "[214]")</f>
        <v>[214]</v>
      </c>
      <c r="C8850" s="23" t="s">
        <v>343</v>
      </c>
    </row>
    <row r="8851" spans="2:14" x14ac:dyDescent="0.2">
      <c r="C8851" s="186" t="s">
        <v>326</v>
      </c>
    </row>
    <row r="8853" spans="2:14" x14ac:dyDescent="0.2">
      <c r="C8853" s="23" t="s">
        <v>48</v>
      </c>
    </row>
    <row r="8854" spans="2:14" ht="24" x14ac:dyDescent="0.2">
      <c r="D8854" s="195"/>
      <c r="E8854" s="196"/>
      <c r="F8854" s="196"/>
      <c r="G8854" s="37" t="s">
        <v>15</v>
      </c>
      <c r="H8854" s="33" t="s">
        <v>281</v>
      </c>
      <c r="I8854" s="13" t="s">
        <v>282</v>
      </c>
      <c r="J8854" s="13" t="s">
        <v>283</v>
      </c>
      <c r="K8854" s="13" t="s">
        <v>174</v>
      </c>
      <c r="L8854" s="13" t="s">
        <v>327</v>
      </c>
      <c r="M8854" s="13" t="s">
        <v>99</v>
      </c>
      <c r="N8854" s="38" t="s">
        <v>18</v>
      </c>
    </row>
    <row r="8855" spans="2:14" x14ac:dyDescent="0.2">
      <c r="D8855" s="197"/>
      <c r="E8855" s="198"/>
      <c r="F8855" s="198"/>
      <c r="G8855" s="35"/>
      <c r="H8855" s="39"/>
      <c r="I8855" s="14"/>
      <c r="J8855" s="14"/>
      <c r="K8855" s="14"/>
      <c r="L8855" s="14"/>
      <c r="M8855" s="14"/>
      <c r="N8855" s="34"/>
    </row>
    <row r="8856" spans="2:14" x14ac:dyDescent="0.2">
      <c r="D8856" s="78"/>
      <c r="E8856" s="79" t="s">
        <v>15</v>
      </c>
      <c r="F8856" s="66"/>
      <c r="G8856" s="36">
        <v>734</v>
      </c>
      <c r="H8856" s="17">
        <v>113</v>
      </c>
      <c r="I8856" s="17">
        <v>58</v>
      </c>
      <c r="J8856" s="17">
        <v>3</v>
      </c>
      <c r="K8856" s="17">
        <v>9</v>
      </c>
      <c r="L8856" s="17">
        <v>1</v>
      </c>
      <c r="M8856" s="17">
        <v>8</v>
      </c>
      <c r="N8856" s="47">
        <v>556</v>
      </c>
    </row>
    <row r="8857" spans="2:14" x14ac:dyDescent="0.2">
      <c r="D8857" s="45"/>
      <c r="E8857" s="51"/>
      <c r="F8857" s="67"/>
      <c r="G8857" s="7">
        <v>100</v>
      </c>
      <c r="H8857" s="2">
        <v>15.395095367847</v>
      </c>
      <c r="I8857" s="2">
        <v>7.9019073569479996</v>
      </c>
      <c r="J8857" s="2">
        <v>0.40871934604900001</v>
      </c>
      <c r="K8857" s="2">
        <v>1.2261580381470001</v>
      </c>
      <c r="L8857" s="2">
        <v>0.13623978201600001</v>
      </c>
      <c r="M8857" s="2">
        <v>1.0899182561309999</v>
      </c>
      <c r="N8857" s="15">
        <v>75.749318801089998</v>
      </c>
    </row>
    <row r="8858" spans="2:14" x14ac:dyDescent="0.2">
      <c r="D8858" s="199" t="s">
        <v>49</v>
      </c>
      <c r="E8858" s="22" t="s">
        <v>50</v>
      </c>
      <c r="F8858" s="21"/>
      <c r="G8858" s="19">
        <v>5</v>
      </c>
      <c r="H8858" s="27">
        <v>1</v>
      </c>
      <c r="I8858" s="3">
        <v>1</v>
      </c>
      <c r="J8858" s="3">
        <v>0</v>
      </c>
      <c r="K8858" s="3">
        <v>0</v>
      </c>
      <c r="L8858" s="3">
        <v>0</v>
      </c>
      <c r="M8858" s="3">
        <v>0</v>
      </c>
      <c r="N8858" s="26">
        <v>3</v>
      </c>
    </row>
    <row r="8859" spans="2:14" x14ac:dyDescent="0.2">
      <c r="D8859" s="200"/>
      <c r="E8859" s="11"/>
      <c r="F8859" s="10"/>
      <c r="G8859" s="7">
        <v>100</v>
      </c>
      <c r="H8859" s="18">
        <v>20</v>
      </c>
      <c r="I8859" s="41">
        <v>20</v>
      </c>
      <c r="J8859" s="16">
        <v>0</v>
      </c>
      <c r="K8859" s="16">
        <v>0</v>
      </c>
      <c r="L8859" s="16">
        <v>0</v>
      </c>
      <c r="M8859" s="16">
        <v>0</v>
      </c>
      <c r="N8859" s="132">
        <v>60</v>
      </c>
    </row>
    <row r="8860" spans="2:14" x14ac:dyDescent="0.2">
      <c r="D8860" s="200"/>
      <c r="E8860" s="4" t="s">
        <v>51</v>
      </c>
      <c r="F8860" s="5"/>
      <c r="G8860" s="6">
        <v>76</v>
      </c>
      <c r="H8860" s="8">
        <v>18</v>
      </c>
      <c r="I8860" s="1">
        <v>7</v>
      </c>
      <c r="J8860" s="1">
        <v>1</v>
      </c>
      <c r="K8860" s="1">
        <v>1</v>
      </c>
      <c r="L8860" s="1">
        <v>1</v>
      </c>
      <c r="M8860" s="1">
        <v>2</v>
      </c>
      <c r="N8860" s="9">
        <v>48</v>
      </c>
    </row>
    <row r="8861" spans="2:14" x14ac:dyDescent="0.2">
      <c r="D8861" s="200"/>
      <c r="E8861" s="11"/>
      <c r="F8861" s="10"/>
      <c r="G8861" s="7">
        <v>100</v>
      </c>
      <c r="H8861" s="70">
        <v>23.684210526316001</v>
      </c>
      <c r="I8861" s="2">
        <v>9.2105263157890001</v>
      </c>
      <c r="J8861" s="2">
        <v>1.3157894736839999</v>
      </c>
      <c r="K8861" s="2">
        <v>1.3157894736839999</v>
      </c>
      <c r="L8861" s="2">
        <v>1.3157894736839999</v>
      </c>
      <c r="M8861" s="2">
        <v>2.6315789473679998</v>
      </c>
      <c r="N8861" s="132">
        <v>63.157894736842003</v>
      </c>
    </row>
    <row r="8862" spans="2:14" x14ac:dyDescent="0.2">
      <c r="D8862" s="200"/>
      <c r="E8862" s="4" t="s">
        <v>52</v>
      </c>
      <c r="F8862" s="5"/>
      <c r="G8862" s="6">
        <v>21</v>
      </c>
      <c r="H8862" s="8">
        <v>4</v>
      </c>
      <c r="I8862" s="1">
        <v>4</v>
      </c>
      <c r="J8862" s="1">
        <v>0</v>
      </c>
      <c r="K8862" s="1">
        <v>1</v>
      </c>
      <c r="L8862" s="1">
        <v>0</v>
      </c>
      <c r="M8862" s="1">
        <v>0</v>
      </c>
      <c r="N8862" s="9">
        <v>14</v>
      </c>
    </row>
    <row r="8863" spans="2:14" x14ac:dyDescent="0.2">
      <c r="D8863" s="200"/>
      <c r="E8863" s="11"/>
      <c r="F8863" s="10"/>
      <c r="G8863" s="7">
        <v>100</v>
      </c>
      <c r="H8863" s="18">
        <v>19.047619047619001</v>
      </c>
      <c r="I8863" s="41">
        <v>19.047619047619001</v>
      </c>
      <c r="J8863" s="16">
        <v>0</v>
      </c>
      <c r="K8863" s="2">
        <v>4.7619047619049999</v>
      </c>
      <c r="L8863" s="16">
        <v>0</v>
      </c>
      <c r="M8863" s="16">
        <v>0</v>
      </c>
      <c r="N8863" s="95">
        <v>66.666666666666998</v>
      </c>
    </row>
    <row r="8864" spans="2:14" x14ac:dyDescent="0.2">
      <c r="D8864" s="200"/>
      <c r="E8864" s="4" t="s">
        <v>53</v>
      </c>
      <c r="F8864" s="5"/>
      <c r="G8864" s="6">
        <v>32</v>
      </c>
      <c r="H8864" s="8">
        <v>5</v>
      </c>
      <c r="I8864" s="1">
        <v>1</v>
      </c>
      <c r="J8864" s="1">
        <v>0</v>
      </c>
      <c r="K8864" s="1">
        <v>0</v>
      </c>
      <c r="L8864" s="1">
        <v>0</v>
      </c>
      <c r="M8864" s="1">
        <v>0</v>
      </c>
      <c r="N8864" s="9">
        <v>26</v>
      </c>
    </row>
    <row r="8865" spans="4:14" x14ac:dyDescent="0.2">
      <c r="D8865" s="200"/>
      <c r="E8865" s="11"/>
      <c r="F8865" s="10"/>
      <c r="G8865" s="7">
        <v>100</v>
      </c>
      <c r="H8865" s="18">
        <v>15.625</v>
      </c>
      <c r="I8865" s="2">
        <v>3.125</v>
      </c>
      <c r="J8865" s="16">
        <v>0</v>
      </c>
      <c r="K8865" s="16">
        <v>0</v>
      </c>
      <c r="L8865" s="16">
        <v>0</v>
      </c>
      <c r="M8865" s="16">
        <v>0</v>
      </c>
      <c r="N8865" s="85">
        <v>81.25</v>
      </c>
    </row>
    <row r="8866" spans="4:14" x14ac:dyDescent="0.2">
      <c r="D8866" s="200"/>
      <c r="E8866" s="4" t="s">
        <v>54</v>
      </c>
      <c r="F8866" s="5"/>
      <c r="G8866" s="6">
        <v>170</v>
      </c>
      <c r="H8866" s="8">
        <v>15</v>
      </c>
      <c r="I8866" s="1">
        <v>14</v>
      </c>
      <c r="J8866" s="1">
        <v>0</v>
      </c>
      <c r="K8866" s="1">
        <v>3</v>
      </c>
      <c r="L8866" s="1">
        <v>0</v>
      </c>
      <c r="M8866" s="1">
        <v>1</v>
      </c>
      <c r="N8866" s="9">
        <v>140</v>
      </c>
    </row>
    <row r="8867" spans="4:14" x14ac:dyDescent="0.2">
      <c r="D8867" s="200"/>
      <c r="E8867" s="11"/>
      <c r="F8867" s="10"/>
      <c r="G8867" s="7">
        <v>100</v>
      </c>
      <c r="H8867" s="72">
        <v>8.8235294117649996</v>
      </c>
      <c r="I8867" s="2">
        <v>8.2352941176469994</v>
      </c>
      <c r="J8867" s="16">
        <v>0</v>
      </c>
      <c r="K8867" s="2">
        <v>1.764705882353</v>
      </c>
      <c r="L8867" s="16">
        <v>0</v>
      </c>
      <c r="M8867" s="2">
        <v>0.58823529411800002</v>
      </c>
      <c r="N8867" s="85">
        <v>82.352941176471006</v>
      </c>
    </row>
    <row r="8868" spans="4:14" x14ac:dyDescent="0.2">
      <c r="D8868" s="200"/>
      <c r="E8868" s="4" t="s">
        <v>55</v>
      </c>
      <c r="F8868" s="5"/>
      <c r="G8868" s="6">
        <v>79</v>
      </c>
      <c r="H8868" s="8">
        <v>17</v>
      </c>
      <c r="I8868" s="1">
        <v>8</v>
      </c>
      <c r="J8868" s="1">
        <v>0</v>
      </c>
      <c r="K8868" s="1">
        <v>0</v>
      </c>
      <c r="L8868" s="1">
        <v>0</v>
      </c>
      <c r="M8868" s="1">
        <v>3</v>
      </c>
      <c r="N8868" s="9">
        <v>52</v>
      </c>
    </row>
    <row r="8869" spans="4:14" x14ac:dyDescent="0.2">
      <c r="D8869" s="200"/>
      <c r="E8869" s="11"/>
      <c r="F8869" s="10"/>
      <c r="G8869" s="7">
        <v>100</v>
      </c>
      <c r="H8869" s="70">
        <v>21.518987341772</v>
      </c>
      <c r="I8869" s="2">
        <v>10.126582278480999</v>
      </c>
      <c r="J8869" s="16">
        <v>0</v>
      </c>
      <c r="K8869" s="16">
        <v>0</v>
      </c>
      <c r="L8869" s="16">
        <v>0</v>
      </c>
      <c r="M8869" s="2">
        <v>3.7974683544299999</v>
      </c>
      <c r="N8869" s="95">
        <v>65.822784810127004</v>
      </c>
    </row>
    <row r="8870" spans="4:14" x14ac:dyDescent="0.2">
      <c r="D8870" s="200"/>
      <c r="E8870" s="4" t="s">
        <v>56</v>
      </c>
      <c r="F8870" s="5"/>
      <c r="G8870" s="6">
        <v>127</v>
      </c>
      <c r="H8870" s="8">
        <v>18</v>
      </c>
      <c r="I8870" s="1">
        <v>8</v>
      </c>
      <c r="J8870" s="1">
        <v>0</v>
      </c>
      <c r="K8870" s="1">
        <v>0</v>
      </c>
      <c r="L8870" s="1">
        <v>0</v>
      </c>
      <c r="M8870" s="1">
        <v>1</v>
      </c>
      <c r="N8870" s="9">
        <v>101</v>
      </c>
    </row>
    <row r="8871" spans="4:14" x14ac:dyDescent="0.2">
      <c r="D8871" s="200"/>
      <c r="E8871" s="11"/>
      <c r="F8871" s="10"/>
      <c r="G8871" s="7">
        <v>100</v>
      </c>
      <c r="H8871" s="18">
        <v>14.173228346457</v>
      </c>
      <c r="I8871" s="2">
        <v>6.299212598425</v>
      </c>
      <c r="J8871" s="16">
        <v>0</v>
      </c>
      <c r="K8871" s="16">
        <v>0</v>
      </c>
      <c r="L8871" s="16">
        <v>0</v>
      </c>
      <c r="M8871" s="2">
        <v>0.78740157480299999</v>
      </c>
      <c r="N8871" s="15">
        <v>79.527559055118004</v>
      </c>
    </row>
    <row r="8872" spans="4:14" x14ac:dyDescent="0.2">
      <c r="D8872" s="200"/>
      <c r="E8872" s="4" t="s">
        <v>57</v>
      </c>
      <c r="F8872" s="5"/>
      <c r="G8872" s="6">
        <v>122</v>
      </c>
      <c r="H8872" s="8">
        <v>21</v>
      </c>
      <c r="I8872" s="1">
        <v>8</v>
      </c>
      <c r="J8872" s="1">
        <v>0</v>
      </c>
      <c r="K8872" s="1">
        <v>1</v>
      </c>
      <c r="L8872" s="1">
        <v>0</v>
      </c>
      <c r="M8872" s="1">
        <v>0</v>
      </c>
      <c r="N8872" s="9">
        <v>94</v>
      </c>
    </row>
    <row r="8873" spans="4:14" x14ac:dyDescent="0.2">
      <c r="D8873" s="200"/>
      <c r="E8873" s="11"/>
      <c r="F8873" s="10"/>
      <c r="G8873" s="7">
        <v>100</v>
      </c>
      <c r="H8873" s="18">
        <v>17.213114754098001</v>
      </c>
      <c r="I8873" s="2">
        <v>6.5573770491800003</v>
      </c>
      <c r="J8873" s="16">
        <v>0</v>
      </c>
      <c r="K8873" s="2">
        <v>0.81967213114799997</v>
      </c>
      <c r="L8873" s="16">
        <v>0</v>
      </c>
      <c r="M8873" s="16">
        <v>0</v>
      </c>
      <c r="N8873" s="15">
        <v>77.049180327868996</v>
      </c>
    </row>
    <row r="8874" spans="4:14" x14ac:dyDescent="0.2">
      <c r="D8874" s="200"/>
      <c r="E8874" s="4" t="s">
        <v>58</v>
      </c>
      <c r="F8874" s="5"/>
      <c r="G8874" s="6">
        <v>42</v>
      </c>
      <c r="H8874" s="8">
        <v>4</v>
      </c>
      <c r="I8874" s="1">
        <v>1</v>
      </c>
      <c r="J8874" s="1">
        <v>2</v>
      </c>
      <c r="K8874" s="1">
        <v>1</v>
      </c>
      <c r="L8874" s="1">
        <v>0</v>
      </c>
      <c r="M8874" s="1">
        <v>0</v>
      </c>
      <c r="N8874" s="9">
        <v>34</v>
      </c>
    </row>
    <row r="8875" spans="4:14" x14ac:dyDescent="0.2">
      <c r="D8875" s="200"/>
      <c r="E8875" s="11"/>
      <c r="F8875" s="10"/>
      <c r="G8875" s="7">
        <v>100</v>
      </c>
      <c r="H8875" s="72">
        <v>9.5238095238099998</v>
      </c>
      <c r="I8875" s="30">
        <v>2.3809523809519999</v>
      </c>
      <c r="J8875" s="2">
        <v>4.7619047619049999</v>
      </c>
      <c r="K8875" s="2">
        <v>2.3809523809519999</v>
      </c>
      <c r="L8875" s="16">
        <v>0</v>
      </c>
      <c r="M8875" s="16">
        <v>0</v>
      </c>
      <c r="N8875" s="85">
        <v>80.952380952381006</v>
      </c>
    </row>
    <row r="8876" spans="4:14" x14ac:dyDescent="0.2">
      <c r="D8876" s="200"/>
      <c r="E8876" s="4" t="s">
        <v>59</v>
      </c>
      <c r="F8876" s="5"/>
      <c r="G8876" s="6">
        <v>59</v>
      </c>
      <c r="H8876" s="8">
        <v>10</v>
      </c>
      <c r="I8876" s="1">
        <v>6</v>
      </c>
      <c r="J8876" s="1">
        <v>0</v>
      </c>
      <c r="K8876" s="1">
        <v>2</v>
      </c>
      <c r="L8876" s="1">
        <v>0</v>
      </c>
      <c r="M8876" s="1">
        <v>1</v>
      </c>
      <c r="N8876" s="9">
        <v>43</v>
      </c>
    </row>
    <row r="8877" spans="4:14" x14ac:dyDescent="0.2">
      <c r="D8877" s="200"/>
      <c r="E8877" s="11"/>
      <c r="F8877" s="10"/>
      <c r="G8877" s="7">
        <v>100</v>
      </c>
      <c r="H8877" s="18">
        <v>16.949152542373</v>
      </c>
      <c r="I8877" s="2">
        <v>10.169491525424</v>
      </c>
      <c r="J8877" s="16">
        <v>0</v>
      </c>
      <c r="K8877" s="2">
        <v>3.3898305084749998</v>
      </c>
      <c r="L8877" s="16">
        <v>0</v>
      </c>
      <c r="M8877" s="2">
        <v>1.6949152542370001</v>
      </c>
      <c r="N8877" s="15">
        <v>72.881355932202993</v>
      </c>
    </row>
    <row r="8878" spans="4:14" x14ac:dyDescent="0.2">
      <c r="D8878" s="199" t="s">
        <v>60</v>
      </c>
      <c r="E8878" s="22" t="s">
        <v>61</v>
      </c>
      <c r="F8878" s="21"/>
      <c r="G8878" s="19">
        <v>94</v>
      </c>
      <c r="H8878" s="27">
        <v>20</v>
      </c>
      <c r="I8878" s="3">
        <v>10</v>
      </c>
      <c r="J8878" s="3">
        <v>1</v>
      </c>
      <c r="K8878" s="3">
        <v>2</v>
      </c>
      <c r="L8878" s="3">
        <v>0</v>
      </c>
      <c r="M8878" s="3">
        <v>1</v>
      </c>
      <c r="N8878" s="26">
        <v>63</v>
      </c>
    </row>
    <row r="8879" spans="4:14" x14ac:dyDescent="0.2">
      <c r="D8879" s="200"/>
      <c r="E8879" s="11"/>
      <c r="F8879" s="10"/>
      <c r="G8879" s="7">
        <v>100</v>
      </c>
      <c r="H8879" s="70">
        <v>21.276595744681</v>
      </c>
      <c r="I8879" s="2">
        <v>10.638297872340001</v>
      </c>
      <c r="J8879" s="2">
        <v>1.0638297872339999</v>
      </c>
      <c r="K8879" s="2">
        <v>2.1276595744679998</v>
      </c>
      <c r="L8879" s="16">
        <v>0</v>
      </c>
      <c r="M8879" s="2">
        <v>1.0638297872339999</v>
      </c>
      <c r="N8879" s="95">
        <v>67.021276595744993</v>
      </c>
    </row>
    <row r="8880" spans="4:14" x14ac:dyDescent="0.2">
      <c r="D8880" s="200"/>
      <c r="E8880" s="4" t="s">
        <v>62</v>
      </c>
      <c r="F8880" s="5"/>
      <c r="G8880" s="6">
        <v>87</v>
      </c>
      <c r="H8880" s="8">
        <v>14</v>
      </c>
      <c r="I8880" s="1">
        <v>8</v>
      </c>
      <c r="J8880" s="1">
        <v>1</v>
      </c>
      <c r="K8880" s="1">
        <v>1</v>
      </c>
      <c r="L8880" s="1">
        <v>0</v>
      </c>
      <c r="M8880" s="1">
        <v>3</v>
      </c>
      <c r="N8880" s="9">
        <v>63</v>
      </c>
    </row>
    <row r="8881" spans="4:14" x14ac:dyDescent="0.2">
      <c r="D8881" s="200"/>
      <c r="E8881" s="11"/>
      <c r="F8881" s="10"/>
      <c r="G8881" s="7">
        <v>100</v>
      </c>
      <c r="H8881" s="18">
        <v>16.091954022989</v>
      </c>
      <c r="I8881" s="2">
        <v>9.1954022988510005</v>
      </c>
      <c r="J8881" s="2">
        <v>1.149425287356</v>
      </c>
      <c r="K8881" s="2">
        <v>1.149425287356</v>
      </c>
      <c r="L8881" s="16">
        <v>0</v>
      </c>
      <c r="M8881" s="2">
        <v>3.4482758620689999</v>
      </c>
      <c r="N8881" s="15">
        <v>72.413793103448</v>
      </c>
    </row>
    <row r="8882" spans="4:14" x14ac:dyDescent="0.2">
      <c r="D8882" s="200"/>
      <c r="E8882" s="4" t="s">
        <v>63</v>
      </c>
      <c r="F8882" s="5"/>
      <c r="G8882" s="6">
        <v>79</v>
      </c>
      <c r="H8882" s="8">
        <v>14</v>
      </c>
      <c r="I8882" s="1">
        <v>4</v>
      </c>
      <c r="J8882" s="1">
        <v>0</v>
      </c>
      <c r="K8882" s="1">
        <v>0</v>
      </c>
      <c r="L8882" s="1">
        <v>0</v>
      </c>
      <c r="M8882" s="1">
        <v>0</v>
      </c>
      <c r="N8882" s="9">
        <v>61</v>
      </c>
    </row>
    <row r="8883" spans="4:14" x14ac:dyDescent="0.2">
      <c r="D8883" s="200"/>
      <c r="E8883" s="11"/>
      <c r="F8883" s="10"/>
      <c r="G8883" s="7">
        <v>100</v>
      </c>
      <c r="H8883" s="18">
        <v>17.721518987342002</v>
      </c>
      <c r="I8883" s="2">
        <v>5.0632911392409996</v>
      </c>
      <c r="J8883" s="16">
        <v>0</v>
      </c>
      <c r="K8883" s="16">
        <v>0</v>
      </c>
      <c r="L8883" s="16">
        <v>0</v>
      </c>
      <c r="M8883" s="16">
        <v>0</v>
      </c>
      <c r="N8883" s="15">
        <v>77.215189873417998</v>
      </c>
    </row>
    <row r="8884" spans="4:14" x14ac:dyDescent="0.2">
      <c r="D8884" s="200"/>
      <c r="E8884" s="4" t="s">
        <v>64</v>
      </c>
      <c r="F8884" s="5"/>
      <c r="G8884" s="6">
        <v>81</v>
      </c>
      <c r="H8884" s="8">
        <v>14</v>
      </c>
      <c r="I8884" s="1">
        <v>6</v>
      </c>
      <c r="J8884" s="1">
        <v>0</v>
      </c>
      <c r="K8884" s="1">
        <v>2</v>
      </c>
      <c r="L8884" s="1">
        <v>0</v>
      </c>
      <c r="M8884" s="1">
        <v>0</v>
      </c>
      <c r="N8884" s="9">
        <v>59</v>
      </c>
    </row>
    <row r="8885" spans="4:14" x14ac:dyDescent="0.2">
      <c r="D8885" s="200"/>
      <c r="E8885" s="11"/>
      <c r="F8885" s="10"/>
      <c r="G8885" s="7">
        <v>100</v>
      </c>
      <c r="H8885" s="18">
        <v>17.283950617283999</v>
      </c>
      <c r="I8885" s="2">
        <v>7.4074074074069998</v>
      </c>
      <c r="J8885" s="16">
        <v>0</v>
      </c>
      <c r="K8885" s="2">
        <v>2.4691358024690002</v>
      </c>
      <c r="L8885" s="16">
        <v>0</v>
      </c>
      <c r="M8885" s="16">
        <v>0</v>
      </c>
      <c r="N8885" s="15">
        <v>72.839506172840004</v>
      </c>
    </row>
    <row r="8886" spans="4:14" x14ac:dyDescent="0.2">
      <c r="D8886" s="200"/>
      <c r="E8886" s="4" t="s">
        <v>65</v>
      </c>
      <c r="F8886" s="5"/>
      <c r="G8886" s="6">
        <v>79</v>
      </c>
      <c r="H8886" s="8">
        <v>11</v>
      </c>
      <c r="I8886" s="1">
        <v>7</v>
      </c>
      <c r="J8886" s="1">
        <v>0</v>
      </c>
      <c r="K8886" s="1">
        <v>1</v>
      </c>
      <c r="L8886" s="1">
        <v>0</v>
      </c>
      <c r="M8886" s="1">
        <v>1</v>
      </c>
      <c r="N8886" s="9">
        <v>60</v>
      </c>
    </row>
    <row r="8887" spans="4:14" x14ac:dyDescent="0.2">
      <c r="D8887" s="200"/>
      <c r="E8887" s="11"/>
      <c r="F8887" s="10"/>
      <c r="G8887" s="7">
        <v>100</v>
      </c>
      <c r="H8887" s="18">
        <v>13.924050632910999</v>
      </c>
      <c r="I8887" s="2">
        <v>8.8607594936710008</v>
      </c>
      <c r="J8887" s="16">
        <v>0</v>
      </c>
      <c r="K8887" s="2">
        <v>1.2658227848100001</v>
      </c>
      <c r="L8887" s="16">
        <v>0</v>
      </c>
      <c r="M8887" s="2">
        <v>1.2658227848100001</v>
      </c>
      <c r="N8887" s="15">
        <v>75.949367088608</v>
      </c>
    </row>
    <row r="8888" spans="4:14" x14ac:dyDescent="0.2">
      <c r="D8888" s="200"/>
      <c r="E8888" s="4" t="s">
        <v>66</v>
      </c>
      <c r="F8888" s="5"/>
      <c r="G8888" s="6">
        <v>71</v>
      </c>
      <c r="H8888" s="8">
        <v>11</v>
      </c>
      <c r="I8888" s="1">
        <v>4</v>
      </c>
      <c r="J8888" s="1">
        <v>0</v>
      </c>
      <c r="K8888" s="1">
        <v>0</v>
      </c>
      <c r="L8888" s="1">
        <v>0</v>
      </c>
      <c r="M8888" s="1">
        <v>1</v>
      </c>
      <c r="N8888" s="9">
        <v>55</v>
      </c>
    </row>
    <row r="8889" spans="4:14" x14ac:dyDescent="0.2">
      <c r="D8889" s="200"/>
      <c r="E8889" s="11"/>
      <c r="F8889" s="10"/>
      <c r="G8889" s="7">
        <v>100</v>
      </c>
      <c r="H8889" s="18">
        <v>15.492957746479</v>
      </c>
      <c r="I8889" s="2">
        <v>5.6338028169010004</v>
      </c>
      <c r="J8889" s="16">
        <v>0</v>
      </c>
      <c r="K8889" s="16">
        <v>0</v>
      </c>
      <c r="L8889" s="16">
        <v>0</v>
      </c>
      <c r="M8889" s="2">
        <v>1.4084507042250001</v>
      </c>
      <c r="N8889" s="15">
        <v>77.464788732393998</v>
      </c>
    </row>
    <row r="8890" spans="4:14" x14ac:dyDescent="0.2">
      <c r="D8890" s="200"/>
      <c r="E8890" s="4" t="s">
        <v>67</v>
      </c>
      <c r="F8890" s="5"/>
      <c r="G8890" s="6">
        <v>108</v>
      </c>
      <c r="H8890" s="8">
        <v>15</v>
      </c>
      <c r="I8890" s="1">
        <v>8</v>
      </c>
      <c r="J8890" s="1">
        <v>1</v>
      </c>
      <c r="K8890" s="1">
        <v>1</v>
      </c>
      <c r="L8890" s="1">
        <v>1</v>
      </c>
      <c r="M8890" s="1">
        <v>0</v>
      </c>
      <c r="N8890" s="9">
        <v>86</v>
      </c>
    </row>
    <row r="8891" spans="4:14" x14ac:dyDescent="0.2">
      <c r="D8891" s="200"/>
      <c r="E8891" s="11"/>
      <c r="F8891" s="10"/>
      <c r="G8891" s="7">
        <v>100</v>
      </c>
      <c r="H8891" s="18">
        <v>13.888888888888999</v>
      </c>
      <c r="I8891" s="2">
        <v>7.4074074074069998</v>
      </c>
      <c r="J8891" s="2">
        <v>0.92592592592599998</v>
      </c>
      <c r="K8891" s="2">
        <v>0.92592592592599998</v>
      </c>
      <c r="L8891" s="2">
        <v>0.92592592592599998</v>
      </c>
      <c r="M8891" s="16">
        <v>0</v>
      </c>
      <c r="N8891" s="15">
        <v>79.629629629630003</v>
      </c>
    </row>
    <row r="8892" spans="4:14" x14ac:dyDescent="0.2">
      <c r="D8892" s="200"/>
      <c r="E8892" s="4" t="s">
        <v>68</v>
      </c>
      <c r="F8892" s="5"/>
      <c r="G8892" s="6">
        <v>39</v>
      </c>
      <c r="H8892" s="8">
        <v>2</v>
      </c>
      <c r="I8892" s="1">
        <v>4</v>
      </c>
      <c r="J8892" s="1">
        <v>0</v>
      </c>
      <c r="K8892" s="1">
        <v>1</v>
      </c>
      <c r="L8892" s="1">
        <v>0</v>
      </c>
      <c r="M8892" s="1">
        <v>1</v>
      </c>
      <c r="N8892" s="9">
        <v>31</v>
      </c>
    </row>
    <row r="8893" spans="4:14" x14ac:dyDescent="0.2">
      <c r="D8893" s="200"/>
      <c r="E8893" s="11"/>
      <c r="F8893" s="10"/>
      <c r="G8893" s="7">
        <v>100</v>
      </c>
      <c r="H8893" s="97">
        <v>5.1282051282049999</v>
      </c>
      <c r="I8893" s="2">
        <v>10.25641025641</v>
      </c>
      <c r="J8893" s="16">
        <v>0</v>
      </c>
      <c r="K8893" s="2">
        <v>2.564102564103</v>
      </c>
      <c r="L8893" s="16">
        <v>0</v>
      </c>
      <c r="M8893" s="2">
        <v>2.564102564103</v>
      </c>
      <c r="N8893" s="15">
        <v>79.487179487179006</v>
      </c>
    </row>
    <row r="8894" spans="4:14" x14ac:dyDescent="0.2">
      <c r="D8894" s="200"/>
      <c r="E8894" s="4" t="s">
        <v>69</v>
      </c>
      <c r="F8894" s="5"/>
      <c r="G8894" s="6">
        <v>29</v>
      </c>
      <c r="H8894" s="8">
        <v>1</v>
      </c>
      <c r="I8894" s="1">
        <v>3</v>
      </c>
      <c r="J8894" s="1">
        <v>0</v>
      </c>
      <c r="K8894" s="1">
        <v>0</v>
      </c>
      <c r="L8894" s="1">
        <v>0</v>
      </c>
      <c r="M8894" s="1">
        <v>0</v>
      </c>
      <c r="N8894" s="9">
        <v>26</v>
      </c>
    </row>
    <row r="8895" spans="4:14" x14ac:dyDescent="0.2">
      <c r="D8895" s="200"/>
      <c r="E8895" s="11"/>
      <c r="F8895" s="10"/>
      <c r="G8895" s="7">
        <v>100</v>
      </c>
      <c r="H8895" s="97">
        <v>3.4482758620689999</v>
      </c>
      <c r="I8895" s="2">
        <v>10.344827586207</v>
      </c>
      <c r="J8895" s="16">
        <v>0</v>
      </c>
      <c r="K8895" s="16">
        <v>0</v>
      </c>
      <c r="L8895" s="16">
        <v>0</v>
      </c>
      <c r="M8895" s="16">
        <v>0</v>
      </c>
      <c r="N8895" s="102">
        <v>89.655172413792997</v>
      </c>
    </row>
    <row r="8896" spans="4:14" x14ac:dyDescent="0.2">
      <c r="D8896" s="199" t="s">
        <v>70</v>
      </c>
      <c r="E8896" s="22" t="s">
        <v>18</v>
      </c>
      <c r="F8896" s="21"/>
      <c r="G8896" s="19">
        <v>0</v>
      </c>
      <c r="H8896" s="27">
        <v>0</v>
      </c>
      <c r="I8896" s="3">
        <v>0</v>
      </c>
      <c r="J8896" s="3">
        <v>0</v>
      </c>
      <c r="K8896" s="3">
        <v>0</v>
      </c>
      <c r="L8896" s="3">
        <v>0</v>
      </c>
      <c r="M8896" s="3">
        <v>0</v>
      </c>
      <c r="N8896" s="26">
        <v>0</v>
      </c>
    </row>
    <row r="8897" spans="2:14" x14ac:dyDescent="0.2">
      <c r="D8897" s="201"/>
      <c r="E8897" s="45"/>
      <c r="F8897" s="51"/>
      <c r="G8897" s="119">
        <v>0</v>
      </c>
      <c r="H8897" s="136">
        <v>0</v>
      </c>
      <c r="I8897" s="103">
        <v>0</v>
      </c>
      <c r="J8897" s="62">
        <v>0</v>
      </c>
      <c r="K8897" s="62">
        <v>0</v>
      </c>
      <c r="L8897" s="62">
        <v>0</v>
      </c>
      <c r="M8897" s="62">
        <v>0</v>
      </c>
      <c r="N8897" s="164">
        <v>0</v>
      </c>
    </row>
    <row r="8899" spans="2:14" x14ac:dyDescent="0.2">
      <c r="B8899" s="40" t="str">
        <f xml:space="preserve"> HYPERLINK("#'目次'!B221", "[215]")</f>
        <v>[215]</v>
      </c>
      <c r="C8899" s="23" t="s">
        <v>343</v>
      </c>
    </row>
    <row r="8900" spans="2:14" x14ac:dyDescent="0.2">
      <c r="C8900" s="186" t="s">
        <v>326</v>
      </c>
    </row>
    <row r="8902" spans="2:14" x14ac:dyDescent="0.2">
      <c r="C8902" s="23" t="s">
        <v>73</v>
      </c>
    </row>
    <row r="8903" spans="2:14" ht="24" x14ac:dyDescent="0.2">
      <c r="D8903" s="195"/>
      <c r="E8903" s="196"/>
      <c r="F8903" s="196"/>
      <c r="G8903" s="37" t="s">
        <v>15</v>
      </c>
      <c r="H8903" s="33" t="s">
        <v>281</v>
      </c>
      <c r="I8903" s="13" t="s">
        <v>282</v>
      </c>
      <c r="J8903" s="13" t="s">
        <v>283</v>
      </c>
      <c r="K8903" s="13" t="s">
        <v>174</v>
      </c>
      <c r="L8903" s="13" t="s">
        <v>327</v>
      </c>
      <c r="M8903" s="13" t="s">
        <v>99</v>
      </c>
      <c r="N8903" s="38" t="s">
        <v>18</v>
      </c>
    </row>
    <row r="8904" spans="2:14" x14ac:dyDescent="0.2">
      <c r="D8904" s="197"/>
      <c r="E8904" s="198"/>
      <c r="F8904" s="198"/>
      <c r="G8904" s="35"/>
      <c r="H8904" s="39"/>
      <c r="I8904" s="14"/>
      <c r="J8904" s="14"/>
      <c r="K8904" s="14"/>
      <c r="L8904" s="14"/>
      <c r="M8904" s="14"/>
      <c r="N8904" s="34"/>
    </row>
    <row r="8905" spans="2:14" x14ac:dyDescent="0.2">
      <c r="D8905" s="78"/>
      <c r="E8905" s="79" t="s">
        <v>15</v>
      </c>
      <c r="F8905" s="66"/>
      <c r="G8905" s="36">
        <v>734</v>
      </c>
      <c r="H8905" s="17">
        <v>113</v>
      </c>
      <c r="I8905" s="17">
        <v>58</v>
      </c>
      <c r="J8905" s="17">
        <v>3</v>
      </c>
      <c r="K8905" s="17">
        <v>9</v>
      </c>
      <c r="L8905" s="17">
        <v>1</v>
      </c>
      <c r="M8905" s="17">
        <v>8</v>
      </c>
      <c r="N8905" s="47">
        <v>556</v>
      </c>
    </row>
    <row r="8906" spans="2:14" x14ac:dyDescent="0.2">
      <c r="D8906" s="45"/>
      <c r="E8906" s="51"/>
      <c r="F8906" s="67"/>
      <c r="G8906" s="7">
        <v>100</v>
      </c>
      <c r="H8906" s="2">
        <v>15.395095367847</v>
      </c>
      <c r="I8906" s="2">
        <v>7.9019073569479996</v>
      </c>
      <c r="J8906" s="2">
        <v>0.40871934604900001</v>
      </c>
      <c r="K8906" s="2">
        <v>1.2261580381470001</v>
      </c>
      <c r="L8906" s="2">
        <v>0.13623978201600001</v>
      </c>
      <c r="M8906" s="2">
        <v>1.0899182561309999</v>
      </c>
      <c r="N8906" s="15">
        <v>75.749318801089998</v>
      </c>
    </row>
    <row r="8907" spans="2:14" x14ac:dyDescent="0.2">
      <c r="D8907" s="199" t="s">
        <v>74</v>
      </c>
      <c r="E8907" s="22" t="s">
        <v>75</v>
      </c>
      <c r="F8907" s="21"/>
      <c r="G8907" s="19">
        <v>348</v>
      </c>
      <c r="H8907" s="27">
        <v>56</v>
      </c>
      <c r="I8907" s="3">
        <v>33</v>
      </c>
      <c r="J8907" s="3">
        <v>3</v>
      </c>
      <c r="K8907" s="3">
        <v>6</v>
      </c>
      <c r="L8907" s="3">
        <v>1</v>
      </c>
      <c r="M8907" s="3">
        <v>3</v>
      </c>
      <c r="N8907" s="26">
        <v>256</v>
      </c>
    </row>
    <row r="8908" spans="2:14" x14ac:dyDescent="0.2">
      <c r="D8908" s="200"/>
      <c r="E8908" s="11"/>
      <c r="F8908" s="10"/>
      <c r="G8908" s="7">
        <v>100</v>
      </c>
      <c r="H8908" s="18">
        <v>16.091954022989</v>
      </c>
      <c r="I8908" s="2">
        <v>9.4827586206899994</v>
      </c>
      <c r="J8908" s="2">
        <v>0.86206896551699996</v>
      </c>
      <c r="K8908" s="2">
        <v>1.7241379310339999</v>
      </c>
      <c r="L8908" s="2">
        <v>0.28735632183900001</v>
      </c>
      <c r="M8908" s="2">
        <v>0.86206896551699996</v>
      </c>
      <c r="N8908" s="15">
        <v>73.563218390805005</v>
      </c>
    </row>
    <row r="8909" spans="2:14" x14ac:dyDescent="0.2">
      <c r="D8909" s="200"/>
      <c r="E8909" s="4" t="s">
        <v>34</v>
      </c>
      <c r="F8909" s="5"/>
      <c r="G8909" s="6">
        <v>9</v>
      </c>
      <c r="H8909" s="8">
        <v>0</v>
      </c>
      <c r="I8909" s="1">
        <v>0</v>
      </c>
      <c r="J8909" s="1">
        <v>0</v>
      </c>
      <c r="K8909" s="1">
        <v>0</v>
      </c>
      <c r="L8909" s="1">
        <v>0</v>
      </c>
      <c r="M8909" s="1">
        <v>0</v>
      </c>
      <c r="N8909" s="9">
        <v>9</v>
      </c>
    </row>
    <row r="8910" spans="2:14" x14ac:dyDescent="0.2">
      <c r="D8910" s="200"/>
      <c r="E8910" s="11"/>
      <c r="F8910" s="10"/>
      <c r="G8910" s="7">
        <v>100</v>
      </c>
      <c r="H8910" s="127">
        <v>0</v>
      </c>
      <c r="I8910" s="49">
        <v>0</v>
      </c>
      <c r="J8910" s="16">
        <v>0</v>
      </c>
      <c r="K8910" s="16">
        <v>0</v>
      </c>
      <c r="L8910" s="16">
        <v>0</v>
      </c>
      <c r="M8910" s="16">
        <v>0</v>
      </c>
      <c r="N8910" s="102">
        <v>100</v>
      </c>
    </row>
    <row r="8911" spans="2:14" x14ac:dyDescent="0.2">
      <c r="D8911" s="200"/>
      <c r="E8911" s="4" t="s">
        <v>35</v>
      </c>
      <c r="F8911" s="5"/>
      <c r="G8911" s="6">
        <v>42</v>
      </c>
      <c r="H8911" s="8">
        <v>7</v>
      </c>
      <c r="I8911" s="1">
        <v>2</v>
      </c>
      <c r="J8911" s="1">
        <v>3</v>
      </c>
      <c r="K8911" s="1">
        <v>2</v>
      </c>
      <c r="L8911" s="1">
        <v>0</v>
      </c>
      <c r="M8911" s="1">
        <v>0</v>
      </c>
      <c r="N8911" s="9">
        <v>29</v>
      </c>
    </row>
    <row r="8912" spans="2:14" x14ac:dyDescent="0.2">
      <c r="D8912" s="200"/>
      <c r="E8912" s="11"/>
      <c r="F8912" s="10"/>
      <c r="G8912" s="7">
        <v>100</v>
      </c>
      <c r="H8912" s="18">
        <v>16.666666666666998</v>
      </c>
      <c r="I8912" s="2">
        <v>4.7619047619049999</v>
      </c>
      <c r="J8912" s="25">
        <v>7.1428571428570002</v>
      </c>
      <c r="K8912" s="2">
        <v>4.7619047619049999</v>
      </c>
      <c r="L8912" s="16">
        <v>0</v>
      </c>
      <c r="M8912" s="16">
        <v>0</v>
      </c>
      <c r="N8912" s="95">
        <v>69.047619047618994</v>
      </c>
    </row>
    <row r="8913" spans="4:14" x14ac:dyDescent="0.2">
      <c r="D8913" s="200"/>
      <c r="E8913" s="4" t="s">
        <v>36</v>
      </c>
      <c r="F8913" s="5"/>
      <c r="G8913" s="6">
        <v>70</v>
      </c>
      <c r="H8913" s="8">
        <v>12</v>
      </c>
      <c r="I8913" s="1">
        <v>4</v>
      </c>
      <c r="J8913" s="1">
        <v>0</v>
      </c>
      <c r="K8913" s="1">
        <v>0</v>
      </c>
      <c r="L8913" s="1">
        <v>0</v>
      </c>
      <c r="M8913" s="1">
        <v>0</v>
      </c>
      <c r="N8913" s="9">
        <v>55</v>
      </c>
    </row>
    <row r="8914" spans="4:14" x14ac:dyDescent="0.2">
      <c r="D8914" s="200"/>
      <c r="E8914" s="11"/>
      <c r="F8914" s="10"/>
      <c r="G8914" s="7">
        <v>100</v>
      </c>
      <c r="H8914" s="18">
        <v>17.142857142857</v>
      </c>
      <c r="I8914" s="2">
        <v>5.7142857142860004</v>
      </c>
      <c r="J8914" s="16">
        <v>0</v>
      </c>
      <c r="K8914" s="16">
        <v>0</v>
      </c>
      <c r="L8914" s="16">
        <v>0</v>
      </c>
      <c r="M8914" s="16">
        <v>0</v>
      </c>
      <c r="N8914" s="15">
        <v>78.571428571428996</v>
      </c>
    </row>
    <row r="8915" spans="4:14" x14ac:dyDescent="0.2">
      <c r="D8915" s="200"/>
      <c r="E8915" s="4" t="s">
        <v>37</v>
      </c>
      <c r="F8915" s="5"/>
      <c r="G8915" s="6">
        <v>76</v>
      </c>
      <c r="H8915" s="8">
        <v>14</v>
      </c>
      <c r="I8915" s="1">
        <v>10</v>
      </c>
      <c r="J8915" s="1">
        <v>0</v>
      </c>
      <c r="K8915" s="1">
        <v>0</v>
      </c>
      <c r="L8915" s="1">
        <v>0</v>
      </c>
      <c r="M8915" s="1">
        <v>0</v>
      </c>
      <c r="N8915" s="9">
        <v>53</v>
      </c>
    </row>
    <row r="8916" spans="4:14" x14ac:dyDescent="0.2">
      <c r="D8916" s="200"/>
      <c r="E8916" s="11"/>
      <c r="F8916" s="10"/>
      <c r="G8916" s="7">
        <v>100</v>
      </c>
      <c r="H8916" s="18">
        <v>18.421052631578998</v>
      </c>
      <c r="I8916" s="25">
        <v>13.157894736842</v>
      </c>
      <c r="J8916" s="16">
        <v>0</v>
      </c>
      <c r="K8916" s="16">
        <v>0</v>
      </c>
      <c r="L8916" s="16">
        <v>0</v>
      </c>
      <c r="M8916" s="16">
        <v>0</v>
      </c>
      <c r="N8916" s="95">
        <v>69.736842105262994</v>
      </c>
    </row>
    <row r="8917" spans="4:14" x14ac:dyDescent="0.2">
      <c r="D8917" s="200"/>
      <c r="E8917" s="4" t="s">
        <v>38</v>
      </c>
      <c r="F8917" s="5"/>
      <c r="G8917" s="6">
        <v>63</v>
      </c>
      <c r="H8917" s="8">
        <v>10</v>
      </c>
      <c r="I8917" s="1">
        <v>7</v>
      </c>
      <c r="J8917" s="1">
        <v>0</v>
      </c>
      <c r="K8917" s="1">
        <v>2</v>
      </c>
      <c r="L8917" s="1">
        <v>1</v>
      </c>
      <c r="M8917" s="1">
        <v>1</v>
      </c>
      <c r="N8917" s="9">
        <v>45</v>
      </c>
    </row>
    <row r="8918" spans="4:14" x14ac:dyDescent="0.2">
      <c r="D8918" s="200"/>
      <c r="E8918" s="11"/>
      <c r="F8918" s="10"/>
      <c r="G8918" s="7">
        <v>100</v>
      </c>
      <c r="H8918" s="18">
        <v>15.873015873016</v>
      </c>
      <c r="I8918" s="2">
        <v>11.111111111111001</v>
      </c>
      <c r="J8918" s="16">
        <v>0</v>
      </c>
      <c r="K8918" s="2">
        <v>3.1746031746029999</v>
      </c>
      <c r="L8918" s="2">
        <v>1.587301587302</v>
      </c>
      <c r="M8918" s="2">
        <v>1.587301587302</v>
      </c>
      <c r="N8918" s="15">
        <v>71.428571428571004</v>
      </c>
    </row>
    <row r="8919" spans="4:14" x14ac:dyDescent="0.2">
      <c r="D8919" s="200"/>
      <c r="E8919" s="4" t="s">
        <v>39</v>
      </c>
      <c r="F8919" s="5"/>
      <c r="G8919" s="6">
        <v>63</v>
      </c>
      <c r="H8919" s="8">
        <v>9</v>
      </c>
      <c r="I8919" s="1">
        <v>10</v>
      </c>
      <c r="J8919" s="1">
        <v>0</v>
      </c>
      <c r="K8919" s="1">
        <v>2</v>
      </c>
      <c r="L8919" s="1">
        <v>0</v>
      </c>
      <c r="M8919" s="1">
        <v>1</v>
      </c>
      <c r="N8919" s="9">
        <v>45</v>
      </c>
    </row>
    <row r="8920" spans="4:14" x14ac:dyDescent="0.2">
      <c r="D8920" s="200"/>
      <c r="E8920" s="11"/>
      <c r="F8920" s="10"/>
      <c r="G8920" s="7">
        <v>100</v>
      </c>
      <c r="H8920" s="18">
        <v>14.285714285714</v>
      </c>
      <c r="I8920" s="25">
        <v>15.873015873016</v>
      </c>
      <c r="J8920" s="16">
        <v>0</v>
      </c>
      <c r="K8920" s="2">
        <v>3.1746031746029999</v>
      </c>
      <c r="L8920" s="16">
        <v>0</v>
      </c>
      <c r="M8920" s="2">
        <v>1.587301587302</v>
      </c>
      <c r="N8920" s="15">
        <v>71.428571428571004</v>
      </c>
    </row>
    <row r="8921" spans="4:14" x14ac:dyDescent="0.2">
      <c r="D8921" s="200"/>
      <c r="E8921" s="4" t="s">
        <v>40</v>
      </c>
      <c r="F8921" s="5"/>
      <c r="G8921" s="6">
        <v>25</v>
      </c>
      <c r="H8921" s="8">
        <v>4</v>
      </c>
      <c r="I8921" s="1">
        <v>0</v>
      </c>
      <c r="J8921" s="1">
        <v>0</v>
      </c>
      <c r="K8921" s="1">
        <v>0</v>
      </c>
      <c r="L8921" s="1">
        <v>0</v>
      </c>
      <c r="M8921" s="1">
        <v>1</v>
      </c>
      <c r="N8921" s="9">
        <v>20</v>
      </c>
    </row>
    <row r="8922" spans="4:14" x14ac:dyDescent="0.2">
      <c r="D8922" s="200"/>
      <c r="E8922" s="11"/>
      <c r="F8922" s="10"/>
      <c r="G8922" s="7">
        <v>100</v>
      </c>
      <c r="H8922" s="18">
        <v>16</v>
      </c>
      <c r="I8922" s="49">
        <v>0</v>
      </c>
      <c r="J8922" s="16">
        <v>0</v>
      </c>
      <c r="K8922" s="16">
        <v>0</v>
      </c>
      <c r="L8922" s="16">
        <v>0</v>
      </c>
      <c r="M8922" s="2">
        <v>4</v>
      </c>
      <c r="N8922" s="15">
        <v>80</v>
      </c>
    </row>
    <row r="8923" spans="4:14" x14ac:dyDescent="0.2">
      <c r="D8923" s="199" t="s">
        <v>76</v>
      </c>
      <c r="E8923" s="22" t="s">
        <v>77</v>
      </c>
      <c r="F8923" s="21"/>
      <c r="G8923" s="19">
        <v>386</v>
      </c>
      <c r="H8923" s="27">
        <v>57</v>
      </c>
      <c r="I8923" s="3">
        <v>25</v>
      </c>
      <c r="J8923" s="3">
        <v>0</v>
      </c>
      <c r="K8923" s="3">
        <v>3</v>
      </c>
      <c r="L8923" s="3">
        <v>0</v>
      </c>
      <c r="M8923" s="3">
        <v>5</v>
      </c>
      <c r="N8923" s="26">
        <v>300</v>
      </c>
    </row>
    <row r="8924" spans="4:14" x14ac:dyDescent="0.2">
      <c r="D8924" s="200"/>
      <c r="E8924" s="11"/>
      <c r="F8924" s="10"/>
      <c r="G8924" s="7">
        <v>100</v>
      </c>
      <c r="H8924" s="18">
        <v>14.766839378238</v>
      </c>
      <c r="I8924" s="2">
        <v>6.4766839378240002</v>
      </c>
      <c r="J8924" s="16">
        <v>0</v>
      </c>
      <c r="K8924" s="2">
        <v>0.77720207253899998</v>
      </c>
      <c r="L8924" s="16">
        <v>0</v>
      </c>
      <c r="M8924" s="2">
        <v>1.2953367875649999</v>
      </c>
      <c r="N8924" s="15">
        <v>77.720207253886002</v>
      </c>
    </row>
    <row r="8925" spans="4:14" x14ac:dyDescent="0.2">
      <c r="D8925" s="200"/>
      <c r="E8925" s="4" t="s">
        <v>34</v>
      </c>
      <c r="F8925" s="5"/>
      <c r="G8925" s="6">
        <v>10</v>
      </c>
      <c r="H8925" s="8">
        <v>3</v>
      </c>
      <c r="I8925" s="1">
        <v>0</v>
      </c>
      <c r="J8925" s="1">
        <v>0</v>
      </c>
      <c r="K8925" s="1">
        <v>0</v>
      </c>
      <c r="L8925" s="1">
        <v>0</v>
      </c>
      <c r="M8925" s="1">
        <v>0</v>
      </c>
      <c r="N8925" s="9">
        <v>7</v>
      </c>
    </row>
    <row r="8926" spans="4:14" x14ac:dyDescent="0.2">
      <c r="D8926" s="200"/>
      <c r="E8926" s="11"/>
      <c r="F8926" s="10"/>
      <c r="G8926" s="7">
        <v>100</v>
      </c>
      <c r="H8926" s="75">
        <v>30</v>
      </c>
      <c r="I8926" s="49">
        <v>0</v>
      </c>
      <c r="J8926" s="16">
        <v>0</v>
      </c>
      <c r="K8926" s="16">
        <v>0</v>
      </c>
      <c r="L8926" s="16">
        <v>0</v>
      </c>
      <c r="M8926" s="16">
        <v>0</v>
      </c>
      <c r="N8926" s="95">
        <v>70</v>
      </c>
    </row>
    <row r="8927" spans="4:14" x14ac:dyDescent="0.2">
      <c r="D8927" s="200"/>
      <c r="E8927" s="4" t="s">
        <v>35</v>
      </c>
      <c r="F8927" s="5"/>
      <c r="G8927" s="6">
        <v>55</v>
      </c>
      <c r="H8927" s="8">
        <v>7</v>
      </c>
      <c r="I8927" s="1">
        <v>4</v>
      </c>
      <c r="J8927" s="1">
        <v>0</v>
      </c>
      <c r="K8927" s="1">
        <v>0</v>
      </c>
      <c r="L8927" s="1">
        <v>0</v>
      </c>
      <c r="M8927" s="1">
        <v>2</v>
      </c>
      <c r="N8927" s="9">
        <v>43</v>
      </c>
    </row>
    <row r="8928" spans="4:14" x14ac:dyDescent="0.2">
      <c r="D8928" s="200"/>
      <c r="E8928" s="11"/>
      <c r="F8928" s="10"/>
      <c r="G8928" s="7">
        <v>100</v>
      </c>
      <c r="H8928" s="18">
        <v>12.727272727273</v>
      </c>
      <c r="I8928" s="2">
        <v>7.2727272727269998</v>
      </c>
      <c r="J8928" s="16">
        <v>0</v>
      </c>
      <c r="K8928" s="16">
        <v>0</v>
      </c>
      <c r="L8928" s="16">
        <v>0</v>
      </c>
      <c r="M8928" s="2">
        <v>3.636363636364</v>
      </c>
      <c r="N8928" s="15">
        <v>78.181818181818002</v>
      </c>
    </row>
    <row r="8929" spans="2:14" x14ac:dyDescent="0.2">
      <c r="D8929" s="200"/>
      <c r="E8929" s="4" t="s">
        <v>36</v>
      </c>
      <c r="F8929" s="5"/>
      <c r="G8929" s="6">
        <v>72</v>
      </c>
      <c r="H8929" s="8">
        <v>8</v>
      </c>
      <c r="I8929" s="1">
        <v>5</v>
      </c>
      <c r="J8929" s="1">
        <v>0</v>
      </c>
      <c r="K8929" s="1">
        <v>1</v>
      </c>
      <c r="L8929" s="1">
        <v>0</v>
      </c>
      <c r="M8929" s="1">
        <v>0</v>
      </c>
      <c r="N8929" s="9">
        <v>58</v>
      </c>
    </row>
    <row r="8930" spans="2:14" x14ac:dyDescent="0.2">
      <c r="D8930" s="200"/>
      <c r="E8930" s="11"/>
      <c r="F8930" s="10"/>
      <c r="G8930" s="7">
        <v>100</v>
      </c>
      <c r="H8930" s="18">
        <v>11.111111111111001</v>
      </c>
      <c r="I8930" s="2">
        <v>6.9444444444439997</v>
      </c>
      <c r="J8930" s="16">
        <v>0</v>
      </c>
      <c r="K8930" s="2">
        <v>1.3888888888890001</v>
      </c>
      <c r="L8930" s="16">
        <v>0</v>
      </c>
      <c r="M8930" s="16">
        <v>0</v>
      </c>
      <c r="N8930" s="15">
        <v>80.555555555555998</v>
      </c>
    </row>
    <row r="8931" spans="2:14" x14ac:dyDescent="0.2">
      <c r="D8931" s="200"/>
      <c r="E8931" s="4" t="s">
        <v>37</v>
      </c>
      <c r="F8931" s="5"/>
      <c r="G8931" s="6">
        <v>88</v>
      </c>
      <c r="H8931" s="8">
        <v>20</v>
      </c>
      <c r="I8931" s="1">
        <v>6</v>
      </c>
      <c r="J8931" s="1">
        <v>0</v>
      </c>
      <c r="K8931" s="1">
        <v>0</v>
      </c>
      <c r="L8931" s="1">
        <v>0</v>
      </c>
      <c r="M8931" s="1">
        <v>1</v>
      </c>
      <c r="N8931" s="9">
        <v>62</v>
      </c>
    </row>
    <row r="8932" spans="2:14" x14ac:dyDescent="0.2">
      <c r="D8932" s="200"/>
      <c r="E8932" s="11"/>
      <c r="F8932" s="10"/>
      <c r="G8932" s="7">
        <v>100</v>
      </c>
      <c r="H8932" s="70">
        <v>22.727272727273</v>
      </c>
      <c r="I8932" s="2">
        <v>6.8181818181820004</v>
      </c>
      <c r="J8932" s="16">
        <v>0</v>
      </c>
      <c r="K8932" s="16">
        <v>0</v>
      </c>
      <c r="L8932" s="16">
        <v>0</v>
      </c>
      <c r="M8932" s="2">
        <v>1.136363636364</v>
      </c>
      <c r="N8932" s="95">
        <v>70.454545454544999</v>
      </c>
    </row>
    <row r="8933" spans="2:14" x14ac:dyDescent="0.2">
      <c r="D8933" s="200"/>
      <c r="E8933" s="4" t="s">
        <v>38</v>
      </c>
      <c r="F8933" s="5"/>
      <c r="G8933" s="6">
        <v>66</v>
      </c>
      <c r="H8933" s="8">
        <v>4</v>
      </c>
      <c r="I8933" s="1">
        <v>1</v>
      </c>
      <c r="J8933" s="1">
        <v>0</v>
      </c>
      <c r="K8933" s="1">
        <v>1</v>
      </c>
      <c r="L8933" s="1">
        <v>0</v>
      </c>
      <c r="M8933" s="1">
        <v>1</v>
      </c>
      <c r="N8933" s="9">
        <v>59</v>
      </c>
    </row>
    <row r="8934" spans="2:14" x14ac:dyDescent="0.2">
      <c r="D8934" s="200"/>
      <c r="E8934" s="11"/>
      <c r="F8934" s="10"/>
      <c r="G8934" s="7">
        <v>100</v>
      </c>
      <c r="H8934" s="72">
        <v>6.0606060606060002</v>
      </c>
      <c r="I8934" s="30">
        <v>1.5151515151520001</v>
      </c>
      <c r="J8934" s="16">
        <v>0</v>
      </c>
      <c r="K8934" s="2">
        <v>1.5151515151520001</v>
      </c>
      <c r="L8934" s="16">
        <v>0</v>
      </c>
      <c r="M8934" s="2">
        <v>1.5151515151520001</v>
      </c>
      <c r="N8934" s="102">
        <v>89.393939393938993</v>
      </c>
    </row>
    <row r="8935" spans="2:14" x14ac:dyDescent="0.2">
      <c r="D8935" s="200"/>
      <c r="E8935" s="4" t="s">
        <v>39</v>
      </c>
      <c r="F8935" s="5"/>
      <c r="G8935" s="6">
        <v>64</v>
      </c>
      <c r="H8935" s="8">
        <v>8</v>
      </c>
      <c r="I8935" s="1">
        <v>8</v>
      </c>
      <c r="J8935" s="1">
        <v>0</v>
      </c>
      <c r="K8935" s="1">
        <v>1</v>
      </c>
      <c r="L8935" s="1">
        <v>0</v>
      </c>
      <c r="M8935" s="1">
        <v>0</v>
      </c>
      <c r="N8935" s="9">
        <v>49</v>
      </c>
    </row>
    <row r="8936" spans="2:14" x14ac:dyDescent="0.2">
      <c r="D8936" s="200"/>
      <c r="E8936" s="11"/>
      <c r="F8936" s="10"/>
      <c r="G8936" s="7">
        <v>100</v>
      </c>
      <c r="H8936" s="18">
        <v>12.5</v>
      </c>
      <c r="I8936" s="2">
        <v>12.5</v>
      </c>
      <c r="J8936" s="16">
        <v>0</v>
      </c>
      <c r="K8936" s="2">
        <v>1.5625</v>
      </c>
      <c r="L8936" s="16">
        <v>0</v>
      </c>
      <c r="M8936" s="16">
        <v>0</v>
      </c>
      <c r="N8936" s="15">
        <v>76.5625</v>
      </c>
    </row>
    <row r="8937" spans="2:14" x14ac:dyDescent="0.2">
      <c r="D8937" s="200"/>
      <c r="E8937" s="4" t="s">
        <v>40</v>
      </c>
      <c r="F8937" s="5"/>
      <c r="G8937" s="6">
        <v>31</v>
      </c>
      <c r="H8937" s="8">
        <v>7</v>
      </c>
      <c r="I8937" s="1">
        <v>1</v>
      </c>
      <c r="J8937" s="1">
        <v>0</v>
      </c>
      <c r="K8937" s="1">
        <v>0</v>
      </c>
      <c r="L8937" s="1">
        <v>0</v>
      </c>
      <c r="M8937" s="1">
        <v>1</v>
      </c>
      <c r="N8937" s="9">
        <v>22</v>
      </c>
    </row>
    <row r="8938" spans="2:14" x14ac:dyDescent="0.2">
      <c r="D8938" s="201"/>
      <c r="E8938" s="45"/>
      <c r="F8938" s="51"/>
      <c r="G8938" s="81">
        <v>100</v>
      </c>
      <c r="H8938" s="163">
        <v>22.580645161290001</v>
      </c>
      <c r="I8938" s="64">
        <v>3.2258064516129998</v>
      </c>
      <c r="J8938" s="62">
        <v>0</v>
      </c>
      <c r="K8938" s="62">
        <v>0</v>
      </c>
      <c r="L8938" s="62">
        <v>0</v>
      </c>
      <c r="M8938" s="64">
        <v>3.2258064516129998</v>
      </c>
      <c r="N8938" s="106">
        <v>70.967741935484</v>
      </c>
    </row>
    <row r="8940" spans="2:14" x14ac:dyDescent="0.2">
      <c r="B8940" s="40" t="str">
        <f xml:space="preserve"> HYPERLINK("#'目次'!B222", "[216]")</f>
        <v>[216]</v>
      </c>
      <c r="C8940" s="23" t="s">
        <v>343</v>
      </c>
    </row>
    <row r="8941" spans="2:14" x14ac:dyDescent="0.2">
      <c r="C8941" s="186" t="s">
        <v>326</v>
      </c>
    </row>
    <row r="8943" spans="2:14" x14ac:dyDescent="0.2">
      <c r="C8943" s="23" t="s">
        <v>80</v>
      </c>
    </row>
    <row r="8944" spans="2:14" ht="24" x14ac:dyDescent="0.2">
      <c r="E8944" s="195"/>
      <c r="F8944" s="196"/>
      <c r="G8944" s="37" t="s">
        <v>15</v>
      </c>
      <c r="H8944" s="33" t="s">
        <v>281</v>
      </c>
      <c r="I8944" s="13" t="s">
        <v>282</v>
      </c>
      <c r="J8944" s="13" t="s">
        <v>283</v>
      </c>
      <c r="K8944" s="13" t="s">
        <v>174</v>
      </c>
      <c r="L8944" s="13" t="s">
        <v>327</v>
      </c>
      <c r="M8944" s="13" t="s">
        <v>99</v>
      </c>
      <c r="N8944" s="38" t="s">
        <v>18</v>
      </c>
    </row>
    <row r="8945" spans="5:14" x14ac:dyDescent="0.2">
      <c r="E8945" s="197"/>
      <c r="F8945" s="198"/>
      <c r="G8945" s="35"/>
      <c r="H8945" s="39"/>
      <c r="I8945" s="14"/>
      <c r="J8945" s="14"/>
      <c r="K8945" s="14"/>
      <c r="L8945" s="14"/>
      <c r="M8945" s="14"/>
      <c r="N8945" s="34"/>
    </row>
    <row r="8946" spans="5:14" x14ac:dyDescent="0.2">
      <c r="E8946" s="120" t="s">
        <v>15</v>
      </c>
      <c r="F8946" s="66"/>
      <c r="G8946" s="36">
        <v>734</v>
      </c>
      <c r="H8946" s="17">
        <v>113</v>
      </c>
      <c r="I8946" s="17">
        <v>58</v>
      </c>
      <c r="J8946" s="17">
        <v>3</v>
      </c>
      <c r="K8946" s="17">
        <v>9</v>
      </c>
      <c r="L8946" s="17">
        <v>1</v>
      </c>
      <c r="M8946" s="17">
        <v>8</v>
      </c>
      <c r="N8946" s="47">
        <v>556</v>
      </c>
    </row>
    <row r="8947" spans="5:14" x14ac:dyDescent="0.2">
      <c r="E8947" s="45"/>
      <c r="F8947" s="67"/>
      <c r="G8947" s="7">
        <v>100</v>
      </c>
      <c r="H8947" s="2">
        <v>15.395095367847</v>
      </c>
      <c r="I8947" s="2">
        <v>7.9019073569479996</v>
      </c>
      <c r="J8947" s="2">
        <v>0.40871934604900001</v>
      </c>
      <c r="K8947" s="2">
        <v>1.2261580381470001</v>
      </c>
      <c r="L8947" s="2">
        <v>0.13623978201600001</v>
      </c>
      <c r="M8947" s="2">
        <v>1.0899182561309999</v>
      </c>
      <c r="N8947" s="15">
        <v>75.749318801089998</v>
      </c>
    </row>
    <row r="8948" spans="5:14" x14ac:dyDescent="0.2">
      <c r="E8948" s="4" t="s">
        <v>81</v>
      </c>
      <c r="F8948" s="5"/>
      <c r="G8948" s="19">
        <v>30</v>
      </c>
      <c r="H8948" s="27">
        <v>5</v>
      </c>
      <c r="I8948" s="3">
        <v>5</v>
      </c>
      <c r="J8948" s="3">
        <v>0</v>
      </c>
      <c r="K8948" s="3">
        <v>0</v>
      </c>
      <c r="L8948" s="3">
        <v>0</v>
      </c>
      <c r="M8948" s="3">
        <v>0</v>
      </c>
      <c r="N8948" s="26">
        <v>22</v>
      </c>
    </row>
    <row r="8949" spans="5:14" x14ac:dyDescent="0.2">
      <c r="E8949" s="11"/>
      <c r="F8949" s="10"/>
      <c r="G8949" s="7">
        <v>100</v>
      </c>
      <c r="H8949" s="18">
        <v>16.666666666666998</v>
      </c>
      <c r="I8949" s="25">
        <v>16.666666666666998</v>
      </c>
      <c r="J8949" s="16">
        <v>0</v>
      </c>
      <c r="K8949" s="16">
        <v>0</v>
      </c>
      <c r="L8949" s="16">
        <v>0</v>
      </c>
      <c r="M8949" s="16">
        <v>0</v>
      </c>
      <c r="N8949" s="15">
        <v>73.333333333333002</v>
      </c>
    </row>
    <row r="8950" spans="5:14" x14ac:dyDescent="0.2">
      <c r="E8950" s="4" t="s">
        <v>82</v>
      </c>
      <c r="F8950" s="5"/>
      <c r="G8950" s="6">
        <v>47</v>
      </c>
      <c r="H8950" s="8">
        <v>8</v>
      </c>
      <c r="I8950" s="1">
        <v>2</v>
      </c>
      <c r="J8950" s="1">
        <v>0</v>
      </c>
      <c r="K8950" s="1">
        <v>0</v>
      </c>
      <c r="L8950" s="1">
        <v>0</v>
      </c>
      <c r="M8950" s="1">
        <v>0</v>
      </c>
      <c r="N8950" s="9">
        <v>37</v>
      </c>
    </row>
    <row r="8951" spans="5:14" x14ac:dyDescent="0.2">
      <c r="E8951" s="11"/>
      <c r="F8951" s="10"/>
      <c r="G8951" s="7">
        <v>100</v>
      </c>
      <c r="H8951" s="18">
        <v>17.021276595745</v>
      </c>
      <c r="I8951" s="2">
        <v>4.2553191489359996</v>
      </c>
      <c r="J8951" s="16">
        <v>0</v>
      </c>
      <c r="K8951" s="16">
        <v>0</v>
      </c>
      <c r="L8951" s="16">
        <v>0</v>
      </c>
      <c r="M8951" s="16">
        <v>0</v>
      </c>
      <c r="N8951" s="15">
        <v>78.723404255318997</v>
      </c>
    </row>
    <row r="8952" spans="5:14" x14ac:dyDescent="0.2">
      <c r="E8952" s="4" t="s">
        <v>83</v>
      </c>
      <c r="F8952" s="5"/>
      <c r="G8952" s="6">
        <v>296</v>
      </c>
      <c r="H8952" s="8">
        <v>36</v>
      </c>
      <c r="I8952" s="1">
        <v>17</v>
      </c>
      <c r="J8952" s="1">
        <v>1</v>
      </c>
      <c r="K8952" s="1">
        <v>5</v>
      </c>
      <c r="L8952" s="1">
        <v>0</v>
      </c>
      <c r="M8952" s="1">
        <v>2</v>
      </c>
      <c r="N8952" s="9">
        <v>237</v>
      </c>
    </row>
    <row r="8953" spans="5:14" x14ac:dyDescent="0.2">
      <c r="E8953" s="11"/>
      <c r="F8953" s="10"/>
      <c r="G8953" s="7">
        <v>100</v>
      </c>
      <c r="H8953" s="18">
        <v>12.162162162162</v>
      </c>
      <c r="I8953" s="2">
        <v>5.7432432432429996</v>
      </c>
      <c r="J8953" s="2">
        <v>0.33783783783799998</v>
      </c>
      <c r="K8953" s="2">
        <v>1.6891891891890001</v>
      </c>
      <c r="L8953" s="16">
        <v>0</v>
      </c>
      <c r="M8953" s="2">
        <v>0.67567567567599995</v>
      </c>
      <c r="N8953" s="15">
        <v>80.067567567568005</v>
      </c>
    </row>
    <row r="8954" spans="5:14" x14ac:dyDescent="0.2">
      <c r="E8954" s="4" t="s">
        <v>84</v>
      </c>
      <c r="F8954" s="5"/>
      <c r="G8954" s="6">
        <v>19</v>
      </c>
      <c r="H8954" s="8">
        <v>1</v>
      </c>
      <c r="I8954" s="1">
        <v>3</v>
      </c>
      <c r="J8954" s="1">
        <v>0</v>
      </c>
      <c r="K8954" s="1">
        <v>0</v>
      </c>
      <c r="L8954" s="1">
        <v>0</v>
      </c>
      <c r="M8954" s="1">
        <v>1</v>
      </c>
      <c r="N8954" s="9">
        <v>14</v>
      </c>
    </row>
    <row r="8955" spans="5:14" x14ac:dyDescent="0.2">
      <c r="E8955" s="11"/>
      <c r="F8955" s="10"/>
      <c r="G8955" s="7">
        <v>100</v>
      </c>
      <c r="H8955" s="97">
        <v>5.2631578947369997</v>
      </c>
      <c r="I8955" s="25">
        <v>15.789473684211</v>
      </c>
      <c r="J8955" s="16">
        <v>0</v>
      </c>
      <c r="K8955" s="16">
        <v>0</v>
      </c>
      <c r="L8955" s="16">
        <v>0</v>
      </c>
      <c r="M8955" s="2">
        <v>5.2631578947369997</v>
      </c>
      <c r="N8955" s="15">
        <v>73.684210526315994</v>
      </c>
    </row>
    <row r="8956" spans="5:14" x14ac:dyDescent="0.2">
      <c r="E8956" s="4" t="s">
        <v>85</v>
      </c>
      <c r="F8956" s="5"/>
      <c r="G8956" s="6">
        <v>83</v>
      </c>
      <c r="H8956" s="8">
        <v>10</v>
      </c>
      <c r="I8956" s="1">
        <v>4</v>
      </c>
      <c r="J8956" s="1">
        <v>0</v>
      </c>
      <c r="K8956" s="1">
        <v>2</v>
      </c>
      <c r="L8956" s="1">
        <v>0</v>
      </c>
      <c r="M8956" s="1">
        <v>1</v>
      </c>
      <c r="N8956" s="9">
        <v>67</v>
      </c>
    </row>
    <row r="8957" spans="5:14" x14ac:dyDescent="0.2">
      <c r="E8957" s="11"/>
      <c r="F8957" s="10"/>
      <c r="G8957" s="7">
        <v>100</v>
      </c>
      <c r="H8957" s="18">
        <v>12.048192771084</v>
      </c>
      <c r="I8957" s="2">
        <v>4.819277108434</v>
      </c>
      <c r="J8957" s="16">
        <v>0</v>
      </c>
      <c r="K8957" s="2">
        <v>2.409638554217</v>
      </c>
      <c r="L8957" s="16">
        <v>0</v>
      </c>
      <c r="M8957" s="2">
        <v>1.204819277108</v>
      </c>
      <c r="N8957" s="15">
        <v>80.722891566265005</v>
      </c>
    </row>
    <row r="8958" spans="5:14" x14ac:dyDescent="0.2">
      <c r="E8958" s="4" t="s">
        <v>86</v>
      </c>
      <c r="F8958" s="5"/>
      <c r="G8958" s="6">
        <v>120</v>
      </c>
      <c r="H8958" s="8">
        <v>23</v>
      </c>
      <c r="I8958" s="1">
        <v>12</v>
      </c>
      <c r="J8958" s="1">
        <v>0</v>
      </c>
      <c r="K8958" s="1">
        <v>1</v>
      </c>
      <c r="L8958" s="1">
        <v>0</v>
      </c>
      <c r="M8958" s="1">
        <v>2</v>
      </c>
      <c r="N8958" s="9">
        <v>85</v>
      </c>
    </row>
    <row r="8959" spans="5:14" x14ac:dyDescent="0.2">
      <c r="E8959" s="11"/>
      <c r="F8959" s="10"/>
      <c r="G8959" s="7">
        <v>100</v>
      </c>
      <c r="H8959" s="18">
        <v>19.166666666666998</v>
      </c>
      <c r="I8959" s="2">
        <v>10</v>
      </c>
      <c r="J8959" s="16">
        <v>0</v>
      </c>
      <c r="K8959" s="2">
        <v>0.83333333333299997</v>
      </c>
      <c r="L8959" s="16">
        <v>0</v>
      </c>
      <c r="M8959" s="2">
        <v>1.666666666667</v>
      </c>
      <c r="N8959" s="15">
        <v>70.833333333333002</v>
      </c>
    </row>
    <row r="8960" spans="5:14" x14ac:dyDescent="0.2">
      <c r="E8960" s="4" t="s">
        <v>87</v>
      </c>
      <c r="F8960" s="5"/>
      <c r="G8960" s="6">
        <v>46</v>
      </c>
      <c r="H8960" s="8">
        <v>9</v>
      </c>
      <c r="I8960" s="1">
        <v>5</v>
      </c>
      <c r="J8960" s="1">
        <v>0</v>
      </c>
      <c r="K8960" s="1">
        <v>0</v>
      </c>
      <c r="L8960" s="1">
        <v>0</v>
      </c>
      <c r="M8960" s="1">
        <v>1</v>
      </c>
      <c r="N8960" s="9">
        <v>33</v>
      </c>
    </row>
    <row r="8961" spans="2:18" x14ac:dyDescent="0.2">
      <c r="E8961" s="11"/>
      <c r="F8961" s="10"/>
      <c r="G8961" s="7">
        <v>100</v>
      </c>
      <c r="H8961" s="18">
        <v>19.565217391304</v>
      </c>
      <c r="I8961" s="2">
        <v>10.869565217390999</v>
      </c>
      <c r="J8961" s="16">
        <v>0</v>
      </c>
      <c r="K8961" s="16">
        <v>0</v>
      </c>
      <c r="L8961" s="16">
        <v>0</v>
      </c>
      <c r="M8961" s="2">
        <v>2.1739130434780001</v>
      </c>
      <c r="N8961" s="15">
        <v>71.739130434782993</v>
      </c>
    </row>
    <row r="8962" spans="2:18" x14ac:dyDescent="0.2">
      <c r="E8962" s="4" t="s">
        <v>88</v>
      </c>
      <c r="F8962" s="5"/>
      <c r="G8962" s="6">
        <v>23</v>
      </c>
      <c r="H8962" s="8">
        <v>10</v>
      </c>
      <c r="I8962" s="1">
        <v>4</v>
      </c>
      <c r="J8962" s="1">
        <v>0</v>
      </c>
      <c r="K8962" s="1">
        <v>1</v>
      </c>
      <c r="L8962" s="1">
        <v>0</v>
      </c>
      <c r="M8962" s="1">
        <v>0</v>
      </c>
      <c r="N8962" s="9">
        <v>11</v>
      </c>
    </row>
    <row r="8963" spans="2:18" x14ac:dyDescent="0.2">
      <c r="E8963" s="11"/>
      <c r="F8963" s="10"/>
      <c r="G8963" s="7">
        <v>100</v>
      </c>
      <c r="H8963" s="75">
        <v>43.478260869564998</v>
      </c>
      <c r="I8963" s="25">
        <v>17.391304347826001</v>
      </c>
      <c r="J8963" s="16">
        <v>0</v>
      </c>
      <c r="K8963" s="2">
        <v>4.3478260869570002</v>
      </c>
      <c r="L8963" s="16">
        <v>0</v>
      </c>
      <c r="M8963" s="16">
        <v>0</v>
      </c>
      <c r="N8963" s="132">
        <v>47.826086956521998</v>
      </c>
    </row>
    <row r="8964" spans="2:18" x14ac:dyDescent="0.2">
      <c r="E8964" s="4" t="s">
        <v>89</v>
      </c>
      <c r="F8964" s="5"/>
      <c r="G8964" s="6">
        <v>37</v>
      </c>
      <c r="H8964" s="8">
        <v>5</v>
      </c>
      <c r="I8964" s="1">
        <v>4</v>
      </c>
      <c r="J8964" s="1">
        <v>2</v>
      </c>
      <c r="K8964" s="1">
        <v>0</v>
      </c>
      <c r="L8964" s="1">
        <v>0</v>
      </c>
      <c r="M8964" s="1">
        <v>1</v>
      </c>
      <c r="N8964" s="9">
        <v>26</v>
      </c>
    </row>
    <row r="8965" spans="2:18" x14ac:dyDescent="0.2">
      <c r="E8965" s="11"/>
      <c r="F8965" s="10"/>
      <c r="G8965" s="7">
        <v>100</v>
      </c>
      <c r="H8965" s="18">
        <v>13.513513513514001</v>
      </c>
      <c r="I8965" s="2">
        <v>10.810810810811001</v>
      </c>
      <c r="J8965" s="2">
        <v>5.4054054054050003</v>
      </c>
      <c r="K8965" s="16">
        <v>0</v>
      </c>
      <c r="L8965" s="16">
        <v>0</v>
      </c>
      <c r="M8965" s="2">
        <v>2.7027027027030002</v>
      </c>
      <c r="N8965" s="95">
        <v>70.270270270270004</v>
      </c>
    </row>
    <row r="8966" spans="2:18" x14ac:dyDescent="0.2">
      <c r="E8966" s="4" t="s">
        <v>90</v>
      </c>
      <c r="F8966" s="5"/>
      <c r="G8966" s="6">
        <v>28</v>
      </c>
      <c r="H8966" s="8">
        <v>6</v>
      </c>
      <c r="I8966" s="1">
        <v>2</v>
      </c>
      <c r="J8966" s="1">
        <v>0</v>
      </c>
      <c r="K8966" s="1">
        <v>0</v>
      </c>
      <c r="L8966" s="1">
        <v>1</v>
      </c>
      <c r="M8966" s="1">
        <v>0</v>
      </c>
      <c r="N8966" s="9">
        <v>19</v>
      </c>
    </row>
    <row r="8967" spans="2:18" x14ac:dyDescent="0.2">
      <c r="E8967" s="11"/>
      <c r="F8967" s="10"/>
      <c r="G8967" s="7">
        <v>100</v>
      </c>
      <c r="H8967" s="70">
        <v>21.428571428571001</v>
      </c>
      <c r="I8967" s="2">
        <v>7.1428571428570002</v>
      </c>
      <c r="J8967" s="16">
        <v>0</v>
      </c>
      <c r="K8967" s="16">
        <v>0</v>
      </c>
      <c r="L8967" s="2">
        <v>3.5714285714290002</v>
      </c>
      <c r="M8967" s="16">
        <v>0</v>
      </c>
      <c r="N8967" s="95">
        <v>67.857142857143003</v>
      </c>
    </row>
    <row r="8968" spans="2:18" x14ac:dyDescent="0.2">
      <c r="E8968" s="4" t="s">
        <v>91</v>
      </c>
      <c r="F8968" s="5"/>
      <c r="G8968" s="6">
        <v>5</v>
      </c>
      <c r="H8968" s="8">
        <v>0</v>
      </c>
      <c r="I8968" s="1">
        <v>0</v>
      </c>
      <c r="J8968" s="1">
        <v>0</v>
      </c>
      <c r="K8968" s="1">
        <v>0</v>
      </c>
      <c r="L8968" s="1">
        <v>0</v>
      </c>
      <c r="M8968" s="1">
        <v>0</v>
      </c>
      <c r="N8968" s="9">
        <v>5</v>
      </c>
    </row>
    <row r="8969" spans="2:18" x14ac:dyDescent="0.2">
      <c r="E8969" s="45"/>
      <c r="F8969" s="51"/>
      <c r="G8969" s="81">
        <v>100</v>
      </c>
      <c r="H8969" s="136">
        <v>0</v>
      </c>
      <c r="I8969" s="103">
        <v>0</v>
      </c>
      <c r="J8969" s="62">
        <v>0</v>
      </c>
      <c r="K8969" s="62">
        <v>0</v>
      </c>
      <c r="L8969" s="62">
        <v>0</v>
      </c>
      <c r="M8969" s="62">
        <v>0</v>
      </c>
      <c r="N8969" s="140">
        <v>100</v>
      </c>
    </row>
    <row r="8971" spans="2:18" x14ac:dyDescent="0.2">
      <c r="B8971" s="40" t="str">
        <f xml:space="preserve"> HYPERLINK("#'目次'!B223", "[217]")</f>
        <v>[217]</v>
      </c>
      <c r="C8971" s="23" t="s">
        <v>346</v>
      </c>
    </row>
    <row r="8972" spans="2:18" x14ac:dyDescent="0.2">
      <c r="C8972" s="186" t="s">
        <v>326</v>
      </c>
    </row>
    <row r="8974" spans="2:18" x14ac:dyDescent="0.2">
      <c r="C8974" s="23" t="s">
        <v>14</v>
      </c>
    </row>
    <row r="8975" spans="2:18" ht="48" x14ac:dyDescent="0.2">
      <c r="D8975" s="195"/>
      <c r="E8975" s="196"/>
      <c r="F8975" s="196"/>
      <c r="G8975" s="37" t="s">
        <v>15</v>
      </c>
      <c r="H8975" s="33" t="s">
        <v>347</v>
      </c>
      <c r="I8975" s="13" t="s">
        <v>348</v>
      </c>
      <c r="J8975" s="13" t="s">
        <v>349</v>
      </c>
      <c r="K8975" s="13" t="s">
        <v>350</v>
      </c>
      <c r="L8975" s="13" t="s">
        <v>351</v>
      </c>
      <c r="M8975" s="13" t="s">
        <v>352</v>
      </c>
      <c r="N8975" s="13" t="s">
        <v>353</v>
      </c>
      <c r="O8975" s="13" t="s">
        <v>354</v>
      </c>
      <c r="P8975" s="13" t="s">
        <v>355</v>
      </c>
      <c r="Q8975" s="13" t="s">
        <v>99</v>
      </c>
      <c r="R8975" s="38" t="s">
        <v>18</v>
      </c>
    </row>
    <row r="8976" spans="2:18" x14ac:dyDescent="0.2">
      <c r="D8976" s="197"/>
      <c r="E8976" s="198"/>
      <c r="F8976" s="198"/>
      <c r="G8976" s="35"/>
      <c r="H8976" s="39"/>
      <c r="I8976" s="14"/>
      <c r="J8976" s="14"/>
      <c r="K8976" s="14"/>
      <c r="L8976" s="14"/>
      <c r="M8976" s="14"/>
      <c r="N8976" s="14"/>
      <c r="O8976" s="14"/>
      <c r="P8976" s="14"/>
      <c r="Q8976" s="14"/>
      <c r="R8976" s="34"/>
    </row>
    <row r="8977" spans="4:18" x14ac:dyDescent="0.2">
      <c r="D8977" s="78"/>
      <c r="E8977" s="79" t="s">
        <v>15</v>
      </c>
      <c r="F8977" s="66"/>
      <c r="G8977" s="36">
        <v>734</v>
      </c>
      <c r="H8977" s="17">
        <v>208</v>
      </c>
      <c r="I8977" s="17">
        <v>224</v>
      </c>
      <c r="J8977" s="17">
        <v>511</v>
      </c>
      <c r="K8977" s="17">
        <v>25</v>
      </c>
      <c r="L8977" s="17">
        <v>34</v>
      </c>
      <c r="M8977" s="17">
        <v>16</v>
      </c>
      <c r="N8977" s="17">
        <v>2</v>
      </c>
      <c r="O8977" s="17">
        <v>8</v>
      </c>
      <c r="P8977" s="17">
        <v>16</v>
      </c>
      <c r="Q8977" s="17">
        <v>34</v>
      </c>
      <c r="R8977" s="47">
        <v>68</v>
      </c>
    </row>
    <row r="8978" spans="4:18" x14ac:dyDescent="0.2">
      <c r="D8978" s="45"/>
      <c r="E8978" s="51"/>
      <c r="F8978" s="67"/>
      <c r="G8978" s="7">
        <v>100</v>
      </c>
      <c r="H8978" s="2">
        <v>28.337874659400999</v>
      </c>
      <c r="I8978" s="2">
        <v>30.517711171662</v>
      </c>
      <c r="J8978" s="2">
        <v>69.618528610354005</v>
      </c>
      <c r="K8978" s="2">
        <v>3.4059945504089999</v>
      </c>
      <c r="L8978" s="2">
        <v>4.632152588556</v>
      </c>
      <c r="M8978" s="2">
        <v>2.1798365122619998</v>
      </c>
      <c r="N8978" s="2">
        <v>0.272479564033</v>
      </c>
      <c r="O8978" s="2">
        <v>1.0899182561309999</v>
      </c>
      <c r="P8978" s="2">
        <v>2.1798365122619998</v>
      </c>
      <c r="Q8978" s="2">
        <v>4.632152588556</v>
      </c>
      <c r="R8978" s="15">
        <v>9.264305177112</v>
      </c>
    </row>
    <row r="8979" spans="4:18" x14ac:dyDescent="0.2">
      <c r="D8979" s="199" t="s">
        <v>19</v>
      </c>
      <c r="E8979" s="22" t="s">
        <v>20</v>
      </c>
      <c r="F8979" s="21"/>
      <c r="G8979" s="19">
        <v>77</v>
      </c>
      <c r="H8979" s="27">
        <v>16</v>
      </c>
      <c r="I8979" s="3">
        <v>21</v>
      </c>
      <c r="J8979" s="3">
        <v>43</v>
      </c>
      <c r="K8979" s="3">
        <v>5</v>
      </c>
      <c r="L8979" s="3">
        <v>5</v>
      </c>
      <c r="M8979" s="3">
        <v>1</v>
      </c>
      <c r="N8979" s="3">
        <v>0</v>
      </c>
      <c r="O8979" s="3">
        <v>0</v>
      </c>
      <c r="P8979" s="3">
        <v>2</v>
      </c>
      <c r="Q8979" s="3">
        <v>4</v>
      </c>
      <c r="R8979" s="26">
        <v>10</v>
      </c>
    </row>
    <row r="8980" spans="4:18" x14ac:dyDescent="0.2">
      <c r="D8980" s="200"/>
      <c r="E8980" s="11"/>
      <c r="F8980" s="10"/>
      <c r="G8980" s="7">
        <v>100</v>
      </c>
      <c r="H8980" s="72">
        <v>20.779220779220999</v>
      </c>
      <c r="I8980" s="2">
        <v>27.272727272727</v>
      </c>
      <c r="J8980" s="50">
        <v>55.844155844155999</v>
      </c>
      <c r="K8980" s="2">
        <v>6.4935064935059996</v>
      </c>
      <c r="L8980" s="2">
        <v>6.4935064935059996</v>
      </c>
      <c r="M8980" s="2">
        <v>1.298701298701</v>
      </c>
      <c r="N8980" s="16">
        <v>0</v>
      </c>
      <c r="O8980" s="16">
        <v>0</v>
      </c>
      <c r="P8980" s="2">
        <v>2.5974025974030002</v>
      </c>
      <c r="Q8980" s="2">
        <v>5.1948051948050002</v>
      </c>
      <c r="R8980" s="15">
        <v>12.987012987012999</v>
      </c>
    </row>
    <row r="8981" spans="4:18" x14ac:dyDescent="0.2">
      <c r="D8981" s="200"/>
      <c r="E8981" s="4" t="s">
        <v>21</v>
      </c>
      <c r="F8981" s="5"/>
      <c r="G8981" s="6">
        <v>289</v>
      </c>
      <c r="H8981" s="8">
        <v>92</v>
      </c>
      <c r="I8981" s="1">
        <v>93</v>
      </c>
      <c r="J8981" s="1">
        <v>202</v>
      </c>
      <c r="K8981" s="1">
        <v>11</v>
      </c>
      <c r="L8981" s="1">
        <v>12</v>
      </c>
      <c r="M8981" s="1">
        <v>10</v>
      </c>
      <c r="N8981" s="1">
        <v>1</v>
      </c>
      <c r="O8981" s="1">
        <v>6</v>
      </c>
      <c r="P8981" s="1">
        <v>11</v>
      </c>
      <c r="Q8981" s="1">
        <v>14</v>
      </c>
      <c r="R8981" s="9">
        <v>29</v>
      </c>
    </row>
    <row r="8982" spans="4:18" x14ac:dyDescent="0.2">
      <c r="D8982" s="200"/>
      <c r="E8982" s="11"/>
      <c r="F8982" s="10"/>
      <c r="G8982" s="7">
        <v>100</v>
      </c>
      <c r="H8982" s="18">
        <v>31.833910034601999</v>
      </c>
      <c r="I8982" s="2">
        <v>32.179930795848001</v>
      </c>
      <c r="J8982" s="2">
        <v>69.896193771626002</v>
      </c>
      <c r="K8982" s="2">
        <v>3.806228373702</v>
      </c>
      <c r="L8982" s="2">
        <v>4.1522491349479997</v>
      </c>
      <c r="M8982" s="2">
        <v>3.4602076124569998</v>
      </c>
      <c r="N8982" s="2">
        <v>0.34602076124600001</v>
      </c>
      <c r="O8982" s="2">
        <v>2.0761245674739999</v>
      </c>
      <c r="P8982" s="2">
        <v>3.806228373702</v>
      </c>
      <c r="Q8982" s="2">
        <v>4.8442906574390001</v>
      </c>
      <c r="R8982" s="15">
        <v>10.034602076124999</v>
      </c>
    </row>
    <row r="8983" spans="4:18" x14ac:dyDescent="0.2">
      <c r="D8983" s="200"/>
      <c r="E8983" s="4" t="s">
        <v>22</v>
      </c>
      <c r="F8983" s="5"/>
      <c r="G8983" s="6">
        <v>109</v>
      </c>
      <c r="H8983" s="8">
        <v>24</v>
      </c>
      <c r="I8983" s="1">
        <v>30</v>
      </c>
      <c r="J8983" s="1">
        <v>77</v>
      </c>
      <c r="K8983" s="1">
        <v>2</v>
      </c>
      <c r="L8983" s="1">
        <v>4</v>
      </c>
      <c r="M8983" s="1">
        <v>0</v>
      </c>
      <c r="N8983" s="1">
        <v>1</v>
      </c>
      <c r="O8983" s="1">
        <v>0</v>
      </c>
      <c r="P8983" s="1">
        <v>1</v>
      </c>
      <c r="Q8983" s="1">
        <v>5</v>
      </c>
      <c r="R8983" s="9">
        <v>13</v>
      </c>
    </row>
    <row r="8984" spans="4:18" x14ac:dyDescent="0.2">
      <c r="D8984" s="200"/>
      <c r="E8984" s="11"/>
      <c r="F8984" s="10"/>
      <c r="G8984" s="7">
        <v>100</v>
      </c>
      <c r="H8984" s="72">
        <v>22.018348623853001</v>
      </c>
      <c r="I8984" s="2">
        <v>27.522935779817001</v>
      </c>
      <c r="J8984" s="2">
        <v>70.642201834862007</v>
      </c>
      <c r="K8984" s="2">
        <v>1.834862385321</v>
      </c>
      <c r="L8984" s="2">
        <v>3.669724770642</v>
      </c>
      <c r="M8984" s="16">
        <v>0</v>
      </c>
      <c r="N8984" s="2">
        <v>0.91743119266100004</v>
      </c>
      <c r="O8984" s="16">
        <v>0</v>
      </c>
      <c r="P8984" s="2">
        <v>0.91743119266100004</v>
      </c>
      <c r="Q8984" s="2">
        <v>4.5871559633030001</v>
      </c>
      <c r="R8984" s="15">
        <v>11.926605504587</v>
      </c>
    </row>
    <row r="8985" spans="4:18" x14ac:dyDescent="0.2">
      <c r="D8985" s="200"/>
      <c r="E8985" s="4" t="s">
        <v>23</v>
      </c>
      <c r="F8985" s="5"/>
      <c r="G8985" s="6">
        <v>120</v>
      </c>
      <c r="H8985" s="8">
        <v>43</v>
      </c>
      <c r="I8985" s="1">
        <v>33</v>
      </c>
      <c r="J8985" s="1">
        <v>95</v>
      </c>
      <c r="K8985" s="1">
        <v>2</v>
      </c>
      <c r="L8985" s="1">
        <v>10</v>
      </c>
      <c r="M8985" s="1">
        <v>2</v>
      </c>
      <c r="N8985" s="1">
        <v>0</v>
      </c>
      <c r="O8985" s="1">
        <v>1</v>
      </c>
      <c r="P8985" s="1">
        <v>2</v>
      </c>
      <c r="Q8985" s="1">
        <v>2</v>
      </c>
      <c r="R8985" s="9">
        <v>5</v>
      </c>
    </row>
    <row r="8986" spans="4:18" x14ac:dyDescent="0.2">
      <c r="D8986" s="200"/>
      <c r="E8986" s="11"/>
      <c r="F8986" s="10"/>
      <c r="G8986" s="7">
        <v>100</v>
      </c>
      <c r="H8986" s="70">
        <v>35.833333333333002</v>
      </c>
      <c r="I8986" s="2">
        <v>27.5</v>
      </c>
      <c r="J8986" s="25">
        <v>79.166666666666998</v>
      </c>
      <c r="K8986" s="2">
        <v>1.666666666667</v>
      </c>
      <c r="L8986" s="2">
        <v>8.333333333333</v>
      </c>
      <c r="M8986" s="2">
        <v>1.666666666667</v>
      </c>
      <c r="N8986" s="16">
        <v>0</v>
      </c>
      <c r="O8986" s="2">
        <v>0.83333333333299997</v>
      </c>
      <c r="P8986" s="2">
        <v>1.666666666667</v>
      </c>
      <c r="Q8986" s="2">
        <v>1.666666666667</v>
      </c>
      <c r="R8986" s="95">
        <v>4.166666666667</v>
      </c>
    </row>
    <row r="8987" spans="4:18" x14ac:dyDescent="0.2">
      <c r="D8987" s="200"/>
      <c r="E8987" s="4" t="s">
        <v>24</v>
      </c>
      <c r="F8987" s="5"/>
      <c r="G8987" s="6">
        <v>139</v>
      </c>
      <c r="H8987" s="8">
        <v>33</v>
      </c>
      <c r="I8987" s="1">
        <v>47</v>
      </c>
      <c r="J8987" s="1">
        <v>94</v>
      </c>
      <c r="K8987" s="1">
        <v>5</v>
      </c>
      <c r="L8987" s="1">
        <v>3</v>
      </c>
      <c r="M8987" s="1">
        <v>3</v>
      </c>
      <c r="N8987" s="1">
        <v>0</v>
      </c>
      <c r="O8987" s="1">
        <v>1</v>
      </c>
      <c r="P8987" s="1">
        <v>0</v>
      </c>
      <c r="Q8987" s="1">
        <v>9</v>
      </c>
      <c r="R8987" s="9">
        <v>11</v>
      </c>
    </row>
    <row r="8988" spans="4:18" x14ac:dyDescent="0.2">
      <c r="D8988" s="200"/>
      <c r="E8988" s="11"/>
      <c r="F8988" s="10"/>
      <c r="G8988" s="7">
        <v>100</v>
      </c>
      <c r="H8988" s="18">
        <v>23.741007194245</v>
      </c>
      <c r="I8988" s="2">
        <v>33.812949640287997</v>
      </c>
      <c r="J8988" s="2">
        <v>67.625899280575993</v>
      </c>
      <c r="K8988" s="2">
        <v>3.5971223021580001</v>
      </c>
      <c r="L8988" s="2">
        <v>2.1582733812949999</v>
      </c>
      <c r="M8988" s="2">
        <v>2.1582733812949999</v>
      </c>
      <c r="N8988" s="16">
        <v>0</v>
      </c>
      <c r="O8988" s="2">
        <v>0.71942446043200003</v>
      </c>
      <c r="P8988" s="16">
        <v>0</v>
      </c>
      <c r="Q8988" s="2">
        <v>6.4748201438850002</v>
      </c>
      <c r="R8988" s="15">
        <v>7.9136690647480004</v>
      </c>
    </row>
    <row r="8989" spans="4:18" x14ac:dyDescent="0.2">
      <c r="D8989" s="199" t="s">
        <v>25</v>
      </c>
      <c r="E8989" s="22" t="s">
        <v>26</v>
      </c>
      <c r="F8989" s="21"/>
      <c r="G8989" s="19">
        <v>243</v>
      </c>
      <c r="H8989" s="27">
        <v>80</v>
      </c>
      <c r="I8989" s="3">
        <v>73</v>
      </c>
      <c r="J8989" s="3">
        <v>176</v>
      </c>
      <c r="K8989" s="3">
        <v>9</v>
      </c>
      <c r="L8989" s="3">
        <v>17</v>
      </c>
      <c r="M8989" s="3">
        <v>5</v>
      </c>
      <c r="N8989" s="3">
        <v>0</v>
      </c>
      <c r="O8989" s="3">
        <v>4</v>
      </c>
      <c r="P8989" s="3">
        <v>8</v>
      </c>
      <c r="Q8989" s="3">
        <v>13</v>
      </c>
      <c r="R8989" s="26">
        <v>15</v>
      </c>
    </row>
    <row r="8990" spans="4:18" x14ac:dyDescent="0.2">
      <c r="D8990" s="200"/>
      <c r="E8990" s="11"/>
      <c r="F8990" s="10"/>
      <c r="G8990" s="7">
        <v>100</v>
      </c>
      <c r="H8990" s="18">
        <v>32.921810699588001</v>
      </c>
      <c r="I8990" s="2">
        <v>30.041152263373998</v>
      </c>
      <c r="J8990" s="2">
        <v>72.427983539094996</v>
      </c>
      <c r="K8990" s="2">
        <v>3.7037037037039999</v>
      </c>
      <c r="L8990" s="2">
        <v>6.9958847736629997</v>
      </c>
      <c r="M8990" s="2">
        <v>2.057613168724</v>
      </c>
      <c r="N8990" s="16">
        <v>0</v>
      </c>
      <c r="O8990" s="2">
        <v>1.646090534979</v>
      </c>
      <c r="P8990" s="2">
        <v>3.2921810699590002</v>
      </c>
      <c r="Q8990" s="2">
        <v>5.3497942386829997</v>
      </c>
      <c r="R8990" s="15">
        <v>6.1728395061730001</v>
      </c>
    </row>
    <row r="8991" spans="4:18" x14ac:dyDescent="0.2">
      <c r="D8991" s="200"/>
      <c r="E8991" s="4" t="s">
        <v>27</v>
      </c>
      <c r="F8991" s="5"/>
      <c r="G8991" s="6">
        <v>234</v>
      </c>
      <c r="H8991" s="8">
        <v>69</v>
      </c>
      <c r="I8991" s="1">
        <v>69</v>
      </c>
      <c r="J8991" s="1">
        <v>171</v>
      </c>
      <c r="K8991" s="1">
        <v>8</v>
      </c>
      <c r="L8991" s="1">
        <v>6</v>
      </c>
      <c r="M8991" s="1">
        <v>7</v>
      </c>
      <c r="N8991" s="1">
        <v>0</v>
      </c>
      <c r="O8991" s="1">
        <v>2</v>
      </c>
      <c r="P8991" s="1">
        <v>5</v>
      </c>
      <c r="Q8991" s="1">
        <v>9</v>
      </c>
      <c r="R8991" s="9">
        <v>16</v>
      </c>
    </row>
    <row r="8992" spans="4:18" x14ac:dyDescent="0.2">
      <c r="D8992" s="200"/>
      <c r="E8992" s="11"/>
      <c r="F8992" s="10"/>
      <c r="G8992" s="7">
        <v>100</v>
      </c>
      <c r="H8992" s="18">
        <v>29.487179487178999</v>
      </c>
      <c r="I8992" s="2">
        <v>29.487179487178999</v>
      </c>
      <c r="J8992" s="2">
        <v>73.076923076922995</v>
      </c>
      <c r="K8992" s="2">
        <v>3.4188034188029999</v>
      </c>
      <c r="L8992" s="2">
        <v>2.564102564103</v>
      </c>
      <c r="M8992" s="2">
        <v>2.9914529914529999</v>
      </c>
      <c r="N8992" s="16">
        <v>0</v>
      </c>
      <c r="O8992" s="2">
        <v>0.85470085470099999</v>
      </c>
      <c r="P8992" s="2">
        <v>2.1367521367519999</v>
      </c>
      <c r="Q8992" s="2">
        <v>3.8461538461539999</v>
      </c>
      <c r="R8992" s="15">
        <v>6.8376068376069998</v>
      </c>
    </row>
    <row r="8993" spans="4:18" x14ac:dyDescent="0.2">
      <c r="D8993" s="200"/>
      <c r="E8993" s="4" t="s">
        <v>28</v>
      </c>
      <c r="F8993" s="5"/>
      <c r="G8993" s="6">
        <v>208</v>
      </c>
      <c r="H8993" s="8">
        <v>48</v>
      </c>
      <c r="I8993" s="1">
        <v>67</v>
      </c>
      <c r="J8993" s="1">
        <v>132</v>
      </c>
      <c r="K8993" s="1">
        <v>7</v>
      </c>
      <c r="L8993" s="1">
        <v>9</v>
      </c>
      <c r="M8993" s="1">
        <v>4</v>
      </c>
      <c r="N8993" s="1">
        <v>2</v>
      </c>
      <c r="O8993" s="1">
        <v>2</v>
      </c>
      <c r="P8993" s="1">
        <v>3</v>
      </c>
      <c r="Q8993" s="1">
        <v>10</v>
      </c>
      <c r="R8993" s="9">
        <v>31</v>
      </c>
    </row>
    <row r="8994" spans="4:18" x14ac:dyDescent="0.2">
      <c r="D8994" s="200"/>
      <c r="E8994" s="11"/>
      <c r="F8994" s="10"/>
      <c r="G8994" s="7">
        <v>100</v>
      </c>
      <c r="H8994" s="72">
        <v>23.076923076922998</v>
      </c>
      <c r="I8994" s="2">
        <v>32.211538461537998</v>
      </c>
      <c r="J8994" s="30">
        <v>63.461538461537998</v>
      </c>
      <c r="K8994" s="2">
        <v>3.365384615385</v>
      </c>
      <c r="L8994" s="2">
        <v>4.3269230769230003</v>
      </c>
      <c r="M8994" s="2">
        <v>1.923076923077</v>
      </c>
      <c r="N8994" s="2">
        <v>0.96153846153800004</v>
      </c>
      <c r="O8994" s="2">
        <v>0.96153846153800004</v>
      </c>
      <c r="P8994" s="2">
        <v>1.442307692308</v>
      </c>
      <c r="Q8994" s="2">
        <v>4.8076923076920002</v>
      </c>
      <c r="R8994" s="85">
        <v>14.903846153846001</v>
      </c>
    </row>
    <row r="8995" spans="4:18" x14ac:dyDescent="0.2">
      <c r="D8995" s="200"/>
      <c r="E8995" s="4" t="s">
        <v>29</v>
      </c>
      <c r="F8995" s="5"/>
      <c r="G8995" s="6">
        <v>49</v>
      </c>
      <c r="H8995" s="8">
        <v>11</v>
      </c>
      <c r="I8995" s="1">
        <v>15</v>
      </c>
      <c r="J8995" s="1">
        <v>32</v>
      </c>
      <c r="K8995" s="1">
        <v>1</v>
      </c>
      <c r="L8995" s="1">
        <v>2</v>
      </c>
      <c r="M8995" s="1">
        <v>0</v>
      </c>
      <c r="N8995" s="1">
        <v>0</v>
      </c>
      <c r="O8995" s="1">
        <v>0</v>
      </c>
      <c r="P8995" s="1">
        <v>0</v>
      </c>
      <c r="Q8995" s="1">
        <v>2</v>
      </c>
      <c r="R8995" s="9">
        <v>6</v>
      </c>
    </row>
    <row r="8996" spans="4:18" x14ac:dyDescent="0.2">
      <c r="D8996" s="200"/>
      <c r="E8996" s="11"/>
      <c r="F8996" s="10"/>
      <c r="G8996" s="7">
        <v>100</v>
      </c>
      <c r="H8996" s="72">
        <v>22.448979591836999</v>
      </c>
      <c r="I8996" s="2">
        <v>30.612244897958998</v>
      </c>
      <c r="J8996" s="2">
        <v>65.306122448980005</v>
      </c>
      <c r="K8996" s="2">
        <v>2.040816326531</v>
      </c>
      <c r="L8996" s="2">
        <v>4.0816326530609999</v>
      </c>
      <c r="M8996" s="16">
        <v>0</v>
      </c>
      <c r="N8996" s="16">
        <v>0</v>
      </c>
      <c r="O8996" s="16">
        <v>0</v>
      </c>
      <c r="P8996" s="16">
        <v>0</v>
      </c>
      <c r="Q8996" s="2">
        <v>4.0816326530609999</v>
      </c>
      <c r="R8996" s="15">
        <v>12.244897959184</v>
      </c>
    </row>
    <row r="8997" spans="4:18" x14ac:dyDescent="0.2">
      <c r="D8997" s="199" t="s">
        <v>30</v>
      </c>
      <c r="E8997" s="22" t="s">
        <v>31</v>
      </c>
      <c r="F8997" s="21"/>
      <c r="G8997" s="19">
        <v>348</v>
      </c>
      <c r="H8997" s="27">
        <v>107</v>
      </c>
      <c r="I8997" s="3">
        <v>105</v>
      </c>
      <c r="J8997" s="3">
        <v>225</v>
      </c>
      <c r="K8997" s="3">
        <v>12</v>
      </c>
      <c r="L8997" s="3">
        <v>17</v>
      </c>
      <c r="M8997" s="3">
        <v>6</v>
      </c>
      <c r="N8997" s="3">
        <v>1</v>
      </c>
      <c r="O8997" s="3">
        <v>2</v>
      </c>
      <c r="P8997" s="3">
        <v>5</v>
      </c>
      <c r="Q8997" s="3">
        <v>17</v>
      </c>
      <c r="R8997" s="26">
        <v>33</v>
      </c>
    </row>
    <row r="8998" spans="4:18" x14ac:dyDescent="0.2">
      <c r="D8998" s="200"/>
      <c r="E8998" s="11"/>
      <c r="F8998" s="10"/>
      <c r="G8998" s="7">
        <v>100</v>
      </c>
      <c r="H8998" s="18">
        <v>30.747126436782001</v>
      </c>
      <c r="I8998" s="2">
        <v>30.172413793103001</v>
      </c>
      <c r="J8998" s="2">
        <v>64.655172413792997</v>
      </c>
      <c r="K8998" s="2">
        <v>3.4482758620689999</v>
      </c>
      <c r="L8998" s="2">
        <v>4.885057471264</v>
      </c>
      <c r="M8998" s="2">
        <v>1.7241379310339999</v>
      </c>
      <c r="N8998" s="2">
        <v>0.28735632183900001</v>
      </c>
      <c r="O8998" s="2">
        <v>0.57471264367800001</v>
      </c>
      <c r="P8998" s="2">
        <v>1.4367816091950001</v>
      </c>
      <c r="Q8998" s="2">
        <v>4.885057471264</v>
      </c>
      <c r="R8998" s="15">
        <v>9.4827586206899994</v>
      </c>
    </row>
    <row r="8999" spans="4:18" x14ac:dyDescent="0.2">
      <c r="D8999" s="200"/>
      <c r="E8999" s="4" t="s">
        <v>32</v>
      </c>
      <c r="F8999" s="5"/>
      <c r="G8999" s="6">
        <v>386</v>
      </c>
      <c r="H8999" s="8">
        <v>101</v>
      </c>
      <c r="I8999" s="1">
        <v>119</v>
      </c>
      <c r="J8999" s="1">
        <v>286</v>
      </c>
      <c r="K8999" s="1">
        <v>13</v>
      </c>
      <c r="L8999" s="1">
        <v>17</v>
      </c>
      <c r="M8999" s="1">
        <v>10</v>
      </c>
      <c r="N8999" s="1">
        <v>1</v>
      </c>
      <c r="O8999" s="1">
        <v>6</v>
      </c>
      <c r="P8999" s="1">
        <v>11</v>
      </c>
      <c r="Q8999" s="1">
        <v>17</v>
      </c>
      <c r="R8999" s="9">
        <v>35</v>
      </c>
    </row>
    <row r="9000" spans="4:18" x14ac:dyDescent="0.2">
      <c r="D9000" s="200"/>
      <c r="E9000" s="11"/>
      <c r="F9000" s="10"/>
      <c r="G9000" s="7">
        <v>100</v>
      </c>
      <c r="H9000" s="18">
        <v>26.165803108807999</v>
      </c>
      <c r="I9000" s="2">
        <v>30.829015544040999</v>
      </c>
      <c r="J9000" s="2">
        <v>74.093264248704997</v>
      </c>
      <c r="K9000" s="2">
        <v>3.3678756476679998</v>
      </c>
      <c r="L9000" s="2">
        <v>4.40414507772</v>
      </c>
      <c r="M9000" s="2">
        <v>2.5906735751299999</v>
      </c>
      <c r="N9000" s="2">
        <v>0.25906735751299997</v>
      </c>
      <c r="O9000" s="2">
        <v>1.554404145078</v>
      </c>
      <c r="P9000" s="2">
        <v>2.8497409326419998</v>
      </c>
      <c r="Q9000" s="2">
        <v>4.40414507772</v>
      </c>
      <c r="R9000" s="15">
        <v>9.0673575129530004</v>
      </c>
    </row>
    <row r="9001" spans="4:18" x14ac:dyDescent="0.2">
      <c r="D9001" s="199" t="s">
        <v>33</v>
      </c>
      <c r="E9001" s="22" t="s">
        <v>34</v>
      </c>
      <c r="F9001" s="21"/>
      <c r="G9001" s="19">
        <v>19</v>
      </c>
      <c r="H9001" s="27">
        <v>4</v>
      </c>
      <c r="I9001" s="3">
        <v>3</v>
      </c>
      <c r="J9001" s="3">
        <v>4</v>
      </c>
      <c r="K9001" s="3">
        <v>0</v>
      </c>
      <c r="L9001" s="3">
        <v>0</v>
      </c>
      <c r="M9001" s="3">
        <v>0</v>
      </c>
      <c r="N9001" s="3">
        <v>0</v>
      </c>
      <c r="O9001" s="3">
        <v>0</v>
      </c>
      <c r="P9001" s="3">
        <v>0</v>
      </c>
      <c r="Q9001" s="3">
        <v>2</v>
      </c>
      <c r="R9001" s="26">
        <v>7</v>
      </c>
    </row>
    <row r="9002" spans="4:18" x14ac:dyDescent="0.2">
      <c r="D9002" s="200"/>
      <c r="E9002" s="11"/>
      <c r="F9002" s="10"/>
      <c r="G9002" s="7">
        <v>100</v>
      </c>
      <c r="H9002" s="72">
        <v>21.052631578947</v>
      </c>
      <c r="I9002" s="50">
        <v>15.789473684211</v>
      </c>
      <c r="J9002" s="50">
        <v>21.052631578947</v>
      </c>
      <c r="K9002" s="16">
        <v>0</v>
      </c>
      <c r="L9002" s="16">
        <v>0</v>
      </c>
      <c r="M9002" s="16">
        <v>0</v>
      </c>
      <c r="N9002" s="16">
        <v>0</v>
      </c>
      <c r="O9002" s="16">
        <v>0</v>
      </c>
      <c r="P9002" s="16">
        <v>0</v>
      </c>
      <c r="Q9002" s="25">
        <v>10.526315789473999</v>
      </c>
      <c r="R9002" s="102">
        <v>36.842105263157997</v>
      </c>
    </row>
    <row r="9003" spans="4:18" x14ac:dyDescent="0.2">
      <c r="D9003" s="200"/>
      <c r="E9003" s="4" t="s">
        <v>35</v>
      </c>
      <c r="F9003" s="5"/>
      <c r="G9003" s="6">
        <v>97</v>
      </c>
      <c r="H9003" s="8">
        <v>31</v>
      </c>
      <c r="I9003" s="1">
        <v>28</v>
      </c>
      <c r="J9003" s="1">
        <v>61</v>
      </c>
      <c r="K9003" s="1">
        <v>6</v>
      </c>
      <c r="L9003" s="1">
        <v>4</v>
      </c>
      <c r="M9003" s="1">
        <v>1</v>
      </c>
      <c r="N9003" s="1">
        <v>1</v>
      </c>
      <c r="O9003" s="1">
        <v>0</v>
      </c>
      <c r="P9003" s="1">
        <v>4</v>
      </c>
      <c r="Q9003" s="1">
        <v>5</v>
      </c>
      <c r="R9003" s="9">
        <v>9</v>
      </c>
    </row>
    <row r="9004" spans="4:18" x14ac:dyDescent="0.2">
      <c r="D9004" s="200"/>
      <c r="E9004" s="11"/>
      <c r="F9004" s="10"/>
      <c r="G9004" s="7">
        <v>100</v>
      </c>
      <c r="H9004" s="18">
        <v>31.958762886597999</v>
      </c>
      <c r="I9004" s="2">
        <v>28.865979381443001</v>
      </c>
      <c r="J9004" s="30">
        <v>62.886597938144</v>
      </c>
      <c r="K9004" s="2">
        <v>6.1855670103089997</v>
      </c>
      <c r="L9004" s="2">
        <v>4.1237113402060004</v>
      </c>
      <c r="M9004" s="2">
        <v>1.0309278350519999</v>
      </c>
      <c r="N9004" s="2">
        <v>1.0309278350519999</v>
      </c>
      <c r="O9004" s="16">
        <v>0</v>
      </c>
      <c r="P9004" s="2">
        <v>4.1237113402060004</v>
      </c>
      <c r="Q9004" s="2">
        <v>5.1546391752579996</v>
      </c>
      <c r="R9004" s="15">
        <v>9.278350515464</v>
      </c>
    </row>
    <row r="9005" spans="4:18" x14ac:dyDescent="0.2">
      <c r="D9005" s="200"/>
      <c r="E9005" s="4" t="s">
        <v>36</v>
      </c>
      <c r="F9005" s="5"/>
      <c r="G9005" s="6">
        <v>142</v>
      </c>
      <c r="H9005" s="8">
        <v>48</v>
      </c>
      <c r="I9005" s="1">
        <v>39</v>
      </c>
      <c r="J9005" s="1">
        <v>102</v>
      </c>
      <c r="K9005" s="1">
        <v>1</v>
      </c>
      <c r="L9005" s="1">
        <v>4</v>
      </c>
      <c r="M9005" s="1">
        <v>3</v>
      </c>
      <c r="N9005" s="1">
        <v>0</v>
      </c>
      <c r="O9005" s="1">
        <v>2</v>
      </c>
      <c r="P9005" s="1">
        <v>2</v>
      </c>
      <c r="Q9005" s="1">
        <v>5</v>
      </c>
      <c r="R9005" s="9">
        <v>12</v>
      </c>
    </row>
    <row r="9006" spans="4:18" x14ac:dyDescent="0.2">
      <c r="D9006" s="200"/>
      <c r="E9006" s="11"/>
      <c r="F9006" s="10"/>
      <c r="G9006" s="7">
        <v>100</v>
      </c>
      <c r="H9006" s="70">
        <v>33.802816901408001</v>
      </c>
      <c r="I9006" s="2">
        <v>27.464788732393998</v>
      </c>
      <c r="J9006" s="2">
        <v>71.830985915493002</v>
      </c>
      <c r="K9006" s="2">
        <v>0.70422535211299997</v>
      </c>
      <c r="L9006" s="2">
        <v>2.8169014084509998</v>
      </c>
      <c r="M9006" s="2">
        <v>2.112676056338</v>
      </c>
      <c r="N9006" s="16">
        <v>0</v>
      </c>
      <c r="O9006" s="2">
        <v>1.4084507042250001</v>
      </c>
      <c r="P9006" s="2">
        <v>1.4084507042250001</v>
      </c>
      <c r="Q9006" s="2">
        <v>3.5211267605629999</v>
      </c>
      <c r="R9006" s="15">
        <v>8.4507042253520002</v>
      </c>
    </row>
    <row r="9007" spans="4:18" x14ac:dyDescent="0.2">
      <c r="D9007" s="200"/>
      <c r="E9007" s="4" t="s">
        <v>37</v>
      </c>
      <c r="F9007" s="5"/>
      <c r="G9007" s="6">
        <v>164</v>
      </c>
      <c r="H9007" s="8">
        <v>36</v>
      </c>
      <c r="I9007" s="1">
        <v>44</v>
      </c>
      <c r="J9007" s="1">
        <v>126</v>
      </c>
      <c r="K9007" s="1">
        <v>3</v>
      </c>
      <c r="L9007" s="1">
        <v>8</v>
      </c>
      <c r="M9007" s="1">
        <v>3</v>
      </c>
      <c r="N9007" s="1">
        <v>0</v>
      </c>
      <c r="O9007" s="1">
        <v>0</v>
      </c>
      <c r="P9007" s="1">
        <v>2</v>
      </c>
      <c r="Q9007" s="1">
        <v>7</v>
      </c>
      <c r="R9007" s="9">
        <v>11</v>
      </c>
    </row>
    <row r="9008" spans="4:18" x14ac:dyDescent="0.2">
      <c r="D9008" s="200"/>
      <c r="E9008" s="11"/>
      <c r="F9008" s="10"/>
      <c r="G9008" s="7">
        <v>100</v>
      </c>
      <c r="H9008" s="72">
        <v>21.951219512194999</v>
      </c>
      <c r="I9008" s="2">
        <v>26.829268292683</v>
      </c>
      <c r="J9008" s="25">
        <v>76.829268292682997</v>
      </c>
      <c r="K9008" s="2">
        <v>1.829268292683</v>
      </c>
      <c r="L9008" s="2">
        <v>4.8780487804880002</v>
      </c>
      <c r="M9008" s="2">
        <v>1.829268292683</v>
      </c>
      <c r="N9008" s="16">
        <v>0</v>
      </c>
      <c r="O9008" s="16">
        <v>0</v>
      </c>
      <c r="P9008" s="2">
        <v>1.219512195122</v>
      </c>
      <c r="Q9008" s="2">
        <v>4.268292682927</v>
      </c>
      <c r="R9008" s="15">
        <v>6.7073170731709997</v>
      </c>
    </row>
    <row r="9009" spans="2:18" x14ac:dyDescent="0.2">
      <c r="D9009" s="200"/>
      <c r="E9009" s="4" t="s">
        <v>38</v>
      </c>
      <c r="F9009" s="5"/>
      <c r="G9009" s="6">
        <v>129</v>
      </c>
      <c r="H9009" s="8">
        <v>30</v>
      </c>
      <c r="I9009" s="1">
        <v>45</v>
      </c>
      <c r="J9009" s="1">
        <v>98</v>
      </c>
      <c r="K9009" s="1">
        <v>2</v>
      </c>
      <c r="L9009" s="1">
        <v>7</v>
      </c>
      <c r="M9009" s="1">
        <v>2</v>
      </c>
      <c r="N9009" s="1">
        <v>1</v>
      </c>
      <c r="O9009" s="1">
        <v>3</v>
      </c>
      <c r="P9009" s="1">
        <v>5</v>
      </c>
      <c r="Q9009" s="1">
        <v>9</v>
      </c>
      <c r="R9009" s="9">
        <v>8</v>
      </c>
    </row>
    <row r="9010" spans="2:18" x14ac:dyDescent="0.2">
      <c r="D9010" s="200"/>
      <c r="E9010" s="11"/>
      <c r="F9010" s="10"/>
      <c r="G9010" s="7">
        <v>100</v>
      </c>
      <c r="H9010" s="72">
        <v>23.255813953488001</v>
      </c>
      <c r="I9010" s="2">
        <v>34.883720930232997</v>
      </c>
      <c r="J9010" s="25">
        <v>75.968992248061994</v>
      </c>
      <c r="K9010" s="2">
        <v>1.550387596899</v>
      </c>
      <c r="L9010" s="2">
        <v>5.4263565891469998</v>
      </c>
      <c r="M9010" s="2">
        <v>1.550387596899</v>
      </c>
      <c r="N9010" s="2">
        <v>0.77519379845000003</v>
      </c>
      <c r="O9010" s="2">
        <v>2.3255813953489999</v>
      </c>
      <c r="P9010" s="2">
        <v>3.8759689922480001</v>
      </c>
      <c r="Q9010" s="2">
        <v>6.9767441860470001</v>
      </c>
      <c r="R9010" s="15">
        <v>6.2015503875969999</v>
      </c>
    </row>
    <row r="9011" spans="2:18" x14ac:dyDescent="0.2">
      <c r="D9011" s="200"/>
      <c r="E9011" s="4" t="s">
        <v>39</v>
      </c>
      <c r="F9011" s="5"/>
      <c r="G9011" s="6">
        <v>127</v>
      </c>
      <c r="H9011" s="8">
        <v>44</v>
      </c>
      <c r="I9011" s="1">
        <v>45</v>
      </c>
      <c r="J9011" s="1">
        <v>88</v>
      </c>
      <c r="K9011" s="1">
        <v>7</v>
      </c>
      <c r="L9011" s="1">
        <v>7</v>
      </c>
      <c r="M9011" s="1">
        <v>4</v>
      </c>
      <c r="N9011" s="1">
        <v>0</v>
      </c>
      <c r="O9011" s="1">
        <v>2</v>
      </c>
      <c r="P9011" s="1">
        <v>0</v>
      </c>
      <c r="Q9011" s="1">
        <v>6</v>
      </c>
      <c r="R9011" s="9">
        <v>10</v>
      </c>
    </row>
    <row r="9012" spans="2:18" x14ac:dyDescent="0.2">
      <c r="D9012" s="200"/>
      <c r="E9012" s="11"/>
      <c r="F9012" s="10"/>
      <c r="G9012" s="7">
        <v>100</v>
      </c>
      <c r="H9012" s="70">
        <v>34.645669291338997</v>
      </c>
      <c r="I9012" s="2">
        <v>35.433070866142003</v>
      </c>
      <c r="J9012" s="2">
        <v>69.291338582677</v>
      </c>
      <c r="K9012" s="2">
        <v>5.5118110236220001</v>
      </c>
      <c r="L9012" s="2">
        <v>5.5118110236220001</v>
      </c>
      <c r="M9012" s="2">
        <v>3.1496062992130001</v>
      </c>
      <c r="N9012" s="16">
        <v>0</v>
      </c>
      <c r="O9012" s="2">
        <v>1.574803149606</v>
      </c>
      <c r="P9012" s="16">
        <v>0</v>
      </c>
      <c r="Q9012" s="2">
        <v>4.7244094488190003</v>
      </c>
      <c r="R9012" s="15">
        <v>7.8740157480309998</v>
      </c>
    </row>
    <row r="9013" spans="2:18" x14ac:dyDescent="0.2">
      <c r="D9013" s="200"/>
      <c r="E9013" s="4" t="s">
        <v>40</v>
      </c>
      <c r="F9013" s="5"/>
      <c r="G9013" s="6">
        <v>56</v>
      </c>
      <c r="H9013" s="8">
        <v>15</v>
      </c>
      <c r="I9013" s="1">
        <v>20</v>
      </c>
      <c r="J9013" s="1">
        <v>32</v>
      </c>
      <c r="K9013" s="1">
        <v>6</v>
      </c>
      <c r="L9013" s="1">
        <v>4</v>
      </c>
      <c r="M9013" s="1">
        <v>3</v>
      </c>
      <c r="N9013" s="1">
        <v>0</v>
      </c>
      <c r="O9013" s="1">
        <v>1</v>
      </c>
      <c r="P9013" s="1">
        <v>3</v>
      </c>
      <c r="Q9013" s="1">
        <v>0</v>
      </c>
      <c r="R9013" s="9">
        <v>11</v>
      </c>
    </row>
    <row r="9014" spans="2:18" x14ac:dyDescent="0.2">
      <c r="D9014" s="201"/>
      <c r="E9014" s="45"/>
      <c r="F9014" s="51"/>
      <c r="G9014" s="81">
        <v>100</v>
      </c>
      <c r="H9014" s="115">
        <v>26.785714285714</v>
      </c>
      <c r="I9014" s="124">
        <v>35.714285714286</v>
      </c>
      <c r="J9014" s="108">
        <v>57.142857142856997</v>
      </c>
      <c r="K9014" s="124">
        <v>10.714285714286</v>
      </c>
      <c r="L9014" s="64">
        <v>7.1428571428570002</v>
      </c>
      <c r="M9014" s="64">
        <v>5.3571428571429998</v>
      </c>
      <c r="N9014" s="62">
        <v>0</v>
      </c>
      <c r="O9014" s="64">
        <v>1.785714285714</v>
      </c>
      <c r="P9014" s="64">
        <v>5.3571428571429998</v>
      </c>
      <c r="Q9014" s="62">
        <v>0</v>
      </c>
      <c r="R9014" s="140">
        <v>19.642857142857</v>
      </c>
    </row>
    <row r="9016" spans="2:18" x14ac:dyDescent="0.2">
      <c r="B9016" s="40" t="str">
        <f xml:space="preserve"> HYPERLINK("#'目次'!B224", "[218]")</f>
        <v>[218]</v>
      </c>
      <c r="C9016" s="23" t="s">
        <v>346</v>
      </c>
    </row>
    <row r="9017" spans="2:18" x14ac:dyDescent="0.2">
      <c r="C9017" s="186" t="s">
        <v>326</v>
      </c>
    </row>
    <row r="9019" spans="2:18" x14ac:dyDescent="0.2">
      <c r="C9019" s="23" t="s">
        <v>48</v>
      </c>
    </row>
    <row r="9020" spans="2:18" ht="48" x14ac:dyDescent="0.2">
      <c r="D9020" s="195"/>
      <c r="E9020" s="196"/>
      <c r="F9020" s="196"/>
      <c r="G9020" s="37" t="s">
        <v>15</v>
      </c>
      <c r="H9020" s="33" t="s">
        <v>347</v>
      </c>
      <c r="I9020" s="13" t="s">
        <v>348</v>
      </c>
      <c r="J9020" s="13" t="s">
        <v>349</v>
      </c>
      <c r="K9020" s="13" t="s">
        <v>350</v>
      </c>
      <c r="L9020" s="13" t="s">
        <v>351</v>
      </c>
      <c r="M9020" s="13" t="s">
        <v>352</v>
      </c>
      <c r="N9020" s="13" t="s">
        <v>353</v>
      </c>
      <c r="O9020" s="13" t="s">
        <v>354</v>
      </c>
      <c r="P9020" s="13" t="s">
        <v>355</v>
      </c>
      <c r="Q9020" s="13" t="s">
        <v>99</v>
      </c>
      <c r="R9020" s="38" t="s">
        <v>18</v>
      </c>
    </row>
    <row r="9021" spans="2:18" x14ac:dyDescent="0.2">
      <c r="D9021" s="197"/>
      <c r="E9021" s="198"/>
      <c r="F9021" s="198"/>
      <c r="G9021" s="35"/>
      <c r="H9021" s="39"/>
      <c r="I9021" s="14"/>
      <c r="J9021" s="14"/>
      <c r="K9021" s="14"/>
      <c r="L9021" s="14"/>
      <c r="M9021" s="14"/>
      <c r="N9021" s="14"/>
      <c r="O9021" s="14"/>
      <c r="P9021" s="14"/>
      <c r="Q9021" s="14"/>
      <c r="R9021" s="34"/>
    </row>
    <row r="9022" spans="2:18" x14ac:dyDescent="0.2">
      <c r="D9022" s="78"/>
      <c r="E9022" s="79" t="s">
        <v>15</v>
      </c>
      <c r="F9022" s="66"/>
      <c r="G9022" s="36">
        <v>734</v>
      </c>
      <c r="H9022" s="17">
        <v>208</v>
      </c>
      <c r="I9022" s="17">
        <v>224</v>
      </c>
      <c r="J9022" s="17">
        <v>511</v>
      </c>
      <c r="K9022" s="17">
        <v>25</v>
      </c>
      <c r="L9022" s="17">
        <v>34</v>
      </c>
      <c r="M9022" s="17">
        <v>16</v>
      </c>
      <c r="N9022" s="17">
        <v>2</v>
      </c>
      <c r="O9022" s="17">
        <v>8</v>
      </c>
      <c r="P9022" s="17">
        <v>16</v>
      </c>
      <c r="Q9022" s="17">
        <v>34</v>
      </c>
      <c r="R9022" s="47">
        <v>68</v>
      </c>
    </row>
    <row r="9023" spans="2:18" x14ac:dyDescent="0.2">
      <c r="D9023" s="45"/>
      <c r="E9023" s="51"/>
      <c r="F9023" s="67"/>
      <c r="G9023" s="7">
        <v>100</v>
      </c>
      <c r="H9023" s="2">
        <v>28.337874659400999</v>
      </c>
      <c r="I9023" s="2">
        <v>30.517711171662</v>
      </c>
      <c r="J9023" s="2">
        <v>69.618528610354005</v>
      </c>
      <c r="K9023" s="2">
        <v>3.4059945504089999</v>
      </c>
      <c r="L9023" s="2">
        <v>4.632152588556</v>
      </c>
      <c r="M9023" s="2">
        <v>2.1798365122619998</v>
      </c>
      <c r="N9023" s="2">
        <v>0.272479564033</v>
      </c>
      <c r="O9023" s="2">
        <v>1.0899182561309999</v>
      </c>
      <c r="P9023" s="2">
        <v>2.1798365122619998</v>
      </c>
      <c r="Q9023" s="2">
        <v>4.632152588556</v>
      </c>
      <c r="R9023" s="15">
        <v>9.264305177112</v>
      </c>
    </row>
    <row r="9024" spans="2:18" x14ac:dyDescent="0.2">
      <c r="D9024" s="199" t="s">
        <v>49</v>
      </c>
      <c r="E9024" s="22" t="s">
        <v>50</v>
      </c>
      <c r="F9024" s="21"/>
      <c r="G9024" s="19">
        <v>5</v>
      </c>
      <c r="H9024" s="27">
        <v>2</v>
      </c>
      <c r="I9024" s="3">
        <v>0</v>
      </c>
      <c r="J9024" s="3">
        <v>2</v>
      </c>
      <c r="K9024" s="3">
        <v>0</v>
      </c>
      <c r="L9024" s="3">
        <v>0</v>
      </c>
      <c r="M9024" s="3">
        <v>0</v>
      </c>
      <c r="N9024" s="3">
        <v>0</v>
      </c>
      <c r="O9024" s="3">
        <v>0</v>
      </c>
      <c r="P9024" s="3">
        <v>0</v>
      </c>
      <c r="Q9024" s="3">
        <v>0</v>
      </c>
      <c r="R9024" s="26">
        <v>1</v>
      </c>
    </row>
    <row r="9025" spans="4:18" x14ac:dyDescent="0.2">
      <c r="D9025" s="200"/>
      <c r="E9025" s="11"/>
      <c r="F9025" s="10"/>
      <c r="G9025" s="7">
        <v>100</v>
      </c>
      <c r="H9025" s="75">
        <v>40</v>
      </c>
      <c r="I9025" s="82">
        <v>0</v>
      </c>
      <c r="J9025" s="50">
        <v>40</v>
      </c>
      <c r="K9025" s="16">
        <v>0</v>
      </c>
      <c r="L9025" s="16">
        <v>0</v>
      </c>
      <c r="M9025" s="16">
        <v>0</v>
      </c>
      <c r="N9025" s="16">
        <v>0</v>
      </c>
      <c r="O9025" s="16">
        <v>0</v>
      </c>
      <c r="P9025" s="16">
        <v>0</v>
      </c>
      <c r="Q9025" s="16">
        <v>0</v>
      </c>
      <c r="R9025" s="102">
        <v>20</v>
      </c>
    </row>
    <row r="9026" spans="4:18" x14ac:dyDescent="0.2">
      <c r="D9026" s="200"/>
      <c r="E9026" s="4" t="s">
        <v>51</v>
      </c>
      <c r="F9026" s="5"/>
      <c r="G9026" s="6">
        <v>76</v>
      </c>
      <c r="H9026" s="8">
        <v>23</v>
      </c>
      <c r="I9026" s="1">
        <v>24</v>
      </c>
      <c r="J9026" s="1">
        <v>51</v>
      </c>
      <c r="K9026" s="1">
        <v>3</v>
      </c>
      <c r="L9026" s="1">
        <v>4</v>
      </c>
      <c r="M9026" s="1">
        <v>1</v>
      </c>
      <c r="N9026" s="1">
        <v>0</v>
      </c>
      <c r="O9026" s="1">
        <v>0</v>
      </c>
      <c r="P9026" s="1">
        <v>3</v>
      </c>
      <c r="Q9026" s="1">
        <v>3</v>
      </c>
      <c r="R9026" s="9">
        <v>4</v>
      </c>
    </row>
    <row r="9027" spans="4:18" x14ac:dyDescent="0.2">
      <c r="D9027" s="200"/>
      <c r="E9027" s="11"/>
      <c r="F9027" s="10"/>
      <c r="G9027" s="7">
        <v>100</v>
      </c>
      <c r="H9027" s="18">
        <v>30.263157894736999</v>
      </c>
      <c r="I9027" s="2">
        <v>31.578947368421002</v>
      </c>
      <c r="J9027" s="2">
        <v>67.105263157894996</v>
      </c>
      <c r="K9027" s="2">
        <v>3.947368421053</v>
      </c>
      <c r="L9027" s="2">
        <v>5.2631578947369997</v>
      </c>
      <c r="M9027" s="2">
        <v>1.3157894736839999</v>
      </c>
      <c r="N9027" s="16">
        <v>0</v>
      </c>
      <c r="O9027" s="16">
        <v>0</v>
      </c>
      <c r="P9027" s="2">
        <v>3.947368421053</v>
      </c>
      <c r="Q9027" s="2">
        <v>3.947368421053</v>
      </c>
      <c r="R9027" s="15">
        <v>5.2631578947369997</v>
      </c>
    </row>
    <row r="9028" spans="4:18" x14ac:dyDescent="0.2">
      <c r="D9028" s="200"/>
      <c r="E9028" s="4" t="s">
        <v>52</v>
      </c>
      <c r="F9028" s="5"/>
      <c r="G9028" s="6">
        <v>21</v>
      </c>
      <c r="H9028" s="8">
        <v>6</v>
      </c>
      <c r="I9028" s="1">
        <v>9</v>
      </c>
      <c r="J9028" s="1">
        <v>16</v>
      </c>
      <c r="K9028" s="1">
        <v>2</v>
      </c>
      <c r="L9028" s="1">
        <v>1</v>
      </c>
      <c r="M9028" s="1">
        <v>0</v>
      </c>
      <c r="N9028" s="1">
        <v>0</v>
      </c>
      <c r="O9028" s="1">
        <v>1</v>
      </c>
      <c r="P9028" s="1">
        <v>1</v>
      </c>
      <c r="Q9028" s="1">
        <v>1</v>
      </c>
      <c r="R9028" s="9">
        <v>0</v>
      </c>
    </row>
    <row r="9029" spans="4:18" x14ac:dyDescent="0.2">
      <c r="D9029" s="200"/>
      <c r="E9029" s="11"/>
      <c r="F9029" s="10"/>
      <c r="G9029" s="7">
        <v>100</v>
      </c>
      <c r="H9029" s="18">
        <v>28.571428571428999</v>
      </c>
      <c r="I9029" s="41">
        <v>42.857142857143003</v>
      </c>
      <c r="J9029" s="25">
        <v>76.190476190476005</v>
      </c>
      <c r="K9029" s="25">
        <v>9.5238095238099998</v>
      </c>
      <c r="L9029" s="2">
        <v>4.7619047619049999</v>
      </c>
      <c r="M9029" s="16">
        <v>0</v>
      </c>
      <c r="N9029" s="16">
        <v>0</v>
      </c>
      <c r="O9029" s="2">
        <v>4.7619047619049999</v>
      </c>
      <c r="P9029" s="2">
        <v>4.7619047619049999</v>
      </c>
      <c r="Q9029" s="2">
        <v>4.7619047619049999</v>
      </c>
      <c r="R9029" s="110">
        <v>0</v>
      </c>
    </row>
    <row r="9030" spans="4:18" x14ac:dyDescent="0.2">
      <c r="D9030" s="200"/>
      <c r="E9030" s="4" t="s">
        <v>53</v>
      </c>
      <c r="F9030" s="5"/>
      <c r="G9030" s="6">
        <v>32</v>
      </c>
      <c r="H9030" s="8">
        <v>15</v>
      </c>
      <c r="I9030" s="1">
        <v>8</v>
      </c>
      <c r="J9030" s="1">
        <v>24</v>
      </c>
      <c r="K9030" s="1">
        <v>0</v>
      </c>
      <c r="L9030" s="1">
        <v>2</v>
      </c>
      <c r="M9030" s="1">
        <v>1</v>
      </c>
      <c r="N9030" s="1">
        <v>0</v>
      </c>
      <c r="O9030" s="1">
        <v>0</v>
      </c>
      <c r="P9030" s="1">
        <v>0</v>
      </c>
      <c r="Q9030" s="1">
        <v>2</v>
      </c>
      <c r="R9030" s="9">
        <v>1</v>
      </c>
    </row>
    <row r="9031" spans="4:18" x14ac:dyDescent="0.2">
      <c r="D9031" s="200"/>
      <c r="E9031" s="11"/>
      <c r="F9031" s="10"/>
      <c r="G9031" s="7">
        <v>100</v>
      </c>
      <c r="H9031" s="75">
        <v>46.875</v>
      </c>
      <c r="I9031" s="30">
        <v>25</v>
      </c>
      <c r="J9031" s="25">
        <v>75</v>
      </c>
      <c r="K9031" s="16">
        <v>0</v>
      </c>
      <c r="L9031" s="2">
        <v>6.25</v>
      </c>
      <c r="M9031" s="2">
        <v>3.125</v>
      </c>
      <c r="N9031" s="16">
        <v>0</v>
      </c>
      <c r="O9031" s="16">
        <v>0</v>
      </c>
      <c r="P9031" s="16">
        <v>0</v>
      </c>
      <c r="Q9031" s="2">
        <v>6.25</v>
      </c>
      <c r="R9031" s="95">
        <v>3.125</v>
      </c>
    </row>
    <row r="9032" spans="4:18" x14ac:dyDescent="0.2">
      <c r="D9032" s="200"/>
      <c r="E9032" s="4" t="s">
        <v>54</v>
      </c>
      <c r="F9032" s="5"/>
      <c r="G9032" s="6">
        <v>170</v>
      </c>
      <c r="H9032" s="8">
        <v>59</v>
      </c>
      <c r="I9032" s="1">
        <v>52</v>
      </c>
      <c r="J9032" s="1">
        <v>122</v>
      </c>
      <c r="K9032" s="1">
        <v>6</v>
      </c>
      <c r="L9032" s="1">
        <v>11</v>
      </c>
      <c r="M9032" s="1">
        <v>3</v>
      </c>
      <c r="N9032" s="1">
        <v>0</v>
      </c>
      <c r="O9032" s="1">
        <v>0</v>
      </c>
      <c r="P9032" s="1">
        <v>5</v>
      </c>
      <c r="Q9032" s="1">
        <v>5</v>
      </c>
      <c r="R9032" s="9">
        <v>11</v>
      </c>
    </row>
    <row r="9033" spans="4:18" x14ac:dyDescent="0.2">
      <c r="D9033" s="200"/>
      <c r="E9033" s="11"/>
      <c r="F9033" s="10"/>
      <c r="G9033" s="7">
        <v>100</v>
      </c>
      <c r="H9033" s="70">
        <v>34.705882352941003</v>
      </c>
      <c r="I9033" s="2">
        <v>30.588235294118</v>
      </c>
      <c r="J9033" s="2">
        <v>71.764705882352999</v>
      </c>
      <c r="K9033" s="2">
        <v>3.5294117647059999</v>
      </c>
      <c r="L9033" s="2">
        <v>6.4705882352939996</v>
      </c>
      <c r="M9033" s="2">
        <v>1.764705882353</v>
      </c>
      <c r="N9033" s="16">
        <v>0</v>
      </c>
      <c r="O9033" s="16">
        <v>0</v>
      </c>
      <c r="P9033" s="2">
        <v>2.9411764705880001</v>
      </c>
      <c r="Q9033" s="2">
        <v>2.9411764705880001</v>
      </c>
      <c r="R9033" s="15">
        <v>6.4705882352939996</v>
      </c>
    </row>
    <row r="9034" spans="4:18" x14ac:dyDescent="0.2">
      <c r="D9034" s="200"/>
      <c r="E9034" s="4" t="s">
        <v>55</v>
      </c>
      <c r="F9034" s="5"/>
      <c r="G9034" s="6">
        <v>79</v>
      </c>
      <c r="H9034" s="8">
        <v>20</v>
      </c>
      <c r="I9034" s="1">
        <v>22</v>
      </c>
      <c r="J9034" s="1">
        <v>57</v>
      </c>
      <c r="K9034" s="1">
        <v>1</v>
      </c>
      <c r="L9034" s="1">
        <v>2</v>
      </c>
      <c r="M9034" s="1">
        <v>0</v>
      </c>
      <c r="N9034" s="1">
        <v>0</v>
      </c>
      <c r="O9034" s="1">
        <v>2</v>
      </c>
      <c r="P9034" s="1">
        <v>0</v>
      </c>
      <c r="Q9034" s="1">
        <v>4</v>
      </c>
      <c r="R9034" s="9">
        <v>7</v>
      </c>
    </row>
    <row r="9035" spans="4:18" x14ac:dyDescent="0.2">
      <c r="D9035" s="200"/>
      <c r="E9035" s="11"/>
      <c r="F9035" s="10"/>
      <c r="G9035" s="7">
        <v>100</v>
      </c>
      <c r="H9035" s="18">
        <v>25.316455696203001</v>
      </c>
      <c r="I9035" s="2">
        <v>27.848101265823001</v>
      </c>
      <c r="J9035" s="2">
        <v>72.151898734176996</v>
      </c>
      <c r="K9035" s="2">
        <v>1.2658227848100001</v>
      </c>
      <c r="L9035" s="2">
        <v>2.5316455696200002</v>
      </c>
      <c r="M9035" s="16">
        <v>0</v>
      </c>
      <c r="N9035" s="16">
        <v>0</v>
      </c>
      <c r="O9035" s="2">
        <v>2.5316455696200002</v>
      </c>
      <c r="P9035" s="16">
        <v>0</v>
      </c>
      <c r="Q9035" s="2">
        <v>5.0632911392409996</v>
      </c>
      <c r="R9035" s="15">
        <v>8.8607594936710008</v>
      </c>
    </row>
    <row r="9036" spans="4:18" x14ac:dyDescent="0.2">
      <c r="D9036" s="200"/>
      <c r="E9036" s="4" t="s">
        <v>56</v>
      </c>
      <c r="F9036" s="5"/>
      <c r="G9036" s="6">
        <v>127</v>
      </c>
      <c r="H9036" s="8">
        <v>26</v>
      </c>
      <c r="I9036" s="1">
        <v>45</v>
      </c>
      <c r="J9036" s="1">
        <v>103</v>
      </c>
      <c r="K9036" s="1">
        <v>1</v>
      </c>
      <c r="L9036" s="1">
        <v>5</v>
      </c>
      <c r="M9036" s="1">
        <v>4</v>
      </c>
      <c r="N9036" s="1">
        <v>1</v>
      </c>
      <c r="O9036" s="1">
        <v>3</v>
      </c>
      <c r="P9036" s="1">
        <v>2</v>
      </c>
      <c r="Q9036" s="1">
        <v>3</v>
      </c>
      <c r="R9036" s="9">
        <v>11</v>
      </c>
    </row>
    <row r="9037" spans="4:18" x14ac:dyDescent="0.2">
      <c r="D9037" s="200"/>
      <c r="E9037" s="11"/>
      <c r="F9037" s="10"/>
      <c r="G9037" s="7">
        <v>100</v>
      </c>
      <c r="H9037" s="72">
        <v>20.472440944881999</v>
      </c>
      <c r="I9037" s="2">
        <v>35.433070866142003</v>
      </c>
      <c r="J9037" s="41">
        <v>81.102362204724002</v>
      </c>
      <c r="K9037" s="2">
        <v>0.78740157480299999</v>
      </c>
      <c r="L9037" s="2">
        <v>3.9370078740159999</v>
      </c>
      <c r="M9037" s="2">
        <v>3.1496062992130001</v>
      </c>
      <c r="N9037" s="2">
        <v>0.78740157480299999</v>
      </c>
      <c r="O9037" s="2">
        <v>2.3622047244090001</v>
      </c>
      <c r="P9037" s="2">
        <v>1.574803149606</v>
      </c>
      <c r="Q9037" s="2">
        <v>2.3622047244090001</v>
      </c>
      <c r="R9037" s="15">
        <v>8.6614173228349998</v>
      </c>
    </row>
    <row r="9038" spans="4:18" x14ac:dyDescent="0.2">
      <c r="D9038" s="200"/>
      <c r="E9038" s="4" t="s">
        <v>57</v>
      </c>
      <c r="F9038" s="5"/>
      <c r="G9038" s="6">
        <v>122</v>
      </c>
      <c r="H9038" s="8">
        <v>30</v>
      </c>
      <c r="I9038" s="1">
        <v>37</v>
      </c>
      <c r="J9038" s="1">
        <v>87</v>
      </c>
      <c r="K9038" s="1">
        <v>5</v>
      </c>
      <c r="L9038" s="1">
        <v>6</v>
      </c>
      <c r="M9038" s="1">
        <v>4</v>
      </c>
      <c r="N9038" s="1">
        <v>0</v>
      </c>
      <c r="O9038" s="1">
        <v>1</v>
      </c>
      <c r="P9038" s="1">
        <v>3</v>
      </c>
      <c r="Q9038" s="1">
        <v>8</v>
      </c>
      <c r="R9038" s="9">
        <v>13</v>
      </c>
    </row>
    <row r="9039" spans="4:18" x14ac:dyDescent="0.2">
      <c r="D9039" s="200"/>
      <c r="E9039" s="11"/>
      <c r="F9039" s="10"/>
      <c r="G9039" s="7">
        <v>100</v>
      </c>
      <c r="H9039" s="18">
        <v>24.590163934425998</v>
      </c>
      <c r="I9039" s="2">
        <v>30.327868852459002</v>
      </c>
      <c r="J9039" s="2">
        <v>71.311475409836007</v>
      </c>
      <c r="K9039" s="2">
        <v>4.0983606557380003</v>
      </c>
      <c r="L9039" s="2">
        <v>4.918032786885</v>
      </c>
      <c r="M9039" s="2">
        <v>3.2786885245900002</v>
      </c>
      <c r="N9039" s="16">
        <v>0</v>
      </c>
      <c r="O9039" s="2">
        <v>0.81967213114799997</v>
      </c>
      <c r="P9039" s="2">
        <v>2.459016393443</v>
      </c>
      <c r="Q9039" s="2">
        <v>6.5573770491800003</v>
      </c>
      <c r="R9039" s="15">
        <v>10.655737704918</v>
      </c>
    </row>
    <row r="9040" spans="4:18" x14ac:dyDescent="0.2">
      <c r="D9040" s="200"/>
      <c r="E9040" s="4" t="s">
        <v>58</v>
      </c>
      <c r="F9040" s="5"/>
      <c r="G9040" s="6">
        <v>42</v>
      </c>
      <c r="H9040" s="8">
        <v>14</v>
      </c>
      <c r="I9040" s="1">
        <v>11</v>
      </c>
      <c r="J9040" s="1">
        <v>15</v>
      </c>
      <c r="K9040" s="1">
        <v>2</v>
      </c>
      <c r="L9040" s="1">
        <v>0</v>
      </c>
      <c r="M9040" s="1">
        <v>0</v>
      </c>
      <c r="N9040" s="1">
        <v>1</v>
      </c>
      <c r="O9040" s="1">
        <v>0</v>
      </c>
      <c r="P9040" s="1">
        <v>1</v>
      </c>
      <c r="Q9040" s="1">
        <v>4</v>
      </c>
      <c r="R9040" s="9">
        <v>10</v>
      </c>
    </row>
    <row r="9041" spans="4:18" x14ac:dyDescent="0.2">
      <c r="D9041" s="200"/>
      <c r="E9041" s="11"/>
      <c r="F9041" s="10"/>
      <c r="G9041" s="7">
        <v>100</v>
      </c>
      <c r="H9041" s="18">
        <v>33.333333333333002</v>
      </c>
      <c r="I9041" s="2">
        <v>26.190476190476002</v>
      </c>
      <c r="J9041" s="50">
        <v>35.714285714286</v>
      </c>
      <c r="K9041" s="2">
        <v>4.7619047619049999</v>
      </c>
      <c r="L9041" s="16">
        <v>0</v>
      </c>
      <c r="M9041" s="16">
        <v>0</v>
      </c>
      <c r="N9041" s="2">
        <v>2.3809523809519999</v>
      </c>
      <c r="O9041" s="16">
        <v>0</v>
      </c>
      <c r="P9041" s="2">
        <v>2.3809523809519999</v>
      </c>
      <c r="Q9041" s="2">
        <v>9.5238095238099998</v>
      </c>
      <c r="R9041" s="102">
        <v>23.809523809523998</v>
      </c>
    </row>
    <row r="9042" spans="4:18" x14ac:dyDescent="0.2">
      <c r="D9042" s="200"/>
      <c r="E9042" s="4" t="s">
        <v>59</v>
      </c>
      <c r="F9042" s="5"/>
      <c r="G9042" s="6">
        <v>59</v>
      </c>
      <c r="H9042" s="8">
        <v>13</v>
      </c>
      <c r="I9042" s="1">
        <v>16</v>
      </c>
      <c r="J9042" s="1">
        <v>33</v>
      </c>
      <c r="K9042" s="1">
        <v>5</v>
      </c>
      <c r="L9042" s="1">
        <v>3</v>
      </c>
      <c r="M9042" s="1">
        <v>3</v>
      </c>
      <c r="N9042" s="1">
        <v>0</v>
      </c>
      <c r="O9042" s="1">
        <v>1</v>
      </c>
      <c r="P9042" s="1">
        <v>1</v>
      </c>
      <c r="Q9042" s="1">
        <v>4</v>
      </c>
      <c r="R9042" s="9">
        <v>10</v>
      </c>
    </row>
    <row r="9043" spans="4:18" x14ac:dyDescent="0.2">
      <c r="D9043" s="200"/>
      <c r="E9043" s="11"/>
      <c r="F9043" s="10"/>
      <c r="G9043" s="7">
        <v>100</v>
      </c>
      <c r="H9043" s="72">
        <v>22.033898305085</v>
      </c>
      <c r="I9043" s="2">
        <v>27.118644067797</v>
      </c>
      <c r="J9043" s="50">
        <v>55.932203389831002</v>
      </c>
      <c r="K9043" s="25">
        <v>8.4745762711860007</v>
      </c>
      <c r="L9043" s="2">
        <v>5.0847457627120001</v>
      </c>
      <c r="M9043" s="2">
        <v>5.0847457627120001</v>
      </c>
      <c r="N9043" s="16">
        <v>0</v>
      </c>
      <c r="O9043" s="2">
        <v>1.6949152542370001</v>
      </c>
      <c r="P9043" s="2">
        <v>1.6949152542370001</v>
      </c>
      <c r="Q9043" s="2">
        <v>6.7796610169490004</v>
      </c>
      <c r="R9043" s="85">
        <v>16.949152542373</v>
      </c>
    </row>
    <row r="9044" spans="4:18" x14ac:dyDescent="0.2">
      <c r="D9044" s="199" t="s">
        <v>60</v>
      </c>
      <c r="E9044" s="22" t="s">
        <v>61</v>
      </c>
      <c r="F9044" s="21"/>
      <c r="G9044" s="19">
        <v>94</v>
      </c>
      <c r="H9044" s="27">
        <v>18</v>
      </c>
      <c r="I9044" s="3">
        <v>24</v>
      </c>
      <c r="J9044" s="3">
        <v>54</v>
      </c>
      <c r="K9044" s="3">
        <v>6</v>
      </c>
      <c r="L9044" s="3">
        <v>5</v>
      </c>
      <c r="M9044" s="3">
        <v>1</v>
      </c>
      <c r="N9044" s="3">
        <v>1</v>
      </c>
      <c r="O9044" s="3">
        <v>1</v>
      </c>
      <c r="P9044" s="3">
        <v>3</v>
      </c>
      <c r="Q9044" s="3">
        <v>4</v>
      </c>
      <c r="R9044" s="26">
        <v>17</v>
      </c>
    </row>
    <row r="9045" spans="4:18" x14ac:dyDescent="0.2">
      <c r="D9045" s="200"/>
      <c r="E9045" s="11"/>
      <c r="F9045" s="10"/>
      <c r="G9045" s="7">
        <v>100</v>
      </c>
      <c r="H9045" s="72">
        <v>19.148936170212998</v>
      </c>
      <c r="I9045" s="2">
        <v>25.531914893617</v>
      </c>
      <c r="J9045" s="50">
        <v>57.446808510638</v>
      </c>
      <c r="K9045" s="2">
        <v>6.3829787234040003</v>
      </c>
      <c r="L9045" s="2">
        <v>5.3191489361700004</v>
      </c>
      <c r="M9045" s="2">
        <v>1.0638297872339999</v>
      </c>
      <c r="N9045" s="2">
        <v>1.0638297872339999</v>
      </c>
      <c r="O9045" s="2">
        <v>1.0638297872339999</v>
      </c>
      <c r="P9045" s="2">
        <v>3.1914893617020001</v>
      </c>
      <c r="Q9045" s="2">
        <v>4.2553191489359996</v>
      </c>
      <c r="R9045" s="85">
        <v>18.085106382978999</v>
      </c>
    </row>
    <row r="9046" spans="4:18" x14ac:dyDescent="0.2">
      <c r="D9046" s="200"/>
      <c r="E9046" s="4" t="s">
        <v>62</v>
      </c>
      <c r="F9046" s="5"/>
      <c r="G9046" s="6">
        <v>87</v>
      </c>
      <c r="H9046" s="8">
        <v>23</v>
      </c>
      <c r="I9046" s="1">
        <v>22</v>
      </c>
      <c r="J9046" s="1">
        <v>54</v>
      </c>
      <c r="K9046" s="1">
        <v>2</v>
      </c>
      <c r="L9046" s="1">
        <v>3</v>
      </c>
      <c r="M9046" s="1">
        <v>3</v>
      </c>
      <c r="N9046" s="1">
        <v>0</v>
      </c>
      <c r="O9046" s="1">
        <v>0</v>
      </c>
      <c r="P9046" s="1">
        <v>2</v>
      </c>
      <c r="Q9046" s="1">
        <v>3</v>
      </c>
      <c r="R9046" s="9">
        <v>11</v>
      </c>
    </row>
    <row r="9047" spans="4:18" x14ac:dyDescent="0.2">
      <c r="D9047" s="200"/>
      <c r="E9047" s="11"/>
      <c r="F9047" s="10"/>
      <c r="G9047" s="7">
        <v>100</v>
      </c>
      <c r="H9047" s="18">
        <v>26.436781609194998</v>
      </c>
      <c r="I9047" s="30">
        <v>25.287356321838999</v>
      </c>
      <c r="J9047" s="30">
        <v>62.068965517240997</v>
      </c>
      <c r="K9047" s="2">
        <v>2.2988505747130001</v>
      </c>
      <c r="L9047" s="2">
        <v>3.4482758620689999</v>
      </c>
      <c r="M9047" s="2">
        <v>3.4482758620689999</v>
      </c>
      <c r="N9047" s="16">
        <v>0</v>
      </c>
      <c r="O9047" s="16">
        <v>0</v>
      </c>
      <c r="P9047" s="2">
        <v>2.2988505747130001</v>
      </c>
      <c r="Q9047" s="2">
        <v>3.4482758620689999</v>
      </c>
      <c r="R9047" s="15">
        <v>12.64367816092</v>
      </c>
    </row>
    <row r="9048" spans="4:18" x14ac:dyDescent="0.2">
      <c r="D9048" s="200"/>
      <c r="E9048" s="4" t="s">
        <v>63</v>
      </c>
      <c r="F9048" s="5"/>
      <c r="G9048" s="6">
        <v>79</v>
      </c>
      <c r="H9048" s="8">
        <v>14</v>
      </c>
      <c r="I9048" s="1">
        <v>30</v>
      </c>
      <c r="J9048" s="1">
        <v>56</v>
      </c>
      <c r="K9048" s="1">
        <v>1</v>
      </c>
      <c r="L9048" s="1">
        <v>1</v>
      </c>
      <c r="M9048" s="1">
        <v>1</v>
      </c>
      <c r="N9048" s="1">
        <v>0</v>
      </c>
      <c r="O9048" s="1">
        <v>1</v>
      </c>
      <c r="P9048" s="1">
        <v>0</v>
      </c>
      <c r="Q9048" s="1">
        <v>6</v>
      </c>
      <c r="R9048" s="9">
        <v>6</v>
      </c>
    </row>
    <row r="9049" spans="4:18" x14ac:dyDescent="0.2">
      <c r="D9049" s="200"/>
      <c r="E9049" s="11"/>
      <c r="F9049" s="10"/>
      <c r="G9049" s="7">
        <v>100</v>
      </c>
      <c r="H9049" s="97">
        <v>17.721518987342002</v>
      </c>
      <c r="I9049" s="25">
        <v>37.974683544304</v>
      </c>
      <c r="J9049" s="2">
        <v>70.886075949366997</v>
      </c>
      <c r="K9049" s="2">
        <v>1.2658227848100001</v>
      </c>
      <c r="L9049" s="2">
        <v>1.2658227848100001</v>
      </c>
      <c r="M9049" s="2">
        <v>1.2658227848100001</v>
      </c>
      <c r="N9049" s="16">
        <v>0</v>
      </c>
      <c r="O9049" s="2">
        <v>1.2658227848100001</v>
      </c>
      <c r="P9049" s="16">
        <v>0</v>
      </c>
      <c r="Q9049" s="2">
        <v>7.5949367088609998</v>
      </c>
      <c r="R9049" s="15">
        <v>7.5949367088609998</v>
      </c>
    </row>
    <row r="9050" spans="4:18" x14ac:dyDescent="0.2">
      <c r="D9050" s="200"/>
      <c r="E9050" s="4" t="s">
        <v>64</v>
      </c>
      <c r="F9050" s="5"/>
      <c r="G9050" s="6">
        <v>81</v>
      </c>
      <c r="H9050" s="8">
        <v>25</v>
      </c>
      <c r="I9050" s="1">
        <v>25</v>
      </c>
      <c r="J9050" s="1">
        <v>60</v>
      </c>
      <c r="K9050" s="1">
        <v>6</v>
      </c>
      <c r="L9050" s="1">
        <v>5</v>
      </c>
      <c r="M9050" s="1">
        <v>3</v>
      </c>
      <c r="N9050" s="1">
        <v>1</v>
      </c>
      <c r="O9050" s="1">
        <v>1</v>
      </c>
      <c r="P9050" s="1">
        <v>1</v>
      </c>
      <c r="Q9050" s="1">
        <v>4</v>
      </c>
      <c r="R9050" s="9">
        <v>7</v>
      </c>
    </row>
    <row r="9051" spans="4:18" x14ac:dyDescent="0.2">
      <c r="D9051" s="200"/>
      <c r="E9051" s="11"/>
      <c r="F9051" s="10"/>
      <c r="G9051" s="7">
        <v>100</v>
      </c>
      <c r="H9051" s="18">
        <v>30.864197530864001</v>
      </c>
      <c r="I9051" s="2">
        <v>30.864197530864001</v>
      </c>
      <c r="J9051" s="2">
        <v>74.074074074074005</v>
      </c>
      <c r="K9051" s="2">
        <v>7.4074074074069998</v>
      </c>
      <c r="L9051" s="2">
        <v>6.1728395061730001</v>
      </c>
      <c r="M9051" s="2">
        <v>3.7037037037039999</v>
      </c>
      <c r="N9051" s="2">
        <v>1.2345679012349999</v>
      </c>
      <c r="O9051" s="2">
        <v>1.2345679012349999</v>
      </c>
      <c r="P9051" s="2">
        <v>1.2345679012349999</v>
      </c>
      <c r="Q9051" s="2">
        <v>4.9382716049380004</v>
      </c>
      <c r="R9051" s="15">
        <v>8.6419753086419995</v>
      </c>
    </row>
    <row r="9052" spans="4:18" x14ac:dyDescent="0.2">
      <c r="D9052" s="200"/>
      <c r="E9052" s="4" t="s">
        <v>65</v>
      </c>
      <c r="F9052" s="5"/>
      <c r="G9052" s="6">
        <v>79</v>
      </c>
      <c r="H9052" s="8">
        <v>25</v>
      </c>
      <c r="I9052" s="1">
        <v>23</v>
      </c>
      <c r="J9052" s="1">
        <v>56</v>
      </c>
      <c r="K9052" s="1">
        <v>1</v>
      </c>
      <c r="L9052" s="1">
        <v>5</v>
      </c>
      <c r="M9052" s="1">
        <v>1</v>
      </c>
      <c r="N9052" s="1">
        <v>0</v>
      </c>
      <c r="O9052" s="1">
        <v>1</v>
      </c>
      <c r="P9052" s="1">
        <v>2</v>
      </c>
      <c r="Q9052" s="1">
        <v>7</v>
      </c>
      <c r="R9052" s="9">
        <v>8</v>
      </c>
    </row>
    <row r="9053" spans="4:18" x14ac:dyDescent="0.2">
      <c r="D9053" s="200"/>
      <c r="E9053" s="11"/>
      <c r="F9053" s="10"/>
      <c r="G9053" s="7">
        <v>100</v>
      </c>
      <c r="H9053" s="18">
        <v>31.645569620252999</v>
      </c>
      <c r="I9053" s="2">
        <v>29.113924050632999</v>
      </c>
      <c r="J9053" s="2">
        <v>70.886075949366997</v>
      </c>
      <c r="K9053" s="2">
        <v>1.2658227848100001</v>
      </c>
      <c r="L9053" s="2">
        <v>6.3291139240509997</v>
      </c>
      <c r="M9053" s="2">
        <v>1.2658227848100001</v>
      </c>
      <c r="N9053" s="16">
        <v>0</v>
      </c>
      <c r="O9053" s="2">
        <v>1.2658227848100001</v>
      </c>
      <c r="P9053" s="2">
        <v>2.5316455696200002</v>
      </c>
      <c r="Q9053" s="2">
        <v>8.8607594936710008</v>
      </c>
      <c r="R9053" s="15">
        <v>10.126582278480999</v>
      </c>
    </row>
    <row r="9054" spans="4:18" x14ac:dyDescent="0.2">
      <c r="D9054" s="200"/>
      <c r="E9054" s="4" t="s">
        <v>66</v>
      </c>
      <c r="F9054" s="5"/>
      <c r="G9054" s="6">
        <v>71</v>
      </c>
      <c r="H9054" s="8">
        <v>26</v>
      </c>
      <c r="I9054" s="1">
        <v>24</v>
      </c>
      <c r="J9054" s="1">
        <v>53</v>
      </c>
      <c r="K9054" s="1">
        <v>1</v>
      </c>
      <c r="L9054" s="1">
        <v>2</v>
      </c>
      <c r="M9054" s="1">
        <v>2</v>
      </c>
      <c r="N9054" s="1">
        <v>0</v>
      </c>
      <c r="O9054" s="1">
        <v>1</v>
      </c>
      <c r="P9054" s="1">
        <v>2</v>
      </c>
      <c r="Q9054" s="1">
        <v>1</v>
      </c>
      <c r="R9054" s="9">
        <v>5</v>
      </c>
    </row>
    <row r="9055" spans="4:18" x14ac:dyDescent="0.2">
      <c r="D9055" s="200"/>
      <c r="E9055" s="11"/>
      <c r="F9055" s="10"/>
      <c r="G9055" s="7">
        <v>100</v>
      </c>
      <c r="H9055" s="70">
        <v>36.619718309859003</v>
      </c>
      <c r="I9055" s="2">
        <v>33.802816901408001</v>
      </c>
      <c r="J9055" s="25">
        <v>74.647887323944005</v>
      </c>
      <c r="K9055" s="2">
        <v>1.4084507042250001</v>
      </c>
      <c r="L9055" s="2">
        <v>2.8169014084509998</v>
      </c>
      <c r="M9055" s="2">
        <v>2.8169014084509998</v>
      </c>
      <c r="N9055" s="16">
        <v>0</v>
      </c>
      <c r="O9055" s="2">
        <v>1.4084507042250001</v>
      </c>
      <c r="P9055" s="2">
        <v>2.8169014084509998</v>
      </c>
      <c r="Q9055" s="2">
        <v>1.4084507042250001</v>
      </c>
      <c r="R9055" s="15">
        <v>7.0422535211269999</v>
      </c>
    </row>
    <row r="9056" spans="4:18" x14ac:dyDescent="0.2">
      <c r="D9056" s="200"/>
      <c r="E9056" s="4" t="s">
        <v>67</v>
      </c>
      <c r="F9056" s="5"/>
      <c r="G9056" s="6">
        <v>108</v>
      </c>
      <c r="H9056" s="8">
        <v>29</v>
      </c>
      <c r="I9056" s="1">
        <v>34</v>
      </c>
      <c r="J9056" s="1">
        <v>81</v>
      </c>
      <c r="K9056" s="1">
        <v>3</v>
      </c>
      <c r="L9056" s="1">
        <v>6</v>
      </c>
      <c r="M9056" s="1">
        <v>2</v>
      </c>
      <c r="N9056" s="1">
        <v>0</v>
      </c>
      <c r="O9056" s="1">
        <v>2</v>
      </c>
      <c r="P9056" s="1">
        <v>2</v>
      </c>
      <c r="Q9056" s="1">
        <v>2</v>
      </c>
      <c r="R9056" s="9">
        <v>6</v>
      </c>
    </row>
    <row r="9057" spans="2:18" x14ac:dyDescent="0.2">
      <c r="D9057" s="200"/>
      <c r="E9057" s="11"/>
      <c r="F9057" s="10"/>
      <c r="G9057" s="7">
        <v>100</v>
      </c>
      <c r="H9057" s="18">
        <v>26.851851851852</v>
      </c>
      <c r="I9057" s="2">
        <v>31.481481481481001</v>
      </c>
      <c r="J9057" s="25">
        <v>75</v>
      </c>
      <c r="K9057" s="2">
        <v>2.7777777777780002</v>
      </c>
      <c r="L9057" s="2">
        <v>5.5555555555560003</v>
      </c>
      <c r="M9057" s="2">
        <v>1.851851851852</v>
      </c>
      <c r="N9057" s="16">
        <v>0</v>
      </c>
      <c r="O9057" s="2">
        <v>1.851851851852</v>
      </c>
      <c r="P9057" s="2">
        <v>1.851851851852</v>
      </c>
      <c r="Q9057" s="2">
        <v>1.851851851852</v>
      </c>
      <c r="R9057" s="15">
        <v>5.5555555555560003</v>
      </c>
    </row>
    <row r="9058" spans="2:18" x14ac:dyDescent="0.2">
      <c r="D9058" s="200"/>
      <c r="E9058" s="4" t="s">
        <v>68</v>
      </c>
      <c r="F9058" s="5"/>
      <c r="G9058" s="6">
        <v>39</v>
      </c>
      <c r="H9058" s="8">
        <v>15</v>
      </c>
      <c r="I9058" s="1">
        <v>11</v>
      </c>
      <c r="J9058" s="1">
        <v>33</v>
      </c>
      <c r="K9058" s="1">
        <v>1</v>
      </c>
      <c r="L9058" s="1">
        <v>3</v>
      </c>
      <c r="M9058" s="1">
        <v>0</v>
      </c>
      <c r="N9058" s="1">
        <v>0</v>
      </c>
      <c r="O9058" s="1">
        <v>0</v>
      </c>
      <c r="P9058" s="1">
        <v>1</v>
      </c>
      <c r="Q9058" s="1">
        <v>2</v>
      </c>
      <c r="R9058" s="9">
        <v>0</v>
      </c>
    </row>
    <row r="9059" spans="2:18" x14ac:dyDescent="0.2">
      <c r="D9059" s="200"/>
      <c r="E9059" s="11"/>
      <c r="F9059" s="10"/>
      <c r="G9059" s="7">
        <v>100</v>
      </c>
      <c r="H9059" s="75">
        <v>38.461538461537998</v>
      </c>
      <c r="I9059" s="2">
        <v>28.205128205127998</v>
      </c>
      <c r="J9059" s="41">
        <v>84.615384615384997</v>
      </c>
      <c r="K9059" s="2">
        <v>2.564102564103</v>
      </c>
      <c r="L9059" s="2">
        <v>7.6923076923079998</v>
      </c>
      <c r="M9059" s="16">
        <v>0</v>
      </c>
      <c r="N9059" s="16">
        <v>0</v>
      </c>
      <c r="O9059" s="16">
        <v>0</v>
      </c>
      <c r="P9059" s="2">
        <v>2.564102564103</v>
      </c>
      <c r="Q9059" s="2">
        <v>5.1282051282049999</v>
      </c>
      <c r="R9059" s="110">
        <v>0</v>
      </c>
    </row>
    <row r="9060" spans="2:18" x14ac:dyDescent="0.2">
      <c r="D9060" s="200"/>
      <c r="E9060" s="4" t="s">
        <v>69</v>
      </c>
      <c r="F9060" s="5"/>
      <c r="G9060" s="6">
        <v>29</v>
      </c>
      <c r="H9060" s="8">
        <v>11</v>
      </c>
      <c r="I9060" s="1">
        <v>7</v>
      </c>
      <c r="J9060" s="1">
        <v>19</v>
      </c>
      <c r="K9060" s="1">
        <v>0</v>
      </c>
      <c r="L9060" s="1">
        <v>2</v>
      </c>
      <c r="M9060" s="1">
        <v>1</v>
      </c>
      <c r="N9060" s="1">
        <v>0</v>
      </c>
      <c r="O9060" s="1">
        <v>1</v>
      </c>
      <c r="P9060" s="1">
        <v>2</v>
      </c>
      <c r="Q9060" s="1">
        <v>2</v>
      </c>
      <c r="R9060" s="9">
        <v>1</v>
      </c>
    </row>
    <row r="9061" spans="2:18" x14ac:dyDescent="0.2">
      <c r="D9061" s="200"/>
      <c r="E9061" s="11"/>
      <c r="F9061" s="10"/>
      <c r="G9061" s="7">
        <v>100</v>
      </c>
      <c r="H9061" s="70">
        <v>37.931034482759003</v>
      </c>
      <c r="I9061" s="30">
        <v>24.137931034483</v>
      </c>
      <c r="J9061" s="2">
        <v>65.517241379309993</v>
      </c>
      <c r="K9061" s="16">
        <v>0</v>
      </c>
      <c r="L9061" s="2">
        <v>6.8965517241379999</v>
      </c>
      <c r="M9061" s="2">
        <v>3.4482758620689999</v>
      </c>
      <c r="N9061" s="16">
        <v>0</v>
      </c>
      <c r="O9061" s="2">
        <v>3.4482758620689999</v>
      </c>
      <c r="P9061" s="2">
        <v>6.8965517241379999</v>
      </c>
      <c r="Q9061" s="2">
        <v>6.8965517241379999</v>
      </c>
      <c r="R9061" s="95">
        <v>3.4482758620689999</v>
      </c>
    </row>
    <row r="9062" spans="2:18" x14ac:dyDescent="0.2">
      <c r="D9062" s="199" t="s">
        <v>70</v>
      </c>
      <c r="E9062" s="22" t="s">
        <v>18</v>
      </c>
      <c r="F9062" s="21"/>
      <c r="G9062" s="19">
        <v>0</v>
      </c>
      <c r="H9062" s="27">
        <v>0</v>
      </c>
      <c r="I9062" s="3">
        <v>0</v>
      </c>
      <c r="J9062" s="3">
        <v>0</v>
      </c>
      <c r="K9062" s="3">
        <v>0</v>
      </c>
      <c r="L9062" s="3">
        <v>0</v>
      </c>
      <c r="M9062" s="3">
        <v>0</v>
      </c>
      <c r="N9062" s="3">
        <v>0</v>
      </c>
      <c r="O9062" s="3">
        <v>0</v>
      </c>
      <c r="P9062" s="3">
        <v>0</v>
      </c>
      <c r="Q9062" s="3">
        <v>0</v>
      </c>
      <c r="R9062" s="26">
        <v>0</v>
      </c>
    </row>
    <row r="9063" spans="2:18" x14ac:dyDescent="0.2">
      <c r="D9063" s="201"/>
      <c r="E9063" s="45"/>
      <c r="F9063" s="51"/>
      <c r="G9063" s="119">
        <v>0</v>
      </c>
      <c r="H9063" s="136">
        <v>0</v>
      </c>
      <c r="I9063" s="83">
        <v>0</v>
      </c>
      <c r="J9063" s="83">
        <v>0</v>
      </c>
      <c r="K9063" s="62">
        <v>0</v>
      </c>
      <c r="L9063" s="62">
        <v>0</v>
      </c>
      <c r="M9063" s="62">
        <v>0</v>
      </c>
      <c r="N9063" s="62">
        <v>0</v>
      </c>
      <c r="O9063" s="62">
        <v>0</v>
      </c>
      <c r="P9063" s="62">
        <v>0</v>
      </c>
      <c r="Q9063" s="62">
        <v>0</v>
      </c>
      <c r="R9063" s="146">
        <v>0</v>
      </c>
    </row>
    <row r="9065" spans="2:18" x14ac:dyDescent="0.2">
      <c r="B9065" s="40" t="str">
        <f xml:space="preserve"> HYPERLINK("#'目次'!B225", "[219]")</f>
        <v>[219]</v>
      </c>
      <c r="C9065" s="23" t="s">
        <v>346</v>
      </c>
    </row>
    <row r="9066" spans="2:18" x14ac:dyDescent="0.2">
      <c r="C9066" s="186" t="s">
        <v>326</v>
      </c>
    </row>
    <row r="9068" spans="2:18" x14ac:dyDescent="0.2">
      <c r="C9068" s="23" t="s">
        <v>73</v>
      </c>
    </row>
    <row r="9069" spans="2:18" ht="48" x14ac:dyDescent="0.2">
      <c r="D9069" s="195"/>
      <c r="E9069" s="196"/>
      <c r="F9069" s="196"/>
      <c r="G9069" s="37" t="s">
        <v>15</v>
      </c>
      <c r="H9069" s="33" t="s">
        <v>347</v>
      </c>
      <c r="I9069" s="13" t="s">
        <v>348</v>
      </c>
      <c r="J9069" s="13" t="s">
        <v>349</v>
      </c>
      <c r="K9069" s="13" t="s">
        <v>350</v>
      </c>
      <c r="L9069" s="13" t="s">
        <v>351</v>
      </c>
      <c r="M9069" s="13" t="s">
        <v>352</v>
      </c>
      <c r="N9069" s="13" t="s">
        <v>353</v>
      </c>
      <c r="O9069" s="13" t="s">
        <v>354</v>
      </c>
      <c r="P9069" s="13" t="s">
        <v>355</v>
      </c>
      <c r="Q9069" s="13" t="s">
        <v>99</v>
      </c>
      <c r="R9069" s="38" t="s">
        <v>18</v>
      </c>
    </row>
    <row r="9070" spans="2:18" x14ac:dyDescent="0.2">
      <c r="D9070" s="197"/>
      <c r="E9070" s="198"/>
      <c r="F9070" s="198"/>
      <c r="G9070" s="35"/>
      <c r="H9070" s="39"/>
      <c r="I9070" s="14"/>
      <c r="J9070" s="14"/>
      <c r="K9070" s="14"/>
      <c r="L9070" s="14"/>
      <c r="M9070" s="14"/>
      <c r="N9070" s="14"/>
      <c r="O9070" s="14"/>
      <c r="P9070" s="14"/>
      <c r="Q9070" s="14"/>
      <c r="R9070" s="34"/>
    </row>
    <row r="9071" spans="2:18" x14ac:dyDescent="0.2">
      <c r="D9071" s="78"/>
      <c r="E9071" s="79" t="s">
        <v>15</v>
      </c>
      <c r="F9071" s="66"/>
      <c r="G9071" s="36">
        <v>734</v>
      </c>
      <c r="H9071" s="17">
        <v>208</v>
      </c>
      <c r="I9071" s="17">
        <v>224</v>
      </c>
      <c r="J9071" s="17">
        <v>511</v>
      </c>
      <c r="K9071" s="17">
        <v>25</v>
      </c>
      <c r="L9071" s="17">
        <v>34</v>
      </c>
      <c r="M9071" s="17">
        <v>16</v>
      </c>
      <c r="N9071" s="17">
        <v>2</v>
      </c>
      <c r="O9071" s="17">
        <v>8</v>
      </c>
      <c r="P9071" s="17">
        <v>16</v>
      </c>
      <c r="Q9071" s="17">
        <v>34</v>
      </c>
      <c r="R9071" s="47">
        <v>68</v>
      </c>
    </row>
    <row r="9072" spans="2:18" x14ac:dyDescent="0.2">
      <c r="D9072" s="45"/>
      <c r="E9072" s="51"/>
      <c r="F9072" s="67"/>
      <c r="G9072" s="7">
        <v>100</v>
      </c>
      <c r="H9072" s="2">
        <v>28.337874659400999</v>
      </c>
      <c r="I9072" s="2">
        <v>30.517711171662</v>
      </c>
      <c r="J9072" s="2">
        <v>69.618528610354005</v>
      </c>
      <c r="K9072" s="2">
        <v>3.4059945504089999</v>
      </c>
      <c r="L9072" s="2">
        <v>4.632152588556</v>
      </c>
      <c r="M9072" s="2">
        <v>2.1798365122619998</v>
      </c>
      <c r="N9072" s="2">
        <v>0.272479564033</v>
      </c>
      <c r="O9072" s="2">
        <v>1.0899182561309999</v>
      </c>
      <c r="P9072" s="2">
        <v>2.1798365122619998</v>
      </c>
      <c r="Q9072" s="2">
        <v>4.632152588556</v>
      </c>
      <c r="R9072" s="15">
        <v>9.264305177112</v>
      </c>
    </row>
    <row r="9073" spans="4:18" x14ac:dyDescent="0.2">
      <c r="D9073" s="199" t="s">
        <v>74</v>
      </c>
      <c r="E9073" s="22" t="s">
        <v>75</v>
      </c>
      <c r="F9073" s="21"/>
      <c r="G9073" s="19">
        <v>348</v>
      </c>
      <c r="H9073" s="27">
        <v>107</v>
      </c>
      <c r="I9073" s="3">
        <v>105</v>
      </c>
      <c r="J9073" s="3">
        <v>225</v>
      </c>
      <c r="K9073" s="3">
        <v>12</v>
      </c>
      <c r="L9073" s="3">
        <v>17</v>
      </c>
      <c r="M9073" s="3">
        <v>6</v>
      </c>
      <c r="N9073" s="3">
        <v>1</v>
      </c>
      <c r="O9073" s="3">
        <v>2</v>
      </c>
      <c r="P9073" s="3">
        <v>5</v>
      </c>
      <c r="Q9073" s="3">
        <v>17</v>
      </c>
      <c r="R9073" s="26">
        <v>33</v>
      </c>
    </row>
    <row r="9074" spans="4:18" x14ac:dyDescent="0.2">
      <c r="D9074" s="200"/>
      <c r="E9074" s="11"/>
      <c r="F9074" s="10"/>
      <c r="G9074" s="7">
        <v>100</v>
      </c>
      <c r="H9074" s="18">
        <v>30.747126436782001</v>
      </c>
      <c r="I9074" s="2">
        <v>30.172413793103001</v>
      </c>
      <c r="J9074" s="2">
        <v>64.655172413792997</v>
      </c>
      <c r="K9074" s="2">
        <v>3.4482758620689999</v>
      </c>
      <c r="L9074" s="2">
        <v>4.885057471264</v>
      </c>
      <c r="M9074" s="2">
        <v>1.7241379310339999</v>
      </c>
      <c r="N9074" s="2">
        <v>0.28735632183900001</v>
      </c>
      <c r="O9074" s="2">
        <v>0.57471264367800001</v>
      </c>
      <c r="P9074" s="2">
        <v>1.4367816091950001</v>
      </c>
      <c r="Q9074" s="2">
        <v>4.885057471264</v>
      </c>
      <c r="R9074" s="15">
        <v>9.4827586206899994</v>
      </c>
    </row>
    <row r="9075" spans="4:18" x14ac:dyDescent="0.2">
      <c r="D9075" s="200"/>
      <c r="E9075" s="4" t="s">
        <v>34</v>
      </c>
      <c r="F9075" s="5"/>
      <c r="G9075" s="6">
        <v>9</v>
      </c>
      <c r="H9075" s="8">
        <v>1</v>
      </c>
      <c r="I9075" s="1">
        <v>2</v>
      </c>
      <c r="J9075" s="1">
        <v>1</v>
      </c>
      <c r="K9075" s="1">
        <v>0</v>
      </c>
      <c r="L9075" s="1">
        <v>0</v>
      </c>
      <c r="M9075" s="1">
        <v>0</v>
      </c>
      <c r="N9075" s="1">
        <v>0</v>
      </c>
      <c r="O9075" s="1">
        <v>0</v>
      </c>
      <c r="P9075" s="1">
        <v>0</v>
      </c>
      <c r="Q9075" s="1">
        <v>2</v>
      </c>
      <c r="R9075" s="9">
        <v>3</v>
      </c>
    </row>
    <row r="9076" spans="4:18" x14ac:dyDescent="0.2">
      <c r="D9076" s="200"/>
      <c r="E9076" s="11"/>
      <c r="F9076" s="10"/>
      <c r="G9076" s="7">
        <v>100</v>
      </c>
      <c r="H9076" s="97">
        <v>11.111111111111001</v>
      </c>
      <c r="I9076" s="30">
        <v>22.222222222222001</v>
      </c>
      <c r="J9076" s="50">
        <v>11.111111111111001</v>
      </c>
      <c r="K9076" s="16">
        <v>0</v>
      </c>
      <c r="L9076" s="16">
        <v>0</v>
      </c>
      <c r="M9076" s="16">
        <v>0</v>
      </c>
      <c r="N9076" s="16">
        <v>0</v>
      </c>
      <c r="O9076" s="16">
        <v>0</v>
      </c>
      <c r="P9076" s="16">
        <v>0</v>
      </c>
      <c r="Q9076" s="41">
        <v>22.222222222222001</v>
      </c>
      <c r="R9076" s="102">
        <v>33.333333333333002</v>
      </c>
    </row>
    <row r="9077" spans="4:18" x14ac:dyDescent="0.2">
      <c r="D9077" s="200"/>
      <c r="E9077" s="4" t="s">
        <v>35</v>
      </c>
      <c r="F9077" s="5"/>
      <c r="G9077" s="6">
        <v>42</v>
      </c>
      <c r="H9077" s="8">
        <v>14</v>
      </c>
      <c r="I9077" s="1">
        <v>12</v>
      </c>
      <c r="J9077" s="1">
        <v>21</v>
      </c>
      <c r="K9077" s="1">
        <v>1</v>
      </c>
      <c r="L9077" s="1">
        <v>2</v>
      </c>
      <c r="M9077" s="1">
        <v>0</v>
      </c>
      <c r="N9077" s="1">
        <v>1</v>
      </c>
      <c r="O9077" s="1">
        <v>0</v>
      </c>
      <c r="P9077" s="1">
        <v>0</v>
      </c>
      <c r="Q9077" s="1">
        <v>1</v>
      </c>
      <c r="R9077" s="9">
        <v>5</v>
      </c>
    </row>
    <row r="9078" spans="4:18" x14ac:dyDescent="0.2">
      <c r="D9078" s="200"/>
      <c r="E9078" s="11"/>
      <c r="F9078" s="10"/>
      <c r="G9078" s="7">
        <v>100</v>
      </c>
      <c r="H9078" s="18">
        <v>33.333333333333002</v>
      </c>
      <c r="I9078" s="2">
        <v>28.571428571428999</v>
      </c>
      <c r="J9078" s="50">
        <v>50</v>
      </c>
      <c r="K9078" s="2">
        <v>2.3809523809519999</v>
      </c>
      <c r="L9078" s="2">
        <v>4.7619047619049999</v>
      </c>
      <c r="M9078" s="16">
        <v>0</v>
      </c>
      <c r="N9078" s="2">
        <v>2.3809523809519999</v>
      </c>
      <c r="O9078" s="16">
        <v>0</v>
      </c>
      <c r="P9078" s="16">
        <v>0</v>
      </c>
      <c r="Q9078" s="2">
        <v>2.3809523809519999</v>
      </c>
      <c r="R9078" s="15">
        <v>11.904761904761999</v>
      </c>
    </row>
    <row r="9079" spans="4:18" x14ac:dyDescent="0.2">
      <c r="D9079" s="200"/>
      <c r="E9079" s="4" t="s">
        <v>36</v>
      </c>
      <c r="F9079" s="5"/>
      <c r="G9079" s="6">
        <v>70</v>
      </c>
      <c r="H9079" s="8">
        <v>29</v>
      </c>
      <c r="I9079" s="1">
        <v>20</v>
      </c>
      <c r="J9079" s="1">
        <v>46</v>
      </c>
      <c r="K9079" s="1">
        <v>0</v>
      </c>
      <c r="L9079" s="1">
        <v>2</v>
      </c>
      <c r="M9079" s="1">
        <v>1</v>
      </c>
      <c r="N9079" s="1">
        <v>0</v>
      </c>
      <c r="O9079" s="1">
        <v>0</v>
      </c>
      <c r="P9079" s="1">
        <v>1</v>
      </c>
      <c r="Q9079" s="1">
        <v>0</v>
      </c>
      <c r="R9079" s="9">
        <v>9</v>
      </c>
    </row>
    <row r="9080" spans="4:18" x14ac:dyDescent="0.2">
      <c r="D9080" s="200"/>
      <c r="E9080" s="11"/>
      <c r="F9080" s="10"/>
      <c r="G9080" s="7">
        <v>100</v>
      </c>
      <c r="H9080" s="75">
        <v>41.428571428570997</v>
      </c>
      <c r="I9080" s="2">
        <v>28.571428571428999</v>
      </c>
      <c r="J9080" s="2">
        <v>65.714285714286007</v>
      </c>
      <c r="K9080" s="16">
        <v>0</v>
      </c>
      <c r="L9080" s="2">
        <v>2.8571428571430002</v>
      </c>
      <c r="M9080" s="2">
        <v>1.4285714285710001</v>
      </c>
      <c r="N9080" s="16">
        <v>0</v>
      </c>
      <c r="O9080" s="16">
        <v>0</v>
      </c>
      <c r="P9080" s="2">
        <v>1.4285714285710001</v>
      </c>
      <c r="Q9080" s="16">
        <v>0</v>
      </c>
      <c r="R9080" s="15">
        <v>12.857142857143</v>
      </c>
    </row>
    <row r="9081" spans="4:18" x14ac:dyDescent="0.2">
      <c r="D9081" s="200"/>
      <c r="E9081" s="4" t="s">
        <v>37</v>
      </c>
      <c r="F9081" s="5"/>
      <c r="G9081" s="6">
        <v>76</v>
      </c>
      <c r="H9081" s="8">
        <v>17</v>
      </c>
      <c r="I9081" s="1">
        <v>16</v>
      </c>
      <c r="J9081" s="1">
        <v>55</v>
      </c>
      <c r="K9081" s="1">
        <v>3</v>
      </c>
      <c r="L9081" s="1">
        <v>5</v>
      </c>
      <c r="M9081" s="1">
        <v>2</v>
      </c>
      <c r="N9081" s="1">
        <v>0</v>
      </c>
      <c r="O9081" s="1">
        <v>0</v>
      </c>
      <c r="P9081" s="1">
        <v>1</v>
      </c>
      <c r="Q9081" s="1">
        <v>5</v>
      </c>
      <c r="R9081" s="9">
        <v>7</v>
      </c>
    </row>
    <row r="9082" spans="4:18" x14ac:dyDescent="0.2">
      <c r="D9082" s="200"/>
      <c r="E9082" s="11"/>
      <c r="F9082" s="10"/>
      <c r="G9082" s="7">
        <v>100</v>
      </c>
      <c r="H9082" s="72">
        <v>22.368421052632002</v>
      </c>
      <c r="I9082" s="30">
        <v>21.052631578947</v>
      </c>
      <c r="J9082" s="2">
        <v>72.368421052632002</v>
      </c>
      <c r="K9082" s="2">
        <v>3.947368421053</v>
      </c>
      <c r="L9082" s="2">
        <v>6.5789473684209998</v>
      </c>
      <c r="M9082" s="2">
        <v>2.6315789473679998</v>
      </c>
      <c r="N9082" s="16">
        <v>0</v>
      </c>
      <c r="O9082" s="16">
        <v>0</v>
      </c>
      <c r="P9082" s="2">
        <v>1.3157894736839999</v>
      </c>
      <c r="Q9082" s="2">
        <v>6.5789473684209998</v>
      </c>
      <c r="R9082" s="15">
        <v>9.2105263157890001</v>
      </c>
    </row>
    <row r="9083" spans="4:18" x14ac:dyDescent="0.2">
      <c r="D9083" s="200"/>
      <c r="E9083" s="4" t="s">
        <v>38</v>
      </c>
      <c r="F9083" s="5"/>
      <c r="G9083" s="6">
        <v>63</v>
      </c>
      <c r="H9083" s="8">
        <v>14</v>
      </c>
      <c r="I9083" s="1">
        <v>21</v>
      </c>
      <c r="J9083" s="1">
        <v>45</v>
      </c>
      <c r="K9083" s="1">
        <v>1</v>
      </c>
      <c r="L9083" s="1">
        <v>3</v>
      </c>
      <c r="M9083" s="1">
        <v>0</v>
      </c>
      <c r="N9083" s="1">
        <v>0</v>
      </c>
      <c r="O9083" s="1">
        <v>1</v>
      </c>
      <c r="P9083" s="1">
        <v>2</v>
      </c>
      <c r="Q9083" s="1">
        <v>4</v>
      </c>
      <c r="R9083" s="9">
        <v>4</v>
      </c>
    </row>
    <row r="9084" spans="4:18" x14ac:dyDescent="0.2">
      <c r="D9084" s="200"/>
      <c r="E9084" s="11"/>
      <c r="F9084" s="10"/>
      <c r="G9084" s="7">
        <v>100</v>
      </c>
      <c r="H9084" s="72">
        <v>22.222222222222001</v>
      </c>
      <c r="I9084" s="2">
        <v>33.333333333333002</v>
      </c>
      <c r="J9084" s="2">
        <v>71.428571428571004</v>
      </c>
      <c r="K9084" s="2">
        <v>1.587301587302</v>
      </c>
      <c r="L9084" s="2">
        <v>4.7619047619049999</v>
      </c>
      <c r="M9084" s="16">
        <v>0</v>
      </c>
      <c r="N9084" s="16">
        <v>0</v>
      </c>
      <c r="O9084" s="2">
        <v>1.587301587302</v>
      </c>
      <c r="P9084" s="2">
        <v>3.1746031746029999</v>
      </c>
      <c r="Q9084" s="2">
        <v>6.3492063492059998</v>
      </c>
      <c r="R9084" s="15">
        <v>6.3492063492059998</v>
      </c>
    </row>
    <row r="9085" spans="4:18" x14ac:dyDescent="0.2">
      <c r="D9085" s="200"/>
      <c r="E9085" s="4" t="s">
        <v>39</v>
      </c>
      <c r="F9085" s="5"/>
      <c r="G9085" s="6">
        <v>63</v>
      </c>
      <c r="H9085" s="8">
        <v>23</v>
      </c>
      <c r="I9085" s="1">
        <v>23</v>
      </c>
      <c r="J9085" s="1">
        <v>43</v>
      </c>
      <c r="K9085" s="1">
        <v>5</v>
      </c>
      <c r="L9085" s="1">
        <v>4</v>
      </c>
      <c r="M9085" s="1">
        <v>1</v>
      </c>
      <c r="N9085" s="1">
        <v>0</v>
      </c>
      <c r="O9085" s="1">
        <v>1</v>
      </c>
      <c r="P9085" s="1">
        <v>0</v>
      </c>
      <c r="Q9085" s="1">
        <v>5</v>
      </c>
      <c r="R9085" s="9">
        <v>2</v>
      </c>
    </row>
    <row r="9086" spans="4:18" x14ac:dyDescent="0.2">
      <c r="D9086" s="200"/>
      <c r="E9086" s="11"/>
      <c r="F9086" s="10"/>
      <c r="G9086" s="7">
        <v>100</v>
      </c>
      <c r="H9086" s="70">
        <v>36.507936507937004</v>
      </c>
      <c r="I9086" s="25">
        <v>36.507936507937004</v>
      </c>
      <c r="J9086" s="2">
        <v>68.253968253967997</v>
      </c>
      <c r="K9086" s="2">
        <v>7.9365079365079998</v>
      </c>
      <c r="L9086" s="2">
        <v>6.3492063492059998</v>
      </c>
      <c r="M9086" s="2">
        <v>1.587301587302</v>
      </c>
      <c r="N9086" s="16">
        <v>0</v>
      </c>
      <c r="O9086" s="2">
        <v>1.587301587302</v>
      </c>
      <c r="P9086" s="16">
        <v>0</v>
      </c>
      <c r="Q9086" s="2">
        <v>7.9365079365079998</v>
      </c>
      <c r="R9086" s="95">
        <v>3.1746031746029999</v>
      </c>
    </row>
    <row r="9087" spans="4:18" x14ac:dyDescent="0.2">
      <c r="D9087" s="200"/>
      <c r="E9087" s="4" t="s">
        <v>40</v>
      </c>
      <c r="F9087" s="5"/>
      <c r="G9087" s="6">
        <v>25</v>
      </c>
      <c r="H9087" s="8">
        <v>9</v>
      </c>
      <c r="I9087" s="1">
        <v>11</v>
      </c>
      <c r="J9087" s="1">
        <v>14</v>
      </c>
      <c r="K9087" s="1">
        <v>2</v>
      </c>
      <c r="L9087" s="1">
        <v>1</v>
      </c>
      <c r="M9087" s="1">
        <v>2</v>
      </c>
      <c r="N9087" s="1">
        <v>0</v>
      </c>
      <c r="O9087" s="1">
        <v>0</v>
      </c>
      <c r="P9087" s="1">
        <v>1</v>
      </c>
      <c r="Q9087" s="1">
        <v>0</v>
      </c>
      <c r="R9087" s="9">
        <v>3</v>
      </c>
    </row>
    <row r="9088" spans="4:18" x14ac:dyDescent="0.2">
      <c r="D9088" s="200"/>
      <c r="E9088" s="11"/>
      <c r="F9088" s="10"/>
      <c r="G9088" s="7">
        <v>100</v>
      </c>
      <c r="H9088" s="70">
        <v>36</v>
      </c>
      <c r="I9088" s="41">
        <v>44</v>
      </c>
      <c r="J9088" s="50">
        <v>56</v>
      </c>
      <c r="K9088" s="2">
        <v>8</v>
      </c>
      <c r="L9088" s="2">
        <v>4</v>
      </c>
      <c r="M9088" s="25">
        <v>8</v>
      </c>
      <c r="N9088" s="16">
        <v>0</v>
      </c>
      <c r="O9088" s="16">
        <v>0</v>
      </c>
      <c r="P9088" s="2">
        <v>4</v>
      </c>
      <c r="Q9088" s="16">
        <v>0</v>
      </c>
      <c r="R9088" s="15">
        <v>12</v>
      </c>
    </row>
    <row r="9089" spans="4:18" x14ac:dyDescent="0.2">
      <c r="D9089" s="199" t="s">
        <v>76</v>
      </c>
      <c r="E9089" s="22" t="s">
        <v>77</v>
      </c>
      <c r="F9089" s="21"/>
      <c r="G9089" s="19">
        <v>386</v>
      </c>
      <c r="H9089" s="27">
        <v>101</v>
      </c>
      <c r="I9089" s="3">
        <v>119</v>
      </c>
      <c r="J9089" s="3">
        <v>286</v>
      </c>
      <c r="K9089" s="3">
        <v>13</v>
      </c>
      <c r="L9089" s="3">
        <v>17</v>
      </c>
      <c r="M9089" s="3">
        <v>10</v>
      </c>
      <c r="N9089" s="3">
        <v>1</v>
      </c>
      <c r="O9089" s="3">
        <v>6</v>
      </c>
      <c r="P9089" s="3">
        <v>11</v>
      </c>
      <c r="Q9089" s="3">
        <v>17</v>
      </c>
      <c r="R9089" s="26">
        <v>35</v>
      </c>
    </row>
    <row r="9090" spans="4:18" x14ac:dyDescent="0.2">
      <c r="D9090" s="200"/>
      <c r="E9090" s="11"/>
      <c r="F9090" s="10"/>
      <c r="G9090" s="7">
        <v>100</v>
      </c>
      <c r="H9090" s="18">
        <v>26.165803108807999</v>
      </c>
      <c r="I9090" s="2">
        <v>30.829015544040999</v>
      </c>
      <c r="J9090" s="2">
        <v>74.093264248704997</v>
      </c>
      <c r="K9090" s="2">
        <v>3.3678756476679998</v>
      </c>
      <c r="L9090" s="2">
        <v>4.40414507772</v>
      </c>
      <c r="M9090" s="2">
        <v>2.5906735751299999</v>
      </c>
      <c r="N9090" s="2">
        <v>0.25906735751299997</v>
      </c>
      <c r="O9090" s="2">
        <v>1.554404145078</v>
      </c>
      <c r="P9090" s="2">
        <v>2.8497409326419998</v>
      </c>
      <c r="Q9090" s="2">
        <v>4.40414507772</v>
      </c>
      <c r="R9090" s="15">
        <v>9.0673575129530004</v>
      </c>
    </row>
    <row r="9091" spans="4:18" x14ac:dyDescent="0.2">
      <c r="D9091" s="200"/>
      <c r="E9091" s="4" t="s">
        <v>34</v>
      </c>
      <c r="F9091" s="5"/>
      <c r="G9091" s="6">
        <v>10</v>
      </c>
      <c r="H9091" s="8">
        <v>3</v>
      </c>
      <c r="I9091" s="1">
        <v>1</v>
      </c>
      <c r="J9091" s="1">
        <v>3</v>
      </c>
      <c r="K9091" s="1">
        <v>0</v>
      </c>
      <c r="L9091" s="1">
        <v>0</v>
      </c>
      <c r="M9091" s="1">
        <v>0</v>
      </c>
      <c r="N9091" s="1">
        <v>0</v>
      </c>
      <c r="O9091" s="1">
        <v>0</v>
      </c>
      <c r="P9091" s="1">
        <v>0</v>
      </c>
      <c r="Q9091" s="1">
        <v>0</v>
      </c>
      <c r="R9091" s="9">
        <v>4</v>
      </c>
    </row>
    <row r="9092" spans="4:18" x14ac:dyDescent="0.2">
      <c r="D9092" s="200"/>
      <c r="E9092" s="11"/>
      <c r="F9092" s="10"/>
      <c r="G9092" s="7">
        <v>100</v>
      </c>
      <c r="H9092" s="18">
        <v>30</v>
      </c>
      <c r="I9092" s="50">
        <v>10</v>
      </c>
      <c r="J9092" s="50">
        <v>30</v>
      </c>
      <c r="K9092" s="16">
        <v>0</v>
      </c>
      <c r="L9092" s="16">
        <v>0</v>
      </c>
      <c r="M9092" s="16">
        <v>0</v>
      </c>
      <c r="N9092" s="16">
        <v>0</v>
      </c>
      <c r="O9092" s="16">
        <v>0</v>
      </c>
      <c r="P9092" s="16">
        <v>0</v>
      </c>
      <c r="Q9092" s="16">
        <v>0</v>
      </c>
      <c r="R9092" s="102">
        <v>40</v>
      </c>
    </row>
    <row r="9093" spans="4:18" x14ac:dyDescent="0.2">
      <c r="D9093" s="200"/>
      <c r="E9093" s="4" t="s">
        <v>35</v>
      </c>
      <c r="F9093" s="5"/>
      <c r="G9093" s="6">
        <v>55</v>
      </c>
      <c r="H9093" s="8">
        <v>17</v>
      </c>
      <c r="I9093" s="1">
        <v>16</v>
      </c>
      <c r="J9093" s="1">
        <v>40</v>
      </c>
      <c r="K9093" s="1">
        <v>5</v>
      </c>
      <c r="L9093" s="1">
        <v>2</v>
      </c>
      <c r="M9093" s="1">
        <v>1</v>
      </c>
      <c r="N9093" s="1">
        <v>0</v>
      </c>
      <c r="O9093" s="1">
        <v>0</v>
      </c>
      <c r="P9093" s="1">
        <v>4</v>
      </c>
      <c r="Q9093" s="1">
        <v>4</v>
      </c>
      <c r="R9093" s="9">
        <v>4</v>
      </c>
    </row>
    <row r="9094" spans="4:18" x14ac:dyDescent="0.2">
      <c r="D9094" s="200"/>
      <c r="E9094" s="11"/>
      <c r="F9094" s="10"/>
      <c r="G9094" s="7">
        <v>100</v>
      </c>
      <c r="H9094" s="18">
        <v>30.909090909090999</v>
      </c>
      <c r="I9094" s="2">
        <v>29.090909090909001</v>
      </c>
      <c r="J9094" s="2">
        <v>72.727272727273004</v>
      </c>
      <c r="K9094" s="25">
        <v>9.0909090909089993</v>
      </c>
      <c r="L9094" s="2">
        <v>3.636363636364</v>
      </c>
      <c r="M9094" s="2">
        <v>1.818181818182</v>
      </c>
      <c r="N9094" s="16">
        <v>0</v>
      </c>
      <c r="O9094" s="16">
        <v>0</v>
      </c>
      <c r="P9094" s="25">
        <v>7.2727272727269998</v>
      </c>
      <c r="Q9094" s="2">
        <v>7.2727272727269998</v>
      </c>
      <c r="R9094" s="15">
        <v>7.2727272727269998</v>
      </c>
    </row>
    <row r="9095" spans="4:18" x14ac:dyDescent="0.2">
      <c r="D9095" s="200"/>
      <c r="E9095" s="4" t="s">
        <v>36</v>
      </c>
      <c r="F9095" s="5"/>
      <c r="G9095" s="6">
        <v>72</v>
      </c>
      <c r="H9095" s="8">
        <v>19</v>
      </c>
      <c r="I9095" s="1">
        <v>19</v>
      </c>
      <c r="J9095" s="1">
        <v>56</v>
      </c>
      <c r="K9095" s="1">
        <v>1</v>
      </c>
      <c r="L9095" s="1">
        <v>2</v>
      </c>
      <c r="M9095" s="1">
        <v>2</v>
      </c>
      <c r="N9095" s="1">
        <v>0</v>
      </c>
      <c r="O9095" s="1">
        <v>2</v>
      </c>
      <c r="P9095" s="1">
        <v>1</v>
      </c>
      <c r="Q9095" s="1">
        <v>5</v>
      </c>
      <c r="R9095" s="9">
        <v>3</v>
      </c>
    </row>
    <row r="9096" spans="4:18" x14ac:dyDescent="0.2">
      <c r="D9096" s="200"/>
      <c r="E9096" s="11"/>
      <c r="F9096" s="10"/>
      <c r="G9096" s="7">
        <v>100</v>
      </c>
      <c r="H9096" s="18">
        <v>26.388888888888999</v>
      </c>
      <c r="I9096" s="2">
        <v>26.388888888888999</v>
      </c>
      <c r="J9096" s="25">
        <v>77.777777777777999</v>
      </c>
      <c r="K9096" s="2">
        <v>1.3888888888890001</v>
      </c>
      <c r="L9096" s="2">
        <v>2.7777777777780002</v>
      </c>
      <c r="M9096" s="2">
        <v>2.7777777777780002</v>
      </c>
      <c r="N9096" s="16">
        <v>0</v>
      </c>
      <c r="O9096" s="2">
        <v>2.7777777777780002</v>
      </c>
      <c r="P9096" s="2">
        <v>1.3888888888890001</v>
      </c>
      <c r="Q9096" s="2">
        <v>6.9444444444439997</v>
      </c>
      <c r="R9096" s="95">
        <v>4.166666666667</v>
      </c>
    </row>
    <row r="9097" spans="4:18" x14ac:dyDescent="0.2">
      <c r="D9097" s="200"/>
      <c r="E9097" s="4" t="s">
        <v>37</v>
      </c>
      <c r="F9097" s="5"/>
      <c r="G9097" s="6">
        <v>88</v>
      </c>
      <c r="H9097" s="8">
        <v>19</v>
      </c>
      <c r="I9097" s="1">
        <v>28</v>
      </c>
      <c r="J9097" s="1">
        <v>71</v>
      </c>
      <c r="K9097" s="1">
        <v>0</v>
      </c>
      <c r="L9097" s="1">
        <v>3</v>
      </c>
      <c r="M9097" s="1">
        <v>1</v>
      </c>
      <c r="N9097" s="1">
        <v>0</v>
      </c>
      <c r="O9097" s="1">
        <v>0</v>
      </c>
      <c r="P9097" s="1">
        <v>1</v>
      </c>
      <c r="Q9097" s="1">
        <v>2</v>
      </c>
      <c r="R9097" s="9">
        <v>4</v>
      </c>
    </row>
    <row r="9098" spans="4:18" x14ac:dyDescent="0.2">
      <c r="D9098" s="200"/>
      <c r="E9098" s="11"/>
      <c r="F9098" s="10"/>
      <c r="G9098" s="7">
        <v>100</v>
      </c>
      <c r="H9098" s="72">
        <v>21.590909090909001</v>
      </c>
      <c r="I9098" s="2">
        <v>31.818181818182001</v>
      </c>
      <c r="J9098" s="41">
        <v>80.681818181818002</v>
      </c>
      <c r="K9098" s="16">
        <v>0</v>
      </c>
      <c r="L9098" s="2">
        <v>3.4090909090910002</v>
      </c>
      <c r="M9098" s="2">
        <v>1.136363636364</v>
      </c>
      <c r="N9098" s="16">
        <v>0</v>
      </c>
      <c r="O9098" s="16">
        <v>0</v>
      </c>
      <c r="P9098" s="2">
        <v>1.136363636364</v>
      </c>
      <c r="Q9098" s="2">
        <v>2.2727272727269998</v>
      </c>
      <c r="R9098" s="15">
        <v>4.5454545454549997</v>
      </c>
    </row>
    <row r="9099" spans="4:18" x14ac:dyDescent="0.2">
      <c r="D9099" s="200"/>
      <c r="E9099" s="4" t="s">
        <v>38</v>
      </c>
      <c r="F9099" s="5"/>
      <c r="G9099" s="6">
        <v>66</v>
      </c>
      <c r="H9099" s="8">
        <v>16</v>
      </c>
      <c r="I9099" s="1">
        <v>24</v>
      </c>
      <c r="J9099" s="1">
        <v>53</v>
      </c>
      <c r="K9099" s="1">
        <v>1</v>
      </c>
      <c r="L9099" s="1">
        <v>4</v>
      </c>
      <c r="M9099" s="1">
        <v>2</v>
      </c>
      <c r="N9099" s="1">
        <v>1</v>
      </c>
      <c r="O9099" s="1">
        <v>2</v>
      </c>
      <c r="P9099" s="1">
        <v>3</v>
      </c>
      <c r="Q9099" s="1">
        <v>5</v>
      </c>
      <c r="R9099" s="9">
        <v>4</v>
      </c>
    </row>
    <row r="9100" spans="4:18" x14ac:dyDescent="0.2">
      <c r="D9100" s="200"/>
      <c r="E9100" s="11"/>
      <c r="F9100" s="10"/>
      <c r="G9100" s="7">
        <v>100</v>
      </c>
      <c r="H9100" s="18">
        <v>24.242424242424001</v>
      </c>
      <c r="I9100" s="25">
        <v>36.363636363635997</v>
      </c>
      <c r="J9100" s="41">
        <v>80.303030303029999</v>
      </c>
      <c r="K9100" s="2">
        <v>1.5151515151520001</v>
      </c>
      <c r="L9100" s="2">
        <v>6.0606060606060002</v>
      </c>
      <c r="M9100" s="2">
        <v>3.0303030303030001</v>
      </c>
      <c r="N9100" s="2">
        <v>1.5151515151520001</v>
      </c>
      <c r="O9100" s="2">
        <v>3.0303030303030001</v>
      </c>
      <c r="P9100" s="2">
        <v>4.5454545454549997</v>
      </c>
      <c r="Q9100" s="2">
        <v>7.5757575757579998</v>
      </c>
      <c r="R9100" s="15">
        <v>6.0606060606060002</v>
      </c>
    </row>
    <row r="9101" spans="4:18" x14ac:dyDescent="0.2">
      <c r="D9101" s="200"/>
      <c r="E9101" s="4" t="s">
        <v>39</v>
      </c>
      <c r="F9101" s="5"/>
      <c r="G9101" s="6">
        <v>64</v>
      </c>
      <c r="H9101" s="8">
        <v>21</v>
      </c>
      <c r="I9101" s="1">
        <v>22</v>
      </c>
      <c r="J9101" s="1">
        <v>45</v>
      </c>
      <c r="K9101" s="1">
        <v>2</v>
      </c>
      <c r="L9101" s="1">
        <v>3</v>
      </c>
      <c r="M9101" s="1">
        <v>3</v>
      </c>
      <c r="N9101" s="1">
        <v>0</v>
      </c>
      <c r="O9101" s="1">
        <v>1</v>
      </c>
      <c r="P9101" s="1">
        <v>0</v>
      </c>
      <c r="Q9101" s="1">
        <v>1</v>
      </c>
      <c r="R9101" s="9">
        <v>8</v>
      </c>
    </row>
    <row r="9102" spans="4:18" x14ac:dyDescent="0.2">
      <c r="D9102" s="200"/>
      <c r="E9102" s="11"/>
      <c r="F9102" s="10"/>
      <c r="G9102" s="7">
        <v>100</v>
      </c>
      <c r="H9102" s="18">
        <v>32.8125</v>
      </c>
      <c r="I9102" s="2">
        <v>34.375</v>
      </c>
      <c r="J9102" s="2">
        <v>70.3125</v>
      </c>
      <c r="K9102" s="2">
        <v>3.125</v>
      </c>
      <c r="L9102" s="2">
        <v>4.6875</v>
      </c>
      <c r="M9102" s="2">
        <v>4.6875</v>
      </c>
      <c r="N9102" s="16">
        <v>0</v>
      </c>
      <c r="O9102" s="2">
        <v>1.5625</v>
      </c>
      <c r="P9102" s="16">
        <v>0</v>
      </c>
      <c r="Q9102" s="2">
        <v>1.5625</v>
      </c>
      <c r="R9102" s="15">
        <v>12.5</v>
      </c>
    </row>
    <row r="9103" spans="4:18" x14ac:dyDescent="0.2">
      <c r="D9103" s="200"/>
      <c r="E9103" s="4" t="s">
        <v>40</v>
      </c>
      <c r="F9103" s="5"/>
      <c r="G9103" s="6">
        <v>31</v>
      </c>
      <c r="H9103" s="8">
        <v>6</v>
      </c>
      <c r="I9103" s="1">
        <v>9</v>
      </c>
      <c r="J9103" s="1">
        <v>18</v>
      </c>
      <c r="K9103" s="1">
        <v>4</v>
      </c>
      <c r="L9103" s="1">
        <v>3</v>
      </c>
      <c r="M9103" s="1">
        <v>1</v>
      </c>
      <c r="N9103" s="1">
        <v>0</v>
      </c>
      <c r="O9103" s="1">
        <v>1</v>
      </c>
      <c r="P9103" s="1">
        <v>2</v>
      </c>
      <c r="Q9103" s="1">
        <v>0</v>
      </c>
      <c r="R9103" s="9">
        <v>8</v>
      </c>
    </row>
    <row r="9104" spans="4:18" x14ac:dyDescent="0.2">
      <c r="D9104" s="201"/>
      <c r="E9104" s="45"/>
      <c r="F9104" s="51"/>
      <c r="G9104" s="81">
        <v>100</v>
      </c>
      <c r="H9104" s="161">
        <v>19.354838709677001</v>
      </c>
      <c r="I9104" s="64">
        <v>29.032258064516</v>
      </c>
      <c r="J9104" s="108">
        <v>58.064516129032</v>
      </c>
      <c r="K9104" s="124">
        <v>12.903225806451999</v>
      </c>
      <c r="L9104" s="124">
        <v>9.6774193548389995</v>
      </c>
      <c r="M9104" s="64">
        <v>3.2258064516129998</v>
      </c>
      <c r="N9104" s="62">
        <v>0</v>
      </c>
      <c r="O9104" s="64">
        <v>3.2258064516129998</v>
      </c>
      <c r="P9104" s="64">
        <v>6.4516129032259997</v>
      </c>
      <c r="Q9104" s="62">
        <v>0</v>
      </c>
      <c r="R9104" s="140">
        <v>25.806451612903</v>
      </c>
    </row>
    <row r="9106" spans="2:18" x14ac:dyDescent="0.2">
      <c r="B9106" s="40" t="str">
        <f xml:space="preserve"> HYPERLINK("#'目次'!B226", "[220]")</f>
        <v>[220]</v>
      </c>
      <c r="C9106" s="23" t="s">
        <v>346</v>
      </c>
    </row>
    <row r="9107" spans="2:18" x14ac:dyDescent="0.2">
      <c r="C9107" s="186" t="s">
        <v>326</v>
      </c>
    </row>
    <row r="9109" spans="2:18" x14ac:dyDescent="0.2">
      <c r="C9109" s="23" t="s">
        <v>80</v>
      </c>
    </row>
    <row r="9110" spans="2:18" ht="48" x14ac:dyDescent="0.2">
      <c r="E9110" s="195"/>
      <c r="F9110" s="196"/>
      <c r="G9110" s="37" t="s">
        <v>15</v>
      </c>
      <c r="H9110" s="33" t="s">
        <v>347</v>
      </c>
      <c r="I9110" s="13" t="s">
        <v>348</v>
      </c>
      <c r="J9110" s="13" t="s">
        <v>349</v>
      </c>
      <c r="K9110" s="13" t="s">
        <v>350</v>
      </c>
      <c r="L9110" s="13" t="s">
        <v>351</v>
      </c>
      <c r="M9110" s="13" t="s">
        <v>352</v>
      </c>
      <c r="N9110" s="13" t="s">
        <v>353</v>
      </c>
      <c r="O9110" s="13" t="s">
        <v>354</v>
      </c>
      <c r="P9110" s="13" t="s">
        <v>355</v>
      </c>
      <c r="Q9110" s="13" t="s">
        <v>99</v>
      </c>
      <c r="R9110" s="38" t="s">
        <v>18</v>
      </c>
    </row>
    <row r="9111" spans="2:18" x14ac:dyDescent="0.2">
      <c r="E9111" s="197"/>
      <c r="F9111" s="198"/>
      <c r="G9111" s="35"/>
      <c r="H9111" s="39"/>
      <c r="I9111" s="14"/>
      <c r="J9111" s="14"/>
      <c r="K9111" s="14"/>
      <c r="L9111" s="14"/>
      <c r="M9111" s="14"/>
      <c r="N9111" s="14"/>
      <c r="O9111" s="14"/>
      <c r="P9111" s="14"/>
      <c r="Q9111" s="14"/>
      <c r="R9111" s="34"/>
    </row>
    <row r="9112" spans="2:18" x14ac:dyDescent="0.2">
      <c r="E9112" s="120" t="s">
        <v>15</v>
      </c>
      <c r="F9112" s="66"/>
      <c r="G9112" s="36">
        <v>734</v>
      </c>
      <c r="H9112" s="17">
        <v>208</v>
      </c>
      <c r="I9112" s="17">
        <v>224</v>
      </c>
      <c r="J9112" s="17">
        <v>511</v>
      </c>
      <c r="K9112" s="17">
        <v>25</v>
      </c>
      <c r="L9112" s="17">
        <v>34</v>
      </c>
      <c r="M9112" s="17">
        <v>16</v>
      </c>
      <c r="N9112" s="17">
        <v>2</v>
      </c>
      <c r="O9112" s="17">
        <v>8</v>
      </c>
      <c r="P9112" s="17">
        <v>16</v>
      </c>
      <c r="Q9112" s="17">
        <v>34</v>
      </c>
      <c r="R9112" s="47">
        <v>68</v>
      </c>
    </row>
    <row r="9113" spans="2:18" x14ac:dyDescent="0.2">
      <c r="E9113" s="45"/>
      <c r="F9113" s="67"/>
      <c r="G9113" s="7">
        <v>100</v>
      </c>
      <c r="H9113" s="2">
        <v>28.337874659400999</v>
      </c>
      <c r="I9113" s="2">
        <v>30.517711171662</v>
      </c>
      <c r="J9113" s="2">
        <v>69.618528610354005</v>
      </c>
      <c r="K9113" s="2">
        <v>3.4059945504089999</v>
      </c>
      <c r="L9113" s="2">
        <v>4.632152588556</v>
      </c>
      <c r="M9113" s="2">
        <v>2.1798365122619998</v>
      </c>
      <c r="N9113" s="2">
        <v>0.272479564033</v>
      </c>
      <c r="O9113" s="2">
        <v>1.0899182561309999</v>
      </c>
      <c r="P9113" s="2">
        <v>2.1798365122619998</v>
      </c>
      <c r="Q9113" s="2">
        <v>4.632152588556</v>
      </c>
      <c r="R9113" s="15">
        <v>9.264305177112</v>
      </c>
    </row>
    <row r="9114" spans="2:18" x14ac:dyDescent="0.2">
      <c r="E9114" s="4" t="s">
        <v>81</v>
      </c>
      <c r="F9114" s="5"/>
      <c r="G9114" s="19">
        <v>30</v>
      </c>
      <c r="H9114" s="27">
        <v>5</v>
      </c>
      <c r="I9114" s="3">
        <v>4</v>
      </c>
      <c r="J9114" s="3">
        <v>19</v>
      </c>
      <c r="K9114" s="3">
        <v>3</v>
      </c>
      <c r="L9114" s="3">
        <v>4</v>
      </c>
      <c r="M9114" s="3">
        <v>1</v>
      </c>
      <c r="N9114" s="3">
        <v>0</v>
      </c>
      <c r="O9114" s="3">
        <v>0</v>
      </c>
      <c r="P9114" s="3">
        <v>1</v>
      </c>
      <c r="Q9114" s="3">
        <v>1</v>
      </c>
      <c r="R9114" s="26">
        <v>5</v>
      </c>
    </row>
    <row r="9115" spans="2:18" x14ac:dyDescent="0.2">
      <c r="E9115" s="11"/>
      <c r="F9115" s="10"/>
      <c r="G9115" s="7">
        <v>100</v>
      </c>
      <c r="H9115" s="97">
        <v>16.666666666666998</v>
      </c>
      <c r="I9115" s="50">
        <v>13.333333333333</v>
      </c>
      <c r="J9115" s="30">
        <v>63.333333333333002</v>
      </c>
      <c r="K9115" s="25">
        <v>10</v>
      </c>
      <c r="L9115" s="25">
        <v>13.333333333333</v>
      </c>
      <c r="M9115" s="2">
        <v>3.333333333333</v>
      </c>
      <c r="N9115" s="16">
        <v>0</v>
      </c>
      <c r="O9115" s="16">
        <v>0</v>
      </c>
      <c r="P9115" s="2">
        <v>3.333333333333</v>
      </c>
      <c r="Q9115" s="2">
        <v>3.333333333333</v>
      </c>
      <c r="R9115" s="85">
        <v>16.666666666666998</v>
      </c>
    </row>
    <row r="9116" spans="2:18" x14ac:dyDescent="0.2">
      <c r="E9116" s="4" t="s">
        <v>82</v>
      </c>
      <c r="F9116" s="5"/>
      <c r="G9116" s="6">
        <v>47</v>
      </c>
      <c r="H9116" s="8">
        <v>11</v>
      </c>
      <c r="I9116" s="1">
        <v>17</v>
      </c>
      <c r="J9116" s="1">
        <v>24</v>
      </c>
      <c r="K9116" s="1">
        <v>2</v>
      </c>
      <c r="L9116" s="1">
        <v>1</v>
      </c>
      <c r="M9116" s="1">
        <v>0</v>
      </c>
      <c r="N9116" s="1">
        <v>0</v>
      </c>
      <c r="O9116" s="1">
        <v>0</v>
      </c>
      <c r="P9116" s="1">
        <v>1</v>
      </c>
      <c r="Q9116" s="1">
        <v>3</v>
      </c>
      <c r="R9116" s="9">
        <v>5</v>
      </c>
    </row>
    <row r="9117" spans="2:18" x14ac:dyDescent="0.2">
      <c r="E9117" s="11"/>
      <c r="F9117" s="10"/>
      <c r="G9117" s="7">
        <v>100</v>
      </c>
      <c r="H9117" s="18">
        <v>23.404255319149001</v>
      </c>
      <c r="I9117" s="25">
        <v>36.170212765956997</v>
      </c>
      <c r="J9117" s="50">
        <v>51.063829787233999</v>
      </c>
      <c r="K9117" s="2">
        <v>4.2553191489359996</v>
      </c>
      <c r="L9117" s="2">
        <v>2.1276595744679998</v>
      </c>
      <c r="M9117" s="16">
        <v>0</v>
      </c>
      <c r="N9117" s="16">
        <v>0</v>
      </c>
      <c r="O9117" s="16">
        <v>0</v>
      </c>
      <c r="P9117" s="2">
        <v>2.1276595744679998</v>
      </c>
      <c r="Q9117" s="2">
        <v>6.3829787234040003</v>
      </c>
      <c r="R9117" s="15">
        <v>10.638297872340001</v>
      </c>
    </row>
    <row r="9118" spans="2:18" x14ac:dyDescent="0.2">
      <c r="E9118" s="4" t="s">
        <v>83</v>
      </c>
      <c r="F9118" s="5"/>
      <c r="G9118" s="6">
        <v>296</v>
      </c>
      <c r="H9118" s="8">
        <v>92</v>
      </c>
      <c r="I9118" s="1">
        <v>94</v>
      </c>
      <c r="J9118" s="1">
        <v>206</v>
      </c>
      <c r="K9118" s="1">
        <v>11</v>
      </c>
      <c r="L9118" s="1">
        <v>12</v>
      </c>
      <c r="M9118" s="1">
        <v>10</v>
      </c>
      <c r="N9118" s="1">
        <v>1</v>
      </c>
      <c r="O9118" s="1">
        <v>6</v>
      </c>
      <c r="P9118" s="1">
        <v>12</v>
      </c>
      <c r="Q9118" s="1">
        <v>14</v>
      </c>
      <c r="R9118" s="9">
        <v>30</v>
      </c>
    </row>
    <row r="9119" spans="2:18" x14ac:dyDescent="0.2">
      <c r="E9119" s="11"/>
      <c r="F9119" s="10"/>
      <c r="G9119" s="7">
        <v>100</v>
      </c>
      <c r="H9119" s="18">
        <v>31.081081081080999</v>
      </c>
      <c r="I9119" s="2">
        <v>31.756756756756999</v>
      </c>
      <c r="J9119" s="2">
        <v>69.594594594594994</v>
      </c>
      <c r="K9119" s="2">
        <v>3.716216216216</v>
      </c>
      <c r="L9119" s="2">
        <v>4.0540540540540002</v>
      </c>
      <c r="M9119" s="2">
        <v>3.3783783783780001</v>
      </c>
      <c r="N9119" s="2">
        <v>0.33783783783799998</v>
      </c>
      <c r="O9119" s="2">
        <v>2.0270270270270001</v>
      </c>
      <c r="P9119" s="2">
        <v>4.0540540540540002</v>
      </c>
      <c r="Q9119" s="2">
        <v>4.7297297297299998</v>
      </c>
      <c r="R9119" s="15">
        <v>10.135135135135</v>
      </c>
    </row>
    <row r="9120" spans="2:18" x14ac:dyDescent="0.2">
      <c r="E9120" s="4" t="s">
        <v>84</v>
      </c>
      <c r="F9120" s="5"/>
      <c r="G9120" s="6">
        <v>19</v>
      </c>
      <c r="H9120" s="8">
        <v>4</v>
      </c>
      <c r="I9120" s="1">
        <v>6</v>
      </c>
      <c r="J9120" s="1">
        <v>12</v>
      </c>
      <c r="K9120" s="1">
        <v>0</v>
      </c>
      <c r="L9120" s="1">
        <v>1</v>
      </c>
      <c r="M9120" s="1">
        <v>0</v>
      </c>
      <c r="N9120" s="1">
        <v>1</v>
      </c>
      <c r="O9120" s="1">
        <v>0</v>
      </c>
      <c r="P9120" s="1">
        <v>0</v>
      </c>
      <c r="Q9120" s="1">
        <v>0</v>
      </c>
      <c r="R9120" s="9">
        <v>4</v>
      </c>
    </row>
    <row r="9121" spans="5:18" x14ac:dyDescent="0.2">
      <c r="E9121" s="11"/>
      <c r="F9121" s="10"/>
      <c r="G9121" s="7">
        <v>100</v>
      </c>
      <c r="H9121" s="72">
        <v>21.052631578947</v>
      </c>
      <c r="I9121" s="2">
        <v>31.578947368421002</v>
      </c>
      <c r="J9121" s="30">
        <v>63.157894736842003</v>
      </c>
      <c r="K9121" s="16">
        <v>0</v>
      </c>
      <c r="L9121" s="2">
        <v>5.2631578947369997</v>
      </c>
      <c r="M9121" s="16">
        <v>0</v>
      </c>
      <c r="N9121" s="2">
        <v>5.2631578947369997</v>
      </c>
      <c r="O9121" s="16">
        <v>0</v>
      </c>
      <c r="P9121" s="16">
        <v>0</v>
      </c>
      <c r="Q9121" s="16">
        <v>0</v>
      </c>
      <c r="R9121" s="102">
        <v>21.052631578947</v>
      </c>
    </row>
    <row r="9122" spans="5:18" x14ac:dyDescent="0.2">
      <c r="E9122" s="4" t="s">
        <v>85</v>
      </c>
      <c r="F9122" s="5"/>
      <c r="G9122" s="6">
        <v>83</v>
      </c>
      <c r="H9122" s="8">
        <v>20</v>
      </c>
      <c r="I9122" s="1">
        <v>23</v>
      </c>
      <c r="J9122" s="1">
        <v>61</v>
      </c>
      <c r="K9122" s="1">
        <v>2</v>
      </c>
      <c r="L9122" s="1">
        <v>3</v>
      </c>
      <c r="M9122" s="1">
        <v>0</v>
      </c>
      <c r="N9122" s="1">
        <v>0</v>
      </c>
      <c r="O9122" s="1">
        <v>0</v>
      </c>
      <c r="P9122" s="1">
        <v>0</v>
      </c>
      <c r="Q9122" s="1">
        <v>5</v>
      </c>
      <c r="R9122" s="9">
        <v>8</v>
      </c>
    </row>
    <row r="9123" spans="5:18" x14ac:dyDescent="0.2">
      <c r="E9123" s="11"/>
      <c r="F9123" s="10"/>
      <c r="G9123" s="7">
        <v>100</v>
      </c>
      <c r="H9123" s="18">
        <v>24.096385542168999</v>
      </c>
      <c r="I9123" s="2">
        <v>27.710843373494001</v>
      </c>
      <c r="J9123" s="2">
        <v>73.493975903614</v>
      </c>
      <c r="K9123" s="2">
        <v>2.409638554217</v>
      </c>
      <c r="L9123" s="2">
        <v>3.6144578313250002</v>
      </c>
      <c r="M9123" s="16">
        <v>0</v>
      </c>
      <c r="N9123" s="16">
        <v>0</v>
      </c>
      <c r="O9123" s="16">
        <v>0</v>
      </c>
      <c r="P9123" s="16">
        <v>0</v>
      </c>
      <c r="Q9123" s="2">
        <v>6.0240963855420002</v>
      </c>
      <c r="R9123" s="15">
        <v>9.638554216867</v>
      </c>
    </row>
    <row r="9124" spans="5:18" x14ac:dyDescent="0.2">
      <c r="E9124" s="4" t="s">
        <v>86</v>
      </c>
      <c r="F9124" s="5"/>
      <c r="G9124" s="6">
        <v>120</v>
      </c>
      <c r="H9124" s="8">
        <v>43</v>
      </c>
      <c r="I9124" s="1">
        <v>33</v>
      </c>
      <c r="J9124" s="1">
        <v>95</v>
      </c>
      <c r="K9124" s="1">
        <v>2</v>
      </c>
      <c r="L9124" s="1">
        <v>10</v>
      </c>
      <c r="M9124" s="1">
        <v>2</v>
      </c>
      <c r="N9124" s="1">
        <v>0</v>
      </c>
      <c r="O9124" s="1">
        <v>1</v>
      </c>
      <c r="P9124" s="1">
        <v>2</v>
      </c>
      <c r="Q9124" s="1">
        <v>2</v>
      </c>
      <c r="R9124" s="9">
        <v>5</v>
      </c>
    </row>
    <row r="9125" spans="5:18" x14ac:dyDescent="0.2">
      <c r="E9125" s="11"/>
      <c r="F9125" s="10"/>
      <c r="G9125" s="7">
        <v>100</v>
      </c>
      <c r="H9125" s="70">
        <v>35.833333333333002</v>
      </c>
      <c r="I9125" s="2">
        <v>27.5</v>
      </c>
      <c r="J9125" s="25">
        <v>79.166666666666998</v>
      </c>
      <c r="K9125" s="2">
        <v>1.666666666667</v>
      </c>
      <c r="L9125" s="2">
        <v>8.333333333333</v>
      </c>
      <c r="M9125" s="2">
        <v>1.666666666667</v>
      </c>
      <c r="N9125" s="16">
        <v>0</v>
      </c>
      <c r="O9125" s="2">
        <v>0.83333333333299997</v>
      </c>
      <c r="P9125" s="2">
        <v>1.666666666667</v>
      </c>
      <c r="Q9125" s="2">
        <v>1.666666666667</v>
      </c>
      <c r="R9125" s="95">
        <v>4.166666666667</v>
      </c>
    </row>
    <row r="9126" spans="5:18" x14ac:dyDescent="0.2">
      <c r="E9126" s="4" t="s">
        <v>87</v>
      </c>
      <c r="F9126" s="5"/>
      <c r="G9126" s="6">
        <v>46</v>
      </c>
      <c r="H9126" s="8">
        <v>10</v>
      </c>
      <c r="I9126" s="1">
        <v>12</v>
      </c>
      <c r="J9126" s="1">
        <v>32</v>
      </c>
      <c r="K9126" s="1">
        <v>0</v>
      </c>
      <c r="L9126" s="1">
        <v>1</v>
      </c>
      <c r="M9126" s="1">
        <v>0</v>
      </c>
      <c r="N9126" s="1">
        <v>0</v>
      </c>
      <c r="O9126" s="1">
        <v>0</v>
      </c>
      <c r="P9126" s="1">
        <v>0</v>
      </c>
      <c r="Q9126" s="1">
        <v>2</v>
      </c>
      <c r="R9126" s="9">
        <v>6</v>
      </c>
    </row>
    <row r="9127" spans="5:18" x14ac:dyDescent="0.2">
      <c r="E9127" s="11"/>
      <c r="F9127" s="10"/>
      <c r="G9127" s="7">
        <v>100</v>
      </c>
      <c r="H9127" s="72">
        <v>21.739130434783</v>
      </c>
      <c r="I9127" s="2">
        <v>26.086956521739001</v>
      </c>
      <c r="J9127" s="2">
        <v>69.565217391304003</v>
      </c>
      <c r="K9127" s="16">
        <v>0</v>
      </c>
      <c r="L9127" s="2">
        <v>2.1739130434780001</v>
      </c>
      <c r="M9127" s="16">
        <v>0</v>
      </c>
      <c r="N9127" s="16">
        <v>0</v>
      </c>
      <c r="O9127" s="16">
        <v>0</v>
      </c>
      <c r="P9127" s="16">
        <v>0</v>
      </c>
      <c r="Q9127" s="2">
        <v>4.3478260869570002</v>
      </c>
      <c r="R9127" s="15">
        <v>13.04347826087</v>
      </c>
    </row>
    <row r="9128" spans="5:18" x14ac:dyDescent="0.2">
      <c r="E9128" s="4" t="s">
        <v>88</v>
      </c>
      <c r="F9128" s="5"/>
      <c r="G9128" s="6">
        <v>23</v>
      </c>
      <c r="H9128" s="8">
        <v>4</v>
      </c>
      <c r="I9128" s="1">
        <v>9</v>
      </c>
      <c r="J9128" s="1">
        <v>16</v>
      </c>
      <c r="K9128" s="1">
        <v>2</v>
      </c>
      <c r="L9128" s="1">
        <v>0</v>
      </c>
      <c r="M9128" s="1">
        <v>1</v>
      </c>
      <c r="N9128" s="1">
        <v>0</v>
      </c>
      <c r="O9128" s="1">
        <v>1</v>
      </c>
      <c r="P9128" s="1">
        <v>0</v>
      </c>
      <c r="Q9128" s="1">
        <v>4</v>
      </c>
      <c r="R9128" s="9">
        <v>2</v>
      </c>
    </row>
    <row r="9129" spans="5:18" x14ac:dyDescent="0.2">
      <c r="E9129" s="11"/>
      <c r="F9129" s="10"/>
      <c r="G9129" s="7">
        <v>100</v>
      </c>
      <c r="H9129" s="97">
        <v>17.391304347826001</v>
      </c>
      <c r="I9129" s="25">
        <v>39.130434782609001</v>
      </c>
      <c r="J9129" s="2">
        <v>69.565217391304003</v>
      </c>
      <c r="K9129" s="25">
        <v>8.6956521739130004</v>
      </c>
      <c r="L9129" s="16">
        <v>0</v>
      </c>
      <c r="M9129" s="2">
        <v>4.3478260869570002</v>
      </c>
      <c r="N9129" s="16">
        <v>0</v>
      </c>
      <c r="O9129" s="2">
        <v>4.3478260869570002</v>
      </c>
      <c r="P9129" s="16">
        <v>0</v>
      </c>
      <c r="Q9129" s="41">
        <v>17.391304347826001</v>
      </c>
      <c r="R9129" s="15">
        <v>8.6956521739130004</v>
      </c>
    </row>
    <row r="9130" spans="5:18" x14ac:dyDescent="0.2">
      <c r="E9130" s="4" t="s">
        <v>89</v>
      </c>
      <c r="F9130" s="5"/>
      <c r="G9130" s="6">
        <v>37</v>
      </c>
      <c r="H9130" s="8">
        <v>11</v>
      </c>
      <c r="I9130" s="1">
        <v>15</v>
      </c>
      <c r="J9130" s="1">
        <v>25</v>
      </c>
      <c r="K9130" s="1">
        <v>2</v>
      </c>
      <c r="L9130" s="1">
        <v>1</v>
      </c>
      <c r="M9130" s="1">
        <v>1</v>
      </c>
      <c r="N9130" s="1">
        <v>0</v>
      </c>
      <c r="O9130" s="1">
        <v>0</v>
      </c>
      <c r="P9130" s="1">
        <v>0</v>
      </c>
      <c r="Q9130" s="1">
        <v>0</v>
      </c>
      <c r="R9130" s="9">
        <v>1</v>
      </c>
    </row>
    <row r="9131" spans="5:18" x14ac:dyDescent="0.2">
      <c r="E9131" s="11"/>
      <c r="F9131" s="10"/>
      <c r="G9131" s="7">
        <v>100</v>
      </c>
      <c r="H9131" s="18">
        <v>29.72972972973</v>
      </c>
      <c r="I9131" s="41">
        <v>40.540540540541002</v>
      </c>
      <c r="J9131" s="2">
        <v>67.567567567568005</v>
      </c>
      <c r="K9131" s="2">
        <v>5.4054054054050003</v>
      </c>
      <c r="L9131" s="2">
        <v>2.7027027027030002</v>
      </c>
      <c r="M9131" s="2">
        <v>2.7027027027030002</v>
      </c>
      <c r="N9131" s="16">
        <v>0</v>
      </c>
      <c r="O9131" s="16">
        <v>0</v>
      </c>
      <c r="P9131" s="16">
        <v>0</v>
      </c>
      <c r="Q9131" s="16">
        <v>0</v>
      </c>
      <c r="R9131" s="95">
        <v>2.7027027027030002</v>
      </c>
    </row>
    <row r="9132" spans="5:18" x14ac:dyDescent="0.2">
      <c r="E9132" s="4" t="s">
        <v>90</v>
      </c>
      <c r="F9132" s="5"/>
      <c r="G9132" s="6">
        <v>28</v>
      </c>
      <c r="H9132" s="8">
        <v>5</v>
      </c>
      <c r="I9132" s="1">
        <v>10</v>
      </c>
      <c r="J9132" s="1">
        <v>20</v>
      </c>
      <c r="K9132" s="1">
        <v>1</v>
      </c>
      <c r="L9132" s="1">
        <v>1</v>
      </c>
      <c r="M9132" s="1">
        <v>1</v>
      </c>
      <c r="N9132" s="1">
        <v>0</v>
      </c>
      <c r="O9132" s="1">
        <v>0</v>
      </c>
      <c r="P9132" s="1">
        <v>0</v>
      </c>
      <c r="Q9132" s="1">
        <v>2</v>
      </c>
      <c r="R9132" s="9">
        <v>1</v>
      </c>
    </row>
    <row r="9133" spans="5:18" x14ac:dyDescent="0.2">
      <c r="E9133" s="11"/>
      <c r="F9133" s="10"/>
      <c r="G9133" s="7">
        <v>100</v>
      </c>
      <c r="H9133" s="97">
        <v>17.857142857143</v>
      </c>
      <c r="I9133" s="25">
        <v>35.714285714286</v>
      </c>
      <c r="J9133" s="2">
        <v>71.428571428571004</v>
      </c>
      <c r="K9133" s="2">
        <v>3.5714285714290002</v>
      </c>
      <c r="L9133" s="2">
        <v>3.5714285714290002</v>
      </c>
      <c r="M9133" s="2">
        <v>3.5714285714290002</v>
      </c>
      <c r="N9133" s="16">
        <v>0</v>
      </c>
      <c r="O9133" s="16">
        <v>0</v>
      </c>
      <c r="P9133" s="16">
        <v>0</v>
      </c>
      <c r="Q9133" s="2">
        <v>7.1428571428570002</v>
      </c>
      <c r="R9133" s="95">
        <v>3.5714285714290002</v>
      </c>
    </row>
    <row r="9134" spans="5:18" x14ac:dyDescent="0.2">
      <c r="E9134" s="4" t="s">
        <v>91</v>
      </c>
      <c r="F9134" s="5"/>
      <c r="G9134" s="6">
        <v>5</v>
      </c>
      <c r="H9134" s="8">
        <v>3</v>
      </c>
      <c r="I9134" s="1">
        <v>1</v>
      </c>
      <c r="J9134" s="1">
        <v>1</v>
      </c>
      <c r="K9134" s="1">
        <v>0</v>
      </c>
      <c r="L9134" s="1">
        <v>0</v>
      </c>
      <c r="M9134" s="1">
        <v>0</v>
      </c>
      <c r="N9134" s="1">
        <v>0</v>
      </c>
      <c r="O9134" s="1">
        <v>0</v>
      </c>
      <c r="P9134" s="1">
        <v>0</v>
      </c>
      <c r="Q9134" s="1">
        <v>1</v>
      </c>
      <c r="R9134" s="9">
        <v>1</v>
      </c>
    </row>
    <row r="9135" spans="5:18" x14ac:dyDescent="0.2">
      <c r="E9135" s="45"/>
      <c r="F9135" s="51"/>
      <c r="G9135" s="81">
        <v>100</v>
      </c>
      <c r="H9135" s="158">
        <v>60</v>
      </c>
      <c r="I9135" s="108">
        <v>20</v>
      </c>
      <c r="J9135" s="108">
        <v>20</v>
      </c>
      <c r="K9135" s="62">
        <v>0</v>
      </c>
      <c r="L9135" s="62">
        <v>0</v>
      </c>
      <c r="M9135" s="62">
        <v>0</v>
      </c>
      <c r="N9135" s="62">
        <v>0</v>
      </c>
      <c r="O9135" s="62">
        <v>0</v>
      </c>
      <c r="P9135" s="62">
        <v>0</v>
      </c>
      <c r="Q9135" s="112">
        <v>20</v>
      </c>
      <c r="R9135" s="140">
        <v>20</v>
      </c>
    </row>
    <row r="9137" spans="2:18" x14ac:dyDescent="0.2">
      <c r="B9137" s="40" t="str">
        <f xml:space="preserve"> HYPERLINK("#'目次'!B227", "[221]")</f>
        <v>[221]</v>
      </c>
      <c r="C9137" s="23" t="s">
        <v>358</v>
      </c>
    </row>
    <row r="9138" spans="2:18" x14ac:dyDescent="0.2">
      <c r="C9138" s="186" t="s">
        <v>326</v>
      </c>
    </row>
    <row r="9140" spans="2:18" x14ac:dyDescent="0.2">
      <c r="C9140" s="23" t="s">
        <v>14</v>
      </c>
    </row>
    <row r="9141" spans="2:18" ht="48" x14ac:dyDescent="0.2">
      <c r="D9141" s="195"/>
      <c r="E9141" s="196"/>
      <c r="F9141" s="196"/>
      <c r="G9141" s="37" t="s">
        <v>15</v>
      </c>
      <c r="H9141" s="33" t="s">
        <v>347</v>
      </c>
      <c r="I9141" s="13" t="s">
        <v>348</v>
      </c>
      <c r="J9141" s="13" t="s">
        <v>349</v>
      </c>
      <c r="K9141" s="13" t="s">
        <v>350</v>
      </c>
      <c r="L9141" s="13" t="s">
        <v>351</v>
      </c>
      <c r="M9141" s="13" t="s">
        <v>352</v>
      </c>
      <c r="N9141" s="13" t="s">
        <v>353</v>
      </c>
      <c r="O9141" s="13" t="s">
        <v>354</v>
      </c>
      <c r="P9141" s="13" t="s">
        <v>355</v>
      </c>
      <c r="Q9141" s="13" t="s">
        <v>99</v>
      </c>
      <c r="R9141" s="38" t="s">
        <v>18</v>
      </c>
    </row>
    <row r="9142" spans="2:18" x14ac:dyDescent="0.2">
      <c r="D9142" s="197"/>
      <c r="E9142" s="198"/>
      <c r="F9142" s="198"/>
      <c r="G9142" s="35"/>
      <c r="H9142" s="39"/>
      <c r="I9142" s="14"/>
      <c r="J9142" s="14"/>
      <c r="K9142" s="14"/>
      <c r="L9142" s="14"/>
      <c r="M9142" s="14"/>
      <c r="N9142" s="14"/>
      <c r="O9142" s="14"/>
      <c r="P9142" s="14"/>
      <c r="Q9142" s="14"/>
      <c r="R9142" s="34"/>
    </row>
    <row r="9143" spans="2:18" x14ac:dyDescent="0.2">
      <c r="D9143" s="78"/>
      <c r="E9143" s="79" t="s">
        <v>15</v>
      </c>
      <c r="F9143" s="66"/>
      <c r="G9143" s="36">
        <v>734</v>
      </c>
      <c r="H9143" s="17">
        <v>86</v>
      </c>
      <c r="I9143" s="17">
        <v>83</v>
      </c>
      <c r="J9143" s="17">
        <v>39</v>
      </c>
      <c r="K9143" s="17">
        <v>5</v>
      </c>
      <c r="L9143" s="17">
        <v>7</v>
      </c>
      <c r="M9143" s="17">
        <v>10</v>
      </c>
      <c r="N9143" s="17">
        <v>2</v>
      </c>
      <c r="O9143" s="17">
        <v>6</v>
      </c>
      <c r="P9143" s="17">
        <v>19</v>
      </c>
      <c r="Q9143" s="17">
        <v>97</v>
      </c>
      <c r="R9143" s="47">
        <v>438</v>
      </c>
    </row>
    <row r="9144" spans="2:18" x14ac:dyDescent="0.2">
      <c r="D9144" s="45"/>
      <c r="E9144" s="51"/>
      <c r="F9144" s="67"/>
      <c r="G9144" s="7">
        <v>100</v>
      </c>
      <c r="H9144" s="2">
        <v>11.716621253406</v>
      </c>
      <c r="I9144" s="2">
        <v>11.307901907357</v>
      </c>
      <c r="J9144" s="2">
        <v>5.3133514986380002</v>
      </c>
      <c r="K9144" s="2">
        <v>0.68119891008199995</v>
      </c>
      <c r="L9144" s="2">
        <v>0.95367847411399997</v>
      </c>
      <c r="M9144" s="2">
        <v>1.362397820163</v>
      </c>
      <c r="N9144" s="2">
        <v>0.272479564033</v>
      </c>
      <c r="O9144" s="2">
        <v>0.81743869209800002</v>
      </c>
      <c r="P9144" s="2">
        <v>2.588555858311</v>
      </c>
      <c r="Q9144" s="2">
        <v>13.215258855586001</v>
      </c>
      <c r="R9144" s="15">
        <v>59.673024523160997</v>
      </c>
    </row>
    <row r="9145" spans="2:18" x14ac:dyDescent="0.2">
      <c r="D9145" s="199" t="s">
        <v>19</v>
      </c>
      <c r="E9145" s="22" t="s">
        <v>20</v>
      </c>
      <c r="F9145" s="21"/>
      <c r="G9145" s="19">
        <v>77</v>
      </c>
      <c r="H9145" s="27">
        <v>8</v>
      </c>
      <c r="I9145" s="3">
        <v>6</v>
      </c>
      <c r="J9145" s="3">
        <v>8</v>
      </c>
      <c r="K9145" s="3">
        <v>2</v>
      </c>
      <c r="L9145" s="3">
        <v>1</v>
      </c>
      <c r="M9145" s="3">
        <v>1</v>
      </c>
      <c r="N9145" s="3">
        <v>0</v>
      </c>
      <c r="O9145" s="3">
        <v>0</v>
      </c>
      <c r="P9145" s="3">
        <v>2</v>
      </c>
      <c r="Q9145" s="3">
        <v>5</v>
      </c>
      <c r="R9145" s="26">
        <v>47</v>
      </c>
    </row>
    <row r="9146" spans="2:18" x14ac:dyDescent="0.2">
      <c r="D9146" s="200"/>
      <c r="E9146" s="11"/>
      <c r="F9146" s="10"/>
      <c r="G9146" s="7">
        <v>100</v>
      </c>
      <c r="H9146" s="18">
        <v>10.38961038961</v>
      </c>
      <c r="I9146" s="2">
        <v>7.792207792208</v>
      </c>
      <c r="J9146" s="25">
        <v>10.38961038961</v>
      </c>
      <c r="K9146" s="2">
        <v>2.5974025974030002</v>
      </c>
      <c r="L9146" s="2">
        <v>1.298701298701</v>
      </c>
      <c r="M9146" s="2">
        <v>1.298701298701</v>
      </c>
      <c r="N9146" s="16">
        <v>0</v>
      </c>
      <c r="O9146" s="16">
        <v>0</v>
      </c>
      <c r="P9146" s="2">
        <v>2.5974025974030002</v>
      </c>
      <c r="Q9146" s="30">
        <v>6.4935064935059996</v>
      </c>
      <c r="R9146" s="15">
        <v>61.038961038960998</v>
      </c>
    </row>
    <row r="9147" spans="2:18" x14ac:dyDescent="0.2">
      <c r="D9147" s="200"/>
      <c r="E9147" s="4" t="s">
        <v>21</v>
      </c>
      <c r="F9147" s="5"/>
      <c r="G9147" s="6">
        <v>289</v>
      </c>
      <c r="H9147" s="8">
        <v>35</v>
      </c>
      <c r="I9147" s="1">
        <v>33</v>
      </c>
      <c r="J9147" s="1">
        <v>12</v>
      </c>
      <c r="K9147" s="1">
        <v>2</v>
      </c>
      <c r="L9147" s="1">
        <v>2</v>
      </c>
      <c r="M9147" s="1">
        <v>7</v>
      </c>
      <c r="N9147" s="1">
        <v>2</v>
      </c>
      <c r="O9147" s="1">
        <v>4</v>
      </c>
      <c r="P9147" s="1">
        <v>6</v>
      </c>
      <c r="Q9147" s="1">
        <v>41</v>
      </c>
      <c r="R9147" s="9">
        <v>170</v>
      </c>
    </row>
    <row r="9148" spans="2:18" x14ac:dyDescent="0.2">
      <c r="D9148" s="200"/>
      <c r="E9148" s="11"/>
      <c r="F9148" s="10"/>
      <c r="G9148" s="7">
        <v>100</v>
      </c>
      <c r="H9148" s="18">
        <v>12.110726643599</v>
      </c>
      <c r="I9148" s="2">
        <v>11.418685121107</v>
      </c>
      <c r="J9148" s="2">
        <v>4.1522491349479997</v>
      </c>
      <c r="K9148" s="2">
        <v>0.69204152249100004</v>
      </c>
      <c r="L9148" s="2">
        <v>0.69204152249100004</v>
      </c>
      <c r="M9148" s="2">
        <v>2.4221453287200001</v>
      </c>
      <c r="N9148" s="2">
        <v>0.69204152249100004</v>
      </c>
      <c r="O9148" s="2">
        <v>1.3840830449829999</v>
      </c>
      <c r="P9148" s="2">
        <v>2.0761245674739999</v>
      </c>
      <c r="Q9148" s="2">
        <v>14.186851211073</v>
      </c>
      <c r="R9148" s="15">
        <v>58.823529411765001</v>
      </c>
    </row>
    <row r="9149" spans="2:18" x14ac:dyDescent="0.2">
      <c r="D9149" s="200"/>
      <c r="E9149" s="4" t="s">
        <v>22</v>
      </c>
      <c r="F9149" s="5"/>
      <c r="G9149" s="6">
        <v>109</v>
      </c>
      <c r="H9149" s="8">
        <v>12</v>
      </c>
      <c r="I9149" s="1">
        <v>9</v>
      </c>
      <c r="J9149" s="1">
        <v>5</v>
      </c>
      <c r="K9149" s="1">
        <v>0</v>
      </c>
      <c r="L9149" s="1">
        <v>0</v>
      </c>
      <c r="M9149" s="1">
        <v>0</v>
      </c>
      <c r="N9149" s="1">
        <v>0</v>
      </c>
      <c r="O9149" s="1">
        <v>0</v>
      </c>
      <c r="P9149" s="1">
        <v>4</v>
      </c>
      <c r="Q9149" s="1">
        <v>15</v>
      </c>
      <c r="R9149" s="9">
        <v>73</v>
      </c>
    </row>
    <row r="9150" spans="2:18" x14ac:dyDescent="0.2">
      <c r="D9150" s="200"/>
      <c r="E9150" s="11"/>
      <c r="F9150" s="10"/>
      <c r="G9150" s="7">
        <v>100</v>
      </c>
      <c r="H9150" s="18">
        <v>11.009174311927</v>
      </c>
      <c r="I9150" s="2">
        <v>8.2568807339449997</v>
      </c>
      <c r="J9150" s="2">
        <v>4.5871559633030001</v>
      </c>
      <c r="K9150" s="16">
        <v>0</v>
      </c>
      <c r="L9150" s="16">
        <v>0</v>
      </c>
      <c r="M9150" s="16">
        <v>0</v>
      </c>
      <c r="N9150" s="16">
        <v>0</v>
      </c>
      <c r="O9150" s="16">
        <v>0</v>
      </c>
      <c r="P9150" s="2">
        <v>3.669724770642</v>
      </c>
      <c r="Q9150" s="2">
        <v>13.761467889907999</v>
      </c>
      <c r="R9150" s="85">
        <v>66.972477064220001</v>
      </c>
    </row>
    <row r="9151" spans="2:18" x14ac:dyDescent="0.2">
      <c r="D9151" s="200"/>
      <c r="E9151" s="4" t="s">
        <v>23</v>
      </c>
      <c r="F9151" s="5"/>
      <c r="G9151" s="6">
        <v>120</v>
      </c>
      <c r="H9151" s="8">
        <v>13</v>
      </c>
      <c r="I9151" s="1">
        <v>16</v>
      </c>
      <c r="J9151" s="1">
        <v>6</v>
      </c>
      <c r="K9151" s="1">
        <v>1</v>
      </c>
      <c r="L9151" s="1">
        <v>1</v>
      </c>
      <c r="M9151" s="1">
        <v>0</v>
      </c>
      <c r="N9151" s="1">
        <v>0</v>
      </c>
      <c r="O9151" s="1">
        <v>2</v>
      </c>
      <c r="P9151" s="1">
        <v>1</v>
      </c>
      <c r="Q9151" s="1">
        <v>17</v>
      </c>
      <c r="R9151" s="9">
        <v>71</v>
      </c>
    </row>
    <row r="9152" spans="2:18" x14ac:dyDescent="0.2">
      <c r="D9152" s="200"/>
      <c r="E9152" s="11"/>
      <c r="F9152" s="10"/>
      <c r="G9152" s="7">
        <v>100</v>
      </c>
      <c r="H9152" s="18">
        <v>10.833333333333</v>
      </c>
      <c r="I9152" s="2">
        <v>13.333333333333</v>
      </c>
      <c r="J9152" s="2">
        <v>5</v>
      </c>
      <c r="K9152" s="2">
        <v>0.83333333333299997</v>
      </c>
      <c r="L9152" s="2">
        <v>0.83333333333299997</v>
      </c>
      <c r="M9152" s="16">
        <v>0</v>
      </c>
      <c r="N9152" s="16">
        <v>0</v>
      </c>
      <c r="O9152" s="2">
        <v>1.666666666667</v>
      </c>
      <c r="P9152" s="2">
        <v>0.83333333333299997</v>
      </c>
      <c r="Q9152" s="2">
        <v>14.166666666667</v>
      </c>
      <c r="R9152" s="15">
        <v>59.166666666666998</v>
      </c>
    </row>
    <row r="9153" spans="4:18" x14ac:dyDescent="0.2">
      <c r="D9153" s="200"/>
      <c r="E9153" s="4" t="s">
        <v>24</v>
      </c>
      <c r="F9153" s="5"/>
      <c r="G9153" s="6">
        <v>139</v>
      </c>
      <c r="H9153" s="8">
        <v>18</v>
      </c>
      <c r="I9153" s="1">
        <v>19</v>
      </c>
      <c r="J9153" s="1">
        <v>8</v>
      </c>
      <c r="K9153" s="1">
        <v>0</v>
      </c>
      <c r="L9153" s="1">
        <v>3</v>
      </c>
      <c r="M9153" s="1">
        <v>2</v>
      </c>
      <c r="N9153" s="1">
        <v>0</v>
      </c>
      <c r="O9153" s="1">
        <v>0</v>
      </c>
      <c r="P9153" s="1">
        <v>6</v>
      </c>
      <c r="Q9153" s="1">
        <v>19</v>
      </c>
      <c r="R9153" s="9">
        <v>77</v>
      </c>
    </row>
    <row r="9154" spans="4:18" x14ac:dyDescent="0.2">
      <c r="D9154" s="200"/>
      <c r="E9154" s="11"/>
      <c r="F9154" s="10"/>
      <c r="G9154" s="7">
        <v>100</v>
      </c>
      <c r="H9154" s="18">
        <v>12.94964028777</v>
      </c>
      <c r="I9154" s="2">
        <v>13.669064748201</v>
      </c>
      <c r="J9154" s="2">
        <v>5.755395683453</v>
      </c>
      <c r="K9154" s="16">
        <v>0</v>
      </c>
      <c r="L9154" s="2">
        <v>2.1582733812949999</v>
      </c>
      <c r="M9154" s="2">
        <v>1.438848920863</v>
      </c>
      <c r="N9154" s="16">
        <v>0</v>
      </c>
      <c r="O9154" s="16">
        <v>0</v>
      </c>
      <c r="P9154" s="2">
        <v>4.3165467625899998</v>
      </c>
      <c r="Q9154" s="2">
        <v>13.669064748201</v>
      </c>
      <c r="R9154" s="15">
        <v>55.395683453236998</v>
      </c>
    </row>
    <row r="9155" spans="4:18" x14ac:dyDescent="0.2">
      <c r="D9155" s="199" t="s">
        <v>25</v>
      </c>
      <c r="E9155" s="22" t="s">
        <v>26</v>
      </c>
      <c r="F9155" s="21"/>
      <c r="G9155" s="19">
        <v>243</v>
      </c>
      <c r="H9155" s="27">
        <v>24</v>
      </c>
      <c r="I9155" s="3">
        <v>25</v>
      </c>
      <c r="J9155" s="3">
        <v>13</v>
      </c>
      <c r="K9155" s="3">
        <v>0</v>
      </c>
      <c r="L9155" s="3">
        <v>1</v>
      </c>
      <c r="M9155" s="3">
        <v>2</v>
      </c>
      <c r="N9155" s="3">
        <v>0</v>
      </c>
      <c r="O9155" s="3">
        <v>3</v>
      </c>
      <c r="P9155" s="3">
        <v>6</v>
      </c>
      <c r="Q9155" s="3">
        <v>41</v>
      </c>
      <c r="R9155" s="26">
        <v>145</v>
      </c>
    </row>
    <row r="9156" spans="4:18" x14ac:dyDescent="0.2">
      <c r="D9156" s="200"/>
      <c r="E9156" s="11"/>
      <c r="F9156" s="10"/>
      <c r="G9156" s="7">
        <v>100</v>
      </c>
      <c r="H9156" s="18">
        <v>9.8765432098769992</v>
      </c>
      <c r="I9156" s="2">
        <v>10.288065843621</v>
      </c>
      <c r="J9156" s="2">
        <v>5.3497942386829997</v>
      </c>
      <c r="K9156" s="16">
        <v>0</v>
      </c>
      <c r="L9156" s="2">
        <v>0.41152263374499998</v>
      </c>
      <c r="M9156" s="2">
        <v>0.82304526748999995</v>
      </c>
      <c r="N9156" s="16">
        <v>0</v>
      </c>
      <c r="O9156" s="2">
        <v>1.2345679012349999</v>
      </c>
      <c r="P9156" s="2">
        <v>2.4691358024690002</v>
      </c>
      <c r="Q9156" s="2">
        <v>16.872427983539001</v>
      </c>
      <c r="R9156" s="15">
        <v>59.670781893003998</v>
      </c>
    </row>
    <row r="9157" spans="4:18" x14ac:dyDescent="0.2">
      <c r="D9157" s="200"/>
      <c r="E9157" s="4" t="s">
        <v>27</v>
      </c>
      <c r="F9157" s="5"/>
      <c r="G9157" s="6">
        <v>234</v>
      </c>
      <c r="H9157" s="8">
        <v>38</v>
      </c>
      <c r="I9157" s="1">
        <v>30</v>
      </c>
      <c r="J9157" s="1">
        <v>17</v>
      </c>
      <c r="K9157" s="1">
        <v>3</v>
      </c>
      <c r="L9157" s="1">
        <v>1</v>
      </c>
      <c r="M9157" s="1">
        <v>5</v>
      </c>
      <c r="N9157" s="1">
        <v>1</v>
      </c>
      <c r="O9157" s="1">
        <v>2</v>
      </c>
      <c r="P9157" s="1">
        <v>9</v>
      </c>
      <c r="Q9157" s="1">
        <v>27</v>
      </c>
      <c r="R9157" s="9">
        <v>125</v>
      </c>
    </row>
    <row r="9158" spans="4:18" x14ac:dyDescent="0.2">
      <c r="D9158" s="200"/>
      <c r="E9158" s="11"/>
      <c r="F9158" s="10"/>
      <c r="G9158" s="7">
        <v>100</v>
      </c>
      <c r="H9158" s="18">
        <v>16.239316239316</v>
      </c>
      <c r="I9158" s="2">
        <v>12.820512820513001</v>
      </c>
      <c r="J9158" s="2">
        <v>7.2649572649570002</v>
      </c>
      <c r="K9158" s="2">
        <v>1.2820512820509999</v>
      </c>
      <c r="L9158" s="2">
        <v>0.42735042735000001</v>
      </c>
      <c r="M9158" s="2">
        <v>2.1367521367519999</v>
      </c>
      <c r="N9158" s="2">
        <v>0.42735042735000001</v>
      </c>
      <c r="O9158" s="2">
        <v>0.85470085470099999</v>
      </c>
      <c r="P9158" s="2">
        <v>3.8461538461539999</v>
      </c>
      <c r="Q9158" s="2">
        <v>11.538461538462</v>
      </c>
      <c r="R9158" s="95">
        <v>53.418803418803002</v>
      </c>
    </row>
    <row r="9159" spans="4:18" x14ac:dyDescent="0.2">
      <c r="D9159" s="200"/>
      <c r="E9159" s="4" t="s">
        <v>28</v>
      </c>
      <c r="F9159" s="5"/>
      <c r="G9159" s="6">
        <v>208</v>
      </c>
      <c r="H9159" s="8">
        <v>17</v>
      </c>
      <c r="I9159" s="1">
        <v>22</v>
      </c>
      <c r="J9159" s="1">
        <v>9</v>
      </c>
      <c r="K9159" s="1">
        <v>2</v>
      </c>
      <c r="L9159" s="1">
        <v>4</v>
      </c>
      <c r="M9159" s="1">
        <v>3</v>
      </c>
      <c r="N9159" s="1">
        <v>1</v>
      </c>
      <c r="O9159" s="1">
        <v>1</v>
      </c>
      <c r="P9159" s="1">
        <v>4</v>
      </c>
      <c r="Q9159" s="1">
        <v>23</v>
      </c>
      <c r="R9159" s="9">
        <v>137</v>
      </c>
    </row>
    <row r="9160" spans="4:18" x14ac:dyDescent="0.2">
      <c r="D9160" s="200"/>
      <c r="E9160" s="11"/>
      <c r="F9160" s="10"/>
      <c r="G9160" s="7">
        <v>100</v>
      </c>
      <c r="H9160" s="18">
        <v>8.1730769230769997</v>
      </c>
      <c r="I9160" s="2">
        <v>10.576923076923</v>
      </c>
      <c r="J9160" s="2">
        <v>4.3269230769230003</v>
      </c>
      <c r="K9160" s="2">
        <v>0.96153846153800004</v>
      </c>
      <c r="L9160" s="2">
        <v>1.923076923077</v>
      </c>
      <c r="M9160" s="2">
        <v>1.442307692308</v>
      </c>
      <c r="N9160" s="2">
        <v>0.48076923076900002</v>
      </c>
      <c r="O9160" s="2">
        <v>0.48076923076900002</v>
      </c>
      <c r="P9160" s="2">
        <v>1.923076923077</v>
      </c>
      <c r="Q9160" s="2">
        <v>11.057692307691999</v>
      </c>
      <c r="R9160" s="85">
        <v>65.865384615384997</v>
      </c>
    </row>
    <row r="9161" spans="4:18" x14ac:dyDescent="0.2">
      <c r="D9161" s="200"/>
      <c r="E9161" s="4" t="s">
        <v>29</v>
      </c>
      <c r="F9161" s="5"/>
      <c r="G9161" s="6">
        <v>49</v>
      </c>
      <c r="H9161" s="8">
        <v>7</v>
      </c>
      <c r="I9161" s="1">
        <v>6</v>
      </c>
      <c r="J9161" s="1">
        <v>0</v>
      </c>
      <c r="K9161" s="1">
        <v>0</v>
      </c>
      <c r="L9161" s="1">
        <v>1</v>
      </c>
      <c r="M9161" s="1">
        <v>0</v>
      </c>
      <c r="N9161" s="1">
        <v>0</v>
      </c>
      <c r="O9161" s="1">
        <v>0</v>
      </c>
      <c r="P9161" s="1">
        <v>0</v>
      </c>
      <c r="Q9161" s="1">
        <v>6</v>
      </c>
      <c r="R9161" s="9">
        <v>31</v>
      </c>
    </row>
    <row r="9162" spans="4:18" x14ac:dyDescent="0.2">
      <c r="D9162" s="200"/>
      <c r="E9162" s="11"/>
      <c r="F9162" s="10"/>
      <c r="G9162" s="7">
        <v>100</v>
      </c>
      <c r="H9162" s="18">
        <v>14.285714285714</v>
      </c>
      <c r="I9162" s="2">
        <v>12.244897959184</v>
      </c>
      <c r="J9162" s="49">
        <v>0</v>
      </c>
      <c r="K9162" s="16">
        <v>0</v>
      </c>
      <c r="L9162" s="2">
        <v>2.040816326531</v>
      </c>
      <c r="M9162" s="16">
        <v>0</v>
      </c>
      <c r="N9162" s="16">
        <v>0</v>
      </c>
      <c r="O9162" s="16">
        <v>0</v>
      </c>
      <c r="P9162" s="16">
        <v>0</v>
      </c>
      <c r="Q9162" s="2">
        <v>12.244897959184</v>
      </c>
      <c r="R9162" s="15">
        <v>63.265306122448997</v>
      </c>
    </row>
    <row r="9163" spans="4:18" x14ac:dyDescent="0.2">
      <c r="D9163" s="199" t="s">
        <v>30</v>
      </c>
      <c r="E9163" s="22" t="s">
        <v>31</v>
      </c>
      <c r="F9163" s="21"/>
      <c r="G9163" s="19">
        <v>348</v>
      </c>
      <c r="H9163" s="27">
        <v>46</v>
      </c>
      <c r="I9163" s="3">
        <v>43</v>
      </c>
      <c r="J9163" s="3">
        <v>22</v>
      </c>
      <c r="K9163" s="3">
        <v>2</v>
      </c>
      <c r="L9163" s="3">
        <v>5</v>
      </c>
      <c r="M9163" s="3">
        <v>3</v>
      </c>
      <c r="N9163" s="3">
        <v>1</v>
      </c>
      <c r="O9163" s="3">
        <v>3</v>
      </c>
      <c r="P9163" s="3">
        <v>7</v>
      </c>
      <c r="Q9163" s="3">
        <v>37</v>
      </c>
      <c r="R9163" s="26">
        <v>206</v>
      </c>
    </row>
    <row r="9164" spans="4:18" x14ac:dyDescent="0.2">
      <c r="D9164" s="200"/>
      <c r="E9164" s="11"/>
      <c r="F9164" s="10"/>
      <c r="G9164" s="7">
        <v>100</v>
      </c>
      <c r="H9164" s="18">
        <v>13.218390804598</v>
      </c>
      <c r="I9164" s="2">
        <v>12.35632183908</v>
      </c>
      <c r="J9164" s="2">
        <v>6.3218390804600002</v>
      </c>
      <c r="K9164" s="2">
        <v>0.57471264367800001</v>
      </c>
      <c r="L9164" s="2">
        <v>1.4367816091950001</v>
      </c>
      <c r="M9164" s="2">
        <v>0.86206896551699996</v>
      </c>
      <c r="N9164" s="2">
        <v>0.28735632183900001</v>
      </c>
      <c r="O9164" s="2">
        <v>0.86206896551699996</v>
      </c>
      <c r="P9164" s="2">
        <v>2.0114942528739999</v>
      </c>
      <c r="Q9164" s="2">
        <v>10.632183908046001</v>
      </c>
      <c r="R9164" s="15">
        <v>59.195402298851</v>
      </c>
    </row>
    <row r="9165" spans="4:18" x14ac:dyDescent="0.2">
      <c r="D9165" s="200"/>
      <c r="E9165" s="4" t="s">
        <v>32</v>
      </c>
      <c r="F9165" s="5"/>
      <c r="G9165" s="6">
        <v>386</v>
      </c>
      <c r="H9165" s="8">
        <v>40</v>
      </c>
      <c r="I9165" s="1">
        <v>40</v>
      </c>
      <c r="J9165" s="1">
        <v>17</v>
      </c>
      <c r="K9165" s="1">
        <v>3</v>
      </c>
      <c r="L9165" s="1">
        <v>2</v>
      </c>
      <c r="M9165" s="1">
        <v>7</v>
      </c>
      <c r="N9165" s="1">
        <v>1</v>
      </c>
      <c r="O9165" s="1">
        <v>3</v>
      </c>
      <c r="P9165" s="1">
        <v>12</v>
      </c>
      <c r="Q9165" s="1">
        <v>60</v>
      </c>
      <c r="R9165" s="9">
        <v>232</v>
      </c>
    </row>
    <row r="9166" spans="4:18" x14ac:dyDescent="0.2">
      <c r="D9166" s="200"/>
      <c r="E9166" s="11"/>
      <c r="F9166" s="10"/>
      <c r="G9166" s="7">
        <v>100</v>
      </c>
      <c r="H9166" s="18">
        <v>10.362694300517999</v>
      </c>
      <c r="I9166" s="2">
        <v>10.362694300517999</v>
      </c>
      <c r="J9166" s="2">
        <v>4.40414507772</v>
      </c>
      <c r="K9166" s="2">
        <v>0.77720207253899998</v>
      </c>
      <c r="L9166" s="2">
        <v>0.51813471502599995</v>
      </c>
      <c r="M9166" s="2">
        <v>1.813471502591</v>
      </c>
      <c r="N9166" s="2">
        <v>0.25906735751299997</v>
      </c>
      <c r="O9166" s="2">
        <v>0.77720207253899998</v>
      </c>
      <c r="P9166" s="2">
        <v>3.1088082901549998</v>
      </c>
      <c r="Q9166" s="2">
        <v>15.544041450777</v>
      </c>
      <c r="R9166" s="15">
        <v>60.103626943004997</v>
      </c>
    </row>
    <row r="9167" spans="4:18" x14ac:dyDescent="0.2">
      <c r="D9167" s="199" t="s">
        <v>33</v>
      </c>
      <c r="E9167" s="22" t="s">
        <v>34</v>
      </c>
      <c r="F9167" s="21"/>
      <c r="G9167" s="19">
        <v>19</v>
      </c>
      <c r="H9167" s="27">
        <v>4</v>
      </c>
      <c r="I9167" s="3">
        <v>4</v>
      </c>
      <c r="J9167" s="3">
        <v>1</v>
      </c>
      <c r="K9167" s="3">
        <v>1</v>
      </c>
      <c r="L9167" s="3">
        <v>1</v>
      </c>
      <c r="M9167" s="3">
        <v>1</v>
      </c>
      <c r="N9167" s="3">
        <v>1</v>
      </c>
      <c r="O9167" s="3">
        <v>1</v>
      </c>
      <c r="P9167" s="3">
        <v>2</v>
      </c>
      <c r="Q9167" s="3">
        <v>2</v>
      </c>
      <c r="R9167" s="26">
        <v>9</v>
      </c>
    </row>
    <row r="9168" spans="4:18" x14ac:dyDescent="0.2">
      <c r="D9168" s="200"/>
      <c r="E9168" s="11"/>
      <c r="F9168" s="10"/>
      <c r="G9168" s="7">
        <v>100</v>
      </c>
      <c r="H9168" s="70">
        <v>21.052631578947</v>
      </c>
      <c r="I9168" s="25">
        <v>21.052631578947</v>
      </c>
      <c r="J9168" s="2">
        <v>5.2631578947369997</v>
      </c>
      <c r="K9168" s="2">
        <v>5.2631578947369997</v>
      </c>
      <c r="L9168" s="2">
        <v>5.2631578947369997</v>
      </c>
      <c r="M9168" s="2">
        <v>5.2631578947369997</v>
      </c>
      <c r="N9168" s="2">
        <v>5.2631578947369997</v>
      </c>
      <c r="O9168" s="2">
        <v>5.2631578947369997</v>
      </c>
      <c r="P9168" s="25">
        <v>10.526315789473999</v>
      </c>
      <c r="Q9168" s="2">
        <v>10.526315789473999</v>
      </c>
      <c r="R9168" s="132">
        <v>47.368421052632002</v>
      </c>
    </row>
    <row r="9169" spans="2:18" x14ac:dyDescent="0.2">
      <c r="D9169" s="200"/>
      <c r="E9169" s="4" t="s">
        <v>35</v>
      </c>
      <c r="F9169" s="5"/>
      <c r="G9169" s="6">
        <v>97</v>
      </c>
      <c r="H9169" s="8">
        <v>19</v>
      </c>
      <c r="I9169" s="1">
        <v>12</v>
      </c>
      <c r="J9169" s="1">
        <v>7</v>
      </c>
      <c r="K9169" s="1">
        <v>0</v>
      </c>
      <c r="L9169" s="1">
        <v>1</v>
      </c>
      <c r="M9169" s="1">
        <v>0</v>
      </c>
      <c r="N9169" s="1">
        <v>1</v>
      </c>
      <c r="O9169" s="1">
        <v>1</v>
      </c>
      <c r="P9169" s="1">
        <v>5</v>
      </c>
      <c r="Q9169" s="1">
        <v>16</v>
      </c>
      <c r="R9169" s="9">
        <v>45</v>
      </c>
    </row>
    <row r="9170" spans="2:18" x14ac:dyDescent="0.2">
      <c r="D9170" s="200"/>
      <c r="E9170" s="11"/>
      <c r="F9170" s="10"/>
      <c r="G9170" s="7">
        <v>100</v>
      </c>
      <c r="H9170" s="70">
        <v>19.587628865978999</v>
      </c>
      <c r="I9170" s="2">
        <v>12.371134020618999</v>
      </c>
      <c r="J9170" s="2">
        <v>7.2164948453609998</v>
      </c>
      <c r="K9170" s="16">
        <v>0</v>
      </c>
      <c r="L9170" s="2">
        <v>1.0309278350519999</v>
      </c>
      <c r="M9170" s="16">
        <v>0</v>
      </c>
      <c r="N9170" s="2">
        <v>1.0309278350519999</v>
      </c>
      <c r="O9170" s="2">
        <v>1.0309278350519999</v>
      </c>
      <c r="P9170" s="2">
        <v>5.1546391752579996</v>
      </c>
      <c r="Q9170" s="2">
        <v>16.494845360825</v>
      </c>
      <c r="R9170" s="132">
        <v>46.391752577319998</v>
      </c>
    </row>
    <row r="9171" spans="2:18" x14ac:dyDescent="0.2">
      <c r="D9171" s="200"/>
      <c r="E9171" s="4" t="s">
        <v>36</v>
      </c>
      <c r="F9171" s="5"/>
      <c r="G9171" s="6">
        <v>142</v>
      </c>
      <c r="H9171" s="8">
        <v>21</v>
      </c>
      <c r="I9171" s="1">
        <v>19</v>
      </c>
      <c r="J9171" s="1">
        <v>11</v>
      </c>
      <c r="K9171" s="1">
        <v>0</v>
      </c>
      <c r="L9171" s="1">
        <v>0</v>
      </c>
      <c r="M9171" s="1">
        <v>1</v>
      </c>
      <c r="N9171" s="1">
        <v>0</v>
      </c>
      <c r="O9171" s="1">
        <v>1</v>
      </c>
      <c r="P9171" s="1">
        <v>3</v>
      </c>
      <c r="Q9171" s="1">
        <v>20</v>
      </c>
      <c r="R9171" s="9">
        <v>77</v>
      </c>
    </row>
    <row r="9172" spans="2:18" x14ac:dyDescent="0.2">
      <c r="D9172" s="200"/>
      <c r="E9172" s="11"/>
      <c r="F9172" s="10"/>
      <c r="G9172" s="7">
        <v>100</v>
      </c>
      <c r="H9172" s="18">
        <v>14.788732394366001</v>
      </c>
      <c r="I9172" s="2">
        <v>13.380281690141</v>
      </c>
      <c r="J9172" s="2">
        <v>7.746478873239</v>
      </c>
      <c r="K9172" s="16">
        <v>0</v>
      </c>
      <c r="L9172" s="16">
        <v>0</v>
      </c>
      <c r="M9172" s="2">
        <v>0.70422535211299997</v>
      </c>
      <c r="N9172" s="16">
        <v>0</v>
      </c>
      <c r="O9172" s="2">
        <v>0.70422535211299997</v>
      </c>
      <c r="P9172" s="2">
        <v>2.112676056338</v>
      </c>
      <c r="Q9172" s="2">
        <v>14.084507042254</v>
      </c>
      <c r="R9172" s="95">
        <v>54.225352112675999</v>
      </c>
    </row>
    <row r="9173" spans="2:18" x14ac:dyDescent="0.2">
      <c r="D9173" s="200"/>
      <c r="E9173" s="4" t="s">
        <v>37</v>
      </c>
      <c r="F9173" s="5"/>
      <c r="G9173" s="6">
        <v>164</v>
      </c>
      <c r="H9173" s="8">
        <v>12</v>
      </c>
      <c r="I9173" s="1">
        <v>25</v>
      </c>
      <c r="J9173" s="1">
        <v>11</v>
      </c>
      <c r="K9173" s="1">
        <v>2</v>
      </c>
      <c r="L9173" s="1">
        <v>1</v>
      </c>
      <c r="M9173" s="1">
        <v>2</v>
      </c>
      <c r="N9173" s="1">
        <v>0</v>
      </c>
      <c r="O9173" s="1">
        <v>0</v>
      </c>
      <c r="P9173" s="1">
        <v>2</v>
      </c>
      <c r="Q9173" s="1">
        <v>29</v>
      </c>
      <c r="R9173" s="9">
        <v>87</v>
      </c>
    </row>
    <row r="9174" spans="2:18" x14ac:dyDescent="0.2">
      <c r="D9174" s="200"/>
      <c r="E9174" s="11"/>
      <c r="F9174" s="10"/>
      <c r="G9174" s="7">
        <v>100</v>
      </c>
      <c r="H9174" s="18">
        <v>7.3170731707319998</v>
      </c>
      <c r="I9174" s="2">
        <v>15.243902439024</v>
      </c>
      <c r="J9174" s="2">
        <v>6.7073170731709997</v>
      </c>
      <c r="K9174" s="2">
        <v>1.219512195122</v>
      </c>
      <c r="L9174" s="2">
        <v>0.60975609756100002</v>
      </c>
      <c r="M9174" s="2">
        <v>1.219512195122</v>
      </c>
      <c r="N9174" s="16">
        <v>0</v>
      </c>
      <c r="O9174" s="16">
        <v>0</v>
      </c>
      <c r="P9174" s="2">
        <v>1.219512195122</v>
      </c>
      <c r="Q9174" s="2">
        <v>17.682926829267998</v>
      </c>
      <c r="R9174" s="95">
        <v>53.048780487804997</v>
      </c>
    </row>
    <row r="9175" spans="2:18" x14ac:dyDescent="0.2">
      <c r="D9175" s="200"/>
      <c r="E9175" s="4" t="s">
        <v>38</v>
      </c>
      <c r="F9175" s="5"/>
      <c r="G9175" s="6">
        <v>129</v>
      </c>
      <c r="H9175" s="8">
        <v>16</v>
      </c>
      <c r="I9175" s="1">
        <v>16</v>
      </c>
      <c r="J9175" s="1">
        <v>2</v>
      </c>
      <c r="K9175" s="1">
        <v>1</v>
      </c>
      <c r="L9175" s="1">
        <v>1</v>
      </c>
      <c r="M9175" s="1">
        <v>2</v>
      </c>
      <c r="N9175" s="1">
        <v>0</v>
      </c>
      <c r="O9175" s="1">
        <v>1</v>
      </c>
      <c r="P9175" s="1">
        <v>3</v>
      </c>
      <c r="Q9175" s="1">
        <v>11</v>
      </c>
      <c r="R9175" s="9">
        <v>87</v>
      </c>
    </row>
    <row r="9176" spans="2:18" x14ac:dyDescent="0.2">
      <c r="D9176" s="200"/>
      <c r="E9176" s="11"/>
      <c r="F9176" s="10"/>
      <c r="G9176" s="7">
        <v>100</v>
      </c>
      <c r="H9176" s="18">
        <v>12.403100775194</v>
      </c>
      <c r="I9176" s="2">
        <v>12.403100775194</v>
      </c>
      <c r="J9176" s="2">
        <v>1.550387596899</v>
      </c>
      <c r="K9176" s="2">
        <v>0.77519379845000003</v>
      </c>
      <c r="L9176" s="2">
        <v>0.77519379845000003</v>
      </c>
      <c r="M9176" s="2">
        <v>1.550387596899</v>
      </c>
      <c r="N9176" s="16">
        <v>0</v>
      </c>
      <c r="O9176" s="2">
        <v>0.77519379845000003</v>
      </c>
      <c r="P9176" s="2">
        <v>2.3255813953489999</v>
      </c>
      <c r="Q9176" s="2">
        <v>8.5271317829460003</v>
      </c>
      <c r="R9176" s="85">
        <v>67.441860465115994</v>
      </c>
    </row>
    <row r="9177" spans="2:18" x14ac:dyDescent="0.2">
      <c r="D9177" s="200"/>
      <c r="E9177" s="4" t="s">
        <v>39</v>
      </c>
      <c r="F9177" s="5"/>
      <c r="G9177" s="6">
        <v>127</v>
      </c>
      <c r="H9177" s="8">
        <v>10</v>
      </c>
      <c r="I9177" s="1">
        <v>4</v>
      </c>
      <c r="J9177" s="1">
        <v>5</v>
      </c>
      <c r="K9177" s="1">
        <v>0</v>
      </c>
      <c r="L9177" s="1">
        <v>3</v>
      </c>
      <c r="M9177" s="1">
        <v>3</v>
      </c>
      <c r="N9177" s="1">
        <v>0</v>
      </c>
      <c r="O9177" s="1">
        <v>1</v>
      </c>
      <c r="P9177" s="1">
        <v>2</v>
      </c>
      <c r="Q9177" s="1">
        <v>13</v>
      </c>
      <c r="R9177" s="9">
        <v>93</v>
      </c>
    </row>
    <row r="9178" spans="2:18" x14ac:dyDescent="0.2">
      <c r="D9178" s="200"/>
      <c r="E9178" s="11"/>
      <c r="F9178" s="10"/>
      <c r="G9178" s="7">
        <v>100</v>
      </c>
      <c r="H9178" s="18">
        <v>7.8740157480309998</v>
      </c>
      <c r="I9178" s="30">
        <v>3.1496062992130001</v>
      </c>
      <c r="J9178" s="2">
        <v>3.9370078740159999</v>
      </c>
      <c r="K9178" s="16">
        <v>0</v>
      </c>
      <c r="L9178" s="2">
        <v>2.3622047244090001</v>
      </c>
      <c r="M9178" s="2">
        <v>2.3622047244090001</v>
      </c>
      <c r="N9178" s="16">
        <v>0</v>
      </c>
      <c r="O9178" s="2">
        <v>0.78740157480299999</v>
      </c>
      <c r="P9178" s="2">
        <v>1.574803149606</v>
      </c>
      <c r="Q9178" s="2">
        <v>10.236220472441</v>
      </c>
      <c r="R9178" s="102">
        <v>73.228346456693004</v>
      </c>
    </row>
    <row r="9179" spans="2:18" x14ac:dyDescent="0.2">
      <c r="D9179" s="200"/>
      <c r="E9179" s="4" t="s">
        <v>40</v>
      </c>
      <c r="F9179" s="5"/>
      <c r="G9179" s="6">
        <v>56</v>
      </c>
      <c r="H9179" s="8">
        <v>4</v>
      </c>
      <c r="I9179" s="1">
        <v>3</v>
      </c>
      <c r="J9179" s="1">
        <v>2</v>
      </c>
      <c r="K9179" s="1">
        <v>1</v>
      </c>
      <c r="L9179" s="1">
        <v>0</v>
      </c>
      <c r="M9179" s="1">
        <v>1</v>
      </c>
      <c r="N9179" s="1">
        <v>0</v>
      </c>
      <c r="O9179" s="1">
        <v>1</v>
      </c>
      <c r="P9179" s="1">
        <v>2</v>
      </c>
      <c r="Q9179" s="1">
        <v>6</v>
      </c>
      <c r="R9179" s="9">
        <v>40</v>
      </c>
    </row>
    <row r="9180" spans="2:18" x14ac:dyDescent="0.2">
      <c r="D9180" s="201"/>
      <c r="E9180" s="45"/>
      <c r="F9180" s="51"/>
      <c r="G9180" s="81">
        <v>100</v>
      </c>
      <c r="H9180" s="115">
        <v>7.1428571428570002</v>
      </c>
      <c r="I9180" s="126">
        <v>5.3571428571429998</v>
      </c>
      <c r="J9180" s="64">
        <v>3.5714285714290002</v>
      </c>
      <c r="K9180" s="64">
        <v>1.785714285714</v>
      </c>
      <c r="L9180" s="62">
        <v>0</v>
      </c>
      <c r="M9180" s="64">
        <v>1.785714285714</v>
      </c>
      <c r="N9180" s="62">
        <v>0</v>
      </c>
      <c r="O9180" s="64">
        <v>1.785714285714</v>
      </c>
      <c r="P9180" s="64">
        <v>3.5714285714290002</v>
      </c>
      <c r="Q9180" s="64">
        <v>10.714285714286</v>
      </c>
      <c r="R9180" s="140">
        <v>71.428571428571004</v>
      </c>
    </row>
    <row r="9182" spans="2:18" x14ac:dyDescent="0.2">
      <c r="B9182" s="40" t="str">
        <f xml:space="preserve"> HYPERLINK("#'目次'!B228", "[222]")</f>
        <v>[222]</v>
      </c>
      <c r="C9182" s="23" t="s">
        <v>358</v>
      </c>
    </row>
    <row r="9183" spans="2:18" x14ac:dyDescent="0.2">
      <c r="C9183" s="186" t="s">
        <v>326</v>
      </c>
    </row>
    <row r="9185" spans="3:18" x14ac:dyDescent="0.2">
      <c r="C9185" s="23" t="s">
        <v>48</v>
      </c>
    </row>
    <row r="9186" spans="3:18" ht="48" x14ac:dyDescent="0.2">
      <c r="D9186" s="195"/>
      <c r="E9186" s="196"/>
      <c r="F9186" s="196"/>
      <c r="G9186" s="37" t="s">
        <v>15</v>
      </c>
      <c r="H9186" s="33" t="s">
        <v>347</v>
      </c>
      <c r="I9186" s="13" t="s">
        <v>348</v>
      </c>
      <c r="J9186" s="13" t="s">
        <v>349</v>
      </c>
      <c r="K9186" s="13" t="s">
        <v>350</v>
      </c>
      <c r="L9186" s="13" t="s">
        <v>351</v>
      </c>
      <c r="M9186" s="13" t="s">
        <v>352</v>
      </c>
      <c r="N9186" s="13" t="s">
        <v>353</v>
      </c>
      <c r="O9186" s="13" t="s">
        <v>354</v>
      </c>
      <c r="P9186" s="13" t="s">
        <v>355</v>
      </c>
      <c r="Q9186" s="13" t="s">
        <v>99</v>
      </c>
      <c r="R9186" s="38" t="s">
        <v>18</v>
      </c>
    </row>
    <row r="9187" spans="3:18" x14ac:dyDescent="0.2">
      <c r="D9187" s="197"/>
      <c r="E9187" s="198"/>
      <c r="F9187" s="198"/>
      <c r="G9187" s="35"/>
      <c r="H9187" s="39"/>
      <c r="I9187" s="14"/>
      <c r="J9187" s="14"/>
      <c r="K9187" s="14"/>
      <c r="L9187" s="14"/>
      <c r="M9187" s="14"/>
      <c r="N9187" s="14"/>
      <c r="O9187" s="14"/>
      <c r="P9187" s="14"/>
      <c r="Q9187" s="14"/>
      <c r="R9187" s="34"/>
    </row>
    <row r="9188" spans="3:18" x14ac:dyDescent="0.2">
      <c r="D9188" s="78"/>
      <c r="E9188" s="79" t="s">
        <v>15</v>
      </c>
      <c r="F9188" s="66"/>
      <c r="G9188" s="36">
        <v>734</v>
      </c>
      <c r="H9188" s="17">
        <v>86</v>
      </c>
      <c r="I9188" s="17">
        <v>83</v>
      </c>
      <c r="J9188" s="17">
        <v>39</v>
      </c>
      <c r="K9188" s="17">
        <v>5</v>
      </c>
      <c r="L9188" s="17">
        <v>7</v>
      </c>
      <c r="M9188" s="17">
        <v>10</v>
      </c>
      <c r="N9188" s="17">
        <v>2</v>
      </c>
      <c r="O9188" s="17">
        <v>6</v>
      </c>
      <c r="P9188" s="17">
        <v>19</v>
      </c>
      <c r="Q9188" s="17">
        <v>97</v>
      </c>
      <c r="R9188" s="47">
        <v>438</v>
      </c>
    </row>
    <row r="9189" spans="3:18" x14ac:dyDescent="0.2">
      <c r="D9189" s="45"/>
      <c r="E9189" s="51"/>
      <c r="F9189" s="67"/>
      <c r="G9189" s="7">
        <v>100</v>
      </c>
      <c r="H9189" s="2">
        <v>11.716621253406</v>
      </c>
      <c r="I9189" s="2">
        <v>11.307901907357</v>
      </c>
      <c r="J9189" s="2">
        <v>5.3133514986380002</v>
      </c>
      <c r="K9189" s="2">
        <v>0.68119891008199995</v>
      </c>
      <c r="L9189" s="2">
        <v>0.95367847411399997</v>
      </c>
      <c r="M9189" s="2">
        <v>1.362397820163</v>
      </c>
      <c r="N9189" s="2">
        <v>0.272479564033</v>
      </c>
      <c r="O9189" s="2">
        <v>0.81743869209800002</v>
      </c>
      <c r="P9189" s="2">
        <v>2.588555858311</v>
      </c>
      <c r="Q9189" s="2">
        <v>13.215258855586001</v>
      </c>
      <c r="R9189" s="15">
        <v>59.673024523160997</v>
      </c>
    </row>
    <row r="9190" spans="3:18" x14ac:dyDescent="0.2">
      <c r="D9190" s="199" t="s">
        <v>49</v>
      </c>
      <c r="E9190" s="22" t="s">
        <v>50</v>
      </c>
      <c r="F9190" s="21"/>
      <c r="G9190" s="19">
        <v>5</v>
      </c>
      <c r="H9190" s="27">
        <v>0</v>
      </c>
      <c r="I9190" s="3">
        <v>0</v>
      </c>
      <c r="J9190" s="3">
        <v>1</v>
      </c>
      <c r="K9190" s="3">
        <v>0</v>
      </c>
      <c r="L9190" s="3">
        <v>0</v>
      </c>
      <c r="M9190" s="3">
        <v>0</v>
      </c>
      <c r="N9190" s="3">
        <v>0</v>
      </c>
      <c r="O9190" s="3">
        <v>0</v>
      </c>
      <c r="P9190" s="3">
        <v>1</v>
      </c>
      <c r="Q9190" s="3">
        <v>0</v>
      </c>
      <c r="R9190" s="26">
        <v>3</v>
      </c>
    </row>
    <row r="9191" spans="3:18" x14ac:dyDescent="0.2">
      <c r="D9191" s="200"/>
      <c r="E9191" s="11"/>
      <c r="F9191" s="10"/>
      <c r="G9191" s="7">
        <v>100</v>
      </c>
      <c r="H9191" s="127">
        <v>0</v>
      </c>
      <c r="I9191" s="82">
        <v>0</v>
      </c>
      <c r="J9191" s="41">
        <v>20</v>
      </c>
      <c r="K9191" s="16">
        <v>0</v>
      </c>
      <c r="L9191" s="16">
        <v>0</v>
      </c>
      <c r="M9191" s="16">
        <v>0</v>
      </c>
      <c r="N9191" s="16">
        <v>0</v>
      </c>
      <c r="O9191" s="16">
        <v>0</v>
      </c>
      <c r="P9191" s="41">
        <v>20</v>
      </c>
      <c r="Q9191" s="82">
        <v>0</v>
      </c>
      <c r="R9191" s="15">
        <v>60</v>
      </c>
    </row>
    <row r="9192" spans="3:18" x14ac:dyDescent="0.2">
      <c r="D9192" s="200"/>
      <c r="E9192" s="4" t="s">
        <v>51</v>
      </c>
      <c r="F9192" s="5"/>
      <c r="G9192" s="6">
        <v>76</v>
      </c>
      <c r="H9192" s="8">
        <v>9</v>
      </c>
      <c r="I9192" s="1">
        <v>6</v>
      </c>
      <c r="J9192" s="1">
        <v>7</v>
      </c>
      <c r="K9192" s="1">
        <v>1</v>
      </c>
      <c r="L9192" s="1">
        <v>1</v>
      </c>
      <c r="M9192" s="1">
        <v>0</v>
      </c>
      <c r="N9192" s="1">
        <v>0</v>
      </c>
      <c r="O9192" s="1">
        <v>0</v>
      </c>
      <c r="P9192" s="1">
        <v>1</v>
      </c>
      <c r="Q9192" s="1">
        <v>10</v>
      </c>
      <c r="R9192" s="9">
        <v>46</v>
      </c>
    </row>
    <row r="9193" spans="3:18" x14ac:dyDescent="0.2">
      <c r="D9193" s="200"/>
      <c r="E9193" s="11"/>
      <c r="F9193" s="10"/>
      <c r="G9193" s="7">
        <v>100</v>
      </c>
      <c r="H9193" s="18">
        <v>11.842105263158</v>
      </c>
      <c r="I9193" s="2">
        <v>7.8947368421049999</v>
      </c>
      <c r="J9193" s="2">
        <v>9.2105263157890001</v>
      </c>
      <c r="K9193" s="2">
        <v>1.3157894736839999</v>
      </c>
      <c r="L9193" s="2">
        <v>1.3157894736839999</v>
      </c>
      <c r="M9193" s="16">
        <v>0</v>
      </c>
      <c r="N9193" s="16">
        <v>0</v>
      </c>
      <c r="O9193" s="16">
        <v>0</v>
      </c>
      <c r="P9193" s="2">
        <v>1.3157894736839999</v>
      </c>
      <c r="Q9193" s="2">
        <v>13.157894736842</v>
      </c>
      <c r="R9193" s="15">
        <v>60.526315789473998</v>
      </c>
    </row>
    <row r="9194" spans="3:18" x14ac:dyDescent="0.2">
      <c r="D9194" s="200"/>
      <c r="E9194" s="4" t="s">
        <v>52</v>
      </c>
      <c r="F9194" s="5"/>
      <c r="G9194" s="6">
        <v>21</v>
      </c>
      <c r="H9194" s="8">
        <v>0</v>
      </c>
      <c r="I9194" s="1">
        <v>3</v>
      </c>
      <c r="J9194" s="1">
        <v>1</v>
      </c>
      <c r="K9194" s="1">
        <v>0</v>
      </c>
      <c r="L9194" s="1">
        <v>0</v>
      </c>
      <c r="M9194" s="1">
        <v>0</v>
      </c>
      <c r="N9194" s="1">
        <v>0</v>
      </c>
      <c r="O9194" s="1">
        <v>1</v>
      </c>
      <c r="P9194" s="1">
        <v>1</v>
      </c>
      <c r="Q9194" s="1">
        <v>4</v>
      </c>
      <c r="R9194" s="9">
        <v>12</v>
      </c>
    </row>
    <row r="9195" spans="3:18" x14ac:dyDescent="0.2">
      <c r="D9195" s="200"/>
      <c r="E9195" s="11"/>
      <c r="F9195" s="10"/>
      <c r="G9195" s="7">
        <v>100</v>
      </c>
      <c r="H9195" s="127">
        <v>0</v>
      </c>
      <c r="I9195" s="2">
        <v>14.285714285714</v>
      </c>
      <c r="J9195" s="2">
        <v>4.7619047619049999</v>
      </c>
      <c r="K9195" s="16">
        <v>0</v>
      </c>
      <c r="L9195" s="16">
        <v>0</v>
      </c>
      <c r="M9195" s="16">
        <v>0</v>
      </c>
      <c r="N9195" s="16">
        <v>0</v>
      </c>
      <c r="O9195" s="2">
        <v>4.7619047619049999</v>
      </c>
      <c r="P9195" s="2">
        <v>4.7619047619049999</v>
      </c>
      <c r="Q9195" s="25">
        <v>19.047619047619001</v>
      </c>
      <c r="R9195" s="15">
        <v>57.142857142856997</v>
      </c>
    </row>
    <row r="9196" spans="3:18" x14ac:dyDescent="0.2">
      <c r="D9196" s="200"/>
      <c r="E9196" s="4" t="s">
        <v>53</v>
      </c>
      <c r="F9196" s="5"/>
      <c r="G9196" s="6">
        <v>32</v>
      </c>
      <c r="H9196" s="8">
        <v>3</v>
      </c>
      <c r="I9196" s="1">
        <v>4</v>
      </c>
      <c r="J9196" s="1">
        <v>0</v>
      </c>
      <c r="K9196" s="1">
        <v>0</v>
      </c>
      <c r="L9196" s="1">
        <v>1</v>
      </c>
      <c r="M9196" s="1">
        <v>1</v>
      </c>
      <c r="N9196" s="1">
        <v>0</v>
      </c>
      <c r="O9196" s="1">
        <v>0</v>
      </c>
      <c r="P9196" s="1">
        <v>0</v>
      </c>
      <c r="Q9196" s="1">
        <v>5</v>
      </c>
      <c r="R9196" s="9">
        <v>20</v>
      </c>
    </row>
    <row r="9197" spans="3:18" x14ac:dyDescent="0.2">
      <c r="D9197" s="200"/>
      <c r="E9197" s="11"/>
      <c r="F9197" s="10"/>
      <c r="G9197" s="7">
        <v>100</v>
      </c>
      <c r="H9197" s="18">
        <v>9.375</v>
      </c>
      <c r="I9197" s="2">
        <v>12.5</v>
      </c>
      <c r="J9197" s="49">
        <v>0</v>
      </c>
      <c r="K9197" s="16">
        <v>0</v>
      </c>
      <c r="L9197" s="2">
        <v>3.125</v>
      </c>
      <c r="M9197" s="2">
        <v>3.125</v>
      </c>
      <c r="N9197" s="16">
        <v>0</v>
      </c>
      <c r="O9197" s="16">
        <v>0</v>
      </c>
      <c r="P9197" s="16">
        <v>0</v>
      </c>
      <c r="Q9197" s="2">
        <v>15.625</v>
      </c>
      <c r="R9197" s="15">
        <v>62.5</v>
      </c>
    </row>
    <row r="9198" spans="3:18" x14ac:dyDescent="0.2">
      <c r="D9198" s="200"/>
      <c r="E9198" s="4" t="s">
        <v>54</v>
      </c>
      <c r="F9198" s="5"/>
      <c r="G9198" s="6">
        <v>170</v>
      </c>
      <c r="H9198" s="8">
        <v>32</v>
      </c>
      <c r="I9198" s="1">
        <v>19</v>
      </c>
      <c r="J9198" s="1">
        <v>8</v>
      </c>
      <c r="K9198" s="1">
        <v>0</v>
      </c>
      <c r="L9198" s="1">
        <v>1</v>
      </c>
      <c r="M9198" s="1">
        <v>1</v>
      </c>
      <c r="N9198" s="1">
        <v>0</v>
      </c>
      <c r="O9198" s="1">
        <v>0</v>
      </c>
      <c r="P9198" s="1">
        <v>3</v>
      </c>
      <c r="Q9198" s="1">
        <v>13</v>
      </c>
      <c r="R9198" s="9">
        <v>104</v>
      </c>
    </row>
    <row r="9199" spans="3:18" x14ac:dyDescent="0.2">
      <c r="D9199" s="200"/>
      <c r="E9199" s="11"/>
      <c r="F9199" s="10"/>
      <c r="G9199" s="7">
        <v>100</v>
      </c>
      <c r="H9199" s="70">
        <v>18.823529411765001</v>
      </c>
      <c r="I9199" s="2">
        <v>11.176470588235</v>
      </c>
      <c r="J9199" s="2">
        <v>4.7058823529409999</v>
      </c>
      <c r="K9199" s="16">
        <v>0</v>
      </c>
      <c r="L9199" s="2">
        <v>0.58823529411800002</v>
      </c>
      <c r="M9199" s="2">
        <v>0.58823529411800002</v>
      </c>
      <c r="N9199" s="16">
        <v>0</v>
      </c>
      <c r="O9199" s="16">
        <v>0</v>
      </c>
      <c r="P9199" s="2">
        <v>1.764705882353</v>
      </c>
      <c r="Q9199" s="30">
        <v>7.647058823529</v>
      </c>
      <c r="R9199" s="15">
        <v>61.176470588234999</v>
      </c>
    </row>
    <row r="9200" spans="3:18" x14ac:dyDescent="0.2">
      <c r="D9200" s="200"/>
      <c r="E9200" s="4" t="s">
        <v>55</v>
      </c>
      <c r="F9200" s="5"/>
      <c r="G9200" s="6">
        <v>79</v>
      </c>
      <c r="H9200" s="8">
        <v>8</v>
      </c>
      <c r="I9200" s="1">
        <v>11</v>
      </c>
      <c r="J9200" s="1">
        <v>6</v>
      </c>
      <c r="K9200" s="1">
        <v>1</v>
      </c>
      <c r="L9200" s="1">
        <v>1</v>
      </c>
      <c r="M9200" s="1">
        <v>0</v>
      </c>
      <c r="N9200" s="1">
        <v>0</v>
      </c>
      <c r="O9200" s="1">
        <v>2</v>
      </c>
      <c r="P9200" s="1">
        <v>3</v>
      </c>
      <c r="Q9200" s="1">
        <v>18</v>
      </c>
      <c r="R9200" s="9">
        <v>34</v>
      </c>
    </row>
    <row r="9201" spans="4:18" x14ac:dyDescent="0.2">
      <c r="D9201" s="200"/>
      <c r="E9201" s="11"/>
      <c r="F9201" s="10"/>
      <c r="G9201" s="7">
        <v>100</v>
      </c>
      <c r="H9201" s="18">
        <v>10.126582278480999</v>
      </c>
      <c r="I9201" s="2">
        <v>13.924050632910999</v>
      </c>
      <c r="J9201" s="2">
        <v>7.5949367088609998</v>
      </c>
      <c r="K9201" s="2">
        <v>1.2658227848100001</v>
      </c>
      <c r="L9201" s="2">
        <v>1.2658227848100001</v>
      </c>
      <c r="M9201" s="16">
        <v>0</v>
      </c>
      <c r="N9201" s="16">
        <v>0</v>
      </c>
      <c r="O9201" s="2">
        <v>2.5316455696200002</v>
      </c>
      <c r="P9201" s="2">
        <v>3.7974683544299999</v>
      </c>
      <c r="Q9201" s="25">
        <v>22.784810126581998</v>
      </c>
      <c r="R9201" s="132">
        <v>43.037974683544</v>
      </c>
    </row>
    <row r="9202" spans="4:18" x14ac:dyDescent="0.2">
      <c r="D9202" s="200"/>
      <c r="E9202" s="4" t="s">
        <v>56</v>
      </c>
      <c r="F9202" s="5"/>
      <c r="G9202" s="6">
        <v>127</v>
      </c>
      <c r="H9202" s="8">
        <v>8</v>
      </c>
      <c r="I9202" s="1">
        <v>17</v>
      </c>
      <c r="J9202" s="1">
        <v>5</v>
      </c>
      <c r="K9202" s="1">
        <v>1</v>
      </c>
      <c r="L9202" s="1">
        <v>1</v>
      </c>
      <c r="M9202" s="1">
        <v>4</v>
      </c>
      <c r="N9202" s="1">
        <v>0</v>
      </c>
      <c r="O9202" s="1">
        <v>1</v>
      </c>
      <c r="P9202" s="1">
        <v>3</v>
      </c>
      <c r="Q9202" s="1">
        <v>17</v>
      </c>
      <c r="R9202" s="9">
        <v>80</v>
      </c>
    </row>
    <row r="9203" spans="4:18" x14ac:dyDescent="0.2">
      <c r="D9203" s="200"/>
      <c r="E9203" s="11"/>
      <c r="F9203" s="10"/>
      <c r="G9203" s="7">
        <v>100</v>
      </c>
      <c r="H9203" s="72">
        <v>6.299212598425</v>
      </c>
      <c r="I9203" s="2">
        <v>13.385826771653999</v>
      </c>
      <c r="J9203" s="2">
        <v>3.9370078740159999</v>
      </c>
      <c r="K9203" s="2">
        <v>0.78740157480299999</v>
      </c>
      <c r="L9203" s="2">
        <v>0.78740157480299999</v>
      </c>
      <c r="M9203" s="2">
        <v>3.1496062992130001</v>
      </c>
      <c r="N9203" s="16">
        <v>0</v>
      </c>
      <c r="O9203" s="2">
        <v>0.78740157480299999</v>
      </c>
      <c r="P9203" s="2">
        <v>2.3622047244090001</v>
      </c>
      <c r="Q9203" s="2">
        <v>13.385826771653999</v>
      </c>
      <c r="R9203" s="15">
        <v>62.992125984251999</v>
      </c>
    </row>
    <row r="9204" spans="4:18" x14ac:dyDescent="0.2">
      <c r="D9204" s="200"/>
      <c r="E9204" s="4" t="s">
        <v>57</v>
      </c>
      <c r="F9204" s="5"/>
      <c r="G9204" s="6">
        <v>122</v>
      </c>
      <c r="H9204" s="8">
        <v>8</v>
      </c>
      <c r="I9204" s="1">
        <v>11</v>
      </c>
      <c r="J9204" s="1">
        <v>4</v>
      </c>
      <c r="K9204" s="1">
        <v>0</v>
      </c>
      <c r="L9204" s="1">
        <v>0</v>
      </c>
      <c r="M9204" s="1">
        <v>2</v>
      </c>
      <c r="N9204" s="1">
        <v>0</v>
      </c>
      <c r="O9204" s="1">
        <v>0</v>
      </c>
      <c r="P9204" s="1">
        <v>2</v>
      </c>
      <c r="Q9204" s="1">
        <v>18</v>
      </c>
      <c r="R9204" s="9">
        <v>80</v>
      </c>
    </row>
    <row r="9205" spans="4:18" x14ac:dyDescent="0.2">
      <c r="D9205" s="200"/>
      <c r="E9205" s="11"/>
      <c r="F9205" s="10"/>
      <c r="G9205" s="7">
        <v>100</v>
      </c>
      <c r="H9205" s="72">
        <v>6.5573770491800003</v>
      </c>
      <c r="I9205" s="2">
        <v>9.0163934426230004</v>
      </c>
      <c r="J9205" s="2">
        <v>3.2786885245900002</v>
      </c>
      <c r="K9205" s="16">
        <v>0</v>
      </c>
      <c r="L9205" s="16">
        <v>0</v>
      </c>
      <c r="M9205" s="2">
        <v>1.6393442622950001</v>
      </c>
      <c r="N9205" s="16">
        <v>0</v>
      </c>
      <c r="O9205" s="16">
        <v>0</v>
      </c>
      <c r="P9205" s="2">
        <v>1.6393442622950001</v>
      </c>
      <c r="Q9205" s="2">
        <v>14.754098360656</v>
      </c>
      <c r="R9205" s="85">
        <v>65.573770491803003</v>
      </c>
    </row>
    <row r="9206" spans="4:18" x14ac:dyDescent="0.2">
      <c r="D9206" s="200"/>
      <c r="E9206" s="4" t="s">
        <v>58</v>
      </c>
      <c r="F9206" s="5"/>
      <c r="G9206" s="6">
        <v>42</v>
      </c>
      <c r="H9206" s="8">
        <v>12</v>
      </c>
      <c r="I9206" s="1">
        <v>9</v>
      </c>
      <c r="J9206" s="1">
        <v>5</v>
      </c>
      <c r="K9206" s="1">
        <v>1</v>
      </c>
      <c r="L9206" s="1">
        <v>1</v>
      </c>
      <c r="M9206" s="1">
        <v>1</v>
      </c>
      <c r="N9206" s="1">
        <v>2</v>
      </c>
      <c r="O9206" s="1">
        <v>1</v>
      </c>
      <c r="P9206" s="1">
        <v>2</v>
      </c>
      <c r="Q9206" s="1">
        <v>5</v>
      </c>
      <c r="R9206" s="9">
        <v>18</v>
      </c>
    </row>
    <row r="9207" spans="4:18" x14ac:dyDescent="0.2">
      <c r="D9207" s="200"/>
      <c r="E9207" s="11"/>
      <c r="F9207" s="10"/>
      <c r="G9207" s="7">
        <v>100</v>
      </c>
      <c r="H9207" s="75">
        <v>28.571428571428999</v>
      </c>
      <c r="I9207" s="41">
        <v>21.428571428571001</v>
      </c>
      <c r="J9207" s="25">
        <v>11.904761904761999</v>
      </c>
      <c r="K9207" s="2">
        <v>2.3809523809519999</v>
      </c>
      <c r="L9207" s="2">
        <v>2.3809523809519999</v>
      </c>
      <c r="M9207" s="2">
        <v>2.3809523809519999</v>
      </c>
      <c r="N9207" s="2">
        <v>4.7619047619049999</v>
      </c>
      <c r="O9207" s="2">
        <v>2.3809523809519999</v>
      </c>
      <c r="P9207" s="2">
        <v>4.7619047619049999</v>
      </c>
      <c r="Q9207" s="2">
        <v>11.904761904761999</v>
      </c>
      <c r="R9207" s="132">
        <v>42.857142857143003</v>
      </c>
    </row>
    <row r="9208" spans="4:18" x14ac:dyDescent="0.2">
      <c r="D9208" s="200"/>
      <c r="E9208" s="4" t="s">
        <v>59</v>
      </c>
      <c r="F9208" s="5"/>
      <c r="G9208" s="6">
        <v>59</v>
      </c>
      <c r="H9208" s="8">
        <v>6</v>
      </c>
      <c r="I9208" s="1">
        <v>3</v>
      </c>
      <c r="J9208" s="1">
        <v>2</v>
      </c>
      <c r="K9208" s="1">
        <v>1</v>
      </c>
      <c r="L9208" s="1">
        <v>1</v>
      </c>
      <c r="M9208" s="1">
        <v>1</v>
      </c>
      <c r="N9208" s="1">
        <v>0</v>
      </c>
      <c r="O9208" s="1">
        <v>1</v>
      </c>
      <c r="P9208" s="1">
        <v>3</v>
      </c>
      <c r="Q9208" s="1">
        <v>7</v>
      </c>
      <c r="R9208" s="9">
        <v>40</v>
      </c>
    </row>
    <row r="9209" spans="4:18" x14ac:dyDescent="0.2">
      <c r="D9209" s="200"/>
      <c r="E9209" s="11"/>
      <c r="F9209" s="10"/>
      <c r="G9209" s="7">
        <v>100</v>
      </c>
      <c r="H9209" s="18">
        <v>10.169491525424</v>
      </c>
      <c r="I9209" s="30">
        <v>5.0847457627120001</v>
      </c>
      <c r="J9209" s="2">
        <v>3.3898305084749998</v>
      </c>
      <c r="K9209" s="2">
        <v>1.6949152542370001</v>
      </c>
      <c r="L9209" s="2">
        <v>1.6949152542370001</v>
      </c>
      <c r="M9209" s="2">
        <v>1.6949152542370001</v>
      </c>
      <c r="N9209" s="16">
        <v>0</v>
      </c>
      <c r="O9209" s="2">
        <v>1.6949152542370001</v>
      </c>
      <c r="P9209" s="2">
        <v>5.0847457627120001</v>
      </c>
      <c r="Q9209" s="2">
        <v>11.864406779661</v>
      </c>
      <c r="R9209" s="85">
        <v>67.796610169491998</v>
      </c>
    </row>
    <row r="9210" spans="4:18" x14ac:dyDescent="0.2">
      <c r="D9210" s="199" t="s">
        <v>60</v>
      </c>
      <c r="E9210" s="22" t="s">
        <v>61</v>
      </c>
      <c r="F9210" s="21"/>
      <c r="G9210" s="19">
        <v>94</v>
      </c>
      <c r="H9210" s="27">
        <v>10</v>
      </c>
      <c r="I9210" s="3">
        <v>11</v>
      </c>
      <c r="J9210" s="3">
        <v>7</v>
      </c>
      <c r="K9210" s="3">
        <v>1</v>
      </c>
      <c r="L9210" s="3">
        <v>1</v>
      </c>
      <c r="M9210" s="3">
        <v>0</v>
      </c>
      <c r="N9210" s="3">
        <v>0</v>
      </c>
      <c r="O9210" s="3">
        <v>1</v>
      </c>
      <c r="P9210" s="3">
        <v>6</v>
      </c>
      <c r="Q9210" s="3">
        <v>10</v>
      </c>
      <c r="R9210" s="26">
        <v>54</v>
      </c>
    </row>
    <row r="9211" spans="4:18" x14ac:dyDescent="0.2">
      <c r="D9211" s="200"/>
      <c r="E9211" s="11"/>
      <c r="F9211" s="10"/>
      <c r="G9211" s="7">
        <v>100</v>
      </c>
      <c r="H9211" s="18">
        <v>10.638297872340001</v>
      </c>
      <c r="I9211" s="2">
        <v>11.702127659574</v>
      </c>
      <c r="J9211" s="2">
        <v>7.4468085106380002</v>
      </c>
      <c r="K9211" s="2">
        <v>1.0638297872339999</v>
      </c>
      <c r="L9211" s="2">
        <v>1.0638297872339999</v>
      </c>
      <c r="M9211" s="16">
        <v>0</v>
      </c>
      <c r="N9211" s="16">
        <v>0</v>
      </c>
      <c r="O9211" s="2">
        <v>1.0638297872339999</v>
      </c>
      <c r="P9211" s="2">
        <v>6.3829787234040003</v>
      </c>
      <c r="Q9211" s="2">
        <v>10.638297872340001</v>
      </c>
      <c r="R9211" s="15">
        <v>57.446808510638</v>
      </c>
    </row>
    <row r="9212" spans="4:18" x14ac:dyDescent="0.2">
      <c r="D9212" s="200"/>
      <c r="E9212" s="4" t="s">
        <v>62</v>
      </c>
      <c r="F9212" s="5"/>
      <c r="G9212" s="6">
        <v>87</v>
      </c>
      <c r="H9212" s="8">
        <v>10</v>
      </c>
      <c r="I9212" s="1">
        <v>12</v>
      </c>
      <c r="J9212" s="1">
        <v>4</v>
      </c>
      <c r="K9212" s="1">
        <v>1</v>
      </c>
      <c r="L9212" s="1">
        <v>1</v>
      </c>
      <c r="M9212" s="1">
        <v>1</v>
      </c>
      <c r="N9212" s="1">
        <v>0</v>
      </c>
      <c r="O9212" s="1">
        <v>0</v>
      </c>
      <c r="P9212" s="1">
        <v>2</v>
      </c>
      <c r="Q9212" s="1">
        <v>11</v>
      </c>
      <c r="R9212" s="9">
        <v>50</v>
      </c>
    </row>
    <row r="9213" spans="4:18" x14ac:dyDescent="0.2">
      <c r="D9213" s="200"/>
      <c r="E9213" s="11"/>
      <c r="F9213" s="10"/>
      <c r="G9213" s="7">
        <v>100</v>
      </c>
      <c r="H9213" s="18">
        <v>11.494252873562999</v>
      </c>
      <c r="I9213" s="2">
        <v>13.793103448276</v>
      </c>
      <c r="J9213" s="2">
        <v>4.5977011494250002</v>
      </c>
      <c r="K9213" s="2">
        <v>1.149425287356</v>
      </c>
      <c r="L9213" s="2">
        <v>1.149425287356</v>
      </c>
      <c r="M9213" s="2">
        <v>1.149425287356</v>
      </c>
      <c r="N9213" s="16">
        <v>0</v>
      </c>
      <c r="O9213" s="16">
        <v>0</v>
      </c>
      <c r="P9213" s="2">
        <v>2.2988505747130001</v>
      </c>
      <c r="Q9213" s="2">
        <v>12.64367816092</v>
      </c>
      <c r="R9213" s="15">
        <v>57.471264367815998</v>
      </c>
    </row>
    <row r="9214" spans="4:18" x14ac:dyDescent="0.2">
      <c r="D9214" s="200"/>
      <c r="E9214" s="4" t="s">
        <v>63</v>
      </c>
      <c r="F9214" s="5"/>
      <c r="G9214" s="6">
        <v>79</v>
      </c>
      <c r="H9214" s="8">
        <v>7</v>
      </c>
      <c r="I9214" s="1">
        <v>10</v>
      </c>
      <c r="J9214" s="1">
        <v>3</v>
      </c>
      <c r="K9214" s="1">
        <v>0</v>
      </c>
      <c r="L9214" s="1">
        <v>1</v>
      </c>
      <c r="M9214" s="1">
        <v>1</v>
      </c>
      <c r="N9214" s="1">
        <v>0</v>
      </c>
      <c r="O9214" s="1">
        <v>0</v>
      </c>
      <c r="P9214" s="1">
        <v>0</v>
      </c>
      <c r="Q9214" s="1">
        <v>12</v>
      </c>
      <c r="R9214" s="9">
        <v>45</v>
      </c>
    </row>
    <row r="9215" spans="4:18" x14ac:dyDescent="0.2">
      <c r="D9215" s="200"/>
      <c r="E9215" s="11"/>
      <c r="F9215" s="10"/>
      <c r="G9215" s="7">
        <v>100</v>
      </c>
      <c r="H9215" s="18">
        <v>8.8607594936710008</v>
      </c>
      <c r="I9215" s="2">
        <v>12.658227848100999</v>
      </c>
      <c r="J9215" s="2">
        <v>3.7974683544299999</v>
      </c>
      <c r="K9215" s="16">
        <v>0</v>
      </c>
      <c r="L9215" s="2">
        <v>1.2658227848100001</v>
      </c>
      <c r="M9215" s="2">
        <v>1.2658227848100001</v>
      </c>
      <c r="N9215" s="16">
        <v>0</v>
      </c>
      <c r="O9215" s="16">
        <v>0</v>
      </c>
      <c r="P9215" s="16">
        <v>0</v>
      </c>
      <c r="Q9215" s="2">
        <v>15.189873417722</v>
      </c>
      <c r="R9215" s="15">
        <v>56.962025316456</v>
      </c>
    </row>
    <row r="9216" spans="4:18" x14ac:dyDescent="0.2">
      <c r="D9216" s="200"/>
      <c r="E9216" s="4" t="s">
        <v>64</v>
      </c>
      <c r="F9216" s="5"/>
      <c r="G9216" s="6">
        <v>81</v>
      </c>
      <c r="H9216" s="8">
        <v>10</v>
      </c>
      <c r="I9216" s="1">
        <v>8</v>
      </c>
      <c r="J9216" s="1">
        <v>9</v>
      </c>
      <c r="K9216" s="1">
        <v>1</v>
      </c>
      <c r="L9216" s="1">
        <v>1</v>
      </c>
      <c r="M9216" s="1">
        <v>1</v>
      </c>
      <c r="N9216" s="1">
        <v>1</v>
      </c>
      <c r="O9216" s="1">
        <v>2</v>
      </c>
      <c r="P9216" s="1">
        <v>1</v>
      </c>
      <c r="Q9216" s="1">
        <v>6</v>
      </c>
      <c r="R9216" s="9">
        <v>52</v>
      </c>
    </row>
    <row r="9217" spans="2:18" x14ac:dyDescent="0.2">
      <c r="D9217" s="200"/>
      <c r="E9217" s="11"/>
      <c r="F9217" s="10"/>
      <c r="G9217" s="7">
        <v>100</v>
      </c>
      <c r="H9217" s="18">
        <v>12.345679012346</v>
      </c>
      <c r="I9217" s="2">
        <v>9.8765432098769992</v>
      </c>
      <c r="J9217" s="25">
        <v>11.111111111111001</v>
      </c>
      <c r="K9217" s="2">
        <v>1.2345679012349999</v>
      </c>
      <c r="L9217" s="2">
        <v>1.2345679012349999</v>
      </c>
      <c r="M9217" s="2">
        <v>1.2345679012349999</v>
      </c>
      <c r="N9217" s="2">
        <v>1.2345679012349999</v>
      </c>
      <c r="O9217" s="2">
        <v>2.4691358024690002</v>
      </c>
      <c r="P9217" s="2">
        <v>1.2345679012349999</v>
      </c>
      <c r="Q9217" s="30">
        <v>7.4074074074069998</v>
      </c>
      <c r="R9217" s="15">
        <v>64.197530864198001</v>
      </c>
    </row>
    <row r="9218" spans="2:18" x14ac:dyDescent="0.2">
      <c r="D9218" s="200"/>
      <c r="E9218" s="4" t="s">
        <v>65</v>
      </c>
      <c r="F9218" s="5"/>
      <c r="G9218" s="6">
        <v>79</v>
      </c>
      <c r="H9218" s="8">
        <v>11</v>
      </c>
      <c r="I9218" s="1">
        <v>6</v>
      </c>
      <c r="J9218" s="1">
        <v>2</v>
      </c>
      <c r="K9218" s="1">
        <v>1</v>
      </c>
      <c r="L9218" s="1">
        <v>1</v>
      </c>
      <c r="M9218" s="1">
        <v>1</v>
      </c>
      <c r="N9218" s="1">
        <v>0</v>
      </c>
      <c r="O9218" s="1">
        <v>1</v>
      </c>
      <c r="P9218" s="1">
        <v>0</v>
      </c>
      <c r="Q9218" s="1">
        <v>14</v>
      </c>
      <c r="R9218" s="9">
        <v>48</v>
      </c>
    </row>
    <row r="9219" spans="2:18" x14ac:dyDescent="0.2">
      <c r="D9219" s="200"/>
      <c r="E9219" s="11"/>
      <c r="F9219" s="10"/>
      <c r="G9219" s="7">
        <v>100</v>
      </c>
      <c r="H9219" s="18">
        <v>13.924050632910999</v>
      </c>
      <c r="I9219" s="2">
        <v>7.5949367088609998</v>
      </c>
      <c r="J9219" s="2">
        <v>2.5316455696200002</v>
      </c>
      <c r="K9219" s="2">
        <v>1.2658227848100001</v>
      </c>
      <c r="L9219" s="2">
        <v>1.2658227848100001</v>
      </c>
      <c r="M9219" s="2">
        <v>1.2658227848100001</v>
      </c>
      <c r="N9219" s="16">
        <v>0</v>
      </c>
      <c r="O9219" s="2">
        <v>1.2658227848100001</v>
      </c>
      <c r="P9219" s="16">
        <v>0</v>
      </c>
      <c r="Q9219" s="2">
        <v>17.721518987342002</v>
      </c>
      <c r="R9219" s="15">
        <v>60.759493670886002</v>
      </c>
    </row>
    <row r="9220" spans="2:18" x14ac:dyDescent="0.2">
      <c r="D9220" s="200"/>
      <c r="E9220" s="4" t="s">
        <v>66</v>
      </c>
      <c r="F9220" s="5"/>
      <c r="G9220" s="6">
        <v>71</v>
      </c>
      <c r="H9220" s="8">
        <v>10</v>
      </c>
      <c r="I9220" s="1">
        <v>9</v>
      </c>
      <c r="J9220" s="1">
        <v>0</v>
      </c>
      <c r="K9220" s="1">
        <v>0</v>
      </c>
      <c r="L9220" s="1">
        <v>1</v>
      </c>
      <c r="M9220" s="1">
        <v>1</v>
      </c>
      <c r="N9220" s="1">
        <v>0</v>
      </c>
      <c r="O9220" s="1">
        <v>1</v>
      </c>
      <c r="P9220" s="1">
        <v>2</v>
      </c>
      <c r="Q9220" s="1">
        <v>9</v>
      </c>
      <c r="R9220" s="9">
        <v>45</v>
      </c>
    </row>
    <row r="9221" spans="2:18" x14ac:dyDescent="0.2">
      <c r="D9221" s="200"/>
      <c r="E9221" s="11"/>
      <c r="F9221" s="10"/>
      <c r="G9221" s="7">
        <v>100</v>
      </c>
      <c r="H9221" s="18">
        <v>14.084507042254</v>
      </c>
      <c r="I9221" s="2">
        <v>12.676056338027999</v>
      </c>
      <c r="J9221" s="49">
        <v>0</v>
      </c>
      <c r="K9221" s="16">
        <v>0</v>
      </c>
      <c r="L9221" s="2">
        <v>1.4084507042250001</v>
      </c>
      <c r="M9221" s="2">
        <v>1.4084507042250001</v>
      </c>
      <c r="N9221" s="16">
        <v>0</v>
      </c>
      <c r="O9221" s="2">
        <v>1.4084507042250001</v>
      </c>
      <c r="P9221" s="2">
        <v>2.8169014084509998</v>
      </c>
      <c r="Q9221" s="2">
        <v>12.676056338027999</v>
      </c>
      <c r="R9221" s="15">
        <v>63.380281690140997</v>
      </c>
    </row>
    <row r="9222" spans="2:18" x14ac:dyDescent="0.2">
      <c r="D9222" s="200"/>
      <c r="E9222" s="4" t="s">
        <v>67</v>
      </c>
      <c r="F9222" s="5"/>
      <c r="G9222" s="6">
        <v>108</v>
      </c>
      <c r="H9222" s="8">
        <v>12</v>
      </c>
      <c r="I9222" s="1">
        <v>12</v>
      </c>
      <c r="J9222" s="1">
        <v>9</v>
      </c>
      <c r="K9222" s="1">
        <v>0</v>
      </c>
      <c r="L9222" s="1">
        <v>1</v>
      </c>
      <c r="M9222" s="1">
        <v>3</v>
      </c>
      <c r="N9222" s="1">
        <v>1</v>
      </c>
      <c r="O9222" s="1">
        <v>0</v>
      </c>
      <c r="P9222" s="1">
        <v>4</v>
      </c>
      <c r="Q9222" s="1">
        <v>14</v>
      </c>
      <c r="R9222" s="9">
        <v>63</v>
      </c>
    </row>
    <row r="9223" spans="2:18" x14ac:dyDescent="0.2">
      <c r="D9223" s="200"/>
      <c r="E9223" s="11"/>
      <c r="F9223" s="10"/>
      <c r="G9223" s="7">
        <v>100</v>
      </c>
      <c r="H9223" s="18">
        <v>11.111111111111001</v>
      </c>
      <c r="I9223" s="2">
        <v>11.111111111111001</v>
      </c>
      <c r="J9223" s="2">
        <v>8.333333333333</v>
      </c>
      <c r="K9223" s="16">
        <v>0</v>
      </c>
      <c r="L9223" s="2">
        <v>0.92592592592599998</v>
      </c>
      <c r="M9223" s="2">
        <v>2.7777777777780002</v>
      </c>
      <c r="N9223" s="2">
        <v>0.92592592592599998</v>
      </c>
      <c r="O9223" s="16">
        <v>0</v>
      </c>
      <c r="P9223" s="2">
        <v>3.7037037037039999</v>
      </c>
      <c r="Q9223" s="2">
        <v>12.962962962962999</v>
      </c>
      <c r="R9223" s="15">
        <v>58.333333333333002</v>
      </c>
    </row>
    <row r="9224" spans="2:18" x14ac:dyDescent="0.2">
      <c r="D9224" s="200"/>
      <c r="E9224" s="4" t="s">
        <v>68</v>
      </c>
      <c r="F9224" s="5"/>
      <c r="G9224" s="6">
        <v>39</v>
      </c>
      <c r="H9224" s="8">
        <v>5</v>
      </c>
      <c r="I9224" s="1">
        <v>4</v>
      </c>
      <c r="J9224" s="1">
        <v>1</v>
      </c>
      <c r="K9224" s="1">
        <v>0</v>
      </c>
      <c r="L9224" s="1">
        <v>0</v>
      </c>
      <c r="M9224" s="1">
        <v>0</v>
      </c>
      <c r="N9224" s="1">
        <v>0</v>
      </c>
      <c r="O9224" s="1">
        <v>0</v>
      </c>
      <c r="P9224" s="1">
        <v>2</v>
      </c>
      <c r="Q9224" s="1">
        <v>6</v>
      </c>
      <c r="R9224" s="9">
        <v>23</v>
      </c>
    </row>
    <row r="9225" spans="2:18" x14ac:dyDescent="0.2">
      <c r="D9225" s="200"/>
      <c r="E9225" s="11"/>
      <c r="F9225" s="10"/>
      <c r="G9225" s="7">
        <v>100</v>
      </c>
      <c r="H9225" s="18">
        <v>12.820512820513001</v>
      </c>
      <c r="I9225" s="2">
        <v>10.25641025641</v>
      </c>
      <c r="J9225" s="2">
        <v>2.564102564103</v>
      </c>
      <c r="K9225" s="16">
        <v>0</v>
      </c>
      <c r="L9225" s="16">
        <v>0</v>
      </c>
      <c r="M9225" s="16">
        <v>0</v>
      </c>
      <c r="N9225" s="16">
        <v>0</v>
      </c>
      <c r="O9225" s="16">
        <v>0</v>
      </c>
      <c r="P9225" s="2">
        <v>5.1282051282049999</v>
      </c>
      <c r="Q9225" s="2">
        <v>15.384615384615</v>
      </c>
      <c r="R9225" s="15">
        <v>58.974358974358999</v>
      </c>
    </row>
    <row r="9226" spans="2:18" x14ac:dyDescent="0.2">
      <c r="D9226" s="200"/>
      <c r="E9226" s="4" t="s">
        <v>69</v>
      </c>
      <c r="F9226" s="5"/>
      <c r="G9226" s="6">
        <v>29</v>
      </c>
      <c r="H9226" s="8">
        <v>5</v>
      </c>
      <c r="I9226" s="1">
        <v>4</v>
      </c>
      <c r="J9226" s="1">
        <v>1</v>
      </c>
      <c r="K9226" s="1">
        <v>1</v>
      </c>
      <c r="L9226" s="1">
        <v>0</v>
      </c>
      <c r="M9226" s="1">
        <v>0</v>
      </c>
      <c r="N9226" s="1">
        <v>0</v>
      </c>
      <c r="O9226" s="1">
        <v>1</v>
      </c>
      <c r="P9226" s="1">
        <v>1</v>
      </c>
      <c r="Q9226" s="1">
        <v>6</v>
      </c>
      <c r="R9226" s="9">
        <v>14</v>
      </c>
    </row>
    <row r="9227" spans="2:18" x14ac:dyDescent="0.2">
      <c r="D9227" s="200"/>
      <c r="E9227" s="11"/>
      <c r="F9227" s="10"/>
      <c r="G9227" s="7">
        <v>100</v>
      </c>
      <c r="H9227" s="70">
        <v>17.241379310345</v>
      </c>
      <c r="I9227" s="2">
        <v>13.793103448276</v>
      </c>
      <c r="J9227" s="2">
        <v>3.4482758620689999</v>
      </c>
      <c r="K9227" s="2">
        <v>3.4482758620689999</v>
      </c>
      <c r="L9227" s="16">
        <v>0</v>
      </c>
      <c r="M9227" s="16">
        <v>0</v>
      </c>
      <c r="N9227" s="16">
        <v>0</v>
      </c>
      <c r="O9227" s="2">
        <v>3.4482758620689999</v>
      </c>
      <c r="P9227" s="2">
        <v>3.4482758620689999</v>
      </c>
      <c r="Q9227" s="25">
        <v>20.689655172414</v>
      </c>
      <c r="R9227" s="132">
        <v>48.275862068965999</v>
      </c>
    </row>
    <row r="9228" spans="2:18" x14ac:dyDescent="0.2">
      <c r="D9228" s="199" t="s">
        <v>70</v>
      </c>
      <c r="E9228" s="22" t="s">
        <v>18</v>
      </c>
      <c r="F9228" s="21"/>
      <c r="G9228" s="19">
        <v>0</v>
      </c>
      <c r="H9228" s="27">
        <v>0</v>
      </c>
      <c r="I9228" s="3">
        <v>0</v>
      </c>
      <c r="J9228" s="3">
        <v>0</v>
      </c>
      <c r="K9228" s="3">
        <v>0</v>
      </c>
      <c r="L9228" s="3">
        <v>0</v>
      </c>
      <c r="M9228" s="3">
        <v>0</v>
      </c>
      <c r="N9228" s="3">
        <v>0</v>
      </c>
      <c r="O9228" s="3">
        <v>0</v>
      </c>
      <c r="P9228" s="3">
        <v>0</v>
      </c>
      <c r="Q9228" s="3">
        <v>0</v>
      </c>
      <c r="R9228" s="26">
        <v>0</v>
      </c>
    </row>
    <row r="9229" spans="2:18" x14ac:dyDescent="0.2">
      <c r="D9229" s="201"/>
      <c r="E9229" s="45"/>
      <c r="F9229" s="51"/>
      <c r="G9229" s="119">
        <v>0</v>
      </c>
      <c r="H9229" s="136">
        <v>0</v>
      </c>
      <c r="I9229" s="83">
        <v>0</v>
      </c>
      <c r="J9229" s="103">
        <v>0</v>
      </c>
      <c r="K9229" s="62">
        <v>0</v>
      </c>
      <c r="L9229" s="62">
        <v>0</v>
      </c>
      <c r="M9229" s="62">
        <v>0</v>
      </c>
      <c r="N9229" s="62">
        <v>0</v>
      </c>
      <c r="O9229" s="62">
        <v>0</v>
      </c>
      <c r="P9229" s="62">
        <v>0</v>
      </c>
      <c r="Q9229" s="83">
        <v>0</v>
      </c>
      <c r="R9229" s="164">
        <v>0</v>
      </c>
    </row>
    <row r="9231" spans="2:18" x14ac:dyDescent="0.2">
      <c r="B9231" s="40" t="str">
        <f xml:space="preserve"> HYPERLINK("#'目次'!B229", "[223]")</f>
        <v>[223]</v>
      </c>
      <c r="C9231" s="23" t="s">
        <v>358</v>
      </c>
    </row>
    <row r="9232" spans="2:18" x14ac:dyDescent="0.2">
      <c r="C9232" s="186" t="s">
        <v>326</v>
      </c>
    </row>
    <row r="9234" spans="3:18" x14ac:dyDescent="0.2">
      <c r="C9234" s="23" t="s">
        <v>73</v>
      </c>
    </row>
    <row r="9235" spans="3:18" ht="48" x14ac:dyDescent="0.2">
      <c r="D9235" s="195"/>
      <c r="E9235" s="196"/>
      <c r="F9235" s="196"/>
      <c r="G9235" s="37" t="s">
        <v>15</v>
      </c>
      <c r="H9235" s="33" t="s">
        <v>347</v>
      </c>
      <c r="I9235" s="13" t="s">
        <v>348</v>
      </c>
      <c r="J9235" s="13" t="s">
        <v>349</v>
      </c>
      <c r="K9235" s="13" t="s">
        <v>350</v>
      </c>
      <c r="L9235" s="13" t="s">
        <v>351</v>
      </c>
      <c r="M9235" s="13" t="s">
        <v>352</v>
      </c>
      <c r="N9235" s="13" t="s">
        <v>353</v>
      </c>
      <c r="O9235" s="13" t="s">
        <v>354</v>
      </c>
      <c r="P9235" s="13" t="s">
        <v>355</v>
      </c>
      <c r="Q9235" s="13" t="s">
        <v>99</v>
      </c>
      <c r="R9235" s="38" t="s">
        <v>18</v>
      </c>
    </row>
    <row r="9236" spans="3:18" x14ac:dyDescent="0.2">
      <c r="D9236" s="197"/>
      <c r="E9236" s="198"/>
      <c r="F9236" s="198"/>
      <c r="G9236" s="35"/>
      <c r="H9236" s="39"/>
      <c r="I9236" s="14"/>
      <c r="J9236" s="14"/>
      <c r="K9236" s="14"/>
      <c r="L9236" s="14"/>
      <c r="M9236" s="14"/>
      <c r="N9236" s="14"/>
      <c r="O9236" s="14"/>
      <c r="P9236" s="14"/>
      <c r="Q9236" s="14"/>
      <c r="R9236" s="34"/>
    </row>
    <row r="9237" spans="3:18" x14ac:dyDescent="0.2">
      <c r="D9237" s="78"/>
      <c r="E9237" s="79" t="s">
        <v>15</v>
      </c>
      <c r="F9237" s="66"/>
      <c r="G9237" s="36">
        <v>734</v>
      </c>
      <c r="H9237" s="17">
        <v>86</v>
      </c>
      <c r="I9237" s="17">
        <v>83</v>
      </c>
      <c r="J9237" s="17">
        <v>39</v>
      </c>
      <c r="K9237" s="17">
        <v>5</v>
      </c>
      <c r="L9237" s="17">
        <v>7</v>
      </c>
      <c r="M9237" s="17">
        <v>10</v>
      </c>
      <c r="N9237" s="17">
        <v>2</v>
      </c>
      <c r="O9237" s="17">
        <v>6</v>
      </c>
      <c r="P9237" s="17">
        <v>19</v>
      </c>
      <c r="Q9237" s="17">
        <v>97</v>
      </c>
      <c r="R9237" s="47">
        <v>438</v>
      </c>
    </row>
    <row r="9238" spans="3:18" x14ac:dyDescent="0.2">
      <c r="D9238" s="45"/>
      <c r="E9238" s="51"/>
      <c r="F9238" s="67"/>
      <c r="G9238" s="7">
        <v>100</v>
      </c>
      <c r="H9238" s="2">
        <v>11.716621253406</v>
      </c>
      <c r="I9238" s="2">
        <v>11.307901907357</v>
      </c>
      <c r="J9238" s="2">
        <v>5.3133514986380002</v>
      </c>
      <c r="K9238" s="2">
        <v>0.68119891008199995</v>
      </c>
      <c r="L9238" s="2">
        <v>0.95367847411399997</v>
      </c>
      <c r="M9238" s="2">
        <v>1.362397820163</v>
      </c>
      <c r="N9238" s="2">
        <v>0.272479564033</v>
      </c>
      <c r="O9238" s="2">
        <v>0.81743869209800002</v>
      </c>
      <c r="P9238" s="2">
        <v>2.588555858311</v>
      </c>
      <c r="Q9238" s="2">
        <v>13.215258855586001</v>
      </c>
      <c r="R9238" s="15">
        <v>59.673024523160997</v>
      </c>
    </row>
    <row r="9239" spans="3:18" x14ac:dyDescent="0.2">
      <c r="D9239" s="199" t="s">
        <v>74</v>
      </c>
      <c r="E9239" s="22" t="s">
        <v>75</v>
      </c>
      <c r="F9239" s="21"/>
      <c r="G9239" s="19">
        <v>348</v>
      </c>
      <c r="H9239" s="27">
        <v>46</v>
      </c>
      <c r="I9239" s="3">
        <v>43</v>
      </c>
      <c r="J9239" s="3">
        <v>22</v>
      </c>
      <c r="K9239" s="3">
        <v>2</v>
      </c>
      <c r="L9239" s="3">
        <v>5</v>
      </c>
      <c r="M9239" s="3">
        <v>3</v>
      </c>
      <c r="N9239" s="3">
        <v>1</v>
      </c>
      <c r="O9239" s="3">
        <v>3</v>
      </c>
      <c r="P9239" s="3">
        <v>7</v>
      </c>
      <c r="Q9239" s="3">
        <v>37</v>
      </c>
      <c r="R9239" s="26">
        <v>206</v>
      </c>
    </row>
    <row r="9240" spans="3:18" x14ac:dyDescent="0.2">
      <c r="D9240" s="200"/>
      <c r="E9240" s="11"/>
      <c r="F9240" s="10"/>
      <c r="G9240" s="7">
        <v>100</v>
      </c>
      <c r="H9240" s="18">
        <v>13.218390804598</v>
      </c>
      <c r="I9240" s="2">
        <v>12.35632183908</v>
      </c>
      <c r="J9240" s="2">
        <v>6.3218390804600002</v>
      </c>
      <c r="K9240" s="2">
        <v>0.57471264367800001</v>
      </c>
      <c r="L9240" s="2">
        <v>1.4367816091950001</v>
      </c>
      <c r="M9240" s="2">
        <v>0.86206896551699996</v>
      </c>
      <c r="N9240" s="2">
        <v>0.28735632183900001</v>
      </c>
      <c r="O9240" s="2">
        <v>0.86206896551699996</v>
      </c>
      <c r="P9240" s="2">
        <v>2.0114942528739999</v>
      </c>
      <c r="Q9240" s="2">
        <v>10.632183908046001</v>
      </c>
      <c r="R9240" s="15">
        <v>59.195402298851</v>
      </c>
    </row>
    <row r="9241" spans="3:18" x14ac:dyDescent="0.2">
      <c r="D9241" s="200"/>
      <c r="E9241" s="4" t="s">
        <v>34</v>
      </c>
      <c r="F9241" s="5"/>
      <c r="G9241" s="6">
        <v>9</v>
      </c>
      <c r="H9241" s="8">
        <v>1</v>
      </c>
      <c r="I9241" s="1">
        <v>2</v>
      </c>
      <c r="J9241" s="1">
        <v>0</v>
      </c>
      <c r="K9241" s="1">
        <v>0</v>
      </c>
      <c r="L9241" s="1">
        <v>0</v>
      </c>
      <c r="M9241" s="1">
        <v>0</v>
      </c>
      <c r="N9241" s="1">
        <v>0</v>
      </c>
      <c r="O9241" s="1">
        <v>0</v>
      </c>
      <c r="P9241" s="1">
        <v>1</v>
      </c>
      <c r="Q9241" s="1">
        <v>2</v>
      </c>
      <c r="R9241" s="9">
        <v>3</v>
      </c>
    </row>
    <row r="9242" spans="3:18" x14ac:dyDescent="0.2">
      <c r="D9242" s="200"/>
      <c r="E9242" s="11"/>
      <c r="F9242" s="10"/>
      <c r="G9242" s="7">
        <v>100</v>
      </c>
      <c r="H9242" s="18">
        <v>11.111111111111001</v>
      </c>
      <c r="I9242" s="41">
        <v>22.222222222222001</v>
      </c>
      <c r="J9242" s="49">
        <v>0</v>
      </c>
      <c r="K9242" s="16">
        <v>0</v>
      </c>
      <c r="L9242" s="16">
        <v>0</v>
      </c>
      <c r="M9242" s="16">
        <v>0</v>
      </c>
      <c r="N9242" s="16">
        <v>0</v>
      </c>
      <c r="O9242" s="16">
        <v>0</v>
      </c>
      <c r="P9242" s="25">
        <v>11.111111111111001</v>
      </c>
      <c r="Q9242" s="25">
        <v>22.222222222222001</v>
      </c>
      <c r="R9242" s="132">
        <v>33.333333333333002</v>
      </c>
    </row>
    <row r="9243" spans="3:18" x14ac:dyDescent="0.2">
      <c r="D9243" s="200"/>
      <c r="E9243" s="4" t="s">
        <v>35</v>
      </c>
      <c r="F9243" s="5"/>
      <c r="G9243" s="6">
        <v>42</v>
      </c>
      <c r="H9243" s="8">
        <v>10</v>
      </c>
      <c r="I9243" s="1">
        <v>4</v>
      </c>
      <c r="J9243" s="1">
        <v>1</v>
      </c>
      <c r="K9243" s="1">
        <v>0</v>
      </c>
      <c r="L9243" s="1">
        <v>1</v>
      </c>
      <c r="M9243" s="1">
        <v>0</v>
      </c>
      <c r="N9243" s="1">
        <v>1</v>
      </c>
      <c r="O9243" s="1">
        <v>1</v>
      </c>
      <c r="P9243" s="1">
        <v>2</v>
      </c>
      <c r="Q9243" s="1">
        <v>5</v>
      </c>
      <c r="R9243" s="9">
        <v>21</v>
      </c>
    </row>
    <row r="9244" spans="3:18" x14ac:dyDescent="0.2">
      <c r="D9244" s="200"/>
      <c r="E9244" s="11"/>
      <c r="F9244" s="10"/>
      <c r="G9244" s="7">
        <v>100</v>
      </c>
      <c r="H9244" s="75">
        <v>23.809523809523998</v>
      </c>
      <c r="I9244" s="2">
        <v>9.5238095238099998</v>
      </c>
      <c r="J9244" s="2">
        <v>2.3809523809519999</v>
      </c>
      <c r="K9244" s="16">
        <v>0</v>
      </c>
      <c r="L9244" s="2">
        <v>2.3809523809519999</v>
      </c>
      <c r="M9244" s="16">
        <v>0</v>
      </c>
      <c r="N9244" s="2">
        <v>2.3809523809519999</v>
      </c>
      <c r="O9244" s="2">
        <v>2.3809523809519999</v>
      </c>
      <c r="P9244" s="2">
        <v>4.7619047619049999</v>
      </c>
      <c r="Q9244" s="2">
        <v>11.904761904761999</v>
      </c>
      <c r="R9244" s="95">
        <v>50</v>
      </c>
    </row>
    <row r="9245" spans="3:18" x14ac:dyDescent="0.2">
      <c r="D9245" s="200"/>
      <c r="E9245" s="4" t="s">
        <v>36</v>
      </c>
      <c r="F9245" s="5"/>
      <c r="G9245" s="6">
        <v>70</v>
      </c>
      <c r="H9245" s="8">
        <v>13</v>
      </c>
      <c r="I9245" s="1">
        <v>12</v>
      </c>
      <c r="J9245" s="1">
        <v>8</v>
      </c>
      <c r="K9245" s="1">
        <v>0</v>
      </c>
      <c r="L9245" s="1">
        <v>0</v>
      </c>
      <c r="M9245" s="1">
        <v>0</v>
      </c>
      <c r="N9245" s="1">
        <v>0</v>
      </c>
      <c r="O9245" s="1">
        <v>0</v>
      </c>
      <c r="P9245" s="1">
        <v>1</v>
      </c>
      <c r="Q9245" s="1">
        <v>6</v>
      </c>
      <c r="R9245" s="9">
        <v>35</v>
      </c>
    </row>
    <row r="9246" spans="3:18" x14ac:dyDescent="0.2">
      <c r="D9246" s="200"/>
      <c r="E9246" s="11"/>
      <c r="F9246" s="10"/>
      <c r="G9246" s="7">
        <v>100</v>
      </c>
      <c r="H9246" s="70">
        <v>18.571428571428999</v>
      </c>
      <c r="I9246" s="25">
        <v>17.142857142857</v>
      </c>
      <c r="J9246" s="25">
        <v>11.428571428571001</v>
      </c>
      <c r="K9246" s="16">
        <v>0</v>
      </c>
      <c r="L9246" s="16">
        <v>0</v>
      </c>
      <c r="M9246" s="16">
        <v>0</v>
      </c>
      <c r="N9246" s="16">
        <v>0</v>
      </c>
      <c r="O9246" s="16">
        <v>0</v>
      </c>
      <c r="P9246" s="2">
        <v>1.4285714285710001</v>
      </c>
      <c r="Q9246" s="2">
        <v>8.5714285714289993</v>
      </c>
      <c r="R9246" s="95">
        <v>50</v>
      </c>
    </row>
    <row r="9247" spans="3:18" x14ac:dyDescent="0.2">
      <c r="D9247" s="200"/>
      <c r="E9247" s="4" t="s">
        <v>37</v>
      </c>
      <c r="F9247" s="5"/>
      <c r="G9247" s="6">
        <v>76</v>
      </c>
      <c r="H9247" s="8">
        <v>7</v>
      </c>
      <c r="I9247" s="1">
        <v>11</v>
      </c>
      <c r="J9247" s="1">
        <v>9</v>
      </c>
      <c r="K9247" s="1">
        <v>1</v>
      </c>
      <c r="L9247" s="1">
        <v>0</v>
      </c>
      <c r="M9247" s="1">
        <v>1</v>
      </c>
      <c r="N9247" s="1">
        <v>0</v>
      </c>
      <c r="O9247" s="1">
        <v>0</v>
      </c>
      <c r="P9247" s="1">
        <v>0</v>
      </c>
      <c r="Q9247" s="1">
        <v>11</v>
      </c>
      <c r="R9247" s="9">
        <v>41</v>
      </c>
    </row>
    <row r="9248" spans="3:18" x14ac:dyDescent="0.2">
      <c r="D9248" s="200"/>
      <c r="E9248" s="11"/>
      <c r="F9248" s="10"/>
      <c r="G9248" s="7">
        <v>100</v>
      </c>
      <c r="H9248" s="18">
        <v>9.2105263157890001</v>
      </c>
      <c r="I9248" s="2">
        <v>14.473684210526001</v>
      </c>
      <c r="J9248" s="25">
        <v>11.842105263158</v>
      </c>
      <c r="K9248" s="2">
        <v>1.3157894736839999</v>
      </c>
      <c r="L9248" s="16">
        <v>0</v>
      </c>
      <c r="M9248" s="2">
        <v>1.3157894736839999</v>
      </c>
      <c r="N9248" s="16">
        <v>0</v>
      </c>
      <c r="O9248" s="16">
        <v>0</v>
      </c>
      <c r="P9248" s="16">
        <v>0</v>
      </c>
      <c r="Q9248" s="2">
        <v>14.473684210526001</v>
      </c>
      <c r="R9248" s="95">
        <v>53.947368421053</v>
      </c>
    </row>
    <row r="9249" spans="4:18" x14ac:dyDescent="0.2">
      <c r="D9249" s="200"/>
      <c r="E9249" s="4" t="s">
        <v>38</v>
      </c>
      <c r="F9249" s="5"/>
      <c r="G9249" s="6">
        <v>63</v>
      </c>
      <c r="H9249" s="8">
        <v>7</v>
      </c>
      <c r="I9249" s="1">
        <v>9</v>
      </c>
      <c r="J9249" s="1">
        <v>0</v>
      </c>
      <c r="K9249" s="1">
        <v>0</v>
      </c>
      <c r="L9249" s="1">
        <v>1</v>
      </c>
      <c r="M9249" s="1">
        <v>1</v>
      </c>
      <c r="N9249" s="1">
        <v>0</v>
      </c>
      <c r="O9249" s="1">
        <v>1</v>
      </c>
      <c r="P9249" s="1">
        <v>1</v>
      </c>
      <c r="Q9249" s="1">
        <v>3</v>
      </c>
      <c r="R9249" s="9">
        <v>45</v>
      </c>
    </row>
    <row r="9250" spans="4:18" x14ac:dyDescent="0.2">
      <c r="D9250" s="200"/>
      <c r="E9250" s="11"/>
      <c r="F9250" s="10"/>
      <c r="G9250" s="7">
        <v>100</v>
      </c>
      <c r="H9250" s="18">
        <v>11.111111111111001</v>
      </c>
      <c r="I9250" s="2">
        <v>14.285714285714</v>
      </c>
      <c r="J9250" s="49">
        <v>0</v>
      </c>
      <c r="K9250" s="16">
        <v>0</v>
      </c>
      <c r="L9250" s="2">
        <v>1.587301587302</v>
      </c>
      <c r="M9250" s="2">
        <v>1.587301587302</v>
      </c>
      <c r="N9250" s="16">
        <v>0</v>
      </c>
      <c r="O9250" s="2">
        <v>1.587301587302</v>
      </c>
      <c r="P9250" s="2">
        <v>1.587301587302</v>
      </c>
      <c r="Q9250" s="30">
        <v>4.7619047619049999</v>
      </c>
      <c r="R9250" s="102">
        <v>71.428571428571004</v>
      </c>
    </row>
    <row r="9251" spans="4:18" x14ac:dyDescent="0.2">
      <c r="D9251" s="200"/>
      <c r="E9251" s="4" t="s">
        <v>39</v>
      </c>
      <c r="F9251" s="5"/>
      <c r="G9251" s="6">
        <v>63</v>
      </c>
      <c r="H9251" s="8">
        <v>6</v>
      </c>
      <c r="I9251" s="1">
        <v>2</v>
      </c>
      <c r="J9251" s="1">
        <v>4</v>
      </c>
      <c r="K9251" s="1">
        <v>0</v>
      </c>
      <c r="L9251" s="1">
        <v>3</v>
      </c>
      <c r="M9251" s="1">
        <v>1</v>
      </c>
      <c r="N9251" s="1">
        <v>0</v>
      </c>
      <c r="O9251" s="1">
        <v>1</v>
      </c>
      <c r="P9251" s="1">
        <v>1</v>
      </c>
      <c r="Q9251" s="1">
        <v>7</v>
      </c>
      <c r="R9251" s="9">
        <v>44</v>
      </c>
    </row>
    <row r="9252" spans="4:18" x14ac:dyDescent="0.2">
      <c r="D9252" s="200"/>
      <c r="E9252" s="11"/>
      <c r="F9252" s="10"/>
      <c r="G9252" s="7">
        <v>100</v>
      </c>
      <c r="H9252" s="18">
        <v>9.5238095238099998</v>
      </c>
      <c r="I9252" s="30">
        <v>3.1746031746029999</v>
      </c>
      <c r="J9252" s="2">
        <v>6.3492063492059998</v>
      </c>
      <c r="K9252" s="16">
        <v>0</v>
      </c>
      <c r="L9252" s="2">
        <v>4.7619047619049999</v>
      </c>
      <c r="M9252" s="2">
        <v>1.587301587302</v>
      </c>
      <c r="N9252" s="16">
        <v>0</v>
      </c>
      <c r="O9252" s="2">
        <v>1.587301587302</v>
      </c>
      <c r="P9252" s="2">
        <v>1.587301587302</v>
      </c>
      <c r="Q9252" s="2">
        <v>11.111111111111001</v>
      </c>
      <c r="R9252" s="102">
        <v>69.841269841270005</v>
      </c>
    </row>
    <row r="9253" spans="4:18" x14ac:dyDescent="0.2">
      <c r="D9253" s="200"/>
      <c r="E9253" s="4" t="s">
        <v>40</v>
      </c>
      <c r="F9253" s="5"/>
      <c r="G9253" s="6">
        <v>25</v>
      </c>
      <c r="H9253" s="8">
        <v>2</v>
      </c>
      <c r="I9253" s="1">
        <v>3</v>
      </c>
      <c r="J9253" s="1">
        <v>0</v>
      </c>
      <c r="K9253" s="1">
        <v>1</v>
      </c>
      <c r="L9253" s="1">
        <v>0</v>
      </c>
      <c r="M9253" s="1">
        <v>0</v>
      </c>
      <c r="N9253" s="1">
        <v>0</v>
      </c>
      <c r="O9253" s="1">
        <v>0</v>
      </c>
      <c r="P9253" s="1">
        <v>1</v>
      </c>
      <c r="Q9253" s="1">
        <v>3</v>
      </c>
      <c r="R9253" s="9">
        <v>17</v>
      </c>
    </row>
    <row r="9254" spans="4:18" x14ac:dyDescent="0.2">
      <c r="D9254" s="200"/>
      <c r="E9254" s="11"/>
      <c r="F9254" s="10"/>
      <c r="G9254" s="7">
        <v>100</v>
      </c>
      <c r="H9254" s="18">
        <v>8</v>
      </c>
      <c r="I9254" s="2">
        <v>12</v>
      </c>
      <c r="J9254" s="49">
        <v>0</v>
      </c>
      <c r="K9254" s="2">
        <v>4</v>
      </c>
      <c r="L9254" s="16">
        <v>0</v>
      </c>
      <c r="M9254" s="16">
        <v>0</v>
      </c>
      <c r="N9254" s="16">
        <v>0</v>
      </c>
      <c r="O9254" s="16">
        <v>0</v>
      </c>
      <c r="P9254" s="2">
        <v>4</v>
      </c>
      <c r="Q9254" s="2">
        <v>12</v>
      </c>
      <c r="R9254" s="85">
        <v>68</v>
      </c>
    </row>
    <row r="9255" spans="4:18" x14ac:dyDescent="0.2">
      <c r="D9255" s="199" t="s">
        <v>76</v>
      </c>
      <c r="E9255" s="22" t="s">
        <v>77</v>
      </c>
      <c r="F9255" s="21"/>
      <c r="G9255" s="19">
        <v>386</v>
      </c>
      <c r="H9255" s="27">
        <v>40</v>
      </c>
      <c r="I9255" s="3">
        <v>40</v>
      </c>
      <c r="J9255" s="3">
        <v>17</v>
      </c>
      <c r="K9255" s="3">
        <v>3</v>
      </c>
      <c r="L9255" s="3">
        <v>2</v>
      </c>
      <c r="M9255" s="3">
        <v>7</v>
      </c>
      <c r="N9255" s="3">
        <v>1</v>
      </c>
      <c r="O9255" s="3">
        <v>3</v>
      </c>
      <c r="P9255" s="3">
        <v>12</v>
      </c>
      <c r="Q9255" s="3">
        <v>60</v>
      </c>
      <c r="R9255" s="26">
        <v>232</v>
      </c>
    </row>
    <row r="9256" spans="4:18" x14ac:dyDescent="0.2">
      <c r="D9256" s="200"/>
      <c r="E9256" s="11"/>
      <c r="F9256" s="10"/>
      <c r="G9256" s="7">
        <v>100</v>
      </c>
      <c r="H9256" s="18">
        <v>10.362694300517999</v>
      </c>
      <c r="I9256" s="2">
        <v>10.362694300517999</v>
      </c>
      <c r="J9256" s="2">
        <v>4.40414507772</v>
      </c>
      <c r="K9256" s="2">
        <v>0.77720207253899998</v>
      </c>
      <c r="L9256" s="2">
        <v>0.51813471502599995</v>
      </c>
      <c r="M9256" s="2">
        <v>1.813471502591</v>
      </c>
      <c r="N9256" s="2">
        <v>0.25906735751299997</v>
      </c>
      <c r="O9256" s="2">
        <v>0.77720207253899998</v>
      </c>
      <c r="P9256" s="2">
        <v>3.1088082901549998</v>
      </c>
      <c r="Q9256" s="2">
        <v>15.544041450777</v>
      </c>
      <c r="R9256" s="15">
        <v>60.103626943004997</v>
      </c>
    </row>
    <row r="9257" spans="4:18" x14ac:dyDescent="0.2">
      <c r="D9257" s="200"/>
      <c r="E9257" s="4" t="s">
        <v>34</v>
      </c>
      <c r="F9257" s="5"/>
      <c r="G9257" s="6">
        <v>10</v>
      </c>
      <c r="H9257" s="8">
        <v>3</v>
      </c>
      <c r="I9257" s="1">
        <v>2</v>
      </c>
      <c r="J9257" s="1">
        <v>1</v>
      </c>
      <c r="K9257" s="1">
        <v>1</v>
      </c>
      <c r="L9257" s="1">
        <v>1</v>
      </c>
      <c r="M9257" s="1">
        <v>1</v>
      </c>
      <c r="N9257" s="1">
        <v>1</v>
      </c>
      <c r="O9257" s="1">
        <v>1</v>
      </c>
      <c r="P9257" s="1">
        <v>1</v>
      </c>
      <c r="Q9257" s="1">
        <v>0</v>
      </c>
      <c r="R9257" s="9">
        <v>6</v>
      </c>
    </row>
    <row r="9258" spans="4:18" x14ac:dyDescent="0.2">
      <c r="D9258" s="200"/>
      <c r="E9258" s="11"/>
      <c r="F9258" s="10"/>
      <c r="G9258" s="7">
        <v>100</v>
      </c>
      <c r="H9258" s="75">
        <v>30</v>
      </c>
      <c r="I9258" s="25">
        <v>20</v>
      </c>
      <c r="J9258" s="2">
        <v>10</v>
      </c>
      <c r="K9258" s="25">
        <v>10</v>
      </c>
      <c r="L9258" s="25">
        <v>10</v>
      </c>
      <c r="M9258" s="25">
        <v>10</v>
      </c>
      <c r="N9258" s="25">
        <v>10</v>
      </c>
      <c r="O9258" s="25">
        <v>10</v>
      </c>
      <c r="P9258" s="25">
        <v>10</v>
      </c>
      <c r="Q9258" s="82">
        <v>0</v>
      </c>
      <c r="R9258" s="15">
        <v>60</v>
      </c>
    </row>
    <row r="9259" spans="4:18" x14ac:dyDescent="0.2">
      <c r="D9259" s="200"/>
      <c r="E9259" s="4" t="s">
        <v>35</v>
      </c>
      <c r="F9259" s="5"/>
      <c r="G9259" s="6">
        <v>55</v>
      </c>
      <c r="H9259" s="8">
        <v>9</v>
      </c>
      <c r="I9259" s="1">
        <v>8</v>
      </c>
      <c r="J9259" s="1">
        <v>6</v>
      </c>
      <c r="K9259" s="1">
        <v>0</v>
      </c>
      <c r="L9259" s="1">
        <v>0</v>
      </c>
      <c r="M9259" s="1">
        <v>0</v>
      </c>
      <c r="N9259" s="1">
        <v>0</v>
      </c>
      <c r="O9259" s="1">
        <v>0</v>
      </c>
      <c r="P9259" s="1">
        <v>3</v>
      </c>
      <c r="Q9259" s="1">
        <v>11</v>
      </c>
      <c r="R9259" s="9">
        <v>24</v>
      </c>
    </row>
    <row r="9260" spans="4:18" x14ac:dyDescent="0.2">
      <c r="D9260" s="200"/>
      <c r="E9260" s="11"/>
      <c r="F9260" s="10"/>
      <c r="G9260" s="7">
        <v>100</v>
      </c>
      <c r="H9260" s="18">
        <v>16.363636363636001</v>
      </c>
      <c r="I9260" s="2">
        <v>14.545454545455</v>
      </c>
      <c r="J9260" s="25">
        <v>10.909090909091001</v>
      </c>
      <c r="K9260" s="16">
        <v>0</v>
      </c>
      <c r="L9260" s="16">
        <v>0</v>
      </c>
      <c r="M9260" s="16">
        <v>0</v>
      </c>
      <c r="N9260" s="16">
        <v>0</v>
      </c>
      <c r="O9260" s="16">
        <v>0</v>
      </c>
      <c r="P9260" s="2">
        <v>5.4545454545450003</v>
      </c>
      <c r="Q9260" s="25">
        <v>20</v>
      </c>
      <c r="R9260" s="132">
        <v>43.636363636364003</v>
      </c>
    </row>
    <row r="9261" spans="4:18" x14ac:dyDescent="0.2">
      <c r="D9261" s="200"/>
      <c r="E9261" s="4" t="s">
        <v>36</v>
      </c>
      <c r="F9261" s="5"/>
      <c r="G9261" s="6">
        <v>72</v>
      </c>
      <c r="H9261" s="8">
        <v>8</v>
      </c>
      <c r="I9261" s="1">
        <v>7</v>
      </c>
      <c r="J9261" s="1">
        <v>3</v>
      </c>
      <c r="K9261" s="1">
        <v>0</v>
      </c>
      <c r="L9261" s="1">
        <v>0</v>
      </c>
      <c r="M9261" s="1">
        <v>1</v>
      </c>
      <c r="N9261" s="1">
        <v>0</v>
      </c>
      <c r="O9261" s="1">
        <v>1</v>
      </c>
      <c r="P9261" s="1">
        <v>2</v>
      </c>
      <c r="Q9261" s="1">
        <v>14</v>
      </c>
      <c r="R9261" s="9">
        <v>42</v>
      </c>
    </row>
    <row r="9262" spans="4:18" x14ac:dyDescent="0.2">
      <c r="D9262" s="200"/>
      <c r="E9262" s="11"/>
      <c r="F9262" s="10"/>
      <c r="G9262" s="7">
        <v>100</v>
      </c>
      <c r="H9262" s="18">
        <v>11.111111111111001</v>
      </c>
      <c r="I9262" s="2">
        <v>9.7222222222219994</v>
      </c>
      <c r="J9262" s="2">
        <v>4.166666666667</v>
      </c>
      <c r="K9262" s="16">
        <v>0</v>
      </c>
      <c r="L9262" s="16">
        <v>0</v>
      </c>
      <c r="M9262" s="2">
        <v>1.3888888888890001</v>
      </c>
      <c r="N9262" s="16">
        <v>0</v>
      </c>
      <c r="O9262" s="2">
        <v>1.3888888888890001</v>
      </c>
      <c r="P9262" s="2">
        <v>2.7777777777780002</v>
      </c>
      <c r="Q9262" s="25">
        <v>19.444444444443999</v>
      </c>
      <c r="R9262" s="15">
        <v>58.333333333333002</v>
      </c>
    </row>
    <row r="9263" spans="4:18" x14ac:dyDescent="0.2">
      <c r="D9263" s="200"/>
      <c r="E9263" s="4" t="s">
        <v>37</v>
      </c>
      <c r="F9263" s="5"/>
      <c r="G9263" s="6">
        <v>88</v>
      </c>
      <c r="H9263" s="8">
        <v>5</v>
      </c>
      <c r="I9263" s="1">
        <v>14</v>
      </c>
      <c r="J9263" s="1">
        <v>2</v>
      </c>
      <c r="K9263" s="1">
        <v>1</v>
      </c>
      <c r="L9263" s="1">
        <v>1</v>
      </c>
      <c r="M9263" s="1">
        <v>1</v>
      </c>
      <c r="N9263" s="1">
        <v>0</v>
      </c>
      <c r="O9263" s="1">
        <v>0</v>
      </c>
      <c r="P9263" s="1">
        <v>2</v>
      </c>
      <c r="Q9263" s="1">
        <v>18</v>
      </c>
      <c r="R9263" s="9">
        <v>46</v>
      </c>
    </row>
    <row r="9264" spans="4:18" x14ac:dyDescent="0.2">
      <c r="D9264" s="200"/>
      <c r="E9264" s="11"/>
      <c r="F9264" s="10"/>
      <c r="G9264" s="7">
        <v>100</v>
      </c>
      <c r="H9264" s="72">
        <v>5.6818181818179996</v>
      </c>
      <c r="I9264" s="2">
        <v>15.909090909091001</v>
      </c>
      <c r="J9264" s="2">
        <v>2.2727272727269998</v>
      </c>
      <c r="K9264" s="2">
        <v>1.136363636364</v>
      </c>
      <c r="L9264" s="2">
        <v>1.136363636364</v>
      </c>
      <c r="M9264" s="2">
        <v>1.136363636364</v>
      </c>
      <c r="N9264" s="16">
        <v>0</v>
      </c>
      <c r="O9264" s="16">
        <v>0</v>
      </c>
      <c r="P9264" s="2">
        <v>2.2727272727269998</v>
      </c>
      <c r="Q9264" s="25">
        <v>20.454545454544999</v>
      </c>
      <c r="R9264" s="95">
        <v>52.272727272727003</v>
      </c>
    </row>
    <row r="9265" spans="2:18" x14ac:dyDescent="0.2">
      <c r="D9265" s="200"/>
      <c r="E9265" s="4" t="s">
        <v>38</v>
      </c>
      <c r="F9265" s="5"/>
      <c r="G9265" s="6">
        <v>66</v>
      </c>
      <c r="H9265" s="8">
        <v>9</v>
      </c>
      <c r="I9265" s="1">
        <v>7</v>
      </c>
      <c r="J9265" s="1">
        <v>2</v>
      </c>
      <c r="K9265" s="1">
        <v>1</v>
      </c>
      <c r="L9265" s="1">
        <v>0</v>
      </c>
      <c r="M9265" s="1">
        <v>1</v>
      </c>
      <c r="N9265" s="1">
        <v>0</v>
      </c>
      <c r="O9265" s="1">
        <v>0</v>
      </c>
      <c r="P9265" s="1">
        <v>2</v>
      </c>
      <c r="Q9265" s="1">
        <v>8</v>
      </c>
      <c r="R9265" s="9">
        <v>42</v>
      </c>
    </row>
    <row r="9266" spans="2:18" x14ac:dyDescent="0.2">
      <c r="D9266" s="200"/>
      <c r="E9266" s="11"/>
      <c r="F9266" s="10"/>
      <c r="G9266" s="7">
        <v>100</v>
      </c>
      <c r="H9266" s="18">
        <v>13.636363636364001</v>
      </c>
      <c r="I9266" s="2">
        <v>10.606060606061</v>
      </c>
      <c r="J9266" s="2">
        <v>3.0303030303030001</v>
      </c>
      <c r="K9266" s="2">
        <v>1.5151515151520001</v>
      </c>
      <c r="L9266" s="16">
        <v>0</v>
      </c>
      <c r="M9266" s="2">
        <v>1.5151515151520001</v>
      </c>
      <c r="N9266" s="16">
        <v>0</v>
      </c>
      <c r="O9266" s="16">
        <v>0</v>
      </c>
      <c r="P9266" s="2">
        <v>3.0303030303030001</v>
      </c>
      <c r="Q9266" s="2">
        <v>12.121212121212</v>
      </c>
      <c r="R9266" s="15">
        <v>63.636363636364003</v>
      </c>
    </row>
    <row r="9267" spans="2:18" x14ac:dyDescent="0.2">
      <c r="D9267" s="200"/>
      <c r="E9267" s="4" t="s">
        <v>39</v>
      </c>
      <c r="F9267" s="5"/>
      <c r="G9267" s="6">
        <v>64</v>
      </c>
      <c r="H9267" s="8">
        <v>4</v>
      </c>
      <c r="I9267" s="1">
        <v>2</v>
      </c>
      <c r="J9267" s="1">
        <v>1</v>
      </c>
      <c r="K9267" s="1">
        <v>0</v>
      </c>
      <c r="L9267" s="1">
        <v>0</v>
      </c>
      <c r="M9267" s="1">
        <v>2</v>
      </c>
      <c r="N9267" s="1">
        <v>0</v>
      </c>
      <c r="O9267" s="1">
        <v>0</v>
      </c>
      <c r="P9267" s="1">
        <v>1</v>
      </c>
      <c r="Q9267" s="1">
        <v>6</v>
      </c>
      <c r="R9267" s="9">
        <v>49</v>
      </c>
    </row>
    <row r="9268" spans="2:18" x14ac:dyDescent="0.2">
      <c r="D9268" s="200"/>
      <c r="E9268" s="11"/>
      <c r="F9268" s="10"/>
      <c r="G9268" s="7">
        <v>100</v>
      </c>
      <c r="H9268" s="72">
        <v>6.25</v>
      </c>
      <c r="I9268" s="30">
        <v>3.125</v>
      </c>
      <c r="J9268" s="2">
        <v>1.5625</v>
      </c>
      <c r="K9268" s="16">
        <v>0</v>
      </c>
      <c r="L9268" s="16">
        <v>0</v>
      </c>
      <c r="M9268" s="2">
        <v>3.125</v>
      </c>
      <c r="N9268" s="16">
        <v>0</v>
      </c>
      <c r="O9268" s="16">
        <v>0</v>
      </c>
      <c r="P9268" s="2">
        <v>1.5625</v>
      </c>
      <c r="Q9268" s="2">
        <v>9.375</v>
      </c>
      <c r="R9268" s="102">
        <v>76.5625</v>
      </c>
    </row>
    <row r="9269" spans="2:18" x14ac:dyDescent="0.2">
      <c r="D9269" s="200"/>
      <c r="E9269" s="4" t="s">
        <v>40</v>
      </c>
      <c r="F9269" s="5"/>
      <c r="G9269" s="6">
        <v>31</v>
      </c>
      <c r="H9269" s="8">
        <v>2</v>
      </c>
      <c r="I9269" s="1">
        <v>0</v>
      </c>
      <c r="J9269" s="1">
        <v>2</v>
      </c>
      <c r="K9269" s="1">
        <v>0</v>
      </c>
      <c r="L9269" s="1">
        <v>0</v>
      </c>
      <c r="M9269" s="1">
        <v>1</v>
      </c>
      <c r="N9269" s="1">
        <v>0</v>
      </c>
      <c r="O9269" s="1">
        <v>1</v>
      </c>
      <c r="P9269" s="1">
        <v>1</v>
      </c>
      <c r="Q9269" s="1">
        <v>3</v>
      </c>
      <c r="R9269" s="9">
        <v>23</v>
      </c>
    </row>
    <row r="9270" spans="2:18" x14ac:dyDescent="0.2">
      <c r="D9270" s="201"/>
      <c r="E9270" s="45"/>
      <c r="F9270" s="51"/>
      <c r="G9270" s="81">
        <v>100</v>
      </c>
      <c r="H9270" s="161">
        <v>6.4516129032259997</v>
      </c>
      <c r="I9270" s="83">
        <v>0</v>
      </c>
      <c r="J9270" s="64">
        <v>6.4516129032259997</v>
      </c>
      <c r="K9270" s="62">
        <v>0</v>
      </c>
      <c r="L9270" s="62">
        <v>0</v>
      </c>
      <c r="M9270" s="64">
        <v>3.2258064516129998</v>
      </c>
      <c r="N9270" s="62">
        <v>0</v>
      </c>
      <c r="O9270" s="64">
        <v>3.2258064516129998</v>
      </c>
      <c r="P9270" s="64">
        <v>3.2258064516129998</v>
      </c>
      <c r="Q9270" s="64">
        <v>9.6774193548389995</v>
      </c>
      <c r="R9270" s="140">
        <v>74.193548387096996</v>
      </c>
    </row>
    <row r="9272" spans="2:18" x14ac:dyDescent="0.2">
      <c r="B9272" s="40" t="str">
        <f xml:space="preserve"> HYPERLINK("#'目次'!B230", "[224]")</f>
        <v>[224]</v>
      </c>
      <c r="C9272" s="23" t="s">
        <v>358</v>
      </c>
    </row>
    <row r="9273" spans="2:18" x14ac:dyDescent="0.2">
      <c r="C9273" s="186" t="s">
        <v>326</v>
      </c>
    </row>
    <row r="9275" spans="2:18" x14ac:dyDescent="0.2">
      <c r="C9275" s="23" t="s">
        <v>80</v>
      </c>
    </row>
    <row r="9276" spans="2:18" ht="48" x14ac:dyDescent="0.2">
      <c r="E9276" s="195"/>
      <c r="F9276" s="196"/>
      <c r="G9276" s="37" t="s">
        <v>15</v>
      </c>
      <c r="H9276" s="33" t="s">
        <v>347</v>
      </c>
      <c r="I9276" s="13" t="s">
        <v>348</v>
      </c>
      <c r="J9276" s="13" t="s">
        <v>349</v>
      </c>
      <c r="K9276" s="13" t="s">
        <v>350</v>
      </c>
      <c r="L9276" s="13" t="s">
        <v>351</v>
      </c>
      <c r="M9276" s="13" t="s">
        <v>352</v>
      </c>
      <c r="N9276" s="13" t="s">
        <v>353</v>
      </c>
      <c r="O9276" s="13" t="s">
        <v>354</v>
      </c>
      <c r="P9276" s="13" t="s">
        <v>355</v>
      </c>
      <c r="Q9276" s="13" t="s">
        <v>99</v>
      </c>
      <c r="R9276" s="38" t="s">
        <v>18</v>
      </c>
    </row>
    <row r="9277" spans="2:18" x14ac:dyDescent="0.2">
      <c r="E9277" s="197"/>
      <c r="F9277" s="198"/>
      <c r="G9277" s="35"/>
      <c r="H9277" s="39"/>
      <c r="I9277" s="14"/>
      <c r="J9277" s="14"/>
      <c r="K9277" s="14"/>
      <c r="L9277" s="14"/>
      <c r="M9277" s="14"/>
      <c r="N9277" s="14"/>
      <c r="O9277" s="14"/>
      <c r="P9277" s="14"/>
      <c r="Q9277" s="14"/>
      <c r="R9277" s="34"/>
    </row>
    <row r="9278" spans="2:18" x14ac:dyDescent="0.2">
      <c r="E9278" s="120" t="s">
        <v>15</v>
      </c>
      <c r="F9278" s="66"/>
      <c r="G9278" s="36">
        <v>734</v>
      </c>
      <c r="H9278" s="17">
        <v>86</v>
      </c>
      <c r="I9278" s="17">
        <v>83</v>
      </c>
      <c r="J9278" s="17">
        <v>39</v>
      </c>
      <c r="K9278" s="17">
        <v>5</v>
      </c>
      <c r="L9278" s="17">
        <v>7</v>
      </c>
      <c r="M9278" s="17">
        <v>10</v>
      </c>
      <c r="N9278" s="17">
        <v>2</v>
      </c>
      <c r="O9278" s="17">
        <v>6</v>
      </c>
      <c r="P9278" s="17">
        <v>19</v>
      </c>
      <c r="Q9278" s="17">
        <v>97</v>
      </c>
      <c r="R9278" s="47">
        <v>438</v>
      </c>
    </row>
    <row r="9279" spans="2:18" x14ac:dyDescent="0.2">
      <c r="E9279" s="45"/>
      <c r="F9279" s="67"/>
      <c r="G9279" s="7">
        <v>100</v>
      </c>
      <c r="H9279" s="2">
        <v>11.716621253406</v>
      </c>
      <c r="I9279" s="2">
        <v>11.307901907357</v>
      </c>
      <c r="J9279" s="2">
        <v>5.3133514986380002</v>
      </c>
      <c r="K9279" s="2">
        <v>0.68119891008199995</v>
      </c>
      <c r="L9279" s="2">
        <v>0.95367847411399997</v>
      </c>
      <c r="M9279" s="2">
        <v>1.362397820163</v>
      </c>
      <c r="N9279" s="2">
        <v>0.272479564033</v>
      </c>
      <c r="O9279" s="2">
        <v>0.81743869209800002</v>
      </c>
      <c r="P9279" s="2">
        <v>2.588555858311</v>
      </c>
      <c r="Q9279" s="2">
        <v>13.215258855586001</v>
      </c>
      <c r="R9279" s="15">
        <v>59.673024523160997</v>
      </c>
    </row>
    <row r="9280" spans="2:18" x14ac:dyDescent="0.2">
      <c r="E9280" s="4" t="s">
        <v>81</v>
      </c>
      <c r="F9280" s="5"/>
      <c r="G9280" s="19">
        <v>30</v>
      </c>
      <c r="H9280" s="27">
        <v>5</v>
      </c>
      <c r="I9280" s="3">
        <v>1</v>
      </c>
      <c r="J9280" s="3">
        <v>3</v>
      </c>
      <c r="K9280" s="3">
        <v>1</v>
      </c>
      <c r="L9280" s="3">
        <v>0</v>
      </c>
      <c r="M9280" s="3">
        <v>0</v>
      </c>
      <c r="N9280" s="3">
        <v>0</v>
      </c>
      <c r="O9280" s="3">
        <v>0</v>
      </c>
      <c r="P9280" s="3">
        <v>1</v>
      </c>
      <c r="Q9280" s="3">
        <v>2</v>
      </c>
      <c r="R9280" s="26">
        <v>17</v>
      </c>
    </row>
    <row r="9281" spans="5:18" x14ac:dyDescent="0.2">
      <c r="E9281" s="11"/>
      <c r="F9281" s="10"/>
      <c r="G9281" s="7">
        <v>100</v>
      </c>
      <c r="H9281" s="18">
        <v>16.666666666666998</v>
      </c>
      <c r="I9281" s="30">
        <v>3.333333333333</v>
      </c>
      <c r="J9281" s="2">
        <v>10</v>
      </c>
      <c r="K9281" s="2">
        <v>3.333333333333</v>
      </c>
      <c r="L9281" s="16">
        <v>0</v>
      </c>
      <c r="M9281" s="16">
        <v>0</v>
      </c>
      <c r="N9281" s="16">
        <v>0</v>
      </c>
      <c r="O9281" s="16">
        <v>0</v>
      </c>
      <c r="P9281" s="2">
        <v>3.333333333333</v>
      </c>
      <c r="Q9281" s="30">
        <v>6.666666666667</v>
      </c>
      <c r="R9281" s="15">
        <v>56.666666666666998</v>
      </c>
    </row>
    <row r="9282" spans="5:18" x14ac:dyDescent="0.2">
      <c r="E9282" s="4" t="s">
        <v>82</v>
      </c>
      <c r="F9282" s="5"/>
      <c r="G9282" s="6">
        <v>47</v>
      </c>
      <c r="H9282" s="8">
        <v>3</v>
      </c>
      <c r="I9282" s="1">
        <v>5</v>
      </c>
      <c r="J9282" s="1">
        <v>5</v>
      </c>
      <c r="K9282" s="1">
        <v>1</v>
      </c>
      <c r="L9282" s="1">
        <v>1</v>
      </c>
      <c r="M9282" s="1">
        <v>1</v>
      </c>
      <c r="N9282" s="1">
        <v>0</v>
      </c>
      <c r="O9282" s="1">
        <v>0</v>
      </c>
      <c r="P9282" s="1">
        <v>1</v>
      </c>
      <c r="Q9282" s="1">
        <v>3</v>
      </c>
      <c r="R9282" s="9">
        <v>30</v>
      </c>
    </row>
    <row r="9283" spans="5:18" x14ac:dyDescent="0.2">
      <c r="E9283" s="11"/>
      <c r="F9283" s="10"/>
      <c r="G9283" s="7">
        <v>100</v>
      </c>
      <c r="H9283" s="72">
        <v>6.3829787234040003</v>
      </c>
      <c r="I9283" s="2">
        <v>10.638297872340001</v>
      </c>
      <c r="J9283" s="25">
        <v>10.638297872340001</v>
      </c>
      <c r="K9283" s="2">
        <v>2.1276595744679998</v>
      </c>
      <c r="L9283" s="2">
        <v>2.1276595744679998</v>
      </c>
      <c r="M9283" s="2">
        <v>2.1276595744679998</v>
      </c>
      <c r="N9283" s="16">
        <v>0</v>
      </c>
      <c r="O9283" s="16">
        <v>0</v>
      </c>
      <c r="P9283" s="2">
        <v>2.1276595744679998</v>
      </c>
      <c r="Q9283" s="30">
        <v>6.3829787234040003</v>
      </c>
      <c r="R9283" s="15">
        <v>63.829787234043003</v>
      </c>
    </row>
    <row r="9284" spans="5:18" x14ac:dyDescent="0.2">
      <c r="E9284" s="4" t="s">
        <v>83</v>
      </c>
      <c r="F9284" s="5"/>
      <c r="G9284" s="6">
        <v>296</v>
      </c>
      <c r="H9284" s="8">
        <v>35</v>
      </c>
      <c r="I9284" s="1">
        <v>33</v>
      </c>
      <c r="J9284" s="1">
        <v>12</v>
      </c>
      <c r="K9284" s="1">
        <v>2</v>
      </c>
      <c r="L9284" s="1">
        <v>2</v>
      </c>
      <c r="M9284" s="1">
        <v>7</v>
      </c>
      <c r="N9284" s="1">
        <v>2</v>
      </c>
      <c r="O9284" s="1">
        <v>4</v>
      </c>
      <c r="P9284" s="1">
        <v>7</v>
      </c>
      <c r="Q9284" s="1">
        <v>41</v>
      </c>
      <c r="R9284" s="9">
        <v>176</v>
      </c>
    </row>
    <row r="9285" spans="5:18" x14ac:dyDescent="0.2">
      <c r="E9285" s="11"/>
      <c r="F9285" s="10"/>
      <c r="G9285" s="7">
        <v>100</v>
      </c>
      <c r="H9285" s="18">
        <v>11.824324324323999</v>
      </c>
      <c r="I9285" s="2">
        <v>11.148648648649001</v>
      </c>
      <c r="J9285" s="2">
        <v>4.0540540540540002</v>
      </c>
      <c r="K9285" s="2">
        <v>0.67567567567599995</v>
      </c>
      <c r="L9285" s="2">
        <v>0.67567567567599995</v>
      </c>
      <c r="M9285" s="2">
        <v>2.3648648648649999</v>
      </c>
      <c r="N9285" s="2">
        <v>0.67567567567599995</v>
      </c>
      <c r="O9285" s="2">
        <v>1.351351351351</v>
      </c>
      <c r="P9285" s="2">
        <v>2.3648648648649999</v>
      </c>
      <c r="Q9285" s="2">
        <v>13.851351351350999</v>
      </c>
      <c r="R9285" s="15">
        <v>59.459459459458998</v>
      </c>
    </row>
    <row r="9286" spans="5:18" x14ac:dyDescent="0.2">
      <c r="E9286" s="4" t="s">
        <v>84</v>
      </c>
      <c r="F9286" s="5"/>
      <c r="G9286" s="6">
        <v>19</v>
      </c>
      <c r="H9286" s="8">
        <v>4</v>
      </c>
      <c r="I9286" s="1">
        <v>2</v>
      </c>
      <c r="J9286" s="1">
        <v>2</v>
      </c>
      <c r="K9286" s="1">
        <v>0</v>
      </c>
      <c r="L9286" s="1">
        <v>0</v>
      </c>
      <c r="M9286" s="1">
        <v>0</v>
      </c>
      <c r="N9286" s="1">
        <v>0</v>
      </c>
      <c r="O9286" s="1">
        <v>0</v>
      </c>
      <c r="P9286" s="1">
        <v>0</v>
      </c>
      <c r="Q9286" s="1">
        <v>4</v>
      </c>
      <c r="R9286" s="9">
        <v>11</v>
      </c>
    </row>
    <row r="9287" spans="5:18" x14ac:dyDescent="0.2">
      <c r="E9287" s="11"/>
      <c r="F9287" s="10"/>
      <c r="G9287" s="7">
        <v>100</v>
      </c>
      <c r="H9287" s="70">
        <v>21.052631578947</v>
      </c>
      <c r="I9287" s="2">
        <v>10.526315789473999</v>
      </c>
      <c r="J9287" s="25">
        <v>10.526315789473999</v>
      </c>
      <c r="K9287" s="16">
        <v>0</v>
      </c>
      <c r="L9287" s="16">
        <v>0</v>
      </c>
      <c r="M9287" s="16">
        <v>0</v>
      </c>
      <c r="N9287" s="16">
        <v>0</v>
      </c>
      <c r="O9287" s="16">
        <v>0</v>
      </c>
      <c r="P9287" s="16">
        <v>0</v>
      </c>
      <c r="Q9287" s="25">
        <v>21.052631578947</v>
      </c>
      <c r="R9287" s="15">
        <v>57.894736842104997</v>
      </c>
    </row>
    <row r="9288" spans="5:18" x14ac:dyDescent="0.2">
      <c r="E9288" s="4" t="s">
        <v>85</v>
      </c>
      <c r="F9288" s="5"/>
      <c r="G9288" s="6">
        <v>83</v>
      </c>
      <c r="H9288" s="8">
        <v>8</v>
      </c>
      <c r="I9288" s="1">
        <v>7</v>
      </c>
      <c r="J9288" s="1">
        <v>3</v>
      </c>
      <c r="K9288" s="1">
        <v>0</v>
      </c>
      <c r="L9288" s="1">
        <v>0</v>
      </c>
      <c r="M9288" s="1">
        <v>0</v>
      </c>
      <c r="N9288" s="1">
        <v>0</v>
      </c>
      <c r="O9288" s="1">
        <v>0</v>
      </c>
      <c r="P9288" s="1">
        <v>3</v>
      </c>
      <c r="Q9288" s="1">
        <v>11</v>
      </c>
      <c r="R9288" s="9">
        <v>56</v>
      </c>
    </row>
    <row r="9289" spans="5:18" x14ac:dyDescent="0.2">
      <c r="E9289" s="11"/>
      <c r="F9289" s="10"/>
      <c r="G9289" s="7">
        <v>100</v>
      </c>
      <c r="H9289" s="18">
        <v>9.638554216867</v>
      </c>
      <c r="I9289" s="2">
        <v>8.4337349397590007</v>
      </c>
      <c r="J9289" s="2">
        <v>3.6144578313250002</v>
      </c>
      <c r="K9289" s="16">
        <v>0</v>
      </c>
      <c r="L9289" s="16">
        <v>0</v>
      </c>
      <c r="M9289" s="16">
        <v>0</v>
      </c>
      <c r="N9289" s="16">
        <v>0</v>
      </c>
      <c r="O9289" s="16">
        <v>0</v>
      </c>
      <c r="P9289" s="2">
        <v>3.6144578313250002</v>
      </c>
      <c r="Q9289" s="2">
        <v>13.253012048193</v>
      </c>
      <c r="R9289" s="85">
        <v>67.469879518072005</v>
      </c>
    </row>
    <row r="9290" spans="5:18" x14ac:dyDescent="0.2">
      <c r="E9290" s="4" t="s">
        <v>86</v>
      </c>
      <c r="F9290" s="5"/>
      <c r="G9290" s="6">
        <v>120</v>
      </c>
      <c r="H9290" s="8">
        <v>13</v>
      </c>
      <c r="I9290" s="1">
        <v>16</v>
      </c>
      <c r="J9290" s="1">
        <v>6</v>
      </c>
      <c r="K9290" s="1">
        <v>1</v>
      </c>
      <c r="L9290" s="1">
        <v>1</v>
      </c>
      <c r="M9290" s="1">
        <v>0</v>
      </c>
      <c r="N9290" s="1">
        <v>0</v>
      </c>
      <c r="O9290" s="1">
        <v>2</v>
      </c>
      <c r="P9290" s="1">
        <v>1</v>
      </c>
      <c r="Q9290" s="1">
        <v>17</v>
      </c>
      <c r="R9290" s="9">
        <v>71</v>
      </c>
    </row>
    <row r="9291" spans="5:18" x14ac:dyDescent="0.2">
      <c r="E9291" s="11"/>
      <c r="F9291" s="10"/>
      <c r="G9291" s="7">
        <v>100</v>
      </c>
      <c r="H9291" s="18">
        <v>10.833333333333</v>
      </c>
      <c r="I9291" s="2">
        <v>13.333333333333</v>
      </c>
      <c r="J9291" s="2">
        <v>5</v>
      </c>
      <c r="K9291" s="2">
        <v>0.83333333333299997</v>
      </c>
      <c r="L9291" s="2">
        <v>0.83333333333299997</v>
      </c>
      <c r="M9291" s="16">
        <v>0</v>
      </c>
      <c r="N9291" s="16">
        <v>0</v>
      </c>
      <c r="O9291" s="2">
        <v>1.666666666667</v>
      </c>
      <c r="P9291" s="2">
        <v>0.83333333333299997</v>
      </c>
      <c r="Q9291" s="2">
        <v>14.166666666667</v>
      </c>
      <c r="R9291" s="15">
        <v>59.166666666666998</v>
      </c>
    </row>
    <row r="9292" spans="5:18" x14ac:dyDescent="0.2">
      <c r="E9292" s="4" t="s">
        <v>87</v>
      </c>
      <c r="F9292" s="5"/>
      <c r="G9292" s="6">
        <v>46</v>
      </c>
      <c r="H9292" s="8">
        <v>6</v>
      </c>
      <c r="I9292" s="1">
        <v>5</v>
      </c>
      <c r="J9292" s="1">
        <v>2</v>
      </c>
      <c r="K9292" s="1">
        <v>0</v>
      </c>
      <c r="L9292" s="1">
        <v>2</v>
      </c>
      <c r="M9292" s="1">
        <v>2</v>
      </c>
      <c r="N9292" s="1">
        <v>0</v>
      </c>
      <c r="O9292" s="1">
        <v>0</v>
      </c>
      <c r="P9292" s="1">
        <v>2</v>
      </c>
      <c r="Q9292" s="1">
        <v>4</v>
      </c>
      <c r="R9292" s="9">
        <v>29</v>
      </c>
    </row>
    <row r="9293" spans="5:18" x14ac:dyDescent="0.2">
      <c r="E9293" s="11"/>
      <c r="F9293" s="10"/>
      <c r="G9293" s="7">
        <v>100</v>
      </c>
      <c r="H9293" s="18">
        <v>13.04347826087</v>
      </c>
      <c r="I9293" s="2">
        <v>10.869565217390999</v>
      </c>
      <c r="J9293" s="2">
        <v>4.3478260869570002</v>
      </c>
      <c r="K9293" s="16">
        <v>0</v>
      </c>
      <c r="L9293" s="2">
        <v>4.3478260869570002</v>
      </c>
      <c r="M9293" s="2">
        <v>4.3478260869570002</v>
      </c>
      <c r="N9293" s="16">
        <v>0</v>
      </c>
      <c r="O9293" s="16">
        <v>0</v>
      </c>
      <c r="P9293" s="2">
        <v>4.3478260869570002</v>
      </c>
      <c r="Q9293" s="2">
        <v>8.6956521739130004</v>
      </c>
      <c r="R9293" s="15">
        <v>63.043478260870003</v>
      </c>
    </row>
    <row r="9294" spans="5:18" x14ac:dyDescent="0.2">
      <c r="E9294" s="4" t="s">
        <v>88</v>
      </c>
      <c r="F9294" s="5"/>
      <c r="G9294" s="6">
        <v>23</v>
      </c>
      <c r="H9294" s="8">
        <v>4</v>
      </c>
      <c r="I9294" s="1">
        <v>4</v>
      </c>
      <c r="J9294" s="1">
        <v>1</v>
      </c>
      <c r="K9294" s="1">
        <v>0</v>
      </c>
      <c r="L9294" s="1">
        <v>0</v>
      </c>
      <c r="M9294" s="1">
        <v>0</v>
      </c>
      <c r="N9294" s="1">
        <v>0</v>
      </c>
      <c r="O9294" s="1">
        <v>0</v>
      </c>
      <c r="P9294" s="1">
        <v>1</v>
      </c>
      <c r="Q9294" s="1">
        <v>5</v>
      </c>
      <c r="R9294" s="9">
        <v>10</v>
      </c>
    </row>
    <row r="9295" spans="5:18" x14ac:dyDescent="0.2">
      <c r="E9295" s="11"/>
      <c r="F9295" s="10"/>
      <c r="G9295" s="7">
        <v>100</v>
      </c>
      <c r="H9295" s="70">
        <v>17.391304347826001</v>
      </c>
      <c r="I9295" s="25">
        <v>17.391304347826001</v>
      </c>
      <c r="J9295" s="2">
        <v>4.3478260869570002</v>
      </c>
      <c r="K9295" s="16">
        <v>0</v>
      </c>
      <c r="L9295" s="16">
        <v>0</v>
      </c>
      <c r="M9295" s="16">
        <v>0</v>
      </c>
      <c r="N9295" s="16">
        <v>0</v>
      </c>
      <c r="O9295" s="16">
        <v>0</v>
      </c>
      <c r="P9295" s="2">
        <v>4.3478260869570002</v>
      </c>
      <c r="Q9295" s="25">
        <v>21.739130434783</v>
      </c>
      <c r="R9295" s="132">
        <v>43.478260869564998</v>
      </c>
    </row>
    <row r="9296" spans="5:18" x14ac:dyDescent="0.2">
      <c r="E9296" s="4" t="s">
        <v>89</v>
      </c>
      <c r="F9296" s="5"/>
      <c r="G9296" s="6">
        <v>37</v>
      </c>
      <c r="H9296" s="8">
        <v>4</v>
      </c>
      <c r="I9296" s="1">
        <v>8</v>
      </c>
      <c r="J9296" s="1">
        <v>4</v>
      </c>
      <c r="K9296" s="1">
        <v>0</v>
      </c>
      <c r="L9296" s="1">
        <v>1</v>
      </c>
      <c r="M9296" s="1">
        <v>0</v>
      </c>
      <c r="N9296" s="1">
        <v>0</v>
      </c>
      <c r="O9296" s="1">
        <v>0</v>
      </c>
      <c r="P9296" s="1">
        <v>2</v>
      </c>
      <c r="Q9296" s="1">
        <v>6</v>
      </c>
      <c r="R9296" s="9">
        <v>17</v>
      </c>
    </row>
    <row r="9297" spans="2:18" x14ac:dyDescent="0.2">
      <c r="E9297" s="11"/>
      <c r="F9297" s="10"/>
      <c r="G9297" s="7">
        <v>100</v>
      </c>
      <c r="H9297" s="18">
        <v>10.810810810811001</v>
      </c>
      <c r="I9297" s="41">
        <v>21.621621621622001</v>
      </c>
      <c r="J9297" s="25">
        <v>10.810810810811001</v>
      </c>
      <c r="K9297" s="16">
        <v>0</v>
      </c>
      <c r="L9297" s="2">
        <v>2.7027027027030002</v>
      </c>
      <c r="M9297" s="16">
        <v>0</v>
      </c>
      <c r="N9297" s="16">
        <v>0</v>
      </c>
      <c r="O9297" s="16">
        <v>0</v>
      </c>
      <c r="P9297" s="2">
        <v>5.4054054054050003</v>
      </c>
      <c r="Q9297" s="2">
        <v>16.216216216216001</v>
      </c>
      <c r="R9297" s="132">
        <v>45.945945945946001</v>
      </c>
    </row>
    <row r="9298" spans="2:18" x14ac:dyDescent="0.2">
      <c r="E9298" s="4" t="s">
        <v>90</v>
      </c>
      <c r="F9298" s="5"/>
      <c r="G9298" s="6">
        <v>28</v>
      </c>
      <c r="H9298" s="8">
        <v>3</v>
      </c>
      <c r="I9298" s="1">
        <v>2</v>
      </c>
      <c r="J9298" s="1">
        <v>1</v>
      </c>
      <c r="K9298" s="1">
        <v>0</v>
      </c>
      <c r="L9298" s="1">
        <v>0</v>
      </c>
      <c r="M9298" s="1">
        <v>0</v>
      </c>
      <c r="N9298" s="1">
        <v>0</v>
      </c>
      <c r="O9298" s="1">
        <v>0</v>
      </c>
      <c r="P9298" s="1">
        <v>1</v>
      </c>
      <c r="Q9298" s="1">
        <v>4</v>
      </c>
      <c r="R9298" s="9">
        <v>17</v>
      </c>
    </row>
    <row r="9299" spans="2:18" x14ac:dyDescent="0.2">
      <c r="E9299" s="11"/>
      <c r="F9299" s="10"/>
      <c r="G9299" s="7">
        <v>100</v>
      </c>
      <c r="H9299" s="18">
        <v>10.714285714286</v>
      </c>
      <c r="I9299" s="2">
        <v>7.1428571428570002</v>
      </c>
      <c r="J9299" s="2">
        <v>3.5714285714290002</v>
      </c>
      <c r="K9299" s="16">
        <v>0</v>
      </c>
      <c r="L9299" s="16">
        <v>0</v>
      </c>
      <c r="M9299" s="16">
        <v>0</v>
      </c>
      <c r="N9299" s="16">
        <v>0</v>
      </c>
      <c r="O9299" s="16">
        <v>0</v>
      </c>
      <c r="P9299" s="2">
        <v>3.5714285714290002</v>
      </c>
      <c r="Q9299" s="2">
        <v>14.285714285714</v>
      </c>
      <c r="R9299" s="15">
        <v>60.714285714286</v>
      </c>
    </row>
    <row r="9300" spans="2:18" x14ac:dyDescent="0.2">
      <c r="E9300" s="4" t="s">
        <v>91</v>
      </c>
      <c r="F9300" s="5"/>
      <c r="G9300" s="6">
        <v>5</v>
      </c>
      <c r="H9300" s="8">
        <v>1</v>
      </c>
      <c r="I9300" s="1">
        <v>0</v>
      </c>
      <c r="J9300" s="1">
        <v>0</v>
      </c>
      <c r="K9300" s="1">
        <v>0</v>
      </c>
      <c r="L9300" s="1">
        <v>0</v>
      </c>
      <c r="M9300" s="1">
        <v>0</v>
      </c>
      <c r="N9300" s="1">
        <v>0</v>
      </c>
      <c r="O9300" s="1">
        <v>0</v>
      </c>
      <c r="P9300" s="1">
        <v>0</v>
      </c>
      <c r="Q9300" s="1">
        <v>0</v>
      </c>
      <c r="R9300" s="9">
        <v>4</v>
      </c>
    </row>
    <row r="9301" spans="2:18" x14ac:dyDescent="0.2">
      <c r="E9301" s="45"/>
      <c r="F9301" s="51"/>
      <c r="G9301" s="81">
        <v>100</v>
      </c>
      <c r="H9301" s="163">
        <v>20</v>
      </c>
      <c r="I9301" s="83">
        <v>0</v>
      </c>
      <c r="J9301" s="103">
        <v>0</v>
      </c>
      <c r="K9301" s="62">
        <v>0</v>
      </c>
      <c r="L9301" s="62">
        <v>0</v>
      </c>
      <c r="M9301" s="62">
        <v>0</v>
      </c>
      <c r="N9301" s="62">
        <v>0</v>
      </c>
      <c r="O9301" s="62">
        <v>0</v>
      </c>
      <c r="P9301" s="62">
        <v>0</v>
      </c>
      <c r="Q9301" s="83">
        <v>0</v>
      </c>
      <c r="R9301" s="140">
        <v>80</v>
      </c>
    </row>
    <row r="9303" spans="2:18" x14ac:dyDescent="0.2">
      <c r="B9303" s="40" t="str">
        <f xml:space="preserve"> HYPERLINK("#'目次'!B231", "[225]")</f>
        <v>[225]</v>
      </c>
      <c r="C9303" s="23" t="s">
        <v>361</v>
      </c>
    </row>
    <row r="9304" spans="2:18" x14ac:dyDescent="0.2">
      <c r="C9304" s="186" t="s">
        <v>326</v>
      </c>
    </row>
    <row r="9306" spans="2:18" x14ac:dyDescent="0.2">
      <c r="C9306" s="23" t="s">
        <v>14</v>
      </c>
    </row>
    <row r="9307" spans="2:18" ht="48" x14ac:dyDescent="0.2">
      <c r="D9307" s="195"/>
      <c r="E9307" s="196"/>
      <c r="F9307" s="196"/>
      <c r="G9307" s="37" t="s">
        <v>15</v>
      </c>
      <c r="H9307" s="33" t="s">
        <v>347</v>
      </c>
      <c r="I9307" s="13" t="s">
        <v>348</v>
      </c>
      <c r="J9307" s="13" t="s">
        <v>349</v>
      </c>
      <c r="K9307" s="13" t="s">
        <v>350</v>
      </c>
      <c r="L9307" s="13" t="s">
        <v>351</v>
      </c>
      <c r="M9307" s="13" t="s">
        <v>352</v>
      </c>
      <c r="N9307" s="13" t="s">
        <v>353</v>
      </c>
      <c r="O9307" s="13" t="s">
        <v>354</v>
      </c>
      <c r="P9307" s="13" t="s">
        <v>355</v>
      </c>
      <c r="Q9307" s="13" t="s">
        <v>99</v>
      </c>
      <c r="R9307" s="38" t="s">
        <v>18</v>
      </c>
    </row>
    <row r="9308" spans="2:18" x14ac:dyDescent="0.2">
      <c r="D9308" s="197"/>
      <c r="E9308" s="198"/>
      <c r="F9308" s="198"/>
      <c r="G9308" s="35"/>
      <c r="H9308" s="39"/>
      <c r="I9308" s="14"/>
      <c r="J9308" s="14"/>
      <c r="K9308" s="14"/>
      <c r="L9308" s="14"/>
      <c r="M9308" s="14"/>
      <c r="N9308" s="14"/>
      <c r="O9308" s="14"/>
      <c r="P9308" s="14"/>
      <c r="Q9308" s="14"/>
      <c r="R9308" s="34"/>
    </row>
    <row r="9309" spans="2:18" x14ac:dyDescent="0.2">
      <c r="D9309" s="78"/>
      <c r="E9309" s="79" t="s">
        <v>15</v>
      </c>
      <c r="F9309" s="66"/>
      <c r="G9309" s="36">
        <v>734</v>
      </c>
      <c r="H9309" s="17">
        <v>152</v>
      </c>
      <c r="I9309" s="17">
        <v>283</v>
      </c>
      <c r="J9309" s="17">
        <v>271</v>
      </c>
      <c r="K9309" s="17">
        <v>11</v>
      </c>
      <c r="L9309" s="17">
        <v>11</v>
      </c>
      <c r="M9309" s="17">
        <v>90</v>
      </c>
      <c r="N9309" s="17">
        <v>7</v>
      </c>
      <c r="O9309" s="17">
        <v>9</v>
      </c>
      <c r="P9309" s="17">
        <v>13</v>
      </c>
      <c r="Q9309" s="17">
        <v>40</v>
      </c>
      <c r="R9309" s="47">
        <v>194</v>
      </c>
    </row>
    <row r="9310" spans="2:18" x14ac:dyDescent="0.2">
      <c r="D9310" s="45"/>
      <c r="E9310" s="51"/>
      <c r="F9310" s="67"/>
      <c r="G9310" s="7">
        <v>100</v>
      </c>
      <c r="H9310" s="2">
        <v>20.708446866485001</v>
      </c>
      <c r="I9310" s="2">
        <v>38.555858310627002</v>
      </c>
      <c r="J9310" s="2">
        <v>36.920980926431</v>
      </c>
      <c r="K9310" s="2">
        <v>1.4986376021800001</v>
      </c>
      <c r="L9310" s="2">
        <v>1.4986376021800001</v>
      </c>
      <c r="M9310" s="2">
        <v>12.261580381470999</v>
      </c>
      <c r="N9310" s="2">
        <v>0.95367847411399997</v>
      </c>
      <c r="O9310" s="2">
        <v>1.2261580381470001</v>
      </c>
      <c r="P9310" s="2">
        <v>1.7711171662130001</v>
      </c>
      <c r="Q9310" s="2">
        <v>5.4495912806540003</v>
      </c>
      <c r="R9310" s="15">
        <v>26.430517711172001</v>
      </c>
    </row>
    <row r="9311" spans="2:18" x14ac:dyDescent="0.2">
      <c r="D9311" s="199" t="s">
        <v>19</v>
      </c>
      <c r="E9311" s="22" t="s">
        <v>20</v>
      </c>
      <c r="F9311" s="21"/>
      <c r="G9311" s="19">
        <v>77</v>
      </c>
      <c r="H9311" s="27">
        <v>15</v>
      </c>
      <c r="I9311" s="3">
        <v>23</v>
      </c>
      <c r="J9311" s="3">
        <v>41</v>
      </c>
      <c r="K9311" s="3">
        <v>4</v>
      </c>
      <c r="L9311" s="3">
        <v>3</v>
      </c>
      <c r="M9311" s="3">
        <v>10</v>
      </c>
      <c r="N9311" s="3">
        <v>2</v>
      </c>
      <c r="O9311" s="3">
        <v>0</v>
      </c>
      <c r="P9311" s="3">
        <v>3</v>
      </c>
      <c r="Q9311" s="3">
        <v>1</v>
      </c>
      <c r="R9311" s="26">
        <v>19</v>
      </c>
    </row>
    <row r="9312" spans="2:18" x14ac:dyDescent="0.2">
      <c r="D9312" s="200"/>
      <c r="E9312" s="11"/>
      <c r="F9312" s="10"/>
      <c r="G9312" s="7">
        <v>100</v>
      </c>
      <c r="H9312" s="18">
        <v>19.480519480519</v>
      </c>
      <c r="I9312" s="30">
        <v>29.87012987013</v>
      </c>
      <c r="J9312" s="41">
        <v>53.246753246753002</v>
      </c>
      <c r="K9312" s="2">
        <v>5.1948051948050002</v>
      </c>
      <c r="L9312" s="2">
        <v>3.896103896104</v>
      </c>
      <c r="M9312" s="2">
        <v>12.987012987012999</v>
      </c>
      <c r="N9312" s="2">
        <v>2.5974025974030002</v>
      </c>
      <c r="O9312" s="16">
        <v>0</v>
      </c>
      <c r="P9312" s="2">
        <v>3.896103896104</v>
      </c>
      <c r="Q9312" s="2">
        <v>1.298701298701</v>
      </c>
      <c r="R9312" s="15">
        <v>24.675324675325001</v>
      </c>
    </row>
    <row r="9313" spans="4:18" x14ac:dyDescent="0.2">
      <c r="D9313" s="200"/>
      <c r="E9313" s="4" t="s">
        <v>21</v>
      </c>
      <c r="F9313" s="5"/>
      <c r="G9313" s="6">
        <v>289</v>
      </c>
      <c r="H9313" s="8">
        <v>62</v>
      </c>
      <c r="I9313" s="1">
        <v>134</v>
      </c>
      <c r="J9313" s="1">
        <v>91</v>
      </c>
      <c r="K9313" s="1">
        <v>2</v>
      </c>
      <c r="L9313" s="1">
        <v>1</v>
      </c>
      <c r="M9313" s="1">
        <v>48</v>
      </c>
      <c r="N9313" s="1">
        <v>3</v>
      </c>
      <c r="O9313" s="1">
        <v>7</v>
      </c>
      <c r="P9313" s="1">
        <v>4</v>
      </c>
      <c r="Q9313" s="1">
        <v>17</v>
      </c>
      <c r="R9313" s="9">
        <v>66</v>
      </c>
    </row>
    <row r="9314" spans="4:18" x14ac:dyDescent="0.2">
      <c r="D9314" s="200"/>
      <c r="E9314" s="11"/>
      <c r="F9314" s="10"/>
      <c r="G9314" s="7">
        <v>100</v>
      </c>
      <c r="H9314" s="18">
        <v>21.453287197232001</v>
      </c>
      <c r="I9314" s="25">
        <v>46.366782006919998</v>
      </c>
      <c r="J9314" s="30">
        <v>31.487889273356</v>
      </c>
      <c r="K9314" s="2">
        <v>0.69204152249100004</v>
      </c>
      <c r="L9314" s="2">
        <v>0.34602076124600001</v>
      </c>
      <c r="M9314" s="2">
        <v>16.608996539791999</v>
      </c>
      <c r="N9314" s="2">
        <v>1.0380622837369999</v>
      </c>
      <c r="O9314" s="2">
        <v>2.4221453287200001</v>
      </c>
      <c r="P9314" s="2">
        <v>1.3840830449829999</v>
      </c>
      <c r="Q9314" s="2">
        <v>5.8823529411760003</v>
      </c>
      <c r="R9314" s="15">
        <v>22.837370242214998</v>
      </c>
    </row>
    <row r="9315" spans="4:18" x14ac:dyDescent="0.2">
      <c r="D9315" s="200"/>
      <c r="E9315" s="4" t="s">
        <v>22</v>
      </c>
      <c r="F9315" s="5"/>
      <c r="G9315" s="6">
        <v>109</v>
      </c>
      <c r="H9315" s="8">
        <v>21</v>
      </c>
      <c r="I9315" s="1">
        <v>34</v>
      </c>
      <c r="J9315" s="1">
        <v>38</v>
      </c>
      <c r="K9315" s="1">
        <v>1</v>
      </c>
      <c r="L9315" s="1">
        <v>0</v>
      </c>
      <c r="M9315" s="1">
        <v>9</v>
      </c>
      <c r="N9315" s="1">
        <v>0</v>
      </c>
      <c r="O9315" s="1">
        <v>0</v>
      </c>
      <c r="P9315" s="1">
        <v>1</v>
      </c>
      <c r="Q9315" s="1">
        <v>7</v>
      </c>
      <c r="R9315" s="9">
        <v>35</v>
      </c>
    </row>
    <row r="9316" spans="4:18" x14ac:dyDescent="0.2">
      <c r="D9316" s="200"/>
      <c r="E9316" s="11"/>
      <c r="F9316" s="10"/>
      <c r="G9316" s="7">
        <v>100</v>
      </c>
      <c r="H9316" s="18">
        <v>19.266055045872001</v>
      </c>
      <c r="I9316" s="30">
        <v>31.192660550458999</v>
      </c>
      <c r="J9316" s="2">
        <v>34.862385321101002</v>
      </c>
      <c r="K9316" s="2">
        <v>0.91743119266100004</v>
      </c>
      <c r="L9316" s="16">
        <v>0</v>
      </c>
      <c r="M9316" s="2">
        <v>8.2568807339449997</v>
      </c>
      <c r="N9316" s="16">
        <v>0</v>
      </c>
      <c r="O9316" s="16">
        <v>0</v>
      </c>
      <c r="P9316" s="2">
        <v>0.91743119266100004</v>
      </c>
      <c r="Q9316" s="2">
        <v>6.4220183486240003</v>
      </c>
      <c r="R9316" s="85">
        <v>32.110091743119</v>
      </c>
    </row>
    <row r="9317" spans="4:18" x14ac:dyDescent="0.2">
      <c r="D9317" s="200"/>
      <c r="E9317" s="4" t="s">
        <v>23</v>
      </c>
      <c r="F9317" s="5"/>
      <c r="G9317" s="6">
        <v>120</v>
      </c>
      <c r="H9317" s="8">
        <v>25</v>
      </c>
      <c r="I9317" s="1">
        <v>40</v>
      </c>
      <c r="J9317" s="1">
        <v>39</v>
      </c>
      <c r="K9317" s="1">
        <v>2</v>
      </c>
      <c r="L9317" s="1">
        <v>3</v>
      </c>
      <c r="M9317" s="1">
        <v>10</v>
      </c>
      <c r="N9317" s="1">
        <v>2</v>
      </c>
      <c r="O9317" s="1">
        <v>1</v>
      </c>
      <c r="P9317" s="1">
        <v>3</v>
      </c>
      <c r="Q9317" s="1">
        <v>6</v>
      </c>
      <c r="R9317" s="9">
        <v>38</v>
      </c>
    </row>
    <row r="9318" spans="4:18" x14ac:dyDescent="0.2">
      <c r="D9318" s="200"/>
      <c r="E9318" s="11"/>
      <c r="F9318" s="10"/>
      <c r="G9318" s="7">
        <v>100</v>
      </c>
      <c r="H9318" s="18">
        <v>20.833333333333002</v>
      </c>
      <c r="I9318" s="30">
        <v>33.333333333333002</v>
      </c>
      <c r="J9318" s="2">
        <v>32.5</v>
      </c>
      <c r="K9318" s="2">
        <v>1.666666666667</v>
      </c>
      <c r="L9318" s="2">
        <v>2.5</v>
      </c>
      <c r="M9318" s="2">
        <v>8.333333333333</v>
      </c>
      <c r="N9318" s="2">
        <v>1.666666666667</v>
      </c>
      <c r="O9318" s="2">
        <v>0.83333333333299997</v>
      </c>
      <c r="P9318" s="2">
        <v>2.5</v>
      </c>
      <c r="Q9318" s="2">
        <v>5</v>
      </c>
      <c r="R9318" s="85">
        <v>31.666666666666998</v>
      </c>
    </row>
    <row r="9319" spans="4:18" x14ac:dyDescent="0.2">
      <c r="D9319" s="200"/>
      <c r="E9319" s="4" t="s">
        <v>24</v>
      </c>
      <c r="F9319" s="5"/>
      <c r="G9319" s="6">
        <v>139</v>
      </c>
      <c r="H9319" s="8">
        <v>29</v>
      </c>
      <c r="I9319" s="1">
        <v>52</v>
      </c>
      <c r="J9319" s="1">
        <v>62</v>
      </c>
      <c r="K9319" s="1">
        <v>2</v>
      </c>
      <c r="L9319" s="1">
        <v>4</v>
      </c>
      <c r="M9319" s="1">
        <v>13</v>
      </c>
      <c r="N9319" s="1">
        <v>0</v>
      </c>
      <c r="O9319" s="1">
        <v>1</v>
      </c>
      <c r="P9319" s="1">
        <v>2</v>
      </c>
      <c r="Q9319" s="1">
        <v>9</v>
      </c>
      <c r="R9319" s="9">
        <v>36</v>
      </c>
    </row>
    <row r="9320" spans="4:18" x14ac:dyDescent="0.2">
      <c r="D9320" s="200"/>
      <c r="E9320" s="11"/>
      <c r="F9320" s="10"/>
      <c r="G9320" s="7">
        <v>100</v>
      </c>
      <c r="H9320" s="18">
        <v>20.863309352518002</v>
      </c>
      <c r="I9320" s="2">
        <v>37.410071942446002</v>
      </c>
      <c r="J9320" s="25">
        <v>44.604316546763002</v>
      </c>
      <c r="K9320" s="2">
        <v>1.438848920863</v>
      </c>
      <c r="L9320" s="2">
        <v>2.877697841727</v>
      </c>
      <c r="M9320" s="2">
        <v>9.3525179856119998</v>
      </c>
      <c r="N9320" s="16">
        <v>0</v>
      </c>
      <c r="O9320" s="2">
        <v>0.71942446043200003</v>
      </c>
      <c r="P9320" s="2">
        <v>1.438848920863</v>
      </c>
      <c r="Q9320" s="2">
        <v>6.4748201438850002</v>
      </c>
      <c r="R9320" s="15">
        <v>25.899280575540001</v>
      </c>
    </row>
    <row r="9321" spans="4:18" x14ac:dyDescent="0.2">
      <c r="D9321" s="199" t="s">
        <v>25</v>
      </c>
      <c r="E9321" s="22" t="s">
        <v>26</v>
      </c>
      <c r="F9321" s="21"/>
      <c r="G9321" s="19">
        <v>243</v>
      </c>
      <c r="H9321" s="27">
        <v>50</v>
      </c>
      <c r="I9321" s="3">
        <v>97</v>
      </c>
      <c r="J9321" s="3">
        <v>81</v>
      </c>
      <c r="K9321" s="3">
        <v>5</v>
      </c>
      <c r="L9321" s="3">
        <v>4</v>
      </c>
      <c r="M9321" s="3">
        <v>40</v>
      </c>
      <c r="N9321" s="3">
        <v>2</v>
      </c>
      <c r="O9321" s="3">
        <v>6</v>
      </c>
      <c r="P9321" s="3">
        <v>5</v>
      </c>
      <c r="Q9321" s="3">
        <v>15</v>
      </c>
      <c r="R9321" s="26">
        <v>64</v>
      </c>
    </row>
    <row r="9322" spans="4:18" x14ac:dyDescent="0.2">
      <c r="D9322" s="200"/>
      <c r="E9322" s="11"/>
      <c r="F9322" s="10"/>
      <c r="G9322" s="7">
        <v>100</v>
      </c>
      <c r="H9322" s="18">
        <v>20.576131687242999</v>
      </c>
      <c r="I9322" s="2">
        <v>39.917695473251001</v>
      </c>
      <c r="J9322" s="2">
        <v>33.333333333333002</v>
      </c>
      <c r="K9322" s="2">
        <v>2.057613168724</v>
      </c>
      <c r="L9322" s="2">
        <v>1.646090534979</v>
      </c>
      <c r="M9322" s="2">
        <v>16.460905349794</v>
      </c>
      <c r="N9322" s="2">
        <v>0.82304526748999995</v>
      </c>
      <c r="O9322" s="2">
        <v>2.4691358024690002</v>
      </c>
      <c r="P9322" s="2">
        <v>2.057613168724</v>
      </c>
      <c r="Q9322" s="2">
        <v>6.1728395061730001</v>
      </c>
      <c r="R9322" s="15">
        <v>26.337448559671</v>
      </c>
    </row>
    <row r="9323" spans="4:18" x14ac:dyDescent="0.2">
      <c r="D9323" s="200"/>
      <c r="E9323" s="4" t="s">
        <v>27</v>
      </c>
      <c r="F9323" s="5"/>
      <c r="G9323" s="6">
        <v>234</v>
      </c>
      <c r="H9323" s="8">
        <v>56</v>
      </c>
      <c r="I9323" s="1">
        <v>80</v>
      </c>
      <c r="J9323" s="1">
        <v>81</v>
      </c>
      <c r="K9323" s="1">
        <v>4</v>
      </c>
      <c r="L9323" s="1">
        <v>3</v>
      </c>
      <c r="M9323" s="1">
        <v>29</v>
      </c>
      <c r="N9323" s="1">
        <v>2</v>
      </c>
      <c r="O9323" s="1">
        <v>1</v>
      </c>
      <c r="P9323" s="1">
        <v>4</v>
      </c>
      <c r="Q9323" s="1">
        <v>15</v>
      </c>
      <c r="R9323" s="9">
        <v>58</v>
      </c>
    </row>
    <row r="9324" spans="4:18" x14ac:dyDescent="0.2">
      <c r="D9324" s="200"/>
      <c r="E9324" s="11"/>
      <c r="F9324" s="10"/>
      <c r="G9324" s="7">
        <v>100</v>
      </c>
      <c r="H9324" s="18">
        <v>23.931623931623999</v>
      </c>
      <c r="I9324" s="2">
        <v>34.188034188034003</v>
      </c>
      <c r="J9324" s="2">
        <v>34.615384615384997</v>
      </c>
      <c r="K9324" s="2">
        <v>1.709401709402</v>
      </c>
      <c r="L9324" s="2">
        <v>1.2820512820509999</v>
      </c>
      <c r="M9324" s="2">
        <v>12.393162393161999</v>
      </c>
      <c r="N9324" s="2">
        <v>0.85470085470099999</v>
      </c>
      <c r="O9324" s="2">
        <v>0.42735042735000001</v>
      </c>
      <c r="P9324" s="2">
        <v>1.709401709402</v>
      </c>
      <c r="Q9324" s="2">
        <v>6.4102564102560002</v>
      </c>
      <c r="R9324" s="15">
        <v>24.786324786325</v>
      </c>
    </row>
    <row r="9325" spans="4:18" x14ac:dyDescent="0.2">
      <c r="D9325" s="200"/>
      <c r="E9325" s="4" t="s">
        <v>28</v>
      </c>
      <c r="F9325" s="5"/>
      <c r="G9325" s="6">
        <v>208</v>
      </c>
      <c r="H9325" s="8">
        <v>34</v>
      </c>
      <c r="I9325" s="1">
        <v>91</v>
      </c>
      <c r="J9325" s="1">
        <v>89</v>
      </c>
      <c r="K9325" s="1">
        <v>2</v>
      </c>
      <c r="L9325" s="1">
        <v>3</v>
      </c>
      <c r="M9325" s="1">
        <v>16</v>
      </c>
      <c r="N9325" s="1">
        <v>2</v>
      </c>
      <c r="O9325" s="1">
        <v>2</v>
      </c>
      <c r="P9325" s="1">
        <v>4</v>
      </c>
      <c r="Q9325" s="1">
        <v>7</v>
      </c>
      <c r="R9325" s="9">
        <v>59</v>
      </c>
    </row>
    <row r="9326" spans="4:18" x14ac:dyDescent="0.2">
      <c r="D9326" s="200"/>
      <c r="E9326" s="11"/>
      <c r="F9326" s="10"/>
      <c r="G9326" s="7">
        <v>100</v>
      </c>
      <c r="H9326" s="18">
        <v>16.346153846153999</v>
      </c>
      <c r="I9326" s="25">
        <v>43.75</v>
      </c>
      <c r="J9326" s="25">
        <v>42.788461538462002</v>
      </c>
      <c r="K9326" s="2">
        <v>0.96153846153800004</v>
      </c>
      <c r="L9326" s="2">
        <v>1.442307692308</v>
      </c>
      <c r="M9326" s="2">
        <v>7.6923076923079998</v>
      </c>
      <c r="N9326" s="2">
        <v>0.96153846153800004</v>
      </c>
      <c r="O9326" s="2">
        <v>0.96153846153800004</v>
      </c>
      <c r="P9326" s="2">
        <v>1.923076923077</v>
      </c>
      <c r="Q9326" s="2">
        <v>3.365384615385</v>
      </c>
      <c r="R9326" s="15">
        <v>28.365384615385</v>
      </c>
    </row>
    <row r="9327" spans="4:18" x14ac:dyDescent="0.2">
      <c r="D9327" s="200"/>
      <c r="E9327" s="4" t="s">
        <v>29</v>
      </c>
      <c r="F9327" s="5"/>
      <c r="G9327" s="6">
        <v>49</v>
      </c>
      <c r="H9327" s="8">
        <v>12</v>
      </c>
      <c r="I9327" s="1">
        <v>15</v>
      </c>
      <c r="J9327" s="1">
        <v>20</v>
      </c>
      <c r="K9327" s="1">
        <v>0</v>
      </c>
      <c r="L9327" s="1">
        <v>1</v>
      </c>
      <c r="M9327" s="1">
        <v>5</v>
      </c>
      <c r="N9327" s="1">
        <v>1</v>
      </c>
      <c r="O9327" s="1">
        <v>0</v>
      </c>
      <c r="P9327" s="1">
        <v>0</v>
      </c>
      <c r="Q9327" s="1">
        <v>3</v>
      </c>
      <c r="R9327" s="9">
        <v>13</v>
      </c>
    </row>
    <row r="9328" spans="4:18" x14ac:dyDescent="0.2">
      <c r="D9328" s="200"/>
      <c r="E9328" s="11"/>
      <c r="F9328" s="10"/>
      <c r="G9328" s="7">
        <v>100</v>
      </c>
      <c r="H9328" s="18">
        <v>24.489795918367001</v>
      </c>
      <c r="I9328" s="30">
        <v>30.612244897958998</v>
      </c>
      <c r="J9328" s="2">
        <v>40.816326530612002</v>
      </c>
      <c r="K9328" s="16">
        <v>0</v>
      </c>
      <c r="L9328" s="2">
        <v>2.040816326531</v>
      </c>
      <c r="M9328" s="2">
        <v>10.204081632653001</v>
      </c>
      <c r="N9328" s="2">
        <v>2.040816326531</v>
      </c>
      <c r="O9328" s="16">
        <v>0</v>
      </c>
      <c r="P9328" s="16">
        <v>0</v>
      </c>
      <c r="Q9328" s="2">
        <v>6.1224489795919999</v>
      </c>
      <c r="R9328" s="15">
        <v>26.530612244897998</v>
      </c>
    </row>
    <row r="9329" spans="4:18" x14ac:dyDescent="0.2">
      <c r="D9329" s="199" t="s">
        <v>30</v>
      </c>
      <c r="E9329" s="22" t="s">
        <v>31</v>
      </c>
      <c r="F9329" s="21"/>
      <c r="G9329" s="19">
        <v>348</v>
      </c>
      <c r="H9329" s="27">
        <v>82</v>
      </c>
      <c r="I9329" s="3">
        <v>131</v>
      </c>
      <c r="J9329" s="3">
        <v>126</v>
      </c>
      <c r="K9329" s="3">
        <v>3</v>
      </c>
      <c r="L9329" s="3">
        <v>6</v>
      </c>
      <c r="M9329" s="3">
        <v>45</v>
      </c>
      <c r="N9329" s="3">
        <v>3</v>
      </c>
      <c r="O9329" s="3">
        <v>3</v>
      </c>
      <c r="P9329" s="3">
        <v>5</v>
      </c>
      <c r="Q9329" s="3">
        <v>12</v>
      </c>
      <c r="R9329" s="26">
        <v>99</v>
      </c>
    </row>
    <row r="9330" spans="4:18" x14ac:dyDescent="0.2">
      <c r="D9330" s="200"/>
      <c r="E9330" s="11"/>
      <c r="F9330" s="10"/>
      <c r="G9330" s="7">
        <v>100</v>
      </c>
      <c r="H9330" s="18">
        <v>23.563218390805002</v>
      </c>
      <c r="I9330" s="2">
        <v>37.643678160919997</v>
      </c>
      <c r="J9330" s="2">
        <v>36.206896551724</v>
      </c>
      <c r="K9330" s="2">
        <v>0.86206896551699996</v>
      </c>
      <c r="L9330" s="2">
        <v>1.7241379310339999</v>
      </c>
      <c r="M9330" s="2">
        <v>12.931034482758999</v>
      </c>
      <c r="N9330" s="2">
        <v>0.86206896551699996</v>
      </c>
      <c r="O9330" s="2">
        <v>0.86206896551699996</v>
      </c>
      <c r="P9330" s="2">
        <v>1.4367816091950001</v>
      </c>
      <c r="Q9330" s="2">
        <v>3.4482758620689999</v>
      </c>
      <c r="R9330" s="15">
        <v>28.448275862069</v>
      </c>
    </row>
    <row r="9331" spans="4:18" x14ac:dyDescent="0.2">
      <c r="D9331" s="200"/>
      <c r="E9331" s="4" t="s">
        <v>32</v>
      </c>
      <c r="F9331" s="5"/>
      <c r="G9331" s="6">
        <v>386</v>
      </c>
      <c r="H9331" s="8">
        <v>70</v>
      </c>
      <c r="I9331" s="1">
        <v>152</v>
      </c>
      <c r="J9331" s="1">
        <v>145</v>
      </c>
      <c r="K9331" s="1">
        <v>8</v>
      </c>
      <c r="L9331" s="1">
        <v>5</v>
      </c>
      <c r="M9331" s="1">
        <v>45</v>
      </c>
      <c r="N9331" s="1">
        <v>4</v>
      </c>
      <c r="O9331" s="1">
        <v>6</v>
      </c>
      <c r="P9331" s="1">
        <v>8</v>
      </c>
      <c r="Q9331" s="1">
        <v>28</v>
      </c>
      <c r="R9331" s="9">
        <v>95</v>
      </c>
    </row>
    <row r="9332" spans="4:18" x14ac:dyDescent="0.2">
      <c r="D9332" s="200"/>
      <c r="E9332" s="11"/>
      <c r="F9332" s="10"/>
      <c r="G9332" s="7">
        <v>100</v>
      </c>
      <c r="H9332" s="18">
        <v>18.134715025906999</v>
      </c>
      <c r="I9332" s="2">
        <v>39.378238341969002</v>
      </c>
      <c r="J9332" s="2">
        <v>37.564766839378002</v>
      </c>
      <c r="K9332" s="2">
        <v>2.0725388601039998</v>
      </c>
      <c r="L9332" s="2">
        <v>1.2953367875649999</v>
      </c>
      <c r="M9332" s="2">
        <v>11.658031088083</v>
      </c>
      <c r="N9332" s="2">
        <v>1.0362694300519999</v>
      </c>
      <c r="O9332" s="2">
        <v>1.554404145078</v>
      </c>
      <c r="P9332" s="2">
        <v>2.0725388601039998</v>
      </c>
      <c r="Q9332" s="2">
        <v>7.2538860103629998</v>
      </c>
      <c r="R9332" s="15">
        <v>24.611398963730998</v>
      </c>
    </row>
    <row r="9333" spans="4:18" x14ac:dyDescent="0.2">
      <c r="D9333" s="199" t="s">
        <v>33</v>
      </c>
      <c r="E9333" s="22" t="s">
        <v>34</v>
      </c>
      <c r="F9333" s="21"/>
      <c r="G9333" s="19">
        <v>19</v>
      </c>
      <c r="H9333" s="27">
        <v>2</v>
      </c>
      <c r="I9333" s="3">
        <v>7</v>
      </c>
      <c r="J9333" s="3">
        <v>3</v>
      </c>
      <c r="K9333" s="3">
        <v>0</v>
      </c>
      <c r="L9333" s="3">
        <v>0</v>
      </c>
      <c r="M9333" s="3">
        <v>2</v>
      </c>
      <c r="N9333" s="3">
        <v>0</v>
      </c>
      <c r="O9333" s="3">
        <v>0</v>
      </c>
      <c r="P9333" s="3">
        <v>0</v>
      </c>
      <c r="Q9333" s="3">
        <v>0</v>
      </c>
      <c r="R9333" s="26">
        <v>7</v>
      </c>
    </row>
    <row r="9334" spans="4:18" x14ac:dyDescent="0.2">
      <c r="D9334" s="200"/>
      <c r="E9334" s="11"/>
      <c r="F9334" s="10"/>
      <c r="G9334" s="7">
        <v>100</v>
      </c>
      <c r="H9334" s="97">
        <v>10.526315789473999</v>
      </c>
      <c r="I9334" s="2">
        <v>36.842105263157997</v>
      </c>
      <c r="J9334" s="50">
        <v>15.789473684211</v>
      </c>
      <c r="K9334" s="16">
        <v>0</v>
      </c>
      <c r="L9334" s="16">
        <v>0</v>
      </c>
      <c r="M9334" s="2">
        <v>10.526315789473999</v>
      </c>
      <c r="N9334" s="16">
        <v>0</v>
      </c>
      <c r="O9334" s="16">
        <v>0</v>
      </c>
      <c r="P9334" s="16">
        <v>0</v>
      </c>
      <c r="Q9334" s="49">
        <v>0</v>
      </c>
      <c r="R9334" s="102">
        <v>36.842105263157997</v>
      </c>
    </row>
    <row r="9335" spans="4:18" x14ac:dyDescent="0.2">
      <c r="D9335" s="200"/>
      <c r="E9335" s="4" t="s">
        <v>35</v>
      </c>
      <c r="F9335" s="5"/>
      <c r="G9335" s="6">
        <v>97</v>
      </c>
      <c r="H9335" s="8">
        <v>26</v>
      </c>
      <c r="I9335" s="1">
        <v>37</v>
      </c>
      <c r="J9335" s="1">
        <v>25</v>
      </c>
      <c r="K9335" s="1">
        <v>0</v>
      </c>
      <c r="L9335" s="1">
        <v>3</v>
      </c>
      <c r="M9335" s="1">
        <v>11</v>
      </c>
      <c r="N9335" s="1">
        <v>2</v>
      </c>
      <c r="O9335" s="1">
        <v>0</v>
      </c>
      <c r="P9335" s="1">
        <v>3</v>
      </c>
      <c r="Q9335" s="1">
        <v>7</v>
      </c>
      <c r="R9335" s="9">
        <v>21</v>
      </c>
    </row>
    <row r="9336" spans="4:18" x14ac:dyDescent="0.2">
      <c r="D9336" s="200"/>
      <c r="E9336" s="11"/>
      <c r="F9336" s="10"/>
      <c r="G9336" s="7">
        <v>100</v>
      </c>
      <c r="H9336" s="70">
        <v>26.804123711340001</v>
      </c>
      <c r="I9336" s="2">
        <v>38.144329896907003</v>
      </c>
      <c r="J9336" s="50">
        <v>25.773195876289002</v>
      </c>
      <c r="K9336" s="16">
        <v>0</v>
      </c>
      <c r="L9336" s="2">
        <v>3.0927835051549999</v>
      </c>
      <c r="M9336" s="2">
        <v>11.340206185567</v>
      </c>
      <c r="N9336" s="2">
        <v>2.0618556701030002</v>
      </c>
      <c r="O9336" s="16">
        <v>0</v>
      </c>
      <c r="P9336" s="2">
        <v>3.0927835051549999</v>
      </c>
      <c r="Q9336" s="2">
        <v>7.2164948453609998</v>
      </c>
      <c r="R9336" s="15">
        <v>21.649484536081999</v>
      </c>
    </row>
    <row r="9337" spans="4:18" x14ac:dyDescent="0.2">
      <c r="D9337" s="200"/>
      <c r="E9337" s="4" t="s">
        <v>36</v>
      </c>
      <c r="F9337" s="5"/>
      <c r="G9337" s="6">
        <v>142</v>
      </c>
      <c r="H9337" s="8">
        <v>35</v>
      </c>
      <c r="I9337" s="1">
        <v>65</v>
      </c>
      <c r="J9337" s="1">
        <v>51</v>
      </c>
      <c r="K9337" s="1">
        <v>1</v>
      </c>
      <c r="L9337" s="1">
        <v>1</v>
      </c>
      <c r="M9337" s="1">
        <v>22</v>
      </c>
      <c r="N9337" s="1">
        <v>1</v>
      </c>
      <c r="O9337" s="1">
        <v>1</v>
      </c>
      <c r="P9337" s="1">
        <v>2</v>
      </c>
      <c r="Q9337" s="1">
        <v>8</v>
      </c>
      <c r="R9337" s="9">
        <v>27</v>
      </c>
    </row>
    <row r="9338" spans="4:18" x14ac:dyDescent="0.2">
      <c r="D9338" s="200"/>
      <c r="E9338" s="11"/>
      <c r="F9338" s="10"/>
      <c r="G9338" s="7">
        <v>100</v>
      </c>
      <c r="H9338" s="18">
        <v>24.647887323944001</v>
      </c>
      <c r="I9338" s="25">
        <v>45.774647887324001</v>
      </c>
      <c r="J9338" s="2">
        <v>35.915492957745997</v>
      </c>
      <c r="K9338" s="2">
        <v>0.70422535211299997</v>
      </c>
      <c r="L9338" s="2">
        <v>0.70422535211299997</v>
      </c>
      <c r="M9338" s="2">
        <v>15.492957746479</v>
      </c>
      <c r="N9338" s="2">
        <v>0.70422535211299997</v>
      </c>
      <c r="O9338" s="2">
        <v>0.70422535211299997</v>
      </c>
      <c r="P9338" s="2">
        <v>1.4084507042250001</v>
      </c>
      <c r="Q9338" s="2">
        <v>5.6338028169010004</v>
      </c>
      <c r="R9338" s="95">
        <v>19.014084507042</v>
      </c>
    </row>
    <row r="9339" spans="4:18" x14ac:dyDescent="0.2">
      <c r="D9339" s="200"/>
      <c r="E9339" s="4" t="s">
        <v>37</v>
      </c>
      <c r="F9339" s="5"/>
      <c r="G9339" s="6">
        <v>164</v>
      </c>
      <c r="H9339" s="8">
        <v>30</v>
      </c>
      <c r="I9339" s="1">
        <v>68</v>
      </c>
      <c r="J9339" s="1">
        <v>77</v>
      </c>
      <c r="K9339" s="1">
        <v>2</v>
      </c>
      <c r="L9339" s="1">
        <v>1</v>
      </c>
      <c r="M9339" s="1">
        <v>14</v>
      </c>
      <c r="N9339" s="1">
        <v>4</v>
      </c>
      <c r="O9339" s="1">
        <v>1</v>
      </c>
      <c r="P9339" s="1">
        <v>2</v>
      </c>
      <c r="Q9339" s="1">
        <v>9</v>
      </c>
      <c r="R9339" s="9">
        <v>33</v>
      </c>
    </row>
    <row r="9340" spans="4:18" x14ac:dyDescent="0.2">
      <c r="D9340" s="200"/>
      <c r="E9340" s="11"/>
      <c r="F9340" s="10"/>
      <c r="G9340" s="7">
        <v>100</v>
      </c>
      <c r="H9340" s="18">
        <v>18.292682926828999</v>
      </c>
      <c r="I9340" s="2">
        <v>41.463414634145998</v>
      </c>
      <c r="J9340" s="41">
        <v>46.951219512195003</v>
      </c>
      <c r="K9340" s="2">
        <v>1.219512195122</v>
      </c>
      <c r="L9340" s="2">
        <v>0.60975609756100002</v>
      </c>
      <c r="M9340" s="2">
        <v>8.5365853658540001</v>
      </c>
      <c r="N9340" s="2">
        <v>2.4390243902440001</v>
      </c>
      <c r="O9340" s="2">
        <v>0.60975609756100002</v>
      </c>
      <c r="P9340" s="2">
        <v>1.219512195122</v>
      </c>
      <c r="Q9340" s="2">
        <v>5.4878048780490003</v>
      </c>
      <c r="R9340" s="95">
        <v>20.121951219511999</v>
      </c>
    </row>
    <row r="9341" spans="4:18" x14ac:dyDescent="0.2">
      <c r="D9341" s="200"/>
      <c r="E9341" s="4" t="s">
        <v>38</v>
      </c>
      <c r="F9341" s="5"/>
      <c r="G9341" s="6">
        <v>129</v>
      </c>
      <c r="H9341" s="8">
        <v>30</v>
      </c>
      <c r="I9341" s="1">
        <v>56</v>
      </c>
      <c r="J9341" s="1">
        <v>54</v>
      </c>
      <c r="K9341" s="1">
        <v>1</v>
      </c>
      <c r="L9341" s="1">
        <v>2</v>
      </c>
      <c r="M9341" s="1">
        <v>12</v>
      </c>
      <c r="N9341" s="1">
        <v>0</v>
      </c>
      <c r="O9341" s="1">
        <v>1</v>
      </c>
      <c r="P9341" s="1">
        <v>3</v>
      </c>
      <c r="Q9341" s="1">
        <v>4</v>
      </c>
      <c r="R9341" s="9">
        <v>34</v>
      </c>
    </row>
    <row r="9342" spans="4:18" x14ac:dyDescent="0.2">
      <c r="D9342" s="200"/>
      <c r="E9342" s="11"/>
      <c r="F9342" s="10"/>
      <c r="G9342" s="7">
        <v>100</v>
      </c>
      <c r="H9342" s="18">
        <v>23.255813953488001</v>
      </c>
      <c r="I9342" s="2">
        <v>43.410852713178002</v>
      </c>
      <c r="J9342" s="2">
        <v>41.860465116279002</v>
      </c>
      <c r="K9342" s="2">
        <v>0.77519379845000003</v>
      </c>
      <c r="L9342" s="2">
        <v>1.550387596899</v>
      </c>
      <c r="M9342" s="2">
        <v>9.3023255813949994</v>
      </c>
      <c r="N9342" s="16">
        <v>0</v>
      </c>
      <c r="O9342" s="2">
        <v>0.77519379845000003</v>
      </c>
      <c r="P9342" s="2">
        <v>2.3255813953489999</v>
      </c>
      <c r="Q9342" s="2">
        <v>3.1007751937979999</v>
      </c>
      <c r="R9342" s="15">
        <v>26.356589147287</v>
      </c>
    </row>
    <row r="9343" spans="4:18" x14ac:dyDescent="0.2">
      <c r="D9343" s="200"/>
      <c r="E9343" s="4" t="s">
        <v>39</v>
      </c>
      <c r="F9343" s="5"/>
      <c r="G9343" s="6">
        <v>127</v>
      </c>
      <c r="H9343" s="8">
        <v>23</v>
      </c>
      <c r="I9343" s="1">
        <v>35</v>
      </c>
      <c r="J9343" s="1">
        <v>45</v>
      </c>
      <c r="K9343" s="1">
        <v>5</v>
      </c>
      <c r="L9343" s="1">
        <v>2</v>
      </c>
      <c r="M9343" s="1">
        <v>19</v>
      </c>
      <c r="N9343" s="1">
        <v>0</v>
      </c>
      <c r="O9343" s="1">
        <v>4</v>
      </c>
      <c r="P9343" s="1">
        <v>1</v>
      </c>
      <c r="Q9343" s="1">
        <v>7</v>
      </c>
      <c r="R9343" s="9">
        <v>47</v>
      </c>
    </row>
    <row r="9344" spans="4:18" x14ac:dyDescent="0.2">
      <c r="D9344" s="200"/>
      <c r="E9344" s="11"/>
      <c r="F9344" s="10"/>
      <c r="G9344" s="7">
        <v>100</v>
      </c>
      <c r="H9344" s="18">
        <v>18.110236220472</v>
      </c>
      <c r="I9344" s="50">
        <v>27.559055118109999</v>
      </c>
      <c r="J9344" s="2">
        <v>35.433070866142003</v>
      </c>
      <c r="K9344" s="2">
        <v>3.9370078740159999</v>
      </c>
      <c r="L9344" s="2">
        <v>1.574803149606</v>
      </c>
      <c r="M9344" s="2">
        <v>14.960629921260001</v>
      </c>
      <c r="N9344" s="16">
        <v>0</v>
      </c>
      <c r="O9344" s="2">
        <v>3.1496062992130001</v>
      </c>
      <c r="P9344" s="2">
        <v>0.78740157480299999</v>
      </c>
      <c r="Q9344" s="2">
        <v>5.5118110236220001</v>
      </c>
      <c r="R9344" s="102">
        <v>37.007874015748001</v>
      </c>
    </row>
    <row r="9345" spans="2:18" x14ac:dyDescent="0.2">
      <c r="D9345" s="200"/>
      <c r="E9345" s="4" t="s">
        <v>40</v>
      </c>
      <c r="F9345" s="5"/>
      <c r="G9345" s="6">
        <v>56</v>
      </c>
      <c r="H9345" s="8">
        <v>6</v>
      </c>
      <c r="I9345" s="1">
        <v>15</v>
      </c>
      <c r="J9345" s="1">
        <v>16</v>
      </c>
      <c r="K9345" s="1">
        <v>2</v>
      </c>
      <c r="L9345" s="1">
        <v>2</v>
      </c>
      <c r="M9345" s="1">
        <v>10</v>
      </c>
      <c r="N9345" s="1">
        <v>0</v>
      </c>
      <c r="O9345" s="1">
        <v>2</v>
      </c>
      <c r="P9345" s="1">
        <v>2</v>
      </c>
      <c r="Q9345" s="1">
        <v>5</v>
      </c>
      <c r="R9345" s="9">
        <v>25</v>
      </c>
    </row>
    <row r="9346" spans="2:18" x14ac:dyDescent="0.2">
      <c r="D9346" s="201"/>
      <c r="E9346" s="45"/>
      <c r="F9346" s="51"/>
      <c r="G9346" s="81">
        <v>100</v>
      </c>
      <c r="H9346" s="161">
        <v>10.714285714286</v>
      </c>
      <c r="I9346" s="108">
        <v>26.785714285714</v>
      </c>
      <c r="J9346" s="126">
        <v>28.571428571428999</v>
      </c>
      <c r="K9346" s="64">
        <v>3.5714285714290002</v>
      </c>
      <c r="L9346" s="64">
        <v>3.5714285714290002</v>
      </c>
      <c r="M9346" s="124">
        <v>17.857142857143</v>
      </c>
      <c r="N9346" s="62">
        <v>0</v>
      </c>
      <c r="O9346" s="64">
        <v>3.5714285714290002</v>
      </c>
      <c r="P9346" s="64">
        <v>3.5714285714290002</v>
      </c>
      <c r="Q9346" s="64">
        <v>8.9285714285710007</v>
      </c>
      <c r="R9346" s="140">
        <v>44.642857142856997</v>
      </c>
    </row>
    <row r="9348" spans="2:18" x14ac:dyDescent="0.2">
      <c r="B9348" s="40" t="str">
        <f xml:space="preserve"> HYPERLINK("#'目次'!B232", "[226]")</f>
        <v>[226]</v>
      </c>
      <c r="C9348" s="23" t="s">
        <v>361</v>
      </c>
    </row>
    <row r="9349" spans="2:18" x14ac:dyDescent="0.2">
      <c r="C9349" s="186" t="s">
        <v>326</v>
      </c>
    </row>
    <row r="9351" spans="2:18" x14ac:dyDescent="0.2">
      <c r="C9351" s="23" t="s">
        <v>48</v>
      </c>
    </row>
    <row r="9352" spans="2:18" ht="48" x14ac:dyDescent="0.2">
      <c r="D9352" s="195"/>
      <c r="E9352" s="196"/>
      <c r="F9352" s="196"/>
      <c r="G9352" s="37" t="s">
        <v>15</v>
      </c>
      <c r="H9352" s="33" t="s">
        <v>347</v>
      </c>
      <c r="I9352" s="13" t="s">
        <v>348</v>
      </c>
      <c r="J9352" s="13" t="s">
        <v>349</v>
      </c>
      <c r="K9352" s="13" t="s">
        <v>350</v>
      </c>
      <c r="L9352" s="13" t="s">
        <v>351</v>
      </c>
      <c r="M9352" s="13" t="s">
        <v>352</v>
      </c>
      <c r="N9352" s="13" t="s">
        <v>353</v>
      </c>
      <c r="O9352" s="13" t="s">
        <v>354</v>
      </c>
      <c r="P9352" s="13" t="s">
        <v>355</v>
      </c>
      <c r="Q9352" s="13" t="s">
        <v>99</v>
      </c>
      <c r="R9352" s="38" t="s">
        <v>18</v>
      </c>
    </row>
    <row r="9353" spans="2:18" x14ac:dyDescent="0.2">
      <c r="D9353" s="197"/>
      <c r="E9353" s="198"/>
      <c r="F9353" s="198"/>
      <c r="G9353" s="35"/>
      <c r="H9353" s="39"/>
      <c r="I9353" s="14"/>
      <c r="J9353" s="14"/>
      <c r="K9353" s="14"/>
      <c r="L9353" s="14"/>
      <c r="M9353" s="14"/>
      <c r="N9353" s="14"/>
      <c r="O9353" s="14"/>
      <c r="P9353" s="14"/>
      <c r="Q9353" s="14"/>
      <c r="R9353" s="34"/>
    </row>
    <row r="9354" spans="2:18" x14ac:dyDescent="0.2">
      <c r="D9354" s="78"/>
      <c r="E9354" s="79" t="s">
        <v>15</v>
      </c>
      <c r="F9354" s="66"/>
      <c r="G9354" s="36">
        <v>734</v>
      </c>
      <c r="H9354" s="17">
        <v>152</v>
      </c>
      <c r="I9354" s="17">
        <v>283</v>
      </c>
      <c r="J9354" s="17">
        <v>271</v>
      </c>
      <c r="K9354" s="17">
        <v>11</v>
      </c>
      <c r="L9354" s="17">
        <v>11</v>
      </c>
      <c r="M9354" s="17">
        <v>90</v>
      </c>
      <c r="N9354" s="17">
        <v>7</v>
      </c>
      <c r="O9354" s="17">
        <v>9</v>
      </c>
      <c r="P9354" s="17">
        <v>13</v>
      </c>
      <c r="Q9354" s="17">
        <v>40</v>
      </c>
      <c r="R9354" s="47">
        <v>194</v>
      </c>
    </row>
    <row r="9355" spans="2:18" x14ac:dyDescent="0.2">
      <c r="D9355" s="45"/>
      <c r="E9355" s="51"/>
      <c r="F9355" s="67"/>
      <c r="G9355" s="7">
        <v>100</v>
      </c>
      <c r="H9355" s="2">
        <v>20.708446866485001</v>
      </c>
      <c r="I9355" s="2">
        <v>38.555858310627002</v>
      </c>
      <c r="J9355" s="2">
        <v>36.920980926431</v>
      </c>
      <c r="K9355" s="2">
        <v>1.4986376021800001</v>
      </c>
      <c r="L9355" s="2">
        <v>1.4986376021800001</v>
      </c>
      <c r="M9355" s="2">
        <v>12.261580381470999</v>
      </c>
      <c r="N9355" s="2">
        <v>0.95367847411399997</v>
      </c>
      <c r="O9355" s="2">
        <v>1.2261580381470001</v>
      </c>
      <c r="P9355" s="2">
        <v>1.7711171662130001</v>
      </c>
      <c r="Q9355" s="2">
        <v>5.4495912806540003</v>
      </c>
      <c r="R9355" s="15">
        <v>26.430517711172001</v>
      </c>
    </row>
    <row r="9356" spans="2:18" x14ac:dyDescent="0.2">
      <c r="D9356" s="199" t="s">
        <v>49</v>
      </c>
      <c r="E9356" s="22" t="s">
        <v>50</v>
      </c>
      <c r="F9356" s="21"/>
      <c r="G9356" s="19">
        <v>5</v>
      </c>
      <c r="H9356" s="27">
        <v>2</v>
      </c>
      <c r="I9356" s="3">
        <v>1</v>
      </c>
      <c r="J9356" s="3">
        <v>3</v>
      </c>
      <c r="K9356" s="3">
        <v>0</v>
      </c>
      <c r="L9356" s="3">
        <v>0</v>
      </c>
      <c r="M9356" s="3">
        <v>1</v>
      </c>
      <c r="N9356" s="3">
        <v>0</v>
      </c>
      <c r="O9356" s="3">
        <v>0</v>
      </c>
      <c r="P9356" s="3">
        <v>1</v>
      </c>
      <c r="Q9356" s="3">
        <v>0</v>
      </c>
      <c r="R9356" s="26">
        <v>0</v>
      </c>
    </row>
    <row r="9357" spans="2:18" x14ac:dyDescent="0.2">
      <c r="D9357" s="200"/>
      <c r="E9357" s="11"/>
      <c r="F9357" s="10"/>
      <c r="G9357" s="7">
        <v>100</v>
      </c>
      <c r="H9357" s="75">
        <v>40</v>
      </c>
      <c r="I9357" s="50">
        <v>20</v>
      </c>
      <c r="J9357" s="41">
        <v>60</v>
      </c>
      <c r="K9357" s="16">
        <v>0</v>
      </c>
      <c r="L9357" s="16">
        <v>0</v>
      </c>
      <c r="M9357" s="25">
        <v>20</v>
      </c>
      <c r="N9357" s="16">
        <v>0</v>
      </c>
      <c r="O9357" s="16">
        <v>0</v>
      </c>
      <c r="P9357" s="41">
        <v>20</v>
      </c>
      <c r="Q9357" s="49">
        <v>0</v>
      </c>
      <c r="R9357" s="130">
        <v>0</v>
      </c>
    </row>
    <row r="9358" spans="2:18" x14ac:dyDescent="0.2">
      <c r="D9358" s="200"/>
      <c r="E9358" s="4" t="s">
        <v>51</v>
      </c>
      <c r="F9358" s="5"/>
      <c r="G9358" s="6">
        <v>76</v>
      </c>
      <c r="H9358" s="8">
        <v>15</v>
      </c>
      <c r="I9358" s="1">
        <v>23</v>
      </c>
      <c r="J9358" s="1">
        <v>31</v>
      </c>
      <c r="K9358" s="1">
        <v>1</v>
      </c>
      <c r="L9358" s="1">
        <v>1</v>
      </c>
      <c r="M9358" s="1">
        <v>4</v>
      </c>
      <c r="N9358" s="1">
        <v>0</v>
      </c>
      <c r="O9358" s="1">
        <v>0</v>
      </c>
      <c r="P9358" s="1">
        <v>1</v>
      </c>
      <c r="Q9358" s="1">
        <v>4</v>
      </c>
      <c r="R9358" s="9">
        <v>22</v>
      </c>
    </row>
    <row r="9359" spans="2:18" x14ac:dyDescent="0.2">
      <c r="D9359" s="200"/>
      <c r="E9359" s="11"/>
      <c r="F9359" s="10"/>
      <c r="G9359" s="7">
        <v>100</v>
      </c>
      <c r="H9359" s="18">
        <v>19.736842105263001</v>
      </c>
      <c r="I9359" s="30">
        <v>30.263157894736999</v>
      </c>
      <c r="J9359" s="2">
        <v>40.789473684211004</v>
      </c>
      <c r="K9359" s="2">
        <v>1.3157894736839999</v>
      </c>
      <c r="L9359" s="2">
        <v>1.3157894736839999</v>
      </c>
      <c r="M9359" s="30">
        <v>5.2631578947369997</v>
      </c>
      <c r="N9359" s="16">
        <v>0</v>
      </c>
      <c r="O9359" s="16">
        <v>0</v>
      </c>
      <c r="P9359" s="2">
        <v>1.3157894736839999</v>
      </c>
      <c r="Q9359" s="2">
        <v>5.2631578947369997</v>
      </c>
      <c r="R9359" s="15">
        <v>28.947368421053</v>
      </c>
    </row>
    <row r="9360" spans="2:18" x14ac:dyDescent="0.2">
      <c r="D9360" s="200"/>
      <c r="E9360" s="4" t="s">
        <v>52</v>
      </c>
      <c r="F9360" s="5"/>
      <c r="G9360" s="6">
        <v>21</v>
      </c>
      <c r="H9360" s="8">
        <v>3</v>
      </c>
      <c r="I9360" s="1">
        <v>5</v>
      </c>
      <c r="J9360" s="1">
        <v>4</v>
      </c>
      <c r="K9360" s="1">
        <v>1</v>
      </c>
      <c r="L9360" s="1">
        <v>0</v>
      </c>
      <c r="M9360" s="1">
        <v>2</v>
      </c>
      <c r="N9360" s="1">
        <v>0</v>
      </c>
      <c r="O9360" s="1">
        <v>2</v>
      </c>
      <c r="P9360" s="1">
        <v>1</v>
      </c>
      <c r="Q9360" s="1">
        <v>1</v>
      </c>
      <c r="R9360" s="9">
        <v>10</v>
      </c>
    </row>
    <row r="9361" spans="4:18" x14ac:dyDescent="0.2">
      <c r="D9361" s="200"/>
      <c r="E9361" s="11"/>
      <c r="F9361" s="10"/>
      <c r="G9361" s="7">
        <v>100</v>
      </c>
      <c r="H9361" s="72">
        <v>14.285714285714</v>
      </c>
      <c r="I9361" s="50">
        <v>23.809523809523998</v>
      </c>
      <c r="J9361" s="50">
        <v>19.047619047619001</v>
      </c>
      <c r="K9361" s="2">
        <v>4.7619047619049999</v>
      </c>
      <c r="L9361" s="16">
        <v>0</v>
      </c>
      <c r="M9361" s="2">
        <v>9.5238095238099998</v>
      </c>
      <c r="N9361" s="16">
        <v>0</v>
      </c>
      <c r="O9361" s="25">
        <v>9.5238095238099998</v>
      </c>
      <c r="P9361" s="2">
        <v>4.7619047619049999</v>
      </c>
      <c r="Q9361" s="2">
        <v>4.7619047619049999</v>
      </c>
      <c r="R9361" s="102">
        <v>47.619047619047997</v>
      </c>
    </row>
    <row r="9362" spans="4:18" x14ac:dyDescent="0.2">
      <c r="D9362" s="200"/>
      <c r="E9362" s="4" t="s">
        <v>53</v>
      </c>
      <c r="F9362" s="5"/>
      <c r="G9362" s="6">
        <v>32</v>
      </c>
      <c r="H9362" s="8">
        <v>10</v>
      </c>
      <c r="I9362" s="1">
        <v>9</v>
      </c>
      <c r="J9362" s="1">
        <v>14</v>
      </c>
      <c r="K9362" s="1">
        <v>0</v>
      </c>
      <c r="L9362" s="1">
        <v>1</v>
      </c>
      <c r="M9362" s="1">
        <v>5</v>
      </c>
      <c r="N9362" s="1">
        <v>0</v>
      </c>
      <c r="O9362" s="1">
        <v>0</v>
      </c>
      <c r="P9362" s="1">
        <v>1</v>
      </c>
      <c r="Q9362" s="1">
        <v>1</v>
      </c>
      <c r="R9362" s="9">
        <v>8</v>
      </c>
    </row>
    <row r="9363" spans="4:18" x14ac:dyDescent="0.2">
      <c r="D9363" s="200"/>
      <c r="E9363" s="11"/>
      <c r="F9363" s="10"/>
      <c r="G9363" s="7">
        <v>100</v>
      </c>
      <c r="H9363" s="75">
        <v>31.25</v>
      </c>
      <c r="I9363" s="50">
        <v>28.125</v>
      </c>
      <c r="J9363" s="25">
        <v>43.75</v>
      </c>
      <c r="K9363" s="16">
        <v>0</v>
      </c>
      <c r="L9363" s="2">
        <v>3.125</v>
      </c>
      <c r="M9363" s="2">
        <v>15.625</v>
      </c>
      <c r="N9363" s="16">
        <v>0</v>
      </c>
      <c r="O9363" s="16">
        <v>0</v>
      </c>
      <c r="P9363" s="2">
        <v>3.125</v>
      </c>
      <c r="Q9363" s="2">
        <v>3.125</v>
      </c>
      <c r="R9363" s="15">
        <v>25</v>
      </c>
    </row>
    <row r="9364" spans="4:18" x14ac:dyDescent="0.2">
      <c r="D9364" s="200"/>
      <c r="E9364" s="4" t="s">
        <v>54</v>
      </c>
      <c r="F9364" s="5"/>
      <c r="G9364" s="6">
        <v>170</v>
      </c>
      <c r="H9364" s="8">
        <v>51</v>
      </c>
      <c r="I9364" s="1">
        <v>77</v>
      </c>
      <c r="J9364" s="1">
        <v>64</v>
      </c>
      <c r="K9364" s="1">
        <v>1</v>
      </c>
      <c r="L9364" s="1">
        <v>2</v>
      </c>
      <c r="M9364" s="1">
        <v>25</v>
      </c>
      <c r="N9364" s="1">
        <v>1</v>
      </c>
      <c r="O9364" s="1">
        <v>0</v>
      </c>
      <c r="P9364" s="1">
        <v>4</v>
      </c>
      <c r="Q9364" s="1">
        <v>2</v>
      </c>
      <c r="R9364" s="9">
        <v>42</v>
      </c>
    </row>
    <row r="9365" spans="4:18" x14ac:dyDescent="0.2">
      <c r="D9365" s="200"/>
      <c r="E9365" s="11"/>
      <c r="F9365" s="10"/>
      <c r="G9365" s="7">
        <v>100</v>
      </c>
      <c r="H9365" s="70">
        <v>30</v>
      </c>
      <c r="I9365" s="25">
        <v>45.294117647058997</v>
      </c>
      <c r="J9365" s="2">
        <v>37.647058823529001</v>
      </c>
      <c r="K9365" s="2">
        <v>0.58823529411800002</v>
      </c>
      <c r="L9365" s="2">
        <v>1.1764705882349999</v>
      </c>
      <c r="M9365" s="2">
        <v>14.705882352941</v>
      </c>
      <c r="N9365" s="2">
        <v>0.58823529411800002</v>
      </c>
      <c r="O9365" s="16">
        <v>0</v>
      </c>
      <c r="P9365" s="2">
        <v>2.352941176471</v>
      </c>
      <c r="Q9365" s="2">
        <v>1.1764705882349999</v>
      </c>
      <c r="R9365" s="15">
        <v>24.705882352941</v>
      </c>
    </row>
    <row r="9366" spans="4:18" x14ac:dyDescent="0.2">
      <c r="D9366" s="200"/>
      <c r="E9366" s="4" t="s">
        <v>55</v>
      </c>
      <c r="F9366" s="5"/>
      <c r="G9366" s="6">
        <v>79</v>
      </c>
      <c r="H9366" s="8">
        <v>15</v>
      </c>
      <c r="I9366" s="1">
        <v>25</v>
      </c>
      <c r="J9366" s="1">
        <v>23</v>
      </c>
      <c r="K9366" s="1">
        <v>1</v>
      </c>
      <c r="L9366" s="1">
        <v>1</v>
      </c>
      <c r="M9366" s="1">
        <v>8</v>
      </c>
      <c r="N9366" s="1">
        <v>0</v>
      </c>
      <c r="O9366" s="1">
        <v>1</v>
      </c>
      <c r="P9366" s="1">
        <v>0</v>
      </c>
      <c r="Q9366" s="1">
        <v>13</v>
      </c>
      <c r="R9366" s="9">
        <v>16</v>
      </c>
    </row>
    <row r="9367" spans="4:18" x14ac:dyDescent="0.2">
      <c r="D9367" s="200"/>
      <c r="E9367" s="11"/>
      <c r="F9367" s="10"/>
      <c r="G9367" s="7">
        <v>100</v>
      </c>
      <c r="H9367" s="18">
        <v>18.987341772152</v>
      </c>
      <c r="I9367" s="30">
        <v>31.645569620252999</v>
      </c>
      <c r="J9367" s="30">
        <v>29.113924050632999</v>
      </c>
      <c r="K9367" s="2">
        <v>1.2658227848100001</v>
      </c>
      <c r="L9367" s="2">
        <v>1.2658227848100001</v>
      </c>
      <c r="M9367" s="2">
        <v>10.126582278480999</v>
      </c>
      <c r="N9367" s="16">
        <v>0</v>
      </c>
      <c r="O9367" s="2">
        <v>1.2658227848100001</v>
      </c>
      <c r="P9367" s="16">
        <v>0</v>
      </c>
      <c r="Q9367" s="41">
        <v>16.455696202532</v>
      </c>
      <c r="R9367" s="95">
        <v>20.253164556961998</v>
      </c>
    </row>
    <row r="9368" spans="4:18" x14ac:dyDescent="0.2">
      <c r="D9368" s="200"/>
      <c r="E9368" s="4" t="s">
        <v>56</v>
      </c>
      <c r="F9368" s="5"/>
      <c r="G9368" s="6">
        <v>127</v>
      </c>
      <c r="H9368" s="8">
        <v>22</v>
      </c>
      <c r="I9368" s="1">
        <v>59</v>
      </c>
      <c r="J9368" s="1">
        <v>58</v>
      </c>
      <c r="K9368" s="1">
        <v>2</v>
      </c>
      <c r="L9368" s="1">
        <v>1</v>
      </c>
      <c r="M9368" s="1">
        <v>12</v>
      </c>
      <c r="N9368" s="1">
        <v>1</v>
      </c>
      <c r="O9368" s="1">
        <v>3</v>
      </c>
      <c r="P9368" s="1">
        <v>2</v>
      </c>
      <c r="Q9368" s="1">
        <v>5</v>
      </c>
      <c r="R9368" s="9">
        <v>29</v>
      </c>
    </row>
    <row r="9369" spans="4:18" x14ac:dyDescent="0.2">
      <c r="D9369" s="200"/>
      <c r="E9369" s="11"/>
      <c r="F9369" s="10"/>
      <c r="G9369" s="7">
        <v>100</v>
      </c>
      <c r="H9369" s="18">
        <v>17.322834645669001</v>
      </c>
      <c r="I9369" s="25">
        <v>46.456692913386</v>
      </c>
      <c r="J9369" s="25">
        <v>45.669291338583001</v>
      </c>
      <c r="K9369" s="2">
        <v>1.574803149606</v>
      </c>
      <c r="L9369" s="2">
        <v>0.78740157480299999</v>
      </c>
      <c r="M9369" s="2">
        <v>9.4488188976380005</v>
      </c>
      <c r="N9369" s="2">
        <v>0.78740157480299999</v>
      </c>
      <c r="O9369" s="2">
        <v>2.3622047244090001</v>
      </c>
      <c r="P9369" s="2">
        <v>1.574803149606</v>
      </c>
      <c r="Q9369" s="2">
        <v>3.9370078740159999</v>
      </c>
      <c r="R9369" s="15">
        <v>22.834645669291</v>
      </c>
    </row>
    <row r="9370" spans="4:18" x14ac:dyDescent="0.2">
      <c r="D9370" s="200"/>
      <c r="E9370" s="4" t="s">
        <v>57</v>
      </c>
      <c r="F9370" s="5"/>
      <c r="G9370" s="6">
        <v>122</v>
      </c>
      <c r="H9370" s="8">
        <v>17</v>
      </c>
      <c r="I9370" s="1">
        <v>48</v>
      </c>
      <c r="J9370" s="1">
        <v>48</v>
      </c>
      <c r="K9370" s="1">
        <v>4</v>
      </c>
      <c r="L9370" s="1">
        <v>3</v>
      </c>
      <c r="M9370" s="1">
        <v>19</v>
      </c>
      <c r="N9370" s="1">
        <v>3</v>
      </c>
      <c r="O9370" s="1">
        <v>2</v>
      </c>
      <c r="P9370" s="1">
        <v>0</v>
      </c>
      <c r="Q9370" s="1">
        <v>9</v>
      </c>
      <c r="R9370" s="9">
        <v>30</v>
      </c>
    </row>
    <row r="9371" spans="4:18" x14ac:dyDescent="0.2">
      <c r="D9371" s="200"/>
      <c r="E9371" s="11"/>
      <c r="F9371" s="10"/>
      <c r="G9371" s="7">
        <v>100</v>
      </c>
      <c r="H9371" s="72">
        <v>13.934426229508</v>
      </c>
      <c r="I9371" s="2">
        <v>39.344262295081997</v>
      </c>
      <c r="J9371" s="2">
        <v>39.344262295081997</v>
      </c>
      <c r="K9371" s="2">
        <v>3.2786885245900002</v>
      </c>
      <c r="L9371" s="2">
        <v>2.459016393443</v>
      </c>
      <c r="M9371" s="2">
        <v>15.573770491803</v>
      </c>
      <c r="N9371" s="2">
        <v>2.459016393443</v>
      </c>
      <c r="O9371" s="2">
        <v>1.6393442622950001</v>
      </c>
      <c r="P9371" s="16">
        <v>0</v>
      </c>
      <c r="Q9371" s="2">
        <v>7.3770491803280001</v>
      </c>
      <c r="R9371" s="15">
        <v>24.590163934425998</v>
      </c>
    </row>
    <row r="9372" spans="4:18" x14ac:dyDescent="0.2">
      <c r="D9372" s="200"/>
      <c r="E9372" s="4" t="s">
        <v>58</v>
      </c>
      <c r="F9372" s="5"/>
      <c r="G9372" s="6">
        <v>42</v>
      </c>
      <c r="H9372" s="8">
        <v>11</v>
      </c>
      <c r="I9372" s="1">
        <v>19</v>
      </c>
      <c r="J9372" s="1">
        <v>9</v>
      </c>
      <c r="K9372" s="1">
        <v>0</v>
      </c>
      <c r="L9372" s="1">
        <v>1</v>
      </c>
      <c r="M9372" s="1">
        <v>4</v>
      </c>
      <c r="N9372" s="1">
        <v>2</v>
      </c>
      <c r="O9372" s="1">
        <v>0</v>
      </c>
      <c r="P9372" s="1">
        <v>0</v>
      </c>
      <c r="Q9372" s="1">
        <v>2</v>
      </c>
      <c r="R9372" s="9">
        <v>10</v>
      </c>
    </row>
    <row r="9373" spans="4:18" x14ac:dyDescent="0.2">
      <c r="D9373" s="200"/>
      <c r="E9373" s="11"/>
      <c r="F9373" s="10"/>
      <c r="G9373" s="7">
        <v>100</v>
      </c>
      <c r="H9373" s="70">
        <v>26.190476190476002</v>
      </c>
      <c r="I9373" s="25">
        <v>45.238095238094999</v>
      </c>
      <c r="J9373" s="50">
        <v>21.428571428571001</v>
      </c>
      <c r="K9373" s="16">
        <v>0</v>
      </c>
      <c r="L9373" s="2">
        <v>2.3809523809519999</v>
      </c>
      <c r="M9373" s="2">
        <v>9.5238095238099998</v>
      </c>
      <c r="N9373" s="2">
        <v>4.7619047619049999</v>
      </c>
      <c r="O9373" s="16">
        <v>0</v>
      </c>
      <c r="P9373" s="16">
        <v>0</v>
      </c>
      <c r="Q9373" s="2">
        <v>4.7619047619049999</v>
      </c>
      <c r="R9373" s="15">
        <v>23.809523809523998</v>
      </c>
    </row>
    <row r="9374" spans="4:18" x14ac:dyDescent="0.2">
      <c r="D9374" s="200"/>
      <c r="E9374" s="4" t="s">
        <v>59</v>
      </c>
      <c r="F9374" s="5"/>
      <c r="G9374" s="6">
        <v>59</v>
      </c>
      <c r="H9374" s="8">
        <v>6</v>
      </c>
      <c r="I9374" s="1">
        <v>17</v>
      </c>
      <c r="J9374" s="1">
        <v>17</v>
      </c>
      <c r="K9374" s="1">
        <v>1</v>
      </c>
      <c r="L9374" s="1">
        <v>1</v>
      </c>
      <c r="M9374" s="1">
        <v>10</v>
      </c>
      <c r="N9374" s="1">
        <v>0</v>
      </c>
      <c r="O9374" s="1">
        <v>1</v>
      </c>
      <c r="P9374" s="1">
        <v>3</v>
      </c>
      <c r="Q9374" s="1">
        <v>3</v>
      </c>
      <c r="R9374" s="9">
        <v>26</v>
      </c>
    </row>
    <row r="9375" spans="4:18" x14ac:dyDescent="0.2">
      <c r="D9375" s="200"/>
      <c r="E9375" s="11"/>
      <c r="F9375" s="10"/>
      <c r="G9375" s="7">
        <v>100</v>
      </c>
      <c r="H9375" s="97">
        <v>10.169491525424</v>
      </c>
      <c r="I9375" s="30">
        <v>28.813559322033999</v>
      </c>
      <c r="J9375" s="30">
        <v>28.813559322033999</v>
      </c>
      <c r="K9375" s="2">
        <v>1.6949152542370001</v>
      </c>
      <c r="L9375" s="2">
        <v>1.6949152542370001</v>
      </c>
      <c r="M9375" s="2">
        <v>16.949152542373</v>
      </c>
      <c r="N9375" s="16">
        <v>0</v>
      </c>
      <c r="O9375" s="2">
        <v>1.6949152542370001</v>
      </c>
      <c r="P9375" s="2">
        <v>5.0847457627120001</v>
      </c>
      <c r="Q9375" s="2">
        <v>5.0847457627120001</v>
      </c>
      <c r="R9375" s="102">
        <v>44.067796610168998</v>
      </c>
    </row>
    <row r="9376" spans="4:18" x14ac:dyDescent="0.2">
      <c r="D9376" s="199" t="s">
        <v>60</v>
      </c>
      <c r="E9376" s="22" t="s">
        <v>61</v>
      </c>
      <c r="F9376" s="21"/>
      <c r="G9376" s="19">
        <v>94</v>
      </c>
      <c r="H9376" s="27">
        <v>13</v>
      </c>
      <c r="I9376" s="3">
        <v>29</v>
      </c>
      <c r="J9376" s="3">
        <v>35</v>
      </c>
      <c r="K9376" s="3">
        <v>2</v>
      </c>
      <c r="L9376" s="3">
        <v>2</v>
      </c>
      <c r="M9376" s="3">
        <v>12</v>
      </c>
      <c r="N9376" s="3">
        <v>0</v>
      </c>
      <c r="O9376" s="3">
        <v>1</v>
      </c>
      <c r="P9376" s="3">
        <v>3</v>
      </c>
      <c r="Q9376" s="3">
        <v>7</v>
      </c>
      <c r="R9376" s="26">
        <v>30</v>
      </c>
    </row>
    <row r="9377" spans="4:18" x14ac:dyDescent="0.2">
      <c r="D9377" s="200"/>
      <c r="E9377" s="11"/>
      <c r="F9377" s="10"/>
      <c r="G9377" s="7">
        <v>100</v>
      </c>
      <c r="H9377" s="72">
        <v>13.829787234043</v>
      </c>
      <c r="I9377" s="30">
        <v>30.851063829787002</v>
      </c>
      <c r="J9377" s="2">
        <v>37.234042553191003</v>
      </c>
      <c r="K9377" s="2">
        <v>2.1276595744679998</v>
      </c>
      <c r="L9377" s="2">
        <v>2.1276595744679998</v>
      </c>
      <c r="M9377" s="2">
        <v>12.765957446809001</v>
      </c>
      <c r="N9377" s="16">
        <v>0</v>
      </c>
      <c r="O9377" s="2">
        <v>1.0638297872339999</v>
      </c>
      <c r="P9377" s="2">
        <v>3.1914893617020001</v>
      </c>
      <c r="Q9377" s="2">
        <v>7.4468085106380002</v>
      </c>
      <c r="R9377" s="85">
        <v>31.914893617021001</v>
      </c>
    </row>
    <row r="9378" spans="4:18" x14ac:dyDescent="0.2">
      <c r="D9378" s="200"/>
      <c r="E9378" s="4" t="s">
        <v>62</v>
      </c>
      <c r="F9378" s="5"/>
      <c r="G9378" s="6">
        <v>87</v>
      </c>
      <c r="H9378" s="8">
        <v>14</v>
      </c>
      <c r="I9378" s="1">
        <v>32</v>
      </c>
      <c r="J9378" s="1">
        <v>31</v>
      </c>
      <c r="K9378" s="1">
        <v>2</v>
      </c>
      <c r="L9378" s="1">
        <v>0</v>
      </c>
      <c r="M9378" s="1">
        <v>11</v>
      </c>
      <c r="N9378" s="1">
        <v>1</v>
      </c>
      <c r="O9378" s="1">
        <v>1</v>
      </c>
      <c r="P9378" s="1">
        <v>2</v>
      </c>
      <c r="Q9378" s="1">
        <v>5</v>
      </c>
      <c r="R9378" s="9">
        <v>27</v>
      </c>
    </row>
    <row r="9379" spans="4:18" x14ac:dyDescent="0.2">
      <c r="D9379" s="200"/>
      <c r="E9379" s="11"/>
      <c r="F9379" s="10"/>
      <c r="G9379" s="7">
        <v>100</v>
      </c>
      <c r="H9379" s="18">
        <v>16.091954022989</v>
      </c>
      <c r="I9379" s="2">
        <v>36.781609195401998</v>
      </c>
      <c r="J9379" s="2">
        <v>35.632183908046002</v>
      </c>
      <c r="K9379" s="2">
        <v>2.2988505747130001</v>
      </c>
      <c r="L9379" s="16">
        <v>0</v>
      </c>
      <c r="M9379" s="2">
        <v>12.64367816092</v>
      </c>
      <c r="N9379" s="2">
        <v>1.149425287356</v>
      </c>
      <c r="O9379" s="2">
        <v>1.149425287356</v>
      </c>
      <c r="P9379" s="2">
        <v>2.2988505747130001</v>
      </c>
      <c r="Q9379" s="2">
        <v>5.7471264367819996</v>
      </c>
      <c r="R9379" s="15">
        <v>31.034482758620999</v>
      </c>
    </row>
    <row r="9380" spans="4:18" x14ac:dyDescent="0.2">
      <c r="D9380" s="200"/>
      <c r="E9380" s="4" t="s">
        <v>63</v>
      </c>
      <c r="F9380" s="5"/>
      <c r="G9380" s="6">
        <v>79</v>
      </c>
      <c r="H9380" s="8">
        <v>13</v>
      </c>
      <c r="I9380" s="1">
        <v>29</v>
      </c>
      <c r="J9380" s="1">
        <v>32</v>
      </c>
      <c r="K9380" s="1">
        <v>0</v>
      </c>
      <c r="L9380" s="1">
        <v>0</v>
      </c>
      <c r="M9380" s="1">
        <v>7</v>
      </c>
      <c r="N9380" s="1">
        <v>1</v>
      </c>
      <c r="O9380" s="1">
        <v>2</v>
      </c>
      <c r="P9380" s="1">
        <v>0</v>
      </c>
      <c r="Q9380" s="1">
        <v>6</v>
      </c>
      <c r="R9380" s="9">
        <v>22</v>
      </c>
    </row>
    <row r="9381" spans="4:18" x14ac:dyDescent="0.2">
      <c r="D9381" s="200"/>
      <c r="E9381" s="11"/>
      <c r="F9381" s="10"/>
      <c r="G9381" s="7">
        <v>100</v>
      </c>
      <c r="H9381" s="18">
        <v>16.455696202532</v>
      </c>
      <c r="I9381" s="2">
        <v>36.708860759494002</v>
      </c>
      <c r="J9381" s="2">
        <v>40.506329113923996</v>
      </c>
      <c r="K9381" s="16">
        <v>0</v>
      </c>
      <c r="L9381" s="16">
        <v>0</v>
      </c>
      <c r="M9381" s="2">
        <v>8.8607594936710008</v>
      </c>
      <c r="N9381" s="2">
        <v>1.2658227848100001</v>
      </c>
      <c r="O9381" s="2">
        <v>2.5316455696200002</v>
      </c>
      <c r="P9381" s="16">
        <v>0</v>
      </c>
      <c r="Q9381" s="2">
        <v>7.5949367088609998</v>
      </c>
      <c r="R9381" s="15">
        <v>27.848101265823001</v>
      </c>
    </row>
    <row r="9382" spans="4:18" x14ac:dyDescent="0.2">
      <c r="D9382" s="200"/>
      <c r="E9382" s="4" t="s">
        <v>64</v>
      </c>
      <c r="F9382" s="5"/>
      <c r="G9382" s="6">
        <v>81</v>
      </c>
      <c r="H9382" s="8">
        <v>14</v>
      </c>
      <c r="I9382" s="1">
        <v>29</v>
      </c>
      <c r="J9382" s="1">
        <v>30</v>
      </c>
      <c r="K9382" s="1">
        <v>3</v>
      </c>
      <c r="L9382" s="1">
        <v>3</v>
      </c>
      <c r="M9382" s="1">
        <v>6</v>
      </c>
      <c r="N9382" s="1">
        <v>1</v>
      </c>
      <c r="O9382" s="1">
        <v>2</v>
      </c>
      <c r="P9382" s="1">
        <v>2</v>
      </c>
      <c r="Q9382" s="1">
        <v>2</v>
      </c>
      <c r="R9382" s="9">
        <v>23</v>
      </c>
    </row>
    <row r="9383" spans="4:18" x14ac:dyDescent="0.2">
      <c r="D9383" s="200"/>
      <c r="E9383" s="11"/>
      <c r="F9383" s="10"/>
      <c r="G9383" s="7">
        <v>100</v>
      </c>
      <c r="H9383" s="18">
        <v>17.283950617283999</v>
      </c>
      <c r="I9383" s="2">
        <v>35.802469135801999</v>
      </c>
      <c r="J9383" s="2">
        <v>37.037037037037003</v>
      </c>
      <c r="K9383" s="2">
        <v>3.7037037037039999</v>
      </c>
      <c r="L9383" s="2">
        <v>3.7037037037039999</v>
      </c>
      <c r="M9383" s="2">
        <v>7.4074074074069998</v>
      </c>
      <c r="N9383" s="2">
        <v>1.2345679012349999</v>
      </c>
      <c r="O9383" s="2">
        <v>2.4691358024690002</v>
      </c>
      <c r="P9383" s="2">
        <v>2.4691358024690002</v>
      </c>
      <c r="Q9383" s="2">
        <v>2.4691358024690002</v>
      </c>
      <c r="R9383" s="15">
        <v>28.395061728395</v>
      </c>
    </row>
    <row r="9384" spans="4:18" x14ac:dyDescent="0.2">
      <c r="D9384" s="200"/>
      <c r="E9384" s="4" t="s">
        <v>65</v>
      </c>
      <c r="F9384" s="5"/>
      <c r="G9384" s="6">
        <v>79</v>
      </c>
      <c r="H9384" s="8">
        <v>21</v>
      </c>
      <c r="I9384" s="1">
        <v>29</v>
      </c>
      <c r="J9384" s="1">
        <v>25</v>
      </c>
      <c r="K9384" s="1">
        <v>2</v>
      </c>
      <c r="L9384" s="1">
        <v>1</v>
      </c>
      <c r="M9384" s="1">
        <v>8</v>
      </c>
      <c r="N9384" s="1">
        <v>2</v>
      </c>
      <c r="O9384" s="1">
        <v>0</v>
      </c>
      <c r="P9384" s="1">
        <v>0</v>
      </c>
      <c r="Q9384" s="1">
        <v>8</v>
      </c>
      <c r="R9384" s="9">
        <v>20</v>
      </c>
    </row>
    <row r="9385" spans="4:18" x14ac:dyDescent="0.2">
      <c r="D9385" s="200"/>
      <c r="E9385" s="11"/>
      <c r="F9385" s="10"/>
      <c r="G9385" s="7">
        <v>100</v>
      </c>
      <c r="H9385" s="70">
        <v>26.582278481012999</v>
      </c>
      <c r="I9385" s="2">
        <v>36.708860759494002</v>
      </c>
      <c r="J9385" s="30">
        <v>31.645569620252999</v>
      </c>
      <c r="K9385" s="2">
        <v>2.5316455696200002</v>
      </c>
      <c r="L9385" s="2">
        <v>1.2658227848100001</v>
      </c>
      <c r="M9385" s="2">
        <v>10.126582278480999</v>
      </c>
      <c r="N9385" s="2">
        <v>2.5316455696200002</v>
      </c>
      <c r="O9385" s="16">
        <v>0</v>
      </c>
      <c r="P9385" s="16">
        <v>0</v>
      </c>
      <c r="Q9385" s="2">
        <v>10.126582278480999</v>
      </c>
      <c r="R9385" s="15">
        <v>25.316455696203001</v>
      </c>
    </row>
    <row r="9386" spans="4:18" x14ac:dyDescent="0.2">
      <c r="D9386" s="200"/>
      <c r="E9386" s="4" t="s">
        <v>66</v>
      </c>
      <c r="F9386" s="5"/>
      <c r="G9386" s="6">
        <v>71</v>
      </c>
      <c r="H9386" s="8">
        <v>18</v>
      </c>
      <c r="I9386" s="1">
        <v>32</v>
      </c>
      <c r="J9386" s="1">
        <v>29</v>
      </c>
      <c r="K9386" s="1">
        <v>0</v>
      </c>
      <c r="L9386" s="1">
        <v>1</v>
      </c>
      <c r="M9386" s="1">
        <v>10</v>
      </c>
      <c r="N9386" s="1">
        <v>0</v>
      </c>
      <c r="O9386" s="1">
        <v>1</v>
      </c>
      <c r="P9386" s="1">
        <v>2</v>
      </c>
      <c r="Q9386" s="1">
        <v>5</v>
      </c>
      <c r="R9386" s="9">
        <v>17</v>
      </c>
    </row>
    <row r="9387" spans="4:18" x14ac:dyDescent="0.2">
      <c r="D9387" s="200"/>
      <c r="E9387" s="11"/>
      <c r="F9387" s="10"/>
      <c r="G9387" s="7">
        <v>100</v>
      </c>
      <c r="H9387" s="18">
        <v>25.352112676055999</v>
      </c>
      <c r="I9387" s="25">
        <v>45.070422535211002</v>
      </c>
      <c r="J9387" s="2">
        <v>40.845070422535002</v>
      </c>
      <c r="K9387" s="16">
        <v>0</v>
      </c>
      <c r="L9387" s="2">
        <v>1.4084507042250001</v>
      </c>
      <c r="M9387" s="2">
        <v>14.084507042254</v>
      </c>
      <c r="N9387" s="16">
        <v>0</v>
      </c>
      <c r="O9387" s="2">
        <v>1.4084507042250001</v>
      </c>
      <c r="P9387" s="2">
        <v>2.8169014084509998</v>
      </c>
      <c r="Q9387" s="2">
        <v>7.0422535211269999</v>
      </c>
      <c r="R9387" s="15">
        <v>23.943661971830998</v>
      </c>
    </row>
    <row r="9388" spans="4:18" x14ac:dyDescent="0.2">
      <c r="D9388" s="200"/>
      <c r="E9388" s="4" t="s">
        <v>67</v>
      </c>
      <c r="F9388" s="5"/>
      <c r="G9388" s="6">
        <v>108</v>
      </c>
      <c r="H9388" s="8">
        <v>25</v>
      </c>
      <c r="I9388" s="1">
        <v>44</v>
      </c>
      <c r="J9388" s="1">
        <v>36</v>
      </c>
      <c r="K9388" s="1">
        <v>2</v>
      </c>
      <c r="L9388" s="1">
        <v>4</v>
      </c>
      <c r="M9388" s="1">
        <v>20</v>
      </c>
      <c r="N9388" s="1">
        <v>2</v>
      </c>
      <c r="O9388" s="1">
        <v>1</v>
      </c>
      <c r="P9388" s="1">
        <v>1</v>
      </c>
      <c r="Q9388" s="1">
        <v>3</v>
      </c>
      <c r="R9388" s="9">
        <v>24</v>
      </c>
    </row>
    <row r="9389" spans="4:18" x14ac:dyDescent="0.2">
      <c r="D9389" s="200"/>
      <c r="E9389" s="11"/>
      <c r="F9389" s="10"/>
      <c r="G9389" s="7">
        <v>100</v>
      </c>
      <c r="H9389" s="18">
        <v>23.148148148148</v>
      </c>
      <c r="I9389" s="2">
        <v>40.740740740741003</v>
      </c>
      <c r="J9389" s="2">
        <v>33.333333333333002</v>
      </c>
      <c r="K9389" s="2">
        <v>1.851851851852</v>
      </c>
      <c r="L9389" s="2">
        <v>3.7037037037039999</v>
      </c>
      <c r="M9389" s="25">
        <v>18.518518518518999</v>
      </c>
      <c r="N9389" s="2">
        <v>1.851851851852</v>
      </c>
      <c r="O9389" s="2">
        <v>0.92592592592599998</v>
      </c>
      <c r="P9389" s="2">
        <v>0.92592592592599998</v>
      </c>
      <c r="Q9389" s="2">
        <v>2.7777777777780002</v>
      </c>
      <c r="R9389" s="15">
        <v>22.222222222222001</v>
      </c>
    </row>
    <row r="9390" spans="4:18" x14ac:dyDescent="0.2">
      <c r="D9390" s="200"/>
      <c r="E9390" s="4" t="s">
        <v>68</v>
      </c>
      <c r="F9390" s="5"/>
      <c r="G9390" s="6">
        <v>39</v>
      </c>
      <c r="H9390" s="8">
        <v>12</v>
      </c>
      <c r="I9390" s="1">
        <v>18</v>
      </c>
      <c r="J9390" s="1">
        <v>17</v>
      </c>
      <c r="K9390" s="1">
        <v>0</v>
      </c>
      <c r="L9390" s="1">
        <v>0</v>
      </c>
      <c r="M9390" s="1">
        <v>6</v>
      </c>
      <c r="N9390" s="1">
        <v>0</v>
      </c>
      <c r="O9390" s="1">
        <v>0</v>
      </c>
      <c r="P9390" s="1">
        <v>1</v>
      </c>
      <c r="Q9390" s="1">
        <v>1</v>
      </c>
      <c r="R9390" s="9">
        <v>7</v>
      </c>
    </row>
    <row r="9391" spans="4:18" x14ac:dyDescent="0.2">
      <c r="D9391" s="200"/>
      <c r="E9391" s="11"/>
      <c r="F9391" s="10"/>
      <c r="G9391" s="7">
        <v>100</v>
      </c>
      <c r="H9391" s="75">
        <v>30.769230769231001</v>
      </c>
      <c r="I9391" s="25">
        <v>46.153846153845997</v>
      </c>
      <c r="J9391" s="25">
        <v>43.589743589744003</v>
      </c>
      <c r="K9391" s="16">
        <v>0</v>
      </c>
      <c r="L9391" s="16">
        <v>0</v>
      </c>
      <c r="M9391" s="2">
        <v>15.384615384615</v>
      </c>
      <c r="N9391" s="16">
        <v>0</v>
      </c>
      <c r="O9391" s="16">
        <v>0</v>
      </c>
      <c r="P9391" s="2">
        <v>2.564102564103</v>
      </c>
      <c r="Q9391" s="2">
        <v>2.564102564103</v>
      </c>
      <c r="R9391" s="95">
        <v>17.948717948717999</v>
      </c>
    </row>
    <row r="9392" spans="4:18" x14ac:dyDescent="0.2">
      <c r="D9392" s="200"/>
      <c r="E9392" s="4" t="s">
        <v>69</v>
      </c>
      <c r="F9392" s="5"/>
      <c r="G9392" s="6">
        <v>29</v>
      </c>
      <c r="H9392" s="8">
        <v>8</v>
      </c>
      <c r="I9392" s="1">
        <v>12</v>
      </c>
      <c r="J9392" s="1">
        <v>7</v>
      </c>
      <c r="K9392" s="1">
        <v>0</v>
      </c>
      <c r="L9392" s="1">
        <v>0</v>
      </c>
      <c r="M9392" s="1">
        <v>3</v>
      </c>
      <c r="N9392" s="1">
        <v>0</v>
      </c>
      <c r="O9392" s="1">
        <v>1</v>
      </c>
      <c r="P9392" s="1">
        <v>1</v>
      </c>
      <c r="Q9392" s="1">
        <v>0</v>
      </c>
      <c r="R9392" s="9">
        <v>5</v>
      </c>
    </row>
    <row r="9393" spans="2:18" x14ac:dyDescent="0.2">
      <c r="D9393" s="200"/>
      <c r="E9393" s="11"/>
      <c r="F9393" s="10"/>
      <c r="G9393" s="7">
        <v>100</v>
      </c>
      <c r="H9393" s="70">
        <v>27.586206896552</v>
      </c>
      <c r="I9393" s="2">
        <v>41.379310344827999</v>
      </c>
      <c r="J9393" s="50">
        <v>24.137931034483</v>
      </c>
      <c r="K9393" s="16">
        <v>0</v>
      </c>
      <c r="L9393" s="16">
        <v>0</v>
      </c>
      <c r="M9393" s="2">
        <v>10.344827586207</v>
      </c>
      <c r="N9393" s="16">
        <v>0</v>
      </c>
      <c r="O9393" s="2">
        <v>3.4482758620689999</v>
      </c>
      <c r="P9393" s="2">
        <v>3.4482758620689999</v>
      </c>
      <c r="Q9393" s="49">
        <v>0</v>
      </c>
      <c r="R9393" s="95">
        <v>17.241379310345</v>
      </c>
    </row>
    <row r="9394" spans="2:18" x14ac:dyDescent="0.2">
      <c r="D9394" s="199" t="s">
        <v>70</v>
      </c>
      <c r="E9394" s="22" t="s">
        <v>18</v>
      </c>
      <c r="F9394" s="21"/>
      <c r="G9394" s="19">
        <v>0</v>
      </c>
      <c r="H9394" s="27">
        <v>0</v>
      </c>
      <c r="I9394" s="3">
        <v>0</v>
      </c>
      <c r="J9394" s="3">
        <v>0</v>
      </c>
      <c r="K9394" s="3">
        <v>0</v>
      </c>
      <c r="L9394" s="3">
        <v>0</v>
      </c>
      <c r="M9394" s="3">
        <v>0</v>
      </c>
      <c r="N9394" s="3">
        <v>0</v>
      </c>
      <c r="O9394" s="3">
        <v>0</v>
      </c>
      <c r="P9394" s="3">
        <v>0</v>
      </c>
      <c r="Q9394" s="3">
        <v>0</v>
      </c>
      <c r="R9394" s="26">
        <v>0</v>
      </c>
    </row>
    <row r="9395" spans="2:18" x14ac:dyDescent="0.2">
      <c r="D9395" s="201"/>
      <c r="E9395" s="45"/>
      <c r="F9395" s="51"/>
      <c r="G9395" s="119">
        <v>0</v>
      </c>
      <c r="H9395" s="136">
        <v>0</v>
      </c>
      <c r="I9395" s="83">
        <v>0</v>
      </c>
      <c r="J9395" s="83">
        <v>0</v>
      </c>
      <c r="K9395" s="62">
        <v>0</v>
      </c>
      <c r="L9395" s="62">
        <v>0</v>
      </c>
      <c r="M9395" s="83">
        <v>0</v>
      </c>
      <c r="N9395" s="62">
        <v>0</v>
      </c>
      <c r="O9395" s="62">
        <v>0</v>
      </c>
      <c r="P9395" s="62">
        <v>0</v>
      </c>
      <c r="Q9395" s="103">
        <v>0</v>
      </c>
      <c r="R9395" s="164">
        <v>0</v>
      </c>
    </row>
    <row r="9397" spans="2:18" x14ac:dyDescent="0.2">
      <c r="B9397" s="40" t="str">
        <f xml:space="preserve"> HYPERLINK("#'目次'!B233", "[227]")</f>
        <v>[227]</v>
      </c>
      <c r="C9397" s="23" t="s">
        <v>361</v>
      </c>
    </row>
    <row r="9398" spans="2:18" x14ac:dyDescent="0.2">
      <c r="C9398" s="186" t="s">
        <v>326</v>
      </c>
    </row>
    <row r="9400" spans="2:18" x14ac:dyDescent="0.2">
      <c r="C9400" s="23" t="s">
        <v>73</v>
      </c>
    </row>
    <row r="9401" spans="2:18" ht="48" x14ac:dyDescent="0.2">
      <c r="D9401" s="195"/>
      <c r="E9401" s="196"/>
      <c r="F9401" s="196"/>
      <c r="G9401" s="37" t="s">
        <v>15</v>
      </c>
      <c r="H9401" s="33" t="s">
        <v>347</v>
      </c>
      <c r="I9401" s="13" t="s">
        <v>348</v>
      </c>
      <c r="J9401" s="13" t="s">
        <v>349</v>
      </c>
      <c r="K9401" s="13" t="s">
        <v>350</v>
      </c>
      <c r="L9401" s="13" t="s">
        <v>351</v>
      </c>
      <c r="M9401" s="13" t="s">
        <v>352</v>
      </c>
      <c r="N9401" s="13" t="s">
        <v>353</v>
      </c>
      <c r="O9401" s="13" t="s">
        <v>354</v>
      </c>
      <c r="P9401" s="13" t="s">
        <v>355</v>
      </c>
      <c r="Q9401" s="13" t="s">
        <v>99</v>
      </c>
      <c r="R9401" s="38" t="s">
        <v>18</v>
      </c>
    </row>
    <row r="9402" spans="2:18" x14ac:dyDescent="0.2">
      <c r="D9402" s="197"/>
      <c r="E9402" s="198"/>
      <c r="F9402" s="198"/>
      <c r="G9402" s="35"/>
      <c r="H9402" s="39"/>
      <c r="I9402" s="14"/>
      <c r="J9402" s="14"/>
      <c r="K9402" s="14"/>
      <c r="L9402" s="14"/>
      <c r="M9402" s="14"/>
      <c r="N9402" s="14"/>
      <c r="O9402" s="14"/>
      <c r="P9402" s="14"/>
      <c r="Q9402" s="14"/>
      <c r="R9402" s="34"/>
    </row>
    <row r="9403" spans="2:18" x14ac:dyDescent="0.2">
      <c r="D9403" s="78"/>
      <c r="E9403" s="79" t="s">
        <v>15</v>
      </c>
      <c r="F9403" s="66"/>
      <c r="G9403" s="36">
        <v>734</v>
      </c>
      <c r="H9403" s="17">
        <v>152</v>
      </c>
      <c r="I9403" s="17">
        <v>283</v>
      </c>
      <c r="J9403" s="17">
        <v>271</v>
      </c>
      <c r="K9403" s="17">
        <v>11</v>
      </c>
      <c r="L9403" s="17">
        <v>11</v>
      </c>
      <c r="M9403" s="17">
        <v>90</v>
      </c>
      <c r="N9403" s="17">
        <v>7</v>
      </c>
      <c r="O9403" s="17">
        <v>9</v>
      </c>
      <c r="P9403" s="17">
        <v>13</v>
      </c>
      <c r="Q9403" s="17">
        <v>40</v>
      </c>
      <c r="R9403" s="47">
        <v>194</v>
      </c>
    </row>
    <row r="9404" spans="2:18" x14ac:dyDescent="0.2">
      <c r="D9404" s="45"/>
      <c r="E9404" s="51"/>
      <c r="F9404" s="67"/>
      <c r="G9404" s="7">
        <v>100</v>
      </c>
      <c r="H9404" s="2">
        <v>20.708446866485001</v>
      </c>
      <c r="I9404" s="2">
        <v>38.555858310627002</v>
      </c>
      <c r="J9404" s="2">
        <v>36.920980926431</v>
      </c>
      <c r="K9404" s="2">
        <v>1.4986376021800001</v>
      </c>
      <c r="L9404" s="2">
        <v>1.4986376021800001</v>
      </c>
      <c r="M9404" s="2">
        <v>12.261580381470999</v>
      </c>
      <c r="N9404" s="2">
        <v>0.95367847411399997</v>
      </c>
      <c r="O9404" s="2">
        <v>1.2261580381470001</v>
      </c>
      <c r="P9404" s="2">
        <v>1.7711171662130001</v>
      </c>
      <c r="Q9404" s="2">
        <v>5.4495912806540003</v>
      </c>
      <c r="R9404" s="15">
        <v>26.430517711172001</v>
      </c>
    </row>
    <row r="9405" spans="2:18" x14ac:dyDescent="0.2">
      <c r="D9405" s="199" t="s">
        <v>74</v>
      </c>
      <c r="E9405" s="22" t="s">
        <v>75</v>
      </c>
      <c r="F9405" s="21"/>
      <c r="G9405" s="19">
        <v>348</v>
      </c>
      <c r="H9405" s="27">
        <v>82</v>
      </c>
      <c r="I9405" s="3">
        <v>131</v>
      </c>
      <c r="J9405" s="3">
        <v>126</v>
      </c>
      <c r="K9405" s="3">
        <v>3</v>
      </c>
      <c r="L9405" s="3">
        <v>6</v>
      </c>
      <c r="M9405" s="3">
        <v>45</v>
      </c>
      <c r="N9405" s="3">
        <v>3</v>
      </c>
      <c r="O9405" s="3">
        <v>3</v>
      </c>
      <c r="P9405" s="3">
        <v>5</v>
      </c>
      <c r="Q9405" s="3">
        <v>12</v>
      </c>
      <c r="R9405" s="26">
        <v>99</v>
      </c>
    </row>
    <row r="9406" spans="2:18" x14ac:dyDescent="0.2">
      <c r="D9406" s="200"/>
      <c r="E9406" s="11"/>
      <c r="F9406" s="10"/>
      <c r="G9406" s="7">
        <v>100</v>
      </c>
      <c r="H9406" s="18">
        <v>23.563218390805002</v>
      </c>
      <c r="I9406" s="2">
        <v>37.643678160919997</v>
      </c>
      <c r="J9406" s="2">
        <v>36.206896551724</v>
      </c>
      <c r="K9406" s="2">
        <v>0.86206896551699996</v>
      </c>
      <c r="L9406" s="2">
        <v>1.7241379310339999</v>
      </c>
      <c r="M9406" s="2">
        <v>12.931034482758999</v>
      </c>
      <c r="N9406" s="2">
        <v>0.86206896551699996</v>
      </c>
      <c r="O9406" s="2">
        <v>0.86206896551699996</v>
      </c>
      <c r="P9406" s="2">
        <v>1.4367816091950001</v>
      </c>
      <c r="Q9406" s="2">
        <v>3.4482758620689999</v>
      </c>
      <c r="R9406" s="15">
        <v>28.448275862069</v>
      </c>
    </row>
    <row r="9407" spans="2:18" x14ac:dyDescent="0.2">
      <c r="D9407" s="200"/>
      <c r="E9407" s="4" t="s">
        <v>34</v>
      </c>
      <c r="F9407" s="5"/>
      <c r="G9407" s="6">
        <v>9</v>
      </c>
      <c r="H9407" s="8">
        <v>0</v>
      </c>
      <c r="I9407" s="1">
        <v>6</v>
      </c>
      <c r="J9407" s="1">
        <v>2</v>
      </c>
      <c r="K9407" s="1">
        <v>0</v>
      </c>
      <c r="L9407" s="1">
        <v>0</v>
      </c>
      <c r="M9407" s="1">
        <v>0</v>
      </c>
      <c r="N9407" s="1">
        <v>0</v>
      </c>
      <c r="O9407" s="1">
        <v>0</v>
      </c>
      <c r="P9407" s="1">
        <v>0</v>
      </c>
      <c r="Q9407" s="1">
        <v>0</v>
      </c>
      <c r="R9407" s="9">
        <v>2</v>
      </c>
    </row>
    <row r="9408" spans="2:18" x14ac:dyDescent="0.2">
      <c r="D9408" s="200"/>
      <c r="E9408" s="11"/>
      <c r="F9408" s="10"/>
      <c r="G9408" s="7">
        <v>100</v>
      </c>
      <c r="H9408" s="127">
        <v>0</v>
      </c>
      <c r="I9408" s="41">
        <v>66.666666666666998</v>
      </c>
      <c r="J9408" s="50">
        <v>22.222222222222001</v>
      </c>
      <c r="K9408" s="16">
        <v>0</v>
      </c>
      <c r="L9408" s="16">
        <v>0</v>
      </c>
      <c r="M9408" s="82">
        <v>0</v>
      </c>
      <c r="N9408" s="16">
        <v>0</v>
      </c>
      <c r="O9408" s="16">
        <v>0</v>
      </c>
      <c r="P9408" s="16">
        <v>0</v>
      </c>
      <c r="Q9408" s="49">
        <v>0</v>
      </c>
      <c r="R9408" s="15">
        <v>22.222222222222001</v>
      </c>
    </row>
    <row r="9409" spans="4:18" x14ac:dyDescent="0.2">
      <c r="D9409" s="200"/>
      <c r="E9409" s="4" t="s">
        <v>35</v>
      </c>
      <c r="F9409" s="5"/>
      <c r="G9409" s="6">
        <v>42</v>
      </c>
      <c r="H9409" s="8">
        <v>15</v>
      </c>
      <c r="I9409" s="1">
        <v>19</v>
      </c>
      <c r="J9409" s="1">
        <v>11</v>
      </c>
      <c r="K9409" s="1">
        <v>0</v>
      </c>
      <c r="L9409" s="1">
        <v>3</v>
      </c>
      <c r="M9409" s="1">
        <v>7</v>
      </c>
      <c r="N9409" s="1">
        <v>2</v>
      </c>
      <c r="O9409" s="1">
        <v>0</v>
      </c>
      <c r="P9409" s="1">
        <v>0</v>
      </c>
      <c r="Q9409" s="1">
        <v>1</v>
      </c>
      <c r="R9409" s="9">
        <v>7</v>
      </c>
    </row>
    <row r="9410" spans="4:18" x14ac:dyDescent="0.2">
      <c r="D9410" s="200"/>
      <c r="E9410" s="11"/>
      <c r="F9410" s="10"/>
      <c r="G9410" s="7">
        <v>100</v>
      </c>
      <c r="H9410" s="75">
        <v>35.714285714286</v>
      </c>
      <c r="I9410" s="25">
        <v>45.238095238094999</v>
      </c>
      <c r="J9410" s="50">
        <v>26.190476190476002</v>
      </c>
      <c r="K9410" s="16">
        <v>0</v>
      </c>
      <c r="L9410" s="25">
        <v>7.1428571428570002</v>
      </c>
      <c r="M9410" s="2">
        <v>16.666666666666998</v>
      </c>
      <c r="N9410" s="2">
        <v>4.7619047619049999</v>
      </c>
      <c r="O9410" s="16">
        <v>0</v>
      </c>
      <c r="P9410" s="16">
        <v>0</v>
      </c>
      <c r="Q9410" s="2">
        <v>2.3809523809519999</v>
      </c>
      <c r="R9410" s="95">
        <v>16.666666666666998</v>
      </c>
    </row>
    <row r="9411" spans="4:18" x14ac:dyDescent="0.2">
      <c r="D9411" s="200"/>
      <c r="E9411" s="4" t="s">
        <v>36</v>
      </c>
      <c r="F9411" s="5"/>
      <c r="G9411" s="6">
        <v>70</v>
      </c>
      <c r="H9411" s="8">
        <v>18</v>
      </c>
      <c r="I9411" s="1">
        <v>30</v>
      </c>
      <c r="J9411" s="1">
        <v>26</v>
      </c>
      <c r="K9411" s="1">
        <v>0</v>
      </c>
      <c r="L9411" s="1">
        <v>0</v>
      </c>
      <c r="M9411" s="1">
        <v>11</v>
      </c>
      <c r="N9411" s="1">
        <v>0</v>
      </c>
      <c r="O9411" s="1">
        <v>0</v>
      </c>
      <c r="P9411" s="1">
        <v>0</v>
      </c>
      <c r="Q9411" s="1">
        <v>3</v>
      </c>
      <c r="R9411" s="9">
        <v>17</v>
      </c>
    </row>
    <row r="9412" spans="4:18" x14ac:dyDescent="0.2">
      <c r="D9412" s="200"/>
      <c r="E9412" s="11"/>
      <c r="F9412" s="10"/>
      <c r="G9412" s="7">
        <v>100</v>
      </c>
      <c r="H9412" s="70">
        <v>25.714285714286</v>
      </c>
      <c r="I9412" s="2">
        <v>42.857142857143003</v>
      </c>
      <c r="J9412" s="2">
        <v>37.142857142856997</v>
      </c>
      <c r="K9412" s="16">
        <v>0</v>
      </c>
      <c r="L9412" s="16">
        <v>0</v>
      </c>
      <c r="M9412" s="2">
        <v>15.714285714286</v>
      </c>
      <c r="N9412" s="16">
        <v>0</v>
      </c>
      <c r="O9412" s="16">
        <v>0</v>
      </c>
      <c r="P9412" s="16">
        <v>0</v>
      </c>
      <c r="Q9412" s="2">
        <v>4.2857142857139996</v>
      </c>
      <c r="R9412" s="15">
        <v>24.285714285714</v>
      </c>
    </row>
    <row r="9413" spans="4:18" x14ac:dyDescent="0.2">
      <c r="D9413" s="200"/>
      <c r="E9413" s="4" t="s">
        <v>37</v>
      </c>
      <c r="F9413" s="5"/>
      <c r="G9413" s="6">
        <v>76</v>
      </c>
      <c r="H9413" s="8">
        <v>19</v>
      </c>
      <c r="I9413" s="1">
        <v>32</v>
      </c>
      <c r="J9413" s="1">
        <v>38</v>
      </c>
      <c r="K9413" s="1">
        <v>2</v>
      </c>
      <c r="L9413" s="1">
        <v>1</v>
      </c>
      <c r="M9413" s="1">
        <v>10</v>
      </c>
      <c r="N9413" s="1">
        <v>1</v>
      </c>
      <c r="O9413" s="1">
        <v>0</v>
      </c>
      <c r="P9413" s="1">
        <v>1</v>
      </c>
      <c r="Q9413" s="1">
        <v>3</v>
      </c>
      <c r="R9413" s="9">
        <v>14</v>
      </c>
    </row>
    <row r="9414" spans="4:18" x14ac:dyDescent="0.2">
      <c r="D9414" s="200"/>
      <c r="E9414" s="11"/>
      <c r="F9414" s="10"/>
      <c r="G9414" s="7">
        <v>100</v>
      </c>
      <c r="H9414" s="18">
        <v>25</v>
      </c>
      <c r="I9414" s="2">
        <v>42.105263157895003</v>
      </c>
      <c r="J9414" s="41">
        <v>50</v>
      </c>
      <c r="K9414" s="2">
        <v>2.6315789473679998</v>
      </c>
      <c r="L9414" s="2">
        <v>1.3157894736839999</v>
      </c>
      <c r="M9414" s="2">
        <v>13.157894736842</v>
      </c>
      <c r="N9414" s="2">
        <v>1.3157894736839999</v>
      </c>
      <c r="O9414" s="16">
        <v>0</v>
      </c>
      <c r="P9414" s="2">
        <v>1.3157894736839999</v>
      </c>
      <c r="Q9414" s="2">
        <v>3.947368421053</v>
      </c>
      <c r="R9414" s="95">
        <v>18.421052631578998</v>
      </c>
    </row>
    <row r="9415" spans="4:18" x14ac:dyDescent="0.2">
      <c r="D9415" s="200"/>
      <c r="E9415" s="4" t="s">
        <v>38</v>
      </c>
      <c r="F9415" s="5"/>
      <c r="G9415" s="6">
        <v>63</v>
      </c>
      <c r="H9415" s="8">
        <v>13</v>
      </c>
      <c r="I9415" s="1">
        <v>25</v>
      </c>
      <c r="J9415" s="1">
        <v>22</v>
      </c>
      <c r="K9415" s="1">
        <v>0</v>
      </c>
      <c r="L9415" s="1">
        <v>1</v>
      </c>
      <c r="M9415" s="1">
        <v>5</v>
      </c>
      <c r="N9415" s="1">
        <v>0</v>
      </c>
      <c r="O9415" s="1">
        <v>1</v>
      </c>
      <c r="P9415" s="1">
        <v>2</v>
      </c>
      <c r="Q9415" s="1">
        <v>2</v>
      </c>
      <c r="R9415" s="9">
        <v>20</v>
      </c>
    </row>
    <row r="9416" spans="4:18" x14ac:dyDescent="0.2">
      <c r="D9416" s="200"/>
      <c r="E9416" s="11"/>
      <c r="F9416" s="10"/>
      <c r="G9416" s="7">
        <v>100</v>
      </c>
      <c r="H9416" s="18">
        <v>20.634920634920999</v>
      </c>
      <c r="I9416" s="2">
        <v>39.682539682540003</v>
      </c>
      <c r="J9416" s="2">
        <v>34.920634920635003</v>
      </c>
      <c r="K9416" s="16">
        <v>0</v>
      </c>
      <c r="L9416" s="2">
        <v>1.587301587302</v>
      </c>
      <c r="M9416" s="2">
        <v>7.9365079365079998</v>
      </c>
      <c r="N9416" s="16">
        <v>0</v>
      </c>
      <c r="O9416" s="2">
        <v>1.587301587302</v>
      </c>
      <c r="P9416" s="2">
        <v>3.1746031746029999</v>
      </c>
      <c r="Q9416" s="2">
        <v>3.1746031746029999</v>
      </c>
      <c r="R9416" s="85">
        <v>31.746031746031999</v>
      </c>
    </row>
    <row r="9417" spans="4:18" x14ac:dyDescent="0.2">
      <c r="D9417" s="200"/>
      <c r="E9417" s="4" t="s">
        <v>39</v>
      </c>
      <c r="F9417" s="5"/>
      <c r="G9417" s="6">
        <v>63</v>
      </c>
      <c r="H9417" s="8">
        <v>13</v>
      </c>
      <c r="I9417" s="1">
        <v>12</v>
      </c>
      <c r="J9417" s="1">
        <v>20</v>
      </c>
      <c r="K9417" s="1">
        <v>1</v>
      </c>
      <c r="L9417" s="1">
        <v>1</v>
      </c>
      <c r="M9417" s="1">
        <v>7</v>
      </c>
      <c r="N9417" s="1">
        <v>0</v>
      </c>
      <c r="O9417" s="1">
        <v>2</v>
      </c>
      <c r="P9417" s="1">
        <v>1</v>
      </c>
      <c r="Q9417" s="1">
        <v>1</v>
      </c>
      <c r="R9417" s="9">
        <v>27</v>
      </c>
    </row>
    <row r="9418" spans="4:18" x14ac:dyDescent="0.2">
      <c r="D9418" s="200"/>
      <c r="E9418" s="11"/>
      <c r="F9418" s="10"/>
      <c r="G9418" s="7">
        <v>100</v>
      </c>
      <c r="H9418" s="18">
        <v>20.634920634920999</v>
      </c>
      <c r="I9418" s="50">
        <v>19.047619047619001</v>
      </c>
      <c r="J9418" s="30">
        <v>31.746031746031999</v>
      </c>
      <c r="K9418" s="2">
        <v>1.587301587302</v>
      </c>
      <c r="L9418" s="2">
        <v>1.587301587302</v>
      </c>
      <c r="M9418" s="2">
        <v>11.111111111111001</v>
      </c>
      <c r="N9418" s="16">
        <v>0</v>
      </c>
      <c r="O9418" s="2">
        <v>3.1746031746029999</v>
      </c>
      <c r="P9418" s="2">
        <v>1.587301587302</v>
      </c>
      <c r="Q9418" s="2">
        <v>1.587301587302</v>
      </c>
      <c r="R9418" s="102">
        <v>42.857142857143003</v>
      </c>
    </row>
    <row r="9419" spans="4:18" x14ac:dyDescent="0.2">
      <c r="D9419" s="200"/>
      <c r="E9419" s="4" t="s">
        <v>40</v>
      </c>
      <c r="F9419" s="5"/>
      <c r="G9419" s="6">
        <v>25</v>
      </c>
      <c r="H9419" s="8">
        <v>4</v>
      </c>
      <c r="I9419" s="1">
        <v>7</v>
      </c>
      <c r="J9419" s="1">
        <v>7</v>
      </c>
      <c r="K9419" s="1">
        <v>0</v>
      </c>
      <c r="L9419" s="1">
        <v>0</v>
      </c>
      <c r="M9419" s="1">
        <v>5</v>
      </c>
      <c r="N9419" s="1">
        <v>0</v>
      </c>
      <c r="O9419" s="1">
        <v>0</v>
      </c>
      <c r="P9419" s="1">
        <v>1</v>
      </c>
      <c r="Q9419" s="1">
        <v>2</v>
      </c>
      <c r="R9419" s="9">
        <v>12</v>
      </c>
    </row>
    <row r="9420" spans="4:18" x14ac:dyDescent="0.2">
      <c r="D9420" s="200"/>
      <c r="E9420" s="11"/>
      <c r="F9420" s="10"/>
      <c r="G9420" s="7">
        <v>100</v>
      </c>
      <c r="H9420" s="18">
        <v>16</v>
      </c>
      <c r="I9420" s="50">
        <v>28</v>
      </c>
      <c r="J9420" s="30">
        <v>28</v>
      </c>
      <c r="K9420" s="16">
        <v>0</v>
      </c>
      <c r="L9420" s="16">
        <v>0</v>
      </c>
      <c r="M9420" s="25">
        <v>20</v>
      </c>
      <c r="N9420" s="16">
        <v>0</v>
      </c>
      <c r="O9420" s="16">
        <v>0</v>
      </c>
      <c r="P9420" s="2">
        <v>4</v>
      </c>
      <c r="Q9420" s="2">
        <v>8</v>
      </c>
      <c r="R9420" s="102">
        <v>48</v>
      </c>
    </row>
    <row r="9421" spans="4:18" x14ac:dyDescent="0.2">
      <c r="D9421" s="199" t="s">
        <v>76</v>
      </c>
      <c r="E9421" s="22" t="s">
        <v>77</v>
      </c>
      <c r="F9421" s="21"/>
      <c r="G9421" s="19">
        <v>386</v>
      </c>
      <c r="H9421" s="27">
        <v>70</v>
      </c>
      <c r="I9421" s="3">
        <v>152</v>
      </c>
      <c r="J9421" s="3">
        <v>145</v>
      </c>
      <c r="K9421" s="3">
        <v>8</v>
      </c>
      <c r="L9421" s="3">
        <v>5</v>
      </c>
      <c r="M9421" s="3">
        <v>45</v>
      </c>
      <c r="N9421" s="3">
        <v>4</v>
      </c>
      <c r="O9421" s="3">
        <v>6</v>
      </c>
      <c r="P9421" s="3">
        <v>8</v>
      </c>
      <c r="Q9421" s="3">
        <v>28</v>
      </c>
      <c r="R9421" s="26">
        <v>95</v>
      </c>
    </row>
    <row r="9422" spans="4:18" x14ac:dyDescent="0.2">
      <c r="D9422" s="200"/>
      <c r="E9422" s="11"/>
      <c r="F9422" s="10"/>
      <c r="G9422" s="7">
        <v>100</v>
      </c>
      <c r="H9422" s="18">
        <v>18.134715025906999</v>
      </c>
      <c r="I9422" s="2">
        <v>39.378238341969002</v>
      </c>
      <c r="J9422" s="2">
        <v>37.564766839378002</v>
      </c>
      <c r="K9422" s="2">
        <v>2.0725388601039998</v>
      </c>
      <c r="L9422" s="2">
        <v>1.2953367875649999</v>
      </c>
      <c r="M9422" s="2">
        <v>11.658031088083</v>
      </c>
      <c r="N9422" s="2">
        <v>1.0362694300519999</v>
      </c>
      <c r="O9422" s="2">
        <v>1.554404145078</v>
      </c>
      <c r="P9422" s="2">
        <v>2.0725388601039998</v>
      </c>
      <c r="Q9422" s="2">
        <v>7.2538860103629998</v>
      </c>
      <c r="R9422" s="15">
        <v>24.611398963730998</v>
      </c>
    </row>
    <row r="9423" spans="4:18" x14ac:dyDescent="0.2">
      <c r="D9423" s="200"/>
      <c r="E9423" s="4" t="s">
        <v>34</v>
      </c>
      <c r="F9423" s="5"/>
      <c r="G9423" s="6">
        <v>10</v>
      </c>
      <c r="H9423" s="8">
        <v>2</v>
      </c>
      <c r="I9423" s="1">
        <v>1</v>
      </c>
      <c r="J9423" s="1">
        <v>1</v>
      </c>
      <c r="K9423" s="1">
        <v>0</v>
      </c>
      <c r="L9423" s="1">
        <v>0</v>
      </c>
      <c r="M9423" s="1">
        <v>2</v>
      </c>
      <c r="N9423" s="1">
        <v>0</v>
      </c>
      <c r="O9423" s="1">
        <v>0</v>
      </c>
      <c r="P9423" s="1">
        <v>0</v>
      </c>
      <c r="Q9423" s="1">
        <v>0</v>
      </c>
      <c r="R9423" s="9">
        <v>5</v>
      </c>
    </row>
    <row r="9424" spans="4:18" x14ac:dyDescent="0.2">
      <c r="D9424" s="200"/>
      <c r="E9424" s="11"/>
      <c r="F9424" s="10"/>
      <c r="G9424" s="7">
        <v>100</v>
      </c>
      <c r="H9424" s="18">
        <v>20</v>
      </c>
      <c r="I9424" s="50">
        <v>10</v>
      </c>
      <c r="J9424" s="50">
        <v>10</v>
      </c>
      <c r="K9424" s="16">
        <v>0</v>
      </c>
      <c r="L9424" s="16">
        <v>0</v>
      </c>
      <c r="M9424" s="25">
        <v>20</v>
      </c>
      <c r="N9424" s="16">
        <v>0</v>
      </c>
      <c r="O9424" s="16">
        <v>0</v>
      </c>
      <c r="P9424" s="16">
        <v>0</v>
      </c>
      <c r="Q9424" s="49">
        <v>0</v>
      </c>
      <c r="R9424" s="102">
        <v>50</v>
      </c>
    </row>
    <row r="9425" spans="2:18" x14ac:dyDescent="0.2">
      <c r="D9425" s="200"/>
      <c r="E9425" s="4" t="s">
        <v>35</v>
      </c>
      <c r="F9425" s="5"/>
      <c r="G9425" s="6">
        <v>55</v>
      </c>
      <c r="H9425" s="8">
        <v>11</v>
      </c>
      <c r="I9425" s="1">
        <v>18</v>
      </c>
      <c r="J9425" s="1">
        <v>14</v>
      </c>
      <c r="K9425" s="1">
        <v>0</v>
      </c>
      <c r="L9425" s="1">
        <v>0</v>
      </c>
      <c r="M9425" s="1">
        <v>4</v>
      </c>
      <c r="N9425" s="1">
        <v>0</v>
      </c>
      <c r="O9425" s="1">
        <v>0</v>
      </c>
      <c r="P9425" s="1">
        <v>3</v>
      </c>
      <c r="Q9425" s="1">
        <v>6</v>
      </c>
      <c r="R9425" s="9">
        <v>14</v>
      </c>
    </row>
    <row r="9426" spans="2:18" x14ac:dyDescent="0.2">
      <c r="D9426" s="200"/>
      <c r="E9426" s="11"/>
      <c r="F9426" s="10"/>
      <c r="G9426" s="7">
        <v>100</v>
      </c>
      <c r="H9426" s="18">
        <v>20</v>
      </c>
      <c r="I9426" s="30">
        <v>32.727272727272997</v>
      </c>
      <c r="J9426" s="50">
        <v>25.454545454544999</v>
      </c>
      <c r="K9426" s="16">
        <v>0</v>
      </c>
      <c r="L9426" s="16">
        <v>0</v>
      </c>
      <c r="M9426" s="2">
        <v>7.2727272727269998</v>
      </c>
      <c r="N9426" s="16">
        <v>0</v>
      </c>
      <c r="O9426" s="16">
        <v>0</v>
      </c>
      <c r="P9426" s="2">
        <v>5.4545454545450003</v>
      </c>
      <c r="Q9426" s="25">
        <v>10.909090909091001</v>
      </c>
      <c r="R9426" s="15">
        <v>25.454545454544999</v>
      </c>
    </row>
    <row r="9427" spans="2:18" x14ac:dyDescent="0.2">
      <c r="D9427" s="200"/>
      <c r="E9427" s="4" t="s">
        <v>36</v>
      </c>
      <c r="F9427" s="5"/>
      <c r="G9427" s="6">
        <v>72</v>
      </c>
      <c r="H9427" s="8">
        <v>17</v>
      </c>
      <c r="I9427" s="1">
        <v>35</v>
      </c>
      <c r="J9427" s="1">
        <v>25</v>
      </c>
      <c r="K9427" s="1">
        <v>1</v>
      </c>
      <c r="L9427" s="1">
        <v>1</v>
      </c>
      <c r="M9427" s="1">
        <v>11</v>
      </c>
      <c r="N9427" s="1">
        <v>1</v>
      </c>
      <c r="O9427" s="1">
        <v>1</v>
      </c>
      <c r="P9427" s="1">
        <v>2</v>
      </c>
      <c r="Q9427" s="1">
        <v>5</v>
      </c>
      <c r="R9427" s="9">
        <v>10</v>
      </c>
    </row>
    <row r="9428" spans="2:18" x14ac:dyDescent="0.2">
      <c r="D9428" s="200"/>
      <c r="E9428" s="11"/>
      <c r="F9428" s="10"/>
      <c r="G9428" s="7">
        <v>100</v>
      </c>
      <c r="H9428" s="18">
        <v>23.611111111111001</v>
      </c>
      <c r="I9428" s="41">
        <v>48.611111111111001</v>
      </c>
      <c r="J9428" s="2">
        <v>34.722222222222001</v>
      </c>
      <c r="K9428" s="2">
        <v>1.3888888888890001</v>
      </c>
      <c r="L9428" s="2">
        <v>1.3888888888890001</v>
      </c>
      <c r="M9428" s="2">
        <v>15.277777777778001</v>
      </c>
      <c r="N9428" s="2">
        <v>1.3888888888890001</v>
      </c>
      <c r="O9428" s="2">
        <v>1.3888888888890001</v>
      </c>
      <c r="P9428" s="2">
        <v>2.7777777777780002</v>
      </c>
      <c r="Q9428" s="2">
        <v>6.9444444444439997</v>
      </c>
      <c r="R9428" s="132">
        <v>13.888888888888999</v>
      </c>
    </row>
    <row r="9429" spans="2:18" x14ac:dyDescent="0.2">
      <c r="D9429" s="200"/>
      <c r="E9429" s="4" t="s">
        <v>37</v>
      </c>
      <c r="F9429" s="5"/>
      <c r="G9429" s="6">
        <v>88</v>
      </c>
      <c r="H9429" s="8">
        <v>11</v>
      </c>
      <c r="I9429" s="1">
        <v>36</v>
      </c>
      <c r="J9429" s="1">
        <v>39</v>
      </c>
      <c r="K9429" s="1">
        <v>0</v>
      </c>
      <c r="L9429" s="1">
        <v>0</v>
      </c>
      <c r="M9429" s="1">
        <v>4</v>
      </c>
      <c r="N9429" s="1">
        <v>3</v>
      </c>
      <c r="O9429" s="1">
        <v>1</v>
      </c>
      <c r="P9429" s="1">
        <v>1</v>
      </c>
      <c r="Q9429" s="1">
        <v>6</v>
      </c>
      <c r="R9429" s="9">
        <v>19</v>
      </c>
    </row>
    <row r="9430" spans="2:18" x14ac:dyDescent="0.2">
      <c r="D9430" s="200"/>
      <c r="E9430" s="11"/>
      <c r="F9430" s="10"/>
      <c r="G9430" s="7">
        <v>100</v>
      </c>
      <c r="H9430" s="72">
        <v>12.5</v>
      </c>
      <c r="I9430" s="2">
        <v>40.909090909090999</v>
      </c>
      <c r="J9430" s="25">
        <v>44.318181818181998</v>
      </c>
      <c r="K9430" s="16">
        <v>0</v>
      </c>
      <c r="L9430" s="16">
        <v>0</v>
      </c>
      <c r="M9430" s="30">
        <v>4.5454545454549997</v>
      </c>
      <c r="N9430" s="2">
        <v>3.4090909090910002</v>
      </c>
      <c r="O9430" s="2">
        <v>1.136363636364</v>
      </c>
      <c r="P9430" s="2">
        <v>1.136363636364</v>
      </c>
      <c r="Q9430" s="2">
        <v>6.8181818181820004</v>
      </c>
      <c r="R9430" s="15">
        <v>21.590909090909001</v>
      </c>
    </row>
    <row r="9431" spans="2:18" x14ac:dyDescent="0.2">
      <c r="D9431" s="200"/>
      <c r="E9431" s="4" t="s">
        <v>38</v>
      </c>
      <c r="F9431" s="5"/>
      <c r="G9431" s="6">
        <v>66</v>
      </c>
      <c r="H9431" s="8">
        <v>17</v>
      </c>
      <c r="I9431" s="1">
        <v>31</v>
      </c>
      <c r="J9431" s="1">
        <v>32</v>
      </c>
      <c r="K9431" s="1">
        <v>1</v>
      </c>
      <c r="L9431" s="1">
        <v>1</v>
      </c>
      <c r="M9431" s="1">
        <v>7</v>
      </c>
      <c r="N9431" s="1">
        <v>0</v>
      </c>
      <c r="O9431" s="1">
        <v>0</v>
      </c>
      <c r="P9431" s="1">
        <v>1</v>
      </c>
      <c r="Q9431" s="1">
        <v>2</v>
      </c>
      <c r="R9431" s="9">
        <v>14</v>
      </c>
    </row>
    <row r="9432" spans="2:18" x14ac:dyDescent="0.2">
      <c r="D9432" s="200"/>
      <c r="E9432" s="11"/>
      <c r="F9432" s="10"/>
      <c r="G9432" s="7">
        <v>100</v>
      </c>
      <c r="H9432" s="70">
        <v>25.757575757575999</v>
      </c>
      <c r="I9432" s="25">
        <v>46.969696969696997</v>
      </c>
      <c r="J9432" s="41">
        <v>48.484848484848001</v>
      </c>
      <c r="K9432" s="2">
        <v>1.5151515151520001</v>
      </c>
      <c r="L9432" s="2">
        <v>1.5151515151520001</v>
      </c>
      <c r="M9432" s="2">
        <v>10.606060606061</v>
      </c>
      <c r="N9432" s="16">
        <v>0</v>
      </c>
      <c r="O9432" s="16">
        <v>0</v>
      </c>
      <c r="P9432" s="2">
        <v>1.5151515151520001</v>
      </c>
      <c r="Q9432" s="2">
        <v>3.0303030303030001</v>
      </c>
      <c r="R9432" s="95">
        <v>21.212121212121001</v>
      </c>
    </row>
    <row r="9433" spans="2:18" x14ac:dyDescent="0.2">
      <c r="D9433" s="200"/>
      <c r="E9433" s="4" t="s">
        <v>39</v>
      </c>
      <c r="F9433" s="5"/>
      <c r="G9433" s="6">
        <v>64</v>
      </c>
      <c r="H9433" s="8">
        <v>10</v>
      </c>
      <c r="I9433" s="1">
        <v>23</v>
      </c>
      <c r="J9433" s="1">
        <v>25</v>
      </c>
      <c r="K9433" s="1">
        <v>4</v>
      </c>
      <c r="L9433" s="1">
        <v>1</v>
      </c>
      <c r="M9433" s="1">
        <v>12</v>
      </c>
      <c r="N9433" s="1">
        <v>0</v>
      </c>
      <c r="O9433" s="1">
        <v>2</v>
      </c>
      <c r="P9433" s="1">
        <v>0</v>
      </c>
      <c r="Q9433" s="1">
        <v>6</v>
      </c>
      <c r="R9433" s="9">
        <v>20</v>
      </c>
    </row>
    <row r="9434" spans="2:18" x14ac:dyDescent="0.2">
      <c r="D9434" s="200"/>
      <c r="E9434" s="11"/>
      <c r="F9434" s="10"/>
      <c r="G9434" s="7">
        <v>100</v>
      </c>
      <c r="H9434" s="72">
        <v>15.625</v>
      </c>
      <c r="I9434" s="2">
        <v>35.9375</v>
      </c>
      <c r="J9434" s="2">
        <v>39.0625</v>
      </c>
      <c r="K9434" s="2">
        <v>6.25</v>
      </c>
      <c r="L9434" s="2">
        <v>1.5625</v>
      </c>
      <c r="M9434" s="25">
        <v>18.75</v>
      </c>
      <c r="N9434" s="16">
        <v>0</v>
      </c>
      <c r="O9434" s="2">
        <v>3.125</v>
      </c>
      <c r="P9434" s="16">
        <v>0</v>
      </c>
      <c r="Q9434" s="2">
        <v>9.375</v>
      </c>
      <c r="R9434" s="15">
        <v>31.25</v>
      </c>
    </row>
    <row r="9435" spans="2:18" x14ac:dyDescent="0.2">
      <c r="D9435" s="200"/>
      <c r="E9435" s="4" t="s">
        <v>40</v>
      </c>
      <c r="F9435" s="5"/>
      <c r="G9435" s="6">
        <v>31</v>
      </c>
      <c r="H9435" s="8">
        <v>2</v>
      </c>
      <c r="I9435" s="1">
        <v>8</v>
      </c>
      <c r="J9435" s="1">
        <v>9</v>
      </c>
      <c r="K9435" s="1">
        <v>2</v>
      </c>
      <c r="L9435" s="1">
        <v>2</v>
      </c>
      <c r="M9435" s="1">
        <v>5</v>
      </c>
      <c r="N9435" s="1">
        <v>0</v>
      </c>
      <c r="O9435" s="1">
        <v>2</v>
      </c>
      <c r="P9435" s="1">
        <v>1</v>
      </c>
      <c r="Q9435" s="1">
        <v>3</v>
      </c>
      <c r="R9435" s="9">
        <v>13</v>
      </c>
    </row>
    <row r="9436" spans="2:18" x14ac:dyDescent="0.2">
      <c r="D9436" s="201"/>
      <c r="E9436" s="45"/>
      <c r="F9436" s="51"/>
      <c r="G9436" s="81">
        <v>100</v>
      </c>
      <c r="H9436" s="168">
        <v>6.4516129032259997</v>
      </c>
      <c r="I9436" s="108">
        <v>25.806451612903</v>
      </c>
      <c r="J9436" s="126">
        <v>29.032258064516</v>
      </c>
      <c r="K9436" s="64">
        <v>6.4516129032259997</v>
      </c>
      <c r="L9436" s="64">
        <v>6.4516129032259997</v>
      </c>
      <c r="M9436" s="64">
        <v>16.129032258064999</v>
      </c>
      <c r="N9436" s="62">
        <v>0</v>
      </c>
      <c r="O9436" s="124">
        <v>6.4516129032259997</v>
      </c>
      <c r="P9436" s="64">
        <v>3.2258064516129998</v>
      </c>
      <c r="Q9436" s="64">
        <v>9.6774193548389995</v>
      </c>
      <c r="R9436" s="140">
        <v>41.935483870968</v>
      </c>
    </row>
    <row r="9438" spans="2:18" x14ac:dyDescent="0.2">
      <c r="B9438" s="40" t="str">
        <f xml:space="preserve"> HYPERLINK("#'目次'!B234", "[228]")</f>
        <v>[228]</v>
      </c>
      <c r="C9438" s="23" t="s">
        <v>361</v>
      </c>
    </row>
    <row r="9439" spans="2:18" x14ac:dyDescent="0.2">
      <c r="C9439" s="186" t="s">
        <v>326</v>
      </c>
    </row>
    <row r="9441" spans="3:18" x14ac:dyDescent="0.2">
      <c r="C9441" s="23" t="s">
        <v>80</v>
      </c>
    </row>
    <row r="9442" spans="3:18" ht="48" x14ac:dyDescent="0.2">
      <c r="E9442" s="195"/>
      <c r="F9442" s="196"/>
      <c r="G9442" s="37" t="s">
        <v>15</v>
      </c>
      <c r="H9442" s="33" t="s">
        <v>347</v>
      </c>
      <c r="I9442" s="13" t="s">
        <v>348</v>
      </c>
      <c r="J9442" s="13" t="s">
        <v>349</v>
      </c>
      <c r="K9442" s="13" t="s">
        <v>350</v>
      </c>
      <c r="L9442" s="13" t="s">
        <v>351</v>
      </c>
      <c r="M9442" s="13" t="s">
        <v>352</v>
      </c>
      <c r="N9442" s="13" t="s">
        <v>353</v>
      </c>
      <c r="O9442" s="13" t="s">
        <v>354</v>
      </c>
      <c r="P9442" s="13" t="s">
        <v>355</v>
      </c>
      <c r="Q9442" s="13" t="s">
        <v>99</v>
      </c>
      <c r="R9442" s="38" t="s">
        <v>18</v>
      </c>
    </row>
    <row r="9443" spans="3:18" x14ac:dyDescent="0.2">
      <c r="E9443" s="197"/>
      <c r="F9443" s="198"/>
      <c r="G9443" s="35"/>
      <c r="H9443" s="39"/>
      <c r="I9443" s="14"/>
      <c r="J9443" s="14"/>
      <c r="K9443" s="14"/>
      <c r="L9443" s="14"/>
      <c r="M9443" s="14"/>
      <c r="N9443" s="14"/>
      <c r="O9443" s="14"/>
      <c r="P9443" s="14"/>
      <c r="Q9443" s="14"/>
      <c r="R9443" s="34"/>
    </row>
    <row r="9444" spans="3:18" x14ac:dyDescent="0.2">
      <c r="E9444" s="120" t="s">
        <v>15</v>
      </c>
      <c r="F9444" s="66"/>
      <c r="G9444" s="36">
        <v>734</v>
      </c>
      <c r="H9444" s="17">
        <v>152</v>
      </c>
      <c r="I9444" s="17">
        <v>283</v>
      </c>
      <c r="J9444" s="17">
        <v>271</v>
      </c>
      <c r="K9444" s="17">
        <v>11</v>
      </c>
      <c r="L9444" s="17">
        <v>11</v>
      </c>
      <c r="M9444" s="17">
        <v>90</v>
      </c>
      <c r="N9444" s="17">
        <v>7</v>
      </c>
      <c r="O9444" s="17">
        <v>9</v>
      </c>
      <c r="P9444" s="17">
        <v>13</v>
      </c>
      <c r="Q9444" s="17">
        <v>40</v>
      </c>
      <c r="R9444" s="47">
        <v>194</v>
      </c>
    </row>
    <row r="9445" spans="3:18" x14ac:dyDescent="0.2">
      <c r="E9445" s="45"/>
      <c r="F9445" s="67"/>
      <c r="G9445" s="7">
        <v>100</v>
      </c>
      <c r="H9445" s="2">
        <v>20.708446866485001</v>
      </c>
      <c r="I9445" s="2">
        <v>38.555858310627002</v>
      </c>
      <c r="J9445" s="2">
        <v>36.920980926431</v>
      </c>
      <c r="K9445" s="2">
        <v>1.4986376021800001</v>
      </c>
      <c r="L9445" s="2">
        <v>1.4986376021800001</v>
      </c>
      <c r="M9445" s="2">
        <v>12.261580381470999</v>
      </c>
      <c r="N9445" s="2">
        <v>0.95367847411399997</v>
      </c>
      <c r="O9445" s="2">
        <v>1.2261580381470001</v>
      </c>
      <c r="P9445" s="2">
        <v>1.7711171662130001</v>
      </c>
      <c r="Q9445" s="2">
        <v>5.4495912806540003</v>
      </c>
      <c r="R9445" s="15">
        <v>26.430517711172001</v>
      </c>
    </row>
    <row r="9446" spans="3:18" x14ac:dyDescent="0.2">
      <c r="E9446" s="4" t="s">
        <v>81</v>
      </c>
      <c r="F9446" s="5"/>
      <c r="G9446" s="19">
        <v>30</v>
      </c>
      <c r="H9446" s="27">
        <v>3</v>
      </c>
      <c r="I9446" s="3">
        <v>6</v>
      </c>
      <c r="J9446" s="3">
        <v>14</v>
      </c>
      <c r="K9446" s="3">
        <v>2</v>
      </c>
      <c r="L9446" s="3">
        <v>1</v>
      </c>
      <c r="M9446" s="3">
        <v>5</v>
      </c>
      <c r="N9446" s="3">
        <v>1</v>
      </c>
      <c r="O9446" s="3">
        <v>0</v>
      </c>
      <c r="P9446" s="3">
        <v>1</v>
      </c>
      <c r="Q9446" s="3">
        <v>1</v>
      </c>
      <c r="R9446" s="26">
        <v>9</v>
      </c>
    </row>
    <row r="9447" spans="3:18" x14ac:dyDescent="0.2">
      <c r="E9447" s="11"/>
      <c r="F9447" s="10"/>
      <c r="G9447" s="7">
        <v>100</v>
      </c>
      <c r="H9447" s="97">
        <v>10</v>
      </c>
      <c r="I9447" s="50">
        <v>20</v>
      </c>
      <c r="J9447" s="25">
        <v>46.666666666666998</v>
      </c>
      <c r="K9447" s="25">
        <v>6.666666666667</v>
      </c>
      <c r="L9447" s="2">
        <v>3.333333333333</v>
      </c>
      <c r="M9447" s="2">
        <v>16.666666666666998</v>
      </c>
      <c r="N9447" s="2">
        <v>3.333333333333</v>
      </c>
      <c r="O9447" s="16">
        <v>0</v>
      </c>
      <c r="P9447" s="2">
        <v>3.333333333333</v>
      </c>
      <c r="Q9447" s="2">
        <v>3.333333333333</v>
      </c>
      <c r="R9447" s="15">
        <v>30</v>
      </c>
    </row>
    <row r="9448" spans="3:18" x14ac:dyDescent="0.2">
      <c r="E9448" s="4" t="s">
        <v>82</v>
      </c>
      <c r="F9448" s="5"/>
      <c r="G9448" s="6">
        <v>47</v>
      </c>
      <c r="H9448" s="8">
        <v>12</v>
      </c>
      <c r="I9448" s="1">
        <v>17</v>
      </c>
      <c r="J9448" s="1">
        <v>27</v>
      </c>
      <c r="K9448" s="1">
        <v>2</v>
      </c>
      <c r="L9448" s="1">
        <v>2</v>
      </c>
      <c r="M9448" s="1">
        <v>5</v>
      </c>
      <c r="N9448" s="1">
        <v>1</v>
      </c>
      <c r="O9448" s="1">
        <v>0</v>
      </c>
      <c r="P9448" s="1">
        <v>2</v>
      </c>
      <c r="Q9448" s="1">
        <v>0</v>
      </c>
      <c r="R9448" s="9">
        <v>10</v>
      </c>
    </row>
    <row r="9449" spans="3:18" x14ac:dyDescent="0.2">
      <c r="E9449" s="11"/>
      <c r="F9449" s="10"/>
      <c r="G9449" s="7">
        <v>100</v>
      </c>
      <c r="H9449" s="18">
        <v>25.531914893617</v>
      </c>
      <c r="I9449" s="2">
        <v>36.170212765956997</v>
      </c>
      <c r="J9449" s="41">
        <v>57.446808510638</v>
      </c>
      <c r="K9449" s="2">
        <v>4.2553191489359996</v>
      </c>
      <c r="L9449" s="2">
        <v>4.2553191489359996</v>
      </c>
      <c r="M9449" s="2">
        <v>10.638297872340001</v>
      </c>
      <c r="N9449" s="2">
        <v>2.1276595744679998</v>
      </c>
      <c r="O9449" s="16">
        <v>0</v>
      </c>
      <c r="P9449" s="2">
        <v>4.2553191489359996</v>
      </c>
      <c r="Q9449" s="49">
        <v>0</v>
      </c>
      <c r="R9449" s="95">
        <v>21.276595744681</v>
      </c>
    </row>
    <row r="9450" spans="3:18" x14ac:dyDescent="0.2">
      <c r="E9450" s="4" t="s">
        <v>83</v>
      </c>
      <c r="F9450" s="5"/>
      <c r="G9450" s="6">
        <v>296</v>
      </c>
      <c r="H9450" s="8">
        <v>63</v>
      </c>
      <c r="I9450" s="1">
        <v>135</v>
      </c>
      <c r="J9450" s="1">
        <v>92</v>
      </c>
      <c r="K9450" s="1">
        <v>2</v>
      </c>
      <c r="L9450" s="1">
        <v>1</v>
      </c>
      <c r="M9450" s="1">
        <v>51</v>
      </c>
      <c r="N9450" s="1">
        <v>3</v>
      </c>
      <c r="O9450" s="1">
        <v>7</v>
      </c>
      <c r="P9450" s="1">
        <v>5</v>
      </c>
      <c r="Q9450" s="1">
        <v>17</v>
      </c>
      <c r="R9450" s="9">
        <v>69</v>
      </c>
    </row>
    <row r="9451" spans="3:18" x14ac:dyDescent="0.2">
      <c r="E9451" s="11"/>
      <c r="F9451" s="10"/>
      <c r="G9451" s="7">
        <v>100</v>
      </c>
      <c r="H9451" s="18">
        <v>21.283783783783999</v>
      </c>
      <c r="I9451" s="25">
        <v>45.608108108107999</v>
      </c>
      <c r="J9451" s="30">
        <v>31.081081081080999</v>
      </c>
      <c r="K9451" s="2">
        <v>0.67567567567599995</v>
      </c>
      <c r="L9451" s="2">
        <v>0.33783783783799998</v>
      </c>
      <c r="M9451" s="2">
        <v>17.22972972973</v>
      </c>
      <c r="N9451" s="2">
        <v>1.0135135135140001</v>
      </c>
      <c r="O9451" s="2">
        <v>2.3648648648649999</v>
      </c>
      <c r="P9451" s="2">
        <v>1.6891891891890001</v>
      </c>
      <c r="Q9451" s="2">
        <v>5.7432432432429996</v>
      </c>
      <c r="R9451" s="15">
        <v>23.310810810810999</v>
      </c>
    </row>
    <row r="9452" spans="3:18" x14ac:dyDescent="0.2">
      <c r="E9452" s="4" t="s">
        <v>84</v>
      </c>
      <c r="F9452" s="5"/>
      <c r="G9452" s="6">
        <v>19</v>
      </c>
      <c r="H9452" s="8">
        <v>7</v>
      </c>
      <c r="I9452" s="1">
        <v>7</v>
      </c>
      <c r="J9452" s="1">
        <v>8</v>
      </c>
      <c r="K9452" s="1">
        <v>0</v>
      </c>
      <c r="L9452" s="1">
        <v>0</v>
      </c>
      <c r="M9452" s="1">
        <v>1</v>
      </c>
      <c r="N9452" s="1">
        <v>0</v>
      </c>
      <c r="O9452" s="1">
        <v>0</v>
      </c>
      <c r="P9452" s="1">
        <v>0</v>
      </c>
      <c r="Q9452" s="1">
        <v>2</v>
      </c>
      <c r="R9452" s="9">
        <v>2</v>
      </c>
    </row>
    <row r="9453" spans="3:18" x14ac:dyDescent="0.2">
      <c r="E9453" s="11"/>
      <c r="F9453" s="10"/>
      <c r="G9453" s="7">
        <v>100</v>
      </c>
      <c r="H9453" s="75">
        <v>36.842105263157997</v>
      </c>
      <c r="I9453" s="2">
        <v>36.842105263157997</v>
      </c>
      <c r="J9453" s="25">
        <v>42.105263157895003</v>
      </c>
      <c r="K9453" s="16">
        <v>0</v>
      </c>
      <c r="L9453" s="16">
        <v>0</v>
      </c>
      <c r="M9453" s="30">
        <v>5.2631578947369997</v>
      </c>
      <c r="N9453" s="16">
        <v>0</v>
      </c>
      <c r="O9453" s="16">
        <v>0</v>
      </c>
      <c r="P9453" s="16">
        <v>0</v>
      </c>
      <c r="Q9453" s="25">
        <v>10.526315789473999</v>
      </c>
      <c r="R9453" s="132">
        <v>10.526315789473999</v>
      </c>
    </row>
    <row r="9454" spans="3:18" x14ac:dyDescent="0.2">
      <c r="E9454" s="4" t="s">
        <v>85</v>
      </c>
      <c r="F9454" s="5"/>
      <c r="G9454" s="6">
        <v>83</v>
      </c>
      <c r="H9454" s="8">
        <v>13</v>
      </c>
      <c r="I9454" s="1">
        <v>26</v>
      </c>
      <c r="J9454" s="1">
        <v>29</v>
      </c>
      <c r="K9454" s="1">
        <v>1</v>
      </c>
      <c r="L9454" s="1">
        <v>0</v>
      </c>
      <c r="M9454" s="1">
        <v>5</v>
      </c>
      <c r="N9454" s="1">
        <v>0</v>
      </c>
      <c r="O9454" s="1">
        <v>0</v>
      </c>
      <c r="P9454" s="1">
        <v>0</v>
      </c>
      <c r="Q9454" s="1">
        <v>5</v>
      </c>
      <c r="R9454" s="9">
        <v>30</v>
      </c>
    </row>
    <row r="9455" spans="3:18" x14ac:dyDescent="0.2">
      <c r="E9455" s="11"/>
      <c r="F9455" s="10"/>
      <c r="G9455" s="7">
        <v>100</v>
      </c>
      <c r="H9455" s="72">
        <v>15.66265060241</v>
      </c>
      <c r="I9455" s="30">
        <v>31.325301204818999</v>
      </c>
      <c r="J9455" s="2">
        <v>34.939759036144999</v>
      </c>
      <c r="K9455" s="2">
        <v>1.204819277108</v>
      </c>
      <c r="L9455" s="16">
        <v>0</v>
      </c>
      <c r="M9455" s="30">
        <v>6.0240963855420002</v>
      </c>
      <c r="N9455" s="16">
        <v>0</v>
      </c>
      <c r="O9455" s="16">
        <v>0</v>
      </c>
      <c r="P9455" s="16">
        <v>0</v>
      </c>
      <c r="Q9455" s="2">
        <v>6.0240963855420002</v>
      </c>
      <c r="R9455" s="85">
        <v>36.144578313253</v>
      </c>
    </row>
    <row r="9456" spans="3:18" x14ac:dyDescent="0.2">
      <c r="E9456" s="4" t="s">
        <v>86</v>
      </c>
      <c r="F9456" s="5"/>
      <c r="G9456" s="6">
        <v>120</v>
      </c>
      <c r="H9456" s="8">
        <v>25</v>
      </c>
      <c r="I9456" s="1">
        <v>40</v>
      </c>
      <c r="J9456" s="1">
        <v>39</v>
      </c>
      <c r="K9456" s="1">
        <v>2</v>
      </c>
      <c r="L9456" s="1">
        <v>3</v>
      </c>
      <c r="M9456" s="1">
        <v>10</v>
      </c>
      <c r="N9456" s="1">
        <v>2</v>
      </c>
      <c r="O9456" s="1">
        <v>1</v>
      </c>
      <c r="P9456" s="1">
        <v>3</v>
      </c>
      <c r="Q9456" s="1">
        <v>6</v>
      </c>
      <c r="R9456" s="9">
        <v>38</v>
      </c>
    </row>
    <row r="9457" spans="2:18" x14ac:dyDescent="0.2">
      <c r="E9457" s="11"/>
      <c r="F9457" s="10"/>
      <c r="G9457" s="7">
        <v>100</v>
      </c>
      <c r="H9457" s="18">
        <v>20.833333333333002</v>
      </c>
      <c r="I9457" s="30">
        <v>33.333333333333002</v>
      </c>
      <c r="J9457" s="2">
        <v>32.5</v>
      </c>
      <c r="K9457" s="2">
        <v>1.666666666667</v>
      </c>
      <c r="L9457" s="2">
        <v>2.5</v>
      </c>
      <c r="M9457" s="2">
        <v>8.333333333333</v>
      </c>
      <c r="N9457" s="2">
        <v>1.666666666667</v>
      </c>
      <c r="O9457" s="2">
        <v>0.83333333333299997</v>
      </c>
      <c r="P9457" s="2">
        <v>2.5</v>
      </c>
      <c r="Q9457" s="2">
        <v>5</v>
      </c>
      <c r="R9457" s="85">
        <v>31.666666666666998</v>
      </c>
    </row>
    <row r="9458" spans="2:18" x14ac:dyDescent="0.2">
      <c r="E9458" s="4" t="s">
        <v>87</v>
      </c>
      <c r="F9458" s="5"/>
      <c r="G9458" s="6">
        <v>46</v>
      </c>
      <c r="H9458" s="8">
        <v>12</v>
      </c>
      <c r="I9458" s="1">
        <v>21</v>
      </c>
      <c r="J9458" s="1">
        <v>27</v>
      </c>
      <c r="K9458" s="1">
        <v>0</v>
      </c>
      <c r="L9458" s="1">
        <v>2</v>
      </c>
      <c r="M9458" s="1">
        <v>6</v>
      </c>
      <c r="N9458" s="1">
        <v>0</v>
      </c>
      <c r="O9458" s="1">
        <v>0</v>
      </c>
      <c r="P9458" s="1">
        <v>1</v>
      </c>
      <c r="Q9458" s="1">
        <v>1</v>
      </c>
      <c r="R9458" s="9">
        <v>7</v>
      </c>
    </row>
    <row r="9459" spans="2:18" x14ac:dyDescent="0.2">
      <c r="E9459" s="11"/>
      <c r="F9459" s="10"/>
      <c r="G9459" s="7">
        <v>100</v>
      </c>
      <c r="H9459" s="70">
        <v>26.086956521739001</v>
      </c>
      <c r="I9459" s="25">
        <v>45.652173913043001</v>
      </c>
      <c r="J9459" s="41">
        <v>58.695652173912997</v>
      </c>
      <c r="K9459" s="16">
        <v>0</v>
      </c>
      <c r="L9459" s="2">
        <v>4.3478260869570002</v>
      </c>
      <c r="M9459" s="2">
        <v>13.04347826087</v>
      </c>
      <c r="N9459" s="16">
        <v>0</v>
      </c>
      <c r="O9459" s="16">
        <v>0</v>
      </c>
      <c r="P9459" s="2">
        <v>2.1739130434780001</v>
      </c>
      <c r="Q9459" s="2">
        <v>2.1739130434780001</v>
      </c>
      <c r="R9459" s="132">
        <v>15.217391304348</v>
      </c>
    </row>
    <row r="9460" spans="2:18" x14ac:dyDescent="0.2">
      <c r="E9460" s="4" t="s">
        <v>88</v>
      </c>
      <c r="F9460" s="5"/>
      <c r="G9460" s="6">
        <v>23</v>
      </c>
      <c r="H9460" s="8">
        <v>5</v>
      </c>
      <c r="I9460" s="1">
        <v>8</v>
      </c>
      <c r="J9460" s="1">
        <v>9</v>
      </c>
      <c r="K9460" s="1">
        <v>1</v>
      </c>
      <c r="L9460" s="1">
        <v>1</v>
      </c>
      <c r="M9460" s="1">
        <v>1</v>
      </c>
      <c r="N9460" s="1">
        <v>0</v>
      </c>
      <c r="O9460" s="1">
        <v>1</v>
      </c>
      <c r="P9460" s="1">
        <v>0</v>
      </c>
      <c r="Q9460" s="1">
        <v>2</v>
      </c>
      <c r="R9460" s="9">
        <v>8</v>
      </c>
    </row>
    <row r="9461" spans="2:18" x14ac:dyDescent="0.2">
      <c r="E9461" s="11"/>
      <c r="F9461" s="10"/>
      <c r="G9461" s="7">
        <v>100</v>
      </c>
      <c r="H9461" s="18">
        <v>21.739130434783</v>
      </c>
      <c r="I9461" s="2">
        <v>34.782608695652002</v>
      </c>
      <c r="J9461" s="2">
        <v>39.130434782609001</v>
      </c>
      <c r="K9461" s="2">
        <v>4.3478260869570002</v>
      </c>
      <c r="L9461" s="2">
        <v>4.3478260869570002</v>
      </c>
      <c r="M9461" s="30">
        <v>4.3478260869570002</v>
      </c>
      <c r="N9461" s="16">
        <v>0</v>
      </c>
      <c r="O9461" s="2">
        <v>4.3478260869570002</v>
      </c>
      <c r="P9461" s="16">
        <v>0</v>
      </c>
      <c r="Q9461" s="2">
        <v>8.6956521739130004</v>
      </c>
      <c r="R9461" s="85">
        <v>34.782608695652002</v>
      </c>
    </row>
    <row r="9462" spans="2:18" x14ac:dyDescent="0.2">
      <c r="E9462" s="4" t="s">
        <v>89</v>
      </c>
      <c r="F9462" s="5"/>
      <c r="G9462" s="6">
        <v>37</v>
      </c>
      <c r="H9462" s="8">
        <v>6</v>
      </c>
      <c r="I9462" s="1">
        <v>9</v>
      </c>
      <c r="J9462" s="1">
        <v>15</v>
      </c>
      <c r="K9462" s="1">
        <v>1</v>
      </c>
      <c r="L9462" s="1">
        <v>1</v>
      </c>
      <c r="M9462" s="1">
        <v>5</v>
      </c>
      <c r="N9462" s="1">
        <v>0</v>
      </c>
      <c r="O9462" s="1">
        <v>0</v>
      </c>
      <c r="P9462" s="1">
        <v>0</v>
      </c>
      <c r="Q9462" s="1">
        <v>3</v>
      </c>
      <c r="R9462" s="9">
        <v>11</v>
      </c>
    </row>
    <row r="9463" spans="2:18" x14ac:dyDescent="0.2">
      <c r="E9463" s="11"/>
      <c r="F9463" s="10"/>
      <c r="G9463" s="7">
        <v>100</v>
      </c>
      <c r="H9463" s="18">
        <v>16.216216216216001</v>
      </c>
      <c r="I9463" s="50">
        <v>24.324324324323999</v>
      </c>
      <c r="J9463" s="2">
        <v>40.540540540541002</v>
      </c>
      <c r="K9463" s="2">
        <v>2.7027027027030002</v>
      </c>
      <c r="L9463" s="2">
        <v>2.7027027027030002</v>
      </c>
      <c r="M9463" s="2">
        <v>13.513513513514001</v>
      </c>
      <c r="N9463" s="16">
        <v>0</v>
      </c>
      <c r="O9463" s="16">
        <v>0</v>
      </c>
      <c r="P9463" s="16">
        <v>0</v>
      </c>
      <c r="Q9463" s="2">
        <v>8.1081081081080004</v>
      </c>
      <c r="R9463" s="15">
        <v>29.72972972973</v>
      </c>
    </row>
    <row r="9464" spans="2:18" x14ac:dyDescent="0.2">
      <c r="E9464" s="4" t="s">
        <v>90</v>
      </c>
      <c r="F9464" s="5"/>
      <c r="G9464" s="6">
        <v>28</v>
      </c>
      <c r="H9464" s="8">
        <v>4</v>
      </c>
      <c r="I9464" s="1">
        <v>11</v>
      </c>
      <c r="J9464" s="1">
        <v>8</v>
      </c>
      <c r="K9464" s="1">
        <v>0</v>
      </c>
      <c r="L9464" s="1">
        <v>0</v>
      </c>
      <c r="M9464" s="1">
        <v>0</v>
      </c>
      <c r="N9464" s="1">
        <v>0</v>
      </c>
      <c r="O9464" s="1">
        <v>0</v>
      </c>
      <c r="P9464" s="1">
        <v>1</v>
      </c>
      <c r="Q9464" s="1">
        <v>3</v>
      </c>
      <c r="R9464" s="9">
        <v>9</v>
      </c>
    </row>
    <row r="9465" spans="2:18" x14ac:dyDescent="0.2">
      <c r="E9465" s="11"/>
      <c r="F9465" s="10"/>
      <c r="G9465" s="7">
        <v>100</v>
      </c>
      <c r="H9465" s="72">
        <v>14.285714285714</v>
      </c>
      <c r="I9465" s="2">
        <v>39.285714285714</v>
      </c>
      <c r="J9465" s="30">
        <v>28.571428571428999</v>
      </c>
      <c r="K9465" s="16">
        <v>0</v>
      </c>
      <c r="L9465" s="16">
        <v>0</v>
      </c>
      <c r="M9465" s="82">
        <v>0</v>
      </c>
      <c r="N9465" s="16">
        <v>0</v>
      </c>
      <c r="O9465" s="16">
        <v>0</v>
      </c>
      <c r="P9465" s="2">
        <v>3.5714285714290002</v>
      </c>
      <c r="Q9465" s="25">
        <v>10.714285714286</v>
      </c>
      <c r="R9465" s="85">
        <v>32.142857142856997</v>
      </c>
    </row>
    <row r="9466" spans="2:18" x14ac:dyDescent="0.2">
      <c r="E9466" s="4" t="s">
        <v>91</v>
      </c>
      <c r="F9466" s="5"/>
      <c r="G9466" s="6">
        <v>5</v>
      </c>
      <c r="H9466" s="8">
        <v>2</v>
      </c>
      <c r="I9466" s="1">
        <v>3</v>
      </c>
      <c r="J9466" s="1">
        <v>3</v>
      </c>
      <c r="K9466" s="1">
        <v>0</v>
      </c>
      <c r="L9466" s="1">
        <v>0</v>
      </c>
      <c r="M9466" s="1">
        <v>1</v>
      </c>
      <c r="N9466" s="1">
        <v>0</v>
      </c>
      <c r="O9466" s="1">
        <v>0</v>
      </c>
      <c r="P9466" s="1">
        <v>0</v>
      </c>
      <c r="Q9466" s="1">
        <v>0</v>
      </c>
      <c r="R9466" s="9">
        <v>1</v>
      </c>
    </row>
    <row r="9467" spans="2:18" x14ac:dyDescent="0.2">
      <c r="E9467" s="45"/>
      <c r="F9467" s="51"/>
      <c r="G9467" s="81">
        <v>100</v>
      </c>
      <c r="H9467" s="158">
        <v>40</v>
      </c>
      <c r="I9467" s="112">
        <v>60</v>
      </c>
      <c r="J9467" s="112">
        <v>60</v>
      </c>
      <c r="K9467" s="62">
        <v>0</v>
      </c>
      <c r="L9467" s="62">
        <v>0</v>
      </c>
      <c r="M9467" s="124">
        <v>20</v>
      </c>
      <c r="N9467" s="62">
        <v>0</v>
      </c>
      <c r="O9467" s="62">
        <v>0</v>
      </c>
      <c r="P9467" s="62">
        <v>0</v>
      </c>
      <c r="Q9467" s="103">
        <v>0</v>
      </c>
      <c r="R9467" s="189">
        <v>20</v>
      </c>
    </row>
    <row r="9469" spans="2:18" x14ac:dyDescent="0.2">
      <c r="B9469" s="40" t="str">
        <f xml:space="preserve"> HYPERLINK("#'目次'!B235", "[229]")</f>
        <v>[229]</v>
      </c>
      <c r="C9469" s="23" t="s">
        <v>364</v>
      </c>
    </row>
    <row r="9470" spans="2:18" x14ac:dyDescent="0.2">
      <c r="C9470" s="186" t="s">
        <v>326</v>
      </c>
    </row>
    <row r="9472" spans="2:18" x14ac:dyDescent="0.2">
      <c r="C9472" s="23" t="s">
        <v>14</v>
      </c>
    </row>
    <row r="9473" spans="4:18" ht="48" x14ac:dyDescent="0.2">
      <c r="D9473" s="195"/>
      <c r="E9473" s="196"/>
      <c r="F9473" s="196"/>
      <c r="G9473" s="37" t="s">
        <v>15</v>
      </c>
      <c r="H9473" s="33" t="s">
        <v>347</v>
      </c>
      <c r="I9473" s="13" t="s">
        <v>348</v>
      </c>
      <c r="J9473" s="13" t="s">
        <v>349</v>
      </c>
      <c r="K9473" s="13" t="s">
        <v>350</v>
      </c>
      <c r="L9473" s="13" t="s">
        <v>351</v>
      </c>
      <c r="M9473" s="13" t="s">
        <v>352</v>
      </c>
      <c r="N9473" s="13" t="s">
        <v>353</v>
      </c>
      <c r="O9473" s="13" t="s">
        <v>354</v>
      </c>
      <c r="P9473" s="13" t="s">
        <v>355</v>
      </c>
      <c r="Q9473" s="13" t="s">
        <v>99</v>
      </c>
      <c r="R9473" s="38" t="s">
        <v>18</v>
      </c>
    </row>
    <row r="9474" spans="4:18" x14ac:dyDescent="0.2">
      <c r="D9474" s="197"/>
      <c r="E9474" s="198"/>
      <c r="F9474" s="198"/>
      <c r="G9474" s="35"/>
      <c r="H9474" s="39"/>
      <c r="I9474" s="14"/>
      <c r="J9474" s="14"/>
      <c r="K9474" s="14"/>
      <c r="L9474" s="14"/>
      <c r="M9474" s="14"/>
      <c r="N9474" s="14"/>
      <c r="O9474" s="14"/>
      <c r="P9474" s="14"/>
      <c r="Q9474" s="14"/>
      <c r="R9474" s="34"/>
    </row>
    <row r="9475" spans="4:18" x14ac:dyDescent="0.2">
      <c r="D9475" s="78"/>
      <c r="E9475" s="79" t="s">
        <v>15</v>
      </c>
      <c r="F9475" s="66"/>
      <c r="G9475" s="36">
        <v>734</v>
      </c>
      <c r="H9475" s="17">
        <v>87</v>
      </c>
      <c r="I9475" s="17">
        <v>104</v>
      </c>
      <c r="J9475" s="17">
        <v>87</v>
      </c>
      <c r="K9475" s="17">
        <v>4</v>
      </c>
      <c r="L9475" s="17">
        <v>7</v>
      </c>
      <c r="M9475" s="17">
        <v>19</v>
      </c>
      <c r="N9475" s="17">
        <v>17</v>
      </c>
      <c r="O9475" s="17">
        <v>5</v>
      </c>
      <c r="P9475" s="17">
        <v>12</v>
      </c>
      <c r="Q9475" s="17">
        <v>90</v>
      </c>
      <c r="R9475" s="47">
        <v>407</v>
      </c>
    </row>
    <row r="9476" spans="4:18" x14ac:dyDescent="0.2">
      <c r="D9476" s="45"/>
      <c r="E9476" s="51"/>
      <c r="F9476" s="67"/>
      <c r="G9476" s="7">
        <v>100</v>
      </c>
      <c r="H9476" s="2">
        <v>11.852861035422</v>
      </c>
      <c r="I9476" s="2">
        <v>14.1689373297</v>
      </c>
      <c r="J9476" s="2">
        <v>11.852861035422</v>
      </c>
      <c r="K9476" s="2">
        <v>0.54495912806500002</v>
      </c>
      <c r="L9476" s="2">
        <v>0.95367847411399997</v>
      </c>
      <c r="M9476" s="2">
        <v>2.588555858311</v>
      </c>
      <c r="N9476" s="2">
        <v>2.316076294278</v>
      </c>
      <c r="O9476" s="2">
        <v>0.68119891008199995</v>
      </c>
      <c r="P9476" s="2">
        <v>1.634877384196</v>
      </c>
      <c r="Q9476" s="2">
        <v>12.261580381470999</v>
      </c>
      <c r="R9476" s="15">
        <v>55.449591280653998</v>
      </c>
    </row>
    <row r="9477" spans="4:18" x14ac:dyDescent="0.2">
      <c r="D9477" s="199" t="s">
        <v>19</v>
      </c>
      <c r="E9477" s="22" t="s">
        <v>20</v>
      </c>
      <c r="F9477" s="21"/>
      <c r="G9477" s="19">
        <v>77</v>
      </c>
      <c r="H9477" s="27">
        <v>7</v>
      </c>
      <c r="I9477" s="3">
        <v>12</v>
      </c>
      <c r="J9477" s="3">
        <v>14</v>
      </c>
      <c r="K9477" s="3">
        <v>1</v>
      </c>
      <c r="L9477" s="3">
        <v>0</v>
      </c>
      <c r="M9477" s="3">
        <v>1</v>
      </c>
      <c r="N9477" s="3">
        <v>0</v>
      </c>
      <c r="O9477" s="3">
        <v>0</v>
      </c>
      <c r="P9477" s="3">
        <v>2</v>
      </c>
      <c r="Q9477" s="3">
        <v>4</v>
      </c>
      <c r="R9477" s="26">
        <v>44</v>
      </c>
    </row>
    <row r="9478" spans="4:18" x14ac:dyDescent="0.2">
      <c r="D9478" s="200"/>
      <c r="E9478" s="11"/>
      <c r="F9478" s="10"/>
      <c r="G9478" s="7">
        <v>100</v>
      </c>
      <c r="H9478" s="18">
        <v>9.0909090909089993</v>
      </c>
      <c r="I9478" s="2">
        <v>15.584415584416</v>
      </c>
      <c r="J9478" s="25">
        <v>18.181818181817999</v>
      </c>
      <c r="K9478" s="2">
        <v>1.298701298701</v>
      </c>
      <c r="L9478" s="16">
        <v>0</v>
      </c>
      <c r="M9478" s="2">
        <v>1.298701298701</v>
      </c>
      <c r="N9478" s="16">
        <v>0</v>
      </c>
      <c r="O9478" s="16">
        <v>0</v>
      </c>
      <c r="P9478" s="2">
        <v>2.5974025974030002</v>
      </c>
      <c r="Q9478" s="30">
        <v>5.1948051948050002</v>
      </c>
      <c r="R9478" s="15">
        <v>57.142857142856997</v>
      </c>
    </row>
    <row r="9479" spans="4:18" x14ac:dyDescent="0.2">
      <c r="D9479" s="200"/>
      <c r="E9479" s="4" t="s">
        <v>21</v>
      </c>
      <c r="F9479" s="5"/>
      <c r="G9479" s="6">
        <v>289</v>
      </c>
      <c r="H9479" s="8">
        <v>42</v>
      </c>
      <c r="I9479" s="1">
        <v>43</v>
      </c>
      <c r="J9479" s="1">
        <v>35</v>
      </c>
      <c r="K9479" s="1">
        <v>0</v>
      </c>
      <c r="L9479" s="1">
        <v>1</v>
      </c>
      <c r="M9479" s="1">
        <v>12</v>
      </c>
      <c r="N9479" s="1">
        <v>11</v>
      </c>
      <c r="O9479" s="1">
        <v>3</v>
      </c>
      <c r="P9479" s="1">
        <v>5</v>
      </c>
      <c r="Q9479" s="1">
        <v>38</v>
      </c>
      <c r="R9479" s="9">
        <v>153</v>
      </c>
    </row>
    <row r="9480" spans="4:18" x14ac:dyDescent="0.2">
      <c r="D9480" s="200"/>
      <c r="E9480" s="11"/>
      <c r="F9480" s="10"/>
      <c r="G9480" s="7">
        <v>100</v>
      </c>
      <c r="H9480" s="18">
        <v>14.532871972318</v>
      </c>
      <c r="I9480" s="2">
        <v>14.878892733563999</v>
      </c>
      <c r="J9480" s="2">
        <v>12.110726643599</v>
      </c>
      <c r="K9480" s="16">
        <v>0</v>
      </c>
      <c r="L9480" s="2">
        <v>0.34602076124600001</v>
      </c>
      <c r="M9480" s="2">
        <v>4.1522491349479997</v>
      </c>
      <c r="N9480" s="2">
        <v>3.806228373702</v>
      </c>
      <c r="O9480" s="2">
        <v>1.0380622837369999</v>
      </c>
      <c r="P9480" s="2">
        <v>1.7301038062280001</v>
      </c>
      <c r="Q9480" s="2">
        <v>13.148788927336</v>
      </c>
      <c r="R9480" s="15">
        <v>52.941176470587997</v>
      </c>
    </row>
    <row r="9481" spans="4:18" x14ac:dyDescent="0.2">
      <c r="D9481" s="200"/>
      <c r="E9481" s="4" t="s">
        <v>22</v>
      </c>
      <c r="F9481" s="5"/>
      <c r="G9481" s="6">
        <v>109</v>
      </c>
      <c r="H9481" s="8">
        <v>9</v>
      </c>
      <c r="I9481" s="1">
        <v>10</v>
      </c>
      <c r="J9481" s="1">
        <v>10</v>
      </c>
      <c r="K9481" s="1">
        <v>1</v>
      </c>
      <c r="L9481" s="1">
        <v>1</v>
      </c>
      <c r="M9481" s="1">
        <v>2</v>
      </c>
      <c r="N9481" s="1">
        <v>1</v>
      </c>
      <c r="O9481" s="1">
        <v>0</v>
      </c>
      <c r="P9481" s="1">
        <v>2</v>
      </c>
      <c r="Q9481" s="1">
        <v>15</v>
      </c>
      <c r="R9481" s="9">
        <v>69</v>
      </c>
    </row>
    <row r="9482" spans="4:18" x14ac:dyDescent="0.2">
      <c r="D9482" s="200"/>
      <c r="E9482" s="11"/>
      <c r="F9482" s="10"/>
      <c r="G9482" s="7">
        <v>100</v>
      </c>
      <c r="H9482" s="18">
        <v>8.2568807339449997</v>
      </c>
      <c r="I9482" s="2">
        <v>9.1743119266060003</v>
      </c>
      <c r="J9482" s="2">
        <v>9.1743119266060003</v>
      </c>
      <c r="K9482" s="2">
        <v>0.91743119266100004</v>
      </c>
      <c r="L9482" s="2">
        <v>0.91743119266100004</v>
      </c>
      <c r="M9482" s="2">
        <v>1.834862385321</v>
      </c>
      <c r="N9482" s="2">
        <v>0.91743119266100004</v>
      </c>
      <c r="O9482" s="16">
        <v>0</v>
      </c>
      <c r="P9482" s="2">
        <v>1.834862385321</v>
      </c>
      <c r="Q9482" s="2">
        <v>13.761467889907999</v>
      </c>
      <c r="R9482" s="85">
        <v>63.302752293578003</v>
      </c>
    </row>
    <row r="9483" spans="4:18" x14ac:dyDescent="0.2">
      <c r="D9483" s="200"/>
      <c r="E9483" s="4" t="s">
        <v>23</v>
      </c>
      <c r="F9483" s="5"/>
      <c r="G9483" s="6">
        <v>120</v>
      </c>
      <c r="H9483" s="8">
        <v>19</v>
      </c>
      <c r="I9483" s="1">
        <v>17</v>
      </c>
      <c r="J9483" s="1">
        <v>11</v>
      </c>
      <c r="K9483" s="1">
        <v>1</v>
      </c>
      <c r="L9483" s="1">
        <v>2</v>
      </c>
      <c r="M9483" s="1">
        <v>2</v>
      </c>
      <c r="N9483" s="1">
        <v>3</v>
      </c>
      <c r="O9483" s="1">
        <v>2</v>
      </c>
      <c r="P9483" s="1">
        <v>0</v>
      </c>
      <c r="Q9483" s="1">
        <v>15</v>
      </c>
      <c r="R9483" s="9">
        <v>65</v>
      </c>
    </row>
    <row r="9484" spans="4:18" x14ac:dyDescent="0.2">
      <c r="D9484" s="200"/>
      <c r="E9484" s="11"/>
      <c r="F9484" s="10"/>
      <c r="G9484" s="7">
        <v>100</v>
      </c>
      <c r="H9484" s="18">
        <v>15.833333333333</v>
      </c>
      <c r="I9484" s="2">
        <v>14.166666666667</v>
      </c>
      <c r="J9484" s="2">
        <v>9.166666666667</v>
      </c>
      <c r="K9484" s="2">
        <v>0.83333333333299997</v>
      </c>
      <c r="L9484" s="2">
        <v>1.666666666667</v>
      </c>
      <c r="M9484" s="2">
        <v>1.666666666667</v>
      </c>
      <c r="N9484" s="2">
        <v>2.5</v>
      </c>
      <c r="O9484" s="2">
        <v>1.666666666667</v>
      </c>
      <c r="P9484" s="16">
        <v>0</v>
      </c>
      <c r="Q9484" s="2">
        <v>12.5</v>
      </c>
      <c r="R9484" s="15">
        <v>54.166666666666998</v>
      </c>
    </row>
    <row r="9485" spans="4:18" x14ac:dyDescent="0.2">
      <c r="D9485" s="200"/>
      <c r="E9485" s="4" t="s">
        <v>24</v>
      </c>
      <c r="F9485" s="5"/>
      <c r="G9485" s="6">
        <v>139</v>
      </c>
      <c r="H9485" s="8">
        <v>10</v>
      </c>
      <c r="I9485" s="1">
        <v>22</v>
      </c>
      <c r="J9485" s="1">
        <v>17</v>
      </c>
      <c r="K9485" s="1">
        <v>1</v>
      </c>
      <c r="L9485" s="1">
        <v>3</v>
      </c>
      <c r="M9485" s="1">
        <v>2</v>
      </c>
      <c r="N9485" s="1">
        <v>2</v>
      </c>
      <c r="O9485" s="1">
        <v>0</v>
      </c>
      <c r="P9485" s="1">
        <v>3</v>
      </c>
      <c r="Q9485" s="1">
        <v>18</v>
      </c>
      <c r="R9485" s="9">
        <v>76</v>
      </c>
    </row>
    <row r="9486" spans="4:18" x14ac:dyDescent="0.2">
      <c r="D9486" s="200"/>
      <c r="E9486" s="11"/>
      <c r="F9486" s="10"/>
      <c r="G9486" s="7">
        <v>100</v>
      </c>
      <c r="H9486" s="18">
        <v>7.1942446043170003</v>
      </c>
      <c r="I9486" s="2">
        <v>15.827338129496001</v>
      </c>
      <c r="J9486" s="2">
        <v>12.230215827338</v>
      </c>
      <c r="K9486" s="2">
        <v>0.71942446043200003</v>
      </c>
      <c r="L9486" s="2">
        <v>2.1582733812949999</v>
      </c>
      <c r="M9486" s="2">
        <v>1.438848920863</v>
      </c>
      <c r="N9486" s="2">
        <v>1.438848920863</v>
      </c>
      <c r="O9486" s="16">
        <v>0</v>
      </c>
      <c r="P9486" s="2">
        <v>2.1582733812949999</v>
      </c>
      <c r="Q9486" s="2">
        <v>12.94964028777</v>
      </c>
      <c r="R9486" s="15">
        <v>54.676258992805998</v>
      </c>
    </row>
    <row r="9487" spans="4:18" x14ac:dyDescent="0.2">
      <c r="D9487" s="199" t="s">
        <v>25</v>
      </c>
      <c r="E9487" s="22" t="s">
        <v>26</v>
      </c>
      <c r="F9487" s="21"/>
      <c r="G9487" s="19">
        <v>243</v>
      </c>
      <c r="H9487" s="27">
        <v>32</v>
      </c>
      <c r="I9487" s="3">
        <v>34</v>
      </c>
      <c r="J9487" s="3">
        <v>28</v>
      </c>
      <c r="K9487" s="3">
        <v>0</v>
      </c>
      <c r="L9487" s="3">
        <v>3</v>
      </c>
      <c r="M9487" s="3">
        <v>6</v>
      </c>
      <c r="N9487" s="3">
        <v>5</v>
      </c>
      <c r="O9487" s="3">
        <v>3</v>
      </c>
      <c r="P9487" s="3">
        <v>5</v>
      </c>
      <c r="Q9487" s="3">
        <v>34</v>
      </c>
      <c r="R9487" s="26">
        <v>133</v>
      </c>
    </row>
    <row r="9488" spans="4:18" x14ac:dyDescent="0.2">
      <c r="D9488" s="200"/>
      <c r="E9488" s="11"/>
      <c r="F9488" s="10"/>
      <c r="G9488" s="7">
        <v>100</v>
      </c>
      <c r="H9488" s="18">
        <v>13.168724279835001</v>
      </c>
      <c r="I9488" s="2">
        <v>13.991769547324999</v>
      </c>
      <c r="J9488" s="2">
        <v>11.522633744856</v>
      </c>
      <c r="K9488" s="16">
        <v>0</v>
      </c>
      <c r="L9488" s="2">
        <v>1.2345679012349999</v>
      </c>
      <c r="M9488" s="2">
        <v>2.4691358024690002</v>
      </c>
      <c r="N9488" s="2">
        <v>2.057613168724</v>
      </c>
      <c r="O9488" s="2">
        <v>1.2345679012349999</v>
      </c>
      <c r="P9488" s="2">
        <v>2.057613168724</v>
      </c>
      <c r="Q9488" s="2">
        <v>13.991769547324999</v>
      </c>
      <c r="R9488" s="15">
        <v>54.732510288066003</v>
      </c>
    </row>
    <row r="9489" spans="4:18" x14ac:dyDescent="0.2">
      <c r="D9489" s="200"/>
      <c r="E9489" s="4" t="s">
        <v>27</v>
      </c>
      <c r="F9489" s="5"/>
      <c r="G9489" s="6">
        <v>234</v>
      </c>
      <c r="H9489" s="8">
        <v>36</v>
      </c>
      <c r="I9489" s="1">
        <v>38</v>
      </c>
      <c r="J9489" s="1">
        <v>36</v>
      </c>
      <c r="K9489" s="1">
        <v>3</v>
      </c>
      <c r="L9489" s="1">
        <v>3</v>
      </c>
      <c r="M9489" s="1">
        <v>10</v>
      </c>
      <c r="N9489" s="1">
        <v>8</v>
      </c>
      <c r="O9489" s="1">
        <v>1</v>
      </c>
      <c r="P9489" s="1">
        <v>5</v>
      </c>
      <c r="Q9489" s="1">
        <v>28</v>
      </c>
      <c r="R9489" s="9">
        <v>107</v>
      </c>
    </row>
    <row r="9490" spans="4:18" x14ac:dyDescent="0.2">
      <c r="D9490" s="200"/>
      <c r="E9490" s="11"/>
      <c r="F9490" s="10"/>
      <c r="G9490" s="7">
        <v>100</v>
      </c>
      <c r="H9490" s="18">
        <v>15.384615384615</v>
      </c>
      <c r="I9490" s="2">
        <v>16.239316239316</v>
      </c>
      <c r="J9490" s="2">
        <v>15.384615384615</v>
      </c>
      <c r="K9490" s="2">
        <v>1.2820512820509999</v>
      </c>
      <c r="L9490" s="2">
        <v>1.2820512820509999</v>
      </c>
      <c r="M9490" s="2">
        <v>4.2735042735039999</v>
      </c>
      <c r="N9490" s="2">
        <v>3.4188034188029999</v>
      </c>
      <c r="O9490" s="2">
        <v>0.42735042735000001</v>
      </c>
      <c r="P9490" s="2">
        <v>2.1367521367519999</v>
      </c>
      <c r="Q9490" s="2">
        <v>11.965811965812</v>
      </c>
      <c r="R9490" s="95">
        <v>45.726495726495997</v>
      </c>
    </row>
    <row r="9491" spans="4:18" x14ac:dyDescent="0.2">
      <c r="D9491" s="200"/>
      <c r="E9491" s="4" t="s">
        <v>28</v>
      </c>
      <c r="F9491" s="5"/>
      <c r="G9491" s="6">
        <v>208</v>
      </c>
      <c r="H9491" s="8">
        <v>15</v>
      </c>
      <c r="I9491" s="1">
        <v>27</v>
      </c>
      <c r="J9491" s="1">
        <v>21</v>
      </c>
      <c r="K9491" s="1">
        <v>1</v>
      </c>
      <c r="L9491" s="1">
        <v>1</v>
      </c>
      <c r="M9491" s="1">
        <v>3</v>
      </c>
      <c r="N9491" s="1">
        <v>4</v>
      </c>
      <c r="O9491" s="1">
        <v>1</v>
      </c>
      <c r="P9491" s="1">
        <v>2</v>
      </c>
      <c r="Q9491" s="1">
        <v>21</v>
      </c>
      <c r="R9491" s="9">
        <v>135</v>
      </c>
    </row>
    <row r="9492" spans="4:18" x14ac:dyDescent="0.2">
      <c r="D9492" s="200"/>
      <c r="E9492" s="11"/>
      <c r="F9492" s="10"/>
      <c r="G9492" s="7">
        <v>100</v>
      </c>
      <c r="H9492" s="18">
        <v>7.2115384615379998</v>
      </c>
      <c r="I9492" s="2">
        <v>12.980769230769001</v>
      </c>
      <c r="J9492" s="2">
        <v>10.096153846153999</v>
      </c>
      <c r="K9492" s="2">
        <v>0.48076923076900002</v>
      </c>
      <c r="L9492" s="2">
        <v>0.48076923076900002</v>
      </c>
      <c r="M9492" s="2">
        <v>1.442307692308</v>
      </c>
      <c r="N9492" s="2">
        <v>1.923076923077</v>
      </c>
      <c r="O9492" s="2">
        <v>0.48076923076900002</v>
      </c>
      <c r="P9492" s="2">
        <v>0.96153846153800004</v>
      </c>
      <c r="Q9492" s="2">
        <v>10.096153846153999</v>
      </c>
      <c r="R9492" s="85">
        <v>64.903846153846004</v>
      </c>
    </row>
    <row r="9493" spans="4:18" x14ac:dyDescent="0.2">
      <c r="D9493" s="200"/>
      <c r="E9493" s="4" t="s">
        <v>29</v>
      </c>
      <c r="F9493" s="5"/>
      <c r="G9493" s="6">
        <v>49</v>
      </c>
      <c r="H9493" s="8">
        <v>4</v>
      </c>
      <c r="I9493" s="1">
        <v>5</v>
      </c>
      <c r="J9493" s="1">
        <v>2</v>
      </c>
      <c r="K9493" s="1">
        <v>0</v>
      </c>
      <c r="L9493" s="1">
        <v>0</v>
      </c>
      <c r="M9493" s="1">
        <v>0</v>
      </c>
      <c r="N9493" s="1">
        <v>0</v>
      </c>
      <c r="O9493" s="1">
        <v>0</v>
      </c>
      <c r="P9493" s="1">
        <v>0</v>
      </c>
      <c r="Q9493" s="1">
        <v>7</v>
      </c>
      <c r="R9493" s="9">
        <v>32</v>
      </c>
    </row>
    <row r="9494" spans="4:18" x14ac:dyDescent="0.2">
      <c r="D9494" s="200"/>
      <c r="E9494" s="11"/>
      <c r="F9494" s="10"/>
      <c r="G9494" s="7">
        <v>100</v>
      </c>
      <c r="H9494" s="18">
        <v>8.1632653061219997</v>
      </c>
      <c r="I9494" s="2">
        <v>10.204081632653001</v>
      </c>
      <c r="J9494" s="30">
        <v>4.0816326530609999</v>
      </c>
      <c r="K9494" s="16">
        <v>0</v>
      </c>
      <c r="L9494" s="16">
        <v>0</v>
      </c>
      <c r="M9494" s="16">
        <v>0</v>
      </c>
      <c r="N9494" s="16">
        <v>0</v>
      </c>
      <c r="O9494" s="16">
        <v>0</v>
      </c>
      <c r="P9494" s="16">
        <v>0</v>
      </c>
      <c r="Q9494" s="2">
        <v>14.285714285714</v>
      </c>
      <c r="R9494" s="85">
        <v>65.306122448980005</v>
      </c>
    </row>
    <row r="9495" spans="4:18" x14ac:dyDescent="0.2">
      <c r="D9495" s="199" t="s">
        <v>30</v>
      </c>
      <c r="E9495" s="22" t="s">
        <v>31</v>
      </c>
      <c r="F9495" s="21"/>
      <c r="G9495" s="19">
        <v>348</v>
      </c>
      <c r="H9495" s="27">
        <v>49</v>
      </c>
      <c r="I9495" s="3">
        <v>55</v>
      </c>
      <c r="J9495" s="3">
        <v>53</v>
      </c>
      <c r="K9495" s="3">
        <v>1</v>
      </c>
      <c r="L9495" s="3">
        <v>6</v>
      </c>
      <c r="M9495" s="3">
        <v>6</v>
      </c>
      <c r="N9495" s="3">
        <v>7</v>
      </c>
      <c r="O9495" s="3">
        <v>2</v>
      </c>
      <c r="P9495" s="3">
        <v>5</v>
      </c>
      <c r="Q9495" s="3">
        <v>34</v>
      </c>
      <c r="R9495" s="26">
        <v>189</v>
      </c>
    </row>
    <row r="9496" spans="4:18" x14ac:dyDescent="0.2">
      <c r="D9496" s="200"/>
      <c r="E9496" s="11"/>
      <c r="F9496" s="10"/>
      <c r="G9496" s="7">
        <v>100</v>
      </c>
      <c r="H9496" s="18">
        <v>14.080459770115</v>
      </c>
      <c r="I9496" s="2">
        <v>15.804597701149</v>
      </c>
      <c r="J9496" s="2">
        <v>15.229885057471</v>
      </c>
      <c r="K9496" s="2">
        <v>0.28735632183900001</v>
      </c>
      <c r="L9496" s="2">
        <v>1.7241379310339999</v>
      </c>
      <c r="M9496" s="2">
        <v>1.7241379310339999</v>
      </c>
      <c r="N9496" s="2">
        <v>2.0114942528739999</v>
      </c>
      <c r="O9496" s="2">
        <v>0.57471264367800001</v>
      </c>
      <c r="P9496" s="2">
        <v>1.4367816091950001</v>
      </c>
      <c r="Q9496" s="2">
        <v>9.7701149425290001</v>
      </c>
      <c r="R9496" s="15">
        <v>54.310344827586</v>
      </c>
    </row>
    <row r="9497" spans="4:18" x14ac:dyDescent="0.2">
      <c r="D9497" s="200"/>
      <c r="E9497" s="4" t="s">
        <v>32</v>
      </c>
      <c r="F9497" s="5"/>
      <c r="G9497" s="6">
        <v>386</v>
      </c>
      <c r="H9497" s="8">
        <v>38</v>
      </c>
      <c r="I9497" s="1">
        <v>49</v>
      </c>
      <c r="J9497" s="1">
        <v>34</v>
      </c>
      <c r="K9497" s="1">
        <v>3</v>
      </c>
      <c r="L9497" s="1">
        <v>1</v>
      </c>
      <c r="M9497" s="1">
        <v>13</v>
      </c>
      <c r="N9497" s="1">
        <v>10</v>
      </c>
      <c r="O9497" s="1">
        <v>3</v>
      </c>
      <c r="P9497" s="1">
        <v>7</v>
      </c>
      <c r="Q9497" s="1">
        <v>56</v>
      </c>
      <c r="R9497" s="9">
        <v>218</v>
      </c>
    </row>
    <row r="9498" spans="4:18" x14ac:dyDescent="0.2">
      <c r="D9498" s="200"/>
      <c r="E9498" s="11"/>
      <c r="F9498" s="10"/>
      <c r="G9498" s="7">
        <v>100</v>
      </c>
      <c r="H9498" s="18">
        <v>9.8445595854920001</v>
      </c>
      <c r="I9498" s="2">
        <v>12.694300518135</v>
      </c>
      <c r="J9498" s="2">
        <v>8.8082901554399999</v>
      </c>
      <c r="K9498" s="2">
        <v>0.77720207253899998</v>
      </c>
      <c r="L9498" s="2">
        <v>0.25906735751299997</v>
      </c>
      <c r="M9498" s="2">
        <v>3.3678756476679998</v>
      </c>
      <c r="N9498" s="2">
        <v>2.5906735751299999</v>
      </c>
      <c r="O9498" s="2">
        <v>0.77720207253899998</v>
      </c>
      <c r="P9498" s="2">
        <v>1.813471502591</v>
      </c>
      <c r="Q9498" s="2">
        <v>14.507772020725</v>
      </c>
      <c r="R9498" s="15">
        <v>56.476683937823999</v>
      </c>
    </row>
    <row r="9499" spans="4:18" x14ac:dyDescent="0.2">
      <c r="D9499" s="199" t="s">
        <v>33</v>
      </c>
      <c r="E9499" s="22" t="s">
        <v>34</v>
      </c>
      <c r="F9499" s="21"/>
      <c r="G9499" s="19">
        <v>19</v>
      </c>
      <c r="H9499" s="27">
        <v>3</v>
      </c>
      <c r="I9499" s="3">
        <v>4</v>
      </c>
      <c r="J9499" s="3">
        <v>1</v>
      </c>
      <c r="K9499" s="3">
        <v>0</v>
      </c>
      <c r="L9499" s="3">
        <v>0</v>
      </c>
      <c r="M9499" s="3">
        <v>0</v>
      </c>
      <c r="N9499" s="3">
        <v>0</v>
      </c>
      <c r="O9499" s="3">
        <v>0</v>
      </c>
      <c r="P9499" s="3">
        <v>1</v>
      </c>
      <c r="Q9499" s="3">
        <v>2</v>
      </c>
      <c r="R9499" s="26">
        <v>9</v>
      </c>
    </row>
    <row r="9500" spans="4:18" x14ac:dyDescent="0.2">
      <c r="D9500" s="200"/>
      <c r="E9500" s="11"/>
      <c r="F9500" s="10"/>
      <c r="G9500" s="7">
        <v>100</v>
      </c>
      <c r="H9500" s="18">
        <v>15.789473684211</v>
      </c>
      <c r="I9500" s="25">
        <v>21.052631578947</v>
      </c>
      <c r="J9500" s="30">
        <v>5.2631578947369997</v>
      </c>
      <c r="K9500" s="16">
        <v>0</v>
      </c>
      <c r="L9500" s="16">
        <v>0</v>
      </c>
      <c r="M9500" s="16">
        <v>0</v>
      </c>
      <c r="N9500" s="16">
        <v>0</v>
      </c>
      <c r="O9500" s="16">
        <v>0</v>
      </c>
      <c r="P9500" s="2">
        <v>5.2631578947369997</v>
      </c>
      <c r="Q9500" s="2">
        <v>10.526315789473999</v>
      </c>
      <c r="R9500" s="95">
        <v>47.368421052632002</v>
      </c>
    </row>
    <row r="9501" spans="4:18" x14ac:dyDescent="0.2">
      <c r="D9501" s="200"/>
      <c r="E9501" s="4" t="s">
        <v>35</v>
      </c>
      <c r="F9501" s="5"/>
      <c r="G9501" s="6">
        <v>97</v>
      </c>
      <c r="H9501" s="8">
        <v>16</v>
      </c>
      <c r="I9501" s="1">
        <v>15</v>
      </c>
      <c r="J9501" s="1">
        <v>13</v>
      </c>
      <c r="K9501" s="1">
        <v>0</v>
      </c>
      <c r="L9501" s="1">
        <v>4</v>
      </c>
      <c r="M9501" s="1">
        <v>3</v>
      </c>
      <c r="N9501" s="1">
        <v>3</v>
      </c>
      <c r="O9501" s="1">
        <v>1</v>
      </c>
      <c r="P9501" s="1">
        <v>3</v>
      </c>
      <c r="Q9501" s="1">
        <v>14</v>
      </c>
      <c r="R9501" s="9">
        <v>44</v>
      </c>
    </row>
    <row r="9502" spans="4:18" x14ac:dyDescent="0.2">
      <c r="D9502" s="200"/>
      <c r="E9502" s="11"/>
      <c r="F9502" s="10"/>
      <c r="G9502" s="7">
        <v>100</v>
      </c>
      <c r="H9502" s="18">
        <v>16.494845360825</v>
      </c>
      <c r="I9502" s="2">
        <v>15.463917525773001</v>
      </c>
      <c r="J9502" s="2">
        <v>13.40206185567</v>
      </c>
      <c r="K9502" s="16">
        <v>0</v>
      </c>
      <c r="L9502" s="2">
        <v>4.1237113402060004</v>
      </c>
      <c r="M9502" s="2">
        <v>3.0927835051549999</v>
      </c>
      <c r="N9502" s="2">
        <v>3.0927835051549999</v>
      </c>
      <c r="O9502" s="2">
        <v>1.0309278350519999</v>
      </c>
      <c r="P9502" s="2">
        <v>3.0927835051549999</v>
      </c>
      <c r="Q9502" s="2">
        <v>14.432989690722</v>
      </c>
      <c r="R9502" s="132">
        <v>45.360824742268001</v>
      </c>
    </row>
    <row r="9503" spans="4:18" x14ac:dyDescent="0.2">
      <c r="D9503" s="200"/>
      <c r="E9503" s="4" t="s">
        <v>36</v>
      </c>
      <c r="F9503" s="5"/>
      <c r="G9503" s="6">
        <v>142</v>
      </c>
      <c r="H9503" s="8">
        <v>24</v>
      </c>
      <c r="I9503" s="1">
        <v>29</v>
      </c>
      <c r="J9503" s="1">
        <v>27</v>
      </c>
      <c r="K9503" s="1">
        <v>1</v>
      </c>
      <c r="L9503" s="1">
        <v>1</v>
      </c>
      <c r="M9503" s="1">
        <v>5</v>
      </c>
      <c r="N9503" s="1">
        <v>6</v>
      </c>
      <c r="O9503" s="1">
        <v>1</v>
      </c>
      <c r="P9503" s="1">
        <v>2</v>
      </c>
      <c r="Q9503" s="1">
        <v>18</v>
      </c>
      <c r="R9503" s="9">
        <v>63</v>
      </c>
    </row>
    <row r="9504" spans="4:18" x14ac:dyDescent="0.2">
      <c r="D9504" s="200"/>
      <c r="E9504" s="11"/>
      <c r="F9504" s="10"/>
      <c r="G9504" s="7">
        <v>100</v>
      </c>
      <c r="H9504" s="70">
        <v>16.901408450704</v>
      </c>
      <c r="I9504" s="25">
        <v>20.422535211267999</v>
      </c>
      <c r="J9504" s="25">
        <v>19.014084507042</v>
      </c>
      <c r="K9504" s="2">
        <v>0.70422535211299997</v>
      </c>
      <c r="L9504" s="2">
        <v>0.70422535211299997</v>
      </c>
      <c r="M9504" s="2">
        <v>3.5211267605629999</v>
      </c>
      <c r="N9504" s="2">
        <v>4.2253521126760001</v>
      </c>
      <c r="O9504" s="2">
        <v>0.70422535211299997</v>
      </c>
      <c r="P9504" s="2">
        <v>1.4084507042250001</v>
      </c>
      <c r="Q9504" s="2">
        <v>12.676056338027999</v>
      </c>
      <c r="R9504" s="132">
        <v>44.366197183098997</v>
      </c>
    </row>
    <row r="9505" spans="2:18" x14ac:dyDescent="0.2">
      <c r="D9505" s="200"/>
      <c r="E9505" s="4" t="s">
        <v>37</v>
      </c>
      <c r="F9505" s="5"/>
      <c r="G9505" s="6">
        <v>164</v>
      </c>
      <c r="H9505" s="8">
        <v>17</v>
      </c>
      <c r="I9505" s="1">
        <v>30</v>
      </c>
      <c r="J9505" s="1">
        <v>25</v>
      </c>
      <c r="K9505" s="1">
        <v>1</v>
      </c>
      <c r="L9505" s="1">
        <v>0</v>
      </c>
      <c r="M9505" s="1">
        <v>2</v>
      </c>
      <c r="N9505" s="1">
        <v>4</v>
      </c>
      <c r="O9505" s="1">
        <v>0</v>
      </c>
      <c r="P9505" s="1">
        <v>2</v>
      </c>
      <c r="Q9505" s="1">
        <v>24</v>
      </c>
      <c r="R9505" s="9">
        <v>79</v>
      </c>
    </row>
    <row r="9506" spans="2:18" x14ac:dyDescent="0.2">
      <c r="D9506" s="200"/>
      <c r="E9506" s="11"/>
      <c r="F9506" s="10"/>
      <c r="G9506" s="7">
        <v>100</v>
      </c>
      <c r="H9506" s="18">
        <v>10.365853658537</v>
      </c>
      <c r="I9506" s="2">
        <v>18.292682926828999</v>
      </c>
      <c r="J9506" s="2">
        <v>15.243902439024</v>
      </c>
      <c r="K9506" s="2">
        <v>0.60975609756100002</v>
      </c>
      <c r="L9506" s="16">
        <v>0</v>
      </c>
      <c r="M9506" s="2">
        <v>1.219512195122</v>
      </c>
      <c r="N9506" s="2">
        <v>2.4390243902440001</v>
      </c>
      <c r="O9506" s="16">
        <v>0</v>
      </c>
      <c r="P9506" s="2">
        <v>1.219512195122</v>
      </c>
      <c r="Q9506" s="2">
        <v>14.634146341463</v>
      </c>
      <c r="R9506" s="95">
        <v>48.170731707317003</v>
      </c>
    </row>
    <row r="9507" spans="2:18" x14ac:dyDescent="0.2">
      <c r="D9507" s="200"/>
      <c r="E9507" s="4" t="s">
        <v>38</v>
      </c>
      <c r="F9507" s="5"/>
      <c r="G9507" s="6">
        <v>129</v>
      </c>
      <c r="H9507" s="8">
        <v>15</v>
      </c>
      <c r="I9507" s="1">
        <v>21</v>
      </c>
      <c r="J9507" s="1">
        <v>13</v>
      </c>
      <c r="K9507" s="1">
        <v>1</v>
      </c>
      <c r="L9507" s="1">
        <v>1</v>
      </c>
      <c r="M9507" s="1">
        <v>7</v>
      </c>
      <c r="N9507" s="1">
        <v>4</v>
      </c>
      <c r="O9507" s="1">
        <v>1</v>
      </c>
      <c r="P9507" s="1">
        <v>1</v>
      </c>
      <c r="Q9507" s="1">
        <v>9</v>
      </c>
      <c r="R9507" s="9">
        <v>80</v>
      </c>
    </row>
    <row r="9508" spans="2:18" x14ac:dyDescent="0.2">
      <c r="D9508" s="200"/>
      <c r="E9508" s="11"/>
      <c r="F9508" s="10"/>
      <c r="G9508" s="7">
        <v>100</v>
      </c>
      <c r="H9508" s="18">
        <v>11.627906976744001</v>
      </c>
      <c r="I9508" s="2">
        <v>16.279069767442</v>
      </c>
      <c r="J9508" s="2">
        <v>10.077519379845</v>
      </c>
      <c r="K9508" s="2">
        <v>0.77519379845000003</v>
      </c>
      <c r="L9508" s="2">
        <v>0.77519379845000003</v>
      </c>
      <c r="M9508" s="2">
        <v>5.4263565891469998</v>
      </c>
      <c r="N9508" s="2">
        <v>3.1007751937979999</v>
      </c>
      <c r="O9508" s="2">
        <v>0.77519379845000003</v>
      </c>
      <c r="P9508" s="2">
        <v>0.77519379845000003</v>
      </c>
      <c r="Q9508" s="30">
        <v>6.9767441860470001</v>
      </c>
      <c r="R9508" s="85">
        <v>62.015503875969003</v>
      </c>
    </row>
    <row r="9509" spans="2:18" x14ac:dyDescent="0.2">
      <c r="D9509" s="200"/>
      <c r="E9509" s="4" t="s">
        <v>39</v>
      </c>
      <c r="F9509" s="5"/>
      <c r="G9509" s="6">
        <v>127</v>
      </c>
      <c r="H9509" s="8">
        <v>9</v>
      </c>
      <c r="I9509" s="1">
        <v>3</v>
      </c>
      <c r="J9509" s="1">
        <v>7</v>
      </c>
      <c r="K9509" s="1">
        <v>1</v>
      </c>
      <c r="L9509" s="1">
        <v>1</v>
      </c>
      <c r="M9509" s="1">
        <v>2</v>
      </c>
      <c r="N9509" s="1">
        <v>0</v>
      </c>
      <c r="O9509" s="1">
        <v>1</v>
      </c>
      <c r="P9509" s="1">
        <v>2</v>
      </c>
      <c r="Q9509" s="1">
        <v>14</v>
      </c>
      <c r="R9509" s="9">
        <v>91</v>
      </c>
    </row>
    <row r="9510" spans="2:18" x14ac:dyDescent="0.2">
      <c r="D9510" s="200"/>
      <c r="E9510" s="11"/>
      <c r="F9510" s="10"/>
      <c r="G9510" s="7">
        <v>100</v>
      </c>
      <c r="H9510" s="18">
        <v>7.0866141732279999</v>
      </c>
      <c r="I9510" s="50">
        <v>2.3622047244090001</v>
      </c>
      <c r="J9510" s="30">
        <v>5.5118110236220001</v>
      </c>
      <c r="K9510" s="2">
        <v>0.78740157480299999</v>
      </c>
      <c r="L9510" s="2">
        <v>0.78740157480299999</v>
      </c>
      <c r="M9510" s="2">
        <v>1.574803149606</v>
      </c>
      <c r="N9510" s="16">
        <v>0</v>
      </c>
      <c r="O9510" s="2">
        <v>0.78740157480299999</v>
      </c>
      <c r="P9510" s="2">
        <v>1.574803149606</v>
      </c>
      <c r="Q9510" s="2">
        <v>11.023622047244</v>
      </c>
      <c r="R9510" s="102">
        <v>71.653543307087006</v>
      </c>
    </row>
    <row r="9511" spans="2:18" x14ac:dyDescent="0.2">
      <c r="D9511" s="200"/>
      <c r="E9511" s="4" t="s">
        <v>40</v>
      </c>
      <c r="F9511" s="5"/>
      <c r="G9511" s="6">
        <v>56</v>
      </c>
      <c r="H9511" s="8">
        <v>3</v>
      </c>
      <c r="I9511" s="1">
        <v>2</v>
      </c>
      <c r="J9511" s="1">
        <v>1</v>
      </c>
      <c r="K9511" s="1">
        <v>0</v>
      </c>
      <c r="L9511" s="1">
        <v>0</v>
      </c>
      <c r="M9511" s="1">
        <v>0</v>
      </c>
      <c r="N9511" s="1">
        <v>0</v>
      </c>
      <c r="O9511" s="1">
        <v>1</v>
      </c>
      <c r="P9511" s="1">
        <v>1</v>
      </c>
      <c r="Q9511" s="1">
        <v>9</v>
      </c>
      <c r="R9511" s="9">
        <v>41</v>
      </c>
    </row>
    <row r="9512" spans="2:18" x14ac:dyDescent="0.2">
      <c r="D9512" s="201"/>
      <c r="E9512" s="45"/>
      <c r="F9512" s="51"/>
      <c r="G9512" s="81">
        <v>100</v>
      </c>
      <c r="H9512" s="161">
        <v>5.3571428571429998</v>
      </c>
      <c r="I9512" s="108">
        <v>3.5714285714290002</v>
      </c>
      <c r="J9512" s="108">
        <v>1.785714285714</v>
      </c>
      <c r="K9512" s="62">
        <v>0</v>
      </c>
      <c r="L9512" s="62">
        <v>0</v>
      </c>
      <c r="M9512" s="62">
        <v>0</v>
      </c>
      <c r="N9512" s="62">
        <v>0</v>
      </c>
      <c r="O9512" s="64">
        <v>1.785714285714</v>
      </c>
      <c r="P9512" s="64">
        <v>1.785714285714</v>
      </c>
      <c r="Q9512" s="64">
        <v>16.071428571428999</v>
      </c>
      <c r="R9512" s="140">
        <v>73.214285714286007</v>
      </c>
    </row>
    <row r="9514" spans="2:18" x14ac:dyDescent="0.2">
      <c r="B9514" s="40" t="str">
        <f xml:space="preserve"> HYPERLINK("#'目次'!B236", "[230]")</f>
        <v>[230]</v>
      </c>
      <c r="C9514" s="23" t="s">
        <v>364</v>
      </c>
    </row>
    <row r="9515" spans="2:18" x14ac:dyDescent="0.2">
      <c r="C9515" s="186" t="s">
        <v>326</v>
      </c>
    </row>
    <row r="9517" spans="2:18" x14ac:dyDescent="0.2">
      <c r="C9517" s="23" t="s">
        <v>48</v>
      </c>
    </row>
    <row r="9518" spans="2:18" ht="48" x14ac:dyDescent="0.2">
      <c r="D9518" s="195"/>
      <c r="E9518" s="196"/>
      <c r="F9518" s="196"/>
      <c r="G9518" s="37" t="s">
        <v>15</v>
      </c>
      <c r="H9518" s="33" t="s">
        <v>347</v>
      </c>
      <c r="I9518" s="13" t="s">
        <v>348</v>
      </c>
      <c r="J9518" s="13" t="s">
        <v>349</v>
      </c>
      <c r="K9518" s="13" t="s">
        <v>350</v>
      </c>
      <c r="L9518" s="13" t="s">
        <v>351</v>
      </c>
      <c r="M9518" s="13" t="s">
        <v>352</v>
      </c>
      <c r="N9518" s="13" t="s">
        <v>353</v>
      </c>
      <c r="O9518" s="13" t="s">
        <v>354</v>
      </c>
      <c r="P9518" s="13" t="s">
        <v>355</v>
      </c>
      <c r="Q9518" s="13" t="s">
        <v>99</v>
      </c>
      <c r="R9518" s="38" t="s">
        <v>18</v>
      </c>
    </row>
    <row r="9519" spans="2:18" x14ac:dyDescent="0.2">
      <c r="D9519" s="197"/>
      <c r="E9519" s="198"/>
      <c r="F9519" s="198"/>
      <c r="G9519" s="35"/>
      <c r="H9519" s="39"/>
      <c r="I9519" s="14"/>
      <c r="J9519" s="14"/>
      <c r="K9519" s="14"/>
      <c r="L9519" s="14"/>
      <c r="M9519" s="14"/>
      <c r="N9519" s="14"/>
      <c r="O9519" s="14"/>
      <c r="P9519" s="14"/>
      <c r="Q9519" s="14"/>
      <c r="R9519" s="34"/>
    </row>
    <row r="9520" spans="2:18" x14ac:dyDescent="0.2">
      <c r="D9520" s="78"/>
      <c r="E9520" s="79" t="s">
        <v>15</v>
      </c>
      <c r="F9520" s="66"/>
      <c r="G9520" s="36">
        <v>734</v>
      </c>
      <c r="H9520" s="17">
        <v>87</v>
      </c>
      <c r="I9520" s="17">
        <v>104</v>
      </c>
      <c r="J9520" s="17">
        <v>87</v>
      </c>
      <c r="K9520" s="17">
        <v>4</v>
      </c>
      <c r="L9520" s="17">
        <v>7</v>
      </c>
      <c r="M9520" s="17">
        <v>19</v>
      </c>
      <c r="N9520" s="17">
        <v>17</v>
      </c>
      <c r="O9520" s="17">
        <v>5</v>
      </c>
      <c r="P9520" s="17">
        <v>12</v>
      </c>
      <c r="Q9520" s="17">
        <v>90</v>
      </c>
      <c r="R9520" s="47">
        <v>407</v>
      </c>
    </row>
    <row r="9521" spans="4:18" x14ac:dyDescent="0.2">
      <c r="D9521" s="45"/>
      <c r="E9521" s="51"/>
      <c r="F9521" s="67"/>
      <c r="G9521" s="7">
        <v>100</v>
      </c>
      <c r="H9521" s="2">
        <v>11.852861035422</v>
      </c>
      <c r="I9521" s="2">
        <v>14.1689373297</v>
      </c>
      <c r="J9521" s="2">
        <v>11.852861035422</v>
      </c>
      <c r="K9521" s="2">
        <v>0.54495912806500002</v>
      </c>
      <c r="L9521" s="2">
        <v>0.95367847411399997</v>
      </c>
      <c r="M9521" s="2">
        <v>2.588555858311</v>
      </c>
      <c r="N9521" s="2">
        <v>2.316076294278</v>
      </c>
      <c r="O9521" s="2">
        <v>0.68119891008199995</v>
      </c>
      <c r="P9521" s="2">
        <v>1.634877384196</v>
      </c>
      <c r="Q9521" s="2">
        <v>12.261580381470999</v>
      </c>
      <c r="R9521" s="15">
        <v>55.449591280653998</v>
      </c>
    </row>
    <row r="9522" spans="4:18" x14ac:dyDescent="0.2">
      <c r="D9522" s="199" t="s">
        <v>49</v>
      </c>
      <c r="E9522" s="22" t="s">
        <v>50</v>
      </c>
      <c r="F9522" s="21"/>
      <c r="G9522" s="19">
        <v>5</v>
      </c>
      <c r="H9522" s="27">
        <v>0</v>
      </c>
      <c r="I9522" s="3">
        <v>0</v>
      </c>
      <c r="J9522" s="3">
        <v>1</v>
      </c>
      <c r="K9522" s="3">
        <v>0</v>
      </c>
      <c r="L9522" s="3">
        <v>0</v>
      </c>
      <c r="M9522" s="3">
        <v>0</v>
      </c>
      <c r="N9522" s="3">
        <v>0</v>
      </c>
      <c r="O9522" s="3">
        <v>0</v>
      </c>
      <c r="P9522" s="3">
        <v>1</v>
      </c>
      <c r="Q9522" s="3">
        <v>0</v>
      </c>
      <c r="R9522" s="26">
        <v>3</v>
      </c>
    </row>
    <row r="9523" spans="4:18" x14ac:dyDescent="0.2">
      <c r="D9523" s="200"/>
      <c r="E9523" s="11"/>
      <c r="F9523" s="10"/>
      <c r="G9523" s="7">
        <v>100</v>
      </c>
      <c r="H9523" s="127">
        <v>0</v>
      </c>
      <c r="I9523" s="82">
        <v>0</v>
      </c>
      <c r="J9523" s="25">
        <v>20</v>
      </c>
      <c r="K9523" s="16">
        <v>0</v>
      </c>
      <c r="L9523" s="16">
        <v>0</v>
      </c>
      <c r="M9523" s="16">
        <v>0</v>
      </c>
      <c r="N9523" s="16">
        <v>0</v>
      </c>
      <c r="O9523" s="16">
        <v>0</v>
      </c>
      <c r="P9523" s="41">
        <v>20</v>
      </c>
      <c r="Q9523" s="82">
        <v>0</v>
      </c>
      <c r="R9523" s="15">
        <v>60</v>
      </c>
    </row>
    <row r="9524" spans="4:18" x14ac:dyDescent="0.2">
      <c r="D9524" s="200"/>
      <c r="E9524" s="4" t="s">
        <v>51</v>
      </c>
      <c r="F9524" s="5"/>
      <c r="G9524" s="6">
        <v>76</v>
      </c>
      <c r="H9524" s="8">
        <v>6</v>
      </c>
      <c r="I9524" s="1">
        <v>8</v>
      </c>
      <c r="J9524" s="1">
        <v>10</v>
      </c>
      <c r="K9524" s="1">
        <v>0</v>
      </c>
      <c r="L9524" s="1">
        <v>1</v>
      </c>
      <c r="M9524" s="1">
        <v>0</v>
      </c>
      <c r="N9524" s="1">
        <v>2</v>
      </c>
      <c r="O9524" s="1">
        <v>0</v>
      </c>
      <c r="P9524" s="1">
        <v>1</v>
      </c>
      <c r="Q9524" s="1">
        <v>9</v>
      </c>
      <c r="R9524" s="9">
        <v>43</v>
      </c>
    </row>
    <row r="9525" spans="4:18" x14ac:dyDescent="0.2">
      <c r="D9525" s="200"/>
      <c r="E9525" s="11"/>
      <c r="F9525" s="10"/>
      <c r="G9525" s="7">
        <v>100</v>
      </c>
      <c r="H9525" s="18">
        <v>7.8947368421049999</v>
      </c>
      <c r="I9525" s="2">
        <v>10.526315789473999</v>
      </c>
      <c r="J9525" s="2">
        <v>13.157894736842</v>
      </c>
      <c r="K9525" s="16">
        <v>0</v>
      </c>
      <c r="L9525" s="2">
        <v>1.3157894736839999</v>
      </c>
      <c r="M9525" s="16">
        <v>0</v>
      </c>
      <c r="N9525" s="2">
        <v>2.6315789473679998</v>
      </c>
      <c r="O9525" s="16">
        <v>0</v>
      </c>
      <c r="P9525" s="2">
        <v>1.3157894736839999</v>
      </c>
      <c r="Q9525" s="2">
        <v>11.842105263158</v>
      </c>
      <c r="R9525" s="15">
        <v>56.578947368420998</v>
      </c>
    </row>
    <row r="9526" spans="4:18" x14ac:dyDescent="0.2">
      <c r="D9526" s="200"/>
      <c r="E9526" s="4" t="s">
        <v>52</v>
      </c>
      <c r="F9526" s="5"/>
      <c r="G9526" s="6">
        <v>21</v>
      </c>
      <c r="H9526" s="8">
        <v>2</v>
      </c>
      <c r="I9526" s="1">
        <v>3</v>
      </c>
      <c r="J9526" s="1">
        <v>3</v>
      </c>
      <c r="K9526" s="1">
        <v>0</v>
      </c>
      <c r="L9526" s="1">
        <v>0</v>
      </c>
      <c r="M9526" s="1">
        <v>1</v>
      </c>
      <c r="N9526" s="1">
        <v>0</v>
      </c>
      <c r="O9526" s="1">
        <v>1</v>
      </c>
      <c r="P9526" s="1">
        <v>0</v>
      </c>
      <c r="Q9526" s="1">
        <v>4</v>
      </c>
      <c r="R9526" s="9">
        <v>11</v>
      </c>
    </row>
    <row r="9527" spans="4:18" x14ac:dyDescent="0.2">
      <c r="D9527" s="200"/>
      <c r="E9527" s="11"/>
      <c r="F9527" s="10"/>
      <c r="G9527" s="7">
        <v>100</v>
      </c>
      <c r="H9527" s="18">
        <v>9.5238095238099998</v>
      </c>
      <c r="I9527" s="2">
        <v>14.285714285714</v>
      </c>
      <c r="J9527" s="2">
        <v>14.285714285714</v>
      </c>
      <c r="K9527" s="16">
        <v>0</v>
      </c>
      <c r="L9527" s="16">
        <v>0</v>
      </c>
      <c r="M9527" s="2">
        <v>4.7619047619049999</v>
      </c>
      <c r="N9527" s="16">
        <v>0</v>
      </c>
      <c r="O9527" s="2">
        <v>4.7619047619049999</v>
      </c>
      <c r="P9527" s="16">
        <v>0</v>
      </c>
      <c r="Q9527" s="25">
        <v>19.047619047619001</v>
      </c>
      <c r="R9527" s="15">
        <v>52.380952380952003</v>
      </c>
    </row>
    <row r="9528" spans="4:18" x14ac:dyDescent="0.2">
      <c r="D9528" s="200"/>
      <c r="E9528" s="4" t="s">
        <v>53</v>
      </c>
      <c r="F9528" s="5"/>
      <c r="G9528" s="6">
        <v>32</v>
      </c>
      <c r="H9528" s="8">
        <v>7</v>
      </c>
      <c r="I9528" s="1">
        <v>11</v>
      </c>
      <c r="J9528" s="1">
        <v>7</v>
      </c>
      <c r="K9528" s="1">
        <v>0</v>
      </c>
      <c r="L9528" s="1">
        <v>0</v>
      </c>
      <c r="M9528" s="1">
        <v>0</v>
      </c>
      <c r="N9528" s="1">
        <v>1</v>
      </c>
      <c r="O9528" s="1">
        <v>0</v>
      </c>
      <c r="P9528" s="1">
        <v>0</v>
      </c>
      <c r="Q9528" s="1">
        <v>3</v>
      </c>
      <c r="R9528" s="9">
        <v>14</v>
      </c>
    </row>
    <row r="9529" spans="4:18" x14ac:dyDescent="0.2">
      <c r="D9529" s="200"/>
      <c r="E9529" s="11"/>
      <c r="F9529" s="10"/>
      <c r="G9529" s="7">
        <v>100</v>
      </c>
      <c r="H9529" s="75">
        <v>21.875</v>
      </c>
      <c r="I9529" s="41">
        <v>34.375</v>
      </c>
      <c r="J9529" s="41">
        <v>21.875</v>
      </c>
      <c r="K9529" s="16">
        <v>0</v>
      </c>
      <c r="L9529" s="16">
        <v>0</v>
      </c>
      <c r="M9529" s="16">
        <v>0</v>
      </c>
      <c r="N9529" s="2">
        <v>3.125</v>
      </c>
      <c r="O9529" s="16">
        <v>0</v>
      </c>
      <c r="P9529" s="16">
        <v>0</v>
      </c>
      <c r="Q9529" s="2">
        <v>9.375</v>
      </c>
      <c r="R9529" s="132">
        <v>43.75</v>
      </c>
    </row>
    <row r="9530" spans="4:18" x14ac:dyDescent="0.2">
      <c r="D9530" s="200"/>
      <c r="E9530" s="4" t="s">
        <v>54</v>
      </c>
      <c r="F9530" s="5"/>
      <c r="G9530" s="6">
        <v>170</v>
      </c>
      <c r="H9530" s="8">
        <v>30</v>
      </c>
      <c r="I9530" s="1">
        <v>29</v>
      </c>
      <c r="J9530" s="1">
        <v>27</v>
      </c>
      <c r="K9530" s="1">
        <v>1</v>
      </c>
      <c r="L9530" s="1">
        <v>5</v>
      </c>
      <c r="M9530" s="1">
        <v>6</v>
      </c>
      <c r="N9530" s="1">
        <v>5</v>
      </c>
      <c r="O9530" s="1">
        <v>1</v>
      </c>
      <c r="P9530" s="1">
        <v>3</v>
      </c>
      <c r="Q9530" s="1">
        <v>11</v>
      </c>
      <c r="R9530" s="9">
        <v>90</v>
      </c>
    </row>
    <row r="9531" spans="4:18" x14ac:dyDescent="0.2">
      <c r="D9531" s="200"/>
      <c r="E9531" s="11"/>
      <c r="F9531" s="10"/>
      <c r="G9531" s="7">
        <v>100</v>
      </c>
      <c r="H9531" s="70">
        <v>17.647058823529001</v>
      </c>
      <c r="I9531" s="2">
        <v>17.058823529411999</v>
      </c>
      <c r="J9531" s="2">
        <v>15.882352941176</v>
      </c>
      <c r="K9531" s="2">
        <v>0.58823529411800002</v>
      </c>
      <c r="L9531" s="2">
        <v>2.9411764705880001</v>
      </c>
      <c r="M9531" s="2">
        <v>3.5294117647059999</v>
      </c>
      <c r="N9531" s="2">
        <v>2.9411764705880001</v>
      </c>
      <c r="O9531" s="2">
        <v>0.58823529411800002</v>
      </c>
      <c r="P9531" s="2">
        <v>1.764705882353</v>
      </c>
      <c r="Q9531" s="30">
        <v>6.4705882352939996</v>
      </c>
      <c r="R9531" s="15">
        <v>52.941176470587997</v>
      </c>
    </row>
    <row r="9532" spans="4:18" x14ac:dyDescent="0.2">
      <c r="D9532" s="200"/>
      <c r="E9532" s="4" t="s">
        <v>55</v>
      </c>
      <c r="F9532" s="5"/>
      <c r="G9532" s="6">
        <v>79</v>
      </c>
      <c r="H9532" s="8">
        <v>9</v>
      </c>
      <c r="I9532" s="1">
        <v>14</v>
      </c>
      <c r="J9532" s="1">
        <v>18</v>
      </c>
      <c r="K9532" s="1">
        <v>1</v>
      </c>
      <c r="L9532" s="1">
        <v>1</v>
      </c>
      <c r="M9532" s="1">
        <v>2</v>
      </c>
      <c r="N9532" s="1">
        <v>2</v>
      </c>
      <c r="O9532" s="1">
        <v>1</v>
      </c>
      <c r="P9532" s="1">
        <v>1</v>
      </c>
      <c r="Q9532" s="1">
        <v>14</v>
      </c>
      <c r="R9532" s="9">
        <v>30</v>
      </c>
    </row>
    <row r="9533" spans="4:18" x14ac:dyDescent="0.2">
      <c r="D9533" s="200"/>
      <c r="E9533" s="11"/>
      <c r="F9533" s="10"/>
      <c r="G9533" s="7">
        <v>100</v>
      </c>
      <c r="H9533" s="18">
        <v>11.392405063290999</v>
      </c>
      <c r="I9533" s="2">
        <v>17.721518987342002</v>
      </c>
      <c r="J9533" s="41">
        <v>22.784810126581998</v>
      </c>
      <c r="K9533" s="2">
        <v>1.2658227848100001</v>
      </c>
      <c r="L9533" s="2">
        <v>1.2658227848100001</v>
      </c>
      <c r="M9533" s="2">
        <v>2.5316455696200002</v>
      </c>
      <c r="N9533" s="2">
        <v>2.5316455696200002</v>
      </c>
      <c r="O9533" s="2">
        <v>1.2658227848100001</v>
      </c>
      <c r="P9533" s="2">
        <v>1.2658227848100001</v>
      </c>
      <c r="Q9533" s="25">
        <v>17.721518987342002</v>
      </c>
      <c r="R9533" s="132">
        <v>37.974683544304</v>
      </c>
    </row>
    <row r="9534" spans="4:18" x14ac:dyDescent="0.2">
      <c r="D9534" s="200"/>
      <c r="E9534" s="4" t="s">
        <v>56</v>
      </c>
      <c r="F9534" s="5"/>
      <c r="G9534" s="6">
        <v>127</v>
      </c>
      <c r="H9534" s="8">
        <v>11</v>
      </c>
      <c r="I9534" s="1">
        <v>19</v>
      </c>
      <c r="J9534" s="1">
        <v>12</v>
      </c>
      <c r="K9534" s="1">
        <v>1</v>
      </c>
      <c r="L9534" s="1">
        <v>0</v>
      </c>
      <c r="M9534" s="1">
        <v>5</v>
      </c>
      <c r="N9534" s="1">
        <v>3</v>
      </c>
      <c r="O9534" s="1">
        <v>1</v>
      </c>
      <c r="P9534" s="1">
        <v>1</v>
      </c>
      <c r="Q9534" s="1">
        <v>17</v>
      </c>
      <c r="R9534" s="9">
        <v>74</v>
      </c>
    </row>
    <row r="9535" spans="4:18" x14ac:dyDescent="0.2">
      <c r="D9535" s="200"/>
      <c r="E9535" s="11"/>
      <c r="F9535" s="10"/>
      <c r="G9535" s="7">
        <v>100</v>
      </c>
      <c r="H9535" s="18">
        <v>8.6614173228349998</v>
      </c>
      <c r="I9535" s="2">
        <v>14.960629921260001</v>
      </c>
      <c r="J9535" s="2">
        <v>9.4488188976380005</v>
      </c>
      <c r="K9535" s="2">
        <v>0.78740157480299999</v>
      </c>
      <c r="L9535" s="16">
        <v>0</v>
      </c>
      <c r="M9535" s="2">
        <v>3.9370078740159999</v>
      </c>
      <c r="N9535" s="2">
        <v>2.3622047244090001</v>
      </c>
      <c r="O9535" s="2">
        <v>0.78740157480299999</v>
      </c>
      <c r="P9535" s="2">
        <v>0.78740157480299999</v>
      </c>
      <c r="Q9535" s="2">
        <v>13.385826771653999</v>
      </c>
      <c r="R9535" s="15">
        <v>58.267716535433003</v>
      </c>
    </row>
    <row r="9536" spans="4:18" x14ac:dyDescent="0.2">
      <c r="D9536" s="200"/>
      <c r="E9536" s="4" t="s">
        <v>57</v>
      </c>
      <c r="F9536" s="5"/>
      <c r="G9536" s="6">
        <v>122</v>
      </c>
      <c r="H9536" s="8">
        <v>6</v>
      </c>
      <c r="I9536" s="1">
        <v>8</v>
      </c>
      <c r="J9536" s="1">
        <v>3</v>
      </c>
      <c r="K9536" s="1">
        <v>1</v>
      </c>
      <c r="L9536" s="1">
        <v>0</v>
      </c>
      <c r="M9536" s="1">
        <v>4</v>
      </c>
      <c r="N9536" s="1">
        <v>3</v>
      </c>
      <c r="O9536" s="1">
        <v>0</v>
      </c>
      <c r="P9536" s="1">
        <v>2</v>
      </c>
      <c r="Q9536" s="1">
        <v>19</v>
      </c>
      <c r="R9536" s="9">
        <v>80</v>
      </c>
    </row>
    <row r="9537" spans="4:18" x14ac:dyDescent="0.2">
      <c r="D9537" s="200"/>
      <c r="E9537" s="11"/>
      <c r="F9537" s="10"/>
      <c r="G9537" s="7">
        <v>100</v>
      </c>
      <c r="H9537" s="72">
        <v>4.918032786885</v>
      </c>
      <c r="I9537" s="30">
        <v>6.5573770491800003</v>
      </c>
      <c r="J9537" s="30">
        <v>2.459016393443</v>
      </c>
      <c r="K9537" s="2">
        <v>0.81967213114799997</v>
      </c>
      <c r="L9537" s="16">
        <v>0</v>
      </c>
      <c r="M9537" s="2">
        <v>3.2786885245900002</v>
      </c>
      <c r="N9537" s="2">
        <v>2.459016393443</v>
      </c>
      <c r="O9537" s="16">
        <v>0</v>
      </c>
      <c r="P9537" s="2">
        <v>1.6393442622950001</v>
      </c>
      <c r="Q9537" s="2">
        <v>15.573770491803</v>
      </c>
      <c r="R9537" s="102">
        <v>65.573770491803003</v>
      </c>
    </row>
    <row r="9538" spans="4:18" x14ac:dyDescent="0.2">
      <c r="D9538" s="200"/>
      <c r="E9538" s="4" t="s">
        <v>58</v>
      </c>
      <c r="F9538" s="5"/>
      <c r="G9538" s="6">
        <v>42</v>
      </c>
      <c r="H9538" s="8">
        <v>11</v>
      </c>
      <c r="I9538" s="1">
        <v>10</v>
      </c>
      <c r="J9538" s="1">
        <v>5</v>
      </c>
      <c r="K9538" s="1">
        <v>0</v>
      </c>
      <c r="L9538" s="1">
        <v>0</v>
      </c>
      <c r="M9538" s="1">
        <v>0</v>
      </c>
      <c r="N9538" s="1">
        <v>1</v>
      </c>
      <c r="O9538" s="1">
        <v>0</v>
      </c>
      <c r="P9538" s="1">
        <v>1</v>
      </c>
      <c r="Q9538" s="1">
        <v>5</v>
      </c>
      <c r="R9538" s="9">
        <v>18</v>
      </c>
    </row>
    <row r="9539" spans="4:18" x14ac:dyDescent="0.2">
      <c r="D9539" s="200"/>
      <c r="E9539" s="11"/>
      <c r="F9539" s="10"/>
      <c r="G9539" s="7">
        <v>100</v>
      </c>
      <c r="H9539" s="75">
        <v>26.190476190476002</v>
      </c>
      <c r="I9539" s="25">
        <v>23.809523809523998</v>
      </c>
      <c r="J9539" s="2">
        <v>11.904761904761999</v>
      </c>
      <c r="K9539" s="16">
        <v>0</v>
      </c>
      <c r="L9539" s="16">
        <v>0</v>
      </c>
      <c r="M9539" s="16">
        <v>0</v>
      </c>
      <c r="N9539" s="2">
        <v>2.3809523809519999</v>
      </c>
      <c r="O9539" s="16">
        <v>0</v>
      </c>
      <c r="P9539" s="2">
        <v>2.3809523809519999</v>
      </c>
      <c r="Q9539" s="2">
        <v>11.904761904761999</v>
      </c>
      <c r="R9539" s="132">
        <v>42.857142857143003</v>
      </c>
    </row>
    <row r="9540" spans="4:18" x14ac:dyDescent="0.2">
      <c r="D9540" s="200"/>
      <c r="E9540" s="4" t="s">
        <v>59</v>
      </c>
      <c r="F9540" s="5"/>
      <c r="G9540" s="6">
        <v>59</v>
      </c>
      <c r="H9540" s="8">
        <v>5</v>
      </c>
      <c r="I9540" s="1">
        <v>2</v>
      </c>
      <c r="J9540" s="1">
        <v>1</v>
      </c>
      <c r="K9540" s="1">
        <v>0</v>
      </c>
      <c r="L9540" s="1">
        <v>0</v>
      </c>
      <c r="M9540" s="1">
        <v>1</v>
      </c>
      <c r="N9540" s="1">
        <v>0</v>
      </c>
      <c r="O9540" s="1">
        <v>1</v>
      </c>
      <c r="P9540" s="1">
        <v>2</v>
      </c>
      <c r="Q9540" s="1">
        <v>8</v>
      </c>
      <c r="R9540" s="9">
        <v>43</v>
      </c>
    </row>
    <row r="9541" spans="4:18" x14ac:dyDescent="0.2">
      <c r="D9541" s="200"/>
      <c r="E9541" s="11"/>
      <c r="F9541" s="10"/>
      <c r="G9541" s="7">
        <v>100</v>
      </c>
      <c r="H9541" s="18">
        <v>8.4745762711860007</v>
      </c>
      <c r="I9541" s="50">
        <v>3.3898305084749998</v>
      </c>
      <c r="J9541" s="50">
        <v>1.6949152542370001</v>
      </c>
      <c r="K9541" s="16">
        <v>0</v>
      </c>
      <c r="L9541" s="16">
        <v>0</v>
      </c>
      <c r="M9541" s="2">
        <v>1.6949152542370001</v>
      </c>
      <c r="N9541" s="16">
        <v>0</v>
      </c>
      <c r="O9541" s="2">
        <v>1.6949152542370001</v>
      </c>
      <c r="P9541" s="2">
        <v>3.3898305084749998</v>
      </c>
      <c r="Q9541" s="2">
        <v>13.559322033898001</v>
      </c>
      <c r="R9541" s="102">
        <v>72.881355932202993</v>
      </c>
    </row>
    <row r="9542" spans="4:18" x14ac:dyDescent="0.2">
      <c r="D9542" s="199" t="s">
        <v>60</v>
      </c>
      <c r="E9542" s="22" t="s">
        <v>61</v>
      </c>
      <c r="F9542" s="21"/>
      <c r="G9542" s="19">
        <v>94</v>
      </c>
      <c r="H9542" s="27">
        <v>7</v>
      </c>
      <c r="I9542" s="3">
        <v>11</v>
      </c>
      <c r="J9542" s="3">
        <v>6</v>
      </c>
      <c r="K9542" s="3">
        <v>0</v>
      </c>
      <c r="L9542" s="3">
        <v>0</v>
      </c>
      <c r="M9542" s="3">
        <v>0</v>
      </c>
      <c r="N9542" s="3">
        <v>0</v>
      </c>
      <c r="O9542" s="3">
        <v>1</v>
      </c>
      <c r="P9542" s="3">
        <v>5</v>
      </c>
      <c r="Q9542" s="3">
        <v>11</v>
      </c>
      <c r="R9542" s="26">
        <v>58</v>
      </c>
    </row>
    <row r="9543" spans="4:18" x14ac:dyDescent="0.2">
      <c r="D9543" s="200"/>
      <c r="E9543" s="11"/>
      <c r="F9543" s="10"/>
      <c r="G9543" s="7">
        <v>100</v>
      </c>
      <c r="H9543" s="18">
        <v>7.4468085106380002</v>
      </c>
      <c r="I9543" s="2">
        <v>11.702127659574</v>
      </c>
      <c r="J9543" s="30">
        <v>6.3829787234040003</v>
      </c>
      <c r="K9543" s="16">
        <v>0</v>
      </c>
      <c r="L9543" s="16">
        <v>0</v>
      </c>
      <c r="M9543" s="16">
        <v>0</v>
      </c>
      <c r="N9543" s="16">
        <v>0</v>
      </c>
      <c r="O9543" s="2">
        <v>1.0638297872339999</v>
      </c>
      <c r="P9543" s="2">
        <v>5.3191489361700004</v>
      </c>
      <c r="Q9543" s="2">
        <v>11.702127659574</v>
      </c>
      <c r="R9543" s="85">
        <v>61.702127659574003</v>
      </c>
    </row>
    <row r="9544" spans="4:18" x14ac:dyDescent="0.2">
      <c r="D9544" s="200"/>
      <c r="E9544" s="4" t="s">
        <v>62</v>
      </c>
      <c r="F9544" s="5"/>
      <c r="G9544" s="6">
        <v>87</v>
      </c>
      <c r="H9544" s="8">
        <v>10</v>
      </c>
      <c r="I9544" s="1">
        <v>11</v>
      </c>
      <c r="J9544" s="1">
        <v>10</v>
      </c>
      <c r="K9544" s="1">
        <v>2</v>
      </c>
      <c r="L9544" s="1">
        <v>1</v>
      </c>
      <c r="M9544" s="1">
        <v>1</v>
      </c>
      <c r="N9544" s="1">
        <v>0</v>
      </c>
      <c r="O9544" s="1">
        <v>1</v>
      </c>
      <c r="P9544" s="1">
        <v>2</v>
      </c>
      <c r="Q9544" s="1">
        <v>13</v>
      </c>
      <c r="R9544" s="9">
        <v>47</v>
      </c>
    </row>
    <row r="9545" spans="4:18" x14ac:dyDescent="0.2">
      <c r="D9545" s="200"/>
      <c r="E9545" s="11"/>
      <c r="F9545" s="10"/>
      <c r="G9545" s="7">
        <v>100</v>
      </c>
      <c r="H9545" s="18">
        <v>11.494252873562999</v>
      </c>
      <c r="I9545" s="2">
        <v>12.64367816092</v>
      </c>
      <c r="J9545" s="2">
        <v>11.494252873562999</v>
      </c>
      <c r="K9545" s="2">
        <v>2.2988505747130001</v>
      </c>
      <c r="L9545" s="2">
        <v>1.149425287356</v>
      </c>
      <c r="M9545" s="2">
        <v>1.149425287356</v>
      </c>
      <c r="N9545" s="16">
        <v>0</v>
      </c>
      <c r="O9545" s="2">
        <v>1.149425287356</v>
      </c>
      <c r="P9545" s="2">
        <v>2.2988505747130001</v>
      </c>
      <c r="Q9545" s="2">
        <v>14.942528735631999</v>
      </c>
      <c r="R9545" s="15">
        <v>54.022988505747001</v>
      </c>
    </row>
    <row r="9546" spans="4:18" x14ac:dyDescent="0.2">
      <c r="D9546" s="200"/>
      <c r="E9546" s="4" t="s">
        <v>63</v>
      </c>
      <c r="F9546" s="5"/>
      <c r="G9546" s="6">
        <v>79</v>
      </c>
      <c r="H9546" s="8">
        <v>8</v>
      </c>
      <c r="I9546" s="1">
        <v>11</v>
      </c>
      <c r="J9546" s="1">
        <v>11</v>
      </c>
      <c r="K9546" s="1">
        <v>0</v>
      </c>
      <c r="L9546" s="1">
        <v>1</v>
      </c>
      <c r="M9546" s="1">
        <v>3</v>
      </c>
      <c r="N9546" s="1">
        <v>2</v>
      </c>
      <c r="O9546" s="1">
        <v>0</v>
      </c>
      <c r="P9546" s="1">
        <v>0</v>
      </c>
      <c r="Q9546" s="1">
        <v>11</v>
      </c>
      <c r="R9546" s="9">
        <v>40</v>
      </c>
    </row>
    <row r="9547" spans="4:18" x14ac:dyDescent="0.2">
      <c r="D9547" s="200"/>
      <c r="E9547" s="11"/>
      <c r="F9547" s="10"/>
      <c r="G9547" s="7">
        <v>100</v>
      </c>
      <c r="H9547" s="18">
        <v>10.126582278480999</v>
      </c>
      <c r="I9547" s="2">
        <v>13.924050632910999</v>
      </c>
      <c r="J9547" s="2">
        <v>13.924050632910999</v>
      </c>
      <c r="K9547" s="16">
        <v>0</v>
      </c>
      <c r="L9547" s="2">
        <v>1.2658227848100001</v>
      </c>
      <c r="M9547" s="2">
        <v>3.7974683544299999</v>
      </c>
      <c r="N9547" s="2">
        <v>2.5316455696200002</v>
      </c>
      <c r="O9547" s="16">
        <v>0</v>
      </c>
      <c r="P9547" s="16">
        <v>0</v>
      </c>
      <c r="Q9547" s="2">
        <v>13.924050632910999</v>
      </c>
      <c r="R9547" s="15">
        <v>50.632911392404999</v>
      </c>
    </row>
    <row r="9548" spans="4:18" x14ac:dyDescent="0.2">
      <c r="D9548" s="200"/>
      <c r="E9548" s="4" t="s">
        <v>64</v>
      </c>
      <c r="F9548" s="5"/>
      <c r="G9548" s="6">
        <v>81</v>
      </c>
      <c r="H9548" s="8">
        <v>7</v>
      </c>
      <c r="I9548" s="1">
        <v>10</v>
      </c>
      <c r="J9548" s="1">
        <v>10</v>
      </c>
      <c r="K9548" s="1">
        <v>0</v>
      </c>
      <c r="L9548" s="1">
        <v>0</v>
      </c>
      <c r="M9548" s="1">
        <v>1</v>
      </c>
      <c r="N9548" s="1">
        <v>0</v>
      </c>
      <c r="O9548" s="1">
        <v>1</v>
      </c>
      <c r="P9548" s="1">
        <v>0</v>
      </c>
      <c r="Q9548" s="1">
        <v>6</v>
      </c>
      <c r="R9548" s="9">
        <v>51</v>
      </c>
    </row>
    <row r="9549" spans="4:18" x14ac:dyDescent="0.2">
      <c r="D9549" s="200"/>
      <c r="E9549" s="11"/>
      <c r="F9549" s="10"/>
      <c r="G9549" s="7">
        <v>100</v>
      </c>
      <c r="H9549" s="18">
        <v>8.6419753086419995</v>
      </c>
      <c r="I9549" s="2">
        <v>12.345679012346</v>
      </c>
      <c r="J9549" s="2">
        <v>12.345679012346</v>
      </c>
      <c r="K9549" s="16">
        <v>0</v>
      </c>
      <c r="L9549" s="16">
        <v>0</v>
      </c>
      <c r="M9549" s="2">
        <v>1.2345679012349999</v>
      </c>
      <c r="N9549" s="16">
        <v>0</v>
      </c>
      <c r="O9549" s="2">
        <v>1.2345679012349999</v>
      </c>
      <c r="P9549" s="16">
        <v>0</v>
      </c>
      <c r="Q9549" s="2">
        <v>7.4074074074069998</v>
      </c>
      <c r="R9549" s="85">
        <v>62.962962962962997</v>
      </c>
    </row>
    <row r="9550" spans="4:18" x14ac:dyDescent="0.2">
      <c r="D9550" s="200"/>
      <c r="E9550" s="4" t="s">
        <v>65</v>
      </c>
      <c r="F9550" s="5"/>
      <c r="G9550" s="6">
        <v>79</v>
      </c>
      <c r="H9550" s="8">
        <v>10</v>
      </c>
      <c r="I9550" s="1">
        <v>9</v>
      </c>
      <c r="J9550" s="1">
        <v>8</v>
      </c>
      <c r="K9550" s="1">
        <v>1</v>
      </c>
      <c r="L9550" s="1">
        <v>0</v>
      </c>
      <c r="M9550" s="1">
        <v>1</v>
      </c>
      <c r="N9550" s="1">
        <v>2</v>
      </c>
      <c r="O9550" s="1">
        <v>0</v>
      </c>
      <c r="P9550" s="1">
        <v>0</v>
      </c>
      <c r="Q9550" s="1">
        <v>11</v>
      </c>
      <c r="R9550" s="9">
        <v>44</v>
      </c>
    </row>
    <row r="9551" spans="4:18" x14ac:dyDescent="0.2">
      <c r="D9551" s="200"/>
      <c r="E9551" s="11"/>
      <c r="F9551" s="10"/>
      <c r="G9551" s="7">
        <v>100</v>
      </c>
      <c r="H9551" s="18">
        <v>12.658227848100999</v>
      </c>
      <c r="I9551" s="2">
        <v>11.392405063290999</v>
      </c>
      <c r="J9551" s="2">
        <v>10.126582278480999</v>
      </c>
      <c r="K9551" s="2">
        <v>1.2658227848100001</v>
      </c>
      <c r="L9551" s="16">
        <v>0</v>
      </c>
      <c r="M9551" s="2">
        <v>1.2658227848100001</v>
      </c>
      <c r="N9551" s="2">
        <v>2.5316455696200002</v>
      </c>
      <c r="O9551" s="16">
        <v>0</v>
      </c>
      <c r="P9551" s="16">
        <v>0</v>
      </c>
      <c r="Q9551" s="2">
        <v>13.924050632910999</v>
      </c>
      <c r="R9551" s="15">
        <v>55.696202531646001</v>
      </c>
    </row>
    <row r="9552" spans="4:18" x14ac:dyDescent="0.2">
      <c r="D9552" s="200"/>
      <c r="E9552" s="4" t="s">
        <v>66</v>
      </c>
      <c r="F9552" s="5"/>
      <c r="G9552" s="6">
        <v>71</v>
      </c>
      <c r="H9552" s="8">
        <v>11</v>
      </c>
      <c r="I9552" s="1">
        <v>15</v>
      </c>
      <c r="J9552" s="1">
        <v>10</v>
      </c>
      <c r="K9552" s="1">
        <v>0</v>
      </c>
      <c r="L9552" s="1">
        <v>1</v>
      </c>
      <c r="M9552" s="1">
        <v>3</v>
      </c>
      <c r="N9552" s="1">
        <v>2</v>
      </c>
      <c r="O9552" s="1">
        <v>1</v>
      </c>
      <c r="P9552" s="1">
        <v>1</v>
      </c>
      <c r="Q9552" s="1">
        <v>5</v>
      </c>
      <c r="R9552" s="9">
        <v>39</v>
      </c>
    </row>
    <row r="9553" spans="2:18" x14ac:dyDescent="0.2">
      <c r="D9553" s="200"/>
      <c r="E9553" s="11"/>
      <c r="F9553" s="10"/>
      <c r="G9553" s="7">
        <v>100</v>
      </c>
      <c r="H9553" s="18">
        <v>15.492957746479</v>
      </c>
      <c r="I9553" s="25">
        <v>21.12676056338</v>
      </c>
      <c r="J9553" s="2">
        <v>14.084507042254</v>
      </c>
      <c r="K9553" s="16">
        <v>0</v>
      </c>
      <c r="L9553" s="2">
        <v>1.4084507042250001</v>
      </c>
      <c r="M9553" s="2">
        <v>4.2253521126760001</v>
      </c>
      <c r="N9553" s="2">
        <v>2.8169014084509998</v>
      </c>
      <c r="O9553" s="2">
        <v>1.4084507042250001</v>
      </c>
      <c r="P9553" s="2">
        <v>1.4084507042250001</v>
      </c>
      <c r="Q9553" s="30">
        <v>7.0422535211269999</v>
      </c>
      <c r="R9553" s="15">
        <v>54.929577464788998</v>
      </c>
    </row>
    <row r="9554" spans="2:18" x14ac:dyDescent="0.2">
      <c r="D9554" s="200"/>
      <c r="E9554" s="4" t="s">
        <v>67</v>
      </c>
      <c r="F9554" s="5"/>
      <c r="G9554" s="6">
        <v>108</v>
      </c>
      <c r="H9554" s="8">
        <v>13</v>
      </c>
      <c r="I9554" s="1">
        <v>17</v>
      </c>
      <c r="J9554" s="1">
        <v>13</v>
      </c>
      <c r="K9554" s="1">
        <v>1</v>
      </c>
      <c r="L9554" s="1">
        <v>3</v>
      </c>
      <c r="M9554" s="1">
        <v>4</v>
      </c>
      <c r="N9554" s="1">
        <v>6</v>
      </c>
      <c r="O9554" s="1">
        <v>0</v>
      </c>
      <c r="P9554" s="1">
        <v>3</v>
      </c>
      <c r="Q9554" s="1">
        <v>13</v>
      </c>
      <c r="R9554" s="9">
        <v>57</v>
      </c>
    </row>
    <row r="9555" spans="2:18" x14ac:dyDescent="0.2">
      <c r="D9555" s="200"/>
      <c r="E9555" s="11"/>
      <c r="F9555" s="10"/>
      <c r="G9555" s="7">
        <v>100</v>
      </c>
      <c r="H9555" s="18">
        <v>12.037037037037001</v>
      </c>
      <c r="I9555" s="2">
        <v>15.740740740741</v>
      </c>
      <c r="J9555" s="2">
        <v>12.037037037037001</v>
      </c>
      <c r="K9555" s="2">
        <v>0.92592592592599998</v>
      </c>
      <c r="L9555" s="2">
        <v>2.7777777777780002</v>
      </c>
      <c r="M9555" s="2">
        <v>3.7037037037039999</v>
      </c>
      <c r="N9555" s="2">
        <v>5.5555555555560003</v>
      </c>
      <c r="O9555" s="16">
        <v>0</v>
      </c>
      <c r="P9555" s="2">
        <v>2.7777777777780002</v>
      </c>
      <c r="Q9555" s="2">
        <v>12.037037037037001</v>
      </c>
      <c r="R9555" s="15">
        <v>52.777777777777999</v>
      </c>
    </row>
    <row r="9556" spans="2:18" x14ac:dyDescent="0.2">
      <c r="D9556" s="200"/>
      <c r="E9556" s="4" t="s">
        <v>68</v>
      </c>
      <c r="F9556" s="5"/>
      <c r="G9556" s="6">
        <v>39</v>
      </c>
      <c r="H9556" s="8">
        <v>6</v>
      </c>
      <c r="I9556" s="1">
        <v>5</v>
      </c>
      <c r="J9556" s="1">
        <v>6</v>
      </c>
      <c r="K9556" s="1">
        <v>0</v>
      </c>
      <c r="L9556" s="1">
        <v>0</v>
      </c>
      <c r="M9556" s="1">
        <v>0</v>
      </c>
      <c r="N9556" s="1">
        <v>2</v>
      </c>
      <c r="O9556" s="1">
        <v>0</v>
      </c>
      <c r="P9556" s="1">
        <v>1</v>
      </c>
      <c r="Q9556" s="1">
        <v>5</v>
      </c>
      <c r="R9556" s="9">
        <v>20</v>
      </c>
    </row>
    <row r="9557" spans="2:18" x14ac:dyDescent="0.2">
      <c r="D9557" s="200"/>
      <c r="E9557" s="11"/>
      <c r="F9557" s="10"/>
      <c r="G9557" s="7">
        <v>100</v>
      </c>
      <c r="H9557" s="18">
        <v>15.384615384615</v>
      </c>
      <c r="I9557" s="2">
        <v>12.820512820513001</v>
      </c>
      <c r="J9557" s="2">
        <v>15.384615384615</v>
      </c>
      <c r="K9557" s="16">
        <v>0</v>
      </c>
      <c r="L9557" s="16">
        <v>0</v>
      </c>
      <c r="M9557" s="16">
        <v>0</v>
      </c>
      <c r="N9557" s="2">
        <v>5.1282051282049999</v>
      </c>
      <c r="O9557" s="16">
        <v>0</v>
      </c>
      <c r="P9557" s="2">
        <v>2.564102564103</v>
      </c>
      <c r="Q9557" s="2">
        <v>12.820512820513001</v>
      </c>
      <c r="R9557" s="15">
        <v>51.282051282051</v>
      </c>
    </row>
    <row r="9558" spans="2:18" x14ac:dyDescent="0.2">
      <c r="D9558" s="200"/>
      <c r="E9558" s="4" t="s">
        <v>69</v>
      </c>
      <c r="F9558" s="5"/>
      <c r="G9558" s="6">
        <v>29</v>
      </c>
      <c r="H9558" s="8">
        <v>5</v>
      </c>
      <c r="I9558" s="1">
        <v>6</v>
      </c>
      <c r="J9558" s="1">
        <v>2</v>
      </c>
      <c r="K9558" s="1">
        <v>0</v>
      </c>
      <c r="L9558" s="1">
        <v>1</v>
      </c>
      <c r="M9558" s="1">
        <v>3</v>
      </c>
      <c r="N9558" s="1">
        <v>2</v>
      </c>
      <c r="O9558" s="1">
        <v>1</v>
      </c>
      <c r="P9558" s="1">
        <v>0</v>
      </c>
      <c r="Q9558" s="1">
        <v>6</v>
      </c>
      <c r="R9558" s="9">
        <v>12</v>
      </c>
    </row>
    <row r="9559" spans="2:18" x14ac:dyDescent="0.2">
      <c r="D9559" s="200"/>
      <c r="E9559" s="11"/>
      <c r="F9559" s="10"/>
      <c r="G9559" s="7">
        <v>100</v>
      </c>
      <c r="H9559" s="70">
        <v>17.241379310345</v>
      </c>
      <c r="I9559" s="25">
        <v>20.689655172414</v>
      </c>
      <c r="J9559" s="2">
        <v>6.8965517241379999</v>
      </c>
      <c r="K9559" s="16">
        <v>0</v>
      </c>
      <c r="L9559" s="2">
        <v>3.4482758620689999</v>
      </c>
      <c r="M9559" s="25">
        <v>10.344827586207</v>
      </c>
      <c r="N9559" s="2">
        <v>6.8965517241379999</v>
      </c>
      <c r="O9559" s="2">
        <v>3.4482758620689999</v>
      </c>
      <c r="P9559" s="16">
        <v>0</v>
      </c>
      <c r="Q9559" s="25">
        <v>20.689655172414</v>
      </c>
      <c r="R9559" s="132">
        <v>41.379310344827999</v>
      </c>
    </row>
    <row r="9560" spans="2:18" x14ac:dyDescent="0.2">
      <c r="D9560" s="199" t="s">
        <v>70</v>
      </c>
      <c r="E9560" s="22" t="s">
        <v>18</v>
      </c>
      <c r="F9560" s="21"/>
      <c r="G9560" s="19">
        <v>0</v>
      </c>
      <c r="H9560" s="27">
        <v>0</v>
      </c>
      <c r="I9560" s="3">
        <v>0</v>
      </c>
      <c r="J9560" s="3">
        <v>0</v>
      </c>
      <c r="K9560" s="3">
        <v>0</v>
      </c>
      <c r="L9560" s="3">
        <v>0</v>
      </c>
      <c r="M9560" s="3">
        <v>0</v>
      </c>
      <c r="N9560" s="3">
        <v>0</v>
      </c>
      <c r="O9560" s="3">
        <v>0</v>
      </c>
      <c r="P9560" s="3">
        <v>0</v>
      </c>
      <c r="Q9560" s="3">
        <v>0</v>
      </c>
      <c r="R9560" s="26">
        <v>0</v>
      </c>
    </row>
    <row r="9561" spans="2:18" x14ac:dyDescent="0.2">
      <c r="D9561" s="201"/>
      <c r="E9561" s="45"/>
      <c r="F9561" s="51"/>
      <c r="G9561" s="119">
        <v>0</v>
      </c>
      <c r="H9561" s="136">
        <v>0</v>
      </c>
      <c r="I9561" s="83">
        <v>0</v>
      </c>
      <c r="J9561" s="83">
        <v>0</v>
      </c>
      <c r="K9561" s="62">
        <v>0</v>
      </c>
      <c r="L9561" s="62">
        <v>0</v>
      </c>
      <c r="M9561" s="62">
        <v>0</v>
      </c>
      <c r="N9561" s="62">
        <v>0</v>
      </c>
      <c r="O9561" s="62">
        <v>0</v>
      </c>
      <c r="P9561" s="62">
        <v>0</v>
      </c>
      <c r="Q9561" s="83">
        <v>0</v>
      </c>
      <c r="R9561" s="164">
        <v>0</v>
      </c>
    </row>
    <row r="9563" spans="2:18" x14ac:dyDescent="0.2">
      <c r="B9563" s="40" t="str">
        <f xml:space="preserve"> HYPERLINK("#'目次'!B237", "[231]")</f>
        <v>[231]</v>
      </c>
      <c r="C9563" s="23" t="s">
        <v>364</v>
      </c>
    </row>
    <row r="9564" spans="2:18" x14ac:dyDescent="0.2">
      <c r="C9564" s="186" t="s">
        <v>326</v>
      </c>
    </row>
    <row r="9566" spans="2:18" x14ac:dyDescent="0.2">
      <c r="C9566" s="23" t="s">
        <v>73</v>
      </c>
    </row>
    <row r="9567" spans="2:18" ht="48" x14ac:dyDescent="0.2">
      <c r="D9567" s="195"/>
      <c r="E9567" s="196"/>
      <c r="F9567" s="196"/>
      <c r="G9567" s="37" t="s">
        <v>15</v>
      </c>
      <c r="H9567" s="33" t="s">
        <v>347</v>
      </c>
      <c r="I9567" s="13" t="s">
        <v>348</v>
      </c>
      <c r="J9567" s="13" t="s">
        <v>349</v>
      </c>
      <c r="K9567" s="13" t="s">
        <v>350</v>
      </c>
      <c r="L9567" s="13" t="s">
        <v>351</v>
      </c>
      <c r="M9567" s="13" t="s">
        <v>352</v>
      </c>
      <c r="N9567" s="13" t="s">
        <v>353</v>
      </c>
      <c r="O9567" s="13" t="s">
        <v>354</v>
      </c>
      <c r="P9567" s="13" t="s">
        <v>355</v>
      </c>
      <c r="Q9567" s="13" t="s">
        <v>99</v>
      </c>
      <c r="R9567" s="38" t="s">
        <v>18</v>
      </c>
    </row>
    <row r="9568" spans="2:18" x14ac:dyDescent="0.2">
      <c r="D9568" s="197"/>
      <c r="E9568" s="198"/>
      <c r="F9568" s="198"/>
      <c r="G9568" s="35"/>
      <c r="H9568" s="39"/>
      <c r="I9568" s="14"/>
      <c r="J9568" s="14"/>
      <c r="K9568" s="14"/>
      <c r="L9568" s="14"/>
      <c r="M9568" s="14"/>
      <c r="N9568" s="14"/>
      <c r="O9568" s="14"/>
      <c r="P9568" s="14"/>
      <c r="Q9568" s="14"/>
      <c r="R9568" s="34"/>
    </row>
    <row r="9569" spans="4:18" x14ac:dyDescent="0.2">
      <c r="D9569" s="78"/>
      <c r="E9569" s="79" t="s">
        <v>15</v>
      </c>
      <c r="F9569" s="66"/>
      <c r="G9569" s="36">
        <v>734</v>
      </c>
      <c r="H9569" s="17">
        <v>87</v>
      </c>
      <c r="I9569" s="17">
        <v>104</v>
      </c>
      <c r="J9569" s="17">
        <v>87</v>
      </c>
      <c r="K9569" s="17">
        <v>4</v>
      </c>
      <c r="L9569" s="17">
        <v>7</v>
      </c>
      <c r="M9569" s="17">
        <v>19</v>
      </c>
      <c r="N9569" s="17">
        <v>17</v>
      </c>
      <c r="O9569" s="17">
        <v>5</v>
      </c>
      <c r="P9569" s="17">
        <v>12</v>
      </c>
      <c r="Q9569" s="17">
        <v>90</v>
      </c>
      <c r="R9569" s="47">
        <v>407</v>
      </c>
    </row>
    <row r="9570" spans="4:18" x14ac:dyDescent="0.2">
      <c r="D9570" s="45"/>
      <c r="E9570" s="51"/>
      <c r="F9570" s="67"/>
      <c r="G9570" s="7">
        <v>100</v>
      </c>
      <c r="H9570" s="2">
        <v>11.852861035422</v>
      </c>
      <c r="I9570" s="2">
        <v>14.1689373297</v>
      </c>
      <c r="J9570" s="2">
        <v>11.852861035422</v>
      </c>
      <c r="K9570" s="2">
        <v>0.54495912806500002</v>
      </c>
      <c r="L9570" s="2">
        <v>0.95367847411399997</v>
      </c>
      <c r="M9570" s="2">
        <v>2.588555858311</v>
      </c>
      <c r="N9570" s="2">
        <v>2.316076294278</v>
      </c>
      <c r="O9570" s="2">
        <v>0.68119891008199995</v>
      </c>
      <c r="P9570" s="2">
        <v>1.634877384196</v>
      </c>
      <c r="Q9570" s="2">
        <v>12.261580381470999</v>
      </c>
      <c r="R9570" s="15">
        <v>55.449591280653998</v>
      </c>
    </row>
    <row r="9571" spans="4:18" x14ac:dyDescent="0.2">
      <c r="D9571" s="199" t="s">
        <v>74</v>
      </c>
      <c r="E9571" s="22" t="s">
        <v>75</v>
      </c>
      <c r="F9571" s="21"/>
      <c r="G9571" s="19">
        <v>348</v>
      </c>
      <c r="H9571" s="27">
        <v>49</v>
      </c>
      <c r="I9571" s="3">
        <v>55</v>
      </c>
      <c r="J9571" s="3">
        <v>53</v>
      </c>
      <c r="K9571" s="3">
        <v>1</v>
      </c>
      <c r="L9571" s="3">
        <v>6</v>
      </c>
      <c r="M9571" s="3">
        <v>6</v>
      </c>
      <c r="N9571" s="3">
        <v>7</v>
      </c>
      <c r="O9571" s="3">
        <v>2</v>
      </c>
      <c r="P9571" s="3">
        <v>5</v>
      </c>
      <c r="Q9571" s="3">
        <v>34</v>
      </c>
      <c r="R9571" s="26">
        <v>189</v>
      </c>
    </row>
    <row r="9572" spans="4:18" x14ac:dyDescent="0.2">
      <c r="D9572" s="200"/>
      <c r="E9572" s="11"/>
      <c r="F9572" s="10"/>
      <c r="G9572" s="7">
        <v>100</v>
      </c>
      <c r="H9572" s="18">
        <v>14.080459770115</v>
      </c>
      <c r="I9572" s="2">
        <v>15.804597701149</v>
      </c>
      <c r="J9572" s="2">
        <v>15.229885057471</v>
      </c>
      <c r="K9572" s="2">
        <v>0.28735632183900001</v>
      </c>
      <c r="L9572" s="2">
        <v>1.7241379310339999</v>
      </c>
      <c r="M9572" s="2">
        <v>1.7241379310339999</v>
      </c>
      <c r="N9572" s="2">
        <v>2.0114942528739999</v>
      </c>
      <c r="O9572" s="2">
        <v>0.57471264367800001</v>
      </c>
      <c r="P9572" s="2">
        <v>1.4367816091950001</v>
      </c>
      <c r="Q9572" s="2">
        <v>9.7701149425290001</v>
      </c>
      <c r="R9572" s="15">
        <v>54.310344827586</v>
      </c>
    </row>
    <row r="9573" spans="4:18" x14ac:dyDescent="0.2">
      <c r="D9573" s="200"/>
      <c r="E9573" s="4" t="s">
        <v>34</v>
      </c>
      <c r="F9573" s="5"/>
      <c r="G9573" s="6">
        <v>9</v>
      </c>
      <c r="H9573" s="8">
        <v>1</v>
      </c>
      <c r="I9573" s="1">
        <v>2</v>
      </c>
      <c r="J9573" s="1">
        <v>1</v>
      </c>
      <c r="K9573" s="1">
        <v>0</v>
      </c>
      <c r="L9573" s="1">
        <v>0</v>
      </c>
      <c r="M9573" s="1">
        <v>0</v>
      </c>
      <c r="N9573" s="1">
        <v>0</v>
      </c>
      <c r="O9573" s="1">
        <v>0</v>
      </c>
      <c r="P9573" s="1">
        <v>1</v>
      </c>
      <c r="Q9573" s="1">
        <v>2</v>
      </c>
      <c r="R9573" s="9">
        <v>3</v>
      </c>
    </row>
    <row r="9574" spans="4:18" x14ac:dyDescent="0.2">
      <c r="D9574" s="200"/>
      <c r="E9574" s="11"/>
      <c r="F9574" s="10"/>
      <c r="G9574" s="7">
        <v>100</v>
      </c>
      <c r="H9574" s="18">
        <v>11.111111111111001</v>
      </c>
      <c r="I9574" s="25">
        <v>22.222222222222001</v>
      </c>
      <c r="J9574" s="2">
        <v>11.111111111111001</v>
      </c>
      <c r="K9574" s="16">
        <v>0</v>
      </c>
      <c r="L9574" s="16">
        <v>0</v>
      </c>
      <c r="M9574" s="16">
        <v>0</v>
      </c>
      <c r="N9574" s="16">
        <v>0</v>
      </c>
      <c r="O9574" s="16">
        <v>0</v>
      </c>
      <c r="P9574" s="25">
        <v>11.111111111111001</v>
      </c>
      <c r="Q9574" s="25">
        <v>22.222222222222001</v>
      </c>
      <c r="R9574" s="132">
        <v>33.333333333333002</v>
      </c>
    </row>
    <row r="9575" spans="4:18" x14ac:dyDescent="0.2">
      <c r="D9575" s="200"/>
      <c r="E9575" s="4" t="s">
        <v>35</v>
      </c>
      <c r="F9575" s="5"/>
      <c r="G9575" s="6">
        <v>42</v>
      </c>
      <c r="H9575" s="8">
        <v>9</v>
      </c>
      <c r="I9575" s="1">
        <v>8</v>
      </c>
      <c r="J9575" s="1">
        <v>6</v>
      </c>
      <c r="K9575" s="1">
        <v>0</v>
      </c>
      <c r="L9575" s="1">
        <v>4</v>
      </c>
      <c r="M9575" s="1">
        <v>2</v>
      </c>
      <c r="N9575" s="1">
        <v>1</v>
      </c>
      <c r="O9575" s="1">
        <v>0</v>
      </c>
      <c r="P9575" s="1">
        <v>1</v>
      </c>
      <c r="Q9575" s="1">
        <v>5</v>
      </c>
      <c r="R9575" s="9">
        <v>17</v>
      </c>
    </row>
    <row r="9576" spans="4:18" x14ac:dyDescent="0.2">
      <c r="D9576" s="200"/>
      <c r="E9576" s="11"/>
      <c r="F9576" s="10"/>
      <c r="G9576" s="7">
        <v>100</v>
      </c>
      <c r="H9576" s="70">
        <v>21.428571428571001</v>
      </c>
      <c r="I9576" s="2">
        <v>19.047619047619001</v>
      </c>
      <c r="J9576" s="2">
        <v>14.285714285714</v>
      </c>
      <c r="K9576" s="16">
        <v>0</v>
      </c>
      <c r="L9576" s="25">
        <v>9.5238095238099998</v>
      </c>
      <c r="M9576" s="2">
        <v>4.7619047619049999</v>
      </c>
      <c r="N9576" s="2">
        <v>2.3809523809519999</v>
      </c>
      <c r="O9576" s="16">
        <v>0</v>
      </c>
      <c r="P9576" s="2">
        <v>2.3809523809519999</v>
      </c>
      <c r="Q9576" s="2">
        <v>11.904761904761999</v>
      </c>
      <c r="R9576" s="132">
        <v>40.476190476189998</v>
      </c>
    </row>
    <row r="9577" spans="4:18" x14ac:dyDescent="0.2">
      <c r="D9577" s="200"/>
      <c r="E9577" s="4" t="s">
        <v>36</v>
      </c>
      <c r="F9577" s="5"/>
      <c r="G9577" s="6">
        <v>70</v>
      </c>
      <c r="H9577" s="8">
        <v>16</v>
      </c>
      <c r="I9577" s="1">
        <v>15</v>
      </c>
      <c r="J9577" s="1">
        <v>17</v>
      </c>
      <c r="K9577" s="1">
        <v>0</v>
      </c>
      <c r="L9577" s="1">
        <v>0</v>
      </c>
      <c r="M9577" s="1">
        <v>0</v>
      </c>
      <c r="N9577" s="1">
        <v>4</v>
      </c>
      <c r="O9577" s="1">
        <v>0</v>
      </c>
      <c r="P9577" s="1">
        <v>1</v>
      </c>
      <c r="Q9577" s="1">
        <v>5</v>
      </c>
      <c r="R9577" s="9">
        <v>31</v>
      </c>
    </row>
    <row r="9578" spans="4:18" x14ac:dyDescent="0.2">
      <c r="D9578" s="200"/>
      <c r="E9578" s="11"/>
      <c r="F9578" s="10"/>
      <c r="G9578" s="7">
        <v>100</v>
      </c>
      <c r="H9578" s="75">
        <v>22.857142857143</v>
      </c>
      <c r="I9578" s="25">
        <v>21.428571428571001</v>
      </c>
      <c r="J9578" s="41">
        <v>24.285714285714</v>
      </c>
      <c r="K9578" s="16">
        <v>0</v>
      </c>
      <c r="L9578" s="16">
        <v>0</v>
      </c>
      <c r="M9578" s="16">
        <v>0</v>
      </c>
      <c r="N9578" s="2">
        <v>5.7142857142860004</v>
      </c>
      <c r="O9578" s="16">
        <v>0</v>
      </c>
      <c r="P9578" s="2">
        <v>1.4285714285710001</v>
      </c>
      <c r="Q9578" s="30">
        <v>7.1428571428570002</v>
      </c>
      <c r="R9578" s="132">
        <v>44.285714285714</v>
      </c>
    </row>
    <row r="9579" spans="4:18" x14ac:dyDescent="0.2">
      <c r="D9579" s="200"/>
      <c r="E9579" s="4" t="s">
        <v>37</v>
      </c>
      <c r="F9579" s="5"/>
      <c r="G9579" s="6">
        <v>76</v>
      </c>
      <c r="H9579" s="8">
        <v>9</v>
      </c>
      <c r="I9579" s="1">
        <v>16</v>
      </c>
      <c r="J9579" s="1">
        <v>18</v>
      </c>
      <c r="K9579" s="1">
        <v>1</v>
      </c>
      <c r="L9579" s="1">
        <v>0</v>
      </c>
      <c r="M9579" s="1">
        <v>1</v>
      </c>
      <c r="N9579" s="1">
        <v>1</v>
      </c>
      <c r="O9579" s="1">
        <v>0</v>
      </c>
      <c r="P9579" s="1">
        <v>0</v>
      </c>
      <c r="Q9579" s="1">
        <v>8</v>
      </c>
      <c r="R9579" s="9">
        <v>36</v>
      </c>
    </row>
    <row r="9580" spans="4:18" x14ac:dyDescent="0.2">
      <c r="D9580" s="200"/>
      <c r="E9580" s="11"/>
      <c r="F9580" s="10"/>
      <c r="G9580" s="7">
        <v>100</v>
      </c>
      <c r="H9580" s="18">
        <v>11.842105263158</v>
      </c>
      <c r="I9580" s="25">
        <v>21.052631578947</v>
      </c>
      <c r="J9580" s="41">
        <v>23.684210526316001</v>
      </c>
      <c r="K9580" s="2">
        <v>1.3157894736839999</v>
      </c>
      <c r="L9580" s="16">
        <v>0</v>
      </c>
      <c r="M9580" s="2">
        <v>1.3157894736839999</v>
      </c>
      <c r="N9580" s="2">
        <v>1.3157894736839999</v>
      </c>
      <c r="O9580" s="16">
        <v>0</v>
      </c>
      <c r="P9580" s="16">
        <v>0</v>
      </c>
      <c r="Q9580" s="2">
        <v>10.526315789473999</v>
      </c>
      <c r="R9580" s="95">
        <v>47.368421052632002</v>
      </c>
    </row>
    <row r="9581" spans="4:18" x14ac:dyDescent="0.2">
      <c r="D9581" s="200"/>
      <c r="E9581" s="4" t="s">
        <v>38</v>
      </c>
      <c r="F9581" s="5"/>
      <c r="G9581" s="6">
        <v>63</v>
      </c>
      <c r="H9581" s="8">
        <v>8</v>
      </c>
      <c r="I9581" s="1">
        <v>10</v>
      </c>
      <c r="J9581" s="1">
        <v>4</v>
      </c>
      <c r="K9581" s="1">
        <v>0</v>
      </c>
      <c r="L9581" s="1">
        <v>1</v>
      </c>
      <c r="M9581" s="1">
        <v>2</v>
      </c>
      <c r="N9581" s="1">
        <v>1</v>
      </c>
      <c r="O9581" s="1">
        <v>1</v>
      </c>
      <c r="P9581" s="1">
        <v>1</v>
      </c>
      <c r="Q9581" s="1">
        <v>3</v>
      </c>
      <c r="R9581" s="9">
        <v>43</v>
      </c>
    </row>
    <row r="9582" spans="4:18" x14ac:dyDescent="0.2">
      <c r="D9582" s="200"/>
      <c r="E9582" s="11"/>
      <c r="F9582" s="10"/>
      <c r="G9582" s="7">
        <v>100</v>
      </c>
      <c r="H9582" s="18">
        <v>12.698412698413</v>
      </c>
      <c r="I9582" s="2">
        <v>15.873015873016</v>
      </c>
      <c r="J9582" s="30">
        <v>6.3492063492059998</v>
      </c>
      <c r="K9582" s="16">
        <v>0</v>
      </c>
      <c r="L9582" s="2">
        <v>1.587301587302</v>
      </c>
      <c r="M9582" s="2">
        <v>3.1746031746029999</v>
      </c>
      <c r="N9582" s="2">
        <v>1.587301587302</v>
      </c>
      <c r="O9582" s="2">
        <v>1.587301587302</v>
      </c>
      <c r="P9582" s="2">
        <v>1.587301587302</v>
      </c>
      <c r="Q9582" s="30">
        <v>4.7619047619049999</v>
      </c>
      <c r="R9582" s="102">
        <v>68.253968253967997</v>
      </c>
    </row>
    <row r="9583" spans="4:18" x14ac:dyDescent="0.2">
      <c r="D9583" s="200"/>
      <c r="E9583" s="4" t="s">
        <v>39</v>
      </c>
      <c r="F9583" s="5"/>
      <c r="G9583" s="6">
        <v>63</v>
      </c>
      <c r="H9583" s="8">
        <v>4</v>
      </c>
      <c r="I9583" s="1">
        <v>2</v>
      </c>
      <c r="J9583" s="1">
        <v>6</v>
      </c>
      <c r="K9583" s="1">
        <v>0</v>
      </c>
      <c r="L9583" s="1">
        <v>1</v>
      </c>
      <c r="M9583" s="1">
        <v>1</v>
      </c>
      <c r="N9583" s="1">
        <v>0</v>
      </c>
      <c r="O9583" s="1">
        <v>1</v>
      </c>
      <c r="P9583" s="1">
        <v>1</v>
      </c>
      <c r="Q9583" s="1">
        <v>7</v>
      </c>
      <c r="R9583" s="9">
        <v>42</v>
      </c>
    </row>
    <row r="9584" spans="4:18" x14ac:dyDescent="0.2">
      <c r="D9584" s="200"/>
      <c r="E9584" s="11"/>
      <c r="F9584" s="10"/>
      <c r="G9584" s="7">
        <v>100</v>
      </c>
      <c r="H9584" s="72">
        <v>6.3492063492059998</v>
      </c>
      <c r="I9584" s="50">
        <v>3.1746031746029999</v>
      </c>
      <c r="J9584" s="2">
        <v>9.5238095238099998</v>
      </c>
      <c r="K9584" s="16">
        <v>0</v>
      </c>
      <c r="L9584" s="2">
        <v>1.587301587302</v>
      </c>
      <c r="M9584" s="2">
        <v>1.587301587302</v>
      </c>
      <c r="N9584" s="16">
        <v>0</v>
      </c>
      <c r="O9584" s="2">
        <v>1.587301587302</v>
      </c>
      <c r="P9584" s="2">
        <v>1.587301587302</v>
      </c>
      <c r="Q9584" s="2">
        <v>11.111111111111001</v>
      </c>
      <c r="R9584" s="102">
        <v>66.666666666666998</v>
      </c>
    </row>
    <row r="9585" spans="4:18" x14ac:dyDescent="0.2">
      <c r="D9585" s="200"/>
      <c r="E9585" s="4" t="s">
        <v>40</v>
      </c>
      <c r="F9585" s="5"/>
      <c r="G9585" s="6">
        <v>25</v>
      </c>
      <c r="H9585" s="8">
        <v>2</v>
      </c>
      <c r="I9585" s="1">
        <v>2</v>
      </c>
      <c r="J9585" s="1">
        <v>1</v>
      </c>
      <c r="K9585" s="1">
        <v>0</v>
      </c>
      <c r="L9585" s="1">
        <v>0</v>
      </c>
      <c r="M9585" s="1">
        <v>0</v>
      </c>
      <c r="N9585" s="1">
        <v>0</v>
      </c>
      <c r="O9585" s="1">
        <v>0</v>
      </c>
      <c r="P9585" s="1">
        <v>0</v>
      </c>
      <c r="Q9585" s="1">
        <v>4</v>
      </c>
      <c r="R9585" s="9">
        <v>17</v>
      </c>
    </row>
    <row r="9586" spans="4:18" x14ac:dyDescent="0.2">
      <c r="D9586" s="200"/>
      <c r="E9586" s="11"/>
      <c r="F9586" s="10"/>
      <c r="G9586" s="7">
        <v>100</v>
      </c>
      <c r="H9586" s="18">
        <v>8</v>
      </c>
      <c r="I9586" s="30">
        <v>8</v>
      </c>
      <c r="J9586" s="30">
        <v>4</v>
      </c>
      <c r="K9586" s="16">
        <v>0</v>
      </c>
      <c r="L9586" s="16">
        <v>0</v>
      </c>
      <c r="M9586" s="16">
        <v>0</v>
      </c>
      <c r="N9586" s="16">
        <v>0</v>
      </c>
      <c r="O9586" s="16">
        <v>0</v>
      </c>
      <c r="P9586" s="16">
        <v>0</v>
      </c>
      <c r="Q9586" s="2">
        <v>16</v>
      </c>
      <c r="R9586" s="102">
        <v>68</v>
      </c>
    </row>
    <row r="9587" spans="4:18" x14ac:dyDescent="0.2">
      <c r="D9587" s="199" t="s">
        <v>76</v>
      </c>
      <c r="E9587" s="22" t="s">
        <v>77</v>
      </c>
      <c r="F9587" s="21"/>
      <c r="G9587" s="19">
        <v>386</v>
      </c>
      <c r="H9587" s="27">
        <v>38</v>
      </c>
      <c r="I9587" s="3">
        <v>49</v>
      </c>
      <c r="J9587" s="3">
        <v>34</v>
      </c>
      <c r="K9587" s="3">
        <v>3</v>
      </c>
      <c r="L9587" s="3">
        <v>1</v>
      </c>
      <c r="M9587" s="3">
        <v>13</v>
      </c>
      <c r="N9587" s="3">
        <v>10</v>
      </c>
      <c r="O9587" s="3">
        <v>3</v>
      </c>
      <c r="P9587" s="3">
        <v>7</v>
      </c>
      <c r="Q9587" s="3">
        <v>56</v>
      </c>
      <c r="R9587" s="26">
        <v>218</v>
      </c>
    </row>
    <row r="9588" spans="4:18" x14ac:dyDescent="0.2">
      <c r="D9588" s="200"/>
      <c r="E9588" s="11"/>
      <c r="F9588" s="10"/>
      <c r="G9588" s="7">
        <v>100</v>
      </c>
      <c r="H9588" s="18">
        <v>9.8445595854920001</v>
      </c>
      <c r="I9588" s="2">
        <v>12.694300518135</v>
      </c>
      <c r="J9588" s="2">
        <v>8.8082901554399999</v>
      </c>
      <c r="K9588" s="2">
        <v>0.77720207253899998</v>
      </c>
      <c r="L9588" s="2">
        <v>0.25906735751299997</v>
      </c>
      <c r="M9588" s="2">
        <v>3.3678756476679998</v>
      </c>
      <c r="N9588" s="2">
        <v>2.5906735751299999</v>
      </c>
      <c r="O9588" s="2">
        <v>0.77720207253899998</v>
      </c>
      <c r="P9588" s="2">
        <v>1.813471502591</v>
      </c>
      <c r="Q9588" s="2">
        <v>14.507772020725</v>
      </c>
      <c r="R9588" s="15">
        <v>56.476683937823999</v>
      </c>
    </row>
    <row r="9589" spans="4:18" x14ac:dyDescent="0.2">
      <c r="D9589" s="200"/>
      <c r="E9589" s="4" t="s">
        <v>34</v>
      </c>
      <c r="F9589" s="5"/>
      <c r="G9589" s="6">
        <v>10</v>
      </c>
      <c r="H9589" s="8">
        <v>2</v>
      </c>
      <c r="I9589" s="1">
        <v>2</v>
      </c>
      <c r="J9589" s="1">
        <v>0</v>
      </c>
      <c r="K9589" s="1">
        <v>0</v>
      </c>
      <c r="L9589" s="1">
        <v>0</v>
      </c>
      <c r="M9589" s="1">
        <v>0</v>
      </c>
      <c r="N9589" s="1">
        <v>0</v>
      </c>
      <c r="O9589" s="1">
        <v>0</v>
      </c>
      <c r="P9589" s="1">
        <v>0</v>
      </c>
      <c r="Q9589" s="1">
        <v>0</v>
      </c>
      <c r="R9589" s="9">
        <v>6</v>
      </c>
    </row>
    <row r="9590" spans="4:18" x14ac:dyDescent="0.2">
      <c r="D9590" s="200"/>
      <c r="E9590" s="11"/>
      <c r="F9590" s="10"/>
      <c r="G9590" s="7">
        <v>100</v>
      </c>
      <c r="H9590" s="70">
        <v>20</v>
      </c>
      <c r="I9590" s="25">
        <v>20</v>
      </c>
      <c r="J9590" s="82">
        <v>0</v>
      </c>
      <c r="K9590" s="16">
        <v>0</v>
      </c>
      <c r="L9590" s="16">
        <v>0</v>
      </c>
      <c r="M9590" s="16">
        <v>0</v>
      </c>
      <c r="N9590" s="16">
        <v>0</v>
      </c>
      <c r="O9590" s="16">
        <v>0</v>
      </c>
      <c r="P9590" s="16">
        <v>0</v>
      </c>
      <c r="Q9590" s="82">
        <v>0</v>
      </c>
      <c r="R9590" s="15">
        <v>60</v>
      </c>
    </row>
    <row r="9591" spans="4:18" x14ac:dyDescent="0.2">
      <c r="D9591" s="200"/>
      <c r="E9591" s="4" t="s">
        <v>35</v>
      </c>
      <c r="F9591" s="5"/>
      <c r="G9591" s="6">
        <v>55</v>
      </c>
      <c r="H9591" s="8">
        <v>7</v>
      </c>
      <c r="I9591" s="1">
        <v>7</v>
      </c>
      <c r="J9591" s="1">
        <v>7</v>
      </c>
      <c r="K9591" s="1">
        <v>0</v>
      </c>
      <c r="L9591" s="1">
        <v>0</v>
      </c>
      <c r="M9591" s="1">
        <v>1</v>
      </c>
      <c r="N9591" s="1">
        <v>2</v>
      </c>
      <c r="O9591" s="1">
        <v>1</v>
      </c>
      <c r="P9591" s="1">
        <v>2</v>
      </c>
      <c r="Q9591" s="1">
        <v>9</v>
      </c>
      <c r="R9591" s="9">
        <v>27</v>
      </c>
    </row>
    <row r="9592" spans="4:18" x14ac:dyDescent="0.2">
      <c r="D9592" s="200"/>
      <c r="E9592" s="11"/>
      <c r="F9592" s="10"/>
      <c r="G9592" s="7">
        <v>100</v>
      </c>
      <c r="H9592" s="18">
        <v>12.727272727273</v>
      </c>
      <c r="I9592" s="2">
        <v>12.727272727273</v>
      </c>
      <c r="J9592" s="2">
        <v>12.727272727273</v>
      </c>
      <c r="K9592" s="16">
        <v>0</v>
      </c>
      <c r="L9592" s="16">
        <v>0</v>
      </c>
      <c r="M9592" s="2">
        <v>1.818181818182</v>
      </c>
      <c r="N9592" s="2">
        <v>3.636363636364</v>
      </c>
      <c r="O9592" s="2">
        <v>1.818181818182</v>
      </c>
      <c r="P9592" s="2">
        <v>3.636363636364</v>
      </c>
      <c r="Q9592" s="2">
        <v>16.363636363636001</v>
      </c>
      <c r="R9592" s="95">
        <v>49.090909090909001</v>
      </c>
    </row>
    <row r="9593" spans="4:18" x14ac:dyDescent="0.2">
      <c r="D9593" s="200"/>
      <c r="E9593" s="4" t="s">
        <v>36</v>
      </c>
      <c r="F9593" s="5"/>
      <c r="G9593" s="6">
        <v>72</v>
      </c>
      <c r="H9593" s="8">
        <v>8</v>
      </c>
      <c r="I9593" s="1">
        <v>14</v>
      </c>
      <c r="J9593" s="1">
        <v>10</v>
      </c>
      <c r="K9593" s="1">
        <v>1</v>
      </c>
      <c r="L9593" s="1">
        <v>1</v>
      </c>
      <c r="M9593" s="1">
        <v>5</v>
      </c>
      <c r="N9593" s="1">
        <v>2</v>
      </c>
      <c r="O9593" s="1">
        <v>1</v>
      </c>
      <c r="P9593" s="1">
        <v>1</v>
      </c>
      <c r="Q9593" s="1">
        <v>13</v>
      </c>
      <c r="R9593" s="9">
        <v>32</v>
      </c>
    </row>
    <row r="9594" spans="4:18" x14ac:dyDescent="0.2">
      <c r="D9594" s="200"/>
      <c r="E9594" s="11"/>
      <c r="F9594" s="10"/>
      <c r="G9594" s="7">
        <v>100</v>
      </c>
      <c r="H9594" s="18">
        <v>11.111111111111001</v>
      </c>
      <c r="I9594" s="25">
        <v>19.444444444443999</v>
      </c>
      <c r="J9594" s="2">
        <v>13.888888888888999</v>
      </c>
      <c r="K9594" s="2">
        <v>1.3888888888890001</v>
      </c>
      <c r="L9594" s="2">
        <v>1.3888888888890001</v>
      </c>
      <c r="M9594" s="2">
        <v>6.9444444444439997</v>
      </c>
      <c r="N9594" s="2">
        <v>2.7777777777780002</v>
      </c>
      <c r="O9594" s="2">
        <v>1.3888888888890001</v>
      </c>
      <c r="P9594" s="2">
        <v>1.3888888888890001</v>
      </c>
      <c r="Q9594" s="25">
        <v>18.055555555556001</v>
      </c>
      <c r="R9594" s="132">
        <v>44.444444444444002</v>
      </c>
    </row>
    <row r="9595" spans="4:18" x14ac:dyDescent="0.2">
      <c r="D9595" s="200"/>
      <c r="E9595" s="4" t="s">
        <v>37</v>
      </c>
      <c r="F9595" s="5"/>
      <c r="G9595" s="6">
        <v>88</v>
      </c>
      <c r="H9595" s="8">
        <v>8</v>
      </c>
      <c r="I9595" s="1">
        <v>14</v>
      </c>
      <c r="J9595" s="1">
        <v>7</v>
      </c>
      <c r="K9595" s="1">
        <v>0</v>
      </c>
      <c r="L9595" s="1">
        <v>0</v>
      </c>
      <c r="M9595" s="1">
        <v>1</v>
      </c>
      <c r="N9595" s="1">
        <v>3</v>
      </c>
      <c r="O9595" s="1">
        <v>0</v>
      </c>
      <c r="P9595" s="1">
        <v>2</v>
      </c>
      <c r="Q9595" s="1">
        <v>16</v>
      </c>
      <c r="R9595" s="9">
        <v>43</v>
      </c>
    </row>
    <row r="9596" spans="4:18" x14ac:dyDescent="0.2">
      <c r="D9596" s="200"/>
      <c r="E9596" s="11"/>
      <c r="F9596" s="10"/>
      <c r="G9596" s="7">
        <v>100</v>
      </c>
      <c r="H9596" s="18">
        <v>9.0909090909089993</v>
      </c>
      <c r="I9596" s="2">
        <v>15.909090909091001</v>
      </c>
      <c r="J9596" s="2">
        <v>7.9545454545450003</v>
      </c>
      <c r="K9596" s="16">
        <v>0</v>
      </c>
      <c r="L9596" s="16">
        <v>0</v>
      </c>
      <c r="M9596" s="2">
        <v>1.136363636364</v>
      </c>
      <c r="N9596" s="2">
        <v>3.4090909090910002</v>
      </c>
      <c r="O9596" s="16">
        <v>0</v>
      </c>
      <c r="P9596" s="2">
        <v>2.2727272727269998</v>
      </c>
      <c r="Q9596" s="25">
        <v>18.181818181817999</v>
      </c>
      <c r="R9596" s="95">
        <v>48.863636363635997</v>
      </c>
    </row>
    <row r="9597" spans="4:18" x14ac:dyDescent="0.2">
      <c r="D9597" s="200"/>
      <c r="E9597" s="4" t="s">
        <v>38</v>
      </c>
      <c r="F9597" s="5"/>
      <c r="G9597" s="6">
        <v>66</v>
      </c>
      <c r="H9597" s="8">
        <v>7</v>
      </c>
      <c r="I9597" s="1">
        <v>11</v>
      </c>
      <c r="J9597" s="1">
        <v>9</v>
      </c>
      <c r="K9597" s="1">
        <v>1</v>
      </c>
      <c r="L9597" s="1">
        <v>0</v>
      </c>
      <c r="M9597" s="1">
        <v>5</v>
      </c>
      <c r="N9597" s="1">
        <v>3</v>
      </c>
      <c r="O9597" s="1">
        <v>0</v>
      </c>
      <c r="P9597" s="1">
        <v>0</v>
      </c>
      <c r="Q9597" s="1">
        <v>6</v>
      </c>
      <c r="R9597" s="9">
        <v>37</v>
      </c>
    </row>
    <row r="9598" spans="4:18" x14ac:dyDescent="0.2">
      <c r="D9598" s="200"/>
      <c r="E9598" s="11"/>
      <c r="F9598" s="10"/>
      <c r="G9598" s="7">
        <v>100</v>
      </c>
      <c r="H9598" s="18">
        <v>10.606060606061</v>
      </c>
      <c r="I9598" s="2">
        <v>16.666666666666998</v>
      </c>
      <c r="J9598" s="2">
        <v>13.636363636364001</v>
      </c>
      <c r="K9598" s="2">
        <v>1.5151515151520001</v>
      </c>
      <c r="L9598" s="16">
        <v>0</v>
      </c>
      <c r="M9598" s="2">
        <v>7.5757575757579998</v>
      </c>
      <c r="N9598" s="2">
        <v>4.5454545454549997</v>
      </c>
      <c r="O9598" s="16">
        <v>0</v>
      </c>
      <c r="P9598" s="16">
        <v>0</v>
      </c>
      <c r="Q9598" s="2">
        <v>9.0909090909089993</v>
      </c>
      <c r="R9598" s="15">
        <v>56.060606060605998</v>
      </c>
    </row>
    <row r="9599" spans="4:18" x14ac:dyDescent="0.2">
      <c r="D9599" s="200"/>
      <c r="E9599" s="4" t="s">
        <v>39</v>
      </c>
      <c r="F9599" s="5"/>
      <c r="G9599" s="6">
        <v>64</v>
      </c>
      <c r="H9599" s="8">
        <v>5</v>
      </c>
      <c r="I9599" s="1">
        <v>1</v>
      </c>
      <c r="J9599" s="1">
        <v>1</v>
      </c>
      <c r="K9599" s="1">
        <v>1</v>
      </c>
      <c r="L9599" s="1">
        <v>0</v>
      </c>
      <c r="M9599" s="1">
        <v>1</v>
      </c>
      <c r="N9599" s="1">
        <v>0</v>
      </c>
      <c r="O9599" s="1">
        <v>0</v>
      </c>
      <c r="P9599" s="1">
        <v>1</v>
      </c>
      <c r="Q9599" s="1">
        <v>7</v>
      </c>
      <c r="R9599" s="9">
        <v>49</v>
      </c>
    </row>
    <row r="9600" spans="4:18" x14ac:dyDescent="0.2">
      <c r="D9600" s="200"/>
      <c r="E9600" s="11"/>
      <c r="F9600" s="10"/>
      <c r="G9600" s="7">
        <v>100</v>
      </c>
      <c r="H9600" s="18">
        <v>7.8125</v>
      </c>
      <c r="I9600" s="50">
        <v>1.5625</v>
      </c>
      <c r="J9600" s="50">
        <v>1.5625</v>
      </c>
      <c r="K9600" s="2">
        <v>1.5625</v>
      </c>
      <c r="L9600" s="16">
        <v>0</v>
      </c>
      <c r="M9600" s="2">
        <v>1.5625</v>
      </c>
      <c r="N9600" s="16">
        <v>0</v>
      </c>
      <c r="O9600" s="16">
        <v>0</v>
      </c>
      <c r="P9600" s="2">
        <v>1.5625</v>
      </c>
      <c r="Q9600" s="2">
        <v>10.9375</v>
      </c>
      <c r="R9600" s="102">
        <v>76.5625</v>
      </c>
    </row>
    <row r="9601" spans="2:18" x14ac:dyDescent="0.2">
      <c r="D9601" s="200"/>
      <c r="E9601" s="4" t="s">
        <v>40</v>
      </c>
      <c r="F9601" s="5"/>
      <c r="G9601" s="6">
        <v>31</v>
      </c>
      <c r="H9601" s="8">
        <v>1</v>
      </c>
      <c r="I9601" s="1">
        <v>0</v>
      </c>
      <c r="J9601" s="1">
        <v>0</v>
      </c>
      <c r="K9601" s="1">
        <v>0</v>
      </c>
      <c r="L9601" s="1">
        <v>0</v>
      </c>
      <c r="M9601" s="1">
        <v>0</v>
      </c>
      <c r="N9601" s="1">
        <v>0</v>
      </c>
      <c r="O9601" s="1">
        <v>1</v>
      </c>
      <c r="P9601" s="1">
        <v>1</v>
      </c>
      <c r="Q9601" s="1">
        <v>5</v>
      </c>
      <c r="R9601" s="9">
        <v>24</v>
      </c>
    </row>
    <row r="9602" spans="2:18" x14ac:dyDescent="0.2">
      <c r="D9602" s="201"/>
      <c r="E9602" s="45"/>
      <c r="F9602" s="51"/>
      <c r="G9602" s="81">
        <v>100</v>
      </c>
      <c r="H9602" s="161">
        <v>3.2258064516129998</v>
      </c>
      <c r="I9602" s="83">
        <v>0</v>
      </c>
      <c r="J9602" s="83">
        <v>0</v>
      </c>
      <c r="K9602" s="62">
        <v>0</v>
      </c>
      <c r="L9602" s="62">
        <v>0</v>
      </c>
      <c r="M9602" s="62">
        <v>0</v>
      </c>
      <c r="N9602" s="62">
        <v>0</v>
      </c>
      <c r="O9602" s="64">
        <v>3.2258064516129998</v>
      </c>
      <c r="P9602" s="64">
        <v>3.2258064516129998</v>
      </c>
      <c r="Q9602" s="64">
        <v>16.129032258064999</v>
      </c>
      <c r="R9602" s="140">
        <v>77.419354838710007</v>
      </c>
    </row>
    <row r="9604" spans="2:18" x14ac:dyDescent="0.2">
      <c r="B9604" s="40" t="str">
        <f xml:space="preserve"> HYPERLINK("#'目次'!B238", "[232]")</f>
        <v>[232]</v>
      </c>
      <c r="C9604" s="23" t="s">
        <v>364</v>
      </c>
    </row>
    <row r="9605" spans="2:18" x14ac:dyDescent="0.2">
      <c r="C9605" s="186" t="s">
        <v>326</v>
      </c>
    </row>
    <row r="9607" spans="2:18" x14ac:dyDescent="0.2">
      <c r="C9607" s="23" t="s">
        <v>80</v>
      </c>
    </row>
    <row r="9608" spans="2:18" ht="48" x14ac:dyDescent="0.2">
      <c r="E9608" s="195"/>
      <c r="F9608" s="196"/>
      <c r="G9608" s="37" t="s">
        <v>15</v>
      </c>
      <c r="H9608" s="33" t="s">
        <v>347</v>
      </c>
      <c r="I9608" s="13" t="s">
        <v>348</v>
      </c>
      <c r="J9608" s="13" t="s">
        <v>349</v>
      </c>
      <c r="K9608" s="13" t="s">
        <v>350</v>
      </c>
      <c r="L9608" s="13" t="s">
        <v>351</v>
      </c>
      <c r="M9608" s="13" t="s">
        <v>352</v>
      </c>
      <c r="N9608" s="13" t="s">
        <v>353</v>
      </c>
      <c r="O9608" s="13" t="s">
        <v>354</v>
      </c>
      <c r="P9608" s="13" t="s">
        <v>355</v>
      </c>
      <c r="Q9608" s="13" t="s">
        <v>99</v>
      </c>
      <c r="R9608" s="38" t="s">
        <v>18</v>
      </c>
    </row>
    <row r="9609" spans="2:18" x14ac:dyDescent="0.2">
      <c r="E9609" s="197"/>
      <c r="F9609" s="198"/>
      <c r="G9609" s="35"/>
      <c r="H9609" s="39"/>
      <c r="I9609" s="14"/>
      <c r="J9609" s="14"/>
      <c r="K9609" s="14"/>
      <c r="L9609" s="14"/>
      <c r="M9609" s="14"/>
      <c r="N9609" s="14"/>
      <c r="O9609" s="14"/>
      <c r="P9609" s="14"/>
      <c r="Q9609" s="14"/>
      <c r="R9609" s="34"/>
    </row>
    <row r="9610" spans="2:18" x14ac:dyDescent="0.2">
      <c r="E9610" s="120" t="s">
        <v>15</v>
      </c>
      <c r="F9610" s="66"/>
      <c r="G9610" s="36">
        <v>734</v>
      </c>
      <c r="H9610" s="17">
        <v>87</v>
      </c>
      <c r="I9610" s="17">
        <v>104</v>
      </c>
      <c r="J9610" s="17">
        <v>87</v>
      </c>
      <c r="K9610" s="17">
        <v>4</v>
      </c>
      <c r="L9610" s="17">
        <v>7</v>
      </c>
      <c r="M9610" s="17">
        <v>19</v>
      </c>
      <c r="N9610" s="17">
        <v>17</v>
      </c>
      <c r="O9610" s="17">
        <v>5</v>
      </c>
      <c r="P9610" s="17">
        <v>12</v>
      </c>
      <c r="Q9610" s="17">
        <v>90</v>
      </c>
      <c r="R9610" s="47">
        <v>407</v>
      </c>
    </row>
    <row r="9611" spans="2:18" x14ac:dyDescent="0.2">
      <c r="E9611" s="45"/>
      <c r="F9611" s="67"/>
      <c r="G9611" s="7">
        <v>100</v>
      </c>
      <c r="H9611" s="2">
        <v>11.852861035422</v>
      </c>
      <c r="I9611" s="2">
        <v>14.1689373297</v>
      </c>
      <c r="J9611" s="2">
        <v>11.852861035422</v>
      </c>
      <c r="K9611" s="2">
        <v>0.54495912806500002</v>
      </c>
      <c r="L9611" s="2">
        <v>0.95367847411399997</v>
      </c>
      <c r="M9611" s="2">
        <v>2.588555858311</v>
      </c>
      <c r="N9611" s="2">
        <v>2.316076294278</v>
      </c>
      <c r="O9611" s="2">
        <v>0.68119891008199995</v>
      </c>
      <c r="P9611" s="2">
        <v>1.634877384196</v>
      </c>
      <c r="Q9611" s="2">
        <v>12.261580381470999</v>
      </c>
      <c r="R9611" s="15">
        <v>55.449591280653998</v>
      </c>
    </row>
    <row r="9612" spans="2:18" x14ac:dyDescent="0.2">
      <c r="E9612" s="4" t="s">
        <v>81</v>
      </c>
      <c r="F9612" s="5"/>
      <c r="G9612" s="19">
        <v>30</v>
      </c>
      <c r="H9612" s="27">
        <v>3</v>
      </c>
      <c r="I9612" s="3">
        <v>3</v>
      </c>
      <c r="J9612" s="3">
        <v>3</v>
      </c>
      <c r="K9612" s="3">
        <v>1</v>
      </c>
      <c r="L9612" s="3">
        <v>0</v>
      </c>
      <c r="M9612" s="3">
        <v>0</v>
      </c>
      <c r="N9612" s="3">
        <v>0</v>
      </c>
      <c r="O9612" s="3">
        <v>0</v>
      </c>
      <c r="P9612" s="3">
        <v>1</v>
      </c>
      <c r="Q9612" s="3">
        <v>2</v>
      </c>
      <c r="R9612" s="26">
        <v>18</v>
      </c>
    </row>
    <row r="9613" spans="2:18" x14ac:dyDescent="0.2">
      <c r="E9613" s="11"/>
      <c r="F9613" s="10"/>
      <c r="G9613" s="7">
        <v>100</v>
      </c>
      <c r="H9613" s="18">
        <v>10</v>
      </c>
      <c r="I9613" s="2">
        <v>10</v>
      </c>
      <c r="J9613" s="2">
        <v>10</v>
      </c>
      <c r="K9613" s="2">
        <v>3.333333333333</v>
      </c>
      <c r="L9613" s="16">
        <v>0</v>
      </c>
      <c r="M9613" s="16">
        <v>0</v>
      </c>
      <c r="N9613" s="16">
        <v>0</v>
      </c>
      <c r="O9613" s="16">
        <v>0</v>
      </c>
      <c r="P9613" s="2">
        <v>3.333333333333</v>
      </c>
      <c r="Q9613" s="30">
        <v>6.666666666667</v>
      </c>
      <c r="R9613" s="15">
        <v>60</v>
      </c>
    </row>
    <row r="9614" spans="2:18" x14ac:dyDescent="0.2">
      <c r="E9614" s="4" t="s">
        <v>82</v>
      </c>
      <c r="F9614" s="5"/>
      <c r="G9614" s="6">
        <v>47</v>
      </c>
      <c r="H9614" s="8">
        <v>4</v>
      </c>
      <c r="I9614" s="1">
        <v>9</v>
      </c>
      <c r="J9614" s="1">
        <v>11</v>
      </c>
      <c r="K9614" s="1">
        <v>0</v>
      </c>
      <c r="L9614" s="1">
        <v>0</v>
      </c>
      <c r="M9614" s="1">
        <v>1</v>
      </c>
      <c r="N9614" s="1">
        <v>0</v>
      </c>
      <c r="O9614" s="1">
        <v>0</v>
      </c>
      <c r="P9614" s="1">
        <v>1</v>
      </c>
      <c r="Q9614" s="1">
        <v>2</v>
      </c>
      <c r="R9614" s="9">
        <v>26</v>
      </c>
    </row>
    <row r="9615" spans="2:18" x14ac:dyDescent="0.2">
      <c r="E9615" s="11"/>
      <c r="F9615" s="10"/>
      <c r="G9615" s="7">
        <v>100</v>
      </c>
      <c r="H9615" s="18">
        <v>8.5106382978719992</v>
      </c>
      <c r="I9615" s="2">
        <v>19.148936170212998</v>
      </c>
      <c r="J9615" s="41">
        <v>23.404255319149001</v>
      </c>
      <c r="K9615" s="16">
        <v>0</v>
      </c>
      <c r="L9615" s="16">
        <v>0</v>
      </c>
      <c r="M9615" s="2">
        <v>2.1276595744679998</v>
      </c>
      <c r="N9615" s="16">
        <v>0</v>
      </c>
      <c r="O9615" s="16">
        <v>0</v>
      </c>
      <c r="P9615" s="2">
        <v>2.1276595744679998</v>
      </c>
      <c r="Q9615" s="30">
        <v>4.2553191489359996</v>
      </c>
      <c r="R9615" s="15">
        <v>55.319148936170002</v>
      </c>
    </row>
    <row r="9616" spans="2:18" x14ac:dyDescent="0.2">
      <c r="E9616" s="4" t="s">
        <v>83</v>
      </c>
      <c r="F9616" s="5"/>
      <c r="G9616" s="6">
        <v>296</v>
      </c>
      <c r="H9616" s="8">
        <v>42</v>
      </c>
      <c r="I9616" s="1">
        <v>43</v>
      </c>
      <c r="J9616" s="1">
        <v>35</v>
      </c>
      <c r="K9616" s="1">
        <v>0</v>
      </c>
      <c r="L9616" s="1">
        <v>1</v>
      </c>
      <c r="M9616" s="1">
        <v>12</v>
      </c>
      <c r="N9616" s="1">
        <v>11</v>
      </c>
      <c r="O9616" s="1">
        <v>3</v>
      </c>
      <c r="P9616" s="1">
        <v>6</v>
      </c>
      <c r="Q9616" s="1">
        <v>38</v>
      </c>
      <c r="R9616" s="9">
        <v>159</v>
      </c>
    </row>
    <row r="9617" spans="5:18" x14ac:dyDescent="0.2">
      <c r="E9617" s="11"/>
      <c r="F9617" s="10"/>
      <c r="G9617" s="7">
        <v>100</v>
      </c>
      <c r="H9617" s="18">
        <v>14.189189189188999</v>
      </c>
      <c r="I9617" s="2">
        <v>14.527027027027</v>
      </c>
      <c r="J9617" s="2">
        <v>11.824324324323999</v>
      </c>
      <c r="K9617" s="16">
        <v>0</v>
      </c>
      <c r="L9617" s="2">
        <v>0.33783783783799998</v>
      </c>
      <c r="M9617" s="2">
        <v>4.0540540540540002</v>
      </c>
      <c r="N9617" s="2">
        <v>3.716216216216</v>
      </c>
      <c r="O9617" s="2">
        <v>1.0135135135140001</v>
      </c>
      <c r="P9617" s="2">
        <v>2.0270270270270001</v>
      </c>
      <c r="Q9617" s="2">
        <v>12.837837837838</v>
      </c>
      <c r="R9617" s="15">
        <v>53.716216216215997</v>
      </c>
    </row>
    <row r="9618" spans="5:18" x14ac:dyDescent="0.2">
      <c r="E9618" s="4" t="s">
        <v>84</v>
      </c>
      <c r="F9618" s="5"/>
      <c r="G9618" s="6">
        <v>19</v>
      </c>
      <c r="H9618" s="8">
        <v>2</v>
      </c>
      <c r="I9618" s="1">
        <v>1</v>
      </c>
      <c r="J9618" s="1">
        <v>2</v>
      </c>
      <c r="K9618" s="1">
        <v>1</v>
      </c>
      <c r="L9618" s="1">
        <v>0</v>
      </c>
      <c r="M9618" s="1">
        <v>0</v>
      </c>
      <c r="N9618" s="1">
        <v>0</v>
      </c>
      <c r="O9618" s="1">
        <v>0</v>
      </c>
      <c r="P9618" s="1">
        <v>0</v>
      </c>
      <c r="Q9618" s="1">
        <v>5</v>
      </c>
      <c r="R9618" s="9">
        <v>10</v>
      </c>
    </row>
    <row r="9619" spans="5:18" x14ac:dyDescent="0.2">
      <c r="E9619" s="11"/>
      <c r="F9619" s="10"/>
      <c r="G9619" s="7">
        <v>100</v>
      </c>
      <c r="H9619" s="18">
        <v>10.526315789473999</v>
      </c>
      <c r="I9619" s="30">
        <v>5.2631578947369997</v>
      </c>
      <c r="J9619" s="2">
        <v>10.526315789473999</v>
      </c>
      <c r="K9619" s="2">
        <v>5.2631578947369997</v>
      </c>
      <c r="L9619" s="16">
        <v>0</v>
      </c>
      <c r="M9619" s="16">
        <v>0</v>
      </c>
      <c r="N9619" s="16">
        <v>0</v>
      </c>
      <c r="O9619" s="16">
        <v>0</v>
      </c>
      <c r="P9619" s="16">
        <v>0</v>
      </c>
      <c r="Q9619" s="41">
        <v>26.315789473683999</v>
      </c>
      <c r="R9619" s="15">
        <v>52.631578947367998</v>
      </c>
    </row>
    <row r="9620" spans="5:18" x14ac:dyDescent="0.2">
      <c r="E9620" s="4" t="s">
        <v>85</v>
      </c>
      <c r="F9620" s="5"/>
      <c r="G9620" s="6">
        <v>83</v>
      </c>
      <c r="H9620" s="8">
        <v>7</v>
      </c>
      <c r="I9620" s="1">
        <v>9</v>
      </c>
      <c r="J9620" s="1">
        <v>8</v>
      </c>
      <c r="K9620" s="1">
        <v>0</v>
      </c>
      <c r="L9620" s="1">
        <v>1</v>
      </c>
      <c r="M9620" s="1">
        <v>2</v>
      </c>
      <c r="N9620" s="1">
        <v>1</v>
      </c>
      <c r="O9620" s="1">
        <v>0</v>
      </c>
      <c r="P9620" s="1">
        <v>1</v>
      </c>
      <c r="Q9620" s="1">
        <v>10</v>
      </c>
      <c r="R9620" s="9">
        <v>53</v>
      </c>
    </row>
    <row r="9621" spans="5:18" x14ac:dyDescent="0.2">
      <c r="E9621" s="11"/>
      <c r="F9621" s="10"/>
      <c r="G9621" s="7">
        <v>100</v>
      </c>
      <c r="H9621" s="18">
        <v>8.4337349397590007</v>
      </c>
      <c r="I9621" s="2">
        <v>10.843373493975999</v>
      </c>
      <c r="J9621" s="2">
        <v>9.638554216867</v>
      </c>
      <c r="K9621" s="16">
        <v>0</v>
      </c>
      <c r="L9621" s="2">
        <v>1.204819277108</v>
      </c>
      <c r="M9621" s="2">
        <v>2.409638554217</v>
      </c>
      <c r="N9621" s="2">
        <v>1.204819277108</v>
      </c>
      <c r="O9621" s="16">
        <v>0</v>
      </c>
      <c r="P9621" s="2">
        <v>1.204819277108</v>
      </c>
      <c r="Q9621" s="2">
        <v>12.048192771084</v>
      </c>
      <c r="R9621" s="85">
        <v>63.855421686747</v>
      </c>
    </row>
    <row r="9622" spans="5:18" x14ac:dyDescent="0.2">
      <c r="E9622" s="4" t="s">
        <v>86</v>
      </c>
      <c r="F9622" s="5"/>
      <c r="G9622" s="6">
        <v>120</v>
      </c>
      <c r="H9622" s="8">
        <v>19</v>
      </c>
      <c r="I9622" s="1">
        <v>17</v>
      </c>
      <c r="J9622" s="1">
        <v>11</v>
      </c>
      <c r="K9622" s="1">
        <v>1</v>
      </c>
      <c r="L9622" s="1">
        <v>2</v>
      </c>
      <c r="M9622" s="1">
        <v>2</v>
      </c>
      <c r="N9622" s="1">
        <v>3</v>
      </c>
      <c r="O9622" s="1">
        <v>2</v>
      </c>
      <c r="P9622" s="1">
        <v>0</v>
      </c>
      <c r="Q9622" s="1">
        <v>15</v>
      </c>
      <c r="R9622" s="9">
        <v>65</v>
      </c>
    </row>
    <row r="9623" spans="5:18" x14ac:dyDescent="0.2">
      <c r="E9623" s="11"/>
      <c r="F9623" s="10"/>
      <c r="G9623" s="7">
        <v>100</v>
      </c>
      <c r="H9623" s="18">
        <v>15.833333333333</v>
      </c>
      <c r="I9623" s="2">
        <v>14.166666666667</v>
      </c>
      <c r="J9623" s="2">
        <v>9.166666666667</v>
      </c>
      <c r="K9623" s="2">
        <v>0.83333333333299997</v>
      </c>
      <c r="L9623" s="2">
        <v>1.666666666667</v>
      </c>
      <c r="M9623" s="2">
        <v>1.666666666667</v>
      </c>
      <c r="N9623" s="2">
        <v>2.5</v>
      </c>
      <c r="O9623" s="2">
        <v>1.666666666667</v>
      </c>
      <c r="P9623" s="16">
        <v>0</v>
      </c>
      <c r="Q9623" s="2">
        <v>12.5</v>
      </c>
      <c r="R9623" s="15">
        <v>54.166666666666998</v>
      </c>
    </row>
    <row r="9624" spans="5:18" x14ac:dyDescent="0.2">
      <c r="E9624" s="4" t="s">
        <v>87</v>
      </c>
      <c r="F9624" s="5"/>
      <c r="G9624" s="6">
        <v>46</v>
      </c>
      <c r="H9624" s="8">
        <v>5</v>
      </c>
      <c r="I9624" s="1">
        <v>5</v>
      </c>
      <c r="J9624" s="1">
        <v>6</v>
      </c>
      <c r="K9624" s="1">
        <v>0</v>
      </c>
      <c r="L9624" s="1">
        <v>1</v>
      </c>
      <c r="M9624" s="1">
        <v>2</v>
      </c>
      <c r="N9624" s="1">
        <v>0</v>
      </c>
      <c r="O9624" s="1">
        <v>0</v>
      </c>
      <c r="P9624" s="1">
        <v>2</v>
      </c>
      <c r="Q9624" s="1">
        <v>3</v>
      </c>
      <c r="R9624" s="9">
        <v>29</v>
      </c>
    </row>
    <row r="9625" spans="5:18" x14ac:dyDescent="0.2">
      <c r="E9625" s="11"/>
      <c r="F9625" s="10"/>
      <c r="G9625" s="7">
        <v>100</v>
      </c>
      <c r="H9625" s="18">
        <v>10.869565217390999</v>
      </c>
      <c r="I9625" s="2">
        <v>10.869565217390999</v>
      </c>
      <c r="J9625" s="2">
        <v>13.04347826087</v>
      </c>
      <c r="K9625" s="16">
        <v>0</v>
      </c>
      <c r="L9625" s="2">
        <v>2.1739130434780001</v>
      </c>
      <c r="M9625" s="2">
        <v>4.3478260869570002</v>
      </c>
      <c r="N9625" s="16">
        <v>0</v>
      </c>
      <c r="O9625" s="16">
        <v>0</v>
      </c>
      <c r="P9625" s="2">
        <v>4.3478260869570002</v>
      </c>
      <c r="Q9625" s="30">
        <v>6.5217391304349999</v>
      </c>
      <c r="R9625" s="85">
        <v>63.043478260870003</v>
      </c>
    </row>
    <row r="9626" spans="5:18" x14ac:dyDescent="0.2">
      <c r="E9626" s="4" t="s">
        <v>88</v>
      </c>
      <c r="F9626" s="5"/>
      <c r="G9626" s="6">
        <v>23</v>
      </c>
      <c r="H9626" s="8">
        <v>2</v>
      </c>
      <c r="I9626" s="1">
        <v>3</v>
      </c>
      <c r="J9626" s="1">
        <v>0</v>
      </c>
      <c r="K9626" s="1">
        <v>0</v>
      </c>
      <c r="L9626" s="1">
        <v>0</v>
      </c>
      <c r="M9626" s="1">
        <v>0</v>
      </c>
      <c r="N9626" s="1">
        <v>0</v>
      </c>
      <c r="O9626" s="1">
        <v>0</v>
      </c>
      <c r="P9626" s="1">
        <v>0</v>
      </c>
      <c r="Q9626" s="1">
        <v>5</v>
      </c>
      <c r="R9626" s="9">
        <v>13</v>
      </c>
    </row>
    <row r="9627" spans="5:18" x14ac:dyDescent="0.2">
      <c r="E9627" s="11"/>
      <c r="F9627" s="10"/>
      <c r="G9627" s="7">
        <v>100</v>
      </c>
      <c r="H9627" s="18">
        <v>8.6956521739130004</v>
      </c>
      <c r="I9627" s="2">
        <v>13.04347826087</v>
      </c>
      <c r="J9627" s="82">
        <v>0</v>
      </c>
      <c r="K9627" s="16">
        <v>0</v>
      </c>
      <c r="L9627" s="16">
        <v>0</v>
      </c>
      <c r="M9627" s="16">
        <v>0</v>
      </c>
      <c r="N9627" s="16">
        <v>0</v>
      </c>
      <c r="O9627" s="16">
        <v>0</v>
      </c>
      <c r="P9627" s="16">
        <v>0</v>
      </c>
      <c r="Q9627" s="25">
        <v>21.739130434783</v>
      </c>
      <c r="R9627" s="15">
        <v>56.521739130435002</v>
      </c>
    </row>
    <row r="9628" spans="5:18" x14ac:dyDescent="0.2">
      <c r="E9628" s="4" t="s">
        <v>89</v>
      </c>
      <c r="F9628" s="5"/>
      <c r="G9628" s="6">
        <v>37</v>
      </c>
      <c r="H9628" s="8">
        <v>2</v>
      </c>
      <c r="I9628" s="1">
        <v>7</v>
      </c>
      <c r="J9628" s="1">
        <v>7</v>
      </c>
      <c r="K9628" s="1">
        <v>1</v>
      </c>
      <c r="L9628" s="1">
        <v>2</v>
      </c>
      <c r="M9628" s="1">
        <v>0</v>
      </c>
      <c r="N9628" s="1">
        <v>1</v>
      </c>
      <c r="O9628" s="1">
        <v>0</v>
      </c>
      <c r="P9628" s="1">
        <v>1</v>
      </c>
      <c r="Q9628" s="1">
        <v>6</v>
      </c>
      <c r="R9628" s="9">
        <v>16</v>
      </c>
    </row>
    <row r="9629" spans="5:18" x14ac:dyDescent="0.2">
      <c r="E9629" s="11"/>
      <c r="F9629" s="10"/>
      <c r="G9629" s="7">
        <v>100</v>
      </c>
      <c r="H9629" s="72">
        <v>5.4054054054050003</v>
      </c>
      <c r="I9629" s="2">
        <v>18.918918918919001</v>
      </c>
      <c r="J9629" s="25">
        <v>18.918918918919001</v>
      </c>
      <c r="K9629" s="2">
        <v>2.7027027027030002</v>
      </c>
      <c r="L9629" s="2">
        <v>5.4054054054050003</v>
      </c>
      <c r="M9629" s="16">
        <v>0</v>
      </c>
      <c r="N9629" s="2">
        <v>2.7027027027030002</v>
      </c>
      <c r="O9629" s="16">
        <v>0</v>
      </c>
      <c r="P9629" s="2">
        <v>2.7027027027030002</v>
      </c>
      <c r="Q9629" s="2">
        <v>16.216216216216001</v>
      </c>
      <c r="R9629" s="132">
        <v>43.243243243243001</v>
      </c>
    </row>
    <row r="9630" spans="5:18" x14ac:dyDescent="0.2">
      <c r="E9630" s="4" t="s">
        <v>90</v>
      </c>
      <c r="F9630" s="5"/>
      <c r="G9630" s="6">
        <v>28</v>
      </c>
      <c r="H9630" s="8">
        <v>1</v>
      </c>
      <c r="I9630" s="1">
        <v>7</v>
      </c>
      <c r="J9630" s="1">
        <v>4</v>
      </c>
      <c r="K9630" s="1">
        <v>0</v>
      </c>
      <c r="L9630" s="1">
        <v>0</v>
      </c>
      <c r="M9630" s="1">
        <v>0</v>
      </c>
      <c r="N9630" s="1">
        <v>1</v>
      </c>
      <c r="O9630" s="1">
        <v>0</v>
      </c>
      <c r="P9630" s="1">
        <v>0</v>
      </c>
      <c r="Q9630" s="1">
        <v>4</v>
      </c>
      <c r="R9630" s="9">
        <v>13</v>
      </c>
    </row>
    <row r="9631" spans="5:18" x14ac:dyDescent="0.2">
      <c r="E9631" s="11"/>
      <c r="F9631" s="10"/>
      <c r="G9631" s="7">
        <v>100</v>
      </c>
      <c r="H9631" s="72">
        <v>3.5714285714290002</v>
      </c>
      <c r="I9631" s="41">
        <v>25</v>
      </c>
      <c r="J9631" s="2">
        <v>14.285714285714</v>
      </c>
      <c r="K9631" s="16">
        <v>0</v>
      </c>
      <c r="L9631" s="16">
        <v>0</v>
      </c>
      <c r="M9631" s="16">
        <v>0</v>
      </c>
      <c r="N9631" s="2">
        <v>3.5714285714290002</v>
      </c>
      <c r="O9631" s="16">
        <v>0</v>
      </c>
      <c r="P9631" s="16">
        <v>0</v>
      </c>
      <c r="Q9631" s="2">
        <v>14.285714285714</v>
      </c>
      <c r="R9631" s="95">
        <v>46.428571428570997</v>
      </c>
    </row>
    <row r="9632" spans="5:18" x14ac:dyDescent="0.2">
      <c r="E9632" s="4" t="s">
        <v>91</v>
      </c>
      <c r="F9632" s="5"/>
      <c r="G9632" s="6">
        <v>5</v>
      </c>
      <c r="H9632" s="8">
        <v>0</v>
      </c>
      <c r="I9632" s="1">
        <v>0</v>
      </c>
      <c r="J9632" s="1">
        <v>0</v>
      </c>
      <c r="K9632" s="1">
        <v>0</v>
      </c>
      <c r="L9632" s="1">
        <v>0</v>
      </c>
      <c r="M9632" s="1">
        <v>0</v>
      </c>
      <c r="N9632" s="1">
        <v>0</v>
      </c>
      <c r="O9632" s="1">
        <v>0</v>
      </c>
      <c r="P9632" s="1">
        <v>0</v>
      </c>
      <c r="Q9632" s="1">
        <v>0</v>
      </c>
      <c r="R9632" s="9">
        <v>5</v>
      </c>
    </row>
    <row r="9633" spans="2:18" x14ac:dyDescent="0.2">
      <c r="E9633" s="45"/>
      <c r="F9633" s="51"/>
      <c r="G9633" s="81">
        <v>100</v>
      </c>
      <c r="H9633" s="136">
        <v>0</v>
      </c>
      <c r="I9633" s="83">
        <v>0</v>
      </c>
      <c r="J9633" s="83">
        <v>0</v>
      </c>
      <c r="K9633" s="62">
        <v>0</v>
      </c>
      <c r="L9633" s="62">
        <v>0</v>
      </c>
      <c r="M9633" s="62">
        <v>0</v>
      </c>
      <c r="N9633" s="62">
        <v>0</v>
      </c>
      <c r="O9633" s="62">
        <v>0</v>
      </c>
      <c r="P9633" s="62">
        <v>0</v>
      </c>
      <c r="Q9633" s="83">
        <v>0</v>
      </c>
      <c r="R9633" s="140">
        <v>100</v>
      </c>
    </row>
    <row r="9635" spans="2:18" x14ac:dyDescent="0.2">
      <c r="B9635" s="40" t="str">
        <f xml:space="preserve"> HYPERLINK("#'目次'!B239", "[233]")</f>
        <v>[233]</v>
      </c>
      <c r="C9635" s="23" t="s">
        <v>367</v>
      </c>
    </row>
    <row r="9636" spans="2:18" x14ac:dyDescent="0.2">
      <c r="C9636" s="186" t="s">
        <v>326</v>
      </c>
    </row>
    <row r="9638" spans="2:18" x14ac:dyDescent="0.2">
      <c r="C9638" s="23" t="s">
        <v>14</v>
      </c>
    </row>
    <row r="9639" spans="2:18" ht="48" x14ac:dyDescent="0.2">
      <c r="D9639" s="195"/>
      <c r="E9639" s="196"/>
      <c r="F9639" s="196"/>
      <c r="G9639" s="37" t="s">
        <v>15</v>
      </c>
      <c r="H9639" s="33" t="s">
        <v>347</v>
      </c>
      <c r="I9639" s="13" t="s">
        <v>348</v>
      </c>
      <c r="J9639" s="13" t="s">
        <v>349</v>
      </c>
      <c r="K9639" s="13" t="s">
        <v>350</v>
      </c>
      <c r="L9639" s="13" t="s">
        <v>351</v>
      </c>
      <c r="M9639" s="13" t="s">
        <v>352</v>
      </c>
      <c r="N9639" s="13" t="s">
        <v>353</v>
      </c>
      <c r="O9639" s="13" t="s">
        <v>354</v>
      </c>
      <c r="P9639" s="13" t="s">
        <v>355</v>
      </c>
      <c r="Q9639" s="13" t="s">
        <v>99</v>
      </c>
      <c r="R9639" s="38" t="s">
        <v>18</v>
      </c>
    </row>
    <row r="9640" spans="2:18" x14ac:dyDescent="0.2">
      <c r="D9640" s="197"/>
      <c r="E9640" s="198"/>
      <c r="F9640" s="198"/>
      <c r="G9640" s="35"/>
      <c r="H9640" s="39"/>
      <c r="I9640" s="14"/>
      <c r="J9640" s="14"/>
      <c r="K9640" s="14"/>
      <c r="L9640" s="14"/>
      <c r="M9640" s="14"/>
      <c r="N9640" s="14"/>
      <c r="O9640" s="14"/>
      <c r="P9640" s="14"/>
      <c r="Q9640" s="14"/>
      <c r="R9640" s="34"/>
    </row>
    <row r="9641" spans="2:18" x14ac:dyDescent="0.2">
      <c r="D9641" s="78"/>
      <c r="E9641" s="79" t="s">
        <v>15</v>
      </c>
      <c r="F9641" s="66"/>
      <c r="G9641" s="36">
        <v>734</v>
      </c>
      <c r="H9641" s="17">
        <v>15</v>
      </c>
      <c r="I9641" s="17">
        <v>12</v>
      </c>
      <c r="J9641" s="17">
        <v>10</v>
      </c>
      <c r="K9641" s="17">
        <v>0</v>
      </c>
      <c r="L9641" s="17">
        <v>1</v>
      </c>
      <c r="M9641" s="17">
        <v>0</v>
      </c>
      <c r="N9641" s="17">
        <v>0</v>
      </c>
      <c r="O9641" s="17">
        <v>3</v>
      </c>
      <c r="P9641" s="17">
        <v>7</v>
      </c>
      <c r="Q9641" s="17">
        <v>60</v>
      </c>
      <c r="R9641" s="47">
        <v>634</v>
      </c>
    </row>
    <row r="9642" spans="2:18" x14ac:dyDescent="0.2">
      <c r="D9642" s="45"/>
      <c r="E9642" s="51"/>
      <c r="F9642" s="67"/>
      <c r="G9642" s="7">
        <v>100</v>
      </c>
      <c r="H9642" s="2">
        <v>2.043596730245</v>
      </c>
      <c r="I9642" s="2">
        <v>1.634877384196</v>
      </c>
      <c r="J9642" s="2">
        <v>1.362397820163</v>
      </c>
      <c r="K9642" s="16">
        <v>0</v>
      </c>
      <c r="L9642" s="2">
        <v>0.13623978201600001</v>
      </c>
      <c r="M9642" s="16">
        <v>0</v>
      </c>
      <c r="N9642" s="16">
        <v>0</v>
      </c>
      <c r="O9642" s="2">
        <v>0.40871934604900001</v>
      </c>
      <c r="P9642" s="2">
        <v>0.95367847411399997</v>
      </c>
      <c r="Q9642" s="2">
        <v>8.1743869209810001</v>
      </c>
      <c r="R9642" s="15">
        <v>86.376021798365002</v>
      </c>
    </row>
    <row r="9643" spans="2:18" x14ac:dyDescent="0.2">
      <c r="D9643" s="199" t="s">
        <v>19</v>
      </c>
      <c r="E9643" s="22" t="s">
        <v>20</v>
      </c>
      <c r="F9643" s="21"/>
      <c r="G9643" s="19">
        <v>77</v>
      </c>
      <c r="H9643" s="27">
        <v>0</v>
      </c>
      <c r="I9643" s="3">
        <v>0</v>
      </c>
      <c r="J9643" s="3">
        <v>2</v>
      </c>
      <c r="K9643" s="3">
        <v>0</v>
      </c>
      <c r="L9643" s="3">
        <v>0</v>
      </c>
      <c r="M9643" s="3">
        <v>0</v>
      </c>
      <c r="N9643" s="3">
        <v>0</v>
      </c>
      <c r="O9643" s="3">
        <v>0</v>
      </c>
      <c r="P9643" s="3">
        <v>2</v>
      </c>
      <c r="Q9643" s="3">
        <v>5</v>
      </c>
      <c r="R9643" s="26">
        <v>68</v>
      </c>
    </row>
    <row r="9644" spans="2:18" x14ac:dyDescent="0.2">
      <c r="D9644" s="200"/>
      <c r="E9644" s="11"/>
      <c r="F9644" s="10"/>
      <c r="G9644" s="7">
        <v>100</v>
      </c>
      <c r="H9644" s="53">
        <v>0</v>
      </c>
      <c r="I9644" s="16">
        <v>0</v>
      </c>
      <c r="J9644" s="2">
        <v>2.5974025974030002</v>
      </c>
      <c r="K9644" s="16">
        <v>0</v>
      </c>
      <c r="L9644" s="16">
        <v>0</v>
      </c>
      <c r="M9644" s="16">
        <v>0</v>
      </c>
      <c r="N9644" s="16">
        <v>0</v>
      </c>
      <c r="O9644" s="16">
        <v>0</v>
      </c>
      <c r="P9644" s="2">
        <v>2.5974025974030002</v>
      </c>
      <c r="Q9644" s="2">
        <v>6.4935064935059996</v>
      </c>
      <c r="R9644" s="15">
        <v>88.311688311688002</v>
      </c>
    </row>
    <row r="9645" spans="2:18" x14ac:dyDescent="0.2">
      <c r="D9645" s="200"/>
      <c r="E9645" s="4" t="s">
        <v>21</v>
      </c>
      <c r="F9645" s="5"/>
      <c r="G9645" s="6">
        <v>289</v>
      </c>
      <c r="H9645" s="8">
        <v>5</v>
      </c>
      <c r="I9645" s="1">
        <v>4</v>
      </c>
      <c r="J9645" s="1">
        <v>3</v>
      </c>
      <c r="K9645" s="1">
        <v>0</v>
      </c>
      <c r="L9645" s="1">
        <v>0</v>
      </c>
      <c r="M9645" s="1">
        <v>0</v>
      </c>
      <c r="N9645" s="1">
        <v>0</v>
      </c>
      <c r="O9645" s="1">
        <v>2</v>
      </c>
      <c r="P9645" s="1">
        <v>3</v>
      </c>
      <c r="Q9645" s="1">
        <v>18</v>
      </c>
      <c r="R9645" s="9">
        <v>257</v>
      </c>
    </row>
    <row r="9646" spans="2:18" x14ac:dyDescent="0.2">
      <c r="D9646" s="200"/>
      <c r="E9646" s="11"/>
      <c r="F9646" s="10"/>
      <c r="G9646" s="7">
        <v>100</v>
      </c>
      <c r="H9646" s="18">
        <v>1.7301038062280001</v>
      </c>
      <c r="I9646" s="2">
        <v>1.3840830449829999</v>
      </c>
      <c r="J9646" s="2">
        <v>1.0380622837369999</v>
      </c>
      <c r="K9646" s="16">
        <v>0</v>
      </c>
      <c r="L9646" s="16">
        <v>0</v>
      </c>
      <c r="M9646" s="16">
        <v>0</v>
      </c>
      <c r="N9646" s="16">
        <v>0</v>
      </c>
      <c r="O9646" s="2">
        <v>0.69204152249100004</v>
      </c>
      <c r="P9646" s="2">
        <v>1.0380622837369999</v>
      </c>
      <c r="Q9646" s="2">
        <v>6.2283737024220001</v>
      </c>
      <c r="R9646" s="15">
        <v>88.927335640137997</v>
      </c>
    </row>
    <row r="9647" spans="2:18" x14ac:dyDescent="0.2">
      <c r="D9647" s="200"/>
      <c r="E9647" s="4" t="s">
        <v>22</v>
      </c>
      <c r="F9647" s="5"/>
      <c r="G9647" s="6">
        <v>109</v>
      </c>
      <c r="H9647" s="8">
        <v>3</v>
      </c>
      <c r="I9647" s="1">
        <v>3</v>
      </c>
      <c r="J9647" s="1">
        <v>1</v>
      </c>
      <c r="K9647" s="1">
        <v>0</v>
      </c>
      <c r="L9647" s="1">
        <v>0</v>
      </c>
      <c r="M9647" s="1">
        <v>0</v>
      </c>
      <c r="N9647" s="1">
        <v>0</v>
      </c>
      <c r="O9647" s="1">
        <v>0</v>
      </c>
      <c r="P9647" s="1">
        <v>1</v>
      </c>
      <c r="Q9647" s="1">
        <v>12</v>
      </c>
      <c r="R9647" s="9">
        <v>92</v>
      </c>
    </row>
    <row r="9648" spans="2:18" x14ac:dyDescent="0.2">
      <c r="D9648" s="200"/>
      <c r="E9648" s="11"/>
      <c r="F9648" s="10"/>
      <c r="G9648" s="7">
        <v>100</v>
      </c>
      <c r="H9648" s="18">
        <v>2.7522935779819999</v>
      </c>
      <c r="I9648" s="2">
        <v>2.7522935779819999</v>
      </c>
      <c r="J9648" s="2">
        <v>0.91743119266100004</v>
      </c>
      <c r="K9648" s="16">
        <v>0</v>
      </c>
      <c r="L9648" s="16">
        <v>0</v>
      </c>
      <c r="M9648" s="16">
        <v>0</v>
      </c>
      <c r="N9648" s="16">
        <v>0</v>
      </c>
      <c r="O9648" s="16">
        <v>0</v>
      </c>
      <c r="P9648" s="2">
        <v>0.91743119266100004</v>
      </c>
      <c r="Q9648" s="2">
        <v>11.009174311927</v>
      </c>
      <c r="R9648" s="15">
        <v>84.403669724771007</v>
      </c>
    </row>
    <row r="9649" spans="4:18" x14ac:dyDescent="0.2">
      <c r="D9649" s="200"/>
      <c r="E9649" s="4" t="s">
        <v>23</v>
      </c>
      <c r="F9649" s="5"/>
      <c r="G9649" s="6">
        <v>120</v>
      </c>
      <c r="H9649" s="8">
        <v>4</v>
      </c>
      <c r="I9649" s="1">
        <v>1</v>
      </c>
      <c r="J9649" s="1">
        <v>1</v>
      </c>
      <c r="K9649" s="1">
        <v>0</v>
      </c>
      <c r="L9649" s="1">
        <v>0</v>
      </c>
      <c r="M9649" s="1">
        <v>0</v>
      </c>
      <c r="N9649" s="1">
        <v>0</v>
      </c>
      <c r="O9649" s="1">
        <v>1</v>
      </c>
      <c r="P9649" s="1">
        <v>0</v>
      </c>
      <c r="Q9649" s="1">
        <v>13</v>
      </c>
      <c r="R9649" s="9">
        <v>100</v>
      </c>
    </row>
    <row r="9650" spans="4:18" x14ac:dyDescent="0.2">
      <c r="D9650" s="200"/>
      <c r="E9650" s="11"/>
      <c r="F9650" s="10"/>
      <c r="G9650" s="7">
        <v>100</v>
      </c>
      <c r="H9650" s="18">
        <v>3.333333333333</v>
      </c>
      <c r="I9650" s="2">
        <v>0.83333333333299997</v>
      </c>
      <c r="J9650" s="2">
        <v>0.83333333333299997</v>
      </c>
      <c r="K9650" s="16">
        <v>0</v>
      </c>
      <c r="L9650" s="16">
        <v>0</v>
      </c>
      <c r="M9650" s="16">
        <v>0</v>
      </c>
      <c r="N9650" s="16">
        <v>0</v>
      </c>
      <c r="O9650" s="2">
        <v>0.83333333333299997</v>
      </c>
      <c r="P9650" s="16">
        <v>0</v>
      </c>
      <c r="Q9650" s="2">
        <v>10.833333333333</v>
      </c>
      <c r="R9650" s="15">
        <v>83.333333333333002</v>
      </c>
    </row>
    <row r="9651" spans="4:18" x14ac:dyDescent="0.2">
      <c r="D9651" s="200"/>
      <c r="E9651" s="4" t="s">
        <v>24</v>
      </c>
      <c r="F9651" s="5"/>
      <c r="G9651" s="6">
        <v>139</v>
      </c>
      <c r="H9651" s="8">
        <v>3</v>
      </c>
      <c r="I9651" s="1">
        <v>4</v>
      </c>
      <c r="J9651" s="1">
        <v>3</v>
      </c>
      <c r="K9651" s="1">
        <v>0</v>
      </c>
      <c r="L9651" s="1">
        <v>1</v>
      </c>
      <c r="M9651" s="1">
        <v>0</v>
      </c>
      <c r="N9651" s="1">
        <v>0</v>
      </c>
      <c r="O9651" s="1">
        <v>0</v>
      </c>
      <c r="P9651" s="1">
        <v>1</v>
      </c>
      <c r="Q9651" s="1">
        <v>12</v>
      </c>
      <c r="R9651" s="9">
        <v>117</v>
      </c>
    </row>
    <row r="9652" spans="4:18" x14ac:dyDescent="0.2">
      <c r="D9652" s="200"/>
      <c r="E9652" s="11"/>
      <c r="F9652" s="10"/>
      <c r="G9652" s="7">
        <v>100</v>
      </c>
      <c r="H9652" s="18">
        <v>2.1582733812949999</v>
      </c>
      <c r="I9652" s="2">
        <v>2.877697841727</v>
      </c>
      <c r="J9652" s="2">
        <v>2.1582733812949999</v>
      </c>
      <c r="K9652" s="16">
        <v>0</v>
      </c>
      <c r="L9652" s="2">
        <v>0.71942446043200003</v>
      </c>
      <c r="M9652" s="16">
        <v>0</v>
      </c>
      <c r="N9652" s="16">
        <v>0</v>
      </c>
      <c r="O9652" s="16">
        <v>0</v>
      </c>
      <c r="P9652" s="2">
        <v>0.71942446043200003</v>
      </c>
      <c r="Q9652" s="2">
        <v>8.6330935251799996</v>
      </c>
      <c r="R9652" s="15">
        <v>84.172661870504001</v>
      </c>
    </row>
    <row r="9653" spans="4:18" x14ac:dyDescent="0.2">
      <c r="D9653" s="199" t="s">
        <v>25</v>
      </c>
      <c r="E9653" s="22" t="s">
        <v>26</v>
      </c>
      <c r="F9653" s="21"/>
      <c r="G9653" s="19">
        <v>243</v>
      </c>
      <c r="H9653" s="27">
        <v>5</v>
      </c>
      <c r="I9653" s="3">
        <v>1</v>
      </c>
      <c r="J9653" s="3">
        <v>2</v>
      </c>
      <c r="K9653" s="3">
        <v>0</v>
      </c>
      <c r="L9653" s="3">
        <v>0</v>
      </c>
      <c r="M9653" s="3">
        <v>0</v>
      </c>
      <c r="N9653" s="3">
        <v>0</v>
      </c>
      <c r="O9653" s="3">
        <v>3</v>
      </c>
      <c r="P9653" s="3">
        <v>4</v>
      </c>
      <c r="Q9653" s="3">
        <v>19</v>
      </c>
      <c r="R9653" s="26">
        <v>212</v>
      </c>
    </row>
    <row r="9654" spans="4:18" x14ac:dyDescent="0.2">
      <c r="D9654" s="200"/>
      <c r="E9654" s="11"/>
      <c r="F9654" s="10"/>
      <c r="G9654" s="7">
        <v>100</v>
      </c>
      <c r="H9654" s="18">
        <v>2.057613168724</v>
      </c>
      <c r="I9654" s="2">
        <v>0.41152263374499998</v>
      </c>
      <c r="J9654" s="2">
        <v>0.82304526748999995</v>
      </c>
      <c r="K9654" s="16">
        <v>0</v>
      </c>
      <c r="L9654" s="16">
        <v>0</v>
      </c>
      <c r="M9654" s="16">
        <v>0</v>
      </c>
      <c r="N9654" s="16">
        <v>0</v>
      </c>
      <c r="O9654" s="2">
        <v>1.2345679012349999</v>
      </c>
      <c r="P9654" s="2">
        <v>1.646090534979</v>
      </c>
      <c r="Q9654" s="2">
        <v>7.818930041152</v>
      </c>
      <c r="R9654" s="15">
        <v>87.242798353908995</v>
      </c>
    </row>
    <row r="9655" spans="4:18" x14ac:dyDescent="0.2">
      <c r="D9655" s="200"/>
      <c r="E9655" s="4" t="s">
        <v>27</v>
      </c>
      <c r="F9655" s="5"/>
      <c r="G9655" s="6">
        <v>234</v>
      </c>
      <c r="H9655" s="8">
        <v>6</v>
      </c>
      <c r="I9655" s="1">
        <v>4</v>
      </c>
      <c r="J9655" s="1">
        <v>5</v>
      </c>
      <c r="K9655" s="1">
        <v>0</v>
      </c>
      <c r="L9655" s="1">
        <v>1</v>
      </c>
      <c r="M9655" s="1">
        <v>0</v>
      </c>
      <c r="N9655" s="1">
        <v>0</v>
      </c>
      <c r="O9655" s="1">
        <v>0</v>
      </c>
      <c r="P9655" s="1">
        <v>1</v>
      </c>
      <c r="Q9655" s="1">
        <v>21</v>
      </c>
      <c r="R9655" s="9">
        <v>198</v>
      </c>
    </row>
    <row r="9656" spans="4:18" x14ac:dyDescent="0.2">
      <c r="D9656" s="200"/>
      <c r="E9656" s="11"/>
      <c r="F9656" s="10"/>
      <c r="G9656" s="7">
        <v>100</v>
      </c>
      <c r="H9656" s="18">
        <v>2.564102564103</v>
      </c>
      <c r="I9656" s="2">
        <v>1.709401709402</v>
      </c>
      <c r="J9656" s="2">
        <v>2.1367521367519999</v>
      </c>
      <c r="K9656" s="16">
        <v>0</v>
      </c>
      <c r="L9656" s="2">
        <v>0.42735042735000001</v>
      </c>
      <c r="M9656" s="16">
        <v>0</v>
      </c>
      <c r="N9656" s="16">
        <v>0</v>
      </c>
      <c r="O9656" s="16">
        <v>0</v>
      </c>
      <c r="P9656" s="2">
        <v>0.42735042735000001</v>
      </c>
      <c r="Q9656" s="2">
        <v>8.9743589743589993</v>
      </c>
      <c r="R9656" s="15">
        <v>84.615384615384997</v>
      </c>
    </row>
    <row r="9657" spans="4:18" x14ac:dyDescent="0.2">
      <c r="D9657" s="200"/>
      <c r="E9657" s="4" t="s">
        <v>28</v>
      </c>
      <c r="F9657" s="5"/>
      <c r="G9657" s="6">
        <v>208</v>
      </c>
      <c r="H9657" s="8">
        <v>3</v>
      </c>
      <c r="I9657" s="1">
        <v>6</v>
      </c>
      <c r="J9657" s="1">
        <v>3</v>
      </c>
      <c r="K9657" s="1">
        <v>0</v>
      </c>
      <c r="L9657" s="1">
        <v>0</v>
      </c>
      <c r="M9657" s="1">
        <v>0</v>
      </c>
      <c r="N9657" s="1">
        <v>0</v>
      </c>
      <c r="O9657" s="1">
        <v>0</v>
      </c>
      <c r="P9657" s="1">
        <v>2</v>
      </c>
      <c r="Q9657" s="1">
        <v>16</v>
      </c>
      <c r="R9657" s="9">
        <v>181</v>
      </c>
    </row>
    <row r="9658" spans="4:18" x14ac:dyDescent="0.2">
      <c r="D9658" s="200"/>
      <c r="E9658" s="11"/>
      <c r="F9658" s="10"/>
      <c r="G9658" s="7">
        <v>100</v>
      </c>
      <c r="H9658" s="18">
        <v>1.442307692308</v>
      </c>
      <c r="I9658" s="2">
        <v>2.884615384615</v>
      </c>
      <c r="J9658" s="2">
        <v>1.442307692308</v>
      </c>
      <c r="K9658" s="16">
        <v>0</v>
      </c>
      <c r="L9658" s="16">
        <v>0</v>
      </c>
      <c r="M9658" s="16">
        <v>0</v>
      </c>
      <c r="N9658" s="16">
        <v>0</v>
      </c>
      <c r="O9658" s="16">
        <v>0</v>
      </c>
      <c r="P9658" s="2">
        <v>0.96153846153800004</v>
      </c>
      <c r="Q9658" s="2">
        <v>7.6923076923079998</v>
      </c>
      <c r="R9658" s="15">
        <v>87.019230769231001</v>
      </c>
    </row>
    <row r="9659" spans="4:18" x14ac:dyDescent="0.2">
      <c r="D9659" s="200"/>
      <c r="E9659" s="4" t="s">
        <v>29</v>
      </c>
      <c r="F9659" s="5"/>
      <c r="G9659" s="6">
        <v>49</v>
      </c>
      <c r="H9659" s="8">
        <v>1</v>
      </c>
      <c r="I9659" s="1">
        <v>1</v>
      </c>
      <c r="J9659" s="1">
        <v>0</v>
      </c>
      <c r="K9659" s="1">
        <v>0</v>
      </c>
      <c r="L9659" s="1">
        <v>0</v>
      </c>
      <c r="M9659" s="1">
        <v>0</v>
      </c>
      <c r="N9659" s="1">
        <v>0</v>
      </c>
      <c r="O9659" s="1">
        <v>0</v>
      </c>
      <c r="P9659" s="1">
        <v>0</v>
      </c>
      <c r="Q9659" s="1">
        <v>4</v>
      </c>
      <c r="R9659" s="9">
        <v>43</v>
      </c>
    </row>
    <row r="9660" spans="4:18" x14ac:dyDescent="0.2">
      <c r="D9660" s="200"/>
      <c r="E9660" s="11"/>
      <c r="F9660" s="10"/>
      <c r="G9660" s="7">
        <v>100</v>
      </c>
      <c r="H9660" s="18">
        <v>2.040816326531</v>
      </c>
      <c r="I9660" s="2">
        <v>2.040816326531</v>
      </c>
      <c r="J9660" s="16">
        <v>0</v>
      </c>
      <c r="K9660" s="16">
        <v>0</v>
      </c>
      <c r="L9660" s="16">
        <v>0</v>
      </c>
      <c r="M9660" s="16">
        <v>0</v>
      </c>
      <c r="N9660" s="16">
        <v>0</v>
      </c>
      <c r="O9660" s="16">
        <v>0</v>
      </c>
      <c r="P9660" s="16">
        <v>0</v>
      </c>
      <c r="Q9660" s="2">
        <v>8.1632653061219997</v>
      </c>
      <c r="R9660" s="15">
        <v>87.755102040815999</v>
      </c>
    </row>
    <row r="9661" spans="4:18" x14ac:dyDescent="0.2">
      <c r="D9661" s="199" t="s">
        <v>30</v>
      </c>
      <c r="E9661" s="22" t="s">
        <v>31</v>
      </c>
      <c r="F9661" s="21"/>
      <c r="G9661" s="19">
        <v>348</v>
      </c>
      <c r="H9661" s="27">
        <v>8</v>
      </c>
      <c r="I9661" s="3">
        <v>3</v>
      </c>
      <c r="J9661" s="3">
        <v>7</v>
      </c>
      <c r="K9661" s="3">
        <v>0</v>
      </c>
      <c r="L9661" s="3">
        <v>1</v>
      </c>
      <c r="M9661" s="3">
        <v>0</v>
      </c>
      <c r="N9661" s="3">
        <v>0</v>
      </c>
      <c r="O9661" s="3">
        <v>1</v>
      </c>
      <c r="P9661" s="3">
        <v>3</v>
      </c>
      <c r="Q9661" s="3">
        <v>24</v>
      </c>
      <c r="R9661" s="26">
        <v>303</v>
      </c>
    </row>
    <row r="9662" spans="4:18" x14ac:dyDescent="0.2">
      <c r="D9662" s="200"/>
      <c r="E9662" s="11"/>
      <c r="F9662" s="10"/>
      <c r="G9662" s="7">
        <v>100</v>
      </c>
      <c r="H9662" s="18">
        <v>2.2988505747130001</v>
      </c>
      <c r="I9662" s="2">
        <v>0.86206896551699996</v>
      </c>
      <c r="J9662" s="2">
        <v>2.0114942528739999</v>
      </c>
      <c r="K9662" s="16">
        <v>0</v>
      </c>
      <c r="L9662" s="2">
        <v>0.28735632183900001</v>
      </c>
      <c r="M9662" s="16">
        <v>0</v>
      </c>
      <c r="N9662" s="16">
        <v>0</v>
      </c>
      <c r="O9662" s="2">
        <v>0.28735632183900001</v>
      </c>
      <c r="P9662" s="2">
        <v>0.86206896551699996</v>
      </c>
      <c r="Q9662" s="2">
        <v>6.8965517241379999</v>
      </c>
      <c r="R9662" s="15">
        <v>87.068965517240997</v>
      </c>
    </row>
    <row r="9663" spans="4:18" x14ac:dyDescent="0.2">
      <c r="D9663" s="200"/>
      <c r="E9663" s="4" t="s">
        <v>32</v>
      </c>
      <c r="F9663" s="5"/>
      <c r="G9663" s="6">
        <v>386</v>
      </c>
      <c r="H9663" s="8">
        <v>7</v>
      </c>
      <c r="I9663" s="1">
        <v>9</v>
      </c>
      <c r="J9663" s="1">
        <v>3</v>
      </c>
      <c r="K9663" s="1">
        <v>0</v>
      </c>
      <c r="L9663" s="1">
        <v>0</v>
      </c>
      <c r="M9663" s="1">
        <v>0</v>
      </c>
      <c r="N9663" s="1">
        <v>0</v>
      </c>
      <c r="O9663" s="1">
        <v>2</v>
      </c>
      <c r="P9663" s="1">
        <v>4</v>
      </c>
      <c r="Q9663" s="1">
        <v>36</v>
      </c>
      <c r="R9663" s="9">
        <v>331</v>
      </c>
    </row>
    <row r="9664" spans="4:18" x14ac:dyDescent="0.2">
      <c r="D9664" s="200"/>
      <c r="E9664" s="11"/>
      <c r="F9664" s="10"/>
      <c r="G9664" s="7">
        <v>100</v>
      </c>
      <c r="H9664" s="18">
        <v>1.813471502591</v>
      </c>
      <c r="I9664" s="2">
        <v>2.3316062176169998</v>
      </c>
      <c r="J9664" s="2">
        <v>0.77720207253899998</v>
      </c>
      <c r="K9664" s="16">
        <v>0</v>
      </c>
      <c r="L9664" s="16">
        <v>0</v>
      </c>
      <c r="M9664" s="16">
        <v>0</v>
      </c>
      <c r="N9664" s="16">
        <v>0</v>
      </c>
      <c r="O9664" s="2">
        <v>0.51813471502599995</v>
      </c>
      <c r="P9664" s="2">
        <v>1.0362694300519999</v>
      </c>
      <c r="Q9664" s="2">
        <v>9.3264248704660009</v>
      </c>
      <c r="R9664" s="15">
        <v>85.751295336788004</v>
      </c>
    </row>
    <row r="9665" spans="2:18" x14ac:dyDescent="0.2">
      <c r="D9665" s="199" t="s">
        <v>33</v>
      </c>
      <c r="E9665" s="22" t="s">
        <v>34</v>
      </c>
      <c r="F9665" s="21"/>
      <c r="G9665" s="19">
        <v>19</v>
      </c>
      <c r="H9665" s="27">
        <v>0</v>
      </c>
      <c r="I9665" s="3">
        <v>0</v>
      </c>
      <c r="J9665" s="3">
        <v>0</v>
      </c>
      <c r="K9665" s="3">
        <v>0</v>
      </c>
      <c r="L9665" s="3">
        <v>0</v>
      </c>
      <c r="M9665" s="3">
        <v>0</v>
      </c>
      <c r="N9665" s="3">
        <v>0</v>
      </c>
      <c r="O9665" s="3">
        <v>0</v>
      </c>
      <c r="P9665" s="3">
        <v>1</v>
      </c>
      <c r="Q9665" s="3">
        <v>0</v>
      </c>
      <c r="R9665" s="26">
        <v>18</v>
      </c>
    </row>
    <row r="9666" spans="2:18" x14ac:dyDescent="0.2">
      <c r="D9666" s="200"/>
      <c r="E9666" s="11"/>
      <c r="F9666" s="10"/>
      <c r="G9666" s="7">
        <v>100</v>
      </c>
      <c r="H9666" s="53">
        <v>0</v>
      </c>
      <c r="I9666" s="16">
        <v>0</v>
      </c>
      <c r="J9666" s="16">
        <v>0</v>
      </c>
      <c r="K9666" s="16">
        <v>0</v>
      </c>
      <c r="L9666" s="16">
        <v>0</v>
      </c>
      <c r="M9666" s="16">
        <v>0</v>
      </c>
      <c r="N9666" s="16">
        <v>0</v>
      </c>
      <c r="O9666" s="16">
        <v>0</v>
      </c>
      <c r="P9666" s="2">
        <v>5.2631578947369997</v>
      </c>
      <c r="Q9666" s="49">
        <v>0</v>
      </c>
      <c r="R9666" s="85">
        <v>94.736842105262994</v>
      </c>
    </row>
    <row r="9667" spans="2:18" x14ac:dyDescent="0.2">
      <c r="D9667" s="200"/>
      <c r="E9667" s="4" t="s">
        <v>35</v>
      </c>
      <c r="F9667" s="5"/>
      <c r="G9667" s="6">
        <v>97</v>
      </c>
      <c r="H9667" s="8">
        <v>6</v>
      </c>
      <c r="I9667" s="1">
        <v>1</v>
      </c>
      <c r="J9667" s="1">
        <v>1</v>
      </c>
      <c r="K9667" s="1">
        <v>0</v>
      </c>
      <c r="L9667" s="1">
        <v>1</v>
      </c>
      <c r="M9667" s="1">
        <v>0</v>
      </c>
      <c r="N9667" s="1">
        <v>0</v>
      </c>
      <c r="O9667" s="1">
        <v>0</v>
      </c>
      <c r="P9667" s="1">
        <v>2</v>
      </c>
      <c r="Q9667" s="1">
        <v>10</v>
      </c>
      <c r="R9667" s="9">
        <v>78</v>
      </c>
    </row>
    <row r="9668" spans="2:18" x14ac:dyDescent="0.2">
      <c r="D9668" s="200"/>
      <c r="E9668" s="11"/>
      <c r="F9668" s="10"/>
      <c r="G9668" s="7">
        <v>100</v>
      </c>
      <c r="H9668" s="18">
        <v>6.1855670103089997</v>
      </c>
      <c r="I9668" s="2">
        <v>1.0309278350519999</v>
      </c>
      <c r="J9668" s="2">
        <v>1.0309278350519999</v>
      </c>
      <c r="K9668" s="16">
        <v>0</v>
      </c>
      <c r="L9668" s="2">
        <v>1.0309278350519999</v>
      </c>
      <c r="M9668" s="16">
        <v>0</v>
      </c>
      <c r="N9668" s="16">
        <v>0</v>
      </c>
      <c r="O9668" s="16">
        <v>0</v>
      </c>
      <c r="P9668" s="2">
        <v>2.0618556701030002</v>
      </c>
      <c r="Q9668" s="2">
        <v>10.309278350514999</v>
      </c>
      <c r="R9668" s="95">
        <v>80.412371134021001</v>
      </c>
    </row>
    <row r="9669" spans="2:18" x14ac:dyDescent="0.2">
      <c r="D9669" s="200"/>
      <c r="E9669" s="4" t="s">
        <v>36</v>
      </c>
      <c r="F9669" s="5"/>
      <c r="G9669" s="6">
        <v>142</v>
      </c>
      <c r="H9669" s="8">
        <v>6</v>
      </c>
      <c r="I9669" s="1">
        <v>1</v>
      </c>
      <c r="J9669" s="1">
        <v>0</v>
      </c>
      <c r="K9669" s="1">
        <v>0</v>
      </c>
      <c r="L9669" s="1">
        <v>0</v>
      </c>
      <c r="M9669" s="1">
        <v>0</v>
      </c>
      <c r="N9669" s="1">
        <v>0</v>
      </c>
      <c r="O9669" s="1">
        <v>1</v>
      </c>
      <c r="P9669" s="1">
        <v>0</v>
      </c>
      <c r="Q9669" s="1">
        <v>13</v>
      </c>
      <c r="R9669" s="9">
        <v>122</v>
      </c>
    </row>
    <row r="9670" spans="2:18" x14ac:dyDescent="0.2">
      <c r="D9670" s="200"/>
      <c r="E9670" s="11"/>
      <c r="F9670" s="10"/>
      <c r="G9670" s="7">
        <v>100</v>
      </c>
      <c r="H9670" s="18">
        <v>4.2253521126760001</v>
      </c>
      <c r="I9670" s="2">
        <v>0.70422535211299997</v>
      </c>
      <c r="J9670" s="16">
        <v>0</v>
      </c>
      <c r="K9670" s="16">
        <v>0</v>
      </c>
      <c r="L9670" s="16">
        <v>0</v>
      </c>
      <c r="M9670" s="16">
        <v>0</v>
      </c>
      <c r="N9670" s="16">
        <v>0</v>
      </c>
      <c r="O9670" s="2">
        <v>0.70422535211299997</v>
      </c>
      <c r="P9670" s="16">
        <v>0</v>
      </c>
      <c r="Q9670" s="2">
        <v>9.1549295774649995</v>
      </c>
      <c r="R9670" s="15">
        <v>85.915492957745997</v>
      </c>
    </row>
    <row r="9671" spans="2:18" x14ac:dyDescent="0.2">
      <c r="D9671" s="200"/>
      <c r="E9671" s="4" t="s">
        <v>37</v>
      </c>
      <c r="F9671" s="5"/>
      <c r="G9671" s="6">
        <v>164</v>
      </c>
      <c r="H9671" s="8">
        <v>0</v>
      </c>
      <c r="I9671" s="1">
        <v>7</v>
      </c>
      <c r="J9671" s="1">
        <v>7</v>
      </c>
      <c r="K9671" s="1">
        <v>0</v>
      </c>
      <c r="L9671" s="1">
        <v>0</v>
      </c>
      <c r="M9671" s="1">
        <v>0</v>
      </c>
      <c r="N9671" s="1">
        <v>0</v>
      </c>
      <c r="O9671" s="1">
        <v>0</v>
      </c>
      <c r="P9671" s="1">
        <v>1</v>
      </c>
      <c r="Q9671" s="1">
        <v>16</v>
      </c>
      <c r="R9671" s="9">
        <v>134</v>
      </c>
    </row>
    <row r="9672" spans="2:18" x14ac:dyDescent="0.2">
      <c r="D9672" s="200"/>
      <c r="E9672" s="11"/>
      <c r="F9672" s="10"/>
      <c r="G9672" s="7">
        <v>100</v>
      </c>
      <c r="H9672" s="53">
        <v>0</v>
      </c>
      <c r="I9672" s="2">
        <v>4.268292682927</v>
      </c>
      <c r="J9672" s="2">
        <v>4.268292682927</v>
      </c>
      <c r="K9672" s="16">
        <v>0</v>
      </c>
      <c r="L9672" s="16">
        <v>0</v>
      </c>
      <c r="M9672" s="16">
        <v>0</v>
      </c>
      <c r="N9672" s="16">
        <v>0</v>
      </c>
      <c r="O9672" s="16">
        <v>0</v>
      </c>
      <c r="P9672" s="2">
        <v>0.60975609756100002</v>
      </c>
      <c r="Q9672" s="2">
        <v>9.7560975609760003</v>
      </c>
      <c r="R9672" s="15">
        <v>81.707317073170998</v>
      </c>
    </row>
    <row r="9673" spans="2:18" x14ac:dyDescent="0.2">
      <c r="D9673" s="200"/>
      <c r="E9673" s="4" t="s">
        <v>38</v>
      </c>
      <c r="F9673" s="5"/>
      <c r="G9673" s="6">
        <v>129</v>
      </c>
      <c r="H9673" s="8">
        <v>2</v>
      </c>
      <c r="I9673" s="1">
        <v>3</v>
      </c>
      <c r="J9673" s="1">
        <v>2</v>
      </c>
      <c r="K9673" s="1">
        <v>0</v>
      </c>
      <c r="L9673" s="1">
        <v>0</v>
      </c>
      <c r="M9673" s="1">
        <v>0</v>
      </c>
      <c r="N9673" s="1">
        <v>0</v>
      </c>
      <c r="O9673" s="1">
        <v>0</v>
      </c>
      <c r="P9673" s="1">
        <v>1</v>
      </c>
      <c r="Q9673" s="1">
        <v>6</v>
      </c>
      <c r="R9673" s="9">
        <v>118</v>
      </c>
    </row>
    <row r="9674" spans="2:18" x14ac:dyDescent="0.2">
      <c r="D9674" s="200"/>
      <c r="E9674" s="11"/>
      <c r="F9674" s="10"/>
      <c r="G9674" s="7">
        <v>100</v>
      </c>
      <c r="H9674" s="18">
        <v>1.550387596899</v>
      </c>
      <c r="I9674" s="2">
        <v>2.3255813953489999</v>
      </c>
      <c r="J9674" s="2">
        <v>1.550387596899</v>
      </c>
      <c r="K9674" s="16">
        <v>0</v>
      </c>
      <c r="L9674" s="16">
        <v>0</v>
      </c>
      <c r="M9674" s="16">
        <v>0</v>
      </c>
      <c r="N9674" s="16">
        <v>0</v>
      </c>
      <c r="O9674" s="16">
        <v>0</v>
      </c>
      <c r="P9674" s="2">
        <v>0.77519379845000003</v>
      </c>
      <c r="Q9674" s="2">
        <v>4.6511627906979998</v>
      </c>
      <c r="R9674" s="85">
        <v>91.472868217054</v>
      </c>
    </row>
    <row r="9675" spans="2:18" x14ac:dyDescent="0.2">
      <c r="D9675" s="200"/>
      <c r="E9675" s="4" t="s">
        <v>39</v>
      </c>
      <c r="F9675" s="5"/>
      <c r="G9675" s="6">
        <v>127</v>
      </c>
      <c r="H9675" s="8">
        <v>0</v>
      </c>
      <c r="I9675" s="1">
        <v>0</v>
      </c>
      <c r="J9675" s="1">
        <v>0</v>
      </c>
      <c r="K9675" s="1">
        <v>0</v>
      </c>
      <c r="L9675" s="1">
        <v>0</v>
      </c>
      <c r="M9675" s="1">
        <v>0</v>
      </c>
      <c r="N9675" s="1">
        <v>0</v>
      </c>
      <c r="O9675" s="1">
        <v>1</v>
      </c>
      <c r="P9675" s="1">
        <v>1</v>
      </c>
      <c r="Q9675" s="1">
        <v>9</v>
      </c>
      <c r="R9675" s="9">
        <v>116</v>
      </c>
    </row>
    <row r="9676" spans="2:18" x14ac:dyDescent="0.2">
      <c r="D9676" s="200"/>
      <c r="E9676" s="11"/>
      <c r="F9676" s="10"/>
      <c r="G9676" s="7">
        <v>100</v>
      </c>
      <c r="H9676" s="53">
        <v>0</v>
      </c>
      <c r="I9676" s="16">
        <v>0</v>
      </c>
      <c r="J9676" s="16">
        <v>0</v>
      </c>
      <c r="K9676" s="16">
        <v>0</v>
      </c>
      <c r="L9676" s="16">
        <v>0</v>
      </c>
      <c r="M9676" s="16">
        <v>0</v>
      </c>
      <c r="N9676" s="16">
        <v>0</v>
      </c>
      <c r="O9676" s="2">
        <v>0.78740157480299999</v>
      </c>
      <c r="P9676" s="2">
        <v>0.78740157480299999</v>
      </c>
      <c r="Q9676" s="2">
        <v>7.0866141732279999</v>
      </c>
      <c r="R9676" s="15">
        <v>91.338582677164993</v>
      </c>
    </row>
    <row r="9677" spans="2:18" x14ac:dyDescent="0.2">
      <c r="D9677" s="200"/>
      <c r="E9677" s="4" t="s">
        <v>40</v>
      </c>
      <c r="F9677" s="5"/>
      <c r="G9677" s="6">
        <v>56</v>
      </c>
      <c r="H9677" s="8">
        <v>1</v>
      </c>
      <c r="I9677" s="1">
        <v>0</v>
      </c>
      <c r="J9677" s="1">
        <v>0</v>
      </c>
      <c r="K9677" s="1">
        <v>0</v>
      </c>
      <c r="L9677" s="1">
        <v>0</v>
      </c>
      <c r="M9677" s="1">
        <v>0</v>
      </c>
      <c r="N9677" s="1">
        <v>0</v>
      </c>
      <c r="O9677" s="1">
        <v>1</v>
      </c>
      <c r="P9677" s="1">
        <v>1</v>
      </c>
      <c r="Q9677" s="1">
        <v>6</v>
      </c>
      <c r="R9677" s="9">
        <v>48</v>
      </c>
    </row>
    <row r="9678" spans="2:18" x14ac:dyDescent="0.2">
      <c r="D9678" s="201"/>
      <c r="E9678" s="45"/>
      <c r="F9678" s="51"/>
      <c r="G9678" s="81">
        <v>100</v>
      </c>
      <c r="H9678" s="115">
        <v>1.785714285714</v>
      </c>
      <c r="I9678" s="62">
        <v>0</v>
      </c>
      <c r="J9678" s="62">
        <v>0</v>
      </c>
      <c r="K9678" s="62">
        <v>0</v>
      </c>
      <c r="L9678" s="62">
        <v>0</v>
      </c>
      <c r="M9678" s="62">
        <v>0</v>
      </c>
      <c r="N9678" s="62">
        <v>0</v>
      </c>
      <c r="O9678" s="64">
        <v>1.785714285714</v>
      </c>
      <c r="P9678" s="64">
        <v>1.785714285714</v>
      </c>
      <c r="Q9678" s="64">
        <v>10.714285714286</v>
      </c>
      <c r="R9678" s="106">
        <v>85.714285714286007</v>
      </c>
    </row>
    <row r="9680" spans="2:18" x14ac:dyDescent="0.2">
      <c r="B9680" s="40" t="str">
        <f xml:space="preserve"> HYPERLINK("#'目次'!B240", "[234]")</f>
        <v>[234]</v>
      </c>
      <c r="C9680" s="23" t="s">
        <v>367</v>
      </c>
    </row>
    <row r="9681" spans="3:18" x14ac:dyDescent="0.2">
      <c r="C9681" s="186" t="s">
        <v>326</v>
      </c>
    </row>
    <row r="9683" spans="3:18" x14ac:dyDescent="0.2">
      <c r="C9683" s="23" t="s">
        <v>48</v>
      </c>
    </row>
    <row r="9684" spans="3:18" ht="48" x14ac:dyDescent="0.2">
      <c r="D9684" s="195"/>
      <c r="E9684" s="196"/>
      <c r="F9684" s="196"/>
      <c r="G9684" s="37" t="s">
        <v>15</v>
      </c>
      <c r="H9684" s="33" t="s">
        <v>347</v>
      </c>
      <c r="I9684" s="13" t="s">
        <v>348</v>
      </c>
      <c r="J9684" s="13" t="s">
        <v>349</v>
      </c>
      <c r="K9684" s="13" t="s">
        <v>350</v>
      </c>
      <c r="L9684" s="13" t="s">
        <v>351</v>
      </c>
      <c r="M9684" s="13" t="s">
        <v>352</v>
      </c>
      <c r="N9684" s="13" t="s">
        <v>353</v>
      </c>
      <c r="O9684" s="13" t="s">
        <v>354</v>
      </c>
      <c r="P9684" s="13" t="s">
        <v>355</v>
      </c>
      <c r="Q9684" s="13" t="s">
        <v>99</v>
      </c>
      <c r="R9684" s="38" t="s">
        <v>18</v>
      </c>
    </row>
    <row r="9685" spans="3:18" x14ac:dyDescent="0.2">
      <c r="D9685" s="197"/>
      <c r="E9685" s="198"/>
      <c r="F9685" s="198"/>
      <c r="G9685" s="35"/>
      <c r="H9685" s="39"/>
      <c r="I9685" s="14"/>
      <c r="J9685" s="14"/>
      <c r="K9685" s="14"/>
      <c r="L9685" s="14"/>
      <c r="M9685" s="14"/>
      <c r="N9685" s="14"/>
      <c r="O9685" s="14"/>
      <c r="P9685" s="14"/>
      <c r="Q9685" s="14"/>
      <c r="R9685" s="34"/>
    </row>
    <row r="9686" spans="3:18" x14ac:dyDescent="0.2">
      <c r="D9686" s="78"/>
      <c r="E9686" s="79" t="s">
        <v>15</v>
      </c>
      <c r="F9686" s="66"/>
      <c r="G9686" s="36">
        <v>734</v>
      </c>
      <c r="H9686" s="17">
        <v>15</v>
      </c>
      <c r="I9686" s="17">
        <v>12</v>
      </c>
      <c r="J9686" s="17">
        <v>10</v>
      </c>
      <c r="K9686" s="17">
        <v>0</v>
      </c>
      <c r="L9686" s="17">
        <v>1</v>
      </c>
      <c r="M9686" s="17">
        <v>0</v>
      </c>
      <c r="N9686" s="17">
        <v>0</v>
      </c>
      <c r="O9686" s="17">
        <v>3</v>
      </c>
      <c r="P9686" s="17">
        <v>7</v>
      </c>
      <c r="Q9686" s="17">
        <v>60</v>
      </c>
      <c r="R9686" s="47">
        <v>634</v>
      </c>
    </row>
    <row r="9687" spans="3:18" x14ac:dyDescent="0.2">
      <c r="D9687" s="45"/>
      <c r="E9687" s="51"/>
      <c r="F9687" s="67"/>
      <c r="G9687" s="7">
        <v>100</v>
      </c>
      <c r="H9687" s="2">
        <v>2.043596730245</v>
      </c>
      <c r="I9687" s="2">
        <v>1.634877384196</v>
      </c>
      <c r="J9687" s="2">
        <v>1.362397820163</v>
      </c>
      <c r="K9687" s="16">
        <v>0</v>
      </c>
      <c r="L9687" s="2">
        <v>0.13623978201600001</v>
      </c>
      <c r="M9687" s="16">
        <v>0</v>
      </c>
      <c r="N9687" s="16">
        <v>0</v>
      </c>
      <c r="O9687" s="2">
        <v>0.40871934604900001</v>
      </c>
      <c r="P9687" s="2">
        <v>0.95367847411399997</v>
      </c>
      <c r="Q9687" s="2">
        <v>8.1743869209810001</v>
      </c>
      <c r="R9687" s="15">
        <v>86.376021798365002</v>
      </c>
    </row>
    <row r="9688" spans="3:18" x14ac:dyDescent="0.2">
      <c r="D9688" s="199" t="s">
        <v>49</v>
      </c>
      <c r="E9688" s="22" t="s">
        <v>50</v>
      </c>
      <c r="F9688" s="21"/>
      <c r="G9688" s="19">
        <v>5</v>
      </c>
      <c r="H9688" s="27">
        <v>0</v>
      </c>
      <c r="I9688" s="3">
        <v>0</v>
      </c>
      <c r="J9688" s="3">
        <v>0</v>
      </c>
      <c r="K9688" s="3">
        <v>0</v>
      </c>
      <c r="L9688" s="3">
        <v>0</v>
      </c>
      <c r="M9688" s="3">
        <v>0</v>
      </c>
      <c r="N9688" s="3">
        <v>0</v>
      </c>
      <c r="O9688" s="3">
        <v>0</v>
      </c>
      <c r="P9688" s="3">
        <v>1</v>
      </c>
      <c r="Q9688" s="3">
        <v>0</v>
      </c>
      <c r="R9688" s="26">
        <v>4</v>
      </c>
    </row>
    <row r="9689" spans="3:18" x14ac:dyDescent="0.2">
      <c r="D9689" s="200"/>
      <c r="E9689" s="11"/>
      <c r="F9689" s="10"/>
      <c r="G9689" s="7">
        <v>100</v>
      </c>
      <c r="H9689" s="53">
        <v>0</v>
      </c>
      <c r="I9689" s="16">
        <v>0</v>
      </c>
      <c r="J9689" s="16">
        <v>0</v>
      </c>
      <c r="K9689" s="16">
        <v>0</v>
      </c>
      <c r="L9689" s="16">
        <v>0</v>
      </c>
      <c r="M9689" s="16">
        <v>0</v>
      </c>
      <c r="N9689" s="16">
        <v>0</v>
      </c>
      <c r="O9689" s="16">
        <v>0</v>
      </c>
      <c r="P9689" s="41">
        <v>20</v>
      </c>
      <c r="Q9689" s="49">
        <v>0</v>
      </c>
      <c r="R9689" s="95">
        <v>80</v>
      </c>
    </row>
    <row r="9690" spans="3:18" x14ac:dyDescent="0.2">
      <c r="D9690" s="200"/>
      <c r="E9690" s="4" t="s">
        <v>51</v>
      </c>
      <c r="F9690" s="5"/>
      <c r="G9690" s="6">
        <v>76</v>
      </c>
      <c r="H9690" s="8">
        <v>2</v>
      </c>
      <c r="I9690" s="1">
        <v>2</v>
      </c>
      <c r="J9690" s="1">
        <v>6</v>
      </c>
      <c r="K9690" s="1">
        <v>0</v>
      </c>
      <c r="L9690" s="1">
        <v>0</v>
      </c>
      <c r="M9690" s="1">
        <v>0</v>
      </c>
      <c r="N9690" s="1">
        <v>0</v>
      </c>
      <c r="O9690" s="1">
        <v>0</v>
      </c>
      <c r="P9690" s="1">
        <v>1</v>
      </c>
      <c r="Q9690" s="1">
        <v>6</v>
      </c>
      <c r="R9690" s="9">
        <v>61</v>
      </c>
    </row>
    <row r="9691" spans="3:18" x14ac:dyDescent="0.2">
      <c r="D9691" s="200"/>
      <c r="E9691" s="11"/>
      <c r="F9691" s="10"/>
      <c r="G9691" s="7">
        <v>100</v>
      </c>
      <c r="H9691" s="18">
        <v>2.6315789473679998</v>
      </c>
      <c r="I9691" s="2">
        <v>2.6315789473679998</v>
      </c>
      <c r="J9691" s="25">
        <v>7.8947368421049999</v>
      </c>
      <c r="K9691" s="16">
        <v>0</v>
      </c>
      <c r="L9691" s="16">
        <v>0</v>
      </c>
      <c r="M9691" s="16">
        <v>0</v>
      </c>
      <c r="N9691" s="16">
        <v>0</v>
      </c>
      <c r="O9691" s="16">
        <v>0</v>
      </c>
      <c r="P9691" s="2">
        <v>1.3157894736839999</v>
      </c>
      <c r="Q9691" s="2">
        <v>7.8947368421049999</v>
      </c>
      <c r="R9691" s="95">
        <v>80.263157894737006</v>
      </c>
    </row>
    <row r="9692" spans="3:18" x14ac:dyDescent="0.2">
      <c r="D9692" s="200"/>
      <c r="E9692" s="4" t="s">
        <v>52</v>
      </c>
      <c r="F9692" s="5"/>
      <c r="G9692" s="6">
        <v>21</v>
      </c>
      <c r="H9692" s="8">
        <v>0</v>
      </c>
      <c r="I9692" s="1">
        <v>0</v>
      </c>
      <c r="J9692" s="1">
        <v>0</v>
      </c>
      <c r="K9692" s="1">
        <v>0</v>
      </c>
      <c r="L9692" s="1">
        <v>0</v>
      </c>
      <c r="M9692" s="1">
        <v>0</v>
      </c>
      <c r="N9692" s="1">
        <v>0</v>
      </c>
      <c r="O9692" s="1">
        <v>1</v>
      </c>
      <c r="P9692" s="1">
        <v>0</v>
      </c>
      <c r="Q9692" s="1">
        <v>3</v>
      </c>
      <c r="R9692" s="9">
        <v>17</v>
      </c>
    </row>
    <row r="9693" spans="3:18" x14ac:dyDescent="0.2">
      <c r="D9693" s="200"/>
      <c r="E9693" s="11"/>
      <c r="F9693" s="10"/>
      <c r="G9693" s="7">
        <v>100</v>
      </c>
      <c r="H9693" s="53">
        <v>0</v>
      </c>
      <c r="I9693" s="16">
        <v>0</v>
      </c>
      <c r="J9693" s="16">
        <v>0</v>
      </c>
      <c r="K9693" s="16">
        <v>0</v>
      </c>
      <c r="L9693" s="16">
        <v>0</v>
      </c>
      <c r="M9693" s="16">
        <v>0</v>
      </c>
      <c r="N9693" s="16">
        <v>0</v>
      </c>
      <c r="O9693" s="2">
        <v>4.7619047619049999</v>
      </c>
      <c r="P9693" s="16">
        <v>0</v>
      </c>
      <c r="Q9693" s="25">
        <v>14.285714285714</v>
      </c>
      <c r="R9693" s="95">
        <v>80.952380952381006</v>
      </c>
    </row>
    <row r="9694" spans="3:18" x14ac:dyDescent="0.2">
      <c r="D9694" s="200"/>
      <c r="E9694" s="4" t="s">
        <v>53</v>
      </c>
      <c r="F9694" s="5"/>
      <c r="G9694" s="6">
        <v>32</v>
      </c>
      <c r="H9694" s="8">
        <v>0</v>
      </c>
      <c r="I9694" s="1">
        <v>0</v>
      </c>
      <c r="J9694" s="1">
        <v>0</v>
      </c>
      <c r="K9694" s="1">
        <v>0</v>
      </c>
      <c r="L9694" s="1">
        <v>0</v>
      </c>
      <c r="M9694" s="1">
        <v>0</v>
      </c>
      <c r="N9694" s="1">
        <v>0</v>
      </c>
      <c r="O9694" s="1">
        <v>0</v>
      </c>
      <c r="P9694" s="1">
        <v>0</v>
      </c>
      <c r="Q9694" s="1">
        <v>3</v>
      </c>
      <c r="R9694" s="9">
        <v>29</v>
      </c>
    </row>
    <row r="9695" spans="3:18" x14ac:dyDescent="0.2">
      <c r="D9695" s="200"/>
      <c r="E9695" s="11"/>
      <c r="F9695" s="10"/>
      <c r="G9695" s="7">
        <v>100</v>
      </c>
      <c r="H9695" s="53">
        <v>0</v>
      </c>
      <c r="I9695" s="16">
        <v>0</v>
      </c>
      <c r="J9695" s="16">
        <v>0</v>
      </c>
      <c r="K9695" s="16">
        <v>0</v>
      </c>
      <c r="L9695" s="16">
        <v>0</v>
      </c>
      <c r="M9695" s="16">
        <v>0</v>
      </c>
      <c r="N9695" s="16">
        <v>0</v>
      </c>
      <c r="O9695" s="16">
        <v>0</v>
      </c>
      <c r="P9695" s="16">
        <v>0</v>
      </c>
      <c r="Q9695" s="2">
        <v>9.375</v>
      </c>
      <c r="R9695" s="15">
        <v>90.625</v>
      </c>
    </row>
    <row r="9696" spans="3:18" x14ac:dyDescent="0.2">
      <c r="D9696" s="200"/>
      <c r="E9696" s="4" t="s">
        <v>54</v>
      </c>
      <c r="F9696" s="5"/>
      <c r="G9696" s="6">
        <v>170</v>
      </c>
      <c r="H9696" s="8">
        <v>4</v>
      </c>
      <c r="I9696" s="1">
        <v>1</v>
      </c>
      <c r="J9696" s="1">
        <v>2</v>
      </c>
      <c r="K9696" s="1">
        <v>0</v>
      </c>
      <c r="L9696" s="1">
        <v>0</v>
      </c>
      <c r="M9696" s="1">
        <v>0</v>
      </c>
      <c r="N9696" s="1">
        <v>0</v>
      </c>
      <c r="O9696" s="1">
        <v>0</v>
      </c>
      <c r="P9696" s="1">
        <v>2</v>
      </c>
      <c r="Q9696" s="1">
        <v>7</v>
      </c>
      <c r="R9696" s="9">
        <v>154</v>
      </c>
    </row>
    <row r="9697" spans="4:18" x14ac:dyDescent="0.2">
      <c r="D9697" s="200"/>
      <c r="E9697" s="11"/>
      <c r="F9697" s="10"/>
      <c r="G9697" s="7">
        <v>100</v>
      </c>
      <c r="H9697" s="18">
        <v>2.352941176471</v>
      </c>
      <c r="I9697" s="2">
        <v>0.58823529411800002</v>
      </c>
      <c r="J9697" s="2">
        <v>1.1764705882349999</v>
      </c>
      <c r="K9697" s="16">
        <v>0</v>
      </c>
      <c r="L9697" s="16">
        <v>0</v>
      </c>
      <c r="M9697" s="16">
        <v>0</v>
      </c>
      <c r="N9697" s="16">
        <v>0</v>
      </c>
      <c r="O9697" s="16">
        <v>0</v>
      </c>
      <c r="P9697" s="2">
        <v>1.1764705882349999</v>
      </c>
      <c r="Q9697" s="2">
        <v>4.1176470588239997</v>
      </c>
      <c r="R9697" s="15">
        <v>90.588235294117993</v>
      </c>
    </row>
    <row r="9698" spans="4:18" x14ac:dyDescent="0.2">
      <c r="D9698" s="200"/>
      <c r="E9698" s="4" t="s">
        <v>55</v>
      </c>
      <c r="F9698" s="5"/>
      <c r="G9698" s="6">
        <v>79</v>
      </c>
      <c r="H9698" s="8">
        <v>3</v>
      </c>
      <c r="I9698" s="1">
        <v>2</v>
      </c>
      <c r="J9698" s="1">
        <v>1</v>
      </c>
      <c r="K9698" s="1">
        <v>0</v>
      </c>
      <c r="L9698" s="1">
        <v>1</v>
      </c>
      <c r="M9698" s="1">
        <v>0</v>
      </c>
      <c r="N9698" s="1">
        <v>0</v>
      </c>
      <c r="O9698" s="1">
        <v>0</v>
      </c>
      <c r="P9698" s="1">
        <v>0</v>
      </c>
      <c r="Q9698" s="1">
        <v>13</v>
      </c>
      <c r="R9698" s="9">
        <v>60</v>
      </c>
    </row>
    <row r="9699" spans="4:18" x14ac:dyDescent="0.2">
      <c r="D9699" s="200"/>
      <c r="E9699" s="11"/>
      <c r="F9699" s="10"/>
      <c r="G9699" s="7">
        <v>100</v>
      </c>
      <c r="H9699" s="18">
        <v>3.7974683544299999</v>
      </c>
      <c r="I9699" s="2">
        <v>2.5316455696200002</v>
      </c>
      <c r="J9699" s="2">
        <v>1.2658227848100001</v>
      </c>
      <c r="K9699" s="16">
        <v>0</v>
      </c>
      <c r="L9699" s="2">
        <v>1.2658227848100001</v>
      </c>
      <c r="M9699" s="16">
        <v>0</v>
      </c>
      <c r="N9699" s="16">
        <v>0</v>
      </c>
      <c r="O9699" s="16">
        <v>0</v>
      </c>
      <c r="P9699" s="16">
        <v>0</v>
      </c>
      <c r="Q9699" s="25">
        <v>16.455696202532</v>
      </c>
      <c r="R9699" s="132">
        <v>75.949367088608</v>
      </c>
    </row>
    <row r="9700" spans="4:18" x14ac:dyDescent="0.2">
      <c r="D9700" s="200"/>
      <c r="E9700" s="4" t="s">
        <v>56</v>
      </c>
      <c r="F9700" s="5"/>
      <c r="G9700" s="6">
        <v>127</v>
      </c>
      <c r="H9700" s="8">
        <v>4</v>
      </c>
      <c r="I9700" s="1">
        <v>6</v>
      </c>
      <c r="J9700" s="1">
        <v>1</v>
      </c>
      <c r="K9700" s="1">
        <v>0</v>
      </c>
      <c r="L9700" s="1">
        <v>0</v>
      </c>
      <c r="M9700" s="1">
        <v>0</v>
      </c>
      <c r="N9700" s="1">
        <v>0</v>
      </c>
      <c r="O9700" s="1">
        <v>1</v>
      </c>
      <c r="P9700" s="1">
        <v>0</v>
      </c>
      <c r="Q9700" s="1">
        <v>9</v>
      </c>
      <c r="R9700" s="9">
        <v>110</v>
      </c>
    </row>
    <row r="9701" spans="4:18" x14ac:dyDescent="0.2">
      <c r="D9701" s="200"/>
      <c r="E9701" s="11"/>
      <c r="F9701" s="10"/>
      <c r="G9701" s="7">
        <v>100</v>
      </c>
      <c r="H9701" s="18">
        <v>3.1496062992130001</v>
      </c>
      <c r="I9701" s="2">
        <v>4.7244094488190003</v>
      </c>
      <c r="J9701" s="2">
        <v>0.78740157480299999</v>
      </c>
      <c r="K9701" s="16">
        <v>0</v>
      </c>
      <c r="L9701" s="16">
        <v>0</v>
      </c>
      <c r="M9701" s="16">
        <v>0</v>
      </c>
      <c r="N9701" s="16">
        <v>0</v>
      </c>
      <c r="O9701" s="2">
        <v>0.78740157480299999</v>
      </c>
      <c r="P9701" s="16">
        <v>0</v>
      </c>
      <c r="Q9701" s="2">
        <v>7.0866141732279999</v>
      </c>
      <c r="R9701" s="15">
        <v>86.614173228346004</v>
      </c>
    </row>
    <row r="9702" spans="4:18" x14ac:dyDescent="0.2">
      <c r="D9702" s="200"/>
      <c r="E9702" s="4" t="s">
        <v>57</v>
      </c>
      <c r="F9702" s="5"/>
      <c r="G9702" s="6">
        <v>122</v>
      </c>
      <c r="H9702" s="8">
        <v>0</v>
      </c>
      <c r="I9702" s="1">
        <v>1</v>
      </c>
      <c r="J9702" s="1">
        <v>0</v>
      </c>
      <c r="K9702" s="1">
        <v>0</v>
      </c>
      <c r="L9702" s="1">
        <v>0</v>
      </c>
      <c r="M9702" s="1">
        <v>0</v>
      </c>
      <c r="N9702" s="1">
        <v>0</v>
      </c>
      <c r="O9702" s="1">
        <v>0</v>
      </c>
      <c r="P9702" s="1">
        <v>0</v>
      </c>
      <c r="Q9702" s="1">
        <v>11</v>
      </c>
      <c r="R9702" s="9">
        <v>110</v>
      </c>
    </row>
    <row r="9703" spans="4:18" x14ac:dyDescent="0.2">
      <c r="D9703" s="200"/>
      <c r="E9703" s="11"/>
      <c r="F9703" s="10"/>
      <c r="G9703" s="7">
        <v>100</v>
      </c>
      <c r="H9703" s="53">
        <v>0</v>
      </c>
      <c r="I9703" s="2">
        <v>0.81967213114799997</v>
      </c>
      <c r="J9703" s="16">
        <v>0</v>
      </c>
      <c r="K9703" s="16">
        <v>0</v>
      </c>
      <c r="L9703" s="16">
        <v>0</v>
      </c>
      <c r="M9703" s="16">
        <v>0</v>
      </c>
      <c r="N9703" s="16">
        <v>0</v>
      </c>
      <c r="O9703" s="16">
        <v>0</v>
      </c>
      <c r="P9703" s="16">
        <v>0</v>
      </c>
      <c r="Q9703" s="2">
        <v>9.0163934426230004</v>
      </c>
      <c r="R9703" s="15">
        <v>90.16393442623</v>
      </c>
    </row>
    <row r="9704" spans="4:18" x14ac:dyDescent="0.2">
      <c r="D9704" s="200"/>
      <c r="E9704" s="4" t="s">
        <v>58</v>
      </c>
      <c r="F9704" s="5"/>
      <c r="G9704" s="6">
        <v>42</v>
      </c>
      <c r="H9704" s="8">
        <v>1</v>
      </c>
      <c r="I9704" s="1">
        <v>0</v>
      </c>
      <c r="J9704" s="1">
        <v>0</v>
      </c>
      <c r="K9704" s="1">
        <v>0</v>
      </c>
      <c r="L9704" s="1">
        <v>0</v>
      </c>
      <c r="M9704" s="1">
        <v>0</v>
      </c>
      <c r="N9704" s="1">
        <v>0</v>
      </c>
      <c r="O9704" s="1">
        <v>0</v>
      </c>
      <c r="P9704" s="1">
        <v>1</v>
      </c>
      <c r="Q9704" s="1">
        <v>3</v>
      </c>
      <c r="R9704" s="9">
        <v>37</v>
      </c>
    </row>
    <row r="9705" spans="4:18" x14ac:dyDescent="0.2">
      <c r="D9705" s="200"/>
      <c r="E9705" s="11"/>
      <c r="F9705" s="10"/>
      <c r="G9705" s="7">
        <v>100</v>
      </c>
      <c r="H9705" s="18">
        <v>2.3809523809519999</v>
      </c>
      <c r="I9705" s="16">
        <v>0</v>
      </c>
      <c r="J9705" s="16">
        <v>0</v>
      </c>
      <c r="K9705" s="16">
        <v>0</v>
      </c>
      <c r="L9705" s="16">
        <v>0</v>
      </c>
      <c r="M9705" s="16">
        <v>0</v>
      </c>
      <c r="N9705" s="16">
        <v>0</v>
      </c>
      <c r="O9705" s="16">
        <v>0</v>
      </c>
      <c r="P9705" s="2">
        <v>2.3809523809519999</v>
      </c>
      <c r="Q9705" s="2">
        <v>7.1428571428570002</v>
      </c>
      <c r="R9705" s="15">
        <v>88.095238095238003</v>
      </c>
    </row>
    <row r="9706" spans="4:18" x14ac:dyDescent="0.2">
      <c r="D9706" s="200"/>
      <c r="E9706" s="4" t="s">
        <v>59</v>
      </c>
      <c r="F9706" s="5"/>
      <c r="G9706" s="6">
        <v>59</v>
      </c>
      <c r="H9706" s="8">
        <v>1</v>
      </c>
      <c r="I9706" s="1">
        <v>0</v>
      </c>
      <c r="J9706" s="1">
        <v>0</v>
      </c>
      <c r="K9706" s="1">
        <v>0</v>
      </c>
      <c r="L9706" s="1">
        <v>0</v>
      </c>
      <c r="M9706" s="1">
        <v>0</v>
      </c>
      <c r="N9706" s="1">
        <v>0</v>
      </c>
      <c r="O9706" s="1">
        <v>1</v>
      </c>
      <c r="P9706" s="1">
        <v>2</v>
      </c>
      <c r="Q9706" s="1">
        <v>5</v>
      </c>
      <c r="R9706" s="9">
        <v>51</v>
      </c>
    </row>
    <row r="9707" spans="4:18" x14ac:dyDescent="0.2">
      <c r="D9707" s="200"/>
      <c r="E9707" s="11"/>
      <c r="F9707" s="10"/>
      <c r="G9707" s="7">
        <v>100</v>
      </c>
      <c r="H9707" s="18">
        <v>1.6949152542370001</v>
      </c>
      <c r="I9707" s="16">
        <v>0</v>
      </c>
      <c r="J9707" s="16">
        <v>0</v>
      </c>
      <c r="K9707" s="16">
        <v>0</v>
      </c>
      <c r="L9707" s="16">
        <v>0</v>
      </c>
      <c r="M9707" s="16">
        <v>0</v>
      </c>
      <c r="N9707" s="16">
        <v>0</v>
      </c>
      <c r="O9707" s="2">
        <v>1.6949152542370001</v>
      </c>
      <c r="P9707" s="2">
        <v>3.3898305084749998</v>
      </c>
      <c r="Q9707" s="2">
        <v>8.4745762711860007</v>
      </c>
      <c r="R9707" s="15">
        <v>86.440677966102001</v>
      </c>
    </row>
    <row r="9708" spans="4:18" x14ac:dyDescent="0.2">
      <c r="D9708" s="199" t="s">
        <v>60</v>
      </c>
      <c r="E9708" s="22" t="s">
        <v>61</v>
      </c>
      <c r="F9708" s="21"/>
      <c r="G9708" s="19">
        <v>94</v>
      </c>
      <c r="H9708" s="27">
        <v>1</v>
      </c>
      <c r="I9708" s="3">
        <v>3</v>
      </c>
      <c r="J9708" s="3">
        <v>2</v>
      </c>
      <c r="K9708" s="3">
        <v>0</v>
      </c>
      <c r="L9708" s="3">
        <v>0</v>
      </c>
      <c r="M9708" s="3">
        <v>0</v>
      </c>
      <c r="N9708" s="3">
        <v>0</v>
      </c>
      <c r="O9708" s="3">
        <v>1</v>
      </c>
      <c r="P9708" s="3">
        <v>3</v>
      </c>
      <c r="Q9708" s="3">
        <v>6</v>
      </c>
      <c r="R9708" s="26">
        <v>79</v>
      </c>
    </row>
    <row r="9709" spans="4:18" x14ac:dyDescent="0.2">
      <c r="D9709" s="200"/>
      <c r="E9709" s="11"/>
      <c r="F9709" s="10"/>
      <c r="G9709" s="7">
        <v>100</v>
      </c>
      <c r="H9709" s="18">
        <v>1.0638297872339999</v>
      </c>
      <c r="I9709" s="2">
        <v>3.1914893617020001</v>
      </c>
      <c r="J9709" s="2">
        <v>2.1276595744679998</v>
      </c>
      <c r="K9709" s="16">
        <v>0</v>
      </c>
      <c r="L9709" s="16">
        <v>0</v>
      </c>
      <c r="M9709" s="16">
        <v>0</v>
      </c>
      <c r="N9709" s="16">
        <v>0</v>
      </c>
      <c r="O9709" s="2">
        <v>1.0638297872339999</v>
      </c>
      <c r="P9709" s="2">
        <v>3.1914893617020001</v>
      </c>
      <c r="Q9709" s="2">
        <v>6.3829787234040003</v>
      </c>
      <c r="R9709" s="15">
        <v>84.042553191489006</v>
      </c>
    </row>
    <row r="9710" spans="4:18" x14ac:dyDescent="0.2">
      <c r="D9710" s="200"/>
      <c r="E9710" s="4" t="s">
        <v>62</v>
      </c>
      <c r="F9710" s="5"/>
      <c r="G9710" s="6">
        <v>87</v>
      </c>
      <c r="H9710" s="8">
        <v>2</v>
      </c>
      <c r="I9710" s="1">
        <v>0</v>
      </c>
      <c r="J9710" s="1">
        <v>2</v>
      </c>
      <c r="K9710" s="1">
        <v>0</v>
      </c>
      <c r="L9710" s="1">
        <v>0</v>
      </c>
      <c r="M9710" s="1">
        <v>0</v>
      </c>
      <c r="N9710" s="1">
        <v>0</v>
      </c>
      <c r="O9710" s="1">
        <v>0</v>
      </c>
      <c r="P9710" s="1">
        <v>0</v>
      </c>
      <c r="Q9710" s="1">
        <v>10</v>
      </c>
      <c r="R9710" s="9">
        <v>74</v>
      </c>
    </row>
    <row r="9711" spans="4:18" x14ac:dyDescent="0.2">
      <c r="D9711" s="200"/>
      <c r="E9711" s="11"/>
      <c r="F9711" s="10"/>
      <c r="G9711" s="7">
        <v>100</v>
      </c>
      <c r="H9711" s="18">
        <v>2.2988505747130001</v>
      </c>
      <c r="I9711" s="16">
        <v>0</v>
      </c>
      <c r="J9711" s="2">
        <v>2.2988505747130001</v>
      </c>
      <c r="K9711" s="16">
        <v>0</v>
      </c>
      <c r="L9711" s="16">
        <v>0</v>
      </c>
      <c r="M9711" s="16">
        <v>0</v>
      </c>
      <c r="N9711" s="16">
        <v>0</v>
      </c>
      <c r="O9711" s="16">
        <v>0</v>
      </c>
      <c r="P9711" s="16">
        <v>0</v>
      </c>
      <c r="Q9711" s="2">
        <v>11.494252873562999</v>
      </c>
      <c r="R9711" s="15">
        <v>85.057471264368004</v>
      </c>
    </row>
    <row r="9712" spans="4:18" x14ac:dyDescent="0.2">
      <c r="D9712" s="200"/>
      <c r="E9712" s="4" t="s">
        <v>63</v>
      </c>
      <c r="F9712" s="5"/>
      <c r="G9712" s="6">
        <v>79</v>
      </c>
      <c r="H9712" s="8">
        <v>3</v>
      </c>
      <c r="I9712" s="1">
        <v>2</v>
      </c>
      <c r="J9712" s="1">
        <v>3</v>
      </c>
      <c r="K9712" s="1">
        <v>0</v>
      </c>
      <c r="L9712" s="1">
        <v>0</v>
      </c>
      <c r="M9712" s="1">
        <v>0</v>
      </c>
      <c r="N9712" s="1">
        <v>0</v>
      </c>
      <c r="O9712" s="1">
        <v>0</v>
      </c>
      <c r="P9712" s="1">
        <v>1</v>
      </c>
      <c r="Q9712" s="1">
        <v>7</v>
      </c>
      <c r="R9712" s="9">
        <v>65</v>
      </c>
    </row>
    <row r="9713" spans="4:18" x14ac:dyDescent="0.2">
      <c r="D9713" s="200"/>
      <c r="E9713" s="11"/>
      <c r="F9713" s="10"/>
      <c r="G9713" s="7">
        <v>100</v>
      </c>
      <c r="H9713" s="18">
        <v>3.7974683544299999</v>
      </c>
      <c r="I9713" s="2">
        <v>2.5316455696200002</v>
      </c>
      <c r="J9713" s="2">
        <v>3.7974683544299999</v>
      </c>
      <c r="K9713" s="16">
        <v>0</v>
      </c>
      <c r="L9713" s="16">
        <v>0</v>
      </c>
      <c r="M9713" s="16">
        <v>0</v>
      </c>
      <c r="N9713" s="16">
        <v>0</v>
      </c>
      <c r="O9713" s="16">
        <v>0</v>
      </c>
      <c r="P9713" s="2">
        <v>1.2658227848100001</v>
      </c>
      <c r="Q9713" s="2">
        <v>8.8607594936710008</v>
      </c>
      <c r="R9713" s="15">
        <v>82.278481012658006</v>
      </c>
    </row>
    <row r="9714" spans="4:18" x14ac:dyDescent="0.2">
      <c r="D9714" s="200"/>
      <c r="E9714" s="4" t="s">
        <v>64</v>
      </c>
      <c r="F9714" s="5"/>
      <c r="G9714" s="6">
        <v>81</v>
      </c>
      <c r="H9714" s="8">
        <v>2</v>
      </c>
      <c r="I9714" s="1">
        <v>1</v>
      </c>
      <c r="J9714" s="1">
        <v>2</v>
      </c>
      <c r="K9714" s="1">
        <v>0</v>
      </c>
      <c r="L9714" s="1">
        <v>0</v>
      </c>
      <c r="M9714" s="1">
        <v>0</v>
      </c>
      <c r="N9714" s="1">
        <v>0</v>
      </c>
      <c r="O9714" s="1">
        <v>1</v>
      </c>
      <c r="P9714" s="1">
        <v>0</v>
      </c>
      <c r="Q9714" s="1">
        <v>5</v>
      </c>
      <c r="R9714" s="9">
        <v>71</v>
      </c>
    </row>
    <row r="9715" spans="4:18" x14ac:dyDescent="0.2">
      <c r="D9715" s="200"/>
      <c r="E9715" s="11"/>
      <c r="F9715" s="10"/>
      <c r="G9715" s="7">
        <v>100</v>
      </c>
      <c r="H9715" s="18">
        <v>2.4691358024690002</v>
      </c>
      <c r="I9715" s="2">
        <v>1.2345679012349999</v>
      </c>
      <c r="J9715" s="2">
        <v>2.4691358024690002</v>
      </c>
      <c r="K9715" s="16">
        <v>0</v>
      </c>
      <c r="L9715" s="16">
        <v>0</v>
      </c>
      <c r="M9715" s="16">
        <v>0</v>
      </c>
      <c r="N9715" s="16">
        <v>0</v>
      </c>
      <c r="O9715" s="2">
        <v>1.2345679012349999</v>
      </c>
      <c r="P9715" s="16">
        <v>0</v>
      </c>
      <c r="Q9715" s="2">
        <v>6.1728395061730001</v>
      </c>
      <c r="R9715" s="15">
        <v>87.654320987654003</v>
      </c>
    </row>
    <row r="9716" spans="4:18" x14ac:dyDescent="0.2">
      <c r="D9716" s="200"/>
      <c r="E9716" s="4" t="s">
        <v>65</v>
      </c>
      <c r="F9716" s="5"/>
      <c r="G9716" s="6">
        <v>79</v>
      </c>
      <c r="H9716" s="8">
        <v>2</v>
      </c>
      <c r="I9716" s="1">
        <v>1</v>
      </c>
      <c r="J9716" s="1">
        <v>0</v>
      </c>
      <c r="K9716" s="1">
        <v>0</v>
      </c>
      <c r="L9716" s="1">
        <v>0</v>
      </c>
      <c r="M9716" s="1">
        <v>0</v>
      </c>
      <c r="N9716" s="1">
        <v>0</v>
      </c>
      <c r="O9716" s="1">
        <v>0</v>
      </c>
      <c r="P9716" s="1">
        <v>0</v>
      </c>
      <c r="Q9716" s="1">
        <v>8</v>
      </c>
      <c r="R9716" s="9">
        <v>69</v>
      </c>
    </row>
    <row r="9717" spans="4:18" x14ac:dyDescent="0.2">
      <c r="D9717" s="200"/>
      <c r="E9717" s="11"/>
      <c r="F9717" s="10"/>
      <c r="G9717" s="7">
        <v>100</v>
      </c>
      <c r="H9717" s="18">
        <v>2.5316455696200002</v>
      </c>
      <c r="I9717" s="2">
        <v>1.2658227848100001</v>
      </c>
      <c r="J9717" s="16">
        <v>0</v>
      </c>
      <c r="K9717" s="16">
        <v>0</v>
      </c>
      <c r="L9717" s="16">
        <v>0</v>
      </c>
      <c r="M9717" s="16">
        <v>0</v>
      </c>
      <c r="N9717" s="16">
        <v>0</v>
      </c>
      <c r="O9717" s="16">
        <v>0</v>
      </c>
      <c r="P9717" s="16">
        <v>0</v>
      </c>
      <c r="Q9717" s="2">
        <v>10.126582278480999</v>
      </c>
      <c r="R9717" s="15">
        <v>87.341772151898994</v>
      </c>
    </row>
    <row r="9718" spans="4:18" x14ac:dyDescent="0.2">
      <c r="D9718" s="200"/>
      <c r="E9718" s="4" t="s">
        <v>66</v>
      </c>
      <c r="F9718" s="5"/>
      <c r="G9718" s="6">
        <v>71</v>
      </c>
      <c r="H9718" s="8">
        <v>1</v>
      </c>
      <c r="I9718" s="1">
        <v>2</v>
      </c>
      <c r="J9718" s="1">
        <v>0</v>
      </c>
      <c r="K9718" s="1">
        <v>0</v>
      </c>
      <c r="L9718" s="1">
        <v>1</v>
      </c>
      <c r="M9718" s="1">
        <v>0</v>
      </c>
      <c r="N9718" s="1">
        <v>0</v>
      </c>
      <c r="O9718" s="1">
        <v>0</v>
      </c>
      <c r="P9718" s="1">
        <v>0</v>
      </c>
      <c r="Q9718" s="1">
        <v>4</v>
      </c>
      <c r="R9718" s="9">
        <v>63</v>
      </c>
    </row>
    <row r="9719" spans="4:18" x14ac:dyDescent="0.2">
      <c r="D9719" s="200"/>
      <c r="E9719" s="11"/>
      <c r="F9719" s="10"/>
      <c r="G9719" s="7">
        <v>100</v>
      </c>
      <c r="H9719" s="18">
        <v>1.4084507042250001</v>
      </c>
      <c r="I9719" s="2">
        <v>2.8169014084509998</v>
      </c>
      <c r="J9719" s="16">
        <v>0</v>
      </c>
      <c r="K9719" s="16">
        <v>0</v>
      </c>
      <c r="L9719" s="2">
        <v>1.4084507042250001</v>
      </c>
      <c r="M9719" s="16">
        <v>0</v>
      </c>
      <c r="N9719" s="16">
        <v>0</v>
      </c>
      <c r="O9719" s="16">
        <v>0</v>
      </c>
      <c r="P9719" s="16">
        <v>0</v>
      </c>
      <c r="Q9719" s="2">
        <v>5.6338028169010004</v>
      </c>
      <c r="R9719" s="15">
        <v>88.732394366196999</v>
      </c>
    </row>
    <row r="9720" spans="4:18" x14ac:dyDescent="0.2">
      <c r="D9720" s="200"/>
      <c r="E9720" s="4" t="s">
        <v>67</v>
      </c>
      <c r="F9720" s="5"/>
      <c r="G9720" s="6">
        <v>108</v>
      </c>
      <c r="H9720" s="8">
        <v>3</v>
      </c>
      <c r="I9720" s="1">
        <v>2</v>
      </c>
      <c r="J9720" s="1">
        <v>0</v>
      </c>
      <c r="K9720" s="1">
        <v>0</v>
      </c>
      <c r="L9720" s="1">
        <v>0</v>
      </c>
      <c r="M9720" s="1">
        <v>0</v>
      </c>
      <c r="N9720" s="1">
        <v>0</v>
      </c>
      <c r="O9720" s="1">
        <v>0</v>
      </c>
      <c r="P9720" s="1">
        <v>2</v>
      </c>
      <c r="Q9720" s="1">
        <v>8</v>
      </c>
      <c r="R9720" s="9">
        <v>93</v>
      </c>
    </row>
    <row r="9721" spans="4:18" x14ac:dyDescent="0.2">
      <c r="D9721" s="200"/>
      <c r="E9721" s="11"/>
      <c r="F9721" s="10"/>
      <c r="G9721" s="7">
        <v>100</v>
      </c>
      <c r="H9721" s="18">
        <v>2.7777777777780002</v>
      </c>
      <c r="I9721" s="2">
        <v>1.851851851852</v>
      </c>
      <c r="J9721" s="16">
        <v>0</v>
      </c>
      <c r="K9721" s="16">
        <v>0</v>
      </c>
      <c r="L9721" s="16">
        <v>0</v>
      </c>
      <c r="M9721" s="16">
        <v>0</v>
      </c>
      <c r="N9721" s="16">
        <v>0</v>
      </c>
      <c r="O9721" s="16">
        <v>0</v>
      </c>
      <c r="P9721" s="2">
        <v>1.851851851852</v>
      </c>
      <c r="Q9721" s="2">
        <v>7.4074074074069998</v>
      </c>
      <c r="R9721" s="15">
        <v>86.111111111111001</v>
      </c>
    </row>
    <row r="9722" spans="4:18" x14ac:dyDescent="0.2">
      <c r="D9722" s="200"/>
      <c r="E9722" s="4" t="s">
        <v>68</v>
      </c>
      <c r="F9722" s="5"/>
      <c r="G9722" s="6">
        <v>39</v>
      </c>
      <c r="H9722" s="8">
        <v>0</v>
      </c>
      <c r="I9722" s="1">
        <v>0</v>
      </c>
      <c r="J9722" s="1">
        <v>0</v>
      </c>
      <c r="K9722" s="1">
        <v>0</v>
      </c>
      <c r="L9722" s="1">
        <v>0</v>
      </c>
      <c r="M9722" s="1">
        <v>0</v>
      </c>
      <c r="N9722" s="1">
        <v>0</v>
      </c>
      <c r="O9722" s="1">
        <v>0</v>
      </c>
      <c r="P9722" s="1">
        <v>1</v>
      </c>
      <c r="Q9722" s="1">
        <v>3</v>
      </c>
      <c r="R9722" s="9">
        <v>35</v>
      </c>
    </row>
    <row r="9723" spans="4:18" x14ac:dyDescent="0.2">
      <c r="D9723" s="200"/>
      <c r="E9723" s="11"/>
      <c r="F9723" s="10"/>
      <c r="G9723" s="7">
        <v>100</v>
      </c>
      <c r="H9723" s="53">
        <v>0</v>
      </c>
      <c r="I9723" s="16">
        <v>0</v>
      </c>
      <c r="J9723" s="16">
        <v>0</v>
      </c>
      <c r="K9723" s="16">
        <v>0</v>
      </c>
      <c r="L9723" s="16">
        <v>0</v>
      </c>
      <c r="M9723" s="16">
        <v>0</v>
      </c>
      <c r="N9723" s="16">
        <v>0</v>
      </c>
      <c r="O9723" s="16">
        <v>0</v>
      </c>
      <c r="P9723" s="2">
        <v>2.564102564103</v>
      </c>
      <c r="Q9723" s="2">
        <v>7.6923076923079998</v>
      </c>
      <c r="R9723" s="15">
        <v>89.743589743589993</v>
      </c>
    </row>
    <row r="9724" spans="4:18" x14ac:dyDescent="0.2">
      <c r="D9724" s="200"/>
      <c r="E9724" s="4" t="s">
        <v>69</v>
      </c>
      <c r="F9724" s="5"/>
      <c r="G9724" s="6">
        <v>29</v>
      </c>
      <c r="H9724" s="8">
        <v>1</v>
      </c>
      <c r="I9724" s="1">
        <v>1</v>
      </c>
      <c r="J9724" s="1">
        <v>1</v>
      </c>
      <c r="K9724" s="1">
        <v>0</v>
      </c>
      <c r="L9724" s="1">
        <v>0</v>
      </c>
      <c r="M9724" s="1">
        <v>0</v>
      </c>
      <c r="N9724" s="1">
        <v>0</v>
      </c>
      <c r="O9724" s="1">
        <v>1</v>
      </c>
      <c r="P9724" s="1">
        <v>0</v>
      </c>
      <c r="Q9724" s="1">
        <v>4</v>
      </c>
      <c r="R9724" s="9">
        <v>23</v>
      </c>
    </row>
    <row r="9725" spans="4:18" x14ac:dyDescent="0.2">
      <c r="D9725" s="200"/>
      <c r="E9725" s="11"/>
      <c r="F9725" s="10"/>
      <c r="G9725" s="7">
        <v>100</v>
      </c>
      <c r="H9725" s="18">
        <v>3.4482758620689999</v>
      </c>
      <c r="I9725" s="2">
        <v>3.4482758620689999</v>
      </c>
      <c r="J9725" s="2">
        <v>3.4482758620689999</v>
      </c>
      <c r="K9725" s="16">
        <v>0</v>
      </c>
      <c r="L9725" s="16">
        <v>0</v>
      </c>
      <c r="M9725" s="16">
        <v>0</v>
      </c>
      <c r="N9725" s="16">
        <v>0</v>
      </c>
      <c r="O9725" s="2">
        <v>3.4482758620689999</v>
      </c>
      <c r="P9725" s="16">
        <v>0</v>
      </c>
      <c r="Q9725" s="25">
        <v>13.793103448276</v>
      </c>
      <c r="R9725" s="95">
        <v>79.310344827585993</v>
      </c>
    </row>
    <row r="9726" spans="4:18" x14ac:dyDescent="0.2">
      <c r="D9726" s="199" t="s">
        <v>70</v>
      </c>
      <c r="E9726" s="22" t="s">
        <v>18</v>
      </c>
      <c r="F9726" s="21"/>
      <c r="G9726" s="19">
        <v>0</v>
      </c>
      <c r="H9726" s="27">
        <v>0</v>
      </c>
      <c r="I9726" s="3">
        <v>0</v>
      </c>
      <c r="J9726" s="3">
        <v>0</v>
      </c>
      <c r="K9726" s="3">
        <v>0</v>
      </c>
      <c r="L9726" s="3">
        <v>0</v>
      </c>
      <c r="M9726" s="3">
        <v>0</v>
      </c>
      <c r="N9726" s="3">
        <v>0</v>
      </c>
      <c r="O9726" s="3">
        <v>0</v>
      </c>
      <c r="P9726" s="3">
        <v>0</v>
      </c>
      <c r="Q9726" s="3">
        <v>0</v>
      </c>
      <c r="R9726" s="26">
        <v>0</v>
      </c>
    </row>
    <row r="9727" spans="4:18" x14ac:dyDescent="0.2">
      <c r="D9727" s="201"/>
      <c r="E9727" s="45"/>
      <c r="F9727" s="51"/>
      <c r="G9727" s="119">
        <v>0</v>
      </c>
      <c r="H9727" s="118">
        <v>0</v>
      </c>
      <c r="I9727" s="62">
        <v>0</v>
      </c>
      <c r="J9727" s="62">
        <v>0</v>
      </c>
      <c r="K9727" s="62">
        <v>0</v>
      </c>
      <c r="L9727" s="62">
        <v>0</v>
      </c>
      <c r="M9727" s="62">
        <v>0</v>
      </c>
      <c r="N9727" s="62">
        <v>0</v>
      </c>
      <c r="O9727" s="62">
        <v>0</v>
      </c>
      <c r="P9727" s="62">
        <v>0</v>
      </c>
      <c r="Q9727" s="103">
        <v>0</v>
      </c>
      <c r="R9727" s="164">
        <v>0</v>
      </c>
    </row>
    <row r="9729" spans="2:18" x14ac:dyDescent="0.2">
      <c r="B9729" s="40" t="str">
        <f xml:space="preserve"> HYPERLINK("#'目次'!B241", "[235]")</f>
        <v>[235]</v>
      </c>
      <c r="C9729" s="23" t="s">
        <v>367</v>
      </c>
    </row>
    <row r="9730" spans="2:18" x14ac:dyDescent="0.2">
      <c r="C9730" s="186" t="s">
        <v>326</v>
      </c>
    </row>
    <row r="9732" spans="2:18" x14ac:dyDescent="0.2">
      <c r="C9732" s="23" t="s">
        <v>73</v>
      </c>
    </row>
    <row r="9733" spans="2:18" ht="48" x14ac:dyDescent="0.2">
      <c r="D9733" s="195"/>
      <c r="E9733" s="196"/>
      <c r="F9733" s="196"/>
      <c r="G9733" s="37" t="s">
        <v>15</v>
      </c>
      <c r="H9733" s="33" t="s">
        <v>347</v>
      </c>
      <c r="I9733" s="13" t="s">
        <v>348</v>
      </c>
      <c r="J9733" s="13" t="s">
        <v>349</v>
      </c>
      <c r="K9733" s="13" t="s">
        <v>350</v>
      </c>
      <c r="L9733" s="13" t="s">
        <v>351</v>
      </c>
      <c r="M9733" s="13" t="s">
        <v>352</v>
      </c>
      <c r="N9733" s="13" t="s">
        <v>353</v>
      </c>
      <c r="O9733" s="13" t="s">
        <v>354</v>
      </c>
      <c r="P9733" s="13" t="s">
        <v>355</v>
      </c>
      <c r="Q9733" s="13" t="s">
        <v>99</v>
      </c>
      <c r="R9733" s="38" t="s">
        <v>18</v>
      </c>
    </row>
    <row r="9734" spans="2:18" x14ac:dyDescent="0.2">
      <c r="D9734" s="197"/>
      <c r="E9734" s="198"/>
      <c r="F9734" s="198"/>
      <c r="G9734" s="35"/>
      <c r="H9734" s="39"/>
      <c r="I9734" s="14"/>
      <c r="J9734" s="14"/>
      <c r="K9734" s="14"/>
      <c r="L9734" s="14"/>
      <c r="M9734" s="14"/>
      <c r="N9734" s="14"/>
      <c r="O9734" s="14"/>
      <c r="P9734" s="14"/>
      <c r="Q9734" s="14"/>
      <c r="R9734" s="34"/>
    </row>
    <row r="9735" spans="2:18" x14ac:dyDescent="0.2">
      <c r="D9735" s="78"/>
      <c r="E9735" s="79" t="s">
        <v>15</v>
      </c>
      <c r="F9735" s="66"/>
      <c r="G9735" s="36">
        <v>734</v>
      </c>
      <c r="H9735" s="17">
        <v>15</v>
      </c>
      <c r="I9735" s="17">
        <v>12</v>
      </c>
      <c r="J9735" s="17">
        <v>10</v>
      </c>
      <c r="K9735" s="17">
        <v>0</v>
      </c>
      <c r="L9735" s="17">
        <v>1</v>
      </c>
      <c r="M9735" s="17">
        <v>0</v>
      </c>
      <c r="N9735" s="17">
        <v>0</v>
      </c>
      <c r="O9735" s="17">
        <v>3</v>
      </c>
      <c r="P9735" s="17">
        <v>7</v>
      </c>
      <c r="Q9735" s="17">
        <v>60</v>
      </c>
      <c r="R9735" s="47">
        <v>634</v>
      </c>
    </row>
    <row r="9736" spans="2:18" x14ac:dyDescent="0.2">
      <c r="D9736" s="45"/>
      <c r="E9736" s="51"/>
      <c r="F9736" s="67"/>
      <c r="G9736" s="7">
        <v>100</v>
      </c>
      <c r="H9736" s="2">
        <v>2.043596730245</v>
      </c>
      <c r="I9736" s="2">
        <v>1.634877384196</v>
      </c>
      <c r="J9736" s="2">
        <v>1.362397820163</v>
      </c>
      <c r="K9736" s="16">
        <v>0</v>
      </c>
      <c r="L9736" s="2">
        <v>0.13623978201600001</v>
      </c>
      <c r="M9736" s="16">
        <v>0</v>
      </c>
      <c r="N9736" s="16">
        <v>0</v>
      </c>
      <c r="O9736" s="2">
        <v>0.40871934604900001</v>
      </c>
      <c r="P9736" s="2">
        <v>0.95367847411399997</v>
      </c>
      <c r="Q9736" s="2">
        <v>8.1743869209810001</v>
      </c>
      <c r="R9736" s="15">
        <v>86.376021798365002</v>
      </c>
    </row>
    <row r="9737" spans="2:18" x14ac:dyDescent="0.2">
      <c r="D9737" s="199" t="s">
        <v>74</v>
      </c>
      <c r="E9737" s="22" t="s">
        <v>75</v>
      </c>
      <c r="F9737" s="21"/>
      <c r="G9737" s="19">
        <v>348</v>
      </c>
      <c r="H9737" s="27">
        <v>8</v>
      </c>
      <c r="I9737" s="3">
        <v>3</v>
      </c>
      <c r="J9737" s="3">
        <v>7</v>
      </c>
      <c r="K9737" s="3">
        <v>0</v>
      </c>
      <c r="L9737" s="3">
        <v>1</v>
      </c>
      <c r="M9737" s="3">
        <v>0</v>
      </c>
      <c r="N9737" s="3">
        <v>0</v>
      </c>
      <c r="O9737" s="3">
        <v>1</v>
      </c>
      <c r="P9737" s="3">
        <v>3</v>
      </c>
      <c r="Q9737" s="3">
        <v>24</v>
      </c>
      <c r="R9737" s="26">
        <v>303</v>
      </c>
    </row>
    <row r="9738" spans="2:18" x14ac:dyDescent="0.2">
      <c r="D9738" s="200"/>
      <c r="E9738" s="11"/>
      <c r="F9738" s="10"/>
      <c r="G9738" s="7">
        <v>100</v>
      </c>
      <c r="H9738" s="18">
        <v>2.2988505747130001</v>
      </c>
      <c r="I9738" s="2">
        <v>0.86206896551699996</v>
      </c>
      <c r="J9738" s="2">
        <v>2.0114942528739999</v>
      </c>
      <c r="K9738" s="16">
        <v>0</v>
      </c>
      <c r="L9738" s="2">
        <v>0.28735632183900001</v>
      </c>
      <c r="M9738" s="16">
        <v>0</v>
      </c>
      <c r="N9738" s="16">
        <v>0</v>
      </c>
      <c r="O9738" s="2">
        <v>0.28735632183900001</v>
      </c>
      <c r="P9738" s="2">
        <v>0.86206896551699996</v>
      </c>
      <c r="Q9738" s="2">
        <v>6.8965517241379999</v>
      </c>
      <c r="R9738" s="15">
        <v>87.068965517240997</v>
      </c>
    </row>
    <row r="9739" spans="2:18" x14ac:dyDescent="0.2">
      <c r="D9739" s="200"/>
      <c r="E9739" s="4" t="s">
        <v>34</v>
      </c>
      <c r="F9739" s="5"/>
      <c r="G9739" s="6">
        <v>9</v>
      </c>
      <c r="H9739" s="8">
        <v>0</v>
      </c>
      <c r="I9739" s="1">
        <v>0</v>
      </c>
      <c r="J9739" s="1">
        <v>0</v>
      </c>
      <c r="K9739" s="1">
        <v>0</v>
      </c>
      <c r="L9739" s="1">
        <v>0</v>
      </c>
      <c r="M9739" s="1">
        <v>0</v>
      </c>
      <c r="N9739" s="1">
        <v>0</v>
      </c>
      <c r="O9739" s="1">
        <v>0</v>
      </c>
      <c r="P9739" s="1">
        <v>1</v>
      </c>
      <c r="Q9739" s="1">
        <v>0</v>
      </c>
      <c r="R9739" s="9">
        <v>8</v>
      </c>
    </row>
    <row r="9740" spans="2:18" x14ac:dyDescent="0.2">
      <c r="D9740" s="200"/>
      <c r="E9740" s="11"/>
      <c r="F9740" s="10"/>
      <c r="G9740" s="7">
        <v>100</v>
      </c>
      <c r="H9740" s="53">
        <v>0</v>
      </c>
      <c r="I9740" s="16">
        <v>0</v>
      </c>
      <c r="J9740" s="16">
        <v>0</v>
      </c>
      <c r="K9740" s="16">
        <v>0</v>
      </c>
      <c r="L9740" s="16">
        <v>0</v>
      </c>
      <c r="M9740" s="16">
        <v>0</v>
      </c>
      <c r="N9740" s="16">
        <v>0</v>
      </c>
      <c r="O9740" s="16">
        <v>0</v>
      </c>
      <c r="P9740" s="41">
        <v>11.111111111111001</v>
      </c>
      <c r="Q9740" s="49">
        <v>0</v>
      </c>
      <c r="R9740" s="15">
        <v>88.888888888888999</v>
      </c>
    </row>
    <row r="9741" spans="2:18" x14ac:dyDescent="0.2">
      <c r="D9741" s="200"/>
      <c r="E9741" s="4" t="s">
        <v>35</v>
      </c>
      <c r="F9741" s="5"/>
      <c r="G9741" s="6">
        <v>42</v>
      </c>
      <c r="H9741" s="8">
        <v>4</v>
      </c>
      <c r="I9741" s="1">
        <v>1</v>
      </c>
      <c r="J9741" s="1">
        <v>1</v>
      </c>
      <c r="K9741" s="1">
        <v>0</v>
      </c>
      <c r="L9741" s="1">
        <v>1</v>
      </c>
      <c r="M9741" s="1">
        <v>0</v>
      </c>
      <c r="N9741" s="1">
        <v>0</v>
      </c>
      <c r="O9741" s="1">
        <v>0</v>
      </c>
      <c r="P9741" s="1">
        <v>0</v>
      </c>
      <c r="Q9741" s="1">
        <v>5</v>
      </c>
      <c r="R9741" s="9">
        <v>32</v>
      </c>
    </row>
    <row r="9742" spans="2:18" x14ac:dyDescent="0.2">
      <c r="D9742" s="200"/>
      <c r="E9742" s="11"/>
      <c r="F9742" s="10"/>
      <c r="G9742" s="7">
        <v>100</v>
      </c>
      <c r="H9742" s="70">
        <v>9.5238095238099998</v>
      </c>
      <c r="I9742" s="2">
        <v>2.3809523809519999</v>
      </c>
      <c r="J9742" s="2">
        <v>2.3809523809519999</v>
      </c>
      <c r="K9742" s="16">
        <v>0</v>
      </c>
      <c r="L9742" s="2">
        <v>2.3809523809519999</v>
      </c>
      <c r="M9742" s="16">
        <v>0</v>
      </c>
      <c r="N9742" s="16">
        <v>0</v>
      </c>
      <c r="O9742" s="16">
        <v>0</v>
      </c>
      <c r="P9742" s="16">
        <v>0</v>
      </c>
      <c r="Q9742" s="2">
        <v>11.904761904761999</v>
      </c>
      <c r="R9742" s="132">
        <v>76.190476190476005</v>
      </c>
    </row>
    <row r="9743" spans="2:18" x14ac:dyDescent="0.2">
      <c r="D9743" s="200"/>
      <c r="E9743" s="4" t="s">
        <v>36</v>
      </c>
      <c r="F9743" s="5"/>
      <c r="G9743" s="6">
        <v>70</v>
      </c>
      <c r="H9743" s="8">
        <v>3</v>
      </c>
      <c r="I9743" s="1">
        <v>0</v>
      </c>
      <c r="J9743" s="1">
        <v>0</v>
      </c>
      <c r="K9743" s="1">
        <v>0</v>
      </c>
      <c r="L9743" s="1">
        <v>0</v>
      </c>
      <c r="M9743" s="1">
        <v>0</v>
      </c>
      <c r="N9743" s="1">
        <v>0</v>
      </c>
      <c r="O9743" s="1">
        <v>0</v>
      </c>
      <c r="P9743" s="1">
        <v>0</v>
      </c>
      <c r="Q9743" s="1">
        <v>4</v>
      </c>
      <c r="R9743" s="9">
        <v>63</v>
      </c>
    </row>
    <row r="9744" spans="2:18" x14ac:dyDescent="0.2">
      <c r="D9744" s="200"/>
      <c r="E9744" s="11"/>
      <c r="F9744" s="10"/>
      <c r="G9744" s="7">
        <v>100</v>
      </c>
      <c r="H9744" s="18">
        <v>4.2857142857139996</v>
      </c>
      <c r="I9744" s="16">
        <v>0</v>
      </c>
      <c r="J9744" s="16">
        <v>0</v>
      </c>
      <c r="K9744" s="16">
        <v>0</v>
      </c>
      <c r="L9744" s="16">
        <v>0</v>
      </c>
      <c r="M9744" s="16">
        <v>0</v>
      </c>
      <c r="N9744" s="16">
        <v>0</v>
      </c>
      <c r="O9744" s="16">
        <v>0</v>
      </c>
      <c r="P9744" s="16">
        <v>0</v>
      </c>
      <c r="Q9744" s="2">
        <v>5.7142857142860004</v>
      </c>
      <c r="R9744" s="15">
        <v>90</v>
      </c>
    </row>
    <row r="9745" spans="4:18" x14ac:dyDescent="0.2">
      <c r="D9745" s="200"/>
      <c r="E9745" s="4" t="s">
        <v>37</v>
      </c>
      <c r="F9745" s="5"/>
      <c r="G9745" s="6">
        <v>76</v>
      </c>
      <c r="H9745" s="8">
        <v>0</v>
      </c>
      <c r="I9745" s="1">
        <v>1</v>
      </c>
      <c r="J9745" s="1">
        <v>6</v>
      </c>
      <c r="K9745" s="1">
        <v>0</v>
      </c>
      <c r="L9745" s="1">
        <v>0</v>
      </c>
      <c r="M9745" s="1">
        <v>0</v>
      </c>
      <c r="N9745" s="1">
        <v>0</v>
      </c>
      <c r="O9745" s="1">
        <v>0</v>
      </c>
      <c r="P9745" s="1">
        <v>0</v>
      </c>
      <c r="Q9745" s="1">
        <v>6</v>
      </c>
      <c r="R9745" s="9">
        <v>63</v>
      </c>
    </row>
    <row r="9746" spans="4:18" x14ac:dyDescent="0.2">
      <c r="D9746" s="200"/>
      <c r="E9746" s="11"/>
      <c r="F9746" s="10"/>
      <c r="G9746" s="7">
        <v>100</v>
      </c>
      <c r="H9746" s="53">
        <v>0</v>
      </c>
      <c r="I9746" s="2">
        <v>1.3157894736839999</v>
      </c>
      <c r="J9746" s="25">
        <v>7.8947368421049999</v>
      </c>
      <c r="K9746" s="16">
        <v>0</v>
      </c>
      <c r="L9746" s="16">
        <v>0</v>
      </c>
      <c r="M9746" s="16">
        <v>0</v>
      </c>
      <c r="N9746" s="16">
        <v>0</v>
      </c>
      <c r="O9746" s="16">
        <v>0</v>
      </c>
      <c r="P9746" s="16">
        <v>0</v>
      </c>
      <c r="Q9746" s="2">
        <v>7.8947368421049999</v>
      </c>
      <c r="R9746" s="15">
        <v>82.894736842105004</v>
      </c>
    </row>
    <row r="9747" spans="4:18" x14ac:dyDescent="0.2">
      <c r="D9747" s="200"/>
      <c r="E9747" s="4" t="s">
        <v>38</v>
      </c>
      <c r="F9747" s="5"/>
      <c r="G9747" s="6">
        <v>63</v>
      </c>
      <c r="H9747" s="8">
        <v>0</v>
      </c>
      <c r="I9747" s="1">
        <v>1</v>
      </c>
      <c r="J9747" s="1">
        <v>0</v>
      </c>
      <c r="K9747" s="1">
        <v>0</v>
      </c>
      <c r="L9747" s="1">
        <v>0</v>
      </c>
      <c r="M9747" s="1">
        <v>0</v>
      </c>
      <c r="N9747" s="1">
        <v>0</v>
      </c>
      <c r="O9747" s="1">
        <v>0</v>
      </c>
      <c r="P9747" s="1">
        <v>1</v>
      </c>
      <c r="Q9747" s="1">
        <v>1</v>
      </c>
      <c r="R9747" s="9">
        <v>60</v>
      </c>
    </row>
    <row r="9748" spans="4:18" x14ac:dyDescent="0.2">
      <c r="D9748" s="200"/>
      <c r="E9748" s="11"/>
      <c r="F9748" s="10"/>
      <c r="G9748" s="7">
        <v>100</v>
      </c>
      <c r="H9748" s="53">
        <v>0</v>
      </c>
      <c r="I9748" s="2">
        <v>1.587301587302</v>
      </c>
      <c r="J9748" s="16">
        <v>0</v>
      </c>
      <c r="K9748" s="16">
        <v>0</v>
      </c>
      <c r="L9748" s="16">
        <v>0</v>
      </c>
      <c r="M9748" s="16">
        <v>0</v>
      </c>
      <c r="N9748" s="16">
        <v>0</v>
      </c>
      <c r="O9748" s="16">
        <v>0</v>
      </c>
      <c r="P9748" s="2">
        <v>1.587301587302</v>
      </c>
      <c r="Q9748" s="30">
        <v>1.587301587302</v>
      </c>
      <c r="R9748" s="85">
        <v>95.238095238094999</v>
      </c>
    </row>
    <row r="9749" spans="4:18" x14ac:dyDescent="0.2">
      <c r="D9749" s="200"/>
      <c r="E9749" s="4" t="s">
        <v>39</v>
      </c>
      <c r="F9749" s="5"/>
      <c r="G9749" s="6">
        <v>63</v>
      </c>
      <c r="H9749" s="8">
        <v>0</v>
      </c>
      <c r="I9749" s="1">
        <v>0</v>
      </c>
      <c r="J9749" s="1">
        <v>0</v>
      </c>
      <c r="K9749" s="1">
        <v>0</v>
      </c>
      <c r="L9749" s="1">
        <v>0</v>
      </c>
      <c r="M9749" s="1">
        <v>0</v>
      </c>
      <c r="N9749" s="1">
        <v>0</v>
      </c>
      <c r="O9749" s="1">
        <v>1</v>
      </c>
      <c r="P9749" s="1">
        <v>1</v>
      </c>
      <c r="Q9749" s="1">
        <v>6</v>
      </c>
      <c r="R9749" s="9">
        <v>55</v>
      </c>
    </row>
    <row r="9750" spans="4:18" x14ac:dyDescent="0.2">
      <c r="D9750" s="200"/>
      <c r="E9750" s="11"/>
      <c r="F9750" s="10"/>
      <c r="G9750" s="7">
        <v>100</v>
      </c>
      <c r="H9750" s="53">
        <v>0</v>
      </c>
      <c r="I9750" s="16">
        <v>0</v>
      </c>
      <c r="J9750" s="16">
        <v>0</v>
      </c>
      <c r="K9750" s="16">
        <v>0</v>
      </c>
      <c r="L9750" s="16">
        <v>0</v>
      </c>
      <c r="M9750" s="16">
        <v>0</v>
      </c>
      <c r="N9750" s="16">
        <v>0</v>
      </c>
      <c r="O9750" s="2">
        <v>1.587301587302</v>
      </c>
      <c r="P9750" s="2">
        <v>1.587301587302</v>
      </c>
      <c r="Q9750" s="2">
        <v>9.5238095238099998</v>
      </c>
      <c r="R9750" s="15">
        <v>87.301587301587006</v>
      </c>
    </row>
    <row r="9751" spans="4:18" x14ac:dyDescent="0.2">
      <c r="D9751" s="200"/>
      <c r="E9751" s="4" t="s">
        <v>40</v>
      </c>
      <c r="F9751" s="5"/>
      <c r="G9751" s="6">
        <v>25</v>
      </c>
      <c r="H9751" s="8">
        <v>1</v>
      </c>
      <c r="I9751" s="1">
        <v>0</v>
      </c>
      <c r="J9751" s="1">
        <v>0</v>
      </c>
      <c r="K9751" s="1">
        <v>0</v>
      </c>
      <c r="L9751" s="1">
        <v>0</v>
      </c>
      <c r="M9751" s="1">
        <v>0</v>
      </c>
      <c r="N9751" s="1">
        <v>0</v>
      </c>
      <c r="O9751" s="1">
        <v>0</v>
      </c>
      <c r="P9751" s="1">
        <v>0</v>
      </c>
      <c r="Q9751" s="1">
        <v>2</v>
      </c>
      <c r="R9751" s="9">
        <v>22</v>
      </c>
    </row>
    <row r="9752" spans="4:18" x14ac:dyDescent="0.2">
      <c r="D9752" s="200"/>
      <c r="E9752" s="11"/>
      <c r="F9752" s="10"/>
      <c r="G9752" s="7">
        <v>100</v>
      </c>
      <c r="H9752" s="18">
        <v>4</v>
      </c>
      <c r="I9752" s="16">
        <v>0</v>
      </c>
      <c r="J9752" s="16">
        <v>0</v>
      </c>
      <c r="K9752" s="16">
        <v>0</v>
      </c>
      <c r="L9752" s="16">
        <v>0</v>
      </c>
      <c r="M9752" s="16">
        <v>0</v>
      </c>
      <c r="N9752" s="16">
        <v>0</v>
      </c>
      <c r="O9752" s="16">
        <v>0</v>
      </c>
      <c r="P9752" s="16">
        <v>0</v>
      </c>
      <c r="Q9752" s="2">
        <v>8</v>
      </c>
      <c r="R9752" s="15">
        <v>88</v>
      </c>
    </row>
    <row r="9753" spans="4:18" x14ac:dyDescent="0.2">
      <c r="D9753" s="199" t="s">
        <v>76</v>
      </c>
      <c r="E9753" s="22" t="s">
        <v>77</v>
      </c>
      <c r="F9753" s="21"/>
      <c r="G9753" s="19">
        <v>386</v>
      </c>
      <c r="H9753" s="27">
        <v>7</v>
      </c>
      <c r="I9753" s="3">
        <v>9</v>
      </c>
      <c r="J9753" s="3">
        <v>3</v>
      </c>
      <c r="K9753" s="3">
        <v>0</v>
      </c>
      <c r="L9753" s="3">
        <v>0</v>
      </c>
      <c r="M9753" s="3">
        <v>0</v>
      </c>
      <c r="N9753" s="3">
        <v>0</v>
      </c>
      <c r="O9753" s="3">
        <v>2</v>
      </c>
      <c r="P9753" s="3">
        <v>4</v>
      </c>
      <c r="Q9753" s="3">
        <v>36</v>
      </c>
      <c r="R9753" s="26">
        <v>331</v>
      </c>
    </row>
    <row r="9754" spans="4:18" x14ac:dyDescent="0.2">
      <c r="D9754" s="200"/>
      <c r="E9754" s="11"/>
      <c r="F9754" s="10"/>
      <c r="G9754" s="7">
        <v>100</v>
      </c>
      <c r="H9754" s="18">
        <v>1.813471502591</v>
      </c>
      <c r="I9754" s="2">
        <v>2.3316062176169998</v>
      </c>
      <c r="J9754" s="2">
        <v>0.77720207253899998</v>
      </c>
      <c r="K9754" s="16">
        <v>0</v>
      </c>
      <c r="L9754" s="16">
        <v>0</v>
      </c>
      <c r="M9754" s="16">
        <v>0</v>
      </c>
      <c r="N9754" s="16">
        <v>0</v>
      </c>
      <c r="O9754" s="2">
        <v>0.51813471502599995</v>
      </c>
      <c r="P9754" s="2">
        <v>1.0362694300519999</v>
      </c>
      <c r="Q9754" s="2">
        <v>9.3264248704660009</v>
      </c>
      <c r="R9754" s="15">
        <v>85.751295336788004</v>
      </c>
    </row>
    <row r="9755" spans="4:18" x14ac:dyDescent="0.2">
      <c r="D9755" s="200"/>
      <c r="E9755" s="4" t="s">
        <v>34</v>
      </c>
      <c r="F9755" s="5"/>
      <c r="G9755" s="6">
        <v>10</v>
      </c>
      <c r="H9755" s="8">
        <v>0</v>
      </c>
      <c r="I9755" s="1">
        <v>0</v>
      </c>
      <c r="J9755" s="1">
        <v>0</v>
      </c>
      <c r="K9755" s="1">
        <v>0</v>
      </c>
      <c r="L9755" s="1">
        <v>0</v>
      </c>
      <c r="M9755" s="1">
        <v>0</v>
      </c>
      <c r="N9755" s="1">
        <v>0</v>
      </c>
      <c r="O9755" s="1">
        <v>0</v>
      </c>
      <c r="P9755" s="1">
        <v>0</v>
      </c>
      <c r="Q9755" s="1">
        <v>0</v>
      </c>
      <c r="R9755" s="9">
        <v>10</v>
      </c>
    </row>
    <row r="9756" spans="4:18" x14ac:dyDescent="0.2">
      <c r="D9756" s="200"/>
      <c r="E9756" s="11"/>
      <c r="F9756" s="10"/>
      <c r="G9756" s="7">
        <v>100</v>
      </c>
      <c r="H9756" s="53">
        <v>0</v>
      </c>
      <c r="I9756" s="16">
        <v>0</v>
      </c>
      <c r="J9756" s="16">
        <v>0</v>
      </c>
      <c r="K9756" s="16">
        <v>0</v>
      </c>
      <c r="L9756" s="16">
        <v>0</v>
      </c>
      <c r="M9756" s="16">
        <v>0</v>
      </c>
      <c r="N9756" s="16">
        <v>0</v>
      </c>
      <c r="O9756" s="16">
        <v>0</v>
      </c>
      <c r="P9756" s="16">
        <v>0</v>
      </c>
      <c r="Q9756" s="49">
        <v>0</v>
      </c>
      <c r="R9756" s="102">
        <v>100</v>
      </c>
    </row>
    <row r="9757" spans="4:18" x14ac:dyDescent="0.2">
      <c r="D9757" s="200"/>
      <c r="E9757" s="4" t="s">
        <v>35</v>
      </c>
      <c r="F9757" s="5"/>
      <c r="G9757" s="6">
        <v>55</v>
      </c>
      <c r="H9757" s="8">
        <v>2</v>
      </c>
      <c r="I9757" s="1">
        <v>0</v>
      </c>
      <c r="J9757" s="1">
        <v>0</v>
      </c>
      <c r="K9757" s="1">
        <v>0</v>
      </c>
      <c r="L9757" s="1">
        <v>0</v>
      </c>
      <c r="M9757" s="1">
        <v>0</v>
      </c>
      <c r="N9757" s="1">
        <v>0</v>
      </c>
      <c r="O9757" s="1">
        <v>0</v>
      </c>
      <c r="P9757" s="1">
        <v>2</v>
      </c>
      <c r="Q9757" s="1">
        <v>5</v>
      </c>
      <c r="R9757" s="9">
        <v>46</v>
      </c>
    </row>
    <row r="9758" spans="4:18" x14ac:dyDescent="0.2">
      <c r="D9758" s="200"/>
      <c r="E9758" s="11"/>
      <c r="F9758" s="10"/>
      <c r="G9758" s="7">
        <v>100</v>
      </c>
      <c r="H9758" s="18">
        <v>3.636363636364</v>
      </c>
      <c r="I9758" s="16">
        <v>0</v>
      </c>
      <c r="J9758" s="16">
        <v>0</v>
      </c>
      <c r="K9758" s="16">
        <v>0</v>
      </c>
      <c r="L9758" s="16">
        <v>0</v>
      </c>
      <c r="M9758" s="16">
        <v>0</v>
      </c>
      <c r="N9758" s="16">
        <v>0</v>
      </c>
      <c r="O9758" s="16">
        <v>0</v>
      </c>
      <c r="P9758" s="2">
        <v>3.636363636364</v>
      </c>
      <c r="Q9758" s="2">
        <v>9.0909090909089993</v>
      </c>
      <c r="R9758" s="15">
        <v>83.636363636363996</v>
      </c>
    </row>
    <row r="9759" spans="4:18" x14ac:dyDescent="0.2">
      <c r="D9759" s="200"/>
      <c r="E9759" s="4" t="s">
        <v>36</v>
      </c>
      <c r="F9759" s="5"/>
      <c r="G9759" s="6">
        <v>72</v>
      </c>
      <c r="H9759" s="8">
        <v>3</v>
      </c>
      <c r="I9759" s="1">
        <v>1</v>
      </c>
      <c r="J9759" s="1">
        <v>0</v>
      </c>
      <c r="K9759" s="1">
        <v>0</v>
      </c>
      <c r="L9759" s="1">
        <v>0</v>
      </c>
      <c r="M9759" s="1">
        <v>0</v>
      </c>
      <c r="N9759" s="1">
        <v>0</v>
      </c>
      <c r="O9759" s="1">
        <v>1</v>
      </c>
      <c r="P9759" s="1">
        <v>0</v>
      </c>
      <c r="Q9759" s="1">
        <v>9</v>
      </c>
      <c r="R9759" s="9">
        <v>59</v>
      </c>
    </row>
    <row r="9760" spans="4:18" x14ac:dyDescent="0.2">
      <c r="D9760" s="200"/>
      <c r="E9760" s="11"/>
      <c r="F9760" s="10"/>
      <c r="G9760" s="7">
        <v>100</v>
      </c>
      <c r="H9760" s="18">
        <v>4.166666666667</v>
      </c>
      <c r="I9760" s="2">
        <v>1.3888888888890001</v>
      </c>
      <c r="J9760" s="16">
        <v>0</v>
      </c>
      <c r="K9760" s="16">
        <v>0</v>
      </c>
      <c r="L9760" s="16">
        <v>0</v>
      </c>
      <c r="M9760" s="16">
        <v>0</v>
      </c>
      <c r="N9760" s="16">
        <v>0</v>
      </c>
      <c r="O9760" s="2">
        <v>1.3888888888890001</v>
      </c>
      <c r="P9760" s="16">
        <v>0</v>
      </c>
      <c r="Q9760" s="2">
        <v>12.5</v>
      </c>
      <c r="R9760" s="15">
        <v>81.944444444444002</v>
      </c>
    </row>
    <row r="9761" spans="2:18" x14ac:dyDescent="0.2">
      <c r="D9761" s="200"/>
      <c r="E9761" s="4" t="s">
        <v>37</v>
      </c>
      <c r="F9761" s="5"/>
      <c r="G9761" s="6">
        <v>88</v>
      </c>
      <c r="H9761" s="8">
        <v>0</v>
      </c>
      <c r="I9761" s="1">
        <v>6</v>
      </c>
      <c r="J9761" s="1">
        <v>1</v>
      </c>
      <c r="K9761" s="1">
        <v>0</v>
      </c>
      <c r="L9761" s="1">
        <v>0</v>
      </c>
      <c r="M9761" s="1">
        <v>0</v>
      </c>
      <c r="N9761" s="1">
        <v>0</v>
      </c>
      <c r="O9761" s="1">
        <v>0</v>
      </c>
      <c r="P9761" s="1">
        <v>1</v>
      </c>
      <c r="Q9761" s="1">
        <v>10</v>
      </c>
      <c r="R9761" s="9">
        <v>71</v>
      </c>
    </row>
    <row r="9762" spans="2:18" x14ac:dyDescent="0.2">
      <c r="D9762" s="200"/>
      <c r="E9762" s="11"/>
      <c r="F9762" s="10"/>
      <c r="G9762" s="7">
        <v>100</v>
      </c>
      <c r="H9762" s="53">
        <v>0</v>
      </c>
      <c r="I9762" s="25">
        <v>6.8181818181820004</v>
      </c>
      <c r="J9762" s="2">
        <v>1.136363636364</v>
      </c>
      <c r="K9762" s="16">
        <v>0</v>
      </c>
      <c r="L9762" s="16">
        <v>0</v>
      </c>
      <c r="M9762" s="16">
        <v>0</v>
      </c>
      <c r="N9762" s="16">
        <v>0</v>
      </c>
      <c r="O9762" s="16">
        <v>0</v>
      </c>
      <c r="P9762" s="2">
        <v>1.136363636364</v>
      </c>
      <c r="Q9762" s="2">
        <v>11.363636363635999</v>
      </c>
      <c r="R9762" s="95">
        <v>80.681818181818002</v>
      </c>
    </row>
    <row r="9763" spans="2:18" x14ac:dyDescent="0.2">
      <c r="D9763" s="200"/>
      <c r="E9763" s="4" t="s">
        <v>38</v>
      </c>
      <c r="F9763" s="5"/>
      <c r="G9763" s="6">
        <v>66</v>
      </c>
      <c r="H9763" s="8">
        <v>2</v>
      </c>
      <c r="I9763" s="1">
        <v>2</v>
      </c>
      <c r="J9763" s="1">
        <v>2</v>
      </c>
      <c r="K9763" s="1">
        <v>0</v>
      </c>
      <c r="L9763" s="1">
        <v>0</v>
      </c>
      <c r="M9763" s="1">
        <v>0</v>
      </c>
      <c r="N9763" s="1">
        <v>0</v>
      </c>
      <c r="O9763" s="1">
        <v>0</v>
      </c>
      <c r="P9763" s="1">
        <v>0</v>
      </c>
      <c r="Q9763" s="1">
        <v>5</v>
      </c>
      <c r="R9763" s="9">
        <v>58</v>
      </c>
    </row>
    <row r="9764" spans="2:18" x14ac:dyDescent="0.2">
      <c r="D9764" s="200"/>
      <c r="E9764" s="11"/>
      <c r="F9764" s="10"/>
      <c r="G9764" s="7">
        <v>100</v>
      </c>
      <c r="H9764" s="18">
        <v>3.0303030303030001</v>
      </c>
      <c r="I9764" s="2">
        <v>3.0303030303030001</v>
      </c>
      <c r="J9764" s="2">
        <v>3.0303030303030001</v>
      </c>
      <c r="K9764" s="16">
        <v>0</v>
      </c>
      <c r="L9764" s="16">
        <v>0</v>
      </c>
      <c r="M9764" s="16">
        <v>0</v>
      </c>
      <c r="N9764" s="16">
        <v>0</v>
      </c>
      <c r="O9764" s="16">
        <v>0</v>
      </c>
      <c r="P9764" s="16">
        <v>0</v>
      </c>
      <c r="Q9764" s="2">
        <v>7.5757575757579998</v>
      </c>
      <c r="R9764" s="15">
        <v>87.878787878788003</v>
      </c>
    </row>
    <row r="9765" spans="2:18" x14ac:dyDescent="0.2">
      <c r="D9765" s="200"/>
      <c r="E9765" s="4" t="s">
        <v>39</v>
      </c>
      <c r="F9765" s="5"/>
      <c r="G9765" s="6">
        <v>64</v>
      </c>
      <c r="H9765" s="8">
        <v>0</v>
      </c>
      <c r="I9765" s="1">
        <v>0</v>
      </c>
      <c r="J9765" s="1">
        <v>0</v>
      </c>
      <c r="K9765" s="1">
        <v>0</v>
      </c>
      <c r="L9765" s="1">
        <v>0</v>
      </c>
      <c r="M9765" s="1">
        <v>0</v>
      </c>
      <c r="N9765" s="1">
        <v>0</v>
      </c>
      <c r="O9765" s="1">
        <v>0</v>
      </c>
      <c r="P9765" s="1">
        <v>0</v>
      </c>
      <c r="Q9765" s="1">
        <v>3</v>
      </c>
      <c r="R9765" s="9">
        <v>61</v>
      </c>
    </row>
    <row r="9766" spans="2:18" x14ac:dyDescent="0.2">
      <c r="D9766" s="200"/>
      <c r="E9766" s="11"/>
      <c r="F9766" s="10"/>
      <c r="G9766" s="7">
        <v>100</v>
      </c>
      <c r="H9766" s="53">
        <v>0</v>
      </c>
      <c r="I9766" s="16">
        <v>0</v>
      </c>
      <c r="J9766" s="16">
        <v>0</v>
      </c>
      <c r="K9766" s="16">
        <v>0</v>
      </c>
      <c r="L9766" s="16">
        <v>0</v>
      </c>
      <c r="M9766" s="16">
        <v>0</v>
      </c>
      <c r="N9766" s="16">
        <v>0</v>
      </c>
      <c r="O9766" s="16">
        <v>0</v>
      </c>
      <c r="P9766" s="16">
        <v>0</v>
      </c>
      <c r="Q9766" s="2">
        <v>4.6875</v>
      </c>
      <c r="R9766" s="85">
        <v>95.3125</v>
      </c>
    </row>
    <row r="9767" spans="2:18" x14ac:dyDescent="0.2">
      <c r="D9767" s="200"/>
      <c r="E9767" s="4" t="s">
        <v>40</v>
      </c>
      <c r="F9767" s="5"/>
      <c r="G9767" s="6">
        <v>31</v>
      </c>
      <c r="H9767" s="8">
        <v>0</v>
      </c>
      <c r="I9767" s="1">
        <v>0</v>
      </c>
      <c r="J9767" s="1">
        <v>0</v>
      </c>
      <c r="K9767" s="1">
        <v>0</v>
      </c>
      <c r="L9767" s="1">
        <v>0</v>
      </c>
      <c r="M9767" s="1">
        <v>0</v>
      </c>
      <c r="N9767" s="1">
        <v>0</v>
      </c>
      <c r="O9767" s="1">
        <v>1</v>
      </c>
      <c r="P9767" s="1">
        <v>1</v>
      </c>
      <c r="Q9767" s="1">
        <v>4</v>
      </c>
      <c r="R9767" s="9">
        <v>26</v>
      </c>
    </row>
    <row r="9768" spans="2:18" x14ac:dyDescent="0.2">
      <c r="D9768" s="201"/>
      <c r="E9768" s="45"/>
      <c r="F9768" s="51"/>
      <c r="G9768" s="81">
        <v>100</v>
      </c>
      <c r="H9768" s="118">
        <v>0</v>
      </c>
      <c r="I9768" s="62">
        <v>0</v>
      </c>
      <c r="J9768" s="62">
        <v>0</v>
      </c>
      <c r="K9768" s="62">
        <v>0</v>
      </c>
      <c r="L9768" s="62">
        <v>0</v>
      </c>
      <c r="M9768" s="62">
        <v>0</v>
      </c>
      <c r="N9768" s="62">
        <v>0</v>
      </c>
      <c r="O9768" s="64">
        <v>3.2258064516129998</v>
      </c>
      <c r="P9768" s="64">
        <v>3.2258064516129998</v>
      </c>
      <c r="Q9768" s="64">
        <v>12.903225806451999</v>
      </c>
      <c r="R9768" s="106">
        <v>83.870967741935004</v>
      </c>
    </row>
    <row r="9770" spans="2:18" x14ac:dyDescent="0.2">
      <c r="B9770" s="40" t="str">
        <f xml:space="preserve"> HYPERLINK("#'目次'!B242", "[236]")</f>
        <v>[236]</v>
      </c>
      <c r="C9770" s="23" t="s">
        <v>367</v>
      </c>
    </row>
    <row r="9771" spans="2:18" x14ac:dyDescent="0.2">
      <c r="C9771" s="186" t="s">
        <v>326</v>
      </c>
    </row>
    <row r="9773" spans="2:18" x14ac:dyDescent="0.2">
      <c r="C9773" s="23" t="s">
        <v>80</v>
      </c>
    </row>
    <row r="9774" spans="2:18" ht="48" x14ac:dyDescent="0.2">
      <c r="E9774" s="195"/>
      <c r="F9774" s="196"/>
      <c r="G9774" s="37" t="s">
        <v>15</v>
      </c>
      <c r="H9774" s="33" t="s">
        <v>347</v>
      </c>
      <c r="I9774" s="13" t="s">
        <v>348</v>
      </c>
      <c r="J9774" s="13" t="s">
        <v>349</v>
      </c>
      <c r="K9774" s="13" t="s">
        <v>350</v>
      </c>
      <c r="L9774" s="13" t="s">
        <v>351</v>
      </c>
      <c r="M9774" s="13" t="s">
        <v>352</v>
      </c>
      <c r="N9774" s="13" t="s">
        <v>353</v>
      </c>
      <c r="O9774" s="13" t="s">
        <v>354</v>
      </c>
      <c r="P9774" s="13" t="s">
        <v>355</v>
      </c>
      <c r="Q9774" s="13" t="s">
        <v>99</v>
      </c>
      <c r="R9774" s="38" t="s">
        <v>18</v>
      </c>
    </row>
    <row r="9775" spans="2:18" x14ac:dyDescent="0.2">
      <c r="E9775" s="197"/>
      <c r="F9775" s="198"/>
      <c r="G9775" s="35"/>
      <c r="H9775" s="39"/>
      <c r="I9775" s="14"/>
      <c r="J9775" s="14"/>
      <c r="K9775" s="14"/>
      <c r="L9775" s="14"/>
      <c r="M9775" s="14"/>
      <c r="N9775" s="14"/>
      <c r="O9775" s="14"/>
      <c r="P9775" s="14"/>
      <c r="Q9775" s="14"/>
      <c r="R9775" s="34"/>
    </row>
    <row r="9776" spans="2:18" x14ac:dyDescent="0.2">
      <c r="E9776" s="120" t="s">
        <v>15</v>
      </c>
      <c r="F9776" s="66"/>
      <c r="G9776" s="36">
        <v>734</v>
      </c>
      <c r="H9776" s="17">
        <v>15</v>
      </c>
      <c r="I9776" s="17">
        <v>12</v>
      </c>
      <c r="J9776" s="17">
        <v>10</v>
      </c>
      <c r="K9776" s="17">
        <v>0</v>
      </c>
      <c r="L9776" s="17">
        <v>1</v>
      </c>
      <c r="M9776" s="17">
        <v>0</v>
      </c>
      <c r="N9776" s="17">
        <v>0</v>
      </c>
      <c r="O9776" s="17">
        <v>3</v>
      </c>
      <c r="P9776" s="17">
        <v>7</v>
      </c>
      <c r="Q9776" s="17">
        <v>60</v>
      </c>
      <c r="R9776" s="47">
        <v>634</v>
      </c>
    </row>
    <row r="9777" spans="5:18" x14ac:dyDescent="0.2">
      <c r="E9777" s="45"/>
      <c r="F9777" s="67"/>
      <c r="G9777" s="7">
        <v>100</v>
      </c>
      <c r="H9777" s="2">
        <v>2.043596730245</v>
      </c>
      <c r="I9777" s="2">
        <v>1.634877384196</v>
      </c>
      <c r="J9777" s="2">
        <v>1.362397820163</v>
      </c>
      <c r="K9777" s="16">
        <v>0</v>
      </c>
      <c r="L9777" s="2">
        <v>0.13623978201600001</v>
      </c>
      <c r="M9777" s="16">
        <v>0</v>
      </c>
      <c r="N9777" s="16">
        <v>0</v>
      </c>
      <c r="O9777" s="2">
        <v>0.40871934604900001</v>
      </c>
      <c r="P9777" s="2">
        <v>0.95367847411399997</v>
      </c>
      <c r="Q9777" s="2">
        <v>8.1743869209810001</v>
      </c>
      <c r="R9777" s="15">
        <v>86.376021798365002</v>
      </c>
    </row>
    <row r="9778" spans="5:18" x14ac:dyDescent="0.2">
      <c r="E9778" s="4" t="s">
        <v>81</v>
      </c>
      <c r="F9778" s="5"/>
      <c r="G9778" s="19">
        <v>30</v>
      </c>
      <c r="H9778" s="27">
        <v>0</v>
      </c>
      <c r="I9778" s="3">
        <v>0</v>
      </c>
      <c r="J9778" s="3">
        <v>1</v>
      </c>
      <c r="K9778" s="3">
        <v>0</v>
      </c>
      <c r="L9778" s="3">
        <v>0</v>
      </c>
      <c r="M9778" s="3">
        <v>0</v>
      </c>
      <c r="N9778" s="3">
        <v>0</v>
      </c>
      <c r="O9778" s="3">
        <v>0</v>
      </c>
      <c r="P9778" s="3">
        <v>1</v>
      </c>
      <c r="Q9778" s="3">
        <v>3</v>
      </c>
      <c r="R9778" s="26">
        <v>25</v>
      </c>
    </row>
    <row r="9779" spans="5:18" x14ac:dyDescent="0.2">
      <c r="E9779" s="11"/>
      <c r="F9779" s="10"/>
      <c r="G9779" s="7">
        <v>100</v>
      </c>
      <c r="H9779" s="53">
        <v>0</v>
      </c>
      <c r="I9779" s="16">
        <v>0</v>
      </c>
      <c r="J9779" s="2">
        <v>3.333333333333</v>
      </c>
      <c r="K9779" s="16">
        <v>0</v>
      </c>
      <c r="L9779" s="16">
        <v>0</v>
      </c>
      <c r="M9779" s="16">
        <v>0</v>
      </c>
      <c r="N9779" s="16">
        <v>0</v>
      </c>
      <c r="O9779" s="16">
        <v>0</v>
      </c>
      <c r="P9779" s="2">
        <v>3.333333333333</v>
      </c>
      <c r="Q9779" s="2">
        <v>10</v>
      </c>
      <c r="R9779" s="15">
        <v>83.333333333333002</v>
      </c>
    </row>
    <row r="9780" spans="5:18" x14ac:dyDescent="0.2">
      <c r="E9780" s="4" t="s">
        <v>82</v>
      </c>
      <c r="F9780" s="5"/>
      <c r="G9780" s="6">
        <v>47</v>
      </c>
      <c r="H9780" s="8">
        <v>0</v>
      </c>
      <c r="I9780" s="1">
        <v>0</v>
      </c>
      <c r="J9780" s="1">
        <v>1</v>
      </c>
      <c r="K9780" s="1">
        <v>0</v>
      </c>
      <c r="L9780" s="1">
        <v>0</v>
      </c>
      <c r="M9780" s="1">
        <v>0</v>
      </c>
      <c r="N9780" s="1">
        <v>0</v>
      </c>
      <c r="O9780" s="1">
        <v>0</v>
      </c>
      <c r="P9780" s="1">
        <v>1</v>
      </c>
      <c r="Q9780" s="1">
        <v>2</v>
      </c>
      <c r="R9780" s="9">
        <v>43</v>
      </c>
    </row>
    <row r="9781" spans="5:18" x14ac:dyDescent="0.2">
      <c r="E9781" s="11"/>
      <c r="F9781" s="10"/>
      <c r="G9781" s="7">
        <v>100</v>
      </c>
      <c r="H9781" s="53">
        <v>0</v>
      </c>
      <c r="I9781" s="16">
        <v>0</v>
      </c>
      <c r="J9781" s="2">
        <v>2.1276595744679998</v>
      </c>
      <c r="K9781" s="16">
        <v>0</v>
      </c>
      <c r="L9781" s="16">
        <v>0</v>
      </c>
      <c r="M9781" s="16">
        <v>0</v>
      </c>
      <c r="N9781" s="16">
        <v>0</v>
      </c>
      <c r="O9781" s="16">
        <v>0</v>
      </c>
      <c r="P9781" s="2">
        <v>2.1276595744679998</v>
      </c>
      <c r="Q9781" s="2">
        <v>4.2553191489359996</v>
      </c>
      <c r="R9781" s="85">
        <v>91.489361702127994</v>
      </c>
    </row>
    <row r="9782" spans="5:18" x14ac:dyDescent="0.2">
      <c r="E9782" s="4" t="s">
        <v>83</v>
      </c>
      <c r="F9782" s="5"/>
      <c r="G9782" s="6">
        <v>296</v>
      </c>
      <c r="H9782" s="8">
        <v>5</v>
      </c>
      <c r="I9782" s="1">
        <v>4</v>
      </c>
      <c r="J9782" s="1">
        <v>3</v>
      </c>
      <c r="K9782" s="1">
        <v>0</v>
      </c>
      <c r="L9782" s="1">
        <v>0</v>
      </c>
      <c r="M9782" s="1">
        <v>0</v>
      </c>
      <c r="N9782" s="1">
        <v>0</v>
      </c>
      <c r="O9782" s="1">
        <v>2</v>
      </c>
      <c r="P9782" s="1">
        <v>4</v>
      </c>
      <c r="Q9782" s="1">
        <v>18</v>
      </c>
      <c r="R9782" s="9">
        <v>263</v>
      </c>
    </row>
    <row r="9783" spans="5:18" x14ac:dyDescent="0.2">
      <c r="E9783" s="11"/>
      <c r="F9783" s="10"/>
      <c r="G9783" s="7">
        <v>100</v>
      </c>
      <c r="H9783" s="18">
        <v>1.6891891891890001</v>
      </c>
      <c r="I9783" s="2">
        <v>1.351351351351</v>
      </c>
      <c r="J9783" s="2">
        <v>1.0135135135140001</v>
      </c>
      <c r="K9783" s="16">
        <v>0</v>
      </c>
      <c r="L9783" s="16">
        <v>0</v>
      </c>
      <c r="M9783" s="16">
        <v>0</v>
      </c>
      <c r="N9783" s="16">
        <v>0</v>
      </c>
      <c r="O9783" s="2">
        <v>0.67567567567599995</v>
      </c>
      <c r="P9783" s="2">
        <v>1.351351351351</v>
      </c>
      <c r="Q9783" s="2">
        <v>6.0810810810809999</v>
      </c>
      <c r="R9783" s="15">
        <v>88.851351351350999</v>
      </c>
    </row>
    <row r="9784" spans="5:18" x14ac:dyDescent="0.2">
      <c r="E9784" s="4" t="s">
        <v>84</v>
      </c>
      <c r="F9784" s="5"/>
      <c r="G9784" s="6">
        <v>19</v>
      </c>
      <c r="H9784" s="8">
        <v>2</v>
      </c>
      <c r="I9784" s="1">
        <v>1</v>
      </c>
      <c r="J9784" s="1">
        <v>0</v>
      </c>
      <c r="K9784" s="1">
        <v>0</v>
      </c>
      <c r="L9784" s="1">
        <v>0</v>
      </c>
      <c r="M9784" s="1">
        <v>0</v>
      </c>
      <c r="N9784" s="1">
        <v>0</v>
      </c>
      <c r="O9784" s="1">
        <v>0</v>
      </c>
      <c r="P9784" s="1">
        <v>0</v>
      </c>
      <c r="Q9784" s="1">
        <v>2</v>
      </c>
      <c r="R9784" s="9">
        <v>15</v>
      </c>
    </row>
    <row r="9785" spans="5:18" x14ac:dyDescent="0.2">
      <c r="E9785" s="11"/>
      <c r="F9785" s="10"/>
      <c r="G9785" s="7">
        <v>100</v>
      </c>
      <c r="H9785" s="70">
        <v>10.526315789473999</v>
      </c>
      <c r="I9785" s="2">
        <v>5.2631578947369997</v>
      </c>
      <c r="J9785" s="16">
        <v>0</v>
      </c>
      <c r="K9785" s="16">
        <v>0</v>
      </c>
      <c r="L9785" s="16">
        <v>0</v>
      </c>
      <c r="M9785" s="16">
        <v>0</v>
      </c>
      <c r="N9785" s="16">
        <v>0</v>
      </c>
      <c r="O9785" s="16">
        <v>0</v>
      </c>
      <c r="P9785" s="16">
        <v>0</v>
      </c>
      <c r="Q9785" s="2">
        <v>10.526315789473999</v>
      </c>
      <c r="R9785" s="95">
        <v>78.947368421053</v>
      </c>
    </row>
    <row r="9786" spans="5:18" x14ac:dyDescent="0.2">
      <c r="E9786" s="4" t="s">
        <v>85</v>
      </c>
      <c r="F9786" s="5"/>
      <c r="G9786" s="6">
        <v>83</v>
      </c>
      <c r="H9786" s="8">
        <v>1</v>
      </c>
      <c r="I9786" s="1">
        <v>2</v>
      </c>
      <c r="J9786" s="1">
        <v>1</v>
      </c>
      <c r="K9786" s="1">
        <v>0</v>
      </c>
      <c r="L9786" s="1">
        <v>0</v>
      </c>
      <c r="M9786" s="1">
        <v>0</v>
      </c>
      <c r="N9786" s="1">
        <v>0</v>
      </c>
      <c r="O9786" s="1">
        <v>0</v>
      </c>
      <c r="P9786" s="1">
        <v>0</v>
      </c>
      <c r="Q9786" s="1">
        <v>10</v>
      </c>
      <c r="R9786" s="9">
        <v>71</v>
      </c>
    </row>
    <row r="9787" spans="5:18" x14ac:dyDescent="0.2">
      <c r="E9787" s="11"/>
      <c r="F9787" s="10"/>
      <c r="G9787" s="7">
        <v>100</v>
      </c>
      <c r="H9787" s="18">
        <v>1.204819277108</v>
      </c>
      <c r="I9787" s="2">
        <v>2.409638554217</v>
      </c>
      <c r="J9787" s="2">
        <v>1.204819277108</v>
      </c>
      <c r="K9787" s="16">
        <v>0</v>
      </c>
      <c r="L9787" s="16">
        <v>0</v>
      </c>
      <c r="M9787" s="16">
        <v>0</v>
      </c>
      <c r="N9787" s="16">
        <v>0</v>
      </c>
      <c r="O9787" s="16">
        <v>0</v>
      </c>
      <c r="P9787" s="16">
        <v>0</v>
      </c>
      <c r="Q9787" s="2">
        <v>12.048192771084</v>
      </c>
      <c r="R9787" s="15">
        <v>85.542168674698999</v>
      </c>
    </row>
    <row r="9788" spans="5:18" x14ac:dyDescent="0.2">
      <c r="E9788" s="4" t="s">
        <v>86</v>
      </c>
      <c r="F9788" s="5"/>
      <c r="G9788" s="6">
        <v>120</v>
      </c>
      <c r="H9788" s="8">
        <v>4</v>
      </c>
      <c r="I9788" s="1">
        <v>1</v>
      </c>
      <c r="J9788" s="1">
        <v>1</v>
      </c>
      <c r="K9788" s="1">
        <v>0</v>
      </c>
      <c r="L9788" s="1">
        <v>0</v>
      </c>
      <c r="M9788" s="1">
        <v>0</v>
      </c>
      <c r="N9788" s="1">
        <v>0</v>
      </c>
      <c r="O9788" s="1">
        <v>1</v>
      </c>
      <c r="P9788" s="1">
        <v>0</v>
      </c>
      <c r="Q9788" s="1">
        <v>13</v>
      </c>
      <c r="R9788" s="9">
        <v>100</v>
      </c>
    </row>
    <row r="9789" spans="5:18" x14ac:dyDescent="0.2">
      <c r="E9789" s="11"/>
      <c r="F9789" s="10"/>
      <c r="G9789" s="7">
        <v>100</v>
      </c>
      <c r="H9789" s="18">
        <v>3.333333333333</v>
      </c>
      <c r="I9789" s="2">
        <v>0.83333333333299997</v>
      </c>
      <c r="J9789" s="2">
        <v>0.83333333333299997</v>
      </c>
      <c r="K9789" s="16">
        <v>0</v>
      </c>
      <c r="L9789" s="16">
        <v>0</v>
      </c>
      <c r="M9789" s="16">
        <v>0</v>
      </c>
      <c r="N9789" s="16">
        <v>0</v>
      </c>
      <c r="O9789" s="2">
        <v>0.83333333333299997</v>
      </c>
      <c r="P9789" s="16">
        <v>0</v>
      </c>
      <c r="Q9789" s="2">
        <v>10.833333333333</v>
      </c>
      <c r="R9789" s="15">
        <v>83.333333333333002</v>
      </c>
    </row>
    <row r="9790" spans="5:18" x14ac:dyDescent="0.2">
      <c r="E9790" s="4" t="s">
        <v>87</v>
      </c>
      <c r="F9790" s="5"/>
      <c r="G9790" s="6">
        <v>46</v>
      </c>
      <c r="H9790" s="8">
        <v>1</v>
      </c>
      <c r="I9790" s="1">
        <v>2</v>
      </c>
      <c r="J9790" s="1">
        <v>1</v>
      </c>
      <c r="K9790" s="1">
        <v>0</v>
      </c>
      <c r="L9790" s="1">
        <v>1</v>
      </c>
      <c r="M9790" s="1">
        <v>0</v>
      </c>
      <c r="N9790" s="1">
        <v>0</v>
      </c>
      <c r="O9790" s="1">
        <v>0</v>
      </c>
      <c r="P9790" s="1">
        <v>1</v>
      </c>
      <c r="Q9790" s="1">
        <v>2</v>
      </c>
      <c r="R9790" s="9">
        <v>39</v>
      </c>
    </row>
    <row r="9791" spans="5:18" x14ac:dyDescent="0.2">
      <c r="E9791" s="11"/>
      <c r="F9791" s="10"/>
      <c r="G9791" s="7">
        <v>100</v>
      </c>
      <c r="H9791" s="18">
        <v>2.1739130434780001</v>
      </c>
      <c r="I9791" s="2">
        <v>4.3478260869570002</v>
      </c>
      <c r="J9791" s="2">
        <v>2.1739130434780001</v>
      </c>
      <c r="K9791" s="16">
        <v>0</v>
      </c>
      <c r="L9791" s="2">
        <v>2.1739130434780001</v>
      </c>
      <c r="M9791" s="16">
        <v>0</v>
      </c>
      <c r="N9791" s="16">
        <v>0</v>
      </c>
      <c r="O9791" s="16">
        <v>0</v>
      </c>
      <c r="P9791" s="2">
        <v>2.1739130434780001</v>
      </c>
      <c r="Q9791" s="2">
        <v>4.3478260869570002</v>
      </c>
      <c r="R9791" s="15">
        <v>84.782608695652002</v>
      </c>
    </row>
    <row r="9792" spans="5:18" x14ac:dyDescent="0.2">
      <c r="E9792" s="4" t="s">
        <v>88</v>
      </c>
      <c r="F9792" s="5"/>
      <c r="G9792" s="6">
        <v>23</v>
      </c>
      <c r="H9792" s="8">
        <v>1</v>
      </c>
      <c r="I9792" s="1">
        <v>0</v>
      </c>
      <c r="J9792" s="1">
        <v>0</v>
      </c>
      <c r="K9792" s="1">
        <v>0</v>
      </c>
      <c r="L9792" s="1">
        <v>0</v>
      </c>
      <c r="M9792" s="1">
        <v>0</v>
      </c>
      <c r="N9792" s="1">
        <v>0</v>
      </c>
      <c r="O9792" s="1">
        <v>0</v>
      </c>
      <c r="P9792" s="1">
        <v>0</v>
      </c>
      <c r="Q9792" s="1">
        <v>6</v>
      </c>
      <c r="R9792" s="9">
        <v>16</v>
      </c>
    </row>
    <row r="9793" spans="2:18" x14ac:dyDescent="0.2">
      <c r="E9793" s="11"/>
      <c r="F9793" s="10"/>
      <c r="G9793" s="7">
        <v>100</v>
      </c>
      <c r="H9793" s="18">
        <v>4.3478260869570002</v>
      </c>
      <c r="I9793" s="16">
        <v>0</v>
      </c>
      <c r="J9793" s="16">
        <v>0</v>
      </c>
      <c r="K9793" s="16">
        <v>0</v>
      </c>
      <c r="L9793" s="16">
        <v>0</v>
      </c>
      <c r="M9793" s="16">
        <v>0</v>
      </c>
      <c r="N9793" s="16">
        <v>0</v>
      </c>
      <c r="O9793" s="16">
        <v>0</v>
      </c>
      <c r="P9793" s="16">
        <v>0</v>
      </c>
      <c r="Q9793" s="41">
        <v>26.086956521739001</v>
      </c>
      <c r="R9793" s="132">
        <v>69.565217391304003</v>
      </c>
    </row>
    <row r="9794" spans="2:18" x14ac:dyDescent="0.2">
      <c r="E9794" s="4" t="s">
        <v>89</v>
      </c>
      <c r="F9794" s="5"/>
      <c r="G9794" s="6">
        <v>37</v>
      </c>
      <c r="H9794" s="8">
        <v>1</v>
      </c>
      <c r="I9794" s="1">
        <v>0</v>
      </c>
      <c r="J9794" s="1">
        <v>2</v>
      </c>
      <c r="K9794" s="1">
        <v>0</v>
      </c>
      <c r="L9794" s="1">
        <v>0</v>
      </c>
      <c r="M9794" s="1">
        <v>0</v>
      </c>
      <c r="N9794" s="1">
        <v>0</v>
      </c>
      <c r="O9794" s="1">
        <v>0</v>
      </c>
      <c r="P9794" s="1">
        <v>0</v>
      </c>
      <c r="Q9794" s="1">
        <v>3</v>
      </c>
      <c r="R9794" s="9">
        <v>32</v>
      </c>
    </row>
    <row r="9795" spans="2:18" x14ac:dyDescent="0.2">
      <c r="E9795" s="11"/>
      <c r="F9795" s="10"/>
      <c r="G9795" s="7">
        <v>100</v>
      </c>
      <c r="H9795" s="18">
        <v>2.7027027027030002</v>
      </c>
      <c r="I9795" s="16">
        <v>0</v>
      </c>
      <c r="J9795" s="2">
        <v>5.4054054054050003</v>
      </c>
      <c r="K9795" s="16">
        <v>0</v>
      </c>
      <c r="L9795" s="16">
        <v>0</v>
      </c>
      <c r="M9795" s="16">
        <v>0</v>
      </c>
      <c r="N9795" s="16">
        <v>0</v>
      </c>
      <c r="O9795" s="16">
        <v>0</v>
      </c>
      <c r="P9795" s="16">
        <v>0</v>
      </c>
      <c r="Q9795" s="2">
        <v>8.1081081081080004</v>
      </c>
      <c r="R9795" s="15">
        <v>86.486486486486001</v>
      </c>
    </row>
    <row r="9796" spans="2:18" x14ac:dyDescent="0.2">
      <c r="E9796" s="4" t="s">
        <v>90</v>
      </c>
      <c r="F9796" s="5"/>
      <c r="G9796" s="6">
        <v>28</v>
      </c>
      <c r="H9796" s="8">
        <v>0</v>
      </c>
      <c r="I9796" s="1">
        <v>2</v>
      </c>
      <c r="J9796" s="1">
        <v>0</v>
      </c>
      <c r="K9796" s="1">
        <v>0</v>
      </c>
      <c r="L9796" s="1">
        <v>0</v>
      </c>
      <c r="M9796" s="1">
        <v>0</v>
      </c>
      <c r="N9796" s="1">
        <v>0</v>
      </c>
      <c r="O9796" s="1">
        <v>0</v>
      </c>
      <c r="P9796" s="1">
        <v>0</v>
      </c>
      <c r="Q9796" s="1">
        <v>1</v>
      </c>
      <c r="R9796" s="9">
        <v>25</v>
      </c>
    </row>
    <row r="9797" spans="2:18" x14ac:dyDescent="0.2">
      <c r="E9797" s="11"/>
      <c r="F9797" s="10"/>
      <c r="G9797" s="7">
        <v>100</v>
      </c>
      <c r="H9797" s="53">
        <v>0</v>
      </c>
      <c r="I9797" s="25">
        <v>7.1428571428570002</v>
      </c>
      <c r="J9797" s="16">
        <v>0</v>
      </c>
      <c r="K9797" s="16">
        <v>0</v>
      </c>
      <c r="L9797" s="16">
        <v>0</v>
      </c>
      <c r="M9797" s="16">
        <v>0</v>
      </c>
      <c r="N9797" s="16">
        <v>0</v>
      </c>
      <c r="O9797" s="16">
        <v>0</v>
      </c>
      <c r="P9797" s="16">
        <v>0</v>
      </c>
      <c r="Q9797" s="2">
        <v>3.5714285714290002</v>
      </c>
      <c r="R9797" s="15">
        <v>89.285714285713993</v>
      </c>
    </row>
    <row r="9798" spans="2:18" x14ac:dyDescent="0.2">
      <c r="E9798" s="4" t="s">
        <v>91</v>
      </c>
      <c r="F9798" s="5"/>
      <c r="G9798" s="6">
        <v>5</v>
      </c>
      <c r="H9798" s="8">
        <v>0</v>
      </c>
      <c r="I9798" s="1">
        <v>0</v>
      </c>
      <c r="J9798" s="1">
        <v>0</v>
      </c>
      <c r="K9798" s="1">
        <v>0</v>
      </c>
      <c r="L9798" s="1">
        <v>0</v>
      </c>
      <c r="M9798" s="1">
        <v>0</v>
      </c>
      <c r="N9798" s="1">
        <v>0</v>
      </c>
      <c r="O9798" s="1">
        <v>0</v>
      </c>
      <c r="P9798" s="1">
        <v>0</v>
      </c>
      <c r="Q9798" s="1">
        <v>0</v>
      </c>
      <c r="R9798" s="9">
        <v>5</v>
      </c>
    </row>
    <row r="9799" spans="2:18" x14ac:dyDescent="0.2">
      <c r="E9799" s="45"/>
      <c r="F9799" s="51"/>
      <c r="G9799" s="81">
        <v>100</v>
      </c>
      <c r="H9799" s="118">
        <v>0</v>
      </c>
      <c r="I9799" s="62">
        <v>0</v>
      </c>
      <c r="J9799" s="62">
        <v>0</v>
      </c>
      <c r="K9799" s="62">
        <v>0</v>
      </c>
      <c r="L9799" s="62">
        <v>0</v>
      </c>
      <c r="M9799" s="62">
        <v>0</v>
      </c>
      <c r="N9799" s="62">
        <v>0</v>
      </c>
      <c r="O9799" s="62">
        <v>0</v>
      </c>
      <c r="P9799" s="62">
        <v>0</v>
      </c>
      <c r="Q9799" s="103">
        <v>0</v>
      </c>
      <c r="R9799" s="140">
        <v>100</v>
      </c>
    </row>
    <row r="9801" spans="2:18" x14ac:dyDescent="0.2">
      <c r="B9801" s="40" t="str">
        <f xml:space="preserve"> HYPERLINK("#'目次'!B243", "[237]")</f>
        <v>[237]</v>
      </c>
      <c r="C9801" s="23" t="s">
        <v>370</v>
      </c>
    </row>
    <row r="9802" spans="2:18" x14ac:dyDescent="0.2">
      <c r="C9802" s="186" t="s">
        <v>326</v>
      </c>
    </row>
    <row r="9804" spans="2:18" x14ac:dyDescent="0.2">
      <c r="C9804" s="23" t="s">
        <v>14</v>
      </c>
    </row>
    <row r="9805" spans="2:18" ht="48" x14ac:dyDescent="0.2">
      <c r="D9805" s="195"/>
      <c r="E9805" s="196"/>
      <c r="F9805" s="196"/>
      <c r="G9805" s="37" t="s">
        <v>15</v>
      </c>
      <c r="H9805" s="33" t="s">
        <v>371</v>
      </c>
      <c r="I9805" s="13" t="s">
        <v>372</v>
      </c>
      <c r="J9805" s="13" t="s">
        <v>373</v>
      </c>
      <c r="K9805" s="13" t="s">
        <v>374</v>
      </c>
      <c r="L9805" s="13" t="s">
        <v>99</v>
      </c>
      <c r="M9805" s="38" t="s">
        <v>18</v>
      </c>
    </row>
    <row r="9806" spans="2:18" x14ac:dyDescent="0.2">
      <c r="D9806" s="197"/>
      <c r="E9806" s="198"/>
      <c r="F9806" s="198"/>
      <c r="G9806" s="35"/>
      <c r="H9806" s="39"/>
      <c r="I9806" s="14"/>
      <c r="J9806" s="14"/>
      <c r="K9806" s="14"/>
      <c r="L9806" s="14"/>
      <c r="M9806" s="34"/>
    </row>
    <row r="9807" spans="2:18" x14ac:dyDescent="0.2">
      <c r="D9807" s="78"/>
      <c r="E9807" s="79" t="s">
        <v>15</v>
      </c>
      <c r="F9807" s="66"/>
      <c r="G9807" s="36">
        <v>734</v>
      </c>
      <c r="H9807" s="17">
        <v>560</v>
      </c>
      <c r="I9807" s="17">
        <v>104</v>
      </c>
      <c r="J9807" s="17">
        <v>18</v>
      </c>
      <c r="K9807" s="17">
        <v>8</v>
      </c>
      <c r="L9807" s="17">
        <v>6</v>
      </c>
      <c r="M9807" s="47">
        <v>58</v>
      </c>
    </row>
    <row r="9808" spans="2:18" x14ac:dyDescent="0.2">
      <c r="D9808" s="45"/>
      <c r="E9808" s="51"/>
      <c r="F9808" s="67"/>
      <c r="G9808" s="7">
        <v>100</v>
      </c>
      <c r="H9808" s="2">
        <v>76.294277929155001</v>
      </c>
      <c r="I9808" s="2">
        <v>14.1689373297</v>
      </c>
      <c r="J9808" s="2">
        <v>2.4523160762940002</v>
      </c>
      <c r="K9808" s="2">
        <v>1.0899182561309999</v>
      </c>
      <c r="L9808" s="2">
        <v>0.81743869209800002</v>
      </c>
      <c r="M9808" s="15">
        <v>7.9019073569479996</v>
      </c>
    </row>
    <row r="9809" spans="4:13" x14ac:dyDescent="0.2">
      <c r="D9809" s="199" t="s">
        <v>19</v>
      </c>
      <c r="E9809" s="22" t="s">
        <v>20</v>
      </c>
      <c r="F9809" s="21"/>
      <c r="G9809" s="19">
        <v>77</v>
      </c>
      <c r="H9809" s="27">
        <v>54</v>
      </c>
      <c r="I9809" s="3">
        <v>15</v>
      </c>
      <c r="J9809" s="3">
        <v>5</v>
      </c>
      <c r="K9809" s="3">
        <v>2</v>
      </c>
      <c r="L9809" s="3">
        <v>0</v>
      </c>
      <c r="M9809" s="26">
        <v>6</v>
      </c>
    </row>
    <row r="9810" spans="4:13" x14ac:dyDescent="0.2">
      <c r="D9810" s="200"/>
      <c r="E9810" s="11"/>
      <c r="F9810" s="10"/>
      <c r="G9810" s="7">
        <v>100</v>
      </c>
      <c r="H9810" s="72">
        <v>70.12987012987</v>
      </c>
      <c r="I9810" s="25">
        <v>19.480519480519</v>
      </c>
      <c r="J9810" s="2">
        <v>6.4935064935059996</v>
      </c>
      <c r="K9810" s="2">
        <v>2.5974025974030002</v>
      </c>
      <c r="L9810" s="16">
        <v>0</v>
      </c>
      <c r="M9810" s="15">
        <v>7.792207792208</v>
      </c>
    </row>
    <row r="9811" spans="4:13" x14ac:dyDescent="0.2">
      <c r="D9811" s="200"/>
      <c r="E9811" s="4" t="s">
        <v>21</v>
      </c>
      <c r="F9811" s="5"/>
      <c r="G9811" s="6">
        <v>289</v>
      </c>
      <c r="H9811" s="8">
        <v>230</v>
      </c>
      <c r="I9811" s="1">
        <v>32</v>
      </c>
      <c r="J9811" s="1">
        <v>7</v>
      </c>
      <c r="K9811" s="1">
        <v>1</v>
      </c>
      <c r="L9811" s="1">
        <v>1</v>
      </c>
      <c r="M9811" s="9">
        <v>25</v>
      </c>
    </row>
    <row r="9812" spans="4:13" x14ac:dyDescent="0.2">
      <c r="D9812" s="200"/>
      <c r="E9812" s="11"/>
      <c r="F9812" s="10"/>
      <c r="G9812" s="7">
        <v>100</v>
      </c>
      <c r="H9812" s="18">
        <v>79.584775086505005</v>
      </c>
      <c r="I9812" s="2">
        <v>11.072664359861999</v>
      </c>
      <c r="J9812" s="2">
        <v>2.4221453287200001</v>
      </c>
      <c r="K9812" s="2">
        <v>0.34602076124600001</v>
      </c>
      <c r="L9812" s="2">
        <v>0.34602076124600001</v>
      </c>
      <c r="M9812" s="15">
        <v>8.6505190311420002</v>
      </c>
    </row>
    <row r="9813" spans="4:13" x14ac:dyDescent="0.2">
      <c r="D9813" s="200"/>
      <c r="E9813" s="4" t="s">
        <v>22</v>
      </c>
      <c r="F9813" s="5"/>
      <c r="G9813" s="6">
        <v>109</v>
      </c>
      <c r="H9813" s="8">
        <v>75</v>
      </c>
      <c r="I9813" s="1">
        <v>21</v>
      </c>
      <c r="J9813" s="1">
        <v>4</v>
      </c>
      <c r="K9813" s="1">
        <v>1</v>
      </c>
      <c r="L9813" s="1">
        <v>2</v>
      </c>
      <c r="M9813" s="9">
        <v>10</v>
      </c>
    </row>
    <row r="9814" spans="4:13" x14ac:dyDescent="0.2">
      <c r="D9814" s="200"/>
      <c r="E9814" s="11"/>
      <c r="F9814" s="10"/>
      <c r="G9814" s="7">
        <v>100</v>
      </c>
      <c r="H9814" s="72">
        <v>68.807339449541004</v>
      </c>
      <c r="I9814" s="25">
        <v>19.266055045872001</v>
      </c>
      <c r="J9814" s="2">
        <v>3.669724770642</v>
      </c>
      <c r="K9814" s="2">
        <v>0.91743119266100004</v>
      </c>
      <c r="L9814" s="2">
        <v>1.834862385321</v>
      </c>
      <c r="M9814" s="15">
        <v>9.1743119266060003</v>
      </c>
    </row>
    <row r="9815" spans="4:13" x14ac:dyDescent="0.2">
      <c r="D9815" s="200"/>
      <c r="E9815" s="4" t="s">
        <v>23</v>
      </c>
      <c r="F9815" s="5"/>
      <c r="G9815" s="6">
        <v>120</v>
      </c>
      <c r="H9815" s="8">
        <v>95</v>
      </c>
      <c r="I9815" s="1">
        <v>17</v>
      </c>
      <c r="J9815" s="1">
        <v>0</v>
      </c>
      <c r="K9815" s="1">
        <v>2</v>
      </c>
      <c r="L9815" s="1">
        <v>1</v>
      </c>
      <c r="M9815" s="9">
        <v>6</v>
      </c>
    </row>
    <row r="9816" spans="4:13" x14ac:dyDescent="0.2">
      <c r="D9816" s="200"/>
      <c r="E9816" s="11"/>
      <c r="F9816" s="10"/>
      <c r="G9816" s="7">
        <v>100</v>
      </c>
      <c r="H9816" s="18">
        <v>79.166666666666998</v>
      </c>
      <c r="I9816" s="2">
        <v>14.166666666667</v>
      </c>
      <c r="J9816" s="16">
        <v>0</v>
      </c>
      <c r="K9816" s="2">
        <v>1.666666666667</v>
      </c>
      <c r="L9816" s="2">
        <v>0.83333333333299997</v>
      </c>
      <c r="M9816" s="15">
        <v>5</v>
      </c>
    </row>
    <row r="9817" spans="4:13" x14ac:dyDescent="0.2">
      <c r="D9817" s="200"/>
      <c r="E9817" s="4" t="s">
        <v>24</v>
      </c>
      <c r="F9817" s="5"/>
      <c r="G9817" s="6">
        <v>139</v>
      </c>
      <c r="H9817" s="8">
        <v>106</v>
      </c>
      <c r="I9817" s="1">
        <v>19</v>
      </c>
      <c r="J9817" s="1">
        <v>2</v>
      </c>
      <c r="K9817" s="1">
        <v>2</v>
      </c>
      <c r="L9817" s="1">
        <v>2</v>
      </c>
      <c r="M9817" s="9">
        <v>11</v>
      </c>
    </row>
    <row r="9818" spans="4:13" x14ac:dyDescent="0.2">
      <c r="D9818" s="200"/>
      <c r="E9818" s="11"/>
      <c r="F9818" s="10"/>
      <c r="G9818" s="7">
        <v>100</v>
      </c>
      <c r="H9818" s="18">
        <v>76.258992805755</v>
      </c>
      <c r="I9818" s="2">
        <v>13.669064748201</v>
      </c>
      <c r="J9818" s="2">
        <v>1.438848920863</v>
      </c>
      <c r="K9818" s="2">
        <v>1.438848920863</v>
      </c>
      <c r="L9818" s="2">
        <v>1.438848920863</v>
      </c>
      <c r="M9818" s="15">
        <v>7.9136690647480004</v>
      </c>
    </row>
    <row r="9819" spans="4:13" x14ac:dyDescent="0.2">
      <c r="D9819" s="199" t="s">
        <v>25</v>
      </c>
      <c r="E9819" s="22" t="s">
        <v>26</v>
      </c>
      <c r="F9819" s="21"/>
      <c r="G9819" s="19">
        <v>243</v>
      </c>
      <c r="H9819" s="27">
        <v>201</v>
      </c>
      <c r="I9819" s="3">
        <v>29</v>
      </c>
      <c r="J9819" s="3">
        <v>7</v>
      </c>
      <c r="K9819" s="3">
        <v>6</v>
      </c>
      <c r="L9819" s="3">
        <v>1</v>
      </c>
      <c r="M9819" s="26">
        <v>10</v>
      </c>
    </row>
    <row r="9820" spans="4:13" x14ac:dyDescent="0.2">
      <c r="D9820" s="200"/>
      <c r="E9820" s="11"/>
      <c r="F9820" s="10"/>
      <c r="G9820" s="7">
        <v>100</v>
      </c>
      <c r="H9820" s="70">
        <v>82.716049382715994</v>
      </c>
      <c r="I9820" s="2">
        <v>11.934156378600999</v>
      </c>
      <c r="J9820" s="2">
        <v>2.880658436214</v>
      </c>
      <c r="K9820" s="2">
        <v>2.4691358024690002</v>
      </c>
      <c r="L9820" s="2">
        <v>0.41152263374499998</v>
      </c>
      <c r="M9820" s="15">
        <v>4.1152263374490001</v>
      </c>
    </row>
    <row r="9821" spans="4:13" x14ac:dyDescent="0.2">
      <c r="D9821" s="200"/>
      <c r="E9821" s="4" t="s">
        <v>27</v>
      </c>
      <c r="F9821" s="5"/>
      <c r="G9821" s="6">
        <v>234</v>
      </c>
      <c r="H9821" s="8">
        <v>170</v>
      </c>
      <c r="I9821" s="1">
        <v>40</v>
      </c>
      <c r="J9821" s="1">
        <v>9</v>
      </c>
      <c r="K9821" s="1">
        <v>0</v>
      </c>
      <c r="L9821" s="1">
        <v>3</v>
      </c>
      <c r="M9821" s="9">
        <v>19</v>
      </c>
    </row>
    <row r="9822" spans="4:13" x14ac:dyDescent="0.2">
      <c r="D9822" s="200"/>
      <c r="E9822" s="11"/>
      <c r="F9822" s="10"/>
      <c r="G9822" s="7">
        <v>100</v>
      </c>
      <c r="H9822" s="18">
        <v>72.649572649573003</v>
      </c>
      <c r="I9822" s="2">
        <v>17.094017094017001</v>
      </c>
      <c r="J9822" s="2">
        <v>3.8461538461539999</v>
      </c>
      <c r="K9822" s="16">
        <v>0</v>
      </c>
      <c r="L9822" s="2">
        <v>1.2820512820509999</v>
      </c>
      <c r="M9822" s="15">
        <v>8.1196581196580002</v>
      </c>
    </row>
    <row r="9823" spans="4:13" x14ac:dyDescent="0.2">
      <c r="D9823" s="200"/>
      <c r="E9823" s="4" t="s">
        <v>28</v>
      </c>
      <c r="F9823" s="5"/>
      <c r="G9823" s="6">
        <v>208</v>
      </c>
      <c r="H9823" s="8">
        <v>154</v>
      </c>
      <c r="I9823" s="1">
        <v>29</v>
      </c>
      <c r="J9823" s="1">
        <v>1</v>
      </c>
      <c r="K9823" s="1">
        <v>1</v>
      </c>
      <c r="L9823" s="1">
        <v>2</v>
      </c>
      <c r="M9823" s="9">
        <v>22</v>
      </c>
    </row>
    <row r="9824" spans="4:13" x14ac:dyDescent="0.2">
      <c r="D9824" s="200"/>
      <c r="E9824" s="11"/>
      <c r="F9824" s="10"/>
      <c r="G9824" s="7">
        <v>100</v>
      </c>
      <c r="H9824" s="18">
        <v>74.038461538462002</v>
      </c>
      <c r="I9824" s="2">
        <v>13.942307692308001</v>
      </c>
      <c r="J9824" s="2">
        <v>0.48076923076900002</v>
      </c>
      <c r="K9824" s="2">
        <v>0.48076923076900002</v>
      </c>
      <c r="L9824" s="2">
        <v>0.96153846153800004</v>
      </c>
      <c r="M9824" s="15">
        <v>10.576923076923</v>
      </c>
    </row>
    <row r="9825" spans="4:13" x14ac:dyDescent="0.2">
      <c r="D9825" s="200"/>
      <c r="E9825" s="4" t="s">
        <v>29</v>
      </c>
      <c r="F9825" s="5"/>
      <c r="G9825" s="6">
        <v>49</v>
      </c>
      <c r="H9825" s="8">
        <v>35</v>
      </c>
      <c r="I9825" s="1">
        <v>6</v>
      </c>
      <c r="J9825" s="1">
        <v>1</v>
      </c>
      <c r="K9825" s="1">
        <v>1</v>
      </c>
      <c r="L9825" s="1">
        <v>0</v>
      </c>
      <c r="M9825" s="9">
        <v>7</v>
      </c>
    </row>
    <row r="9826" spans="4:13" x14ac:dyDescent="0.2">
      <c r="D9826" s="200"/>
      <c r="E9826" s="11"/>
      <c r="F9826" s="10"/>
      <c r="G9826" s="7">
        <v>100</v>
      </c>
      <c r="H9826" s="18">
        <v>71.428571428571004</v>
      </c>
      <c r="I9826" s="2">
        <v>12.244897959184</v>
      </c>
      <c r="J9826" s="2">
        <v>2.040816326531</v>
      </c>
      <c r="K9826" s="2">
        <v>2.040816326531</v>
      </c>
      <c r="L9826" s="16">
        <v>0</v>
      </c>
      <c r="M9826" s="85">
        <v>14.285714285714</v>
      </c>
    </row>
    <row r="9827" spans="4:13" x14ac:dyDescent="0.2">
      <c r="D9827" s="199" t="s">
        <v>30</v>
      </c>
      <c r="E9827" s="22" t="s">
        <v>31</v>
      </c>
      <c r="F9827" s="21"/>
      <c r="G9827" s="19">
        <v>348</v>
      </c>
      <c r="H9827" s="27">
        <v>268</v>
      </c>
      <c r="I9827" s="3">
        <v>49</v>
      </c>
      <c r="J9827" s="3">
        <v>5</v>
      </c>
      <c r="K9827" s="3">
        <v>3</v>
      </c>
      <c r="L9827" s="3">
        <v>2</v>
      </c>
      <c r="M9827" s="26">
        <v>27</v>
      </c>
    </row>
    <row r="9828" spans="4:13" x14ac:dyDescent="0.2">
      <c r="D9828" s="200"/>
      <c r="E9828" s="11"/>
      <c r="F9828" s="10"/>
      <c r="G9828" s="7">
        <v>100</v>
      </c>
      <c r="H9828" s="18">
        <v>77.011494252874002</v>
      </c>
      <c r="I9828" s="2">
        <v>14.080459770115</v>
      </c>
      <c r="J9828" s="2">
        <v>1.4367816091950001</v>
      </c>
      <c r="K9828" s="2">
        <v>0.86206896551699996</v>
      </c>
      <c r="L9828" s="2">
        <v>0.57471264367800001</v>
      </c>
      <c r="M9828" s="15">
        <v>7.7586206896550003</v>
      </c>
    </row>
    <row r="9829" spans="4:13" x14ac:dyDescent="0.2">
      <c r="D9829" s="200"/>
      <c r="E9829" s="4" t="s">
        <v>32</v>
      </c>
      <c r="F9829" s="5"/>
      <c r="G9829" s="6">
        <v>386</v>
      </c>
      <c r="H9829" s="8">
        <v>292</v>
      </c>
      <c r="I9829" s="1">
        <v>55</v>
      </c>
      <c r="J9829" s="1">
        <v>13</v>
      </c>
      <c r="K9829" s="1">
        <v>5</v>
      </c>
      <c r="L9829" s="1">
        <v>4</v>
      </c>
      <c r="M9829" s="9">
        <v>31</v>
      </c>
    </row>
    <row r="9830" spans="4:13" x14ac:dyDescent="0.2">
      <c r="D9830" s="200"/>
      <c r="E9830" s="11"/>
      <c r="F9830" s="10"/>
      <c r="G9830" s="7">
        <v>100</v>
      </c>
      <c r="H9830" s="18">
        <v>75.647668393781998</v>
      </c>
      <c r="I9830" s="2">
        <v>14.248704663211999</v>
      </c>
      <c r="J9830" s="2">
        <v>3.3678756476679998</v>
      </c>
      <c r="K9830" s="2">
        <v>1.2953367875649999</v>
      </c>
      <c r="L9830" s="2">
        <v>1.0362694300519999</v>
      </c>
      <c r="M9830" s="15">
        <v>8.0310880829020004</v>
      </c>
    </row>
    <row r="9831" spans="4:13" x14ac:dyDescent="0.2">
      <c r="D9831" s="199" t="s">
        <v>33</v>
      </c>
      <c r="E9831" s="22" t="s">
        <v>34</v>
      </c>
      <c r="F9831" s="21"/>
      <c r="G9831" s="19">
        <v>19</v>
      </c>
      <c r="H9831" s="27">
        <v>15</v>
      </c>
      <c r="I9831" s="3">
        <v>2</v>
      </c>
      <c r="J9831" s="3">
        <v>0</v>
      </c>
      <c r="K9831" s="3">
        <v>0</v>
      </c>
      <c r="L9831" s="3">
        <v>0</v>
      </c>
      <c r="M9831" s="26">
        <v>2</v>
      </c>
    </row>
    <row r="9832" spans="4:13" x14ac:dyDescent="0.2">
      <c r="D9832" s="200"/>
      <c r="E9832" s="11"/>
      <c r="F9832" s="10"/>
      <c r="G9832" s="7">
        <v>100</v>
      </c>
      <c r="H9832" s="18">
        <v>78.947368421053</v>
      </c>
      <c r="I9832" s="2">
        <v>10.526315789473999</v>
      </c>
      <c r="J9832" s="16">
        <v>0</v>
      </c>
      <c r="K9832" s="16">
        <v>0</v>
      </c>
      <c r="L9832" s="16">
        <v>0</v>
      </c>
      <c r="M9832" s="15">
        <v>10.526315789473999</v>
      </c>
    </row>
    <row r="9833" spans="4:13" x14ac:dyDescent="0.2">
      <c r="D9833" s="200"/>
      <c r="E9833" s="4" t="s">
        <v>35</v>
      </c>
      <c r="F9833" s="5"/>
      <c r="G9833" s="6">
        <v>97</v>
      </c>
      <c r="H9833" s="8">
        <v>65</v>
      </c>
      <c r="I9833" s="1">
        <v>23</v>
      </c>
      <c r="J9833" s="1">
        <v>1</v>
      </c>
      <c r="K9833" s="1">
        <v>3</v>
      </c>
      <c r="L9833" s="1">
        <v>1</v>
      </c>
      <c r="M9833" s="9">
        <v>7</v>
      </c>
    </row>
    <row r="9834" spans="4:13" x14ac:dyDescent="0.2">
      <c r="D9834" s="200"/>
      <c r="E9834" s="11"/>
      <c r="F9834" s="10"/>
      <c r="G9834" s="7">
        <v>100</v>
      </c>
      <c r="H9834" s="72">
        <v>67.010309278351002</v>
      </c>
      <c r="I9834" s="25">
        <v>23.711340206186001</v>
      </c>
      <c r="J9834" s="2">
        <v>1.0309278350519999</v>
      </c>
      <c r="K9834" s="2">
        <v>3.0927835051549999</v>
      </c>
      <c r="L9834" s="2">
        <v>1.0309278350519999</v>
      </c>
      <c r="M9834" s="15">
        <v>7.2164948453609998</v>
      </c>
    </row>
    <row r="9835" spans="4:13" x14ac:dyDescent="0.2">
      <c r="D9835" s="200"/>
      <c r="E9835" s="4" t="s">
        <v>36</v>
      </c>
      <c r="F9835" s="5"/>
      <c r="G9835" s="6">
        <v>142</v>
      </c>
      <c r="H9835" s="8">
        <v>118</v>
      </c>
      <c r="I9835" s="1">
        <v>11</v>
      </c>
      <c r="J9835" s="1">
        <v>2</v>
      </c>
      <c r="K9835" s="1">
        <v>1</v>
      </c>
      <c r="L9835" s="1">
        <v>1</v>
      </c>
      <c r="M9835" s="9">
        <v>10</v>
      </c>
    </row>
    <row r="9836" spans="4:13" x14ac:dyDescent="0.2">
      <c r="D9836" s="200"/>
      <c r="E9836" s="11"/>
      <c r="F9836" s="10"/>
      <c r="G9836" s="7">
        <v>100</v>
      </c>
      <c r="H9836" s="70">
        <v>83.098591549296003</v>
      </c>
      <c r="I9836" s="30">
        <v>7.746478873239</v>
      </c>
      <c r="J9836" s="2">
        <v>1.4084507042250001</v>
      </c>
      <c r="K9836" s="2">
        <v>0.70422535211299997</v>
      </c>
      <c r="L9836" s="2">
        <v>0.70422535211299997</v>
      </c>
      <c r="M9836" s="15">
        <v>7.0422535211269999</v>
      </c>
    </row>
    <row r="9837" spans="4:13" x14ac:dyDescent="0.2">
      <c r="D9837" s="200"/>
      <c r="E9837" s="4" t="s">
        <v>37</v>
      </c>
      <c r="F9837" s="5"/>
      <c r="G9837" s="6">
        <v>164</v>
      </c>
      <c r="H9837" s="8">
        <v>124</v>
      </c>
      <c r="I9837" s="1">
        <v>25</v>
      </c>
      <c r="J9837" s="1">
        <v>4</v>
      </c>
      <c r="K9837" s="1">
        <v>1</v>
      </c>
      <c r="L9837" s="1">
        <v>1</v>
      </c>
      <c r="M9837" s="9">
        <v>12</v>
      </c>
    </row>
    <row r="9838" spans="4:13" x14ac:dyDescent="0.2">
      <c r="D9838" s="200"/>
      <c r="E9838" s="11"/>
      <c r="F9838" s="10"/>
      <c r="G9838" s="7">
        <v>100</v>
      </c>
      <c r="H9838" s="18">
        <v>75.609756097561004</v>
      </c>
      <c r="I9838" s="2">
        <v>15.243902439024</v>
      </c>
      <c r="J9838" s="2">
        <v>2.4390243902440001</v>
      </c>
      <c r="K9838" s="2">
        <v>0.60975609756100002</v>
      </c>
      <c r="L9838" s="2">
        <v>0.60975609756100002</v>
      </c>
      <c r="M9838" s="15">
        <v>7.3170731707319998</v>
      </c>
    </row>
    <row r="9839" spans="4:13" x14ac:dyDescent="0.2">
      <c r="D9839" s="200"/>
      <c r="E9839" s="4" t="s">
        <v>38</v>
      </c>
      <c r="F9839" s="5"/>
      <c r="G9839" s="6">
        <v>129</v>
      </c>
      <c r="H9839" s="8">
        <v>98</v>
      </c>
      <c r="I9839" s="1">
        <v>19</v>
      </c>
      <c r="J9839" s="1">
        <v>2</v>
      </c>
      <c r="K9839" s="1">
        <v>1</v>
      </c>
      <c r="L9839" s="1">
        <v>1</v>
      </c>
      <c r="M9839" s="9">
        <v>11</v>
      </c>
    </row>
    <row r="9840" spans="4:13" x14ac:dyDescent="0.2">
      <c r="D9840" s="200"/>
      <c r="E9840" s="11"/>
      <c r="F9840" s="10"/>
      <c r="G9840" s="7">
        <v>100</v>
      </c>
      <c r="H9840" s="18">
        <v>75.968992248061994</v>
      </c>
      <c r="I9840" s="2">
        <v>14.728682170542999</v>
      </c>
      <c r="J9840" s="2">
        <v>1.550387596899</v>
      </c>
      <c r="K9840" s="2">
        <v>0.77519379845000003</v>
      </c>
      <c r="L9840" s="2">
        <v>0.77519379845000003</v>
      </c>
      <c r="M9840" s="15">
        <v>8.5271317829460003</v>
      </c>
    </row>
    <row r="9841" spans="2:13" x14ac:dyDescent="0.2">
      <c r="D9841" s="200"/>
      <c r="E9841" s="4" t="s">
        <v>39</v>
      </c>
      <c r="F9841" s="5"/>
      <c r="G9841" s="6">
        <v>127</v>
      </c>
      <c r="H9841" s="8">
        <v>105</v>
      </c>
      <c r="I9841" s="1">
        <v>10</v>
      </c>
      <c r="J9841" s="1">
        <v>3</v>
      </c>
      <c r="K9841" s="1">
        <v>0</v>
      </c>
      <c r="L9841" s="1">
        <v>1</v>
      </c>
      <c r="M9841" s="9">
        <v>11</v>
      </c>
    </row>
    <row r="9842" spans="2:13" x14ac:dyDescent="0.2">
      <c r="D9842" s="200"/>
      <c r="E9842" s="11"/>
      <c r="F9842" s="10"/>
      <c r="G9842" s="7">
        <v>100</v>
      </c>
      <c r="H9842" s="70">
        <v>82.677165354330995</v>
      </c>
      <c r="I9842" s="30">
        <v>7.8740157480309998</v>
      </c>
      <c r="J9842" s="2">
        <v>2.3622047244090001</v>
      </c>
      <c r="K9842" s="16">
        <v>0</v>
      </c>
      <c r="L9842" s="2">
        <v>0.78740157480299999</v>
      </c>
      <c r="M9842" s="15">
        <v>8.6614173228349998</v>
      </c>
    </row>
    <row r="9843" spans="2:13" x14ac:dyDescent="0.2">
      <c r="D9843" s="200"/>
      <c r="E9843" s="4" t="s">
        <v>40</v>
      </c>
      <c r="F9843" s="5"/>
      <c r="G9843" s="6">
        <v>56</v>
      </c>
      <c r="H9843" s="8">
        <v>35</v>
      </c>
      <c r="I9843" s="1">
        <v>14</v>
      </c>
      <c r="J9843" s="1">
        <v>6</v>
      </c>
      <c r="K9843" s="1">
        <v>2</v>
      </c>
      <c r="L9843" s="1">
        <v>1</v>
      </c>
      <c r="M9843" s="9">
        <v>5</v>
      </c>
    </row>
    <row r="9844" spans="2:13" x14ac:dyDescent="0.2">
      <c r="D9844" s="201"/>
      <c r="E9844" s="45"/>
      <c r="F9844" s="51"/>
      <c r="G9844" s="81">
        <v>100</v>
      </c>
      <c r="H9844" s="168">
        <v>62.5</v>
      </c>
      <c r="I9844" s="112">
        <v>25</v>
      </c>
      <c r="J9844" s="124">
        <v>10.714285714286</v>
      </c>
      <c r="K9844" s="64">
        <v>3.5714285714290002</v>
      </c>
      <c r="L9844" s="64">
        <v>1.785714285714</v>
      </c>
      <c r="M9844" s="106">
        <v>8.9285714285710007</v>
      </c>
    </row>
    <row r="9846" spans="2:13" x14ac:dyDescent="0.2">
      <c r="B9846" s="40" t="str">
        <f xml:space="preserve"> HYPERLINK("#'目次'!B244", "[238]")</f>
        <v>[238]</v>
      </c>
      <c r="C9846" s="23" t="s">
        <v>370</v>
      </c>
    </row>
    <row r="9847" spans="2:13" x14ac:dyDescent="0.2">
      <c r="C9847" s="186" t="s">
        <v>326</v>
      </c>
    </row>
    <row r="9849" spans="2:13" x14ac:dyDescent="0.2">
      <c r="C9849" s="23" t="s">
        <v>48</v>
      </c>
    </row>
    <row r="9850" spans="2:13" ht="48" x14ac:dyDescent="0.2">
      <c r="D9850" s="195"/>
      <c r="E9850" s="196"/>
      <c r="F9850" s="196"/>
      <c r="G9850" s="37" t="s">
        <v>15</v>
      </c>
      <c r="H9850" s="33" t="s">
        <v>371</v>
      </c>
      <c r="I9850" s="13" t="s">
        <v>372</v>
      </c>
      <c r="J9850" s="13" t="s">
        <v>373</v>
      </c>
      <c r="K9850" s="13" t="s">
        <v>374</v>
      </c>
      <c r="L9850" s="13" t="s">
        <v>99</v>
      </c>
      <c r="M9850" s="38" t="s">
        <v>18</v>
      </c>
    </row>
    <row r="9851" spans="2:13" x14ac:dyDescent="0.2">
      <c r="D9851" s="197"/>
      <c r="E9851" s="198"/>
      <c r="F9851" s="198"/>
      <c r="G9851" s="35"/>
      <c r="H9851" s="39"/>
      <c r="I9851" s="14"/>
      <c r="J9851" s="14"/>
      <c r="K9851" s="14"/>
      <c r="L9851" s="14"/>
      <c r="M9851" s="34"/>
    </row>
    <row r="9852" spans="2:13" x14ac:dyDescent="0.2">
      <c r="D9852" s="78"/>
      <c r="E9852" s="79" t="s">
        <v>15</v>
      </c>
      <c r="F9852" s="66"/>
      <c r="G9852" s="36">
        <v>734</v>
      </c>
      <c r="H9852" s="17">
        <v>560</v>
      </c>
      <c r="I9852" s="17">
        <v>104</v>
      </c>
      <c r="J9852" s="17">
        <v>18</v>
      </c>
      <c r="K9852" s="17">
        <v>8</v>
      </c>
      <c r="L9852" s="17">
        <v>6</v>
      </c>
      <c r="M9852" s="47">
        <v>58</v>
      </c>
    </row>
    <row r="9853" spans="2:13" x14ac:dyDescent="0.2">
      <c r="D9853" s="45"/>
      <c r="E9853" s="51"/>
      <c r="F9853" s="67"/>
      <c r="G9853" s="7">
        <v>100</v>
      </c>
      <c r="H9853" s="2">
        <v>76.294277929155001</v>
      </c>
      <c r="I9853" s="2">
        <v>14.1689373297</v>
      </c>
      <c r="J9853" s="2">
        <v>2.4523160762940002</v>
      </c>
      <c r="K9853" s="2">
        <v>1.0899182561309999</v>
      </c>
      <c r="L9853" s="2">
        <v>0.81743869209800002</v>
      </c>
      <c r="M9853" s="15">
        <v>7.9019073569479996</v>
      </c>
    </row>
    <row r="9854" spans="2:13" x14ac:dyDescent="0.2">
      <c r="D9854" s="199" t="s">
        <v>49</v>
      </c>
      <c r="E9854" s="22" t="s">
        <v>50</v>
      </c>
      <c r="F9854" s="21"/>
      <c r="G9854" s="19">
        <v>5</v>
      </c>
      <c r="H9854" s="27">
        <v>4</v>
      </c>
      <c r="I9854" s="3">
        <v>1</v>
      </c>
      <c r="J9854" s="3">
        <v>0</v>
      </c>
      <c r="K9854" s="3">
        <v>0</v>
      </c>
      <c r="L9854" s="3">
        <v>0</v>
      </c>
      <c r="M9854" s="26">
        <v>0</v>
      </c>
    </row>
    <row r="9855" spans="2:13" x14ac:dyDescent="0.2">
      <c r="D9855" s="200"/>
      <c r="E9855" s="11"/>
      <c r="F9855" s="10"/>
      <c r="G9855" s="7">
        <v>100</v>
      </c>
      <c r="H9855" s="18">
        <v>80</v>
      </c>
      <c r="I9855" s="25">
        <v>20</v>
      </c>
      <c r="J9855" s="16">
        <v>0</v>
      </c>
      <c r="K9855" s="16">
        <v>0</v>
      </c>
      <c r="L9855" s="16">
        <v>0</v>
      </c>
      <c r="M9855" s="110">
        <v>0</v>
      </c>
    </row>
    <row r="9856" spans="2:13" x14ac:dyDescent="0.2">
      <c r="D9856" s="200"/>
      <c r="E9856" s="4" t="s">
        <v>51</v>
      </c>
      <c r="F9856" s="5"/>
      <c r="G9856" s="6">
        <v>76</v>
      </c>
      <c r="H9856" s="8">
        <v>56</v>
      </c>
      <c r="I9856" s="1">
        <v>14</v>
      </c>
      <c r="J9856" s="1">
        <v>3</v>
      </c>
      <c r="K9856" s="1">
        <v>0</v>
      </c>
      <c r="L9856" s="1">
        <v>2</v>
      </c>
      <c r="M9856" s="9">
        <v>3</v>
      </c>
    </row>
    <row r="9857" spans="4:13" x14ac:dyDescent="0.2">
      <c r="D9857" s="200"/>
      <c r="E9857" s="11"/>
      <c r="F9857" s="10"/>
      <c r="G9857" s="7">
        <v>100</v>
      </c>
      <c r="H9857" s="18">
        <v>73.684210526315994</v>
      </c>
      <c r="I9857" s="2">
        <v>18.421052631578998</v>
      </c>
      <c r="J9857" s="2">
        <v>3.947368421053</v>
      </c>
      <c r="K9857" s="16">
        <v>0</v>
      </c>
      <c r="L9857" s="2">
        <v>2.6315789473679998</v>
      </c>
      <c r="M9857" s="15">
        <v>3.947368421053</v>
      </c>
    </row>
    <row r="9858" spans="4:13" x14ac:dyDescent="0.2">
      <c r="D9858" s="200"/>
      <c r="E9858" s="4" t="s">
        <v>52</v>
      </c>
      <c r="F9858" s="5"/>
      <c r="G9858" s="6">
        <v>21</v>
      </c>
      <c r="H9858" s="8">
        <v>15</v>
      </c>
      <c r="I9858" s="1">
        <v>4</v>
      </c>
      <c r="J9858" s="1">
        <v>0</v>
      </c>
      <c r="K9858" s="1">
        <v>0</v>
      </c>
      <c r="L9858" s="1">
        <v>0</v>
      </c>
      <c r="M9858" s="9">
        <v>2</v>
      </c>
    </row>
    <row r="9859" spans="4:13" x14ac:dyDescent="0.2">
      <c r="D9859" s="200"/>
      <c r="E9859" s="11"/>
      <c r="F9859" s="10"/>
      <c r="G9859" s="7">
        <v>100</v>
      </c>
      <c r="H9859" s="18">
        <v>71.428571428571004</v>
      </c>
      <c r="I9859" s="2">
        <v>19.047619047619001</v>
      </c>
      <c r="J9859" s="16">
        <v>0</v>
      </c>
      <c r="K9859" s="16">
        <v>0</v>
      </c>
      <c r="L9859" s="16">
        <v>0</v>
      </c>
      <c r="M9859" s="15">
        <v>9.5238095238099998</v>
      </c>
    </row>
    <row r="9860" spans="4:13" x14ac:dyDescent="0.2">
      <c r="D9860" s="200"/>
      <c r="E9860" s="4" t="s">
        <v>53</v>
      </c>
      <c r="F9860" s="5"/>
      <c r="G9860" s="6">
        <v>32</v>
      </c>
      <c r="H9860" s="8">
        <v>26</v>
      </c>
      <c r="I9860" s="1">
        <v>3</v>
      </c>
      <c r="J9860" s="1">
        <v>0</v>
      </c>
      <c r="K9860" s="1">
        <v>0</v>
      </c>
      <c r="L9860" s="1">
        <v>0</v>
      </c>
      <c r="M9860" s="9">
        <v>3</v>
      </c>
    </row>
    <row r="9861" spans="4:13" x14ac:dyDescent="0.2">
      <c r="D9861" s="200"/>
      <c r="E9861" s="11"/>
      <c r="F9861" s="10"/>
      <c r="G9861" s="7">
        <v>100</v>
      </c>
      <c r="H9861" s="18">
        <v>81.25</v>
      </c>
      <c r="I9861" s="2">
        <v>9.375</v>
      </c>
      <c r="J9861" s="16">
        <v>0</v>
      </c>
      <c r="K9861" s="16">
        <v>0</v>
      </c>
      <c r="L9861" s="16">
        <v>0</v>
      </c>
      <c r="M9861" s="15">
        <v>9.375</v>
      </c>
    </row>
    <row r="9862" spans="4:13" x14ac:dyDescent="0.2">
      <c r="D9862" s="200"/>
      <c r="E9862" s="4" t="s">
        <v>54</v>
      </c>
      <c r="F9862" s="5"/>
      <c r="G9862" s="6">
        <v>170</v>
      </c>
      <c r="H9862" s="8">
        <v>134</v>
      </c>
      <c r="I9862" s="1">
        <v>22</v>
      </c>
      <c r="J9862" s="1">
        <v>1</v>
      </c>
      <c r="K9862" s="1">
        <v>2</v>
      </c>
      <c r="L9862" s="1">
        <v>0</v>
      </c>
      <c r="M9862" s="9">
        <v>12</v>
      </c>
    </row>
    <row r="9863" spans="4:13" x14ac:dyDescent="0.2">
      <c r="D9863" s="200"/>
      <c r="E9863" s="11"/>
      <c r="F9863" s="10"/>
      <c r="G9863" s="7">
        <v>100</v>
      </c>
      <c r="H9863" s="18">
        <v>78.823529411764994</v>
      </c>
      <c r="I9863" s="2">
        <v>12.941176470587999</v>
      </c>
      <c r="J9863" s="2">
        <v>0.58823529411800002</v>
      </c>
      <c r="K9863" s="2">
        <v>1.1764705882349999</v>
      </c>
      <c r="L9863" s="16">
        <v>0</v>
      </c>
      <c r="M9863" s="15">
        <v>7.0588235294119999</v>
      </c>
    </row>
    <row r="9864" spans="4:13" x14ac:dyDescent="0.2">
      <c r="D9864" s="200"/>
      <c r="E9864" s="4" t="s">
        <v>55</v>
      </c>
      <c r="F9864" s="5"/>
      <c r="G9864" s="6">
        <v>79</v>
      </c>
      <c r="H9864" s="8">
        <v>55</v>
      </c>
      <c r="I9864" s="1">
        <v>15</v>
      </c>
      <c r="J9864" s="1">
        <v>2</v>
      </c>
      <c r="K9864" s="1">
        <v>1</v>
      </c>
      <c r="L9864" s="1">
        <v>2</v>
      </c>
      <c r="M9864" s="9">
        <v>6</v>
      </c>
    </row>
    <row r="9865" spans="4:13" x14ac:dyDescent="0.2">
      <c r="D9865" s="200"/>
      <c r="E9865" s="11"/>
      <c r="F9865" s="10"/>
      <c r="G9865" s="7">
        <v>100</v>
      </c>
      <c r="H9865" s="72">
        <v>69.620253164556999</v>
      </c>
      <c r="I9865" s="2">
        <v>18.987341772152</v>
      </c>
      <c r="J9865" s="2">
        <v>2.5316455696200002</v>
      </c>
      <c r="K9865" s="2">
        <v>1.2658227848100001</v>
      </c>
      <c r="L9865" s="2">
        <v>2.5316455696200002</v>
      </c>
      <c r="M9865" s="15">
        <v>7.5949367088609998</v>
      </c>
    </row>
    <row r="9866" spans="4:13" x14ac:dyDescent="0.2">
      <c r="D9866" s="200"/>
      <c r="E9866" s="4" t="s">
        <v>56</v>
      </c>
      <c r="F9866" s="5"/>
      <c r="G9866" s="6">
        <v>127</v>
      </c>
      <c r="H9866" s="8">
        <v>91</v>
      </c>
      <c r="I9866" s="1">
        <v>22</v>
      </c>
      <c r="J9866" s="1">
        <v>6</v>
      </c>
      <c r="K9866" s="1">
        <v>1</v>
      </c>
      <c r="L9866" s="1">
        <v>2</v>
      </c>
      <c r="M9866" s="9">
        <v>12</v>
      </c>
    </row>
    <row r="9867" spans="4:13" x14ac:dyDescent="0.2">
      <c r="D9867" s="200"/>
      <c r="E9867" s="11"/>
      <c r="F9867" s="10"/>
      <c r="G9867" s="7">
        <v>100</v>
      </c>
      <c r="H9867" s="18">
        <v>71.653543307087006</v>
      </c>
      <c r="I9867" s="2">
        <v>17.322834645669001</v>
      </c>
      <c r="J9867" s="2">
        <v>4.7244094488190003</v>
      </c>
      <c r="K9867" s="2">
        <v>0.78740157480299999</v>
      </c>
      <c r="L9867" s="2">
        <v>1.574803149606</v>
      </c>
      <c r="M9867" s="15">
        <v>9.4488188976380005</v>
      </c>
    </row>
    <row r="9868" spans="4:13" x14ac:dyDescent="0.2">
      <c r="D9868" s="200"/>
      <c r="E9868" s="4" t="s">
        <v>57</v>
      </c>
      <c r="F9868" s="5"/>
      <c r="G9868" s="6">
        <v>122</v>
      </c>
      <c r="H9868" s="8">
        <v>101</v>
      </c>
      <c r="I9868" s="1">
        <v>11</v>
      </c>
      <c r="J9868" s="1">
        <v>3</v>
      </c>
      <c r="K9868" s="1">
        <v>2</v>
      </c>
      <c r="L9868" s="1">
        <v>0</v>
      </c>
      <c r="M9868" s="9">
        <v>10</v>
      </c>
    </row>
    <row r="9869" spans="4:13" x14ac:dyDescent="0.2">
      <c r="D9869" s="200"/>
      <c r="E9869" s="11"/>
      <c r="F9869" s="10"/>
      <c r="G9869" s="7">
        <v>100</v>
      </c>
      <c r="H9869" s="70">
        <v>82.786885245901999</v>
      </c>
      <c r="I9869" s="30">
        <v>9.0163934426230004</v>
      </c>
      <c r="J9869" s="2">
        <v>2.459016393443</v>
      </c>
      <c r="K9869" s="2">
        <v>1.6393442622950001</v>
      </c>
      <c r="L9869" s="16">
        <v>0</v>
      </c>
      <c r="M9869" s="15">
        <v>8.1967213114750006</v>
      </c>
    </row>
    <row r="9870" spans="4:13" x14ac:dyDescent="0.2">
      <c r="D9870" s="200"/>
      <c r="E9870" s="4" t="s">
        <v>58</v>
      </c>
      <c r="F9870" s="5"/>
      <c r="G9870" s="6">
        <v>42</v>
      </c>
      <c r="H9870" s="8">
        <v>33</v>
      </c>
      <c r="I9870" s="1">
        <v>4</v>
      </c>
      <c r="J9870" s="1">
        <v>1</v>
      </c>
      <c r="K9870" s="1">
        <v>1</v>
      </c>
      <c r="L9870" s="1">
        <v>0</v>
      </c>
      <c r="M9870" s="9">
        <v>4</v>
      </c>
    </row>
    <row r="9871" spans="4:13" x14ac:dyDescent="0.2">
      <c r="D9871" s="200"/>
      <c r="E9871" s="11"/>
      <c r="F9871" s="10"/>
      <c r="G9871" s="7">
        <v>100</v>
      </c>
      <c r="H9871" s="18">
        <v>78.571428571428996</v>
      </c>
      <c r="I9871" s="2">
        <v>9.5238095238099998</v>
      </c>
      <c r="J9871" s="2">
        <v>2.3809523809519999</v>
      </c>
      <c r="K9871" s="2">
        <v>2.3809523809519999</v>
      </c>
      <c r="L9871" s="16">
        <v>0</v>
      </c>
      <c r="M9871" s="15">
        <v>9.5238095238099998</v>
      </c>
    </row>
    <row r="9872" spans="4:13" x14ac:dyDescent="0.2">
      <c r="D9872" s="200"/>
      <c r="E9872" s="4" t="s">
        <v>59</v>
      </c>
      <c r="F9872" s="5"/>
      <c r="G9872" s="6">
        <v>59</v>
      </c>
      <c r="H9872" s="8">
        <v>45</v>
      </c>
      <c r="I9872" s="1">
        <v>8</v>
      </c>
      <c r="J9872" s="1">
        <v>2</v>
      </c>
      <c r="K9872" s="1">
        <v>1</v>
      </c>
      <c r="L9872" s="1">
        <v>0</v>
      </c>
      <c r="M9872" s="9">
        <v>5</v>
      </c>
    </row>
    <row r="9873" spans="4:13" x14ac:dyDescent="0.2">
      <c r="D9873" s="200"/>
      <c r="E9873" s="11"/>
      <c r="F9873" s="10"/>
      <c r="G9873" s="7">
        <v>100</v>
      </c>
      <c r="H9873" s="18">
        <v>76.271186440677994</v>
      </c>
      <c r="I9873" s="2">
        <v>13.559322033898001</v>
      </c>
      <c r="J9873" s="2">
        <v>3.3898305084749998</v>
      </c>
      <c r="K9873" s="2">
        <v>1.6949152542370001</v>
      </c>
      <c r="L9873" s="16">
        <v>0</v>
      </c>
      <c r="M9873" s="15">
        <v>8.4745762711860007</v>
      </c>
    </row>
    <row r="9874" spans="4:13" x14ac:dyDescent="0.2">
      <c r="D9874" s="199" t="s">
        <v>60</v>
      </c>
      <c r="E9874" s="22" t="s">
        <v>61</v>
      </c>
      <c r="F9874" s="21"/>
      <c r="G9874" s="19">
        <v>94</v>
      </c>
      <c r="H9874" s="27">
        <v>69</v>
      </c>
      <c r="I9874" s="3">
        <v>8</v>
      </c>
      <c r="J9874" s="3">
        <v>3</v>
      </c>
      <c r="K9874" s="3">
        <v>1</v>
      </c>
      <c r="L9874" s="3">
        <v>2</v>
      </c>
      <c r="M9874" s="26">
        <v>12</v>
      </c>
    </row>
    <row r="9875" spans="4:13" x14ac:dyDescent="0.2">
      <c r="D9875" s="200"/>
      <c r="E9875" s="11"/>
      <c r="F9875" s="10"/>
      <c r="G9875" s="7">
        <v>100</v>
      </c>
      <c r="H9875" s="18">
        <v>73.404255319149001</v>
      </c>
      <c r="I9875" s="30">
        <v>8.5106382978719992</v>
      </c>
      <c r="J9875" s="2">
        <v>3.1914893617020001</v>
      </c>
      <c r="K9875" s="2">
        <v>1.0638297872339999</v>
      </c>
      <c r="L9875" s="2">
        <v>2.1276595744679998</v>
      </c>
      <c r="M9875" s="15">
        <v>12.765957446809001</v>
      </c>
    </row>
    <row r="9876" spans="4:13" x14ac:dyDescent="0.2">
      <c r="D9876" s="200"/>
      <c r="E9876" s="4" t="s">
        <v>62</v>
      </c>
      <c r="F9876" s="5"/>
      <c r="G9876" s="6">
        <v>87</v>
      </c>
      <c r="H9876" s="8">
        <v>58</v>
      </c>
      <c r="I9876" s="1">
        <v>25</v>
      </c>
      <c r="J9876" s="1">
        <v>3</v>
      </c>
      <c r="K9876" s="1">
        <v>2</v>
      </c>
      <c r="L9876" s="1">
        <v>0</v>
      </c>
      <c r="M9876" s="9">
        <v>4</v>
      </c>
    </row>
    <row r="9877" spans="4:13" x14ac:dyDescent="0.2">
      <c r="D9877" s="200"/>
      <c r="E9877" s="11"/>
      <c r="F9877" s="10"/>
      <c r="G9877" s="7">
        <v>100</v>
      </c>
      <c r="H9877" s="72">
        <v>66.666666666666998</v>
      </c>
      <c r="I9877" s="41">
        <v>28.735632183907999</v>
      </c>
      <c r="J9877" s="2">
        <v>3.4482758620689999</v>
      </c>
      <c r="K9877" s="2">
        <v>2.2988505747130001</v>
      </c>
      <c r="L9877" s="16">
        <v>0</v>
      </c>
      <c r="M9877" s="15">
        <v>4.5977011494250002</v>
      </c>
    </row>
    <row r="9878" spans="4:13" x14ac:dyDescent="0.2">
      <c r="D9878" s="200"/>
      <c r="E9878" s="4" t="s">
        <v>63</v>
      </c>
      <c r="F9878" s="5"/>
      <c r="G9878" s="6">
        <v>79</v>
      </c>
      <c r="H9878" s="8">
        <v>65</v>
      </c>
      <c r="I9878" s="1">
        <v>9</v>
      </c>
      <c r="J9878" s="1">
        <v>2</v>
      </c>
      <c r="K9878" s="1">
        <v>1</v>
      </c>
      <c r="L9878" s="1">
        <v>0</v>
      </c>
      <c r="M9878" s="9">
        <v>3</v>
      </c>
    </row>
    <row r="9879" spans="4:13" x14ac:dyDescent="0.2">
      <c r="D9879" s="200"/>
      <c r="E9879" s="11"/>
      <c r="F9879" s="10"/>
      <c r="G9879" s="7">
        <v>100</v>
      </c>
      <c r="H9879" s="70">
        <v>82.278481012658006</v>
      </c>
      <c r="I9879" s="2">
        <v>11.392405063290999</v>
      </c>
      <c r="J9879" s="2">
        <v>2.5316455696200002</v>
      </c>
      <c r="K9879" s="2">
        <v>1.2658227848100001</v>
      </c>
      <c r="L9879" s="16">
        <v>0</v>
      </c>
      <c r="M9879" s="15">
        <v>3.7974683544299999</v>
      </c>
    </row>
    <row r="9880" spans="4:13" x14ac:dyDescent="0.2">
      <c r="D9880" s="200"/>
      <c r="E9880" s="4" t="s">
        <v>64</v>
      </c>
      <c r="F9880" s="5"/>
      <c r="G9880" s="6">
        <v>81</v>
      </c>
      <c r="H9880" s="8">
        <v>57</v>
      </c>
      <c r="I9880" s="1">
        <v>9</v>
      </c>
      <c r="J9880" s="1">
        <v>2</v>
      </c>
      <c r="K9880" s="1">
        <v>1</v>
      </c>
      <c r="L9880" s="1">
        <v>1</v>
      </c>
      <c r="M9880" s="9">
        <v>14</v>
      </c>
    </row>
    <row r="9881" spans="4:13" x14ac:dyDescent="0.2">
      <c r="D9881" s="200"/>
      <c r="E9881" s="11"/>
      <c r="F9881" s="10"/>
      <c r="G9881" s="7">
        <v>100</v>
      </c>
      <c r="H9881" s="72">
        <v>70.370370370369997</v>
      </c>
      <c r="I9881" s="2">
        <v>11.111111111111001</v>
      </c>
      <c r="J9881" s="2">
        <v>2.4691358024690002</v>
      </c>
      <c r="K9881" s="2">
        <v>1.2345679012349999</v>
      </c>
      <c r="L9881" s="2">
        <v>1.2345679012349999</v>
      </c>
      <c r="M9881" s="85">
        <v>17.283950617283999</v>
      </c>
    </row>
    <row r="9882" spans="4:13" x14ac:dyDescent="0.2">
      <c r="D9882" s="200"/>
      <c r="E9882" s="4" t="s">
        <v>65</v>
      </c>
      <c r="F9882" s="5"/>
      <c r="G9882" s="6">
        <v>79</v>
      </c>
      <c r="H9882" s="8">
        <v>59</v>
      </c>
      <c r="I9882" s="1">
        <v>8</v>
      </c>
      <c r="J9882" s="1">
        <v>0</v>
      </c>
      <c r="K9882" s="1">
        <v>1</v>
      </c>
      <c r="L9882" s="1">
        <v>1</v>
      </c>
      <c r="M9882" s="9">
        <v>10</v>
      </c>
    </row>
    <row r="9883" spans="4:13" x14ac:dyDescent="0.2">
      <c r="D9883" s="200"/>
      <c r="E9883" s="11"/>
      <c r="F9883" s="10"/>
      <c r="G9883" s="7">
        <v>100</v>
      </c>
      <c r="H9883" s="18">
        <v>74.683544303797007</v>
      </c>
      <c r="I9883" s="2">
        <v>10.126582278480999</v>
      </c>
      <c r="J9883" s="16">
        <v>0</v>
      </c>
      <c r="K9883" s="2">
        <v>1.2658227848100001</v>
      </c>
      <c r="L9883" s="2">
        <v>1.2658227848100001</v>
      </c>
      <c r="M9883" s="15">
        <v>12.658227848100999</v>
      </c>
    </row>
    <row r="9884" spans="4:13" x14ac:dyDescent="0.2">
      <c r="D9884" s="200"/>
      <c r="E9884" s="4" t="s">
        <v>66</v>
      </c>
      <c r="F9884" s="5"/>
      <c r="G9884" s="6">
        <v>71</v>
      </c>
      <c r="H9884" s="8">
        <v>56</v>
      </c>
      <c r="I9884" s="1">
        <v>9</v>
      </c>
      <c r="J9884" s="1">
        <v>1</v>
      </c>
      <c r="K9884" s="1">
        <v>0</v>
      </c>
      <c r="L9884" s="1">
        <v>1</v>
      </c>
      <c r="M9884" s="9">
        <v>5</v>
      </c>
    </row>
    <row r="9885" spans="4:13" x14ac:dyDescent="0.2">
      <c r="D9885" s="200"/>
      <c r="E9885" s="11"/>
      <c r="F9885" s="10"/>
      <c r="G9885" s="7">
        <v>100</v>
      </c>
      <c r="H9885" s="18">
        <v>78.873239436619997</v>
      </c>
      <c r="I9885" s="2">
        <v>12.676056338027999</v>
      </c>
      <c r="J9885" s="2">
        <v>1.4084507042250001</v>
      </c>
      <c r="K9885" s="16">
        <v>0</v>
      </c>
      <c r="L9885" s="2">
        <v>1.4084507042250001</v>
      </c>
      <c r="M9885" s="15">
        <v>7.0422535211269999</v>
      </c>
    </row>
    <row r="9886" spans="4:13" x14ac:dyDescent="0.2">
      <c r="D9886" s="200"/>
      <c r="E9886" s="4" t="s">
        <v>67</v>
      </c>
      <c r="F9886" s="5"/>
      <c r="G9886" s="6">
        <v>108</v>
      </c>
      <c r="H9886" s="8">
        <v>88</v>
      </c>
      <c r="I9886" s="1">
        <v>18</v>
      </c>
      <c r="J9886" s="1">
        <v>2</v>
      </c>
      <c r="K9886" s="1">
        <v>1</v>
      </c>
      <c r="L9886" s="1">
        <v>0</v>
      </c>
      <c r="M9886" s="9">
        <v>2</v>
      </c>
    </row>
    <row r="9887" spans="4:13" x14ac:dyDescent="0.2">
      <c r="D9887" s="200"/>
      <c r="E9887" s="11"/>
      <c r="F9887" s="10"/>
      <c r="G9887" s="7">
        <v>100</v>
      </c>
      <c r="H9887" s="70">
        <v>81.481481481480998</v>
      </c>
      <c r="I9887" s="2">
        <v>16.666666666666998</v>
      </c>
      <c r="J9887" s="2">
        <v>1.851851851852</v>
      </c>
      <c r="K9887" s="2">
        <v>0.92592592592599998</v>
      </c>
      <c r="L9887" s="16">
        <v>0</v>
      </c>
      <c r="M9887" s="95">
        <v>1.851851851852</v>
      </c>
    </row>
    <row r="9888" spans="4:13" x14ac:dyDescent="0.2">
      <c r="D9888" s="200"/>
      <c r="E9888" s="4" t="s">
        <v>68</v>
      </c>
      <c r="F9888" s="5"/>
      <c r="G9888" s="6">
        <v>39</v>
      </c>
      <c r="H9888" s="8">
        <v>30</v>
      </c>
      <c r="I9888" s="1">
        <v>7</v>
      </c>
      <c r="J9888" s="1">
        <v>0</v>
      </c>
      <c r="K9888" s="1">
        <v>0</v>
      </c>
      <c r="L9888" s="1">
        <v>0</v>
      </c>
      <c r="M9888" s="9">
        <v>2</v>
      </c>
    </row>
    <row r="9889" spans="2:13" x14ac:dyDescent="0.2">
      <c r="D9889" s="200"/>
      <c r="E9889" s="11"/>
      <c r="F9889" s="10"/>
      <c r="G9889" s="7">
        <v>100</v>
      </c>
      <c r="H9889" s="18">
        <v>76.923076923077005</v>
      </c>
      <c r="I9889" s="2">
        <v>17.948717948717999</v>
      </c>
      <c r="J9889" s="16">
        <v>0</v>
      </c>
      <c r="K9889" s="16">
        <v>0</v>
      </c>
      <c r="L9889" s="16">
        <v>0</v>
      </c>
      <c r="M9889" s="15">
        <v>5.1282051282049999</v>
      </c>
    </row>
    <row r="9890" spans="2:13" x14ac:dyDescent="0.2">
      <c r="D9890" s="200"/>
      <c r="E9890" s="4" t="s">
        <v>69</v>
      </c>
      <c r="F9890" s="5"/>
      <c r="G9890" s="6">
        <v>29</v>
      </c>
      <c r="H9890" s="8">
        <v>25</v>
      </c>
      <c r="I9890" s="1">
        <v>2</v>
      </c>
      <c r="J9890" s="1">
        <v>3</v>
      </c>
      <c r="K9890" s="1">
        <v>0</v>
      </c>
      <c r="L9890" s="1">
        <v>1</v>
      </c>
      <c r="M9890" s="9">
        <v>1</v>
      </c>
    </row>
    <row r="9891" spans="2:13" x14ac:dyDescent="0.2">
      <c r="D9891" s="200"/>
      <c r="E9891" s="11"/>
      <c r="F9891" s="10"/>
      <c r="G9891" s="7">
        <v>100</v>
      </c>
      <c r="H9891" s="70">
        <v>86.206896551724</v>
      </c>
      <c r="I9891" s="30">
        <v>6.8965517241379999</v>
      </c>
      <c r="J9891" s="25">
        <v>10.344827586207</v>
      </c>
      <c r="K9891" s="16">
        <v>0</v>
      </c>
      <c r="L9891" s="2">
        <v>3.4482758620689999</v>
      </c>
      <c r="M9891" s="15">
        <v>3.4482758620689999</v>
      </c>
    </row>
    <row r="9892" spans="2:13" x14ac:dyDescent="0.2">
      <c r="D9892" s="199" t="s">
        <v>70</v>
      </c>
      <c r="E9892" s="22" t="s">
        <v>18</v>
      </c>
      <c r="F9892" s="21"/>
      <c r="G9892" s="19">
        <v>0</v>
      </c>
      <c r="H9892" s="27">
        <v>0</v>
      </c>
      <c r="I9892" s="3">
        <v>0</v>
      </c>
      <c r="J9892" s="3">
        <v>0</v>
      </c>
      <c r="K9892" s="3">
        <v>0</v>
      </c>
      <c r="L9892" s="3">
        <v>0</v>
      </c>
      <c r="M9892" s="26">
        <v>0</v>
      </c>
    </row>
    <row r="9893" spans="2:13" x14ac:dyDescent="0.2">
      <c r="D9893" s="201"/>
      <c r="E9893" s="45"/>
      <c r="F9893" s="51"/>
      <c r="G9893" s="119">
        <v>0</v>
      </c>
      <c r="H9893" s="136">
        <v>0</v>
      </c>
      <c r="I9893" s="83">
        <v>0</v>
      </c>
      <c r="J9893" s="62">
        <v>0</v>
      </c>
      <c r="K9893" s="62">
        <v>0</v>
      </c>
      <c r="L9893" s="62">
        <v>0</v>
      </c>
      <c r="M9893" s="146">
        <v>0</v>
      </c>
    </row>
    <row r="9895" spans="2:13" x14ac:dyDescent="0.2">
      <c r="B9895" s="40" t="str">
        <f xml:space="preserve"> HYPERLINK("#'目次'!B245", "[239]")</f>
        <v>[239]</v>
      </c>
      <c r="C9895" s="23" t="s">
        <v>370</v>
      </c>
    </row>
    <row r="9896" spans="2:13" x14ac:dyDescent="0.2">
      <c r="C9896" s="186" t="s">
        <v>326</v>
      </c>
    </row>
    <row r="9898" spans="2:13" x14ac:dyDescent="0.2">
      <c r="C9898" s="23" t="s">
        <v>73</v>
      </c>
    </row>
    <row r="9899" spans="2:13" ht="48" x14ac:dyDescent="0.2">
      <c r="D9899" s="195"/>
      <c r="E9899" s="196"/>
      <c r="F9899" s="196"/>
      <c r="G9899" s="37" t="s">
        <v>15</v>
      </c>
      <c r="H9899" s="33" t="s">
        <v>371</v>
      </c>
      <c r="I9899" s="13" t="s">
        <v>372</v>
      </c>
      <c r="J9899" s="13" t="s">
        <v>373</v>
      </c>
      <c r="K9899" s="13" t="s">
        <v>374</v>
      </c>
      <c r="L9899" s="13" t="s">
        <v>99</v>
      </c>
      <c r="M9899" s="38" t="s">
        <v>18</v>
      </c>
    </row>
    <row r="9900" spans="2:13" x14ac:dyDescent="0.2">
      <c r="D9900" s="197"/>
      <c r="E9900" s="198"/>
      <c r="F9900" s="198"/>
      <c r="G9900" s="35"/>
      <c r="H9900" s="39"/>
      <c r="I9900" s="14"/>
      <c r="J9900" s="14"/>
      <c r="K9900" s="14"/>
      <c r="L9900" s="14"/>
      <c r="M9900" s="34"/>
    </row>
    <row r="9901" spans="2:13" x14ac:dyDescent="0.2">
      <c r="D9901" s="78"/>
      <c r="E9901" s="79" t="s">
        <v>15</v>
      </c>
      <c r="F9901" s="66"/>
      <c r="G9901" s="36">
        <v>734</v>
      </c>
      <c r="H9901" s="17">
        <v>560</v>
      </c>
      <c r="I9901" s="17">
        <v>104</v>
      </c>
      <c r="J9901" s="17">
        <v>18</v>
      </c>
      <c r="K9901" s="17">
        <v>8</v>
      </c>
      <c r="L9901" s="17">
        <v>6</v>
      </c>
      <c r="M9901" s="47">
        <v>58</v>
      </c>
    </row>
    <row r="9902" spans="2:13" x14ac:dyDescent="0.2">
      <c r="D9902" s="45"/>
      <c r="E9902" s="51"/>
      <c r="F9902" s="67"/>
      <c r="G9902" s="7">
        <v>100</v>
      </c>
      <c r="H9902" s="2">
        <v>76.294277929155001</v>
      </c>
      <c r="I9902" s="2">
        <v>14.1689373297</v>
      </c>
      <c r="J9902" s="2">
        <v>2.4523160762940002</v>
      </c>
      <c r="K9902" s="2">
        <v>1.0899182561309999</v>
      </c>
      <c r="L9902" s="2">
        <v>0.81743869209800002</v>
      </c>
      <c r="M9902" s="15">
        <v>7.9019073569479996</v>
      </c>
    </row>
    <row r="9903" spans="2:13" x14ac:dyDescent="0.2">
      <c r="D9903" s="199" t="s">
        <v>74</v>
      </c>
      <c r="E9903" s="22" t="s">
        <v>75</v>
      </c>
      <c r="F9903" s="21"/>
      <c r="G9903" s="19">
        <v>348</v>
      </c>
      <c r="H9903" s="27">
        <v>268</v>
      </c>
      <c r="I9903" s="3">
        <v>49</v>
      </c>
      <c r="J9903" s="3">
        <v>5</v>
      </c>
      <c r="K9903" s="3">
        <v>3</v>
      </c>
      <c r="L9903" s="3">
        <v>2</v>
      </c>
      <c r="M9903" s="26">
        <v>27</v>
      </c>
    </row>
    <row r="9904" spans="2:13" x14ac:dyDescent="0.2">
      <c r="D9904" s="200"/>
      <c r="E9904" s="11"/>
      <c r="F9904" s="10"/>
      <c r="G9904" s="7">
        <v>100</v>
      </c>
      <c r="H9904" s="18">
        <v>77.011494252874002</v>
      </c>
      <c r="I9904" s="2">
        <v>14.080459770115</v>
      </c>
      <c r="J9904" s="2">
        <v>1.4367816091950001</v>
      </c>
      <c r="K9904" s="2">
        <v>0.86206896551699996</v>
      </c>
      <c r="L9904" s="2">
        <v>0.57471264367800001</v>
      </c>
      <c r="M9904" s="15">
        <v>7.7586206896550003</v>
      </c>
    </row>
    <row r="9905" spans="4:13" x14ac:dyDescent="0.2">
      <c r="D9905" s="200"/>
      <c r="E9905" s="4" t="s">
        <v>34</v>
      </c>
      <c r="F9905" s="5"/>
      <c r="G9905" s="6">
        <v>9</v>
      </c>
      <c r="H9905" s="8">
        <v>6</v>
      </c>
      <c r="I9905" s="1">
        <v>2</v>
      </c>
      <c r="J9905" s="1">
        <v>0</v>
      </c>
      <c r="K9905" s="1">
        <v>0</v>
      </c>
      <c r="L9905" s="1">
        <v>0</v>
      </c>
      <c r="M9905" s="9">
        <v>1</v>
      </c>
    </row>
    <row r="9906" spans="4:13" x14ac:dyDescent="0.2">
      <c r="D9906" s="200"/>
      <c r="E9906" s="11"/>
      <c r="F9906" s="10"/>
      <c r="G9906" s="7">
        <v>100</v>
      </c>
      <c r="H9906" s="72">
        <v>66.666666666666998</v>
      </c>
      <c r="I9906" s="25">
        <v>22.222222222222001</v>
      </c>
      <c r="J9906" s="16">
        <v>0</v>
      </c>
      <c r="K9906" s="16">
        <v>0</v>
      </c>
      <c r="L9906" s="16">
        <v>0</v>
      </c>
      <c r="M9906" s="15">
        <v>11.111111111111001</v>
      </c>
    </row>
    <row r="9907" spans="4:13" x14ac:dyDescent="0.2">
      <c r="D9907" s="200"/>
      <c r="E9907" s="4" t="s">
        <v>35</v>
      </c>
      <c r="F9907" s="5"/>
      <c r="G9907" s="6">
        <v>42</v>
      </c>
      <c r="H9907" s="8">
        <v>32</v>
      </c>
      <c r="I9907" s="1">
        <v>6</v>
      </c>
      <c r="J9907" s="1">
        <v>0</v>
      </c>
      <c r="K9907" s="1">
        <v>2</v>
      </c>
      <c r="L9907" s="1">
        <v>0</v>
      </c>
      <c r="M9907" s="9">
        <v>4</v>
      </c>
    </row>
    <row r="9908" spans="4:13" x14ac:dyDescent="0.2">
      <c r="D9908" s="200"/>
      <c r="E9908" s="11"/>
      <c r="F9908" s="10"/>
      <c r="G9908" s="7">
        <v>100</v>
      </c>
      <c r="H9908" s="18">
        <v>76.190476190476005</v>
      </c>
      <c r="I9908" s="2">
        <v>14.285714285714</v>
      </c>
      <c r="J9908" s="16">
        <v>0</v>
      </c>
      <c r="K9908" s="2">
        <v>4.7619047619049999</v>
      </c>
      <c r="L9908" s="16">
        <v>0</v>
      </c>
      <c r="M9908" s="15">
        <v>9.5238095238099998</v>
      </c>
    </row>
    <row r="9909" spans="4:13" x14ac:dyDescent="0.2">
      <c r="D9909" s="200"/>
      <c r="E9909" s="4" t="s">
        <v>36</v>
      </c>
      <c r="F9909" s="5"/>
      <c r="G9909" s="6">
        <v>70</v>
      </c>
      <c r="H9909" s="8">
        <v>61</v>
      </c>
      <c r="I9909" s="1">
        <v>5</v>
      </c>
      <c r="J9909" s="1">
        <v>0</v>
      </c>
      <c r="K9909" s="1">
        <v>0</v>
      </c>
      <c r="L9909" s="1">
        <v>0</v>
      </c>
      <c r="M9909" s="9">
        <v>4</v>
      </c>
    </row>
    <row r="9910" spans="4:13" x14ac:dyDescent="0.2">
      <c r="D9910" s="200"/>
      <c r="E9910" s="11"/>
      <c r="F9910" s="10"/>
      <c r="G9910" s="7">
        <v>100</v>
      </c>
      <c r="H9910" s="75">
        <v>87.142857142856997</v>
      </c>
      <c r="I9910" s="30">
        <v>7.1428571428570002</v>
      </c>
      <c r="J9910" s="16">
        <v>0</v>
      </c>
      <c r="K9910" s="16">
        <v>0</v>
      </c>
      <c r="L9910" s="16">
        <v>0</v>
      </c>
      <c r="M9910" s="15">
        <v>5.7142857142860004</v>
      </c>
    </row>
    <row r="9911" spans="4:13" x14ac:dyDescent="0.2">
      <c r="D9911" s="200"/>
      <c r="E9911" s="4" t="s">
        <v>37</v>
      </c>
      <c r="F9911" s="5"/>
      <c r="G9911" s="6">
        <v>76</v>
      </c>
      <c r="H9911" s="8">
        <v>55</v>
      </c>
      <c r="I9911" s="1">
        <v>13</v>
      </c>
      <c r="J9911" s="1">
        <v>2</v>
      </c>
      <c r="K9911" s="1">
        <v>0</v>
      </c>
      <c r="L9911" s="1">
        <v>0</v>
      </c>
      <c r="M9911" s="9">
        <v>6</v>
      </c>
    </row>
    <row r="9912" spans="4:13" x14ac:dyDescent="0.2">
      <c r="D9912" s="200"/>
      <c r="E9912" s="11"/>
      <c r="F9912" s="10"/>
      <c r="G9912" s="7">
        <v>100</v>
      </c>
      <c r="H9912" s="18">
        <v>72.368421052632002</v>
      </c>
      <c r="I9912" s="2">
        <v>17.105263157894999</v>
      </c>
      <c r="J9912" s="2">
        <v>2.6315789473679998</v>
      </c>
      <c r="K9912" s="16">
        <v>0</v>
      </c>
      <c r="L9912" s="16">
        <v>0</v>
      </c>
      <c r="M9912" s="15">
        <v>7.8947368421049999</v>
      </c>
    </row>
    <row r="9913" spans="4:13" x14ac:dyDescent="0.2">
      <c r="D9913" s="200"/>
      <c r="E9913" s="4" t="s">
        <v>38</v>
      </c>
      <c r="F9913" s="5"/>
      <c r="G9913" s="6">
        <v>63</v>
      </c>
      <c r="H9913" s="8">
        <v>47</v>
      </c>
      <c r="I9913" s="1">
        <v>10</v>
      </c>
      <c r="J9913" s="1">
        <v>0</v>
      </c>
      <c r="K9913" s="1">
        <v>1</v>
      </c>
      <c r="L9913" s="1">
        <v>1</v>
      </c>
      <c r="M9913" s="9">
        <v>5</v>
      </c>
    </row>
    <row r="9914" spans="4:13" x14ac:dyDescent="0.2">
      <c r="D9914" s="200"/>
      <c r="E9914" s="11"/>
      <c r="F9914" s="10"/>
      <c r="G9914" s="7">
        <v>100</v>
      </c>
      <c r="H9914" s="18">
        <v>74.603174603175006</v>
      </c>
      <c r="I9914" s="2">
        <v>15.873015873016</v>
      </c>
      <c r="J9914" s="16">
        <v>0</v>
      </c>
      <c r="K9914" s="2">
        <v>1.587301587302</v>
      </c>
      <c r="L9914" s="2">
        <v>1.587301587302</v>
      </c>
      <c r="M9914" s="15">
        <v>7.9365079365079998</v>
      </c>
    </row>
    <row r="9915" spans="4:13" x14ac:dyDescent="0.2">
      <c r="D9915" s="200"/>
      <c r="E9915" s="4" t="s">
        <v>39</v>
      </c>
      <c r="F9915" s="5"/>
      <c r="G9915" s="6">
        <v>63</v>
      </c>
      <c r="H9915" s="8">
        <v>51</v>
      </c>
      <c r="I9915" s="1">
        <v>5</v>
      </c>
      <c r="J9915" s="1">
        <v>1</v>
      </c>
      <c r="K9915" s="1">
        <v>0</v>
      </c>
      <c r="L9915" s="1">
        <v>0</v>
      </c>
      <c r="M9915" s="9">
        <v>7</v>
      </c>
    </row>
    <row r="9916" spans="4:13" x14ac:dyDescent="0.2">
      <c r="D9916" s="200"/>
      <c r="E9916" s="11"/>
      <c r="F9916" s="10"/>
      <c r="G9916" s="7">
        <v>100</v>
      </c>
      <c r="H9916" s="18">
        <v>80.952380952381006</v>
      </c>
      <c r="I9916" s="30">
        <v>7.9365079365079998</v>
      </c>
      <c r="J9916" s="2">
        <v>1.587301587302</v>
      </c>
      <c r="K9916" s="16">
        <v>0</v>
      </c>
      <c r="L9916" s="16">
        <v>0</v>
      </c>
      <c r="M9916" s="15">
        <v>11.111111111111001</v>
      </c>
    </row>
    <row r="9917" spans="4:13" x14ac:dyDescent="0.2">
      <c r="D9917" s="200"/>
      <c r="E9917" s="4" t="s">
        <v>40</v>
      </c>
      <c r="F9917" s="5"/>
      <c r="G9917" s="6">
        <v>25</v>
      </c>
      <c r="H9917" s="8">
        <v>16</v>
      </c>
      <c r="I9917" s="1">
        <v>8</v>
      </c>
      <c r="J9917" s="1">
        <v>2</v>
      </c>
      <c r="K9917" s="1">
        <v>0</v>
      </c>
      <c r="L9917" s="1">
        <v>1</v>
      </c>
      <c r="M9917" s="9">
        <v>0</v>
      </c>
    </row>
    <row r="9918" spans="4:13" x14ac:dyDescent="0.2">
      <c r="D9918" s="200"/>
      <c r="E9918" s="11"/>
      <c r="F9918" s="10"/>
      <c r="G9918" s="7">
        <v>100</v>
      </c>
      <c r="H9918" s="97">
        <v>64</v>
      </c>
      <c r="I9918" s="41">
        <v>32</v>
      </c>
      <c r="J9918" s="25">
        <v>8</v>
      </c>
      <c r="K9918" s="16">
        <v>0</v>
      </c>
      <c r="L9918" s="2">
        <v>4</v>
      </c>
      <c r="M9918" s="110">
        <v>0</v>
      </c>
    </row>
    <row r="9919" spans="4:13" x14ac:dyDescent="0.2">
      <c r="D9919" s="199" t="s">
        <v>76</v>
      </c>
      <c r="E9919" s="22" t="s">
        <v>77</v>
      </c>
      <c r="F9919" s="21"/>
      <c r="G9919" s="19">
        <v>386</v>
      </c>
      <c r="H9919" s="27">
        <v>292</v>
      </c>
      <c r="I9919" s="3">
        <v>55</v>
      </c>
      <c r="J9919" s="3">
        <v>13</v>
      </c>
      <c r="K9919" s="3">
        <v>5</v>
      </c>
      <c r="L9919" s="3">
        <v>4</v>
      </c>
      <c r="M9919" s="26">
        <v>31</v>
      </c>
    </row>
    <row r="9920" spans="4:13" x14ac:dyDescent="0.2">
      <c r="D9920" s="200"/>
      <c r="E9920" s="11"/>
      <c r="F9920" s="10"/>
      <c r="G9920" s="7">
        <v>100</v>
      </c>
      <c r="H9920" s="18">
        <v>75.647668393781998</v>
      </c>
      <c r="I9920" s="2">
        <v>14.248704663211999</v>
      </c>
      <c r="J9920" s="2">
        <v>3.3678756476679998</v>
      </c>
      <c r="K9920" s="2">
        <v>1.2953367875649999</v>
      </c>
      <c r="L9920" s="2">
        <v>1.0362694300519999</v>
      </c>
      <c r="M9920" s="15">
        <v>8.0310880829020004</v>
      </c>
    </row>
    <row r="9921" spans="2:13" x14ac:dyDescent="0.2">
      <c r="D9921" s="200"/>
      <c r="E9921" s="4" t="s">
        <v>34</v>
      </c>
      <c r="F9921" s="5"/>
      <c r="G9921" s="6">
        <v>10</v>
      </c>
      <c r="H9921" s="8">
        <v>9</v>
      </c>
      <c r="I9921" s="1">
        <v>0</v>
      </c>
      <c r="J9921" s="1">
        <v>0</v>
      </c>
      <c r="K9921" s="1">
        <v>0</v>
      </c>
      <c r="L9921" s="1">
        <v>0</v>
      </c>
      <c r="M9921" s="9">
        <v>1</v>
      </c>
    </row>
    <row r="9922" spans="2:13" x14ac:dyDescent="0.2">
      <c r="D9922" s="200"/>
      <c r="E9922" s="11"/>
      <c r="F9922" s="10"/>
      <c r="G9922" s="7">
        <v>100</v>
      </c>
      <c r="H9922" s="75">
        <v>90</v>
      </c>
      <c r="I9922" s="82">
        <v>0</v>
      </c>
      <c r="J9922" s="16">
        <v>0</v>
      </c>
      <c r="K9922" s="16">
        <v>0</v>
      </c>
      <c r="L9922" s="16">
        <v>0</v>
      </c>
      <c r="M9922" s="15">
        <v>10</v>
      </c>
    </row>
    <row r="9923" spans="2:13" x14ac:dyDescent="0.2">
      <c r="D9923" s="200"/>
      <c r="E9923" s="4" t="s">
        <v>35</v>
      </c>
      <c r="F9923" s="5"/>
      <c r="G9923" s="6">
        <v>55</v>
      </c>
      <c r="H9923" s="8">
        <v>33</v>
      </c>
      <c r="I9923" s="1">
        <v>17</v>
      </c>
      <c r="J9923" s="1">
        <v>1</v>
      </c>
      <c r="K9923" s="1">
        <v>1</v>
      </c>
      <c r="L9923" s="1">
        <v>1</v>
      </c>
      <c r="M9923" s="9">
        <v>3</v>
      </c>
    </row>
    <row r="9924" spans="2:13" x14ac:dyDescent="0.2">
      <c r="D9924" s="200"/>
      <c r="E9924" s="11"/>
      <c r="F9924" s="10"/>
      <c r="G9924" s="7">
        <v>100</v>
      </c>
      <c r="H9924" s="97">
        <v>60</v>
      </c>
      <c r="I9924" s="41">
        <v>30.909090909090999</v>
      </c>
      <c r="J9924" s="2">
        <v>1.818181818182</v>
      </c>
      <c r="K9924" s="2">
        <v>1.818181818182</v>
      </c>
      <c r="L9924" s="2">
        <v>1.818181818182</v>
      </c>
      <c r="M9924" s="15">
        <v>5.4545454545450003</v>
      </c>
    </row>
    <row r="9925" spans="2:13" x14ac:dyDescent="0.2">
      <c r="D9925" s="200"/>
      <c r="E9925" s="4" t="s">
        <v>36</v>
      </c>
      <c r="F9925" s="5"/>
      <c r="G9925" s="6">
        <v>72</v>
      </c>
      <c r="H9925" s="8">
        <v>57</v>
      </c>
      <c r="I9925" s="1">
        <v>6</v>
      </c>
      <c r="J9925" s="1">
        <v>2</v>
      </c>
      <c r="K9925" s="1">
        <v>1</v>
      </c>
      <c r="L9925" s="1">
        <v>1</v>
      </c>
      <c r="M9925" s="9">
        <v>6</v>
      </c>
    </row>
    <row r="9926" spans="2:13" x14ac:dyDescent="0.2">
      <c r="D9926" s="200"/>
      <c r="E9926" s="11"/>
      <c r="F9926" s="10"/>
      <c r="G9926" s="7">
        <v>100</v>
      </c>
      <c r="H9926" s="18">
        <v>79.166666666666998</v>
      </c>
      <c r="I9926" s="30">
        <v>8.333333333333</v>
      </c>
      <c r="J9926" s="2">
        <v>2.7777777777780002</v>
      </c>
      <c r="K9926" s="2">
        <v>1.3888888888890001</v>
      </c>
      <c r="L9926" s="2">
        <v>1.3888888888890001</v>
      </c>
      <c r="M9926" s="15">
        <v>8.333333333333</v>
      </c>
    </row>
    <row r="9927" spans="2:13" x14ac:dyDescent="0.2">
      <c r="D9927" s="200"/>
      <c r="E9927" s="4" t="s">
        <v>37</v>
      </c>
      <c r="F9927" s="5"/>
      <c r="G9927" s="6">
        <v>88</v>
      </c>
      <c r="H9927" s="8">
        <v>69</v>
      </c>
      <c r="I9927" s="1">
        <v>12</v>
      </c>
      <c r="J9927" s="1">
        <v>2</v>
      </c>
      <c r="K9927" s="1">
        <v>1</v>
      </c>
      <c r="L9927" s="1">
        <v>1</v>
      </c>
      <c r="M9927" s="9">
        <v>6</v>
      </c>
    </row>
    <row r="9928" spans="2:13" x14ac:dyDescent="0.2">
      <c r="D9928" s="200"/>
      <c r="E9928" s="11"/>
      <c r="F9928" s="10"/>
      <c r="G9928" s="7">
        <v>100</v>
      </c>
      <c r="H9928" s="18">
        <v>78.409090909091006</v>
      </c>
      <c r="I9928" s="2">
        <v>13.636363636364001</v>
      </c>
      <c r="J9928" s="2">
        <v>2.2727272727269998</v>
      </c>
      <c r="K9928" s="2">
        <v>1.136363636364</v>
      </c>
      <c r="L9928" s="2">
        <v>1.136363636364</v>
      </c>
      <c r="M9928" s="15">
        <v>6.8181818181820004</v>
      </c>
    </row>
    <row r="9929" spans="2:13" x14ac:dyDescent="0.2">
      <c r="D9929" s="200"/>
      <c r="E9929" s="4" t="s">
        <v>38</v>
      </c>
      <c r="F9929" s="5"/>
      <c r="G9929" s="6">
        <v>66</v>
      </c>
      <c r="H9929" s="8">
        <v>51</v>
      </c>
      <c r="I9929" s="1">
        <v>9</v>
      </c>
      <c r="J9929" s="1">
        <v>2</v>
      </c>
      <c r="K9929" s="1">
        <v>0</v>
      </c>
      <c r="L9929" s="1">
        <v>0</v>
      </c>
      <c r="M9929" s="9">
        <v>6</v>
      </c>
    </row>
    <row r="9930" spans="2:13" x14ac:dyDescent="0.2">
      <c r="D9930" s="200"/>
      <c r="E9930" s="11"/>
      <c r="F9930" s="10"/>
      <c r="G9930" s="7">
        <v>100</v>
      </c>
      <c r="H9930" s="18">
        <v>77.272727272726996</v>
      </c>
      <c r="I9930" s="2">
        <v>13.636363636364001</v>
      </c>
      <c r="J9930" s="2">
        <v>3.0303030303030001</v>
      </c>
      <c r="K9930" s="16">
        <v>0</v>
      </c>
      <c r="L9930" s="16">
        <v>0</v>
      </c>
      <c r="M9930" s="15">
        <v>9.0909090909089993</v>
      </c>
    </row>
    <row r="9931" spans="2:13" x14ac:dyDescent="0.2">
      <c r="D9931" s="200"/>
      <c r="E9931" s="4" t="s">
        <v>39</v>
      </c>
      <c r="F9931" s="5"/>
      <c r="G9931" s="6">
        <v>64</v>
      </c>
      <c r="H9931" s="8">
        <v>54</v>
      </c>
      <c r="I9931" s="1">
        <v>5</v>
      </c>
      <c r="J9931" s="1">
        <v>2</v>
      </c>
      <c r="K9931" s="1">
        <v>0</v>
      </c>
      <c r="L9931" s="1">
        <v>1</v>
      </c>
      <c r="M9931" s="9">
        <v>4</v>
      </c>
    </row>
    <row r="9932" spans="2:13" x14ac:dyDescent="0.2">
      <c r="D9932" s="200"/>
      <c r="E9932" s="11"/>
      <c r="F9932" s="10"/>
      <c r="G9932" s="7">
        <v>100</v>
      </c>
      <c r="H9932" s="70">
        <v>84.375</v>
      </c>
      <c r="I9932" s="30">
        <v>7.8125</v>
      </c>
      <c r="J9932" s="2">
        <v>3.125</v>
      </c>
      <c r="K9932" s="16">
        <v>0</v>
      </c>
      <c r="L9932" s="2">
        <v>1.5625</v>
      </c>
      <c r="M9932" s="15">
        <v>6.25</v>
      </c>
    </row>
    <row r="9933" spans="2:13" x14ac:dyDescent="0.2">
      <c r="D9933" s="200"/>
      <c r="E9933" s="4" t="s">
        <v>40</v>
      </c>
      <c r="F9933" s="5"/>
      <c r="G9933" s="6">
        <v>31</v>
      </c>
      <c r="H9933" s="8">
        <v>19</v>
      </c>
      <c r="I9933" s="1">
        <v>6</v>
      </c>
      <c r="J9933" s="1">
        <v>4</v>
      </c>
      <c r="K9933" s="1">
        <v>2</v>
      </c>
      <c r="L9933" s="1">
        <v>0</v>
      </c>
      <c r="M9933" s="9">
        <v>5</v>
      </c>
    </row>
    <row r="9934" spans="2:13" x14ac:dyDescent="0.2">
      <c r="D9934" s="201"/>
      <c r="E9934" s="45"/>
      <c r="F9934" s="51"/>
      <c r="G9934" s="81">
        <v>100</v>
      </c>
      <c r="H9934" s="168">
        <v>61.290322580644997</v>
      </c>
      <c r="I9934" s="124">
        <v>19.354838709677001</v>
      </c>
      <c r="J9934" s="112">
        <v>12.903225806451999</v>
      </c>
      <c r="K9934" s="124">
        <v>6.4516129032259997</v>
      </c>
      <c r="L9934" s="62">
        <v>0</v>
      </c>
      <c r="M9934" s="154">
        <v>16.129032258064999</v>
      </c>
    </row>
    <row r="9936" spans="2:13" x14ac:dyDescent="0.2">
      <c r="B9936" s="40" t="str">
        <f xml:space="preserve"> HYPERLINK("#'目次'!B246", "[240]")</f>
        <v>[240]</v>
      </c>
      <c r="C9936" s="23" t="s">
        <v>370</v>
      </c>
    </row>
    <row r="9937" spans="3:13" x14ac:dyDescent="0.2">
      <c r="C9937" s="186" t="s">
        <v>326</v>
      </c>
    </row>
    <row r="9939" spans="3:13" x14ac:dyDescent="0.2">
      <c r="C9939" s="23" t="s">
        <v>80</v>
      </c>
    </row>
    <row r="9940" spans="3:13" ht="48" x14ac:dyDescent="0.2">
      <c r="E9940" s="195"/>
      <c r="F9940" s="196"/>
      <c r="G9940" s="37" t="s">
        <v>15</v>
      </c>
      <c r="H9940" s="33" t="s">
        <v>371</v>
      </c>
      <c r="I9940" s="13" t="s">
        <v>372</v>
      </c>
      <c r="J9940" s="13" t="s">
        <v>373</v>
      </c>
      <c r="K9940" s="13" t="s">
        <v>374</v>
      </c>
      <c r="L9940" s="13" t="s">
        <v>99</v>
      </c>
      <c r="M9940" s="38" t="s">
        <v>18</v>
      </c>
    </row>
    <row r="9941" spans="3:13" x14ac:dyDescent="0.2">
      <c r="E9941" s="197"/>
      <c r="F9941" s="198"/>
      <c r="G9941" s="35"/>
      <c r="H9941" s="39"/>
      <c r="I9941" s="14"/>
      <c r="J9941" s="14"/>
      <c r="K9941" s="14"/>
      <c r="L9941" s="14"/>
      <c r="M9941" s="34"/>
    </row>
    <row r="9942" spans="3:13" x14ac:dyDescent="0.2">
      <c r="E9942" s="120" t="s">
        <v>15</v>
      </c>
      <c r="F9942" s="66"/>
      <c r="G9942" s="36">
        <v>734</v>
      </c>
      <c r="H9942" s="17">
        <v>560</v>
      </c>
      <c r="I9942" s="17">
        <v>104</v>
      </c>
      <c r="J9942" s="17">
        <v>18</v>
      </c>
      <c r="K9942" s="17">
        <v>8</v>
      </c>
      <c r="L9942" s="17">
        <v>6</v>
      </c>
      <c r="M9942" s="47">
        <v>58</v>
      </c>
    </row>
    <row r="9943" spans="3:13" x14ac:dyDescent="0.2">
      <c r="E9943" s="45"/>
      <c r="F9943" s="67"/>
      <c r="G9943" s="7">
        <v>100</v>
      </c>
      <c r="H9943" s="2">
        <v>76.294277929155001</v>
      </c>
      <c r="I9943" s="2">
        <v>14.1689373297</v>
      </c>
      <c r="J9943" s="2">
        <v>2.4523160762940002</v>
      </c>
      <c r="K9943" s="2">
        <v>1.0899182561309999</v>
      </c>
      <c r="L9943" s="2">
        <v>0.81743869209800002</v>
      </c>
      <c r="M9943" s="15">
        <v>7.9019073569479996</v>
      </c>
    </row>
    <row r="9944" spans="3:13" x14ac:dyDescent="0.2">
      <c r="E9944" s="4" t="s">
        <v>81</v>
      </c>
      <c r="F9944" s="5"/>
      <c r="G9944" s="19">
        <v>30</v>
      </c>
      <c r="H9944" s="27">
        <v>20</v>
      </c>
      <c r="I9944" s="3">
        <v>6</v>
      </c>
      <c r="J9944" s="3">
        <v>2</v>
      </c>
      <c r="K9944" s="3">
        <v>0</v>
      </c>
      <c r="L9944" s="3">
        <v>0</v>
      </c>
      <c r="M9944" s="26">
        <v>4</v>
      </c>
    </row>
    <row r="9945" spans="3:13" x14ac:dyDescent="0.2">
      <c r="E9945" s="11"/>
      <c r="F9945" s="10"/>
      <c r="G9945" s="7">
        <v>100</v>
      </c>
      <c r="H9945" s="72">
        <v>66.666666666666998</v>
      </c>
      <c r="I9945" s="25">
        <v>20</v>
      </c>
      <c r="J9945" s="2">
        <v>6.666666666667</v>
      </c>
      <c r="K9945" s="16">
        <v>0</v>
      </c>
      <c r="L9945" s="16">
        <v>0</v>
      </c>
      <c r="M9945" s="85">
        <v>13.333333333333</v>
      </c>
    </row>
    <row r="9946" spans="3:13" x14ac:dyDescent="0.2">
      <c r="E9946" s="4" t="s">
        <v>82</v>
      </c>
      <c r="F9946" s="5"/>
      <c r="G9946" s="6">
        <v>47</v>
      </c>
      <c r="H9946" s="8">
        <v>34</v>
      </c>
      <c r="I9946" s="1">
        <v>9</v>
      </c>
      <c r="J9946" s="1">
        <v>3</v>
      </c>
      <c r="K9946" s="1">
        <v>2</v>
      </c>
      <c r="L9946" s="1">
        <v>0</v>
      </c>
      <c r="M9946" s="9">
        <v>2</v>
      </c>
    </row>
    <row r="9947" spans="3:13" x14ac:dyDescent="0.2">
      <c r="E9947" s="11"/>
      <c r="F9947" s="10"/>
      <c r="G9947" s="7">
        <v>100</v>
      </c>
      <c r="H9947" s="18">
        <v>72.340425531915002</v>
      </c>
      <c r="I9947" s="2">
        <v>19.148936170212998</v>
      </c>
      <c r="J9947" s="2">
        <v>6.3829787234040003</v>
      </c>
      <c r="K9947" s="2">
        <v>4.2553191489359996</v>
      </c>
      <c r="L9947" s="16">
        <v>0</v>
      </c>
      <c r="M9947" s="15">
        <v>4.2553191489359996</v>
      </c>
    </row>
    <row r="9948" spans="3:13" x14ac:dyDescent="0.2">
      <c r="E9948" s="4" t="s">
        <v>83</v>
      </c>
      <c r="F9948" s="5"/>
      <c r="G9948" s="6">
        <v>296</v>
      </c>
      <c r="H9948" s="8">
        <v>236</v>
      </c>
      <c r="I9948" s="1">
        <v>32</v>
      </c>
      <c r="J9948" s="1">
        <v>7</v>
      </c>
      <c r="K9948" s="1">
        <v>1</v>
      </c>
      <c r="L9948" s="1">
        <v>1</v>
      </c>
      <c r="M9948" s="9">
        <v>26</v>
      </c>
    </row>
    <row r="9949" spans="3:13" x14ac:dyDescent="0.2">
      <c r="E9949" s="11"/>
      <c r="F9949" s="10"/>
      <c r="G9949" s="7">
        <v>100</v>
      </c>
      <c r="H9949" s="18">
        <v>79.729729729729996</v>
      </c>
      <c r="I9949" s="2">
        <v>10.810810810811001</v>
      </c>
      <c r="J9949" s="2">
        <v>2.3648648648649999</v>
      </c>
      <c r="K9949" s="2">
        <v>0.33783783783799998</v>
      </c>
      <c r="L9949" s="2">
        <v>0.33783783783799998</v>
      </c>
      <c r="M9949" s="15">
        <v>8.7837837837839992</v>
      </c>
    </row>
    <row r="9950" spans="3:13" x14ac:dyDescent="0.2">
      <c r="E9950" s="4" t="s">
        <v>84</v>
      </c>
      <c r="F9950" s="5"/>
      <c r="G9950" s="6">
        <v>19</v>
      </c>
      <c r="H9950" s="8">
        <v>11</v>
      </c>
      <c r="I9950" s="1">
        <v>4</v>
      </c>
      <c r="J9950" s="1">
        <v>2</v>
      </c>
      <c r="K9950" s="1">
        <v>1</v>
      </c>
      <c r="L9950" s="1">
        <v>0</v>
      </c>
      <c r="M9950" s="9">
        <v>3</v>
      </c>
    </row>
    <row r="9951" spans="3:13" x14ac:dyDescent="0.2">
      <c r="E9951" s="11"/>
      <c r="F9951" s="10"/>
      <c r="G9951" s="7">
        <v>100</v>
      </c>
      <c r="H9951" s="97">
        <v>57.894736842104997</v>
      </c>
      <c r="I9951" s="25">
        <v>21.052631578947</v>
      </c>
      <c r="J9951" s="25">
        <v>10.526315789473999</v>
      </c>
      <c r="K9951" s="2">
        <v>5.2631578947369997</v>
      </c>
      <c r="L9951" s="16">
        <v>0</v>
      </c>
      <c r="M9951" s="85">
        <v>15.789473684211</v>
      </c>
    </row>
    <row r="9952" spans="3:13" x14ac:dyDescent="0.2">
      <c r="E9952" s="4" t="s">
        <v>85</v>
      </c>
      <c r="F9952" s="5"/>
      <c r="G9952" s="6">
        <v>83</v>
      </c>
      <c r="H9952" s="8">
        <v>58</v>
      </c>
      <c r="I9952" s="1">
        <v>17</v>
      </c>
      <c r="J9952" s="1">
        <v>2</v>
      </c>
      <c r="K9952" s="1">
        <v>0</v>
      </c>
      <c r="L9952" s="1">
        <v>2</v>
      </c>
      <c r="M9952" s="9">
        <v>6</v>
      </c>
    </row>
    <row r="9953" spans="2:13" x14ac:dyDescent="0.2">
      <c r="E9953" s="11"/>
      <c r="F9953" s="10"/>
      <c r="G9953" s="7">
        <v>100</v>
      </c>
      <c r="H9953" s="72">
        <v>69.879518072289002</v>
      </c>
      <c r="I9953" s="25">
        <v>20.481927710842999</v>
      </c>
      <c r="J9953" s="2">
        <v>2.409638554217</v>
      </c>
      <c r="K9953" s="16">
        <v>0</v>
      </c>
      <c r="L9953" s="2">
        <v>2.409638554217</v>
      </c>
      <c r="M9953" s="15">
        <v>7.2289156626509996</v>
      </c>
    </row>
    <row r="9954" spans="2:13" x14ac:dyDescent="0.2">
      <c r="E9954" s="4" t="s">
        <v>86</v>
      </c>
      <c r="F9954" s="5"/>
      <c r="G9954" s="6">
        <v>120</v>
      </c>
      <c r="H9954" s="8">
        <v>95</v>
      </c>
      <c r="I9954" s="1">
        <v>17</v>
      </c>
      <c r="J9954" s="1">
        <v>0</v>
      </c>
      <c r="K9954" s="1">
        <v>2</v>
      </c>
      <c r="L9954" s="1">
        <v>1</v>
      </c>
      <c r="M9954" s="9">
        <v>6</v>
      </c>
    </row>
    <row r="9955" spans="2:13" x14ac:dyDescent="0.2">
      <c r="E9955" s="11"/>
      <c r="F9955" s="10"/>
      <c r="G9955" s="7">
        <v>100</v>
      </c>
      <c r="H9955" s="18">
        <v>79.166666666666998</v>
      </c>
      <c r="I9955" s="2">
        <v>14.166666666667</v>
      </c>
      <c r="J9955" s="16">
        <v>0</v>
      </c>
      <c r="K9955" s="2">
        <v>1.666666666667</v>
      </c>
      <c r="L9955" s="2">
        <v>0.83333333333299997</v>
      </c>
      <c r="M9955" s="15">
        <v>5</v>
      </c>
    </row>
    <row r="9956" spans="2:13" x14ac:dyDescent="0.2">
      <c r="E9956" s="4" t="s">
        <v>87</v>
      </c>
      <c r="F9956" s="5"/>
      <c r="G9956" s="6">
        <v>46</v>
      </c>
      <c r="H9956" s="8">
        <v>36</v>
      </c>
      <c r="I9956" s="1">
        <v>6</v>
      </c>
      <c r="J9956" s="1">
        <v>2</v>
      </c>
      <c r="K9956" s="1">
        <v>1</v>
      </c>
      <c r="L9956" s="1">
        <v>1</v>
      </c>
      <c r="M9956" s="9">
        <v>2</v>
      </c>
    </row>
    <row r="9957" spans="2:13" x14ac:dyDescent="0.2">
      <c r="E9957" s="11"/>
      <c r="F9957" s="10"/>
      <c r="G9957" s="7">
        <v>100</v>
      </c>
      <c r="H9957" s="18">
        <v>78.260869565217007</v>
      </c>
      <c r="I9957" s="2">
        <v>13.04347826087</v>
      </c>
      <c r="J9957" s="2">
        <v>4.3478260869570002</v>
      </c>
      <c r="K9957" s="2">
        <v>2.1739130434780001</v>
      </c>
      <c r="L9957" s="2">
        <v>2.1739130434780001</v>
      </c>
      <c r="M9957" s="15">
        <v>4.3478260869570002</v>
      </c>
    </row>
    <row r="9958" spans="2:13" x14ac:dyDescent="0.2">
      <c r="E9958" s="4" t="s">
        <v>88</v>
      </c>
      <c r="F9958" s="5"/>
      <c r="G9958" s="6">
        <v>23</v>
      </c>
      <c r="H9958" s="8">
        <v>15</v>
      </c>
      <c r="I9958" s="1">
        <v>4</v>
      </c>
      <c r="J9958" s="1">
        <v>0</v>
      </c>
      <c r="K9958" s="1">
        <v>0</v>
      </c>
      <c r="L9958" s="1">
        <v>1</v>
      </c>
      <c r="M9958" s="9">
        <v>3</v>
      </c>
    </row>
    <row r="9959" spans="2:13" x14ac:dyDescent="0.2">
      <c r="E9959" s="11"/>
      <c r="F9959" s="10"/>
      <c r="G9959" s="7">
        <v>100</v>
      </c>
      <c r="H9959" s="97">
        <v>65.217391304347998</v>
      </c>
      <c r="I9959" s="2">
        <v>17.391304347826001</v>
      </c>
      <c r="J9959" s="16">
        <v>0</v>
      </c>
      <c r="K9959" s="16">
        <v>0</v>
      </c>
      <c r="L9959" s="2">
        <v>4.3478260869570002</v>
      </c>
      <c r="M9959" s="85">
        <v>13.04347826087</v>
      </c>
    </row>
    <row r="9960" spans="2:13" x14ac:dyDescent="0.2">
      <c r="E9960" s="4" t="s">
        <v>89</v>
      </c>
      <c r="F9960" s="5"/>
      <c r="G9960" s="6">
        <v>37</v>
      </c>
      <c r="H9960" s="8">
        <v>33</v>
      </c>
      <c r="I9960" s="1">
        <v>4</v>
      </c>
      <c r="J9960" s="1">
        <v>0</v>
      </c>
      <c r="K9960" s="1">
        <v>0</v>
      </c>
      <c r="L9960" s="1">
        <v>0</v>
      </c>
      <c r="M9960" s="9">
        <v>0</v>
      </c>
    </row>
    <row r="9961" spans="2:13" x14ac:dyDescent="0.2">
      <c r="E9961" s="11"/>
      <c r="F9961" s="10"/>
      <c r="G9961" s="7">
        <v>100</v>
      </c>
      <c r="H9961" s="75">
        <v>89.189189189188994</v>
      </c>
      <c r="I9961" s="2">
        <v>10.810810810811001</v>
      </c>
      <c r="J9961" s="16">
        <v>0</v>
      </c>
      <c r="K9961" s="16">
        <v>0</v>
      </c>
      <c r="L9961" s="16">
        <v>0</v>
      </c>
      <c r="M9961" s="110">
        <v>0</v>
      </c>
    </row>
    <row r="9962" spans="2:13" x14ac:dyDescent="0.2">
      <c r="E9962" s="4" t="s">
        <v>90</v>
      </c>
      <c r="F9962" s="5"/>
      <c r="G9962" s="6">
        <v>28</v>
      </c>
      <c r="H9962" s="8">
        <v>18</v>
      </c>
      <c r="I9962" s="1">
        <v>5</v>
      </c>
      <c r="J9962" s="1">
        <v>0</v>
      </c>
      <c r="K9962" s="1">
        <v>1</v>
      </c>
      <c r="L9962" s="1">
        <v>0</v>
      </c>
      <c r="M9962" s="9">
        <v>5</v>
      </c>
    </row>
    <row r="9963" spans="2:13" x14ac:dyDescent="0.2">
      <c r="E9963" s="11"/>
      <c r="F9963" s="10"/>
      <c r="G9963" s="7">
        <v>100</v>
      </c>
      <c r="H9963" s="97">
        <v>64.285714285713993</v>
      </c>
      <c r="I9963" s="2">
        <v>17.857142857143</v>
      </c>
      <c r="J9963" s="16">
        <v>0</v>
      </c>
      <c r="K9963" s="2">
        <v>3.5714285714290002</v>
      </c>
      <c r="L9963" s="16">
        <v>0</v>
      </c>
      <c r="M9963" s="85">
        <v>17.857142857143</v>
      </c>
    </row>
    <row r="9964" spans="2:13" x14ac:dyDescent="0.2">
      <c r="E9964" s="4" t="s">
        <v>91</v>
      </c>
      <c r="F9964" s="5"/>
      <c r="G9964" s="6">
        <v>5</v>
      </c>
      <c r="H9964" s="8">
        <v>4</v>
      </c>
      <c r="I9964" s="1">
        <v>0</v>
      </c>
      <c r="J9964" s="1">
        <v>0</v>
      </c>
      <c r="K9964" s="1">
        <v>0</v>
      </c>
      <c r="L9964" s="1">
        <v>0</v>
      </c>
      <c r="M9964" s="9">
        <v>1</v>
      </c>
    </row>
    <row r="9965" spans="2:13" x14ac:dyDescent="0.2">
      <c r="E9965" s="45"/>
      <c r="F9965" s="51"/>
      <c r="G9965" s="81">
        <v>100</v>
      </c>
      <c r="H9965" s="115">
        <v>80</v>
      </c>
      <c r="I9965" s="83">
        <v>0</v>
      </c>
      <c r="J9965" s="62">
        <v>0</v>
      </c>
      <c r="K9965" s="62">
        <v>0</v>
      </c>
      <c r="L9965" s="62">
        <v>0</v>
      </c>
      <c r="M9965" s="140">
        <v>20</v>
      </c>
    </row>
    <row r="9967" spans="2:13" x14ac:dyDescent="0.2">
      <c r="B9967" s="40" t="str">
        <f xml:space="preserve"> HYPERLINK("#'目次'!B247", "[241]")</f>
        <v>[241]</v>
      </c>
      <c r="C9967" s="23" t="s">
        <v>377</v>
      </c>
    </row>
    <row r="9968" spans="2:13" x14ac:dyDescent="0.2">
      <c r="C9968" s="186" t="s">
        <v>326</v>
      </c>
    </row>
    <row r="9970" spans="3:13" x14ac:dyDescent="0.2">
      <c r="C9970" s="23" t="s">
        <v>14</v>
      </c>
    </row>
    <row r="9971" spans="3:13" ht="48" x14ac:dyDescent="0.2">
      <c r="D9971" s="195"/>
      <c r="E9971" s="196"/>
      <c r="F9971" s="196"/>
      <c r="G9971" s="37" t="s">
        <v>15</v>
      </c>
      <c r="H9971" s="33" t="s">
        <v>371</v>
      </c>
      <c r="I9971" s="13" t="s">
        <v>372</v>
      </c>
      <c r="J9971" s="13" t="s">
        <v>373</v>
      </c>
      <c r="K9971" s="13" t="s">
        <v>374</v>
      </c>
      <c r="L9971" s="13" t="s">
        <v>99</v>
      </c>
      <c r="M9971" s="38" t="s">
        <v>18</v>
      </c>
    </row>
    <row r="9972" spans="3:13" x14ac:dyDescent="0.2">
      <c r="D9972" s="197"/>
      <c r="E9972" s="198"/>
      <c r="F9972" s="198"/>
      <c r="G9972" s="35"/>
      <c r="H9972" s="39"/>
      <c r="I9972" s="14"/>
      <c r="J9972" s="14"/>
      <c r="K9972" s="14"/>
      <c r="L9972" s="14"/>
      <c r="M9972" s="34"/>
    </row>
    <row r="9973" spans="3:13" x14ac:dyDescent="0.2">
      <c r="D9973" s="78"/>
      <c r="E9973" s="79" t="s">
        <v>15</v>
      </c>
      <c r="F9973" s="66"/>
      <c r="G9973" s="36">
        <v>734</v>
      </c>
      <c r="H9973" s="17">
        <v>629</v>
      </c>
      <c r="I9973" s="17">
        <v>15</v>
      </c>
      <c r="J9973" s="17">
        <v>3</v>
      </c>
      <c r="K9973" s="17">
        <v>1</v>
      </c>
      <c r="L9973" s="17">
        <v>3</v>
      </c>
      <c r="M9973" s="47">
        <v>84</v>
      </c>
    </row>
    <row r="9974" spans="3:13" x14ac:dyDescent="0.2">
      <c r="D9974" s="45"/>
      <c r="E9974" s="51"/>
      <c r="F9974" s="67"/>
      <c r="G9974" s="7">
        <v>100</v>
      </c>
      <c r="H9974" s="2">
        <v>85.694822888282999</v>
      </c>
      <c r="I9974" s="2">
        <v>2.043596730245</v>
      </c>
      <c r="J9974" s="2">
        <v>0.40871934604900001</v>
      </c>
      <c r="K9974" s="2">
        <v>0.13623978201600001</v>
      </c>
      <c r="L9974" s="2">
        <v>0.40871934604900001</v>
      </c>
      <c r="M9974" s="15">
        <v>11.444141689373</v>
      </c>
    </row>
    <row r="9975" spans="3:13" x14ac:dyDescent="0.2">
      <c r="D9975" s="199" t="s">
        <v>19</v>
      </c>
      <c r="E9975" s="22" t="s">
        <v>20</v>
      </c>
      <c r="F9975" s="21"/>
      <c r="G9975" s="19">
        <v>77</v>
      </c>
      <c r="H9975" s="27">
        <v>66</v>
      </c>
      <c r="I9975" s="3">
        <v>2</v>
      </c>
      <c r="J9975" s="3">
        <v>0</v>
      </c>
      <c r="K9975" s="3">
        <v>0</v>
      </c>
      <c r="L9975" s="3">
        <v>0</v>
      </c>
      <c r="M9975" s="26">
        <v>9</v>
      </c>
    </row>
    <row r="9976" spans="3:13" x14ac:dyDescent="0.2">
      <c r="D9976" s="200"/>
      <c r="E9976" s="11"/>
      <c r="F9976" s="10"/>
      <c r="G9976" s="7">
        <v>100</v>
      </c>
      <c r="H9976" s="18">
        <v>85.714285714286007</v>
      </c>
      <c r="I9976" s="2">
        <v>2.5974025974030002</v>
      </c>
      <c r="J9976" s="16">
        <v>0</v>
      </c>
      <c r="K9976" s="16">
        <v>0</v>
      </c>
      <c r="L9976" s="16">
        <v>0</v>
      </c>
      <c r="M9976" s="15">
        <v>11.688311688312</v>
      </c>
    </row>
    <row r="9977" spans="3:13" x14ac:dyDescent="0.2">
      <c r="D9977" s="200"/>
      <c r="E9977" s="4" t="s">
        <v>21</v>
      </c>
      <c r="F9977" s="5"/>
      <c r="G9977" s="6">
        <v>289</v>
      </c>
      <c r="H9977" s="8">
        <v>244</v>
      </c>
      <c r="I9977" s="1">
        <v>6</v>
      </c>
      <c r="J9977" s="1">
        <v>1</v>
      </c>
      <c r="K9977" s="1">
        <v>0</v>
      </c>
      <c r="L9977" s="1">
        <v>0</v>
      </c>
      <c r="M9977" s="9">
        <v>38</v>
      </c>
    </row>
    <row r="9978" spans="3:13" x14ac:dyDescent="0.2">
      <c r="D9978" s="200"/>
      <c r="E9978" s="11"/>
      <c r="F9978" s="10"/>
      <c r="G9978" s="7">
        <v>100</v>
      </c>
      <c r="H9978" s="18">
        <v>84.429065743945003</v>
      </c>
      <c r="I9978" s="2">
        <v>2.0761245674739999</v>
      </c>
      <c r="J9978" s="2">
        <v>0.34602076124600001</v>
      </c>
      <c r="K9978" s="16">
        <v>0</v>
      </c>
      <c r="L9978" s="16">
        <v>0</v>
      </c>
      <c r="M9978" s="15">
        <v>13.148788927336</v>
      </c>
    </row>
    <row r="9979" spans="3:13" x14ac:dyDescent="0.2">
      <c r="D9979" s="200"/>
      <c r="E9979" s="4" t="s">
        <v>22</v>
      </c>
      <c r="F9979" s="5"/>
      <c r="G9979" s="6">
        <v>109</v>
      </c>
      <c r="H9979" s="8">
        <v>92</v>
      </c>
      <c r="I9979" s="1">
        <v>2</v>
      </c>
      <c r="J9979" s="1">
        <v>1</v>
      </c>
      <c r="K9979" s="1">
        <v>0</v>
      </c>
      <c r="L9979" s="1">
        <v>0</v>
      </c>
      <c r="M9979" s="9">
        <v>15</v>
      </c>
    </row>
    <row r="9980" spans="3:13" x14ac:dyDescent="0.2">
      <c r="D9980" s="200"/>
      <c r="E9980" s="11"/>
      <c r="F9980" s="10"/>
      <c r="G9980" s="7">
        <v>100</v>
      </c>
      <c r="H9980" s="18">
        <v>84.403669724771007</v>
      </c>
      <c r="I9980" s="2">
        <v>1.834862385321</v>
      </c>
      <c r="J9980" s="2">
        <v>0.91743119266100004</v>
      </c>
      <c r="K9980" s="16">
        <v>0</v>
      </c>
      <c r="L9980" s="16">
        <v>0</v>
      </c>
      <c r="M9980" s="15">
        <v>13.761467889907999</v>
      </c>
    </row>
    <row r="9981" spans="3:13" x14ac:dyDescent="0.2">
      <c r="D9981" s="200"/>
      <c r="E9981" s="4" t="s">
        <v>23</v>
      </c>
      <c r="F9981" s="5"/>
      <c r="G9981" s="6">
        <v>120</v>
      </c>
      <c r="H9981" s="8">
        <v>109</v>
      </c>
      <c r="I9981" s="1">
        <v>2</v>
      </c>
      <c r="J9981" s="1">
        <v>1</v>
      </c>
      <c r="K9981" s="1">
        <v>0</v>
      </c>
      <c r="L9981" s="1">
        <v>0</v>
      </c>
      <c r="M9981" s="9">
        <v>8</v>
      </c>
    </row>
    <row r="9982" spans="3:13" x14ac:dyDescent="0.2">
      <c r="D9982" s="200"/>
      <c r="E9982" s="11"/>
      <c r="F9982" s="10"/>
      <c r="G9982" s="7">
        <v>100</v>
      </c>
      <c r="H9982" s="70">
        <v>90.833333333333002</v>
      </c>
      <c r="I9982" s="2">
        <v>1.666666666667</v>
      </c>
      <c r="J9982" s="2">
        <v>0.83333333333299997</v>
      </c>
      <c r="K9982" s="16">
        <v>0</v>
      </c>
      <c r="L9982" s="16">
        <v>0</v>
      </c>
      <c r="M9982" s="15">
        <v>6.666666666667</v>
      </c>
    </row>
    <row r="9983" spans="3:13" x14ac:dyDescent="0.2">
      <c r="D9983" s="200"/>
      <c r="E9983" s="4" t="s">
        <v>24</v>
      </c>
      <c r="F9983" s="5"/>
      <c r="G9983" s="6">
        <v>139</v>
      </c>
      <c r="H9983" s="8">
        <v>118</v>
      </c>
      <c r="I9983" s="1">
        <v>3</v>
      </c>
      <c r="J9983" s="1">
        <v>0</v>
      </c>
      <c r="K9983" s="1">
        <v>1</v>
      </c>
      <c r="L9983" s="1">
        <v>3</v>
      </c>
      <c r="M9983" s="9">
        <v>14</v>
      </c>
    </row>
    <row r="9984" spans="3:13" x14ac:dyDescent="0.2">
      <c r="D9984" s="200"/>
      <c r="E9984" s="11"/>
      <c r="F9984" s="10"/>
      <c r="G9984" s="7">
        <v>100</v>
      </c>
      <c r="H9984" s="18">
        <v>84.892086330935001</v>
      </c>
      <c r="I9984" s="2">
        <v>2.1582733812949999</v>
      </c>
      <c r="J9984" s="16">
        <v>0</v>
      </c>
      <c r="K9984" s="2">
        <v>0.71942446043200003</v>
      </c>
      <c r="L9984" s="2">
        <v>2.1582733812949999</v>
      </c>
      <c r="M9984" s="15">
        <v>10.071942446043</v>
      </c>
    </row>
    <row r="9985" spans="4:13" x14ac:dyDescent="0.2">
      <c r="D9985" s="199" t="s">
        <v>25</v>
      </c>
      <c r="E9985" s="22" t="s">
        <v>26</v>
      </c>
      <c r="F9985" s="21"/>
      <c r="G9985" s="19">
        <v>243</v>
      </c>
      <c r="H9985" s="27">
        <v>220</v>
      </c>
      <c r="I9985" s="3">
        <v>5</v>
      </c>
      <c r="J9985" s="3">
        <v>0</v>
      </c>
      <c r="K9985" s="3">
        <v>0</v>
      </c>
      <c r="L9985" s="3">
        <v>1</v>
      </c>
      <c r="M9985" s="26">
        <v>17</v>
      </c>
    </row>
    <row r="9986" spans="4:13" x14ac:dyDescent="0.2">
      <c r="D9986" s="200"/>
      <c r="E9986" s="11"/>
      <c r="F9986" s="10"/>
      <c r="G9986" s="7">
        <v>100</v>
      </c>
      <c r="H9986" s="18">
        <v>90.534979423867995</v>
      </c>
      <c r="I9986" s="2">
        <v>2.057613168724</v>
      </c>
      <c r="J9986" s="16">
        <v>0</v>
      </c>
      <c r="K9986" s="16">
        <v>0</v>
      </c>
      <c r="L9986" s="2">
        <v>0.41152263374499998</v>
      </c>
      <c r="M9986" s="15">
        <v>6.9958847736629997</v>
      </c>
    </row>
    <row r="9987" spans="4:13" x14ac:dyDescent="0.2">
      <c r="D9987" s="200"/>
      <c r="E9987" s="4" t="s">
        <v>27</v>
      </c>
      <c r="F9987" s="5"/>
      <c r="G9987" s="6">
        <v>234</v>
      </c>
      <c r="H9987" s="8">
        <v>196</v>
      </c>
      <c r="I9987" s="1">
        <v>8</v>
      </c>
      <c r="J9987" s="1">
        <v>2</v>
      </c>
      <c r="K9987" s="1">
        <v>0</v>
      </c>
      <c r="L9987" s="1">
        <v>2</v>
      </c>
      <c r="M9987" s="9">
        <v>27</v>
      </c>
    </row>
    <row r="9988" spans="4:13" x14ac:dyDescent="0.2">
      <c r="D9988" s="200"/>
      <c r="E9988" s="11"/>
      <c r="F9988" s="10"/>
      <c r="G9988" s="7">
        <v>100</v>
      </c>
      <c r="H9988" s="18">
        <v>83.760683760684003</v>
      </c>
      <c r="I9988" s="2">
        <v>3.4188034188029999</v>
      </c>
      <c r="J9988" s="2">
        <v>0.85470085470099999</v>
      </c>
      <c r="K9988" s="16">
        <v>0</v>
      </c>
      <c r="L9988" s="2">
        <v>0.85470085470099999</v>
      </c>
      <c r="M9988" s="15">
        <v>11.538461538462</v>
      </c>
    </row>
    <row r="9989" spans="4:13" x14ac:dyDescent="0.2">
      <c r="D9989" s="200"/>
      <c r="E9989" s="4" t="s">
        <v>28</v>
      </c>
      <c r="F9989" s="5"/>
      <c r="G9989" s="6">
        <v>208</v>
      </c>
      <c r="H9989" s="8">
        <v>172</v>
      </c>
      <c r="I9989" s="1">
        <v>2</v>
      </c>
      <c r="J9989" s="1">
        <v>1</v>
      </c>
      <c r="K9989" s="1">
        <v>1</v>
      </c>
      <c r="L9989" s="1">
        <v>0</v>
      </c>
      <c r="M9989" s="9">
        <v>32</v>
      </c>
    </row>
    <row r="9990" spans="4:13" x14ac:dyDescent="0.2">
      <c r="D9990" s="200"/>
      <c r="E9990" s="11"/>
      <c r="F9990" s="10"/>
      <c r="G9990" s="7">
        <v>100</v>
      </c>
      <c r="H9990" s="18">
        <v>82.692307692308006</v>
      </c>
      <c r="I9990" s="2">
        <v>0.96153846153800004</v>
      </c>
      <c r="J9990" s="2">
        <v>0.48076923076900002</v>
      </c>
      <c r="K9990" s="2">
        <v>0.48076923076900002</v>
      </c>
      <c r="L9990" s="16">
        <v>0</v>
      </c>
      <c r="M9990" s="15">
        <v>15.384615384615</v>
      </c>
    </row>
    <row r="9991" spans="4:13" x14ac:dyDescent="0.2">
      <c r="D9991" s="200"/>
      <c r="E9991" s="4" t="s">
        <v>29</v>
      </c>
      <c r="F9991" s="5"/>
      <c r="G9991" s="6">
        <v>49</v>
      </c>
      <c r="H9991" s="8">
        <v>41</v>
      </c>
      <c r="I9991" s="1">
        <v>0</v>
      </c>
      <c r="J9991" s="1">
        <v>0</v>
      </c>
      <c r="K9991" s="1">
        <v>0</v>
      </c>
      <c r="L9991" s="1">
        <v>0</v>
      </c>
      <c r="M9991" s="9">
        <v>8</v>
      </c>
    </row>
    <row r="9992" spans="4:13" x14ac:dyDescent="0.2">
      <c r="D9992" s="200"/>
      <c r="E9992" s="11"/>
      <c r="F9992" s="10"/>
      <c r="G9992" s="7">
        <v>100</v>
      </c>
      <c r="H9992" s="18">
        <v>83.673469387755006</v>
      </c>
      <c r="I9992" s="16">
        <v>0</v>
      </c>
      <c r="J9992" s="16">
        <v>0</v>
      </c>
      <c r="K9992" s="16">
        <v>0</v>
      </c>
      <c r="L9992" s="16">
        <v>0</v>
      </c>
      <c r="M9992" s="15">
        <v>16.326530612245001</v>
      </c>
    </row>
    <row r="9993" spans="4:13" x14ac:dyDescent="0.2">
      <c r="D9993" s="199" t="s">
        <v>30</v>
      </c>
      <c r="E9993" s="22" t="s">
        <v>31</v>
      </c>
      <c r="F9993" s="21"/>
      <c r="G9993" s="19">
        <v>348</v>
      </c>
      <c r="H9993" s="27">
        <v>300</v>
      </c>
      <c r="I9993" s="3">
        <v>8</v>
      </c>
      <c r="J9993" s="3">
        <v>0</v>
      </c>
      <c r="K9993" s="3">
        <v>0</v>
      </c>
      <c r="L9993" s="3">
        <v>1</v>
      </c>
      <c r="M9993" s="26">
        <v>39</v>
      </c>
    </row>
    <row r="9994" spans="4:13" x14ac:dyDescent="0.2">
      <c r="D9994" s="200"/>
      <c r="E9994" s="11"/>
      <c r="F9994" s="10"/>
      <c r="G9994" s="7">
        <v>100</v>
      </c>
      <c r="H9994" s="18">
        <v>86.206896551724</v>
      </c>
      <c r="I9994" s="2">
        <v>2.2988505747130001</v>
      </c>
      <c r="J9994" s="16">
        <v>0</v>
      </c>
      <c r="K9994" s="16">
        <v>0</v>
      </c>
      <c r="L9994" s="2">
        <v>0.28735632183900001</v>
      </c>
      <c r="M9994" s="15">
        <v>11.206896551724</v>
      </c>
    </row>
    <row r="9995" spans="4:13" x14ac:dyDescent="0.2">
      <c r="D9995" s="200"/>
      <c r="E9995" s="4" t="s">
        <v>32</v>
      </c>
      <c r="F9995" s="5"/>
      <c r="G9995" s="6">
        <v>386</v>
      </c>
      <c r="H9995" s="8">
        <v>329</v>
      </c>
      <c r="I9995" s="1">
        <v>7</v>
      </c>
      <c r="J9995" s="1">
        <v>3</v>
      </c>
      <c r="K9995" s="1">
        <v>1</v>
      </c>
      <c r="L9995" s="1">
        <v>2</v>
      </c>
      <c r="M9995" s="9">
        <v>45</v>
      </c>
    </row>
    <row r="9996" spans="4:13" x14ac:dyDescent="0.2">
      <c r="D9996" s="200"/>
      <c r="E9996" s="11"/>
      <c r="F9996" s="10"/>
      <c r="G9996" s="7">
        <v>100</v>
      </c>
      <c r="H9996" s="18">
        <v>85.233160621761996</v>
      </c>
      <c r="I9996" s="2">
        <v>1.813471502591</v>
      </c>
      <c r="J9996" s="2">
        <v>0.77720207253899998</v>
      </c>
      <c r="K9996" s="2">
        <v>0.25906735751299997</v>
      </c>
      <c r="L9996" s="2">
        <v>0.51813471502599995</v>
      </c>
      <c r="M9996" s="15">
        <v>11.658031088083</v>
      </c>
    </row>
    <row r="9997" spans="4:13" x14ac:dyDescent="0.2">
      <c r="D9997" s="199" t="s">
        <v>33</v>
      </c>
      <c r="E9997" s="22" t="s">
        <v>34</v>
      </c>
      <c r="F9997" s="21"/>
      <c r="G9997" s="19">
        <v>19</v>
      </c>
      <c r="H9997" s="27">
        <v>15</v>
      </c>
      <c r="I9997" s="3">
        <v>2</v>
      </c>
      <c r="J9997" s="3">
        <v>0</v>
      </c>
      <c r="K9997" s="3">
        <v>0</v>
      </c>
      <c r="L9997" s="3">
        <v>0</v>
      </c>
      <c r="M9997" s="26">
        <v>2</v>
      </c>
    </row>
    <row r="9998" spans="4:13" x14ac:dyDescent="0.2">
      <c r="D9998" s="200"/>
      <c r="E9998" s="11"/>
      <c r="F9998" s="10"/>
      <c r="G9998" s="7">
        <v>100</v>
      </c>
      <c r="H9998" s="72">
        <v>78.947368421053</v>
      </c>
      <c r="I9998" s="25">
        <v>10.526315789473999</v>
      </c>
      <c r="J9998" s="16">
        <v>0</v>
      </c>
      <c r="K9998" s="16">
        <v>0</v>
      </c>
      <c r="L9998" s="16">
        <v>0</v>
      </c>
      <c r="M9998" s="15">
        <v>10.526315789473999</v>
      </c>
    </row>
    <row r="9999" spans="4:13" x14ac:dyDescent="0.2">
      <c r="D9999" s="200"/>
      <c r="E9999" s="4" t="s">
        <v>35</v>
      </c>
      <c r="F9999" s="5"/>
      <c r="G9999" s="6">
        <v>97</v>
      </c>
      <c r="H9999" s="8">
        <v>81</v>
      </c>
      <c r="I9999" s="1">
        <v>5</v>
      </c>
      <c r="J9999" s="1">
        <v>1</v>
      </c>
      <c r="K9999" s="1">
        <v>0</v>
      </c>
      <c r="L9999" s="1">
        <v>0</v>
      </c>
      <c r="M9999" s="9">
        <v>11</v>
      </c>
    </row>
    <row r="10000" spans="4:13" x14ac:dyDescent="0.2">
      <c r="D10000" s="200"/>
      <c r="E10000" s="11"/>
      <c r="F10000" s="10"/>
      <c r="G10000" s="7">
        <v>100</v>
      </c>
      <c r="H10000" s="18">
        <v>83.505154639175004</v>
      </c>
      <c r="I10000" s="2">
        <v>5.1546391752579996</v>
      </c>
      <c r="J10000" s="2">
        <v>1.0309278350519999</v>
      </c>
      <c r="K10000" s="16">
        <v>0</v>
      </c>
      <c r="L10000" s="16">
        <v>0</v>
      </c>
      <c r="M10000" s="15">
        <v>11.340206185567</v>
      </c>
    </row>
    <row r="10001" spans="2:13" x14ac:dyDescent="0.2">
      <c r="D10001" s="200"/>
      <c r="E10001" s="4" t="s">
        <v>36</v>
      </c>
      <c r="F10001" s="5"/>
      <c r="G10001" s="6">
        <v>142</v>
      </c>
      <c r="H10001" s="8">
        <v>129</v>
      </c>
      <c r="I10001" s="1">
        <v>1</v>
      </c>
      <c r="J10001" s="1">
        <v>0</v>
      </c>
      <c r="K10001" s="1">
        <v>0</v>
      </c>
      <c r="L10001" s="1">
        <v>1</v>
      </c>
      <c r="M10001" s="9">
        <v>11</v>
      </c>
    </row>
    <row r="10002" spans="2:13" x14ac:dyDescent="0.2">
      <c r="D10002" s="200"/>
      <c r="E10002" s="11"/>
      <c r="F10002" s="10"/>
      <c r="G10002" s="7">
        <v>100</v>
      </c>
      <c r="H10002" s="70">
        <v>90.845070422535002</v>
      </c>
      <c r="I10002" s="2">
        <v>0.70422535211299997</v>
      </c>
      <c r="J10002" s="16">
        <v>0</v>
      </c>
      <c r="K10002" s="16">
        <v>0</v>
      </c>
      <c r="L10002" s="2">
        <v>0.70422535211299997</v>
      </c>
      <c r="M10002" s="15">
        <v>7.746478873239</v>
      </c>
    </row>
    <row r="10003" spans="2:13" x14ac:dyDescent="0.2">
      <c r="D10003" s="200"/>
      <c r="E10003" s="4" t="s">
        <v>37</v>
      </c>
      <c r="F10003" s="5"/>
      <c r="G10003" s="6">
        <v>164</v>
      </c>
      <c r="H10003" s="8">
        <v>143</v>
      </c>
      <c r="I10003" s="1">
        <v>5</v>
      </c>
      <c r="J10003" s="1">
        <v>1</v>
      </c>
      <c r="K10003" s="1">
        <v>0</v>
      </c>
      <c r="L10003" s="1">
        <v>1</v>
      </c>
      <c r="M10003" s="9">
        <v>14</v>
      </c>
    </row>
    <row r="10004" spans="2:13" x14ac:dyDescent="0.2">
      <c r="D10004" s="200"/>
      <c r="E10004" s="11"/>
      <c r="F10004" s="10"/>
      <c r="G10004" s="7">
        <v>100</v>
      </c>
      <c r="H10004" s="18">
        <v>87.195121951220003</v>
      </c>
      <c r="I10004" s="2">
        <v>3.0487804878050002</v>
      </c>
      <c r="J10004" s="2">
        <v>0.60975609756100002</v>
      </c>
      <c r="K10004" s="16">
        <v>0</v>
      </c>
      <c r="L10004" s="2">
        <v>0.60975609756100002</v>
      </c>
      <c r="M10004" s="15">
        <v>8.5365853658540001</v>
      </c>
    </row>
    <row r="10005" spans="2:13" x14ac:dyDescent="0.2">
      <c r="D10005" s="200"/>
      <c r="E10005" s="4" t="s">
        <v>38</v>
      </c>
      <c r="F10005" s="5"/>
      <c r="G10005" s="6">
        <v>129</v>
      </c>
      <c r="H10005" s="8">
        <v>113</v>
      </c>
      <c r="I10005" s="1">
        <v>1</v>
      </c>
      <c r="J10005" s="1">
        <v>0</v>
      </c>
      <c r="K10005" s="1">
        <v>0</v>
      </c>
      <c r="L10005" s="1">
        <v>0</v>
      </c>
      <c r="M10005" s="9">
        <v>15</v>
      </c>
    </row>
    <row r="10006" spans="2:13" x14ac:dyDescent="0.2">
      <c r="D10006" s="200"/>
      <c r="E10006" s="11"/>
      <c r="F10006" s="10"/>
      <c r="G10006" s="7">
        <v>100</v>
      </c>
      <c r="H10006" s="18">
        <v>87.596899224805995</v>
      </c>
      <c r="I10006" s="2">
        <v>0.77519379845000003</v>
      </c>
      <c r="J10006" s="16">
        <v>0</v>
      </c>
      <c r="K10006" s="16">
        <v>0</v>
      </c>
      <c r="L10006" s="16">
        <v>0</v>
      </c>
      <c r="M10006" s="15">
        <v>11.627906976744001</v>
      </c>
    </row>
    <row r="10007" spans="2:13" x14ac:dyDescent="0.2">
      <c r="D10007" s="200"/>
      <c r="E10007" s="4" t="s">
        <v>39</v>
      </c>
      <c r="F10007" s="5"/>
      <c r="G10007" s="6">
        <v>127</v>
      </c>
      <c r="H10007" s="8">
        <v>108</v>
      </c>
      <c r="I10007" s="1">
        <v>1</v>
      </c>
      <c r="J10007" s="1">
        <v>0</v>
      </c>
      <c r="K10007" s="1">
        <v>1</v>
      </c>
      <c r="L10007" s="1">
        <v>1</v>
      </c>
      <c r="M10007" s="9">
        <v>16</v>
      </c>
    </row>
    <row r="10008" spans="2:13" x14ac:dyDescent="0.2">
      <c r="D10008" s="200"/>
      <c r="E10008" s="11"/>
      <c r="F10008" s="10"/>
      <c r="G10008" s="7">
        <v>100</v>
      </c>
      <c r="H10008" s="18">
        <v>85.039370078740006</v>
      </c>
      <c r="I10008" s="2">
        <v>0.78740157480299999</v>
      </c>
      <c r="J10008" s="16">
        <v>0</v>
      </c>
      <c r="K10008" s="2">
        <v>0.78740157480299999</v>
      </c>
      <c r="L10008" s="2">
        <v>0.78740157480299999</v>
      </c>
      <c r="M10008" s="15">
        <v>12.59842519685</v>
      </c>
    </row>
    <row r="10009" spans="2:13" x14ac:dyDescent="0.2">
      <c r="D10009" s="200"/>
      <c r="E10009" s="4" t="s">
        <v>40</v>
      </c>
      <c r="F10009" s="5"/>
      <c r="G10009" s="6">
        <v>56</v>
      </c>
      <c r="H10009" s="8">
        <v>40</v>
      </c>
      <c r="I10009" s="1">
        <v>0</v>
      </c>
      <c r="J10009" s="1">
        <v>1</v>
      </c>
      <c r="K10009" s="1">
        <v>0</v>
      </c>
      <c r="L10009" s="1">
        <v>0</v>
      </c>
      <c r="M10009" s="9">
        <v>15</v>
      </c>
    </row>
    <row r="10010" spans="2:13" x14ac:dyDescent="0.2">
      <c r="D10010" s="201"/>
      <c r="E10010" s="45"/>
      <c r="F10010" s="51"/>
      <c r="G10010" s="81">
        <v>100</v>
      </c>
      <c r="H10010" s="168">
        <v>71.428571428571004</v>
      </c>
      <c r="I10010" s="62">
        <v>0</v>
      </c>
      <c r="J10010" s="64">
        <v>1.785714285714</v>
      </c>
      <c r="K10010" s="62">
        <v>0</v>
      </c>
      <c r="L10010" s="62">
        <v>0</v>
      </c>
      <c r="M10010" s="140">
        <v>26.785714285714</v>
      </c>
    </row>
    <row r="10012" spans="2:13" x14ac:dyDescent="0.2">
      <c r="B10012" s="40" t="str">
        <f xml:space="preserve"> HYPERLINK("#'目次'!B248", "[242]")</f>
        <v>[242]</v>
      </c>
      <c r="C10012" s="23" t="s">
        <v>377</v>
      </c>
    </row>
    <row r="10013" spans="2:13" x14ac:dyDescent="0.2">
      <c r="C10013" s="186" t="s">
        <v>326</v>
      </c>
    </row>
    <row r="10015" spans="2:13" x14ac:dyDescent="0.2">
      <c r="C10015" s="23" t="s">
        <v>48</v>
      </c>
    </row>
    <row r="10016" spans="2:13" ht="48" x14ac:dyDescent="0.2">
      <c r="D10016" s="195"/>
      <c r="E10016" s="196"/>
      <c r="F10016" s="196"/>
      <c r="G10016" s="37" t="s">
        <v>15</v>
      </c>
      <c r="H10016" s="33" t="s">
        <v>371</v>
      </c>
      <c r="I10016" s="13" t="s">
        <v>372</v>
      </c>
      <c r="J10016" s="13" t="s">
        <v>373</v>
      </c>
      <c r="K10016" s="13" t="s">
        <v>374</v>
      </c>
      <c r="L10016" s="13" t="s">
        <v>99</v>
      </c>
      <c r="M10016" s="38" t="s">
        <v>18</v>
      </c>
    </row>
    <row r="10017" spans="4:13" x14ac:dyDescent="0.2">
      <c r="D10017" s="197"/>
      <c r="E10017" s="198"/>
      <c r="F10017" s="198"/>
      <c r="G10017" s="35"/>
      <c r="H10017" s="39"/>
      <c r="I10017" s="14"/>
      <c r="J10017" s="14"/>
      <c r="K10017" s="14"/>
      <c r="L10017" s="14"/>
      <c r="M10017" s="34"/>
    </row>
    <row r="10018" spans="4:13" x14ac:dyDescent="0.2">
      <c r="D10018" s="78"/>
      <c r="E10018" s="79" t="s">
        <v>15</v>
      </c>
      <c r="F10018" s="66"/>
      <c r="G10018" s="36">
        <v>734</v>
      </c>
      <c r="H10018" s="17">
        <v>629</v>
      </c>
      <c r="I10018" s="17">
        <v>15</v>
      </c>
      <c r="J10018" s="17">
        <v>3</v>
      </c>
      <c r="K10018" s="17">
        <v>1</v>
      </c>
      <c r="L10018" s="17">
        <v>3</v>
      </c>
      <c r="M10018" s="47">
        <v>84</v>
      </c>
    </row>
    <row r="10019" spans="4:13" x14ac:dyDescent="0.2">
      <c r="D10019" s="45"/>
      <c r="E10019" s="51"/>
      <c r="F10019" s="67"/>
      <c r="G10019" s="7">
        <v>100</v>
      </c>
      <c r="H10019" s="2">
        <v>85.694822888282999</v>
      </c>
      <c r="I10019" s="2">
        <v>2.043596730245</v>
      </c>
      <c r="J10019" s="2">
        <v>0.40871934604900001</v>
      </c>
      <c r="K10019" s="2">
        <v>0.13623978201600001</v>
      </c>
      <c r="L10019" s="2">
        <v>0.40871934604900001</v>
      </c>
      <c r="M10019" s="15">
        <v>11.444141689373</v>
      </c>
    </row>
    <row r="10020" spans="4:13" x14ac:dyDescent="0.2">
      <c r="D10020" s="199" t="s">
        <v>49</v>
      </c>
      <c r="E10020" s="22" t="s">
        <v>50</v>
      </c>
      <c r="F10020" s="21"/>
      <c r="G10020" s="19">
        <v>5</v>
      </c>
      <c r="H10020" s="27">
        <v>5</v>
      </c>
      <c r="I10020" s="3">
        <v>0</v>
      </c>
      <c r="J10020" s="3">
        <v>0</v>
      </c>
      <c r="K10020" s="3">
        <v>0</v>
      </c>
      <c r="L10020" s="3">
        <v>0</v>
      </c>
      <c r="M10020" s="26">
        <v>0</v>
      </c>
    </row>
    <row r="10021" spans="4:13" x14ac:dyDescent="0.2">
      <c r="D10021" s="200"/>
      <c r="E10021" s="11"/>
      <c r="F10021" s="10"/>
      <c r="G10021" s="7">
        <v>100</v>
      </c>
      <c r="H10021" s="75">
        <v>100</v>
      </c>
      <c r="I10021" s="16">
        <v>0</v>
      </c>
      <c r="J10021" s="16">
        <v>0</v>
      </c>
      <c r="K10021" s="16">
        <v>0</v>
      </c>
      <c r="L10021" s="16">
        <v>0</v>
      </c>
      <c r="M10021" s="130">
        <v>0</v>
      </c>
    </row>
    <row r="10022" spans="4:13" x14ac:dyDescent="0.2">
      <c r="D10022" s="200"/>
      <c r="E10022" s="4" t="s">
        <v>51</v>
      </c>
      <c r="F10022" s="5"/>
      <c r="G10022" s="6">
        <v>76</v>
      </c>
      <c r="H10022" s="8">
        <v>65</v>
      </c>
      <c r="I10022" s="1">
        <v>0</v>
      </c>
      <c r="J10022" s="1">
        <v>0</v>
      </c>
      <c r="K10022" s="1">
        <v>0</v>
      </c>
      <c r="L10022" s="1">
        <v>1</v>
      </c>
      <c r="M10022" s="9">
        <v>10</v>
      </c>
    </row>
    <row r="10023" spans="4:13" x14ac:dyDescent="0.2">
      <c r="D10023" s="200"/>
      <c r="E10023" s="11"/>
      <c r="F10023" s="10"/>
      <c r="G10023" s="7">
        <v>100</v>
      </c>
      <c r="H10023" s="18">
        <v>85.526315789473998</v>
      </c>
      <c r="I10023" s="16">
        <v>0</v>
      </c>
      <c r="J10023" s="16">
        <v>0</v>
      </c>
      <c r="K10023" s="16">
        <v>0</v>
      </c>
      <c r="L10023" s="2">
        <v>1.3157894736839999</v>
      </c>
      <c r="M10023" s="15">
        <v>13.157894736842</v>
      </c>
    </row>
    <row r="10024" spans="4:13" x14ac:dyDescent="0.2">
      <c r="D10024" s="200"/>
      <c r="E10024" s="4" t="s">
        <v>52</v>
      </c>
      <c r="F10024" s="5"/>
      <c r="G10024" s="6">
        <v>21</v>
      </c>
      <c r="H10024" s="8">
        <v>21</v>
      </c>
      <c r="I10024" s="1">
        <v>0</v>
      </c>
      <c r="J10024" s="1">
        <v>0</v>
      </c>
      <c r="K10024" s="1">
        <v>0</v>
      </c>
      <c r="L10024" s="1">
        <v>0</v>
      </c>
      <c r="M10024" s="9">
        <v>0</v>
      </c>
    </row>
    <row r="10025" spans="4:13" x14ac:dyDescent="0.2">
      <c r="D10025" s="200"/>
      <c r="E10025" s="11"/>
      <c r="F10025" s="10"/>
      <c r="G10025" s="7">
        <v>100</v>
      </c>
      <c r="H10025" s="75">
        <v>100</v>
      </c>
      <c r="I10025" s="16">
        <v>0</v>
      </c>
      <c r="J10025" s="16">
        <v>0</v>
      </c>
      <c r="K10025" s="16">
        <v>0</v>
      </c>
      <c r="L10025" s="16">
        <v>0</v>
      </c>
      <c r="M10025" s="130">
        <v>0</v>
      </c>
    </row>
    <row r="10026" spans="4:13" x14ac:dyDescent="0.2">
      <c r="D10026" s="200"/>
      <c r="E10026" s="4" t="s">
        <v>53</v>
      </c>
      <c r="F10026" s="5"/>
      <c r="G10026" s="6">
        <v>32</v>
      </c>
      <c r="H10026" s="8">
        <v>29</v>
      </c>
      <c r="I10026" s="1">
        <v>0</v>
      </c>
      <c r="J10026" s="1">
        <v>0</v>
      </c>
      <c r="K10026" s="1">
        <v>0</v>
      </c>
      <c r="L10026" s="1">
        <v>0</v>
      </c>
      <c r="M10026" s="9">
        <v>3</v>
      </c>
    </row>
    <row r="10027" spans="4:13" x14ac:dyDescent="0.2">
      <c r="D10027" s="200"/>
      <c r="E10027" s="11"/>
      <c r="F10027" s="10"/>
      <c r="G10027" s="7">
        <v>100</v>
      </c>
      <c r="H10027" s="18">
        <v>90.625</v>
      </c>
      <c r="I10027" s="16">
        <v>0</v>
      </c>
      <c r="J10027" s="16">
        <v>0</v>
      </c>
      <c r="K10027" s="16">
        <v>0</v>
      </c>
      <c r="L10027" s="16">
        <v>0</v>
      </c>
      <c r="M10027" s="15">
        <v>9.375</v>
      </c>
    </row>
    <row r="10028" spans="4:13" x14ac:dyDescent="0.2">
      <c r="D10028" s="200"/>
      <c r="E10028" s="4" t="s">
        <v>54</v>
      </c>
      <c r="F10028" s="5"/>
      <c r="G10028" s="6">
        <v>170</v>
      </c>
      <c r="H10028" s="8">
        <v>151</v>
      </c>
      <c r="I10028" s="1">
        <v>3</v>
      </c>
      <c r="J10028" s="1">
        <v>0</v>
      </c>
      <c r="K10028" s="1">
        <v>0</v>
      </c>
      <c r="L10028" s="1">
        <v>1</v>
      </c>
      <c r="M10028" s="9">
        <v>15</v>
      </c>
    </row>
    <row r="10029" spans="4:13" x14ac:dyDescent="0.2">
      <c r="D10029" s="200"/>
      <c r="E10029" s="11"/>
      <c r="F10029" s="10"/>
      <c r="G10029" s="7">
        <v>100</v>
      </c>
      <c r="H10029" s="18">
        <v>88.823529411764994</v>
      </c>
      <c r="I10029" s="2">
        <v>1.764705882353</v>
      </c>
      <c r="J10029" s="16">
        <v>0</v>
      </c>
      <c r="K10029" s="16">
        <v>0</v>
      </c>
      <c r="L10029" s="2">
        <v>0.58823529411800002</v>
      </c>
      <c r="M10029" s="15">
        <v>8.8235294117649996</v>
      </c>
    </row>
    <row r="10030" spans="4:13" x14ac:dyDescent="0.2">
      <c r="D10030" s="200"/>
      <c r="E10030" s="4" t="s">
        <v>55</v>
      </c>
      <c r="F10030" s="5"/>
      <c r="G10030" s="6">
        <v>79</v>
      </c>
      <c r="H10030" s="8">
        <v>66</v>
      </c>
      <c r="I10030" s="1">
        <v>4</v>
      </c>
      <c r="J10030" s="1">
        <v>0</v>
      </c>
      <c r="K10030" s="1">
        <v>0</v>
      </c>
      <c r="L10030" s="1">
        <v>1</v>
      </c>
      <c r="M10030" s="9">
        <v>8</v>
      </c>
    </row>
    <row r="10031" spans="4:13" x14ac:dyDescent="0.2">
      <c r="D10031" s="200"/>
      <c r="E10031" s="11"/>
      <c r="F10031" s="10"/>
      <c r="G10031" s="7">
        <v>100</v>
      </c>
      <c r="H10031" s="18">
        <v>83.544303797468004</v>
      </c>
      <c r="I10031" s="2">
        <v>5.0632911392409996</v>
      </c>
      <c r="J10031" s="16">
        <v>0</v>
      </c>
      <c r="K10031" s="16">
        <v>0</v>
      </c>
      <c r="L10031" s="2">
        <v>1.2658227848100001</v>
      </c>
      <c r="M10031" s="15">
        <v>10.126582278480999</v>
      </c>
    </row>
    <row r="10032" spans="4:13" x14ac:dyDescent="0.2">
      <c r="D10032" s="200"/>
      <c r="E10032" s="4" t="s">
        <v>56</v>
      </c>
      <c r="F10032" s="5"/>
      <c r="G10032" s="6">
        <v>127</v>
      </c>
      <c r="H10032" s="8">
        <v>105</v>
      </c>
      <c r="I10032" s="1">
        <v>2</v>
      </c>
      <c r="J10032" s="1">
        <v>1</v>
      </c>
      <c r="K10032" s="1">
        <v>0</v>
      </c>
      <c r="L10032" s="1">
        <v>0</v>
      </c>
      <c r="M10032" s="9">
        <v>19</v>
      </c>
    </row>
    <row r="10033" spans="4:13" x14ac:dyDescent="0.2">
      <c r="D10033" s="200"/>
      <c r="E10033" s="11"/>
      <c r="F10033" s="10"/>
      <c r="G10033" s="7">
        <v>100</v>
      </c>
      <c r="H10033" s="18">
        <v>82.677165354330995</v>
      </c>
      <c r="I10033" s="2">
        <v>1.574803149606</v>
      </c>
      <c r="J10033" s="2">
        <v>0.78740157480299999</v>
      </c>
      <c r="K10033" s="16">
        <v>0</v>
      </c>
      <c r="L10033" s="16">
        <v>0</v>
      </c>
      <c r="M10033" s="15">
        <v>14.960629921260001</v>
      </c>
    </row>
    <row r="10034" spans="4:13" x14ac:dyDescent="0.2">
      <c r="D10034" s="200"/>
      <c r="E10034" s="4" t="s">
        <v>57</v>
      </c>
      <c r="F10034" s="5"/>
      <c r="G10034" s="6">
        <v>122</v>
      </c>
      <c r="H10034" s="8">
        <v>104</v>
      </c>
      <c r="I10034" s="1">
        <v>1</v>
      </c>
      <c r="J10034" s="1">
        <v>1</v>
      </c>
      <c r="K10034" s="1">
        <v>1</v>
      </c>
      <c r="L10034" s="1">
        <v>0</v>
      </c>
      <c r="M10034" s="9">
        <v>15</v>
      </c>
    </row>
    <row r="10035" spans="4:13" x14ac:dyDescent="0.2">
      <c r="D10035" s="200"/>
      <c r="E10035" s="11"/>
      <c r="F10035" s="10"/>
      <c r="G10035" s="7">
        <v>100</v>
      </c>
      <c r="H10035" s="18">
        <v>85.245901639343998</v>
      </c>
      <c r="I10035" s="2">
        <v>0.81967213114799997</v>
      </c>
      <c r="J10035" s="2">
        <v>0.81967213114799997</v>
      </c>
      <c r="K10035" s="2">
        <v>0.81967213114799997</v>
      </c>
      <c r="L10035" s="16">
        <v>0</v>
      </c>
      <c r="M10035" s="15">
        <v>12.295081967212999</v>
      </c>
    </row>
    <row r="10036" spans="4:13" x14ac:dyDescent="0.2">
      <c r="D10036" s="200"/>
      <c r="E10036" s="4" t="s">
        <v>58</v>
      </c>
      <c r="F10036" s="5"/>
      <c r="G10036" s="6">
        <v>42</v>
      </c>
      <c r="H10036" s="8">
        <v>32</v>
      </c>
      <c r="I10036" s="1">
        <v>5</v>
      </c>
      <c r="J10036" s="1">
        <v>1</v>
      </c>
      <c r="K10036" s="1">
        <v>0</v>
      </c>
      <c r="L10036" s="1">
        <v>0</v>
      </c>
      <c r="M10036" s="9">
        <v>5</v>
      </c>
    </row>
    <row r="10037" spans="4:13" x14ac:dyDescent="0.2">
      <c r="D10037" s="200"/>
      <c r="E10037" s="11"/>
      <c r="F10037" s="10"/>
      <c r="G10037" s="7">
        <v>100</v>
      </c>
      <c r="H10037" s="72">
        <v>76.190476190476005</v>
      </c>
      <c r="I10037" s="25">
        <v>11.904761904761999</v>
      </c>
      <c r="J10037" s="2">
        <v>2.3809523809519999</v>
      </c>
      <c r="K10037" s="16">
        <v>0</v>
      </c>
      <c r="L10037" s="16">
        <v>0</v>
      </c>
      <c r="M10037" s="15">
        <v>11.904761904761999</v>
      </c>
    </row>
    <row r="10038" spans="4:13" x14ac:dyDescent="0.2">
      <c r="D10038" s="200"/>
      <c r="E10038" s="4" t="s">
        <v>59</v>
      </c>
      <c r="F10038" s="5"/>
      <c r="G10038" s="6">
        <v>59</v>
      </c>
      <c r="H10038" s="8">
        <v>51</v>
      </c>
      <c r="I10038" s="1">
        <v>0</v>
      </c>
      <c r="J10038" s="1">
        <v>0</v>
      </c>
      <c r="K10038" s="1">
        <v>0</v>
      </c>
      <c r="L10038" s="1">
        <v>0</v>
      </c>
      <c r="M10038" s="9">
        <v>8</v>
      </c>
    </row>
    <row r="10039" spans="4:13" x14ac:dyDescent="0.2">
      <c r="D10039" s="200"/>
      <c r="E10039" s="11"/>
      <c r="F10039" s="10"/>
      <c r="G10039" s="7">
        <v>100</v>
      </c>
      <c r="H10039" s="18">
        <v>86.440677966102001</v>
      </c>
      <c r="I10039" s="16">
        <v>0</v>
      </c>
      <c r="J10039" s="16">
        <v>0</v>
      </c>
      <c r="K10039" s="16">
        <v>0</v>
      </c>
      <c r="L10039" s="16">
        <v>0</v>
      </c>
      <c r="M10039" s="15">
        <v>13.559322033898001</v>
      </c>
    </row>
    <row r="10040" spans="4:13" x14ac:dyDescent="0.2">
      <c r="D10040" s="199" t="s">
        <v>60</v>
      </c>
      <c r="E10040" s="22" t="s">
        <v>61</v>
      </c>
      <c r="F10040" s="21"/>
      <c r="G10040" s="19">
        <v>94</v>
      </c>
      <c r="H10040" s="27">
        <v>76</v>
      </c>
      <c r="I10040" s="3">
        <v>2</v>
      </c>
      <c r="J10040" s="3">
        <v>1</v>
      </c>
      <c r="K10040" s="3">
        <v>0</v>
      </c>
      <c r="L10040" s="3">
        <v>0</v>
      </c>
      <c r="M10040" s="26">
        <v>15</v>
      </c>
    </row>
    <row r="10041" spans="4:13" x14ac:dyDescent="0.2">
      <c r="D10041" s="200"/>
      <c r="E10041" s="11"/>
      <c r="F10041" s="10"/>
      <c r="G10041" s="7">
        <v>100</v>
      </c>
      <c r="H10041" s="18">
        <v>80.851063829786995</v>
      </c>
      <c r="I10041" s="2">
        <v>2.1276595744679998</v>
      </c>
      <c r="J10041" s="2">
        <v>1.0638297872339999</v>
      </c>
      <c r="K10041" s="16">
        <v>0</v>
      </c>
      <c r="L10041" s="16">
        <v>0</v>
      </c>
      <c r="M10041" s="15">
        <v>15.957446808511</v>
      </c>
    </row>
    <row r="10042" spans="4:13" x14ac:dyDescent="0.2">
      <c r="D10042" s="200"/>
      <c r="E10042" s="4" t="s">
        <v>62</v>
      </c>
      <c r="F10042" s="5"/>
      <c r="G10042" s="6">
        <v>87</v>
      </c>
      <c r="H10042" s="8">
        <v>74</v>
      </c>
      <c r="I10042" s="1">
        <v>2</v>
      </c>
      <c r="J10042" s="1">
        <v>0</v>
      </c>
      <c r="K10042" s="1">
        <v>0</v>
      </c>
      <c r="L10042" s="1">
        <v>1</v>
      </c>
      <c r="M10042" s="9">
        <v>10</v>
      </c>
    </row>
    <row r="10043" spans="4:13" x14ac:dyDescent="0.2">
      <c r="D10043" s="200"/>
      <c r="E10043" s="11"/>
      <c r="F10043" s="10"/>
      <c r="G10043" s="7">
        <v>100</v>
      </c>
      <c r="H10043" s="18">
        <v>85.057471264368004</v>
      </c>
      <c r="I10043" s="2">
        <v>2.2988505747130001</v>
      </c>
      <c r="J10043" s="16">
        <v>0</v>
      </c>
      <c r="K10043" s="16">
        <v>0</v>
      </c>
      <c r="L10043" s="2">
        <v>1.149425287356</v>
      </c>
      <c r="M10043" s="15">
        <v>11.494252873562999</v>
      </c>
    </row>
    <row r="10044" spans="4:13" x14ac:dyDescent="0.2">
      <c r="D10044" s="200"/>
      <c r="E10044" s="4" t="s">
        <v>63</v>
      </c>
      <c r="F10044" s="5"/>
      <c r="G10044" s="6">
        <v>79</v>
      </c>
      <c r="H10044" s="8">
        <v>69</v>
      </c>
      <c r="I10044" s="1">
        <v>1</v>
      </c>
      <c r="J10044" s="1">
        <v>0</v>
      </c>
      <c r="K10044" s="1">
        <v>0</v>
      </c>
      <c r="L10044" s="1">
        <v>0</v>
      </c>
      <c r="M10044" s="9">
        <v>9</v>
      </c>
    </row>
    <row r="10045" spans="4:13" x14ac:dyDescent="0.2">
      <c r="D10045" s="200"/>
      <c r="E10045" s="11"/>
      <c r="F10045" s="10"/>
      <c r="G10045" s="7">
        <v>100</v>
      </c>
      <c r="H10045" s="18">
        <v>87.341772151898994</v>
      </c>
      <c r="I10045" s="2">
        <v>1.2658227848100001</v>
      </c>
      <c r="J10045" s="16">
        <v>0</v>
      </c>
      <c r="K10045" s="16">
        <v>0</v>
      </c>
      <c r="L10045" s="16">
        <v>0</v>
      </c>
      <c r="M10045" s="15">
        <v>11.392405063290999</v>
      </c>
    </row>
    <row r="10046" spans="4:13" x14ac:dyDescent="0.2">
      <c r="D10046" s="200"/>
      <c r="E10046" s="4" t="s">
        <v>64</v>
      </c>
      <c r="F10046" s="5"/>
      <c r="G10046" s="6">
        <v>81</v>
      </c>
      <c r="H10046" s="8">
        <v>65</v>
      </c>
      <c r="I10046" s="1">
        <v>2</v>
      </c>
      <c r="J10046" s="1">
        <v>0</v>
      </c>
      <c r="K10046" s="1">
        <v>1</v>
      </c>
      <c r="L10046" s="1">
        <v>0</v>
      </c>
      <c r="M10046" s="9">
        <v>13</v>
      </c>
    </row>
    <row r="10047" spans="4:13" x14ac:dyDescent="0.2">
      <c r="D10047" s="200"/>
      <c r="E10047" s="11"/>
      <c r="F10047" s="10"/>
      <c r="G10047" s="7">
        <v>100</v>
      </c>
      <c r="H10047" s="72">
        <v>80.246913580246996</v>
      </c>
      <c r="I10047" s="2">
        <v>2.4691358024690002</v>
      </c>
      <c r="J10047" s="16">
        <v>0</v>
      </c>
      <c r="K10047" s="2">
        <v>1.2345679012349999</v>
      </c>
      <c r="L10047" s="16">
        <v>0</v>
      </c>
      <c r="M10047" s="15">
        <v>16.049382716048999</v>
      </c>
    </row>
    <row r="10048" spans="4:13" x14ac:dyDescent="0.2">
      <c r="D10048" s="200"/>
      <c r="E10048" s="4" t="s">
        <v>65</v>
      </c>
      <c r="F10048" s="5"/>
      <c r="G10048" s="6">
        <v>79</v>
      </c>
      <c r="H10048" s="8">
        <v>66</v>
      </c>
      <c r="I10048" s="1">
        <v>1</v>
      </c>
      <c r="J10048" s="1">
        <v>0</v>
      </c>
      <c r="K10048" s="1">
        <v>0</v>
      </c>
      <c r="L10048" s="1">
        <v>1</v>
      </c>
      <c r="M10048" s="9">
        <v>11</v>
      </c>
    </row>
    <row r="10049" spans="2:13" x14ac:dyDescent="0.2">
      <c r="D10049" s="200"/>
      <c r="E10049" s="11"/>
      <c r="F10049" s="10"/>
      <c r="G10049" s="7">
        <v>100</v>
      </c>
      <c r="H10049" s="18">
        <v>83.544303797468004</v>
      </c>
      <c r="I10049" s="2">
        <v>1.2658227848100001</v>
      </c>
      <c r="J10049" s="16">
        <v>0</v>
      </c>
      <c r="K10049" s="16">
        <v>0</v>
      </c>
      <c r="L10049" s="2">
        <v>1.2658227848100001</v>
      </c>
      <c r="M10049" s="15">
        <v>13.924050632910999</v>
      </c>
    </row>
    <row r="10050" spans="2:13" x14ac:dyDescent="0.2">
      <c r="D10050" s="200"/>
      <c r="E10050" s="4" t="s">
        <v>66</v>
      </c>
      <c r="F10050" s="5"/>
      <c r="G10050" s="6">
        <v>71</v>
      </c>
      <c r="H10050" s="8">
        <v>62</v>
      </c>
      <c r="I10050" s="1">
        <v>1</v>
      </c>
      <c r="J10050" s="1">
        <v>0</v>
      </c>
      <c r="K10050" s="1">
        <v>0</v>
      </c>
      <c r="L10050" s="1">
        <v>0</v>
      </c>
      <c r="M10050" s="9">
        <v>8</v>
      </c>
    </row>
    <row r="10051" spans="2:13" x14ac:dyDescent="0.2">
      <c r="D10051" s="200"/>
      <c r="E10051" s="11"/>
      <c r="F10051" s="10"/>
      <c r="G10051" s="7">
        <v>100</v>
      </c>
      <c r="H10051" s="18">
        <v>87.323943661971995</v>
      </c>
      <c r="I10051" s="2">
        <v>1.4084507042250001</v>
      </c>
      <c r="J10051" s="16">
        <v>0</v>
      </c>
      <c r="K10051" s="16">
        <v>0</v>
      </c>
      <c r="L10051" s="16">
        <v>0</v>
      </c>
      <c r="M10051" s="15">
        <v>11.267605633803001</v>
      </c>
    </row>
    <row r="10052" spans="2:13" x14ac:dyDescent="0.2">
      <c r="D10052" s="200"/>
      <c r="E10052" s="4" t="s">
        <v>67</v>
      </c>
      <c r="F10052" s="5"/>
      <c r="G10052" s="6">
        <v>108</v>
      </c>
      <c r="H10052" s="8">
        <v>95</v>
      </c>
      <c r="I10052" s="1">
        <v>4</v>
      </c>
      <c r="J10052" s="1">
        <v>2</v>
      </c>
      <c r="K10052" s="1">
        <v>0</v>
      </c>
      <c r="L10052" s="1">
        <v>0</v>
      </c>
      <c r="M10052" s="9">
        <v>8</v>
      </c>
    </row>
    <row r="10053" spans="2:13" x14ac:dyDescent="0.2">
      <c r="D10053" s="200"/>
      <c r="E10053" s="11"/>
      <c r="F10053" s="10"/>
      <c r="G10053" s="7">
        <v>100</v>
      </c>
      <c r="H10053" s="18">
        <v>87.962962962963005</v>
      </c>
      <c r="I10053" s="2">
        <v>3.7037037037039999</v>
      </c>
      <c r="J10053" s="2">
        <v>1.851851851852</v>
      </c>
      <c r="K10053" s="16">
        <v>0</v>
      </c>
      <c r="L10053" s="16">
        <v>0</v>
      </c>
      <c r="M10053" s="15">
        <v>7.4074074074069998</v>
      </c>
    </row>
    <row r="10054" spans="2:13" x14ac:dyDescent="0.2">
      <c r="D10054" s="200"/>
      <c r="E10054" s="4" t="s">
        <v>68</v>
      </c>
      <c r="F10054" s="5"/>
      <c r="G10054" s="6">
        <v>39</v>
      </c>
      <c r="H10054" s="8">
        <v>35</v>
      </c>
      <c r="I10054" s="1">
        <v>1</v>
      </c>
      <c r="J10054" s="1">
        <v>0</v>
      </c>
      <c r="K10054" s="1">
        <v>0</v>
      </c>
      <c r="L10054" s="1">
        <v>1</v>
      </c>
      <c r="M10054" s="9">
        <v>2</v>
      </c>
    </row>
    <row r="10055" spans="2:13" x14ac:dyDescent="0.2">
      <c r="D10055" s="200"/>
      <c r="E10055" s="11"/>
      <c r="F10055" s="10"/>
      <c r="G10055" s="7">
        <v>100</v>
      </c>
      <c r="H10055" s="18">
        <v>89.743589743589993</v>
      </c>
      <c r="I10055" s="2">
        <v>2.564102564103</v>
      </c>
      <c r="J10055" s="16">
        <v>0</v>
      </c>
      <c r="K10055" s="16">
        <v>0</v>
      </c>
      <c r="L10055" s="2">
        <v>2.564102564103</v>
      </c>
      <c r="M10055" s="95">
        <v>5.1282051282049999</v>
      </c>
    </row>
    <row r="10056" spans="2:13" x14ac:dyDescent="0.2">
      <c r="D10056" s="200"/>
      <c r="E10056" s="4" t="s">
        <v>69</v>
      </c>
      <c r="F10056" s="5"/>
      <c r="G10056" s="6">
        <v>29</v>
      </c>
      <c r="H10056" s="8">
        <v>29</v>
      </c>
      <c r="I10056" s="1">
        <v>0</v>
      </c>
      <c r="J10056" s="1">
        <v>0</v>
      </c>
      <c r="K10056" s="1">
        <v>0</v>
      </c>
      <c r="L10056" s="1">
        <v>0</v>
      </c>
      <c r="M10056" s="9">
        <v>0</v>
      </c>
    </row>
    <row r="10057" spans="2:13" x14ac:dyDescent="0.2">
      <c r="D10057" s="200"/>
      <c r="E10057" s="11"/>
      <c r="F10057" s="10"/>
      <c r="G10057" s="7">
        <v>100</v>
      </c>
      <c r="H10057" s="75">
        <v>100</v>
      </c>
      <c r="I10057" s="16">
        <v>0</v>
      </c>
      <c r="J10057" s="16">
        <v>0</v>
      </c>
      <c r="K10057" s="16">
        <v>0</v>
      </c>
      <c r="L10057" s="16">
        <v>0</v>
      </c>
      <c r="M10057" s="130">
        <v>0</v>
      </c>
    </row>
    <row r="10058" spans="2:13" x14ac:dyDescent="0.2">
      <c r="D10058" s="199" t="s">
        <v>70</v>
      </c>
      <c r="E10058" s="22" t="s">
        <v>18</v>
      </c>
      <c r="F10058" s="21"/>
      <c r="G10058" s="19">
        <v>0</v>
      </c>
      <c r="H10058" s="27">
        <v>0</v>
      </c>
      <c r="I10058" s="3">
        <v>0</v>
      </c>
      <c r="J10058" s="3">
        <v>0</v>
      </c>
      <c r="K10058" s="3">
        <v>0</v>
      </c>
      <c r="L10058" s="3">
        <v>0</v>
      </c>
      <c r="M10058" s="26">
        <v>0</v>
      </c>
    </row>
    <row r="10059" spans="2:13" x14ac:dyDescent="0.2">
      <c r="D10059" s="201"/>
      <c r="E10059" s="45"/>
      <c r="F10059" s="51"/>
      <c r="G10059" s="119">
        <v>0</v>
      </c>
      <c r="H10059" s="136">
        <v>0</v>
      </c>
      <c r="I10059" s="62">
        <v>0</v>
      </c>
      <c r="J10059" s="62">
        <v>0</v>
      </c>
      <c r="K10059" s="62">
        <v>0</v>
      </c>
      <c r="L10059" s="62">
        <v>0</v>
      </c>
      <c r="M10059" s="164">
        <v>0</v>
      </c>
    </row>
    <row r="10061" spans="2:13" x14ac:dyDescent="0.2">
      <c r="B10061" s="40" t="str">
        <f xml:space="preserve"> HYPERLINK("#'目次'!B249", "[243]")</f>
        <v>[243]</v>
      </c>
      <c r="C10061" s="23" t="s">
        <v>377</v>
      </c>
    </row>
    <row r="10062" spans="2:13" x14ac:dyDescent="0.2">
      <c r="C10062" s="186" t="s">
        <v>326</v>
      </c>
    </row>
    <row r="10064" spans="2:13" x14ac:dyDescent="0.2">
      <c r="C10064" s="23" t="s">
        <v>73</v>
      </c>
    </row>
    <row r="10065" spans="4:13" ht="48" x14ac:dyDescent="0.2">
      <c r="D10065" s="195"/>
      <c r="E10065" s="196"/>
      <c r="F10065" s="196"/>
      <c r="G10065" s="37" t="s">
        <v>15</v>
      </c>
      <c r="H10065" s="33" t="s">
        <v>371</v>
      </c>
      <c r="I10065" s="13" t="s">
        <v>372</v>
      </c>
      <c r="J10065" s="13" t="s">
        <v>373</v>
      </c>
      <c r="K10065" s="13" t="s">
        <v>374</v>
      </c>
      <c r="L10065" s="13" t="s">
        <v>99</v>
      </c>
      <c r="M10065" s="38" t="s">
        <v>18</v>
      </c>
    </row>
    <row r="10066" spans="4:13" x14ac:dyDescent="0.2">
      <c r="D10066" s="197"/>
      <c r="E10066" s="198"/>
      <c r="F10066" s="198"/>
      <c r="G10066" s="35"/>
      <c r="H10066" s="39"/>
      <c r="I10066" s="14"/>
      <c r="J10066" s="14"/>
      <c r="K10066" s="14"/>
      <c r="L10066" s="14"/>
      <c r="M10066" s="34"/>
    </row>
    <row r="10067" spans="4:13" x14ac:dyDescent="0.2">
      <c r="D10067" s="78"/>
      <c r="E10067" s="79" t="s">
        <v>15</v>
      </c>
      <c r="F10067" s="66"/>
      <c r="G10067" s="36">
        <v>734</v>
      </c>
      <c r="H10067" s="17">
        <v>629</v>
      </c>
      <c r="I10067" s="17">
        <v>15</v>
      </c>
      <c r="J10067" s="17">
        <v>3</v>
      </c>
      <c r="K10067" s="17">
        <v>1</v>
      </c>
      <c r="L10067" s="17">
        <v>3</v>
      </c>
      <c r="M10067" s="47">
        <v>84</v>
      </c>
    </row>
    <row r="10068" spans="4:13" x14ac:dyDescent="0.2">
      <c r="D10068" s="45"/>
      <c r="E10068" s="51"/>
      <c r="F10068" s="67"/>
      <c r="G10068" s="7">
        <v>100</v>
      </c>
      <c r="H10068" s="2">
        <v>85.694822888282999</v>
      </c>
      <c r="I10068" s="2">
        <v>2.043596730245</v>
      </c>
      <c r="J10068" s="2">
        <v>0.40871934604900001</v>
      </c>
      <c r="K10068" s="2">
        <v>0.13623978201600001</v>
      </c>
      <c r="L10068" s="2">
        <v>0.40871934604900001</v>
      </c>
      <c r="M10068" s="15">
        <v>11.444141689373</v>
      </c>
    </row>
    <row r="10069" spans="4:13" x14ac:dyDescent="0.2">
      <c r="D10069" s="199" t="s">
        <v>74</v>
      </c>
      <c r="E10069" s="22" t="s">
        <v>75</v>
      </c>
      <c r="F10069" s="21"/>
      <c r="G10069" s="19">
        <v>348</v>
      </c>
      <c r="H10069" s="27">
        <v>300</v>
      </c>
      <c r="I10069" s="3">
        <v>8</v>
      </c>
      <c r="J10069" s="3">
        <v>0</v>
      </c>
      <c r="K10069" s="3">
        <v>0</v>
      </c>
      <c r="L10069" s="3">
        <v>1</v>
      </c>
      <c r="M10069" s="26">
        <v>39</v>
      </c>
    </row>
    <row r="10070" spans="4:13" x14ac:dyDescent="0.2">
      <c r="D10070" s="200"/>
      <c r="E10070" s="11"/>
      <c r="F10070" s="10"/>
      <c r="G10070" s="7">
        <v>100</v>
      </c>
      <c r="H10070" s="18">
        <v>86.206896551724</v>
      </c>
      <c r="I10070" s="2">
        <v>2.2988505747130001</v>
      </c>
      <c r="J10070" s="16">
        <v>0</v>
      </c>
      <c r="K10070" s="16">
        <v>0</v>
      </c>
      <c r="L10070" s="2">
        <v>0.28735632183900001</v>
      </c>
      <c r="M10070" s="15">
        <v>11.206896551724</v>
      </c>
    </row>
    <row r="10071" spans="4:13" x14ac:dyDescent="0.2">
      <c r="D10071" s="200"/>
      <c r="E10071" s="4" t="s">
        <v>34</v>
      </c>
      <c r="F10071" s="5"/>
      <c r="G10071" s="6">
        <v>9</v>
      </c>
      <c r="H10071" s="8">
        <v>7</v>
      </c>
      <c r="I10071" s="1">
        <v>1</v>
      </c>
      <c r="J10071" s="1">
        <v>0</v>
      </c>
      <c r="K10071" s="1">
        <v>0</v>
      </c>
      <c r="L10071" s="1">
        <v>0</v>
      </c>
      <c r="M10071" s="9">
        <v>1</v>
      </c>
    </row>
    <row r="10072" spans="4:13" x14ac:dyDescent="0.2">
      <c r="D10072" s="200"/>
      <c r="E10072" s="11"/>
      <c r="F10072" s="10"/>
      <c r="G10072" s="7">
        <v>100</v>
      </c>
      <c r="H10072" s="72">
        <v>77.777777777777999</v>
      </c>
      <c r="I10072" s="25">
        <v>11.111111111111001</v>
      </c>
      <c r="J10072" s="16">
        <v>0</v>
      </c>
      <c r="K10072" s="16">
        <v>0</v>
      </c>
      <c r="L10072" s="16">
        <v>0</v>
      </c>
      <c r="M10072" s="15">
        <v>11.111111111111001</v>
      </c>
    </row>
    <row r="10073" spans="4:13" x14ac:dyDescent="0.2">
      <c r="D10073" s="200"/>
      <c r="E10073" s="4" t="s">
        <v>35</v>
      </c>
      <c r="F10073" s="5"/>
      <c r="G10073" s="6">
        <v>42</v>
      </c>
      <c r="H10073" s="8">
        <v>33</v>
      </c>
      <c r="I10073" s="1">
        <v>2</v>
      </c>
      <c r="J10073" s="1">
        <v>0</v>
      </c>
      <c r="K10073" s="1">
        <v>0</v>
      </c>
      <c r="L10073" s="1">
        <v>0</v>
      </c>
      <c r="M10073" s="9">
        <v>7</v>
      </c>
    </row>
    <row r="10074" spans="4:13" x14ac:dyDescent="0.2">
      <c r="D10074" s="200"/>
      <c r="E10074" s="11"/>
      <c r="F10074" s="10"/>
      <c r="G10074" s="7">
        <v>100</v>
      </c>
      <c r="H10074" s="72">
        <v>78.571428571428996</v>
      </c>
      <c r="I10074" s="2">
        <v>4.7619047619049999</v>
      </c>
      <c r="J10074" s="16">
        <v>0</v>
      </c>
      <c r="K10074" s="16">
        <v>0</v>
      </c>
      <c r="L10074" s="16">
        <v>0</v>
      </c>
      <c r="M10074" s="85">
        <v>16.666666666666998</v>
      </c>
    </row>
    <row r="10075" spans="4:13" x14ac:dyDescent="0.2">
      <c r="D10075" s="200"/>
      <c r="E10075" s="4" t="s">
        <v>36</v>
      </c>
      <c r="F10075" s="5"/>
      <c r="G10075" s="6">
        <v>70</v>
      </c>
      <c r="H10075" s="8">
        <v>66</v>
      </c>
      <c r="I10075" s="1">
        <v>0</v>
      </c>
      <c r="J10075" s="1">
        <v>0</v>
      </c>
      <c r="K10075" s="1">
        <v>0</v>
      </c>
      <c r="L10075" s="1">
        <v>0</v>
      </c>
      <c r="M10075" s="9">
        <v>4</v>
      </c>
    </row>
    <row r="10076" spans="4:13" x14ac:dyDescent="0.2">
      <c r="D10076" s="200"/>
      <c r="E10076" s="11"/>
      <c r="F10076" s="10"/>
      <c r="G10076" s="7">
        <v>100</v>
      </c>
      <c r="H10076" s="70">
        <v>94.285714285713993</v>
      </c>
      <c r="I10076" s="16">
        <v>0</v>
      </c>
      <c r="J10076" s="16">
        <v>0</v>
      </c>
      <c r="K10076" s="16">
        <v>0</v>
      </c>
      <c r="L10076" s="16">
        <v>0</v>
      </c>
      <c r="M10076" s="95">
        <v>5.7142857142860004</v>
      </c>
    </row>
    <row r="10077" spans="4:13" x14ac:dyDescent="0.2">
      <c r="D10077" s="200"/>
      <c r="E10077" s="4" t="s">
        <v>37</v>
      </c>
      <c r="F10077" s="5"/>
      <c r="G10077" s="6">
        <v>76</v>
      </c>
      <c r="H10077" s="8">
        <v>64</v>
      </c>
      <c r="I10077" s="1">
        <v>5</v>
      </c>
      <c r="J10077" s="1">
        <v>0</v>
      </c>
      <c r="K10077" s="1">
        <v>0</v>
      </c>
      <c r="L10077" s="1">
        <v>0</v>
      </c>
      <c r="M10077" s="9">
        <v>7</v>
      </c>
    </row>
    <row r="10078" spans="4:13" x14ac:dyDescent="0.2">
      <c r="D10078" s="200"/>
      <c r="E10078" s="11"/>
      <c r="F10078" s="10"/>
      <c r="G10078" s="7">
        <v>100</v>
      </c>
      <c r="H10078" s="18">
        <v>84.210526315788996</v>
      </c>
      <c r="I10078" s="2">
        <v>6.5789473684209998</v>
      </c>
      <c r="J10078" s="16">
        <v>0</v>
      </c>
      <c r="K10078" s="16">
        <v>0</v>
      </c>
      <c r="L10078" s="16">
        <v>0</v>
      </c>
      <c r="M10078" s="15">
        <v>9.2105263157890001</v>
      </c>
    </row>
    <row r="10079" spans="4:13" x14ac:dyDescent="0.2">
      <c r="D10079" s="200"/>
      <c r="E10079" s="4" t="s">
        <v>38</v>
      </c>
      <c r="F10079" s="5"/>
      <c r="G10079" s="6">
        <v>63</v>
      </c>
      <c r="H10079" s="8">
        <v>54</v>
      </c>
      <c r="I10079" s="1">
        <v>0</v>
      </c>
      <c r="J10079" s="1">
        <v>0</v>
      </c>
      <c r="K10079" s="1">
        <v>0</v>
      </c>
      <c r="L10079" s="1">
        <v>0</v>
      </c>
      <c r="M10079" s="9">
        <v>9</v>
      </c>
    </row>
    <row r="10080" spans="4:13" x14ac:dyDescent="0.2">
      <c r="D10080" s="200"/>
      <c r="E10080" s="11"/>
      <c r="F10080" s="10"/>
      <c r="G10080" s="7">
        <v>100</v>
      </c>
      <c r="H10080" s="18">
        <v>85.714285714286007</v>
      </c>
      <c r="I10080" s="16">
        <v>0</v>
      </c>
      <c r="J10080" s="16">
        <v>0</v>
      </c>
      <c r="K10080" s="16">
        <v>0</v>
      </c>
      <c r="L10080" s="16">
        <v>0</v>
      </c>
      <c r="M10080" s="15">
        <v>14.285714285714</v>
      </c>
    </row>
    <row r="10081" spans="4:13" x14ac:dyDescent="0.2">
      <c r="D10081" s="200"/>
      <c r="E10081" s="4" t="s">
        <v>39</v>
      </c>
      <c r="F10081" s="5"/>
      <c r="G10081" s="6">
        <v>63</v>
      </c>
      <c r="H10081" s="8">
        <v>56</v>
      </c>
      <c r="I10081" s="1">
        <v>0</v>
      </c>
      <c r="J10081" s="1">
        <v>0</v>
      </c>
      <c r="K10081" s="1">
        <v>0</v>
      </c>
      <c r="L10081" s="1">
        <v>1</v>
      </c>
      <c r="M10081" s="9">
        <v>6</v>
      </c>
    </row>
    <row r="10082" spans="4:13" x14ac:dyDescent="0.2">
      <c r="D10082" s="200"/>
      <c r="E10082" s="11"/>
      <c r="F10082" s="10"/>
      <c r="G10082" s="7">
        <v>100</v>
      </c>
      <c r="H10082" s="18">
        <v>88.888888888888999</v>
      </c>
      <c r="I10082" s="16">
        <v>0</v>
      </c>
      <c r="J10082" s="16">
        <v>0</v>
      </c>
      <c r="K10082" s="16">
        <v>0</v>
      </c>
      <c r="L10082" s="2">
        <v>1.587301587302</v>
      </c>
      <c r="M10082" s="15">
        <v>9.5238095238099998</v>
      </c>
    </row>
    <row r="10083" spans="4:13" x14ac:dyDescent="0.2">
      <c r="D10083" s="200"/>
      <c r="E10083" s="4" t="s">
        <v>40</v>
      </c>
      <c r="F10083" s="5"/>
      <c r="G10083" s="6">
        <v>25</v>
      </c>
      <c r="H10083" s="8">
        <v>20</v>
      </c>
      <c r="I10083" s="1">
        <v>0</v>
      </c>
      <c r="J10083" s="1">
        <v>0</v>
      </c>
      <c r="K10083" s="1">
        <v>0</v>
      </c>
      <c r="L10083" s="1">
        <v>0</v>
      </c>
      <c r="M10083" s="9">
        <v>5</v>
      </c>
    </row>
    <row r="10084" spans="4:13" x14ac:dyDescent="0.2">
      <c r="D10084" s="200"/>
      <c r="E10084" s="11"/>
      <c r="F10084" s="10"/>
      <c r="G10084" s="7">
        <v>100</v>
      </c>
      <c r="H10084" s="72">
        <v>80</v>
      </c>
      <c r="I10084" s="16">
        <v>0</v>
      </c>
      <c r="J10084" s="16">
        <v>0</v>
      </c>
      <c r="K10084" s="16">
        <v>0</v>
      </c>
      <c r="L10084" s="16">
        <v>0</v>
      </c>
      <c r="M10084" s="85">
        <v>20</v>
      </c>
    </row>
    <row r="10085" spans="4:13" x14ac:dyDescent="0.2">
      <c r="D10085" s="199" t="s">
        <v>76</v>
      </c>
      <c r="E10085" s="22" t="s">
        <v>77</v>
      </c>
      <c r="F10085" s="21"/>
      <c r="G10085" s="19">
        <v>386</v>
      </c>
      <c r="H10085" s="27">
        <v>329</v>
      </c>
      <c r="I10085" s="3">
        <v>7</v>
      </c>
      <c r="J10085" s="3">
        <v>3</v>
      </c>
      <c r="K10085" s="3">
        <v>1</v>
      </c>
      <c r="L10085" s="3">
        <v>2</v>
      </c>
      <c r="M10085" s="26">
        <v>45</v>
      </c>
    </row>
    <row r="10086" spans="4:13" x14ac:dyDescent="0.2">
      <c r="D10086" s="200"/>
      <c r="E10086" s="11"/>
      <c r="F10086" s="10"/>
      <c r="G10086" s="7">
        <v>100</v>
      </c>
      <c r="H10086" s="18">
        <v>85.233160621761996</v>
      </c>
      <c r="I10086" s="2">
        <v>1.813471502591</v>
      </c>
      <c r="J10086" s="2">
        <v>0.77720207253899998</v>
      </c>
      <c r="K10086" s="2">
        <v>0.25906735751299997</v>
      </c>
      <c r="L10086" s="2">
        <v>0.51813471502599995</v>
      </c>
      <c r="M10086" s="15">
        <v>11.658031088083</v>
      </c>
    </row>
    <row r="10087" spans="4:13" x14ac:dyDescent="0.2">
      <c r="D10087" s="200"/>
      <c r="E10087" s="4" t="s">
        <v>34</v>
      </c>
      <c r="F10087" s="5"/>
      <c r="G10087" s="6">
        <v>10</v>
      </c>
      <c r="H10087" s="8">
        <v>8</v>
      </c>
      <c r="I10087" s="1">
        <v>1</v>
      </c>
      <c r="J10087" s="1">
        <v>0</v>
      </c>
      <c r="K10087" s="1">
        <v>0</v>
      </c>
      <c r="L10087" s="1">
        <v>0</v>
      </c>
      <c r="M10087" s="9">
        <v>1</v>
      </c>
    </row>
    <row r="10088" spans="4:13" x14ac:dyDescent="0.2">
      <c r="D10088" s="200"/>
      <c r="E10088" s="11"/>
      <c r="F10088" s="10"/>
      <c r="G10088" s="7">
        <v>100</v>
      </c>
      <c r="H10088" s="72">
        <v>80</v>
      </c>
      <c r="I10088" s="25">
        <v>10</v>
      </c>
      <c r="J10088" s="16">
        <v>0</v>
      </c>
      <c r="K10088" s="16">
        <v>0</v>
      </c>
      <c r="L10088" s="16">
        <v>0</v>
      </c>
      <c r="M10088" s="15">
        <v>10</v>
      </c>
    </row>
    <row r="10089" spans="4:13" x14ac:dyDescent="0.2">
      <c r="D10089" s="200"/>
      <c r="E10089" s="4" t="s">
        <v>35</v>
      </c>
      <c r="F10089" s="5"/>
      <c r="G10089" s="6">
        <v>55</v>
      </c>
      <c r="H10089" s="8">
        <v>48</v>
      </c>
      <c r="I10089" s="1">
        <v>3</v>
      </c>
      <c r="J10089" s="1">
        <v>1</v>
      </c>
      <c r="K10089" s="1">
        <v>0</v>
      </c>
      <c r="L10089" s="1">
        <v>0</v>
      </c>
      <c r="M10089" s="9">
        <v>4</v>
      </c>
    </row>
    <row r="10090" spans="4:13" x14ac:dyDescent="0.2">
      <c r="D10090" s="200"/>
      <c r="E10090" s="11"/>
      <c r="F10090" s="10"/>
      <c r="G10090" s="7">
        <v>100</v>
      </c>
      <c r="H10090" s="18">
        <v>87.272727272726996</v>
      </c>
      <c r="I10090" s="2">
        <v>5.4545454545450003</v>
      </c>
      <c r="J10090" s="2">
        <v>1.818181818182</v>
      </c>
      <c r="K10090" s="16">
        <v>0</v>
      </c>
      <c r="L10090" s="16">
        <v>0</v>
      </c>
      <c r="M10090" s="15">
        <v>7.2727272727269998</v>
      </c>
    </row>
    <row r="10091" spans="4:13" x14ac:dyDescent="0.2">
      <c r="D10091" s="200"/>
      <c r="E10091" s="4" t="s">
        <v>36</v>
      </c>
      <c r="F10091" s="5"/>
      <c r="G10091" s="6">
        <v>72</v>
      </c>
      <c r="H10091" s="8">
        <v>63</v>
      </c>
      <c r="I10091" s="1">
        <v>1</v>
      </c>
      <c r="J10091" s="1">
        <v>0</v>
      </c>
      <c r="K10091" s="1">
        <v>0</v>
      </c>
      <c r="L10091" s="1">
        <v>1</v>
      </c>
      <c r="M10091" s="9">
        <v>7</v>
      </c>
    </row>
    <row r="10092" spans="4:13" x14ac:dyDescent="0.2">
      <c r="D10092" s="200"/>
      <c r="E10092" s="11"/>
      <c r="F10092" s="10"/>
      <c r="G10092" s="7">
        <v>100</v>
      </c>
      <c r="H10092" s="18">
        <v>87.5</v>
      </c>
      <c r="I10092" s="2">
        <v>1.3888888888890001</v>
      </c>
      <c r="J10092" s="16">
        <v>0</v>
      </c>
      <c r="K10092" s="16">
        <v>0</v>
      </c>
      <c r="L10092" s="2">
        <v>1.3888888888890001</v>
      </c>
      <c r="M10092" s="15">
        <v>9.7222222222219994</v>
      </c>
    </row>
    <row r="10093" spans="4:13" x14ac:dyDescent="0.2">
      <c r="D10093" s="200"/>
      <c r="E10093" s="4" t="s">
        <v>37</v>
      </c>
      <c r="F10093" s="5"/>
      <c r="G10093" s="6">
        <v>88</v>
      </c>
      <c r="H10093" s="8">
        <v>79</v>
      </c>
      <c r="I10093" s="1">
        <v>0</v>
      </c>
      <c r="J10093" s="1">
        <v>1</v>
      </c>
      <c r="K10093" s="1">
        <v>0</v>
      </c>
      <c r="L10093" s="1">
        <v>1</v>
      </c>
      <c r="M10093" s="9">
        <v>7</v>
      </c>
    </row>
    <row r="10094" spans="4:13" x14ac:dyDescent="0.2">
      <c r="D10094" s="200"/>
      <c r="E10094" s="11"/>
      <c r="F10094" s="10"/>
      <c r="G10094" s="7">
        <v>100</v>
      </c>
      <c r="H10094" s="18">
        <v>89.772727272726996</v>
      </c>
      <c r="I10094" s="16">
        <v>0</v>
      </c>
      <c r="J10094" s="2">
        <v>1.136363636364</v>
      </c>
      <c r="K10094" s="16">
        <v>0</v>
      </c>
      <c r="L10094" s="2">
        <v>1.136363636364</v>
      </c>
      <c r="M10094" s="15">
        <v>7.9545454545450003</v>
      </c>
    </row>
    <row r="10095" spans="4:13" x14ac:dyDescent="0.2">
      <c r="D10095" s="200"/>
      <c r="E10095" s="4" t="s">
        <v>38</v>
      </c>
      <c r="F10095" s="5"/>
      <c r="G10095" s="6">
        <v>66</v>
      </c>
      <c r="H10095" s="8">
        <v>59</v>
      </c>
      <c r="I10095" s="1">
        <v>1</v>
      </c>
      <c r="J10095" s="1">
        <v>0</v>
      </c>
      <c r="K10095" s="1">
        <v>0</v>
      </c>
      <c r="L10095" s="1">
        <v>0</v>
      </c>
      <c r="M10095" s="9">
        <v>6</v>
      </c>
    </row>
    <row r="10096" spans="4:13" x14ac:dyDescent="0.2">
      <c r="D10096" s="200"/>
      <c r="E10096" s="11"/>
      <c r="F10096" s="10"/>
      <c r="G10096" s="7">
        <v>100</v>
      </c>
      <c r="H10096" s="18">
        <v>89.393939393938993</v>
      </c>
      <c r="I10096" s="2">
        <v>1.5151515151520001</v>
      </c>
      <c r="J10096" s="16">
        <v>0</v>
      </c>
      <c r="K10096" s="16">
        <v>0</v>
      </c>
      <c r="L10096" s="16">
        <v>0</v>
      </c>
      <c r="M10096" s="15">
        <v>9.0909090909089993</v>
      </c>
    </row>
    <row r="10097" spans="2:13" x14ac:dyDescent="0.2">
      <c r="D10097" s="200"/>
      <c r="E10097" s="4" t="s">
        <v>39</v>
      </c>
      <c r="F10097" s="5"/>
      <c r="G10097" s="6">
        <v>64</v>
      </c>
      <c r="H10097" s="8">
        <v>52</v>
      </c>
      <c r="I10097" s="1">
        <v>1</v>
      </c>
      <c r="J10097" s="1">
        <v>0</v>
      </c>
      <c r="K10097" s="1">
        <v>1</v>
      </c>
      <c r="L10097" s="1">
        <v>0</v>
      </c>
      <c r="M10097" s="9">
        <v>10</v>
      </c>
    </row>
    <row r="10098" spans="2:13" x14ac:dyDescent="0.2">
      <c r="D10098" s="200"/>
      <c r="E10098" s="11"/>
      <c r="F10098" s="10"/>
      <c r="G10098" s="7">
        <v>100</v>
      </c>
      <c r="H10098" s="18">
        <v>81.25</v>
      </c>
      <c r="I10098" s="2">
        <v>1.5625</v>
      </c>
      <c r="J10098" s="16">
        <v>0</v>
      </c>
      <c r="K10098" s="2">
        <v>1.5625</v>
      </c>
      <c r="L10098" s="16">
        <v>0</v>
      </c>
      <c r="M10098" s="15">
        <v>15.625</v>
      </c>
    </row>
    <row r="10099" spans="2:13" x14ac:dyDescent="0.2">
      <c r="D10099" s="200"/>
      <c r="E10099" s="4" t="s">
        <v>40</v>
      </c>
      <c r="F10099" s="5"/>
      <c r="G10099" s="6">
        <v>31</v>
      </c>
      <c r="H10099" s="8">
        <v>20</v>
      </c>
      <c r="I10099" s="1">
        <v>0</v>
      </c>
      <c r="J10099" s="1">
        <v>1</v>
      </c>
      <c r="K10099" s="1">
        <v>0</v>
      </c>
      <c r="L10099" s="1">
        <v>0</v>
      </c>
      <c r="M10099" s="9">
        <v>10</v>
      </c>
    </row>
    <row r="10100" spans="2:13" x14ac:dyDescent="0.2">
      <c r="D10100" s="201"/>
      <c r="E10100" s="45"/>
      <c r="F10100" s="51"/>
      <c r="G10100" s="81">
        <v>100</v>
      </c>
      <c r="H10100" s="168">
        <v>64.516129032257993</v>
      </c>
      <c r="I10100" s="62">
        <v>0</v>
      </c>
      <c r="J10100" s="64">
        <v>3.2258064516129998</v>
      </c>
      <c r="K10100" s="62">
        <v>0</v>
      </c>
      <c r="L10100" s="62">
        <v>0</v>
      </c>
      <c r="M10100" s="140">
        <v>32.258064516128997</v>
      </c>
    </row>
    <row r="10102" spans="2:13" x14ac:dyDescent="0.2">
      <c r="B10102" s="40" t="str">
        <f xml:space="preserve"> HYPERLINK("#'目次'!B250", "[244]")</f>
        <v>[244]</v>
      </c>
      <c r="C10102" s="23" t="s">
        <v>377</v>
      </c>
    </row>
    <row r="10103" spans="2:13" x14ac:dyDescent="0.2">
      <c r="C10103" s="186" t="s">
        <v>326</v>
      </c>
    </row>
    <row r="10105" spans="2:13" x14ac:dyDescent="0.2">
      <c r="C10105" s="23" t="s">
        <v>80</v>
      </c>
    </row>
    <row r="10106" spans="2:13" ht="48" x14ac:dyDescent="0.2">
      <c r="E10106" s="195"/>
      <c r="F10106" s="196"/>
      <c r="G10106" s="37" t="s">
        <v>15</v>
      </c>
      <c r="H10106" s="33" t="s">
        <v>371</v>
      </c>
      <c r="I10106" s="13" t="s">
        <v>372</v>
      </c>
      <c r="J10106" s="13" t="s">
        <v>373</v>
      </c>
      <c r="K10106" s="13" t="s">
        <v>374</v>
      </c>
      <c r="L10106" s="13" t="s">
        <v>99</v>
      </c>
      <c r="M10106" s="38" t="s">
        <v>18</v>
      </c>
    </row>
    <row r="10107" spans="2:13" x14ac:dyDescent="0.2">
      <c r="E10107" s="197"/>
      <c r="F10107" s="198"/>
      <c r="G10107" s="35"/>
      <c r="H10107" s="39"/>
      <c r="I10107" s="14"/>
      <c r="J10107" s="14"/>
      <c r="K10107" s="14"/>
      <c r="L10107" s="14"/>
      <c r="M10107" s="34"/>
    </row>
    <row r="10108" spans="2:13" x14ac:dyDescent="0.2">
      <c r="E10108" s="120" t="s">
        <v>15</v>
      </c>
      <c r="F10108" s="66"/>
      <c r="G10108" s="36">
        <v>734</v>
      </c>
      <c r="H10108" s="17">
        <v>629</v>
      </c>
      <c r="I10108" s="17">
        <v>15</v>
      </c>
      <c r="J10108" s="17">
        <v>3</v>
      </c>
      <c r="K10108" s="17">
        <v>1</v>
      </c>
      <c r="L10108" s="17">
        <v>3</v>
      </c>
      <c r="M10108" s="47">
        <v>84</v>
      </c>
    </row>
    <row r="10109" spans="2:13" x14ac:dyDescent="0.2">
      <c r="E10109" s="45"/>
      <c r="F10109" s="67"/>
      <c r="G10109" s="7">
        <v>100</v>
      </c>
      <c r="H10109" s="2">
        <v>85.694822888282999</v>
      </c>
      <c r="I10109" s="2">
        <v>2.043596730245</v>
      </c>
      <c r="J10109" s="2">
        <v>0.40871934604900001</v>
      </c>
      <c r="K10109" s="2">
        <v>0.13623978201600001</v>
      </c>
      <c r="L10109" s="2">
        <v>0.40871934604900001</v>
      </c>
      <c r="M10109" s="15">
        <v>11.444141689373</v>
      </c>
    </row>
    <row r="10110" spans="2:13" x14ac:dyDescent="0.2">
      <c r="E10110" s="4" t="s">
        <v>81</v>
      </c>
      <c r="F10110" s="5"/>
      <c r="G10110" s="19">
        <v>30</v>
      </c>
      <c r="H10110" s="27">
        <v>25</v>
      </c>
      <c r="I10110" s="3">
        <v>1</v>
      </c>
      <c r="J10110" s="3">
        <v>0</v>
      </c>
      <c r="K10110" s="3">
        <v>0</v>
      </c>
      <c r="L10110" s="3">
        <v>0</v>
      </c>
      <c r="M10110" s="26">
        <v>4</v>
      </c>
    </row>
    <row r="10111" spans="2:13" x14ac:dyDescent="0.2">
      <c r="E10111" s="11"/>
      <c r="F10111" s="10"/>
      <c r="G10111" s="7">
        <v>100</v>
      </c>
      <c r="H10111" s="18">
        <v>83.333333333333002</v>
      </c>
      <c r="I10111" s="2">
        <v>3.333333333333</v>
      </c>
      <c r="J10111" s="16">
        <v>0</v>
      </c>
      <c r="K10111" s="16">
        <v>0</v>
      </c>
      <c r="L10111" s="16">
        <v>0</v>
      </c>
      <c r="M10111" s="15">
        <v>13.333333333333</v>
      </c>
    </row>
    <row r="10112" spans="2:13" x14ac:dyDescent="0.2">
      <c r="E10112" s="4" t="s">
        <v>82</v>
      </c>
      <c r="F10112" s="5"/>
      <c r="G10112" s="6">
        <v>47</v>
      </c>
      <c r="H10112" s="8">
        <v>41</v>
      </c>
      <c r="I10112" s="1">
        <v>1</v>
      </c>
      <c r="J10112" s="1">
        <v>0</v>
      </c>
      <c r="K10112" s="1">
        <v>0</v>
      </c>
      <c r="L10112" s="1">
        <v>0</v>
      </c>
      <c r="M10112" s="9">
        <v>5</v>
      </c>
    </row>
    <row r="10113" spans="5:13" x14ac:dyDescent="0.2">
      <c r="E10113" s="11"/>
      <c r="F10113" s="10"/>
      <c r="G10113" s="7">
        <v>100</v>
      </c>
      <c r="H10113" s="18">
        <v>87.234042553191003</v>
      </c>
      <c r="I10113" s="2">
        <v>2.1276595744679998</v>
      </c>
      <c r="J10113" s="16">
        <v>0</v>
      </c>
      <c r="K10113" s="16">
        <v>0</v>
      </c>
      <c r="L10113" s="16">
        <v>0</v>
      </c>
      <c r="M10113" s="15">
        <v>10.638297872340001</v>
      </c>
    </row>
    <row r="10114" spans="5:13" x14ac:dyDescent="0.2">
      <c r="E10114" s="4" t="s">
        <v>83</v>
      </c>
      <c r="F10114" s="5"/>
      <c r="G10114" s="6">
        <v>296</v>
      </c>
      <c r="H10114" s="8">
        <v>249</v>
      </c>
      <c r="I10114" s="1">
        <v>6</v>
      </c>
      <c r="J10114" s="1">
        <v>1</v>
      </c>
      <c r="K10114" s="1">
        <v>0</v>
      </c>
      <c r="L10114" s="1">
        <v>0</v>
      </c>
      <c r="M10114" s="9">
        <v>40</v>
      </c>
    </row>
    <row r="10115" spans="5:13" x14ac:dyDescent="0.2">
      <c r="E10115" s="11"/>
      <c r="F10115" s="10"/>
      <c r="G10115" s="7">
        <v>100</v>
      </c>
      <c r="H10115" s="18">
        <v>84.121621621621998</v>
      </c>
      <c r="I10115" s="2">
        <v>2.0270270270270001</v>
      </c>
      <c r="J10115" s="2">
        <v>0.33783783783799998</v>
      </c>
      <c r="K10115" s="16">
        <v>0</v>
      </c>
      <c r="L10115" s="16">
        <v>0</v>
      </c>
      <c r="M10115" s="15">
        <v>13.513513513514001</v>
      </c>
    </row>
    <row r="10116" spans="5:13" x14ac:dyDescent="0.2">
      <c r="E10116" s="4" t="s">
        <v>84</v>
      </c>
      <c r="F10116" s="5"/>
      <c r="G10116" s="6">
        <v>19</v>
      </c>
      <c r="H10116" s="8">
        <v>14</v>
      </c>
      <c r="I10116" s="1">
        <v>2</v>
      </c>
      <c r="J10116" s="1">
        <v>1</v>
      </c>
      <c r="K10116" s="1">
        <v>0</v>
      </c>
      <c r="L10116" s="1">
        <v>0</v>
      </c>
      <c r="M10116" s="9">
        <v>3</v>
      </c>
    </row>
    <row r="10117" spans="5:13" x14ac:dyDescent="0.2">
      <c r="E10117" s="11"/>
      <c r="F10117" s="10"/>
      <c r="G10117" s="7">
        <v>100</v>
      </c>
      <c r="H10117" s="97">
        <v>73.684210526315994</v>
      </c>
      <c r="I10117" s="25">
        <v>10.526315789473999</v>
      </c>
      <c r="J10117" s="2">
        <v>5.2631578947369997</v>
      </c>
      <c r="K10117" s="16">
        <v>0</v>
      </c>
      <c r="L10117" s="16">
        <v>0</v>
      </c>
      <c r="M10117" s="15">
        <v>15.789473684211</v>
      </c>
    </row>
    <row r="10118" spans="5:13" x14ac:dyDescent="0.2">
      <c r="E10118" s="4" t="s">
        <v>85</v>
      </c>
      <c r="F10118" s="5"/>
      <c r="G10118" s="6">
        <v>83</v>
      </c>
      <c r="H10118" s="8">
        <v>73</v>
      </c>
      <c r="I10118" s="1">
        <v>0</v>
      </c>
      <c r="J10118" s="1">
        <v>0</v>
      </c>
      <c r="K10118" s="1">
        <v>0</v>
      </c>
      <c r="L10118" s="1">
        <v>0</v>
      </c>
      <c r="M10118" s="9">
        <v>10</v>
      </c>
    </row>
    <row r="10119" spans="5:13" x14ac:dyDescent="0.2">
      <c r="E10119" s="11"/>
      <c r="F10119" s="10"/>
      <c r="G10119" s="7">
        <v>100</v>
      </c>
      <c r="H10119" s="18">
        <v>87.951807228915996</v>
      </c>
      <c r="I10119" s="16">
        <v>0</v>
      </c>
      <c r="J10119" s="16">
        <v>0</v>
      </c>
      <c r="K10119" s="16">
        <v>0</v>
      </c>
      <c r="L10119" s="16">
        <v>0</v>
      </c>
      <c r="M10119" s="15">
        <v>12.048192771084</v>
      </c>
    </row>
    <row r="10120" spans="5:13" x14ac:dyDescent="0.2">
      <c r="E10120" s="4" t="s">
        <v>86</v>
      </c>
      <c r="F10120" s="5"/>
      <c r="G10120" s="6">
        <v>120</v>
      </c>
      <c r="H10120" s="8">
        <v>109</v>
      </c>
      <c r="I10120" s="1">
        <v>2</v>
      </c>
      <c r="J10120" s="1">
        <v>1</v>
      </c>
      <c r="K10120" s="1">
        <v>0</v>
      </c>
      <c r="L10120" s="1">
        <v>0</v>
      </c>
      <c r="M10120" s="9">
        <v>8</v>
      </c>
    </row>
    <row r="10121" spans="5:13" x14ac:dyDescent="0.2">
      <c r="E10121" s="11"/>
      <c r="F10121" s="10"/>
      <c r="G10121" s="7">
        <v>100</v>
      </c>
      <c r="H10121" s="70">
        <v>90.833333333333002</v>
      </c>
      <c r="I10121" s="2">
        <v>1.666666666667</v>
      </c>
      <c r="J10121" s="2">
        <v>0.83333333333299997</v>
      </c>
      <c r="K10121" s="16">
        <v>0</v>
      </c>
      <c r="L10121" s="16">
        <v>0</v>
      </c>
      <c r="M10121" s="15">
        <v>6.666666666667</v>
      </c>
    </row>
    <row r="10122" spans="5:13" x14ac:dyDescent="0.2">
      <c r="E10122" s="4" t="s">
        <v>87</v>
      </c>
      <c r="F10122" s="5"/>
      <c r="G10122" s="6">
        <v>46</v>
      </c>
      <c r="H10122" s="8">
        <v>41</v>
      </c>
      <c r="I10122" s="1">
        <v>0</v>
      </c>
      <c r="J10122" s="1">
        <v>0</v>
      </c>
      <c r="K10122" s="1">
        <v>0</v>
      </c>
      <c r="L10122" s="1">
        <v>1</v>
      </c>
      <c r="M10122" s="9">
        <v>4</v>
      </c>
    </row>
    <row r="10123" spans="5:13" x14ac:dyDescent="0.2">
      <c r="E10123" s="11"/>
      <c r="F10123" s="10"/>
      <c r="G10123" s="7">
        <v>100</v>
      </c>
      <c r="H10123" s="18">
        <v>89.130434782609001</v>
      </c>
      <c r="I10123" s="16">
        <v>0</v>
      </c>
      <c r="J10123" s="16">
        <v>0</v>
      </c>
      <c r="K10123" s="16">
        <v>0</v>
      </c>
      <c r="L10123" s="2">
        <v>2.1739130434780001</v>
      </c>
      <c r="M10123" s="15">
        <v>8.6956521739130004</v>
      </c>
    </row>
    <row r="10124" spans="5:13" x14ac:dyDescent="0.2">
      <c r="E10124" s="4" t="s">
        <v>88</v>
      </c>
      <c r="F10124" s="5"/>
      <c r="G10124" s="6">
        <v>23</v>
      </c>
      <c r="H10124" s="8">
        <v>17</v>
      </c>
      <c r="I10124" s="1">
        <v>1</v>
      </c>
      <c r="J10124" s="1">
        <v>0</v>
      </c>
      <c r="K10124" s="1">
        <v>1</v>
      </c>
      <c r="L10124" s="1">
        <v>1</v>
      </c>
      <c r="M10124" s="9">
        <v>3</v>
      </c>
    </row>
    <row r="10125" spans="5:13" x14ac:dyDescent="0.2">
      <c r="E10125" s="11"/>
      <c r="F10125" s="10"/>
      <c r="G10125" s="7">
        <v>100</v>
      </c>
      <c r="H10125" s="97">
        <v>73.913043478261002</v>
      </c>
      <c r="I10125" s="2">
        <v>4.3478260869570002</v>
      </c>
      <c r="J10125" s="16">
        <v>0</v>
      </c>
      <c r="K10125" s="2">
        <v>4.3478260869570002</v>
      </c>
      <c r="L10125" s="2">
        <v>4.3478260869570002</v>
      </c>
      <c r="M10125" s="15">
        <v>13.04347826087</v>
      </c>
    </row>
    <row r="10126" spans="5:13" x14ac:dyDescent="0.2">
      <c r="E10126" s="4" t="s">
        <v>89</v>
      </c>
      <c r="F10126" s="5"/>
      <c r="G10126" s="6">
        <v>37</v>
      </c>
      <c r="H10126" s="8">
        <v>35</v>
      </c>
      <c r="I10126" s="1">
        <v>1</v>
      </c>
      <c r="J10126" s="1">
        <v>0</v>
      </c>
      <c r="K10126" s="1">
        <v>0</v>
      </c>
      <c r="L10126" s="1">
        <v>1</v>
      </c>
      <c r="M10126" s="9">
        <v>0</v>
      </c>
    </row>
    <row r="10127" spans="5:13" x14ac:dyDescent="0.2">
      <c r="E10127" s="11"/>
      <c r="F10127" s="10"/>
      <c r="G10127" s="7">
        <v>100</v>
      </c>
      <c r="H10127" s="70">
        <v>94.594594594594994</v>
      </c>
      <c r="I10127" s="2">
        <v>2.7027027027030002</v>
      </c>
      <c r="J10127" s="16">
        <v>0</v>
      </c>
      <c r="K10127" s="16">
        <v>0</v>
      </c>
      <c r="L10127" s="2">
        <v>2.7027027027030002</v>
      </c>
      <c r="M10127" s="130">
        <v>0</v>
      </c>
    </row>
    <row r="10128" spans="5:13" x14ac:dyDescent="0.2">
      <c r="E10128" s="4" t="s">
        <v>90</v>
      </c>
      <c r="F10128" s="5"/>
      <c r="G10128" s="6">
        <v>28</v>
      </c>
      <c r="H10128" s="8">
        <v>21</v>
      </c>
      <c r="I10128" s="1">
        <v>1</v>
      </c>
      <c r="J10128" s="1">
        <v>0</v>
      </c>
      <c r="K10128" s="1">
        <v>0</v>
      </c>
      <c r="L10128" s="1">
        <v>0</v>
      </c>
      <c r="M10128" s="9">
        <v>6</v>
      </c>
    </row>
    <row r="10129" spans="2:13" x14ac:dyDescent="0.2">
      <c r="E10129" s="11"/>
      <c r="F10129" s="10"/>
      <c r="G10129" s="7">
        <v>100</v>
      </c>
      <c r="H10129" s="97">
        <v>75</v>
      </c>
      <c r="I10129" s="2">
        <v>3.5714285714290002</v>
      </c>
      <c r="J10129" s="16">
        <v>0</v>
      </c>
      <c r="K10129" s="16">
        <v>0</v>
      </c>
      <c r="L10129" s="16">
        <v>0</v>
      </c>
      <c r="M10129" s="85">
        <v>21.428571428571001</v>
      </c>
    </row>
    <row r="10130" spans="2:13" x14ac:dyDescent="0.2">
      <c r="E10130" s="4" t="s">
        <v>91</v>
      </c>
      <c r="F10130" s="5"/>
      <c r="G10130" s="6">
        <v>5</v>
      </c>
      <c r="H10130" s="8">
        <v>4</v>
      </c>
      <c r="I10130" s="1">
        <v>0</v>
      </c>
      <c r="J10130" s="1">
        <v>0</v>
      </c>
      <c r="K10130" s="1">
        <v>0</v>
      </c>
      <c r="L10130" s="1">
        <v>0</v>
      </c>
      <c r="M10130" s="9">
        <v>1</v>
      </c>
    </row>
    <row r="10131" spans="2:13" x14ac:dyDescent="0.2">
      <c r="E10131" s="45"/>
      <c r="F10131" s="51"/>
      <c r="G10131" s="81">
        <v>100</v>
      </c>
      <c r="H10131" s="161">
        <v>80</v>
      </c>
      <c r="I10131" s="62">
        <v>0</v>
      </c>
      <c r="J10131" s="62">
        <v>0</v>
      </c>
      <c r="K10131" s="62">
        <v>0</v>
      </c>
      <c r="L10131" s="62">
        <v>0</v>
      </c>
      <c r="M10131" s="154">
        <v>20</v>
      </c>
    </row>
    <row r="10133" spans="2:13" x14ac:dyDescent="0.2">
      <c r="B10133" s="40" t="str">
        <f xml:space="preserve"> HYPERLINK("#'目次'!B251", "[245]")</f>
        <v>[245]</v>
      </c>
      <c r="C10133" s="23" t="s">
        <v>380</v>
      </c>
    </row>
    <row r="10134" spans="2:13" x14ac:dyDescent="0.2">
      <c r="C10134" s="186" t="s">
        <v>326</v>
      </c>
    </row>
    <row r="10136" spans="2:13" x14ac:dyDescent="0.2">
      <c r="C10136" s="23" t="s">
        <v>14</v>
      </c>
    </row>
    <row r="10137" spans="2:13" ht="48" x14ac:dyDescent="0.2">
      <c r="D10137" s="195"/>
      <c r="E10137" s="196"/>
      <c r="F10137" s="196"/>
      <c r="G10137" s="37" t="s">
        <v>15</v>
      </c>
      <c r="H10137" s="33" t="s">
        <v>371</v>
      </c>
      <c r="I10137" s="13" t="s">
        <v>372</v>
      </c>
      <c r="J10137" s="13" t="s">
        <v>373</v>
      </c>
      <c r="K10137" s="13" t="s">
        <v>374</v>
      </c>
      <c r="L10137" s="13" t="s">
        <v>99</v>
      </c>
      <c r="M10137" s="38" t="s">
        <v>18</v>
      </c>
    </row>
    <row r="10138" spans="2:13" x14ac:dyDescent="0.2">
      <c r="D10138" s="197"/>
      <c r="E10138" s="198"/>
      <c r="F10138" s="198"/>
      <c r="G10138" s="35"/>
      <c r="H10138" s="39"/>
      <c r="I10138" s="14"/>
      <c r="J10138" s="14"/>
      <c r="K10138" s="14"/>
      <c r="L10138" s="14"/>
      <c r="M10138" s="34"/>
    </row>
    <row r="10139" spans="2:13" x14ac:dyDescent="0.2">
      <c r="D10139" s="78"/>
      <c r="E10139" s="79" t="s">
        <v>15</v>
      </c>
      <c r="F10139" s="66"/>
      <c r="G10139" s="36">
        <v>734</v>
      </c>
      <c r="H10139" s="17">
        <v>508</v>
      </c>
      <c r="I10139" s="17">
        <v>108</v>
      </c>
      <c r="J10139" s="17">
        <v>86</v>
      </c>
      <c r="K10139" s="17">
        <v>23</v>
      </c>
      <c r="L10139" s="17">
        <v>6</v>
      </c>
      <c r="M10139" s="47">
        <v>55</v>
      </c>
    </row>
    <row r="10140" spans="2:13" x14ac:dyDescent="0.2">
      <c r="D10140" s="45"/>
      <c r="E10140" s="51"/>
      <c r="F10140" s="67"/>
      <c r="G10140" s="7">
        <v>100</v>
      </c>
      <c r="H10140" s="2">
        <v>69.209809264304994</v>
      </c>
      <c r="I10140" s="2">
        <v>14.713896457765999</v>
      </c>
      <c r="J10140" s="2">
        <v>11.716621253406</v>
      </c>
      <c r="K10140" s="2">
        <v>3.1335149863759999</v>
      </c>
      <c r="L10140" s="2">
        <v>0.81743869209800002</v>
      </c>
      <c r="M10140" s="15">
        <v>7.4931880108989999</v>
      </c>
    </row>
    <row r="10141" spans="2:13" x14ac:dyDescent="0.2">
      <c r="D10141" s="199" t="s">
        <v>19</v>
      </c>
      <c r="E10141" s="22" t="s">
        <v>20</v>
      </c>
      <c r="F10141" s="21"/>
      <c r="G10141" s="19">
        <v>77</v>
      </c>
      <c r="H10141" s="27">
        <v>53</v>
      </c>
      <c r="I10141" s="3">
        <v>14</v>
      </c>
      <c r="J10141" s="3">
        <v>6</v>
      </c>
      <c r="K10141" s="3">
        <v>2</v>
      </c>
      <c r="L10141" s="3">
        <v>0</v>
      </c>
      <c r="M10141" s="26">
        <v>7</v>
      </c>
    </row>
    <row r="10142" spans="2:13" x14ac:dyDescent="0.2">
      <c r="D10142" s="200"/>
      <c r="E10142" s="11"/>
      <c r="F10142" s="10"/>
      <c r="G10142" s="7">
        <v>100</v>
      </c>
      <c r="H10142" s="18">
        <v>68.831168831168995</v>
      </c>
      <c r="I10142" s="2">
        <v>18.181818181817999</v>
      </c>
      <c r="J10142" s="2">
        <v>7.792207792208</v>
      </c>
      <c r="K10142" s="2">
        <v>2.5974025974030002</v>
      </c>
      <c r="L10142" s="16">
        <v>0</v>
      </c>
      <c r="M10142" s="15">
        <v>9.0909090909089993</v>
      </c>
    </row>
    <row r="10143" spans="2:13" x14ac:dyDescent="0.2">
      <c r="D10143" s="200"/>
      <c r="E10143" s="4" t="s">
        <v>21</v>
      </c>
      <c r="F10143" s="5"/>
      <c r="G10143" s="6">
        <v>289</v>
      </c>
      <c r="H10143" s="8">
        <v>205</v>
      </c>
      <c r="I10143" s="1">
        <v>33</v>
      </c>
      <c r="J10143" s="1">
        <v>28</v>
      </c>
      <c r="K10143" s="1">
        <v>7</v>
      </c>
      <c r="L10143" s="1">
        <v>2</v>
      </c>
      <c r="M10143" s="9">
        <v>27</v>
      </c>
    </row>
    <row r="10144" spans="2:13" x14ac:dyDescent="0.2">
      <c r="D10144" s="200"/>
      <c r="E10144" s="11"/>
      <c r="F10144" s="10"/>
      <c r="G10144" s="7">
        <v>100</v>
      </c>
      <c r="H10144" s="18">
        <v>70.934256055362994</v>
      </c>
      <c r="I10144" s="2">
        <v>11.418685121107</v>
      </c>
      <c r="J10144" s="2">
        <v>9.6885813148790003</v>
      </c>
      <c r="K10144" s="2">
        <v>2.4221453287200001</v>
      </c>
      <c r="L10144" s="2">
        <v>0.69204152249100004</v>
      </c>
      <c r="M10144" s="15">
        <v>9.3425605536329996</v>
      </c>
    </row>
    <row r="10145" spans="4:13" x14ac:dyDescent="0.2">
      <c r="D10145" s="200"/>
      <c r="E10145" s="4" t="s">
        <v>22</v>
      </c>
      <c r="F10145" s="5"/>
      <c r="G10145" s="6">
        <v>109</v>
      </c>
      <c r="H10145" s="8">
        <v>73</v>
      </c>
      <c r="I10145" s="1">
        <v>20</v>
      </c>
      <c r="J10145" s="1">
        <v>13</v>
      </c>
      <c r="K10145" s="1">
        <v>0</v>
      </c>
      <c r="L10145" s="1">
        <v>1</v>
      </c>
      <c r="M10145" s="9">
        <v>7</v>
      </c>
    </row>
    <row r="10146" spans="4:13" x14ac:dyDescent="0.2">
      <c r="D10146" s="200"/>
      <c r="E10146" s="11"/>
      <c r="F10146" s="10"/>
      <c r="G10146" s="7">
        <v>100</v>
      </c>
      <c r="H10146" s="18">
        <v>66.972477064220001</v>
      </c>
      <c r="I10146" s="2">
        <v>18.348623853210999</v>
      </c>
      <c r="J10146" s="2">
        <v>11.926605504587</v>
      </c>
      <c r="K10146" s="16">
        <v>0</v>
      </c>
      <c r="L10146" s="2">
        <v>0.91743119266100004</v>
      </c>
      <c r="M10146" s="15">
        <v>6.4220183486240003</v>
      </c>
    </row>
    <row r="10147" spans="4:13" x14ac:dyDescent="0.2">
      <c r="D10147" s="200"/>
      <c r="E10147" s="4" t="s">
        <v>23</v>
      </c>
      <c r="F10147" s="5"/>
      <c r="G10147" s="6">
        <v>120</v>
      </c>
      <c r="H10147" s="8">
        <v>85</v>
      </c>
      <c r="I10147" s="1">
        <v>19</v>
      </c>
      <c r="J10147" s="1">
        <v>19</v>
      </c>
      <c r="K10147" s="1">
        <v>5</v>
      </c>
      <c r="L10147" s="1">
        <v>1</v>
      </c>
      <c r="M10147" s="9">
        <v>4</v>
      </c>
    </row>
    <row r="10148" spans="4:13" x14ac:dyDescent="0.2">
      <c r="D10148" s="200"/>
      <c r="E10148" s="11"/>
      <c r="F10148" s="10"/>
      <c r="G10148" s="7">
        <v>100</v>
      </c>
      <c r="H10148" s="18">
        <v>70.833333333333002</v>
      </c>
      <c r="I10148" s="2">
        <v>15.833333333333</v>
      </c>
      <c r="J10148" s="2">
        <v>15.833333333333</v>
      </c>
      <c r="K10148" s="2">
        <v>4.166666666667</v>
      </c>
      <c r="L10148" s="2">
        <v>0.83333333333299997</v>
      </c>
      <c r="M10148" s="15">
        <v>3.333333333333</v>
      </c>
    </row>
    <row r="10149" spans="4:13" x14ac:dyDescent="0.2">
      <c r="D10149" s="200"/>
      <c r="E10149" s="4" t="s">
        <v>24</v>
      </c>
      <c r="F10149" s="5"/>
      <c r="G10149" s="6">
        <v>139</v>
      </c>
      <c r="H10149" s="8">
        <v>92</v>
      </c>
      <c r="I10149" s="1">
        <v>22</v>
      </c>
      <c r="J10149" s="1">
        <v>20</v>
      </c>
      <c r="K10149" s="1">
        <v>9</v>
      </c>
      <c r="L10149" s="1">
        <v>2</v>
      </c>
      <c r="M10149" s="9">
        <v>10</v>
      </c>
    </row>
    <row r="10150" spans="4:13" x14ac:dyDescent="0.2">
      <c r="D10150" s="200"/>
      <c r="E10150" s="11"/>
      <c r="F10150" s="10"/>
      <c r="G10150" s="7">
        <v>100</v>
      </c>
      <c r="H10150" s="18">
        <v>66.187050359712003</v>
      </c>
      <c r="I10150" s="2">
        <v>15.827338129496001</v>
      </c>
      <c r="J10150" s="2">
        <v>14.388489208633001</v>
      </c>
      <c r="K10150" s="2">
        <v>6.4748201438850002</v>
      </c>
      <c r="L10150" s="2">
        <v>1.438848920863</v>
      </c>
      <c r="M10150" s="15">
        <v>7.1942446043170003</v>
      </c>
    </row>
    <row r="10151" spans="4:13" x14ac:dyDescent="0.2">
      <c r="D10151" s="199" t="s">
        <v>25</v>
      </c>
      <c r="E10151" s="22" t="s">
        <v>26</v>
      </c>
      <c r="F10151" s="21"/>
      <c r="G10151" s="19">
        <v>243</v>
      </c>
      <c r="H10151" s="27">
        <v>183</v>
      </c>
      <c r="I10151" s="3">
        <v>31</v>
      </c>
      <c r="J10151" s="3">
        <v>25</v>
      </c>
      <c r="K10151" s="3">
        <v>8</v>
      </c>
      <c r="L10151" s="3">
        <v>0</v>
      </c>
      <c r="M10151" s="26">
        <v>12</v>
      </c>
    </row>
    <row r="10152" spans="4:13" x14ac:dyDescent="0.2">
      <c r="D10152" s="200"/>
      <c r="E10152" s="11"/>
      <c r="F10152" s="10"/>
      <c r="G10152" s="7">
        <v>100</v>
      </c>
      <c r="H10152" s="70">
        <v>75.308641975309001</v>
      </c>
      <c r="I10152" s="2">
        <v>12.757201646091</v>
      </c>
      <c r="J10152" s="2">
        <v>10.288065843621</v>
      </c>
      <c r="K10152" s="2">
        <v>3.2921810699590002</v>
      </c>
      <c r="L10152" s="16">
        <v>0</v>
      </c>
      <c r="M10152" s="15">
        <v>4.9382716049380004</v>
      </c>
    </row>
    <row r="10153" spans="4:13" x14ac:dyDescent="0.2">
      <c r="D10153" s="200"/>
      <c r="E10153" s="4" t="s">
        <v>27</v>
      </c>
      <c r="F10153" s="5"/>
      <c r="G10153" s="6">
        <v>234</v>
      </c>
      <c r="H10153" s="8">
        <v>163</v>
      </c>
      <c r="I10153" s="1">
        <v>34</v>
      </c>
      <c r="J10153" s="1">
        <v>22</v>
      </c>
      <c r="K10153" s="1">
        <v>7</v>
      </c>
      <c r="L10153" s="1">
        <v>5</v>
      </c>
      <c r="M10153" s="9">
        <v>18</v>
      </c>
    </row>
    <row r="10154" spans="4:13" x14ac:dyDescent="0.2">
      <c r="D10154" s="200"/>
      <c r="E10154" s="11"/>
      <c r="F10154" s="10"/>
      <c r="G10154" s="7">
        <v>100</v>
      </c>
      <c r="H10154" s="18">
        <v>69.65811965812</v>
      </c>
      <c r="I10154" s="2">
        <v>14.529914529915001</v>
      </c>
      <c r="J10154" s="2">
        <v>9.4017094017090006</v>
      </c>
      <c r="K10154" s="2">
        <v>2.9914529914529999</v>
      </c>
      <c r="L10154" s="2">
        <v>2.1367521367519999</v>
      </c>
      <c r="M10154" s="15">
        <v>7.6923076923079998</v>
      </c>
    </row>
    <row r="10155" spans="4:13" x14ac:dyDescent="0.2">
      <c r="D10155" s="200"/>
      <c r="E10155" s="4" t="s">
        <v>28</v>
      </c>
      <c r="F10155" s="5"/>
      <c r="G10155" s="6">
        <v>208</v>
      </c>
      <c r="H10155" s="8">
        <v>131</v>
      </c>
      <c r="I10155" s="1">
        <v>33</v>
      </c>
      <c r="J10155" s="1">
        <v>31</v>
      </c>
      <c r="K10155" s="1">
        <v>7</v>
      </c>
      <c r="L10155" s="1">
        <v>1</v>
      </c>
      <c r="M10155" s="9">
        <v>20</v>
      </c>
    </row>
    <row r="10156" spans="4:13" x14ac:dyDescent="0.2">
      <c r="D10156" s="200"/>
      <c r="E10156" s="11"/>
      <c r="F10156" s="10"/>
      <c r="G10156" s="7">
        <v>100</v>
      </c>
      <c r="H10156" s="72">
        <v>62.980769230768999</v>
      </c>
      <c r="I10156" s="2">
        <v>15.865384615385</v>
      </c>
      <c r="J10156" s="2">
        <v>14.903846153846001</v>
      </c>
      <c r="K10156" s="2">
        <v>3.365384615385</v>
      </c>
      <c r="L10156" s="2">
        <v>0.48076923076900002</v>
      </c>
      <c r="M10156" s="15">
        <v>9.6153846153850004</v>
      </c>
    </row>
    <row r="10157" spans="4:13" x14ac:dyDescent="0.2">
      <c r="D10157" s="200"/>
      <c r="E10157" s="4" t="s">
        <v>29</v>
      </c>
      <c r="F10157" s="5"/>
      <c r="G10157" s="6">
        <v>49</v>
      </c>
      <c r="H10157" s="8">
        <v>31</v>
      </c>
      <c r="I10157" s="1">
        <v>10</v>
      </c>
      <c r="J10157" s="1">
        <v>8</v>
      </c>
      <c r="K10157" s="1">
        <v>1</v>
      </c>
      <c r="L10157" s="1">
        <v>0</v>
      </c>
      <c r="M10157" s="9">
        <v>5</v>
      </c>
    </row>
    <row r="10158" spans="4:13" x14ac:dyDescent="0.2">
      <c r="D10158" s="200"/>
      <c r="E10158" s="11"/>
      <c r="F10158" s="10"/>
      <c r="G10158" s="7">
        <v>100</v>
      </c>
      <c r="H10158" s="72">
        <v>63.265306122448997</v>
      </c>
      <c r="I10158" s="25">
        <v>20.408163265306001</v>
      </c>
      <c r="J10158" s="2">
        <v>16.326530612245001</v>
      </c>
      <c r="K10158" s="2">
        <v>2.040816326531</v>
      </c>
      <c r="L10158" s="16">
        <v>0</v>
      </c>
      <c r="M10158" s="15">
        <v>10.204081632653001</v>
      </c>
    </row>
    <row r="10159" spans="4:13" x14ac:dyDescent="0.2">
      <c r="D10159" s="199" t="s">
        <v>30</v>
      </c>
      <c r="E10159" s="22" t="s">
        <v>31</v>
      </c>
      <c r="F10159" s="21"/>
      <c r="G10159" s="19">
        <v>348</v>
      </c>
      <c r="H10159" s="27">
        <v>251</v>
      </c>
      <c r="I10159" s="3">
        <v>51</v>
      </c>
      <c r="J10159" s="3">
        <v>36</v>
      </c>
      <c r="K10159" s="3">
        <v>9</v>
      </c>
      <c r="L10159" s="3">
        <v>1</v>
      </c>
      <c r="M10159" s="26">
        <v>22</v>
      </c>
    </row>
    <row r="10160" spans="4:13" x14ac:dyDescent="0.2">
      <c r="D10160" s="200"/>
      <c r="E10160" s="11"/>
      <c r="F10160" s="10"/>
      <c r="G10160" s="7">
        <v>100</v>
      </c>
      <c r="H10160" s="18">
        <v>72.126436781609002</v>
      </c>
      <c r="I10160" s="2">
        <v>14.655172413793</v>
      </c>
      <c r="J10160" s="2">
        <v>10.344827586207</v>
      </c>
      <c r="K10160" s="2">
        <v>2.586206896552</v>
      </c>
      <c r="L10160" s="2">
        <v>0.28735632183900001</v>
      </c>
      <c r="M10160" s="15">
        <v>6.3218390804600002</v>
      </c>
    </row>
    <row r="10161" spans="4:13" x14ac:dyDescent="0.2">
      <c r="D10161" s="200"/>
      <c r="E10161" s="4" t="s">
        <v>32</v>
      </c>
      <c r="F10161" s="5"/>
      <c r="G10161" s="6">
        <v>386</v>
      </c>
      <c r="H10161" s="8">
        <v>257</v>
      </c>
      <c r="I10161" s="1">
        <v>57</v>
      </c>
      <c r="J10161" s="1">
        <v>50</v>
      </c>
      <c r="K10161" s="1">
        <v>14</v>
      </c>
      <c r="L10161" s="1">
        <v>5</v>
      </c>
      <c r="M10161" s="9">
        <v>33</v>
      </c>
    </row>
    <row r="10162" spans="4:13" x14ac:dyDescent="0.2">
      <c r="D10162" s="200"/>
      <c r="E10162" s="11"/>
      <c r="F10162" s="10"/>
      <c r="G10162" s="7">
        <v>100</v>
      </c>
      <c r="H10162" s="18">
        <v>66.580310880829003</v>
      </c>
      <c r="I10162" s="2">
        <v>14.766839378238</v>
      </c>
      <c r="J10162" s="2">
        <v>12.953367875648</v>
      </c>
      <c r="K10162" s="2">
        <v>3.6269430051809999</v>
      </c>
      <c r="L10162" s="2">
        <v>1.2953367875649999</v>
      </c>
      <c r="M10162" s="15">
        <v>8.5492227979269995</v>
      </c>
    </row>
    <row r="10163" spans="4:13" x14ac:dyDescent="0.2">
      <c r="D10163" s="199" t="s">
        <v>33</v>
      </c>
      <c r="E10163" s="22" t="s">
        <v>34</v>
      </c>
      <c r="F10163" s="21"/>
      <c r="G10163" s="19">
        <v>19</v>
      </c>
      <c r="H10163" s="27">
        <v>14</v>
      </c>
      <c r="I10163" s="3">
        <v>1</v>
      </c>
      <c r="J10163" s="3">
        <v>1</v>
      </c>
      <c r="K10163" s="3">
        <v>1</v>
      </c>
      <c r="L10163" s="3">
        <v>0</v>
      </c>
      <c r="M10163" s="26">
        <v>2</v>
      </c>
    </row>
    <row r="10164" spans="4:13" x14ac:dyDescent="0.2">
      <c r="D10164" s="200"/>
      <c r="E10164" s="11"/>
      <c r="F10164" s="10"/>
      <c r="G10164" s="7">
        <v>100</v>
      </c>
      <c r="H10164" s="18">
        <v>73.684210526315994</v>
      </c>
      <c r="I10164" s="30">
        <v>5.2631578947369997</v>
      </c>
      <c r="J10164" s="30">
        <v>5.2631578947369997</v>
      </c>
      <c r="K10164" s="2">
        <v>5.2631578947369997</v>
      </c>
      <c r="L10164" s="16">
        <v>0</v>
      </c>
      <c r="M10164" s="15">
        <v>10.526315789473999</v>
      </c>
    </row>
    <row r="10165" spans="4:13" x14ac:dyDescent="0.2">
      <c r="D10165" s="200"/>
      <c r="E10165" s="4" t="s">
        <v>35</v>
      </c>
      <c r="F10165" s="5"/>
      <c r="G10165" s="6">
        <v>97</v>
      </c>
      <c r="H10165" s="8">
        <v>68</v>
      </c>
      <c r="I10165" s="1">
        <v>13</v>
      </c>
      <c r="J10165" s="1">
        <v>7</v>
      </c>
      <c r="K10165" s="1">
        <v>1</v>
      </c>
      <c r="L10165" s="1">
        <v>1</v>
      </c>
      <c r="M10165" s="9">
        <v>9</v>
      </c>
    </row>
    <row r="10166" spans="4:13" x14ac:dyDescent="0.2">
      <c r="D10166" s="200"/>
      <c r="E10166" s="11"/>
      <c r="F10166" s="10"/>
      <c r="G10166" s="7">
        <v>100</v>
      </c>
      <c r="H10166" s="18">
        <v>70.103092783505005</v>
      </c>
      <c r="I10166" s="2">
        <v>13.40206185567</v>
      </c>
      <c r="J10166" s="2">
        <v>7.2164948453609998</v>
      </c>
      <c r="K10166" s="2">
        <v>1.0309278350519999</v>
      </c>
      <c r="L10166" s="2">
        <v>1.0309278350519999</v>
      </c>
      <c r="M10166" s="15">
        <v>9.278350515464</v>
      </c>
    </row>
    <row r="10167" spans="4:13" x14ac:dyDescent="0.2">
      <c r="D10167" s="200"/>
      <c r="E10167" s="4" t="s">
        <v>36</v>
      </c>
      <c r="F10167" s="5"/>
      <c r="G10167" s="6">
        <v>142</v>
      </c>
      <c r="H10167" s="8">
        <v>101</v>
      </c>
      <c r="I10167" s="1">
        <v>17</v>
      </c>
      <c r="J10167" s="1">
        <v>17</v>
      </c>
      <c r="K10167" s="1">
        <v>1</v>
      </c>
      <c r="L10167" s="1">
        <v>2</v>
      </c>
      <c r="M10167" s="9">
        <v>9</v>
      </c>
    </row>
    <row r="10168" spans="4:13" x14ac:dyDescent="0.2">
      <c r="D10168" s="200"/>
      <c r="E10168" s="11"/>
      <c r="F10168" s="10"/>
      <c r="G10168" s="7">
        <v>100</v>
      </c>
      <c r="H10168" s="18">
        <v>71.126760563380003</v>
      </c>
      <c r="I10168" s="2">
        <v>11.971830985915</v>
      </c>
      <c r="J10168" s="2">
        <v>11.971830985915</v>
      </c>
      <c r="K10168" s="2">
        <v>0.70422535211299997</v>
      </c>
      <c r="L10168" s="2">
        <v>1.4084507042250001</v>
      </c>
      <c r="M10168" s="15">
        <v>6.3380281690139997</v>
      </c>
    </row>
    <row r="10169" spans="4:13" x14ac:dyDescent="0.2">
      <c r="D10169" s="200"/>
      <c r="E10169" s="4" t="s">
        <v>37</v>
      </c>
      <c r="F10169" s="5"/>
      <c r="G10169" s="6">
        <v>164</v>
      </c>
      <c r="H10169" s="8">
        <v>103</v>
      </c>
      <c r="I10169" s="1">
        <v>41</v>
      </c>
      <c r="J10169" s="1">
        <v>24</v>
      </c>
      <c r="K10169" s="1">
        <v>10</v>
      </c>
      <c r="L10169" s="1">
        <v>1</v>
      </c>
      <c r="M10169" s="9">
        <v>8</v>
      </c>
    </row>
    <row r="10170" spans="4:13" x14ac:dyDescent="0.2">
      <c r="D10170" s="200"/>
      <c r="E10170" s="11"/>
      <c r="F10170" s="10"/>
      <c r="G10170" s="7">
        <v>100</v>
      </c>
      <c r="H10170" s="72">
        <v>62.804878048779997</v>
      </c>
      <c r="I10170" s="41">
        <v>25</v>
      </c>
      <c r="J10170" s="2">
        <v>14.634146341463</v>
      </c>
      <c r="K10170" s="2">
        <v>6.0975609756100004</v>
      </c>
      <c r="L10170" s="2">
        <v>0.60975609756100002</v>
      </c>
      <c r="M10170" s="15">
        <v>4.8780487804880002</v>
      </c>
    </row>
    <row r="10171" spans="4:13" x14ac:dyDescent="0.2">
      <c r="D10171" s="200"/>
      <c r="E10171" s="4" t="s">
        <v>38</v>
      </c>
      <c r="F10171" s="5"/>
      <c r="G10171" s="6">
        <v>129</v>
      </c>
      <c r="H10171" s="8">
        <v>94</v>
      </c>
      <c r="I10171" s="1">
        <v>16</v>
      </c>
      <c r="J10171" s="1">
        <v>16</v>
      </c>
      <c r="K10171" s="1">
        <v>3</v>
      </c>
      <c r="L10171" s="1">
        <v>1</v>
      </c>
      <c r="M10171" s="9">
        <v>5</v>
      </c>
    </row>
    <row r="10172" spans="4:13" x14ac:dyDescent="0.2">
      <c r="D10172" s="200"/>
      <c r="E10172" s="11"/>
      <c r="F10172" s="10"/>
      <c r="G10172" s="7">
        <v>100</v>
      </c>
      <c r="H10172" s="18">
        <v>72.868217054263994</v>
      </c>
      <c r="I10172" s="2">
        <v>12.403100775194</v>
      </c>
      <c r="J10172" s="2">
        <v>12.403100775194</v>
      </c>
      <c r="K10172" s="2">
        <v>2.3255813953489999</v>
      </c>
      <c r="L10172" s="2">
        <v>0.77519379845000003</v>
      </c>
      <c r="M10172" s="15">
        <v>3.8759689922480001</v>
      </c>
    </row>
    <row r="10173" spans="4:13" x14ac:dyDescent="0.2">
      <c r="D10173" s="200"/>
      <c r="E10173" s="4" t="s">
        <v>39</v>
      </c>
      <c r="F10173" s="5"/>
      <c r="G10173" s="6">
        <v>127</v>
      </c>
      <c r="H10173" s="8">
        <v>94</v>
      </c>
      <c r="I10173" s="1">
        <v>13</v>
      </c>
      <c r="J10173" s="1">
        <v>12</v>
      </c>
      <c r="K10173" s="1">
        <v>5</v>
      </c>
      <c r="L10173" s="1">
        <v>1</v>
      </c>
      <c r="M10173" s="9">
        <v>11</v>
      </c>
    </row>
    <row r="10174" spans="4:13" x14ac:dyDescent="0.2">
      <c r="D10174" s="200"/>
      <c r="E10174" s="11"/>
      <c r="F10174" s="10"/>
      <c r="G10174" s="7">
        <v>100</v>
      </c>
      <c r="H10174" s="18">
        <v>74.015748031496003</v>
      </c>
      <c r="I10174" s="2">
        <v>10.236220472441</v>
      </c>
      <c r="J10174" s="2">
        <v>9.4488188976380005</v>
      </c>
      <c r="K10174" s="2">
        <v>3.9370078740159999</v>
      </c>
      <c r="L10174" s="2">
        <v>0.78740157480299999</v>
      </c>
      <c r="M10174" s="15">
        <v>8.6614173228349998</v>
      </c>
    </row>
    <row r="10175" spans="4:13" x14ac:dyDescent="0.2">
      <c r="D10175" s="200"/>
      <c r="E10175" s="4" t="s">
        <v>40</v>
      </c>
      <c r="F10175" s="5"/>
      <c r="G10175" s="6">
        <v>56</v>
      </c>
      <c r="H10175" s="8">
        <v>34</v>
      </c>
      <c r="I10175" s="1">
        <v>7</v>
      </c>
      <c r="J10175" s="1">
        <v>9</v>
      </c>
      <c r="K10175" s="1">
        <v>2</v>
      </c>
      <c r="L10175" s="1">
        <v>0</v>
      </c>
      <c r="M10175" s="9">
        <v>11</v>
      </c>
    </row>
    <row r="10176" spans="4:13" x14ac:dyDescent="0.2">
      <c r="D10176" s="201"/>
      <c r="E10176" s="45"/>
      <c r="F10176" s="51"/>
      <c r="G10176" s="81">
        <v>100</v>
      </c>
      <c r="H10176" s="161">
        <v>60.714285714286</v>
      </c>
      <c r="I10176" s="64">
        <v>12.5</v>
      </c>
      <c r="J10176" s="64">
        <v>16.071428571428999</v>
      </c>
      <c r="K10176" s="64">
        <v>3.5714285714290002</v>
      </c>
      <c r="L10176" s="62">
        <v>0</v>
      </c>
      <c r="M10176" s="140">
        <v>19.642857142857</v>
      </c>
    </row>
    <row r="10178" spans="2:13" x14ac:dyDescent="0.2">
      <c r="B10178" s="40" t="str">
        <f xml:space="preserve"> HYPERLINK("#'目次'!B252", "[246]")</f>
        <v>[246]</v>
      </c>
      <c r="C10178" s="23" t="s">
        <v>380</v>
      </c>
    </row>
    <row r="10179" spans="2:13" x14ac:dyDescent="0.2">
      <c r="C10179" s="186" t="s">
        <v>326</v>
      </c>
    </row>
    <row r="10181" spans="2:13" x14ac:dyDescent="0.2">
      <c r="C10181" s="23" t="s">
        <v>48</v>
      </c>
    </row>
    <row r="10182" spans="2:13" ht="48" x14ac:dyDescent="0.2">
      <c r="D10182" s="195"/>
      <c r="E10182" s="196"/>
      <c r="F10182" s="196"/>
      <c r="G10182" s="37" t="s">
        <v>15</v>
      </c>
      <c r="H10182" s="33" t="s">
        <v>371</v>
      </c>
      <c r="I10182" s="13" t="s">
        <v>372</v>
      </c>
      <c r="J10182" s="13" t="s">
        <v>373</v>
      </c>
      <c r="K10182" s="13" t="s">
        <v>374</v>
      </c>
      <c r="L10182" s="13" t="s">
        <v>99</v>
      </c>
      <c r="M10182" s="38" t="s">
        <v>18</v>
      </c>
    </row>
    <row r="10183" spans="2:13" x14ac:dyDescent="0.2">
      <c r="D10183" s="197"/>
      <c r="E10183" s="198"/>
      <c r="F10183" s="198"/>
      <c r="G10183" s="35"/>
      <c r="H10183" s="39"/>
      <c r="I10183" s="14"/>
      <c r="J10183" s="14"/>
      <c r="K10183" s="14"/>
      <c r="L10183" s="14"/>
      <c r="M10183" s="34"/>
    </row>
    <row r="10184" spans="2:13" x14ac:dyDescent="0.2">
      <c r="D10184" s="78"/>
      <c r="E10184" s="79" t="s">
        <v>15</v>
      </c>
      <c r="F10184" s="66"/>
      <c r="G10184" s="36">
        <v>734</v>
      </c>
      <c r="H10184" s="17">
        <v>508</v>
      </c>
      <c r="I10184" s="17">
        <v>108</v>
      </c>
      <c r="J10184" s="17">
        <v>86</v>
      </c>
      <c r="K10184" s="17">
        <v>23</v>
      </c>
      <c r="L10184" s="17">
        <v>6</v>
      </c>
      <c r="M10184" s="47">
        <v>55</v>
      </c>
    </row>
    <row r="10185" spans="2:13" x14ac:dyDescent="0.2">
      <c r="D10185" s="45"/>
      <c r="E10185" s="51"/>
      <c r="F10185" s="67"/>
      <c r="G10185" s="7">
        <v>100</v>
      </c>
      <c r="H10185" s="2">
        <v>69.209809264304994</v>
      </c>
      <c r="I10185" s="2">
        <v>14.713896457765999</v>
      </c>
      <c r="J10185" s="2">
        <v>11.716621253406</v>
      </c>
      <c r="K10185" s="2">
        <v>3.1335149863759999</v>
      </c>
      <c r="L10185" s="2">
        <v>0.81743869209800002</v>
      </c>
      <c r="M10185" s="15">
        <v>7.4931880108989999</v>
      </c>
    </row>
    <row r="10186" spans="2:13" x14ac:dyDescent="0.2">
      <c r="D10186" s="199" t="s">
        <v>49</v>
      </c>
      <c r="E10186" s="22" t="s">
        <v>50</v>
      </c>
      <c r="F10186" s="21"/>
      <c r="G10186" s="19">
        <v>5</v>
      </c>
      <c r="H10186" s="27">
        <v>4</v>
      </c>
      <c r="I10186" s="3">
        <v>1</v>
      </c>
      <c r="J10186" s="3">
        <v>1</v>
      </c>
      <c r="K10186" s="3">
        <v>1</v>
      </c>
      <c r="L10186" s="3">
        <v>0</v>
      </c>
      <c r="M10186" s="26">
        <v>0</v>
      </c>
    </row>
    <row r="10187" spans="2:13" x14ac:dyDescent="0.2">
      <c r="D10187" s="200"/>
      <c r="E10187" s="11"/>
      <c r="F10187" s="10"/>
      <c r="G10187" s="7">
        <v>100</v>
      </c>
      <c r="H10187" s="75">
        <v>80</v>
      </c>
      <c r="I10187" s="25">
        <v>20</v>
      </c>
      <c r="J10187" s="25">
        <v>20</v>
      </c>
      <c r="K10187" s="41">
        <v>20</v>
      </c>
      <c r="L10187" s="16">
        <v>0</v>
      </c>
      <c r="M10187" s="110">
        <v>0</v>
      </c>
    </row>
    <row r="10188" spans="2:13" x14ac:dyDescent="0.2">
      <c r="D10188" s="200"/>
      <c r="E10188" s="4" t="s">
        <v>51</v>
      </c>
      <c r="F10188" s="5"/>
      <c r="G10188" s="6">
        <v>76</v>
      </c>
      <c r="H10188" s="8">
        <v>53</v>
      </c>
      <c r="I10188" s="1">
        <v>11</v>
      </c>
      <c r="J10188" s="1">
        <v>6</v>
      </c>
      <c r="K10188" s="1">
        <v>3</v>
      </c>
      <c r="L10188" s="1">
        <v>0</v>
      </c>
      <c r="M10188" s="9">
        <v>7</v>
      </c>
    </row>
    <row r="10189" spans="2:13" x14ac:dyDescent="0.2">
      <c r="D10189" s="200"/>
      <c r="E10189" s="11"/>
      <c r="F10189" s="10"/>
      <c r="G10189" s="7">
        <v>100</v>
      </c>
      <c r="H10189" s="18">
        <v>69.736842105262994</v>
      </c>
      <c r="I10189" s="2">
        <v>14.473684210526001</v>
      </c>
      <c r="J10189" s="2">
        <v>7.8947368421049999</v>
      </c>
      <c r="K10189" s="2">
        <v>3.947368421053</v>
      </c>
      <c r="L10189" s="16">
        <v>0</v>
      </c>
      <c r="M10189" s="15">
        <v>9.2105263157890001</v>
      </c>
    </row>
    <row r="10190" spans="2:13" x14ac:dyDescent="0.2">
      <c r="D10190" s="200"/>
      <c r="E10190" s="4" t="s">
        <v>52</v>
      </c>
      <c r="F10190" s="5"/>
      <c r="G10190" s="6">
        <v>21</v>
      </c>
      <c r="H10190" s="8">
        <v>20</v>
      </c>
      <c r="I10190" s="1">
        <v>0</v>
      </c>
      <c r="J10190" s="1">
        <v>0</v>
      </c>
      <c r="K10190" s="1">
        <v>1</v>
      </c>
      <c r="L10190" s="1">
        <v>0</v>
      </c>
      <c r="M10190" s="9">
        <v>0</v>
      </c>
    </row>
    <row r="10191" spans="2:13" x14ac:dyDescent="0.2">
      <c r="D10191" s="200"/>
      <c r="E10191" s="11"/>
      <c r="F10191" s="10"/>
      <c r="G10191" s="7">
        <v>100</v>
      </c>
      <c r="H10191" s="75">
        <v>95.238095238094999</v>
      </c>
      <c r="I10191" s="82">
        <v>0</v>
      </c>
      <c r="J10191" s="82">
        <v>0</v>
      </c>
      <c r="K10191" s="2">
        <v>4.7619047619049999</v>
      </c>
      <c r="L10191" s="16">
        <v>0</v>
      </c>
      <c r="M10191" s="110">
        <v>0</v>
      </c>
    </row>
    <row r="10192" spans="2:13" x14ac:dyDescent="0.2">
      <c r="D10192" s="200"/>
      <c r="E10192" s="4" t="s">
        <v>53</v>
      </c>
      <c r="F10192" s="5"/>
      <c r="G10192" s="6">
        <v>32</v>
      </c>
      <c r="H10192" s="8">
        <v>27</v>
      </c>
      <c r="I10192" s="1">
        <v>4</v>
      </c>
      <c r="J10192" s="1">
        <v>2</v>
      </c>
      <c r="K10192" s="1">
        <v>0</v>
      </c>
      <c r="L10192" s="1">
        <v>0</v>
      </c>
      <c r="M10192" s="9">
        <v>0</v>
      </c>
    </row>
    <row r="10193" spans="4:13" x14ac:dyDescent="0.2">
      <c r="D10193" s="200"/>
      <c r="E10193" s="11"/>
      <c r="F10193" s="10"/>
      <c r="G10193" s="7">
        <v>100</v>
      </c>
      <c r="H10193" s="75">
        <v>84.375</v>
      </c>
      <c r="I10193" s="2">
        <v>12.5</v>
      </c>
      <c r="J10193" s="30">
        <v>6.25</v>
      </c>
      <c r="K10193" s="16">
        <v>0</v>
      </c>
      <c r="L10193" s="16">
        <v>0</v>
      </c>
      <c r="M10193" s="110">
        <v>0</v>
      </c>
    </row>
    <row r="10194" spans="4:13" x14ac:dyDescent="0.2">
      <c r="D10194" s="200"/>
      <c r="E10194" s="4" t="s">
        <v>54</v>
      </c>
      <c r="F10194" s="5"/>
      <c r="G10194" s="6">
        <v>170</v>
      </c>
      <c r="H10194" s="8">
        <v>112</v>
      </c>
      <c r="I10194" s="1">
        <v>36</v>
      </c>
      <c r="J10194" s="1">
        <v>21</v>
      </c>
      <c r="K10194" s="1">
        <v>3</v>
      </c>
      <c r="L10194" s="1">
        <v>4</v>
      </c>
      <c r="M10194" s="9">
        <v>8</v>
      </c>
    </row>
    <row r="10195" spans="4:13" x14ac:dyDescent="0.2">
      <c r="D10195" s="200"/>
      <c r="E10195" s="11"/>
      <c r="F10195" s="10"/>
      <c r="G10195" s="7">
        <v>100</v>
      </c>
      <c r="H10195" s="18">
        <v>65.882352941175995</v>
      </c>
      <c r="I10195" s="25">
        <v>21.176470588234999</v>
      </c>
      <c r="J10195" s="2">
        <v>12.352941176471001</v>
      </c>
      <c r="K10195" s="2">
        <v>1.764705882353</v>
      </c>
      <c r="L10195" s="2">
        <v>2.352941176471</v>
      </c>
      <c r="M10195" s="15">
        <v>4.7058823529409999</v>
      </c>
    </row>
    <row r="10196" spans="4:13" x14ac:dyDescent="0.2">
      <c r="D10196" s="200"/>
      <c r="E10196" s="4" t="s">
        <v>55</v>
      </c>
      <c r="F10196" s="5"/>
      <c r="G10196" s="6">
        <v>79</v>
      </c>
      <c r="H10196" s="8">
        <v>54</v>
      </c>
      <c r="I10196" s="1">
        <v>11</v>
      </c>
      <c r="J10196" s="1">
        <v>10</v>
      </c>
      <c r="K10196" s="1">
        <v>3</v>
      </c>
      <c r="L10196" s="1">
        <v>1</v>
      </c>
      <c r="M10196" s="9">
        <v>6</v>
      </c>
    </row>
    <row r="10197" spans="4:13" x14ac:dyDescent="0.2">
      <c r="D10197" s="200"/>
      <c r="E10197" s="11"/>
      <c r="F10197" s="10"/>
      <c r="G10197" s="7">
        <v>100</v>
      </c>
      <c r="H10197" s="18">
        <v>68.354430379747001</v>
      </c>
      <c r="I10197" s="2">
        <v>13.924050632910999</v>
      </c>
      <c r="J10197" s="2">
        <v>12.658227848100999</v>
      </c>
      <c r="K10197" s="2">
        <v>3.7974683544299999</v>
      </c>
      <c r="L10197" s="2">
        <v>1.2658227848100001</v>
      </c>
      <c r="M10197" s="15">
        <v>7.5949367088609998</v>
      </c>
    </row>
    <row r="10198" spans="4:13" x14ac:dyDescent="0.2">
      <c r="D10198" s="200"/>
      <c r="E10198" s="4" t="s">
        <v>56</v>
      </c>
      <c r="F10198" s="5"/>
      <c r="G10198" s="6">
        <v>127</v>
      </c>
      <c r="H10198" s="8">
        <v>82</v>
      </c>
      <c r="I10198" s="1">
        <v>19</v>
      </c>
      <c r="J10198" s="1">
        <v>17</v>
      </c>
      <c r="K10198" s="1">
        <v>2</v>
      </c>
      <c r="L10198" s="1">
        <v>0</v>
      </c>
      <c r="M10198" s="9">
        <v>15</v>
      </c>
    </row>
    <row r="10199" spans="4:13" x14ac:dyDescent="0.2">
      <c r="D10199" s="200"/>
      <c r="E10199" s="11"/>
      <c r="F10199" s="10"/>
      <c r="G10199" s="7">
        <v>100</v>
      </c>
      <c r="H10199" s="18">
        <v>64.566929133857997</v>
      </c>
      <c r="I10199" s="2">
        <v>14.960629921260001</v>
      </c>
      <c r="J10199" s="2">
        <v>13.385826771653999</v>
      </c>
      <c r="K10199" s="2">
        <v>1.574803149606</v>
      </c>
      <c r="L10199" s="16">
        <v>0</v>
      </c>
      <c r="M10199" s="15">
        <v>11.811023622046999</v>
      </c>
    </row>
    <row r="10200" spans="4:13" x14ac:dyDescent="0.2">
      <c r="D10200" s="200"/>
      <c r="E10200" s="4" t="s">
        <v>57</v>
      </c>
      <c r="F10200" s="5"/>
      <c r="G10200" s="6">
        <v>122</v>
      </c>
      <c r="H10200" s="8">
        <v>84</v>
      </c>
      <c r="I10200" s="1">
        <v>16</v>
      </c>
      <c r="J10200" s="1">
        <v>17</v>
      </c>
      <c r="K10200" s="1">
        <v>6</v>
      </c>
      <c r="L10200" s="1">
        <v>0</v>
      </c>
      <c r="M10200" s="9">
        <v>9</v>
      </c>
    </row>
    <row r="10201" spans="4:13" x14ac:dyDescent="0.2">
      <c r="D10201" s="200"/>
      <c r="E10201" s="11"/>
      <c r="F10201" s="10"/>
      <c r="G10201" s="7">
        <v>100</v>
      </c>
      <c r="H10201" s="18">
        <v>68.852459016392999</v>
      </c>
      <c r="I10201" s="2">
        <v>13.114754098361001</v>
      </c>
      <c r="J10201" s="2">
        <v>13.934426229508</v>
      </c>
      <c r="K10201" s="2">
        <v>4.918032786885</v>
      </c>
      <c r="L10201" s="16">
        <v>0</v>
      </c>
      <c r="M10201" s="15">
        <v>7.3770491803280001</v>
      </c>
    </row>
    <row r="10202" spans="4:13" x14ac:dyDescent="0.2">
      <c r="D10202" s="200"/>
      <c r="E10202" s="4" t="s">
        <v>58</v>
      </c>
      <c r="F10202" s="5"/>
      <c r="G10202" s="6">
        <v>42</v>
      </c>
      <c r="H10202" s="8">
        <v>30</v>
      </c>
      <c r="I10202" s="1">
        <v>5</v>
      </c>
      <c r="J10202" s="1">
        <v>3</v>
      </c>
      <c r="K10202" s="1">
        <v>1</v>
      </c>
      <c r="L10202" s="1">
        <v>0</v>
      </c>
      <c r="M10202" s="9">
        <v>4</v>
      </c>
    </row>
    <row r="10203" spans="4:13" x14ac:dyDescent="0.2">
      <c r="D10203" s="200"/>
      <c r="E10203" s="11"/>
      <c r="F10203" s="10"/>
      <c r="G10203" s="7">
        <v>100</v>
      </c>
      <c r="H10203" s="18">
        <v>71.428571428571004</v>
      </c>
      <c r="I10203" s="2">
        <v>11.904761904761999</v>
      </c>
      <c r="J10203" s="2">
        <v>7.1428571428570002</v>
      </c>
      <c r="K10203" s="2">
        <v>2.3809523809519999</v>
      </c>
      <c r="L10203" s="16">
        <v>0</v>
      </c>
      <c r="M10203" s="15">
        <v>9.5238095238099998</v>
      </c>
    </row>
    <row r="10204" spans="4:13" x14ac:dyDescent="0.2">
      <c r="D10204" s="200"/>
      <c r="E10204" s="4" t="s">
        <v>59</v>
      </c>
      <c r="F10204" s="5"/>
      <c r="G10204" s="6">
        <v>59</v>
      </c>
      <c r="H10204" s="8">
        <v>42</v>
      </c>
      <c r="I10204" s="1">
        <v>5</v>
      </c>
      <c r="J10204" s="1">
        <v>9</v>
      </c>
      <c r="K10204" s="1">
        <v>3</v>
      </c>
      <c r="L10204" s="1">
        <v>1</v>
      </c>
      <c r="M10204" s="9">
        <v>5</v>
      </c>
    </row>
    <row r="10205" spans="4:13" x14ac:dyDescent="0.2">
      <c r="D10205" s="200"/>
      <c r="E10205" s="11"/>
      <c r="F10205" s="10"/>
      <c r="G10205" s="7">
        <v>100</v>
      </c>
      <c r="H10205" s="18">
        <v>71.186440677966004</v>
      </c>
      <c r="I10205" s="30">
        <v>8.4745762711860007</v>
      </c>
      <c r="J10205" s="2">
        <v>15.254237288136</v>
      </c>
      <c r="K10205" s="2">
        <v>5.0847457627120001</v>
      </c>
      <c r="L10205" s="2">
        <v>1.6949152542370001</v>
      </c>
      <c r="M10205" s="15">
        <v>8.4745762711860007</v>
      </c>
    </row>
    <row r="10206" spans="4:13" x14ac:dyDescent="0.2">
      <c r="D10206" s="199" t="s">
        <v>60</v>
      </c>
      <c r="E10206" s="22" t="s">
        <v>61</v>
      </c>
      <c r="F10206" s="21"/>
      <c r="G10206" s="19">
        <v>94</v>
      </c>
      <c r="H10206" s="27">
        <v>62</v>
      </c>
      <c r="I10206" s="3">
        <v>11</v>
      </c>
      <c r="J10206" s="3">
        <v>13</v>
      </c>
      <c r="K10206" s="3">
        <v>5</v>
      </c>
      <c r="L10206" s="3">
        <v>0</v>
      </c>
      <c r="M10206" s="26">
        <v>12</v>
      </c>
    </row>
    <row r="10207" spans="4:13" x14ac:dyDescent="0.2">
      <c r="D10207" s="200"/>
      <c r="E10207" s="11"/>
      <c r="F10207" s="10"/>
      <c r="G10207" s="7">
        <v>100</v>
      </c>
      <c r="H10207" s="18">
        <v>65.957446808510994</v>
      </c>
      <c r="I10207" s="2">
        <v>11.702127659574</v>
      </c>
      <c r="J10207" s="2">
        <v>13.829787234043</v>
      </c>
      <c r="K10207" s="2">
        <v>5.3191489361700004</v>
      </c>
      <c r="L10207" s="16">
        <v>0</v>
      </c>
      <c r="M10207" s="85">
        <v>12.765957446809001</v>
      </c>
    </row>
    <row r="10208" spans="4:13" x14ac:dyDescent="0.2">
      <c r="D10208" s="200"/>
      <c r="E10208" s="4" t="s">
        <v>62</v>
      </c>
      <c r="F10208" s="5"/>
      <c r="G10208" s="6">
        <v>87</v>
      </c>
      <c r="H10208" s="8">
        <v>60</v>
      </c>
      <c r="I10208" s="1">
        <v>11</v>
      </c>
      <c r="J10208" s="1">
        <v>11</v>
      </c>
      <c r="K10208" s="1">
        <v>4</v>
      </c>
      <c r="L10208" s="1">
        <v>0</v>
      </c>
      <c r="M10208" s="9">
        <v>8</v>
      </c>
    </row>
    <row r="10209" spans="4:13" x14ac:dyDescent="0.2">
      <c r="D10209" s="200"/>
      <c r="E10209" s="11"/>
      <c r="F10209" s="10"/>
      <c r="G10209" s="7">
        <v>100</v>
      </c>
      <c r="H10209" s="18">
        <v>68.965517241379004</v>
      </c>
      <c r="I10209" s="2">
        <v>12.64367816092</v>
      </c>
      <c r="J10209" s="2">
        <v>12.64367816092</v>
      </c>
      <c r="K10209" s="2">
        <v>4.5977011494250002</v>
      </c>
      <c r="L10209" s="16">
        <v>0</v>
      </c>
      <c r="M10209" s="15">
        <v>9.1954022988510005</v>
      </c>
    </row>
    <row r="10210" spans="4:13" x14ac:dyDescent="0.2">
      <c r="D10210" s="200"/>
      <c r="E10210" s="4" t="s">
        <v>63</v>
      </c>
      <c r="F10210" s="5"/>
      <c r="G10210" s="6">
        <v>79</v>
      </c>
      <c r="H10210" s="8">
        <v>50</v>
      </c>
      <c r="I10210" s="1">
        <v>12</v>
      </c>
      <c r="J10210" s="1">
        <v>16</v>
      </c>
      <c r="K10210" s="1">
        <v>2</v>
      </c>
      <c r="L10210" s="1">
        <v>1</v>
      </c>
      <c r="M10210" s="9">
        <v>8</v>
      </c>
    </row>
    <row r="10211" spans="4:13" x14ac:dyDescent="0.2">
      <c r="D10211" s="200"/>
      <c r="E10211" s="11"/>
      <c r="F10211" s="10"/>
      <c r="G10211" s="7">
        <v>100</v>
      </c>
      <c r="H10211" s="72">
        <v>63.291139240505998</v>
      </c>
      <c r="I10211" s="2">
        <v>15.189873417722</v>
      </c>
      <c r="J10211" s="25">
        <v>20.253164556961998</v>
      </c>
      <c r="K10211" s="2">
        <v>2.5316455696200002</v>
      </c>
      <c r="L10211" s="2">
        <v>1.2658227848100001</v>
      </c>
      <c r="M10211" s="15">
        <v>10.126582278480999</v>
      </c>
    </row>
    <row r="10212" spans="4:13" x14ac:dyDescent="0.2">
      <c r="D10212" s="200"/>
      <c r="E10212" s="4" t="s">
        <v>64</v>
      </c>
      <c r="F10212" s="5"/>
      <c r="G10212" s="6">
        <v>81</v>
      </c>
      <c r="H10212" s="8">
        <v>47</v>
      </c>
      <c r="I10212" s="1">
        <v>19</v>
      </c>
      <c r="J10212" s="1">
        <v>11</v>
      </c>
      <c r="K10212" s="1">
        <v>5</v>
      </c>
      <c r="L10212" s="1">
        <v>0</v>
      </c>
      <c r="M10212" s="9">
        <v>8</v>
      </c>
    </row>
    <row r="10213" spans="4:13" x14ac:dyDescent="0.2">
      <c r="D10213" s="200"/>
      <c r="E10213" s="11"/>
      <c r="F10213" s="10"/>
      <c r="G10213" s="7">
        <v>100</v>
      </c>
      <c r="H10213" s="97">
        <v>58.024691358025002</v>
      </c>
      <c r="I10213" s="25">
        <v>23.456790123457001</v>
      </c>
      <c r="J10213" s="2">
        <v>13.58024691358</v>
      </c>
      <c r="K10213" s="2">
        <v>6.1728395061730001</v>
      </c>
      <c r="L10213" s="16">
        <v>0</v>
      </c>
      <c r="M10213" s="15">
        <v>9.8765432098769992</v>
      </c>
    </row>
    <row r="10214" spans="4:13" x14ac:dyDescent="0.2">
      <c r="D10214" s="200"/>
      <c r="E10214" s="4" t="s">
        <v>65</v>
      </c>
      <c r="F10214" s="5"/>
      <c r="G10214" s="6">
        <v>79</v>
      </c>
      <c r="H10214" s="8">
        <v>55</v>
      </c>
      <c r="I10214" s="1">
        <v>11</v>
      </c>
      <c r="J10214" s="1">
        <v>6</v>
      </c>
      <c r="K10214" s="1">
        <v>2</v>
      </c>
      <c r="L10214" s="1">
        <v>2</v>
      </c>
      <c r="M10214" s="9">
        <v>7</v>
      </c>
    </row>
    <row r="10215" spans="4:13" x14ac:dyDescent="0.2">
      <c r="D10215" s="200"/>
      <c r="E10215" s="11"/>
      <c r="F10215" s="10"/>
      <c r="G10215" s="7">
        <v>100</v>
      </c>
      <c r="H10215" s="18">
        <v>69.620253164556999</v>
      </c>
      <c r="I10215" s="2">
        <v>13.924050632910999</v>
      </c>
      <c r="J10215" s="2">
        <v>7.5949367088609998</v>
      </c>
      <c r="K10215" s="2">
        <v>2.5316455696200002</v>
      </c>
      <c r="L10215" s="2">
        <v>2.5316455696200002</v>
      </c>
      <c r="M10215" s="15">
        <v>8.8607594936710008</v>
      </c>
    </row>
    <row r="10216" spans="4:13" x14ac:dyDescent="0.2">
      <c r="D10216" s="200"/>
      <c r="E10216" s="4" t="s">
        <v>66</v>
      </c>
      <c r="F10216" s="5"/>
      <c r="G10216" s="6">
        <v>71</v>
      </c>
      <c r="H10216" s="8">
        <v>51</v>
      </c>
      <c r="I10216" s="1">
        <v>9</v>
      </c>
      <c r="J10216" s="1">
        <v>5</v>
      </c>
      <c r="K10216" s="1">
        <v>2</v>
      </c>
      <c r="L10216" s="1">
        <v>1</v>
      </c>
      <c r="M10216" s="9">
        <v>5</v>
      </c>
    </row>
    <row r="10217" spans="4:13" x14ac:dyDescent="0.2">
      <c r="D10217" s="200"/>
      <c r="E10217" s="11"/>
      <c r="F10217" s="10"/>
      <c r="G10217" s="7">
        <v>100</v>
      </c>
      <c r="H10217" s="18">
        <v>71.830985915493002</v>
      </c>
      <c r="I10217" s="2">
        <v>12.676056338027999</v>
      </c>
      <c r="J10217" s="2">
        <v>7.0422535211269999</v>
      </c>
      <c r="K10217" s="2">
        <v>2.8169014084509998</v>
      </c>
      <c r="L10217" s="2">
        <v>1.4084507042250001</v>
      </c>
      <c r="M10217" s="15">
        <v>7.0422535211269999</v>
      </c>
    </row>
    <row r="10218" spans="4:13" x14ac:dyDescent="0.2">
      <c r="D10218" s="200"/>
      <c r="E10218" s="4" t="s">
        <v>67</v>
      </c>
      <c r="F10218" s="5"/>
      <c r="G10218" s="6">
        <v>108</v>
      </c>
      <c r="H10218" s="8">
        <v>81</v>
      </c>
      <c r="I10218" s="1">
        <v>17</v>
      </c>
      <c r="J10218" s="1">
        <v>10</v>
      </c>
      <c r="K10218" s="1">
        <v>1</v>
      </c>
      <c r="L10218" s="1">
        <v>1</v>
      </c>
      <c r="M10218" s="9">
        <v>3</v>
      </c>
    </row>
    <row r="10219" spans="4:13" x14ac:dyDescent="0.2">
      <c r="D10219" s="200"/>
      <c r="E10219" s="11"/>
      <c r="F10219" s="10"/>
      <c r="G10219" s="7">
        <v>100</v>
      </c>
      <c r="H10219" s="70">
        <v>75</v>
      </c>
      <c r="I10219" s="2">
        <v>15.740740740741</v>
      </c>
      <c r="J10219" s="2">
        <v>9.2592592592590002</v>
      </c>
      <c r="K10219" s="2">
        <v>0.92592592592599998</v>
      </c>
      <c r="L10219" s="2">
        <v>0.92592592592599998</v>
      </c>
      <c r="M10219" s="15">
        <v>2.7777777777780002</v>
      </c>
    </row>
    <row r="10220" spans="4:13" x14ac:dyDescent="0.2">
      <c r="D10220" s="200"/>
      <c r="E10220" s="4" t="s">
        <v>68</v>
      </c>
      <c r="F10220" s="5"/>
      <c r="G10220" s="6">
        <v>39</v>
      </c>
      <c r="H10220" s="8">
        <v>32</v>
      </c>
      <c r="I10220" s="1">
        <v>3</v>
      </c>
      <c r="J10220" s="1">
        <v>4</v>
      </c>
      <c r="K10220" s="1">
        <v>0</v>
      </c>
      <c r="L10220" s="1">
        <v>1</v>
      </c>
      <c r="M10220" s="9">
        <v>0</v>
      </c>
    </row>
    <row r="10221" spans="4:13" x14ac:dyDescent="0.2">
      <c r="D10221" s="200"/>
      <c r="E10221" s="11"/>
      <c r="F10221" s="10"/>
      <c r="G10221" s="7">
        <v>100</v>
      </c>
      <c r="H10221" s="75">
        <v>82.051282051282001</v>
      </c>
      <c r="I10221" s="30">
        <v>7.6923076923079998</v>
      </c>
      <c r="J10221" s="2">
        <v>10.25641025641</v>
      </c>
      <c r="K10221" s="16">
        <v>0</v>
      </c>
      <c r="L10221" s="2">
        <v>2.564102564103</v>
      </c>
      <c r="M10221" s="110">
        <v>0</v>
      </c>
    </row>
    <row r="10222" spans="4:13" x14ac:dyDescent="0.2">
      <c r="D10222" s="200"/>
      <c r="E10222" s="4" t="s">
        <v>69</v>
      </c>
      <c r="F10222" s="5"/>
      <c r="G10222" s="6">
        <v>29</v>
      </c>
      <c r="H10222" s="8">
        <v>23</v>
      </c>
      <c r="I10222" s="1">
        <v>4</v>
      </c>
      <c r="J10222" s="1">
        <v>4</v>
      </c>
      <c r="K10222" s="1">
        <v>0</v>
      </c>
      <c r="L10222" s="1">
        <v>0</v>
      </c>
      <c r="M10222" s="9">
        <v>0</v>
      </c>
    </row>
    <row r="10223" spans="4:13" x14ac:dyDescent="0.2">
      <c r="D10223" s="200"/>
      <c r="E10223" s="11"/>
      <c r="F10223" s="10"/>
      <c r="G10223" s="7">
        <v>100</v>
      </c>
      <c r="H10223" s="75">
        <v>79.310344827585993</v>
      </c>
      <c r="I10223" s="2">
        <v>13.793103448276</v>
      </c>
      <c r="J10223" s="2">
        <v>13.793103448276</v>
      </c>
      <c r="K10223" s="16">
        <v>0</v>
      </c>
      <c r="L10223" s="16">
        <v>0</v>
      </c>
      <c r="M10223" s="110">
        <v>0</v>
      </c>
    </row>
    <row r="10224" spans="4:13" x14ac:dyDescent="0.2">
      <c r="D10224" s="199" t="s">
        <v>70</v>
      </c>
      <c r="E10224" s="22" t="s">
        <v>18</v>
      </c>
      <c r="F10224" s="21"/>
      <c r="G10224" s="19">
        <v>0</v>
      </c>
      <c r="H10224" s="27">
        <v>0</v>
      </c>
      <c r="I10224" s="3">
        <v>0</v>
      </c>
      <c r="J10224" s="3">
        <v>0</v>
      </c>
      <c r="K10224" s="3">
        <v>0</v>
      </c>
      <c r="L10224" s="3">
        <v>0</v>
      </c>
      <c r="M10224" s="26">
        <v>0</v>
      </c>
    </row>
    <row r="10225" spans="2:13" x14ac:dyDescent="0.2">
      <c r="D10225" s="201"/>
      <c r="E10225" s="45"/>
      <c r="F10225" s="51"/>
      <c r="G10225" s="119">
        <v>0</v>
      </c>
      <c r="H10225" s="136">
        <v>0</v>
      </c>
      <c r="I10225" s="83">
        <v>0</v>
      </c>
      <c r="J10225" s="83">
        <v>0</v>
      </c>
      <c r="K10225" s="62">
        <v>0</v>
      </c>
      <c r="L10225" s="62">
        <v>0</v>
      </c>
      <c r="M10225" s="146">
        <v>0</v>
      </c>
    </row>
    <row r="10227" spans="2:13" x14ac:dyDescent="0.2">
      <c r="B10227" s="40" t="str">
        <f xml:space="preserve"> HYPERLINK("#'目次'!B253", "[247]")</f>
        <v>[247]</v>
      </c>
      <c r="C10227" s="23" t="s">
        <v>380</v>
      </c>
    </row>
    <row r="10228" spans="2:13" x14ac:dyDescent="0.2">
      <c r="C10228" s="186" t="s">
        <v>326</v>
      </c>
    </row>
    <row r="10230" spans="2:13" x14ac:dyDescent="0.2">
      <c r="C10230" s="23" t="s">
        <v>73</v>
      </c>
    </row>
    <row r="10231" spans="2:13" ht="48" x14ac:dyDescent="0.2">
      <c r="D10231" s="195"/>
      <c r="E10231" s="196"/>
      <c r="F10231" s="196"/>
      <c r="G10231" s="37" t="s">
        <v>15</v>
      </c>
      <c r="H10231" s="33" t="s">
        <v>371</v>
      </c>
      <c r="I10231" s="13" t="s">
        <v>372</v>
      </c>
      <c r="J10231" s="13" t="s">
        <v>373</v>
      </c>
      <c r="K10231" s="13" t="s">
        <v>374</v>
      </c>
      <c r="L10231" s="13" t="s">
        <v>99</v>
      </c>
      <c r="M10231" s="38" t="s">
        <v>18</v>
      </c>
    </row>
    <row r="10232" spans="2:13" x14ac:dyDescent="0.2">
      <c r="D10232" s="197"/>
      <c r="E10232" s="198"/>
      <c r="F10232" s="198"/>
      <c r="G10232" s="35"/>
      <c r="H10232" s="39"/>
      <c r="I10232" s="14"/>
      <c r="J10232" s="14"/>
      <c r="K10232" s="14"/>
      <c r="L10232" s="14"/>
      <c r="M10232" s="34"/>
    </row>
    <row r="10233" spans="2:13" x14ac:dyDescent="0.2">
      <c r="D10233" s="78"/>
      <c r="E10233" s="79" t="s">
        <v>15</v>
      </c>
      <c r="F10233" s="66"/>
      <c r="G10233" s="36">
        <v>734</v>
      </c>
      <c r="H10233" s="17">
        <v>508</v>
      </c>
      <c r="I10233" s="17">
        <v>108</v>
      </c>
      <c r="J10233" s="17">
        <v>86</v>
      </c>
      <c r="K10233" s="17">
        <v>23</v>
      </c>
      <c r="L10233" s="17">
        <v>6</v>
      </c>
      <c r="M10233" s="47">
        <v>55</v>
      </c>
    </row>
    <row r="10234" spans="2:13" x14ac:dyDescent="0.2">
      <c r="D10234" s="45"/>
      <c r="E10234" s="51"/>
      <c r="F10234" s="67"/>
      <c r="G10234" s="7">
        <v>100</v>
      </c>
      <c r="H10234" s="2">
        <v>69.209809264304994</v>
      </c>
      <c r="I10234" s="2">
        <v>14.713896457765999</v>
      </c>
      <c r="J10234" s="2">
        <v>11.716621253406</v>
      </c>
      <c r="K10234" s="2">
        <v>3.1335149863759999</v>
      </c>
      <c r="L10234" s="2">
        <v>0.81743869209800002</v>
      </c>
      <c r="M10234" s="15">
        <v>7.4931880108989999</v>
      </c>
    </row>
    <row r="10235" spans="2:13" x14ac:dyDescent="0.2">
      <c r="D10235" s="199" t="s">
        <v>74</v>
      </c>
      <c r="E10235" s="22" t="s">
        <v>75</v>
      </c>
      <c r="F10235" s="21"/>
      <c r="G10235" s="19">
        <v>348</v>
      </c>
      <c r="H10235" s="27">
        <v>251</v>
      </c>
      <c r="I10235" s="3">
        <v>51</v>
      </c>
      <c r="J10235" s="3">
        <v>36</v>
      </c>
      <c r="K10235" s="3">
        <v>9</v>
      </c>
      <c r="L10235" s="3">
        <v>1</v>
      </c>
      <c r="M10235" s="26">
        <v>22</v>
      </c>
    </row>
    <row r="10236" spans="2:13" x14ac:dyDescent="0.2">
      <c r="D10236" s="200"/>
      <c r="E10236" s="11"/>
      <c r="F10236" s="10"/>
      <c r="G10236" s="7">
        <v>100</v>
      </c>
      <c r="H10236" s="18">
        <v>72.126436781609002</v>
      </c>
      <c r="I10236" s="2">
        <v>14.655172413793</v>
      </c>
      <c r="J10236" s="2">
        <v>10.344827586207</v>
      </c>
      <c r="K10236" s="2">
        <v>2.586206896552</v>
      </c>
      <c r="L10236" s="2">
        <v>0.28735632183900001</v>
      </c>
      <c r="M10236" s="15">
        <v>6.3218390804600002</v>
      </c>
    </row>
    <row r="10237" spans="2:13" x14ac:dyDescent="0.2">
      <c r="D10237" s="200"/>
      <c r="E10237" s="4" t="s">
        <v>34</v>
      </c>
      <c r="F10237" s="5"/>
      <c r="G10237" s="6">
        <v>9</v>
      </c>
      <c r="H10237" s="8">
        <v>7</v>
      </c>
      <c r="I10237" s="1">
        <v>0</v>
      </c>
      <c r="J10237" s="1">
        <v>1</v>
      </c>
      <c r="K10237" s="1">
        <v>0</v>
      </c>
      <c r="L10237" s="1">
        <v>0</v>
      </c>
      <c r="M10237" s="9">
        <v>1</v>
      </c>
    </row>
    <row r="10238" spans="2:13" x14ac:dyDescent="0.2">
      <c r="D10238" s="200"/>
      <c r="E10238" s="11"/>
      <c r="F10238" s="10"/>
      <c r="G10238" s="7">
        <v>100</v>
      </c>
      <c r="H10238" s="70">
        <v>77.777777777777999</v>
      </c>
      <c r="I10238" s="82">
        <v>0</v>
      </c>
      <c r="J10238" s="2">
        <v>11.111111111111001</v>
      </c>
      <c r="K10238" s="16">
        <v>0</v>
      </c>
      <c r="L10238" s="16">
        <v>0</v>
      </c>
      <c r="M10238" s="15">
        <v>11.111111111111001</v>
      </c>
    </row>
    <row r="10239" spans="2:13" x14ac:dyDescent="0.2">
      <c r="D10239" s="200"/>
      <c r="E10239" s="4" t="s">
        <v>35</v>
      </c>
      <c r="F10239" s="5"/>
      <c r="G10239" s="6">
        <v>42</v>
      </c>
      <c r="H10239" s="8">
        <v>29</v>
      </c>
      <c r="I10239" s="1">
        <v>6</v>
      </c>
      <c r="J10239" s="1">
        <v>2</v>
      </c>
      <c r="K10239" s="1">
        <v>0</v>
      </c>
      <c r="L10239" s="1">
        <v>0</v>
      </c>
      <c r="M10239" s="9">
        <v>5</v>
      </c>
    </row>
    <row r="10240" spans="2:13" x14ac:dyDescent="0.2">
      <c r="D10240" s="200"/>
      <c r="E10240" s="11"/>
      <c r="F10240" s="10"/>
      <c r="G10240" s="7">
        <v>100</v>
      </c>
      <c r="H10240" s="18">
        <v>69.047619047618994</v>
      </c>
      <c r="I10240" s="2">
        <v>14.285714285714</v>
      </c>
      <c r="J10240" s="30">
        <v>4.7619047619049999</v>
      </c>
      <c r="K10240" s="16">
        <v>0</v>
      </c>
      <c r="L10240" s="16">
        <v>0</v>
      </c>
      <c r="M10240" s="15">
        <v>11.904761904761999</v>
      </c>
    </row>
    <row r="10241" spans="4:13" x14ac:dyDescent="0.2">
      <c r="D10241" s="200"/>
      <c r="E10241" s="4" t="s">
        <v>36</v>
      </c>
      <c r="F10241" s="5"/>
      <c r="G10241" s="6">
        <v>70</v>
      </c>
      <c r="H10241" s="8">
        <v>58</v>
      </c>
      <c r="I10241" s="1">
        <v>3</v>
      </c>
      <c r="J10241" s="1">
        <v>6</v>
      </c>
      <c r="K10241" s="1">
        <v>0</v>
      </c>
      <c r="L10241" s="1">
        <v>1</v>
      </c>
      <c r="M10241" s="9">
        <v>3</v>
      </c>
    </row>
    <row r="10242" spans="4:13" x14ac:dyDescent="0.2">
      <c r="D10242" s="200"/>
      <c r="E10242" s="11"/>
      <c r="F10242" s="10"/>
      <c r="G10242" s="7">
        <v>100</v>
      </c>
      <c r="H10242" s="75">
        <v>82.857142857143003</v>
      </c>
      <c r="I10242" s="50">
        <v>4.2857142857139996</v>
      </c>
      <c r="J10242" s="2">
        <v>8.5714285714289993</v>
      </c>
      <c r="K10242" s="16">
        <v>0</v>
      </c>
      <c r="L10242" s="2">
        <v>1.4285714285710001</v>
      </c>
      <c r="M10242" s="15">
        <v>4.2857142857139996</v>
      </c>
    </row>
    <row r="10243" spans="4:13" x14ac:dyDescent="0.2">
      <c r="D10243" s="200"/>
      <c r="E10243" s="4" t="s">
        <v>37</v>
      </c>
      <c r="F10243" s="5"/>
      <c r="G10243" s="6">
        <v>76</v>
      </c>
      <c r="H10243" s="8">
        <v>47</v>
      </c>
      <c r="I10243" s="1">
        <v>20</v>
      </c>
      <c r="J10243" s="1">
        <v>9</v>
      </c>
      <c r="K10243" s="1">
        <v>5</v>
      </c>
      <c r="L10243" s="1">
        <v>0</v>
      </c>
      <c r="M10243" s="9">
        <v>2</v>
      </c>
    </row>
    <row r="10244" spans="4:13" x14ac:dyDescent="0.2">
      <c r="D10244" s="200"/>
      <c r="E10244" s="11"/>
      <c r="F10244" s="10"/>
      <c r="G10244" s="7">
        <v>100</v>
      </c>
      <c r="H10244" s="72">
        <v>61.842105263157997</v>
      </c>
      <c r="I10244" s="41">
        <v>26.315789473683999</v>
      </c>
      <c r="J10244" s="2">
        <v>11.842105263158</v>
      </c>
      <c r="K10244" s="2">
        <v>6.5789473684209998</v>
      </c>
      <c r="L10244" s="16">
        <v>0</v>
      </c>
      <c r="M10244" s="15">
        <v>2.6315789473679998</v>
      </c>
    </row>
    <row r="10245" spans="4:13" x14ac:dyDescent="0.2">
      <c r="D10245" s="200"/>
      <c r="E10245" s="4" t="s">
        <v>38</v>
      </c>
      <c r="F10245" s="5"/>
      <c r="G10245" s="6">
        <v>63</v>
      </c>
      <c r="H10245" s="8">
        <v>47</v>
      </c>
      <c r="I10245" s="1">
        <v>11</v>
      </c>
      <c r="J10245" s="1">
        <v>7</v>
      </c>
      <c r="K10245" s="1">
        <v>1</v>
      </c>
      <c r="L10245" s="1">
        <v>0</v>
      </c>
      <c r="M10245" s="9">
        <v>2</v>
      </c>
    </row>
    <row r="10246" spans="4:13" x14ac:dyDescent="0.2">
      <c r="D10246" s="200"/>
      <c r="E10246" s="11"/>
      <c r="F10246" s="10"/>
      <c r="G10246" s="7">
        <v>100</v>
      </c>
      <c r="H10246" s="70">
        <v>74.603174603175006</v>
      </c>
      <c r="I10246" s="2">
        <v>17.460317460317</v>
      </c>
      <c r="J10246" s="2">
        <v>11.111111111111001</v>
      </c>
      <c r="K10246" s="2">
        <v>1.587301587302</v>
      </c>
      <c r="L10246" s="16">
        <v>0</v>
      </c>
      <c r="M10246" s="15">
        <v>3.1746031746029999</v>
      </c>
    </row>
    <row r="10247" spans="4:13" x14ac:dyDescent="0.2">
      <c r="D10247" s="200"/>
      <c r="E10247" s="4" t="s">
        <v>39</v>
      </c>
      <c r="F10247" s="5"/>
      <c r="G10247" s="6">
        <v>63</v>
      </c>
      <c r="H10247" s="8">
        <v>46</v>
      </c>
      <c r="I10247" s="1">
        <v>8</v>
      </c>
      <c r="J10247" s="1">
        <v>7</v>
      </c>
      <c r="K10247" s="1">
        <v>2</v>
      </c>
      <c r="L10247" s="1">
        <v>0</v>
      </c>
      <c r="M10247" s="9">
        <v>6</v>
      </c>
    </row>
    <row r="10248" spans="4:13" x14ac:dyDescent="0.2">
      <c r="D10248" s="200"/>
      <c r="E10248" s="11"/>
      <c r="F10248" s="10"/>
      <c r="G10248" s="7">
        <v>100</v>
      </c>
      <c r="H10248" s="18">
        <v>73.015873015872998</v>
      </c>
      <c r="I10248" s="2">
        <v>12.698412698413</v>
      </c>
      <c r="J10248" s="2">
        <v>11.111111111111001</v>
      </c>
      <c r="K10248" s="2">
        <v>3.1746031746029999</v>
      </c>
      <c r="L10248" s="16">
        <v>0</v>
      </c>
      <c r="M10248" s="15">
        <v>9.5238095238099998</v>
      </c>
    </row>
    <row r="10249" spans="4:13" x14ac:dyDescent="0.2">
      <c r="D10249" s="200"/>
      <c r="E10249" s="4" t="s">
        <v>40</v>
      </c>
      <c r="F10249" s="5"/>
      <c r="G10249" s="6">
        <v>25</v>
      </c>
      <c r="H10249" s="8">
        <v>17</v>
      </c>
      <c r="I10249" s="1">
        <v>3</v>
      </c>
      <c r="J10249" s="1">
        <v>4</v>
      </c>
      <c r="K10249" s="1">
        <v>1</v>
      </c>
      <c r="L10249" s="1">
        <v>0</v>
      </c>
      <c r="M10249" s="9">
        <v>3</v>
      </c>
    </row>
    <row r="10250" spans="4:13" x14ac:dyDescent="0.2">
      <c r="D10250" s="200"/>
      <c r="E10250" s="11"/>
      <c r="F10250" s="10"/>
      <c r="G10250" s="7">
        <v>100</v>
      </c>
      <c r="H10250" s="18">
        <v>68</v>
      </c>
      <c r="I10250" s="2">
        <v>12</v>
      </c>
      <c r="J10250" s="2">
        <v>16</v>
      </c>
      <c r="K10250" s="2">
        <v>4</v>
      </c>
      <c r="L10250" s="16">
        <v>0</v>
      </c>
      <c r="M10250" s="15">
        <v>12</v>
      </c>
    </row>
    <row r="10251" spans="4:13" x14ac:dyDescent="0.2">
      <c r="D10251" s="199" t="s">
        <v>76</v>
      </c>
      <c r="E10251" s="22" t="s">
        <v>77</v>
      </c>
      <c r="F10251" s="21"/>
      <c r="G10251" s="19">
        <v>386</v>
      </c>
      <c r="H10251" s="27">
        <v>257</v>
      </c>
      <c r="I10251" s="3">
        <v>57</v>
      </c>
      <c r="J10251" s="3">
        <v>50</v>
      </c>
      <c r="K10251" s="3">
        <v>14</v>
      </c>
      <c r="L10251" s="3">
        <v>5</v>
      </c>
      <c r="M10251" s="26">
        <v>33</v>
      </c>
    </row>
    <row r="10252" spans="4:13" x14ac:dyDescent="0.2">
      <c r="D10252" s="200"/>
      <c r="E10252" s="11"/>
      <c r="F10252" s="10"/>
      <c r="G10252" s="7">
        <v>100</v>
      </c>
      <c r="H10252" s="18">
        <v>66.580310880829003</v>
      </c>
      <c r="I10252" s="2">
        <v>14.766839378238</v>
      </c>
      <c r="J10252" s="2">
        <v>12.953367875648</v>
      </c>
      <c r="K10252" s="2">
        <v>3.6269430051809999</v>
      </c>
      <c r="L10252" s="2">
        <v>1.2953367875649999</v>
      </c>
      <c r="M10252" s="15">
        <v>8.5492227979269995</v>
      </c>
    </row>
    <row r="10253" spans="4:13" x14ac:dyDescent="0.2">
      <c r="D10253" s="200"/>
      <c r="E10253" s="4" t="s">
        <v>34</v>
      </c>
      <c r="F10253" s="5"/>
      <c r="G10253" s="6">
        <v>10</v>
      </c>
      <c r="H10253" s="8">
        <v>7</v>
      </c>
      <c r="I10253" s="1">
        <v>1</v>
      </c>
      <c r="J10253" s="1">
        <v>0</v>
      </c>
      <c r="K10253" s="1">
        <v>1</v>
      </c>
      <c r="L10253" s="1">
        <v>0</v>
      </c>
      <c r="M10253" s="9">
        <v>1</v>
      </c>
    </row>
    <row r="10254" spans="4:13" x14ac:dyDescent="0.2">
      <c r="D10254" s="200"/>
      <c r="E10254" s="11"/>
      <c r="F10254" s="10"/>
      <c r="G10254" s="7">
        <v>100</v>
      </c>
      <c r="H10254" s="18">
        <v>70</v>
      </c>
      <c r="I10254" s="2">
        <v>10</v>
      </c>
      <c r="J10254" s="82">
        <v>0</v>
      </c>
      <c r="K10254" s="25">
        <v>10</v>
      </c>
      <c r="L10254" s="16">
        <v>0</v>
      </c>
      <c r="M10254" s="15">
        <v>10</v>
      </c>
    </row>
    <row r="10255" spans="4:13" x14ac:dyDescent="0.2">
      <c r="D10255" s="200"/>
      <c r="E10255" s="4" t="s">
        <v>35</v>
      </c>
      <c r="F10255" s="5"/>
      <c r="G10255" s="6">
        <v>55</v>
      </c>
      <c r="H10255" s="8">
        <v>39</v>
      </c>
      <c r="I10255" s="1">
        <v>7</v>
      </c>
      <c r="J10255" s="1">
        <v>5</v>
      </c>
      <c r="K10255" s="1">
        <v>1</v>
      </c>
      <c r="L10255" s="1">
        <v>1</v>
      </c>
      <c r="M10255" s="9">
        <v>4</v>
      </c>
    </row>
    <row r="10256" spans="4:13" x14ac:dyDescent="0.2">
      <c r="D10256" s="200"/>
      <c r="E10256" s="11"/>
      <c r="F10256" s="10"/>
      <c r="G10256" s="7">
        <v>100</v>
      </c>
      <c r="H10256" s="18">
        <v>70.909090909091006</v>
      </c>
      <c r="I10256" s="2">
        <v>12.727272727273</v>
      </c>
      <c r="J10256" s="2">
        <v>9.0909090909089993</v>
      </c>
      <c r="K10256" s="2">
        <v>1.818181818182</v>
      </c>
      <c r="L10256" s="2">
        <v>1.818181818182</v>
      </c>
      <c r="M10256" s="15">
        <v>7.2727272727269998</v>
      </c>
    </row>
    <row r="10257" spans="2:13" x14ac:dyDescent="0.2">
      <c r="D10257" s="200"/>
      <c r="E10257" s="4" t="s">
        <v>36</v>
      </c>
      <c r="F10257" s="5"/>
      <c r="G10257" s="6">
        <v>72</v>
      </c>
      <c r="H10257" s="8">
        <v>43</v>
      </c>
      <c r="I10257" s="1">
        <v>14</v>
      </c>
      <c r="J10257" s="1">
        <v>11</v>
      </c>
      <c r="K10257" s="1">
        <v>1</v>
      </c>
      <c r="L10257" s="1">
        <v>1</v>
      </c>
      <c r="M10257" s="9">
        <v>6</v>
      </c>
    </row>
    <row r="10258" spans="2:13" x14ac:dyDescent="0.2">
      <c r="D10258" s="200"/>
      <c r="E10258" s="11"/>
      <c r="F10258" s="10"/>
      <c r="G10258" s="7">
        <v>100</v>
      </c>
      <c r="H10258" s="72">
        <v>59.722222222222001</v>
      </c>
      <c r="I10258" s="2">
        <v>19.444444444443999</v>
      </c>
      <c r="J10258" s="2">
        <v>15.277777777778001</v>
      </c>
      <c r="K10258" s="2">
        <v>1.3888888888890001</v>
      </c>
      <c r="L10258" s="2">
        <v>1.3888888888890001</v>
      </c>
      <c r="M10258" s="15">
        <v>8.333333333333</v>
      </c>
    </row>
    <row r="10259" spans="2:13" x14ac:dyDescent="0.2">
      <c r="D10259" s="200"/>
      <c r="E10259" s="4" t="s">
        <v>37</v>
      </c>
      <c r="F10259" s="5"/>
      <c r="G10259" s="6">
        <v>88</v>
      </c>
      <c r="H10259" s="8">
        <v>56</v>
      </c>
      <c r="I10259" s="1">
        <v>21</v>
      </c>
      <c r="J10259" s="1">
        <v>15</v>
      </c>
      <c r="K10259" s="1">
        <v>5</v>
      </c>
      <c r="L10259" s="1">
        <v>1</v>
      </c>
      <c r="M10259" s="9">
        <v>6</v>
      </c>
    </row>
    <row r="10260" spans="2:13" x14ac:dyDescent="0.2">
      <c r="D10260" s="200"/>
      <c r="E10260" s="11"/>
      <c r="F10260" s="10"/>
      <c r="G10260" s="7">
        <v>100</v>
      </c>
      <c r="H10260" s="72">
        <v>63.636363636364003</v>
      </c>
      <c r="I10260" s="25">
        <v>23.863636363636001</v>
      </c>
      <c r="J10260" s="25">
        <v>17.045454545455001</v>
      </c>
      <c r="K10260" s="2">
        <v>5.6818181818179996</v>
      </c>
      <c r="L10260" s="2">
        <v>1.136363636364</v>
      </c>
      <c r="M10260" s="15">
        <v>6.8181818181820004</v>
      </c>
    </row>
    <row r="10261" spans="2:13" x14ac:dyDescent="0.2">
      <c r="D10261" s="200"/>
      <c r="E10261" s="4" t="s">
        <v>38</v>
      </c>
      <c r="F10261" s="5"/>
      <c r="G10261" s="6">
        <v>66</v>
      </c>
      <c r="H10261" s="8">
        <v>47</v>
      </c>
      <c r="I10261" s="1">
        <v>5</v>
      </c>
      <c r="J10261" s="1">
        <v>9</v>
      </c>
      <c r="K10261" s="1">
        <v>2</v>
      </c>
      <c r="L10261" s="1">
        <v>1</v>
      </c>
      <c r="M10261" s="9">
        <v>3</v>
      </c>
    </row>
    <row r="10262" spans="2:13" x14ac:dyDescent="0.2">
      <c r="D10262" s="200"/>
      <c r="E10262" s="11"/>
      <c r="F10262" s="10"/>
      <c r="G10262" s="7">
        <v>100</v>
      </c>
      <c r="H10262" s="18">
        <v>71.212121212121005</v>
      </c>
      <c r="I10262" s="30">
        <v>7.5757575757579998</v>
      </c>
      <c r="J10262" s="2">
        <v>13.636363636364001</v>
      </c>
      <c r="K10262" s="2">
        <v>3.0303030303030001</v>
      </c>
      <c r="L10262" s="2">
        <v>1.5151515151520001</v>
      </c>
      <c r="M10262" s="15">
        <v>4.5454545454549997</v>
      </c>
    </row>
    <row r="10263" spans="2:13" x14ac:dyDescent="0.2">
      <c r="D10263" s="200"/>
      <c r="E10263" s="4" t="s">
        <v>39</v>
      </c>
      <c r="F10263" s="5"/>
      <c r="G10263" s="6">
        <v>64</v>
      </c>
      <c r="H10263" s="8">
        <v>48</v>
      </c>
      <c r="I10263" s="1">
        <v>5</v>
      </c>
      <c r="J10263" s="1">
        <v>5</v>
      </c>
      <c r="K10263" s="1">
        <v>3</v>
      </c>
      <c r="L10263" s="1">
        <v>1</v>
      </c>
      <c r="M10263" s="9">
        <v>5</v>
      </c>
    </row>
    <row r="10264" spans="2:13" x14ac:dyDescent="0.2">
      <c r="D10264" s="200"/>
      <c r="E10264" s="11"/>
      <c r="F10264" s="10"/>
      <c r="G10264" s="7">
        <v>100</v>
      </c>
      <c r="H10264" s="70">
        <v>75</v>
      </c>
      <c r="I10264" s="30">
        <v>7.8125</v>
      </c>
      <c r="J10264" s="2">
        <v>7.8125</v>
      </c>
      <c r="K10264" s="2">
        <v>4.6875</v>
      </c>
      <c r="L10264" s="2">
        <v>1.5625</v>
      </c>
      <c r="M10264" s="15">
        <v>7.8125</v>
      </c>
    </row>
    <row r="10265" spans="2:13" x14ac:dyDescent="0.2">
      <c r="D10265" s="200"/>
      <c r="E10265" s="4" t="s">
        <v>40</v>
      </c>
      <c r="F10265" s="5"/>
      <c r="G10265" s="6">
        <v>31</v>
      </c>
      <c r="H10265" s="8">
        <v>17</v>
      </c>
      <c r="I10265" s="1">
        <v>4</v>
      </c>
      <c r="J10265" s="1">
        <v>5</v>
      </c>
      <c r="K10265" s="1">
        <v>1</v>
      </c>
      <c r="L10265" s="1">
        <v>0</v>
      </c>
      <c r="M10265" s="9">
        <v>8</v>
      </c>
    </row>
    <row r="10266" spans="2:13" x14ac:dyDescent="0.2">
      <c r="D10266" s="201"/>
      <c r="E10266" s="45"/>
      <c r="F10266" s="51"/>
      <c r="G10266" s="81">
        <v>100</v>
      </c>
      <c r="H10266" s="168">
        <v>54.838709677418997</v>
      </c>
      <c r="I10266" s="64">
        <v>12.903225806451999</v>
      </c>
      <c r="J10266" s="64">
        <v>16.129032258064999</v>
      </c>
      <c r="K10266" s="64">
        <v>3.2258064516129998</v>
      </c>
      <c r="L10266" s="62">
        <v>0</v>
      </c>
      <c r="M10266" s="140">
        <v>25.806451612903</v>
      </c>
    </row>
    <row r="10268" spans="2:13" x14ac:dyDescent="0.2">
      <c r="B10268" s="40" t="str">
        <f xml:space="preserve"> HYPERLINK("#'目次'!B254", "[248]")</f>
        <v>[248]</v>
      </c>
      <c r="C10268" s="23" t="s">
        <v>380</v>
      </c>
    </row>
    <row r="10269" spans="2:13" x14ac:dyDescent="0.2">
      <c r="C10269" s="186" t="s">
        <v>326</v>
      </c>
    </row>
    <row r="10271" spans="2:13" x14ac:dyDescent="0.2">
      <c r="C10271" s="23" t="s">
        <v>80</v>
      </c>
    </row>
    <row r="10272" spans="2:13" ht="48" x14ac:dyDescent="0.2">
      <c r="E10272" s="195"/>
      <c r="F10272" s="196"/>
      <c r="G10272" s="37" t="s">
        <v>15</v>
      </c>
      <c r="H10272" s="33" t="s">
        <v>371</v>
      </c>
      <c r="I10272" s="13" t="s">
        <v>372</v>
      </c>
      <c r="J10272" s="13" t="s">
        <v>373</v>
      </c>
      <c r="K10272" s="13" t="s">
        <v>374</v>
      </c>
      <c r="L10272" s="13" t="s">
        <v>99</v>
      </c>
      <c r="M10272" s="38" t="s">
        <v>18</v>
      </c>
    </row>
    <row r="10273" spans="5:13" x14ac:dyDescent="0.2">
      <c r="E10273" s="197"/>
      <c r="F10273" s="198"/>
      <c r="G10273" s="35"/>
      <c r="H10273" s="39"/>
      <c r="I10273" s="14"/>
      <c r="J10273" s="14"/>
      <c r="K10273" s="14"/>
      <c r="L10273" s="14"/>
      <c r="M10273" s="34"/>
    </row>
    <row r="10274" spans="5:13" x14ac:dyDescent="0.2">
      <c r="E10274" s="120" t="s">
        <v>15</v>
      </c>
      <c r="F10274" s="66"/>
      <c r="G10274" s="36">
        <v>734</v>
      </c>
      <c r="H10274" s="17">
        <v>508</v>
      </c>
      <c r="I10274" s="17">
        <v>108</v>
      </c>
      <c r="J10274" s="17">
        <v>86</v>
      </c>
      <c r="K10274" s="17">
        <v>23</v>
      </c>
      <c r="L10274" s="17">
        <v>6</v>
      </c>
      <c r="M10274" s="47">
        <v>55</v>
      </c>
    </row>
    <row r="10275" spans="5:13" x14ac:dyDescent="0.2">
      <c r="E10275" s="45"/>
      <c r="F10275" s="67"/>
      <c r="G10275" s="7">
        <v>100</v>
      </c>
      <c r="H10275" s="2">
        <v>69.209809264304994</v>
      </c>
      <c r="I10275" s="2">
        <v>14.713896457765999</v>
      </c>
      <c r="J10275" s="2">
        <v>11.716621253406</v>
      </c>
      <c r="K10275" s="2">
        <v>3.1335149863759999</v>
      </c>
      <c r="L10275" s="2">
        <v>0.81743869209800002</v>
      </c>
      <c r="M10275" s="15">
        <v>7.4931880108989999</v>
      </c>
    </row>
    <row r="10276" spans="5:13" x14ac:dyDescent="0.2">
      <c r="E10276" s="4" t="s">
        <v>81</v>
      </c>
      <c r="F10276" s="5"/>
      <c r="G10276" s="19">
        <v>30</v>
      </c>
      <c r="H10276" s="27">
        <v>22</v>
      </c>
      <c r="I10276" s="3">
        <v>4</v>
      </c>
      <c r="J10276" s="3">
        <v>1</v>
      </c>
      <c r="K10276" s="3">
        <v>1</v>
      </c>
      <c r="L10276" s="3">
        <v>0</v>
      </c>
      <c r="M10276" s="26">
        <v>3</v>
      </c>
    </row>
    <row r="10277" spans="5:13" x14ac:dyDescent="0.2">
      <c r="E10277" s="11"/>
      <c r="F10277" s="10"/>
      <c r="G10277" s="7">
        <v>100</v>
      </c>
      <c r="H10277" s="18">
        <v>73.333333333333002</v>
      </c>
      <c r="I10277" s="2">
        <v>13.333333333333</v>
      </c>
      <c r="J10277" s="30">
        <v>3.333333333333</v>
      </c>
      <c r="K10277" s="2">
        <v>3.333333333333</v>
      </c>
      <c r="L10277" s="16">
        <v>0</v>
      </c>
      <c r="M10277" s="15">
        <v>10</v>
      </c>
    </row>
    <row r="10278" spans="5:13" x14ac:dyDescent="0.2">
      <c r="E10278" s="4" t="s">
        <v>82</v>
      </c>
      <c r="F10278" s="5"/>
      <c r="G10278" s="6">
        <v>47</v>
      </c>
      <c r="H10278" s="8">
        <v>31</v>
      </c>
      <c r="I10278" s="1">
        <v>10</v>
      </c>
      <c r="J10278" s="1">
        <v>5</v>
      </c>
      <c r="K10278" s="1">
        <v>1</v>
      </c>
      <c r="L10278" s="1">
        <v>0</v>
      </c>
      <c r="M10278" s="9">
        <v>4</v>
      </c>
    </row>
    <row r="10279" spans="5:13" x14ac:dyDescent="0.2">
      <c r="E10279" s="11"/>
      <c r="F10279" s="10"/>
      <c r="G10279" s="7">
        <v>100</v>
      </c>
      <c r="H10279" s="18">
        <v>65.957446808510994</v>
      </c>
      <c r="I10279" s="25">
        <v>21.276595744681</v>
      </c>
      <c r="J10279" s="2">
        <v>10.638297872340001</v>
      </c>
      <c r="K10279" s="2">
        <v>2.1276595744679998</v>
      </c>
      <c r="L10279" s="16">
        <v>0</v>
      </c>
      <c r="M10279" s="15">
        <v>8.5106382978719992</v>
      </c>
    </row>
    <row r="10280" spans="5:13" x14ac:dyDescent="0.2">
      <c r="E10280" s="4" t="s">
        <v>83</v>
      </c>
      <c r="F10280" s="5"/>
      <c r="G10280" s="6">
        <v>296</v>
      </c>
      <c r="H10280" s="8">
        <v>209</v>
      </c>
      <c r="I10280" s="1">
        <v>34</v>
      </c>
      <c r="J10280" s="1">
        <v>29</v>
      </c>
      <c r="K10280" s="1">
        <v>7</v>
      </c>
      <c r="L10280" s="1">
        <v>2</v>
      </c>
      <c r="M10280" s="9">
        <v>28</v>
      </c>
    </row>
    <row r="10281" spans="5:13" x14ac:dyDescent="0.2">
      <c r="E10281" s="11"/>
      <c r="F10281" s="10"/>
      <c r="G10281" s="7">
        <v>100</v>
      </c>
      <c r="H10281" s="18">
        <v>70.608108108107999</v>
      </c>
      <c r="I10281" s="2">
        <v>11.486486486485999</v>
      </c>
      <c r="J10281" s="2">
        <v>9.7972972972969998</v>
      </c>
      <c r="K10281" s="2">
        <v>2.3648648648649999</v>
      </c>
      <c r="L10281" s="2">
        <v>0.67567567567599995</v>
      </c>
      <c r="M10281" s="15">
        <v>9.4594594594589996</v>
      </c>
    </row>
    <row r="10282" spans="5:13" x14ac:dyDescent="0.2">
      <c r="E10282" s="4" t="s">
        <v>84</v>
      </c>
      <c r="F10282" s="5"/>
      <c r="G10282" s="6">
        <v>19</v>
      </c>
      <c r="H10282" s="8">
        <v>10</v>
      </c>
      <c r="I10282" s="1">
        <v>7</v>
      </c>
      <c r="J10282" s="1">
        <v>3</v>
      </c>
      <c r="K10282" s="1">
        <v>0</v>
      </c>
      <c r="L10282" s="1">
        <v>0</v>
      </c>
      <c r="M10282" s="9">
        <v>0</v>
      </c>
    </row>
    <row r="10283" spans="5:13" x14ac:dyDescent="0.2">
      <c r="E10283" s="11"/>
      <c r="F10283" s="10"/>
      <c r="G10283" s="7">
        <v>100</v>
      </c>
      <c r="H10283" s="97">
        <v>52.631578947367998</v>
      </c>
      <c r="I10283" s="41">
        <v>36.842105263157997</v>
      </c>
      <c r="J10283" s="2">
        <v>15.789473684211</v>
      </c>
      <c r="K10283" s="16">
        <v>0</v>
      </c>
      <c r="L10283" s="16">
        <v>0</v>
      </c>
      <c r="M10283" s="110">
        <v>0</v>
      </c>
    </row>
    <row r="10284" spans="5:13" x14ac:dyDescent="0.2">
      <c r="E10284" s="4" t="s">
        <v>85</v>
      </c>
      <c r="F10284" s="5"/>
      <c r="G10284" s="6">
        <v>83</v>
      </c>
      <c r="H10284" s="8">
        <v>59</v>
      </c>
      <c r="I10284" s="1">
        <v>12</v>
      </c>
      <c r="J10284" s="1">
        <v>9</v>
      </c>
      <c r="K10284" s="1">
        <v>0</v>
      </c>
      <c r="L10284" s="1">
        <v>1</v>
      </c>
      <c r="M10284" s="9">
        <v>6</v>
      </c>
    </row>
    <row r="10285" spans="5:13" x14ac:dyDescent="0.2">
      <c r="E10285" s="11"/>
      <c r="F10285" s="10"/>
      <c r="G10285" s="7">
        <v>100</v>
      </c>
      <c r="H10285" s="18">
        <v>71.084337349397998</v>
      </c>
      <c r="I10285" s="2">
        <v>14.457831325300999</v>
      </c>
      <c r="J10285" s="2">
        <v>10.843373493975999</v>
      </c>
      <c r="K10285" s="16">
        <v>0</v>
      </c>
      <c r="L10285" s="2">
        <v>1.204819277108</v>
      </c>
      <c r="M10285" s="15">
        <v>7.2289156626509996</v>
      </c>
    </row>
    <row r="10286" spans="5:13" x14ac:dyDescent="0.2">
      <c r="E10286" s="4" t="s">
        <v>86</v>
      </c>
      <c r="F10286" s="5"/>
      <c r="G10286" s="6">
        <v>120</v>
      </c>
      <c r="H10286" s="8">
        <v>85</v>
      </c>
      <c r="I10286" s="1">
        <v>19</v>
      </c>
      <c r="J10286" s="1">
        <v>19</v>
      </c>
      <c r="K10286" s="1">
        <v>5</v>
      </c>
      <c r="L10286" s="1">
        <v>1</v>
      </c>
      <c r="M10286" s="9">
        <v>4</v>
      </c>
    </row>
    <row r="10287" spans="5:13" x14ac:dyDescent="0.2">
      <c r="E10287" s="11"/>
      <c r="F10287" s="10"/>
      <c r="G10287" s="7">
        <v>100</v>
      </c>
      <c r="H10287" s="18">
        <v>70.833333333333002</v>
      </c>
      <c r="I10287" s="2">
        <v>15.833333333333</v>
      </c>
      <c r="J10287" s="2">
        <v>15.833333333333</v>
      </c>
      <c r="K10287" s="2">
        <v>4.166666666667</v>
      </c>
      <c r="L10287" s="2">
        <v>0.83333333333299997</v>
      </c>
      <c r="M10287" s="15">
        <v>3.333333333333</v>
      </c>
    </row>
    <row r="10288" spans="5:13" x14ac:dyDescent="0.2">
      <c r="E10288" s="4" t="s">
        <v>87</v>
      </c>
      <c r="F10288" s="5"/>
      <c r="G10288" s="6">
        <v>46</v>
      </c>
      <c r="H10288" s="8">
        <v>28</v>
      </c>
      <c r="I10288" s="1">
        <v>9</v>
      </c>
      <c r="J10288" s="1">
        <v>11</v>
      </c>
      <c r="K10288" s="1">
        <v>2</v>
      </c>
      <c r="L10288" s="1">
        <v>1</v>
      </c>
      <c r="M10288" s="9">
        <v>3</v>
      </c>
    </row>
    <row r="10289" spans="2:13" x14ac:dyDescent="0.2">
      <c r="E10289" s="11"/>
      <c r="F10289" s="10"/>
      <c r="G10289" s="7">
        <v>100</v>
      </c>
      <c r="H10289" s="72">
        <v>60.869565217390999</v>
      </c>
      <c r="I10289" s="2">
        <v>19.565217391304</v>
      </c>
      <c r="J10289" s="41">
        <v>23.913043478260999</v>
      </c>
      <c r="K10289" s="2">
        <v>4.3478260869570002</v>
      </c>
      <c r="L10289" s="2">
        <v>2.1739130434780001</v>
      </c>
      <c r="M10289" s="15">
        <v>6.5217391304349999</v>
      </c>
    </row>
    <row r="10290" spans="2:13" x14ac:dyDescent="0.2">
      <c r="E10290" s="4" t="s">
        <v>88</v>
      </c>
      <c r="F10290" s="5"/>
      <c r="G10290" s="6">
        <v>23</v>
      </c>
      <c r="H10290" s="8">
        <v>11</v>
      </c>
      <c r="I10290" s="1">
        <v>4</v>
      </c>
      <c r="J10290" s="1">
        <v>2</v>
      </c>
      <c r="K10290" s="1">
        <v>3</v>
      </c>
      <c r="L10290" s="1">
        <v>1</v>
      </c>
      <c r="M10290" s="9">
        <v>4</v>
      </c>
    </row>
    <row r="10291" spans="2:13" x14ac:dyDescent="0.2">
      <c r="E10291" s="11"/>
      <c r="F10291" s="10"/>
      <c r="G10291" s="7">
        <v>100</v>
      </c>
      <c r="H10291" s="97">
        <v>47.826086956521998</v>
      </c>
      <c r="I10291" s="2">
        <v>17.391304347826001</v>
      </c>
      <c r="J10291" s="2">
        <v>8.6956521739130004</v>
      </c>
      <c r="K10291" s="25">
        <v>13.04347826087</v>
      </c>
      <c r="L10291" s="2">
        <v>4.3478260869570002</v>
      </c>
      <c r="M10291" s="85">
        <v>17.391304347826001</v>
      </c>
    </row>
    <row r="10292" spans="2:13" x14ac:dyDescent="0.2">
      <c r="E10292" s="4" t="s">
        <v>89</v>
      </c>
      <c r="F10292" s="5"/>
      <c r="G10292" s="6">
        <v>37</v>
      </c>
      <c r="H10292" s="8">
        <v>31</v>
      </c>
      <c r="I10292" s="1">
        <v>5</v>
      </c>
      <c r="J10292" s="1">
        <v>2</v>
      </c>
      <c r="K10292" s="1">
        <v>0</v>
      </c>
      <c r="L10292" s="1">
        <v>0</v>
      </c>
      <c r="M10292" s="9">
        <v>0</v>
      </c>
    </row>
    <row r="10293" spans="2:13" x14ac:dyDescent="0.2">
      <c r="E10293" s="11"/>
      <c r="F10293" s="10"/>
      <c r="G10293" s="7">
        <v>100</v>
      </c>
      <c r="H10293" s="75">
        <v>83.783783783784003</v>
      </c>
      <c r="I10293" s="2">
        <v>13.513513513514001</v>
      </c>
      <c r="J10293" s="30">
        <v>5.4054054054050003</v>
      </c>
      <c r="K10293" s="16">
        <v>0</v>
      </c>
      <c r="L10293" s="16">
        <v>0</v>
      </c>
      <c r="M10293" s="110">
        <v>0</v>
      </c>
    </row>
    <row r="10294" spans="2:13" x14ac:dyDescent="0.2">
      <c r="E10294" s="4" t="s">
        <v>90</v>
      </c>
      <c r="F10294" s="5"/>
      <c r="G10294" s="6">
        <v>28</v>
      </c>
      <c r="H10294" s="8">
        <v>19</v>
      </c>
      <c r="I10294" s="1">
        <v>3</v>
      </c>
      <c r="J10294" s="1">
        <v>4</v>
      </c>
      <c r="K10294" s="1">
        <v>2</v>
      </c>
      <c r="L10294" s="1">
        <v>0</v>
      </c>
      <c r="M10294" s="9">
        <v>3</v>
      </c>
    </row>
    <row r="10295" spans="2:13" x14ac:dyDescent="0.2">
      <c r="E10295" s="11"/>
      <c r="F10295" s="10"/>
      <c r="G10295" s="7">
        <v>100</v>
      </c>
      <c r="H10295" s="18">
        <v>67.857142857143003</v>
      </c>
      <c r="I10295" s="2">
        <v>10.714285714286</v>
      </c>
      <c r="J10295" s="2">
        <v>14.285714285714</v>
      </c>
      <c r="K10295" s="2">
        <v>7.1428571428570002</v>
      </c>
      <c r="L10295" s="16">
        <v>0</v>
      </c>
      <c r="M10295" s="15">
        <v>10.714285714286</v>
      </c>
    </row>
    <row r="10296" spans="2:13" x14ac:dyDescent="0.2">
      <c r="E10296" s="4" t="s">
        <v>91</v>
      </c>
      <c r="F10296" s="5"/>
      <c r="G10296" s="6">
        <v>5</v>
      </c>
      <c r="H10296" s="8">
        <v>3</v>
      </c>
      <c r="I10296" s="1">
        <v>1</v>
      </c>
      <c r="J10296" s="1">
        <v>1</v>
      </c>
      <c r="K10296" s="1">
        <v>2</v>
      </c>
      <c r="L10296" s="1">
        <v>0</v>
      </c>
      <c r="M10296" s="9">
        <v>0</v>
      </c>
    </row>
    <row r="10297" spans="2:13" x14ac:dyDescent="0.2">
      <c r="E10297" s="45"/>
      <c r="F10297" s="51"/>
      <c r="G10297" s="81">
        <v>100</v>
      </c>
      <c r="H10297" s="161">
        <v>60</v>
      </c>
      <c r="I10297" s="124">
        <v>20</v>
      </c>
      <c r="J10297" s="124">
        <v>20</v>
      </c>
      <c r="K10297" s="112">
        <v>40</v>
      </c>
      <c r="L10297" s="62">
        <v>0</v>
      </c>
      <c r="M10297" s="146">
        <v>0</v>
      </c>
    </row>
    <row r="10299" spans="2:13" x14ac:dyDescent="0.2">
      <c r="B10299" s="40" t="str">
        <f xml:space="preserve"> HYPERLINK("#'目次'!B255", "[249]")</f>
        <v>[249]</v>
      </c>
      <c r="C10299" s="23" t="s">
        <v>383</v>
      </c>
    </row>
    <row r="10300" spans="2:13" x14ac:dyDescent="0.2">
      <c r="C10300" s="186" t="s">
        <v>326</v>
      </c>
    </row>
    <row r="10302" spans="2:13" x14ac:dyDescent="0.2">
      <c r="C10302" s="23" t="s">
        <v>14</v>
      </c>
    </row>
    <row r="10303" spans="2:13" ht="48" x14ac:dyDescent="0.2">
      <c r="D10303" s="195"/>
      <c r="E10303" s="196"/>
      <c r="F10303" s="196"/>
      <c r="G10303" s="37" t="s">
        <v>15</v>
      </c>
      <c r="H10303" s="33" t="s">
        <v>371</v>
      </c>
      <c r="I10303" s="13" t="s">
        <v>372</v>
      </c>
      <c r="J10303" s="13" t="s">
        <v>373</v>
      </c>
      <c r="K10303" s="13" t="s">
        <v>374</v>
      </c>
      <c r="L10303" s="13" t="s">
        <v>99</v>
      </c>
      <c r="M10303" s="38" t="s">
        <v>18</v>
      </c>
    </row>
    <row r="10304" spans="2:13" x14ac:dyDescent="0.2">
      <c r="D10304" s="197"/>
      <c r="E10304" s="198"/>
      <c r="F10304" s="198"/>
      <c r="G10304" s="35"/>
      <c r="H10304" s="39"/>
      <c r="I10304" s="14"/>
      <c r="J10304" s="14"/>
      <c r="K10304" s="14"/>
      <c r="L10304" s="14"/>
      <c r="M10304" s="34"/>
    </row>
    <row r="10305" spans="4:13" x14ac:dyDescent="0.2">
      <c r="D10305" s="78"/>
      <c r="E10305" s="79" t="s">
        <v>15</v>
      </c>
      <c r="F10305" s="66"/>
      <c r="G10305" s="36">
        <v>734</v>
      </c>
      <c r="H10305" s="17">
        <v>570</v>
      </c>
      <c r="I10305" s="17">
        <v>56</v>
      </c>
      <c r="J10305" s="17">
        <v>38</v>
      </c>
      <c r="K10305" s="17">
        <v>18</v>
      </c>
      <c r="L10305" s="17">
        <v>5</v>
      </c>
      <c r="M10305" s="47">
        <v>76</v>
      </c>
    </row>
    <row r="10306" spans="4:13" x14ac:dyDescent="0.2">
      <c r="D10306" s="45"/>
      <c r="E10306" s="51"/>
      <c r="F10306" s="67"/>
      <c r="G10306" s="7">
        <v>100</v>
      </c>
      <c r="H10306" s="2">
        <v>77.656675749319007</v>
      </c>
      <c r="I10306" s="2">
        <v>7.6294277929160002</v>
      </c>
      <c r="J10306" s="2">
        <v>5.1771117166209999</v>
      </c>
      <c r="K10306" s="2">
        <v>2.4523160762940002</v>
      </c>
      <c r="L10306" s="2">
        <v>0.68119891008199995</v>
      </c>
      <c r="M10306" s="15">
        <v>10.354223433243</v>
      </c>
    </row>
    <row r="10307" spans="4:13" x14ac:dyDescent="0.2">
      <c r="D10307" s="199" t="s">
        <v>19</v>
      </c>
      <c r="E10307" s="22" t="s">
        <v>20</v>
      </c>
      <c r="F10307" s="21"/>
      <c r="G10307" s="19">
        <v>77</v>
      </c>
      <c r="H10307" s="27">
        <v>61</v>
      </c>
      <c r="I10307" s="3">
        <v>3</v>
      </c>
      <c r="J10307" s="3">
        <v>3</v>
      </c>
      <c r="K10307" s="3">
        <v>1</v>
      </c>
      <c r="L10307" s="3">
        <v>0</v>
      </c>
      <c r="M10307" s="26">
        <v>10</v>
      </c>
    </row>
    <row r="10308" spans="4:13" x14ac:dyDescent="0.2">
      <c r="D10308" s="200"/>
      <c r="E10308" s="11"/>
      <c r="F10308" s="10"/>
      <c r="G10308" s="7">
        <v>100</v>
      </c>
      <c r="H10308" s="18">
        <v>79.220779220778994</v>
      </c>
      <c r="I10308" s="2">
        <v>3.896103896104</v>
      </c>
      <c r="J10308" s="2">
        <v>3.896103896104</v>
      </c>
      <c r="K10308" s="2">
        <v>1.298701298701</v>
      </c>
      <c r="L10308" s="16">
        <v>0</v>
      </c>
      <c r="M10308" s="15">
        <v>12.987012987012999</v>
      </c>
    </row>
    <row r="10309" spans="4:13" x14ac:dyDescent="0.2">
      <c r="D10309" s="200"/>
      <c r="E10309" s="4" t="s">
        <v>21</v>
      </c>
      <c r="F10309" s="5"/>
      <c r="G10309" s="6">
        <v>289</v>
      </c>
      <c r="H10309" s="8">
        <v>222</v>
      </c>
      <c r="I10309" s="1">
        <v>21</v>
      </c>
      <c r="J10309" s="1">
        <v>19</v>
      </c>
      <c r="K10309" s="1">
        <v>4</v>
      </c>
      <c r="L10309" s="1">
        <v>1</v>
      </c>
      <c r="M10309" s="9">
        <v>34</v>
      </c>
    </row>
    <row r="10310" spans="4:13" x14ac:dyDescent="0.2">
      <c r="D10310" s="200"/>
      <c r="E10310" s="11"/>
      <c r="F10310" s="10"/>
      <c r="G10310" s="7">
        <v>100</v>
      </c>
      <c r="H10310" s="18">
        <v>76.816608996539998</v>
      </c>
      <c r="I10310" s="2">
        <v>7.2664359861590002</v>
      </c>
      <c r="J10310" s="2">
        <v>6.5743944636679998</v>
      </c>
      <c r="K10310" s="2">
        <v>1.3840830449829999</v>
      </c>
      <c r="L10310" s="2">
        <v>0.34602076124600001</v>
      </c>
      <c r="M10310" s="15">
        <v>11.764705882353001</v>
      </c>
    </row>
    <row r="10311" spans="4:13" x14ac:dyDescent="0.2">
      <c r="D10311" s="200"/>
      <c r="E10311" s="4" t="s">
        <v>22</v>
      </c>
      <c r="F10311" s="5"/>
      <c r="G10311" s="6">
        <v>109</v>
      </c>
      <c r="H10311" s="8">
        <v>79</v>
      </c>
      <c r="I10311" s="1">
        <v>12</v>
      </c>
      <c r="J10311" s="1">
        <v>4</v>
      </c>
      <c r="K10311" s="1">
        <v>4</v>
      </c>
      <c r="L10311" s="1">
        <v>0</v>
      </c>
      <c r="M10311" s="9">
        <v>14</v>
      </c>
    </row>
    <row r="10312" spans="4:13" x14ac:dyDescent="0.2">
      <c r="D10312" s="200"/>
      <c r="E10312" s="11"/>
      <c r="F10312" s="10"/>
      <c r="G10312" s="7">
        <v>100</v>
      </c>
      <c r="H10312" s="72">
        <v>72.477064220182996</v>
      </c>
      <c r="I10312" s="2">
        <v>11.009174311927</v>
      </c>
      <c r="J10312" s="2">
        <v>3.669724770642</v>
      </c>
      <c r="K10312" s="2">
        <v>3.669724770642</v>
      </c>
      <c r="L10312" s="16">
        <v>0</v>
      </c>
      <c r="M10312" s="15">
        <v>12.844036697248001</v>
      </c>
    </row>
    <row r="10313" spans="4:13" x14ac:dyDescent="0.2">
      <c r="D10313" s="200"/>
      <c r="E10313" s="4" t="s">
        <v>23</v>
      </c>
      <c r="F10313" s="5"/>
      <c r="G10313" s="6">
        <v>120</v>
      </c>
      <c r="H10313" s="8">
        <v>100</v>
      </c>
      <c r="I10313" s="1">
        <v>7</v>
      </c>
      <c r="J10313" s="1">
        <v>4</v>
      </c>
      <c r="K10313" s="1">
        <v>6</v>
      </c>
      <c r="L10313" s="1">
        <v>1</v>
      </c>
      <c r="M10313" s="9">
        <v>6</v>
      </c>
    </row>
    <row r="10314" spans="4:13" x14ac:dyDescent="0.2">
      <c r="D10314" s="200"/>
      <c r="E10314" s="11"/>
      <c r="F10314" s="10"/>
      <c r="G10314" s="7">
        <v>100</v>
      </c>
      <c r="H10314" s="70">
        <v>83.333333333333002</v>
      </c>
      <c r="I10314" s="2">
        <v>5.833333333333</v>
      </c>
      <c r="J10314" s="2">
        <v>3.333333333333</v>
      </c>
      <c r="K10314" s="2">
        <v>5</v>
      </c>
      <c r="L10314" s="2">
        <v>0.83333333333299997</v>
      </c>
      <c r="M10314" s="95">
        <v>5</v>
      </c>
    </row>
    <row r="10315" spans="4:13" x14ac:dyDescent="0.2">
      <c r="D10315" s="200"/>
      <c r="E10315" s="4" t="s">
        <v>24</v>
      </c>
      <c r="F10315" s="5"/>
      <c r="G10315" s="6">
        <v>139</v>
      </c>
      <c r="H10315" s="8">
        <v>108</v>
      </c>
      <c r="I10315" s="1">
        <v>13</v>
      </c>
      <c r="J10315" s="1">
        <v>8</v>
      </c>
      <c r="K10315" s="1">
        <v>3</v>
      </c>
      <c r="L10315" s="1">
        <v>3</v>
      </c>
      <c r="M10315" s="9">
        <v>12</v>
      </c>
    </row>
    <row r="10316" spans="4:13" x14ac:dyDescent="0.2">
      <c r="D10316" s="200"/>
      <c r="E10316" s="11"/>
      <c r="F10316" s="10"/>
      <c r="G10316" s="7">
        <v>100</v>
      </c>
      <c r="H10316" s="18">
        <v>77.697841726619004</v>
      </c>
      <c r="I10316" s="2">
        <v>9.3525179856119998</v>
      </c>
      <c r="J10316" s="2">
        <v>5.755395683453</v>
      </c>
      <c r="K10316" s="2">
        <v>2.1582733812949999</v>
      </c>
      <c r="L10316" s="2">
        <v>2.1582733812949999</v>
      </c>
      <c r="M10316" s="15">
        <v>8.6330935251799996</v>
      </c>
    </row>
    <row r="10317" spans="4:13" x14ac:dyDescent="0.2">
      <c r="D10317" s="199" t="s">
        <v>25</v>
      </c>
      <c r="E10317" s="22" t="s">
        <v>26</v>
      </c>
      <c r="F10317" s="21"/>
      <c r="G10317" s="19">
        <v>243</v>
      </c>
      <c r="H10317" s="27">
        <v>194</v>
      </c>
      <c r="I10317" s="3">
        <v>23</v>
      </c>
      <c r="J10317" s="3">
        <v>12</v>
      </c>
      <c r="K10317" s="3">
        <v>8</v>
      </c>
      <c r="L10317" s="3">
        <v>1</v>
      </c>
      <c r="M10317" s="26">
        <v>18</v>
      </c>
    </row>
    <row r="10318" spans="4:13" x14ac:dyDescent="0.2">
      <c r="D10318" s="200"/>
      <c r="E10318" s="11"/>
      <c r="F10318" s="10"/>
      <c r="G10318" s="7">
        <v>100</v>
      </c>
      <c r="H10318" s="18">
        <v>79.835390946502002</v>
      </c>
      <c r="I10318" s="2">
        <v>9.4650205761319999</v>
      </c>
      <c r="J10318" s="2">
        <v>4.9382716049380004</v>
      </c>
      <c r="K10318" s="2">
        <v>3.2921810699590002</v>
      </c>
      <c r="L10318" s="2">
        <v>0.41152263374499998</v>
      </c>
      <c r="M10318" s="15">
        <v>7.4074074074069998</v>
      </c>
    </row>
    <row r="10319" spans="4:13" x14ac:dyDescent="0.2">
      <c r="D10319" s="200"/>
      <c r="E10319" s="4" t="s">
        <v>27</v>
      </c>
      <c r="F10319" s="5"/>
      <c r="G10319" s="6">
        <v>234</v>
      </c>
      <c r="H10319" s="8">
        <v>175</v>
      </c>
      <c r="I10319" s="1">
        <v>20</v>
      </c>
      <c r="J10319" s="1">
        <v>18</v>
      </c>
      <c r="K10319" s="1">
        <v>6</v>
      </c>
      <c r="L10319" s="1">
        <v>3</v>
      </c>
      <c r="M10319" s="9">
        <v>20</v>
      </c>
    </row>
    <row r="10320" spans="4:13" x14ac:dyDescent="0.2">
      <c r="D10320" s="200"/>
      <c r="E10320" s="11"/>
      <c r="F10320" s="10"/>
      <c r="G10320" s="7">
        <v>100</v>
      </c>
      <c r="H10320" s="18">
        <v>74.786324786324997</v>
      </c>
      <c r="I10320" s="2">
        <v>8.5470085470089998</v>
      </c>
      <c r="J10320" s="2">
        <v>7.6923076923079998</v>
      </c>
      <c r="K10320" s="2">
        <v>2.564102564103</v>
      </c>
      <c r="L10320" s="2">
        <v>1.2820512820509999</v>
      </c>
      <c r="M10320" s="15">
        <v>8.5470085470089998</v>
      </c>
    </row>
    <row r="10321" spans="4:13" x14ac:dyDescent="0.2">
      <c r="D10321" s="200"/>
      <c r="E10321" s="4" t="s">
        <v>28</v>
      </c>
      <c r="F10321" s="5"/>
      <c r="G10321" s="6">
        <v>208</v>
      </c>
      <c r="H10321" s="8">
        <v>163</v>
      </c>
      <c r="I10321" s="1">
        <v>12</v>
      </c>
      <c r="J10321" s="1">
        <v>6</v>
      </c>
      <c r="K10321" s="1">
        <v>3</v>
      </c>
      <c r="L10321" s="1">
        <v>1</v>
      </c>
      <c r="M10321" s="9">
        <v>30</v>
      </c>
    </row>
    <row r="10322" spans="4:13" x14ac:dyDescent="0.2">
      <c r="D10322" s="200"/>
      <c r="E10322" s="11"/>
      <c r="F10322" s="10"/>
      <c r="G10322" s="7">
        <v>100</v>
      </c>
      <c r="H10322" s="18">
        <v>78.365384615384997</v>
      </c>
      <c r="I10322" s="2">
        <v>5.7692307692310001</v>
      </c>
      <c r="J10322" s="2">
        <v>2.884615384615</v>
      </c>
      <c r="K10322" s="2">
        <v>1.442307692308</v>
      </c>
      <c r="L10322" s="2">
        <v>0.48076923076900002</v>
      </c>
      <c r="M10322" s="15">
        <v>14.423076923077</v>
      </c>
    </row>
    <row r="10323" spans="4:13" x14ac:dyDescent="0.2">
      <c r="D10323" s="200"/>
      <c r="E10323" s="4" t="s">
        <v>29</v>
      </c>
      <c r="F10323" s="5"/>
      <c r="G10323" s="6">
        <v>49</v>
      </c>
      <c r="H10323" s="8">
        <v>38</v>
      </c>
      <c r="I10323" s="1">
        <v>1</v>
      </c>
      <c r="J10323" s="1">
        <v>2</v>
      </c>
      <c r="K10323" s="1">
        <v>1</v>
      </c>
      <c r="L10323" s="1">
        <v>0</v>
      </c>
      <c r="M10323" s="9">
        <v>8</v>
      </c>
    </row>
    <row r="10324" spans="4:13" x14ac:dyDescent="0.2">
      <c r="D10324" s="200"/>
      <c r="E10324" s="11"/>
      <c r="F10324" s="10"/>
      <c r="G10324" s="7">
        <v>100</v>
      </c>
      <c r="H10324" s="18">
        <v>77.551020408162998</v>
      </c>
      <c r="I10324" s="30">
        <v>2.040816326531</v>
      </c>
      <c r="J10324" s="2">
        <v>4.0816326530609999</v>
      </c>
      <c r="K10324" s="2">
        <v>2.040816326531</v>
      </c>
      <c r="L10324" s="16">
        <v>0</v>
      </c>
      <c r="M10324" s="85">
        <v>16.326530612245001</v>
      </c>
    </row>
    <row r="10325" spans="4:13" x14ac:dyDescent="0.2">
      <c r="D10325" s="199" t="s">
        <v>30</v>
      </c>
      <c r="E10325" s="22" t="s">
        <v>31</v>
      </c>
      <c r="F10325" s="21"/>
      <c r="G10325" s="19">
        <v>348</v>
      </c>
      <c r="H10325" s="27">
        <v>267</v>
      </c>
      <c r="I10325" s="3">
        <v>31</v>
      </c>
      <c r="J10325" s="3">
        <v>21</v>
      </c>
      <c r="K10325" s="3">
        <v>11</v>
      </c>
      <c r="L10325" s="3">
        <v>2</v>
      </c>
      <c r="M10325" s="26">
        <v>34</v>
      </c>
    </row>
    <row r="10326" spans="4:13" x14ac:dyDescent="0.2">
      <c r="D10326" s="200"/>
      <c r="E10326" s="11"/>
      <c r="F10326" s="10"/>
      <c r="G10326" s="7">
        <v>100</v>
      </c>
      <c r="H10326" s="18">
        <v>76.724137931033994</v>
      </c>
      <c r="I10326" s="2">
        <v>8.9080459770109996</v>
      </c>
      <c r="J10326" s="2">
        <v>6.0344827586210004</v>
      </c>
      <c r="K10326" s="2">
        <v>3.1609195402300001</v>
      </c>
      <c r="L10326" s="2">
        <v>0.57471264367800001</v>
      </c>
      <c r="M10326" s="15">
        <v>9.7701149425290001</v>
      </c>
    </row>
    <row r="10327" spans="4:13" x14ac:dyDescent="0.2">
      <c r="D10327" s="200"/>
      <c r="E10327" s="4" t="s">
        <v>32</v>
      </c>
      <c r="F10327" s="5"/>
      <c r="G10327" s="6">
        <v>386</v>
      </c>
      <c r="H10327" s="8">
        <v>303</v>
      </c>
      <c r="I10327" s="1">
        <v>25</v>
      </c>
      <c r="J10327" s="1">
        <v>17</v>
      </c>
      <c r="K10327" s="1">
        <v>7</v>
      </c>
      <c r="L10327" s="1">
        <v>3</v>
      </c>
      <c r="M10327" s="9">
        <v>42</v>
      </c>
    </row>
    <row r="10328" spans="4:13" x14ac:dyDescent="0.2">
      <c r="D10328" s="200"/>
      <c r="E10328" s="11"/>
      <c r="F10328" s="10"/>
      <c r="G10328" s="7">
        <v>100</v>
      </c>
      <c r="H10328" s="18">
        <v>78.497409326425</v>
      </c>
      <c r="I10328" s="2">
        <v>6.4766839378240002</v>
      </c>
      <c r="J10328" s="2">
        <v>4.40414507772</v>
      </c>
      <c r="K10328" s="2">
        <v>1.813471502591</v>
      </c>
      <c r="L10328" s="2">
        <v>0.77720207253899998</v>
      </c>
      <c r="M10328" s="15">
        <v>10.880829015544</v>
      </c>
    </row>
    <row r="10329" spans="4:13" x14ac:dyDescent="0.2">
      <c r="D10329" s="199" t="s">
        <v>33</v>
      </c>
      <c r="E10329" s="22" t="s">
        <v>34</v>
      </c>
      <c r="F10329" s="21"/>
      <c r="G10329" s="19">
        <v>19</v>
      </c>
      <c r="H10329" s="27">
        <v>14</v>
      </c>
      <c r="I10329" s="3">
        <v>1</v>
      </c>
      <c r="J10329" s="3">
        <v>1</v>
      </c>
      <c r="K10329" s="3">
        <v>1</v>
      </c>
      <c r="L10329" s="3">
        <v>0</v>
      </c>
      <c r="M10329" s="26">
        <v>2</v>
      </c>
    </row>
    <row r="10330" spans="4:13" x14ac:dyDescent="0.2">
      <c r="D10330" s="200"/>
      <c r="E10330" s="11"/>
      <c r="F10330" s="10"/>
      <c r="G10330" s="7">
        <v>100</v>
      </c>
      <c r="H10330" s="18">
        <v>73.684210526315994</v>
      </c>
      <c r="I10330" s="2">
        <v>5.2631578947369997</v>
      </c>
      <c r="J10330" s="2">
        <v>5.2631578947369997</v>
      </c>
      <c r="K10330" s="2">
        <v>5.2631578947369997</v>
      </c>
      <c r="L10330" s="16">
        <v>0</v>
      </c>
      <c r="M10330" s="15">
        <v>10.526315789473999</v>
      </c>
    </row>
    <row r="10331" spans="4:13" x14ac:dyDescent="0.2">
      <c r="D10331" s="200"/>
      <c r="E10331" s="4" t="s">
        <v>35</v>
      </c>
      <c r="F10331" s="5"/>
      <c r="G10331" s="6">
        <v>97</v>
      </c>
      <c r="H10331" s="8">
        <v>75</v>
      </c>
      <c r="I10331" s="1">
        <v>8</v>
      </c>
      <c r="J10331" s="1">
        <v>5</v>
      </c>
      <c r="K10331" s="1">
        <v>2</v>
      </c>
      <c r="L10331" s="1">
        <v>1</v>
      </c>
      <c r="M10331" s="9">
        <v>11</v>
      </c>
    </row>
    <row r="10332" spans="4:13" x14ac:dyDescent="0.2">
      <c r="D10332" s="200"/>
      <c r="E10332" s="11"/>
      <c r="F10332" s="10"/>
      <c r="G10332" s="7">
        <v>100</v>
      </c>
      <c r="H10332" s="18">
        <v>77.319587628866003</v>
      </c>
      <c r="I10332" s="2">
        <v>8.2474226804120008</v>
      </c>
      <c r="J10332" s="2">
        <v>5.1546391752579996</v>
      </c>
      <c r="K10332" s="2">
        <v>2.0618556701030002</v>
      </c>
      <c r="L10332" s="2">
        <v>1.0309278350519999</v>
      </c>
      <c r="M10332" s="15">
        <v>11.340206185567</v>
      </c>
    </row>
    <row r="10333" spans="4:13" x14ac:dyDescent="0.2">
      <c r="D10333" s="200"/>
      <c r="E10333" s="4" t="s">
        <v>36</v>
      </c>
      <c r="F10333" s="5"/>
      <c r="G10333" s="6">
        <v>142</v>
      </c>
      <c r="H10333" s="8">
        <v>108</v>
      </c>
      <c r="I10333" s="1">
        <v>19</v>
      </c>
      <c r="J10333" s="1">
        <v>14</v>
      </c>
      <c r="K10333" s="1">
        <v>3</v>
      </c>
      <c r="L10333" s="1">
        <v>1</v>
      </c>
      <c r="M10333" s="9">
        <v>7</v>
      </c>
    </row>
    <row r="10334" spans="4:13" x14ac:dyDescent="0.2">
      <c r="D10334" s="200"/>
      <c r="E10334" s="11"/>
      <c r="F10334" s="10"/>
      <c r="G10334" s="7">
        <v>100</v>
      </c>
      <c r="H10334" s="18">
        <v>76.056338028168994</v>
      </c>
      <c r="I10334" s="25">
        <v>13.380281690141</v>
      </c>
      <c r="J10334" s="2">
        <v>9.8591549295770005</v>
      </c>
      <c r="K10334" s="2">
        <v>2.112676056338</v>
      </c>
      <c r="L10334" s="2">
        <v>0.70422535211299997</v>
      </c>
      <c r="M10334" s="95">
        <v>4.9295774647890003</v>
      </c>
    </row>
    <row r="10335" spans="4:13" x14ac:dyDescent="0.2">
      <c r="D10335" s="200"/>
      <c r="E10335" s="4" t="s">
        <v>37</v>
      </c>
      <c r="F10335" s="5"/>
      <c r="G10335" s="6">
        <v>164</v>
      </c>
      <c r="H10335" s="8">
        <v>133</v>
      </c>
      <c r="I10335" s="1">
        <v>11</v>
      </c>
      <c r="J10335" s="1">
        <v>5</v>
      </c>
      <c r="K10335" s="1">
        <v>3</v>
      </c>
      <c r="L10335" s="1">
        <v>1</v>
      </c>
      <c r="M10335" s="9">
        <v>14</v>
      </c>
    </row>
    <row r="10336" spans="4:13" x14ac:dyDescent="0.2">
      <c r="D10336" s="200"/>
      <c r="E10336" s="11"/>
      <c r="F10336" s="10"/>
      <c r="G10336" s="7">
        <v>100</v>
      </c>
      <c r="H10336" s="18">
        <v>81.097560975609994</v>
      </c>
      <c r="I10336" s="2">
        <v>6.7073170731709997</v>
      </c>
      <c r="J10336" s="2">
        <v>3.0487804878050002</v>
      </c>
      <c r="K10336" s="2">
        <v>1.829268292683</v>
      </c>
      <c r="L10336" s="2">
        <v>0.60975609756100002</v>
      </c>
      <c r="M10336" s="15">
        <v>8.5365853658540001</v>
      </c>
    </row>
    <row r="10337" spans="2:13" x14ac:dyDescent="0.2">
      <c r="D10337" s="200"/>
      <c r="E10337" s="4" t="s">
        <v>38</v>
      </c>
      <c r="F10337" s="5"/>
      <c r="G10337" s="6">
        <v>129</v>
      </c>
      <c r="H10337" s="8">
        <v>97</v>
      </c>
      <c r="I10337" s="1">
        <v>11</v>
      </c>
      <c r="J10337" s="1">
        <v>13</v>
      </c>
      <c r="K10337" s="1">
        <v>7</v>
      </c>
      <c r="L10337" s="1">
        <v>1</v>
      </c>
      <c r="M10337" s="9">
        <v>11</v>
      </c>
    </row>
    <row r="10338" spans="2:13" x14ac:dyDescent="0.2">
      <c r="D10338" s="200"/>
      <c r="E10338" s="11"/>
      <c r="F10338" s="10"/>
      <c r="G10338" s="7">
        <v>100</v>
      </c>
      <c r="H10338" s="18">
        <v>75.193798449612004</v>
      </c>
      <c r="I10338" s="2">
        <v>8.5271317829460003</v>
      </c>
      <c r="J10338" s="2">
        <v>10.077519379845</v>
      </c>
      <c r="K10338" s="2">
        <v>5.4263565891469998</v>
      </c>
      <c r="L10338" s="2">
        <v>0.77519379845000003</v>
      </c>
      <c r="M10338" s="15">
        <v>8.5271317829460003</v>
      </c>
    </row>
    <row r="10339" spans="2:13" x14ac:dyDescent="0.2">
      <c r="D10339" s="200"/>
      <c r="E10339" s="4" t="s">
        <v>39</v>
      </c>
      <c r="F10339" s="5"/>
      <c r="G10339" s="6">
        <v>127</v>
      </c>
      <c r="H10339" s="8">
        <v>103</v>
      </c>
      <c r="I10339" s="1">
        <v>5</v>
      </c>
      <c r="J10339" s="1">
        <v>0</v>
      </c>
      <c r="K10339" s="1">
        <v>1</v>
      </c>
      <c r="L10339" s="1">
        <v>1</v>
      </c>
      <c r="M10339" s="9">
        <v>17</v>
      </c>
    </row>
    <row r="10340" spans="2:13" x14ac:dyDescent="0.2">
      <c r="D10340" s="200"/>
      <c r="E10340" s="11"/>
      <c r="F10340" s="10"/>
      <c r="G10340" s="7">
        <v>100</v>
      </c>
      <c r="H10340" s="18">
        <v>81.102362204724002</v>
      </c>
      <c r="I10340" s="2">
        <v>3.9370078740159999</v>
      </c>
      <c r="J10340" s="49">
        <v>0</v>
      </c>
      <c r="K10340" s="2">
        <v>0.78740157480299999</v>
      </c>
      <c r="L10340" s="2">
        <v>0.78740157480299999</v>
      </c>
      <c r="M10340" s="15">
        <v>13.385826771653999</v>
      </c>
    </row>
    <row r="10341" spans="2:13" x14ac:dyDescent="0.2">
      <c r="D10341" s="200"/>
      <c r="E10341" s="4" t="s">
        <v>40</v>
      </c>
      <c r="F10341" s="5"/>
      <c r="G10341" s="6">
        <v>56</v>
      </c>
      <c r="H10341" s="8">
        <v>40</v>
      </c>
      <c r="I10341" s="1">
        <v>1</v>
      </c>
      <c r="J10341" s="1">
        <v>0</v>
      </c>
      <c r="K10341" s="1">
        <v>1</v>
      </c>
      <c r="L10341" s="1">
        <v>0</v>
      </c>
      <c r="M10341" s="9">
        <v>14</v>
      </c>
    </row>
    <row r="10342" spans="2:13" x14ac:dyDescent="0.2">
      <c r="D10342" s="201"/>
      <c r="E10342" s="45"/>
      <c r="F10342" s="51"/>
      <c r="G10342" s="81">
        <v>100</v>
      </c>
      <c r="H10342" s="161">
        <v>71.428571428571004</v>
      </c>
      <c r="I10342" s="126">
        <v>1.785714285714</v>
      </c>
      <c r="J10342" s="103">
        <v>0</v>
      </c>
      <c r="K10342" s="64">
        <v>1.785714285714</v>
      </c>
      <c r="L10342" s="62">
        <v>0</v>
      </c>
      <c r="M10342" s="140">
        <v>25</v>
      </c>
    </row>
    <row r="10344" spans="2:13" x14ac:dyDescent="0.2">
      <c r="B10344" s="40" t="str">
        <f xml:space="preserve"> HYPERLINK("#'目次'!B256", "[250]")</f>
        <v>[250]</v>
      </c>
      <c r="C10344" s="23" t="s">
        <v>383</v>
      </c>
    </row>
    <row r="10345" spans="2:13" x14ac:dyDescent="0.2">
      <c r="C10345" s="186" t="s">
        <v>326</v>
      </c>
    </row>
    <row r="10347" spans="2:13" x14ac:dyDescent="0.2">
      <c r="C10347" s="23" t="s">
        <v>48</v>
      </c>
    </row>
    <row r="10348" spans="2:13" ht="48" x14ac:dyDescent="0.2">
      <c r="D10348" s="195"/>
      <c r="E10348" s="196"/>
      <c r="F10348" s="196"/>
      <c r="G10348" s="37" t="s">
        <v>15</v>
      </c>
      <c r="H10348" s="33" t="s">
        <v>371</v>
      </c>
      <c r="I10348" s="13" t="s">
        <v>372</v>
      </c>
      <c r="J10348" s="13" t="s">
        <v>373</v>
      </c>
      <c r="K10348" s="13" t="s">
        <v>374</v>
      </c>
      <c r="L10348" s="13" t="s">
        <v>99</v>
      </c>
      <c r="M10348" s="38" t="s">
        <v>18</v>
      </c>
    </row>
    <row r="10349" spans="2:13" x14ac:dyDescent="0.2">
      <c r="D10349" s="197"/>
      <c r="E10349" s="198"/>
      <c r="F10349" s="198"/>
      <c r="G10349" s="35"/>
      <c r="H10349" s="39"/>
      <c r="I10349" s="14"/>
      <c r="J10349" s="14"/>
      <c r="K10349" s="14"/>
      <c r="L10349" s="14"/>
      <c r="M10349" s="34"/>
    </row>
    <row r="10350" spans="2:13" x14ac:dyDescent="0.2">
      <c r="D10350" s="78"/>
      <c r="E10350" s="79" t="s">
        <v>15</v>
      </c>
      <c r="F10350" s="66"/>
      <c r="G10350" s="36">
        <v>734</v>
      </c>
      <c r="H10350" s="17">
        <v>570</v>
      </c>
      <c r="I10350" s="17">
        <v>56</v>
      </c>
      <c r="J10350" s="17">
        <v>38</v>
      </c>
      <c r="K10350" s="17">
        <v>18</v>
      </c>
      <c r="L10350" s="17">
        <v>5</v>
      </c>
      <c r="M10350" s="47">
        <v>76</v>
      </c>
    </row>
    <row r="10351" spans="2:13" x14ac:dyDescent="0.2">
      <c r="D10351" s="45"/>
      <c r="E10351" s="51"/>
      <c r="F10351" s="67"/>
      <c r="G10351" s="7">
        <v>100</v>
      </c>
      <c r="H10351" s="2">
        <v>77.656675749319007</v>
      </c>
      <c r="I10351" s="2">
        <v>7.6294277929160002</v>
      </c>
      <c r="J10351" s="2">
        <v>5.1771117166209999</v>
      </c>
      <c r="K10351" s="2">
        <v>2.4523160762940002</v>
      </c>
      <c r="L10351" s="2">
        <v>0.68119891008199995</v>
      </c>
      <c r="M10351" s="15">
        <v>10.354223433243</v>
      </c>
    </row>
    <row r="10352" spans="2:13" x14ac:dyDescent="0.2">
      <c r="D10352" s="199" t="s">
        <v>49</v>
      </c>
      <c r="E10352" s="22" t="s">
        <v>50</v>
      </c>
      <c r="F10352" s="21"/>
      <c r="G10352" s="19">
        <v>5</v>
      </c>
      <c r="H10352" s="27">
        <v>5</v>
      </c>
      <c r="I10352" s="3">
        <v>0</v>
      </c>
      <c r="J10352" s="3">
        <v>0</v>
      </c>
      <c r="K10352" s="3">
        <v>0</v>
      </c>
      <c r="L10352" s="3">
        <v>0</v>
      </c>
      <c r="M10352" s="26">
        <v>0</v>
      </c>
    </row>
    <row r="10353" spans="4:13" x14ac:dyDescent="0.2">
      <c r="D10353" s="200"/>
      <c r="E10353" s="11"/>
      <c r="F10353" s="10"/>
      <c r="G10353" s="7">
        <v>100</v>
      </c>
      <c r="H10353" s="75">
        <v>100</v>
      </c>
      <c r="I10353" s="49">
        <v>0</v>
      </c>
      <c r="J10353" s="49">
        <v>0</v>
      </c>
      <c r="K10353" s="16">
        <v>0</v>
      </c>
      <c r="L10353" s="16">
        <v>0</v>
      </c>
      <c r="M10353" s="130">
        <v>0</v>
      </c>
    </row>
    <row r="10354" spans="4:13" x14ac:dyDescent="0.2">
      <c r="D10354" s="200"/>
      <c r="E10354" s="4" t="s">
        <v>51</v>
      </c>
      <c r="F10354" s="5"/>
      <c r="G10354" s="6">
        <v>76</v>
      </c>
      <c r="H10354" s="8">
        <v>55</v>
      </c>
      <c r="I10354" s="1">
        <v>6</v>
      </c>
      <c r="J10354" s="1">
        <v>2</v>
      </c>
      <c r="K10354" s="1">
        <v>3</v>
      </c>
      <c r="L10354" s="1">
        <v>1</v>
      </c>
      <c r="M10354" s="9">
        <v>11</v>
      </c>
    </row>
    <row r="10355" spans="4:13" x14ac:dyDescent="0.2">
      <c r="D10355" s="200"/>
      <c r="E10355" s="11"/>
      <c r="F10355" s="10"/>
      <c r="G10355" s="7">
        <v>100</v>
      </c>
      <c r="H10355" s="72">
        <v>72.368421052632002</v>
      </c>
      <c r="I10355" s="2">
        <v>7.8947368421049999</v>
      </c>
      <c r="J10355" s="2">
        <v>2.6315789473679998</v>
      </c>
      <c r="K10355" s="2">
        <v>3.947368421053</v>
      </c>
      <c r="L10355" s="2">
        <v>1.3157894736839999</v>
      </c>
      <c r="M10355" s="15">
        <v>14.473684210526001</v>
      </c>
    </row>
    <row r="10356" spans="4:13" x14ac:dyDescent="0.2">
      <c r="D10356" s="200"/>
      <c r="E10356" s="4" t="s">
        <v>52</v>
      </c>
      <c r="F10356" s="5"/>
      <c r="G10356" s="6">
        <v>21</v>
      </c>
      <c r="H10356" s="8">
        <v>18</v>
      </c>
      <c r="I10356" s="1">
        <v>3</v>
      </c>
      <c r="J10356" s="1">
        <v>1</v>
      </c>
      <c r="K10356" s="1">
        <v>1</v>
      </c>
      <c r="L10356" s="1">
        <v>0</v>
      </c>
      <c r="M10356" s="9">
        <v>0</v>
      </c>
    </row>
    <row r="10357" spans="4:13" x14ac:dyDescent="0.2">
      <c r="D10357" s="200"/>
      <c r="E10357" s="11"/>
      <c r="F10357" s="10"/>
      <c r="G10357" s="7">
        <v>100</v>
      </c>
      <c r="H10357" s="70">
        <v>85.714285714286007</v>
      </c>
      <c r="I10357" s="25">
        <v>14.285714285714</v>
      </c>
      <c r="J10357" s="2">
        <v>4.7619047619049999</v>
      </c>
      <c r="K10357" s="2">
        <v>4.7619047619049999</v>
      </c>
      <c r="L10357" s="16">
        <v>0</v>
      </c>
      <c r="M10357" s="130">
        <v>0</v>
      </c>
    </row>
    <row r="10358" spans="4:13" x14ac:dyDescent="0.2">
      <c r="D10358" s="200"/>
      <c r="E10358" s="4" t="s">
        <v>53</v>
      </c>
      <c r="F10358" s="5"/>
      <c r="G10358" s="6">
        <v>32</v>
      </c>
      <c r="H10358" s="8">
        <v>22</v>
      </c>
      <c r="I10358" s="1">
        <v>4</v>
      </c>
      <c r="J10358" s="1">
        <v>5</v>
      </c>
      <c r="K10358" s="1">
        <v>2</v>
      </c>
      <c r="L10358" s="1">
        <v>0</v>
      </c>
      <c r="M10358" s="9">
        <v>3</v>
      </c>
    </row>
    <row r="10359" spans="4:13" x14ac:dyDescent="0.2">
      <c r="D10359" s="200"/>
      <c r="E10359" s="11"/>
      <c r="F10359" s="10"/>
      <c r="G10359" s="7">
        <v>100</v>
      </c>
      <c r="H10359" s="72">
        <v>68.75</v>
      </c>
      <c r="I10359" s="2">
        <v>12.5</v>
      </c>
      <c r="J10359" s="41">
        <v>15.625</v>
      </c>
      <c r="K10359" s="2">
        <v>6.25</v>
      </c>
      <c r="L10359" s="16">
        <v>0</v>
      </c>
      <c r="M10359" s="15">
        <v>9.375</v>
      </c>
    </row>
    <row r="10360" spans="4:13" x14ac:dyDescent="0.2">
      <c r="D10360" s="200"/>
      <c r="E10360" s="4" t="s">
        <v>54</v>
      </c>
      <c r="F10360" s="5"/>
      <c r="G10360" s="6">
        <v>170</v>
      </c>
      <c r="H10360" s="8">
        <v>137</v>
      </c>
      <c r="I10360" s="1">
        <v>14</v>
      </c>
      <c r="J10360" s="1">
        <v>11</v>
      </c>
      <c r="K10360" s="1">
        <v>2</v>
      </c>
      <c r="L10360" s="1">
        <v>3</v>
      </c>
      <c r="M10360" s="9">
        <v>10</v>
      </c>
    </row>
    <row r="10361" spans="4:13" x14ac:dyDescent="0.2">
      <c r="D10361" s="200"/>
      <c r="E10361" s="11"/>
      <c r="F10361" s="10"/>
      <c r="G10361" s="7">
        <v>100</v>
      </c>
      <c r="H10361" s="18">
        <v>80.588235294117993</v>
      </c>
      <c r="I10361" s="2">
        <v>8.2352941176469994</v>
      </c>
      <c r="J10361" s="2">
        <v>6.4705882352939996</v>
      </c>
      <c r="K10361" s="2">
        <v>1.1764705882349999</v>
      </c>
      <c r="L10361" s="2">
        <v>1.764705882353</v>
      </c>
      <c r="M10361" s="15">
        <v>5.8823529411760003</v>
      </c>
    </row>
    <row r="10362" spans="4:13" x14ac:dyDescent="0.2">
      <c r="D10362" s="200"/>
      <c r="E10362" s="4" t="s">
        <v>55</v>
      </c>
      <c r="F10362" s="5"/>
      <c r="G10362" s="6">
        <v>79</v>
      </c>
      <c r="H10362" s="8">
        <v>57</v>
      </c>
      <c r="I10362" s="1">
        <v>13</v>
      </c>
      <c r="J10362" s="1">
        <v>7</v>
      </c>
      <c r="K10362" s="1">
        <v>0</v>
      </c>
      <c r="L10362" s="1">
        <v>1</v>
      </c>
      <c r="M10362" s="9">
        <v>7</v>
      </c>
    </row>
    <row r="10363" spans="4:13" x14ac:dyDescent="0.2">
      <c r="D10363" s="200"/>
      <c r="E10363" s="11"/>
      <c r="F10363" s="10"/>
      <c r="G10363" s="7">
        <v>100</v>
      </c>
      <c r="H10363" s="72">
        <v>72.151898734176996</v>
      </c>
      <c r="I10363" s="25">
        <v>16.455696202532</v>
      </c>
      <c r="J10363" s="2">
        <v>8.8607594936710008</v>
      </c>
      <c r="K10363" s="16">
        <v>0</v>
      </c>
      <c r="L10363" s="2">
        <v>1.2658227848100001</v>
      </c>
      <c r="M10363" s="15">
        <v>8.8607594936710008</v>
      </c>
    </row>
    <row r="10364" spans="4:13" x14ac:dyDescent="0.2">
      <c r="D10364" s="200"/>
      <c r="E10364" s="4" t="s">
        <v>56</v>
      </c>
      <c r="F10364" s="5"/>
      <c r="G10364" s="6">
        <v>127</v>
      </c>
      <c r="H10364" s="8">
        <v>96</v>
      </c>
      <c r="I10364" s="1">
        <v>8</v>
      </c>
      <c r="J10364" s="1">
        <v>8</v>
      </c>
      <c r="K10364" s="1">
        <v>4</v>
      </c>
      <c r="L10364" s="1">
        <v>0</v>
      </c>
      <c r="M10364" s="9">
        <v>16</v>
      </c>
    </row>
    <row r="10365" spans="4:13" x14ac:dyDescent="0.2">
      <c r="D10365" s="200"/>
      <c r="E10365" s="11"/>
      <c r="F10365" s="10"/>
      <c r="G10365" s="7">
        <v>100</v>
      </c>
      <c r="H10365" s="18">
        <v>75.590551181102001</v>
      </c>
      <c r="I10365" s="2">
        <v>6.299212598425</v>
      </c>
      <c r="J10365" s="2">
        <v>6.299212598425</v>
      </c>
      <c r="K10365" s="2">
        <v>3.1496062992130001</v>
      </c>
      <c r="L10365" s="16">
        <v>0</v>
      </c>
      <c r="M10365" s="15">
        <v>12.59842519685</v>
      </c>
    </row>
    <row r="10366" spans="4:13" x14ac:dyDescent="0.2">
      <c r="D10366" s="200"/>
      <c r="E10366" s="4" t="s">
        <v>57</v>
      </c>
      <c r="F10366" s="5"/>
      <c r="G10366" s="6">
        <v>122</v>
      </c>
      <c r="H10366" s="8">
        <v>100</v>
      </c>
      <c r="I10366" s="1">
        <v>3</v>
      </c>
      <c r="J10366" s="1">
        <v>1</v>
      </c>
      <c r="K10366" s="1">
        <v>2</v>
      </c>
      <c r="L10366" s="1">
        <v>0</v>
      </c>
      <c r="M10366" s="9">
        <v>16</v>
      </c>
    </row>
    <row r="10367" spans="4:13" x14ac:dyDescent="0.2">
      <c r="D10367" s="200"/>
      <c r="E10367" s="11"/>
      <c r="F10367" s="10"/>
      <c r="G10367" s="7">
        <v>100</v>
      </c>
      <c r="H10367" s="18">
        <v>81.967213114754003</v>
      </c>
      <c r="I10367" s="30">
        <v>2.459016393443</v>
      </c>
      <c r="J10367" s="2">
        <v>0.81967213114799997</v>
      </c>
      <c r="K10367" s="2">
        <v>1.6393442622950001</v>
      </c>
      <c r="L10367" s="16">
        <v>0</v>
      </c>
      <c r="M10367" s="15">
        <v>13.114754098361001</v>
      </c>
    </row>
    <row r="10368" spans="4:13" x14ac:dyDescent="0.2">
      <c r="D10368" s="200"/>
      <c r="E10368" s="4" t="s">
        <v>58</v>
      </c>
      <c r="F10368" s="5"/>
      <c r="G10368" s="6">
        <v>42</v>
      </c>
      <c r="H10368" s="8">
        <v>30</v>
      </c>
      <c r="I10368" s="1">
        <v>4</v>
      </c>
      <c r="J10368" s="1">
        <v>3</v>
      </c>
      <c r="K10368" s="1">
        <v>2</v>
      </c>
      <c r="L10368" s="1">
        <v>0</v>
      </c>
      <c r="M10368" s="9">
        <v>5</v>
      </c>
    </row>
    <row r="10369" spans="4:13" x14ac:dyDescent="0.2">
      <c r="D10369" s="200"/>
      <c r="E10369" s="11"/>
      <c r="F10369" s="10"/>
      <c r="G10369" s="7">
        <v>100</v>
      </c>
      <c r="H10369" s="72">
        <v>71.428571428571004</v>
      </c>
      <c r="I10369" s="2">
        <v>9.5238095238099998</v>
      </c>
      <c r="J10369" s="2">
        <v>7.1428571428570002</v>
      </c>
      <c r="K10369" s="2">
        <v>4.7619047619049999</v>
      </c>
      <c r="L10369" s="16">
        <v>0</v>
      </c>
      <c r="M10369" s="15">
        <v>11.904761904761999</v>
      </c>
    </row>
    <row r="10370" spans="4:13" x14ac:dyDescent="0.2">
      <c r="D10370" s="200"/>
      <c r="E10370" s="4" t="s">
        <v>59</v>
      </c>
      <c r="F10370" s="5"/>
      <c r="G10370" s="6">
        <v>59</v>
      </c>
      <c r="H10370" s="8">
        <v>50</v>
      </c>
      <c r="I10370" s="1">
        <v>1</v>
      </c>
      <c r="J10370" s="1">
        <v>0</v>
      </c>
      <c r="K10370" s="1">
        <v>2</v>
      </c>
      <c r="L10370" s="1">
        <v>0</v>
      </c>
      <c r="M10370" s="9">
        <v>7</v>
      </c>
    </row>
    <row r="10371" spans="4:13" x14ac:dyDescent="0.2">
      <c r="D10371" s="200"/>
      <c r="E10371" s="11"/>
      <c r="F10371" s="10"/>
      <c r="G10371" s="7">
        <v>100</v>
      </c>
      <c r="H10371" s="70">
        <v>84.745762711864003</v>
      </c>
      <c r="I10371" s="30">
        <v>1.6949152542370001</v>
      </c>
      <c r="J10371" s="49">
        <v>0</v>
      </c>
      <c r="K10371" s="2">
        <v>3.3898305084749998</v>
      </c>
      <c r="L10371" s="16">
        <v>0</v>
      </c>
      <c r="M10371" s="15">
        <v>11.864406779661</v>
      </c>
    </row>
    <row r="10372" spans="4:13" x14ac:dyDescent="0.2">
      <c r="D10372" s="199" t="s">
        <v>60</v>
      </c>
      <c r="E10372" s="22" t="s">
        <v>61</v>
      </c>
      <c r="F10372" s="21"/>
      <c r="G10372" s="19">
        <v>94</v>
      </c>
      <c r="H10372" s="27">
        <v>75</v>
      </c>
      <c r="I10372" s="3">
        <v>2</v>
      </c>
      <c r="J10372" s="3">
        <v>1</v>
      </c>
      <c r="K10372" s="3">
        <v>2</v>
      </c>
      <c r="L10372" s="3">
        <v>0</v>
      </c>
      <c r="M10372" s="26">
        <v>14</v>
      </c>
    </row>
    <row r="10373" spans="4:13" x14ac:dyDescent="0.2">
      <c r="D10373" s="200"/>
      <c r="E10373" s="11"/>
      <c r="F10373" s="10"/>
      <c r="G10373" s="7">
        <v>100</v>
      </c>
      <c r="H10373" s="18">
        <v>79.787234042552996</v>
      </c>
      <c r="I10373" s="30">
        <v>2.1276595744679998</v>
      </c>
      <c r="J10373" s="2">
        <v>1.0638297872339999</v>
      </c>
      <c r="K10373" s="2">
        <v>2.1276595744679998</v>
      </c>
      <c r="L10373" s="16">
        <v>0</v>
      </c>
      <c r="M10373" s="15">
        <v>14.893617021277</v>
      </c>
    </row>
    <row r="10374" spans="4:13" x14ac:dyDescent="0.2">
      <c r="D10374" s="200"/>
      <c r="E10374" s="4" t="s">
        <v>62</v>
      </c>
      <c r="F10374" s="5"/>
      <c r="G10374" s="6">
        <v>87</v>
      </c>
      <c r="H10374" s="8">
        <v>70</v>
      </c>
      <c r="I10374" s="1">
        <v>5</v>
      </c>
      <c r="J10374" s="1">
        <v>3</v>
      </c>
      <c r="K10374" s="1">
        <v>2</v>
      </c>
      <c r="L10374" s="1">
        <v>1</v>
      </c>
      <c r="M10374" s="9">
        <v>8</v>
      </c>
    </row>
    <row r="10375" spans="4:13" x14ac:dyDescent="0.2">
      <c r="D10375" s="200"/>
      <c r="E10375" s="11"/>
      <c r="F10375" s="10"/>
      <c r="G10375" s="7">
        <v>100</v>
      </c>
      <c r="H10375" s="18">
        <v>80.459770114942998</v>
      </c>
      <c r="I10375" s="2">
        <v>5.7471264367819996</v>
      </c>
      <c r="J10375" s="2">
        <v>3.4482758620689999</v>
      </c>
      <c r="K10375" s="2">
        <v>2.2988505747130001</v>
      </c>
      <c r="L10375" s="2">
        <v>1.149425287356</v>
      </c>
      <c r="M10375" s="15">
        <v>9.1954022988510005</v>
      </c>
    </row>
    <row r="10376" spans="4:13" x14ac:dyDescent="0.2">
      <c r="D10376" s="200"/>
      <c r="E10376" s="4" t="s">
        <v>63</v>
      </c>
      <c r="F10376" s="5"/>
      <c r="G10376" s="6">
        <v>79</v>
      </c>
      <c r="H10376" s="8">
        <v>61</v>
      </c>
      <c r="I10376" s="1">
        <v>6</v>
      </c>
      <c r="J10376" s="1">
        <v>4</v>
      </c>
      <c r="K10376" s="1">
        <v>0</v>
      </c>
      <c r="L10376" s="1">
        <v>1</v>
      </c>
      <c r="M10376" s="9">
        <v>9</v>
      </c>
    </row>
    <row r="10377" spans="4:13" x14ac:dyDescent="0.2">
      <c r="D10377" s="200"/>
      <c r="E10377" s="11"/>
      <c r="F10377" s="10"/>
      <c r="G10377" s="7">
        <v>100</v>
      </c>
      <c r="H10377" s="18">
        <v>77.215189873417998</v>
      </c>
      <c r="I10377" s="2">
        <v>7.5949367088609998</v>
      </c>
      <c r="J10377" s="2">
        <v>5.0632911392409996</v>
      </c>
      <c r="K10377" s="16">
        <v>0</v>
      </c>
      <c r="L10377" s="2">
        <v>1.2658227848100001</v>
      </c>
      <c r="M10377" s="15">
        <v>11.392405063290999</v>
      </c>
    </row>
    <row r="10378" spans="4:13" x14ac:dyDescent="0.2">
      <c r="D10378" s="200"/>
      <c r="E10378" s="4" t="s">
        <v>64</v>
      </c>
      <c r="F10378" s="5"/>
      <c r="G10378" s="6">
        <v>81</v>
      </c>
      <c r="H10378" s="8">
        <v>61</v>
      </c>
      <c r="I10378" s="1">
        <v>3</v>
      </c>
      <c r="J10378" s="1">
        <v>3</v>
      </c>
      <c r="K10378" s="1">
        <v>0</v>
      </c>
      <c r="L10378" s="1">
        <v>0</v>
      </c>
      <c r="M10378" s="9">
        <v>15</v>
      </c>
    </row>
    <row r="10379" spans="4:13" x14ac:dyDescent="0.2">
      <c r="D10379" s="200"/>
      <c r="E10379" s="11"/>
      <c r="F10379" s="10"/>
      <c r="G10379" s="7">
        <v>100</v>
      </c>
      <c r="H10379" s="18">
        <v>75.308641975309001</v>
      </c>
      <c r="I10379" s="2">
        <v>3.7037037037039999</v>
      </c>
      <c r="J10379" s="2">
        <v>3.7037037037039999</v>
      </c>
      <c r="K10379" s="16">
        <v>0</v>
      </c>
      <c r="L10379" s="16">
        <v>0</v>
      </c>
      <c r="M10379" s="85">
        <v>18.518518518518999</v>
      </c>
    </row>
    <row r="10380" spans="4:13" x14ac:dyDescent="0.2">
      <c r="D10380" s="200"/>
      <c r="E10380" s="4" t="s">
        <v>65</v>
      </c>
      <c r="F10380" s="5"/>
      <c r="G10380" s="6">
        <v>79</v>
      </c>
      <c r="H10380" s="8">
        <v>64</v>
      </c>
      <c r="I10380" s="1">
        <v>5</v>
      </c>
      <c r="J10380" s="1">
        <v>2</v>
      </c>
      <c r="K10380" s="1">
        <v>1</v>
      </c>
      <c r="L10380" s="1">
        <v>1</v>
      </c>
      <c r="M10380" s="9">
        <v>8</v>
      </c>
    </row>
    <row r="10381" spans="4:13" x14ac:dyDescent="0.2">
      <c r="D10381" s="200"/>
      <c r="E10381" s="11"/>
      <c r="F10381" s="10"/>
      <c r="G10381" s="7">
        <v>100</v>
      </c>
      <c r="H10381" s="18">
        <v>81.012658227847993</v>
      </c>
      <c r="I10381" s="2">
        <v>6.3291139240509997</v>
      </c>
      <c r="J10381" s="2">
        <v>2.5316455696200002</v>
      </c>
      <c r="K10381" s="2">
        <v>1.2658227848100001</v>
      </c>
      <c r="L10381" s="2">
        <v>1.2658227848100001</v>
      </c>
      <c r="M10381" s="15">
        <v>10.126582278480999</v>
      </c>
    </row>
    <row r="10382" spans="4:13" x14ac:dyDescent="0.2">
      <c r="D10382" s="200"/>
      <c r="E10382" s="4" t="s">
        <v>66</v>
      </c>
      <c r="F10382" s="5"/>
      <c r="G10382" s="6">
        <v>71</v>
      </c>
      <c r="H10382" s="8">
        <v>55</v>
      </c>
      <c r="I10382" s="1">
        <v>8</v>
      </c>
      <c r="J10382" s="1">
        <v>6</v>
      </c>
      <c r="K10382" s="1">
        <v>1</v>
      </c>
      <c r="L10382" s="1">
        <v>1</v>
      </c>
      <c r="M10382" s="9">
        <v>5</v>
      </c>
    </row>
    <row r="10383" spans="4:13" x14ac:dyDescent="0.2">
      <c r="D10383" s="200"/>
      <c r="E10383" s="11"/>
      <c r="F10383" s="10"/>
      <c r="G10383" s="7">
        <v>100</v>
      </c>
      <c r="H10383" s="18">
        <v>77.464788732393998</v>
      </c>
      <c r="I10383" s="2">
        <v>11.267605633803001</v>
      </c>
      <c r="J10383" s="2">
        <v>8.4507042253520002</v>
      </c>
      <c r="K10383" s="2">
        <v>1.4084507042250001</v>
      </c>
      <c r="L10383" s="2">
        <v>1.4084507042250001</v>
      </c>
      <c r="M10383" s="15">
        <v>7.0422535211269999</v>
      </c>
    </row>
    <row r="10384" spans="4:13" x14ac:dyDescent="0.2">
      <c r="D10384" s="200"/>
      <c r="E10384" s="4" t="s">
        <v>67</v>
      </c>
      <c r="F10384" s="5"/>
      <c r="G10384" s="6">
        <v>108</v>
      </c>
      <c r="H10384" s="8">
        <v>79</v>
      </c>
      <c r="I10384" s="1">
        <v>14</v>
      </c>
      <c r="J10384" s="1">
        <v>10</v>
      </c>
      <c r="K10384" s="1">
        <v>3</v>
      </c>
      <c r="L10384" s="1">
        <v>0</v>
      </c>
      <c r="M10384" s="9">
        <v>9</v>
      </c>
    </row>
    <row r="10385" spans="2:13" x14ac:dyDescent="0.2">
      <c r="D10385" s="200"/>
      <c r="E10385" s="11"/>
      <c r="F10385" s="10"/>
      <c r="G10385" s="7">
        <v>100</v>
      </c>
      <c r="H10385" s="18">
        <v>73.148148148147996</v>
      </c>
      <c r="I10385" s="25">
        <v>12.962962962962999</v>
      </c>
      <c r="J10385" s="2">
        <v>9.2592592592590002</v>
      </c>
      <c r="K10385" s="2">
        <v>2.7777777777780002</v>
      </c>
      <c r="L10385" s="16">
        <v>0</v>
      </c>
      <c r="M10385" s="15">
        <v>8.333333333333</v>
      </c>
    </row>
    <row r="10386" spans="2:13" x14ac:dyDescent="0.2">
      <c r="D10386" s="200"/>
      <c r="E10386" s="4" t="s">
        <v>68</v>
      </c>
      <c r="F10386" s="5"/>
      <c r="G10386" s="6">
        <v>39</v>
      </c>
      <c r="H10386" s="8">
        <v>30</v>
      </c>
      <c r="I10386" s="1">
        <v>2</v>
      </c>
      <c r="J10386" s="1">
        <v>2</v>
      </c>
      <c r="K10386" s="1">
        <v>4</v>
      </c>
      <c r="L10386" s="1">
        <v>1</v>
      </c>
      <c r="M10386" s="9">
        <v>2</v>
      </c>
    </row>
    <row r="10387" spans="2:13" x14ac:dyDescent="0.2">
      <c r="D10387" s="200"/>
      <c r="E10387" s="11"/>
      <c r="F10387" s="10"/>
      <c r="G10387" s="7">
        <v>100</v>
      </c>
      <c r="H10387" s="18">
        <v>76.923076923077005</v>
      </c>
      <c r="I10387" s="2">
        <v>5.1282051282049999</v>
      </c>
      <c r="J10387" s="2">
        <v>5.1282051282049999</v>
      </c>
      <c r="K10387" s="25">
        <v>10.25641025641</v>
      </c>
      <c r="L10387" s="2">
        <v>2.564102564103</v>
      </c>
      <c r="M10387" s="95">
        <v>5.1282051282049999</v>
      </c>
    </row>
    <row r="10388" spans="2:13" x14ac:dyDescent="0.2">
      <c r="D10388" s="200"/>
      <c r="E10388" s="4" t="s">
        <v>69</v>
      </c>
      <c r="F10388" s="5"/>
      <c r="G10388" s="6">
        <v>29</v>
      </c>
      <c r="H10388" s="8">
        <v>21</v>
      </c>
      <c r="I10388" s="1">
        <v>5</v>
      </c>
      <c r="J10388" s="1">
        <v>4</v>
      </c>
      <c r="K10388" s="1">
        <v>3</v>
      </c>
      <c r="L10388" s="1">
        <v>0</v>
      </c>
      <c r="M10388" s="9">
        <v>0</v>
      </c>
    </row>
    <row r="10389" spans="2:13" x14ac:dyDescent="0.2">
      <c r="D10389" s="200"/>
      <c r="E10389" s="11"/>
      <c r="F10389" s="10"/>
      <c r="G10389" s="7">
        <v>100</v>
      </c>
      <c r="H10389" s="72">
        <v>72.413793103448</v>
      </c>
      <c r="I10389" s="25">
        <v>17.241379310345</v>
      </c>
      <c r="J10389" s="25">
        <v>13.793103448276</v>
      </c>
      <c r="K10389" s="25">
        <v>10.344827586207</v>
      </c>
      <c r="L10389" s="16">
        <v>0</v>
      </c>
      <c r="M10389" s="130">
        <v>0</v>
      </c>
    </row>
    <row r="10390" spans="2:13" x14ac:dyDescent="0.2">
      <c r="D10390" s="199" t="s">
        <v>70</v>
      </c>
      <c r="E10390" s="22" t="s">
        <v>18</v>
      </c>
      <c r="F10390" s="21"/>
      <c r="G10390" s="19">
        <v>0</v>
      </c>
      <c r="H10390" s="27">
        <v>0</v>
      </c>
      <c r="I10390" s="3">
        <v>0</v>
      </c>
      <c r="J10390" s="3">
        <v>0</v>
      </c>
      <c r="K10390" s="3">
        <v>0</v>
      </c>
      <c r="L10390" s="3">
        <v>0</v>
      </c>
      <c r="M10390" s="26">
        <v>0</v>
      </c>
    </row>
    <row r="10391" spans="2:13" x14ac:dyDescent="0.2">
      <c r="D10391" s="201"/>
      <c r="E10391" s="45"/>
      <c r="F10391" s="51"/>
      <c r="G10391" s="119">
        <v>0</v>
      </c>
      <c r="H10391" s="136">
        <v>0</v>
      </c>
      <c r="I10391" s="103">
        <v>0</v>
      </c>
      <c r="J10391" s="103">
        <v>0</v>
      </c>
      <c r="K10391" s="62">
        <v>0</v>
      </c>
      <c r="L10391" s="62">
        <v>0</v>
      </c>
      <c r="M10391" s="164">
        <v>0</v>
      </c>
    </row>
    <row r="10393" spans="2:13" x14ac:dyDescent="0.2">
      <c r="B10393" s="40" t="str">
        <f xml:space="preserve"> HYPERLINK("#'目次'!B257", "[251]")</f>
        <v>[251]</v>
      </c>
      <c r="C10393" s="23" t="s">
        <v>383</v>
      </c>
    </row>
    <row r="10394" spans="2:13" x14ac:dyDescent="0.2">
      <c r="C10394" s="186" t="s">
        <v>326</v>
      </c>
    </row>
    <row r="10396" spans="2:13" x14ac:dyDescent="0.2">
      <c r="C10396" s="23" t="s">
        <v>73</v>
      </c>
    </row>
    <row r="10397" spans="2:13" ht="48" x14ac:dyDescent="0.2">
      <c r="D10397" s="195"/>
      <c r="E10397" s="196"/>
      <c r="F10397" s="196"/>
      <c r="G10397" s="37" t="s">
        <v>15</v>
      </c>
      <c r="H10397" s="33" t="s">
        <v>371</v>
      </c>
      <c r="I10397" s="13" t="s">
        <v>372</v>
      </c>
      <c r="J10397" s="13" t="s">
        <v>373</v>
      </c>
      <c r="K10397" s="13" t="s">
        <v>374</v>
      </c>
      <c r="L10397" s="13" t="s">
        <v>99</v>
      </c>
      <c r="M10397" s="38" t="s">
        <v>18</v>
      </c>
    </row>
    <row r="10398" spans="2:13" x14ac:dyDescent="0.2">
      <c r="D10398" s="197"/>
      <c r="E10398" s="198"/>
      <c r="F10398" s="198"/>
      <c r="G10398" s="35"/>
      <c r="H10398" s="39"/>
      <c r="I10398" s="14"/>
      <c r="J10398" s="14"/>
      <c r="K10398" s="14"/>
      <c r="L10398" s="14"/>
      <c r="M10398" s="34"/>
    </row>
    <row r="10399" spans="2:13" x14ac:dyDescent="0.2">
      <c r="D10399" s="78"/>
      <c r="E10399" s="79" t="s">
        <v>15</v>
      </c>
      <c r="F10399" s="66"/>
      <c r="G10399" s="36">
        <v>734</v>
      </c>
      <c r="H10399" s="17">
        <v>570</v>
      </c>
      <c r="I10399" s="17">
        <v>56</v>
      </c>
      <c r="J10399" s="17">
        <v>38</v>
      </c>
      <c r="K10399" s="17">
        <v>18</v>
      </c>
      <c r="L10399" s="17">
        <v>5</v>
      </c>
      <c r="M10399" s="47">
        <v>76</v>
      </c>
    </row>
    <row r="10400" spans="2:13" x14ac:dyDescent="0.2">
      <c r="D10400" s="45"/>
      <c r="E10400" s="51"/>
      <c r="F10400" s="67"/>
      <c r="G10400" s="7">
        <v>100</v>
      </c>
      <c r="H10400" s="2">
        <v>77.656675749319007</v>
      </c>
      <c r="I10400" s="2">
        <v>7.6294277929160002</v>
      </c>
      <c r="J10400" s="2">
        <v>5.1771117166209999</v>
      </c>
      <c r="K10400" s="2">
        <v>2.4523160762940002</v>
      </c>
      <c r="L10400" s="2">
        <v>0.68119891008199995</v>
      </c>
      <c r="M10400" s="15">
        <v>10.354223433243</v>
      </c>
    </row>
    <row r="10401" spans="4:13" x14ac:dyDescent="0.2">
      <c r="D10401" s="199" t="s">
        <v>74</v>
      </c>
      <c r="E10401" s="22" t="s">
        <v>75</v>
      </c>
      <c r="F10401" s="21"/>
      <c r="G10401" s="19">
        <v>348</v>
      </c>
      <c r="H10401" s="27">
        <v>267</v>
      </c>
      <c r="I10401" s="3">
        <v>31</v>
      </c>
      <c r="J10401" s="3">
        <v>21</v>
      </c>
      <c r="K10401" s="3">
        <v>11</v>
      </c>
      <c r="L10401" s="3">
        <v>2</v>
      </c>
      <c r="M10401" s="26">
        <v>34</v>
      </c>
    </row>
    <row r="10402" spans="4:13" x14ac:dyDescent="0.2">
      <c r="D10402" s="200"/>
      <c r="E10402" s="11"/>
      <c r="F10402" s="10"/>
      <c r="G10402" s="7">
        <v>100</v>
      </c>
      <c r="H10402" s="18">
        <v>76.724137931033994</v>
      </c>
      <c r="I10402" s="2">
        <v>8.9080459770109996</v>
      </c>
      <c r="J10402" s="2">
        <v>6.0344827586210004</v>
      </c>
      <c r="K10402" s="2">
        <v>3.1609195402300001</v>
      </c>
      <c r="L10402" s="2">
        <v>0.57471264367800001</v>
      </c>
      <c r="M10402" s="15">
        <v>9.7701149425290001</v>
      </c>
    </row>
    <row r="10403" spans="4:13" x14ac:dyDescent="0.2">
      <c r="D10403" s="200"/>
      <c r="E10403" s="4" t="s">
        <v>34</v>
      </c>
      <c r="F10403" s="5"/>
      <c r="G10403" s="6">
        <v>9</v>
      </c>
      <c r="H10403" s="8">
        <v>6</v>
      </c>
      <c r="I10403" s="1">
        <v>0</v>
      </c>
      <c r="J10403" s="1">
        <v>1</v>
      </c>
      <c r="K10403" s="1">
        <v>1</v>
      </c>
      <c r="L10403" s="1">
        <v>0</v>
      </c>
      <c r="M10403" s="9">
        <v>1</v>
      </c>
    </row>
    <row r="10404" spans="4:13" x14ac:dyDescent="0.2">
      <c r="D10404" s="200"/>
      <c r="E10404" s="11"/>
      <c r="F10404" s="10"/>
      <c r="G10404" s="7">
        <v>100</v>
      </c>
      <c r="H10404" s="97">
        <v>66.666666666666998</v>
      </c>
      <c r="I10404" s="49">
        <v>0</v>
      </c>
      <c r="J10404" s="25">
        <v>11.111111111111001</v>
      </c>
      <c r="K10404" s="25">
        <v>11.111111111111001</v>
      </c>
      <c r="L10404" s="16">
        <v>0</v>
      </c>
      <c r="M10404" s="15">
        <v>11.111111111111001</v>
      </c>
    </row>
    <row r="10405" spans="4:13" x14ac:dyDescent="0.2">
      <c r="D10405" s="200"/>
      <c r="E10405" s="4" t="s">
        <v>35</v>
      </c>
      <c r="F10405" s="5"/>
      <c r="G10405" s="6">
        <v>42</v>
      </c>
      <c r="H10405" s="8">
        <v>31</v>
      </c>
      <c r="I10405" s="1">
        <v>3</v>
      </c>
      <c r="J10405" s="1">
        <v>3</v>
      </c>
      <c r="K10405" s="1">
        <v>2</v>
      </c>
      <c r="L10405" s="1">
        <v>1</v>
      </c>
      <c r="M10405" s="9">
        <v>5</v>
      </c>
    </row>
    <row r="10406" spans="4:13" x14ac:dyDescent="0.2">
      <c r="D10406" s="200"/>
      <c r="E10406" s="11"/>
      <c r="F10406" s="10"/>
      <c r="G10406" s="7">
        <v>100</v>
      </c>
      <c r="H10406" s="18">
        <v>73.809523809523995</v>
      </c>
      <c r="I10406" s="2">
        <v>7.1428571428570002</v>
      </c>
      <c r="J10406" s="2">
        <v>7.1428571428570002</v>
      </c>
      <c r="K10406" s="2">
        <v>4.7619047619049999</v>
      </c>
      <c r="L10406" s="2">
        <v>2.3809523809519999</v>
      </c>
      <c r="M10406" s="15">
        <v>11.904761904761999</v>
      </c>
    </row>
    <row r="10407" spans="4:13" x14ac:dyDescent="0.2">
      <c r="D10407" s="200"/>
      <c r="E10407" s="4" t="s">
        <v>36</v>
      </c>
      <c r="F10407" s="5"/>
      <c r="G10407" s="6">
        <v>70</v>
      </c>
      <c r="H10407" s="8">
        <v>56</v>
      </c>
      <c r="I10407" s="1">
        <v>8</v>
      </c>
      <c r="J10407" s="1">
        <v>6</v>
      </c>
      <c r="K10407" s="1">
        <v>1</v>
      </c>
      <c r="L10407" s="1">
        <v>0</v>
      </c>
      <c r="M10407" s="9">
        <v>3</v>
      </c>
    </row>
    <row r="10408" spans="4:13" x14ac:dyDescent="0.2">
      <c r="D10408" s="200"/>
      <c r="E10408" s="11"/>
      <c r="F10408" s="10"/>
      <c r="G10408" s="7">
        <v>100</v>
      </c>
      <c r="H10408" s="18">
        <v>80</v>
      </c>
      <c r="I10408" s="2">
        <v>11.428571428571001</v>
      </c>
      <c r="J10408" s="2">
        <v>8.5714285714289993</v>
      </c>
      <c r="K10408" s="2">
        <v>1.4285714285710001</v>
      </c>
      <c r="L10408" s="16">
        <v>0</v>
      </c>
      <c r="M10408" s="95">
        <v>4.2857142857139996</v>
      </c>
    </row>
    <row r="10409" spans="4:13" x14ac:dyDescent="0.2">
      <c r="D10409" s="200"/>
      <c r="E10409" s="4" t="s">
        <v>37</v>
      </c>
      <c r="F10409" s="5"/>
      <c r="G10409" s="6">
        <v>76</v>
      </c>
      <c r="H10409" s="8">
        <v>58</v>
      </c>
      <c r="I10409" s="1">
        <v>8</v>
      </c>
      <c r="J10409" s="1">
        <v>3</v>
      </c>
      <c r="K10409" s="1">
        <v>2</v>
      </c>
      <c r="L10409" s="1">
        <v>0</v>
      </c>
      <c r="M10409" s="9">
        <v>7</v>
      </c>
    </row>
    <row r="10410" spans="4:13" x14ac:dyDescent="0.2">
      <c r="D10410" s="200"/>
      <c r="E10410" s="11"/>
      <c r="F10410" s="10"/>
      <c r="G10410" s="7">
        <v>100</v>
      </c>
      <c r="H10410" s="18">
        <v>76.315789473684006</v>
      </c>
      <c r="I10410" s="2">
        <v>10.526315789473999</v>
      </c>
      <c r="J10410" s="2">
        <v>3.947368421053</v>
      </c>
      <c r="K10410" s="2">
        <v>2.6315789473679998</v>
      </c>
      <c r="L10410" s="16">
        <v>0</v>
      </c>
      <c r="M10410" s="15">
        <v>9.2105263157890001</v>
      </c>
    </row>
    <row r="10411" spans="4:13" x14ac:dyDescent="0.2">
      <c r="D10411" s="200"/>
      <c r="E10411" s="4" t="s">
        <v>38</v>
      </c>
      <c r="F10411" s="5"/>
      <c r="G10411" s="6">
        <v>63</v>
      </c>
      <c r="H10411" s="8">
        <v>46</v>
      </c>
      <c r="I10411" s="1">
        <v>7</v>
      </c>
      <c r="J10411" s="1">
        <v>8</v>
      </c>
      <c r="K10411" s="1">
        <v>3</v>
      </c>
      <c r="L10411" s="1">
        <v>0</v>
      </c>
      <c r="M10411" s="9">
        <v>8</v>
      </c>
    </row>
    <row r="10412" spans="4:13" x14ac:dyDescent="0.2">
      <c r="D10412" s="200"/>
      <c r="E10412" s="11"/>
      <c r="F10412" s="10"/>
      <c r="G10412" s="7">
        <v>100</v>
      </c>
      <c r="H10412" s="18">
        <v>73.015873015872998</v>
      </c>
      <c r="I10412" s="2">
        <v>11.111111111111001</v>
      </c>
      <c r="J10412" s="25">
        <v>12.698412698413</v>
      </c>
      <c r="K10412" s="2">
        <v>4.7619047619049999</v>
      </c>
      <c r="L10412" s="16">
        <v>0</v>
      </c>
      <c r="M10412" s="15">
        <v>12.698412698413</v>
      </c>
    </row>
    <row r="10413" spans="4:13" x14ac:dyDescent="0.2">
      <c r="D10413" s="200"/>
      <c r="E10413" s="4" t="s">
        <v>39</v>
      </c>
      <c r="F10413" s="5"/>
      <c r="G10413" s="6">
        <v>63</v>
      </c>
      <c r="H10413" s="8">
        <v>51</v>
      </c>
      <c r="I10413" s="1">
        <v>4</v>
      </c>
      <c r="J10413" s="1">
        <v>0</v>
      </c>
      <c r="K10413" s="1">
        <v>1</v>
      </c>
      <c r="L10413" s="1">
        <v>1</v>
      </c>
      <c r="M10413" s="9">
        <v>6</v>
      </c>
    </row>
    <row r="10414" spans="4:13" x14ac:dyDescent="0.2">
      <c r="D10414" s="200"/>
      <c r="E10414" s="11"/>
      <c r="F10414" s="10"/>
      <c r="G10414" s="7">
        <v>100</v>
      </c>
      <c r="H10414" s="18">
        <v>80.952380952381006</v>
      </c>
      <c r="I10414" s="2">
        <v>6.3492063492059998</v>
      </c>
      <c r="J10414" s="49">
        <v>0</v>
      </c>
      <c r="K10414" s="2">
        <v>1.587301587302</v>
      </c>
      <c r="L10414" s="2">
        <v>1.587301587302</v>
      </c>
      <c r="M10414" s="15">
        <v>9.5238095238099998</v>
      </c>
    </row>
    <row r="10415" spans="4:13" x14ac:dyDescent="0.2">
      <c r="D10415" s="200"/>
      <c r="E10415" s="4" t="s">
        <v>40</v>
      </c>
      <c r="F10415" s="5"/>
      <c r="G10415" s="6">
        <v>25</v>
      </c>
      <c r="H10415" s="8">
        <v>19</v>
      </c>
      <c r="I10415" s="1">
        <v>1</v>
      </c>
      <c r="J10415" s="1">
        <v>0</v>
      </c>
      <c r="K10415" s="1">
        <v>1</v>
      </c>
      <c r="L10415" s="1">
        <v>0</v>
      </c>
      <c r="M10415" s="9">
        <v>4</v>
      </c>
    </row>
    <row r="10416" spans="4:13" x14ac:dyDescent="0.2">
      <c r="D10416" s="200"/>
      <c r="E10416" s="11"/>
      <c r="F10416" s="10"/>
      <c r="G10416" s="7">
        <v>100</v>
      </c>
      <c r="H10416" s="18">
        <v>76</v>
      </c>
      <c r="I10416" s="2">
        <v>4</v>
      </c>
      <c r="J10416" s="49">
        <v>0</v>
      </c>
      <c r="K10416" s="2">
        <v>4</v>
      </c>
      <c r="L10416" s="16">
        <v>0</v>
      </c>
      <c r="M10416" s="85">
        <v>16</v>
      </c>
    </row>
    <row r="10417" spans="4:13" x14ac:dyDescent="0.2">
      <c r="D10417" s="199" t="s">
        <v>76</v>
      </c>
      <c r="E10417" s="22" t="s">
        <v>77</v>
      </c>
      <c r="F10417" s="21"/>
      <c r="G10417" s="19">
        <v>386</v>
      </c>
      <c r="H10417" s="27">
        <v>303</v>
      </c>
      <c r="I10417" s="3">
        <v>25</v>
      </c>
      <c r="J10417" s="3">
        <v>17</v>
      </c>
      <c r="K10417" s="3">
        <v>7</v>
      </c>
      <c r="L10417" s="3">
        <v>3</v>
      </c>
      <c r="M10417" s="26">
        <v>42</v>
      </c>
    </row>
    <row r="10418" spans="4:13" x14ac:dyDescent="0.2">
      <c r="D10418" s="200"/>
      <c r="E10418" s="11"/>
      <c r="F10418" s="10"/>
      <c r="G10418" s="7">
        <v>100</v>
      </c>
      <c r="H10418" s="18">
        <v>78.497409326425</v>
      </c>
      <c r="I10418" s="2">
        <v>6.4766839378240002</v>
      </c>
      <c r="J10418" s="2">
        <v>4.40414507772</v>
      </c>
      <c r="K10418" s="2">
        <v>1.813471502591</v>
      </c>
      <c r="L10418" s="2">
        <v>0.77720207253899998</v>
      </c>
      <c r="M10418" s="15">
        <v>10.880829015544</v>
      </c>
    </row>
    <row r="10419" spans="4:13" x14ac:dyDescent="0.2">
      <c r="D10419" s="200"/>
      <c r="E10419" s="4" t="s">
        <v>34</v>
      </c>
      <c r="F10419" s="5"/>
      <c r="G10419" s="6">
        <v>10</v>
      </c>
      <c r="H10419" s="8">
        <v>8</v>
      </c>
      <c r="I10419" s="1">
        <v>1</v>
      </c>
      <c r="J10419" s="1">
        <v>0</v>
      </c>
      <c r="K10419" s="1">
        <v>0</v>
      </c>
      <c r="L10419" s="1">
        <v>0</v>
      </c>
      <c r="M10419" s="9">
        <v>1</v>
      </c>
    </row>
    <row r="10420" spans="4:13" x14ac:dyDescent="0.2">
      <c r="D10420" s="200"/>
      <c r="E10420" s="11"/>
      <c r="F10420" s="10"/>
      <c r="G10420" s="7">
        <v>100</v>
      </c>
      <c r="H10420" s="18">
        <v>80</v>
      </c>
      <c r="I10420" s="2">
        <v>10</v>
      </c>
      <c r="J10420" s="49">
        <v>0</v>
      </c>
      <c r="K10420" s="16">
        <v>0</v>
      </c>
      <c r="L10420" s="16">
        <v>0</v>
      </c>
      <c r="M10420" s="15">
        <v>10</v>
      </c>
    </row>
    <row r="10421" spans="4:13" x14ac:dyDescent="0.2">
      <c r="D10421" s="200"/>
      <c r="E10421" s="4" t="s">
        <v>35</v>
      </c>
      <c r="F10421" s="5"/>
      <c r="G10421" s="6">
        <v>55</v>
      </c>
      <c r="H10421" s="8">
        <v>44</v>
      </c>
      <c r="I10421" s="1">
        <v>5</v>
      </c>
      <c r="J10421" s="1">
        <v>2</v>
      </c>
      <c r="K10421" s="1">
        <v>0</v>
      </c>
      <c r="L10421" s="1">
        <v>0</v>
      </c>
      <c r="M10421" s="9">
        <v>6</v>
      </c>
    </row>
    <row r="10422" spans="4:13" x14ac:dyDescent="0.2">
      <c r="D10422" s="200"/>
      <c r="E10422" s="11"/>
      <c r="F10422" s="10"/>
      <c r="G10422" s="7">
        <v>100</v>
      </c>
      <c r="H10422" s="18">
        <v>80</v>
      </c>
      <c r="I10422" s="2">
        <v>9.0909090909089993</v>
      </c>
      <c r="J10422" s="2">
        <v>3.636363636364</v>
      </c>
      <c r="K10422" s="16">
        <v>0</v>
      </c>
      <c r="L10422" s="16">
        <v>0</v>
      </c>
      <c r="M10422" s="15">
        <v>10.909090909091001</v>
      </c>
    </row>
    <row r="10423" spans="4:13" x14ac:dyDescent="0.2">
      <c r="D10423" s="200"/>
      <c r="E10423" s="4" t="s">
        <v>36</v>
      </c>
      <c r="F10423" s="5"/>
      <c r="G10423" s="6">
        <v>72</v>
      </c>
      <c r="H10423" s="8">
        <v>52</v>
      </c>
      <c r="I10423" s="1">
        <v>11</v>
      </c>
      <c r="J10423" s="1">
        <v>8</v>
      </c>
      <c r="K10423" s="1">
        <v>2</v>
      </c>
      <c r="L10423" s="1">
        <v>1</v>
      </c>
      <c r="M10423" s="9">
        <v>4</v>
      </c>
    </row>
    <row r="10424" spans="4:13" x14ac:dyDescent="0.2">
      <c r="D10424" s="200"/>
      <c r="E10424" s="11"/>
      <c r="F10424" s="10"/>
      <c r="G10424" s="7">
        <v>100</v>
      </c>
      <c r="H10424" s="72">
        <v>72.222222222222001</v>
      </c>
      <c r="I10424" s="25">
        <v>15.277777777778001</v>
      </c>
      <c r="J10424" s="25">
        <v>11.111111111111001</v>
      </c>
      <c r="K10424" s="2">
        <v>2.7777777777780002</v>
      </c>
      <c r="L10424" s="2">
        <v>1.3888888888890001</v>
      </c>
      <c r="M10424" s="15">
        <v>5.5555555555560003</v>
      </c>
    </row>
    <row r="10425" spans="4:13" x14ac:dyDescent="0.2">
      <c r="D10425" s="200"/>
      <c r="E10425" s="4" t="s">
        <v>37</v>
      </c>
      <c r="F10425" s="5"/>
      <c r="G10425" s="6">
        <v>88</v>
      </c>
      <c r="H10425" s="8">
        <v>75</v>
      </c>
      <c r="I10425" s="1">
        <v>3</v>
      </c>
      <c r="J10425" s="1">
        <v>2</v>
      </c>
      <c r="K10425" s="1">
        <v>1</v>
      </c>
      <c r="L10425" s="1">
        <v>1</v>
      </c>
      <c r="M10425" s="9">
        <v>7</v>
      </c>
    </row>
    <row r="10426" spans="4:13" x14ac:dyDescent="0.2">
      <c r="D10426" s="200"/>
      <c r="E10426" s="11"/>
      <c r="F10426" s="10"/>
      <c r="G10426" s="7">
        <v>100</v>
      </c>
      <c r="H10426" s="70">
        <v>85.227272727273004</v>
      </c>
      <c r="I10426" s="2">
        <v>3.4090909090910002</v>
      </c>
      <c r="J10426" s="2">
        <v>2.2727272727269998</v>
      </c>
      <c r="K10426" s="2">
        <v>1.136363636364</v>
      </c>
      <c r="L10426" s="2">
        <v>1.136363636364</v>
      </c>
      <c r="M10426" s="15">
        <v>7.9545454545450003</v>
      </c>
    </row>
    <row r="10427" spans="4:13" x14ac:dyDescent="0.2">
      <c r="D10427" s="200"/>
      <c r="E10427" s="4" t="s">
        <v>38</v>
      </c>
      <c r="F10427" s="5"/>
      <c r="G10427" s="6">
        <v>66</v>
      </c>
      <c r="H10427" s="8">
        <v>51</v>
      </c>
      <c r="I10427" s="1">
        <v>4</v>
      </c>
      <c r="J10427" s="1">
        <v>5</v>
      </c>
      <c r="K10427" s="1">
        <v>4</v>
      </c>
      <c r="L10427" s="1">
        <v>1</v>
      </c>
      <c r="M10427" s="9">
        <v>3</v>
      </c>
    </row>
    <row r="10428" spans="4:13" x14ac:dyDescent="0.2">
      <c r="D10428" s="200"/>
      <c r="E10428" s="11"/>
      <c r="F10428" s="10"/>
      <c r="G10428" s="7">
        <v>100</v>
      </c>
      <c r="H10428" s="18">
        <v>77.272727272726996</v>
      </c>
      <c r="I10428" s="2">
        <v>6.0606060606060002</v>
      </c>
      <c r="J10428" s="2">
        <v>7.5757575757579998</v>
      </c>
      <c r="K10428" s="2">
        <v>6.0606060606060002</v>
      </c>
      <c r="L10428" s="2">
        <v>1.5151515151520001</v>
      </c>
      <c r="M10428" s="95">
        <v>4.5454545454549997</v>
      </c>
    </row>
    <row r="10429" spans="4:13" x14ac:dyDescent="0.2">
      <c r="D10429" s="200"/>
      <c r="E10429" s="4" t="s">
        <v>39</v>
      </c>
      <c r="F10429" s="5"/>
      <c r="G10429" s="6">
        <v>64</v>
      </c>
      <c r="H10429" s="8">
        <v>52</v>
      </c>
      <c r="I10429" s="1">
        <v>1</v>
      </c>
      <c r="J10429" s="1">
        <v>0</v>
      </c>
      <c r="K10429" s="1">
        <v>0</v>
      </c>
      <c r="L10429" s="1">
        <v>0</v>
      </c>
      <c r="M10429" s="9">
        <v>11</v>
      </c>
    </row>
    <row r="10430" spans="4:13" x14ac:dyDescent="0.2">
      <c r="D10430" s="200"/>
      <c r="E10430" s="11"/>
      <c r="F10430" s="10"/>
      <c r="G10430" s="7">
        <v>100</v>
      </c>
      <c r="H10430" s="18">
        <v>81.25</v>
      </c>
      <c r="I10430" s="30">
        <v>1.5625</v>
      </c>
      <c r="J10430" s="49">
        <v>0</v>
      </c>
      <c r="K10430" s="16">
        <v>0</v>
      </c>
      <c r="L10430" s="16">
        <v>0</v>
      </c>
      <c r="M10430" s="85">
        <v>17.1875</v>
      </c>
    </row>
    <row r="10431" spans="4:13" x14ac:dyDescent="0.2">
      <c r="D10431" s="200"/>
      <c r="E10431" s="4" t="s">
        <v>40</v>
      </c>
      <c r="F10431" s="5"/>
      <c r="G10431" s="6">
        <v>31</v>
      </c>
      <c r="H10431" s="8">
        <v>21</v>
      </c>
      <c r="I10431" s="1">
        <v>0</v>
      </c>
      <c r="J10431" s="1">
        <v>0</v>
      </c>
      <c r="K10431" s="1">
        <v>0</v>
      </c>
      <c r="L10431" s="1">
        <v>0</v>
      </c>
      <c r="M10431" s="9">
        <v>10</v>
      </c>
    </row>
    <row r="10432" spans="4:13" x14ac:dyDescent="0.2">
      <c r="D10432" s="201"/>
      <c r="E10432" s="45"/>
      <c r="F10432" s="51"/>
      <c r="G10432" s="81">
        <v>100</v>
      </c>
      <c r="H10432" s="161">
        <v>67.741935483871003</v>
      </c>
      <c r="I10432" s="103">
        <v>0</v>
      </c>
      <c r="J10432" s="103">
        <v>0</v>
      </c>
      <c r="K10432" s="62">
        <v>0</v>
      </c>
      <c r="L10432" s="62">
        <v>0</v>
      </c>
      <c r="M10432" s="140">
        <v>32.258064516128997</v>
      </c>
    </row>
    <row r="10434" spans="2:13" x14ac:dyDescent="0.2">
      <c r="B10434" s="40" t="str">
        <f xml:space="preserve"> HYPERLINK("#'目次'!B258", "[252]")</f>
        <v>[252]</v>
      </c>
      <c r="C10434" s="23" t="s">
        <v>383</v>
      </c>
    </row>
    <row r="10435" spans="2:13" x14ac:dyDescent="0.2">
      <c r="C10435" s="186" t="s">
        <v>326</v>
      </c>
    </row>
    <row r="10437" spans="2:13" x14ac:dyDescent="0.2">
      <c r="C10437" s="23" t="s">
        <v>80</v>
      </c>
    </row>
    <row r="10438" spans="2:13" ht="48" x14ac:dyDescent="0.2">
      <c r="E10438" s="195"/>
      <c r="F10438" s="196"/>
      <c r="G10438" s="37" t="s">
        <v>15</v>
      </c>
      <c r="H10438" s="33" t="s">
        <v>371</v>
      </c>
      <c r="I10438" s="13" t="s">
        <v>372</v>
      </c>
      <c r="J10438" s="13" t="s">
        <v>373</v>
      </c>
      <c r="K10438" s="13" t="s">
        <v>374</v>
      </c>
      <c r="L10438" s="13" t="s">
        <v>99</v>
      </c>
      <c r="M10438" s="38" t="s">
        <v>18</v>
      </c>
    </row>
    <row r="10439" spans="2:13" x14ac:dyDescent="0.2">
      <c r="E10439" s="197"/>
      <c r="F10439" s="198"/>
      <c r="G10439" s="35"/>
      <c r="H10439" s="39"/>
      <c r="I10439" s="14"/>
      <c r="J10439" s="14"/>
      <c r="K10439" s="14"/>
      <c r="L10439" s="14"/>
      <c r="M10439" s="34"/>
    </row>
    <row r="10440" spans="2:13" x14ac:dyDescent="0.2">
      <c r="E10440" s="120" t="s">
        <v>15</v>
      </c>
      <c r="F10440" s="66"/>
      <c r="G10440" s="36">
        <v>734</v>
      </c>
      <c r="H10440" s="17">
        <v>570</v>
      </c>
      <c r="I10440" s="17">
        <v>56</v>
      </c>
      <c r="J10440" s="17">
        <v>38</v>
      </c>
      <c r="K10440" s="17">
        <v>18</v>
      </c>
      <c r="L10440" s="17">
        <v>5</v>
      </c>
      <c r="M10440" s="47">
        <v>76</v>
      </c>
    </row>
    <row r="10441" spans="2:13" x14ac:dyDescent="0.2">
      <c r="E10441" s="45"/>
      <c r="F10441" s="67"/>
      <c r="G10441" s="7">
        <v>100</v>
      </c>
      <c r="H10441" s="2">
        <v>77.656675749319007</v>
      </c>
      <c r="I10441" s="2">
        <v>7.6294277929160002</v>
      </c>
      <c r="J10441" s="2">
        <v>5.1771117166209999</v>
      </c>
      <c r="K10441" s="2">
        <v>2.4523160762940002</v>
      </c>
      <c r="L10441" s="2">
        <v>0.68119891008199995</v>
      </c>
      <c r="M10441" s="15">
        <v>10.354223433243</v>
      </c>
    </row>
    <row r="10442" spans="2:13" x14ac:dyDescent="0.2">
      <c r="E10442" s="4" t="s">
        <v>81</v>
      </c>
      <c r="F10442" s="5"/>
      <c r="G10442" s="19">
        <v>30</v>
      </c>
      <c r="H10442" s="27">
        <v>24</v>
      </c>
      <c r="I10442" s="3">
        <v>2</v>
      </c>
      <c r="J10442" s="3">
        <v>1</v>
      </c>
      <c r="K10442" s="3">
        <v>0</v>
      </c>
      <c r="L10442" s="3">
        <v>0</v>
      </c>
      <c r="M10442" s="26">
        <v>3</v>
      </c>
    </row>
    <row r="10443" spans="2:13" x14ac:dyDescent="0.2">
      <c r="E10443" s="11"/>
      <c r="F10443" s="10"/>
      <c r="G10443" s="7">
        <v>100</v>
      </c>
      <c r="H10443" s="18">
        <v>80</v>
      </c>
      <c r="I10443" s="2">
        <v>6.666666666667</v>
      </c>
      <c r="J10443" s="2">
        <v>3.333333333333</v>
      </c>
      <c r="K10443" s="16">
        <v>0</v>
      </c>
      <c r="L10443" s="16">
        <v>0</v>
      </c>
      <c r="M10443" s="15">
        <v>10</v>
      </c>
    </row>
    <row r="10444" spans="2:13" x14ac:dyDescent="0.2">
      <c r="E10444" s="4" t="s">
        <v>82</v>
      </c>
      <c r="F10444" s="5"/>
      <c r="G10444" s="6">
        <v>47</v>
      </c>
      <c r="H10444" s="8">
        <v>37</v>
      </c>
      <c r="I10444" s="1">
        <v>1</v>
      </c>
      <c r="J10444" s="1">
        <v>2</v>
      </c>
      <c r="K10444" s="1">
        <v>1</v>
      </c>
      <c r="L10444" s="1">
        <v>0</v>
      </c>
      <c r="M10444" s="9">
        <v>7</v>
      </c>
    </row>
    <row r="10445" spans="2:13" x14ac:dyDescent="0.2">
      <c r="E10445" s="11"/>
      <c r="F10445" s="10"/>
      <c r="G10445" s="7">
        <v>100</v>
      </c>
      <c r="H10445" s="18">
        <v>78.723404255318997</v>
      </c>
      <c r="I10445" s="30">
        <v>2.1276595744679998</v>
      </c>
      <c r="J10445" s="2">
        <v>4.2553191489359996</v>
      </c>
      <c r="K10445" s="2">
        <v>2.1276595744679998</v>
      </c>
      <c r="L10445" s="16">
        <v>0</v>
      </c>
      <c r="M10445" s="15">
        <v>14.893617021277</v>
      </c>
    </row>
    <row r="10446" spans="2:13" x14ac:dyDescent="0.2">
      <c r="E10446" s="4" t="s">
        <v>83</v>
      </c>
      <c r="F10446" s="5"/>
      <c r="G10446" s="6">
        <v>296</v>
      </c>
      <c r="H10446" s="8">
        <v>226</v>
      </c>
      <c r="I10446" s="1">
        <v>22</v>
      </c>
      <c r="J10446" s="1">
        <v>19</v>
      </c>
      <c r="K10446" s="1">
        <v>4</v>
      </c>
      <c r="L10446" s="1">
        <v>1</v>
      </c>
      <c r="M10446" s="9">
        <v>36</v>
      </c>
    </row>
    <row r="10447" spans="2:13" x14ac:dyDescent="0.2">
      <c r="E10447" s="11"/>
      <c r="F10447" s="10"/>
      <c r="G10447" s="7">
        <v>100</v>
      </c>
      <c r="H10447" s="18">
        <v>76.351351351350999</v>
      </c>
      <c r="I10447" s="2">
        <v>7.4324324324319999</v>
      </c>
      <c r="J10447" s="2">
        <v>6.4189189189190001</v>
      </c>
      <c r="K10447" s="2">
        <v>1.351351351351</v>
      </c>
      <c r="L10447" s="2">
        <v>0.33783783783799998</v>
      </c>
      <c r="M10447" s="15">
        <v>12.162162162162</v>
      </c>
    </row>
    <row r="10448" spans="2:13" x14ac:dyDescent="0.2">
      <c r="E10448" s="4" t="s">
        <v>84</v>
      </c>
      <c r="F10448" s="5"/>
      <c r="G10448" s="6">
        <v>19</v>
      </c>
      <c r="H10448" s="8">
        <v>14</v>
      </c>
      <c r="I10448" s="1">
        <v>2</v>
      </c>
      <c r="J10448" s="1">
        <v>1</v>
      </c>
      <c r="K10448" s="1">
        <v>0</v>
      </c>
      <c r="L10448" s="1">
        <v>0</v>
      </c>
      <c r="M10448" s="9">
        <v>3</v>
      </c>
    </row>
    <row r="10449" spans="5:13" x14ac:dyDescent="0.2">
      <c r="E10449" s="11"/>
      <c r="F10449" s="10"/>
      <c r="G10449" s="7">
        <v>100</v>
      </c>
      <c r="H10449" s="18">
        <v>73.684210526315994</v>
      </c>
      <c r="I10449" s="2">
        <v>10.526315789473999</v>
      </c>
      <c r="J10449" s="2">
        <v>5.2631578947369997</v>
      </c>
      <c r="K10449" s="16">
        <v>0</v>
      </c>
      <c r="L10449" s="16">
        <v>0</v>
      </c>
      <c r="M10449" s="85">
        <v>15.789473684211</v>
      </c>
    </row>
    <row r="10450" spans="5:13" x14ac:dyDescent="0.2">
      <c r="E10450" s="4" t="s">
        <v>85</v>
      </c>
      <c r="F10450" s="5"/>
      <c r="G10450" s="6">
        <v>83</v>
      </c>
      <c r="H10450" s="8">
        <v>61</v>
      </c>
      <c r="I10450" s="1">
        <v>9</v>
      </c>
      <c r="J10450" s="1">
        <v>3</v>
      </c>
      <c r="K10450" s="1">
        <v>4</v>
      </c>
      <c r="L10450" s="1">
        <v>0</v>
      </c>
      <c r="M10450" s="9">
        <v>9</v>
      </c>
    </row>
    <row r="10451" spans="5:13" x14ac:dyDescent="0.2">
      <c r="E10451" s="11"/>
      <c r="F10451" s="10"/>
      <c r="G10451" s="7">
        <v>100</v>
      </c>
      <c r="H10451" s="18">
        <v>73.493975903614</v>
      </c>
      <c r="I10451" s="2">
        <v>10.843373493975999</v>
      </c>
      <c r="J10451" s="2">
        <v>3.6144578313250002</v>
      </c>
      <c r="K10451" s="2">
        <v>4.819277108434</v>
      </c>
      <c r="L10451" s="16">
        <v>0</v>
      </c>
      <c r="M10451" s="15">
        <v>10.843373493975999</v>
      </c>
    </row>
    <row r="10452" spans="5:13" x14ac:dyDescent="0.2">
      <c r="E10452" s="4" t="s">
        <v>86</v>
      </c>
      <c r="F10452" s="5"/>
      <c r="G10452" s="6">
        <v>120</v>
      </c>
      <c r="H10452" s="8">
        <v>100</v>
      </c>
      <c r="I10452" s="1">
        <v>7</v>
      </c>
      <c r="J10452" s="1">
        <v>4</v>
      </c>
      <c r="K10452" s="1">
        <v>6</v>
      </c>
      <c r="L10452" s="1">
        <v>1</v>
      </c>
      <c r="M10452" s="9">
        <v>6</v>
      </c>
    </row>
    <row r="10453" spans="5:13" x14ac:dyDescent="0.2">
      <c r="E10453" s="11"/>
      <c r="F10453" s="10"/>
      <c r="G10453" s="7">
        <v>100</v>
      </c>
      <c r="H10453" s="70">
        <v>83.333333333333002</v>
      </c>
      <c r="I10453" s="2">
        <v>5.833333333333</v>
      </c>
      <c r="J10453" s="2">
        <v>3.333333333333</v>
      </c>
      <c r="K10453" s="2">
        <v>5</v>
      </c>
      <c r="L10453" s="2">
        <v>0.83333333333299997</v>
      </c>
      <c r="M10453" s="95">
        <v>5</v>
      </c>
    </row>
    <row r="10454" spans="5:13" x14ac:dyDescent="0.2">
      <c r="E10454" s="4" t="s">
        <v>87</v>
      </c>
      <c r="F10454" s="5"/>
      <c r="G10454" s="6">
        <v>46</v>
      </c>
      <c r="H10454" s="8">
        <v>38</v>
      </c>
      <c r="I10454" s="1">
        <v>4</v>
      </c>
      <c r="J10454" s="1">
        <v>3</v>
      </c>
      <c r="K10454" s="1">
        <v>1</v>
      </c>
      <c r="L10454" s="1">
        <v>1</v>
      </c>
      <c r="M10454" s="9">
        <v>2</v>
      </c>
    </row>
    <row r="10455" spans="5:13" x14ac:dyDescent="0.2">
      <c r="E10455" s="11"/>
      <c r="F10455" s="10"/>
      <c r="G10455" s="7">
        <v>100</v>
      </c>
      <c r="H10455" s="18">
        <v>82.608695652174006</v>
      </c>
      <c r="I10455" s="2">
        <v>8.6956521739130004</v>
      </c>
      <c r="J10455" s="2">
        <v>6.5217391304349999</v>
      </c>
      <c r="K10455" s="2">
        <v>2.1739130434780001</v>
      </c>
      <c r="L10455" s="2">
        <v>2.1739130434780001</v>
      </c>
      <c r="M10455" s="95">
        <v>4.3478260869570002</v>
      </c>
    </row>
    <row r="10456" spans="5:13" x14ac:dyDescent="0.2">
      <c r="E10456" s="4" t="s">
        <v>88</v>
      </c>
      <c r="F10456" s="5"/>
      <c r="G10456" s="6">
        <v>23</v>
      </c>
      <c r="H10456" s="8">
        <v>17</v>
      </c>
      <c r="I10456" s="1">
        <v>0</v>
      </c>
      <c r="J10456" s="1">
        <v>0</v>
      </c>
      <c r="K10456" s="1">
        <v>1</v>
      </c>
      <c r="L10456" s="1">
        <v>1</v>
      </c>
      <c r="M10456" s="9">
        <v>4</v>
      </c>
    </row>
    <row r="10457" spans="5:13" x14ac:dyDescent="0.2">
      <c r="E10457" s="11"/>
      <c r="F10457" s="10"/>
      <c r="G10457" s="7">
        <v>100</v>
      </c>
      <c r="H10457" s="18">
        <v>73.913043478261002</v>
      </c>
      <c r="I10457" s="49">
        <v>0</v>
      </c>
      <c r="J10457" s="49">
        <v>0</v>
      </c>
      <c r="K10457" s="2">
        <v>4.3478260869570002</v>
      </c>
      <c r="L10457" s="2">
        <v>4.3478260869570002</v>
      </c>
      <c r="M10457" s="85">
        <v>17.391304347826001</v>
      </c>
    </row>
    <row r="10458" spans="5:13" x14ac:dyDescent="0.2">
      <c r="E10458" s="4" t="s">
        <v>89</v>
      </c>
      <c r="F10458" s="5"/>
      <c r="G10458" s="6">
        <v>37</v>
      </c>
      <c r="H10458" s="8">
        <v>30</v>
      </c>
      <c r="I10458" s="1">
        <v>6</v>
      </c>
      <c r="J10458" s="1">
        <v>3</v>
      </c>
      <c r="K10458" s="1">
        <v>0</v>
      </c>
      <c r="L10458" s="1">
        <v>1</v>
      </c>
      <c r="M10458" s="9">
        <v>0</v>
      </c>
    </row>
    <row r="10459" spans="5:13" x14ac:dyDescent="0.2">
      <c r="E10459" s="11"/>
      <c r="F10459" s="10"/>
      <c r="G10459" s="7">
        <v>100</v>
      </c>
      <c r="H10459" s="18">
        <v>81.081081081080995</v>
      </c>
      <c r="I10459" s="25">
        <v>16.216216216216001</v>
      </c>
      <c r="J10459" s="2">
        <v>8.1081081081080004</v>
      </c>
      <c r="K10459" s="16">
        <v>0</v>
      </c>
      <c r="L10459" s="2">
        <v>2.7027027027030002</v>
      </c>
      <c r="M10459" s="130">
        <v>0</v>
      </c>
    </row>
    <row r="10460" spans="5:13" x14ac:dyDescent="0.2">
      <c r="E10460" s="4" t="s">
        <v>90</v>
      </c>
      <c r="F10460" s="5"/>
      <c r="G10460" s="6">
        <v>28</v>
      </c>
      <c r="H10460" s="8">
        <v>19</v>
      </c>
      <c r="I10460" s="1">
        <v>3</v>
      </c>
      <c r="J10460" s="1">
        <v>2</v>
      </c>
      <c r="K10460" s="1">
        <v>1</v>
      </c>
      <c r="L10460" s="1">
        <v>0</v>
      </c>
      <c r="M10460" s="9">
        <v>5</v>
      </c>
    </row>
    <row r="10461" spans="5:13" x14ac:dyDescent="0.2">
      <c r="E10461" s="11"/>
      <c r="F10461" s="10"/>
      <c r="G10461" s="7">
        <v>100</v>
      </c>
      <c r="H10461" s="72">
        <v>67.857142857143003</v>
      </c>
      <c r="I10461" s="2">
        <v>10.714285714286</v>
      </c>
      <c r="J10461" s="2">
        <v>7.1428571428570002</v>
      </c>
      <c r="K10461" s="2">
        <v>3.5714285714290002</v>
      </c>
      <c r="L10461" s="16">
        <v>0</v>
      </c>
      <c r="M10461" s="85">
        <v>17.857142857143</v>
      </c>
    </row>
    <row r="10462" spans="5:13" x14ac:dyDescent="0.2">
      <c r="E10462" s="4" t="s">
        <v>91</v>
      </c>
      <c r="F10462" s="5"/>
      <c r="G10462" s="6">
        <v>5</v>
      </c>
      <c r="H10462" s="8">
        <v>4</v>
      </c>
      <c r="I10462" s="1">
        <v>0</v>
      </c>
      <c r="J10462" s="1">
        <v>0</v>
      </c>
      <c r="K10462" s="1">
        <v>0</v>
      </c>
      <c r="L10462" s="1">
        <v>0</v>
      </c>
      <c r="M10462" s="9">
        <v>1</v>
      </c>
    </row>
    <row r="10463" spans="5:13" x14ac:dyDescent="0.2">
      <c r="E10463" s="45"/>
      <c r="F10463" s="51"/>
      <c r="G10463" s="81">
        <v>100</v>
      </c>
      <c r="H10463" s="115">
        <v>80</v>
      </c>
      <c r="I10463" s="103">
        <v>0</v>
      </c>
      <c r="J10463" s="103">
        <v>0</v>
      </c>
      <c r="K10463" s="62">
        <v>0</v>
      </c>
      <c r="L10463" s="62">
        <v>0</v>
      </c>
      <c r="M10463" s="154">
        <v>20</v>
      </c>
    </row>
    <row r="10465" spans="2:13" x14ac:dyDescent="0.2">
      <c r="B10465" s="40" t="str">
        <f xml:space="preserve"> HYPERLINK("#'目次'!B259", "[253]")</f>
        <v>[253]</v>
      </c>
      <c r="C10465" s="23" t="s">
        <v>386</v>
      </c>
    </row>
    <row r="10466" spans="2:13" x14ac:dyDescent="0.2">
      <c r="C10466" s="186" t="s">
        <v>326</v>
      </c>
    </row>
    <row r="10468" spans="2:13" x14ac:dyDescent="0.2">
      <c r="C10468" s="23" t="s">
        <v>14</v>
      </c>
    </row>
    <row r="10469" spans="2:13" ht="48" x14ac:dyDescent="0.2">
      <c r="D10469" s="195"/>
      <c r="E10469" s="196"/>
      <c r="F10469" s="196"/>
      <c r="G10469" s="37" t="s">
        <v>15</v>
      </c>
      <c r="H10469" s="33" t="s">
        <v>371</v>
      </c>
      <c r="I10469" s="13" t="s">
        <v>372</v>
      </c>
      <c r="J10469" s="13" t="s">
        <v>373</v>
      </c>
      <c r="K10469" s="13" t="s">
        <v>374</v>
      </c>
      <c r="L10469" s="13" t="s">
        <v>99</v>
      </c>
      <c r="M10469" s="38" t="s">
        <v>18</v>
      </c>
    </row>
    <row r="10470" spans="2:13" x14ac:dyDescent="0.2">
      <c r="D10470" s="197"/>
      <c r="E10470" s="198"/>
      <c r="F10470" s="198"/>
      <c r="G10470" s="35"/>
      <c r="H10470" s="39"/>
      <c r="I10470" s="14"/>
      <c r="J10470" s="14"/>
      <c r="K10470" s="14"/>
      <c r="L10470" s="14"/>
      <c r="M10470" s="34"/>
    </row>
    <row r="10471" spans="2:13" x14ac:dyDescent="0.2">
      <c r="D10471" s="78"/>
      <c r="E10471" s="79" t="s">
        <v>15</v>
      </c>
      <c r="F10471" s="66"/>
      <c r="G10471" s="36">
        <v>734</v>
      </c>
      <c r="H10471" s="17">
        <v>348</v>
      </c>
      <c r="I10471" s="17">
        <v>6</v>
      </c>
      <c r="J10471" s="17">
        <v>1</v>
      </c>
      <c r="K10471" s="17">
        <v>0</v>
      </c>
      <c r="L10471" s="17">
        <v>4</v>
      </c>
      <c r="M10471" s="47">
        <v>376</v>
      </c>
    </row>
    <row r="10472" spans="2:13" x14ac:dyDescent="0.2">
      <c r="D10472" s="45"/>
      <c r="E10472" s="51"/>
      <c r="F10472" s="67"/>
      <c r="G10472" s="7">
        <v>100</v>
      </c>
      <c r="H10472" s="2">
        <v>47.411444141689003</v>
      </c>
      <c r="I10472" s="2">
        <v>0.81743869209800002</v>
      </c>
      <c r="J10472" s="2">
        <v>0.13623978201600001</v>
      </c>
      <c r="K10472" s="16">
        <v>0</v>
      </c>
      <c r="L10472" s="2">
        <v>0.54495912806500002</v>
      </c>
      <c r="M10472" s="15">
        <v>51.226158038146998</v>
      </c>
    </row>
    <row r="10473" spans="2:13" x14ac:dyDescent="0.2">
      <c r="D10473" s="199" t="s">
        <v>19</v>
      </c>
      <c r="E10473" s="22" t="s">
        <v>20</v>
      </c>
      <c r="F10473" s="21"/>
      <c r="G10473" s="19">
        <v>77</v>
      </c>
      <c r="H10473" s="27">
        <v>36</v>
      </c>
      <c r="I10473" s="3">
        <v>1</v>
      </c>
      <c r="J10473" s="3">
        <v>1</v>
      </c>
      <c r="K10473" s="3">
        <v>0</v>
      </c>
      <c r="L10473" s="3">
        <v>1</v>
      </c>
      <c r="M10473" s="26">
        <v>39</v>
      </c>
    </row>
    <row r="10474" spans="2:13" x14ac:dyDescent="0.2">
      <c r="D10474" s="200"/>
      <c r="E10474" s="11"/>
      <c r="F10474" s="10"/>
      <c r="G10474" s="7">
        <v>100</v>
      </c>
      <c r="H10474" s="18">
        <v>46.753246753246998</v>
      </c>
      <c r="I10474" s="2">
        <v>1.298701298701</v>
      </c>
      <c r="J10474" s="2">
        <v>1.298701298701</v>
      </c>
      <c r="K10474" s="16">
        <v>0</v>
      </c>
      <c r="L10474" s="2">
        <v>1.298701298701</v>
      </c>
      <c r="M10474" s="15">
        <v>50.649350649351</v>
      </c>
    </row>
    <row r="10475" spans="2:13" x14ac:dyDescent="0.2">
      <c r="D10475" s="200"/>
      <c r="E10475" s="4" t="s">
        <v>21</v>
      </c>
      <c r="F10475" s="5"/>
      <c r="G10475" s="6">
        <v>289</v>
      </c>
      <c r="H10475" s="8">
        <v>125</v>
      </c>
      <c r="I10475" s="1">
        <v>3</v>
      </c>
      <c r="J10475" s="1">
        <v>0</v>
      </c>
      <c r="K10475" s="1">
        <v>0</v>
      </c>
      <c r="L10475" s="1">
        <v>0</v>
      </c>
      <c r="M10475" s="9">
        <v>161</v>
      </c>
    </row>
    <row r="10476" spans="2:13" x14ac:dyDescent="0.2">
      <c r="D10476" s="200"/>
      <c r="E10476" s="11"/>
      <c r="F10476" s="10"/>
      <c r="G10476" s="7">
        <v>100</v>
      </c>
      <c r="H10476" s="18">
        <v>43.252595155709002</v>
      </c>
      <c r="I10476" s="2">
        <v>1.0380622837369999</v>
      </c>
      <c r="J10476" s="16">
        <v>0</v>
      </c>
      <c r="K10476" s="16">
        <v>0</v>
      </c>
      <c r="L10476" s="16">
        <v>0</v>
      </c>
      <c r="M10476" s="15">
        <v>55.709342560553999</v>
      </c>
    </row>
    <row r="10477" spans="2:13" x14ac:dyDescent="0.2">
      <c r="D10477" s="200"/>
      <c r="E10477" s="4" t="s">
        <v>22</v>
      </c>
      <c r="F10477" s="5"/>
      <c r="G10477" s="6">
        <v>109</v>
      </c>
      <c r="H10477" s="8">
        <v>52</v>
      </c>
      <c r="I10477" s="1">
        <v>1</v>
      </c>
      <c r="J10477" s="1">
        <v>0</v>
      </c>
      <c r="K10477" s="1">
        <v>0</v>
      </c>
      <c r="L10477" s="1">
        <v>0</v>
      </c>
      <c r="M10477" s="9">
        <v>56</v>
      </c>
    </row>
    <row r="10478" spans="2:13" x14ac:dyDescent="0.2">
      <c r="D10478" s="200"/>
      <c r="E10478" s="11"/>
      <c r="F10478" s="10"/>
      <c r="G10478" s="7">
        <v>100</v>
      </c>
      <c r="H10478" s="18">
        <v>47.706422018349002</v>
      </c>
      <c r="I10478" s="2">
        <v>0.91743119266100004</v>
      </c>
      <c r="J10478" s="16">
        <v>0</v>
      </c>
      <c r="K10478" s="16">
        <v>0</v>
      </c>
      <c r="L10478" s="16">
        <v>0</v>
      </c>
      <c r="M10478" s="15">
        <v>51.376146788991001</v>
      </c>
    </row>
    <row r="10479" spans="2:13" x14ac:dyDescent="0.2">
      <c r="D10479" s="200"/>
      <c r="E10479" s="4" t="s">
        <v>23</v>
      </c>
      <c r="F10479" s="5"/>
      <c r="G10479" s="6">
        <v>120</v>
      </c>
      <c r="H10479" s="8">
        <v>62</v>
      </c>
      <c r="I10479" s="1">
        <v>1</v>
      </c>
      <c r="J10479" s="1">
        <v>0</v>
      </c>
      <c r="K10479" s="1">
        <v>0</v>
      </c>
      <c r="L10479" s="1">
        <v>1</v>
      </c>
      <c r="M10479" s="9">
        <v>56</v>
      </c>
    </row>
    <row r="10480" spans="2:13" x14ac:dyDescent="0.2">
      <c r="D10480" s="200"/>
      <c r="E10480" s="11"/>
      <c r="F10480" s="10"/>
      <c r="G10480" s="7">
        <v>100</v>
      </c>
      <c r="H10480" s="18">
        <v>51.666666666666998</v>
      </c>
      <c r="I10480" s="2">
        <v>0.83333333333299997</v>
      </c>
      <c r="J10480" s="16">
        <v>0</v>
      </c>
      <c r="K10480" s="16">
        <v>0</v>
      </c>
      <c r="L10480" s="2">
        <v>0.83333333333299997</v>
      </c>
      <c r="M10480" s="15">
        <v>46.666666666666998</v>
      </c>
    </row>
    <row r="10481" spans="4:13" x14ac:dyDescent="0.2">
      <c r="D10481" s="200"/>
      <c r="E10481" s="4" t="s">
        <v>24</v>
      </c>
      <c r="F10481" s="5"/>
      <c r="G10481" s="6">
        <v>139</v>
      </c>
      <c r="H10481" s="8">
        <v>73</v>
      </c>
      <c r="I10481" s="1">
        <v>0</v>
      </c>
      <c r="J10481" s="1">
        <v>0</v>
      </c>
      <c r="K10481" s="1">
        <v>0</v>
      </c>
      <c r="L10481" s="1">
        <v>2</v>
      </c>
      <c r="M10481" s="9">
        <v>64</v>
      </c>
    </row>
    <row r="10482" spans="4:13" x14ac:dyDescent="0.2">
      <c r="D10482" s="200"/>
      <c r="E10482" s="11"/>
      <c r="F10482" s="10"/>
      <c r="G10482" s="7">
        <v>100</v>
      </c>
      <c r="H10482" s="70">
        <v>52.517985611511001</v>
      </c>
      <c r="I10482" s="16">
        <v>0</v>
      </c>
      <c r="J10482" s="16">
        <v>0</v>
      </c>
      <c r="K10482" s="16">
        <v>0</v>
      </c>
      <c r="L10482" s="2">
        <v>1.438848920863</v>
      </c>
      <c r="M10482" s="95">
        <v>46.043165467625997</v>
      </c>
    </row>
    <row r="10483" spans="4:13" x14ac:dyDescent="0.2">
      <c r="D10483" s="199" t="s">
        <v>25</v>
      </c>
      <c r="E10483" s="22" t="s">
        <v>26</v>
      </c>
      <c r="F10483" s="21"/>
      <c r="G10483" s="19">
        <v>243</v>
      </c>
      <c r="H10483" s="27">
        <v>112</v>
      </c>
      <c r="I10483" s="3">
        <v>1</v>
      </c>
      <c r="J10483" s="3">
        <v>0</v>
      </c>
      <c r="K10483" s="3">
        <v>0</v>
      </c>
      <c r="L10483" s="3">
        <v>1</v>
      </c>
      <c r="M10483" s="26">
        <v>129</v>
      </c>
    </row>
    <row r="10484" spans="4:13" x14ac:dyDescent="0.2">
      <c r="D10484" s="200"/>
      <c r="E10484" s="11"/>
      <c r="F10484" s="10"/>
      <c r="G10484" s="7">
        <v>100</v>
      </c>
      <c r="H10484" s="18">
        <v>46.090534979424</v>
      </c>
      <c r="I10484" s="2">
        <v>0.41152263374499998</v>
      </c>
      <c r="J10484" s="16">
        <v>0</v>
      </c>
      <c r="K10484" s="16">
        <v>0</v>
      </c>
      <c r="L10484" s="2">
        <v>0.41152263374499998</v>
      </c>
      <c r="M10484" s="15">
        <v>53.086419753085998</v>
      </c>
    </row>
    <row r="10485" spans="4:13" x14ac:dyDescent="0.2">
      <c r="D10485" s="200"/>
      <c r="E10485" s="4" t="s">
        <v>27</v>
      </c>
      <c r="F10485" s="5"/>
      <c r="G10485" s="6">
        <v>234</v>
      </c>
      <c r="H10485" s="8">
        <v>104</v>
      </c>
      <c r="I10485" s="1">
        <v>3</v>
      </c>
      <c r="J10485" s="1">
        <v>0</v>
      </c>
      <c r="K10485" s="1">
        <v>0</v>
      </c>
      <c r="L10485" s="1">
        <v>3</v>
      </c>
      <c r="M10485" s="9">
        <v>124</v>
      </c>
    </row>
    <row r="10486" spans="4:13" x14ac:dyDescent="0.2">
      <c r="D10486" s="200"/>
      <c r="E10486" s="11"/>
      <c r="F10486" s="10"/>
      <c r="G10486" s="7">
        <v>100</v>
      </c>
      <c r="H10486" s="18">
        <v>44.444444444444002</v>
      </c>
      <c r="I10486" s="2">
        <v>1.2820512820509999</v>
      </c>
      <c r="J10486" s="16">
        <v>0</v>
      </c>
      <c r="K10486" s="16">
        <v>0</v>
      </c>
      <c r="L10486" s="2">
        <v>1.2820512820509999</v>
      </c>
      <c r="M10486" s="15">
        <v>52.991452991453002</v>
      </c>
    </row>
    <row r="10487" spans="4:13" x14ac:dyDescent="0.2">
      <c r="D10487" s="200"/>
      <c r="E10487" s="4" t="s">
        <v>28</v>
      </c>
      <c r="F10487" s="5"/>
      <c r="G10487" s="6">
        <v>208</v>
      </c>
      <c r="H10487" s="8">
        <v>101</v>
      </c>
      <c r="I10487" s="1">
        <v>2</v>
      </c>
      <c r="J10487" s="1">
        <v>1</v>
      </c>
      <c r="K10487" s="1">
        <v>0</v>
      </c>
      <c r="L10487" s="1">
        <v>0</v>
      </c>
      <c r="M10487" s="9">
        <v>105</v>
      </c>
    </row>
    <row r="10488" spans="4:13" x14ac:dyDescent="0.2">
      <c r="D10488" s="200"/>
      <c r="E10488" s="11"/>
      <c r="F10488" s="10"/>
      <c r="G10488" s="7">
        <v>100</v>
      </c>
      <c r="H10488" s="18">
        <v>48.557692307692001</v>
      </c>
      <c r="I10488" s="2">
        <v>0.96153846153800004</v>
      </c>
      <c r="J10488" s="2">
        <v>0.48076923076900002</v>
      </c>
      <c r="K10488" s="16">
        <v>0</v>
      </c>
      <c r="L10488" s="16">
        <v>0</v>
      </c>
      <c r="M10488" s="15">
        <v>50.480769230768999</v>
      </c>
    </row>
    <row r="10489" spans="4:13" x14ac:dyDescent="0.2">
      <c r="D10489" s="200"/>
      <c r="E10489" s="4" t="s">
        <v>29</v>
      </c>
      <c r="F10489" s="5"/>
      <c r="G10489" s="6">
        <v>49</v>
      </c>
      <c r="H10489" s="8">
        <v>31</v>
      </c>
      <c r="I10489" s="1">
        <v>0</v>
      </c>
      <c r="J10489" s="1">
        <v>0</v>
      </c>
      <c r="K10489" s="1">
        <v>0</v>
      </c>
      <c r="L10489" s="1">
        <v>0</v>
      </c>
      <c r="M10489" s="9">
        <v>18</v>
      </c>
    </row>
    <row r="10490" spans="4:13" x14ac:dyDescent="0.2">
      <c r="D10490" s="200"/>
      <c r="E10490" s="11"/>
      <c r="F10490" s="10"/>
      <c r="G10490" s="7">
        <v>100</v>
      </c>
      <c r="H10490" s="75">
        <v>63.265306122448997</v>
      </c>
      <c r="I10490" s="16">
        <v>0</v>
      </c>
      <c r="J10490" s="16">
        <v>0</v>
      </c>
      <c r="K10490" s="16">
        <v>0</v>
      </c>
      <c r="L10490" s="16">
        <v>0</v>
      </c>
      <c r="M10490" s="132">
        <v>36.734693877551003</v>
      </c>
    </row>
    <row r="10491" spans="4:13" x14ac:dyDescent="0.2">
      <c r="D10491" s="199" t="s">
        <v>30</v>
      </c>
      <c r="E10491" s="22" t="s">
        <v>31</v>
      </c>
      <c r="F10491" s="21"/>
      <c r="G10491" s="19">
        <v>348</v>
      </c>
      <c r="H10491" s="27">
        <v>165</v>
      </c>
      <c r="I10491" s="3">
        <v>1</v>
      </c>
      <c r="J10491" s="3">
        <v>0</v>
      </c>
      <c r="K10491" s="3">
        <v>0</v>
      </c>
      <c r="L10491" s="3">
        <v>1</v>
      </c>
      <c r="M10491" s="26">
        <v>181</v>
      </c>
    </row>
    <row r="10492" spans="4:13" x14ac:dyDescent="0.2">
      <c r="D10492" s="200"/>
      <c r="E10492" s="11"/>
      <c r="F10492" s="10"/>
      <c r="G10492" s="7">
        <v>100</v>
      </c>
      <c r="H10492" s="18">
        <v>47.413793103448</v>
      </c>
      <c r="I10492" s="2">
        <v>0.28735632183900001</v>
      </c>
      <c r="J10492" s="16">
        <v>0</v>
      </c>
      <c r="K10492" s="16">
        <v>0</v>
      </c>
      <c r="L10492" s="2">
        <v>0.28735632183900001</v>
      </c>
      <c r="M10492" s="15">
        <v>52.011494252874002</v>
      </c>
    </row>
    <row r="10493" spans="4:13" x14ac:dyDescent="0.2">
      <c r="D10493" s="200"/>
      <c r="E10493" s="4" t="s">
        <v>32</v>
      </c>
      <c r="F10493" s="5"/>
      <c r="G10493" s="6">
        <v>386</v>
      </c>
      <c r="H10493" s="8">
        <v>183</v>
      </c>
      <c r="I10493" s="1">
        <v>5</v>
      </c>
      <c r="J10493" s="1">
        <v>1</v>
      </c>
      <c r="K10493" s="1">
        <v>0</v>
      </c>
      <c r="L10493" s="1">
        <v>3</v>
      </c>
      <c r="M10493" s="9">
        <v>195</v>
      </c>
    </row>
    <row r="10494" spans="4:13" x14ac:dyDescent="0.2">
      <c r="D10494" s="200"/>
      <c r="E10494" s="11"/>
      <c r="F10494" s="10"/>
      <c r="G10494" s="7">
        <v>100</v>
      </c>
      <c r="H10494" s="18">
        <v>47.409326424870002</v>
      </c>
      <c r="I10494" s="2">
        <v>1.2953367875649999</v>
      </c>
      <c r="J10494" s="2">
        <v>0.25906735751299997</v>
      </c>
      <c r="K10494" s="16">
        <v>0</v>
      </c>
      <c r="L10494" s="2">
        <v>0.77720207253899998</v>
      </c>
      <c r="M10494" s="15">
        <v>50.518134715026001</v>
      </c>
    </row>
    <row r="10495" spans="4:13" x14ac:dyDescent="0.2">
      <c r="D10495" s="199" t="s">
        <v>33</v>
      </c>
      <c r="E10495" s="22" t="s">
        <v>34</v>
      </c>
      <c r="F10495" s="21"/>
      <c r="G10495" s="19">
        <v>19</v>
      </c>
      <c r="H10495" s="27">
        <v>6</v>
      </c>
      <c r="I10495" s="3">
        <v>0</v>
      </c>
      <c r="J10495" s="3">
        <v>0</v>
      </c>
      <c r="K10495" s="3">
        <v>0</v>
      </c>
      <c r="L10495" s="3">
        <v>0</v>
      </c>
      <c r="M10495" s="26">
        <v>13</v>
      </c>
    </row>
    <row r="10496" spans="4:13" x14ac:dyDescent="0.2">
      <c r="D10496" s="200"/>
      <c r="E10496" s="11"/>
      <c r="F10496" s="10"/>
      <c r="G10496" s="7">
        <v>100</v>
      </c>
      <c r="H10496" s="97">
        <v>31.578947368421002</v>
      </c>
      <c r="I10496" s="16">
        <v>0</v>
      </c>
      <c r="J10496" s="16">
        <v>0</v>
      </c>
      <c r="K10496" s="16">
        <v>0</v>
      </c>
      <c r="L10496" s="16">
        <v>0</v>
      </c>
      <c r="M10496" s="102">
        <v>68.421052631579002</v>
      </c>
    </row>
    <row r="10497" spans="2:13" x14ac:dyDescent="0.2">
      <c r="D10497" s="200"/>
      <c r="E10497" s="4" t="s">
        <v>35</v>
      </c>
      <c r="F10497" s="5"/>
      <c r="G10497" s="6">
        <v>97</v>
      </c>
      <c r="H10497" s="8">
        <v>46</v>
      </c>
      <c r="I10497" s="1">
        <v>1</v>
      </c>
      <c r="J10497" s="1">
        <v>0</v>
      </c>
      <c r="K10497" s="1">
        <v>0</v>
      </c>
      <c r="L10497" s="1">
        <v>0</v>
      </c>
      <c r="M10497" s="9">
        <v>50</v>
      </c>
    </row>
    <row r="10498" spans="2:13" x14ac:dyDescent="0.2">
      <c r="D10498" s="200"/>
      <c r="E10498" s="11"/>
      <c r="F10498" s="10"/>
      <c r="G10498" s="7">
        <v>100</v>
      </c>
      <c r="H10498" s="18">
        <v>47.422680412371001</v>
      </c>
      <c r="I10498" s="2">
        <v>1.0309278350519999</v>
      </c>
      <c r="J10498" s="16">
        <v>0</v>
      </c>
      <c r="K10498" s="16">
        <v>0</v>
      </c>
      <c r="L10498" s="16">
        <v>0</v>
      </c>
      <c r="M10498" s="15">
        <v>51.546391752577001</v>
      </c>
    </row>
    <row r="10499" spans="2:13" x14ac:dyDescent="0.2">
      <c r="D10499" s="200"/>
      <c r="E10499" s="4" t="s">
        <v>36</v>
      </c>
      <c r="F10499" s="5"/>
      <c r="G10499" s="6">
        <v>142</v>
      </c>
      <c r="H10499" s="8">
        <v>59</v>
      </c>
      <c r="I10499" s="1">
        <v>0</v>
      </c>
      <c r="J10499" s="1">
        <v>0</v>
      </c>
      <c r="K10499" s="1">
        <v>0</v>
      </c>
      <c r="L10499" s="1">
        <v>1</v>
      </c>
      <c r="M10499" s="9">
        <v>82</v>
      </c>
    </row>
    <row r="10500" spans="2:13" x14ac:dyDescent="0.2">
      <c r="D10500" s="200"/>
      <c r="E10500" s="11"/>
      <c r="F10500" s="10"/>
      <c r="G10500" s="7">
        <v>100</v>
      </c>
      <c r="H10500" s="72">
        <v>41.549295774648002</v>
      </c>
      <c r="I10500" s="16">
        <v>0</v>
      </c>
      <c r="J10500" s="16">
        <v>0</v>
      </c>
      <c r="K10500" s="16">
        <v>0</v>
      </c>
      <c r="L10500" s="2">
        <v>0.70422535211299997</v>
      </c>
      <c r="M10500" s="85">
        <v>57.746478873238999</v>
      </c>
    </row>
    <row r="10501" spans="2:13" x14ac:dyDescent="0.2">
      <c r="D10501" s="200"/>
      <c r="E10501" s="4" t="s">
        <v>37</v>
      </c>
      <c r="F10501" s="5"/>
      <c r="G10501" s="6">
        <v>164</v>
      </c>
      <c r="H10501" s="8">
        <v>83</v>
      </c>
      <c r="I10501" s="1">
        <v>2</v>
      </c>
      <c r="J10501" s="1">
        <v>1</v>
      </c>
      <c r="K10501" s="1">
        <v>0</v>
      </c>
      <c r="L10501" s="1">
        <v>1</v>
      </c>
      <c r="M10501" s="9">
        <v>78</v>
      </c>
    </row>
    <row r="10502" spans="2:13" x14ac:dyDescent="0.2">
      <c r="D10502" s="200"/>
      <c r="E10502" s="11"/>
      <c r="F10502" s="10"/>
      <c r="G10502" s="7">
        <v>100</v>
      </c>
      <c r="H10502" s="18">
        <v>50.609756097560997</v>
      </c>
      <c r="I10502" s="2">
        <v>1.219512195122</v>
      </c>
      <c r="J10502" s="2">
        <v>0.60975609756100002</v>
      </c>
      <c r="K10502" s="16">
        <v>0</v>
      </c>
      <c r="L10502" s="2">
        <v>0.60975609756100002</v>
      </c>
      <c r="M10502" s="15">
        <v>47.560975609755999</v>
      </c>
    </row>
    <row r="10503" spans="2:13" x14ac:dyDescent="0.2">
      <c r="D10503" s="200"/>
      <c r="E10503" s="4" t="s">
        <v>38</v>
      </c>
      <c r="F10503" s="5"/>
      <c r="G10503" s="6">
        <v>129</v>
      </c>
      <c r="H10503" s="8">
        <v>59</v>
      </c>
      <c r="I10503" s="1">
        <v>3</v>
      </c>
      <c r="J10503" s="1">
        <v>0</v>
      </c>
      <c r="K10503" s="1">
        <v>0</v>
      </c>
      <c r="L10503" s="1">
        <v>0</v>
      </c>
      <c r="M10503" s="9">
        <v>67</v>
      </c>
    </row>
    <row r="10504" spans="2:13" x14ac:dyDescent="0.2">
      <c r="D10504" s="200"/>
      <c r="E10504" s="11"/>
      <c r="F10504" s="10"/>
      <c r="G10504" s="7">
        <v>100</v>
      </c>
      <c r="H10504" s="18">
        <v>45.736434108527</v>
      </c>
      <c r="I10504" s="2">
        <v>2.3255813953489999</v>
      </c>
      <c r="J10504" s="16">
        <v>0</v>
      </c>
      <c r="K10504" s="16">
        <v>0</v>
      </c>
      <c r="L10504" s="16">
        <v>0</v>
      </c>
      <c r="M10504" s="15">
        <v>51.937984496124002</v>
      </c>
    </row>
    <row r="10505" spans="2:13" x14ac:dyDescent="0.2">
      <c r="D10505" s="200"/>
      <c r="E10505" s="4" t="s">
        <v>39</v>
      </c>
      <c r="F10505" s="5"/>
      <c r="G10505" s="6">
        <v>127</v>
      </c>
      <c r="H10505" s="8">
        <v>69</v>
      </c>
      <c r="I10505" s="1">
        <v>0</v>
      </c>
      <c r="J10505" s="1">
        <v>0</v>
      </c>
      <c r="K10505" s="1">
        <v>0</v>
      </c>
      <c r="L10505" s="1">
        <v>0</v>
      </c>
      <c r="M10505" s="9">
        <v>58</v>
      </c>
    </row>
    <row r="10506" spans="2:13" x14ac:dyDescent="0.2">
      <c r="D10506" s="200"/>
      <c r="E10506" s="11"/>
      <c r="F10506" s="10"/>
      <c r="G10506" s="7">
        <v>100</v>
      </c>
      <c r="H10506" s="70">
        <v>54.330708661416999</v>
      </c>
      <c r="I10506" s="16">
        <v>0</v>
      </c>
      <c r="J10506" s="16">
        <v>0</v>
      </c>
      <c r="K10506" s="16">
        <v>0</v>
      </c>
      <c r="L10506" s="16">
        <v>0</v>
      </c>
      <c r="M10506" s="95">
        <v>45.669291338583001</v>
      </c>
    </row>
    <row r="10507" spans="2:13" x14ac:dyDescent="0.2">
      <c r="D10507" s="200"/>
      <c r="E10507" s="4" t="s">
        <v>40</v>
      </c>
      <c r="F10507" s="5"/>
      <c r="G10507" s="6">
        <v>56</v>
      </c>
      <c r="H10507" s="8">
        <v>26</v>
      </c>
      <c r="I10507" s="1">
        <v>0</v>
      </c>
      <c r="J10507" s="1">
        <v>0</v>
      </c>
      <c r="K10507" s="1">
        <v>0</v>
      </c>
      <c r="L10507" s="1">
        <v>2</v>
      </c>
      <c r="M10507" s="9">
        <v>28</v>
      </c>
    </row>
    <row r="10508" spans="2:13" x14ac:dyDescent="0.2">
      <c r="D10508" s="201"/>
      <c r="E10508" s="45"/>
      <c r="F10508" s="51"/>
      <c r="G10508" s="81">
        <v>100</v>
      </c>
      <c r="H10508" s="115">
        <v>46.428571428570997</v>
      </c>
      <c r="I10508" s="62">
        <v>0</v>
      </c>
      <c r="J10508" s="62">
        <v>0</v>
      </c>
      <c r="K10508" s="62">
        <v>0</v>
      </c>
      <c r="L10508" s="64">
        <v>3.5714285714290002</v>
      </c>
      <c r="M10508" s="106">
        <v>50</v>
      </c>
    </row>
    <row r="10510" spans="2:13" x14ac:dyDescent="0.2">
      <c r="B10510" s="40" t="str">
        <f xml:space="preserve"> HYPERLINK("#'目次'!B260", "[254]")</f>
        <v>[254]</v>
      </c>
      <c r="C10510" s="23" t="s">
        <v>386</v>
      </c>
    </row>
    <row r="10511" spans="2:13" x14ac:dyDescent="0.2">
      <c r="C10511" s="186" t="s">
        <v>326</v>
      </c>
    </row>
    <row r="10513" spans="3:13" x14ac:dyDescent="0.2">
      <c r="C10513" s="23" t="s">
        <v>48</v>
      </c>
    </row>
    <row r="10514" spans="3:13" ht="48" x14ac:dyDescent="0.2">
      <c r="D10514" s="195"/>
      <c r="E10514" s="196"/>
      <c r="F10514" s="196"/>
      <c r="G10514" s="37" t="s">
        <v>15</v>
      </c>
      <c r="H10514" s="33" t="s">
        <v>371</v>
      </c>
      <c r="I10514" s="13" t="s">
        <v>372</v>
      </c>
      <c r="J10514" s="13" t="s">
        <v>373</v>
      </c>
      <c r="K10514" s="13" t="s">
        <v>374</v>
      </c>
      <c r="L10514" s="13" t="s">
        <v>99</v>
      </c>
      <c r="M10514" s="38" t="s">
        <v>18</v>
      </c>
    </row>
    <row r="10515" spans="3:13" x14ac:dyDescent="0.2">
      <c r="D10515" s="197"/>
      <c r="E10515" s="198"/>
      <c r="F10515" s="198"/>
      <c r="G10515" s="35"/>
      <c r="H10515" s="39"/>
      <c r="I10515" s="14"/>
      <c r="J10515" s="14"/>
      <c r="K10515" s="14"/>
      <c r="L10515" s="14"/>
      <c r="M10515" s="34"/>
    </row>
    <row r="10516" spans="3:13" x14ac:dyDescent="0.2">
      <c r="D10516" s="78"/>
      <c r="E10516" s="79" t="s">
        <v>15</v>
      </c>
      <c r="F10516" s="66"/>
      <c r="G10516" s="36">
        <v>734</v>
      </c>
      <c r="H10516" s="17">
        <v>348</v>
      </c>
      <c r="I10516" s="17">
        <v>6</v>
      </c>
      <c r="J10516" s="17">
        <v>1</v>
      </c>
      <c r="K10516" s="17">
        <v>0</v>
      </c>
      <c r="L10516" s="17">
        <v>4</v>
      </c>
      <c r="M10516" s="47">
        <v>376</v>
      </c>
    </row>
    <row r="10517" spans="3:13" x14ac:dyDescent="0.2">
      <c r="D10517" s="45"/>
      <c r="E10517" s="51"/>
      <c r="F10517" s="67"/>
      <c r="G10517" s="7">
        <v>100</v>
      </c>
      <c r="H10517" s="2">
        <v>47.411444141689003</v>
      </c>
      <c r="I10517" s="2">
        <v>0.81743869209800002</v>
      </c>
      <c r="J10517" s="2">
        <v>0.13623978201600001</v>
      </c>
      <c r="K10517" s="16">
        <v>0</v>
      </c>
      <c r="L10517" s="2">
        <v>0.54495912806500002</v>
      </c>
      <c r="M10517" s="15">
        <v>51.226158038146998</v>
      </c>
    </row>
    <row r="10518" spans="3:13" x14ac:dyDescent="0.2">
      <c r="D10518" s="199" t="s">
        <v>49</v>
      </c>
      <c r="E10518" s="22" t="s">
        <v>50</v>
      </c>
      <c r="F10518" s="21"/>
      <c r="G10518" s="19">
        <v>5</v>
      </c>
      <c r="H10518" s="27">
        <v>2</v>
      </c>
      <c r="I10518" s="3">
        <v>0</v>
      </c>
      <c r="J10518" s="3">
        <v>0</v>
      </c>
      <c r="K10518" s="3">
        <v>0</v>
      </c>
      <c r="L10518" s="3">
        <v>0</v>
      </c>
      <c r="M10518" s="26">
        <v>3</v>
      </c>
    </row>
    <row r="10519" spans="3:13" x14ac:dyDescent="0.2">
      <c r="D10519" s="200"/>
      <c r="E10519" s="11"/>
      <c r="F10519" s="10"/>
      <c r="G10519" s="7">
        <v>100</v>
      </c>
      <c r="H10519" s="72">
        <v>40</v>
      </c>
      <c r="I10519" s="16">
        <v>0</v>
      </c>
      <c r="J10519" s="16">
        <v>0</v>
      </c>
      <c r="K10519" s="16">
        <v>0</v>
      </c>
      <c r="L10519" s="16">
        <v>0</v>
      </c>
      <c r="M10519" s="85">
        <v>60</v>
      </c>
    </row>
    <row r="10520" spans="3:13" x14ac:dyDescent="0.2">
      <c r="D10520" s="200"/>
      <c r="E10520" s="4" t="s">
        <v>51</v>
      </c>
      <c r="F10520" s="5"/>
      <c r="G10520" s="6">
        <v>76</v>
      </c>
      <c r="H10520" s="8">
        <v>43</v>
      </c>
      <c r="I10520" s="1">
        <v>2</v>
      </c>
      <c r="J10520" s="1">
        <v>0</v>
      </c>
      <c r="K10520" s="1">
        <v>0</v>
      </c>
      <c r="L10520" s="1">
        <v>0</v>
      </c>
      <c r="M10520" s="9">
        <v>31</v>
      </c>
    </row>
    <row r="10521" spans="3:13" x14ac:dyDescent="0.2">
      <c r="D10521" s="200"/>
      <c r="E10521" s="11"/>
      <c r="F10521" s="10"/>
      <c r="G10521" s="7">
        <v>100</v>
      </c>
      <c r="H10521" s="70">
        <v>56.578947368420998</v>
      </c>
      <c r="I10521" s="2">
        <v>2.6315789473679998</v>
      </c>
      <c r="J10521" s="16">
        <v>0</v>
      </c>
      <c r="K10521" s="16">
        <v>0</v>
      </c>
      <c r="L10521" s="16">
        <v>0</v>
      </c>
      <c r="M10521" s="132">
        <v>40.789473684211004</v>
      </c>
    </row>
    <row r="10522" spans="3:13" x14ac:dyDescent="0.2">
      <c r="D10522" s="200"/>
      <c r="E10522" s="4" t="s">
        <v>52</v>
      </c>
      <c r="F10522" s="5"/>
      <c r="G10522" s="6">
        <v>21</v>
      </c>
      <c r="H10522" s="8">
        <v>12</v>
      </c>
      <c r="I10522" s="1">
        <v>0</v>
      </c>
      <c r="J10522" s="1">
        <v>0</v>
      </c>
      <c r="K10522" s="1">
        <v>0</v>
      </c>
      <c r="L10522" s="1">
        <v>0</v>
      </c>
      <c r="M10522" s="9">
        <v>9</v>
      </c>
    </row>
    <row r="10523" spans="3:13" x14ac:dyDescent="0.2">
      <c r="D10523" s="200"/>
      <c r="E10523" s="11"/>
      <c r="F10523" s="10"/>
      <c r="G10523" s="7">
        <v>100</v>
      </c>
      <c r="H10523" s="70">
        <v>57.142857142856997</v>
      </c>
      <c r="I10523" s="16">
        <v>0</v>
      </c>
      <c r="J10523" s="16">
        <v>0</v>
      </c>
      <c r="K10523" s="16">
        <v>0</v>
      </c>
      <c r="L10523" s="16">
        <v>0</v>
      </c>
      <c r="M10523" s="95">
        <v>42.857142857143003</v>
      </c>
    </row>
    <row r="10524" spans="3:13" x14ac:dyDescent="0.2">
      <c r="D10524" s="200"/>
      <c r="E10524" s="4" t="s">
        <v>53</v>
      </c>
      <c r="F10524" s="5"/>
      <c r="G10524" s="6">
        <v>32</v>
      </c>
      <c r="H10524" s="8">
        <v>11</v>
      </c>
      <c r="I10524" s="1">
        <v>0</v>
      </c>
      <c r="J10524" s="1">
        <v>0</v>
      </c>
      <c r="K10524" s="1">
        <v>0</v>
      </c>
      <c r="L10524" s="1">
        <v>0</v>
      </c>
      <c r="M10524" s="9">
        <v>21</v>
      </c>
    </row>
    <row r="10525" spans="3:13" x14ac:dyDescent="0.2">
      <c r="D10525" s="200"/>
      <c r="E10525" s="11"/>
      <c r="F10525" s="10"/>
      <c r="G10525" s="7">
        <v>100</v>
      </c>
      <c r="H10525" s="97">
        <v>34.375</v>
      </c>
      <c r="I10525" s="16">
        <v>0</v>
      </c>
      <c r="J10525" s="16">
        <v>0</v>
      </c>
      <c r="K10525" s="16">
        <v>0</v>
      </c>
      <c r="L10525" s="16">
        <v>0</v>
      </c>
      <c r="M10525" s="102">
        <v>65.625</v>
      </c>
    </row>
    <row r="10526" spans="3:13" x14ac:dyDescent="0.2">
      <c r="D10526" s="200"/>
      <c r="E10526" s="4" t="s">
        <v>54</v>
      </c>
      <c r="F10526" s="5"/>
      <c r="G10526" s="6">
        <v>170</v>
      </c>
      <c r="H10526" s="8">
        <v>69</v>
      </c>
      <c r="I10526" s="1">
        <v>0</v>
      </c>
      <c r="J10526" s="1">
        <v>0</v>
      </c>
      <c r="K10526" s="1">
        <v>0</v>
      </c>
      <c r="L10526" s="1">
        <v>1</v>
      </c>
      <c r="M10526" s="9">
        <v>100</v>
      </c>
    </row>
    <row r="10527" spans="3:13" x14ac:dyDescent="0.2">
      <c r="D10527" s="200"/>
      <c r="E10527" s="11"/>
      <c r="F10527" s="10"/>
      <c r="G10527" s="7">
        <v>100</v>
      </c>
      <c r="H10527" s="72">
        <v>40.588235294118</v>
      </c>
      <c r="I10527" s="16">
        <v>0</v>
      </c>
      <c r="J10527" s="16">
        <v>0</v>
      </c>
      <c r="K10527" s="16">
        <v>0</v>
      </c>
      <c r="L10527" s="2">
        <v>0.58823529411800002</v>
      </c>
      <c r="M10527" s="85">
        <v>58.823529411765001</v>
      </c>
    </row>
    <row r="10528" spans="3:13" x14ac:dyDescent="0.2">
      <c r="D10528" s="200"/>
      <c r="E10528" s="4" t="s">
        <v>55</v>
      </c>
      <c r="F10528" s="5"/>
      <c r="G10528" s="6">
        <v>79</v>
      </c>
      <c r="H10528" s="8">
        <v>37</v>
      </c>
      <c r="I10528" s="1">
        <v>0</v>
      </c>
      <c r="J10528" s="1">
        <v>0</v>
      </c>
      <c r="K10528" s="1">
        <v>0</v>
      </c>
      <c r="L10528" s="1">
        <v>1</v>
      </c>
      <c r="M10528" s="9">
        <v>41</v>
      </c>
    </row>
    <row r="10529" spans="4:13" x14ac:dyDescent="0.2">
      <c r="D10529" s="200"/>
      <c r="E10529" s="11"/>
      <c r="F10529" s="10"/>
      <c r="G10529" s="7">
        <v>100</v>
      </c>
      <c r="H10529" s="18">
        <v>46.835443037974997</v>
      </c>
      <c r="I10529" s="16">
        <v>0</v>
      </c>
      <c r="J10529" s="16">
        <v>0</v>
      </c>
      <c r="K10529" s="16">
        <v>0</v>
      </c>
      <c r="L10529" s="2">
        <v>1.2658227848100001</v>
      </c>
      <c r="M10529" s="15">
        <v>51.898734177214997</v>
      </c>
    </row>
    <row r="10530" spans="4:13" x14ac:dyDescent="0.2">
      <c r="D10530" s="200"/>
      <c r="E10530" s="4" t="s">
        <v>56</v>
      </c>
      <c r="F10530" s="5"/>
      <c r="G10530" s="6">
        <v>127</v>
      </c>
      <c r="H10530" s="8">
        <v>61</v>
      </c>
      <c r="I10530" s="1">
        <v>3</v>
      </c>
      <c r="J10530" s="1">
        <v>1</v>
      </c>
      <c r="K10530" s="1">
        <v>0</v>
      </c>
      <c r="L10530" s="1">
        <v>1</v>
      </c>
      <c r="M10530" s="9">
        <v>62</v>
      </c>
    </row>
    <row r="10531" spans="4:13" x14ac:dyDescent="0.2">
      <c r="D10531" s="200"/>
      <c r="E10531" s="11"/>
      <c r="F10531" s="10"/>
      <c r="G10531" s="7">
        <v>100</v>
      </c>
      <c r="H10531" s="18">
        <v>48.031496062991998</v>
      </c>
      <c r="I10531" s="2">
        <v>2.3622047244090001</v>
      </c>
      <c r="J10531" s="2">
        <v>0.78740157480299999</v>
      </c>
      <c r="K10531" s="16">
        <v>0</v>
      </c>
      <c r="L10531" s="2">
        <v>0.78740157480299999</v>
      </c>
      <c r="M10531" s="15">
        <v>48.818897637794997</v>
      </c>
    </row>
    <row r="10532" spans="4:13" x14ac:dyDescent="0.2">
      <c r="D10532" s="200"/>
      <c r="E10532" s="4" t="s">
        <v>57</v>
      </c>
      <c r="F10532" s="5"/>
      <c r="G10532" s="6">
        <v>122</v>
      </c>
      <c r="H10532" s="8">
        <v>61</v>
      </c>
      <c r="I10532" s="1">
        <v>0</v>
      </c>
      <c r="J10532" s="1">
        <v>0</v>
      </c>
      <c r="K10532" s="1">
        <v>0</v>
      </c>
      <c r="L10532" s="1">
        <v>0</v>
      </c>
      <c r="M10532" s="9">
        <v>61</v>
      </c>
    </row>
    <row r="10533" spans="4:13" x14ac:dyDescent="0.2">
      <c r="D10533" s="200"/>
      <c r="E10533" s="11"/>
      <c r="F10533" s="10"/>
      <c r="G10533" s="7">
        <v>100</v>
      </c>
      <c r="H10533" s="18">
        <v>50</v>
      </c>
      <c r="I10533" s="16">
        <v>0</v>
      </c>
      <c r="J10533" s="16">
        <v>0</v>
      </c>
      <c r="K10533" s="16">
        <v>0</v>
      </c>
      <c r="L10533" s="16">
        <v>0</v>
      </c>
      <c r="M10533" s="15">
        <v>50</v>
      </c>
    </row>
    <row r="10534" spans="4:13" x14ac:dyDescent="0.2">
      <c r="D10534" s="200"/>
      <c r="E10534" s="4" t="s">
        <v>58</v>
      </c>
      <c r="F10534" s="5"/>
      <c r="G10534" s="6">
        <v>42</v>
      </c>
      <c r="H10534" s="8">
        <v>16</v>
      </c>
      <c r="I10534" s="1">
        <v>1</v>
      </c>
      <c r="J10534" s="1">
        <v>0</v>
      </c>
      <c r="K10534" s="1">
        <v>0</v>
      </c>
      <c r="L10534" s="1">
        <v>0</v>
      </c>
      <c r="M10534" s="9">
        <v>25</v>
      </c>
    </row>
    <row r="10535" spans="4:13" x14ac:dyDescent="0.2">
      <c r="D10535" s="200"/>
      <c r="E10535" s="11"/>
      <c r="F10535" s="10"/>
      <c r="G10535" s="7">
        <v>100</v>
      </c>
      <c r="H10535" s="72">
        <v>38.095238095238003</v>
      </c>
      <c r="I10535" s="2">
        <v>2.3809523809519999</v>
      </c>
      <c r="J10535" s="16">
        <v>0</v>
      </c>
      <c r="K10535" s="16">
        <v>0</v>
      </c>
      <c r="L10535" s="16">
        <v>0</v>
      </c>
      <c r="M10535" s="85">
        <v>59.523809523810002</v>
      </c>
    </row>
    <row r="10536" spans="4:13" x14ac:dyDescent="0.2">
      <c r="D10536" s="200"/>
      <c r="E10536" s="4" t="s">
        <v>59</v>
      </c>
      <c r="F10536" s="5"/>
      <c r="G10536" s="6">
        <v>59</v>
      </c>
      <c r="H10536" s="8">
        <v>36</v>
      </c>
      <c r="I10536" s="1">
        <v>0</v>
      </c>
      <c r="J10536" s="1">
        <v>0</v>
      </c>
      <c r="K10536" s="1">
        <v>0</v>
      </c>
      <c r="L10536" s="1">
        <v>1</v>
      </c>
      <c r="M10536" s="9">
        <v>22</v>
      </c>
    </row>
    <row r="10537" spans="4:13" x14ac:dyDescent="0.2">
      <c r="D10537" s="200"/>
      <c r="E10537" s="11"/>
      <c r="F10537" s="10"/>
      <c r="G10537" s="7">
        <v>100</v>
      </c>
      <c r="H10537" s="75">
        <v>61.016949152541997</v>
      </c>
      <c r="I10537" s="16">
        <v>0</v>
      </c>
      <c r="J10537" s="16">
        <v>0</v>
      </c>
      <c r="K10537" s="16">
        <v>0</v>
      </c>
      <c r="L10537" s="2">
        <v>1.6949152542370001</v>
      </c>
      <c r="M10537" s="132">
        <v>37.288135593219998</v>
      </c>
    </row>
    <row r="10538" spans="4:13" x14ac:dyDescent="0.2">
      <c r="D10538" s="199" t="s">
        <v>60</v>
      </c>
      <c r="E10538" s="22" t="s">
        <v>61</v>
      </c>
      <c r="F10538" s="21"/>
      <c r="G10538" s="19">
        <v>94</v>
      </c>
      <c r="H10538" s="27">
        <v>51</v>
      </c>
      <c r="I10538" s="3">
        <v>0</v>
      </c>
      <c r="J10538" s="3">
        <v>0</v>
      </c>
      <c r="K10538" s="3">
        <v>0</v>
      </c>
      <c r="L10538" s="3">
        <v>0</v>
      </c>
      <c r="M10538" s="26">
        <v>43</v>
      </c>
    </row>
    <row r="10539" spans="4:13" x14ac:dyDescent="0.2">
      <c r="D10539" s="200"/>
      <c r="E10539" s="11"/>
      <c r="F10539" s="10"/>
      <c r="G10539" s="7">
        <v>100</v>
      </c>
      <c r="H10539" s="70">
        <v>54.255319148936003</v>
      </c>
      <c r="I10539" s="16">
        <v>0</v>
      </c>
      <c r="J10539" s="16">
        <v>0</v>
      </c>
      <c r="K10539" s="16">
        <v>0</v>
      </c>
      <c r="L10539" s="16">
        <v>0</v>
      </c>
      <c r="M10539" s="95">
        <v>45.744680851063997</v>
      </c>
    </row>
    <row r="10540" spans="4:13" x14ac:dyDescent="0.2">
      <c r="D10540" s="200"/>
      <c r="E10540" s="4" t="s">
        <v>62</v>
      </c>
      <c r="F10540" s="5"/>
      <c r="G10540" s="6">
        <v>87</v>
      </c>
      <c r="H10540" s="8">
        <v>44</v>
      </c>
      <c r="I10540" s="1">
        <v>2</v>
      </c>
      <c r="J10540" s="1">
        <v>1</v>
      </c>
      <c r="K10540" s="1">
        <v>0</v>
      </c>
      <c r="L10540" s="1">
        <v>1</v>
      </c>
      <c r="M10540" s="9">
        <v>40</v>
      </c>
    </row>
    <row r="10541" spans="4:13" x14ac:dyDescent="0.2">
      <c r="D10541" s="200"/>
      <c r="E10541" s="11"/>
      <c r="F10541" s="10"/>
      <c r="G10541" s="7">
        <v>100</v>
      </c>
      <c r="H10541" s="18">
        <v>50.574712643677998</v>
      </c>
      <c r="I10541" s="2">
        <v>2.2988505747130001</v>
      </c>
      <c r="J10541" s="2">
        <v>1.149425287356</v>
      </c>
      <c r="K10541" s="16">
        <v>0</v>
      </c>
      <c r="L10541" s="2">
        <v>1.149425287356</v>
      </c>
      <c r="M10541" s="95">
        <v>45.977011494252999</v>
      </c>
    </row>
    <row r="10542" spans="4:13" x14ac:dyDescent="0.2">
      <c r="D10542" s="200"/>
      <c r="E10542" s="4" t="s">
        <v>63</v>
      </c>
      <c r="F10542" s="5"/>
      <c r="G10542" s="6">
        <v>79</v>
      </c>
      <c r="H10542" s="8">
        <v>35</v>
      </c>
      <c r="I10542" s="1">
        <v>0</v>
      </c>
      <c r="J10542" s="1">
        <v>0</v>
      </c>
      <c r="K10542" s="1">
        <v>0</v>
      </c>
      <c r="L10542" s="1">
        <v>0</v>
      </c>
      <c r="M10542" s="9">
        <v>44</v>
      </c>
    </row>
    <row r="10543" spans="4:13" x14ac:dyDescent="0.2">
      <c r="D10543" s="200"/>
      <c r="E10543" s="11"/>
      <c r="F10543" s="10"/>
      <c r="G10543" s="7">
        <v>100</v>
      </c>
      <c r="H10543" s="18">
        <v>44.303797468353999</v>
      </c>
      <c r="I10543" s="16">
        <v>0</v>
      </c>
      <c r="J10543" s="16">
        <v>0</v>
      </c>
      <c r="K10543" s="16">
        <v>0</v>
      </c>
      <c r="L10543" s="16">
        <v>0</v>
      </c>
      <c r="M10543" s="15">
        <v>55.696202531646001</v>
      </c>
    </row>
    <row r="10544" spans="4:13" x14ac:dyDescent="0.2">
      <c r="D10544" s="200"/>
      <c r="E10544" s="4" t="s">
        <v>64</v>
      </c>
      <c r="F10544" s="5"/>
      <c r="G10544" s="6">
        <v>81</v>
      </c>
      <c r="H10544" s="8">
        <v>40</v>
      </c>
      <c r="I10544" s="1">
        <v>0</v>
      </c>
      <c r="J10544" s="1">
        <v>0</v>
      </c>
      <c r="K10544" s="1">
        <v>0</v>
      </c>
      <c r="L10544" s="1">
        <v>0</v>
      </c>
      <c r="M10544" s="9">
        <v>41</v>
      </c>
    </row>
    <row r="10545" spans="2:13" x14ac:dyDescent="0.2">
      <c r="D10545" s="200"/>
      <c r="E10545" s="11"/>
      <c r="F10545" s="10"/>
      <c r="G10545" s="7">
        <v>100</v>
      </c>
      <c r="H10545" s="18">
        <v>49.382716049382999</v>
      </c>
      <c r="I10545" s="16">
        <v>0</v>
      </c>
      <c r="J10545" s="16">
        <v>0</v>
      </c>
      <c r="K10545" s="16">
        <v>0</v>
      </c>
      <c r="L10545" s="16">
        <v>0</v>
      </c>
      <c r="M10545" s="15">
        <v>50.617283950617001</v>
      </c>
    </row>
    <row r="10546" spans="2:13" x14ac:dyDescent="0.2">
      <c r="D10546" s="200"/>
      <c r="E10546" s="4" t="s">
        <v>65</v>
      </c>
      <c r="F10546" s="5"/>
      <c r="G10546" s="6">
        <v>79</v>
      </c>
      <c r="H10546" s="8">
        <v>30</v>
      </c>
      <c r="I10546" s="1">
        <v>1</v>
      </c>
      <c r="J10546" s="1">
        <v>0</v>
      </c>
      <c r="K10546" s="1">
        <v>0</v>
      </c>
      <c r="L10546" s="1">
        <v>1</v>
      </c>
      <c r="M10546" s="9">
        <v>47</v>
      </c>
    </row>
    <row r="10547" spans="2:13" x14ac:dyDescent="0.2">
      <c r="D10547" s="200"/>
      <c r="E10547" s="11"/>
      <c r="F10547" s="10"/>
      <c r="G10547" s="7">
        <v>100</v>
      </c>
      <c r="H10547" s="72">
        <v>37.974683544304</v>
      </c>
      <c r="I10547" s="2">
        <v>1.2658227848100001</v>
      </c>
      <c r="J10547" s="16">
        <v>0</v>
      </c>
      <c r="K10547" s="16">
        <v>0</v>
      </c>
      <c r="L10547" s="2">
        <v>1.2658227848100001</v>
      </c>
      <c r="M10547" s="85">
        <v>59.493670886076004</v>
      </c>
    </row>
    <row r="10548" spans="2:13" x14ac:dyDescent="0.2">
      <c r="D10548" s="200"/>
      <c r="E10548" s="4" t="s">
        <v>66</v>
      </c>
      <c r="F10548" s="5"/>
      <c r="G10548" s="6">
        <v>71</v>
      </c>
      <c r="H10548" s="8">
        <v>35</v>
      </c>
      <c r="I10548" s="1">
        <v>1</v>
      </c>
      <c r="J10548" s="1">
        <v>0</v>
      </c>
      <c r="K10548" s="1">
        <v>0</v>
      </c>
      <c r="L10548" s="1">
        <v>0</v>
      </c>
      <c r="M10548" s="9">
        <v>35</v>
      </c>
    </row>
    <row r="10549" spans="2:13" x14ac:dyDescent="0.2">
      <c r="D10549" s="200"/>
      <c r="E10549" s="11"/>
      <c r="F10549" s="10"/>
      <c r="G10549" s="7">
        <v>100</v>
      </c>
      <c r="H10549" s="18">
        <v>49.295774647887001</v>
      </c>
      <c r="I10549" s="2">
        <v>1.4084507042250001</v>
      </c>
      <c r="J10549" s="16">
        <v>0</v>
      </c>
      <c r="K10549" s="16">
        <v>0</v>
      </c>
      <c r="L10549" s="16">
        <v>0</v>
      </c>
      <c r="M10549" s="15">
        <v>49.295774647887001</v>
      </c>
    </row>
    <row r="10550" spans="2:13" x14ac:dyDescent="0.2">
      <c r="D10550" s="200"/>
      <c r="E10550" s="4" t="s">
        <v>67</v>
      </c>
      <c r="F10550" s="5"/>
      <c r="G10550" s="6">
        <v>108</v>
      </c>
      <c r="H10550" s="8">
        <v>46</v>
      </c>
      <c r="I10550" s="1">
        <v>1</v>
      </c>
      <c r="J10550" s="1">
        <v>0</v>
      </c>
      <c r="K10550" s="1">
        <v>0</v>
      </c>
      <c r="L10550" s="1">
        <v>0</v>
      </c>
      <c r="M10550" s="9">
        <v>61</v>
      </c>
    </row>
    <row r="10551" spans="2:13" x14ac:dyDescent="0.2">
      <c r="D10551" s="200"/>
      <c r="E10551" s="11"/>
      <c r="F10551" s="10"/>
      <c r="G10551" s="7">
        <v>100</v>
      </c>
      <c r="H10551" s="18">
        <v>42.592592592593</v>
      </c>
      <c r="I10551" s="2">
        <v>0.92592592592599998</v>
      </c>
      <c r="J10551" s="16">
        <v>0</v>
      </c>
      <c r="K10551" s="16">
        <v>0</v>
      </c>
      <c r="L10551" s="16">
        <v>0</v>
      </c>
      <c r="M10551" s="85">
        <v>56.481481481480998</v>
      </c>
    </row>
    <row r="10552" spans="2:13" x14ac:dyDescent="0.2">
      <c r="D10552" s="200"/>
      <c r="E10552" s="4" t="s">
        <v>68</v>
      </c>
      <c r="F10552" s="5"/>
      <c r="G10552" s="6">
        <v>39</v>
      </c>
      <c r="H10552" s="8">
        <v>19</v>
      </c>
      <c r="I10552" s="1">
        <v>0</v>
      </c>
      <c r="J10552" s="1">
        <v>0</v>
      </c>
      <c r="K10552" s="1">
        <v>0</v>
      </c>
      <c r="L10552" s="1">
        <v>1</v>
      </c>
      <c r="M10552" s="9">
        <v>19</v>
      </c>
    </row>
    <row r="10553" spans="2:13" x14ac:dyDescent="0.2">
      <c r="D10553" s="200"/>
      <c r="E10553" s="11"/>
      <c r="F10553" s="10"/>
      <c r="G10553" s="7">
        <v>100</v>
      </c>
      <c r="H10553" s="18">
        <v>48.717948717949</v>
      </c>
      <c r="I10553" s="16">
        <v>0</v>
      </c>
      <c r="J10553" s="16">
        <v>0</v>
      </c>
      <c r="K10553" s="16">
        <v>0</v>
      </c>
      <c r="L10553" s="2">
        <v>2.564102564103</v>
      </c>
      <c r="M10553" s="15">
        <v>48.717948717949</v>
      </c>
    </row>
    <row r="10554" spans="2:13" x14ac:dyDescent="0.2">
      <c r="D10554" s="200"/>
      <c r="E10554" s="4" t="s">
        <v>69</v>
      </c>
      <c r="F10554" s="5"/>
      <c r="G10554" s="6">
        <v>29</v>
      </c>
      <c r="H10554" s="8">
        <v>16</v>
      </c>
      <c r="I10554" s="1">
        <v>1</v>
      </c>
      <c r="J10554" s="1">
        <v>0</v>
      </c>
      <c r="K10554" s="1">
        <v>0</v>
      </c>
      <c r="L10554" s="1">
        <v>1</v>
      </c>
      <c r="M10554" s="9">
        <v>11</v>
      </c>
    </row>
    <row r="10555" spans="2:13" x14ac:dyDescent="0.2">
      <c r="D10555" s="200"/>
      <c r="E10555" s="11"/>
      <c r="F10555" s="10"/>
      <c r="G10555" s="7">
        <v>100</v>
      </c>
      <c r="H10555" s="70">
        <v>55.172413793102997</v>
      </c>
      <c r="I10555" s="2">
        <v>3.4482758620689999</v>
      </c>
      <c r="J10555" s="16">
        <v>0</v>
      </c>
      <c r="K10555" s="16">
        <v>0</v>
      </c>
      <c r="L10555" s="2">
        <v>3.4482758620689999</v>
      </c>
      <c r="M10555" s="132">
        <v>37.931034482759003</v>
      </c>
    </row>
    <row r="10556" spans="2:13" x14ac:dyDescent="0.2">
      <c r="D10556" s="199" t="s">
        <v>70</v>
      </c>
      <c r="E10556" s="22" t="s">
        <v>18</v>
      </c>
      <c r="F10556" s="21"/>
      <c r="G10556" s="19">
        <v>0</v>
      </c>
      <c r="H10556" s="27">
        <v>0</v>
      </c>
      <c r="I10556" s="3">
        <v>0</v>
      </c>
      <c r="J10556" s="3">
        <v>0</v>
      </c>
      <c r="K10556" s="3">
        <v>0</v>
      </c>
      <c r="L10556" s="3">
        <v>0</v>
      </c>
      <c r="M10556" s="26">
        <v>0</v>
      </c>
    </row>
    <row r="10557" spans="2:13" x14ac:dyDescent="0.2">
      <c r="D10557" s="201"/>
      <c r="E10557" s="45"/>
      <c r="F10557" s="51"/>
      <c r="G10557" s="119">
        <v>0</v>
      </c>
      <c r="H10557" s="136">
        <v>0</v>
      </c>
      <c r="I10557" s="62">
        <v>0</v>
      </c>
      <c r="J10557" s="62">
        <v>0</v>
      </c>
      <c r="K10557" s="62">
        <v>0</v>
      </c>
      <c r="L10557" s="62">
        <v>0</v>
      </c>
      <c r="M10557" s="164">
        <v>0</v>
      </c>
    </row>
    <row r="10559" spans="2:13" x14ac:dyDescent="0.2">
      <c r="B10559" s="40" t="str">
        <f xml:space="preserve"> HYPERLINK("#'目次'!B261", "[255]")</f>
        <v>[255]</v>
      </c>
      <c r="C10559" s="23" t="s">
        <v>386</v>
      </c>
    </row>
    <row r="10560" spans="2:13" x14ac:dyDescent="0.2">
      <c r="C10560" s="186" t="s">
        <v>326</v>
      </c>
    </row>
    <row r="10562" spans="3:13" x14ac:dyDescent="0.2">
      <c r="C10562" s="23" t="s">
        <v>73</v>
      </c>
    </row>
    <row r="10563" spans="3:13" ht="48" x14ac:dyDescent="0.2">
      <c r="D10563" s="195"/>
      <c r="E10563" s="196"/>
      <c r="F10563" s="196"/>
      <c r="G10563" s="37" t="s">
        <v>15</v>
      </c>
      <c r="H10563" s="33" t="s">
        <v>371</v>
      </c>
      <c r="I10563" s="13" t="s">
        <v>372</v>
      </c>
      <c r="J10563" s="13" t="s">
        <v>373</v>
      </c>
      <c r="K10563" s="13" t="s">
        <v>374</v>
      </c>
      <c r="L10563" s="13" t="s">
        <v>99</v>
      </c>
      <c r="M10563" s="38" t="s">
        <v>18</v>
      </c>
    </row>
    <row r="10564" spans="3:13" x14ac:dyDescent="0.2">
      <c r="D10564" s="197"/>
      <c r="E10564" s="198"/>
      <c r="F10564" s="198"/>
      <c r="G10564" s="35"/>
      <c r="H10564" s="39"/>
      <c r="I10564" s="14"/>
      <c r="J10564" s="14"/>
      <c r="K10564" s="14"/>
      <c r="L10564" s="14"/>
      <c r="M10564" s="34"/>
    </row>
    <row r="10565" spans="3:13" x14ac:dyDescent="0.2">
      <c r="D10565" s="78"/>
      <c r="E10565" s="79" t="s">
        <v>15</v>
      </c>
      <c r="F10565" s="66"/>
      <c r="G10565" s="36">
        <v>734</v>
      </c>
      <c r="H10565" s="17">
        <v>348</v>
      </c>
      <c r="I10565" s="17">
        <v>6</v>
      </c>
      <c r="J10565" s="17">
        <v>1</v>
      </c>
      <c r="K10565" s="17">
        <v>0</v>
      </c>
      <c r="L10565" s="17">
        <v>4</v>
      </c>
      <c r="M10565" s="47">
        <v>376</v>
      </c>
    </row>
    <row r="10566" spans="3:13" x14ac:dyDescent="0.2">
      <c r="D10566" s="45"/>
      <c r="E10566" s="51"/>
      <c r="F10566" s="67"/>
      <c r="G10566" s="7">
        <v>100</v>
      </c>
      <c r="H10566" s="2">
        <v>47.411444141689003</v>
      </c>
      <c r="I10566" s="2">
        <v>0.81743869209800002</v>
      </c>
      <c r="J10566" s="2">
        <v>0.13623978201600001</v>
      </c>
      <c r="K10566" s="16">
        <v>0</v>
      </c>
      <c r="L10566" s="2">
        <v>0.54495912806500002</v>
      </c>
      <c r="M10566" s="15">
        <v>51.226158038146998</v>
      </c>
    </row>
    <row r="10567" spans="3:13" x14ac:dyDescent="0.2">
      <c r="D10567" s="199" t="s">
        <v>74</v>
      </c>
      <c r="E10567" s="22" t="s">
        <v>75</v>
      </c>
      <c r="F10567" s="21"/>
      <c r="G10567" s="19">
        <v>348</v>
      </c>
      <c r="H10567" s="27">
        <v>165</v>
      </c>
      <c r="I10567" s="3">
        <v>1</v>
      </c>
      <c r="J10567" s="3">
        <v>0</v>
      </c>
      <c r="K10567" s="3">
        <v>0</v>
      </c>
      <c r="L10567" s="3">
        <v>1</v>
      </c>
      <c r="M10567" s="26">
        <v>181</v>
      </c>
    </row>
    <row r="10568" spans="3:13" x14ac:dyDescent="0.2">
      <c r="D10568" s="200"/>
      <c r="E10568" s="11"/>
      <c r="F10568" s="10"/>
      <c r="G10568" s="7">
        <v>100</v>
      </c>
      <c r="H10568" s="18">
        <v>47.413793103448</v>
      </c>
      <c r="I10568" s="2">
        <v>0.28735632183900001</v>
      </c>
      <c r="J10568" s="16">
        <v>0</v>
      </c>
      <c r="K10568" s="16">
        <v>0</v>
      </c>
      <c r="L10568" s="2">
        <v>0.28735632183900001</v>
      </c>
      <c r="M10568" s="15">
        <v>52.011494252874002</v>
      </c>
    </row>
    <row r="10569" spans="3:13" x14ac:dyDescent="0.2">
      <c r="D10569" s="200"/>
      <c r="E10569" s="4" t="s">
        <v>34</v>
      </c>
      <c r="F10569" s="5"/>
      <c r="G10569" s="6">
        <v>9</v>
      </c>
      <c r="H10569" s="8">
        <v>2</v>
      </c>
      <c r="I10569" s="1">
        <v>0</v>
      </c>
      <c r="J10569" s="1">
        <v>0</v>
      </c>
      <c r="K10569" s="1">
        <v>0</v>
      </c>
      <c r="L10569" s="1">
        <v>0</v>
      </c>
      <c r="M10569" s="9">
        <v>7</v>
      </c>
    </row>
    <row r="10570" spans="3:13" x14ac:dyDescent="0.2">
      <c r="D10570" s="200"/>
      <c r="E10570" s="11"/>
      <c r="F10570" s="10"/>
      <c r="G10570" s="7">
        <v>100</v>
      </c>
      <c r="H10570" s="97">
        <v>22.222222222222001</v>
      </c>
      <c r="I10570" s="16">
        <v>0</v>
      </c>
      <c r="J10570" s="16">
        <v>0</v>
      </c>
      <c r="K10570" s="16">
        <v>0</v>
      </c>
      <c r="L10570" s="16">
        <v>0</v>
      </c>
      <c r="M10570" s="102">
        <v>77.777777777777999</v>
      </c>
    </row>
    <row r="10571" spans="3:13" x14ac:dyDescent="0.2">
      <c r="D10571" s="200"/>
      <c r="E10571" s="4" t="s">
        <v>35</v>
      </c>
      <c r="F10571" s="5"/>
      <c r="G10571" s="6">
        <v>42</v>
      </c>
      <c r="H10571" s="8">
        <v>19</v>
      </c>
      <c r="I10571" s="1">
        <v>1</v>
      </c>
      <c r="J10571" s="1">
        <v>0</v>
      </c>
      <c r="K10571" s="1">
        <v>0</v>
      </c>
      <c r="L10571" s="1">
        <v>0</v>
      </c>
      <c r="M10571" s="9">
        <v>22</v>
      </c>
    </row>
    <row r="10572" spans="3:13" x14ac:dyDescent="0.2">
      <c r="D10572" s="200"/>
      <c r="E10572" s="11"/>
      <c r="F10572" s="10"/>
      <c r="G10572" s="7">
        <v>100</v>
      </c>
      <c r="H10572" s="18">
        <v>45.238095238094999</v>
      </c>
      <c r="I10572" s="2">
        <v>2.3809523809519999</v>
      </c>
      <c r="J10572" s="16">
        <v>0</v>
      </c>
      <c r="K10572" s="16">
        <v>0</v>
      </c>
      <c r="L10572" s="16">
        <v>0</v>
      </c>
      <c r="M10572" s="15">
        <v>52.380952380952003</v>
      </c>
    </row>
    <row r="10573" spans="3:13" x14ac:dyDescent="0.2">
      <c r="D10573" s="200"/>
      <c r="E10573" s="4" t="s">
        <v>36</v>
      </c>
      <c r="F10573" s="5"/>
      <c r="G10573" s="6">
        <v>70</v>
      </c>
      <c r="H10573" s="8">
        <v>29</v>
      </c>
      <c r="I10573" s="1">
        <v>0</v>
      </c>
      <c r="J10573" s="1">
        <v>0</v>
      </c>
      <c r="K10573" s="1">
        <v>0</v>
      </c>
      <c r="L10573" s="1">
        <v>0</v>
      </c>
      <c r="M10573" s="9">
        <v>41</v>
      </c>
    </row>
    <row r="10574" spans="3:13" x14ac:dyDescent="0.2">
      <c r="D10574" s="200"/>
      <c r="E10574" s="11"/>
      <c r="F10574" s="10"/>
      <c r="G10574" s="7">
        <v>100</v>
      </c>
      <c r="H10574" s="72">
        <v>41.428571428570997</v>
      </c>
      <c r="I10574" s="16">
        <v>0</v>
      </c>
      <c r="J10574" s="16">
        <v>0</v>
      </c>
      <c r="K10574" s="16">
        <v>0</v>
      </c>
      <c r="L10574" s="16">
        <v>0</v>
      </c>
      <c r="M10574" s="85">
        <v>58.571428571429003</v>
      </c>
    </row>
    <row r="10575" spans="3:13" x14ac:dyDescent="0.2">
      <c r="D10575" s="200"/>
      <c r="E10575" s="4" t="s">
        <v>37</v>
      </c>
      <c r="F10575" s="5"/>
      <c r="G10575" s="6">
        <v>76</v>
      </c>
      <c r="H10575" s="8">
        <v>37</v>
      </c>
      <c r="I10575" s="1">
        <v>0</v>
      </c>
      <c r="J10575" s="1">
        <v>0</v>
      </c>
      <c r="K10575" s="1">
        <v>0</v>
      </c>
      <c r="L10575" s="1">
        <v>0</v>
      </c>
      <c r="M10575" s="9">
        <v>39</v>
      </c>
    </row>
    <row r="10576" spans="3:13" x14ac:dyDescent="0.2">
      <c r="D10576" s="200"/>
      <c r="E10576" s="11"/>
      <c r="F10576" s="10"/>
      <c r="G10576" s="7">
        <v>100</v>
      </c>
      <c r="H10576" s="18">
        <v>48.684210526316001</v>
      </c>
      <c r="I10576" s="16">
        <v>0</v>
      </c>
      <c r="J10576" s="16">
        <v>0</v>
      </c>
      <c r="K10576" s="16">
        <v>0</v>
      </c>
      <c r="L10576" s="16">
        <v>0</v>
      </c>
      <c r="M10576" s="15">
        <v>51.315789473683999</v>
      </c>
    </row>
    <row r="10577" spans="4:13" x14ac:dyDescent="0.2">
      <c r="D10577" s="200"/>
      <c r="E10577" s="4" t="s">
        <v>38</v>
      </c>
      <c r="F10577" s="5"/>
      <c r="G10577" s="6">
        <v>63</v>
      </c>
      <c r="H10577" s="8">
        <v>29</v>
      </c>
      <c r="I10577" s="1">
        <v>0</v>
      </c>
      <c r="J10577" s="1">
        <v>0</v>
      </c>
      <c r="K10577" s="1">
        <v>0</v>
      </c>
      <c r="L10577" s="1">
        <v>0</v>
      </c>
      <c r="M10577" s="9">
        <v>34</v>
      </c>
    </row>
    <row r="10578" spans="4:13" x14ac:dyDescent="0.2">
      <c r="D10578" s="200"/>
      <c r="E10578" s="11"/>
      <c r="F10578" s="10"/>
      <c r="G10578" s="7">
        <v>100</v>
      </c>
      <c r="H10578" s="18">
        <v>46.031746031746003</v>
      </c>
      <c r="I10578" s="16">
        <v>0</v>
      </c>
      <c r="J10578" s="16">
        <v>0</v>
      </c>
      <c r="K10578" s="16">
        <v>0</v>
      </c>
      <c r="L10578" s="16">
        <v>0</v>
      </c>
      <c r="M10578" s="15">
        <v>53.968253968253997</v>
      </c>
    </row>
    <row r="10579" spans="4:13" x14ac:dyDescent="0.2">
      <c r="D10579" s="200"/>
      <c r="E10579" s="4" t="s">
        <v>39</v>
      </c>
      <c r="F10579" s="5"/>
      <c r="G10579" s="6">
        <v>63</v>
      </c>
      <c r="H10579" s="8">
        <v>36</v>
      </c>
      <c r="I10579" s="1">
        <v>0</v>
      </c>
      <c r="J10579" s="1">
        <v>0</v>
      </c>
      <c r="K10579" s="1">
        <v>0</v>
      </c>
      <c r="L10579" s="1">
        <v>0</v>
      </c>
      <c r="M10579" s="9">
        <v>27</v>
      </c>
    </row>
    <row r="10580" spans="4:13" x14ac:dyDescent="0.2">
      <c r="D10580" s="200"/>
      <c r="E10580" s="11"/>
      <c r="F10580" s="10"/>
      <c r="G10580" s="7">
        <v>100</v>
      </c>
      <c r="H10580" s="70">
        <v>57.142857142856997</v>
      </c>
      <c r="I10580" s="16">
        <v>0</v>
      </c>
      <c r="J10580" s="16">
        <v>0</v>
      </c>
      <c r="K10580" s="16">
        <v>0</v>
      </c>
      <c r="L10580" s="16">
        <v>0</v>
      </c>
      <c r="M10580" s="95">
        <v>42.857142857143003</v>
      </c>
    </row>
    <row r="10581" spans="4:13" x14ac:dyDescent="0.2">
      <c r="D10581" s="200"/>
      <c r="E10581" s="4" t="s">
        <v>40</v>
      </c>
      <c r="F10581" s="5"/>
      <c r="G10581" s="6">
        <v>25</v>
      </c>
      <c r="H10581" s="8">
        <v>13</v>
      </c>
      <c r="I10581" s="1">
        <v>0</v>
      </c>
      <c r="J10581" s="1">
        <v>0</v>
      </c>
      <c r="K10581" s="1">
        <v>0</v>
      </c>
      <c r="L10581" s="1">
        <v>1</v>
      </c>
      <c r="M10581" s="9">
        <v>11</v>
      </c>
    </row>
    <row r="10582" spans="4:13" x14ac:dyDescent="0.2">
      <c r="D10582" s="200"/>
      <c r="E10582" s="11"/>
      <c r="F10582" s="10"/>
      <c r="G10582" s="7">
        <v>100</v>
      </c>
      <c r="H10582" s="18">
        <v>52</v>
      </c>
      <c r="I10582" s="16">
        <v>0</v>
      </c>
      <c r="J10582" s="16">
        <v>0</v>
      </c>
      <c r="K10582" s="16">
        <v>0</v>
      </c>
      <c r="L10582" s="2">
        <v>4</v>
      </c>
      <c r="M10582" s="95">
        <v>44</v>
      </c>
    </row>
    <row r="10583" spans="4:13" x14ac:dyDescent="0.2">
      <c r="D10583" s="199" t="s">
        <v>76</v>
      </c>
      <c r="E10583" s="22" t="s">
        <v>77</v>
      </c>
      <c r="F10583" s="21"/>
      <c r="G10583" s="19">
        <v>386</v>
      </c>
      <c r="H10583" s="27">
        <v>183</v>
      </c>
      <c r="I10583" s="3">
        <v>5</v>
      </c>
      <c r="J10583" s="3">
        <v>1</v>
      </c>
      <c r="K10583" s="3">
        <v>0</v>
      </c>
      <c r="L10583" s="3">
        <v>3</v>
      </c>
      <c r="M10583" s="26">
        <v>195</v>
      </c>
    </row>
    <row r="10584" spans="4:13" x14ac:dyDescent="0.2">
      <c r="D10584" s="200"/>
      <c r="E10584" s="11"/>
      <c r="F10584" s="10"/>
      <c r="G10584" s="7">
        <v>100</v>
      </c>
      <c r="H10584" s="18">
        <v>47.409326424870002</v>
      </c>
      <c r="I10584" s="2">
        <v>1.2953367875649999</v>
      </c>
      <c r="J10584" s="2">
        <v>0.25906735751299997</v>
      </c>
      <c r="K10584" s="16">
        <v>0</v>
      </c>
      <c r="L10584" s="2">
        <v>0.77720207253899998</v>
      </c>
      <c r="M10584" s="15">
        <v>50.518134715026001</v>
      </c>
    </row>
    <row r="10585" spans="4:13" x14ac:dyDescent="0.2">
      <c r="D10585" s="200"/>
      <c r="E10585" s="4" t="s">
        <v>34</v>
      </c>
      <c r="F10585" s="5"/>
      <c r="G10585" s="6">
        <v>10</v>
      </c>
      <c r="H10585" s="8">
        <v>4</v>
      </c>
      <c r="I10585" s="1">
        <v>0</v>
      </c>
      <c r="J10585" s="1">
        <v>0</v>
      </c>
      <c r="K10585" s="1">
        <v>0</v>
      </c>
      <c r="L10585" s="1">
        <v>0</v>
      </c>
      <c r="M10585" s="9">
        <v>6</v>
      </c>
    </row>
    <row r="10586" spans="4:13" x14ac:dyDescent="0.2">
      <c r="D10586" s="200"/>
      <c r="E10586" s="11"/>
      <c r="F10586" s="10"/>
      <c r="G10586" s="7">
        <v>100</v>
      </c>
      <c r="H10586" s="72">
        <v>40</v>
      </c>
      <c r="I10586" s="16">
        <v>0</v>
      </c>
      <c r="J10586" s="16">
        <v>0</v>
      </c>
      <c r="K10586" s="16">
        <v>0</v>
      </c>
      <c r="L10586" s="16">
        <v>0</v>
      </c>
      <c r="M10586" s="85">
        <v>60</v>
      </c>
    </row>
    <row r="10587" spans="4:13" x14ac:dyDescent="0.2">
      <c r="D10587" s="200"/>
      <c r="E10587" s="4" t="s">
        <v>35</v>
      </c>
      <c r="F10587" s="5"/>
      <c r="G10587" s="6">
        <v>55</v>
      </c>
      <c r="H10587" s="8">
        <v>27</v>
      </c>
      <c r="I10587" s="1">
        <v>0</v>
      </c>
      <c r="J10587" s="1">
        <v>0</v>
      </c>
      <c r="K10587" s="1">
        <v>0</v>
      </c>
      <c r="L10587" s="1">
        <v>0</v>
      </c>
      <c r="M10587" s="9">
        <v>28</v>
      </c>
    </row>
    <row r="10588" spans="4:13" x14ac:dyDescent="0.2">
      <c r="D10588" s="200"/>
      <c r="E10588" s="11"/>
      <c r="F10588" s="10"/>
      <c r="G10588" s="7">
        <v>100</v>
      </c>
      <c r="H10588" s="18">
        <v>49.090909090909001</v>
      </c>
      <c r="I10588" s="16">
        <v>0</v>
      </c>
      <c r="J10588" s="16">
        <v>0</v>
      </c>
      <c r="K10588" s="16">
        <v>0</v>
      </c>
      <c r="L10588" s="16">
        <v>0</v>
      </c>
      <c r="M10588" s="15">
        <v>50.909090909090999</v>
      </c>
    </row>
    <row r="10589" spans="4:13" x14ac:dyDescent="0.2">
      <c r="D10589" s="200"/>
      <c r="E10589" s="4" t="s">
        <v>36</v>
      </c>
      <c r="F10589" s="5"/>
      <c r="G10589" s="6">
        <v>72</v>
      </c>
      <c r="H10589" s="8">
        <v>30</v>
      </c>
      <c r="I10589" s="1">
        <v>0</v>
      </c>
      <c r="J10589" s="1">
        <v>0</v>
      </c>
      <c r="K10589" s="1">
        <v>0</v>
      </c>
      <c r="L10589" s="1">
        <v>1</v>
      </c>
      <c r="M10589" s="9">
        <v>41</v>
      </c>
    </row>
    <row r="10590" spans="4:13" x14ac:dyDescent="0.2">
      <c r="D10590" s="200"/>
      <c r="E10590" s="11"/>
      <c r="F10590" s="10"/>
      <c r="G10590" s="7">
        <v>100</v>
      </c>
      <c r="H10590" s="72">
        <v>41.666666666666998</v>
      </c>
      <c r="I10590" s="16">
        <v>0</v>
      </c>
      <c r="J10590" s="16">
        <v>0</v>
      </c>
      <c r="K10590" s="16">
        <v>0</v>
      </c>
      <c r="L10590" s="2">
        <v>1.3888888888890001</v>
      </c>
      <c r="M10590" s="85">
        <v>56.944444444444002</v>
      </c>
    </row>
    <row r="10591" spans="4:13" x14ac:dyDescent="0.2">
      <c r="D10591" s="200"/>
      <c r="E10591" s="4" t="s">
        <v>37</v>
      </c>
      <c r="F10591" s="5"/>
      <c r="G10591" s="6">
        <v>88</v>
      </c>
      <c r="H10591" s="8">
        <v>46</v>
      </c>
      <c r="I10591" s="1">
        <v>2</v>
      </c>
      <c r="J10591" s="1">
        <v>1</v>
      </c>
      <c r="K10591" s="1">
        <v>0</v>
      </c>
      <c r="L10591" s="1">
        <v>1</v>
      </c>
      <c r="M10591" s="9">
        <v>39</v>
      </c>
    </row>
    <row r="10592" spans="4:13" x14ac:dyDescent="0.2">
      <c r="D10592" s="200"/>
      <c r="E10592" s="11"/>
      <c r="F10592" s="10"/>
      <c r="G10592" s="7">
        <v>100</v>
      </c>
      <c r="H10592" s="18">
        <v>52.272727272727003</v>
      </c>
      <c r="I10592" s="2">
        <v>2.2727272727269998</v>
      </c>
      <c r="J10592" s="2">
        <v>1.136363636364</v>
      </c>
      <c r="K10592" s="16">
        <v>0</v>
      </c>
      <c r="L10592" s="2">
        <v>1.136363636364</v>
      </c>
      <c r="M10592" s="95">
        <v>44.318181818181998</v>
      </c>
    </row>
    <row r="10593" spans="2:13" x14ac:dyDescent="0.2">
      <c r="D10593" s="200"/>
      <c r="E10593" s="4" t="s">
        <v>38</v>
      </c>
      <c r="F10593" s="5"/>
      <c r="G10593" s="6">
        <v>66</v>
      </c>
      <c r="H10593" s="8">
        <v>30</v>
      </c>
      <c r="I10593" s="1">
        <v>3</v>
      </c>
      <c r="J10593" s="1">
        <v>0</v>
      </c>
      <c r="K10593" s="1">
        <v>0</v>
      </c>
      <c r="L10593" s="1">
        <v>0</v>
      </c>
      <c r="M10593" s="9">
        <v>33</v>
      </c>
    </row>
    <row r="10594" spans="2:13" x14ac:dyDescent="0.2">
      <c r="D10594" s="200"/>
      <c r="E10594" s="11"/>
      <c r="F10594" s="10"/>
      <c r="G10594" s="7">
        <v>100</v>
      </c>
      <c r="H10594" s="18">
        <v>45.454545454544999</v>
      </c>
      <c r="I10594" s="2">
        <v>4.5454545454549997</v>
      </c>
      <c r="J10594" s="16">
        <v>0</v>
      </c>
      <c r="K10594" s="16">
        <v>0</v>
      </c>
      <c r="L10594" s="16">
        <v>0</v>
      </c>
      <c r="M10594" s="15">
        <v>50</v>
      </c>
    </row>
    <row r="10595" spans="2:13" x14ac:dyDescent="0.2">
      <c r="D10595" s="200"/>
      <c r="E10595" s="4" t="s">
        <v>39</v>
      </c>
      <c r="F10595" s="5"/>
      <c r="G10595" s="6">
        <v>64</v>
      </c>
      <c r="H10595" s="8">
        <v>33</v>
      </c>
      <c r="I10595" s="1">
        <v>0</v>
      </c>
      <c r="J10595" s="1">
        <v>0</v>
      </c>
      <c r="K10595" s="1">
        <v>0</v>
      </c>
      <c r="L10595" s="1">
        <v>0</v>
      </c>
      <c r="M10595" s="9">
        <v>31</v>
      </c>
    </row>
    <row r="10596" spans="2:13" x14ac:dyDescent="0.2">
      <c r="D10596" s="200"/>
      <c r="E10596" s="11"/>
      <c r="F10596" s="10"/>
      <c r="G10596" s="7">
        <v>100</v>
      </c>
      <c r="H10596" s="18">
        <v>51.5625</v>
      </c>
      <c r="I10596" s="16">
        <v>0</v>
      </c>
      <c r="J10596" s="16">
        <v>0</v>
      </c>
      <c r="K10596" s="16">
        <v>0</v>
      </c>
      <c r="L10596" s="16">
        <v>0</v>
      </c>
      <c r="M10596" s="15">
        <v>48.4375</v>
      </c>
    </row>
    <row r="10597" spans="2:13" x14ac:dyDescent="0.2">
      <c r="D10597" s="200"/>
      <c r="E10597" s="4" t="s">
        <v>40</v>
      </c>
      <c r="F10597" s="5"/>
      <c r="G10597" s="6">
        <v>31</v>
      </c>
      <c r="H10597" s="8">
        <v>13</v>
      </c>
      <c r="I10597" s="1">
        <v>0</v>
      </c>
      <c r="J10597" s="1">
        <v>0</v>
      </c>
      <c r="K10597" s="1">
        <v>0</v>
      </c>
      <c r="L10597" s="1">
        <v>1</v>
      </c>
      <c r="M10597" s="9">
        <v>17</v>
      </c>
    </row>
    <row r="10598" spans="2:13" x14ac:dyDescent="0.2">
      <c r="D10598" s="201"/>
      <c r="E10598" s="45"/>
      <c r="F10598" s="51"/>
      <c r="G10598" s="81">
        <v>100</v>
      </c>
      <c r="H10598" s="161">
        <v>41.935483870968</v>
      </c>
      <c r="I10598" s="62">
        <v>0</v>
      </c>
      <c r="J10598" s="62">
        <v>0</v>
      </c>
      <c r="K10598" s="62">
        <v>0</v>
      </c>
      <c r="L10598" s="64">
        <v>3.2258064516129998</v>
      </c>
      <c r="M10598" s="106">
        <v>54.838709677418997</v>
      </c>
    </row>
    <row r="10600" spans="2:13" x14ac:dyDescent="0.2">
      <c r="B10600" s="40" t="str">
        <f xml:space="preserve"> HYPERLINK("#'目次'!B262", "[256]")</f>
        <v>[256]</v>
      </c>
      <c r="C10600" s="23" t="s">
        <v>386</v>
      </c>
    </row>
    <row r="10601" spans="2:13" x14ac:dyDescent="0.2">
      <c r="C10601" s="186" t="s">
        <v>326</v>
      </c>
    </row>
    <row r="10603" spans="2:13" x14ac:dyDescent="0.2">
      <c r="C10603" s="23" t="s">
        <v>80</v>
      </c>
    </row>
    <row r="10604" spans="2:13" ht="48" x14ac:dyDescent="0.2">
      <c r="E10604" s="195"/>
      <c r="F10604" s="196"/>
      <c r="G10604" s="37" t="s">
        <v>15</v>
      </c>
      <c r="H10604" s="33" t="s">
        <v>371</v>
      </c>
      <c r="I10604" s="13" t="s">
        <v>372</v>
      </c>
      <c r="J10604" s="13" t="s">
        <v>373</v>
      </c>
      <c r="K10604" s="13" t="s">
        <v>374</v>
      </c>
      <c r="L10604" s="13" t="s">
        <v>99</v>
      </c>
      <c r="M10604" s="38" t="s">
        <v>18</v>
      </c>
    </row>
    <row r="10605" spans="2:13" x14ac:dyDescent="0.2">
      <c r="E10605" s="197"/>
      <c r="F10605" s="198"/>
      <c r="G10605" s="35"/>
      <c r="H10605" s="39"/>
      <c r="I10605" s="14"/>
      <c r="J10605" s="14"/>
      <c r="K10605" s="14"/>
      <c r="L10605" s="14"/>
      <c r="M10605" s="34"/>
    </row>
    <row r="10606" spans="2:13" x14ac:dyDescent="0.2">
      <c r="E10606" s="120" t="s">
        <v>15</v>
      </c>
      <c r="F10606" s="66"/>
      <c r="G10606" s="36">
        <v>734</v>
      </c>
      <c r="H10606" s="17">
        <v>348</v>
      </c>
      <c r="I10606" s="17">
        <v>6</v>
      </c>
      <c r="J10606" s="17">
        <v>1</v>
      </c>
      <c r="K10606" s="17">
        <v>0</v>
      </c>
      <c r="L10606" s="17">
        <v>4</v>
      </c>
      <c r="M10606" s="47">
        <v>376</v>
      </c>
    </row>
    <row r="10607" spans="2:13" x14ac:dyDescent="0.2">
      <c r="E10607" s="45"/>
      <c r="F10607" s="67"/>
      <c r="G10607" s="7">
        <v>100</v>
      </c>
      <c r="H10607" s="2">
        <v>47.411444141689003</v>
      </c>
      <c r="I10607" s="2">
        <v>0.81743869209800002</v>
      </c>
      <c r="J10607" s="2">
        <v>0.13623978201600001</v>
      </c>
      <c r="K10607" s="16">
        <v>0</v>
      </c>
      <c r="L10607" s="2">
        <v>0.54495912806500002</v>
      </c>
      <c r="M10607" s="15">
        <v>51.226158038146998</v>
      </c>
    </row>
    <row r="10608" spans="2:13" x14ac:dyDescent="0.2">
      <c r="E10608" s="4" t="s">
        <v>81</v>
      </c>
      <c r="F10608" s="5"/>
      <c r="G10608" s="19">
        <v>30</v>
      </c>
      <c r="H10608" s="27">
        <v>14</v>
      </c>
      <c r="I10608" s="3">
        <v>0</v>
      </c>
      <c r="J10608" s="3">
        <v>0</v>
      </c>
      <c r="K10608" s="3">
        <v>0</v>
      </c>
      <c r="L10608" s="3">
        <v>1</v>
      </c>
      <c r="M10608" s="26">
        <v>15</v>
      </c>
    </row>
    <row r="10609" spans="5:13" x14ac:dyDescent="0.2">
      <c r="E10609" s="11"/>
      <c r="F10609" s="10"/>
      <c r="G10609" s="7">
        <v>100</v>
      </c>
      <c r="H10609" s="18">
        <v>46.666666666666998</v>
      </c>
      <c r="I10609" s="16">
        <v>0</v>
      </c>
      <c r="J10609" s="16">
        <v>0</v>
      </c>
      <c r="K10609" s="16">
        <v>0</v>
      </c>
      <c r="L10609" s="2">
        <v>3.333333333333</v>
      </c>
      <c r="M10609" s="15">
        <v>50</v>
      </c>
    </row>
    <row r="10610" spans="5:13" x14ac:dyDescent="0.2">
      <c r="E10610" s="4" t="s">
        <v>82</v>
      </c>
      <c r="F10610" s="5"/>
      <c r="G10610" s="6">
        <v>47</v>
      </c>
      <c r="H10610" s="8">
        <v>22</v>
      </c>
      <c r="I10610" s="1">
        <v>1</v>
      </c>
      <c r="J10610" s="1">
        <v>1</v>
      </c>
      <c r="K10610" s="1">
        <v>0</v>
      </c>
      <c r="L10610" s="1">
        <v>0</v>
      </c>
      <c r="M10610" s="9">
        <v>24</v>
      </c>
    </row>
    <row r="10611" spans="5:13" x14ac:dyDescent="0.2">
      <c r="E10611" s="11"/>
      <c r="F10611" s="10"/>
      <c r="G10611" s="7">
        <v>100</v>
      </c>
      <c r="H10611" s="18">
        <v>46.808510638298003</v>
      </c>
      <c r="I10611" s="2">
        <v>2.1276595744679998</v>
      </c>
      <c r="J10611" s="2">
        <v>2.1276595744679998</v>
      </c>
      <c r="K10611" s="16">
        <v>0</v>
      </c>
      <c r="L10611" s="16">
        <v>0</v>
      </c>
      <c r="M10611" s="15">
        <v>51.063829787233999</v>
      </c>
    </row>
    <row r="10612" spans="5:13" x14ac:dyDescent="0.2">
      <c r="E10612" s="4" t="s">
        <v>83</v>
      </c>
      <c r="F10612" s="5"/>
      <c r="G10612" s="6">
        <v>296</v>
      </c>
      <c r="H10612" s="8">
        <v>129</v>
      </c>
      <c r="I10612" s="1">
        <v>3</v>
      </c>
      <c r="J10612" s="1">
        <v>0</v>
      </c>
      <c r="K10612" s="1">
        <v>0</v>
      </c>
      <c r="L10612" s="1">
        <v>0</v>
      </c>
      <c r="M10612" s="9">
        <v>164</v>
      </c>
    </row>
    <row r="10613" spans="5:13" x14ac:dyDescent="0.2">
      <c r="E10613" s="11"/>
      <c r="F10613" s="10"/>
      <c r="G10613" s="7">
        <v>100</v>
      </c>
      <c r="H10613" s="18">
        <v>43.581081081081003</v>
      </c>
      <c r="I10613" s="2">
        <v>1.0135135135140001</v>
      </c>
      <c r="J10613" s="16">
        <v>0</v>
      </c>
      <c r="K10613" s="16">
        <v>0</v>
      </c>
      <c r="L10613" s="16">
        <v>0</v>
      </c>
      <c r="M10613" s="15">
        <v>55.405405405404998</v>
      </c>
    </row>
    <row r="10614" spans="5:13" x14ac:dyDescent="0.2">
      <c r="E10614" s="4" t="s">
        <v>84</v>
      </c>
      <c r="F10614" s="5"/>
      <c r="G10614" s="6">
        <v>19</v>
      </c>
      <c r="H10614" s="8">
        <v>7</v>
      </c>
      <c r="I10614" s="1">
        <v>1</v>
      </c>
      <c r="J10614" s="1">
        <v>0</v>
      </c>
      <c r="K10614" s="1">
        <v>0</v>
      </c>
      <c r="L10614" s="1">
        <v>0</v>
      </c>
      <c r="M10614" s="9">
        <v>11</v>
      </c>
    </row>
    <row r="10615" spans="5:13" x14ac:dyDescent="0.2">
      <c r="E10615" s="11"/>
      <c r="F10615" s="10"/>
      <c r="G10615" s="7">
        <v>100</v>
      </c>
      <c r="H10615" s="97">
        <v>36.842105263157997</v>
      </c>
      <c r="I10615" s="2">
        <v>5.2631578947369997</v>
      </c>
      <c r="J10615" s="16">
        <v>0</v>
      </c>
      <c r="K10615" s="16">
        <v>0</v>
      </c>
      <c r="L10615" s="16">
        <v>0</v>
      </c>
      <c r="M10615" s="85">
        <v>57.894736842104997</v>
      </c>
    </row>
    <row r="10616" spans="5:13" x14ac:dyDescent="0.2">
      <c r="E10616" s="4" t="s">
        <v>85</v>
      </c>
      <c r="F10616" s="5"/>
      <c r="G10616" s="6">
        <v>83</v>
      </c>
      <c r="H10616" s="8">
        <v>41</v>
      </c>
      <c r="I10616" s="1">
        <v>0</v>
      </c>
      <c r="J10616" s="1">
        <v>0</v>
      </c>
      <c r="K10616" s="1">
        <v>0</v>
      </c>
      <c r="L10616" s="1">
        <v>0</v>
      </c>
      <c r="M10616" s="9">
        <v>42</v>
      </c>
    </row>
    <row r="10617" spans="5:13" x14ac:dyDescent="0.2">
      <c r="E10617" s="11"/>
      <c r="F10617" s="10"/>
      <c r="G10617" s="7">
        <v>100</v>
      </c>
      <c r="H10617" s="18">
        <v>49.397590361445999</v>
      </c>
      <c r="I10617" s="16">
        <v>0</v>
      </c>
      <c r="J10617" s="16">
        <v>0</v>
      </c>
      <c r="K10617" s="16">
        <v>0</v>
      </c>
      <c r="L10617" s="16">
        <v>0</v>
      </c>
      <c r="M10617" s="15">
        <v>50.602409638554001</v>
      </c>
    </row>
    <row r="10618" spans="5:13" x14ac:dyDescent="0.2">
      <c r="E10618" s="4" t="s">
        <v>86</v>
      </c>
      <c r="F10618" s="5"/>
      <c r="G10618" s="6">
        <v>120</v>
      </c>
      <c r="H10618" s="8">
        <v>62</v>
      </c>
      <c r="I10618" s="1">
        <v>1</v>
      </c>
      <c r="J10618" s="1">
        <v>0</v>
      </c>
      <c r="K10618" s="1">
        <v>0</v>
      </c>
      <c r="L10618" s="1">
        <v>1</v>
      </c>
      <c r="M10618" s="9">
        <v>56</v>
      </c>
    </row>
    <row r="10619" spans="5:13" x14ac:dyDescent="0.2">
      <c r="E10619" s="11"/>
      <c r="F10619" s="10"/>
      <c r="G10619" s="7">
        <v>100</v>
      </c>
      <c r="H10619" s="18">
        <v>51.666666666666998</v>
      </c>
      <c r="I10619" s="2">
        <v>0.83333333333299997</v>
      </c>
      <c r="J10619" s="16">
        <v>0</v>
      </c>
      <c r="K10619" s="16">
        <v>0</v>
      </c>
      <c r="L10619" s="2">
        <v>0.83333333333299997</v>
      </c>
      <c r="M10619" s="15">
        <v>46.666666666666998</v>
      </c>
    </row>
    <row r="10620" spans="5:13" x14ac:dyDescent="0.2">
      <c r="E10620" s="4" t="s">
        <v>87</v>
      </c>
      <c r="F10620" s="5"/>
      <c r="G10620" s="6">
        <v>46</v>
      </c>
      <c r="H10620" s="8">
        <v>21</v>
      </c>
      <c r="I10620" s="1">
        <v>0</v>
      </c>
      <c r="J10620" s="1">
        <v>0</v>
      </c>
      <c r="K10620" s="1">
        <v>0</v>
      </c>
      <c r="L10620" s="1">
        <v>1</v>
      </c>
      <c r="M10620" s="9">
        <v>24</v>
      </c>
    </row>
    <row r="10621" spans="5:13" x14ac:dyDescent="0.2">
      <c r="E10621" s="11"/>
      <c r="F10621" s="10"/>
      <c r="G10621" s="7">
        <v>100</v>
      </c>
      <c r="H10621" s="18">
        <v>45.652173913043001</v>
      </c>
      <c r="I10621" s="16">
        <v>0</v>
      </c>
      <c r="J10621" s="16">
        <v>0</v>
      </c>
      <c r="K10621" s="16">
        <v>0</v>
      </c>
      <c r="L10621" s="2">
        <v>2.1739130434780001</v>
      </c>
      <c r="M10621" s="15">
        <v>52.173913043478002</v>
      </c>
    </row>
    <row r="10622" spans="5:13" x14ac:dyDescent="0.2">
      <c r="E10622" s="4" t="s">
        <v>88</v>
      </c>
      <c r="F10622" s="5"/>
      <c r="G10622" s="6">
        <v>23</v>
      </c>
      <c r="H10622" s="8">
        <v>14</v>
      </c>
      <c r="I10622" s="1">
        <v>0</v>
      </c>
      <c r="J10622" s="1">
        <v>0</v>
      </c>
      <c r="K10622" s="1">
        <v>0</v>
      </c>
      <c r="L10622" s="1">
        <v>1</v>
      </c>
      <c r="M10622" s="9">
        <v>8</v>
      </c>
    </row>
    <row r="10623" spans="5:13" x14ac:dyDescent="0.2">
      <c r="E10623" s="11"/>
      <c r="F10623" s="10"/>
      <c r="G10623" s="7">
        <v>100</v>
      </c>
      <c r="H10623" s="75">
        <v>60.869565217390999</v>
      </c>
      <c r="I10623" s="16">
        <v>0</v>
      </c>
      <c r="J10623" s="16">
        <v>0</v>
      </c>
      <c r="K10623" s="16">
        <v>0</v>
      </c>
      <c r="L10623" s="2">
        <v>4.3478260869570002</v>
      </c>
      <c r="M10623" s="132">
        <v>34.782608695652002</v>
      </c>
    </row>
    <row r="10624" spans="5:13" x14ac:dyDescent="0.2">
      <c r="E10624" s="4" t="s">
        <v>89</v>
      </c>
      <c r="F10624" s="5"/>
      <c r="G10624" s="6">
        <v>37</v>
      </c>
      <c r="H10624" s="8">
        <v>23</v>
      </c>
      <c r="I10624" s="1">
        <v>0</v>
      </c>
      <c r="J10624" s="1">
        <v>0</v>
      </c>
      <c r="K10624" s="1">
        <v>0</v>
      </c>
      <c r="L10624" s="1">
        <v>0</v>
      </c>
      <c r="M10624" s="9">
        <v>14</v>
      </c>
    </row>
    <row r="10625" spans="2:13" x14ac:dyDescent="0.2">
      <c r="E10625" s="11"/>
      <c r="F10625" s="10"/>
      <c r="G10625" s="7">
        <v>100</v>
      </c>
      <c r="H10625" s="75">
        <v>62.162162162161998</v>
      </c>
      <c r="I10625" s="16">
        <v>0</v>
      </c>
      <c r="J10625" s="16">
        <v>0</v>
      </c>
      <c r="K10625" s="16">
        <v>0</v>
      </c>
      <c r="L10625" s="16">
        <v>0</v>
      </c>
      <c r="M10625" s="132">
        <v>37.837837837838002</v>
      </c>
    </row>
    <row r="10626" spans="2:13" x14ac:dyDescent="0.2">
      <c r="E10626" s="4" t="s">
        <v>90</v>
      </c>
      <c r="F10626" s="5"/>
      <c r="G10626" s="6">
        <v>28</v>
      </c>
      <c r="H10626" s="8">
        <v>13</v>
      </c>
      <c r="I10626" s="1">
        <v>0</v>
      </c>
      <c r="J10626" s="1">
        <v>0</v>
      </c>
      <c r="K10626" s="1">
        <v>0</v>
      </c>
      <c r="L10626" s="1">
        <v>0</v>
      </c>
      <c r="M10626" s="9">
        <v>15</v>
      </c>
    </row>
    <row r="10627" spans="2:13" x14ac:dyDescent="0.2">
      <c r="E10627" s="11"/>
      <c r="F10627" s="10"/>
      <c r="G10627" s="7">
        <v>100</v>
      </c>
      <c r="H10627" s="18">
        <v>46.428571428570997</v>
      </c>
      <c r="I10627" s="16">
        <v>0</v>
      </c>
      <c r="J10627" s="16">
        <v>0</v>
      </c>
      <c r="K10627" s="16">
        <v>0</v>
      </c>
      <c r="L10627" s="16">
        <v>0</v>
      </c>
      <c r="M10627" s="15">
        <v>53.571428571429003</v>
      </c>
    </row>
    <row r="10628" spans="2:13" x14ac:dyDescent="0.2">
      <c r="E10628" s="4" t="s">
        <v>91</v>
      </c>
      <c r="F10628" s="5"/>
      <c r="G10628" s="6">
        <v>5</v>
      </c>
      <c r="H10628" s="8">
        <v>2</v>
      </c>
      <c r="I10628" s="1">
        <v>0</v>
      </c>
      <c r="J10628" s="1">
        <v>0</v>
      </c>
      <c r="K10628" s="1">
        <v>0</v>
      </c>
      <c r="L10628" s="1">
        <v>0</v>
      </c>
      <c r="M10628" s="9">
        <v>3</v>
      </c>
    </row>
    <row r="10629" spans="2:13" x14ac:dyDescent="0.2">
      <c r="E10629" s="45"/>
      <c r="F10629" s="51"/>
      <c r="G10629" s="81">
        <v>100</v>
      </c>
      <c r="H10629" s="161">
        <v>40</v>
      </c>
      <c r="I10629" s="62">
        <v>0</v>
      </c>
      <c r="J10629" s="62">
        <v>0</v>
      </c>
      <c r="K10629" s="62">
        <v>0</v>
      </c>
      <c r="L10629" s="62">
        <v>0</v>
      </c>
      <c r="M10629" s="154">
        <v>60</v>
      </c>
    </row>
    <row r="10631" spans="2:13" x14ac:dyDescent="0.2">
      <c r="B10631" s="40" t="str">
        <f xml:space="preserve"> HYPERLINK("#'目次'!B263", "[257]")</f>
        <v>[257]</v>
      </c>
      <c r="C10631" s="23" t="s">
        <v>389</v>
      </c>
    </row>
    <row r="10632" spans="2:13" x14ac:dyDescent="0.2">
      <c r="C10632" s="186" t="s">
        <v>390</v>
      </c>
    </row>
    <row r="10634" spans="2:13" x14ac:dyDescent="0.2">
      <c r="C10634" s="23" t="s">
        <v>14</v>
      </c>
    </row>
    <row r="10635" spans="2:13" x14ac:dyDescent="0.2">
      <c r="D10635" s="195"/>
      <c r="E10635" s="196"/>
      <c r="F10635" s="196"/>
      <c r="G10635" s="37" t="s">
        <v>15</v>
      </c>
      <c r="H10635" s="33" t="s">
        <v>391</v>
      </c>
      <c r="I10635" s="13" t="s">
        <v>392</v>
      </c>
      <c r="J10635" s="38" t="s">
        <v>18</v>
      </c>
    </row>
    <row r="10636" spans="2:13" x14ac:dyDescent="0.2">
      <c r="D10636" s="197"/>
      <c r="E10636" s="198"/>
      <c r="F10636" s="198"/>
      <c r="G10636" s="35"/>
      <c r="H10636" s="39"/>
      <c r="I10636" s="14"/>
      <c r="J10636" s="34"/>
    </row>
    <row r="10637" spans="2:13" x14ac:dyDescent="0.2">
      <c r="D10637" s="78"/>
      <c r="E10637" s="79" t="s">
        <v>15</v>
      </c>
      <c r="F10637" s="66"/>
      <c r="G10637" s="36">
        <v>398</v>
      </c>
      <c r="H10637" s="17">
        <v>53</v>
      </c>
      <c r="I10637" s="17">
        <v>297</v>
      </c>
      <c r="J10637" s="47">
        <v>48</v>
      </c>
    </row>
    <row r="10638" spans="2:13" x14ac:dyDescent="0.2">
      <c r="D10638" s="45"/>
      <c r="E10638" s="51"/>
      <c r="F10638" s="67"/>
      <c r="G10638" s="7">
        <v>100</v>
      </c>
      <c r="H10638" s="2">
        <v>13.316582914573001</v>
      </c>
      <c r="I10638" s="2">
        <v>74.623115577888996</v>
      </c>
      <c r="J10638" s="15">
        <v>12.060301507538</v>
      </c>
    </row>
    <row r="10639" spans="2:13" x14ac:dyDescent="0.2">
      <c r="D10639" s="199" t="s">
        <v>19</v>
      </c>
      <c r="E10639" s="22" t="s">
        <v>20</v>
      </c>
      <c r="F10639" s="21"/>
      <c r="G10639" s="19">
        <v>50</v>
      </c>
      <c r="H10639" s="27">
        <v>11</v>
      </c>
      <c r="I10639" s="3">
        <v>31</v>
      </c>
      <c r="J10639" s="26">
        <v>8</v>
      </c>
    </row>
    <row r="10640" spans="2:13" x14ac:dyDescent="0.2">
      <c r="D10640" s="200"/>
      <c r="E10640" s="11"/>
      <c r="F10640" s="10"/>
      <c r="G10640" s="7">
        <v>100</v>
      </c>
      <c r="H10640" s="70">
        <v>22</v>
      </c>
      <c r="I10640" s="50">
        <v>62</v>
      </c>
      <c r="J10640" s="15">
        <v>16</v>
      </c>
    </row>
    <row r="10641" spans="4:10" x14ac:dyDescent="0.2">
      <c r="D10641" s="200"/>
      <c r="E10641" s="4" t="s">
        <v>21</v>
      </c>
      <c r="F10641" s="5"/>
      <c r="G10641" s="6">
        <v>127</v>
      </c>
      <c r="H10641" s="8">
        <v>16</v>
      </c>
      <c r="I10641" s="1">
        <v>92</v>
      </c>
      <c r="J10641" s="9">
        <v>19</v>
      </c>
    </row>
    <row r="10642" spans="4:10" x14ac:dyDescent="0.2">
      <c r="D10642" s="200"/>
      <c r="E10642" s="11"/>
      <c r="F10642" s="10"/>
      <c r="G10642" s="7">
        <v>100</v>
      </c>
      <c r="H10642" s="18">
        <v>12.59842519685</v>
      </c>
      <c r="I10642" s="2">
        <v>72.440944881890005</v>
      </c>
      <c r="J10642" s="15">
        <v>14.960629921260001</v>
      </c>
    </row>
    <row r="10643" spans="4:10" x14ac:dyDescent="0.2">
      <c r="D10643" s="200"/>
      <c r="E10643" s="4" t="s">
        <v>22</v>
      </c>
      <c r="F10643" s="5"/>
      <c r="G10643" s="6">
        <v>73</v>
      </c>
      <c r="H10643" s="8">
        <v>7</v>
      </c>
      <c r="I10643" s="1">
        <v>56</v>
      </c>
      <c r="J10643" s="9">
        <v>10</v>
      </c>
    </row>
    <row r="10644" spans="4:10" x14ac:dyDescent="0.2">
      <c r="D10644" s="200"/>
      <c r="E10644" s="11"/>
      <c r="F10644" s="10"/>
      <c r="G10644" s="7">
        <v>100</v>
      </c>
      <c r="H10644" s="18">
        <v>9.5890410958899999</v>
      </c>
      <c r="I10644" s="2">
        <v>76.712328767122997</v>
      </c>
      <c r="J10644" s="15">
        <v>13.698630136986001</v>
      </c>
    </row>
    <row r="10645" spans="4:10" x14ac:dyDescent="0.2">
      <c r="D10645" s="200"/>
      <c r="E10645" s="4" t="s">
        <v>23</v>
      </c>
      <c r="F10645" s="5"/>
      <c r="G10645" s="6">
        <v>64</v>
      </c>
      <c r="H10645" s="8">
        <v>7</v>
      </c>
      <c r="I10645" s="1">
        <v>49</v>
      </c>
      <c r="J10645" s="9">
        <v>8</v>
      </c>
    </row>
    <row r="10646" spans="4:10" x14ac:dyDescent="0.2">
      <c r="D10646" s="200"/>
      <c r="E10646" s="11"/>
      <c r="F10646" s="10"/>
      <c r="G10646" s="7">
        <v>100</v>
      </c>
      <c r="H10646" s="18">
        <v>10.9375</v>
      </c>
      <c r="I10646" s="2">
        <v>76.5625</v>
      </c>
      <c r="J10646" s="15">
        <v>12.5</v>
      </c>
    </row>
    <row r="10647" spans="4:10" x14ac:dyDescent="0.2">
      <c r="D10647" s="200"/>
      <c r="E10647" s="4" t="s">
        <v>24</v>
      </c>
      <c r="F10647" s="5"/>
      <c r="G10647" s="6">
        <v>84</v>
      </c>
      <c r="H10647" s="8">
        <v>12</v>
      </c>
      <c r="I10647" s="1">
        <v>69</v>
      </c>
      <c r="J10647" s="9">
        <v>3</v>
      </c>
    </row>
    <row r="10648" spans="4:10" x14ac:dyDescent="0.2">
      <c r="D10648" s="200"/>
      <c r="E10648" s="11"/>
      <c r="F10648" s="10"/>
      <c r="G10648" s="7">
        <v>100</v>
      </c>
      <c r="H10648" s="18">
        <v>14.285714285714</v>
      </c>
      <c r="I10648" s="25">
        <v>82.142857142856997</v>
      </c>
      <c r="J10648" s="95">
        <v>3.5714285714290002</v>
      </c>
    </row>
    <row r="10649" spans="4:10" x14ac:dyDescent="0.2">
      <c r="D10649" s="199" t="s">
        <v>25</v>
      </c>
      <c r="E10649" s="22" t="s">
        <v>26</v>
      </c>
      <c r="F10649" s="21"/>
      <c r="G10649" s="19">
        <v>92</v>
      </c>
      <c r="H10649" s="27">
        <v>13</v>
      </c>
      <c r="I10649" s="3">
        <v>67</v>
      </c>
      <c r="J10649" s="26">
        <v>12</v>
      </c>
    </row>
    <row r="10650" spans="4:10" x14ac:dyDescent="0.2">
      <c r="D10650" s="200"/>
      <c r="E10650" s="11"/>
      <c r="F10650" s="10"/>
      <c r="G10650" s="7">
        <v>100</v>
      </c>
      <c r="H10650" s="18">
        <v>14.130434782609001</v>
      </c>
      <c r="I10650" s="2">
        <v>72.826086956522005</v>
      </c>
      <c r="J10650" s="15">
        <v>13.04347826087</v>
      </c>
    </row>
    <row r="10651" spans="4:10" x14ac:dyDescent="0.2">
      <c r="D10651" s="200"/>
      <c r="E10651" s="4" t="s">
        <v>27</v>
      </c>
      <c r="F10651" s="5"/>
      <c r="G10651" s="6">
        <v>124</v>
      </c>
      <c r="H10651" s="8">
        <v>20</v>
      </c>
      <c r="I10651" s="1">
        <v>90</v>
      </c>
      <c r="J10651" s="9">
        <v>14</v>
      </c>
    </row>
    <row r="10652" spans="4:10" x14ac:dyDescent="0.2">
      <c r="D10652" s="200"/>
      <c r="E10652" s="11"/>
      <c r="F10652" s="10"/>
      <c r="G10652" s="7">
        <v>100</v>
      </c>
      <c r="H10652" s="18">
        <v>16.129032258064999</v>
      </c>
      <c r="I10652" s="2">
        <v>72.580645161289993</v>
      </c>
      <c r="J10652" s="15">
        <v>11.290322580645</v>
      </c>
    </row>
    <row r="10653" spans="4:10" x14ac:dyDescent="0.2">
      <c r="D10653" s="200"/>
      <c r="E10653" s="4" t="s">
        <v>28</v>
      </c>
      <c r="F10653" s="5"/>
      <c r="G10653" s="6">
        <v>131</v>
      </c>
      <c r="H10653" s="8">
        <v>15</v>
      </c>
      <c r="I10653" s="1">
        <v>99</v>
      </c>
      <c r="J10653" s="9">
        <v>17</v>
      </c>
    </row>
    <row r="10654" spans="4:10" x14ac:dyDescent="0.2">
      <c r="D10654" s="200"/>
      <c r="E10654" s="11"/>
      <c r="F10654" s="10"/>
      <c r="G10654" s="7">
        <v>100</v>
      </c>
      <c r="H10654" s="18">
        <v>11.450381679389</v>
      </c>
      <c r="I10654" s="2">
        <v>75.572519083968999</v>
      </c>
      <c r="J10654" s="15">
        <v>12.977099236640999</v>
      </c>
    </row>
    <row r="10655" spans="4:10" x14ac:dyDescent="0.2">
      <c r="D10655" s="200"/>
      <c r="E10655" s="4" t="s">
        <v>29</v>
      </c>
      <c r="F10655" s="5"/>
      <c r="G10655" s="6">
        <v>51</v>
      </c>
      <c r="H10655" s="8">
        <v>5</v>
      </c>
      <c r="I10655" s="1">
        <v>41</v>
      </c>
      <c r="J10655" s="9">
        <v>5</v>
      </c>
    </row>
    <row r="10656" spans="4:10" x14ac:dyDescent="0.2">
      <c r="D10656" s="200"/>
      <c r="E10656" s="11"/>
      <c r="F10656" s="10"/>
      <c r="G10656" s="7">
        <v>100</v>
      </c>
      <c r="H10656" s="18">
        <v>9.8039215686270005</v>
      </c>
      <c r="I10656" s="25">
        <v>80.392156862744997</v>
      </c>
      <c r="J10656" s="15">
        <v>9.8039215686270005</v>
      </c>
    </row>
    <row r="10657" spans="4:10" x14ac:dyDescent="0.2">
      <c r="D10657" s="199" t="s">
        <v>30</v>
      </c>
      <c r="E10657" s="22" t="s">
        <v>31</v>
      </c>
      <c r="F10657" s="21"/>
      <c r="G10657" s="19">
        <v>213</v>
      </c>
      <c r="H10657" s="27">
        <v>28</v>
      </c>
      <c r="I10657" s="3">
        <v>157</v>
      </c>
      <c r="J10657" s="26">
        <v>28</v>
      </c>
    </row>
    <row r="10658" spans="4:10" x14ac:dyDescent="0.2">
      <c r="D10658" s="200"/>
      <c r="E10658" s="11"/>
      <c r="F10658" s="10"/>
      <c r="G10658" s="7">
        <v>100</v>
      </c>
      <c r="H10658" s="18">
        <v>13.145539906103</v>
      </c>
      <c r="I10658" s="2">
        <v>73.708920187792998</v>
      </c>
      <c r="J10658" s="15">
        <v>13.145539906103</v>
      </c>
    </row>
    <row r="10659" spans="4:10" x14ac:dyDescent="0.2">
      <c r="D10659" s="200"/>
      <c r="E10659" s="4" t="s">
        <v>32</v>
      </c>
      <c r="F10659" s="5"/>
      <c r="G10659" s="6">
        <v>185</v>
      </c>
      <c r="H10659" s="8">
        <v>25</v>
      </c>
      <c r="I10659" s="1">
        <v>140</v>
      </c>
      <c r="J10659" s="9">
        <v>20</v>
      </c>
    </row>
    <row r="10660" spans="4:10" x14ac:dyDescent="0.2">
      <c r="D10660" s="200"/>
      <c r="E10660" s="11"/>
      <c r="F10660" s="10"/>
      <c r="G10660" s="7">
        <v>100</v>
      </c>
      <c r="H10660" s="18">
        <v>13.513513513514001</v>
      </c>
      <c r="I10660" s="2">
        <v>75.675675675676004</v>
      </c>
      <c r="J10660" s="15">
        <v>10.810810810811001</v>
      </c>
    </row>
    <row r="10661" spans="4:10" x14ac:dyDescent="0.2">
      <c r="D10661" s="199" t="s">
        <v>33</v>
      </c>
      <c r="E10661" s="22" t="s">
        <v>34</v>
      </c>
      <c r="F10661" s="21"/>
      <c r="G10661" s="19">
        <v>49</v>
      </c>
      <c r="H10661" s="27">
        <v>12</v>
      </c>
      <c r="I10661" s="3">
        <v>34</v>
      </c>
      <c r="J10661" s="26">
        <v>3</v>
      </c>
    </row>
    <row r="10662" spans="4:10" x14ac:dyDescent="0.2">
      <c r="D10662" s="200"/>
      <c r="E10662" s="11"/>
      <c r="F10662" s="10"/>
      <c r="G10662" s="7">
        <v>100</v>
      </c>
      <c r="H10662" s="75">
        <v>24.489795918367001</v>
      </c>
      <c r="I10662" s="30">
        <v>69.387755102040998</v>
      </c>
      <c r="J10662" s="95">
        <v>6.1224489795919999</v>
      </c>
    </row>
    <row r="10663" spans="4:10" x14ac:dyDescent="0.2">
      <c r="D10663" s="200"/>
      <c r="E10663" s="4" t="s">
        <v>35</v>
      </c>
      <c r="F10663" s="5"/>
      <c r="G10663" s="6">
        <v>44</v>
      </c>
      <c r="H10663" s="8">
        <v>8</v>
      </c>
      <c r="I10663" s="1">
        <v>32</v>
      </c>
      <c r="J10663" s="9">
        <v>4</v>
      </c>
    </row>
    <row r="10664" spans="4:10" x14ac:dyDescent="0.2">
      <c r="D10664" s="200"/>
      <c r="E10664" s="11"/>
      <c r="F10664" s="10"/>
      <c r="G10664" s="7">
        <v>100</v>
      </c>
      <c r="H10664" s="18">
        <v>18.181818181817999</v>
      </c>
      <c r="I10664" s="2">
        <v>72.727272727273004</v>
      </c>
      <c r="J10664" s="15">
        <v>9.0909090909089993</v>
      </c>
    </row>
    <row r="10665" spans="4:10" x14ac:dyDescent="0.2">
      <c r="D10665" s="200"/>
      <c r="E10665" s="4" t="s">
        <v>36</v>
      </c>
      <c r="F10665" s="5"/>
      <c r="G10665" s="6">
        <v>43</v>
      </c>
      <c r="H10665" s="8">
        <v>7</v>
      </c>
      <c r="I10665" s="1">
        <v>28</v>
      </c>
      <c r="J10665" s="9">
        <v>8</v>
      </c>
    </row>
    <row r="10666" spans="4:10" x14ac:dyDescent="0.2">
      <c r="D10666" s="200"/>
      <c r="E10666" s="11"/>
      <c r="F10666" s="10"/>
      <c r="G10666" s="7">
        <v>100</v>
      </c>
      <c r="H10666" s="18">
        <v>16.279069767442</v>
      </c>
      <c r="I10666" s="30">
        <v>65.116279069767003</v>
      </c>
      <c r="J10666" s="85">
        <v>18.604651162791001</v>
      </c>
    </row>
    <row r="10667" spans="4:10" x14ac:dyDescent="0.2">
      <c r="D10667" s="200"/>
      <c r="E10667" s="4" t="s">
        <v>37</v>
      </c>
      <c r="F10667" s="5"/>
      <c r="G10667" s="6">
        <v>54</v>
      </c>
      <c r="H10667" s="8">
        <v>12</v>
      </c>
      <c r="I10667" s="1">
        <v>30</v>
      </c>
      <c r="J10667" s="9">
        <v>12</v>
      </c>
    </row>
    <row r="10668" spans="4:10" x14ac:dyDescent="0.2">
      <c r="D10668" s="200"/>
      <c r="E10668" s="11"/>
      <c r="F10668" s="10"/>
      <c r="G10668" s="7">
        <v>100</v>
      </c>
      <c r="H10668" s="70">
        <v>22.222222222222001</v>
      </c>
      <c r="I10668" s="50">
        <v>55.555555555555998</v>
      </c>
      <c r="J10668" s="102">
        <v>22.222222222222001</v>
      </c>
    </row>
    <row r="10669" spans="4:10" x14ac:dyDescent="0.2">
      <c r="D10669" s="200"/>
      <c r="E10669" s="4" t="s">
        <v>38</v>
      </c>
      <c r="F10669" s="5"/>
      <c r="G10669" s="6">
        <v>48</v>
      </c>
      <c r="H10669" s="8">
        <v>4</v>
      </c>
      <c r="I10669" s="1">
        <v>37</v>
      </c>
      <c r="J10669" s="9">
        <v>7</v>
      </c>
    </row>
    <row r="10670" spans="4:10" x14ac:dyDescent="0.2">
      <c r="D10670" s="200"/>
      <c r="E10670" s="11"/>
      <c r="F10670" s="10"/>
      <c r="G10670" s="7">
        <v>100</v>
      </c>
      <c r="H10670" s="18">
        <v>8.333333333333</v>
      </c>
      <c r="I10670" s="2">
        <v>77.083333333333002</v>
      </c>
      <c r="J10670" s="15">
        <v>14.583333333333</v>
      </c>
    </row>
    <row r="10671" spans="4:10" x14ac:dyDescent="0.2">
      <c r="D10671" s="200"/>
      <c r="E10671" s="4" t="s">
        <v>39</v>
      </c>
      <c r="F10671" s="5"/>
      <c r="G10671" s="6">
        <v>80</v>
      </c>
      <c r="H10671" s="8">
        <v>6</v>
      </c>
      <c r="I10671" s="1">
        <v>68</v>
      </c>
      <c r="J10671" s="9">
        <v>6</v>
      </c>
    </row>
    <row r="10672" spans="4:10" x14ac:dyDescent="0.2">
      <c r="D10672" s="200"/>
      <c r="E10672" s="11"/>
      <c r="F10672" s="10"/>
      <c r="G10672" s="7">
        <v>100</v>
      </c>
      <c r="H10672" s="72">
        <v>7.5</v>
      </c>
      <c r="I10672" s="41">
        <v>85</v>
      </c>
      <c r="J10672" s="15">
        <v>7.5</v>
      </c>
    </row>
    <row r="10673" spans="2:10" x14ac:dyDescent="0.2">
      <c r="D10673" s="200"/>
      <c r="E10673" s="4" t="s">
        <v>40</v>
      </c>
      <c r="F10673" s="5"/>
      <c r="G10673" s="6">
        <v>80</v>
      </c>
      <c r="H10673" s="8">
        <v>4</v>
      </c>
      <c r="I10673" s="1">
        <v>68</v>
      </c>
      <c r="J10673" s="9">
        <v>8</v>
      </c>
    </row>
    <row r="10674" spans="2:10" x14ac:dyDescent="0.2">
      <c r="D10674" s="201"/>
      <c r="E10674" s="45"/>
      <c r="F10674" s="51"/>
      <c r="G10674" s="81">
        <v>100</v>
      </c>
      <c r="H10674" s="161">
        <v>5</v>
      </c>
      <c r="I10674" s="112">
        <v>85</v>
      </c>
      <c r="J10674" s="106">
        <v>10</v>
      </c>
    </row>
    <row r="10676" spans="2:10" x14ac:dyDescent="0.2">
      <c r="B10676" s="40" t="str">
        <f xml:space="preserve"> HYPERLINK("#'目次'!B264", "[258]")</f>
        <v>[258]</v>
      </c>
      <c r="C10676" s="23" t="s">
        <v>389</v>
      </c>
    </row>
    <row r="10677" spans="2:10" x14ac:dyDescent="0.2">
      <c r="C10677" s="186" t="s">
        <v>390</v>
      </c>
    </row>
    <row r="10679" spans="2:10" x14ac:dyDescent="0.2">
      <c r="C10679" s="23" t="s">
        <v>48</v>
      </c>
    </row>
    <row r="10680" spans="2:10" x14ac:dyDescent="0.2">
      <c r="D10680" s="195"/>
      <c r="E10680" s="196"/>
      <c r="F10680" s="196"/>
      <c r="G10680" s="37" t="s">
        <v>15</v>
      </c>
      <c r="H10680" s="33" t="s">
        <v>391</v>
      </c>
      <c r="I10680" s="13" t="s">
        <v>392</v>
      </c>
      <c r="J10680" s="38" t="s">
        <v>18</v>
      </c>
    </row>
    <row r="10681" spans="2:10" x14ac:dyDescent="0.2">
      <c r="D10681" s="197"/>
      <c r="E10681" s="198"/>
      <c r="F10681" s="198"/>
      <c r="G10681" s="35"/>
      <c r="H10681" s="39"/>
      <c r="I10681" s="14"/>
      <c r="J10681" s="34"/>
    </row>
    <row r="10682" spans="2:10" x14ac:dyDescent="0.2">
      <c r="D10682" s="78"/>
      <c r="E10682" s="79" t="s">
        <v>15</v>
      </c>
      <c r="F10682" s="66"/>
      <c r="G10682" s="36">
        <v>398</v>
      </c>
      <c r="H10682" s="17">
        <v>53</v>
      </c>
      <c r="I10682" s="17">
        <v>297</v>
      </c>
      <c r="J10682" s="47">
        <v>48</v>
      </c>
    </row>
    <row r="10683" spans="2:10" x14ac:dyDescent="0.2">
      <c r="D10683" s="45"/>
      <c r="E10683" s="51"/>
      <c r="F10683" s="67"/>
      <c r="G10683" s="7">
        <v>100</v>
      </c>
      <c r="H10683" s="2">
        <v>13.316582914573001</v>
      </c>
      <c r="I10683" s="2">
        <v>74.623115577888996</v>
      </c>
      <c r="J10683" s="15">
        <v>12.060301507538</v>
      </c>
    </row>
    <row r="10684" spans="2:10" x14ac:dyDescent="0.2">
      <c r="D10684" s="199" t="s">
        <v>49</v>
      </c>
      <c r="E10684" s="22" t="s">
        <v>50</v>
      </c>
      <c r="F10684" s="21"/>
      <c r="G10684" s="19">
        <v>8</v>
      </c>
      <c r="H10684" s="27">
        <v>1</v>
      </c>
      <c r="I10684" s="3">
        <v>6</v>
      </c>
      <c r="J10684" s="26">
        <v>1</v>
      </c>
    </row>
    <row r="10685" spans="2:10" x14ac:dyDescent="0.2">
      <c r="D10685" s="200"/>
      <c r="E10685" s="11"/>
      <c r="F10685" s="10"/>
      <c r="G10685" s="7">
        <v>100</v>
      </c>
      <c r="H10685" s="18">
        <v>12.5</v>
      </c>
      <c r="I10685" s="2">
        <v>75</v>
      </c>
      <c r="J10685" s="15">
        <v>12.5</v>
      </c>
    </row>
    <row r="10686" spans="2:10" x14ac:dyDescent="0.2">
      <c r="D10686" s="200"/>
      <c r="E10686" s="4" t="s">
        <v>51</v>
      </c>
      <c r="F10686" s="5"/>
      <c r="G10686" s="6">
        <v>58</v>
      </c>
      <c r="H10686" s="8">
        <v>7</v>
      </c>
      <c r="I10686" s="1">
        <v>42</v>
      </c>
      <c r="J10686" s="9">
        <v>9</v>
      </c>
    </row>
    <row r="10687" spans="2:10" x14ac:dyDescent="0.2">
      <c r="D10687" s="200"/>
      <c r="E10687" s="11"/>
      <c r="F10687" s="10"/>
      <c r="G10687" s="7">
        <v>100</v>
      </c>
      <c r="H10687" s="18">
        <v>12.068965517241001</v>
      </c>
      <c r="I10687" s="2">
        <v>72.413793103448</v>
      </c>
      <c r="J10687" s="15">
        <v>15.517241379310001</v>
      </c>
    </row>
    <row r="10688" spans="2:10" x14ac:dyDescent="0.2">
      <c r="D10688" s="200"/>
      <c r="E10688" s="4" t="s">
        <v>52</v>
      </c>
      <c r="F10688" s="5"/>
      <c r="G10688" s="6">
        <v>3</v>
      </c>
      <c r="H10688" s="8">
        <v>0</v>
      </c>
      <c r="I10688" s="1">
        <v>1</v>
      </c>
      <c r="J10688" s="9">
        <v>2</v>
      </c>
    </row>
    <row r="10689" spans="4:10" x14ac:dyDescent="0.2">
      <c r="D10689" s="200"/>
      <c r="E10689" s="11"/>
      <c r="F10689" s="10"/>
      <c r="G10689" s="7">
        <v>100</v>
      </c>
      <c r="H10689" s="127">
        <v>0</v>
      </c>
      <c r="I10689" s="50">
        <v>33.333333333333002</v>
      </c>
      <c r="J10689" s="102">
        <v>66.666666666666998</v>
      </c>
    </row>
    <row r="10690" spans="4:10" x14ac:dyDescent="0.2">
      <c r="D10690" s="200"/>
      <c r="E10690" s="4" t="s">
        <v>53</v>
      </c>
      <c r="F10690" s="5"/>
      <c r="G10690" s="6">
        <v>9</v>
      </c>
      <c r="H10690" s="8">
        <v>2</v>
      </c>
      <c r="I10690" s="1">
        <v>5</v>
      </c>
      <c r="J10690" s="9">
        <v>2</v>
      </c>
    </row>
    <row r="10691" spans="4:10" x14ac:dyDescent="0.2">
      <c r="D10691" s="200"/>
      <c r="E10691" s="11"/>
      <c r="F10691" s="10"/>
      <c r="G10691" s="7">
        <v>100</v>
      </c>
      <c r="H10691" s="70">
        <v>22.222222222222001</v>
      </c>
      <c r="I10691" s="50">
        <v>55.555555555555998</v>
      </c>
      <c r="J10691" s="102">
        <v>22.222222222222001</v>
      </c>
    </row>
    <row r="10692" spans="4:10" x14ac:dyDescent="0.2">
      <c r="D10692" s="200"/>
      <c r="E10692" s="4" t="s">
        <v>54</v>
      </c>
      <c r="F10692" s="5"/>
      <c r="G10692" s="6">
        <v>49</v>
      </c>
      <c r="H10692" s="8">
        <v>10</v>
      </c>
      <c r="I10692" s="1">
        <v>30</v>
      </c>
      <c r="J10692" s="9">
        <v>9</v>
      </c>
    </row>
    <row r="10693" spans="4:10" x14ac:dyDescent="0.2">
      <c r="D10693" s="200"/>
      <c r="E10693" s="11"/>
      <c r="F10693" s="10"/>
      <c r="G10693" s="7">
        <v>100</v>
      </c>
      <c r="H10693" s="70">
        <v>20.408163265306001</v>
      </c>
      <c r="I10693" s="50">
        <v>61.224489795917997</v>
      </c>
      <c r="J10693" s="85">
        <v>18.367346938775999</v>
      </c>
    </row>
    <row r="10694" spans="4:10" x14ac:dyDescent="0.2">
      <c r="D10694" s="200"/>
      <c r="E10694" s="4" t="s">
        <v>55</v>
      </c>
      <c r="F10694" s="5"/>
      <c r="G10694" s="6">
        <v>40</v>
      </c>
      <c r="H10694" s="8">
        <v>6</v>
      </c>
      <c r="I10694" s="1">
        <v>30</v>
      </c>
      <c r="J10694" s="9">
        <v>4</v>
      </c>
    </row>
    <row r="10695" spans="4:10" x14ac:dyDescent="0.2">
      <c r="D10695" s="200"/>
      <c r="E10695" s="11"/>
      <c r="F10695" s="10"/>
      <c r="G10695" s="7">
        <v>100</v>
      </c>
      <c r="H10695" s="18">
        <v>15</v>
      </c>
      <c r="I10695" s="2">
        <v>75</v>
      </c>
      <c r="J10695" s="15">
        <v>10</v>
      </c>
    </row>
    <row r="10696" spans="4:10" x14ac:dyDescent="0.2">
      <c r="D10696" s="200"/>
      <c r="E10696" s="4" t="s">
        <v>56</v>
      </c>
      <c r="F10696" s="5"/>
      <c r="G10696" s="6">
        <v>55</v>
      </c>
      <c r="H10696" s="8">
        <v>5</v>
      </c>
      <c r="I10696" s="1">
        <v>41</v>
      </c>
      <c r="J10696" s="9">
        <v>9</v>
      </c>
    </row>
    <row r="10697" spans="4:10" x14ac:dyDescent="0.2">
      <c r="D10697" s="200"/>
      <c r="E10697" s="11"/>
      <c r="F10697" s="10"/>
      <c r="G10697" s="7">
        <v>100</v>
      </c>
      <c r="H10697" s="18">
        <v>9.0909090909089993</v>
      </c>
      <c r="I10697" s="2">
        <v>74.545454545455001</v>
      </c>
      <c r="J10697" s="15">
        <v>16.363636363636001</v>
      </c>
    </row>
    <row r="10698" spans="4:10" x14ac:dyDescent="0.2">
      <c r="D10698" s="200"/>
      <c r="E10698" s="4" t="s">
        <v>57</v>
      </c>
      <c r="F10698" s="5"/>
      <c r="G10698" s="6">
        <v>57</v>
      </c>
      <c r="H10698" s="8">
        <v>4</v>
      </c>
      <c r="I10698" s="1">
        <v>46</v>
      </c>
      <c r="J10698" s="9">
        <v>7</v>
      </c>
    </row>
    <row r="10699" spans="4:10" x14ac:dyDescent="0.2">
      <c r="D10699" s="200"/>
      <c r="E10699" s="11"/>
      <c r="F10699" s="10"/>
      <c r="G10699" s="7">
        <v>100</v>
      </c>
      <c r="H10699" s="72">
        <v>7.0175438596489998</v>
      </c>
      <c r="I10699" s="25">
        <v>80.701754385965003</v>
      </c>
      <c r="J10699" s="15">
        <v>12.280701754386</v>
      </c>
    </row>
    <row r="10700" spans="4:10" x14ac:dyDescent="0.2">
      <c r="D10700" s="200"/>
      <c r="E10700" s="4" t="s">
        <v>58</v>
      </c>
      <c r="F10700" s="5"/>
      <c r="G10700" s="6">
        <v>62</v>
      </c>
      <c r="H10700" s="8">
        <v>16</v>
      </c>
      <c r="I10700" s="1">
        <v>42</v>
      </c>
      <c r="J10700" s="9">
        <v>4</v>
      </c>
    </row>
    <row r="10701" spans="4:10" x14ac:dyDescent="0.2">
      <c r="D10701" s="200"/>
      <c r="E10701" s="11"/>
      <c r="F10701" s="10"/>
      <c r="G10701" s="7">
        <v>100</v>
      </c>
      <c r="H10701" s="75">
        <v>25.806451612903</v>
      </c>
      <c r="I10701" s="30">
        <v>67.741935483871003</v>
      </c>
      <c r="J10701" s="95">
        <v>6.4516129032259997</v>
      </c>
    </row>
    <row r="10702" spans="4:10" x14ac:dyDescent="0.2">
      <c r="D10702" s="200"/>
      <c r="E10702" s="4" t="s">
        <v>59</v>
      </c>
      <c r="F10702" s="5"/>
      <c r="G10702" s="6">
        <v>57</v>
      </c>
      <c r="H10702" s="8">
        <v>2</v>
      </c>
      <c r="I10702" s="1">
        <v>54</v>
      </c>
      <c r="J10702" s="9">
        <v>1</v>
      </c>
    </row>
    <row r="10703" spans="4:10" x14ac:dyDescent="0.2">
      <c r="D10703" s="200"/>
      <c r="E10703" s="11"/>
      <c r="F10703" s="10"/>
      <c r="G10703" s="7">
        <v>100</v>
      </c>
      <c r="H10703" s="72">
        <v>3.508771929825</v>
      </c>
      <c r="I10703" s="41">
        <v>94.736842105262994</v>
      </c>
      <c r="J10703" s="132">
        <v>1.7543859649119999</v>
      </c>
    </row>
    <row r="10704" spans="4:10" x14ac:dyDescent="0.2">
      <c r="D10704" s="199" t="s">
        <v>60</v>
      </c>
      <c r="E10704" s="22" t="s">
        <v>61</v>
      </c>
      <c r="F10704" s="21"/>
      <c r="G10704" s="19">
        <v>88</v>
      </c>
      <c r="H10704" s="27">
        <v>7</v>
      </c>
      <c r="I10704" s="3">
        <v>74</v>
      </c>
      <c r="J10704" s="26">
        <v>7</v>
      </c>
    </row>
    <row r="10705" spans="4:10" x14ac:dyDescent="0.2">
      <c r="D10705" s="200"/>
      <c r="E10705" s="11"/>
      <c r="F10705" s="10"/>
      <c r="G10705" s="7">
        <v>100</v>
      </c>
      <c r="H10705" s="72">
        <v>7.9545454545450003</v>
      </c>
      <c r="I10705" s="25">
        <v>84.090909090908994</v>
      </c>
      <c r="J10705" s="15">
        <v>7.9545454545450003</v>
      </c>
    </row>
    <row r="10706" spans="4:10" x14ac:dyDescent="0.2">
      <c r="D10706" s="200"/>
      <c r="E10706" s="4" t="s">
        <v>62</v>
      </c>
      <c r="F10706" s="5"/>
      <c r="G10706" s="6">
        <v>65</v>
      </c>
      <c r="H10706" s="8">
        <v>6</v>
      </c>
      <c r="I10706" s="1">
        <v>53</v>
      </c>
      <c r="J10706" s="9">
        <v>6</v>
      </c>
    </row>
    <row r="10707" spans="4:10" x14ac:dyDescent="0.2">
      <c r="D10707" s="200"/>
      <c r="E10707" s="11"/>
      <c r="F10707" s="10"/>
      <c r="G10707" s="7">
        <v>100</v>
      </c>
      <c r="H10707" s="18">
        <v>9.2307692307690008</v>
      </c>
      <c r="I10707" s="25">
        <v>81.538461538462002</v>
      </c>
      <c r="J10707" s="15">
        <v>9.2307692307690008</v>
      </c>
    </row>
    <row r="10708" spans="4:10" x14ac:dyDescent="0.2">
      <c r="D10708" s="200"/>
      <c r="E10708" s="4" t="s">
        <v>63</v>
      </c>
      <c r="F10708" s="5"/>
      <c r="G10708" s="6">
        <v>37</v>
      </c>
      <c r="H10708" s="8">
        <v>10</v>
      </c>
      <c r="I10708" s="1">
        <v>21</v>
      </c>
      <c r="J10708" s="9">
        <v>6</v>
      </c>
    </row>
    <row r="10709" spans="4:10" x14ac:dyDescent="0.2">
      <c r="D10709" s="200"/>
      <c r="E10709" s="11"/>
      <c r="F10709" s="10"/>
      <c r="G10709" s="7">
        <v>100</v>
      </c>
      <c r="H10709" s="75">
        <v>27.027027027027</v>
      </c>
      <c r="I10709" s="50">
        <v>56.756756756756999</v>
      </c>
      <c r="J10709" s="15">
        <v>16.216216216216001</v>
      </c>
    </row>
    <row r="10710" spans="4:10" x14ac:dyDescent="0.2">
      <c r="D10710" s="200"/>
      <c r="E10710" s="4" t="s">
        <v>64</v>
      </c>
      <c r="F10710" s="5"/>
      <c r="G10710" s="6">
        <v>40</v>
      </c>
      <c r="H10710" s="8">
        <v>4</v>
      </c>
      <c r="I10710" s="1">
        <v>32</v>
      </c>
      <c r="J10710" s="9">
        <v>4</v>
      </c>
    </row>
    <row r="10711" spans="4:10" x14ac:dyDescent="0.2">
      <c r="D10711" s="200"/>
      <c r="E10711" s="11"/>
      <c r="F10711" s="10"/>
      <c r="G10711" s="7">
        <v>100</v>
      </c>
      <c r="H10711" s="18">
        <v>10</v>
      </c>
      <c r="I10711" s="25">
        <v>80</v>
      </c>
      <c r="J10711" s="15">
        <v>10</v>
      </c>
    </row>
    <row r="10712" spans="4:10" x14ac:dyDescent="0.2">
      <c r="D10712" s="200"/>
      <c r="E10712" s="4" t="s">
        <v>65</v>
      </c>
      <c r="F10712" s="5"/>
      <c r="G10712" s="6">
        <v>26</v>
      </c>
      <c r="H10712" s="8">
        <v>6</v>
      </c>
      <c r="I10712" s="1">
        <v>16</v>
      </c>
      <c r="J10712" s="9">
        <v>4</v>
      </c>
    </row>
    <row r="10713" spans="4:10" x14ac:dyDescent="0.2">
      <c r="D10713" s="200"/>
      <c r="E10713" s="11"/>
      <c r="F10713" s="10"/>
      <c r="G10713" s="7">
        <v>100</v>
      </c>
      <c r="H10713" s="70">
        <v>23.076923076922998</v>
      </c>
      <c r="I10713" s="50">
        <v>61.538461538462002</v>
      </c>
      <c r="J10713" s="15">
        <v>15.384615384615</v>
      </c>
    </row>
    <row r="10714" spans="4:10" x14ac:dyDescent="0.2">
      <c r="D10714" s="200"/>
      <c r="E10714" s="4" t="s">
        <v>66</v>
      </c>
      <c r="F10714" s="5"/>
      <c r="G10714" s="6">
        <v>30</v>
      </c>
      <c r="H10714" s="8">
        <v>4</v>
      </c>
      <c r="I10714" s="1">
        <v>22</v>
      </c>
      <c r="J10714" s="9">
        <v>4</v>
      </c>
    </row>
    <row r="10715" spans="4:10" x14ac:dyDescent="0.2">
      <c r="D10715" s="200"/>
      <c r="E10715" s="11"/>
      <c r="F10715" s="10"/>
      <c r="G10715" s="7">
        <v>100</v>
      </c>
      <c r="H10715" s="18">
        <v>13.333333333333</v>
      </c>
      <c r="I10715" s="2">
        <v>73.333333333333002</v>
      </c>
      <c r="J10715" s="15">
        <v>13.333333333333</v>
      </c>
    </row>
    <row r="10716" spans="4:10" x14ac:dyDescent="0.2">
      <c r="D10716" s="200"/>
      <c r="E10716" s="4" t="s">
        <v>67</v>
      </c>
      <c r="F10716" s="5"/>
      <c r="G10716" s="6">
        <v>29</v>
      </c>
      <c r="H10716" s="8">
        <v>7</v>
      </c>
      <c r="I10716" s="1">
        <v>20</v>
      </c>
      <c r="J10716" s="9">
        <v>2</v>
      </c>
    </row>
    <row r="10717" spans="4:10" x14ac:dyDescent="0.2">
      <c r="D10717" s="200"/>
      <c r="E10717" s="11"/>
      <c r="F10717" s="10"/>
      <c r="G10717" s="7">
        <v>100</v>
      </c>
      <c r="H10717" s="75">
        <v>24.137931034483</v>
      </c>
      <c r="I10717" s="30">
        <v>68.965517241379004</v>
      </c>
      <c r="J10717" s="95">
        <v>6.8965517241379999</v>
      </c>
    </row>
    <row r="10718" spans="4:10" x14ac:dyDescent="0.2">
      <c r="D10718" s="200"/>
      <c r="E10718" s="4" t="s">
        <v>68</v>
      </c>
      <c r="F10718" s="5"/>
      <c r="G10718" s="6">
        <v>8</v>
      </c>
      <c r="H10718" s="8">
        <v>0</v>
      </c>
      <c r="I10718" s="1">
        <v>6</v>
      </c>
      <c r="J10718" s="9">
        <v>2</v>
      </c>
    </row>
    <row r="10719" spans="4:10" x14ac:dyDescent="0.2">
      <c r="D10719" s="200"/>
      <c r="E10719" s="11"/>
      <c r="F10719" s="10"/>
      <c r="G10719" s="7">
        <v>100</v>
      </c>
      <c r="H10719" s="127">
        <v>0</v>
      </c>
      <c r="I10719" s="2">
        <v>75</v>
      </c>
      <c r="J10719" s="102">
        <v>25</v>
      </c>
    </row>
    <row r="10720" spans="4:10" x14ac:dyDescent="0.2">
      <c r="D10720" s="200"/>
      <c r="E10720" s="4" t="s">
        <v>69</v>
      </c>
      <c r="F10720" s="5"/>
      <c r="G10720" s="6">
        <v>8</v>
      </c>
      <c r="H10720" s="8">
        <v>2</v>
      </c>
      <c r="I10720" s="1">
        <v>4</v>
      </c>
      <c r="J10720" s="9">
        <v>2</v>
      </c>
    </row>
    <row r="10721" spans="2:10" x14ac:dyDescent="0.2">
      <c r="D10721" s="200"/>
      <c r="E10721" s="11"/>
      <c r="F10721" s="10"/>
      <c r="G10721" s="7">
        <v>100</v>
      </c>
      <c r="H10721" s="75">
        <v>25</v>
      </c>
      <c r="I10721" s="50">
        <v>50</v>
      </c>
      <c r="J10721" s="102">
        <v>25</v>
      </c>
    </row>
    <row r="10722" spans="2:10" x14ac:dyDescent="0.2">
      <c r="D10722" s="199" t="s">
        <v>70</v>
      </c>
      <c r="E10722" s="22" t="s">
        <v>18</v>
      </c>
      <c r="F10722" s="21"/>
      <c r="G10722" s="19">
        <v>0</v>
      </c>
      <c r="H10722" s="27">
        <v>0</v>
      </c>
      <c r="I10722" s="3">
        <v>0</v>
      </c>
      <c r="J10722" s="26">
        <v>0</v>
      </c>
    </row>
    <row r="10723" spans="2:10" x14ac:dyDescent="0.2">
      <c r="D10723" s="201"/>
      <c r="E10723" s="45"/>
      <c r="F10723" s="51"/>
      <c r="G10723" s="119">
        <v>0</v>
      </c>
      <c r="H10723" s="136">
        <v>0</v>
      </c>
      <c r="I10723" s="83">
        <v>0</v>
      </c>
      <c r="J10723" s="164">
        <v>0</v>
      </c>
    </row>
    <row r="10725" spans="2:10" x14ac:dyDescent="0.2">
      <c r="B10725" s="40" t="str">
        <f xml:space="preserve"> HYPERLINK("#'目次'!B265", "[259]")</f>
        <v>[259]</v>
      </c>
      <c r="C10725" s="23" t="s">
        <v>389</v>
      </c>
    </row>
    <row r="10726" spans="2:10" x14ac:dyDescent="0.2">
      <c r="C10726" s="186" t="s">
        <v>390</v>
      </c>
    </row>
    <row r="10728" spans="2:10" x14ac:dyDescent="0.2">
      <c r="C10728" s="23" t="s">
        <v>73</v>
      </c>
    </row>
    <row r="10729" spans="2:10" x14ac:dyDescent="0.2">
      <c r="D10729" s="195"/>
      <c r="E10729" s="196"/>
      <c r="F10729" s="196"/>
      <c r="G10729" s="37" t="s">
        <v>15</v>
      </c>
      <c r="H10729" s="33" t="s">
        <v>391</v>
      </c>
      <c r="I10729" s="13" t="s">
        <v>392</v>
      </c>
      <c r="J10729" s="38" t="s">
        <v>18</v>
      </c>
    </row>
    <row r="10730" spans="2:10" x14ac:dyDescent="0.2">
      <c r="D10730" s="197"/>
      <c r="E10730" s="198"/>
      <c r="F10730" s="198"/>
      <c r="G10730" s="35"/>
      <c r="H10730" s="39"/>
      <c r="I10730" s="14"/>
      <c r="J10730" s="34"/>
    </row>
    <row r="10731" spans="2:10" x14ac:dyDescent="0.2">
      <c r="D10731" s="78"/>
      <c r="E10731" s="79" t="s">
        <v>15</v>
      </c>
      <c r="F10731" s="66"/>
      <c r="G10731" s="36">
        <v>398</v>
      </c>
      <c r="H10731" s="17">
        <v>53</v>
      </c>
      <c r="I10731" s="17">
        <v>297</v>
      </c>
      <c r="J10731" s="47">
        <v>48</v>
      </c>
    </row>
    <row r="10732" spans="2:10" x14ac:dyDescent="0.2">
      <c r="D10732" s="45"/>
      <c r="E10732" s="51"/>
      <c r="F10732" s="67"/>
      <c r="G10732" s="7">
        <v>100</v>
      </c>
      <c r="H10732" s="2">
        <v>13.316582914573001</v>
      </c>
      <c r="I10732" s="2">
        <v>74.623115577888996</v>
      </c>
      <c r="J10732" s="15">
        <v>12.060301507538</v>
      </c>
    </row>
    <row r="10733" spans="2:10" x14ac:dyDescent="0.2">
      <c r="D10733" s="199" t="s">
        <v>74</v>
      </c>
      <c r="E10733" s="22" t="s">
        <v>75</v>
      </c>
      <c r="F10733" s="21"/>
      <c r="G10733" s="19">
        <v>213</v>
      </c>
      <c r="H10733" s="27">
        <v>28</v>
      </c>
      <c r="I10733" s="3">
        <v>157</v>
      </c>
      <c r="J10733" s="26">
        <v>28</v>
      </c>
    </row>
    <row r="10734" spans="2:10" x14ac:dyDescent="0.2">
      <c r="D10734" s="200"/>
      <c r="E10734" s="11"/>
      <c r="F10734" s="10"/>
      <c r="G10734" s="7">
        <v>100</v>
      </c>
      <c r="H10734" s="18">
        <v>13.145539906103</v>
      </c>
      <c r="I10734" s="2">
        <v>73.708920187792998</v>
      </c>
      <c r="J10734" s="15">
        <v>13.145539906103</v>
      </c>
    </row>
    <row r="10735" spans="2:10" x14ac:dyDescent="0.2">
      <c r="D10735" s="200"/>
      <c r="E10735" s="4" t="s">
        <v>34</v>
      </c>
      <c r="F10735" s="5"/>
      <c r="G10735" s="6">
        <v>26</v>
      </c>
      <c r="H10735" s="8">
        <v>7</v>
      </c>
      <c r="I10735" s="1">
        <v>18</v>
      </c>
      <c r="J10735" s="9">
        <v>1</v>
      </c>
    </row>
    <row r="10736" spans="2:10" x14ac:dyDescent="0.2">
      <c r="D10736" s="200"/>
      <c r="E10736" s="11"/>
      <c r="F10736" s="10"/>
      <c r="G10736" s="7">
        <v>100</v>
      </c>
      <c r="H10736" s="75">
        <v>26.923076923077002</v>
      </c>
      <c r="I10736" s="30">
        <v>69.230769230768999</v>
      </c>
      <c r="J10736" s="95">
        <v>3.8461538461539999</v>
      </c>
    </row>
    <row r="10737" spans="4:10" x14ac:dyDescent="0.2">
      <c r="D10737" s="200"/>
      <c r="E10737" s="4" t="s">
        <v>35</v>
      </c>
      <c r="F10737" s="5"/>
      <c r="G10737" s="6">
        <v>26</v>
      </c>
      <c r="H10737" s="8">
        <v>3</v>
      </c>
      <c r="I10737" s="1">
        <v>20</v>
      </c>
      <c r="J10737" s="9">
        <v>3</v>
      </c>
    </row>
    <row r="10738" spans="4:10" x14ac:dyDescent="0.2">
      <c r="D10738" s="200"/>
      <c r="E10738" s="11"/>
      <c r="F10738" s="10"/>
      <c r="G10738" s="7">
        <v>100</v>
      </c>
      <c r="H10738" s="18">
        <v>11.538461538462</v>
      </c>
      <c r="I10738" s="2">
        <v>76.923076923077005</v>
      </c>
      <c r="J10738" s="15">
        <v>11.538461538462</v>
      </c>
    </row>
    <row r="10739" spans="4:10" x14ac:dyDescent="0.2">
      <c r="D10739" s="200"/>
      <c r="E10739" s="4" t="s">
        <v>36</v>
      </c>
      <c r="F10739" s="5"/>
      <c r="G10739" s="6">
        <v>24</v>
      </c>
      <c r="H10739" s="8">
        <v>4</v>
      </c>
      <c r="I10739" s="1">
        <v>15</v>
      </c>
      <c r="J10739" s="9">
        <v>5</v>
      </c>
    </row>
    <row r="10740" spans="4:10" x14ac:dyDescent="0.2">
      <c r="D10740" s="200"/>
      <c r="E10740" s="11"/>
      <c r="F10740" s="10"/>
      <c r="G10740" s="7">
        <v>100</v>
      </c>
      <c r="H10740" s="18">
        <v>16.666666666666998</v>
      </c>
      <c r="I10740" s="50">
        <v>62.5</v>
      </c>
      <c r="J10740" s="85">
        <v>20.833333333333002</v>
      </c>
    </row>
    <row r="10741" spans="4:10" x14ac:dyDescent="0.2">
      <c r="D10741" s="200"/>
      <c r="E10741" s="4" t="s">
        <v>37</v>
      </c>
      <c r="F10741" s="5"/>
      <c r="G10741" s="6">
        <v>34</v>
      </c>
      <c r="H10741" s="8">
        <v>8</v>
      </c>
      <c r="I10741" s="1">
        <v>19</v>
      </c>
      <c r="J10741" s="9">
        <v>7</v>
      </c>
    </row>
    <row r="10742" spans="4:10" x14ac:dyDescent="0.2">
      <c r="D10742" s="200"/>
      <c r="E10742" s="11"/>
      <c r="F10742" s="10"/>
      <c r="G10742" s="7">
        <v>100</v>
      </c>
      <c r="H10742" s="75">
        <v>23.529411764706001</v>
      </c>
      <c r="I10742" s="50">
        <v>55.882352941176002</v>
      </c>
      <c r="J10742" s="85">
        <v>20.588235294118</v>
      </c>
    </row>
    <row r="10743" spans="4:10" x14ac:dyDescent="0.2">
      <c r="D10743" s="200"/>
      <c r="E10743" s="4" t="s">
        <v>38</v>
      </c>
      <c r="F10743" s="5"/>
      <c r="G10743" s="6">
        <v>25</v>
      </c>
      <c r="H10743" s="8">
        <v>2</v>
      </c>
      <c r="I10743" s="1">
        <v>19</v>
      </c>
      <c r="J10743" s="9">
        <v>4</v>
      </c>
    </row>
    <row r="10744" spans="4:10" x14ac:dyDescent="0.2">
      <c r="D10744" s="200"/>
      <c r="E10744" s="11"/>
      <c r="F10744" s="10"/>
      <c r="G10744" s="7">
        <v>100</v>
      </c>
      <c r="H10744" s="72">
        <v>8</v>
      </c>
      <c r="I10744" s="2">
        <v>76</v>
      </c>
      <c r="J10744" s="15">
        <v>16</v>
      </c>
    </row>
    <row r="10745" spans="4:10" x14ac:dyDescent="0.2">
      <c r="D10745" s="200"/>
      <c r="E10745" s="4" t="s">
        <v>39</v>
      </c>
      <c r="F10745" s="5"/>
      <c r="G10745" s="6">
        <v>41</v>
      </c>
      <c r="H10745" s="8">
        <v>1</v>
      </c>
      <c r="I10745" s="1">
        <v>36</v>
      </c>
      <c r="J10745" s="9">
        <v>4</v>
      </c>
    </row>
    <row r="10746" spans="4:10" x14ac:dyDescent="0.2">
      <c r="D10746" s="200"/>
      <c r="E10746" s="11"/>
      <c r="F10746" s="10"/>
      <c r="G10746" s="7">
        <v>100</v>
      </c>
      <c r="H10746" s="97">
        <v>2.4390243902440001</v>
      </c>
      <c r="I10746" s="41">
        <v>87.804878048779997</v>
      </c>
      <c r="J10746" s="15">
        <v>9.7560975609760003</v>
      </c>
    </row>
    <row r="10747" spans="4:10" x14ac:dyDescent="0.2">
      <c r="D10747" s="200"/>
      <c r="E10747" s="4" t="s">
        <v>40</v>
      </c>
      <c r="F10747" s="5"/>
      <c r="G10747" s="6">
        <v>37</v>
      </c>
      <c r="H10747" s="8">
        <v>3</v>
      </c>
      <c r="I10747" s="1">
        <v>30</v>
      </c>
      <c r="J10747" s="9">
        <v>4</v>
      </c>
    </row>
    <row r="10748" spans="4:10" x14ac:dyDescent="0.2">
      <c r="D10748" s="200"/>
      <c r="E10748" s="11"/>
      <c r="F10748" s="10"/>
      <c r="G10748" s="7">
        <v>100</v>
      </c>
      <c r="H10748" s="72">
        <v>8.1081081081080004</v>
      </c>
      <c r="I10748" s="25">
        <v>81.081081081080995</v>
      </c>
      <c r="J10748" s="15">
        <v>10.810810810811001</v>
      </c>
    </row>
    <row r="10749" spans="4:10" x14ac:dyDescent="0.2">
      <c r="D10749" s="199" t="s">
        <v>76</v>
      </c>
      <c r="E10749" s="22" t="s">
        <v>77</v>
      </c>
      <c r="F10749" s="21"/>
      <c r="G10749" s="19">
        <v>185</v>
      </c>
      <c r="H10749" s="27">
        <v>25</v>
      </c>
      <c r="I10749" s="3">
        <v>140</v>
      </c>
      <c r="J10749" s="26">
        <v>20</v>
      </c>
    </row>
    <row r="10750" spans="4:10" x14ac:dyDescent="0.2">
      <c r="D10750" s="200"/>
      <c r="E10750" s="11"/>
      <c r="F10750" s="10"/>
      <c r="G10750" s="7">
        <v>100</v>
      </c>
      <c r="H10750" s="18">
        <v>13.513513513514001</v>
      </c>
      <c r="I10750" s="2">
        <v>75.675675675676004</v>
      </c>
      <c r="J10750" s="15">
        <v>10.810810810811001</v>
      </c>
    </row>
    <row r="10751" spans="4:10" x14ac:dyDescent="0.2">
      <c r="D10751" s="200"/>
      <c r="E10751" s="4" t="s">
        <v>34</v>
      </c>
      <c r="F10751" s="5"/>
      <c r="G10751" s="6">
        <v>23</v>
      </c>
      <c r="H10751" s="8">
        <v>5</v>
      </c>
      <c r="I10751" s="1">
        <v>16</v>
      </c>
      <c r="J10751" s="9">
        <v>2</v>
      </c>
    </row>
    <row r="10752" spans="4:10" x14ac:dyDescent="0.2">
      <c r="D10752" s="200"/>
      <c r="E10752" s="11"/>
      <c r="F10752" s="10"/>
      <c r="G10752" s="7">
        <v>100</v>
      </c>
      <c r="H10752" s="70">
        <v>21.739130434783</v>
      </c>
      <c r="I10752" s="30">
        <v>69.565217391304003</v>
      </c>
      <c r="J10752" s="15">
        <v>8.6956521739130004</v>
      </c>
    </row>
    <row r="10753" spans="2:10" x14ac:dyDescent="0.2">
      <c r="D10753" s="200"/>
      <c r="E10753" s="4" t="s">
        <v>35</v>
      </c>
      <c r="F10753" s="5"/>
      <c r="G10753" s="6">
        <v>18</v>
      </c>
      <c r="H10753" s="8">
        <v>5</v>
      </c>
      <c r="I10753" s="1">
        <v>12</v>
      </c>
      <c r="J10753" s="9">
        <v>1</v>
      </c>
    </row>
    <row r="10754" spans="2:10" x14ac:dyDescent="0.2">
      <c r="D10754" s="200"/>
      <c r="E10754" s="11"/>
      <c r="F10754" s="10"/>
      <c r="G10754" s="7">
        <v>100</v>
      </c>
      <c r="H10754" s="75">
        <v>27.777777777777999</v>
      </c>
      <c r="I10754" s="30">
        <v>66.666666666666998</v>
      </c>
      <c r="J10754" s="95">
        <v>5.5555555555560003</v>
      </c>
    </row>
    <row r="10755" spans="2:10" x14ac:dyDescent="0.2">
      <c r="D10755" s="200"/>
      <c r="E10755" s="4" t="s">
        <v>36</v>
      </c>
      <c r="F10755" s="5"/>
      <c r="G10755" s="6">
        <v>19</v>
      </c>
      <c r="H10755" s="8">
        <v>3</v>
      </c>
      <c r="I10755" s="1">
        <v>13</v>
      </c>
      <c r="J10755" s="9">
        <v>3</v>
      </c>
    </row>
    <row r="10756" spans="2:10" x14ac:dyDescent="0.2">
      <c r="D10756" s="200"/>
      <c r="E10756" s="11"/>
      <c r="F10756" s="10"/>
      <c r="G10756" s="7">
        <v>100</v>
      </c>
      <c r="H10756" s="18">
        <v>15.789473684211</v>
      </c>
      <c r="I10756" s="30">
        <v>68.421052631579002</v>
      </c>
      <c r="J10756" s="15">
        <v>15.789473684211</v>
      </c>
    </row>
    <row r="10757" spans="2:10" x14ac:dyDescent="0.2">
      <c r="D10757" s="200"/>
      <c r="E10757" s="4" t="s">
        <v>37</v>
      </c>
      <c r="F10757" s="5"/>
      <c r="G10757" s="6">
        <v>20</v>
      </c>
      <c r="H10757" s="8">
        <v>4</v>
      </c>
      <c r="I10757" s="1">
        <v>11</v>
      </c>
      <c r="J10757" s="9">
        <v>5</v>
      </c>
    </row>
    <row r="10758" spans="2:10" x14ac:dyDescent="0.2">
      <c r="D10758" s="200"/>
      <c r="E10758" s="11"/>
      <c r="F10758" s="10"/>
      <c r="G10758" s="7">
        <v>100</v>
      </c>
      <c r="H10758" s="70">
        <v>20</v>
      </c>
      <c r="I10758" s="50">
        <v>55</v>
      </c>
      <c r="J10758" s="102">
        <v>25</v>
      </c>
    </row>
    <row r="10759" spans="2:10" x14ac:dyDescent="0.2">
      <c r="D10759" s="200"/>
      <c r="E10759" s="4" t="s">
        <v>38</v>
      </c>
      <c r="F10759" s="5"/>
      <c r="G10759" s="6">
        <v>23</v>
      </c>
      <c r="H10759" s="8">
        <v>2</v>
      </c>
      <c r="I10759" s="1">
        <v>18</v>
      </c>
      <c r="J10759" s="9">
        <v>3</v>
      </c>
    </row>
    <row r="10760" spans="2:10" x14ac:dyDescent="0.2">
      <c r="D10760" s="200"/>
      <c r="E10760" s="11"/>
      <c r="F10760" s="10"/>
      <c r="G10760" s="7">
        <v>100</v>
      </c>
      <c r="H10760" s="18">
        <v>8.6956521739130004</v>
      </c>
      <c r="I10760" s="2">
        <v>78.260869565217007</v>
      </c>
      <c r="J10760" s="15">
        <v>13.04347826087</v>
      </c>
    </row>
    <row r="10761" spans="2:10" x14ac:dyDescent="0.2">
      <c r="D10761" s="200"/>
      <c r="E10761" s="4" t="s">
        <v>39</v>
      </c>
      <c r="F10761" s="5"/>
      <c r="G10761" s="6">
        <v>39</v>
      </c>
      <c r="H10761" s="8">
        <v>5</v>
      </c>
      <c r="I10761" s="1">
        <v>32</v>
      </c>
      <c r="J10761" s="9">
        <v>2</v>
      </c>
    </row>
    <row r="10762" spans="2:10" x14ac:dyDescent="0.2">
      <c r="D10762" s="200"/>
      <c r="E10762" s="11"/>
      <c r="F10762" s="10"/>
      <c r="G10762" s="7">
        <v>100</v>
      </c>
      <c r="H10762" s="18">
        <v>12.820512820513001</v>
      </c>
      <c r="I10762" s="25">
        <v>82.051282051282001</v>
      </c>
      <c r="J10762" s="95">
        <v>5.1282051282049999</v>
      </c>
    </row>
    <row r="10763" spans="2:10" x14ac:dyDescent="0.2">
      <c r="D10763" s="200"/>
      <c r="E10763" s="4" t="s">
        <v>40</v>
      </c>
      <c r="F10763" s="5"/>
      <c r="G10763" s="6">
        <v>43</v>
      </c>
      <c r="H10763" s="8">
        <v>1</v>
      </c>
      <c r="I10763" s="1">
        <v>38</v>
      </c>
      <c r="J10763" s="9">
        <v>4</v>
      </c>
    </row>
    <row r="10764" spans="2:10" x14ac:dyDescent="0.2">
      <c r="D10764" s="201"/>
      <c r="E10764" s="45"/>
      <c r="F10764" s="51"/>
      <c r="G10764" s="81">
        <v>100</v>
      </c>
      <c r="H10764" s="168">
        <v>2.3255813953489999</v>
      </c>
      <c r="I10764" s="112">
        <v>88.372093023255999</v>
      </c>
      <c r="J10764" s="106">
        <v>9.3023255813949994</v>
      </c>
    </row>
    <row r="10766" spans="2:10" x14ac:dyDescent="0.2">
      <c r="B10766" s="40" t="str">
        <f xml:space="preserve"> HYPERLINK("#'目次'!B266", "[260]")</f>
        <v>[260]</v>
      </c>
      <c r="C10766" s="23" t="s">
        <v>389</v>
      </c>
    </row>
    <row r="10767" spans="2:10" x14ac:dyDescent="0.2">
      <c r="C10767" s="186" t="s">
        <v>390</v>
      </c>
    </row>
    <row r="10769" spans="3:10" x14ac:dyDescent="0.2">
      <c r="C10769" s="23" t="s">
        <v>80</v>
      </c>
    </row>
    <row r="10770" spans="3:10" x14ac:dyDescent="0.2">
      <c r="E10770" s="195"/>
      <c r="F10770" s="196"/>
      <c r="G10770" s="37" t="s">
        <v>15</v>
      </c>
      <c r="H10770" s="33" t="s">
        <v>391</v>
      </c>
      <c r="I10770" s="13" t="s">
        <v>392</v>
      </c>
      <c r="J10770" s="38" t="s">
        <v>18</v>
      </c>
    </row>
    <row r="10771" spans="3:10" x14ac:dyDescent="0.2">
      <c r="E10771" s="197"/>
      <c r="F10771" s="198"/>
      <c r="G10771" s="35"/>
      <c r="H10771" s="39"/>
      <c r="I10771" s="14"/>
      <c r="J10771" s="34"/>
    </row>
    <row r="10772" spans="3:10" x14ac:dyDescent="0.2">
      <c r="E10772" s="120" t="s">
        <v>15</v>
      </c>
      <c r="F10772" s="66"/>
      <c r="G10772" s="36">
        <v>398</v>
      </c>
      <c r="H10772" s="17">
        <v>53</v>
      </c>
      <c r="I10772" s="17">
        <v>297</v>
      </c>
      <c r="J10772" s="47">
        <v>48</v>
      </c>
    </row>
    <row r="10773" spans="3:10" x14ac:dyDescent="0.2">
      <c r="E10773" s="45"/>
      <c r="F10773" s="67"/>
      <c r="G10773" s="7">
        <v>100</v>
      </c>
      <c r="H10773" s="2">
        <v>13.316582914573001</v>
      </c>
      <c r="I10773" s="2">
        <v>74.623115577888996</v>
      </c>
      <c r="J10773" s="15">
        <v>12.060301507538</v>
      </c>
    </row>
    <row r="10774" spans="3:10" x14ac:dyDescent="0.2">
      <c r="E10774" s="4" t="s">
        <v>81</v>
      </c>
      <c r="F10774" s="5"/>
      <c r="G10774" s="19">
        <v>17</v>
      </c>
      <c r="H10774" s="27">
        <v>3</v>
      </c>
      <c r="I10774" s="3">
        <v>9</v>
      </c>
      <c r="J10774" s="26">
        <v>5</v>
      </c>
    </row>
    <row r="10775" spans="3:10" x14ac:dyDescent="0.2">
      <c r="E10775" s="11"/>
      <c r="F10775" s="10"/>
      <c r="G10775" s="7">
        <v>100</v>
      </c>
      <c r="H10775" s="18">
        <v>17.647058823529001</v>
      </c>
      <c r="I10775" s="50">
        <v>52.941176470587997</v>
      </c>
      <c r="J10775" s="102">
        <v>29.411764705882</v>
      </c>
    </row>
    <row r="10776" spans="3:10" x14ac:dyDescent="0.2">
      <c r="E10776" s="4" t="s">
        <v>82</v>
      </c>
      <c r="F10776" s="5"/>
      <c r="G10776" s="6">
        <v>33</v>
      </c>
      <c r="H10776" s="8">
        <v>8</v>
      </c>
      <c r="I10776" s="1">
        <v>22</v>
      </c>
      <c r="J10776" s="9">
        <v>3</v>
      </c>
    </row>
    <row r="10777" spans="3:10" x14ac:dyDescent="0.2">
      <c r="E10777" s="11"/>
      <c r="F10777" s="10"/>
      <c r="G10777" s="7">
        <v>100</v>
      </c>
      <c r="H10777" s="75">
        <v>24.242424242424001</v>
      </c>
      <c r="I10777" s="30">
        <v>66.666666666666998</v>
      </c>
      <c r="J10777" s="15">
        <v>9.0909090909089993</v>
      </c>
    </row>
    <row r="10778" spans="3:10" x14ac:dyDescent="0.2">
      <c r="E10778" s="4" t="s">
        <v>83</v>
      </c>
      <c r="F10778" s="5"/>
      <c r="G10778" s="6">
        <v>135</v>
      </c>
      <c r="H10778" s="8">
        <v>17</v>
      </c>
      <c r="I10778" s="1">
        <v>96</v>
      </c>
      <c r="J10778" s="9">
        <v>22</v>
      </c>
    </row>
    <row r="10779" spans="3:10" x14ac:dyDescent="0.2">
      <c r="E10779" s="11"/>
      <c r="F10779" s="10"/>
      <c r="G10779" s="7">
        <v>100</v>
      </c>
      <c r="H10779" s="18">
        <v>12.592592592593</v>
      </c>
      <c r="I10779" s="2">
        <v>71.111111111111001</v>
      </c>
      <c r="J10779" s="15">
        <v>16.296296296295999</v>
      </c>
    </row>
    <row r="10780" spans="3:10" x14ac:dyDescent="0.2">
      <c r="E10780" s="4" t="s">
        <v>84</v>
      </c>
      <c r="F10780" s="5"/>
      <c r="G10780" s="6">
        <v>10</v>
      </c>
      <c r="H10780" s="8">
        <v>0</v>
      </c>
      <c r="I10780" s="1">
        <v>10</v>
      </c>
      <c r="J10780" s="9">
        <v>0</v>
      </c>
    </row>
    <row r="10781" spans="3:10" x14ac:dyDescent="0.2">
      <c r="E10781" s="11"/>
      <c r="F10781" s="10"/>
      <c r="G10781" s="7">
        <v>100</v>
      </c>
      <c r="H10781" s="127">
        <v>0</v>
      </c>
      <c r="I10781" s="41">
        <v>100</v>
      </c>
      <c r="J10781" s="130">
        <v>0</v>
      </c>
    </row>
    <row r="10782" spans="3:10" x14ac:dyDescent="0.2">
      <c r="E10782" s="4" t="s">
        <v>85</v>
      </c>
      <c r="F10782" s="5"/>
      <c r="G10782" s="6">
        <v>55</v>
      </c>
      <c r="H10782" s="8">
        <v>6</v>
      </c>
      <c r="I10782" s="1">
        <v>42</v>
      </c>
      <c r="J10782" s="9">
        <v>7</v>
      </c>
    </row>
    <row r="10783" spans="3:10" x14ac:dyDescent="0.2">
      <c r="E10783" s="11"/>
      <c r="F10783" s="10"/>
      <c r="G10783" s="7">
        <v>100</v>
      </c>
      <c r="H10783" s="18">
        <v>10.909090909091001</v>
      </c>
      <c r="I10783" s="2">
        <v>76.363636363636004</v>
      </c>
      <c r="J10783" s="15">
        <v>12.727272727273</v>
      </c>
    </row>
    <row r="10784" spans="3:10" x14ac:dyDescent="0.2">
      <c r="E10784" s="4" t="s">
        <v>86</v>
      </c>
      <c r="F10784" s="5"/>
      <c r="G10784" s="6">
        <v>64</v>
      </c>
      <c r="H10784" s="8">
        <v>7</v>
      </c>
      <c r="I10784" s="1">
        <v>49</v>
      </c>
      <c r="J10784" s="9">
        <v>8</v>
      </c>
    </row>
    <row r="10785" spans="2:10" x14ac:dyDescent="0.2">
      <c r="E10785" s="11"/>
      <c r="F10785" s="10"/>
      <c r="G10785" s="7">
        <v>100</v>
      </c>
      <c r="H10785" s="18">
        <v>10.9375</v>
      </c>
      <c r="I10785" s="2">
        <v>76.5625</v>
      </c>
      <c r="J10785" s="15">
        <v>12.5</v>
      </c>
    </row>
    <row r="10786" spans="2:10" x14ac:dyDescent="0.2">
      <c r="E10786" s="4" t="s">
        <v>87</v>
      </c>
      <c r="F10786" s="5"/>
      <c r="G10786" s="6">
        <v>22</v>
      </c>
      <c r="H10786" s="8">
        <v>2</v>
      </c>
      <c r="I10786" s="1">
        <v>18</v>
      </c>
      <c r="J10786" s="9">
        <v>2</v>
      </c>
    </row>
    <row r="10787" spans="2:10" x14ac:dyDescent="0.2">
      <c r="E10787" s="11"/>
      <c r="F10787" s="10"/>
      <c r="G10787" s="7">
        <v>100</v>
      </c>
      <c r="H10787" s="18">
        <v>9.0909090909089993</v>
      </c>
      <c r="I10787" s="25">
        <v>81.818181818181998</v>
      </c>
      <c r="J10787" s="15">
        <v>9.0909090909089993</v>
      </c>
    </row>
    <row r="10788" spans="2:10" x14ac:dyDescent="0.2">
      <c r="E10788" s="4" t="s">
        <v>88</v>
      </c>
      <c r="F10788" s="5"/>
      <c r="G10788" s="6">
        <v>9</v>
      </c>
      <c r="H10788" s="8">
        <v>3</v>
      </c>
      <c r="I10788" s="1">
        <v>5</v>
      </c>
      <c r="J10788" s="9">
        <v>1</v>
      </c>
    </row>
    <row r="10789" spans="2:10" x14ac:dyDescent="0.2">
      <c r="E10789" s="11"/>
      <c r="F10789" s="10"/>
      <c r="G10789" s="7">
        <v>100</v>
      </c>
      <c r="H10789" s="75">
        <v>33.333333333333002</v>
      </c>
      <c r="I10789" s="50">
        <v>55.555555555555998</v>
      </c>
      <c r="J10789" s="15">
        <v>11.111111111111001</v>
      </c>
    </row>
    <row r="10790" spans="2:10" x14ac:dyDescent="0.2">
      <c r="E10790" s="4" t="s">
        <v>89</v>
      </c>
      <c r="F10790" s="5"/>
      <c r="G10790" s="6">
        <v>24</v>
      </c>
      <c r="H10790" s="8">
        <v>3</v>
      </c>
      <c r="I10790" s="1">
        <v>21</v>
      </c>
      <c r="J10790" s="9">
        <v>0</v>
      </c>
    </row>
    <row r="10791" spans="2:10" x14ac:dyDescent="0.2">
      <c r="E10791" s="11"/>
      <c r="F10791" s="10"/>
      <c r="G10791" s="7">
        <v>100</v>
      </c>
      <c r="H10791" s="18">
        <v>12.5</v>
      </c>
      <c r="I10791" s="41">
        <v>87.5</v>
      </c>
      <c r="J10791" s="130">
        <v>0</v>
      </c>
    </row>
    <row r="10792" spans="2:10" x14ac:dyDescent="0.2">
      <c r="E10792" s="4" t="s">
        <v>90</v>
      </c>
      <c r="F10792" s="5"/>
      <c r="G10792" s="6">
        <v>25</v>
      </c>
      <c r="H10792" s="8">
        <v>3</v>
      </c>
      <c r="I10792" s="1">
        <v>22</v>
      </c>
      <c r="J10792" s="9">
        <v>0</v>
      </c>
    </row>
    <row r="10793" spans="2:10" x14ac:dyDescent="0.2">
      <c r="E10793" s="11"/>
      <c r="F10793" s="10"/>
      <c r="G10793" s="7">
        <v>100</v>
      </c>
      <c r="H10793" s="18">
        <v>12</v>
      </c>
      <c r="I10793" s="41">
        <v>88</v>
      </c>
      <c r="J10793" s="130">
        <v>0</v>
      </c>
    </row>
    <row r="10794" spans="2:10" x14ac:dyDescent="0.2">
      <c r="E10794" s="4" t="s">
        <v>91</v>
      </c>
      <c r="F10794" s="5"/>
      <c r="G10794" s="6">
        <v>4</v>
      </c>
      <c r="H10794" s="8">
        <v>1</v>
      </c>
      <c r="I10794" s="1">
        <v>3</v>
      </c>
      <c r="J10794" s="9">
        <v>0</v>
      </c>
    </row>
    <row r="10795" spans="2:10" x14ac:dyDescent="0.2">
      <c r="E10795" s="45"/>
      <c r="F10795" s="51"/>
      <c r="G10795" s="81">
        <v>100</v>
      </c>
      <c r="H10795" s="158">
        <v>25</v>
      </c>
      <c r="I10795" s="64">
        <v>75</v>
      </c>
      <c r="J10795" s="164">
        <v>0</v>
      </c>
    </row>
    <row r="10797" spans="2:10" x14ac:dyDescent="0.2">
      <c r="B10797" s="40" t="str">
        <f xml:space="preserve"> HYPERLINK("#'目次'!B267", "[261]")</f>
        <v>[261]</v>
      </c>
      <c r="C10797" s="23" t="s">
        <v>396</v>
      </c>
    </row>
    <row r="10798" spans="2:10" x14ac:dyDescent="0.2">
      <c r="C10798" s="186" t="s">
        <v>397</v>
      </c>
    </row>
    <row r="10800" spans="2:10" x14ac:dyDescent="0.2">
      <c r="C10800" s="23" t="s">
        <v>14</v>
      </c>
    </row>
    <row r="10801" spans="4:18" ht="48" x14ac:dyDescent="0.2">
      <c r="D10801" s="195"/>
      <c r="E10801" s="196"/>
      <c r="F10801" s="196"/>
      <c r="G10801" s="37" t="s">
        <v>15</v>
      </c>
      <c r="H10801" s="33" t="s">
        <v>347</v>
      </c>
      <c r="I10801" s="13" t="s">
        <v>348</v>
      </c>
      <c r="J10801" s="13" t="s">
        <v>349</v>
      </c>
      <c r="K10801" s="13" t="s">
        <v>350</v>
      </c>
      <c r="L10801" s="13" t="s">
        <v>351</v>
      </c>
      <c r="M10801" s="13" t="s">
        <v>352</v>
      </c>
      <c r="N10801" s="13" t="s">
        <v>353</v>
      </c>
      <c r="O10801" s="13" t="s">
        <v>354</v>
      </c>
      <c r="P10801" s="13" t="s">
        <v>355</v>
      </c>
      <c r="Q10801" s="13" t="s">
        <v>99</v>
      </c>
      <c r="R10801" s="38" t="s">
        <v>18</v>
      </c>
    </row>
    <row r="10802" spans="4:18" x14ac:dyDescent="0.2">
      <c r="D10802" s="197"/>
      <c r="E10802" s="198"/>
      <c r="F10802" s="198"/>
      <c r="G10802" s="35"/>
      <c r="H10802" s="39"/>
      <c r="I10802" s="14"/>
      <c r="J10802" s="14"/>
      <c r="K10802" s="14"/>
      <c r="L10802" s="14"/>
      <c r="M10802" s="14"/>
      <c r="N10802" s="14"/>
      <c r="O10802" s="14"/>
      <c r="P10802" s="14"/>
      <c r="Q10802" s="14"/>
      <c r="R10802" s="34"/>
    </row>
    <row r="10803" spans="4:18" x14ac:dyDescent="0.2">
      <c r="D10803" s="78"/>
      <c r="E10803" s="79" t="s">
        <v>15</v>
      </c>
      <c r="F10803" s="66"/>
      <c r="G10803" s="36">
        <v>53</v>
      </c>
      <c r="H10803" s="17">
        <v>24</v>
      </c>
      <c r="I10803" s="17">
        <v>23</v>
      </c>
      <c r="J10803" s="17">
        <v>19</v>
      </c>
      <c r="K10803" s="17">
        <v>2</v>
      </c>
      <c r="L10803" s="17">
        <v>2</v>
      </c>
      <c r="M10803" s="17">
        <v>4</v>
      </c>
      <c r="N10803" s="17">
        <v>1</v>
      </c>
      <c r="O10803" s="17">
        <v>1</v>
      </c>
      <c r="P10803" s="17">
        <v>4</v>
      </c>
      <c r="Q10803" s="17">
        <v>0</v>
      </c>
      <c r="R10803" s="47">
        <v>3</v>
      </c>
    </row>
    <row r="10804" spans="4:18" x14ac:dyDescent="0.2">
      <c r="D10804" s="45"/>
      <c r="E10804" s="51"/>
      <c r="F10804" s="67"/>
      <c r="G10804" s="7">
        <v>100</v>
      </c>
      <c r="H10804" s="2">
        <v>45.283018867925001</v>
      </c>
      <c r="I10804" s="2">
        <v>43.396226415093999</v>
      </c>
      <c r="J10804" s="2">
        <v>35.849056603774002</v>
      </c>
      <c r="K10804" s="2">
        <v>3.7735849056599999</v>
      </c>
      <c r="L10804" s="2">
        <v>3.7735849056599999</v>
      </c>
      <c r="M10804" s="2">
        <v>7.547169811321</v>
      </c>
      <c r="N10804" s="2">
        <v>1.88679245283</v>
      </c>
      <c r="O10804" s="2">
        <v>1.88679245283</v>
      </c>
      <c r="P10804" s="2">
        <v>7.547169811321</v>
      </c>
      <c r="Q10804" s="16">
        <v>0</v>
      </c>
      <c r="R10804" s="15">
        <v>5.660377358491</v>
      </c>
    </row>
    <row r="10805" spans="4:18" x14ac:dyDescent="0.2">
      <c r="D10805" s="199" t="s">
        <v>19</v>
      </c>
      <c r="E10805" s="22" t="s">
        <v>20</v>
      </c>
      <c r="F10805" s="21"/>
      <c r="G10805" s="19">
        <v>11</v>
      </c>
      <c r="H10805" s="27">
        <v>4</v>
      </c>
      <c r="I10805" s="3">
        <v>3</v>
      </c>
      <c r="J10805" s="3">
        <v>4</v>
      </c>
      <c r="K10805" s="3">
        <v>0</v>
      </c>
      <c r="L10805" s="3">
        <v>0</v>
      </c>
      <c r="M10805" s="3">
        <v>1</v>
      </c>
      <c r="N10805" s="3">
        <v>0</v>
      </c>
      <c r="O10805" s="3">
        <v>0</v>
      </c>
      <c r="P10805" s="3">
        <v>1</v>
      </c>
      <c r="Q10805" s="3">
        <v>0</v>
      </c>
      <c r="R10805" s="26">
        <v>0</v>
      </c>
    </row>
    <row r="10806" spans="4:18" x14ac:dyDescent="0.2">
      <c r="D10806" s="200"/>
      <c r="E10806" s="11"/>
      <c r="F10806" s="10"/>
      <c r="G10806" s="7">
        <v>100</v>
      </c>
      <c r="H10806" s="72">
        <v>36.363636363635997</v>
      </c>
      <c r="I10806" s="50">
        <v>27.272727272727</v>
      </c>
      <c r="J10806" s="2">
        <v>36.363636363635997</v>
      </c>
      <c r="K10806" s="16">
        <v>0</v>
      </c>
      <c r="L10806" s="16">
        <v>0</v>
      </c>
      <c r="M10806" s="2">
        <v>9.0909090909089993</v>
      </c>
      <c r="N10806" s="16">
        <v>0</v>
      </c>
      <c r="O10806" s="16">
        <v>0</v>
      </c>
      <c r="P10806" s="2">
        <v>9.0909090909089993</v>
      </c>
      <c r="Q10806" s="16">
        <v>0</v>
      </c>
      <c r="R10806" s="110">
        <v>0</v>
      </c>
    </row>
    <row r="10807" spans="4:18" x14ac:dyDescent="0.2">
      <c r="D10807" s="200"/>
      <c r="E10807" s="4" t="s">
        <v>21</v>
      </c>
      <c r="F10807" s="5"/>
      <c r="G10807" s="6">
        <v>16</v>
      </c>
      <c r="H10807" s="8">
        <v>8</v>
      </c>
      <c r="I10807" s="1">
        <v>7</v>
      </c>
      <c r="J10807" s="1">
        <v>7</v>
      </c>
      <c r="K10807" s="1">
        <v>2</v>
      </c>
      <c r="L10807" s="1">
        <v>1</v>
      </c>
      <c r="M10807" s="1">
        <v>3</v>
      </c>
      <c r="N10807" s="1">
        <v>1</v>
      </c>
      <c r="O10807" s="1">
        <v>1</v>
      </c>
      <c r="P10807" s="1">
        <v>1</v>
      </c>
      <c r="Q10807" s="1">
        <v>0</v>
      </c>
      <c r="R10807" s="9">
        <v>2</v>
      </c>
    </row>
    <row r="10808" spans="4:18" x14ac:dyDescent="0.2">
      <c r="D10808" s="200"/>
      <c r="E10808" s="11"/>
      <c r="F10808" s="10"/>
      <c r="G10808" s="7">
        <v>100</v>
      </c>
      <c r="H10808" s="18">
        <v>50</v>
      </c>
      <c r="I10808" s="2">
        <v>43.75</v>
      </c>
      <c r="J10808" s="25">
        <v>43.75</v>
      </c>
      <c r="K10808" s="25">
        <v>12.5</v>
      </c>
      <c r="L10808" s="2">
        <v>6.25</v>
      </c>
      <c r="M10808" s="41">
        <v>18.75</v>
      </c>
      <c r="N10808" s="2">
        <v>6.25</v>
      </c>
      <c r="O10808" s="2">
        <v>6.25</v>
      </c>
      <c r="P10808" s="2">
        <v>6.25</v>
      </c>
      <c r="Q10808" s="16">
        <v>0</v>
      </c>
      <c r="R10808" s="85">
        <v>12.5</v>
      </c>
    </row>
    <row r="10809" spans="4:18" x14ac:dyDescent="0.2">
      <c r="D10809" s="200"/>
      <c r="E10809" s="4" t="s">
        <v>22</v>
      </c>
      <c r="F10809" s="5"/>
      <c r="G10809" s="6">
        <v>7</v>
      </c>
      <c r="H10809" s="8">
        <v>5</v>
      </c>
      <c r="I10809" s="1">
        <v>2</v>
      </c>
      <c r="J10809" s="1">
        <v>3</v>
      </c>
      <c r="K10809" s="1">
        <v>0</v>
      </c>
      <c r="L10809" s="1">
        <v>0</v>
      </c>
      <c r="M10809" s="1">
        <v>0</v>
      </c>
      <c r="N10809" s="1">
        <v>0</v>
      </c>
      <c r="O10809" s="1">
        <v>0</v>
      </c>
      <c r="P10809" s="1">
        <v>0</v>
      </c>
      <c r="Q10809" s="1">
        <v>0</v>
      </c>
      <c r="R10809" s="9">
        <v>0</v>
      </c>
    </row>
    <row r="10810" spans="4:18" x14ac:dyDescent="0.2">
      <c r="D10810" s="200"/>
      <c r="E10810" s="11"/>
      <c r="F10810" s="10"/>
      <c r="G10810" s="7">
        <v>100</v>
      </c>
      <c r="H10810" s="75">
        <v>71.428571428571004</v>
      </c>
      <c r="I10810" s="50">
        <v>28.571428571428999</v>
      </c>
      <c r="J10810" s="25">
        <v>42.857142857143003</v>
      </c>
      <c r="K10810" s="16">
        <v>0</v>
      </c>
      <c r="L10810" s="16">
        <v>0</v>
      </c>
      <c r="M10810" s="49">
        <v>0</v>
      </c>
      <c r="N10810" s="16">
        <v>0</v>
      </c>
      <c r="O10810" s="16">
        <v>0</v>
      </c>
      <c r="P10810" s="49">
        <v>0</v>
      </c>
      <c r="Q10810" s="16">
        <v>0</v>
      </c>
      <c r="R10810" s="110">
        <v>0</v>
      </c>
    </row>
    <row r="10811" spans="4:18" x14ac:dyDescent="0.2">
      <c r="D10811" s="200"/>
      <c r="E10811" s="4" t="s">
        <v>23</v>
      </c>
      <c r="F10811" s="5"/>
      <c r="G10811" s="6">
        <v>7</v>
      </c>
      <c r="H10811" s="8">
        <v>2</v>
      </c>
      <c r="I10811" s="1">
        <v>3</v>
      </c>
      <c r="J10811" s="1">
        <v>3</v>
      </c>
      <c r="K10811" s="1">
        <v>0</v>
      </c>
      <c r="L10811" s="1">
        <v>1</v>
      </c>
      <c r="M10811" s="1">
        <v>0</v>
      </c>
      <c r="N10811" s="1">
        <v>0</v>
      </c>
      <c r="O10811" s="1">
        <v>0</v>
      </c>
      <c r="P10811" s="1">
        <v>0</v>
      </c>
      <c r="Q10811" s="1">
        <v>0</v>
      </c>
      <c r="R10811" s="9">
        <v>0</v>
      </c>
    </row>
    <row r="10812" spans="4:18" x14ac:dyDescent="0.2">
      <c r="D10812" s="200"/>
      <c r="E10812" s="11"/>
      <c r="F10812" s="10"/>
      <c r="G10812" s="7">
        <v>100</v>
      </c>
      <c r="H10812" s="97">
        <v>28.571428571428999</v>
      </c>
      <c r="I10812" s="2">
        <v>42.857142857143003</v>
      </c>
      <c r="J10812" s="25">
        <v>42.857142857143003</v>
      </c>
      <c r="K10812" s="16">
        <v>0</v>
      </c>
      <c r="L10812" s="41">
        <v>14.285714285714</v>
      </c>
      <c r="M10812" s="49">
        <v>0</v>
      </c>
      <c r="N10812" s="16">
        <v>0</v>
      </c>
      <c r="O10812" s="16">
        <v>0</v>
      </c>
      <c r="P10812" s="49">
        <v>0</v>
      </c>
      <c r="Q10812" s="16">
        <v>0</v>
      </c>
      <c r="R10812" s="110">
        <v>0</v>
      </c>
    </row>
    <row r="10813" spans="4:18" x14ac:dyDescent="0.2">
      <c r="D10813" s="200"/>
      <c r="E10813" s="4" t="s">
        <v>24</v>
      </c>
      <c r="F10813" s="5"/>
      <c r="G10813" s="6">
        <v>12</v>
      </c>
      <c r="H10813" s="8">
        <v>5</v>
      </c>
      <c r="I10813" s="1">
        <v>8</v>
      </c>
      <c r="J10813" s="1">
        <v>2</v>
      </c>
      <c r="K10813" s="1">
        <v>0</v>
      </c>
      <c r="L10813" s="1">
        <v>0</v>
      </c>
      <c r="M10813" s="1">
        <v>0</v>
      </c>
      <c r="N10813" s="1">
        <v>0</v>
      </c>
      <c r="O10813" s="1">
        <v>0</v>
      </c>
      <c r="P10813" s="1">
        <v>2</v>
      </c>
      <c r="Q10813" s="1">
        <v>0</v>
      </c>
      <c r="R10813" s="9">
        <v>1</v>
      </c>
    </row>
    <row r="10814" spans="4:18" x14ac:dyDescent="0.2">
      <c r="D10814" s="200"/>
      <c r="E10814" s="11"/>
      <c r="F10814" s="10"/>
      <c r="G10814" s="7">
        <v>100</v>
      </c>
      <c r="H10814" s="18">
        <v>41.666666666666998</v>
      </c>
      <c r="I10814" s="41">
        <v>66.666666666666998</v>
      </c>
      <c r="J10814" s="50">
        <v>16.666666666666998</v>
      </c>
      <c r="K10814" s="16">
        <v>0</v>
      </c>
      <c r="L10814" s="16">
        <v>0</v>
      </c>
      <c r="M10814" s="49">
        <v>0</v>
      </c>
      <c r="N10814" s="16">
        <v>0</v>
      </c>
      <c r="O10814" s="16">
        <v>0</v>
      </c>
      <c r="P10814" s="25">
        <v>16.666666666666998</v>
      </c>
      <c r="Q10814" s="16">
        <v>0</v>
      </c>
      <c r="R10814" s="15">
        <v>8.333333333333</v>
      </c>
    </row>
    <row r="10815" spans="4:18" x14ac:dyDescent="0.2">
      <c r="D10815" s="199" t="s">
        <v>25</v>
      </c>
      <c r="E10815" s="22" t="s">
        <v>26</v>
      </c>
      <c r="F10815" s="21"/>
      <c r="G10815" s="19">
        <v>13</v>
      </c>
      <c r="H10815" s="27">
        <v>8</v>
      </c>
      <c r="I10815" s="3">
        <v>4</v>
      </c>
      <c r="J10815" s="3">
        <v>2</v>
      </c>
      <c r="K10815" s="3">
        <v>0</v>
      </c>
      <c r="L10815" s="3">
        <v>1</v>
      </c>
      <c r="M10815" s="3">
        <v>0</v>
      </c>
      <c r="N10815" s="3">
        <v>0</v>
      </c>
      <c r="O10815" s="3">
        <v>0</v>
      </c>
      <c r="P10815" s="3">
        <v>1</v>
      </c>
      <c r="Q10815" s="3">
        <v>0</v>
      </c>
      <c r="R10815" s="26">
        <v>1</v>
      </c>
    </row>
    <row r="10816" spans="4:18" x14ac:dyDescent="0.2">
      <c r="D10816" s="200"/>
      <c r="E10816" s="11"/>
      <c r="F10816" s="10"/>
      <c r="G10816" s="7">
        <v>100</v>
      </c>
      <c r="H10816" s="75">
        <v>61.538461538462002</v>
      </c>
      <c r="I10816" s="50">
        <v>30.769230769231001</v>
      </c>
      <c r="J10816" s="50">
        <v>15.384615384615</v>
      </c>
      <c r="K10816" s="16">
        <v>0</v>
      </c>
      <c r="L10816" s="2">
        <v>7.6923076923079998</v>
      </c>
      <c r="M10816" s="49">
        <v>0</v>
      </c>
      <c r="N10816" s="16">
        <v>0</v>
      </c>
      <c r="O10816" s="16">
        <v>0</v>
      </c>
      <c r="P10816" s="2">
        <v>7.6923076923079998</v>
      </c>
      <c r="Q10816" s="16">
        <v>0</v>
      </c>
      <c r="R10816" s="15">
        <v>7.6923076923079998</v>
      </c>
    </row>
    <row r="10817" spans="4:18" x14ac:dyDescent="0.2">
      <c r="D10817" s="200"/>
      <c r="E10817" s="4" t="s">
        <v>27</v>
      </c>
      <c r="F10817" s="5"/>
      <c r="G10817" s="6">
        <v>20</v>
      </c>
      <c r="H10817" s="8">
        <v>9</v>
      </c>
      <c r="I10817" s="1">
        <v>8</v>
      </c>
      <c r="J10817" s="1">
        <v>7</v>
      </c>
      <c r="K10817" s="1">
        <v>0</v>
      </c>
      <c r="L10817" s="1">
        <v>0</v>
      </c>
      <c r="M10817" s="1">
        <v>1</v>
      </c>
      <c r="N10817" s="1">
        <v>0</v>
      </c>
      <c r="O10817" s="1">
        <v>0</v>
      </c>
      <c r="P10817" s="1">
        <v>1</v>
      </c>
      <c r="Q10817" s="1">
        <v>0</v>
      </c>
      <c r="R10817" s="9">
        <v>1</v>
      </c>
    </row>
    <row r="10818" spans="4:18" x14ac:dyDescent="0.2">
      <c r="D10818" s="200"/>
      <c r="E10818" s="11"/>
      <c r="F10818" s="10"/>
      <c r="G10818" s="7">
        <v>100</v>
      </c>
      <c r="H10818" s="18">
        <v>45</v>
      </c>
      <c r="I10818" s="2">
        <v>40</v>
      </c>
      <c r="J10818" s="2">
        <v>35</v>
      </c>
      <c r="K10818" s="16">
        <v>0</v>
      </c>
      <c r="L10818" s="16">
        <v>0</v>
      </c>
      <c r="M10818" s="2">
        <v>5</v>
      </c>
      <c r="N10818" s="16">
        <v>0</v>
      </c>
      <c r="O10818" s="16">
        <v>0</v>
      </c>
      <c r="P10818" s="2">
        <v>5</v>
      </c>
      <c r="Q10818" s="16">
        <v>0</v>
      </c>
      <c r="R10818" s="15">
        <v>5</v>
      </c>
    </row>
    <row r="10819" spans="4:18" x14ac:dyDescent="0.2">
      <c r="D10819" s="200"/>
      <c r="E10819" s="4" t="s">
        <v>28</v>
      </c>
      <c r="F10819" s="5"/>
      <c r="G10819" s="6">
        <v>15</v>
      </c>
      <c r="H10819" s="8">
        <v>7</v>
      </c>
      <c r="I10819" s="1">
        <v>7</v>
      </c>
      <c r="J10819" s="1">
        <v>7</v>
      </c>
      <c r="K10819" s="1">
        <v>2</v>
      </c>
      <c r="L10819" s="1">
        <v>1</v>
      </c>
      <c r="M10819" s="1">
        <v>3</v>
      </c>
      <c r="N10819" s="1">
        <v>1</v>
      </c>
      <c r="O10819" s="1">
        <v>1</v>
      </c>
      <c r="P10819" s="1">
        <v>2</v>
      </c>
      <c r="Q10819" s="1">
        <v>0</v>
      </c>
      <c r="R10819" s="9">
        <v>1</v>
      </c>
    </row>
    <row r="10820" spans="4:18" x14ac:dyDescent="0.2">
      <c r="D10820" s="200"/>
      <c r="E10820" s="11"/>
      <c r="F10820" s="10"/>
      <c r="G10820" s="7">
        <v>100</v>
      </c>
      <c r="H10820" s="18">
        <v>46.666666666666998</v>
      </c>
      <c r="I10820" s="2">
        <v>46.666666666666998</v>
      </c>
      <c r="J10820" s="41">
        <v>46.666666666666998</v>
      </c>
      <c r="K10820" s="25">
        <v>13.333333333333</v>
      </c>
      <c r="L10820" s="2">
        <v>6.666666666667</v>
      </c>
      <c r="M10820" s="41">
        <v>20</v>
      </c>
      <c r="N10820" s="2">
        <v>6.666666666667</v>
      </c>
      <c r="O10820" s="2">
        <v>6.666666666667</v>
      </c>
      <c r="P10820" s="25">
        <v>13.333333333333</v>
      </c>
      <c r="Q10820" s="16">
        <v>0</v>
      </c>
      <c r="R10820" s="15">
        <v>6.666666666667</v>
      </c>
    </row>
    <row r="10821" spans="4:18" x14ac:dyDescent="0.2">
      <c r="D10821" s="200"/>
      <c r="E10821" s="4" t="s">
        <v>29</v>
      </c>
      <c r="F10821" s="5"/>
      <c r="G10821" s="6">
        <v>5</v>
      </c>
      <c r="H10821" s="8">
        <v>0</v>
      </c>
      <c r="I10821" s="1">
        <v>4</v>
      </c>
      <c r="J10821" s="1">
        <v>3</v>
      </c>
      <c r="K10821" s="1">
        <v>0</v>
      </c>
      <c r="L10821" s="1">
        <v>0</v>
      </c>
      <c r="M10821" s="1">
        <v>0</v>
      </c>
      <c r="N10821" s="1">
        <v>0</v>
      </c>
      <c r="O10821" s="1">
        <v>0</v>
      </c>
      <c r="P10821" s="1">
        <v>0</v>
      </c>
      <c r="Q10821" s="1">
        <v>0</v>
      </c>
      <c r="R10821" s="9">
        <v>0</v>
      </c>
    </row>
    <row r="10822" spans="4:18" x14ac:dyDescent="0.2">
      <c r="D10822" s="200"/>
      <c r="E10822" s="11"/>
      <c r="F10822" s="10"/>
      <c r="G10822" s="7">
        <v>100</v>
      </c>
      <c r="H10822" s="127">
        <v>0</v>
      </c>
      <c r="I10822" s="41">
        <v>80</v>
      </c>
      <c r="J10822" s="41">
        <v>60</v>
      </c>
      <c r="K10822" s="16">
        <v>0</v>
      </c>
      <c r="L10822" s="16">
        <v>0</v>
      </c>
      <c r="M10822" s="49">
        <v>0</v>
      </c>
      <c r="N10822" s="16">
        <v>0</v>
      </c>
      <c r="O10822" s="16">
        <v>0</v>
      </c>
      <c r="P10822" s="49">
        <v>0</v>
      </c>
      <c r="Q10822" s="16">
        <v>0</v>
      </c>
      <c r="R10822" s="110">
        <v>0</v>
      </c>
    </row>
    <row r="10823" spans="4:18" x14ac:dyDescent="0.2">
      <c r="D10823" s="199" t="s">
        <v>30</v>
      </c>
      <c r="E10823" s="22" t="s">
        <v>31</v>
      </c>
      <c r="F10823" s="21"/>
      <c r="G10823" s="19">
        <v>28</v>
      </c>
      <c r="H10823" s="27">
        <v>14</v>
      </c>
      <c r="I10823" s="3">
        <v>13</v>
      </c>
      <c r="J10823" s="3">
        <v>5</v>
      </c>
      <c r="K10823" s="3">
        <v>1</v>
      </c>
      <c r="L10823" s="3">
        <v>2</v>
      </c>
      <c r="M10823" s="3">
        <v>2</v>
      </c>
      <c r="N10823" s="3">
        <v>1</v>
      </c>
      <c r="O10823" s="3">
        <v>1</v>
      </c>
      <c r="P10823" s="3">
        <v>3</v>
      </c>
      <c r="Q10823" s="3">
        <v>0</v>
      </c>
      <c r="R10823" s="26">
        <v>3</v>
      </c>
    </row>
    <row r="10824" spans="4:18" x14ac:dyDescent="0.2">
      <c r="D10824" s="200"/>
      <c r="E10824" s="11"/>
      <c r="F10824" s="10"/>
      <c r="G10824" s="7">
        <v>100</v>
      </c>
      <c r="H10824" s="18">
        <v>50</v>
      </c>
      <c r="I10824" s="2">
        <v>46.428571428570997</v>
      </c>
      <c r="J10824" s="50">
        <v>17.857142857143</v>
      </c>
      <c r="K10824" s="2">
        <v>3.5714285714290002</v>
      </c>
      <c r="L10824" s="2">
        <v>7.1428571428570002</v>
      </c>
      <c r="M10824" s="2">
        <v>7.1428571428570002</v>
      </c>
      <c r="N10824" s="2">
        <v>3.5714285714290002</v>
      </c>
      <c r="O10824" s="2">
        <v>3.5714285714290002</v>
      </c>
      <c r="P10824" s="2">
        <v>10.714285714286</v>
      </c>
      <c r="Q10824" s="16">
        <v>0</v>
      </c>
      <c r="R10824" s="85">
        <v>10.714285714286</v>
      </c>
    </row>
    <row r="10825" spans="4:18" x14ac:dyDescent="0.2">
      <c r="D10825" s="200"/>
      <c r="E10825" s="4" t="s">
        <v>32</v>
      </c>
      <c r="F10825" s="5"/>
      <c r="G10825" s="6">
        <v>25</v>
      </c>
      <c r="H10825" s="8">
        <v>10</v>
      </c>
      <c r="I10825" s="1">
        <v>10</v>
      </c>
      <c r="J10825" s="1">
        <v>14</v>
      </c>
      <c r="K10825" s="1">
        <v>1</v>
      </c>
      <c r="L10825" s="1">
        <v>0</v>
      </c>
      <c r="M10825" s="1">
        <v>2</v>
      </c>
      <c r="N10825" s="1">
        <v>0</v>
      </c>
      <c r="O10825" s="1">
        <v>0</v>
      </c>
      <c r="P10825" s="1">
        <v>1</v>
      </c>
      <c r="Q10825" s="1">
        <v>0</v>
      </c>
      <c r="R10825" s="9">
        <v>0</v>
      </c>
    </row>
    <row r="10826" spans="4:18" x14ac:dyDescent="0.2">
      <c r="D10826" s="200"/>
      <c r="E10826" s="11"/>
      <c r="F10826" s="10"/>
      <c r="G10826" s="7">
        <v>100</v>
      </c>
      <c r="H10826" s="72">
        <v>40</v>
      </c>
      <c r="I10826" s="2">
        <v>40</v>
      </c>
      <c r="J10826" s="41">
        <v>56</v>
      </c>
      <c r="K10826" s="2">
        <v>4</v>
      </c>
      <c r="L10826" s="16">
        <v>0</v>
      </c>
      <c r="M10826" s="2">
        <v>8</v>
      </c>
      <c r="N10826" s="16">
        <v>0</v>
      </c>
      <c r="O10826" s="16">
        <v>0</v>
      </c>
      <c r="P10826" s="2">
        <v>4</v>
      </c>
      <c r="Q10826" s="16">
        <v>0</v>
      </c>
      <c r="R10826" s="110">
        <v>0</v>
      </c>
    </row>
    <row r="10827" spans="4:18" x14ac:dyDescent="0.2">
      <c r="D10827" s="199" t="s">
        <v>33</v>
      </c>
      <c r="E10827" s="22" t="s">
        <v>34</v>
      </c>
      <c r="F10827" s="21"/>
      <c r="G10827" s="19">
        <v>12</v>
      </c>
      <c r="H10827" s="27">
        <v>5</v>
      </c>
      <c r="I10827" s="3">
        <v>9</v>
      </c>
      <c r="J10827" s="3">
        <v>3</v>
      </c>
      <c r="K10827" s="3">
        <v>2</v>
      </c>
      <c r="L10827" s="3">
        <v>2</v>
      </c>
      <c r="M10827" s="3">
        <v>1</v>
      </c>
      <c r="N10827" s="3">
        <v>1</v>
      </c>
      <c r="O10827" s="3">
        <v>1</v>
      </c>
      <c r="P10827" s="3">
        <v>1</v>
      </c>
      <c r="Q10827" s="3">
        <v>0</v>
      </c>
      <c r="R10827" s="26">
        <v>1</v>
      </c>
    </row>
    <row r="10828" spans="4:18" x14ac:dyDescent="0.2">
      <c r="D10828" s="200"/>
      <c r="E10828" s="11"/>
      <c r="F10828" s="10"/>
      <c r="G10828" s="7">
        <v>100</v>
      </c>
      <c r="H10828" s="18">
        <v>41.666666666666998</v>
      </c>
      <c r="I10828" s="41">
        <v>75</v>
      </c>
      <c r="J10828" s="50">
        <v>25</v>
      </c>
      <c r="K10828" s="41">
        <v>16.666666666666998</v>
      </c>
      <c r="L10828" s="41">
        <v>16.666666666666998</v>
      </c>
      <c r="M10828" s="2">
        <v>8.333333333333</v>
      </c>
      <c r="N10828" s="25">
        <v>8.333333333333</v>
      </c>
      <c r="O10828" s="25">
        <v>8.333333333333</v>
      </c>
      <c r="P10828" s="2">
        <v>8.333333333333</v>
      </c>
      <c r="Q10828" s="16">
        <v>0</v>
      </c>
      <c r="R10828" s="15">
        <v>8.333333333333</v>
      </c>
    </row>
    <row r="10829" spans="4:18" x14ac:dyDescent="0.2">
      <c r="D10829" s="200"/>
      <c r="E10829" s="4" t="s">
        <v>35</v>
      </c>
      <c r="F10829" s="5"/>
      <c r="G10829" s="6">
        <v>8</v>
      </c>
      <c r="H10829" s="8">
        <v>4</v>
      </c>
      <c r="I10829" s="1">
        <v>4</v>
      </c>
      <c r="J10829" s="1">
        <v>2</v>
      </c>
      <c r="K10829" s="1">
        <v>0</v>
      </c>
      <c r="L10829" s="1">
        <v>0</v>
      </c>
      <c r="M10829" s="1">
        <v>0</v>
      </c>
      <c r="N10829" s="1">
        <v>0</v>
      </c>
      <c r="O10829" s="1">
        <v>0</v>
      </c>
      <c r="P10829" s="1">
        <v>0</v>
      </c>
      <c r="Q10829" s="1">
        <v>0</v>
      </c>
      <c r="R10829" s="9">
        <v>0</v>
      </c>
    </row>
    <row r="10830" spans="4:18" x14ac:dyDescent="0.2">
      <c r="D10830" s="200"/>
      <c r="E10830" s="11"/>
      <c r="F10830" s="10"/>
      <c r="G10830" s="7">
        <v>100</v>
      </c>
      <c r="H10830" s="18">
        <v>50</v>
      </c>
      <c r="I10830" s="25">
        <v>50</v>
      </c>
      <c r="J10830" s="50">
        <v>25</v>
      </c>
      <c r="K10830" s="16">
        <v>0</v>
      </c>
      <c r="L10830" s="16">
        <v>0</v>
      </c>
      <c r="M10830" s="49">
        <v>0</v>
      </c>
      <c r="N10830" s="16">
        <v>0</v>
      </c>
      <c r="O10830" s="16">
        <v>0</v>
      </c>
      <c r="P10830" s="49">
        <v>0</v>
      </c>
      <c r="Q10830" s="16">
        <v>0</v>
      </c>
      <c r="R10830" s="110">
        <v>0</v>
      </c>
    </row>
    <row r="10831" spans="4:18" x14ac:dyDescent="0.2">
      <c r="D10831" s="200"/>
      <c r="E10831" s="4" t="s">
        <v>36</v>
      </c>
      <c r="F10831" s="5"/>
      <c r="G10831" s="6">
        <v>7</v>
      </c>
      <c r="H10831" s="8">
        <v>4</v>
      </c>
      <c r="I10831" s="1">
        <v>1</v>
      </c>
      <c r="J10831" s="1">
        <v>3</v>
      </c>
      <c r="K10831" s="1">
        <v>0</v>
      </c>
      <c r="L10831" s="1">
        <v>0</v>
      </c>
      <c r="M10831" s="1">
        <v>1</v>
      </c>
      <c r="N10831" s="1">
        <v>0</v>
      </c>
      <c r="O10831" s="1">
        <v>0</v>
      </c>
      <c r="P10831" s="1">
        <v>0</v>
      </c>
      <c r="Q10831" s="1">
        <v>0</v>
      </c>
      <c r="R10831" s="9">
        <v>1</v>
      </c>
    </row>
    <row r="10832" spans="4:18" x14ac:dyDescent="0.2">
      <c r="D10832" s="200"/>
      <c r="E10832" s="11"/>
      <c r="F10832" s="10"/>
      <c r="G10832" s="7">
        <v>100</v>
      </c>
      <c r="H10832" s="75">
        <v>57.142857142856997</v>
      </c>
      <c r="I10832" s="50">
        <v>14.285714285714</v>
      </c>
      <c r="J10832" s="25">
        <v>42.857142857143003</v>
      </c>
      <c r="K10832" s="16">
        <v>0</v>
      </c>
      <c r="L10832" s="16">
        <v>0</v>
      </c>
      <c r="M10832" s="25">
        <v>14.285714285714</v>
      </c>
      <c r="N10832" s="16">
        <v>0</v>
      </c>
      <c r="O10832" s="16">
        <v>0</v>
      </c>
      <c r="P10832" s="49">
        <v>0</v>
      </c>
      <c r="Q10832" s="16">
        <v>0</v>
      </c>
      <c r="R10832" s="85">
        <v>14.285714285714</v>
      </c>
    </row>
    <row r="10833" spans="2:18" x14ac:dyDescent="0.2">
      <c r="D10833" s="200"/>
      <c r="E10833" s="4" t="s">
        <v>37</v>
      </c>
      <c r="F10833" s="5"/>
      <c r="G10833" s="6">
        <v>12</v>
      </c>
      <c r="H10833" s="8">
        <v>5</v>
      </c>
      <c r="I10833" s="1">
        <v>5</v>
      </c>
      <c r="J10833" s="1">
        <v>3</v>
      </c>
      <c r="K10833" s="1">
        <v>0</v>
      </c>
      <c r="L10833" s="1">
        <v>0</v>
      </c>
      <c r="M10833" s="1">
        <v>0</v>
      </c>
      <c r="N10833" s="1">
        <v>0</v>
      </c>
      <c r="O10833" s="1">
        <v>0</v>
      </c>
      <c r="P10833" s="1">
        <v>2</v>
      </c>
      <c r="Q10833" s="1">
        <v>0</v>
      </c>
      <c r="R10833" s="9">
        <v>1</v>
      </c>
    </row>
    <row r="10834" spans="2:18" x14ac:dyDescent="0.2">
      <c r="D10834" s="200"/>
      <c r="E10834" s="11"/>
      <c r="F10834" s="10"/>
      <c r="G10834" s="7">
        <v>100</v>
      </c>
      <c r="H10834" s="18">
        <v>41.666666666666998</v>
      </c>
      <c r="I10834" s="2">
        <v>41.666666666666998</v>
      </c>
      <c r="J10834" s="50">
        <v>25</v>
      </c>
      <c r="K10834" s="16">
        <v>0</v>
      </c>
      <c r="L10834" s="16">
        <v>0</v>
      </c>
      <c r="M10834" s="49">
        <v>0</v>
      </c>
      <c r="N10834" s="16">
        <v>0</v>
      </c>
      <c r="O10834" s="16">
        <v>0</v>
      </c>
      <c r="P10834" s="25">
        <v>16.666666666666998</v>
      </c>
      <c r="Q10834" s="16">
        <v>0</v>
      </c>
      <c r="R10834" s="15">
        <v>8.333333333333</v>
      </c>
    </row>
    <row r="10835" spans="2:18" x14ac:dyDescent="0.2">
      <c r="D10835" s="200"/>
      <c r="E10835" s="4" t="s">
        <v>38</v>
      </c>
      <c r="F10835" s="5"/>
      <c r="G10835" s="6">
        <v>4</v>
      </c>
      <c r="H10835" s="8">
        <v>0</v>
      </c>
      <c r="I10835" s="1">
        <v>0</v>
      </c>
      <c r="J10835" s="1">
        <v>4</v>
      </c>
      <c r="K10835" s="1">
        <v>0</v>
      </c>
      <c r="L10835" s="1">
        <v>0</v>
      </c>
      <c r="M10835" s="1">
        <v>1</v>
      </c>
      <c r="N10835" s="1">
        <v>0</v>
      </c>
      <c r="O10835" s="1">
        <v>0</v>
      </c>
      <c r="P10835" s="1">
        <v>0</v>
      </c>
      <c r="Q10835" s="1">
        <v>0</v>
      </c>
      <c r="R10835" s="9">
        <v>0</v>
      </c>
    </row>
    <row r="10836" spans="2:18" x14ac:dyDescent="0.2">
      <c r="D10836" s="200"/>
      <c r="E10836" s="11"/>
      <c r="F10836" s="10"/>
      <c r="G10836" s="7">
        <v>100</v>
      </c>
      <c r="H10836" s="127">
        <v>0</v>
      </c>
      <c r="I10836" s="82">
        <v>0</v>
      </c>
      <c r="J10836" s="41">
        <v>100</v>
      </c>
      <c r="K10836" s="16">
        <v>0</v>
      </c>
      <c r="L10836" s="16">
        <v>0</v>
      </c>
      <c r="M10836" s="41">
        <v>25</v>
      </c>
      <c r="N10836" s="16">
        <v>0</v>
      </c>
      <c r="O10836" s="16">
        <v>0</v>
      </c>
      <c r="P10836" s="49">
        <v>0</v>
      </c>
      <c r="Q10836" s="16">
        <v>0</v>
      </c>
      <c r="R10836" s="110">
        <v>0</v>
      </c>
    </row>
    <row r="10837" spans="2:18" x14ac:dyDescent="0.2">
      <c r="D10837" s="200"/>
      <c r="E10837" s="4" t="s">
        <v>39</v>
      </c>
      <c r="F10837" s="5"/>
      <c r="G10837" s="6">
        <v>6</v>
      </c>
      <c r="H10837" s="8">
        <v>3</v>
      </c>
      <c r="I10837" s="1">
        <v>2</v>
      </c>
      <c r="J10837" s="1">
        <v>3</v>
      </c>
      <c r="K10837" s="1">
        <v>0</v>
      </c>
      <c r="L10837" s="1">
        <v>0</v>
      </c>
      <c r="M10837" s="1">
        <v>1</v>
      </c>
      <c r="N10837" s="1">
        <v>0</v>
      </c>
      <c r="O10837" s="1">
        <v>0</v>
      </c>
      <c r="P10837" s="1">
        <v>1</v>
      </c>
      <c r="Q10837" s="1">
        <v>0</v>
      </c>
      <c r="R10837" s="9">
        <v>0</v>
      </c>
    </row>
    <row r="10838" spans="2:18" x14ac:dyDescent="0.2">
      <c r="D10838" s="200"/>
      <c r="E10838" s="11"/>
      <c r="F10838" s="10"/>
      <c r="G10838" s="7">
        <v>100</v>
      </c>
      <c r="H10838" s="18">
        <v>50</v>
      </c>
      <c r="I10838" s="50">
        <v>33.333333333333002</v>
      </c>
      <c r="J10838" s="41">
        <v>50</v>
      </c>
      <c r="K10838" s="16">
        <v>0</v>
      </c>
      <c r="L10838" s="16">
        <v>0</v>
      </c>
      <c r="M10838" s="25">
        <v>16.666666666666998</v>
      </c>
      <c r="N10838" s="16">
        <v>0</v>
      </c>
      <c r="O10838" s="16">
        <v>0</v>
      </c>
      <c r="P10838" s="25">
        <v>16.666666666666998</v>
      </c>
      <c r="Q10838" s="16">
        <v>0</v>
      </c>
      <c r="R10838" s="110">
        <v>0</v>
      </c>
    </row>
    <row r="10839" spans="2:18" x14ac:dyDescent="0.2">
      <c r="D10839" s="200"/>
      <c r="E10839" s="4" t="s">
        <v>40</v>
      </c>
      <c r="F10839" s="5"/>
      <c r="G10839" s="6">
        <v>4</v>
      </c>
      <c r="H10839" s="8">
        <v>3</v>
      </c>
      <c r="I10839" s="1">
        <v>2</v>
      </c>
      <c r="J10839" s="1">
        <v>1</v>
      </c>
      <c r="K10839" s="1">
        <v>0</v>
      </c>
      <c r="L10839" s="1">
        <v>0</v>
      </c>
      <c r="M10839" s="1">
        <v>0</v>
      </c>
      <c r="N10839" s="1">
        <v>0</v>
      </c>
      <c r="O10839" s="1">
        <v>0</v>
      </c>
      <c r="P10839" s="1">
        <v>0</v>
      </c>
      <c r="Q10839" s="1">
        <v>0</v>
      </c>
      <c r="R10839" s="9">
        <v>0</v>
      </c>
    </row>
    <row r="10840" spans="2:18" x14ac:dyDescent="0.2">
      <c r="D10840" s="201"/>
      <c r="E10840" s="45"/>
      <c r="F10840" s="51"/>
      <c r="G10840" s="81">
        <v>100</v>
      </c>
      <c r="H10840" s="158">
        <v>75</v>
      </c>
      <c r="I10840" s="124">
        <v>50</v>
      </c>
      <c r="J10840" s="108">
        <v>25</v>
      </c>
      <c r="K10840" s="62">
        <v>0</v>
      </c>
      <c r="L10840" s="62">
        <v>0</v>
      </c>
      <c r="M10840" s="103">
        <v>0</v>
      </c>
      <c r="N10840" s="62">
        <v>0</v>
      </c>
      <c r="O10840" s="62">
        <v>0</v>
      </c>
      <c r="P10840" s="103">
        <v>0</v>
      </c>
      <c r="Q10840" s="62">
        <v>0</v>
      </c>
      <c r="R10840" s="146">
        <v>0</v>
      </c>
    </row>
    <row r="10842" spans="2:18" x14ac:dyDescent="0.2">
      <c r="B10842" s="40" t="str">
        <f xml:space="preserve"> HYPERLINK("#'目次'!B268", "[262]")</f>
        <v>[262]</v>
      </c>
      <c r="C10842" s="23" t="s">
        <v>396</v>
      </c>
    </row>
    <row r="10843" spans="2:18" x14ac:dyDescent="0.2">
      <c r="C10843" s="186" t="s">
        <v>397</v>
      </c>
    </row>
    <row r="10845" spans="2:18" x14ac:dyDescent="0.2">
      <c r="C10845" s="23" t="s">
        <v>48</v>
      </c>
    </row>
    <row r="10846" spans="2:18" ht="48" x14ac:dyDescent="0.2">
      <c r="D10846" s="195"/>
      <c r="E10846" s="196"/>
      <c r="F10846" s="196"/>
      <c r="G10846" s="37" t="s">
        <v>15</v>
      </c>
      <c r="H10846" s="33" t="s">
        <v>347</v>
      </c>
      <c r="I10846" s="13" t="s">
        <v>348</v>
      </c>
      <c r="J10846" s="13" t="s">
        <v>349</v>
      </c>
      <c r="K10846" s="13" t="s">
        <v>350</v>
      </c>
      <c r="L10846" s="13" t="s">
        <v>351</v>
      </c>
      <c r="M10846" s="13" t="s">
        <v>352</v>
      </c>
      <c r="N10846" s="13" t="s">
        <v>353</v>
      </c>
      <c r="O10846" s="13" t="s">
        <v>354</v>
      </c>
      <c r="P10846" s="13" t="s">
        <v>355</v>
      </c>
      <c r="Q10846" s="13" t="s">
        <v>99</v>
      </c>
      <c r="R10846" s="38" t="s">
        <v>18</v>
      </c>
    </row>
    <row r="10847" spans="2:18" x14ac:dyDescent="0.2">
      <c r="D10847" s="197"/>
      <c r="E10847" s="198"/>
      <c r="F10847" s="198"/>
      <c r="G10847" s="35"/>
      <c r="H10847" s="39"/>
      <c r="I10847" s="14"/>
      <c r="J10847" s="14"/>
      <c r="K10847" s="14"/>
      <c r="L10847" s="14"/>
      <c r="M10847" s="14"/>
      <c r="N10847" s="14"/>
      <c r="O10847" s="14"/>
      <c r="P10847" s="14"/>
      <c r="Q10847" s="14"/>
      <c r="R10847" s="34"/>
    </row>
    <row r="10848" spans="2:18" x14ac:dyDescent="0.2">
      <c r="D10848" s="78"/>
      <c r="E10848" s="79" t="s">
        <v>15</v>
      </c>
      <c r="F10848" s="66"/>
      <c r="G10848" s="36">
        <v>53</v>
      </c>
      <c r="H10848" s="17">
        <v>24</v>
      </c>
      <c r="I10848" s="17">
        <v>23</v>
      </c>
      <c r="J10848" s="17">
        <v>19</v>
      </c>
      <c r="K10848" s="17">
        <v>2</v>
      </c>
      <c r="L10848" s="17">
        <v>2</v>
      </c>
      <c r="M10848" s="17">
        <v>4</v>
      </c>
      <c r="N10848" s="17">
        <v>1</v>
      </c>
      <c r="O10848" s="17">
        <v>1</v>
      </c>
      <c r="P10848" s="17">
        <v>4</v>
      </c>
      <c r="Q10848" s="17">
        <v>0</v>
      </c>
      <c r="R10848" s="47">
        <v>3</v>
      </c>
    </row>
    <row r="10849" spans="4:18" x14ac:dyDescent="0.2">
      <c r="D10849" s="45"/>
      <c r="E10849" s="51"/>
      <c r="F10849" s="67"/>
      <c r="G10849" s="7">
        <v>100</v>
      </c>
      <c r="H10849" s="2">
        <v>45.283018867925001</v>
      </c>
      <c r="I10849" s="2">
        <v>43.396226415093999</v>
      </c>
      <c r="J10849" s="2">
        <v>35.849056603774002</v>
      </c>
      <c r="K10849" s="2">
        <v>3.7735849056599999</v>
      </c>
      <c r="L10849" s="2">
        <v>3.7735849056599999</v>
      </c>
      <c r="M10849" s="2">
        <v>7.547169811321</v>
      </c>
      <c r="N10849" s="2">
        <v>1.88679245283</v>
      </c>
      <c r="O10849" s="2">
        <v>1.88679245283</v>
      </c>
      <c r="P10849" s="2">
        <v>7.547169811321</v>
      </c>
      <c r="Q10849" s="16">
        <v>0</v>
      </c>
      <c r="R10849" s="15">
        <v>5.660377358491</v>
      </c>
    </row>
    <row r="10850" spans="4:18" x14ac:dyDescent="0.2">
      <c r="D10850" s="199" t="s">
        <v>49</v>
      </c>
      <c r="E10850" s="22" t="s">
        <v>50</v>
      </c>
      <c r="F10850" s="21"/>
      <c r="G10850" s="19">
        <v>1</v>
      </c>
      <c r="H10850" s="27">
        <v>1</v>
      </c>
      <c r="I10850" s="3">
        <v>1</v>
      </c>
      <c r="J10850" s="3">
        <v>0</v>
      </c>
      <c r="K10850" s="3">
        <v>0</v>
      </c>
      <c r="L10850" s="3">
        <v>0</v>
      </c>
      <c r="M10850" s="3">
        <v>0</v>
      </c>
      <c r="N10850" s="3">
        <v>0</v>
      </c>
      <c r="O10850" s="3">
        <v>0</v>
      </c>
      <c r="P10850" s="3">
        <v>1</v>
      </c>
      <c r="Q10850" s="3">
        <v>0</v>
      </c>
      <c r="R10850" s="26">
        <v>0</v>
      </c>
    </row>
    <row r="10851" spans="4:18" x14ac:dyDescent="0.2">
      <c r="D10851" s="200"/>
      <c r="E10851" s="11"/>
      <c r="F10851" s="10"/>
      <c r="G10851" s="7">
        <v>100</v>
      </c>
      <c r="H10851" s="75">
        <v>100</v>
      </c>
      <c r="I10851" s="41">
        <v>100</v>
      </c>
      <c r="J10851" s="82">
        <v>0</v>
      </c>
      <c r="K10851" s="16">
        <v>0</v>
      </c>
      <c r="L10851" s="16">
        <v>0</v>
      </c>
      <c r="M10851" s="49">
        <v>0</v>
      </c>
      <c r="N10851" s="16">
        <v>0</v>
      </c>
      <c r="O10851" s="16">
        <v>0</v>
      </c>
      <c r="P10851" s="41">
        <v>100</v>
      </c>
      <c r="Q10851" s="16">
        <v>0</v>
      </c>
      <c r="R10851" s="110">
        <v>0</v>
      </c>
    </row>
    <row r="10852" spans="4:18" x14ac:dyDescent="0.2">
      <c r="D10852" s="200"/>
      <c r="E10852" s="4" t="s">
        <v>51</v>
      </c>
      <c r="F10852" s="5"/>
      <c r="G10852" s="6">
        <v>7</v>
      </c>
      <c r="H10852" s="8">
        <v>4</v>
      </c>
      <c r="I10852" s="1">
        <v>1</v>
      </c>
      <c r="J10852" s="1">
        <v>1</v>
      </c>
      <c r="K10852" s="1">
        <v>0</v>
      </c>
      <c r="L10852" s="1">
        <v>0</v>
      </c>
      <c r="M10852" s="1">
        <v>1</v>
      </c>
      <c r="N10852" s="1">
        <v>0</v>
      </c>
      <c r="O10852" s="1">
        <v>0</v>
      </c>
      <c r="P10852" s="1">
        <v>1</v>
      </c>
      <c r="Q10852" s="1">
        <v>0</v>
      </c>
      <c r="R10852" s="9">
        <v>0</v>
      </c>
    </row>
    <row r="10853" spans="4:18" x14ac:dyDescent="0.2">
      <c r="D10853" s="200"/>
      <c r="E10853" s="11"/>
      <c r="F10853" s="10"/>
      <c r="G10853" s="7">
        <v>100</v>
      </c>
      <c r="H10853" s="75">
        <v>57.142857142856997</v>
      </c>
      <c r="I10853" s="50">
        <v>14.285714285714</v>
      </c>
      <c r="J10853" s="50">
        <v>14.285714285714</v>
      </c>
      <c r="K10853" s="16">
        <v>0</v>
      </c>
      <c r="L10853" s="16">
        <v>0</v>
      </c>
      <c r="M10853" s="25">
        <v>14.285714285714</v>
      </c>
      <c r="N10853" s="16">
        <v>0</v>
      </c>
      <c r="O10853" s="16">
        <v>0</v>
      </c>
      <c r="P10853" s="25">
        <v>14.285714285714</v>
      </c>
      <c r="Q10853" s="16">
        <v>0</v>
      </c>
      <c r="R10853" s="110">
        <v>0</v>
      </c>
    </row>
    <row r="10854" spans="4:18" x14ac:dyDescent="0.2">
      <c r="D10854" s="200"/>
      <c r="E10854" s="4" t="s">
        <v>52</v>
      </c>
      <c r="F10854" s="5"/>
      <c r="G10854" s="6">
        <v>0</v>
      </c>
      <c r="H10854" s="8">
        <v>0</v>
      </c>
      <c r="I10854" s="1">
        <v>0</v>
      </c>
      <c r="J10854" s="1">
        <v>0</v>
      </c>
      <c r="K10854" s="1">
        <v>0</v>
      </c>
      <c r="L10854" s="1">
        <v>0</v>
      </c>
      <c r="M10854" s="1">
        <v>0</v>
      </c>
      <c r="N10854" s="1">
        <v>0</v>
      </c>
      <c r="O10854" s="1">
        <v>0</v>
      </c>
      <c r="P10854" s="1">
        <v>0</v>
      </c>
      <c r="Q10854" s="1">
        <v>0</v>
      </c>
      <c r="R10854" s="9">
        <v>0</v>
      </c>
    </row>
    <row r="10855" spans="4:18" x14ac:dyDescent="0.2">
      <c r="D10855" s="200"/>
      <c r="E10855" s="11"/>
      <c r="F10855" s="10"/>
      <c r="G10855" s="176">
        <v>0</v>
      </c>
      <c r="H10855" s="127">
        <v>0</v>
      </c>
      <c r="I10855" s="82">
        <v>0</v>
      </c>
      <c r="J10855" s="82">
        <v>0</v>
      </c>
      <c r="K10855" s="16">
        <v>0</v>
      </c>
      <c r="L10855" s="16">
        <v>0</v>
      </c>
      <c r="M10855" s="49">
        <v>0</v>
      </c>
      <c r="N10855" s="16">
        <v>0</v>
      </c>
      <c r="O10855" s="16">
        <v>0</v>
      </c>
      <c r="P10855" s="49">
        <v>0</v>
      </c>
      <c r="Q10855" s="16">
        <v>0</v>
      </c>
      <c r="R10855" s="110">
        <v>0</v>
      </c>
    </row>
    <row r="10856" spans="4:18" x14ac:dyDescent="0.2">
      <c r="D10856" s="200"/>
      <c r="E10856" s="4" t="s">
        <v>53</v>
      </c>
      <c r="F10856" s="5"/>
      <c r="G10856" s="6">
        <v>2</v>
      </c>
      <c r="H10856" s="8">
        <v>1</v>
      </c>
      <c r="I10856" s="1">
        <v>0</v>
      </c>
      <c r="J10856" s="1">
        <v>1</v>
      </c>
      <c r="K10856" s="1">
        <v>0</v>
      </c>
      <c r="L10856" s="1">
        <v>0</v>
      </c>
      <c r="M10856" s="1">
        <v>0</v>
      </c>
      <c r="N10856" s="1">
        <v>0</v>
      </c>
      <c r="O10856" s="1">
        <v>0</v>
      </c>
      <c r="P10856" s="1">
        <v>0</v>
      </c>
      <c r="Q10856" s="1">
        <v>0</v>
      </c>
      <c r="R10856" s="9">
        <v>0</v>
      </c>
    </row>
    <row r="10857" spans="4:18" x14ac:dyDescent="0.2">
      <c r="D10857" s="200"/>
      <c r="E10857" s="11"/>
      <c r="F10857" s="10"/>
      <c r="G10857" s="7">
        <v>100</v>
      </c>
      <c r="H10857" s="18">
        <v>50</v>
      </c>
      <c r="I10857" s="82">
        <v>0</v>
      </c>
      <c r="J10857" s="41">
        <v>50</v>
      </c>
      <c r="K10857" s="16">
        <v>0</v>
      </c>
      <c r="L10857" s="16">
        <v>0</v>
      </c>
      <c r="M10857" s="49">
        <v>0</v>
      </c>
      <c r="N10857" s="16">
        <v>0</v>
      </c>
      <c r="O10857" s="16">
        <v>0</v>
      </c>
      <c r="P10857" s="49">
        <v>0</v>
      </c>
      <c r="Q10857" s="16">
        <v>0</v>
      </c>
      <c r="R10857" s="110">
        <v>0</v>
      </c>
    </row>
    <row r="10858" spans="4:18" x14ac:dyDescent="0.2">
      <c r="D10858" s="200"/>
      <c r="E10858" s="4" t="s">
        <v>54</v>
      </c>
      <c r="F10858" s="5"/>
      <c r="G10858" s="6">
        <v>10</v>
      </c>
      <c r="H10858" s="8">
        <v>5</v>
      </c>
      <c r="I10858" s="1">
        <v>6</v>
      </c>
      <c r="J10858" s="1">
        <v>3</v>
      </c>
      <c r="K10858" s="1">
        <v>0</v>
      </c>
      <c r="L10858" s="1">
        <v>0</v>
      </c>
      <c r="M10858" s="1">
        <v>0</v>
      </c>
      <c r="N10858" s="1">
        <v>0</v>
      </c>
      <c r="O10858" s="1">
        <v>0</v>
      </c>
      <c r="P10858" s="1">
        <v>0</v>
      </c>
      <c r="Q10858" s="1">
        <v>0</v>
      </c>
      <c r="R10858" s="9">
        <v>0</v>
      </c>
    </row>
    <row r="10859" spans="4:18" x14ac:dyDescent="0.2">
      <c r="D10859" s="200"/>
      <c r="E10859" s="11"/>
      <c r="F10859" s="10"/>
      <c r="G10859" s="7">
        <v>100</v>
      </c>
      <c r="H10859" s="18">
        <v>50</v>
      </c>
      <c r="I10859" s="41">
        <v>60</v>
      </c>
      <c r="J10859" s="30">
        <v>30</v>
      </c>
      <c r="K10859" s="16">
        <v>0</v>
      </c>
      <c r="L10859" s="16">
        <v>0</v>
      </c>
      <c r="M10859" s="49">
        <v>0</v>
      </c>
      <c r="N10859" s="16">
        <v>0</v>
      </c>
      <c r="O10859" s="16">
        <v>0</v>
      </c>
      <c r="P10859" s="49">
        <v>0</v>
      </c>
      <c r="Q10859" s="16">
        <v>0</v>
      </c>
      <c r="R10859" s="110">
        <v>0</v>
      </c>
    </row>
    <row r="10860" spans="4:18" x14ac:dyDescent="0.2">
      <c r="D10860" s="200"/>
      <c r="E10860" s="4" t="s">
        <v>55</v>
      </c>
      <c r="F10860" s="5"/>
      <c r="G10860" s="6">
        <v>6</v>
      </c>
      <c r="H10860" s="8">
        <v>2</v>
      </c>
      <c r="I10860" s="1">
        <v>2</v>
      </c>
      <c r="J10860" s="1">
        <v>3</v>
      </c>
      <c r="K10860" s="1">
        <v>0</v>
      </c>
      <c r="L10860" s="1">
        <v>0</v>
      </c>
      <c r="M10860" s="1">
        <v>2</v>
      </c>
      <c r="N10860" s="1">
        <v>0</v>
      </c>
      <c r="O10860" s="1">
        <v>0</v>
      </c>
      <c r="P10860" s="1">
        <v>0</v>
      </c>
      <c r="Q10860" s="1">
        <v>0</v>
      </c>
      <c r="R10860" s="9">
        <v>2</v>
      </c>
    </row>
    <row r="10861" spans="4:18" x14ac:dyDescent="0.2">
      <c r="D10861" s="200"/>
      <c r="E10861" s="11"/>
      <c r="F10861" s="10"/>
      <c r="G10861" s="7">
        <v>100</v>
      </c>
      <c r="H10861" s="97">
        <v>33.333333333333002</v>
      </c>
      <c r="I10861" s="50">
        <v>33.333333333333002</v>
      </c>
      <c r="J10861" s="41">
        <v>50</v>
      </c>
      <c r="K10861" s="16">
        <v>0</v>
      </c>
      <c r="L10861" s="16">
        <v>0</v>
      </c>
      <c r="M10861" s="41">
        <v>33.333333333333002</v>
      </c>
      <c r="N10861" s="16">
        <v>0</v>
      </c>
      <c r="O10861" s="16">
        <v>0</v>
      </c>
      <c r="P10861" s="49">
        <v>0</v>
      </c>
      <c r="Q10861" s="16">
        <v>0</v>
      </c>
      <c r="R10861" s="102">
        <v>33.333333333333002</v>
      </c>
    </row>
    <row r="10862" spans="4:18" x14ac:dyDescent="0.2">
      <c r="D10862" s="200"/>
      <c r="E10862" s="4" t="s">
        <v>56</v>
      </c>
      <c r="F10862" s="5"/>
      <c r="G10862" s="6">
        <v>5</v>
      </c>
      <c r="H10862" s="8">
        <v>2</v>
      </c>
      <c r="I10862" s="1">
        <v>0</v>
      </c>
      <c r="J10862" s="1">
        <v>3</v>
      </c>
      <c r="K10862" s="1">
        <v>0</v>
      </c>
      <c r="L10862" s="1">
        <v>0</v>
      </c>
      <c r="M10862" s="1">
        <v>0</v>
      </c>
      <c r="N10862" s="1">
        <v>0</v>
      </c>
      <c r="O10862" s="1">
        <v>0</v>
      </c>
      <c r="P10862" s="1">
        <v>0</v>
      </c>
      <c r="Q10862" s="1">
        <v>0</v>
      </c>
      <c r="R10862" s="9">
        <v>0</v>
      </c>
    </row>
    <row r="10863" spans="4:18" x14ac:dyDescent="0.2">
      <c r="D10863" s="200"/>
      <c r="E10863" s="11"/>
      <c r="F10863" s="10"/>
      <c r="G10863" s="7">
        <v>100</v>
      </c>
      <c r="H10863" s="72">
        <v>40</v>
      </c>
      <c r="I10863" s="82">
        <v>0</v>
      </c>
      <c r="J10863" s="41">
        <v>60</v>
      </c>
      <c r="K10863" s="16">
        <v>0</v>
      </c>
      <c r="L10863" s="16">
        <v>0</v>
      </c>
      <c r="M10863" s="49">
        <v>0</v>
      </c>
      <c r="N10863" s="16">
        <v>0</v>
      </c>
      <c r="O10863" s="16">
        <v>0</v>
      </c>
      <c r="P10863" s="49">
        <v>0</v>
      </c>
      <c r="Q10863" s="16">
        <v>0</v>
      </c>
      <c r="R10863" s="110">
        <v>0</v>
      </c>
    </row>
    <row r="10864" spans="4:18" x14ac:dyDescent="0.2">
      <c r="D10864" s="200"/>
      <c r="E10864" s="4" t="s">
        <v>57</v>
      </c>
      <c r="F10864" s="5"/>
      <c r="G10864" s="6">
        <v>4</v>
      </c>
      <c r="H10864" s="8">
        <v>2</v>
      </c>
      <c r="I10864" s="1">
        <v>2</v>
      </c>
      <c r="J10864" s="1">
        <v>2</v>
      </c>
      <c r="K10864" s="1">
        <v>0</v>
      </c>
      <c r="L10864" s="1">
        <v>0</v>
      </c>
      <c r="M10864" s="1">
        <v>0</v>
      </c>
      <c r="N10864" s="1">
        <v>0</v>
      </c>
      <c r="O10864" s="1">
        <v>0</v>
      </c>
      <c r="P10864" s="1">
        <v>0</v>
      </c>
      <c r="Q10864" s="1">
        <v>0</v>
      </c>
      <c r="R10864" s="9">
        <v>0</v>
      </c>
    </row>
    <row r="10865" spans="4:18" x14ac:dyDescent="0.2">
      <c r="D10865" s="200"/>
      <c r="E10865" s="11"/>
      <c r="F10865" s="10"/>
      <c r="G10865" s="7">
        <v>100</v>
      </c>
      <c r="H10865" s="18">
        <v>50</v>
      </c>
      <c r="I10865" s="25">
        <v>50</v>
      </c>
      <c r="J10865" s="41">
        <v>50</v>
      </c>
      <c r="K10865" s="16">
        <v>0</v>
      </c>
      <c r="L10865" s="16">
        <v>0</v>
      </c>
      <c r="M10865" s="49">
        <v>0</v>
      </c>
      <c r="N10865" s="16">
        <v>0</v>
      </c>
      <c r="O10865" s="16">
        <v>0</v>
      </c>
      <c r="P10865" s="49">
        <v>0</v>
      </c>
      <c r="Q10865" s="16">
        <v>0</v>
      </c>
      <c r="R10865" s="110">
        <v>0</v>
      </c>
    </row>
    <row r="10866" spans="4:18" x14ac:dyDescent="0.2">
      <c r="D10866" s="200"/>
      <c r="E10866" s="4" t="s">
        <v>58</v>
      </c>
      <c r="F10866" s="5"/>
      <c r="G10866" s="6">
        <v>16</v>
      </c>
      <c r="H10866" s="8">
        <v>6</v>
      </c>
      <c r="I10866" s="1">
        <v>10</v>
      </c>
      <c r="J10866" s="1">
        <v>5</v>
      </c>
      <c r="K10866" s="1">
        <v>2</v>
      </c>
      <c r="L10866" s="1">
        <v>2</v>
      </c>
      <c r="M10866" s="1">
        <v>1</v>
      </c>
      <c r="N10866" s="1">
        <v>1</v>
      </c>
      <c r="O10866" s="1">
        <v>1</v>
      </c>
      <c r="P10866" s="1">
        <v>1</v>
      </c>
      <c r="Q10866" s="1">
        <v>0</v>
      </c>
      <c r="R10866" s="9">
        <v>1</v>
      </c>
    </row>
    <row r="10867" spans="4:18" x14ac:dyDescent="0.2">
      <c r="D10867" s="200"/>
      <c r="E10867" s="11"/>
      <c r="F10867" s="10"/>
      <c r="G10867" s="7">
        <v>100</v>
      </c>
      <c r="H10867" s="72">
        <v>37.5</v>
      </c>
      <c r="I10867" s="41">
        <v>62.5</v>
      </c>
      <c r="J10867" s="2">
        <v>31.25</v>
      </c>
      <c r="K10867" s="25">
        <v>12.5</v>
      </c>
      <c r="L10867" s="25">
        <v>12.5</v>
      </c>
      <c r="M10867" s="2">
        <v>6.25</v>
      </c>
      <c r="N10867" s="2">
        <v>6.25</v>
      </c>
      <c r="O10867" s="2">
        <v>6.25</v>
      </c>
      <c r="P10867" s="2">
        <v>6.25</v>
      </c>
      <c r="Q10867" s="16">
        <v>0</v>
      </c>
      <c r="R10867" s="15">
        <v>6.25</v>
      </c>
    </row>
    <row r="10868" spans="4:18" x14ac:dyDescent="0.2">
      <c r="D10868" s="200"/>
      <c r="E10868" s="4" t="s">
        <v>59</v>
      </c>
      <c r="F10868" s="5"/>
      <c r="G10868" s="6">
        <v>2</v>
      </c>
      <c r="H10868" s="8">
        <v>1</v>
      </c>
      <c r="I10868" s="1">
        <v>1</v>
      </c>
      <c r="J10868" s="1">
        <v>1</v>
      </c>
      <c r="K10868" s="1">
        <v>0</v>
      </c>
      <c r="L10868" s="1">
        <v>0</v>
      </c>
      <c r="M10868" s="1">
        <v>0</v>
      </c>
      <c r="N10868" s="1">
        <v>0</v>
      </c>
      <c r="O10868" s="1">
        <v>0</v>
      </c>
      <c r="P10868" s="1">
        <v>1</v>
      </c>
      <c r="Q10868" s="1">
        <v>0</v>
      </c>
      <c r="R10868" s="9">
        <v>0</v>
      </c>
    </row>
    <row r="10869" spans="4:18" x14ac:dyDescent="0.2">
      <c r="D10869" s="200"/>
      <c r="E10869" s="11"/>
      <c r="F10869" s="10"/>
      <c r="G10869" s="7">
        <v>100</v>
      </c>
      <c r="H10869" s="18">
        <v>50</v>
      </c>
      <c r="I10869" s="25">
        <v>50</v>
      </c>
      <c r="J10869" s="41">
        <v>50</v>
      </c>
      <c r="K10869" s="16">
        <v>0</v>
      </c>
      <c r="L10869" s="16">
        <v>0</v>
      </c>
      <c r="M10869" s="49">
        <v>0</v>
      </c>
      <c r="N10869" s="16">
        <v>0</v>
      </c>
      <c r="O10869" s="16">
        <v>0</v>
      </c>
      <c r="P10869" s="41">
        <v>50</v>
      </c>
      <c r="Q10869" s="16">
        <v>0</v>
      </c>
      <c r="R10869" s="110">
        <v>0</v>
      </c>
    </row>
    <row r="10870" spans="4:18" x14ac:dyDescent="0.2">
      <c r="D10870" s="199" t="s">
        <v>60</v>
      </c>
      <c r="E10870" s="22" t="s">
        <v>61</v>
      </c>
      <c r="F10870" s="21"/>
      <c r="G10870" s="19">
        <v>7</v>
      </c>
      <c r="H10870" s="27">
        <v>2</v>
      </c>
      <c r="I10870" s="3">
        <v>2</v>
      </c>
      <c r="J10870" s="3">
        <v>2</v>
      </c>
      <c r="K10870" s="3">
        <v>0</v>
      </c>
      <c r="L10870" s="3">
        <v>0</v>
      </c>
      <c r="M10870" s="3">
        <v>0</v>
      </c>
      <c r="N10870" s="3">
        <v>0</v>
      </c>
      <c r="O10870" s="3">
        <v>0</v>
      </c>
      <c r="P10870" s="3">
        <v>1</v>
      </c>
      <c r="Q10870" s="3">
        <v>0</v>
      </c>
      <c r="R10870" s="26">
        <v>2</v>
      </c>
    </row>
    <row r="10871" spans="4:18" x14ac:dyDescent="0.2">
      <c r="D10871" s="200"/>
      <c r="E10871" s="11"/>
      <c r="F10871" s="10"/>
      <c r="G10871" s="7">
        <v>100</v>
      </c>
      <c r="H10871" s="97">
        <v>28.571428571428999</v>
      </c>
      <c r="I10871" s="50">
        <v>28.571428571428999</v>
      </c>
      <c r="J10871" s="30">
        <v>28.571428571428999</v>
      </c>
      <c r="K10871" s="16">
        <v>0</v>
      </c>
      <c r="L10871" s="16">
        <v>0</v>
      </c>
      <c r="M10871" s="49">
        <v>0</v>
      </c>
      <c r="N10871" s="16">
        <v>0</v>
      </c>
      <c r="O10871" s="16">
        <v>0</v>
      </c>
      <c r="P10871" s="25">
        <v>14.285714285714</v>
      </c>
      <c r="Q10871" s="16">
        <v>0</v>
      </c>
      <c r="R10871" s="102">
        <v>28.571428571428999</v>
      </c>
    </row>
    <row r="10872" spans="4:18" x14ac:dyDescent="0.2">
      <c r="D10872" s="200"/>
      <c r="E10872" s="4" t="s">
        <v>62</v>
      </c>
      <c r="F10872" s="5"/>
      <c r="G10872" s="6">
        <v>6</v>
      </c>
      <c r="H10872" s="8">
        <v>2</v>
      </c>
      <c r="I10872" s="1">
        <v>2</v>
      </c>
      <c r="J10872" s="1">
        <v>3</v>
      </c>
      <c r="K10872" s="1">
        <v>0</v>
      </c>
      <c r="L10872" s="1">
        <v>1</v>
      </c>
      <c r="M10872" s="1">
        <v>0</v>
      </c>
      <c r="N10872" s="1">
        <v>0</v>
      </c>
      <c r="O10872" s="1">
        <v>0</v>
      </c>
      <c r="P10872" s="1">
        <v>1</v>
      </c>
      <c r="Q10872" s="1">
        <v>0</v>
      </c>
      <c r="R10872" s="9">
        <v>0</v>
      </c>
    </row>
    <row r="10873" spans="4:18" x14ac:dyDescent="0.2">
      <c r="D10873" s="200"/>
      <c r="E10873" s="11"/>
      <c r="F10873" s="10"/>
      <c r="G10873" s="7">
        <v>100</v>
      </c>
      <c r="H10873" s="97">
        <v>33.333333333333002</v>
      </c>
      <c r="I10873" s="50">
        <v>33.333333333333002</v>
      </c>
      <c r="J10873" s="41">
        <v>50</v>
      </c>
      <c r="K10873" s="16">
        <v>0</v>
      </c>
      <c r="L10873" s="41">
        <v>16.666666666666998</v>
      </c>
      <c r="M10873" s="49">
        <v>0</v>
      </c>
      <c r="N10873" s="16">
        <v>0</v>
      </c>
      <c r="O10873" s="16">
        <v>0</v>
      </c>
      <c r="P10873" s="25">
        <v>16.666666666666998</v>
      </c>
      <c r="Q10873" s="16">
        <v>0</v>
      </c>
      <c r="R10873" s="110">
        <v>0</v>
      </c>
    </row>
    <row r="10874" spans="4:18" x14ac:dyDescent="0.2">
      <c r="D10874" s="200"/>
      <c r="E10874" s="4" t="s">
        <v>63</v>
      </c>
      <c r="F10874" s="5"/>
      <c r="G10874" s="6">
        <v>10</v>
      </c>
      <c r="H10874" s="8">
        <v>4</v>
      </c>
      <c r="I10874" s="1">
        <v>5</v>
      </c>
      <c r="J10874" s="1">
        <v>2</v>
      </c>
      <c r="K10874" s="1">
        <v>0</v>
      </c>
      <c r="L10874" s="1">
        <v>0</v>
      </c>
      <c r="M10874" s="1">
        <v>0</v>
      </c>
      <c r="N10874" s="1">
        <v>0</v>
      </c>
      <c r="O10874" s="1">
        <v>0</v>
      </c>
      <c r="P10874" s="1">
        <v>0</v>
      </c>
      <c r="Q10874" s="1">
        <v>0</v>
      </c>
      <c r="R10874" s="9">
        <v>0</v>
      </c>
    </row>
    <row r="10875" spans="4:18" x14ac:dyDescent="0.2">
      <c r="D10875" s="200"/>
      <c r="E10875" s="11"/>
      <c r="F10875" s="10"/>
      <c r="G10875" s="7">
        <v>100</v>
      </c>
      <c r="H10875" s="72">
        <v>40</v>
      </c>
      <c r="I10875" s="25">
        <v>50</v>
      </c>
      <c r="J10875" s="50">
        <v>20</v>
      </c>
      <c r="K10875" s="16">
        <v>0</v>
      </c>
      <c r="L10875" s="16">
        <v>0</v>
      </c>
      <c r="M10875" s="49">
        <v>0</v>
      </c>
      <c r="N10875" s="16">
        <v>0</v>
      </c>
      <c r="O10875" s="16">
        <v>0</v>
      </c>
      <c r="P10875" s="49">
        <v>0</v>
      </c>
      <c r="Q10875" s="16">
        <v>0</v>
      </c>
      <c r="R10875" s="110">
        <v>0</v>
      </c>
    </row>
    <row r="10876" spans="4:18" x14ac:dyDescent="0.2">
      <c r="D10876" s="200"/>
      <c r="E10876" s="4" t="s">
        <v>64</v>
      </c>
      <c r="F10876" s="5"/>
      <c r="G10876" s="6">
        <v>4</v>
      </c>
      <c r="H10876" s="8">
        <v>2</v>
      </c>
      <c r="I10876" s="1">
        <v>2</v>
      </c>
      <c r="J10876" s="1">
        <v>1</v>
      </c>
      <c r="K10876" s="1">
        <v>0</v>
      </c>
      <c r="L10876" s="1">
        <v>0</v>
      </c>
      <c r="M10876" s="1">
        <v>0</v>
      </c>
      <c r="N10876" s="1">
        <v>0</v>
      </c>
      <c r="O10876" s="1">
        <v>0</v>
      </c>
      <c r="P10876" s="1">
        <v>0</v>
      </c>
      <c r="Q10876" s="1">
        <v>0</v>
      </c>
      <c r="R10876" s="9">
        <v>0</v>
      </c>
    </row>
    <row r="10877" spans="4:18" x14ac:dyDescent="0.2">
      <c r="D10877" s="200"/>
      <c r="E10877" s="11"/>
      <c r="F10877" s="10"/>
      <c r="G10877" s="7">
        <v>100</v>
      </c>
      <c r="H10877" s="18">
        <v>50</v>
      </c>
      <c r="I10877" s="25">
        <v>50</v>
      </c>
      <c r="J10877" s="50">
        <v>25</v>
      </c>
      <c r="K10877" s="16">
        <v>0</v>
      </c>
      <c r="L10877" s="16">
        <v>0</v>
      </c>
      <c r="M10877" s="49">
        <v>0</v>
      </c>
      <c r="N10877" s="16">
        <v>0</v>
      </c>
      <c r="O10877" s="16">
        <v>0</v>
      </c>
      <c r="P10877" s="49">
        <v>0</v>
      </c>
      <c r="Q10877" s="16">
        <v>0</v>
      </c>
      <c r="R10877" s="110">
        <v>0</v>
      </c>
    </row>
    <row r="10878" spans="4:18" x14ac:dyDescent="0.2">
      <c r="D10878" s="200"/>
      <c r="E10878" s="4" t="s">
        <v>65</v>
      </c>
      <c r="F10878" s="5"/>
      <c r="G10878" s="6">
        <v>6</v>
      </c>
      <c r="H10878" s="8">
        <v>3</v>
      </c>
      <c r="I10878" s="1">
        <v>3</v>
      </c>
      <c r="J10878" s="1">
        <v>5</v>
      </c>
      <c r="K10878" s="1">
        <v>2</v>
      </c>
      <c r="L10878" s="1">
        <v>1</v>
      </c>
      <c r="M10878" s="1">
        <v>2</v>
      </c>
      <c r="N10878" s="1">
        <v>1</v>
      </c>
      <c r="O10878" s="1">
        <v>1</v>
      </c>
      <c r="P10878" s="1">
        <v>1</v>
      </c>
      <c r="Q10878" s="1">
        <v>0</v>
      </c>
      <c r="R10878" s="9">
        <v>0</v>
      </c>
    </row>
    <row r="10879" spans="4:18" x14ac:dyDescent="0.2">
      <c r="D10879" s="200"/>
      <c r="E10879" s="11"/>
      <c r="F10879" s="10"/>
      <c r="G10879" s="7">
        <v>100</v>
      </c>
      <c r="H10879" s="18">
        <v>50</v>
      </c>
      <c r="I10879" s="25">
        <v>50</v>
      </c>
      <c r="J10879" s="41">
        <v>83.333333333333002</v>
      </c>
      <c r="K10879" s="41">
        <v>33.333333333333002</v>
      </c>
      <c r="L10879" s="41">
        <v>16.666666666666998</v>
      </c>
      <c r="M10879" s="41">
        <v>33.333333333333002</v>
      </c>
      <c r="N10879" s="41">
        <v>16.666666666666998</v>
      </c>
      <c r="O10879" s="41">
        <v>16.666666666666998</v>
      </c>
      <c r="P10879" s="25">
        <v>16.666666666666998</v>
      </c>
      <c r="Q10879" s="16">
        <v>0</v>
      </c>
      <c r="R10879" s="110">
        <v>0</v>
      </c>
    </row>
    <row r="10880" spans="4:18" x14ac:dyDescent="0.2">
      <c r="D10880" s="200"/>
      <c r="E10880" s="4" t="s">
        <v>66</v>
      </c>
      <c r="F10880" s="5"/>
      <c r="G10880" s="6">
        <v>4</v>
      </c>
      <c r="H10880" s="8">
        <v>3</v>
      </c>
      <c r="I10880" s="1">
        <v>1</v>
      </c>
      <c r="J10880" s="1">
        <v>1</v>
      </c>
      <c r="K10880" s="1">
        <v>0</v>
      </c>
      <c r="L10880" s="1">
        <v>0</v>
      </c>
      <c r="M10880" s="1">
        <v>0</v>
      </c>
      <c r="N10880" s="1">
        <v>0</v>
      </c>
      <c r="O10880" s="1">
        <v>0</v>
      </c>
      <c r="P10880" s="1">
        <v>1</v>
      </c>
      <c r="Q10880" s="1">
        <v>0</v>
      </c>
      <c r="R10880" s="9">
        <v>0</v>
      </c>
    </row>
    <row r="10881" spans="2:18" x14ac:dyDescent="0.2">
      <c r="D10881" s="200"/>
      <c r="E10881" s="11"/>
      <c r="F10881" s="10"/>
      <c r="G10881" s="7">
        <v>100</v>
      </c>
      <c r="H10881" s="75">
        <v>75</v>
      </c>
      <c r="I10881" s="50">
        <v>25</v>
      </c>
      <c r="J10881" s="50">
        <v>25</v>
      </c>
      <c r="K10881" s="16">
        <v>0</v>
      </c>
      <c r="L10881" s="16">
        <v>0</v>
      </c>
      <c r="M10881" s="49">
        <v>0</v>
      </c>
      <c r="N10881" s="16">
        <v>0</v>
      </c>
      <c r="O10881" s="16">
        <v>0</v>
      </c>
      <c r="P10881" s="41">
        <v>25</v>
      </c>
      <c r="Q10881" s="16">
        <v>0</v>
      </c>
      <c r="R10881" s="110">
        <v>0</v>
      </c>
    </row>
    <row r="10882" spans="2:18" x14ac:dyDescent="0.2">
      <c r="D10882" s="200"/>
      <c r="E10882" s="4" t="s">
        <v>67</v>
      </c>
      <c r="F10882" s="5"/>
      <c r="G10882" s="6">
        <v>7</v>
      </c>
      <c r="H10882" s="8">
        <v>4</v>
      </c>
      <c r="I10882" s="1">
        <v>3</v>
      </c>
      <c r="J10882" s="1">
        <v>1</v>
      </c>
      <c r="K10882" s="1">
        <v>0</v>
      </c>
      <c r="L10882" s="1">
        <v>0</v>
      </c>
      <c r="M10882" s="1">
        <v>1</v>
      </c>
      <c r="N10882" s="1">
        <v>0</v>
      </c>
      <c r="O10882" s="1">
        <v>0</v>
      </c>
      <c r="P10882" s="1">
        <v>0</v>
      </c>
      <c r="Q10882" s="1">
        <v>0</v>
      </c>
      <c r="R10882" s="9">
        <v>1</v>
      </c>
    </row>
    <row r="10883" spans="2:18" x14ac:dyDescent="0.2">
      <c r="D10883" s="200"/>
      <c r="E10883" s="11"/>
      <c r="F10883" s="10"/>
      <c r="G10883" s="7">
        <v>100</v>
      </c>
      <c r="H10883" s="75">
        <v>57.142857142856997</v>
      </c>
      <c r="I10883" s="2">
        <v>42.857142857143003</v>
      </c>
      <c r="J10883" s="50">
        <v>14.285714285714</v>
      </c>
      <c r="K10883" s="16">
        <v>0</v>
      </c>
      <c r="L10883" s="16">
        <v>0</v>
      </c>
      <c r="M10883" s="25">
        <v>14.285714285714</v>
      </c>
      <c r="N10883" s="16">
        <v>0</v>
      </c>
      <c r="O10883" s="16">
        <v>0</v>
      </c>
      <c r="P10883" s="49">
        <v>0</v>
      </c>
      <c r="Q10883" s="16">
        <v>0</v>
      </c>
      <c r="R10883" s="85">
        <v>14.285714285714</v>
      </c>
    </row>
    <row r="10884" spans="2:18" x14ac:dyDescent="0.2">
      <c r="D10884" s="200"/>
      <c r="E10884" s="4" t="s">
        <v>68</v>
      </c>
      <c r="F10884" s="5"/>
      <c r="G10884" s="6">
        <v>0</v>
      </c>
      <c r="H10884" s="8">
        <v>0</v>
      </c>
      <c r="I10884" s="1">
        <v>0</v>
      </c>
      <c r="J10884" s="1">
        <v>0</v>
      </c>
      <c r="K10884" s="1">
        <v>0</v>
      </c>
      <c r="L10884" s="1">
        <v>0</v>
      </c>
      <c r="M10884" s="1">
        <v>0</v>
      </c>
      <c r="N10884" s="1">
        <v>0</v>
      </c>
      <c r="O10884" s="1">
        <v>0</v>
      </c>
      <c r="P10884" s="1">
        <v>0</v>
      </c>
      <c r="Q10884" s="1">
        <v>0</v>
      </c>
      <c r="R10884" s="9">
        <v>0</v>
      </c>
    </row>
    <row r="10885" spans="2:18" x14ac:dyDescent="0.2">
      <c r="D10885" s="200"/>
      <c r="E10885" s="11"/>
      <c r="F10885" s="10"/>
      <c r="G10885" s="176">
        <v>0</v>
      </c>
      <c r="H10885" s="127">
        <v>0</v>
      </c>
      <c r="I10885" s="82">
        <v>0</v>
      </c>
      <c r="J10885" s="82">
        <v>0</v>
      </c>
      <c r="K10885" s="16">
        <v>0</v>
      </c>
      <c r="L10885" s="16">
        <v>0</v>
      </c>
      <c r="M10885" s="49">
        <v>0</v>
      </c>
      <c r="N10885" s="16">
        <v>0</v>
      </c>
      <c r="O10885" s="16">
        <v>0</v>
      </c>
      <c r="P10885" s="49">
        <v>0</v>
      </c>
      <c r="Q10885" s="16">
        <v>0</v>
      </c>
      <c r="R10885" s="110">
        <v>0</v>
      </c>
    </row>
    <row r="10886" spans="2:18" x14ac:dyDescent="0.2">
      <c r="D10886" s="200"/>
      <c r="E10886" s="4" t="s">
        <v>69</v>
      </c>
      <c r="F10886" s="5"/>
      <c r="G10886" s="6">
        <v>2</v>
      </c>
      <c r="H10886" s="8">
        <v>2</v>
      </c>
      <c r="I10886" s="1">
        <v>0</v>
      </c>
      <c r="J10886" s="1">
        <v>0</v>
      </c>
      <c r="K10886" s="1">
        <v>0</v>
      </c>
      <c r="L10886" s="1">
        <v>0</v>
      </c>
      <c r="M10886" s="1">
        <v>0</v>
      </c>
      <c r="N10886" s="1">
        <v>0</v>
      </c>
      <c r="O10886" s="1">
        <v>0</v>
      </c>
      <c r="P10886" s="1">
        <v>0</v>
      </c>
      <c r="Q10886" s="1">
        <v>0</v>
      </c>
      <c r="R10886" s="9">
        <v>0</v>
      </c>
    </row>
    <row r="10887" spans="2:18" x14ac:dyDescent="0.2">
      <c r="D10887" s="200"/>
      <c r="E10887" s="11"/>
      <c r="F10887" s="10"/>
      <c r="G10887" s="7">
        <v>100</v>
      </c>
      <c r="H10887" s="75">
        <v>100</v>
      </c>
      <c r="I10887" s="82">
        <v>0</v>
      </c>
      <c r="J10887" s="82">
        <v>0</v>
      </c>
      <c r="K10887" s="16">
        <v>0</v>
      </c>
      <c r="L10887" s="16">
        <v>0</v>
      </c>
      <c r="M10887" s="49">
        <v>0</v>
      </c>
      <c r="N10887" s="16">
        <v>0</v>
      </c>
      <c r="O10887" s="16">
        <v>0</v>
      </c>
      <c r="P10887" s="49">
        <v>0</v>
      </c>
      <c r="Q10887" s="16">
        <v>0</v>
      </c>
      <c r="R10887" s="110">
        <v>0</v>
      </c>
    </row>
    <row r="10888" spans="2:18" x14ac:dyDescent="0.2">
      <c r="D10888" s="199" t="s">
        <v>70</v>
      </c>
      <c r="E10888" s="22" t="s">
        <v>18</v>
      </c>
      <c r="F10888" s="21"/>
      <c r="G10888" s="19">
        <v>0</v>
      </c>
      <c r="H10888" s="27">
        <v>0</v>
      </c>
      <c r="I10888" s="3">
        <v>0</v>
      </c>
      <c r="J10888" s="3">
        <v>0</v>
      </c>
      <c r="K10888" s="3">
        <v>0</v>
      </c>
      <c r="L10888" s="3">
        <v>0</v>
      </c>
      <c r="M10888" s="3">
        <v>0</v>
      </c>
      <c r="N10888" s="3">
        <v>0</v>
      </c>
      <c r="O10888" s="3">
        <v>0</v>
      </c>
      <c r="P10888" s="3">
        <v>0</v>
      </c>
      <c r="Q10888" s="3">
        <v>0</v>
      </c>
      <c r="R10888" s="26">
        <v>0</v>
      </c>
    </row>
    <row r="10889" spans="2:18" x14ac:dyDescent="0.2">
      <c r="D10889" s="201"/>
      <c r="E10889" s="45"/>
      <c r="F10889" s="51"/>
      <c r="G10889" s="119">
        <v>0</v>
      </c>
      <c r="H10889" s="136">
        <v>0</v>
      </c>
      <c r="I10889" s="83">
        <v>0</v>
      </c>
      <c r="J10889" s="83">
        <v>0</v>
      </c>
      <c r="K10889" s="62">
        <v>0</v>
      </c>
      <c r="L10889" s="62">
        <v>0</v>
      </c>
      <c r="M10889" s="103">
        <v>0</v>
      </c>
      <c r="N10889" s="62">
        <v>0</v>
      </c>
      <c r="O10889" s="62">
        <v>0</v>
      </c>
      <c r="P10889" s="103">
        <v>0</v>
      </c>
      <c r="Q10889" s="62">
        <v>0</v>
      </c>
      <c r="R10889" s="146">
        <v>0</v>
      </c>
    </row>
    <row r="10891" spans="2:18" x14ac:dyDescent="0.2">
      <c r="B10891" s="40" t="str">
        <f xml:space="preserve"> HYPERLINK("#'目次'!B269", "[263]")</f>
        <v>[263]</v>
      </c>
      <c r="C10891" s="23" t="s">
        <v>396</v>
      </c>
    </row>
    <row r="10892" spans="2:18" x14ac:dyDescent="0.2">
      <c r="C10892" s="186" t="s">
        <v>397</v>
      </c>
    </row>
    <row r="10894" spans="2:18" x14ac:dyDescent="0.2">
      <c r="C10894" s="23" t="s">
        <v>73</v>
      </c>
    </row>
    <row r="10895" spans="2:18" ht="48" x14ac:dyDescent="0.2">
      <c r="D10895" s="195"/>
      <c r="E10895" s="196"/>
      <c r="F10895" s="196"/>
      <c r="G10895" s="37" t="s">
        <v>15</v>
      </c>
      <c r="H10895" s="33" t="s">
        <v>347</v>
      </c>
      <c r="I10895" s="13" t="s">
        <v>348</v>
      </c>
      <c r="J10895" s="13" t="s">
        <v>349</v>
      </c>
      <c r="K10895" s="13" t="s">
        <v>350</v>
      </c>
      <c r="L10895" s="13" t="s">
        <v>351</v>
      </c>
      <c r="M10895" s="13" t="s">
        <v>352</v>
      </c>
      <c r="N10895" s="13" t="s">
        <v>353</v>
      </c>
      <c r="O10895" s="13" t="s">
        <v>354</v>
      </c>
      <c r="P10895" s="13" t="s">
        <v>355</v>
      </c>
      <c r="Q10895" s="13" t="s">
        <v>99</v>
      </c>
      <c r="R10895" s="38" t="s">
        <v>18</v>
      </c>
    </row>
    <row r="10896" spans="2:18" x14ac:dyDescent="0.2">
      <c r="D10896" s="197"/>
      <c r="E10896" s="198"/>
      <c r="F10896" s="198"/>
      <c r="G10896" s="35"/>
      <c r="H10896" s="39"/>
      <c r="I10896" s="14"/>
      <c r="J10896" s="14"/>
      <c r="K10896" s="14"/>
      <c r="L10896" s="14"/>
      <c r="M10896" s="14"/>
      <c r="N10896" s="14"/>
      <c r="O10896" s="14"/>
      <c r="P10896" s="14"/>
      <c r="Q10896" s="14"/>
      <c r="R10896" s="34"/>
    </row>
    <row r="10897" spans="4:18" x14ac:dyDescent="0.2">
      <c r="D10897" s="78"/>
      <c r="E10897" s="79" t="s">
        <v>15</v>
      </c>
      <c r="F10897" s="66"/>
      <c r="G10897" s="36">
        <v>53</v>
      </c>
      <c r="H10897" s="17">
        <v>24</v>
      </c>
      <c r="I10897" s="17">
        <v>23</v>
      </c>
      <c r="J10897" s="17">
        <v>19</v>
      </c>
      <c r="K10897" s="17">
        <v>2</v>
      </c>
      <c r="L10897" s="17">
        <v>2</v>
      </c>
      <c r="M10897" s="17">
        <v>4</v>
      </c>
      <c r="N10897" s="17">
        <v>1</v>
      </c>
      <c r="O10897" s="17">
        <v>1</v>
      </c>
      <c r="P10897" s="17">
        <v>4</v>
      </c>
      <c r="Q10897" s="17">
        <v>0</v>
      </c>
      <c r="R10897" s="47">
        <v>3</v>
      </c>
    </row>
    <row r="10898" spans="4:18" x14ac:dyDescent="0.2">
      <c r="D10898" s="45"/>
      <c r="E10898" s="51"/>
      <c r="F10898" s="67"/>
      <c r="G10898" s="7">
        <v>100</v>
      </c>
      <c r="H10898" s="2">
        <v>45.283018867925001</v>
      </c>
      <c r="I10898" s="2">
        <v>43.396226415093999</v>
      </c>
      <c r="J10898" s="2">
        <v>35.849056603774002</v>
      </c>
      <c r="K10898" s="2">
        <v>3.7735849056599999</v>
      </c>
      <c r="L10898" s="2">
        <v>3.7735849056599999</v>
      </c>
      <c r="M10898" s="2">
        <v>7.547169811321</v>
      </c>
      <c r="N10898" s="2">
        <v>1.88679245283</v>
      </c>
      <c r="O10898" s="2">
        <v>1.88679245283</v>
      </c>
      <c r="P10898" s="2">
        <v>7.547169811321</v>
      </c>
      <c r="Q10898" s="16">
        <v>0</v>
      </c>
      <c r="R10898" s="15">
        <v>5.660377358491</v>
      </c>
    </row>
    <row r="10899" spans="4:18" x14ac:dyDescent="0.2">
      <c r="D10899" s="199" t="s">
        <v>74</v>
      </c>
      <c r="E10899" s="22" t="s">
        <v>75</v>
      </c>
      <c r="F10899" s="21"/>
      <c r="G10899" s="19">
        <v>28</v>
      </c>
      <c r="H10899" s="27">
        <v>14</v>
      </c>
      <c r="I10899" s="3">
        <v>13</v>
      </c>
      <c r="J10899" s="3">
        <v>5</v>
      </c>
      <c r="K10899" s="3">
        <v>1</v>
      </c>
      <c r="L10899" s="3">
        <v>2</v>
      </c>
      <c r="M10899" s="3">
        <v>2</v>
      </c>
      <c r="N10899" s="3">
        <v>1</v>
      </c>
      <c r="O10899" s="3">
        <v>1</v>
      </c>
      <c r="P10899" s="3">
        <v>3</v>
      </c>
      <c r="Q10899" s="3">
        <v>0</v>
      </c>
      <c r="R10899" s="26">
        <v>3</v>
      </c>
    </row>
    <row r="10900" spans="4:18" x14ac:dyDescent="0.2">
      <c r="D10900" s="200"/>
      <c r="E10900" s="11"/>
      <c r="F10900" s="10"/>
      <c r="G10900" s="7">
        <v>100</v>
      </c>
      <c r="H10900" s="18">
        <v>50</v>
      </c>
      <c r="I10900" s="2">
        <v>46.428571428570997</v>
      </c>
      <c r="J10900" s="50">
        <v>17.857142857143</v>
      </c>
      <c r="K10900" s="2">
        <v>3.5714285714290002</v>
      </c>
      <c r="L10900" s="2">
        <v>7.1428571428570002</v>
      </c>
      <c r="M10900" s="2">
        <v>7.1428571428570002</v>
      </c>
      <c r="N10900" s="2">
        <v>3.5714285714290002</v>
      </c>
      <c r="O10900" s="2">
        <v>3.5714285714290002</v>
      </c>
      <c r="P10900" s="2">
        <v>10.714285714286</v>
      </c>
      <c r="Q10900" s="16">
        <v>0</v>
      </c>
      <c r="R10900" s="85">
        <v>10.714285714286</v>
      </c>
    </row>
    <row r="10901" spans="4:18" x14ac:dyDescent="0.2">
      <c r="D10901" s="200"/>
      <c r="E10901" s="4" t="s">
        <v>34</v>
      </c>
      <c r="F10901" s="5"/>
      <c r="G10901" s="6">
        <v>7</v>
      </c>
      <c r="H10901" s="8">
        <v>3</v>
      </c>
      <c r="I10901" s="1">
        <v>5</v>
      </c>
      <c r="J10901" s="1">
        <v>1</v>
      </c>
      <c r="K10901" s="1">
        <v>1</v>
      </c>
      <c r="L10901" s="1">
        <v>2</v>
      </c>
      <c r="M10901" s="1">
        <v>1</v>
      </c>
      <c r="N10901" s="1">
        <v>1</v>
      </c>
      <c r="O10901" s="1">
        <v>1</v>
      </c>
      <c r="P10901" s="1">
        <v>1</v>
      </c>
      <c r="Q10901" s="1">
        <v>0</v>
      </c>
      <c r="R10901" s="9">
        <v>1</v>
      </c>
    </row>
    <row r="10902" spans="4:18" x14ac:dyDescent="0.2">
      <c r="D10902" s="200"/>
      <c r="E10902" s="11"/>
      <c r="F10902" s="10"/>
      <c r="G10902" s="7">
        <v>100</v>
      </c>
      <c r="H10902" s="18">
        <v>42.857142857143003</v>
      </c>
      <c r="I10902" s="41">
        <v>71.428571428571004</v>
      </c>
      <c r="J10902" s="50">
        <v>14.285714285714</v>
      </c>
      <c r="K10902" s="41">
        <v>14.285714285714</v>
      </c>
      <c r="L10902" s="41">
        <v>28.571428571428999</v>
      </c>
      <c r="M10902" s="25">
        <v>14.285714285714</v>
      </c>
      <c r="N10902" s="41">
        <v>14.285714285714</v>
      </c>
      <c r="O10902" s="41">
        <v>14.285714285714</v>
      </c>
      <c r="P10902" s="25">
        <v>14.285714285714</v>
      </c>
      <c r="Q10902" s="16">
        <v>0</v>
      </c>
      <c r="R10902" s="85">
        <v>14.285714285714</v>
      </c>
    </row>
    <row r="10903" spans="4:18" x14ac:dyDescent="0.2">
      <c r="D10903" s="200"/>
      <c r="E10903" s="4" t="s">
        <v>35</v>
      </c>
      <c r="F10903" s="5"/>
      <c r="G10903" s="6">
        <v>3</v>
      </c>
      <c r="H10903" s="8">
        <v>2</v>
      </c>
      <c r="I10903" s="1">
        <v>2</v>
      </c>
      <c r="J10903" s="1">
        <v>0</v>
      </c>
      <c r="K10903" s="1">
        <v>0</v>
      </c>
      <c r="L10903" s="1">
        <v>0</v>
      </c>
      <c r="M10903" s="1">
        <v>0</v>
      </c>
      <c r="N10903" s="1">
        <v>0</v>
      </c>
      <c r="O10903" s="1">
        <v>0</v>
      </c>
      <c r="P10903" s="1">
        <v>0</v>
      </c>
      <c r="Q10903" s="1">
        <v>0</v>
      </c>
      <c r="R10903" s="9">
        <v>0</v>
      </c>
    </row>
    <row r="10904" spans="4:18" x14ac:dyDescent="0.2">
      <c r="D10904" s="200"/>
      <c r="E10904" s="11"/>
      <c r="F10904" s="10"/>
      <c r="G10904" s="7">
        <v>100</v>
      </c>
      <c r="H10904" s="75">
        <v>66.666666666666998</v>
      </c>
      <c r="I10904" s="41">
        <v>66.666666666666998</v>
      </c>
      <c r="J10904" s="82">
        <v>0</v>
      </c>
      <c r="K10904" s="16">
        <v>0</v>
      </c>
      <c r="L10904" s="16">
        <v>0</v>
      </c>
      <c r="M10904" s="49">
        <v>0</v>
      </c>
      <c r="N10904" s="16">
        <v>0</v>
      </c>
      <c r="O10904" s="16">
        <v>0</v>
      </c>
      <c r="P10904" s="49">
        <v>0</v>
      </c>
      <c r="Q10904" s="16">
        <v>0</v>
      </c>
      <c r="R10904" s="110">
        <v>0</v>
      </c>
    </row>
    <row r="10905" spans="4:18" x14ac:dyDescent="0.2">
      <c r="D10905" s="200"/>
      <c r="E10905" s="4" t="s">
        <v>36</v>
      </c>
      <c r="F10905" s="5"/>
      <c r="G10905" s="6">
        <v>4</v>
      </c>
      <c r="H10905" s="8">
        <v>2</v>
      </c>
      <c r="I10905" s="1">
        <v>0</v>
      </c>
      <c r="J10905" s="1">
        <v>1</v>
      </c>
      <c r="K10905" s="1">
        <v>0</v>
      </c>
      <c r="L10905" s="1">
        <v>0</v>
      </c>
      <c r="M10905" s="1">
        <v>0</v>
      </c>
      <c r="N10905" s="1">
        <v>0</v>
      </c>
      <c r="O10905" s="1">
        <v>0</v>
      </c>
      <c r="P10905" s="1">
        <v>0</v>
      </c>
      <c r="Q10905" s="1">
        <v>0</v>
      </c>
      <c r="R10905" s="9">
        <v>1</v>
      </c>
    </row>
    <row r="10906" spans="4:18" x14ac:dyDescent="0.2">
      <c r="D10906" s="200"/>
      <c r="E10906" s="11"/>
      <c r="F10906" s="10"/>
      <c r="G10906" s="7">
        <v>100</v>
      </c>
      <c r="H10906" s="18">
        <v>50</v>
      </c>
      <c r="I10906" s="82">
        <v>0</v>
      </c>
      <c r="J10906" s="50">
        <v>25</v>
      </c>
      <c r="K10906" s="16">
        <v>0</v>
      </c>
      <c r="L10906" s="16">
        <v>0</v>
      </c>
      <c r="M10906" s="49">
        <v>0</v>
      </c>
      <c r="N10906" s="16">
        <v>0</v>
      </c>
      <c r="O10906" s="16">
        <v>0</v>
      </c>
      <c r="P10906" s="49">
        <v>0</v>
      </c>
      <c r="Q10906" s="16">
        <v>0</v>
      </c>
      <c r="R10906" s="102">
        <v>25</v>
      </c>
    </row>
    <row r="10907" spans="4:18" x14ac:dyDescent="0.2">
      <c r="D10907" s="200"/>
      <c r="E10907" s="4" t="s">
        <v>37</v>
      </c>
      <c r="F10907" s="5"/>
      <c r="G10907" s="6">
        <v>8</v>
      </c>
      <c r="H10907" s="8">
        <v>3</v>
      </c>
      <c r="I10907" s="1">
        <v>4</v>
      </c>
      <c r="J10907" s="1">
        <v>1</v>
      </c>
      <c r="K10907" s="1">
        <v>0</v>
      </c>
      <c r="L10907" s="1">
        <v>0</v>
      </c>
      <c r="M10907" s="1">
        <v>0</v>
      </c>
      <c r="N10907" s="1">
        <v>0</v>
      </c>
      <c r="O10907" s="1">
        <v>0</v>
      </c>
      <c r="P10907" s="1">
        <v>2</v>
      </c>
      <c r="Q10907" s="1">
        <v>0</v>
      </c>
      <c r="R10907" s="9">
        <v>1</v>
      </c>
    </row>
    <row r="10908" spans="4:18" x14ac:dyDescent="0.2">
      <c r="D10908" s="200"/>
      <c r="E10908" s="11"/>
      <c r="F10908" s="10"/>
      <c r="G10908" s="7">
        <v>100</v>
      </c>
      <c r="H10908" s="72">
        <v>37.5</v>
      </c>
      <c r="I10908" s="25">
        <v>50</v>
      </c>
      <c r="J10908" s="50">
        <v>12.5</v>
      </c>
      <c r="K10908" s="16">
        <v>0</v>
      </c>
      <c r="L10908" s="16">
        <v>0</v>
      </c>
      <c r="M10908" s="49">
        <v>0</v>
      </c>
      <c r="N10908" s="16">
        <v>0</v>
      </c>
      <c r="O10908" s="16">
        <v>0</v>
      </c>
      <c r="P10908" s="41">
        <v>25</v>
      </c>
      <c r="Q10908" s="16">
        <v>0</v>
      </c>
      <c r="R10908" s="85">
        <v>12.5</v>
      </c>
    </row>
    <row r="10909" spans="4:18" x14ac:dyDescent="0.2">
      <c r="D10909" s="200"/>
      <c r="E10909" s="4" t="s">
        <v>38</v>
      </c>
      <c r="F10909" s="5"/>
      <c r="G10909" s="6">
        <v>2</v>
      </c>
      <c r="H10909" s="8">
        <v>0</v>
      </c>
      <c r="I10909" s="1">
        <v>0</v>
      </c>
      <c r="J10909" s="1">
        <v>2</v>
      </c>
      <c r="K10909" s="1">
        <v>0</v>
      </c>
      <c r="L10909" s="1">
        <v>0</v>
      </c>
      <c r="M10909" s="1">
        <v>0</v>
      </c>
      <c r="N10909" s="1">
        <v>0</v>
      </c>
      <c r="O10909" s="1">
        <v>0</v>
      </c>
      <c r="P10909" s="1">
        <v>0</v>
      </c>
      <c r="Q10909" s="1">
        <v>0</v>
      </c>
      <c r="R10909" s="9">
        <v>0</v>
      </c>
    </row>
    <row r="10910" spans="4:18" x14ac:dyDescent="0.2">
      <c r="D10910" s="200"/>
      <c r="E10910" s="11"/>
      <c r="F10910" s="10"/>
      <c r="G10910" s="7">
        <v>100</v>
      </c>
      <c r="H10910" s="127">
        <v>0</v>
      </c>
      <c r="I10910" s="82">
        <v>0</v>
      </c>
      <c r="J10910" s="41">
        <v>100</v>
      </c>
      <c r="K10910" s="16">
        <v>0</v>
      </c>
      <c r="L10910" s="16">
        <v>0</v>
      </c>
      <c r="M10910" s="49">
        <v>0</v>
      </c>
      <c r="N10910" s="16">
        <v>0</v>
      </c>
      <c r="O10910" s="16">
        <v>0</v>
      </c>
      <c r="P10910" s="49">
        <v>0</v>
      </c>
      <c r="Q10910" s="16">
        <v>0</v>
      </c>
      <c r="R10910" s="110">
        <v>0</v>
      </c>
    </row>
    <row r="10911" spans="4:18" x14ac:dyDescent="0.2">
      <c r="D10911" s="200"/>
      <c r="E10911" s="4" t="s">
        <v>39</v>
      </c>
      <c r="F10911" s="5"/>
      <c r="G10911" s="6">
        <v>1</v>
      </c>
      <c r="H10911" s="8">
        <v>1</v>
      </c>
      <c r="I10911" s="1">
        <v>0</v>
      </c>
      <c r="J10911" s="1">
        <v>0</v>
      </c>
      <c r="K10911" s="1">
        <v>0</v>
      </c>
      <c r="L10911" s="1">
        <v>0</v>
      </c>
      <c r="M10911" s="1">
        <v>1</v>
      </c>
      <c r="N10911" s="1">
        <v>0</v>
      </c>
      <c r="O10911" s="1">
        <v>0</v>
      </c>
      <c r="P10911" s="1">
        <v>0</v>
      </c>
      <c r="Q10911" s="1">
        <v>0</v>
      </c>
      <c r="R10911" s="9">
        <v>0</v>
      </c>
    </row>
    <row r="10912" spans="4:18" x14ac:dyDescent="0.2">
      <c r="D10912" s="200"/>
      <c r="E10912" s="11"/>
      <c r="F10912" s="10"/>
      <c r="G10912" s="7">
        <v>100</v>
      </c>
      <c r="H10912" s="75">
        <v>100</v>
      </c>
      <c r="I10912" s="82">
        <v>0</v>
      </c>
      <c r="J10912" s="82">
        <v>0</v>
      </c>
      <c r="K10912" s="16">
        <v>0</v>
      </c>
      <c r="L10912" s="16">
        <v>0</v>
      </c>
      <c r="M10912" s="41">
        <v>100</v>
      </c>
      <c r="N10912" s="16">
        <v>0</v>
      </c>
      <c r="O10912" s="16">
        <v>0</v>
      </c>
      <c r="P10912" s="49">
        <v>0</v>
      </c>
      <c r="Q10912" s="16">
        <v>0</v>
      </c>
      <c r="R10912" s="110">
        <v>0</v>
      </c>
    </row>
    <row r="10913" spans="4:18" x14ac:dyDescent="0.2">
      <c r="D10913" s="200"/>
      <c r="E10913" s="4" t="s">
        <v>40</v>
      </c>
      <c r="F10913" s="5"/>
      <c r="G10913" s="6">
        <v>3</v>
      </c>
      <c r="H10913" s="8">
        <v>3</v>
      </c>
      <c r="I10913" s="1">
        <v>2</v>
      </c>
      <c r="J10913" s="1">
        <v>0</v>
      </c>
      <c r="K10913" s="1">
        <v>0</v>
      </c>
      <c r="L10913" s="1">
        <v>0</v>
      </c>
      <c r="M10913" s="1">
        <v>0</v>
      </c>
      <c r="N10913" s="1">
        <v>0</v>
      </c>
      <c r="O10913" s="1">
        <v>0</v>
      </c>
      <c r="P10913" s="1">
        <v>0</v>
      </c>
      <c r="Q10913" s="1">
        <v>0</v>
      </c>
      <c r="R10913" s="9">
        <v>0</v>
      </c>
    </row>
    <row r="10914" spans="4:18" x14ac:dyDescent="0.2">
      <c r="D10914" s="200"/>
      <c r="E10914" s="11"/>
      <c r="F10914" s="10"/>
      <c r="G10914" s="7">
        <v>100</v>
      </c>
      <c r="H10914" s="75">
        <v>100</v>
      </c>
      <c r="I10914" s="41">
        <v>66.666666666666998</v>
      </c>
      <c r="J10914" s="82">
        <v>0</v>
      </c>
      <c r="K10914" s="16">
        <v>0</v>
      </c>
      <c r="L10914" s="16">
        <v>0</v>
      </c>
      <c r="M10914" s="49">
        <v>0</v>
      </c>
      <c r="N10914" s="16">
        <v>0</v>
      </c>
      <c r="O10914" s="16">
        <v>0</v>
      </c>
      <c r="P10914" s="49">
        <v>0</v>
      </c>
      <c r="Q10914" s="16">
        <v>0</v>
      </c>
      <c r="R10914" s="110">
        <v>0</v>
      </c>
    </row>
    <row r="10915" spans="4:18" x14ac:dyDescent="0.2">
      <c r="D10915" s="199" t="s">
        <v>76</v>
      </c>
      <c r="E10915" s="22" t="s">
        <v>77</v>
      </c>
      <c r="F10915" s="21"/>
      <c r="G10915" s="19">
        <v>25</v>
      </c>
      <c r="H10915" s="27">
        <v>10</v>
      </c>
      <c r="I10915" s="3">
        <v>10</v>
      </c>
      <c r="J10915" s="3">
        <v>14</v>
      </c>
      <c r="K10915" s="3">
        <v>1</v>
      </c>
      <c r="L10915" s="3">
        <v>0</v>
      </c>
      <c r="M10915" s="3">
        <v>2</v>
      </c>
      <c r="N10915" s="3">
        <v>0</v>
      </c>
      <c r="O10915" s="3">
        <v>0</v>
      </c>
      <c r="P10915" s="3">
        <v>1</v>
      </c>
      <c r="Q10915" s="3">
        <v>0</v>
      </c>
      <c r="R10915" s="26">
        <v>0</v>
      </c>
    </row>
    <row r="10916" spans="4:18" x14ac:dyDescent="0.2">
      <c r="D10916" s="200"/>
      <c r="E10916" s="11"/>
      <c r="F10916" s="10"/>
      <c r="G10916" s="7">
        <v>100</v>
      </c>
      <c r="H10916" s="72">
        <v>40</v>
      </c>
      <c r="I10916" s="2">
        <v>40</v>
      </c>
      <c r="J10916" s="41">
        <v>56</v>
      </c>
      <c r="K10916" s="2">
        <v>4</v>
      </c>
      <c r="L10916" s="16">
        <v>0</v>
      </c>
      <c r="M10916" s="2">
        <v>8</v>
      </c>
      <c r="N10916" s="16">
        <v>0</v>
      </c>
      <c r="O10916" s="16">
        <v>0</v>
      </c>
      <c r="P10916" s="2">
        <v>4</v>
      </c>
      <c r="Q10916" s="16">
        <v>0</v>
      </c>
      <c r="R10916" s="110">
        <v>0</v>
      </c>
    </row>
    <row r="10917" spans="4:18" x14ac:dyDescent="0.2">
      <c r="D10917" s="200"/>
      <c r="E10917" s="4" t="s">
        <v>34</v>
      </c>
      <c r="F10917" s="5"/>
      <c r="G10917" s="6">
        <v>5</v>
      </c>
      <c r="H10917" s="8">
        <v>2</v>
      </c>
      <c r="I10917" s="1">
        <v>4</v>
      </c>
      <c r="J10917" s="1">
        <v>2</v>
      </c>
      <c r="K10917" s="1">
        <v>1</v>
      </c>
      <c r="L10917" s="1">
        <v>0</v>
      </c>
      <c r="M10917" s="1">
        <v>0</v>
      </c>
      <c r="N10917" s="1">
        <v>0</v>
      </c>
      <c r="O10917" s="1">
        <v>0</v>
      </c>
      <c r="P10917" s="1">
        <v>0</v>
      </c>
      <c r="Q10917" s="1">
        <v>0</v>
      </c>
      <c r="R10917" s="9">
        <v>0</v>
      </c>
    </row>
    <row r="10918" spans="4:18" x14ac:dyDescent="0.2">
      <c r="D10918" s="200"/>
      <c r="E10918" s="11"/>
      <c r="F10918" s="10"/>
      <c r="G10918" s="7">
        <v>100</v>
      </c>
      <c r="H10918" s="72">
        <v>40</v>
      </c>
      <c r="I10918" s="41">
        <v>80</v>
      </c>
      <c r="J10918" s="2">
        <v>40</v>
      </c>
      <c r="K10918" s="41">
        <v>20</v>
      </c>
      <c r="L10918" s="16">
        <v>0</v>
      </c>
      <c r="M10918" s="49">
        <v>0</v>
      </c>
      <c r="N10918" s="16">
        <v>0</v>
      </c>
      <c r="O10918" s="16">
        <v>0</v>
      </c>
      <c r="P10918" s="49">
        <v>0</v>
      </c>
      <c r="Q10918" s="16">
        <v>0</v>
      </c>
      <c r="R10918" s="110">
        <v>0</v>
      </c>
    </row>
    <row r="10919" spans="4:18" x14ac:dyDescent="0.2">
      <c r="D10919" s="200"/>
      <c r="E10919" s="4" t="s">
        <v>35</v>
      </c>
      <c r="F10919" s="5"/>
      <c r="G10919" s="6">
        <v>5</v>
      </c>
      <c r="H10919" s="8">
        <v>2</v>
      </c>
      <c r="I10919" s="1">
        <v>2</v>
      </c>
      <c r="J10919" s="1">
        <v>2</v>
      </c>
      <c r="K10919" s="1">
        <v>0</v>
      </c>
      <c r="L10919" s="1">
        <v>0</v>
      </c>
      <c r="M10919" s="1">
        <v>0</v>
      </c>
      <c r="N10919" s="1">
        <v>0</v>
      </c>
      <c r="O10919" s="1">
        <v>0</v>
      </c>
      <c r="P10919" s="1">
        <v>0</v>
      </c>
      <c r="Q10919" s="1">
        <v>0</v>
      </c>
      <c r="R10919" s="9">
        <v>0</v>
      </c>
    </row>
    <row r="10920" spans="4:18" x14ac:dyDescent="0.2">
      <c r="D10920" s="200"/>
      <c r="E10920" s="11"/>
      <c r="F10920" s="10"/>
      <c r="G10920" s="7">
        <v>100</v>
      </c>
      <c r="H10920" s="72">
        <v>40</v>
      </c>
      <c r="I10920" s="2">
        <v>40</v>
      </c>
      <c r="J10920" s="2">
        <v>40</v>
      </c>
      <c r="K10920" s="16">
        <v>0</v>
      </c>
      <c r="L10920" s="16">
        <v>0</v>
      </c>
      <c r="M10920" s="49">
        <v>0</v>
      </c>
      <c r="N10920" s="16">
        <v>0</v>
      </c>
      <c r="O10920" s="16">
        <v>0</v>
      </c>
      <c r="P10920" s="49">
        <v>0</v>
      </c>
      <c r="Q10920" s="16">
        <v>0</v>
      </c>
      <c r="R10920" s="110">
        <v>0</v>
      </c>
    </row>
    <row r="10921" spans="4:18" x14ac:dyDescent="0.2">
      <c r="D10921" s="200"/>
      <c r="E10921" s="4" t="s">
        <v>36</v>
      </c>
      <c r="F10921" s="5"/>
      <c r="G10921" s="6">
        <v>3</v>
      </c>
      <c r="H10921" s="8">
        <v>2</v>
      </c>
      <c r="I10921" s="1">
        <v>1</v>
      </c>
      <c r="J10921" s="1">
        <v>2</v>
      </c>
      <c r="K10921" s="1">
        <v>0</v>
      </c>
      <c r="L10921" s="1">
        <v>0</v>
      </c>
      <c r="M10921" s="1">
        <v>1</v>
      </c>
      <c r="N10921" s="1">
        <v>0</v>
      </c>
      <c r="O10921" s="1">
        <v>0</v>
      </c>
      <c r="P10921" s="1">
        <v>0</v>
      </c>
      <c r="Q10921" s="1">
        <v>0</v>
      </c>
      <c r="R10921" s="9">
        <v>0</v>
      </c>
    </row>
    <row r="10922" spans="4:18" x14ac:dyDescent="0.2">
      <c r="D10922" s="200"/>
      <c r="E10922" s="11"/>
      <c r="F10922" s="10"/>
      <c r="G10922" s="7">
        <v>100</v>
      </c>
      <c r="H10922" s="75">
        <v>66.666666666666998</v>
      </c>
      <c r="I10922" s="50">
        <v>33.333333333333002</v>
      </c>
      <c r="J10922" s="41">
        <v>66.666666666666998</v>
      </c>
      <c r="K10922" s="16">
        <v>0</v>
      </c>
      <c r="L10922" s="16">
        <v>0</v>
      </c>
      <c r="M10922" s="41">
        <v>33.333333333333002</v>
      </c>
      <c r="N10922" s="16">
        <v>0</v>
      </c>
      <c r="O10922" s="16">
        <v>0</v>
      </c>
      <c r="P10922" s="49">
        <v>0</v>
      </c>
      <c r="Q10922" s="16">
        <v>0</v>
      </c>
      <c r="R10922" s="110">
        <v>0</v>
      </c>
    </row>
    <row r="10923" spans="4:18" x14ac:dyDescent="0.2">
      <c r="D10923" s="200"/>
      <c r="E10923" s="4" t="s">
        <v>37</v>
      </c>
      <c r="F10923" s="5"/>
      <c r="G10923" s="6">
        <v>4</v>
      </c>
      <c r="H10923" s="8">
        <v>2</v>
      </c>
      <c r="I10923" s="1">
        <v>1</v>
      </c>
      <c r="J10923" s="1">
        <v>2</v>
      </c>
      <c r="K10923" s="1">
        <v>0</v>
      </c>
      <c r="L10923" s="1">
        <v>0</v>
      </c>
      <c r="M10923" s="1">
        <v>0</v>
      </c>
      <c r="N10923" s="1">
        <v>0</v>
      </c>
      <c r="O10923" s="1">
        <v>0</v>
      </c>
      <c r="P10923" s="1">
        <v>0</v>
      </c>
      <c r="Q10923" s="1">
        <v>0</v>
      </c>
      <c r="R10923" s="9">
        <v>0</v>
      </c>
    </row>
    <row r="10924" spans="4:18" x14ac:dyDescent="0.2">
      <c r="D10924" s="200"/>
      <c r="E10924" s="11"/>
      <c r="F10924" s="10"/>
      <c r="G10924" s="7">
        <v>100</v>
      </c>
      <c r="H10924" s="18">
        <v>50</v>
      </c>
      <c r="I10924" s="50">
        <v>25</v>
      </c>
      <c r="J10924" s="41">
        <v>50</v>
      </c>
      <c r="K10924" s="16">
        <v>0</v>
      </c>
      <c r="L10924" s="16">
        <v>0</v>
      </c>
      <c r="M10924" s="49">
        <v>0</v>
      </c>
      <c r="N10924" s="16">
        <v>0</v>
      </c>
      <c r="O10924" s="16">
        <v>0</v>
      </c>
      <c r="P10924" s="49">
        <v>0</v>
      </c>
      <c r="Q10924" s="16">
        <v>0</v>
      </c>
      <c r="R10924" s="110">
        <v>0</v>
      </c>
    </row>
    <row r="10925" spans="4:18" x14ac:dyDescent="0.2">
      <c r="D10925" s="200"/>
      <c r="E10925" s="4" t="s">
        <v>38</v>
      </c>
      <c r="F10925" s="5"/>
      <c r="G10925" s="6">
        <v>2</v>
      </c>
      <c r="H10925" s="8">
        <v>0</v>
      </c>
      <c r="I10925" s="1">
        <v>0</v>
      </c>
      <c r="J10925" s="1">
        <v>2</v>
      </c>
      <c r="K10925" s="1">
        <v>0</v>
      </c>
      <c r="L10925" s="1">
        <v>0</v>
      </c>
      <c r="M10925" s="1">
        <v>1</v>
      </c>
      <c r="N10925" s="1">
        <v>0</v>
      </c>
      <c r="O10925" s="1">
        <v>0</v>
      </c>
      <c r="P10925" s="1">
        <v>0</v>
      </c>
      <c r="Q10925" s="1">
        <v>0</v>
      </c>
      <c r="R10925" s="9">
        <v>0</v>
      </c>
    </row>
    <row r="10926" spans="4:18" x14ac:dyDescent="0.2">
      <c r="D10926" s="200"/>
      <c r="E10926" s="11"/>
      <c r="F10926" s="10"/>
      <c r="G10926" s="7">
        <v>100</v>
      </c>
      <c r="H10926" s="127">
        <v>0</v>
      </c>
      <c r="I10926" s="82">
        <v>0</v>
      </c>
      <c r="J10926" s="41">
        <v>100</v>
      </c>
      <c r="K10926" s="16">
        <v>0</v>
      </c>
      <c r="L10926" s="16">
        <v>0</v>
      </c>
      <c r="M10926" s="41">
        <v>50</v>
      </c>
      <c r="N10926" s="16">
        <v>0</v>
      </c>
      <c r="O10926" s="16">
        <v>0</v>
      </c>
      <c r="P10926" s="49">
        <v>0</v>
      </c>
      <c r="Q10926" s="16">
        <v>0</v>
      </c>
      <c r="R10926" s="110">
        <v>0</v>
      </c>
    </row>
    <row r="10927" spans="4:18" x14ac:dyDescent="0.2">
      <c r="D10927" s="200"/>
      <c r="E10927" s="4" t="s">
        <v>39</v>
      </c>
      <c r="F10927" s="5"/>
      <c r="G10927" s="6">
        <v>5</v>
      </c>
      <c r="H10927" s="8">
        <v>2</v>
      </c>
      <c r="I10927" s="1">
        <v>2</v>
      </c>
      <c r="J10927" s="1">
        <v>3</v>
      </c>
      <c r="K10927" s="1">
        <v>0</v>
      </c>
      <c r="L10927" s="1">
        <v>0</v>
      </c>
      <c r="M10927" s="1">
        <v>0</v>
      </c>
      <c r="N10927" s="1">
        <v>0</v>
      </c>
      <c r="O10927" s="1">
        <v>0</v>
      </c>
      <c r="P10927" s="1">
        <v>1</v>
      </c>
      <c r="Q10927" s="1">
        <v>0</v>
      </c>
      <c r="R10927" s="9">
        <v>0</v>
      </c>
    </row>
    <row r="10928" spans="4:18" x14ac:dyDescent="0.2">
      <c r="D10928" s="200"/>
      <c r="E10928" s="11"/>
      <c r="F10928" s="10"/>
      <c r="G10928" s="7">
        <v>100</v>
      </c>
      <c r="H10928" s="72">
        <v>40</v>
      </c>
      <c r="I10928" s="2">
        <v>40</v>
      </c>
      <c r="J10928" s="41">
        <v>60</v>
      </c>
      <c r="K10928" s="16">
        <v>0</v>
      </c>
      <c r="L10928" s="16">
        <v>0</v>
      </c>
      <c r="M10928" s="49">
        <v>0</v>
      </c>
      <c r="N10928" s="16">
        <v>0</v>
      </c>
      <c r="O10928" s="16">
        <v>0</v>
      </c>
      <c r="P10928" s="41">
        <v>20</v>
      </c>
      <c r="Q10928" s="16">
        <v>0</v>
      </c>
      <c r="R10928" s="110">
        <v>0</v>
      </c>
    </row>
    <row r="10929" spans="2:18" x14ac:dyDescent="0.2">
      <c r="D10929" s="200"/>
      <c r="E10929" s="4" t="s">
        <v>40</v>
      </c>
      <c r="F10929" s="5"/>
      <c r="G10929" s="6">
        <v>1</v>
      </c>
      <c r="H10929" s="8">
        <v>0</v>
      </c>
      <c r="I10929" s="1">
        <v>0</v>
      </c>
      <c r="J10929" s="1">
        <v>1</v>
      </c>
      <c r="K10929" s="1">
        <v>0</v>
      </c>
      <c r="L10929" s="1">
        <v>0</v>
      </c>
      <c r="M10929" s="1">
        <v>0</v>
      </c>
      <c r="N10929" s="1">
        <v>0</v>
      </c>
      <c r="O10929" s="1">
        <v>0</v>
      </c>
      <c r="P10929" s="1">
        <v>0</v>
      </c>
      <c r="Q10929" s="1">
        <v>0</v>
      </c>
      <c r="R10929" s="9">
        <v>0</v>
      </c>
    </row>
    <row r="10930" spans="2:18" x14ac:dyDescent="0.2">
      <c r="D10930" s="201"/>
      <c r="E10930" s="45"/>
      <c r="F10930" s="51"/>
      <c r="G10930" s="81">
        <v>100</v>
      </c>
      <c r="H10930" s="136">
        <v>0</v>
      </c>
      <c r="I10930" s="83">
        <v>0</v>
      </c>
      <c r="J10930" s="112">
        <v>100</v>
      </c>
      <c r="K10930" s="62">
        <v>0</v>
      </c>
      <c r="L10930" s="62">
        <v>0</v>
      </c>
      <c r="M10930" s="103">
        <v>0</v>
      </c>
      <c r="N10930" s="62">
        <v>0</v>
      </c>
      <c r="O10930" s="62">
        <v>0</v>
      </c>
      <c r="P10930" s="103">
        <v>0</v>
      </c>
      <c r="Q10930" s="62">
        <v>0</v>
      </c>
      <c r="R10930" s="146">
        <v>0</v>
      </c>
    </row>
    <row r="10932" spans="2:18" x14ac:dyDescent="0.2">
      <c r="B10932" s="40" t="str">
        <f xml:space="preserve"> HYPERLINK("#'目次'!B270", "[264]")</f>
        <v>[264]</v>
      </c>
      <c r="C10932" s="23" t="s">
        <v>396</v>
      </c>
    </row>
    <row r="10933" spans="2:18" x14ac:dyDescent="0.2">
      <c r="C10933" s="186" t="s">
        <v>397</v>
      </c>
    </row>
    <row r="10935" spans="2:18" x14ac:dyDescent="0.2">
      <c r="C10935" s="23" t="s">
        <v>80</v>
      </c>
    </row>
    <row r="10936" spans="2:18" ht="48" x14ac:dyDescent="0.2">
      <c r="E10936" s="195"/>
      <c r="F10936" s="196"/>
      <c r="G10936" s="37" t="s">
        <v>15</v>
      </c>
      <c r="H10936" s="33" t="s">
        <v>347</v>
      </c>
      <c r="I10936" s="13" t="s">
        <v>348</v>
      </c>
      <c r="J10936" s="13" t="s">
        <v>349</v>
      </c>
      <c r="K10936" s="13" t="s">
        <v>350</v>
      </c>
      <c r="L10936" s="13" t="s">
        <v>351</v>
      </c>
      <c r="M10936" s="13" t="s">
        <v>352</v>
      </c>
      <c r="N10936" s="13" t="s">
        <v>353</v>
      </c>
      <c r="O10936" s="13" t="s">
        <v>354</v>
      </c>
      <c r="P10936" s="13" t="s">
        <v>355</v>
      </c>
      <c r="Q10936" s="13" t="s">
        <v>99</v>
      </c>
      <c r="R10936" s="38" t="s">
        <v>18</v>
      </c>
    </row>
    <row r="10937" spans="2:18" x14ac:dyDescent="0.2">
      <c r="E10937" s="197"/>
      <c r="F10937" s="198"/>
      <c r="G10937" s="35"/>
      <c r="H10937" s="39"/>
      <c r="I10937" s="14"/>
      <c r="J10937" s="14"/>
      <c r="K10937" s="14"/>
      <c r="L10937" s="14"/>
      <c r="M10937" s="14"/>
      <c r="N10937" s="14"/>
      <c r="O10937" s="14"/>
      <c r="P10937" s="14"/>
      <c r="Q10937" s="14"/>
      <c r="R10937" s="34"/>
    </row>
    <row r="10938" spans="2:18" x14ac:dyDescent="0.2">
      <c r="E10938" s="120" t="s">
        <v>15</v>
      </c>
      <c r="F10938" s="66"/>
      <c r="G10938" s="36">
        <v>53</v>
      </c>
      <c r="H10938" s="17">
        <v>24</v>
      </c>
      <c r="I10938" s="17">
        <v>23</v>
      </c>
      <c r="J10938" s="17">
        <v>19</v>
      </c>
      <c r="K10938" s="17">
        <v>2</v>
      </c>
      <c r="L10938" s="17">
        <v>2</v>
      </c>
      <c r="M10938" s="17">
        <v>4</v>
      </c>
      <c r="N10938" s="17">
        <v>1</v>
      </c>
      <c r="O10938" s="17">
        <v>1</v>
      </c>
      <c r="P10938" s="17">
        <v>4</v>
      </c>
      <c r="Q10938" s="17">
        <v>0</v>
      </c>
      <c r="R10938" s="47">
        <v>3</v>
      </c>
    </row>
    <row r="10939" spans="2:18" x14ac:dyDescent="0.2">
      <c r="E10939" s="45"/>
      <c r="F10939" s="67"/>
      <c r="G10939" s="7">
        <v>100</v>
      </c>
      <c r="H10939" s="2">
        <v>45.283018867925001</v>
      </c>
      <c r="I10939" s="2">
        <v>43.396226415093999</v>
      </c>
      <c r="J10939" s="2">
        <v>35.849056603774002</v>
      </c>
      <c r="K10939" s="2">
        <v>3.7735849056599999</v>
      </c>
      <c r="L10939" s="2">
        <v>3.7735849056599999</v>
      </c>
      <c r="M10939" s="2">
        <v>7.547169811321</v>
      </c>
      <c r="N10939" s="2">
        <v>1.88679245283</v>
      </c>
      <c r="O10939" s="2">
        <v>1.88679245283</v>
      </c>
      <c r="P10939" s="2">
        <v>7.547169811321</v>
      </c>
      <c r="Q10939" s="16">
        <v>0</v>
      </c>
      <c r="R10939" s="15">
        <v>5.660377358491</v>
      </c>
    </row>
    <row r="10940" spans="2:18" x14ac:dyDescent="0.2">
      <c r="E10940" s="4" t="s">
        <v>81</v>
      </c>
      <c r="F10940" s="5"/>
      <c r="G10940" s="19">
        <v>3</v>
      </c>
      <c r="H10940" s="27">
        <v>2</v>
      </c>
      <c r="I10940" s="3">
        <v>0</v>
      </c>
      <c r="J10940" s="3">
        <v>1</v>
      </c>
      <c r="K10940" s="3">
        <v>0</v>
      </c>
      <c r="L10940" s="3">
        <v>0</v>
      </c>
      <c r="M10940" s="3">
        <v>0</v>
      </c>
      <c r="N10940" s="3">
        <v>0</v>
      </c>
      <c r="O10940" s="3">
        <v>0</v>
      </c>
      <c r="P10940" s="3">
        <v>0</v>
      </c>
      <c r="Q10940" s="3">
        <v>0</v>
      </c>
      <c r="R10940" s="26">
        <v>0</v>
      </c>
    </row>
    <row r="10941" spans="2:18" x14ac:dyDescent="0.2">
      <c r="E10941" s="11"/>
      <c r="F10941" s="10"/>
      <c r="G10941" s="7">
        <v>100</v>
      </c>
      <c r="H10941" s="75">
        <v>66.666666666666998</v>
      </c>
      <c r="I10941" s="82">
        <v>0</v>
      </c>
      <c r="J10941" s="2">
        <v>33.333333333333002</v>
      </c>
      <c r="K10941" s="16">
        <v>0</v>
      </c>
      <c r="L10941" s="16">
        <v>0</v>
      </c>
      <c r="M10941" s="49">
        <v>0</v>
      </c>
      <c r="N10941" s="16">
        <v>0</v>
      </c>
      <c r="O10941" s="16">
        <v>0</v>
      </c>
      <c r="P10941" s="49">
        <v>0</v>
      </c>
      <c r="Q10941" s="16">
        <v>0</v>
      </c>
      <c r="R10941" s="110">
        <v>0</v>
      </c>
    </row>
    <row r="10942" spans="2:18" x14ac:dyDescent="0.2">
      <c r="E10942" s="4" t="s">
        <v>82</v>
      </c>
      <c r="F10942" s="5"/>
      <c r="G10942" s="6">
        <v>8</v>
      </c>
      <c r="H10942" s="8">
        <v>2</v>
      </c>
      <c r="I10942" s="1">
        <v>3</v>
      </c>
      <c r="J10942" s="1">
        <v>3</v>
      </c>
      <c r="K10942" s="1">
        <v>0</v>
      </c>
      <c r="L10942" s="1">
        <v>0</v>
      </c>
      <c r="M10942" s="1">
        <v>1</v>
      </c>
      <c r="N10942" s="1">
        <v>0</v>
      </c>
      <c r="O10942" s="1">
        <v>0</v>
      </c>
      <c r="P10942" s="1">
        <v>1</v>
      </c>
      <c r="Q10942" s="1">
        <v>0</v>
      </c>
      <c r="R10942" s="9">
        <v>0</v>
      </c>
    </row>
    <row r="10943" spans="2:18" x14ac:dyDescent="0.2">
      <c r="E10943" s="11"/>
      <c r="F10943" s="10"/>
      <c r="G10943" s="7">
        <v>100</v>
      </c>
      <c r="H10943" s="97">
        <v>25</v>
      </c>
      <c r="I10943" s="30">
        <v>37.5</v>
      </c>
      <c r="J10943" s="2">
        <v>37.5</v>
      </c>
      <c r="K10943" s="16">
        <v>0</v>
      </c>
      <c r="L10943" s="16">
        <v>0</v>
      </c>
      <c r="M10943" s="2">
        <v>12.5</v>
      </c>
      <c r="N10943" s="16">
        <v>0</v>
      </c>
      <c r="O10943" s="16">
        <v>0</v>
      </c>
      <c r="P10943" s="2">
        <v>12.5</v>
      </c>
      <c r="Q10943" s="16">
        <v>0</v>
      </c>
      <c r="R10943" s="110">
        <v>0</v>
      </c>
    </row>
    <row r="10944" spans="2:18" x14ac:dyDescent="0.2">
      <c r="E10944" s="4" t="s">
        <v>83</v>
      </c>
      <c r="F10944" s="5"/>
      <c r="G10944" s="6">
        <v>17</v>
      </c>
      <c r="H10944" s="8">
        <v>8</v>
      </c>
      <c r="I10944" s="1">
        <v>7</v>
      </c>
      <c r="J10944" s="1">
        <v>8</v>
      </c>
      <c r="K10944" s="1">
        <v>2</v>
      </c>
      <c r="L10944" s="1">
        <v>1</v>
      </c>
      <c r="M10944" s="1">
        <v>3</v>
      </c>
      <c r="N10944" s="1">
        <v>1</v>
      </c>
      <c r="O10944" s="1">
        <v>1</v>
      </c>
      <c r="P10944" s="1">
        <v>1</v>
      </c>
      <c r="Q10944" s="1">
        <v>0</v>
      </c>
      <c r="R10944" s="9">
        <v>2</v>
      </c>
    </row>
    <row r="10945" spans="5:18" x14ac:dyDescent="0.2">
      <c r="E10945" s="11"/>
      <c r="F10945" s="10"/>
      <c r="G10945" s="7">
        <v>100</v>
      </c>
      <c r="H10945" s="18">
        <v>47.058823529412003</v>
      </c>
      <c r="I10945" s="2">
        <v>41.176470588234999</v>
      </c>
      <c r="J10945" s="41">
        <v>47.058823529412003</v>
      </c>
      <c r="K10945" s="25">
        <v>11.764705882353001</v>
      </c>
      <c r="L10945" s="2">
        <v>5.8823529411760003</v>
      </c>
      <c r="M10945" s="41">
        <v>17.647058823529001</v>
      </c>
      <c r="N10945" s="2">
        <v>5.8823529411760003</v>
      </c>
      <c r="O10945" s="2">
        <v>5.8823529411760003</v>
      </c>
      <c r="P10945" s="2">
        <v>5.8823529411760003</v>
      </c>
      <c r="Q10945" s="16">
        <v>0</v>
      </c>
      <c r="R10945" s="85">
        <v>11.764705882353001</v>
      </c>
    </row>
    <row r="10946" spans="5:18" x14ac:dyDescent="0.2">
      <c r="E10946" s="4" t="s">
        <v>84</v>
      </c>
      <c r="F10946" s="5"/>
      <c r="G10946" s="6">
        <v>0</v>
      </c>
      <c r="H10946" s="8">
        <v>0</v>
      </c>
      <c r="I10946" s="1">
        <v>0</v>
      </c>
      <c r="J10946" s="1">
        <v>0</v>
      </c>
      <c r="K10946" s="1">
        <v>0</v>
      </c>
      <c r="L10946" s="1">
        <v>0</v>
      </c>
      <c r="M10946" s="1">
        <v>0</v>
      </c>
      <c r="N10946" s="1">
        <v>0</v>
      </c>
      <c r="O10946" s="1">
        <v>0</v>
      </c>
      <c r="P10946" s="1">
        <v>0</v>
      </c>
      <c r="Q10946" s="1">
        <v>0</v>
      </c>
      <c r="R10946" s="9">
        <v>0</v>
      </c>
    </row>
    <row r="10947" spans="5:18" x14ac:dyDescent="0.2">
      <c r="E10947" s="11"/>
      <c r="F10947" s="10"/>
      <c r="G10947" s="176">
        <v>0</v>
      </c>
      <c r="H10947" s="127">
        <v>0</v>
      </c>
      <c r="I10947" s="82">
        <v>0</v>
      </c>
      <c r="J10947" s="82">
        <v>0</v>
      </c>
      <c r="K10947" s="16">
        <v>0</v>
      </c>
      <c r="L10947" s="16">
        <v>0</v>
      </c>
      <c r="M10947" s="49">
        <v>0</v>
      </c>
      <c r="N10947" s="16">
        <v>0</v>
      </c>
      <c r="O10947" s="16">
        <v>0</v>
      </c>
      <c r="P10947" s="49">
        <v>0</v>
      </c>
      <c r="Q10947" s="16">
        <v>0</v>
      </c>
      <c r="R10947" s="110">
        <v>0</v>
      </c>
    </row>
    <row r="10948" spans="5:18" x14ac:dyDescent="0.2">
      <c r="E10948" s="4" t="s">
        <v>85</v>
      </c>
      <c r="F10948" s="5"/>
      <c r="G10948" s="6">
        <v>6</v>
      </c>
      <c r="H10948" s="8">
        <v>5</v>
      </c>
      <c r="I10948" s="1">
        <v>2</v>
      </c>
      <c r="J10948" s="1">
        <v>2</v>
      </c>
      <c r="K10948" s="1">
        <v>0</v>
      </c>
      <c r="L10948" s="1">
        <v>0</v>
      </c>
      <c r="M10948" s="1">
        <v>0</v>
      </c>
      <c r="N10948" s="1">
        <v>0</v>
      </c>
      <c r="O10948" s="1">
        <v>0</v>
      </c>
      <c r="P10948" s="1">
        <v>0</v>
      </c>
      <c r="Q10948" s="1">
        <v>0</v>
      </c>
      <c r="R10948" s="9">
        <v>0</v>
      </c>
    </row>
    <row r="10949" spans="5:18" x14ac:dyDescent="0.2">
      <c r="E10949" s="11"/>
      <c r="F10949" s="10"/>
      <c r="G10949" s="7">
        <v>100</v>
      </c>
      <c r="H10949" s="75">
        <v>83.333333333333002</v>
      </c>
      <c r="I10949" s="50">
        <v>33.333333333333002</v>
      </c>
      <c r="J10949" s="2">
        <v>33.333333333333002</v>
      </c>
      <c r="K10949" s="16">
        <v>0</v>
      </c>
      <c r="L10949" s="16">
        <v>0</v>
      </c>
      <c r="M10949" s="49">
        <v>0</v>
      </c>
      <c r="N10949" s="16">
        <v>0</v>
      </c>
      <c r="O10949" s="16">
        <v>0</v>
      </c>
      <c r="P10949" s="49">
        <v>0</v>
      </c>
      <c r="Q10949" s="16">
        <v>0</v>
      </c>
      <c r="R10949" s="110">
        <v>0</v>
      </c>
    </row>
    <row r="10950" spans="5:18" x14ac:dyDescent="0.2">
      <c r="E10950" s="4" t="s">
        <v>86</v>
      </c>
      <c r="F10950" s="5"/>
      <c r="G10950" s="6">
        <v>7</v>
      </c>
      <c r="H10950" s="8">
        <v>2</v>
      </c>
      <c r="I10950" s="1">
        <v>3</v>
      </c>
      <c r="J10950" s="1">
        <v>3</v>
      </c>
      <c r="K10950" s="1">
        <v>0</v>
      </c>
      <c r="L10950" s="1">
        <v>1</v>
      </c>
      <c r="M10950" s="1">
        <v>0</v>
      </c>
      <c r="N10950" s="1">
        <v>0</v>
      </c>
      <c r="O10950" s="1">
        <v>0</v>
      </c>
      <c r="P10950" s="1">
        <v>0</v>
      </c>
      <c r="Q10950" s="1">
        <v>0</v>
      </c>
      <c r="R10950" s="9">
        <v>0</v>
      </c>
    </row>
    <row r="10951" spans="5:18" x14ac:dyDescent="0.2">
      <c r="E10951" s="11"/>
      <c r="F10951" s="10"/>
      <c r="G10951" s="7">
        <v>100</v>
      </c>
      <c r="H10951" s="97">
        <v>28.571428571428999</v>
      </c>
      <c r="I10951" s="2">
        <v>42.857142857143003</v>
      </c>
      <c r="J10951" s="25">
        <v>42.857142857143003</v>
      </c>
      <c r="K10951" s="16">
        <v>0</v>
      </c>
      <c r="L10951" s="41">
        <v>14.285714285714</v>
      </c>
      <c r="M10951" s="49">
        <v>0</v>
      </c>
      <c r="N10951" s="16">
        <v>0</v>
      </c>
      <c r="O10951" s="16">
        <v>0</v>
      </c>
      <c r="P10951" s="49">
        <v>0</v>
      </c>
      <c r="Q10951" s="16">
        <v>0</v>
      </c>
      <c r="R10951" s="110">
        <v>0</v>
      </c>
    </row>
    <row r="10952" spans="5:18" x14ac:dyDescent="0.2">
      <c r="E10952" s="4" t="s">
        <v>87</v>
      </c>
      <c r="F10952" s="5"/>
      <c r="G10952" s="6">
        <v>2</v>
      </c>
      <c r="H10952" s="8">
        <v>1</v>
      </c>
      <c r="I10952" s="1">
        <v>2</v>
      </c>
      <c r="J10952" s="1">
        <v>0</v>
      </c>
      <c r="K10952" s="1">
        <v>0</v>
      </c>
      <c r="L10952" s="1">
        <v>0</v>
      </c>
      <c r="M10952" s="1">
        <v>0</v>
      </c>
      <c r="N10952" s="1">
        <v>0</v>
      </c>
      <c r="O10952" s="1">
        <v>0</v>
      </c>
      <c r="P10952" s="1">
        <v>0</v>
      </c>
      <c r="Q10952" s="1">
        <v>0</v>
      </c>
      <c r="R10952" s="9">
        <v>0</v>
      </c>
    </row>
    <row r="10953" spans="5:18" x14ac:dyDescent="0.2">
      <c r="E10953" s="11"/>
      <c r="F10953" s="10"/>
      <c r="G10953" s="7">
        <v>100</v>
      </c>
      <c r="H10953" s="18">
        <v>50</v>
      </c>
      <c r="I10953" s="41">
        <v>100</v>
      </c>
      <c r="J10953" s="82">
        <v>0</v>
      </c>
      <c r="K10953" s="16">
        <v>0</v>
      </c>
      <c r="L10953" s="16">
        <v>0</v>
      </c>
      <c r="M10953" s="49">
        <v>0</v>
      </c>
      <c r="N10953" s="16">
        <v>0</v>
      </c>
      <c r="O10953" s="16">
        <v>0</v>
      </c>
      <c r="P10953" s="49">
        <v>0</v>
      </c>
      <c r="Q10953" s="16">
        <v>0</v>
      </c>
      <c r="R10953" s="110">
        <v>0</v>
      </c>
    </row>
    <row r="10954" spans="5:18" x14ac:dyDescent="0.2">
      <c r="E10954" s="4" t="s">
        <v>88</v>
      </c>
      <c r="F10954" s="5"/>
      <c r="G10954" s="6">
        <v>3</v>
      </c>
      <c r="H10954" s="8">
        <v>2</v>
      </c>
      <c r="I10954" s="1">
        <v>3</v>
      </c>
      <c r="J10954" s="1">
        <v>0</v>
      </c>
      <c r="K10954" s="1">
        <v>0</v>
      </c>
      <c r="L10954" s="1">
        <v>0</v>
      </c>
      <c r="M10954" s="1">
        <v>0</v>
      </c>
      <c r="N10954" s="1">
        <v>0</v>
      </c>
      <c r="O10954" s="1">
        <v>0</v>
      </c>
      <c r="P10954" s="1">
        <v>0</v>
      </c>
      <c r="Q10954" s="1">
        <v>0</v>
      </c>
      <c r="R10954" s="9">
        <v>0</v>
      </c>
    </row>
    <row r="10955" spans="5:18" x14ac:dyDescent="0.2">
      <c r="E10955" s="11"/>
      <c r="F10955" s="10"/>
      <c r="G10955" s="7">
        <v>100</v>
      </c>
      <c r="H10955" s="75">
        <v>66.666666666666998</v>
      </c>
      <c r="I10955" s="41">
        <v>100</v>
      </c>
      <c r="J10955" s="82">
        <v>0</v>
      </c>
      <c r="K10955" s="16">
        <v>0</v>
      </c>
      <c r="L10955" s="16">
        <v>0</v>
      </c>
      <c r="M10955" s="49">
        <v>0</v>
      </c>
      <c r="N10955" s="16">
        <v>0</v>
      </c>
      <c r="O10955" s="16">
        <v>0</v>
      </c>
      <c r="P10955" s="49">
        <v>0</v>
      </c>
      <c r="Q10955" s="16">
        <v>0</v>
      </c>
      <c r="R10955" s="110">
        <v>0</v>
      </c>
    </row>
    <row r="10956" spans="5:18" x14ac:dyDescent="0.2">
      <c r="E10956" s="4" t="s">
        <v>89</v>
      </c>
      <c r="F10956" s="5"/>
      <c r="G10956" s="6">
        <v>3</v>
      </c>
      <c r="H10956" s="8">
        <v>1</v>
      </c>
      <c r="I10956" s="1">
        <v>1</v>
      </c>
      <c r="J10956" s="1">
        <v>1</v>
      </c>
      <c r="K10956" s="1">
        <v>0</v>
      </c>
      <c r="L10956" s="1">
        <v>0</v>
      </c>
      <c r="M10956" s="1">
        <v>0</v>
      </c>
      <c r="N10956" s="1">
        <v>0</v>
      </c>
      <c r="O10956" s="1">
        <v>0</v>
      </c>
      <c r="P10956" s="1">
        <v>1</v>
      </c>
      <c r="Q10956" s="1">
        <v>0</v>
      </c>
      <c r="R10956" s="9">
        <v>0</v>
      </c>
    </row>
    <row r="10957" spans="5:18" x14ac:dyDescent="0.2">
      <c r="E10957" s="11"/>
      <c r="F10957" s="10"/>
      <c r="G10957" s="7">
        <v>100</v>
      </c>
      <c r="H10957" s="97">
        <v>33.333333333333002</v>
      </c>
      <c r="I10957" s="50">
        <v>33.333333333333002</v>
      </c>
      <c r="J10957" s="2">
        <v>33.333333333333002</v>
      </c>
      <c r="K10957" s="16">
        <v>0</v>
      </c>
      <c r="L10957" s="16">
        <v>0</v>
      </c>
      <c r="M10957" s="49">
        <v>0</v>
      </c>
      <c r="N10957" s="16">
        <v>0</v>
      </c>
      <c r="O10957" s="16">
        <v>0</v>
      </c>
      <c r="P10957" s="41">
        <v>33.333333333333002</v>
      </c>
      <c r="Q10957" s="16">
        <v>0</v>
      </c>
      <c r="R10957" s="110">
        <v>0</v>
      </c>
    </row>
    <row r="10958" spans="5:18" x14ac:dyDescent="0.2">
      <c r="E10958" s="4" t="s">
        <v>90</v>
      </c>
      <c r="F10958" s="5"/>
      <c r="G10958" s="6">
        <v>3</v>
      </c>
      <c r="H10958" s="8">
        <v>1</v>
      </c>
      <c r="I10958" s="1">
        <v>2</v>
      </c>
      <c r="J10958" s="1">
        <v>1</v>
      </c>
      <c r="K10958" s="1">
        <v>0</v>
      </c>
      <c r="L10958" s="1">
        <v>0</v>
      </c>
      <c r="M10958" s="1">
        <v>0</v>
      </c>
      <c r="N10958" s="1">
        <v>0</v>
      </c>
      <c r="O10958" s="1">
        <v>0</v>
      </c>
      <c r="P10958" s="1">
        <v>1</v>
      </c>
      <c r="Q10958" s="1">
        <v>0</v>
      </c>
      <c r="R10958" s="9">
        <v>0</v>
      </c>
    </row>
    <row r="10959" spans="5:18" x14ac:dyDescent="0.2">
      <c r="E10959" s="11"/>
      <c r="F10959" s="10"/>
      <c r="G10959" s="7">
        <v>100</v>
      </c>
      <c r="H10959" s="97">
        <v>33.333333333333002</v>
      </c>
      <c r="I10959" s="41">
        <v>66.666666666666998</v>
      </c>
      <c r="J10959" s="2">
        <v>33.333333333333002</v>
      </c>
      <c r="K10959" s="16">
        <v>0</v>
      </c>
      <c r="L10959" s="16">
        <v>0</v>
      </c>
      <c r="M10959" s="49">
        <v>0</v>
      </c>
      <c r="N10959" s="16">
        <v>0</v>
      </c>
      <c r="O10959" s="16">
        <v>0</v>
      </c>
      <c r="P10959" s="41">
        <v>33.333333333333002</v>
      </c>
      <c r="Q10959" s="16">
        <v>0</v>
      </c>
      <c r="R10959" s="110">
        <v>0</v>
      </c>
    </row>
    <row r="10960" spans="5:18" x14ac:dyDescent="0.2">
      <c r="E10960" s="4" t="s">
        <v>91</v>
      </c>
      <c r="F10960" s="5"/>
      <c r="G10960" s="6">
        <v>1</v>
      </c>
      <c r="H10960" s="8">
        <v>0</v>
      </c>
      <c r="I10960" s="1">
        <v>0</v>
      </c>
      <c r="J10960" s="1">
        <v>0</v>
      </c>
      <c r="K10960" s="1">
        <v>0</v>
      </c>
      <c r="L10960" s="1">
        <v>0</v>
      </c>
      <c r="M10960" s="1">
        <v>0</v>
      </c>
      <c r="N10960" s="1">
        <v>0</v>
      </c>
      <c r="O10960" s="1">
        <v>0</v>
      </c>
      <c r="P10960" s="1">
        <v>0</v>
      </c>
      <c r="Q10960" s="1">
        <v>0</v>
      </c>
      <c r="R10960" s="9">
        <v>1</v>
      </c>
    </row>
    <row r="10961" spans="2:18" x14ac:dyDescent="0.2">
      <c r="E10961" s="45"/>
      <c r="F10961" s="51"/>
      <c r="G10961" s="81">
        <v>100</v>
      </c>
      <c r="H10961" s="136">
        <v>0</v>
      </c>
      <c r="I10961" s="83">
        <v>0</v>
      </c>
      <c r="J10961" s="83">
        <v>0</v>
      </c>
      <c r="K10961" s="62">
        <v>0</v>
      </c>
      <c r="L10961" s="62">
        <v>0</v>
      </c>
      <c r="M10961" s="103">
        <v>0</v>
      </c>
      <c r="N10961" s="62">
        <v>0</v>
      </c>
      <c r="O10961" s="62">
        <v>0</v>
      </c>
      <c r="P10961" s="103">
        <v>0</v>
      </c>
      <c r="Q10961" s="62">
        <v>0</v>
      </c>
      <c r="R10961" s="140">
        <v>100</v>
      </c>
    </row>
    <row r="10963" spans="2:18" x14ac:dyDescent="0.2">
      <c r="B10963" s="40" t="str">
        <f xml:space="preserve"> HYPERLINK("#'目次'!B271", "[265]")</f>
        <v>[265]</v>
      </c>
      <c r="C10963" s="23" t="s">
        <v>401</v>
      </c>
    </row>
    <row r="10964" spans="2:18" x14ac:dyDescent="0.2">
      <c r="C10964" s="186" t="s">
        <v>397</v>
      </c>
    </row>
    <row r="10966" spans="2:18" x14ac:dyDescent="0.2">
      <c r="C10966" s="23" t="s">
        <v>14</v>
      </c>
    </row>
    <row r="10967" spans="2:18" ht="48" x14ac:dyDescent="0.2">
      <c r="D10967" s="195"/>
      <c r="E10967" s="196"/>
      <c r="F10967" s="196"/>
      <c r="G10967" s="37" t="s">
        <v>15</v>
      </c>
      <c r="H10967" s="33" t="s">
        <v>347</v>
      </c>
      <c r="I10967" s="13" t="s">
        <v>348</v>
      </c>
      <c r="J10967" s="13" t="s">
        <v>349</v>
      </c>
      <c r="K10967" s="13" t="s">
        <v>350</v>
      </c>
      <c r="L10967" s="13" t="s">
        <v>351</v>
      </c>
      <c r="M10967" s="13" t="s">
        <v>352</v>
      </c>
      <c r="N10967" s="13" t="s">
        <v>353</v>
      </c>
      <c r="O10967" s="13" t="s">
        <v>354</v>
      </c>
      <c r="P10967" s="13" t="s">
        <v>355</v>
      </c>
      <c r="Q10967" s="13" t="s">
        <v>99</v>
      </c>
      <c r="R10967" s="38" t="s">
        <v>18</v>
      </c>
    </row>
    <row r="10968" spans="2:18" x14ac:dyDescent="0.2">
      <c r="D10968" s="197"/>
      <c r="E10968" s="198"/>
      <c r="F10968" s="198"/>
      <c r="G10968" s="35"/>
      <c r="H10968" s="39"/>
      <c r="I10968" s="14"/>
      <c r="J10968" s="14"/>
      <c r="K10968" s="14"/>
      <c r="L10968" s="14"/>
      <c r="M10968" s="14"/>
      <c r="N10968" s="14"/>
      <c r="O10968" s="14"/>
      <c r="P10968" s="14"/>
      <c r="Q10968" s="14"/>
      <c r="R10968" s="34"/>
    </row>
    <row r="10969" spans="2:18" x14ac:dyDescent="0.2">
      <c r="D10969" s="78"/>
      <c r="E10969" s="79" t="s">
        <v>15</v>
      </c>
      <c r="F10969" s="66"/>
      <c r="G10969" s="36">
        <v>53</v>
      </c>
      <c r="H10969" s="17">
        <v>17</v>
      </c>
      <c r="I10969" s="17">
        <v>19</v>
      </c>
      <c r="J10969" s="17">
        <v>7</v>
      </c>
      <c r="K10969" s="17">
        <v>2</v>
      </c>
      <c r="L10969" s="17">
        <v>2</v>
      </c>
      <c r="M10969" s="17">
        <v>2</v>
      </c>
      <c r="N10969" s="17">
        <v>1</v>
      </c>
      <c r="O10969" s="17">
        <v>1</v>
      </c>
      <c r="P10969" s="17">
        <v>4</v>
      </c>
      <c r="Q10969" s="17">
        <v>2</v>
      </c>
      <c r="R10969" s="47">
        <v>15</v>
      </c>
    </row>
    <row r="10970" spans="2:18" x14ac:dyDescent="0.2">
      <c r="D10970" s="45"/>
      <c r="E10970" s="51"/>
      <c r="F10970" s="67"/>
      <c r="G10970" s="7">
        <v>100</v>
      </c>
      <c r="H10970" s="2">
        <v>32.075471698112999</v>
      </c>
      <c r="I10970" s="2">
        <v>35.849056603774002</v>
      </c>
      <c r="J10970" s="2">
        <v>13.207547169811001</v>
      </c>
      <c r="K10970" s="2">
        <v>3.7735849056599999</v>
      </c>
      <c r="L10970" s="2">
        <v>3.7735849056599999</v>
      </c>
      <c r="M10970" s="2">
        <v>3.7735849056599999</v>
      </c>
      <c r="N10970" s="2">
        <v>1.88679245283</v>
      </c>
      <c r="O10970" s="2">
        <v>1.88679245283</v>
      </c>
      <c r="P10970" s="2">
        <v>7.547169811321</v>
      </c>
      <c r="Q10970" s="2">
        <v>3.7735849056599999</v>
      </c>
      <c r="R10970" s="15">
        <v>28.301886792453001</v>
      </c>
    </row>
    <row r="10971" spans="2:18" x14ac:dyDescent="0.2">
      <c r="D10971" s="199" t="s">
        <v>19</v>
      </c>
      <c r="E10971" s="22" t="s">
        <v>20</v>
      </c>
      <c r="F10971" s="21"/>
      <c r="G10971" s="19">
        <v>11</v>
      </c>
      <c r="H10971" s="27">
        <v>0</v>
      </c>
      <c r="I10971" s="3">
        <v>3</v>
      </c>
      <c r="J10971" s="3">
        <v>3</v>
      </c>
      <c r="K10971" s="3">
        <v>0</v>
      </c>
      <c r="L10971" s="3">
        <v>0</v>
      </c>
      <c r="M10971" s="3">
        <v>1</v>
      </c>
      <c r="N10971" s="3">
        <v>0</v>
      </c>
      <c r="O10971" s="3">
        <v>0</v>
      </c>
      <c r="P10971" s="3">
        <v>1</v>
      </c>
      <c r="Q10971" s="3">
        <v>0</v>
      </c>
      <c r="R10971" s="26">
        <v>5</v>
      </c>
    </row>
    <row r="10972" spans="2:18" x14ac:dyDescent="0.2">
      <c r="D10972" s="200"/>
      <c r="E10972" s="11"/>
      <c r="F10972" s="10"/>
      <c r="G10972" s="7">
        <v>100</v>
      </c>
      <c r="H10972" s="127">
        <v>0</v>
      </c>
      <c r="I10972" s="30">
        <v>27.272727272727</v>
      </c>
      <c r="J10972" s="41">
        <v>27.272727272727</v>
      </c>
      <c r="K10972" s="16">
        <v>0</v>
      </c>
      <c r="L10972" s="16">
        <v>0</v>
      </c>
      <c r="M10972" s="25">
        <v>9.0909090909089993</v>
      </c>
      <c r="N10972" s="16">
        <v>0</v>
      </c>
      <c r="O10972" s="16">
        <v>0</v>
      </c>
      <c r="P10972" s="2">
        <v>9.0909090909089993</v>
      </c>
      <c r="Q10972" s="16">
        <v>0</v>
      </c>
      <c r="R10972" s="102">
        <v>45.454545454544999</v>
      </c>
    </row>
    <row r="10973" spans="2:18" x14ac:dyDescent="0.2">
      <c r="D10973" s="200"/>
      <c r="E10973" s="4" t="s">
        <v>21</v>
      </c>
      <c r="F10973" s="5"/>
      <c r="G10973" s="6">
        <v>16</v>
      </c>
      <c r="H10973" s="8">
        <v>6</v>
      </c>
      <c r="I10973" s="1">
        <v>5</v>
      </c>
      <c r="J10973" s="1">
        <v>3</v>
      </c>
      <c r="K10973" s="1">
        <v>2</v>
      </c>
      <c r="L10973" s="1">
        <v>1</v>
      </c>
      <c r="M10973" s="1">
        <v>1</v>
      </c>
      <c r="N10973" s="1">
        <v>1</v>
      </c>
      <c r="O10973" s="1">
        <v>1</v>
      </c>
      <c r="P10973" s="1">
        <v>1</v>
      </c>
      <c r="Q10973" s="1">
        <v>2</v>
      </c>
      <c r="R10973" s="9">
        <v>4</v>
      </c>
    </row>
    <row r="10974" spans="2:18" x14ac:dyDescent="0.2">
      <c r="D10974" s="200"/>
      <c r="E10974" s="11"/>
      <c r="F10974" s="10"/>
      <c r="G10974" s="7">
        <v>100</v>
      </c>
      <c r="H10974" s="70">
        <v>37.5</v>
      </c>
      <c r="I10974" s="2">
        <v>31.25</v>
      </c>
      <c r="J10974" s="25">
        <v>18.75</v>
      </c>
      <c r="K10974" s="25">
        <v>12.5</v>
      </c>
      <c r="L10974" s="2">
        <v>6.25</v>
      </c>
      <c r="M10974" s="2">
        <v>6.25</v>
      </c>
      <c r="N10974" s="2">
        <v>6.25</v>
      </c>
      <c r="O10974" s="2">
        <v>6.25</v>
      </c>
      <c r="P10974" s="2">
        <v>6.25</v>
      </c>
      <c r="Q10974" s="25">
        <v>12.5</v>
      </c>
      <c r="R10974" s="15">
        <v>25</v>
      </c>
    </row>
    <row r="10975" spans="2:18" x14ac:dyDescent="0.2">
      <c r="D10975" s="200"/>
      <c r="E10975" s="4" t="s">
        <v>22</v>
      </c>
      <c r="F10975" s="5"/>
      <c r="G10975" s="6">
        <v>7</v>
      </c>
      <c r="H10975" s="8">
        <v>4</v>
      </c>
      <c r="I10975" s="1">
        <v>1</v>
      </c>
      <c r="J10975" s="1">
        <v>0</v>
      </c>
      <c r="K10975" s="1">
        <v>0</v>
      </c>
      <c r="L10975" s="1">
        <v>0</v>
      </c>
      <c r="M10975" s="1">
        <v>0</v>
      </c>
      <c r="N10975" s="1">
        <v>0</v>
      </c>
      <c r="O10975" s="1">
        <v>0</v>
      </c>
      <c r="P10975" s="1">
        <v>0</v>
      </c>
      <c r="Q10975" s="1">
        <v>0</v>
      </c>
      <c r="R10975" s="9">
        <v>3</v>
      </c>
    </row>
    <row r="10976" spans="2:18" x14ac:dyDescent="0.2">
      <c r="D10976" s="200"/>
      <c r="E10976" s="11"/>
      <c r="F10976" s="10"/>
      <c r="G10976" s="7">
        <v>100</v>
      </c>
      <c r="H10976" s="75">
        <v>57.142857142856997</v>
      </c>
      <c r="I10976" s="50">
        <v>14.285714285714</v>
      </c>
      <c r="J10976" s="82">
        <v>0</v>
      </c>
      <c r="K10976" s="16">
        <v>0</v>
      </c>
      <c r="L10976" s="16">
        <v>0</v>
      </c>
      <c r="M10976" s="16">
        <v>0</v>
      </c>
      <c r="N10976" s="16">
        <v>0</v>
      </c>
      <c r="O10976" s="16">
        <v>0</v>
      </c>
      <c r="P10976" s="49">
        <v>0</v>
      </c>
      <c r="Q10976" s="16">
        <v>0</v>
      </c>
      <c r="R10976" s="102">
        <v>42.857142857143003</v>
      </c>
    </row>
    <row r="10977" spans="4:18" x14ac:dyDescent="0.2">
      <c r="D10977" s="200"/>
      <c r="E10977" s="4" t="s">
        <v>23</v>
      </c>
      <c r="F10977" s="5"/>
      <c r="G10977" s="6">
        <v>7</v>
      </c>
      <c r="H10977" s="8">
        <v>2</v>
      </c>
      <c r="I10977" s="1">
        <v>2</v>
      </c>
      <c r="J10977" s="1">
        <v>1</v>
      </c>
      <c r="K10977" s="1">
        <v>0</v>
      </c>
      <c r="L10977" s="1">
        <v>1</v>
      </c>
      <c r="M10977" s="1">
        <v>0</v>
      </c>
      <c r="N10977" s="1">
        <v>0</v>
      </c>
      <c r="O10977" s="1">
        <v>0</v>
      </c>
      <c r="P10977" s="1">
        <v>0</v>
      </c>
      <c r="Q10977" s="1">
        <v>0</v>
      </c>
      <c r="R10977" s="9">
        <v>2</v>
      </c>
    </row>
    <row r="10978" spans="4:18" x14ac:dyDescent="0.2">
      <c r="D10978" s="200"/>
      <c r="E10978" s="11"/>
      <c r="F10978" s="10"/>
      <c r="G10978" s="7">
        <v>100</v>
      </c>
      <c r="H10978" s="18">
        <v>28.571428571428999</v>
      </c>
      <c r="I10978" s="30">
        <v>28.571428571428999</v>
      </c>
      <c r="J10978" s="2">
        <v>14.285714285714</v>
      </c>
      <c r="K10978" s="16">
        <v>0</v>
      </c>
      <c r="L10978" s="41">
        <v>14.285714285714</v>
      </c>
      <c r="M10978" s="16">
        <v>0</v>
      </c>
      <c r="N10978" s="16">
        <v>0</v>
      </c>
      <c r="O10978" s="16">
        <v>0</v>
      </c>
      <c r="P10978" s="49">
        <v>0</v>
      </c>
      <c r="Q10978" s="16">
        <v>0</v>
      </c>
      <c r="R10978" s="15">
        <v>28.571428571428999</v>
      </c>
    </row>
    <row r="10979" spans="4:18" x14ac:dyDescent="0.2">
      <c r="D10979" s="200"/>
      <c r="E10979" s="4" t="s">
        <v>24</v>
      </c>
      <c r="F10979" s="5"/>
      <c r="G10979" s="6">
        <v>12</v>
      </c>
      <c r="H10979" s="8">
        <v>5</v>
      </c>
      <c r="I10979" s="1">
        <v>8</v>
      </c>
      <c r="J10979" s="1">
        <v>0</v>
      </c>
      <c r="K10979" s="1">
        <v>0</v>
      </c>
      <c r="L10979" s="1">
        <v>0</v>
      </c>
      <c r="M10979" s="1">
        <v>0</v>
      </c>
      <c r="N10979" s="1">
        <v>0</v>
      </c>
      <c r="O10979" s="1">
        <v>0</v>
      </c>
      <c r="P10979" s="1">
        <v>2</v>
      </c>
      <c r="Q10979" s="1">
        <v>0</v>
      </c>
      <c r="R10979" s="9">
        <v>1</v>
      </c>
    </row>
    <row r="10980" spans="4:18" x14ac:dyDescent="0.2">
      <c r="D10980" s="200"/>
      <c r="E10980" s="11"/>
      <c r="F10980" s="10"/>
      <c r="G10980" s="7">
        <v>100</v>
      </c>
      <c r="H10980" s="70">
        <v>41.666666666666998</v>
      </c>
      <c r="I10980" s="41">
        <v>66.666666666666998</v>
      </c>
      <c r="J10980" s="82">
        <v>0</v>
      </c>
      <c r="K10980" s="16">
        <v>0</v>
      </c>
      <c r="L10980" s="16">
        <v>0</v>
      </c>
      <c r="M10980" s="16">
        <v>0</v>
      </c>
      <c r="N10980" s="16">
        <v>0</v>
      </c>
      <c r="O10980" s="16">
        <v>0</v>
      </c>
      <c r="P10980" s="25">
        <v>16.666666666666998</v>
      </c>
      <c r="Q10980" s="16">
        <v>0</v>
      </c>
      <c r="R10980" s="132">
        <v>8.333333333333</v>
      </c>
    </row>
    <row r="10981" spans="4:18" x14ac:dyDescent="0.2">
      <c r="D10981" s="199" t="s">
        <v>25</v>
      </c>
      <c r="E10981" s="22" t="s">
        <v>26</v>
      </c>
      <c r="F10981" s="21"/>
      <c r="G10981" s="19">
        <v>13</v>
      </c>
      <c r="H10981" s="27">
        <v>6</v>
      </c>
      <c r="I10981" s="3">
        <v>2</v>
      </c>
      <c r="J10981" s="3">
        <v>0</v>
      </c>
      <c r="K10981" s="3">
        <v>0</v>
      </c>
      <c r="L10981" s="3">
        <v>1</v>
      </c>
      <c r="M10981" s="3">
        <v>0</v>
      </c>
      <c r="N10981" s="3">
        <v>0</v>
      </c>
      <c r="O10981" s="3">
        <v>0</v>
      </c>
      <c r="P10981" s="3">
        <v>1</v>
      </c>
      <c r="Q10981" s="3">
        <v>1</v>
      </c>
      <c r="R10981" s="26">
        <v>4</v>
      </c>
    </row>
    <row r="10982" spans="4:18" x14ac:dyDescent="0.2">
      <c r="D10982" s="200"/>
      <c r="E10982" s="11"/>
      <c r="F10982" s="10"/>
      <c r="G10982" s="7">
        <v>100</v>
      </c>
      <c r="H10982" s="75">
        <v>46.153846153845997</v>
      </c>
      <c r="I10982" s="50">
        <v>15.384615384615</v>
      </c>
      <c r="J10982" s="82">
        <v>0</v>
      </c>
      <c r="K10982" s="16">
        <v>0</v>
      </c>
      <c r="L10982" s="2">
        <v>7.6923076923079998</v>
      </c>
      <c r="M10982" s="16">
        <v>0</v>
      </c>
      <c r="N10982" s="16">
        <v>0</v>
      </c>
      <c r="O10982" s="16">
        <v>0</v>
      </c>
      <c r="P10982" s="2">
        <v>7.6923076923079998</v>
      </c>
      <c r="Q10982" s="2">
        <v>7.6923076923079998</v>
      </c>
      <c r="R10982" s="15">
        <v>30.769230769231001</v>
      </c>
    </row>
    <row r="10983" spans="4:18" x14ac:dyDescent="0.2">
      <c r="D10983" s="200"/>
      <c r="E10983" s="4" t="s">
        <v>27</v>
      </c>
      <c r="F10983" s="5"/>
      <c r="G10983" s="6">
        <v>20</v>
      </c>
      <c r="H10983" s="8">
        <v>7</v>
      </c>
      <c r="I10983" s="1">
        <v>7</v>
      </c>
      <c r="J10983" s="1">
        <v>2</v>
      </c>
      <c r="K10983" s="1">
        <v>0</v>
      </c>
      <c r="L10983" s="1">
        <v>0</v>
      </c>
      <c r="M10983" s="1">
        <v>0</v>
      </c>
      <c r="N10983" s="1">
        <v>0</v>
      </c>
      <c r="O10983" s="1">
        <v>0</v>
      </c>
      <c r="P10983" s="1">
        <v>1</v>
      </c>
      <c r="Q10983" s="1">
        <v>1</v>
      </c>
      <c r="R10983" s="9">
        <v>5</v>
      </c>
    </row>
    <row r="10984" spans="4:18" x14ac:dyDescent="0.2">
      <c r="D10984" s="200"/>
      <c r="E10984" s="11"/>
      <c r="F10984" s="10"/>
      <c r="G10984" s="7">
        <v>100</v>
      </c>
      <c r="H10984" s="18">
        <v>35</v>
      </c>
      <c r="I10984" s="2">
        <v>35</v>
      </c>
      <c r="J10984" s="2">
        <v>10</v>
      </c>
      <c r="K10984" s="16">
        <v>0</v>
      </c>
      <c r="L10984" s="16">
        <v>0</v>
      </c>
      <c r="M10984" s="16">
        <v>0</v>
      </c>
      <c r="N10984" s="16">
        <v>0</v>
      </c>
      <c r="O10984" s="16">
        <v>0</v>
      </c>
      <c r="P10984" s="2">
        <v>5</v>
      </c>
      <c r="Q10984" s="2">
        <v>5</v>
      </c>
      <c r="R10984" s="15">
        <v>25</v>
      </c>
    </row>
    <row r="10985" spans="4:18" x14ac:dyDescent="0.2">
      <c r="D10985" s="200"/>
      <c r="E10985" s="4" t="s">
        <v>28</v>
      </c>
      <c r="F10985" s="5"/>
      <c r="G10985" s="6">
        <v>15</v>
      </c>
      <c r="H10985" s="8">
        <v>3</v>
      </c>
      <c r="I10985" s="1">
        <v>8</v>
      </c>
      <c r="J10985" s="1">
        <v>4</v>
      </c>
      <c r="K10985" s="1">
        <v>2</v>
      </c>
      <c r="L10985" s="1">
        <v>1</v>
      </c>
      <c r="M10985" s="1">
        <v>1</v>
      </c>
      <c r="N10985" s="1">
        <v>1</v>
      </c>
      <c r="O10985" s="1">
        <v>1</v>
      </c>
      <c r="P10985" s="1">
        <v>2</v>
      </c>
      <c r="Q10985" s="1">
        <v>0</v>
      </c>
      <c r="R10985" s="9">
        <v>6</v>
      </c>
    </row>
    <row r="10986" spans="4:18" x14ac:dyDescent="0.2">
      <c r="D10986" s="200"/>
      <c r="E10986" s="11"/>
      <c r="F10986" s="10"/>
      <c r="G10986" s="7">
        <v>100</v>
      </c>
      <c r="H10986" s="97">
        <v>20</v>
      </c>
      <c r="I10986" s="41">
        <v>53.333333333333002</v>
      </c>
      <c r="J10986" s="41">
        <v>26.666666666666998</v>
      </c>
      <c r="K10986" s="25">
        <v>13.333333333333</v>
      </c>
      <c r="L10986" s="2">
        <v>6.666666666667</v>
      </c>
      <c r="M10986" s="2">
        <v>6.666666666667</v>
      </c>
      <c r="N10986" s="2">
        <v>6.666666666667</v>
      </c>
      <c r="O10986" s="2">
        <v>6.666666666667</v>
      </c>
      <c r="P10986" s="25">
        <v>13.333333333333</v>
      </c>
      <c r="Q10986" s="16">
        <v>0</v>
      </c>
      <c r="R10986" s="102">
        <v>40</v>
      </c>
    </row>
    <row r="10987" spans="4:18" x14ac:dyDescent="0.2">
      <c r="D10987" s="200"/>
      <c r="E10987" s="4" t="s">
        <v>29</v>
      </c>
      <c r="F10987" s="5"/>
      <c r="G10987" s="6">
        <v>5</v>
      </c>
      <c r="H10987" s="8">
        <v>1</v>
      </c>
      <c r="I10987" s="1">
        <v>2</v>
      </c>
      <c r="J10987" s="1">
        <v>1</v>
      </c>
      <c r="K10987" s="1">
        <v>0</v>
      </c>
      <c r="L10987" s="1">
        <v>0</v>
      </c>
      <c r="M10987" s="1">
        <v>1</v>
      </c>
      <c r="N10987" s="1">
        <v>0</v>
      </c>
      <c r="O10987" s="1">
        <v>0</v>
      </c>
      <c r="P10987" s="1">
        <v>0</v>
      </c>
      <c r="Q10987" s="1">
        <v>0</v>
      </c>
      <c r="R10987" s="9">
        <v>0</v>
      </c>
    </row>
    <row r="10988" spans="4:18" x14ac:dyDescent="0.2">
      <c r="D10988" s="200"/>
      <c r="E10988" s="11"/>
      <c r="F10988" s="10"/>
      <c r="G10988" s="7">
        <v>100</v>
      </c>
      <c r="H10988" s="97">
        <v>20</v>
      </c>
      <c r="I10988" s="2">
        <v>40</v>
      </c>
      <c r="J10988" s="25">
        <v>20</v>
      </c>
      <c r="K10988" s="16">
        <v>0</v>
      </c>
      <c r="L10988" s="16">
        <v>0</v>
      </c>
      <c r="M10988" s="41">
        <v>20</v>
      </c>
      <c r="N10988" s="16">
        <v>0</v>
      </c>
      <c r="O10988" s="16">
        <v>0</v>
      </c>
      <c r="P10988" s="49">
        <v>0</v>
      </c>
      <c r="Q10988" s="16">
        <v>0</v>
      </c>
      <c r="R10988" s="130">
        <v>0</v>
      </c>
    </row>
    <row r="10989" spans="4:18" x14ac:dyDescent="0.2">
      <c r="D10989" s="199" t="s">
        <v>30</v>
      </c>
      <c r="E10989" s="22" t="s">
        <v>31</v>
      </c>
      <c r="F10989" s="21"/>
      <c r="G10989" s="19">
        <v>28</v>
      </c>
      <c r="H10989" s="27">
        <v>11</v>
      </c>
      <c r="I10989" s="3">
        <v>10</v>
      </c>
      <c r="J10989" s="3">
        <v>2</v>
      </c>
      <c r="K10989" s="3">
        <v>1</v>
      </c>
      <c r="L10989" s="3">
        <v>2</v>
      </c>
      <c r="M10989" s="3">
        <v>2</v>
      </c>
      <c r="N10989" s="3">
        <v>1</v>
      </c>
      <c r="O10989" s="3">
        <v>1</v>
      </c>
      <c r="P10989" s="3">
        <v>3</v>
      </c>
      <c r="Q10989" s="3">
        <v>1</v>
      </c>
      <c r="R10989" s="26">
        <v>6</v>
      </c>
    </row>
    <row r="10990" spans="4:18" x14ac:dyDescent="0.2">
      <c r="D10990" s="200"/>
      <c r="E10990" s="11"/>
      <c r="F10990" s="10"/>
      <c r="G10990" s="7">
        <v>100</v>
      </c>
      <c r="H10990" s="70">
        <v>39.285714285714</v>
      </c>
      <c r="I10990" s="2">
        <v>35.714285714286</v>
      </c>
      <c r="J10990" s="30">
        <v>7.1428571428570002</v>
      </c>
      <c r="K10990" s="2">
        <v>3.5714285714290002</v>
      </c>
      <c r="L10990" s="2">
        <v>7.1428571428570002</v>
      </c>
      <c r="M10990" s="2">
        <v>7.1428571428570002</v>
      </c>
      <c r="N10990" s="2">
        <v>3.5714285714290002</v>
      </c>
      <c r="O10990" s="2">
        <v>3.5714285714290002</v>
      </c>
      <c r="P10990" s="2">
        <v>10.714285714286</v>
      </c>
      <c r="Q10990" s="2">
        <v>3.5714285714290002</v>
      </c>
      <c r="R10990" s="95">
        <v>21.428571428571001</v>
      </c>
    </row>
    <row r="10991" spans="4:18" x14ac:dyDescent="0.2">
      <c r="D10991" s="200"/>
      <c r="E10991" s="4" t="s">
        <v>32</v>
      </c>
      <c r="F10991" s="5"/>
      <c r="G10991" s="6">
        <v>25</v>
      </c>
      <c r="H10991" s="8">
        <v>6</v>
      </c>
      <c r="I10991" s="1">
        <v>9</v>
      </c>
      <c r="J10991" s="1">
        <v>5</v>
      </c>
      <c r="K10991" s="1">
        <v>1</v>
      </c>
      <c r="L10991" s="1">
        <v>0</v>
      </c>
      <c r="M10991" s="1">
        <v>0</v>
      </c>
      <c r="N10991" s="1">
        <v>0</v>
      </c>
      <c r="O10991" s="1">
        <v>0</v>
      </c>
      <c r="P10991" s="1">
        <v>1</v>
      </c>
      <c r="Q10991" s="1">
        <v>1</v>
      </c>
      <c r="R10991" s="9">
        <v>9</v>
      </c>
    </row>
    <row r="10992" spans="4:18" x14ac:dyDescent="0.2">
      <c r="D10992" s="200"/>
      <c r="E10992" s="11"/>
      <c r="F10992" s="10"/>
      <c r="G10992" s="7">
        <v>100</v>
      </c>
      <c r="H10992" s="72">
        <v>24</v>
      </c>
      <c r="I10992" s="2">
        <v>36</v>
      </c>
      <c r="J10992" s="25">
        <v>20</v>
      </c>
      <c r="K10992" s="2">
        <v>4</v>
      </c>
      <c r="L10992" s="16">
        <v>0</v>
      </c>
      <c r="M10992" s="16">
        <v>0</v>
      </c>
      <c r="N10992" s="16">
        <v>0</v>
      </c>
      <c r="O10992" s="16">
        <v>0</v>
      </c>
      <c r="P10992" s="2">
        <v>4</v>
      </c>
      <c r="Q10992" s="2">
        <v>4</v>
      </c>
      <c r="R10992" s="85">
        <v>36</v>
      </c>
    </row>
    <row r="10993" spans="2:18" x14ac:dyDescent="0.2">
      <c r="D10993" s="199" t="s">
        <v>33</v>
      </c>
      <c r="E10993" s="22" t="s">
        <v>34</v>
      </c>
      <c r="F10993" s="21"/>
      <c r="G10993" s="19">
        <v>12</v>
      </c>
      <c r="H10993" s="27">
        <v>5</v>
      </c>
      <c r="I10993" s="3">
        <v>8</v>
      </c>
      <c r="J10993" s="3">
        <v>4</v>
      </c>
      <c r="K10993" s="3">
        <v>2</v>
      </c>
      <c r="L10993" s="3">
        <v>2</v>
      </c>
      <c r="M10993" s="3">
        <v>1</v>
      </c>
      <c r="N10993" s="3">
        <v>1</v>
      </c>
      <c r="O10993" s="3">
        <v>1</v>
      </c>
      <c r="P10993" s="3">
        <v>1</v>
      </c>
      <c r="Q10993" s="3">
        <v>0</v>
      </c>
      <c r="R10993" s="26">
        <v>0</v>
      </c>
    </row>
    <row r="10994" spans="2:18" x14ac:dyDescent="0.2">
      <c r="D10994" s="200"/>
      <c r="E10994" s="11"/>
      <c r="F10994" s="10"/>
      <c r="G10994" s="7">
        <v>100</v>
      </c>
      <c r="H10994" s="70">
        <v>41.666666666666998</v>
      </c>
      <c r="I10994" s="41">
        <v>66.666666666666998</v>
      </c>
      <c r="J10994" s="41">
        <v>33.333333333333002</v>
      </c>
      <c r="K10994" s="41">
        <v>16.666666666666998</v>
      </c>
      <c r="L10994" s="41">
        <v>16.666666666666998</v>
      </c>
      <c r="M10994" s="2">
        <v>8.333333333333</v>
      </c>
      <c r="N10994" s="25">
        <v>8.333333333333</v>
      </c>
      <c r="O10994" s="25">
        <v>8.333333333333</v>
      </c>
      <c r="P10994" s="2">
        <v>8.333333333333</v>
      </c>
      <c r="Q10994" s="16">
        <v>0</v>
      </c>
      <c r="R10994" s="130">
        <v>0</v>
      </c>
    </row>
    <row r="10995" spans="2:18" x14ac:dyDescent="0.2">
      <c r="D10995" s="200"/>
      <c r="E10995" s="4" t="s">
        <v>35</v>
      </c>
      <c r="F10995" s="5"/>
      <c r="G10995" s="6">
        <v>8</v>
      </c>
      <c r="H10995" s="8">
        <v>3</v>
      </c>
      <c r="I10995" s="1">
        <v>4</v>
      </c>
      <c r="J10995" s="1">
        <v>1</v>
      </c>
      <c r="K10995" s="1">
        <v>0</v>
      </c>
      <c r="L10995" s="1">
        <v>0</v>
      </c>
      <c r="M10995" s="1">
        <v>1</v>
      </c>
      <c r="N10995" s="1">
        <v>0</v>
      </c>
      <c r="O10995" s="1">
        <v>0</v>
      </c>
      <c r="P10995" s="1">
        <v>0</v>
      </c>
      <c r="Q10995" s="1">
        <v>0</v>
      </c>
      <c r="R10995" s="9">
        <v>1</v>
      </c>
    </row>
    <row r="10996" spans="2:18" x14ac:dyDescent="0.2">
      <c r="D10996" s="200"/>
      <c r="E10996" s="11"/>
      <c r="F10996" s="10"/>
      <c r="G10996" s="7">
        <v>100</v>
      </c>
      <c r="H10996" s="70">
        <v>37.5</v>
      </c>
      <c r="I10996" s="41">
        <v>50</v>
      </c>
      <c r="J10996" s="2">
        <v>12.5</v>
      </c>
      <c r="K10996" s="16">
        <v>0</v>
      </c>
      <c r="L10996" s="16">
        <v>0</v>
      </c>
      <c r="M10996" s="25">
        <v>12.5</v>
      </c>
      <c r="N10996" s="16">
        <v>0</v>
      </c>
      <c r="O10996" s="16">
        <v>0</v>
      </c>
      <c r="P10996" s="49">
        <v>0</v>
      </c>
      <c r="Q10996" s="16">
        <v>0</v>
      </c>
      <c r="R10996" s="132">
        <v>12.5</v>
      </c>
    </row>
    <row r="10997" spans="2:18" x14ac:dyDescent="0.2">
      <c r="D10997" s="200"/>
      <c r="E10997" s="4" t="s">
        <v>36</v>
      </c>
      <c r="F10997" s="5"/>
      <c r="G10997" s="6">
        <v>7</v>
      </c>
      <c r="H10997" s="8">
        <v>3</v>
      </c>
      <c r="I10997" s="1">
        <v>0</v>
      </c>
      <c r="J10997" s="1">
        <v>1</v>
      </c>
      <c r="K10997" s="1">
        <v>0</v>
      </c>
      <c r="L10997" s="1">
        <v>0</v>
      </c>
      <c r="M10997" s="1">
        <v>0</v>
      </c>
      <c r="N10997" s="1">
        <v>0</v>
      </c>
      <c r="O10997" s="1">
        <v>0</v>
      </c>
      <c r="P10997" s="1">
        <v>0</v>
      </c>
      <c r="Q10997" s="1">
        <v>0</v>
      </c>
      <c r="R10997" s="9">
        <v>3</v>
      </c>
    </row>
    <row r="10998" spans="2:18" x14ac:dyDescent="0.2">
      <c r="D10998" s="200"/>
      <c r="E10998" s="11"/>
      <c r="F10998" s="10"/>
      <c r="G10998" s="7">
        <v>100</v>
      </c>
      <c r="H10998" s="75">
        <v>42.857142857143003</v>
      </c>
      <c r="I10998" s="82">
        <v>0</v>
      </c>
      <c r="J10998" s="2">
        <v>14.285714285714</v>
      </c>
      <c r="K10998" s="16">
        <v>0</v>
      </c>
      <c r="L10998" s="16">
        <v>0</v>
      </c>
      <c r="M10998" s="16">
        <v>0</v>
      </c>
      <c r="N10998" s="16">
        <v>0</v>
      </c>
      <c r="O10998" s="16">
        <v>0</v>
      </c>
      <c r="P10998" s="49">
        <v>0</v>
      </c>
      <c r="Q10998" s="16">
        <v>0</v>
      </c>
      <c r="R10998" s="102">
        <v>42.857142857143003</v>
      </c>
    </row>
    <row r="10999" spans="2:18" x14ac:dyDescent="0.2">
      <c r="D10999" s="200"/>
      <c r="E10999" s="4" t="s">
        <v>37</v>
      </c>
      <c r="F10999" s="5"/>
      <c r="G10999" s="6">
        <v>12</v>
      </c>
      <c r="H10999" s="8">
        <v>4</v>
      </c>
      <c r="I10999" s="1">
        <v>5</v>
      </c>
      <c r="J10999" s="1">
        <v>0</v>
      </c>
      <c r="K10999" s="1">
        <v>0</v>
      </c>
      <c r="L10999" s="1">
        <v>0</v>
      </c>
      <c r="M10999" s="1">
        <v>0</v>
      </c>
      <c r="N10999" s="1">
        <v>0</v>
      </c>
      <c r="O10999" s="1">
        <v>0</v>
      </c>
      <c r="P10999" s="1">
        <v>2</v>
      </c>
      <c r="Q10999" s="1">
        <v>0</v>
      </c>
      <c r="R10999" s="9">
        <v>3</v>
      </c>
    </row>
    <row r="11000" spans="2:18" x14ac:dyDescent="0.2">
      <c r="D11000" s="200"/>
      <c r="E11000" s="11"/>
      <c r="F11000" s="10"/>
      <c r="G11000" s="7">
        <v>100</v>
      </c>
      <c r="H11000" s="18">
        <v>33.333333333333002</v>
      </c>
      <c r="I11000" s="25">
        <v>41.666666666666998</v>
      </c>
      <c r="J11000" s="82">
        <v>0</v>
      </c>
      <c r="K11000" s="16">
        <v>0</v>
      </c>
      <c r="L11000" s="16">
        <v>0</v>
      </c>
      <c r="M11000" s="16">
        <v>0</v>
      </c>
      <c r="N11000" s="16">
        <v>0</v>
      </c>
      <c r="O11000" s="16">
        <v>0</v>
      </c>
      <c r="P11000" s="25">
        <v>16.666666666666998</v>
      </c>
      <c r="Q11000" s="16">
        <v>0</v>
      </c>
      <c r="R11000" s="15">
        <v>25</v>
      </c>
    </row>
    <row r="11001" spans="2:18" x14ac:dyDescent="0.2">
      <c r="D11001" s="200"/>
      <c r="E11001" s="4" t="s">
        <v>38</v>
      </c>
      <c r="F11001" s="5"/>
      <c r="G11001" s="6">
        <v>4</v>
      </c>
      <c r="H11001" s="8">
        <v>1</v>
      </c>
      <c r="I11001" s="1">
        <v>0</v>
      </c>
      <c r="J11001" s="1">
        <v>0</v>
      </c>
      <c r="K11001" s="1">
        <v>0</v>
      </c>
      <c r="L11001" s="1">
        <v>0</v>
      </c>
      <c r="M11001" s="1">
        <v>0</v>
      </c>
      <c r="N11001" s="1">
        <v>0</v>
      </c>
      <c r="O11001" s="1">
        <v>0</v>
      </c>
      <c r="P11001" s="1">
        <v>0</v>
      </c>
      <c r="Q11001" s="1">
        <v>2</v>
      </c>
      <c r="R11001" s="9">
        <v>1</v>
      </c>
    </row>
    <row r="11002" spans="2:18" x14ac:dyDescent="0.2">
      <c r="D11002" s="200"/>
      <c r="E11002" s="11"/>
      <c r="F11002" s="10"/>
      <c r="G11002" s="7">
        <v>100</v>
      </c>
      <c r="H11002" s="72">
        <v>25</v>
      </c>
      <c r="I11002" s="82">
        <v>0</v>
      </c>
      <c r="J11002" s="82">
        <v>0</v>
      </c>
      <c r="K11002" s="16">
        <v>0</v>
      </c>
      <c r="L11002" s="16">
        <v>0</v>
      </c>
      <c r="M11002" s="16">
        <v>0</v>
      </c>
      <c r="N11002" s="16">
        <v>0</v>
      </c>
      <c r="O11002" s="16">
        <v>0</v>
      </c>
      <c r="P11002" s="49">
        <v>0</v>
      </c>
      <c r="Q11002" s="41">
        <v>50</v>
      </c>
      <c r="R11002" s="15">
        <v>25</v>
      </c>
    </row>
    <row r="11003" spans="2:18" x14ac:dyDescent="0.2">
      <c r="D11003" s="200"/>
      <c r="E11003" s="4" t="s">
        <v>39</v>
      </c>
      <c r="F11003" s="5"/>
      <c r="G11003" s="6">
        <v>6</v>
      </c>
      <c r="H11003" s="8">
        <v>0</v>
      </c>
      <c r="I11003" s="1">
        <v>2</v>
      </c>
      <c r="J11003" s="1">
        <v>1</v>
      </c>
      <c r="K11003" s="1">
        <v>0</v>
      </c>
      <c r="L11003" s="1">
        <v>0</v>
      </c>
      <c r="M11003" s="1">
        <v>0</v>
      </c>
      <c r="N11003" s="1">
        <v>0</v>
      </c>
      <c r="O11003" s="1">
        <v>0</v>
      </c>
      <c r="P11003" s="1">
        <v>1</v>
      </c>
      <c r="Q11003" s="1">
        <v>0</v>
      </c>
      <c r="R11003" s="9">
        <v>4</v>
      </c>
    </row>
    <row r="11004" spans="2:18" x14ac:dyDescent="0.2">
      <c r="D11004" s="200"/>
      <c r="E11004" s="11"/>
      <c r="F11004" s="10"/>
      <c r="G11004" s="7">
        <v>100</v>
      </c>
      <c r="H11004" s="127">
        <v>0</v>
      </c>
      <c r="I11004" s="2">
        <v>33.333333333333002</v>
      </c>
      <c r="J11004" s="2">
        <v>16.666666666666998</v>
      </c>
      <c r="K11004" s="16">
        <v>0</v>
      </c>
      <c r="L11004" s="16">
        <v>0</v>
      </c>
      <c r="M11004" s="16">
        <v>0</v>
      </c>
      <c r="N11004" s="16">
        <v>0</v>
      </c>
      <c r="O11004" s="16">
        <v>0</v>
      </c>
      <c r="P11004" s="25">
        <v>16.666666666666998</v>
      </c>
      <c r="Q11004" s="16">
        <v>0</v>
      </c>
      <c r="R11004" s="102">
        <v>66.666666666666998</v>
      </c>
    </row>
    <row r="11005" spans="2:18" x14ac:dyDescent="0.2">
      <c r="D11005" s="200"/>
      <c r="E11005" s="4" t="s">
        <v>40</v>
      </c>
      <c r="F11005" s="5"/>
      <c r="G11005" s="6">
        <v>4</v>
      </c>
      <c r="H11005" s="8">
        <v>1</v>
      </c>
      <c r="I11005" s="1">
        <v>0</v>
      </c>
      <c r="J11005" s="1">
        <v>0</v>
      </c>
      <c r="K11005" s="1">
        <v>0</v>
      </c>
      <c r="L11005" s="1">
        <v>0</v>
      </c>
      <c r="M11005" s="1">
        <v>0</v>
      </c>
      <c r="N11005" s="1">
        <v>0</v>
      </c>
      <c r="O11005" s="1">
        <v>0</v>
      </c>
      <c r="P11005" s="1">
        <v>0</v>
      </c>
      <c r="Q11005" s="1">
        <v>0</v>
      </c>
      <c r="R11005" s="9">
        <v>3</v>
      </c>
    </row>
    <row r="11006" spans="2:18" x14ac:dyDescent="0.2">
      <c r="D11006" s="201"/>
      <c r="E11006" s="45"/>
      <c r="F11006" s="51"/>
      <c r="G11006" s="81">
        <v>100</v>
      </c>
      <c r="H11006" s="161">
        <v>25</v>
      </c>
      <c r="I11006" s="83">
        <v>0</v>
      </c>
      <c r="J11006" s="83">
        <v>0</v>
      </c>
      <c r="K11006" s="62">
        <v>0</v>
      </c>
      <c r="L11006" s="62">
        <v>0</v>
      </c>
      <c r="M11006" s="62">
        <v>0</v>
      </c>
      <c r="N11006" s="62">
        <v>0</v>
      </c>
      <c r="O11006" s="62">
        <v>0</v>
      </c>
      <c r="P11006" s="103">
        <v>0</v>
      </c>
      <c r="Q11006" s="62">
        <v>0</v>
      </c>
      <c r="R11006" s="140">
        <v>75</v>
      </c>
    </row>
    <row r="11008" spans="2:18" x14ac:dyDescent="0.2">
      <c r="B11008" s="40" t="str">
        <f xml:space="preserve"> HYPERLINK("#'目次'!B272", "[266]")</f>
        <v>[266]</v>
      </c>
      <c r="C11008" s="23" t="s">
        <v>401</v>
      </c>
    </row>
    <row r="11009" spans="3:18" x14ac:dyDescent="0.2">
      <c r="C11009" s="186" t="s">
        <v>397</v>
      </c>
    </row>
    <row r="11011" spans="3:18" x14ac:dyDescent="0.2">
      <c r="C11011" s="23" t="s">
        <v>48</v>
      </c>
    </row>
    <row r="11012" spans="3:18" ht="48" x14ac:dyDescent="0.2">
      <c r="D11012" s="195"/>
      <c r="E11012" s="196"/>
      <c r="F11012" s="196"/>
      <c r="G11012" s="37" t="s">
        <v>15</v>
      </c>
      <c r="H11012" s="33" t="s">
        <v>347</v>
      </c>
      <c r="I11012" s="13" t="s">
        <v>348</v>
      </c>
      <c r="J11012" s="13" t="s">
        <v>349</v>
      </c>
      <c r="K11012" s="13" t="s">
        <v>350</v>
      </c>
      <c r="L11012" s="13" t="s">
        <v>351</v>
      </c>
      <c r="M11012" s="13" t="s">
        <v>352</v>
      </c>
      <c r="N11012" s="13" t="s">
        <v>353</v>
      </c>
      <c r="O11012" s="13" t="s">
        <v>354</v>
      </c>
      <c r="P11012" s="13" t="s">
        <v>355</v>
      </c>
      <c r="Q11012" s="13" t="s">
        <v>99</v>
      </c>
      <c r="R11012" s="38" t="s">
        <v>18</v>
      </c>
    </row>
    <row r="11013" spans="3:18" x14ac:dyDescent="0.2">
      <c r="D11013" s="197"/>
      <c r="E11013" s="198"/>
      <c r="F11013" s="198"/>
      <c r="G11013" s="35"/>
      <c r="H11013" s="39"/>
      <c r="I11013" s="14"/>
      <c r="J11013" s="14"/>
      <c r="K11013" s="14"/>
      <c r="L11013" s="14"/>
      <c r="M11013" s="14"/>
      <c r="N11013" s="14"/>
      <c r="O11013" s="14"/>
      <c r="P11013" s="14"/>
      <c r="Q11013" s="14"/>
      <c r="R11013" s="34"/>
    </row>
    <row r="11014" spans="3:18" x14ac:dyDescent="0.2">
      <c r="D11014" s="78"/>
      <c r="E11014" s="79" t="s">
        <v>15</v>
      </c>
      <c r="F11014" s="66"/>
      <c r="G11014" s="36">
        <v>53</v>
      </c>
      <c r="H11014" s="17">
        <v>17</v>
      </c>
      <c r="I11014" s="17">
        <v>19</v>
      </c>
      <c r="J11014" s="17">
        <v>7</v>
      </c>
      <c r="K11014" s="17">
        <v>2</v>
      </c>
      <c r="L11014" s="17">
        <v>2</v>
      </c>
      <c r="M11014" s="17">
        <v>2</v>
      </c>
      <c r="N11014" s="17">
        <v>1</v>
      </c>
      <c r="O11014" s="17">
        <v>1</v>
      </c>
      <c r="P11014" s="17">
        <v>4</v>
      </c>
      <c r="Q11014" s="17">
        <v>2</v>
      </c>
      <c r="R11014" s="47">
        <v>15</v>
      </c>
    </row>
    <row r="11015" spans="3:18" x14ac:dyDescent="0.2">
      <c r="D11015" s="45"/>
      <c r="E11015" s="51"/>
      <c r="F11015" s="67"/>
      <c r="G11015" s="7">
        <v>100</v>
      </c>
      <c r="H11015" s="2">
        <v>32.075471698112999</v>
      </c>
      <c r="I11015" s="2">
        <v>35.849056603774002</v>
      </c>
      <c r="J11015" s="2">
        <v>13.207547169811001</v>
      </c>
      <c r="K11015" s="2">
        <v>3.7735849056599999</v>
      </c>
      <c r="L11015" s="2">
        <v>3.7735849056599999</v>
      </c>
      <c r="M11015" s="2">
        <v>3.7735849056599999</v>
      </c>
      <c r="N11015" s="2">
        <v>1.88679245283</v>
      </c>
      <c r="O11015" s="2">
        <v>1.88679245283</v>
      </c>
      <c r="P11015" s="2">
        <v>7.547169811321</v>
      </c>
      <c r="Q11015" s="2">
        <v>3.7735849056599999</v>
      </c>
      <c r="R11015" s="15">
        <v>28.301886792453001</v>
      </c>
    </row>
    <row r="11016" spans="3:18" x14ac:dyDescent="0.2">
      <c r="D11016" s="199" t="s">
        <v>49</v>
      </c>
      <c r="E11016" s="22" t="s">
        <v>50</v>
      </c>
      <c r="F11016" s="21"/>
      <c r="G11016" s="19">
        <v>1</v>
      </c>
      <c r="H11016" s="27">
        <v>1</v>
      </c>
      <c r="I11016" s="3">
        <v>1</v>
      </c>
      <c r="J11016" s="3">
        <v>0</v>
      </c>
      <c r="K11016" s="3">
        <v>0</v>
      </c>
      <c r="L11016" s="3">
        <v>0</v>
      </c>
      <c r="M11016" s="3">
        <v>0</v>
      </c>
      <c r="N11016" s="3">
        <v>0</v>
      </c>
      <c r="O11016" s="3">
        <v>0</v>
      </c>
      <c r="P11016" s="3">
        <v>1</v>
      </c>
      <c r="Q11016" s="3">
        <v>0</v>
      </c>
      <c r="R11016" s="26">
        <v>0</v>
      </c>
    </row>
    <row r="11017" spans="3:18" x14ac:dyDescent="0.2">
      <c r="D11017" s="200"/>
      <c r="E11017" s="11"/>
      <c r="F11017" s="10"/>
      <c r="G11017" s="7">
        <v>100</v>
      </c>
      <c r="H11017" s="75">
        <v>100</v>
      </c>
      <c r="I11017" s="41">
        <v>100</v>
      </c>
      <c r="J11017" s="82">
        <v>0</v>
      </c>
      <c r="K11017" s="16">
        <v>0</v>
      </c>
      <c r="L11017" s="16">
        <v>0</v>
      </c>
      <c r="M11017" s="16">
        <v>0</v>
      </c>
      <c r="N11017" s="16">
        <v>0</v>
      </c>
      <c r="O11017" s="16">
        <v>0</v>
      </c>
      <c r="P11017" s="41">
        <v>100</v>
      </c>
      <c r="Q11017" s="16">
        <v>0</v>
      </c>
      <c r="R11017" s="130">
        <v>0</v>
      </c>
    </row>
    <row r="11018" spans="3:18" x14ac:dyDescent="0.2">
      <c r="D11018" s="200"/>
      <c r="E11018" s="4" t="s">
        <v>51</v>
      </c>
      <c r="F11018" s="5"/>
      <c r="G11018" s="6">
        <v>7</v>
      </c>
      <c r="H11018" s="8">
        <v>2</v>
      </c>
      <c r="I11018" s="1">
        <v>1</v>
      </c>
      <c r="J11018" s="1">
        <v>1</v>
      </c>
      <c r="K11018" s="1">
        <v>0</v>
      </c>
      <c r="L11018" s="1">
        <v>0</v>
      </c>
      <c r="M11018" s="1">
        <v>0</v>
      </c>
      <c r="N11018" s="1">
        <v>0</v>
      </c>
      <c r="O11018" s="1">
        <v>0</v>
      </c>
      <c r="P11018" s="1">
        <v>1</v>
      </c>
      <c r="Q11018" s="1">
        <v>0</v>
      </c>
      <c r="R11018" s="9">
        <v>2</v>
      </c>
    </row>
    <row r="11019" spans="3:18" x14ac:dyDescent="0.2">
      <c r="D11019" s="200"/>
      <c r="E11019" s="11"/>
      <c r="F11019" s="10"/>
      <c r="G11019" s="7">
        <v>100</v>
      </c>
      <c r="H11019" s="18">
        <v>28.571428571428999</v>
      </c>
      <c r="I11019" s="50">
        <v>14.285714285714</v>
      </c>
      <c r="J11019" s="2">
        <v>14.285714285714</v>
      </c>
      <c r="K11019" s="16">
        <v>0</v>
      </c>
      <c r="L11019" s="16">
        <v>0</v>
      </c>
      <c r="M11019" s="16">
        <v>0</v>
      </c>
      <c r="N11019" s="16">
        <v>0</v>
      </c>
      <c r="O11019" s="16">
        <v>0</v>
      </c>
      <c r="P11019" s="25">
        <v>14.285714285714</v>
      </c>
      <c r="Q11019" s="16">
        <v>0</v>
      </c>
      <c r="R11019" s="15">
        <v>28.571428571428999</v>
      </c>
    </row>
    <row r="11020" spans="3:18" x14ac:dyDescent="0.2">
      <c r="D11020" s="200"/>
      <c r="E11020" s="4" t="s">
        <v>52</v>
      </c>
      <c r="F11020" s="5"/>
      <c r="G11020" s="6">
        <v>0</v>
      </c>
      <c r="H11020" s="8">
        <v>0</v>
      </c>
      <c r="I11020" s="1">
        <v>0</v>
      </c>
      <c r="J11020" s="1">
        <v>0</v>
      </c>
      <c r="K11020" s="1">
        <v>0</v>
      </c>
      <c r="L11020" s="1">
        <v>0</v>
      </c>
      <c r="M11020" s="1">
        <v>0</v>
      </c>
      <c r="N11020" s="1">
        <v>0</v>
      </c>
      <c r="O11020" s="1">
        <v>0</v>
      </c>
      <c r="P11020" s="1">
        <v>0</v>
      </c>
      <c r="Q11020" s="1">
        <v>0</v>
      </c>
      <c r="R11020" s="9">
        <v>0</v>
      </c>
    </row>
    <row r="11021" spans="3:18" x14ac:dyDescent="0.2">
      <c r="D11021" s="200"/>
      <c r="E11021" s="11"/>
      <c r="F11021" s="10"/>
      <c r="G11021" s="176">
        <v>0</v>
      </c>
      <c r="H11021" s="127">
        <v>0</v>
      </c>
      <c r="I11021" s="82">
        <v>0</v>
      </c>
      <c r="J11021" s="82">
        <v>0</v>
      </c>
      <c r="K11021" s="16">
        <v>0</v>
      </c>
      <c r="L11021" s="16">
        <v>0</v>
      </c>
      <c r="M11021" s="16">
        <v>0</v>
      </c>
      <c r="N11021" s="16">
        <v>0</v>
      </c>
      <c r="O11021" s="16">
        <v>0</v>
      </c>
      <c r="P11021" s="49">
        <v>0</v>
      </c>
      <c r="Q11021" s="16">
        <v>0</v>
      </c>
      <c r="R11021" s="130">
        <v>0</v>
      </c>
    </row>
    <row r="11022" spans="3:18" x14ac:dyDescent="0.2">
      <c r="D11022" s="200"/>
      <c r="E11022" s="4" t="s">
        <v>53</v>
      </c>
      <c r="F11022" s="5"/>
      <c r="G11022" s="6">
        <v>2</v>
      </c>
      <c r="H11022" s="8">
        <v>1</v>
      </c>
      <c r="I11022" s="1">
        <v>0</v>
      </c>
      <c r="J11022" s="1">
        <v>0</v>
      </c>
      <c r="K11022" s="1">
        <v>0</v>
      </c>
      <c r="L11022" s="1">
        <v>0</v>
      </c>
      <c r="M11022" s="1">
        <v>0</v>
      </c>
      <c r="N11022" s="1">
        <v>0</v>
      </c>
      <c r="O11022" s="1">
        <v>0</v>
      </c>
      <c r="P11022" s="1">
        <v>0</v>
      </c>
      <c r="Q11022" s="1">
        <v>1</v>
      </c>
      <c r="R11022" s="9">
        <v>0</v>
      </c>
    </row>
    <row r="11023" spans="3:18" x14ac:dyDescent="0.2">
      <c r="D11023" s="200"/>
      <c r="E11023" s="11"/>
      <c r="F11023" s="10"/>
      <c r="G11023" s="7">
        <v>100</v>
      </c>
      <c r="H11023" s="75">
        <v>50</v>
      </c>
      <c r="I11023" s="82">
        <v>0</v>
      </c>
      <c r="J11023" s="82">
        <v>0</v>
      </c>
      <c r="K11023" s="16">
        <v>0</v>
      </c>
      <c r="L11023" s="16">
        <v>0</v>
      </c>
      <c r="M11023" s="16">
        <v>0</v>
      </c>
      <c r="N11023" s="16">
        <v>0</v>
      </c>
      <c r="O11023" s="16">
        <v>0</v>
      </c>
      <c r="P11023" s="49">
        <v>0</v>
      </c>
      <c r="Q11023" s="41">
        <v>50</v>
      </c>
      <c r="R11023" s="130">
        <v>0</v>
      </c>
    </row>
    <row r="11024" spans="3:18" x14ac:dyDescent="0.2">
      <c r="D11024" s="200"/>
      <c r="E11024" s="4" t="s">
        <v>54</v>
      </c>
      <c r="F11024" s="5"/>
      <c r="G11024" s="6">
        <v>10</v>
      </c>
      <c r="H11024" s="8">
        <v>5</v>
      </c>
      <c r="I11024" s="1">
        <v>3</v>
      </c>
      <c r="J11024" s="1">
        <v>0</v>
      </c>
      <c r="K11024" s="1">
        <v>0</v>
      </c>
      <c r="L11024" s="1">
        <v>0</v>
      </c>
      <c r="M11024" s="1">
        <v>1</v>
      </c>
      <c r="N11024" s="1">
        <v>0</v>
      </c>
      <c r="O11024" s="1">
        <v>0</v>
      </c>
      <c r="P11024" s="1">
        <v>0</v>
      </c>
      <c r="Q11024" s="1">
        <v>0</v>
      </c>
      <c r="R11024" s="9">
        <v>2</v>
      </c>
    </row>
    <row r="11025" spans="4:18" x14ac:dyDescent="0.2">
      <c r="D11025" s="200"/>
      <c r="E11025" s="11"/>
      <c r="F11025" s="10"/>
      <c r="G11025" s="7">
        <v>100</v>
      </c>
      <c r="H11025" s="75">
        <v>50</v>
      </c>
      <c r="I11025" s="30">
        <v>30</v>
      </c>
      <c r="J11025" s="82">
        <v>0</v>
      </c>
      <c r="K11025" s="16">
        <v>0</v>
      </c>
      <c r="L11025" s="16">
        <v>0</v>
      </c>
      <c r="M11025" s="25">
        <v>10</v>
      </c>
      <c r="N11025" s="16">
        <v>0</v>
      </c>
      <c r="O11025" s="16">
        <v>0</v>
      </c>
      <c r="P11025" s="49">
        <v>0</v>
      </c>
      <c r="Q11025" s="16">
        <v>0</v>
      </c>
      <c r="R11025" s="95">
        <v>20</v>
      </c>
    </row>
    <row r="11026" spans="4:18" x14ac:dyDescent="0.2">
      <c r="D11026" s="200"/>
      <c r="E11026" s="4" t="s">
        <v>55</v>
      </c>
      <c r="F11026" s="5"/>
      <c r="G11026" s="6">
        <v>6</v>
      </c>
      <c r="H11026" s="8">
        <v>1</v>
      </c>
      <c r="I11026" s="1">
        <v>1</v>
      </c>
      <c r="J11026" s="1">
        <v>0</v>
      </c>
      <c r="K11026" s="1">
        <v>0</v>
      </c>
      <c r="L11026" s="1">
        <v>0</v>
      </c>
      <c r="M11026" s="1">
        <v>0</v>
      </c>
      <c r="N11026" s="1">
        <v>0</v>
      </c>
      <c r="O11026" s="1">
        <v>0</v>
      </c>
      <c r="P11026" s="1">
        <v>0</v>
      </c>
      <c r="Q11026" s="1">
        <v>0</v>
      </c>
      <c r="R11026" s="9">
        <v>5</v>
      </c>
    </row>
    <row r="11027" spans="4:18" x14ac:dyDescent="0.2">
      <c r="D11027" s="200"/>
      <c r="E11027" s="11"/>
      <c r="F11027" s="10"/>
      <c r="G11027" s="7">
        <v>100</v>
      </c>
      <c r="H11027" s="97">
        <v>16.666666666666998</v>
      </c>
      <c r="I11027" s="50">
        <v>16.666666666666998</v>
      </c>
      <c r="J11027" s="82">
        <v>0</v>
      </c>
      <c r="K11027" s="16">
        <v>0</v>
      </c>
      <c r="L11027" s="16">
        <v>0</v>
      </c>
      <c r="M11027" s="16">
        <v>0</v>
      </c>
      <c r="N11027" s="16">
        <v>0</v>
      </c>
      <c r="O11027" s="16">
        <v>0</v>
      </c>
      <c r="P11027" s="49">
        <v>0</v>
      </c>
      <c r="Q11027" s="16">
        <v>0</v>
      </c>
      <c r="R11027" s="102">
        <v>83.333333333333002</v>
      </c>
    </row>
    <row r="11028" spans="4:18" x14ac:dyDescent="0.2">
      <c r="D11028" s="200"/>
      <c r="E11028" s="4" t="s">
        <v>56</v>
      </c>
      <c r="F11028" s="5"/>
      <c r="G11028" s="6">
        <v>5</v>
      </c>
      <c r="H11028" s="8">
        <v>1</v>
      </c>
      <c r="I11028" s="1">
        <v>1</v>
      </c>
      <c r="J11028" s="1">
        <v>0</v>
      </c>
      <c r="K11028" s="1">
        <v>0</v>
      </c>
      <c r="L11028" s="1">
        <v>0</v>
      </c>
      <c r="M11028" s="1">
        <v>0</v>
      </c>
      <c r="N11028" s="1">
        <v>0</v>
      </c>
      <c r="O11028" s="1">
        <v>0</v>
      </c>
      <c r="P11028" s="1">
        <v>0</v>
      </c>
      <c r="Q11028" s="1">
        <v>1</v>
      </c>
      <c r="R11028" s="9">
        <v>2</v>
      </c>
    </row>
    <row r="11029" spans="4:18" x14ac:dyDescent="0.2">
      <c r="D11029" s="200"/>
      <c r="E11029" s="11"/>
      <c r="F11029" s="10"/>
      <c r="G11029" s="7">
        <v>100</v>
      </c>
      <c r="H11029" s="97">
        <v>20</v>
      </c>
      <c r="I11029" s="50">
        <v>20</v>
      </c>
      <c r="J11029" s="82">
        <v>0</v>
      </c>
      <c r="K11029" s="16">
        <v>0</v>
      </c>
      <c r="L11029" s="16">
        <v>0</v>
      </c>
      <c r="M11029" s="16">
        <v>0</v>
      </c>
      <c r="N11029" s="16">
        <v>0</v>
      </c>
      <c r="O11029" s="16">
        <v>0</v>
      </c>
      <c r="P11029" s="49">
        <v>0</v>
      </c>
      <c r="Q11029" s="41">
        <v>20</v>
      </c>
      <c r="R11029" s="102">
        <v>40</v>
      </c>
    </row>
    <row r="11030" spans="4:18" x14ac:dyDescent="0.2">
      <c r="D11030" s="200"/>
      <c r="E11030" s="4" t="s">
        <v>57</v>
      </c>
      <c r="F11030" s="5"/>
      <c r="G11030" s="6">
        <v>4</v>
      </c>
      <c r="H11030" s="8">
        <v>0</v>
      </c>
      <c r="I11030" s="1">
        <v>1</v>
      </c>
      <c r="J11030" s="1">
        <v>0</v>
      </c>
      <c r="K11030" s="1">
        <v>0</v>
      </c>
      <c r="L11030" s="1">
        <v>0</v>
      </c>
      <c r="M11030" s="1">
        <v>0</v>
      </c>
      <c r="N11030" s="1">
        <v>0</v>
      </c>
      <c r="O11030" s="1">
        <v>0</v>
      </c>
      <c r="P11030" s="1">
        <v>0</v>
      </c>
      <c r="Q11030" s="1">
        <v>0</v>
      </c>
      <c r="R11030" s="9">
        <v>3</v>
      </c>
    </row>
    <row r="11031" spans="4:18" x14ac:dyDescent="0.2">
      <c r="D11031" s="200"/>
      <c r="E11031" s="11"/>
      <c r="F11031" s="10"/>
      <c r="G11031" s="7">
        <v>100</v>
      </c>
      <c r="H11031" s="127">
        <v>0</v>
      </c>
      <c r="I11031" s="50">
        <v>25</v>
      </c>
      <c r="J11031" s="82">
        <v>0</v>
      </c>
      <c r="K11031" s="16">
        <v>0</v>
      </c>
      <c r="L11031" s="16">
        <v>0</v>
      </c>
      <c r="M11031" s="16">
        <v>0</v>
      </c>
      <c r="N11031" s="16">
        <v>0</v>
      </c>
      <c r="O11031" s="16">
        <v>0</v>
      </c>
      <c r="P11031" s="49">
        <v>0</v>
      </c>
      <c r="Q11031" s="16">
        <v>0</v>
      </c>
      <c r="R11031" s="102">
        <v>75</v>
      </c>
    </row>
    <row r="11032" spans="4:18" x14ac:dyDescent="0.2">
      <c r="D11032" s="200"/>
      <c r="E11032" s="4" t="s">
        <v>58</v>
      </c>
      <c r="F11032" s="5"/>
      <c r="G11032" s="6">
        <v>16</v>
      </c>
      <c r="H11032" s="8">
        <v>6</v>
      </c>
      <c r="I11032" s="1">
        <v>10</v>
      </c>
      <c r="J11032" s="1">
        <v>5</v>
      </c>
      <c r="K11032" s="1">
        <v>2</v>
      </c>
      <c r="L11032" s="1">
        <v>2</v>
      </c>
      <c r="M11032" s="1">
        <v>1</v>
      </c>
      <c r="N11032" s="1">
        <v>1</v>
      </c>
      <c r="O11032" s="1">
        <v>1</v>
      </c>
      <c r="P11032" s="1">
        <v>1</v>
      </c>
      <c r="Q11032" s="1">
        <v>0</v>
      </c>
      <c r="R11032" s="9">
        <v>0</v>
      </c>
    </row>
    <row r="11033" spans="4:18" x14ac:dyDescent="0.2">
      <c r="D11033" s="200"/>
      <c r="E11033" s="11"/>
      <c r="F11033" s="10"/>
      <c r="G11033" s="7">
        <v>100</v>
      </c>
      <c r="H11033" s="70">
        <v>37.5</v>
      </c>
      <c r="I11033" s="41">
        <v>62.5</v>
      </c>
      <c r="J11033" s="41">
        <v>31.25</v>
      </c>
      <c r="K11033" s="25">
        <v>12.5</v>
      </c>
      <c r="L11033" s="25">
        <v>12.5</v>
      </c>
      <c r="M11033" s="2">
        <v>6.25</v>
      </c>
      <c r="N11033" s="2">
        <v>6.25</v>
      </c>
      <c r="O11033" s="2">
        <v>6.25</v>
      </c>
      <c r="P11033" s="2">
        <v>6.25</v>
      </c>
      <c r="Q11033" s="16">
        <v>0</v>
      </c>
      <c r="R11033" s="130">
        <v>0</v>
      </c>
    </row>
    <row r="11034" spans="4:18" x14ac:dyDescent="0.2">
      <c r="D11034" s="200"/>
      <c r="E11034" s="4" t="s">
        <v>59</v>
      </c>
      <c r="F11034" s="5"/>
      <c r="G11034" s="6">
        <v>2</v>
      </c>
      <c r="H11034" s="8">
        <v>0</v>
      </c>
      <c r="I11034" s="1">
        <v>1</v>
      </c>
      <c r="J11034" s="1">
        <v>1</v>
      </c>
      <c r="K11034" s="1">
        <v>0</v>
      </c>
      <c r="L11034" s="1">
        <v>0</v>
      </c>
      <c r="M11034" s="1">
        <v>0</v>
      </c>
      <c r="N11034" s="1">
        <v>0</v>
      </c>
      <c r="O11034" s="1">
        <v>0</v>
      </c>
      <c r="P11034" s="1">
        <v>1</v>
      </c>
      <c r="Q11034" s="1">
        <v>0</v>
      </c>
      <c r="R11034" s="9">
        <v>1</v>
      </c>
    </row>
    <row r="11035" spans="4:18" x14ac:dyDescent="0.2">
      <c r="D11035" s="200"/>
      <c r="E11035" s="11"/>
      <c r="F11035" s="10"/>
      <c r="G11035" s="7">
        <v>100</v>
      </c>
      <c r="H11035" s="127">
        <v>0</v>
      </c>
      <c r="I11035" s="41">
        <v>50</v>
      </c>
      <c r="J11035" s="41">
        <v>50</v>
      </c>
      <c r="K11035" s="16">
        <v>0</v>
      </c>
      <c r="L11035" s="16">
        <v>0</v>
      </c>
      <c r="M11035" s="16">
        <v>0</v>
      </c>
      <c r="N11035" s="16">
        <v>0</v>
      </c>
      <c r="O11035" s="16">
        <v>0</v>
      </c>
      <c r="P11035" s="41">
        <v>50</v>
      </c>
      <c r="Q11035" s="16">
        <v>0</v>
      </c>
      <c r="R11035" s="102">
        <v>50</v>
      </c>
    </row>
    <row r="11036" spans="4:18" x14ac:dyDescent="0.2">
      <c r="D11036" s="199" t="s">
        <v>60</v>
      </c>
      <c r="E11036" s="22" t="s">
        <v>61</v>
      </c>
      <c r="F11036" s="21"/>
      <c r="G11036" s="19">
        <v>7</v>
      </c>
      <c r="H11036" s="27">
        <v>0</v>
      </c>
      <c r="I11036" s="3">
        <v>2</v>
      </c>
      <c r="J11036" s="3">
        <v>0</v>
      </c>
      <c r="K11036" s="3">
        <v>0</v>
      </c>
      <c r="L11036" s="3">
        <v>0</v>
      </c>
      <c r="M11036" s="3">
        <v>0</v>
      </c>
      <c r="N11036" s="3">
        <v>0</v>
      </c>
      <c r="O11036" s="3">
        <v>0</v>
      </c>
      <c r="P11036" s="3">
        <v>1</v>
      </c>
      <c r="Q11036" s="3">
        <v>0</v>
      </c>
      <c r="R11036" s="26">
        <v>4</v>
      </c>
    </row>
    <row r="11037" spans="4:18" x14ac:dyDescent="0.2">
      <c r="D11037" s="200"/>
      <c r="E11037" s="11"/>
      <c r="F11037" s="10"/>
      <c r="G11037" s="7">
        <v>100</v>
      </c>
      <c r="H11037" s="127">
        <v>0</v>
      </c>
      <c r="I11037" s="30">
        <v>28.571428571428999</v>
      </c>
      <c r="J11037" s="82">
        <v>0</v>
      </c>
      <c r="K11037" s="16">
        <v>0</v>
      </c>
      <c r="L11037" s="16">
        <v>0</v>
      </c>
      <c r="M11037" s="16">
        <v>0</v>
      </c>
      <c r="N11037" s="16">
        <v>0</v>
      </c>
      <c r="O11037" s="16">
        <v>0</v>
      </c>
      <c r="P11037" s="25">
        <v>14.285714285714</v>
      </c>
      <c r="Q11037" s="16">
        <v>0</v>
      </c>
      <c r="R11037" s="102">
        <v>57.142857142856997</v>
      </c>
    </row>
    <row r="11038" spans="4:18" x14ac:dyDescent="0.2">
      <c r="D11038" s="200"/>
      <c r="E11038" s="4" t="s">
        <v>62</v>
      </c>
      <c r="F11038" s="5"/>
      <c r="G11038" s="6">
        <v>6</v>
      </c>
      <c r="H11038" s="8">
        <v>2</v>
      </c>
      <c r="I11038" s="1">
        <v>2</v>
      </c>
      <c r="J11038" s="1">
        <v>1</v>
      </c>
      <c r="K11038" s="1">
        <v>0</v>
      </c>
      <c r="L11038" s="1">
        <v>1</v>
      </c>
      <c r="M11038" s="1">
        <v>0</v>
      </c>
      <c r="N11038" s="1">
        <v>0</v>
      </c>
      <c r="O11038" s="1">
        <v>0</v>
      </c>
      <c r="P11038" s="1">
        <v>1</v>
      </c>
      <c r="Q11038" s="1">
        <v>0</v>
      </c>
      <c r="R11038" s="9">
        <v>2</v>
      </c>
    </row>
    <row r="11039" spans="4:18" x14ac:dyDescent="0.2">
      <c r="D11039" s="200"/>
      <c r="E11039" s="11"/>
      <c r="F11039" s="10"/>
      <c r="G11039" s="7">
        <v>100</v>
      </c>
      <c r="H11039" s="18">
        <v>33.333333333333002</v>
      </c>
      <c r="I11039" s="2">
        <v>33.333333333333002</v>
      </c>
      <c r="J11039" s="2">
        <v>16.666666666666998</v>
      </c>
      <c r="K11039" s="16">
        <v>0</v>
      </c>
      <c r="L11039" s="41">
        <v>16.666666666666998</v>
      </c>
      <c r="M11039" s="16">
        <v>0</v>
      </c>
      <c r="N11039" s="16">
        <v>0</v>
      </c>
      <c r="O11039" s="16">
        <v>0</v>
      </c>
      <c r="P11039" s="25">
        <v>16.666666666666998</v>
      </c>
      <c r="Q11039" s="16">
        <v>0</v>
      </c>
      <c r="R11039" s="85">
        <v>33.333333333333002</v>
      </c>
    </row>
    <row r="11040" spans="4:18" x14ac:dyDescent="0.2">
      <c r="D11040" s="200"/>
      <c r="E11040" s="4" t="s">
        <v>63</v>
      </c>
      <c r="F11040" s="5"/>
      <c r="G11040" s="6">
        <v>10</v>
      </c>
      <c r="H11040" s="8">
        <v>3</v>
      </c>
      <c r="I11040" s="1">
        <v>3</v>
      </c>
      <c r="J11040" s="1">
        <v>1</v>
      </c>
      <c r="K11040" s="1">
        <v>0</v>
      </c>
      <c r="L11040" s="1">
        <v>0</v>
      </c>
      <c r="M11040" s="1">
        <v>1</v>
      </c>
      <c r="N11040" s="1">
        <v>0</v>
      </c>
      <c r="O11040" s="1">
        <v>0</v>
      </c>
      <c r="P11040" s="1">
        <v>0</v>
      </c>
      <c r="Q11040" s="1">
        <v>0</v>
      </c>
      <c r="R11040" s="9">
        <v>2</v>
      </c>
    </row>
    <row r="11041" spans="4:18" x14ac:dyDescent="0.2">
      <c r="D11041" s="200"/>
      <c r="E11041" s="11"/>
      <c r="F11041" s="10"/>
      <c r="G11041" s="7">
        <v>100</v>
      </c>
      <c r="H11041" s="18">
        <v>30</v>
      </c>
      <c r="I11041" s="30">
        <v>30</v>
      </c>
      <c r="J11041" s="2">
        <v>10</v>
      </c>
      <c r="K11041" s="16">
        <v>0</v>
      </c>
      <c r="L11041" s="16">
        <v>0</v>
      </c>
      <c r="M11041" s="25">
        <v>10</v>
      </c>
      <c r="N11041" s="16">
        <v>0</v>
      </c>
      <c r="O11041" s="16">
        <v>0</v>
      </c>
      <c r="P11041" s="49">
        <v>0</v>
      </c>
      <c r="Q11041" s="16">
        <v>0</v>
      </c>
      <c r="R11041" s="95">
        <v>20</v>
      </c>
    </row>
    <row r="11042" spans="4:18" x14ac:dyDescent="0.2">
      <c r="D11042" s="200"/>
      <c r="E11042" s="4" t="s">
        <v>64</v>
      </c>
      <c r="F11042" s="5"/>
      <c r="G11042" s="6">
        <v>4</v>
      </c>
      <c r="H11042" s="8">
        <v>1</v>
      </c>
      <c r="I11042" s="1">
        <v>1</v>
      </c>
      <c r="J11042" s="1">
        <v>1</v>
      </c>
      <c r="K11042" s="1">
        <v>0</v>
      </c>
      <c r="L11042" s="1">
        <v>0</v>
      </c>
      <c r="M11042" s="1">
        <v>0</v>
      </c>
      <c r="N11042" s="1">
        <v>0</v>
      </c>
      <c r="O11042" s="1">
        <v>0</v>
      </c>
      <c r="P11042" s="1">
        <v>0</v>
      </c>
      <c r="Q11042" s="1">
        <v>0</v>
      </c>
      <c r="R11042" s="9">
        <v>1</v>
      </c>
    </row>
    <row r="11043" spans="4:18" x14ac:dyDescent="0.2">
      <c r="D11043" s="200"/>
      <c r="E11043" s="11"/>
      <c r="F11043" s="10"/>
      <c r="G11043" s="7">
        <v>100</v>
      </c>
      <c r="H11043" s="72">
        <v>25</v>
      </c>
      <c r="I11043" s="50">
        <v>25</v>
      </c>
      <c r="J11043" s="41">
        <v>25</v>
      </c>
      <c r="K11043" s="16">
        <v>0</v>
      </c>
      <c r="L11043" s="16">
        <v>0</v>
      </c>
      <c r="M11043" s="16">
        <v>0</v>
      </c>
      <c r="N11043" s="16">
        <v>0</v>
      </c>
      <c r="O11043" s="16">
        <v>0</v>
      </c>
      <c r="P11043" s="49">
        <v>0</v>
      </c>
      <c r="Q11043" s="16">
        <v>0</v>
      </c>
      <c r="R11043" s="15">
        <v>25</v>
      </c>
    </row>
    <row r="11044" spans="4:18" x14ac:dyDescent="0.2">
      <c r="D11044" s="200"/>
      <c r="E11044" s="4" t="s">
        <v>65</v>
      </c>
      <c r="F11044" s="5"/>
      <c r="G11044" s="6">
        <v>6</v>
      </c>
      <c r="H11044" s="8">
        <v>4</v>
      </c>
      <c r="I11044" s="1">
        <v>3</v>
      </c>
      <c r="J11044" s="1">
        <v>2</v>
      </c>
      <c r="K11044" s="1">
        <v>2</v>
      </c>
      <c r="L11044" s="1">
        <v>1</v>
      </c>
      <c r="M11044" s="1">
        <v>1</v>
      </c>
      <c r="N11044" s="1">
        <v>1</v>
      </c>
      <c r="O11044" s="1">
        <v>1</v>
      </c>
      <c r="P11044" s="1">
        <v>1</v>
      </c>
      <c r="Q11044" s="1">
        <v>1</v>
      </c>
      <c r="R11044" s="9">
        <v>1</v>
      </c>
    </row>
    <row r="11045" spans="4:18" x14ac:dyDescent="0.2">
      <c r="D11045" s="200"/>
      <c r="E11045" s="11"/>
      <c r="F11045" s="10"/>
      <c r="G11045" s="7">
        <v>100</v>
      </c>
      <c r="H11045" s="75">
        <v>66.666666666666998</v>
      </c>
      <c r="I11045" s="41">
        <v>50</v>
      </c>
      <c r="J11045" s="41">
        <v>33.333333333333002</v>
      </c>
      <c r="K11045" s="41">
        <v>33.333333333333002</v>
      </c>
      <c r="L11045" s="41">
        <v>16.666666666666998</v>
      </c>
      <c r="M11045" s="41">
        <v>16.666666666666998</v>
      </c>
      <c r="N11045" s="41">
        <v>16.666666666666998</v>
      </c>
      <c r="O11045" s="41">
        <v>16.666666666666998</v>
      </c>
      <c r="P11045" s="25">
        <v>16.666666666666998</v>
      </c>
      <c r="Q11045" s="41">
        <v>16.666666666666998</v>
      </c>
      <c r="R11045" s="132">
        <v>16.666666666666998</v>
      </c>
    </row>
    <row r="11046" spans="4:18" x14ac:dyDescent="0.2">
      <c r="D11046" s="200"/>
      <c r="E11046" s="4" t="s">
        <v>66</v>
      </c>
      <c r="F11046" s="5"/>
      <c r="G11046" s="6">
        <v>4</v>
      </c>
      <c r="H11046" s="8">
        <v>3</v>
      </c>
      <c r="I11046" s="1">
        <v>1</v>
      </c>
      <c r="J11046" s="1">
        <v>1</v>
      </c>
      <c r="K11046" s="1">
        <v>0</v>
      </c>
      <c r="L11046" s="1">
        <v>0</v>
      </c>
      <c r="M11046" s="1">
        <v>0</v>
      </c>
      <c r="N11046" s="1">
        <v>0</v>
      </c>
      <c r="O11046" s="1">
        <v>0</v>
      </c>
      <c r="P11046" s="1">
        <v>1</v>
      </c>
      <c r="Q11046" s="1">
        <v>0</v>
      </c>
      <c r="R11046" s="9">
        <v>0</v>
      </c>
    </row>
    <row r="11047" spans="4:18" x14ac:dyDescent="0.2">
      <c r="D11047" s="200"/>
      <c r="E11047" s="11"/>
      <c r="F11047" s="10"/>
      <c r="G11047" s="7">
        <v>100</v>
      </c>
      <c r="H11047" s="75">
        <v>75</v>
      </c>
      <c r="I11047" s="50">
        <v>25</v>
      </c>
      <c r="J11047" s="41">
        <v>25</v>
      </c>
      <c r="K11047" s="16">
        <v>0</v>
      </c>
      <c r="L11047" s="16">
        <v>0</v>
      </c>
      <c r="M11047" s="16">
        <v>0</v>
      </c>
      <c r="N11047" s="16">
        <v>0</v>
      </c>
      <c r="O11047" s="16">
        <v>0</v>
      </c>
      <c r="P11047" s="41">
        <v>25</v>
      </c>
      <c r="Q11047" s="16">
        <v>0</v>
      </c>
      <c r="R11047" s="130">
        <v>0</v>
      </c>
    </row>
    <row r="11048" spans="4:18" x14ac:dyDescent="0.2">
      <c r="D11048" s="200"/>
      <c r="E11048" s="4" t="s">
        <v>67</v>
      </c>
      <c r="F11048" s="5"/>
      <c r="G11048" s="6">
        <v>7</v>
      </c>
      <c r="H11048" s="8">
        <v>2</v>
      </c>
      <c r="I11048" s="1">
        <v>3</v>
      </c>
      <c r="J11048" s="1">
        <v>0</v>
      </c>
      <c r="K11048" s="1">
        <v>0</v>
      </c>
      <c r="L11048" s="1">
        <v>0</v>
      </c>
      <c r="M11048" s="1">
        <v>0</v>
      </c>
      <c r="N11048" s="1">
        <v>0</v>
      </c>
      <c r="O11048" s="1">
        <v>0</v>
      </c>
      <c r="P11048" s="1">
        <v>0</v>
      </c>
      <c r="Q11048" s="1">
        <v>1</v>
      </c>
      <c r="R11048" s="9">
        <v>2</v>
      </c>
    </row>
    <row r="11049" spans="4:18" x14ac:dyDescent="0.2">
      <c r="D11049" s="200"/>
      <c r="E11049" s="11"/>
      <c r="F11049" s="10"/>
      <c r="G11049" s="7">
        <v>100</v>
      </c>
      <c r="H11049" s="18">
        <v>28.571428571428999</v>
      </c>
      <c r="I11049" s="25">
        <v>42.857142857143003</v>
      </c>
      <c r="J11049" s="82">
        <v>0</v>
      </c>
      <c r="K11049" s="16">
        <v>0</v>
      </c>
      <c r="L11049" s="16">
        <v>0</v>
      </c>
      <c r="M11049" s="16">
        <v>0</v>
      </c>
      <c r="N11049" s="16">
        <v>0</v>
      </c>
      <c r="O11049" s="16">
        <v>0</v>
      </c>
      <c r="P11049" s="49">
        <v>0</v>
      </c>
      <c r="Q11049" s="41">
        <v>14.285714285714</v>
      </c>
      <c r="R11049" s="15">
        <v>28.571428571428999</v>
      </c>
    </row>
    <row r="11050" spans="4:18" x14ac:dyDescent="0.2">
      <c r="D11050" s="200"/>
      <c r="E11050" s="4" t="s">
        <v>68</v>
      </c>
      <c r="F11050" s="5"/>
      <c r="G11050" s="6">
        <v>0</v>
      </c>
      <c r="H11050" s="8">
        <v>0</v>
      </c>
      <c r="I11050" s="1">
        <v>0</v>
      </c>
      <c r="J11050" s="1">
        <v>0</v>
      </c>
      <c r="K11050" s="1">
        <v>0</v>
      </c>
      <c r="L11050" s="1">
        <v>0</v>
      </c>
      <c r="M11050" s="1">
        <v>0</v>
      </c>
      <c r="N11050" s="1">
        <v>0</v>
      </c>
      <c r="O11050" s="1">
        <v>0</v>
      </c>
      <c r="P11050" s="1">
        <v>0</v>
      </c>
      <c r="Q11050" s="1">
        <v>0</v>
      </c>
      <c r="R11050" s="9">
        <v>0</v>
      </c>
    </row>
    <row r="11051" spans="4:18" x14ac:dyDescent="0.2">
      <c r="D11051" s="200"/>
      <c r="E11051" s="11"/>
      <c r="F11051" s="10"/>
      <c r="G11051" s="176">
        <v>0</v>
      </c>
      <c r="H11051" s="127">
        <v>0</v>
      </c>
      <c r="I11051" s="82">
        <v>0</v>
      </c>
      <c r="J11051" s="82">
        <v>0</v>
      </c>
      <c r="K11051" s="16">
        <v>0</v>
      </c>
      <c r="L11051" s="16">
        <v>0</v>
      </c>
      <c r="M11051" s="16">
        <v>0</v>
      </c>
      <c r="N11051" s="16">
        <v>0</v>
      </c>
      <c r="O11051" s="16">
        <v>0</v>
      </c>
      <c r="P11051" s="49">
        <v>0</v>
      </c>
      <c r="Q11051" s="16">
        <v>0</v>
      </c>
      <c r="R11051" s="130">
        <v>0</v>
      </c>
    </row>
    <row r="11052" spans="4:18" x14ac:dyDescent="0.2">
      <c r="D11052" s="200"/>
      <c r="E11052" s="4" t="s">
        <v>69</v>
      </c>
      <c r="F11052" s="5"/>
      <c r="G11052" s="6">
        <v>2</v>
      </c>
      <c r="H11052" s="8">
        <v>1</v>
      </c>
      <c r="I11052" s="1">
        <v>0</v>
      </c>
      <c r="J11052" s="1">
        <v>0</v>
      </c>
      <c r="K11052" s="1">
        <v>0</v>
      </c>
      <c r="L11052" s="1">
        <v>0</v>
      </c>
      <c r="M11052" s="1">
        <v>0</v>
      </c>
      <c r="N11052" s="1">
        <v>0</v>
      </c>
      <c r="O11052" s="1">
        <v>0</v>
      </c>
      <c r="P11052" s="1">
        <v>0</v>
      </c>
      <c r="Q11052" s="1">
        <v>0</v>
      </c>
      <c r="R11052" s="9">
        <v>1</v>
      </c>
    </row>
    <row r="11053" spans="4:18" x14ac:dyDescent="0.2">
      <c r="D11053" s="200"/>
      <c r="E11053" s="11"/>
      <c r="F11053" s="10"/>
      <c r="G11053" s="7">
        <v>100</v>
      </c>
      <c r="H11053" s="75">
        <v>50</v>
      </c>
      <c r="I11053" s="82">
        <v>0</v>
      </c>
      <c r="J11053" s="82">
        <v>0</v>
      </c>
      <c r="K11053" s="16">
        <v>0</v>
      </c>
      <c r="L11053" s="16">
        <v>0</v>
      </c>
      <c r="M11053" s="16">
        <v>0</v>
      </c>
      <c r="N11053" s="16">
        <v>0</v>
      </c>
      <c r="O11053" s="16">
        <v>0</v>
      </c>
      <c r="P11053" s="49">
        <v>0</v>
      </c>
      <c r="Q11053" s="16">
        <v>0</v>
      </c>
      <c r="R11053" s="102">
        <v>50</v>
      </c>
    </row>
    <row r="11054" spans="4:18" x14ac:dyDescent="0.2">
      <c r="D11054" s="199" t="s">
        <v>70</v>
      </c>
      <c r="E11054" s="22" t="s">
        <v>18</v>
      </c>
      <c r="F11054" s="21"/>
      <c r="G11054" s="19">
        <v>0</v>
      </c>
      <c r="H11054" s="27">
        <v>0</v>
      </c>
      <c r="I11054" s="3">
        <v>0</v>
      </c>
      <c r="J11054" s="3">
        <v>0</v>
      </c>
      <c r="K11054" s="3">
        <v>0</v>
      </c>
      <c r="L11054" s="3">
        <v>0</v>
      </c>
      <c r="M11054" s="3">
        <v>0</v>
      </c>
      <c r="N11054" s="3">
        <v>0</v>
      </c>
      <c r="O11054" s="3">
        <v>0</v>
      </c>
      <c r="P11054" s="3">
        <v>0</v>
      </c>
      <c r="Q11054" s="3">
        <v>0</v>
      </c>
      <c r="R11054" s="26">
        <v>0</v>
      </c>
    </row>
    <row r="11055" spans="4:18" x14ac:dyDescent="0.2">
      <c r="D11055" s="201"/>
      <c r="E11055" s="45"/>
      <c r="F11055" s="51"/>
      <c r="G11055" s="119">
        <v>0</v>
      </c>
      <c r="H11055" s="136">
        <v>0</v>
      </c>
      <c r="I11055" s="83">
        <v>0</v>
      </c>
      <c r="J11055" s="83">
        <v>0</v>
      </c>
      <c r="K11055" s="62">
        <v>0</v>
      </c>
      <c r="L11055" s="62">
        <v>0</v>
      </c>
      <c r="M11055" s="62">
        <v>0</v>
      </c>
      <c r="N11055" s="62">
        <v>0</v>
      </c>
      <c r="O11055" s="62">
        <v>0</v>
      </c>
      <c r="P11055" s="103">
        <v>0</v>
      </c>
      <c r="Q11055" s="62">
        <v>0</v>
      </c>
      <c r="R11055" s="164">
        <v>0</v>
      </c>
    </row>
    <row r="11057" spans="2:18" x14ac:dyDescent="0.2">
      <c r="B11057" s="40" t="str">
        <f xml:space="preserve"> HYPERLINK("#'目次'!B273", "[267]")</f>
        <v>[267]</v>
      </c>
      <c r="C11057" s="23" t="s">
        <v>401</v>
      </c>
    </row>
    <row r="11058" spans="2:18" x14ac:dyDescent="0.2">
      <c r="C11058" s="186" t="s">
        <v>397</v>
      </c>
    </row>
    <row r="11060" spans="2:18" x14ac:dyDescent="0.2">
      <c r="C11060" s="23" t="s">
        <v>73</v>
      </c>
    </row>
    <row r="11061" spans="2:18" ht="48" x14ac:dyDescent="0.2">
      <c r="D11061" s="195"/>
      <c r="E11061" s="196"/>
      <c r="F11061" s="196"/>
      <c r="G11061" s="37" t="s">
        <v>15</v>
      </c>
      <c r="H11061" s="33" t="s">
        <v>347</v>
      </c>
      <c r="I11061" s="13" t="s">
        <v>348</v>
      </c>
      <c r="J11061" s="13" t="s">
        <v>349</v>
      </c>
      <c r="K11061" s="13" t="s">
        <v>350</v>
      </c>
      <c r="L11061" s="13" t="s">
        <v>351</v>
      </c>
      <c r="M11061" s="13" t="s">
        <v>352</v>
      </c>
      <c r="N11061" s="13" t="s">
        <v>353</v>
      </c>
      <c r="O11061" s="13" t="s">
        <v>354</v>
      </c>
      <c r="P11061" s="13" t="s">
        <v>355</v>
      </c>
      <c r="Q11061" s="13" t="s">
        <v>99</v>
      </c>
      <c r="R11061" s="38" t="s">
        <v>18</v>
      </c>
    </row>
    <row r="11062" spans="2:18" x14ac:dyDescent="0.2">
      <c r="D11062" s="197"/>
      <c r="E11062" s="198"/>
      <c r="F11062" s="198"/>
      <c r="G11062" s="35"/>
      <c r="H11062" s="39"/>
      <c r="I11062" s="14"/>
      <c r="J11062" s="14"/>
      <c r="K11062" s="14"/>
      <c r="L11062" s="14"/>
      <c r="M11062" s="14"/>
      <c r="N11062" s="14"/>
      <c r="O11062" s="14"/>
      <c r="P11062" s="14"/>
      <c r="Q11062" s="14"/>
      <c r="R11062" s="34"/>
    </row>
    <row r="11063" spans="2:18" x14ac:dyDescent="0.2">
      <c r="D11063" s="78"/>
      <c r="E11063" s="79" t="s">
        <v>15</v>
      </c>
      <c r="F11063" s="66"/>
      <c r="G11063" s="36">
        <v>53</v>
      </c>
      <c r="H11063" s="17">
        <v>17</v>
      </c>
      <c r="I11063" s="17">
        <v>19</v>
      </c>
      <c r="J11063" s="17">
        <v>7</v>
      </c>
      <c r="K11063" s="17">
        <v>2</v>
      </c>
      <c r="L11063" s="17">
        <v>2</v>
      </c>
      <c r="M11063" s="17">
        <v>2</v>
      </c>
      <c r="N11063" s="17">
        <v>1</v>
      </c>
      <c r="O11063" s="17">
        <v>1</v>
      </c>
      <c r="P11063" s="17">
        <v>4</v>
      </c>
      <c r="Q11063" s="17">
        <v>2</v>
      </c>
      <c r="R11063" s="47">
        <v>15</v>
      </c>
    </row>
    <row r="11064" spans="2:18" x14ac:dyDescent="0.2">
      <c r="D11064" s="45"/>
      <c r="E11064" s="51"/>
      <c r="F11064" s="67"/>
      <c r="G11064" s="7">
        <v>100</v>
      </c>
      <c r="H11064" s="2">
        <v>32.075471698112999</v>
      </c>
      <c r="I11064" s="2">
        <v>35.849056603774002</v>
      </c>
      <c r="J11064" s="2">
        <v>13.207547169811001</v>
      </c>
      <c r="K11064" s="2">
        <v>3.7735849056599999</v>
      </c>
      <c r="L11064" s="2">
        <v>3.7735849056599999</v>
      </c>
      <c r="M11064" s="2">
        <v>3.7735849056599999</v>
      </c>
      <c r="N11064" s="2">
        <v>1.88679245283</v>
      </c>
      <c r="O11064" s="2">
        <v>1.88679245283</v>
      </c>
      <c r="P11064" s="2">
        <v>7.547169811321</v>
      </c>
      <c r="Q11064" s="2">
        <v>3.7735849056599999</v>
      </c>
      <c r="R11064" s="15">
        <v>28.301886792453001</v>
      </c>
    </row>
    <row r="11065" spans="2:18" x14ac:dyDescent="0.2">
      <c r="D11065" s="199" t="s">
        <v>74</v>
      </c>
      <c r="E11065" s="22" t="s">
        <v>75</v>
      </c>
      <c r="F11065" s="21"/>
      <c r="G11065" s="19">
        <v>28</v>
      </c>
      <c r="H11065" s="27">
        <v>11</v>
      </c>
      <c r="I11065" s="3">
        <v>10</v>
      </c>
      <c r="J11065" s="3">
        <v>2</v>
      </c>
      <c r="K11065" s="3">
        <v>1</v>
      </c>
      <c r="L11065" s="3">
        <v>2</v>
      </c>
      <c r="M11065" s="3">
        <v>2</v>
      </c>
      <c r="N11065" s="3">
        <v>1</v>
      </c>
      <c r="O11065" s="3">
        <v>1</v>
      </c>
      <c r="P11065" s="3">
        <v>3</v>
      </c>
      <c r="Q11065" s="3">
        <v>1</v>
      </c>
      <c r="R11065" s="26">
        <v>6</v>
      </c>
    </row>
    <row r="11066" spans="2:18" x14ac:dyDescent="0.2">
      <c r="D11066" s="200"/>
      <c r="E11066" s="11"/>
      <c r="F11066" s="10"/>
      <c r="G11066" s="7">
        <v>100</v>
      </c>
      <c r="H11066" s="70">
        <v>39.285714285714</v>
      </c>
      <c r="I11066" s="2">
        <v>35.714285714286</v>
      </c>
      <c r="J11066" s="30">
        <v>7.1428571428570002</v>
      </c>
      <c r="K11066" s="2">
        <v>3.5714285714290002</v>
      </c>
      <c r="L11066" s="2">
        <v>7.1428571428570002</v>
      </c>
      <c r="M11066" s="2">
        <v>7.1428571428570002</v>
      </c>
      <c r="N11066" s="2">
        <v>3.5714285714290002</v>
      </c>
      <c r="O11066" s="2">
        <v>3.5714285714290002</v>
      </c>
      <c r="P11066" s="2">
        <v>10.714285714286</v>
      </c>
      <c r="Q11066" s="2">
        <v>3.5714285714290002</v>
      </c>
      <c r="R11066" s="95">
        <v>21.428571428571001</v>
      </c>
    </row>
    <row r="11067" spans="2:18" x14ac:dyDescent="0.2">
      <c r="D11067" s="200"/>
      <c r="E11067" s="4" t="s">
        <v>34</v>
      </c>
      <c r="F11067" s="5"/>
      <c r="G11067" s="6">
        <v>7</v>
      </c>
      <c r="H11067" s="8">
        <v>3</v>
      </c>
      <c r="I11067" s="1">
        <v>5</v>
      </c>
      <c r="J11067" s="1">
        <v>1</v>
      </c>
      <c r="K11067" s="1">
        <v>1</v>
      </c>
      <c r="L11067" s="1">
        <v>2</v>
      </c>
      <c r="M11067" s="1">
        <v>1</v>
      </c>
      <c r="N11067" s="1">
        <v>1</v>
      </c>
      <c r="O11067" s="1">
        <v>1</v>
      </c>
      <c r="P11067" s="1">
        <v>1</v>
      </c>
      <c r="Q11067" s="1">
        <v>0</v>
      </c>
      <c r="R11067" s="9">
        <v>0</v>
      </c>
    </row>
    <row r="11068" spans="2:18" x14ac:dyDescent="0.2">
      <c r="D11068" s="200"/>
      <c r="E11068" s="11"/>
      <c r="F11068" s="10"/>
      <c r="G11068" s="7">
        <v>100</v>
      </c>
      <c r="H11068" s="75">
        <v>42.857142857143003</v>
      </c>
      <c r="I11068" s="41">
        <v>71.428571428571004</v>
      </c>
      <c r="J11068" s="2">
        <v>14.285714285714</v>
      </c>
      <c r="K11068" s="41">
        <v>14.285714285714</v>
      </c>
      <c r="L11068" s="41">
        <v>28.571428571428999</v>
      </c>
      <c r="M11068" s="41">
        <v>14.285714285714</v>
      </c>
      <c r="N11068" s="41">
        <v>14.285714285714</v>
      </c>
      <c r="O11068" s="41">
        <v>14.285714285714</v>
      </c>
      <c r="P11068" s="25">
        <v>14.285714285714</v>
      </c>
      <c r="Q11068" s="16">
        <v>0</v>
      </c>
      <c r="R11068" s="130">
        <v>0</v>
      </c>
    </row>
    <row r="11069" spans="2:18" x14ac:dyDescent="0.2">
      <c r="D11069" s="200"/>
      <c r="E11069" s="4" t="s">
        <v>35</v>
      </c>
      <c r="F11069" s="5"/>
      <c r="G11069" s="6">
        <v>3</v>
      </c>
      <c r="H11069" s="8">
        <v>1</v>
      </c>
      <c r="I11069" s="1">
        <v>1</v>
      </c>
      <c r="J11069" s="1">
        <v>0</v>
      </c>
      <c r="K11069" s="1">
        <v>0</v>
      </c>
      <c r="L11069" s="1">
        <v>0</v>
      </c>
      <c r="M11069" s="1">
        <v>1</v>
      </c>
      <c r="N11069" s="1">
        <v>0</v>
      </c>
      <c r="O11069" s="1">
        <v>0</v>
      </c>
      <c r="P11069" s="1">
        <v>0</v>
      </c>
      <c r="Q11069" s="1">
        <v>0</v>
      </c>
      <c r="R11069" s="9">
        <v>1</v>
      </c>
    </row>
    <row r="11070" spans="2:18" x14ac:dyDescent="0.2">
      <c r="D11070" s="200"/>
      <c r="E11070" s="11"/>
      <c r="F11070" s="10"/>
      <c r="G11070" s="7">
        <v>100</v>
      </c>
      <c r="H11070" s="18">
        <v>33.333333333333002</v>
      </c>
      <c r="I11070" s="2">
        <v>33.333333333333002</v>
      </c>
      <c r="J11070" s="82">
        <v>0</v>
      </c>
      <c r="K11070" s="16">
        <v>0</v>
      </c>
      <c r="L11070" s="16">
        <v>0</v>
      </c>
      <c r="M11070" s="41">
        <v>33.333333333333002</v>
      </c>
      <c r="N11070" s="16">
        <v>0</v>
      </c>
      <c r="O11070" s="16">
        <v>0</v>
      </c>
      <c r="P11070" s="49">
        <v>0</v>
      </c>
      <c r="Q11070" s="16">
        <v>0</v>
      </c>
      <c r="R11070" s="85">
        <v>33.333333333333002</v>
      </c>
    </row>
    <row r="11071" spans="2:18" x14ac:dyDescent="0.2">
      <c r="D11071" s="200"/>
      <c r="E11071" s="4" t="s">
        <v>36</v>
      </c>
      <c r="F11071" s="5"/>
      <c r="G11071" s="6">
        <v>4</v>
      </c>
      <c r="H11071" s="8">
        <v>2</v>
      </c>
      <c r="I11071" s="1">
        <v>0</v>
      </c>
      <c r="J11071" s="1">
        <v>1</v>
      </c>
      <c r="K11071" s="1">
        <v>0</v>
      </c>
      <c r="L11071" s="1">
        <v>0</v>
      </c>
      <c r="M11071" s="1">
        <v>0</v>
      </c>
      <c r="N11071" s="1">
        <v>0</v>
      </c>
      <c r="O11071" s="1">
        <v>0</v>
      </c>
      <c r="P11071" s="1">
        <v>0</v>
      </c>
      <c r="Q11071" s="1">
        <v>0</v>
      </c>
      <c r="R11071" s="9">
        <v>1</v>
      </c>
    </row>
    <row r="11072" spans="2:18" x14ac:dyDescent="0.2">
      <c r="D11072" s="200"/>
      <c r="E11072" s="11"/>
      <c r="F11072" s="10"/>
      <c r="G11072" s="7">
        <v>100</v>
      </c>
      <c r="H11072" s="75">
        <v>50</v>
      </c>
      <c r="I11072" s="82">
        <v>0</v>
      </c>
      <c r="J11072" s="41">
        <v>25</v>
      </c>
      <c r="K11072" s="16">
        <v>0</v>
      </c>
      <c r="L11072" s="16">
        <v>0</v>
      </c>
      <c r="M11072" s="16">
        <v>0</v>
      </c>
      <c r="N11072" s="16">
        <v>0</v>
      </c>
      <c r="O11072" s="16">
        <v>0</v>
      </c>
      <c r="P11072" s="49">
        <v>0</v>
      </c>
      <c r="Q11072" s="16">
        <v>0</v>
      </c>
      <c r="R11072" s="15">
        <v>25</v>
      </c>
    </row>
    <row r="11073" spans="4:18" x14ac:dyDescent="0.2">
      <c r="D11073" s="200"/>
      <c r="E11073" s="4" t="s">
        <v>37</v>
      </c>
      <c r="F11073" s="5"/>
      <c r="G11073" s="6">
        <v>8</v>
      </c>
      <c r="H11073" s="8">
        <v>3</v>
      </c>
      <c r="I11073" s="1">
        <v>4</v>
      </c>
      <c r="J11073" s="1">
        <v>0</v>
      </c>
      <c r="K11073" s="1">
        <v>0</v>
      </c>
      <c r="L11073" s="1">
        <v>0</v>
      </c>
      <c r="M11073" s="1">
        <v>0</v>
      </c>
      <c r="N11073" s="1">
        <v>0</v>
      </c>
      <c r="O11073" s="1">
        <v>0</v>
      </c>
      <c r="P11073" s="1">
        <v>2</v>
      </c>
      <c r="Q11073" s="1">
        <v>0</v>
      </c>
      <c r="R11073" s="9">
        <v>1</v>
      </c>
    </row>
    <row r="11074" spans="4:18" x14ac:dyDescent="0.2">
      <c r="D11074" s="200"/>
      <c r="E11074" s="11"/>
      <c r="F11074" s="10"/>
      <c r="G11074" s="7">
        <v>100</v>
      </c>
      <c r="H11074" s="70">
        <v>37.5</v>
      </c>
      <c r="I11074" s="41">
        <v>50</v>
      </c>
      <c r="J11074" s="82">
        <v>0</v>
      </c>
      <c r="K11074" s="16">
        <v>0</v>
      </c>
      <c r="L11074" s="16">
        <v>0</v>
      </c>
      <c r="M11074" s="16">
        <v>0</v>
      </c>
      <c r="N11074" s="16">
        <v>0</v>
      </c>
      <c r="O11074" s="16">
        <v>0</v>
      </c>
      <c r="P11074" s="41">
        <v>25</v>
      </c>
      <c r="Q11074" s="16">
        <v>0</v>
      </c>
      <c r="R11074" s="132">
        <v>12.5</v>
      </c>
    </row>
    <row r="11075" spans="4:18" x14ac:dyDescent="0.2">
      <c r="D11075" s="200"/>
      <c r="E11075" s="4" t="s">
        <v>38</v>
      </c>
      <c r="F11075" s="5"/>
      <c r="G11075" s="6">
        <v>2</v>
      </c>
      <c r="H11075" s="8">
        <v>1</v>
      </c>
      <c r="I11075" s="1">
        <v>0</v>
      </c>
      <c r="J11075" s="1">
        <v>0</v>
      </c>
      <c r="K11075" s="1">
        <v>0</v>
      </c>
      <c r="L11075" s="1">
        <v>0</v>
      </c>
      <c r="M11075" s="1">
        <v>0</v>
      </c>
      <c r="N11075" s="1">
        <v>0</v>
      </c>
      <c r="O11075" s="1">
        <v>0</v>
      </c>
      <c r="P11075" s="1">
        <v>0</v>
      </c>
      <c r="Q11075" s="1">
        <v>1</v>
      </c>
      <c r="R11075" s="9">
        <v>0</v>
      </c>
    </row>
    <row r="11076" spans="4:18" x14ac:dyDescent="0.2">
      <c r="D11076" s="200"/>
      <c r="E11076" s="11"/>
      <c r="F11076" s="10"/>
      <c r="G11076" s="7">
        <v>100</v>
      </c>
      <c r="H11076" s="75">
        <v>50</v>
      </c>
      <c r="I11076" s="82">
        <v>0</v>
      </c>
      <c r="J11076" s="82">
        <v>0</v>
      </c>
      <c r="K11076" s="16">
        <v>0</v>
      </c>
      <c r="L11076" s="16">
        <v>0</v>
      </c>
      <c r="M11076" s="16">
        <v>0</v>
      </c>
      <c r="N11076" s="16">
        <v>0</v>
      </c>
      <c r="O11076" s="16">
        <v>0</v>
      </c>
      <c r="P11076" s="49">
        <v>0</v>
      </c>
      <c r="Q11076" s="41">
        <v>50</v>
      </c>
      <c r="R11076" s="130">
        <v>0</v>
      </c>
    </row>
    <row r="11077" spans="4:18" x14ac:dyDescent="0.2">
      <c r="D11077" s="200"/>
      <c r="E11077" s="4" t="s">
        <v>39</v>
      </c>
      <c r="F11077" s="5"/>
      <c r="G11077" s="6">
        <v>1</v>
      </c>
      <c r="H11077" s="8">
        <v>0</v>
      </c>
      <c r="I11077" s="1">
        <v>0</v>
      </c>
      <c r="J11077" s="1">
        <v>0</v>
      </c>
      <c r="K11077" s="1">
        <v>0</v>
      </c>
      <c r="L11077" s="1">
        <v>0</v>
      </c>
      <c r="M11077" s="1">
        <v>0</v>
      </c>
      <c r="N11077" s="1">
        <v>0</v>
      </c>
      <c r="O11077" s="1">
        <v>0</v>
      </c>
      <c r="P11077" s="1">
        <v>0</v>
      </c>
      <c r="Q11077" s="1">
        <v>0</v>
      </c>
      <c r="R11077" s="9">
        <v>1</v>
      </c>
    </row>
    <row r="11078" spans="4:18" x14ac:dyDescent="0.2">
      <c r="D11078" s="200"/>
      <c r="E11078" s="11"/>
      <c r="F11078" s="10"/>
      <c r="G11078" s="7">
        <v>100</v>
      </c>
      <c r="H11078" s="127">
        <v>0</v>
      </c>
      <c r="I11078" s="82">
        <v>0</v>
      </c>
      <c r="J11078" s="82">
        <v>0</v>
      </c>
      <c r="K11078" s="16">
        <v>0</v>
      </c>
      <c r="L11078" s="16">
        <v>0</v>
      </c>
      <c r="M11078" s="16">
        <v>0</v>
      </c>
      <c r="N11078" s="16">
        <v>0</v>
      </c>
      <c r="O11078" s="16">
        <v>0</v>
      </c>
      <c r="P11078" s="49">
        <v>0</v>
      </c>
      <c r="Q11078" s="16">
        <v>0</v>
      </c>
      <c r="R11078" s="102">
        <v>100</v>
      </c>
    </row>
    <row r="11079" spans="4:18" x14ac:dyDescent="0.2">
      <c r="D11079" s="200"/>
      <c r="E11079" s="4" t="s">
        <v>40</v>
      </c>
      <c r="F11079" s="5"/>
      <c r="G11079" s="6">
        <v>3</v>
      </c>
      <c r="H11079" s="8">
        <v>1</v>
      </c>
      <c r="I11079" s="1">
        <v>0</v>
      </c>
      <c r="J11079" s="1">
        <v>0</v>
      </c>
      <c r="K11079" s="1">
        <v>0</v>
      </c>
      <c r="L11079" s="1">
        <v>0</v>
      </c>
      <c r="M11079" s="1">
        <v>0</v>
      </c>
      <c r="N11079" s="1">
        <v>0</v>
      </c>
      <c r="O11079" s="1">
        <v>0</v>
      </c>
      <c r="P11079" s="1">
        <v>0</v>
      </c>
      <c r="Q11079" s="1">
        <v>0</v>
      </c>
      <c r="R11079" s="9">
        <v>2</v>
      </c>
    </row>
    <row r="11080" spans="4:18" x14ac:dyDescent="0.2">
      <c r="D11080" s="200"/>
      <c r="E11080" s="11"/>
      <c r="F11080" s="10"/>
      <c r="G11080" s="7">
        <v>100</v>
      </c>
      <c r="H11080" s="18">
        <v>33.333333333333002</v>
      </c>
      <c r="I11080" s="82">
        <v>0</v>
      </c>
      <c r="J11080" s="82">
        <v>0</v>
      </c>
      <c r="K11080" s="16">
        <v>0</v>
      </c>
      <c r="L11080" s="16">
        <v>0</v>
      </c>
      <c r="M11080" s="16">
        <v>0</v>
      </c>
      <c r="N11080" s="16">
        <v>0</v>
      </c>
      <c r="O11080" s="16">
        <v>0</v>
      </c>
      <c r="P11080" s="49">
        <v>0</v>
      </c>
      <c r="Q11080" s="16">
        <v>0</v>
      </c>
      <c r="R11080" s="102">
        <v>66.666666666666998</v>
      </c>
    </row>
    <row r="11081" spans="4:18" x14ac:dyDescent="0.2">
      <c r="D11081" s="199" t="s">
        <v>76</v>
      </c>
      <c r="E11081" s="22" t="s">
        <v>77</v>
      </c>
      <c r="F11081" s="21"/>
      <c r="G11081" s="19">
        <v>25</v>
      </c>
      <c r="H11081" s="27">
        <v>6</v>
      </c>
      <c r="I11081" s="3">
        <v>9</v>
      </c>
      <c r="J11081" s="3">
        <v>5</v>
      </c>
      <c r="K11081" s="3">
        <v>1</v>
      </c>
      <c r="L11081" s="3">
        <v>0</v>
      </c>
      <c r="M11081" s="3">
        <v>0</v>
      </c>
      <c r="N11081" s="3">
        <v>0</v>
      </c>
      <c r="O11081" s="3">
        <v>0</v>
      </c>
      <c r="P11081" s="3">
        <v>1</v>
      </c>
      <c r="Q11081" s="3">
        <v>1</v>
      </c>
      <c r="R11081" s="26">
        <v>9</v>
      </c>
    </row>
    <row r="11082" spans="4:18" x14ac:dyDescent="0.2">
      <c r="D11082" s="200"/>
      <c r="E11082" s="11"/>
      <c r="F11082" s="10"/>
      <c r="G11082" s="7">
        <v>100</v>
      </c>
      <c r="H11082" s="72">
        <v>24</v>
      </c>
      <c r="I11082" s="2">
        <v>36</v>
      </c>
      <c r="J11082" s="25">
        <v>20</v>
      </c>
      <c r="K11082" s="2">
        <v>4</v>
      </c>
      <c r="L11082" s="16">
        <v>0</v>
      </c>
      <c r="M11082" s="16">
        <v>0</v>
      </c>
      <c r="N11082" s="16">
        <v>0</v>
      </c>
      <c r="O11082" s="16">
        <v>0</v>
      </c>
      <c r="P11082" s="2">
        <v>4</v>
      </c>
      <c r="Q11082" s="2">
        <v>4</v>
      </c>
      <c r="R11082" s="85">
        <v>36</v>
      </c>
    </row>
    <row r="11083" spans="4:18" x14ac:dyDescent="0.2">
      <c r="D11083" s="200"/>
      <c r="E11083" s="4" t="s">
        <v>34</v>
      </c>
      <c r="F11083" s="5"/>
      <c r="G11083" s="6">
        <v>5</v>
      </c>
      <c r="H11083" s="8">
        <v>2</v>
      </c>
      <c r="I11083" s="1">
        <v>3</v>
      </c>
      <c r="J11083" s="1">
        <v>3</v>
      </c>
      <c r="K11083" s="1">
        <v>1</v>
      </c>
      <c r="L11083" s="1">
        <v>0</v>
      </c>
      <c r="M11083" s="1">
        <v>0</v>
      </c>
      <c r="N11083" s="1">
        <v>0</v>
      </c>
      <c r="O11083" s="1">
        <v>0</v>
      </c>
      <c r="P11083" s="1">
        <v>0</v>
      </c>
      <c r="Q11083" s="1">
        <v>0</v>
      </c>
      <c r="R11083" s="9">
        <v>0</v>
      </c>
    </row>
    <row r="11084" spans="4:18" x14ac:dyDescent="0.2">
      <c r="D11084" s="200"/>
      <c r="E11084" s="11"/>
      <c r="F11084" s="10"/>
      <c r="G11084" s="7">
        <v>100</v>
      </c>
      <c r="H11084" s="70">
        <v>40</v>
      </c>
      <c r="I11084" s="41">
        <v>60</v>
      </c>
      <c r="J11084" s="41">
        <v>60</v>
      </c>
      <c r="K11084" s="41">
        <v>20</v>
      </c>
      <c r="L11084" s="16">
        <v>0</v>
      </c>
      <c r="M11084" s="16">
        <v>0</v>
      </c>
      <c r="N11084" s="16">
        <v>0</v>
      </c>
      <c r="O11084" s="16">
        <v>0</v>
      </c>
      <c r="P11084" s="49">
        <v>0</v>
      </c>
      <c r="Q11084" s="16">
        <v>0</v>
      </c>
      <c r="R11084" s="130">
        <v>0</v>
      </c>
    </row>
    <row r="11085" spans="4:18" x14ac:dyDescent="0.2">
      <c r="D11085" s="200"/>
      <c r="E11085" s="4" t="s">
        <v>35</v>
      </c>
      <c r="F11085" s="5"/>
      <c r="G11085" s="6">
        <v>5</v>
      </c>
      <c r="H11085" s="8">
        <v>2</v>
      </c>
      <c r="I11085" s="1">
        <v>3</v>
      </c>
      <c r="J11085" s="1">
        <v>1</v>
      </c>
      <c r="K11085" s="1">
        <v>0</v>
      </c>
      <c r="L11085" s="1">
        <v>0</v>
      </c>
      <c r="M11085" s="1">
        <v>0</v>
      </c>
      <c r="N11085" s="1">
        <v>0</v>
      </c>
      <c r="O11085" s="1">
        <v>0</v>
      </c>
      <c r="P11085" s="1">
        <v>0</v>
      </c>
      <c r="Q11085" s="1">
        <v>0</v>
      </c>
      <c r="R11085" s="9">
        <v>0</v>
      </c>
    </row>
    <row r="11086" spans="4:18" x14ac:dyDescent="0.2">
      <c r="D11086" s="200"/>
      <c r="E11086" s="11"/>
      <c r="F11086" s="10"/>
      <c r="G11086" s="7">
        <v>100</v>
      </c>
      <c r="H11086" s="70">
        <v>40</v>
      </c>
      <c r="I11086" s="41">
        <v>60</v>
      </c>
      <c r="J11086" s="25">
        <v>20</v>
      </c>
      <c r="K11086" s="16">
        <v>0</v>
      </c>
      <c r="L11086" s="16">
        <v>0</v>
      </c>
      <c r="M11086" s="16">
        <v>0</v>
      </c>
      <c r="N11086" s="16">
        <v>0</v>
      </c>
      <c r="O11086" s="16">
        <v>0</v>
      </c>
      <c r="P11086" s="49">
        <v>0</v>
      </c>
      <c r="Q11086" s="16">
        <v>0</v>
      </c>
      <c r="R11086" s="130">
        <v>0</v>
      </c>
    </row>
    <row r="11087" spans="4:18" x14ac:dyDescent="0.2">
      <c r="D11087" s="200"/>
      <c r="E11087" s="4" t="s">
        <v>36</v>
      </c>
      <c r="F11087" s="5"/>
      <c r="G11087" s="6">
        <v>3</v>
      </c>
      <c r="H11087" s="8">
        <v>1</v>
      </c>
      <c r="I11087" s="1">
        <v>0</v>
      </c>
      <c r="J11087" s="1">
        <v>0</v>
      </c>
      <c r="K11087" s="1">
        <v>0</v>
      </c>
      <c r="L11087" s="1">
        <v>0</v>
      </c>
      <c r="M11087" s="1">
        <v>0</v>
      </c>
      <c r="N11087" s="1">
        <v>0</v>
      </c>
      <c r="O11087" s="1">
        <v>0</v>
      </c>
      <c r="P11087" s="1">
        <v>0</v>
      </c>
      <c r="Q11087" s="1">
        <v>0</v>
      </c>
      <c r="R11087" s="9">
        <v>2</v>
      </c>
    </row>
    <row r="11088" spans="4:18" x14ac:dyDescent="0.2">
      <c r="D11088" s="200"/>
      <c r="E11088" s="11"/>
      <c r="F11088" s="10"/>
      <c r="G11088" s="7">
        <v>100</v>
      </c>
      <c r="H11088" s="18">
        <v>33.333333333333002</v>
      </c>
      <c r="I11088" s="82">
        <v>0</v>
      </c>
      <c r="J11088" s="82">
        <v>0</v>
      </c>
      <c r="K11088" s="16">
        <v>0</v>
      </c>
      <c r="L11088" s="16">
        <v>0</v>
      </c>
      <c r="M11088" s="16">
        <v>0</v>
      </c>
      <c r="N11088" s="16">
        <v>0</v>
      </c>
      <c r="O11088" s="16">
        <v>0</v>
      </c>
      <c r="P11088" s="49">
        <v>0</v>
      </c>
      <c r="Q11088" s="16">
        <v>0</v>
      </c>
      <c r="R11088" s="102">
        <v>66.666666666666998</v>
      </c>
    </row>
    <row r="11089" spans="2:18" x14ac:dyDescent="0.2">
      <c r="D11089" s="200"/>
      <c r="E11089" s="4" t="s">
        <v>37</v>
      </c>
      <c r="F11089" s="5"/>
      <c r="G11089" s="6">
        <v>4</v>
      </c>
      <c r="H11089" s="8">
        <v>1</v>
      </c>
      <c r="I11089" s="1">
        <v>1</v>
      </c>
      <c r="J11089" s="1">
        <v>0</v>
      </c>
      <c r="K11089" s="1">
        <v>0</v>
      </c>
      <c r="L11089" s="1">
        <v>0</v>
      </c>
      <c r="M11089" s="1">
        <v>0</v>
      </c>
      <c r="N11089" s="1">
        <v>0</v>
      </c>
      <c r="O11089" s="1">
        <v>0</v>
      </c>
      <c r="P11089" s="1">
        <v>0</v>
      </c>
      <c r="Q11089" s="1">
        <v>0</v>
      </c>
      <c r="R11089" s="9">
        <v>2</v>
      </c>
    </row>
    <row r="11090" spans="2:18" x14ac:dyDescent="0.2">
      <c r="D11090" s="200"/>
      <c r="E11090" s="11"/>
      <c r="F11090" s="10"/>
      <c r="G11090" s="7">
        <v>100</v>
      </c>
      <c r="H11090" s="72">
        <v>25</v>
      </c>
      <c r="I11090" s="50">
        <v>25</v>
      </c>
      <c r="J11090" s="82">
        <v>0</v>
      </c>
      <c r="K11090" s="16">
        <v>0</v>
      </c>
      <c r="L11090" s="16">
        <v>0</v>
      </c>
      <c r="M11090" s="16">
        <v>0</v>
      </c>
      <c r="N11090" s="16">
        <v>0</v>
      </c>
      <c r="O11090" s="16">
        <v>0</v>
      </c>
      <c r="P11090" s="49">
        <v>0</v>
      </c>
      <c r="Q11090" s="16">
        <v>0</v>
      </c>
      <c r="R11090" s="102">
        <v>50</v>
      </c>
    </row>
    <row r="11091" spans="2:18" x14ac:dyDescent="0.2">
      <c r="D11091" s="200"/>
      <c r="E11091" s="4" t="s">
        <v>38</v>
      </c>
      <c r="F11091" s="5"/>
      <c r="G11091" s="6">
        <v>2</v>
      </c>
      <c r="H11091" s="8">
        <v>0</v>
      </c>
      <c r="I11091" s="1">
        <v>0</v>
      </c>
      <c r="J11091" s="1">
        <v>0</v>
      </c>
      <c r="K11091" s="1">
        <v>0</v>
      </c>
      <c r="L11091" s="1">
        <v>0</v>
      </c>
      <c r="M11091" s="1">
        <v>0</v>
      </c>
      <c r="N11091" s="1">
        <v>0</v>
      </c>
      <c r="O11091" s="1">
        <v>0</v>
      </c>
      <c r="P11091" s="1">
        <v>0</v>
      </c>
      <c r="Q11091" s="1">
        <v>1</v>
      </c>
      <c r="R11091" s="9">
        <v>1</v>
      </c>
    </row>
    <row r="11092" spans="2:18" x14ac:dyDescent="0.2">
      <c r="D11092" s="200"/>
      <c r="E11092" s="11"/>
      <c r="F11092" s="10"/>
      <c r="G11092" s="7">
        <v>100</v>
      </c>
      <c r="H11092" s="127">
        <v>0</v>
      </c>
      <c r="I11092" s="82">
        <v>0</v>
      </c>
      <c r="J11092" s="82">
        <v>0</v>
      </c>
      <c r="K11092" s="16">
        <v>0</v>
      </c>
      <c r="L11092" s="16">
        <v>0</v>
      </c>
      <c r="M11092" s="16">
        <v>0</v>
      </c>
      <c r="N11092" s="16">
        <v>0</v>
      </c>
      <c r="O11092" s="16">
        <v>0</v>
      </c>
      <c r="P11092" s="49">
        <v>0</v>
      </c>
      <c r="Q11092" s="41">
        <v>50</v>
      </c>
      <c r="R11092" s="102">
        <v>50</v>
      </c>
    </row>
    <row r="11093" spans="2:18" x14ac:dyDescent="0.2">
      <c r="D11093" s="200"/>
      <c r="E11093" s="4" t="s">
        <v>39</v>
      </c>
      <c r="F11093" s="5"/>
      <c r="G11093" s="6">
        <v>5</v>
      </c>
      <c r="H11093" s="8">
        <v>0</v>
      </c>
      <c r="I11093" s="1">
        <v>2</v>
      </c>
      <c r="J11093" s="1">
        <v>1</v>
      </c>
      <c r="K11093" s="1">
        <v>0</v>
      </c>
      <c r="L11093" s="1">
        <v>0</v>
      </c>
      <c r="M11093" s="1">
        <v>0</v>
      </c>
      <c r="N11093" s="1">
        <v>0</v>
      </c>
      <c r="O11093" s="1">
        <v>0</v>
      </c>
      <c r="P11093" s="1">
        <v>1</v>
      </c>
      <c r="Q11093" s="1">
        <v>0</v>
      </c>
      <c r="R11093" s="9">
        <v>3</v>
      </c>
    </row>
    <row r="11094" spans="2:18" x14ac:dyDescent="0.2">
      <c r="D11094" s="200"/>
      <c r="E11094" s="11"/>
      <c r="F11094" s="10"/>
      <c r="G11094" s="7">
        <v>100</v>
      </c>
      <c r="H11094" s="127">
        <v>0</v>
      </c>
      <c r="I11094" s="2">
        <v>40</v>
      </c>
      <c r="J11094" s="25">
        <v>20</v>
      </c>
      <c r="K11094" s="16">
        <v>0</v>
      </c>
      <c r="L11094" s="16">
        <v>0</v>
      </c>
      <c r="M11094" s="16">
        <v>0</v>
      </c>
      <c r="N11094" s="16">
        <v>0</v>
      </c>
      <c r="O11094" s="16">
        <v>0</v>
      </c>
      <c r="P11094" s="41">
        <v>20</v>
      </c>
      <c r="Q11094" s="16">
        <v>0</v>
      </c>
      <c r="R11094" s="102">
        <v>60</v>
      </c>
    </row>
    <row r="11095" spans="2:18" x14ac:dyDescent="0.2">
      <c r="D11095" s="200"/>
      <c r="E11095" s="4" t="s">
        <v>40</v>
      </c>
      <c r="F11095" s="5"/>
      <c r="G11095" s="6">
        <v>1</v>
      </c>
      <c r="H11095" s="8">
        <v>0</v>
      </c>
      <c r="I11095" s="1">
        <v>0</v>
      </c>
      <c r="J11095" s="1">
        <v>0</v>
      </c>
      <c r="K11095" s="1">
        <v>0</v>
      </c>
      <c r="L11095" s="1">
        <v>0</v>
      </c>
      <c r="M11095" s="1">
        <v>0</v>
      </c>
      <c r="N11095" s="1">
        <v>0</v>
      </c>
      <c r="O11095" s="1">
        <v>0</v>
      </c>
      <c r="P11095" s="1">
        <v>0</v>
      </c>
      <c r="Q11095" s="1">
        <v>0</v>
      </c>
      <c r="R11095" s="9">
        <v>1</v>
      </c>
    </row>
    <row r="11096" spans="2:18" x14ac:dyDescent="0.2">
      <c r="D11096" s="201"/>
      <c r="E11096" s="45"/>
      <c r="F11096" s="51"/>
      <c r="G11096" s="81">
        <v>100</v>
      </c>
      <c r="H11096" s="136">
        <v>0</v>
      </c>
      <c r="I11096" s="83">
        <v>0</v>
      </c>
      <c r="J11096" s="83">
        <v>0</v>
      </c>
      <c r="K11096" s="62">
        <v>0</v>
      </c>
      <c r="L11096" s="62">
        <v>0</v>
      </c>
      <c r="M11096" s="62">
        <v>0</v>
      </c>
      <c r="N11096" s="62">
        <v>0</v>
      </c>
      <c r="O11096" s="62">
        <v>0</v>
      </c>
      <c r="P11096" s="103">
        <v>0</v>
      </c>
      <c r="Q11096" s="62">
        <v>0</v>
      </c>
      <c r="R11096" s="140">
        <v>100</v>
      </c>
    </row>
    <row r="11098" spans="2:18" x14ac:dyDescent="0.2">
      <c r="B11098" s="40" t="str">
        <f xml:space="preserve"> HYPERLINK("#'目次'!B274", "[268]")</f>
        <v>[268]</v>
      </c>
      <c r="C11098" s="23" t="s">
        <v>401</v>
      </c>
    </row>
    <row r="11099" spans="2:18" x14ac:dyDescent="0.2">
      <c r="C11099" s="186" t="s">
        <v>397</v>
      </c>
    </row>
    <row r="11101" spans="2:18" x14ac:dyDescent="0.2">
      <c r="C11101" s="23" t="s">
        <v>80</v>
      </c>
    </row>
    <row r="11102" spans="2:18" ht="48" x14ac:dyDescent="0.2">
      <c r="E11102" s="195"/>
      <c r="F11102" s="196"/>
      <c r="G11102" s="37" t="s">
        <v>15</v>
      </c>
      <c r="H11102" s="33" t="s">
        <v>347</v>
      </c>
      <c r="I11102" s="13" t="s">
        <v>348</v>
      </c>
      <c r="J11102" s="13" t="s">
        <v>349</v>
      </c>
      <c r="K11102" s="13" t="s">
        <v>350</v>
      </c>
      <c r="L11102" s="13" t="s">
        <v>351</v>
      </c>
      <c r="M11102" s="13" t="s">
        <v>352</v>
      </c>
      <c r="N11102" s="13" t="s">
        <v>353</v>
      </c>
      <c r="O11102" s="13" t="s">
        <v>354</v>
      </c>
      <c r="P11102" s="13" t="s">
        <v>355</v>
      </c>
      <c r="Q11102" s="13" t="s">
        <v>99</v>
      </c>
      <c r="R11102" s="38" t="s">
        <v>18</v>
      </c>
    </row>
    <row r="11103" spans="2:18" x14ac:dyDescent="0.2">
      <c r="E11103" s="197"/>
      <c r="F11103" s="198"/>
      <c r="G11103" s="35"/>
      <c r="H11103" s="39"/>
      <c r="I11103" s="14"/>
      <c r="J11103" s="14"/>
      <c r="K11103" s="14"/>
      <c r="L11103" s="14"/>
      <c r="M11103" s="14"/>
      <c r="N11103" s="14"/>
      <c r="O11103" s="14"/>
      <c r="P11103" s="14"/>
      <c r="Q11103" s="14"/>
      <c r="R11103" s="34"/>
    </row>
    <row r="11104" spans="2:18" x14ac:dyDescent="0.2">
      <c r="E11104" s="120" t="s">
        <v>15</v>
      </c>
      <c r="F11104" s="66"/>
      <c r="G11104" s="36">
        <v>53</v>
      </c>
      <c r="H11104" s="17">
        <v>17</v>
      </c>
      <c r="I11104" s="17">
        <v>19</v>
      </c>
      <c r="J11104" s="17">
        <v>7</v>
      </c>
      <c r="K11104" s="17">
        <v>2</v>
      </c>
      <c r="L11104" s="17">
        <v>2</v>
      </c>
      <c r="M11104" s="17">
        <v>2</v>
      </c>
      <c r="N11104" s="17">
        <v>1</v>
      </c>
      <c r="O11104" s="17">
        <v>1</v>
      </c>
      <c r="P11104" s="17">
        <v>4</v>
      </c>
      <c r="Q11104" s="17">
        <v>2</v>
      </c>
      <c r="R11104" s="47">
        <v>15</v>
      </c>
    </row>
    <row r="11105" spans="5:18" x14ac:dyDescent="0.2">
      <c r="E11105" s="45"/>
      <c r="F11105" s="67"/>
      <c r="G11105" s="7">
        <v>100</v>
      </c>
      <c r="H11105" s="2">
        <v>32.075471698112999</v>
      </c>
      <c r="I11105" s="2">
        <v>35.849056603774002</v>
      </c>
      <c r="J11105" s="2">
        <v>13.207547169811001</v>
      </c>
      <c r="K11105" s="2">
        <v>3.7735849056599999</v>
      </c>
      <c r="L11105" s="2">
        <v>3.7735849056599999</v>
      </c>
      <c r="M11105" s="2">
        <v>3.7735849056599999</v>
      </c>
      <c r="N11105" s="2">
        <v>1.88679245283</v>
      </c>
      <c r="O11105" s="2">
        <v>1.88679245283</v>
      </c>
      <c r="P11105" s="2">
        <v>7.547169811321</v>
      </c>
      <c r="Q11105" s="2">
        <v>3.7735849056599999</v>
      </c>
      <c r="R11105" s="15">
        <v>28.301886792453001</v>
      </c>
    </row>
    <row r="11106" spans="5:18" x14ac:dyDescent="0.2">
      <c r="E11106" s="4" t="s">
        <v>81</v>
      </c>
      <c r="F11106" s="5"/>
      <c r="G11106" s="19">
        <v>3</v>
      </c>
      <c r="H11106" s="27">
        <v>0</v>
      </c>
      <c r="I11106" s="3">
        <v>1</v>
      </c>
      <c r="J11106" s="3">
        <v>1</v>
      </c>
      <c r="K11106" s="3">
        <v>0</v>
      </c>
      <c r="L11106" s="3">
        <v>0</v>
      </c>
      <c r="M11106" s="3">
        <v>0</v>
      </c>
      <c r="N11106" s="3">
        <v>0</v>
      </c>
      <c r="O11106" s="3">
        <v>0</v>
      </c>
      <c r="P11106" s="3">
        <v>0</v>
      </c>
      <c r="Q11106" s="3">
        <v>0</v>
      </c>
      <c r="R11106" s="26">
        <v>1</v>
      </c>
    </row>
    <row r="11107" spans="5:18" x14ac:dyDescent="0.2">
      <c r="E11107" s="11"/>
      <c r="F11107" s="10"/>
      <c r="G11107" s="7">
        <v>100</v>
      </c>
      <c r="H11107" s="127">
        <v>0</v>
      </c>
      <c r="I11107" s="2">
        <v>33.333333333333002</v>
      </c>
      <c r="J11107" s="41">
        <v>33.333333333333002</v>
      </c>
      <c r="K11107" s="16">
        <v>0</v>
      </c>
      <c r="L11107" s="16">
        <v>0</v>
      </c>
      <c r="M11107" s="16">
        <v>0</v>
      </c>
      <c r="N11107" s="16">
        <v>0</v>
      </c>
      <c r="O11107" s="16">
        <v>0</v>
      </c>
      <c r="P11107" s="49">
        <v>0</v>
      </c>
      <c r="Q11107" s="16">
        <v>0</v>
      </c>
      <c r="R11107" s="85">
        <v>33.333333333333002</v>
      </c>
    </row>
    <row r="11108" spans="5:18" x14ac:dyDescent="0.2">
      <c r="E11108" s="4" t="s">
        <v>82</v>
      </c>
      <c r="F11108" s="5"/>
      <c r="G11108" s="6">
        <v>8</v>
      </c>
      <c r="H11108" s="8">
        <v>0</v>
      </c>
      <c r="I11108" s="1">
        <v>2</v>
      </c>
      <c r="J11108" s="1">
        <v>2</v>
      </c>
      <c r="K11108" s="1">
        <v>0</v>
      </c>
      <c r="L11108" s="1">
        <v>0</v>
      </c>
      <c r="M11108" s="1">
        <v>1</v>
      </c>
      <c r="N11108" s="1">
        <v>0</v>
      </c>
      <c r="O11108" s="1">
        <v>0</v>
      </c>
      <c r="P11108" s="1">
        <v>1</v>
      </c>
      <c r="Q11108" s="1">
        <v>0</v>
      </c>
      <c r="R11108" s="9">
        <v>4</v>
      </c>
    </row>
    <row r="11109" spans="5:18" x14ac:dyDescent="0.2">
      <c r="E11109" s="11"/>
      <c r="F11109" s="10"/>
      <c r="G11109" s="7">
        <v>100</v>
      </c>
      <c r="H11109" s="127">
        <v>0</v>
      </c>
      <c r="I11109" s="50">
        <v>25</v>
      </c>
      <c r="J11109" s="41">
        <v>25</v>
      </c>
      <c r="K11109" s="16">
        <v>0</v>
      </c>
      <c r="L11109" s="16">
        <v>0</v>
      </c>
      <c r="M11109" s="25">
        <v>12.5</v>
      </c>
      <c r="N11109" s="16">
        <v>0</v>
      </c>
      <c r="O11109" s="16">
        <v>0</v>
      </c>
      <c r="P11109" s="2">
        <v>12.5</v>
      </c>
      <c r="Q11109" s="16">
        <v>0</v>
      </c>
      <c r="R11109" s="102">
        <v>50</v>
      </c>
    </row>
    <row r="11110" spans="5:18" x14ac:dyDescent="0.2">
      <c r="E11110" s="4" t="s">
        <v>83</v>
      </c>
      <c r="F11110" s="5"/>
      <c r="G11110" s="6">
        <v>17</v>
      </c>
      <c r="H11110" s="8">
        <v>6</v>
      </c>
      <c r="I11110" s="1">
        <v>5</v>
      </c>
      <c r="J11110" s="1">
        <v>3</v>
      </c>
      <c r="K11110" s="1">
        <v>2</v>
      </c>
      <c r="L11110" s="1">
        <v>1</v>
      </c>
      <c r="M11110" s="1">
        <v>1</v>
      </c>
      <c r="N11110" s="1">
        <v>1</v>
      </c>
      <c r="O11110" s="1">
        <v>1</v>
      </c>
      <c r="P11110" s="1">
        <v>1</v>
      </c>
      <c r="Q11110" s="1">
        <v>2</v>
      </c>
      <c r="R11110" s="9">
        <v>5</v>
      </c>
    </row>
    <row r="11111" spans="5:18" x14ac:dyDescent="0.2">
      <c r="E11111" s="11"/>
      <c r="F11111" s="10"/>
      <c r="G11111" s="7">
        <v>100</v>
      </c>
      <c r="H11111" s="18">
        <v>35.294117647058997</v>
      </c>
      <c r="I11111" s="30">
        <v>29.411764705882</v>
      </c>
      <c r="J11111" s="2">
        <v>17.647058823529001</v>
      </c>
      <c r="K11111" s="25">
        <v>11.764705882353001</v>
      </c>
      <c r="L11111" s="2">
        <v>5.8823529411760003</v>
      </c>
      <c r="M11111" s="2">
        <v>5.8823529411760003</v>
      </c>
      <c r="N11111" s="2">
        <v>5.8823529411760003</v>
      </c>
      <c r="O11111" s="2">
        <v>5.8823529411760003</v>
      </c>
      <c r="P11111" s="2">
        <v>5.8823529411760003</v>
      </c>
      <c r="Q11111" s="25">
        <v>11.764705882353001</v>
      </c>
      <c r="R11111" s="15">
        <v>29.411764705882</v>
      </c>
    </row>
    <row r="11112" spans="5:18" x14ac:dyDescent="0.2">
      <c r="E11112" s="4" t="s">
        <v>84</v>
      </c>
      <c r="F11112" s="5"/>
      <c r="G11112" s="6">
        <v>0</v>
      </c>
      <c r="H11112" s="8">
        <v>0</v>
      </c>
      <c r="I11112" s="1">
        <v>0</v>
      </c>
      <c r="J11112" s="1">
        <v>0</v>
      </c>
      <c r="K11112" s="1">
        <v>0</v>
      </c>
      <c r="L11112" s="1">
        <v>0</v>
      </c>
      <c r="M11112" s="1">
        <v>0</v>
      </c>
      <c r="N11112" s="1">
        <v>0</v>
      </c>
      <c r="O11112" s="1">
        <v>0</v>
      </c>
      <c r="P11112" s="1">
        <v>0</v>
      </c>
      <c r="Q11112" s="1">
        <v>0</v>
      </c>
      <c r="R11112" s="9">
        <v>0</v>
      </c>
    </row>
    <row r="11113" spans="5:18" x14ac:dyDescent="0.2">
      <c r="E11113" s="11"/>
      <c r="F11113" s="10"/>
      <c r="G11113" s="176">
        <v>0</v>
      </c>
      <c r="H11113" s="127">
        <v>0</v>
      </c>
      <c r="I11113" s="82">
        <v>0</v>
      </c>
      <c r="J11113" s="82">
        <v>0</v>
      </c>
      <c r="K11113" s="16">
        <v>0</v>
      </c>
      <c r="L11113" s="16">
        <v>0</v>
      </c>
      <c r="M11113" s="16">
        <v>0</v>
      </c>
      <c r="N11113" s="16">
        <v>0</v>
      </c>
      <c r="O11113" s="16">
        <v>0</v>
      </c>
      <c r="P11113" s="49">
        <v>0</v>
      </c>
      <c r="Q11113" s="16">
        <v>0</v>
      </c>
      <c r="R11113" s="130">
        <v>0</v>
      </c>
    </row>
    <row r="11114" spans="5:18" x14ac:dyDescent="0.2">
      <c r="E11114" s="4" t="s">
        <v>85</v>
      </c>
      <c r="F11114" s="5"/>
      <c r="G11114" s="6">
        <v>6</v>
      </c>
      <c r="H11114" s="8">
        <v>4</v>
      </c>
      <c r="I11114" s="1">
        <v>1</v>
      </c>
      <c r="J11114" s="1">
        <v>0</v>
      </c>
      <c r="K11114" s="1">
        <v>0</v>
      </c>
      <c r="L11114" s="1">
        <v>0</v>
      </c>
      <c r="M11114" s="1">
        <v>0</v>
      </c>
      <c r="N11114" s="1">
        <v>0</v>
      </c>
      <c r="O11114" s="1">
        <v>0</v>
      </c>
      <c r="P11114" s="1">
        <v>0</v>
      </c>
      <c r="Q11114" s="1">
        <v>0</v>
      </c>
      <c r="R11114" s="9">
        <v>2</v>
      </c>
    </row>
    <row r="11115" spans="5:18" x14ac:dyDescent="0.2">
      <c r="E11115" s="11"/>
      <c r="F11115" s="10"/>
      <c r="G11115" s="7">
        <v>100</v>
      </c>
      <c r="H11115" s="75">
        <v>66.666666666666998</v>
      </c>
      <c r="I11115" s="50">
        <v>16.666666666666998</v>
      </c>
      <c r="J11115" s="82">
        <v>0</v>
      </c>
      <c r="K11115" s="16">
        <v>0</v>
      </c>
      <c r="L11115" s="16">
        <v>0</v>
      </c>
      <c r="M11115" s="16">
        <v>0</v>
      </c>
      <c r="N11115" s="16">
        <v>0</v>
      </c>
      <c r="O11115" s="16">
        <v>0</v>
      </c>
      <c r="P11115" s="49">
        <v>0</v>
      </c>
      <c r="Q11115" s="16">
        <v>0</v>
      </c>
      <c r="R11115" s="85">
        <v>33.333333333333002</v>
      </c>
    </row>
    <row r="11116" spans="5:18" x14ac:dyDescent="0.2">
      <c r="E11116" s="4" t="s">
        <v>86</v>
      </c>
      <c r="F11116" s="5"/>
      <c r="G11116" s="6">
        <v>7</v>
      </c>
      <c r="H11116" s="8">
        <v>2</v>
      </c>
      <c r="I11116" s="1">
        <v>2</v>
      </c>
      <c r="J11116" s="1">
        <v>1</v>
      </c>
      <c r="K11116" s="1">
        <v>0</v>
      </c>
      <c r="L11116" s="1">
        <v>1</v>
      </c>
      <c r="M11116" s="1">
        <v>0</v>
      </c>
      <c r="N11116" s="1">
        <v>0</v>
      </c>
      <c r="O11116" s="1">
        <v>0</v>
      </c>
      <c r="P11116" s="1">
        <v>0</v>
      </c>
      <c r="Q11116" s="1">
        <v>0</v>
      </c>
      <c r="R11116" s="9">
        <v>2</v>
      </c>
    </row>
    <row r="11117" spans="5:18" x14ac:dyDescent="0.2">
      <c r="E11117" s="11"/>
      <c r="F11117" s="10"/>
      <c r="G11117" s="7">
        <v>100</v>
      </c>
      <c r="H11117" s="18">
        <v>28.571428571428999</v>
      </c>
      <c r="I11117" s="30">
        <v>28.571428571428999</v>
      </c>
      <c r="J11117" s="2">
        <v>14.285714285714</v>
      </c>
      <c r="K11117" s="16">
        <v>0</v>
      </c>
      <c r="L11117" s="41">
        <v>14.285714285714</v>
      </c>
      <c r="M11117" s="16">
        <v>0</v>
      </c>
      <c r="N11117" s="16">
        <v>0</v>
      </c>
      <c r="O11117" s="16">
        <v>0</v>
      </c>
      <c r="P11117" s="49">
        <v>0</v>
      </c>
      <c r="Q11117" s="16">
        <v>0</v>
      </c>
      <c r="R11117" s="15">
        <v>28.571428571428999</v>
      </c>
    </row>
    <row r="11118" spans="5:18" x14ac:dyDescent="0.2">
      <c r="E11118" s="4" t="s">
        <v>87</v>
      </c>
      <c r="F11118" s="5"/>
      <c r="G11118" s="6">
        <v>2</v>
      </c>
      <c r="H11118" s="8">
        <v>1</v>
      </c>
      <c r="I11118" s="1">
        <v>2</v>
      </c>
      <c r="J11118" s="1">
        <v>0</v>
      </c>
      <c r="K11118" s="1">
        <v>0</v>
      </c>
      <c r="L11118" s="1">
        <v>0</v>
      </c>
      <c r="M11118" s="1">
        <v>0</v>
      </c>
      <c r="N11118" s="1">
        <v>0</v>
      </c>
      <c r="O11118" s="1">
        <v>0</v>
      </c>
      <c r="P11118" s="1">
        <v>0</v>
      </c>
      <c r="Q11118" s="1">
        <v>0</v>
      </c>
      <c r="R11118" s="9">
        <v>0</v>
      </c>
    </row>
    <row r="11119" spans="5:18" x14ac:dyDescent="0.2">
      <c r="E11119" s="11"/>
      <c r="F11119" s="10"/>
      <c r="G11119" s="7">
        <v>100</v>
      </c>
      <c r="H11119" s="75">
        <v>50</v>
      </c>
      <c r="I11119" s="41">
        <v>100</v>
      </c>
      <c r="J11119" s="82">
        <v>0</v>
      </c>
      <c r="K11119" s="16">
        <v>0</v>
      </c>
      <c r="L11119" s="16">
        <v>0</v>
      </c>
      <c r="M11119" s="16">
        <v>0</v>
      </c>
      <c r="N11119" s="16">
        <v>0</v>
      </c>
      <c r="O11119" s="16">
        <v>0</v>
      </c>
      <c r="P11119" s="49">
        <v>0</v>
      </c>
      <c r="Q11119" s="16">
        <v>0</v>
      </c>
      <c r="R11119" s="130">
        <v>0</v>
      </c>
    </row>
    <row r="11120" spans="5:18" x14ac:dyDescent="0.2">
      <c r="E11120" s="4" t="s">
        <v>88</v>
      </c>
      <c r="F11120" s="5"/>
      <c r="G11120" s="6">
        <v>3</v>
      </c>
      <c r="H11120" s="8">
        <v>2</v>
      </c>
      <c r="I11120" s="1">
        <v>2</v>
      </c>
      <c r="J11120" s="1">
        <v>0</v>
      </c>
      <c r="K11120" s="1">
        <v>0</v>
      </c>
      <c r="L11120" s="1">
        <v>0</v>
      </c>
      <c r="M11120" s="1">
        <v>0</v>
      </c>
      <c r="N11120" s="1">
        <v>0</v>
      </c>
      <c r="O11120" s="1">
        <v>0</v>
      </c>
      <c r="P11120" s="1">
        <v>0</v>
      </c>
      <c r="Q11120" s="1">
        <v>0</v>
      </c>
      <c r="R11120" s="9">
        <v>0</v>
      </c>
    </row>
    <row r="11121" spans="2:18" x14ac:dyDescent="0.2">
      <c r="E11121" s="11"/>
      <c r="F11121" s="10"/>
      <c r="G11121" s="7">
        <v>100</v>
      </c>
      <c r="H11121" s="75">
        <v>66.666666666666998</v>
      </c>
      <c r="I11121" s="41">
        <v>66.666666666666998</v>
      </c>
      <c r="J11121" s="82">
        <v>0</v>
      </c>
      <c r="K11121" s="16">
        <v>0</v>
      </c>
      <c r="L11121" s="16">
        <v>0</v>
      </c>
      <c r="M11121" s="16">
        <v>0</v>
      </c>
      <c r="N11121" s="16">
        <v>0</v>
      </c>
      <c r="O11121" s="16">
        <v>0</v>
      </c>
      <c r="P11121" s="49">
        <v>0</v>
      </c>
      <c r="Q11121" s="16">
        <v>0</v>
      </c>
      <c r="R11121" s="130">
        <v>0</v>
      </c>
    </row>
    <row r="11122" spans="2:18" x14ac:dyDescent="0.2">
      <c r="E11122" s="4" t="s">
        <v>89</v>
      </c>
      <c r="F11122" s="5"/>
      <c r="G11122" s="6">
        <v>3</v>
      </c>
      <c r="H11122" s="8">
        <v>0</v>
      </c>
      <c r="I11122" s="1">
        <v>2</v>
      </c>
      <c r="J11122" s="1">
        <v>0</v>
      </c>
      <c r="K11122" s="1">
        <v>0</v>
      </c>
      <c r="L11122" s="1">
        <v>0</v>
      </c>
      <c r="M11122" s="1">
        <v>0</v>
      </c>
      <c r="N11122" s="1">
        <v>0</v>
      </c>
      <c r="O11122" s="1">
        <v>0</v>
      </c>
      <c r="P11122" s="1">
        <v>1</v>
      </c>
      <c r="Q11122" s="1">
        <v>0</v>
      </c>
      <c r="R11122" s="9">
        <v>0</v>
      </c>
    </row>
    <row r="11123" spans="2:18" x14ac:dyDescent="0.2">
      <c r="E11123" s="11"/>
      <c r="F11123" s="10"/>
      <c r="G11123" s="7">
        <v>100</v>
      </c>
      <c r="H11123" s="127">
        <v>0</v>
      </c>
      <c r="I11123" s="41">
        <v>66.666666666666998</v>
      </c>
      <c r="J11123" s="82">
        <v>0</v>
      </c>
      <c r="K11123" s="16">
        <v>0</v>
      </c>
      <c r="L11123" s="16">
        <v>0</v>
      </c>
      <c r="M11123" s="16">
        <v>0</v>
      </c>
      <c r="N11123" s="16">
        <v>0</v>
      </c>
      <c r="O11123" s="16">
        <v>0</v>
      </c>
      <c r="P11123" s="41">
        <v>33.333333333333002</v>
      </c>
      <c r="Q11123" s="16">
        <v>0</v>
      </c>
      <c r="R11123" s="130">
        <v>0</v>
      </c>
    </row>
    <row r="11124" spans="2:18" x14ac:dyDescent="0.2">
      <c r="E11124" s="4" t="s">
        <v>90</v>
      </c>
      <c r="F11124" s="5"/>
      <c r="G11124" s="6">
        <v>3</v>
      </c>
      <c r="H11124" s="8">
        <v>2</v>
      </c>
      <c r="I11124" s="1">
        <v>2</v>
      </c>
      <c r="J11124" s="1">
        <v>0</v>
      </c>
      <c r="K11124" s="1">
        <v>0</v>
      </c>
      <c r="L11124" s="1">
        <v>0</v>
      </c>
      <c r="M11124" s="1">
        <v>0</v>
      </c>
      <c r="N11124" s="1">
        <v>0</v>
      </c>
      <c r="O11124" s="1">
        <v>0</v>
      </c>
      <c r="P11124" s="1">
        <v>1</v>
      </c>
      <c r="Q11124" s="1">
        <v>0</v>
      </c>
      <c r="R11124" s="9">
        <v>0</v>
      </c>
    </row>
    <row r="11125" spans="2:18" x14ac:dyDescent="0.2">
      <c r="E11125" s="11"/>
      <c r="F11125" s="10"/>
      <c r="G11125" s="7">
        <v>100</v>
      </c>
      <c r="H11125" s="75">
        <v>66.666666666666998</v>
      </c>
      <c r="I11125" s="41">
        <v>66.666666666666998</v>
      </c>
      <c r="J11125" s="82">
        <v>0</v>
      </c>
      <c r="K11125" s="16">
        <v>0</v>
      </c>
      <c r="L11125" s="16">
        <v>0</v>
      </c>
      <c r="M11125" s="16">
        <v>0</v>
      </c>
      <c r="N11125" s="16">
        <v>0</v>
      </c>
      <c r="O11125" s="16">
        <v>0</v>
      </c>
      <c r="P11125" s="41">
        <v>33.333333333333002</v>
      </c>
      <c r="Q11125" s="16">
        <v>0</v>
      </c>
      <c r="R11125" s="130">
        <v>0</v>
      </c>
    </row>
    <row r="11126" spans="2:18" x14ac:dyDescent="0.2">
      <c r="E11126" s="4" t="s">
        <v>91</v>
      </c>
      <c r="F11126" s="5"/>
      <c r="G11126" s="6">
        <v>1</v>
      </c>
      <c r="H11126" s="8">
        <v>0</v>
      </c>
      <c r="I11126" s="1">
        <v>0</v>
      </c>
      <c r="J11126" s="1">
        <v>0</v>
      </c>
      <c r="K11126" s="1">
        <v>0</v>
      </c>
      <c r="L11126" s="1">
        <v>0</v>
      </c>
      <c r="M11126" s="1">
        <v>0</v>
      </c>
      <c r="N11126" s="1">
        <v>0</v>
      </c>
      <c r="O11126" s="1">
        <v>0</v>
      </c>
      <c r="P11126" s="1">
        <v>0</v>
      </c>
      <c r="Q11126" s="1">
        <v>0</v>
      </c>
      <c r="R11126" s="9">
        <v>1</v>
      </c>
    </row>
    <row r="11127" spans="2:18" x14ac:dyDescent="0.2">
      <c r="E11127" s="45"/>
      <c r="F11127" s="51"/>
      <c r="G11127" s="81">
        <v>100</v>
      </c>
      <c r="H11127" s="136">
        <v>0</v>
      </c>
      <c r="I11127" s="83">
        <v>0</v>
      </c>
      <c r="J11127" s="83">
        <v>0</v>
      </c>
      <c r="K11127" s="62">
        <v>0</v>
      </c>
      <c r="L11127" s="62">
        <v>0</v>
      </c>
      <c r="M11127" s="62">
        <v>0</v>
      </c>
      <c r="N11127" s="62">
        <v>0</v>
      </c>
      <c r="O11127" s="62">
        <v>0</v>
      </c>
      <c r="P11127" s="103">
        <v>0</v>
      </c>
      <c r="Q11127" s="62">
        <v>0</v>
      </c>
      <c r="R11127" s="140">
        <v>100</v>
      </c>
    </row>
    <row r="11129" spans="2:18" x14ac:dyDescent="0.2">
      <c r="B11129" s="40" t="str">
        <f xml:space="preserve"> HYPERLINK("#'目次'!B275", "[269]")</f>
        <v>[269]</v>
      </c>
      <c r="C11129" s="23" t="s">
        <v>404</v>
      </c>
    </row>
    <row r="11130" spans="2:18" x14ac:dyDescent="0.2">
      <c r="C11130" s="186" t="s">
        <v>397</v>
      </c>
    </row>
    <row r="11132" spans="2:18" x14ac:dyDescent="0.2">
      <c r="C11132" s="23" t="s">
        <v>14</v>
      </c>
    </row>
    <row r="11133" spans="2:18" ht="48" x14ac:dyDescent="0.2">
      <c r="D11133" s="195"/>
      <c r="E11133" s="196"/>
      <c r="F11133" s="196"/>
      <c r="G11133" s="37" t="s">
        <v>15</v>
      </c>
      <c r="H11133" s="33" t="s">
        <v>347</v>
      </c>
      <c r="I11133" s="13" t="s">
        <v>348</v>
      </c>
      <c r="J11133" s="13" t="s">
        <v>349</v>
      </c>
      <c r="K11133" s="13" t="s">
        <v>350</v>
      </c>
      <c r="L11133" s="13" t="s">
        <v>351</v>
      </c>
      <c r="M11133" s="13" t="s">
        <v>352</v>
      </c>
      <c r="N11133" s="13" t="s">
        <v>353</v>
      </c>
      <c r="O11133" s="13" t="s">
        <v>354</v>
      </c>
      <c r="P11133" s="13" t="s">
        <v>355</v>
      </c>
      <c r="Q11133" s="13" t="s">
        <v>99</v>
      </c>
      <c r="R11133" s="38" t="s">
        <v>18</v>
      </c>
    </row>
    <row r="11134" spans="2:18" x14ac:dyDescent="0.2">
      <c r="D11134" s="197"/>
      <c r="E11134" s="198"/>
      <c r="F11134" s="198"/>
      <c r="G11134" s="35"/>
      <c r="H11134" s="39"/>
      <c r="I11134" s="14"/>
      <c r="J11134" s="14"/>
      <c r="K11134" s="14"/>
      <c r="L11134" s="14"/>
      <c r="M11134" s="14"/>
      <c r="N11134" s="14"/>
      <c r="O11134" s="14"/>
      <c r="P11134" s="14"/>
      <c r="Q11134" s="14"/>
      <c r="R11134" s="34"/>
    </row>
    <row r="11135" spans="2:18" x14ac:dyDescent="0.2">
      <c r="D11135" s="78"/>
      <c r="E11135" s="79" t="s">
        <v>15</v>
      </c>
      <c r="F11135" s="66"/>
      <c r="G11135" s="36">
        <v>53</v>
      </c>
      <c r="H11135" s="17">
        <v>16</v>
      </c>
      <c r="I11135" s="17">
        <v>23</v>
      </c>
      <c r="J11135" s="17">
        <v>16</v>
      </c>
      <c r="K11135" s="17">
        <v>2</v>
      </c>
      <c r="L11135" s="17">
        <v>3</v>
      </c>
      <c r="M11135" s="17">
        <v>4</v>
      </c>
      <c r="N11135" s="17">
        <v>1</v>
      </c>
      <c r="O11135" s="17">
        <v>1</v>
      </c>
      <c r="P11135" s="17">
        <v>3</v>
      </c>
      <c r="Q11135" s="17">
        <v>2</v>
      </c>
      <c r="R11135" s="47">
        <v>11</v>
      </c>
    </row>
    <row r="11136" spans="2:18" x14ac:dyDescent="0.2">
      <c r="D11136" s="45"/>
      <c r="E11136" s="51"/>
      <c r="F11136" s="67"/>
      <c r="G11136" s="7">
        <v>100</v>
      </c>
      <c r="H11136" s="2">
        <v>30.188679245283002</v>
      </c>
      <c r="I11136" s="2">
        <v>43.396226415093999</v>
      </c>
      <c r="J11136" s="2">
        <v>30.188679245283002</v>
      </c>
      <c r="K11136" s="2">
        <v>3.7735849056599999</v>
      </c>
      <c r="L11136" s="2">
        <v>5.660377358491</v>
      </c>
      <c r="M11136" s="2">
        <v>7.547169811321</v>
      </c>
      <c r="N11136" s="2">
        <v>1.88679245283</v>
      </c>
      <c r="O11136" s="2">
        <v>1.88679245283</v>
      </c>
      <c r="P11136" s="2">
        <v>5.660377358491</v>
      </c>
      <c r="Q11136" s="2">
        <v>3.7735849056599999</v>
      </c>
      <c r="R11136" s="15">
        <v>20.754716981131999</v>
      </c>
    </row>
    <row r="11137" spans="4:18" x14ac:dyDescent="0.2">
      <c r="D11137" s="199" t="s">
        <v>19</v>
      </c>
      <c r="E11137" s="22" t="s">
        <v>20</v>
      </c>
      <c r="F11137" s="21"/>
      <c r="G11137" s="19">
        <v>11</v>
      </c>
      <c r="H11137" s="27">
        <v>0</v>
      </c>
      <c r="I11137" s="3">
        <v>4</v>
      </c>
      <c r="J11137" s="3">
        <v>6</v>
      </c>
      <c r="K11137" s="3">
        <v>0</v>
      </c>
      <c r="L11137" s="3">
        <v>0</v>
      </c>
      <c r="M11137" s="3">
        <v>1</v>
      </c>
      <c r="N11137" s="3">
        <v>0</v>
      </c>
      <c r="O11137" s="3">
        <v>0</v>
      </c>
      <c r="P11137" s="3">
        <v>1</v>
      </c>
      <c r="Q11137" s="3">
        <v>0</v>
      </c>
      <c r="R11137" s="26">
        <v>3</v>
      </c>
    </row>
    <row r="11138" spans="4:18" x14ac:dyDescent="0.2">
      <c r="D11138" s="200"/>
      <c r="E11138" s="11"/>
      <c r="F11138" s="10"/>
      <c r="G11138" s="7">
        <v>100</v>
      </c>
      <c r="H11138" s="127">
        <v>0</v>
      </c>
      <c r="I11138" s="30">
        <v>36.363636363635997</v>
      </c>
      <c r="J11138" s="41">
        <v>54.545454545455001</v>
      </c>
      <c r="K11138" s="16">
        <v>0</v>
      </c>
      <c r="L11138" s="49">
        <v>0</v>
      </c>
      <c r="M11138" s="2">
        <v>9.0909090909089993</v>
      </c>
      <c r="N11138" s="16">
        <v>0</v>
      </c>
      <c r="O11138" s="16">
        <v>0</v>
      </c>
      <c r="P11138" s="2">
        <v>9.0909090909089993</v>
      </c>
      <c r="Q11138" s="16">
        <v>0</v>
      </c>
      <c r="R11138" s="85">
        <v>27.272727272727</v>
      </c>
    </row>
    <row r="11139" spans="4:18" x14ac:dyDescent="0.2">
      <c r="D11139" s="200"/>
      <c r="E11139" s="4" t="s">
        <v>21</v>
      </c>
      <c r="F11139" s="5"/>
      <c r="G11139" s="6">
        <v>16</v>
      </c>
      <c r="H11139" s="8">
        <v>5</v>
      </c>
      <c r="I11139" s="1">
        <v>7</v>
      </c>
      <c r="J11139" s="1">
        <v>3</v>
      </c>
      <c r="K11139" s="1">
        <v>2</v>
      </c>
      <c r="L11139" s="1">
        <v>1</v>
      </c>
      <c r="M11139" s="1">
        <v>1</v>
      </c>
      <c r="N11139" s="1">
        <v>1</v>
      </c>
      <c r="O11139" s="1">
        <v>1</v>
      </c>
      <c r="P11139" s="1">
        <v>1</v>
      </c>
      <c r="Q11139" s="1">
        <v>2</v>
      </c>
      <c r="R11139" s="9">
        <v>3</v>
      </c>
    </row>
    <row r="11140" spans="4:18" x14ac:dyDescent="0.2">
      <c r="D11140" s="200"/>
      <c r="E11140" s="11"/>
      <c r="F11140" s="10"/>
      <c r="G11140" s="7">
        <v>100</v>
      </c>
      <c r="H11140" s="18">
        <v>31.25</v>
      </c>
      <c r="I11140" s="2">
        <v>43.75</v>
      </c>
      <c r="J11140" s="50">
        <v>18.75</v>
      </c>
      <c r="K11140" s="25">
        <v>12.5</v>
      </c>
      <c r="L11140" s="2">
        <v>6.25</v>
      </c>
      <c r="M11140" s="2">
        <v>6.25</v>
      </c>
      <c r="N11140" s="2">
        <v>6.25</v>
      </c>
      <c r="O11140" s="2">
        <v>6.25</v>
      </c>
      <c r="P11140" s="2">
        <v>6.25</v>
      </c>
      <c r="Q11140" s="25">
        <v>12.5</v>
      </c>
      <c r="R11140" s="15">
        <v>18.75</v>
      </c>
    </row>
    <row r="11141" spans="4:18" x14ac:dyDescent="0.2">
      <c r="D11141" s="200"/>
      <c r="E11141" s="4" t="s">
        <v>22</v>
      </c>
      <c r="F11141" s="5"/>
      <c r="G11141" s="6">
        <v>7</v>
      </c>
      <c r="H11141" s="8">
        <v>3</v>
      </c>
      <c r="I11141" s="1">
        <v>1</v>
      </c>
      <c r="J11141" s="1">
        <v>0</v>
      </c>
      <c r="K11141" s="1">
        <v>0</v>
      </c>
      <c r="L11141" s="1">
        <v>0</v>
      </c>
      <c r="M11141" s="1">
        <v>0</v>
      </c>
      <c r="N11141" s="1">
        <v>0</v>
      </c>
      <c r="O11141" s="1">
        <v>0</v>
      </c>
      <c r="P11141" s="1">
        <v>0</v>
      </c>
      <c r="Q11141" s="1">
        <v>0</v>
      </c>
      <c r="R11141" s="9">
        <v>4</v>
      </c>
    </row>
    <row r="11142" spans="4:18" x14ac:dyDescent="0.2">
      <c r="D11142" s="200"/>
      <c r="E11142" s="11"/>
      <c r="F11142" s="10"/>
      <c r="G11142" s="7">
        <v>100</v>
      </c>
      <c r="H11142" s="75">
        <v>42.857142857143003</v>
      </c>
      <c r="I11142" s="50">
        <v>14.285714285714</v>
      </c>
      <c r="J11142" s="82">
        <v>0</v>
      </c>
      <c r="K11142" s="16">
        <v>0</v>
      </c>
      <c r="L11142" s="49">
        <v>0</v>
      </c>
      <c r="M11142" s="49">
        <v>0</v>
      </c>
      <c r="N11142" s="16">
        <v>0</v>
      </c>
      <c r="O11142" s="16">
        <v>0</v>
      </c>
      <c r="P11142" s="49">
        <v>0</v>
      </c>
      <c r="Q11142" s="16">
        <v>0</v>
      </c>
      <c r="R11142" s="102">
        <v>57.142857142856997</v>
      </c>
    </row>
    <row r="11143" spans="4:18" x14ac:dyDescent="0.2">
      <c r="D11143" s="200"/>
      <c r="E11143" s="4" t="s">
        <v>23</v>
      </c>
      <c r="F11143" s="5"/>
      <c r="G11143" s="6">
        <v>7</v>
      </c>
      <c r="H11143" s="8">
        <v>3</v>
      </c>
      <c r="I11143" s="1">
        <v>2</v>
      </c>
      <c r="J11143" s="1">
        <v>3</v>
      </c>
      <c r="K11143" s="1">
        <v>0</v>
      </c>
      <c r="L11143" s="1">
        <v>2</v>
      </c>
      <c r="M11143" s="1">
        <v>1</v>
      </c>
      <c r="N11143" s="1">
        <v>0</v>
      </c>
      <c r="O11143" s="1">
        <v>0</v>
      </c>
      <c r="P11143" s="1">
        <v>0</v>
      </c>
      <c r="Q11143" s="1">
        <v>0</v>
      </c>
      <c r="R11143" s="9">
        <v>1</v>
      </c>
    </row>
    <row r="11144" spans="4:18" x14ac:dyDescent="0.2">
      <c r="D11144" s="200"/>
      <c r="E11144" s="11"/>
      <c r="F11144" s="10"/>
      <c r="G11144" s="7">
        <v>100</v>
      </c>
      <c r="H11144" s="75">
        <v>42.857142857143003</v>
      </c>
      <c r="I11144" s="50">
        <v>28.571428571428999</v>
      </c>
      <c r="J11144" s="41">
        <v>42.857142857143003</v>
      </c>
      <c r="K11144" s="16">
        <v>0</v>
      </c>
      <c r="L11144" s="41">
        <v>28.571428571428999</v>
      </c>
      <c r="M11144" s="25">
        <v>14.285714285714</v>
      </c>
      <c r="N11144" s="16">
        <v>0</v>
      </c>
      <c r="O11144" s="16">
        <v>0</v>
      </c>
      <c r="P11144" s="49">
        <v>0</v>
      </c>
      <c r="Q11144" s="16">
        <v>0</v>
      </c>
      <c r="R11144" s="95">
        <v>14.285714285714</v>
      </c>
    </row>
    <row r="11145" spans="4:18" x14ac:dyDescent="0.2">
      <c r="D11145" s="200"/>
      <c r="E11145" s="4" t="s">
        <v>24</v>
      </c>
      <c r="F11145" s="5"/>
      <c r="G11145" s="6">
        <v>12</v>
      </c>
      <c r="H11145" s="8">
        <v>5</v>
      </c>
      <c r="I11145" s="1">
        <v>9</v>
      </c>
      <c r="J11145" s="1">
        <v>4</v>
      </c>
      <c r="K11145" s="1">
        <v>0</v>
      </c>
      <c r="L11145" s="1">
        <v>0</v>
      </c>
      <c r="M11145" s="1">
        <v>1</v>
      </c>
      <c r="N11145" s="1">
        <v>0</v>
      </c>
      <c r="O11145" s="1">
        <v>0</v>
      </c>
      <c r="P11145" s="1">
        <v>1</v>
      </c>
      <c r="Q11145" s="1">
        <v>0</v>
      </c>
      <c r="R11145" s="9">
        <v>0</v>
      </c>
    </row>
    <row r="11146" spans="4:18" x14ac:dyDescent="0.2">
      <c r="D11146" s="200"/>
      <c r="E11146" s="11"/>
      <c r="F11146" s="10"/>
      <c r="G11146" s="7">
        <v>100</v>
      </c>
      <c r="H11146" s="75">
        <v>41.666666666666998</v>
      </c>
      <c r="I11146" s="41">
        <v>75</v>
      </c>
      <c r="J11146" s="2">
        <v>33.333333333333002</v>
      </c>
      <c r="K11146" s="16">
        <v>0</v>
      </c>
      <c r="L11146" s="49">
        <v>0</v>
      </c>
      <c r="M11146" s="2">
        <v>8.333333333333</v>
      </c>
      <c r="N11146" s="16">
        <v>0</v>
      </c>
      <c r="O11146" s="16">
        <v>0</v>
      </c>
      <c r="P11146" s="2">
        <v>8.333333333333</v>
      </c>
      <c r="Q11146" s="16">
        <v>0</v>
      </c>
      <c r="R11146" s="130">
        <v>0</v>
      </c>
    </row>
    <row r="11147" spans="4:18" x14ac:dyDescent="0.2">
      <c r="D11147" s="199" t="s">
        <v>25</v>
      </c>
      <c r="E11147" s="22" t="s">
        <v>26</v>
      </c>
      <c r="F11147" s="21"/>
      <c r="G11147" s="19">
        <v>13</v>
      </c>
      <c r="H11147" s="27">
        <v>6</v>
      </c>
      <c r="I11147" s="3">
        <v>4</v>
      </c>
      <c r="J11147" s="3">
        <v>1</v>
      </c>
      <c r="K11147" s="3">
        <v>0</v>
      </c>
      <c r="L11147" s="3">
        <v>1</v>
      </c>
      <c r="M11147" s="3">
        <v>0</v>
      </c>
      <c r="N11147" s="3">
        <v>0</v>
      </c>
      <c r="O11147" s="3">
        <v>0</v>
      </c>
      <c r="P11147" s="3">
        <v>0</v>
      </c>
      <c r="Q11147" s="3">
        <v>2</v>
      </c>
      <c r="R11147" s="26">
        <v>2</v>
      </c>
    </row>
    <row r="11148" spans="4:18" x14ac:dyDescent="0.2">
      <c r="D11148" s="200"/>
      <c r="E11148" s="11"/>
      <c r="F11148" s="10"/>
      <c r="G11148" s="7">
        <v>100</v>
      </c>
      <c r="H11148" s="75">
        <v>46.153846153845997</v>
      </c>
      <c r="I11148" s="50">
        <v>30.769230769231001</v>
      </c>
      <c r="J11148" s="50">
        <v>7.6923076923079998</v>
      </c>
      <c r="K11148" s="16">
        <v>0</v>
      </c>
      <c r="L11148" s="2">
        <v>7.6923076923079998</v>
      </c>
      <c r="M11148" s="49">
        <v>0</v>
      </c>
      <c r="N11148" s="16">
        <v>0</v>
      </c>
      <c r="O11148" s="16">
        <v>0</v>
      </c>
      <c r="P11148" s="49">
        <v>0</v>
      </c>
      <c r="Q11148" s="41">
        <v>15.384615384615</v>
      </c>
      <c r="R11148" s="95">
        <v>15.384615384615</v>
      </c>
    </row>
    <row r="11149" spans="4:18" x14ac:dyDescent="0.2">
      <c r="D11149" s="200"/>
      <c r="E11149" s="4" t="s">
        <v>27</v>
      </c>
      <c r="F11149" s="5"/>
      <c r="G11149" s="6">
        <v>20</v>
      </c>
      <c r="H11149" s="8">
        <v>5</v>
      </c>
      <c r="I11149" s="1">
        <v>9</v>
      </c>
      <c r="J11149" s="1">
        <v>5</v>
      </c>
      <c r="K11149" s="1">
        <v>0</v>
      </c>
      <c r="L11149" s="1">
        <v>0</v>
      </c>
      <c r="M11149" s="1">
        <v>1</v>
      </c>
      <c r="N11149" s="1">
        <v>0</v>
      </c>
      <c r="O11149" s="1">
        <v>0</v>
      </c>
      <c r="P11149" s="1">
        <v>1</v>
      </c>
      <c r="Q11149" s="1">
        <v>0</v>
      </c>
      <c r="R11149" s="9">
        <v>5</v>
      </c>
    </row>
    <row r="11150" spans="4:18" x14ac:dyDescent="0.2">
      <c r="D11150" s="200"/>
      <c r="E11150" s="11"/>
      <c r="F11150" s="10"/>
      <c r="G11150" s="7">
        <v>100</v>
      </c>
      <c r="H11150" s="72">
        <v>25</v>
      </c>
      <c r="I11150" s="2">
        <v>45</v>
      </c>
      <c r="J11150" s="30">
        <v>25</v>
      </c>
      <c r="K11150" s="16">
        <v>0</v>
      </c>
      <c r="L11150" s="49">
        <v>0</v>
      </c>
      <c r="M11150" s="2">
        <v>5</v>
      </c>
      <c r="N11150" s="16">
        <v>0</v>
      </c>
      <c r="O11150" s="16">
        <v>0</v>
      </c>
      <c r="P11150" s="2">
        <v>5</v>
      </c>
      <c r="Q11150" s="16">
        <v>0</v>
      </c>
      <c r="R11150" s="15">
        <v>25</v>
      </c>
    </row>
    <row r="11151" spans="4:18" x14ac:dyDescent="0.2">
      <c r="D11151" s="200"/>
      <c r="E11151" s="4" t="s">
        <v>28</v>
      </c>
      <c r="F11151" s="5"/>
      <c r="G11151" s="6">
        <v>15</v>
      </c>
      <c r="H11151" s="8">
        <v>4</v>
      </c>
      <c r="I11151" s="1">
        <v>7</v>
      </c>
      <c r="J11151" s="1">
        <v>6</v>
      </c>
      <c r="K11151" s="1">
        <v>2</v>
      </c>
      <c r="L11151" s="1">
        <v>2</v>
      </c>
      <c r="M11151" s="1">
        <v>3</v>
      </c>
      <c r="N11151" s="1">
        <v>1</v>
      </c>
      <c r="O11151" s="1">
        <v>1</v>
      </c>
      <c r="P11151" s="1">
        <v>2</v>
      </c>
      <c r="Q11151" s="1">
        <v>0</v>
      </c>
      <c r="R11151" s="9">
        <v>4</v>
      </c>
    </row>
    <row r="11152" spans="4:18" x14ac:dyDescent="0.2">
      <c r="D11152" s="200"/>
      <c r="E11152" s="11"/>
      <c r="F11152" s="10"/>
      <c r="G11152" s="7">
        <v>100</v>
      </c>
      <c r="H11152" s="18">
        <v>26.666666666666998</v>
      </c>
      <c r="I11152" s="2">
        <v>46.666666666666998</v>
      </c>
      <c r="J11152" s="25">
        <v>40</v>
      </c>
      <c r="K11152" s="25">
        <v>13.333333333333</v>
      </c>
      <c r="L11152" s="25">
        <v>13.333333333333</v>
      </c>
      <c r="M11152" s="41">
        <v>20</v>
      </c>
      <c r="N11152" s="2">
        <v>6.666666666667</v>
      </c>
      <c r="O11152" s="2">
        <v>6.666666666667</v>
      </c>
      <c r="P11152" s="25">
        <v>13.333333333333</v>
      </c>
      <c r="Q11152" s="16">
        <v>0</v>
      </c>
      <c r="R11152" s="85">
        <v>26.666666666666998</v>
      </c>
    </row>
    <row r="11153" spans="4:18" x14ac:dyDescent="0.2">
      <c r="D11153" s="200"/>
      <c r="E11153" s="4" t="s">
        <v>29</v>
      </c>
      <c r="F11153" s="5"/>
      <c r="G11153" s="6">
        <v>5</v>
      </c>
      <c r="H11153" s="8">
        <v>1</v>
      </c>
      <c r="I11153" s="1">
        <v>3</v>
      </c>
      <c r="J11153" s="1">
        <v>4</v>
      </c>
      <c r="K11153" s="1">
        <v>0</v>
      </c>
      <c r="L11153" s="1">
        <v>0</v>
      </c>
      <c r="M11153" s="1">
        <v>0</v>
      </c>
      <c r="N11153" s="1">
        <v>0</v>
      </c>
      <c r="O11153" s="1">
        <v>0</v>
      </c>
      <c r="P11153" s="1">
        <v>0</v>
      </c>
      <c r="Q11153" s="1">
        <v>0</v>
      </c>
      <c r="R11153" s="9">
        <v>0</v>
      </c>
    </row>
    <row r="11154" spans="4:18" x14ac:dyDescent="0.2">
      <c r="D11154" s="200"/>
      <c r="E11154" s="11"/>
      <c r="F11154" s="10"/>
      <c r="G11154" s="7">
        <v>100</v>
      </c>
      <c r="H11154" s="97">
        <v>20</v>
      </c>
      <c r="I11154" s="41">
        <v>60</v>
      </c>
      <c r="J11154" s="41">
        <v>80</v>
      </c>
      <c r="K11154" s="16">
        <v>0</v>
      </c>
      <c r="L11154" s="49">
        <v>0</v>
      </c>
      <c r="M11154" s="49">
        <v>0</v>
      </c>
      <c r="N11154" s="16">
        <v>0</v>
      </c>
      <c r="O11154" s="16">
        <v>0</v>
      </c>
      <c r="P11154" s="49">
        <v>0</v>
      </c>
      <c r="Q11154" s="16">
        <v>0</v>
      </c>
      <c r="R11154" s="130">
        <v>0</v>
      </c>
    </row>
    <row r="11155" spans="4:18" x14ac:dyDescent="0.2">
      <c r="D11155" s="199" t="s">
        <v>30</v>
      </c>
      <c r="E11155" s="22" t="s">
        <v>31</v>
      </c>
      <c r="F11155" s="21"/>
      <c r="G11155" s="19">
        <v>28</v>
      </c>
      <c r="H11155" s="27">
        <v>9</v>
      </c>
      <c r="I11155" s="3">
        <v>15</v>
      </c>
      <c r="J11155" s="3">
        <v>6</v>
      </c>
      <c r="K11155" s="3">
        <v>1</v>
      </c>
      <c r="L11155" s="3">
        <v>2</v>
      </c>
      <c r="M11155" s="3">
        <v>2</v>
      </c>
      <c r="N11155" s="3">
        <v>1</v>
      </c>
      <c r="O11155" s="3">
        <v>1</v>
      </c>
      <c r="P11155" s="3">
        <v>2</v>
      </c>
      <c r="Q11155" s="3">
        <v>2</v>
      </c>
      <c r="R11155" s="26">
        <v>4</v>
      </c>
    </row>
    <row r="11156" spans="4:18" x14ac:dyDescent="0.2">
      <c r="D11156" s="200"/>
      <c r="E11156" s="11"/>
      <c r="F11156" s="10"/>
      <c r="G11156" s="7">
        <v>100</v>
      </c>
      <c r="H11156" s="18">
        <v>32.142857142856997</v>
      </c>
      <c r="I11156" s="41">
        <v>53.571428571429003</v>
      </c>
      <c r="J11156" s="30">
        <v>21.428571428571001</v>
      </c>
      <c r="K11156" s="2">
        <v>3.5714285714290002</v>
      </c>
      <c r="L11156" s="2">
        <v>7.1428571428570002</v>
      </c>
      <c r="M11156" s="2">
        <v>7.1428571428570002</v>
      </c>
      <c r="N11156" s="2">
        <v>3.5714285714290002</v>
      </c>
      <c r="O11156" s="2">
        <v>3.5714285714290002</v>
      </c>
      <c r="P11156" s="2">
        <v>7.1428571428570002</v>
      </c>
      <c r="Q11156" s="2">
        <v>7.1428571428570002</v>
      </c>
      <c r="R11156" s="95">
        <v>14.285714285714</v>
      </c>
    </row>
    <row r="11157" spans="4:18" x14ac:dyDescent="0.2">
      <c r="D11157" s="200"/>
      <c r="E11157" s="4" t="s">
        <v>32</v>
      </c>
      <c r="F11157" s="5"/>
      <c r="G11157" s="6">
        <v>25</v>
      </c>
      <c r="H11157" s="8">
        <v>7</v>
      </c>
      <c r="I11157" s="1">
        <v>8</v>
      </c>
      <c r="J11157" s="1">
        <v>10</v>
      </c>
      <c r="K11157" s="1">
        <v>1</v>
      </c>
      <c r="L11157" s="1">
        <v>1</v>
      </c>
      <c r="M11157" s="1">
        <v>2</v>
      </c>
      <c r="N11157" s="1">
        <v>0</v>
      </c>
      <c r="O11157" s="1">
        <v>0</v>
      </c>
      <c r="P11157" s="1">
        <v>1</v>
      </c>
      <c r="Q11157" s="1">
        <v>0</v>
      </c>
      <c r="R11157" s="9">
        <v>7</v>
      </c>
    </row>
    <row r="11158" spans="4:18" x14ac:dyDescent="0.2">
      <c r="D11158" s="200"/>
      <c r="E11158" s="11"/>
      <c r="F11158" s="10"/>
      <c r="G11158" s="7">
        <v>100</v>
      </c>
      <c r="H11158" s="18">
        <v>28</v>
      </c>
      <c r="I11158" s="50">
        <v>32</v>
      </c>
      <c r="J11158" s="25">
        <v>40</v>
      </c>
      <c r="K11158" s="2">
        <v>4</v>
      </c>
      <c r="L11158" s="2">
        <v>4</v>
      </c>
      <c r="M11158" s="2">
        <v>8</v>
      </c>
      <c r="N11158" s="16">
        <v>0</v>
      </c>
      <c r="O11158" s="16">
        <v>0</v>
      </c>
      <c r="P11158" s="2">
        <v>4</v>
      </c>
      <c r="Q11158" s="16">
        <v>0</v>
      </c>
      <c r="R11158" s="85">
        <v>28</v>
      </c>
    </row>
    <row r="11159" spans="4:18" x14ac:dyDescent="0.2">
      <c r="D11159" s="199" t="s">
        <v>33</v>
      </c>
      <c r="E11159" s="22" t="s">
        <v>34</v>
      </c>
      <c r="F11159" s="21"/>
      <c r="G11159" s="19">
        <v>12</v>
      </c>
      <c r="H11159" s="27">
        <v>5</v>
      </c>
      <c r="I11159" s="3">
        <v>9</v>
      </c>
      <c r="J11159" s="3">
        <v>6</v>
      </c>
      <c r="K11159" s="3">
        <v>2</v>
      </c>
      <c r="L11159" s="3">
        <v>2</v>
      </c>
      <c r="M11159" s="3">
        <v>1</v>
      </c>
      <c r="N11159" s="3">
        <v>1</v>
      </c>
      <c r="O11159" s="3">
        <v>1</v>
      </c>
      <c r="P11159" s="3">
        <v>1</v>
      </c>
      <c r="Q11159" s="3">
        <v>0</v>
      </c>
      <c r="R11159" s="26">
        <v>0</v>
      </c>
    </row>
    <row r="11160" spans="4:18" x14ac:dyDescent="0.2">
      <c r="D11160" s="200"/>
      <c r="E11160" s="11"/>
      <c r="F11160" s="10"/>
      <c r="G11160" s="7">
        <v>100</v>
      </c>
      <c r="H11160" s="75">
        <v>41.666666666666998</v>
      </c>
      <c r="I11160" s="41">
        <v>75</v>
      </c>
      <c r="J11160" s="41">
        <v>50</v>
      </c>
      <c r="K11160" s="41">
        <v>16.666666666666998</v>
      </c>
      <c r="L11160" s="41">
        <v>16.666666666666998</v>
      </c>
      <c r="M11160" s="2">
        <v>8.333333333333</v>
      </c>
      <c r="N11160" s="25">
        <v>8.333333333333</v>
      </c>
      <c r="O11160" s="25">
        <v>8.333333333333</v>
      </c>
      <c r="P11160" s="2">
        <v>8.333333333333</v>
      </c>
      <c r="Q11160" s="16">
        <v>0</v>
      </c>
      <c r="R11160" s="130">
        <v>0</v>
      </c>
    </row>
    <row r="11161" spans="4:18" x14ac:dyDescent="0.2">
      <c r="D11161" s="200"/>
      <c r="E11161" s="4" t="s">
        <v>35</v>
      </c>
      <c r="F11161" s="5"/>
      <c r="G11161" s="6">
        <v>8</v>
      </c>
      <c r="H11161" s="8">
        <v>3</v>
      </c>
      <c r="I11161" s="1">
        <v>5</v>
      </c>
      <c r="J11161" s="1">
        <v>3</v>
      </c>
      <c r="K11161" s="1">
        <v>0</v>
      </c>
      <c r="L11161" s="1">
        <v>0</v>
      </c>
      <c r="M11161" s="1">
        <v>0</v>
      </c>
      <c r="N11161" s="1">
        <v>0</v>
      </c>
      <c r="O11161" s="1">
        <v>0</v>
      </c>
      <c r="P11161" s="1">
        <v>0</v>
      </c>
      <c r="Q11161" s="1">
        <v>0</v>
      </c>
      <c r="R11161" s="9">
        <v>0</v>
      </c>
    </row>
    <row r="11162" spans="4:18" x14ac:dyDescent="0.2">
      <c r="D11162" s="200"/>
      <c r="E11162" s="11"/>
      <c r="F11162" s="10"/>
      <c r="G11162" s="7">
        <v>100</v>
      </c>
      <c r="H11162" s="70">
        <v>37.5</v>
      </c>
      <c r="I11162" s="41">
        <v>62.5</v>
      </c>
      <c r="J11162" s="25">
        <v>37.5</v>
      </c>
      <c r="K11162" s="16">
        <v>0</v>
      </c>
      <c r="L11162" s="49">
        <v>0</v>
      </c>
      <c r="M11162" s="49">
        <v>0</v>
      </c>
      <c r="N11162" s="16">
        <v>0</v>
      </c>
      <c r="O11162" s="16">
        <v>0</v>
      </c>
      <c r="P11162" s="49">
        <v>0</v>
      </c>
      <c r="Q11162" s="16">
        <v>0</v>
      </c>
      <c r="R11162" s="130">
        <v>0</v>
      </c>
    </row>
    <row r="11163" spans="4:18" x14ac:dyDescent="0.2">
      <c r="D11163" s="200"/>
      <c r="E11163" s="4" t="s">
        <v>36</v>
      </c>
      <c r="F11163" s="5"/>
      <c r="G11163" s="6">
        <v>7</v>
      </c>
      <c r="H11163" s="8">
        <v>2</v>
      </c>
      <c r="I11163" s="1">
        <v>1</v>
      </c>
      <c r="J11163" s="1">
        <v>1</v>
      </c>
      <c r="K11163" s="1">
        <v>0</v>
      </c>
      <c r="L11163" s="1">
        <v>0</v>
      </c>
      <c r="M11163" s="1">
        <v>0</v>
      </c>
      <c r="N11163" s="1">
        <v>0</v>
      </c>
      <c r="O11163" s="1">
        <v>0</v>
      </c>
      <c r="P11163" s="1">
        <v>0</v>
      </c>
      <c r="Q11163" s="1">
        <v>1</v>
      </c>
      <c r="R11163" s="9">
        <v>2</v>
      </c>
    </row>
    <row r="11164" spans="4:18" x14ac:dyDescent="0.2">
      <c r="D11164" s="200"/>
      <c r="E11164" s="11"/>
      <c r="F11164" s="10"/>
      <c r="G11164" s="7">
        <v>100</v>
      </c>
      <c r="H11164" s="18">
        <v>28.571428571428999</v>
      </c>
      <c r="I11164" s="50">
        <v>14.285714285714</v>
      </c>
      <c r="J11164" s="50">
        <v>14.285714285714</v>
      </c>
      <c r="K11164" s="16">
        <v>0</v>
      </c>
      <c r="L11164" s="49">
        <v>0</v>
      </c>
      <c r="M11164" s="49">
        <v>0</v>
      </c>
      <c r="N11164" s="16">
        <v>0</v>
      </c>
      <c r="O11164" s="16">
        <v>0</v>
      </c>
      <c r="P11164" s="49">
        <v>0</v>
      </c>
      <c r="Q11164" s="41">
        <v>14.285714285714</v>
      </c>
      <c r="R11164" s="85">
        <v>28.571428571428999</v>
      </c>
    </row>
    <row r="11165" spans="4:18" x14ac:dyDescent="0.2">
      <c r="D11165" s="200"/>
      <c r="E11165" s="4" t="s">
        <v>37</v>
      </c>
      <c r="F11165" s="5"/>
      <c r="G11165" s="6">
        <v>12</v>
      </c>
      <c r="H11165" s="8">
        <v>4</v>
      </c>
      <c r="I11165" s="1">
        <v>5</v>
      </c>
      <c r="J11165" s="1">
        <v>4</v>
      </c>
      <c r="K11165" s="1">
        <v>0</v>
      </c>
      <c r="L11165" s="1">
        <v>1</v>
      </c>
      <c r="M11165" s="1">
        <v>2</v>
      </c>
      <c r="N11165" s="1">
        <v>0</v>
      </c>
      <c r="O11165" s="1">
        <v>0</v>
      </c>
      <c r="P11165" s="1">
        <v>1</v>
      </c>
      <c r="Q11165" s="1">
        <v>0</v>
      </c>
      <c r="R11165" s="9">
        <v>2</v>
      </c>
    </row>
    <row r="11166" spans="4:18" x14ac:dyDescent="0.2">
      <c r="D11166" s="200"/>
      <c r="E11166" s="11"/>
      <c r="F11166" s="10"/>
      <c r="G11166" s="7">
        <v>100</v>
      </c>
      <c r="H11166" s="18">
        <v>33.333333333333002</v>
      </c>
      <c r="I11166" s="2">
        <v>41.666666666666998</v>
      </c>
      <c r="J11166" s="2">
        <v>33.333333333333002</v>
      </c>
      <c r="K11166" s="16">
        <v>0</v>
      </c>
      <c r="L11166" s="2">
        <v>8.333333333333</v>
      </c>
      <c r="M11166" s="25">
        <v>16.666666666666998</v>
      </c>
      <c r="N11166" s="16">
        <v>0</v>
      </c>
      <c r="O11166" s="16">
        <v>0</v>
      </c>
      <c r="P11166" s="2">
        <v>8.333333333333</v>
      </c>
      <c r="Q11166" s="16">
        <v>0</v>
      </c>
      <c r="R11166" s="15">
        <v>16.666666666666998</v>
      </c>
    </row>
    <row r="11167" spans="4:18" x14ac:dyDescent="0.2">
      <c r="D11167" s="200"/>
      <c r="E11167" s="4" t="s">
        <v>38</v>
      </c>
      <c r="F11167" s="5"/>
      <c r="G11167" s="6">
        <v>4</v>
      </c>
      <c r="H11167" s="8">
        <v>1</v>
      </c>
      <c r="I11167" s="1">
        <v>1</v>
      </c>
      <c r="J11167" s="1">
        <v>1</v>
      </c>
      <c r="K11167" s="1">
        <v>0</v>
      </c>
      <c r="L11167" s="1">
        <v>0</v>
      </c>
      <c r="M11167" s="1">
        <v>1</v>
      </c>
      <c r="N11167" s="1">
        <v>0</v>
      </c>
      <c r="O11167" s="1">
        <v>0</v>
      </c>
      <c r="P11167" s="1">
        <v>0</v>
      </c>
      <c r="Q11167" s="1">
        <v>1</v>
      </c>
      <c r="R11167" s="9">
        <v>0</v>
      </c>
    </row>
    <row r="11168" spans="4:18" x14ac:dyDescent="0.2">
      <c r="D11168" s="200"/>
      <c r="E11168" s="11"/>
      <c r="F11168" s="10"/>
      <c r="G11168" s="7">
        <v>100</v>
      </c>
      <c r="H11168" s="72">
        <v>25</v>
      </c>
      <c r="I11168" s="50">
        <v>25</v>
      </c>
      <c r="J11168" s="30">
        <v>25</v>
      </c>
      <c r="K11168" s="16">
        <v>0</v>
      </c>
      <c r="L11168" s="49">
        <v>0</v>
      </c>
      <c r="M11168" s="41">
        <v>25</v>
      </c>
      <c r="N11168" s="16">
        <v>0</v>
      </c>
      <c r="O11168" s="16">
        <v>0</v>
      </c>
      <c r="P11168" s="49">
        <v>0</v>
      </c>
      <c r="Q11168" s="41">
        <v>25</v>
      </c>
      <c r="R11168" s="130">
        <v>0</v>
      </c>
    </row>
    <row r="11169" spans="2:18" x14ac:dyDescent="0.2">
      <c r="D11169" s="200"/>
      <c r="E11169" s="4" t="s">
        <v>39</v>
      </c>
      <c r="F11169" s="5"/>
      <c r="G11169" s="6">
        <v>6</v>
      </c>
      <c r="H11169" s="8">
        <v>0</v>
      </c>
      <c r="I11169" s="1">
        <v>2</v>
      </c>
      <c r="J11169" s="1">
        <v>1</v>
      </c>
      <c r="K11169" s="1">
        <v>0</v>
      </c>
      <c r="L11169" s="1">
        <v>0</v>
      </c>
      <c r="M11169" s="1">
        <v>0</v>
      </c>
      <c r="N11169" s="1">
        <v>0</v>
      </c>
      <c r="O11169" s="1">
        <v>0</v>
      </c>
      <c r="P11169" s="1">
        <v>1</v>
      </c>
      <c r="Q11169" s="1">
        <v>0</v>
      </c>
      <c r="R11169" s="9">
        <v>4</v>
      </c>
    </row>
    <row r="11170" spans="2:18" x14ac:dyDescent="0.2">
      <c r="D11170" s="200"/>
      <c r="E11170" s="11"/>
      <c r="F11170" s="10"/>
      <c r="G11170" s="7">
        <v>100</v>
      </c>
      <c r="H11170" s="127">
        <v>0</v>
      </c>
      <c r="I11170" s="50">
        <v>33.333333333333002</v>
      </c>
      <c r="J11170" s="50">
        <v>16.666666666666998</v>
      </c>
      <c r="K11170" s="16">
        <v>0</v>
      </c>
      <c r="L11170" s="49">
        <v>0</v>
      </c>
      <c r="M11170" s="49">
        <v>0</v>
      </c>
      <c r="N11170" s="16">
        <v>0</v>
      </c>
      <c r="O11170" s="16">
        <v>0</v>
      </c>
      <c r="P11170" s="41">
        <v>16.666666666666998</v>
      </c>
      <c r="Q11170" s="16">
        <v>0</v>
      </c>
      <c r="R11170" s="102">
        <v>66.666666666666998</v>
      </c>
    </row>
    <row r="11171" spans="2:18" x14ac:dyDescent="0.2">
      <c r="D11171" s="200"/>
      <c r="E11171" s="4" t="s">
        <v>40</v>
      </c>
      <c r="F11171" s="5"/>
      <c r="G11171" s="6">
        <v>4</v>
      </c>
      <c r="H11171" s="8">
        <v>1</v>
      </c>
      <c r="I11171" s="1">
        <v>0</v>
      </c>
      <c r="J11171" s="1">
        <v>0</v>
      </c>
      <c r="K11171" s="1">
        <v>0</v>
      </c>
      <c r="L11171" s="1">
        <v>0</v>
      </c>
      <c r="M11171" s="1">
        <v>0</v>
      </c>
      <c r="N11171" s="1">
        <v>0</v>
      </c>
      <c r="O11171" s="1">
        <v>0</v>
      </c>
      <c r="P11171" s="1">
        <v>0</v>
      </c>
      <c r="Q11171" s="1">
        <v>0</v>
      </c>
      <c r="R11171" s="9">
        <v>3</v>
      </c>
    </row>
    <row r="11172" spans="2:18" x14ac:dyDescent="0.2">
      <c r="D11172" s="201"/>
      <c r="E11172" s="45"/>
      <c r="F11172" s="51"/>
      <c r="G11172" s="81">
        <v>100</v>
      </c>
      <c r="H11172" s="161">
        <v>25</v>
      </c>
      <c r="I11172" s="83">
        <v>0</v>
      </c>
      <c r="J11172" s="83">
        <v>0</v>
      </c>
      <c r="K11172" s="62">
        <v>0</v>
      </c>
      <c r="L11172" s="103">
        <v>0</v>
      </c>
      <c r="M11172" s="103">
        <v>0</v>
      </c>
      <c r="N11172" s="62">
        <v>0</v>
      </c>
      <c r="O11172" s="62">
        <v>0</v>
      </c>
      <c r="P11172" s="103">
        <v>0</v>
      </c>
      <c r="Q11172" s="62">
        <v>0</v>
      </c>
      <c r="R11172" s="140">
        <v>75</v>
      </c>
    </row>
    <row r="11174" spans="2:18" x14ac:dyDescent="0.2">
      <c r="B11174" s="40" t="str">
        <f xml:space="preserve"> HYPERLINK("#'目次'!B276", "[270]")</f>
        <v>[270]</v>
      </c>
      <c r="C11174" s="23" t="s">
        <v>404</v>
      </c>
    </row>
    <row r="11175" spans="2:18" x14ac:dyDescent="0.2">
      <c r="C11175" s="186" t="s">
        <v>397</v>
      </c>
    </row>
    <row r="11177" spans="2:18" x14ac:dyDescent="0.2">
      <c r="C11177" s="23" t="s">
        <v>48</v>
      </c>
    </row>
    <row r="11178" spans="2:18" ht="48" x14ac:dyDescent="0.2">
      <c r="D11178" s="195"/>
      <c r="E11178" s="196"/>
      <c r="F11178" s="196"/>
      <c r="G11178" s="37" t="s">
        <v>15</v>
      </c>
      <c r="H11178" s="33" t="s">
        <v>347</v>
      </c>
      <c r="I11178" s="13" t="s">
        <v>348</v>
      </c>
      <c r="J11178" s="13" t="s">
        <v>349</v>
      </c>
      <c r="K11178" s="13" t="s">
        <v>350</v>
      </c>
      <c r="L11178" s="13" t="s">
        <v>351</v>
      </c>
      <c r="M11178" s="13" t="s">
        <v>352</v>
      </c>
      <c r="N11178" s="13" t="s">
        <v>353</v>
      </c>
      <c r="O11178" s="13" t="s">
        <v>354</v>
      </c>
      <c r="P11178" s="13" t="s">
        <v>355</v>
      </c>
      <c r="Q11178" s="13" t="s">
        <v>99</v>
      </c>
      <c r="R11178" s="38" t="s">
        <v>18</v>
      </c>
    </row>
    <row r="11179" spans="2:18" x14ac:dyDescent="0.2">
      <c r="D11179" s="197"/>
      <c r="E11179" s="198"/>
      <c r="F11179" s="198"/>
      <c r="G11179" s="35"/>
      <c r="H11179" s="39"/>
      <c r="I11179" s="14"/>
      <c r="J11179" s="14"/>
      <c r="K11179" s="14"/>
      <c r="L11179" s="14"/>
      <c r="M11179" s="14"/>
      <c r="N11179" s="14"/>
      <c r="O11179" s="14"/>
      <c r="P11179" s="14"/>
      <c r="Q11179" s="14"/>
      <c r="R11179" s="34"/>
    </row>
    <row r="11180" spans="2:18" x14ac:dyDescent="0.2">
      <c r="D11180" s="78"/>
      <c r="E11180" s="79" t="s">
        <v>15</v>
      </c>
      <c r="F11180" s="66"/>
      <c r="G11180" s="36">
        <v>53</v>
      </c>
      <c r="H11180" s="17">
        <v>16</v>
      </c>
      <c r="I11180" s="17">
        <v>23</v>
      </c>
      <c r="J11180" s="17">
        <v>16</v>
      </c>
      <c r="K11180" s="17">
        <v>2</v>
      </c>
      <c r="L11180" s="17">
        <v>3</v>
      </c>
      <c r="M11180" s="17">
        <v>4</v>
      </c>
      <c r="N11180" s="17">
        <v>1</v>
      </c>
      <c r="O11180" s="17">
        <v>1</v>
      </c>
      <c r="P11180" s="17">
        <v>3</v>
      </c>
      <c r="Q11180" s="17">
        <v>2</v>
      </c>
      <c r="R11180" s="47">
        <v>11</v>
      </c>
    </row>
    <row r="11181" spans="2:18" x14ac:dyDescent="0.2">
      <c r="D11181" s="45"/>
      <c r="E11181" s="51"/>
      <c r="F11181" s="67"/>
      <c r="G11181" s="7">
        <v>100</v>
      </c>
      <c r="H11181" s="2">
        <v>30.188679245283002</v>
      </c>
      <c r="I11181" s="2">
        <v>43.396226415093999</v>
      </c>
      <c r="J11181" s="2">
        <v>30.188679245283002</v>
      </c>
      <c r="K11181" s="2">
        <v>3.7735849056599999</v>
      </c>
      <c r="L11181" s="2">
        <v>5.660377358491</v>
      </c>
      <c r="M11181" s="2">
        <v>7.547169811321</v>
      </c>
      <c r="N11181" s="2">
        <v>1.88679245283</v>
      </c>
      <c r="O11181" s="2">
        <v>1.88679245283</v>
      </c>
      <c r="P11181" s="2">
        <v>5.660377358491</v>
      </c>
      <c r="Q11181" s="2">
        <v>3.7735849056599999</v>
      </c>
      <c r="R11181" s="15">
        <v>20.754716981131999</v>
      </c>
    </row>
    <row r="11182" spans="2:18" x14ac:dyDescent="0.2">
      <c r="D11182" s="199" t="s">
        <v>49</v>
      </c>
      <c r="E11182" s="22" t="s">
        <v>50</v>
      </c>
      <c r="F11182" s="21"/>
      <c r="G11182" s="19">
        <v>1</v>
      </c>
      <c r="H11182" s="27">
        <v>1</v>
      </c>
      <c r="I11182" s="3">
        <v>0</v>
      </c>
      <c r="J11182" s="3">
        <v>0</v>
      </c>
      <c r="K11182" s="3">
        <v>0</v>
      </c>
      <c r="L11182" s="3">
        <v>0</v>
      </c>
      <c r="M11182" s="3">
        <v>0</v>
      </c>
      <c r="N11182" s="3">
        <v>0</v>
      </c>
      <c r="O11182" s="3">
        <v>0</v>
      </c>
      <c r="P11182" s="3">
        <v>1</v>
      </c>
      <c r="Q11182" s="3">
        <v>0</v>
      </c>
      <c r="R11182" s="26">
        <v>0</v>
      </c>
    </row>
    <row r="11183" spans="2:18" x14ac:dyDescent="0.2">
      <c r="D11183" s="200"/>
      <c r="E11183" s="11"/>
      <c r="F11183" s="10"/>
      <c r="G11183" s="7">
        <v>100</v>
      </c>
      <c r="H11183" s="75">
        <v>100</v>
      </c>
      <c r="I11183" s="82">
        <v>0</v>
      </c>
      <c r="J11183" s="82">
        <v>0</v>
      </c>
      <c r="K11183" s="16">
        <v>0</v>
      </c>
      <c r="L11183" s="49">
        <v>0</v>
      </c>
      <c r="M11183" s="49">
        <v>0</v>
      </c>
      <c r="N11183" s="16">
        <v>0</v>
      </c>
      <c r="O11183" s="16">
        <v>0</v>
      </c>
      <c r="P11183" s="41">
        <v>100</v>
      </c>
      <c r="Q11183" s="16">
        <v>0</v>
      </c>
      <c r="R11183" s="130">
        <v>0</v>
      </c>
    </row>
    <row r="11184" spans="2:18" x14ac:dyDescent="0.2">
      <c r="D11184" s="200"/>
      <c r="E11184" s="4" t="s">
        <v>51</v>
      </c>
      <c r="F11184" s="5"/>
      <c r="G11184" s="6">
        <v>7</v>
      </c>
      <c r="H11184" s="8">
        <v>1</v>
      </c>
      <c r="I11184" s="1">
        <v>2</v>
      </c>
      <c r="J11184" s="1">
        <v>2</v>
      </c>
      <c r="K11184" s="1">
        <v>0</v>
      </c>
      <c r="L11184" s="1">
        <v>0</v>
      </c>
      <c r="M11184" s="1">
        <v>0</v>
      </c>
      <c r="N11184" s="1">
        <v>0</v>
      </c>
      <c r="O11184" s="1">
        <v>0</v>
      </c>
      <c r="P11184" s="1">
        <v>0</v>
      </c>
      <c r="Q11184" s="1">
        <v>0</v>
      </c>
      <c r="R11184" s="9">
        <v>3</v>
      </c>
    </row>
    <row r="11185" spans="4:18" x14ac:dyDescent="0.2">
      <c r="D11185" s="200"/>
      <c r="E11185" s="11"/>
      <c r="F11185" s="10"/>
      <c r="G11185" s="7">
        <v>100</v>
      </c>
      <c r="H11185" s="97">
        <v>14.285714285714</v>
      </c>
      <c r="I11185" s="50">
        <v>28.571428571428999</v>
      </c>
      <c r="J11185" s="2">
        <v>28.571428571428999</v>
      </c>
      <c r="K11185" s="16">
        <v>0</v>
      </c>
      <c r="L11185" s="49">
        <v>0</v>
      </c>
      <c r="M11185" s="49">
        <v>0</v>
      </c>
      <c r="N11185" s="16">
        <v>0</v>
      </c>
      <c r="O11185" s="16">
        <v>0</v>
      </c>
      <c r="P11185" s="49">
        <v>0</v>
      </c>
      <c r="Q11185" s="16">
        <v>0</v>
      </c>
      <c r="R11185" s="102">
        <v>42.857142857143003</v>
      </c>
    </row>
    <row r="11186" spans="4:18" x14ac:dyDescent="0.2">
      <c r="D11186" s="200"/>
      <c r="E11186" s="4" t="s">
        <v>52</v>
      </c>
      <c r="F11186" s="5"/>
      <c r="G11186" s="6">
        <v>0</v>
      </c>
      <c r="H11186" s="8">
        <v>0</v>
      </c>
      <c r="I11186" s="1">
        <v>0</v>
      </c>
      <c r="J11186" s="1">
        <v>0</v>
      </c>
      <c r="K11186" s="1">
        <v>0</v>
      </c>
      <c r="L11186" s="1">
        <v>0</v>
      </c>
      <c r="M11186" s="1">
        <v>0</v>
      </c>
      <c r="N11186" s="1">
        <v>0</v>
      </c>
      <c r="O11186" s="1">
        <v>0</v>
      </c>
      <c r="P11186" s="1">
        <v>0</v>
      </c>
      <c r="Q11186" s="1">
        <v>0</v>
      </c>
      <c r="R11186" s="9">
        <v>0</v>
      </c>
    </row>
    <row r="11187" spans="4:18" x14ac:dyDescent="0.2">
      <c r="D11187" s="200"/>
      <c r="E11187" s="11"/>
      <c r="F11187" s="10"/>
      <c r="G11187" s="176">
        <v>0</v>
      </c>
      <c r="H11187" s="127">
        <v>0</v>
      </c>
      <c r="I11187" s="82">
        <v>0</v>
      </c>
      <c r="J11187" s="82">
        <v>0</v>
      </c>
      <c r="K11187" s="16">
        <v>0</v>
      </c>
      <c r="L11187" s="49">
        <v>0</v>
      </c>
      <c r="M11187" s="49">
        <v>0</v>
      </c>
      <c r="N11187" s="16">
        <v>0</v>
      </c>
      <c r="O11187" s="16">
        <v>0</v>
      </c>
      <c r="P11187" s="49">
        <v>0</v>
      </c>
      <c r="Q11187" s="16">
        <v>0</v>
      </c>
      <c r="R11187" s="130">
        <v>0</v>
      </c>
    </row>
    <row r="11188" spans="4:18" x14ac:dyDescent="0.2">
      <c r="D11188" s="200"/>
      <c r="E11188" s="4" t="s">
        <v>53</v>
      </c>
      <c r="F11188" s="5"/>
      <c r="G11188" s="6">
        <v>2</v>
      </c>
      <c r="H11188" s="8">
        <v>1</v>
      </c>
      <c r="I11188" s="1">
        <v>0</v>
      </c>
      <c r="J11188" s="1">
        <v>0</v>
      </c>
      <c r="K11188" s="1">
        <v>0</v>
      </c>
      <c r="L11188" s="1">
        <v>0</v>
      </c>
      <c r="M11188" s="1">
        <v>0</v>
      </c>
      <c r="N11188" s="1">
        <v>0</v>
      </c>
      <c r="O11188" s="1">
        <v>0</v>
      </c>
      <c r="P11188" s="1">
        <v>0</v>
      </c>
      <c r="Q11188" s="1">
        <v>1</v>
      </c>
      <c r="R11188" s="9">
        <v>0</v>
      </c>
    </row>
    <row r="11189" spans="4:18" x14ac:dyDescent="0.2">
      <c r="D11189" s="200"/>
      <c r="E11189" s="11"/>
      <c r="F11189" s="10"/>
      <c r="G11189" s="7">
        <v>100</v>
      </c>
      <c r="H11189" s="75">
        <v>50</v>
      </c>
      <c r="I11189" s="82">
        <v>0</v>
      </c>
      <c r="J11189" s="82">
        <v>0</v>
      </c>
      <c r="K11189" s="16">
        <v>0</v>
      </c>
      <c r="L11189" s="49">
        <v>0</v>
      </c>
      <c r="M11189" s="49">
        <v>0</v>
      </c>
      <c r="N11189" s="16">
        <v>0</v>
      </c>
      <c r="O11189" s="16">
        <v>0</v>
      </c>
      <c r="P11189" s="49">
        <v>0</v>
      </c>
      <c r="Q11189" s="41">
        <v>50</v>
      </c>
      <c r="R11189" s="130">
        <v>0</v>
      </c>
    </row>
    <row r="11190" spans="4:18" x14ac:dyDescent="0.2">
      <c r="D11190" s="200"/>
      <c r="E11190" s="4" t="s">
        <v>54</v>
      </c>
      <c r="F11190" s="5"/>
      <c r="G11190" s="6">
        <v>10</v>
      </c>
      <c r="H11190" s="8">
        <v>5</v>
      </c>
      <c r="I11190" s="1">
        <v>6</v>
      </c>
      <c r="J11190" s="1">
        <v>2</v>
      </c>
      <c r="K11190" s="1">
        <v>0</v>
      </c>
      <c r="L11190" s="1">
        <v>1</v>
      </c>
      <c r="M11190" s="1">
        <v>1</v>
      </c>
      <c r="N11190" s="1">
        <v>0</v>
      </c>
      <c r="O11190" s="1">
        <v>0</v>
      </c>
      <c r="P11190" s="1">
        <v>0</v>
      </c>
      <c r="Q11190" s="1">
        <v>0</v>
      </c>
      <c r="R11190" s="9">
        <v>0</v>
      </c>
    </row>
    <row r="11191" spans="4:18" x14ac:dyDescent="0.2">
      <c r="D11191" s="200"/>
      <c r="E11191" s="11"/>
      <c r="F11191" s="10"/>
      <c r="G11191" s="7">
        <v>100</v>
      </c>
      <c r="H11191" s="75">
        <v>50</v>
      </c>
      <c r="I11191" s="41">
        <v>60</v>
      </c>
      <c r="J11191" s="50">
        <v>20</v>
      </c>
      <c r="K11191" s="16">
        <v>0</v>
      </c>
      <c r="L11191" s="2">
        <v>10</v>
      </c>
      <c r="M11191" s="2">
        <v>10</v>
      </c>
      <c r="N11191" s="16">
        <v>0</v>
      </c>
      <c r="O11191" s="16">
        <v>0</v>
      </c>
      <c r="P11191" s="49">
        <v>0</v>
      </c>
      <c r="Q11191" s="16">
        <v>0</v>
      </c>
      <c r="R11191" s="130">
        <v>0</v>
      </c>
    </row>
    <row r="11192" spans="4:18" x14ac:dyDescent="0.2">
      <c r="D11192" s="200"/>
      <c r="E11192" s="4" t="s">
        <v>55</v>
      </c>
      <c r="F11192" s="5"/>
      <c r="G11192" s="6">
        <v>6</v>
      </c>
      <c r="H11192" s="8">
        <v>1</v>
      </c>
      <c r="I11192" s="1">
        <v>2</v>
      </c>
      <c r="J11192" s="1">
        <v>2</v>
      </c>
      <c r="K11192" s="1">
        <v>0</v>
      </c>
      <c r="L11192" s="1">
        <v>0</v>
      </c>
      <c r="M11192" s="1">
        <v>2</v>
      </c>
      <c r="N11192" s="1">
        <v>0</v>
      </c>
      <c r="O11192" s="1">
        <v>0</v>
      </c>
      <c r="P11192" s="1">
        <v>0</v>
      </c>
      <c r="Q11192" s="1">
        <v>1</v>
      </c>
      <c r="R11192" s="9">
        <v>2</v>
      </c>
    </row>
    <row r="11193" spans="4:18" x14ac:dyDescent="0.2">
      <c r="D11193" s="200"/>
      <c r="E11193" s="11"/>
      <c r="F11193" s="10"/>
      <c r="G11193" s="7">
        <v>100</v>
      </c>
      <c r="H11193" s="97">
        <v>16.666666666666998</v>
      </c>
      <c r="I11193" s="50">
        <v>33.333333333333002</v>
      </c>
      <c r="J11193" s="2">
        <v>33.333333333333002</v>
      </c>
      <c r="K11193" s="16">
        <v>0</v>
      </c>
      <c r="L11193" s="49">
        <v>0</v>
      </c>
      <c r="M11193" s="41">
        <v>33.333333333333002</v>
      </c>
      <c r="N11193" s="16">
        <v>0</v>
      </c>
      <c r="O11193" s="16">
        <v>0</v>
      </c>
      <c r="P11193" s="49">
        <v>0</v>
      </c>
      <c r="Q11193" s="41">
        <v>16.666666666666998</v>
      </c>
      <c r="R11193" s="102">
        <v>33.333333333333002</v>
      </c>
    </row>
    <row r="11194" spans="4:18" x14ac:dyDescent="0.2">
      <c r="D11194" s="200"/>
      <c r="E11194" s="4" t="s">
        <v>56</v>
      </c>
      <c r="F11194" s="5"/>
      <c r="G11194" s="6">
        <v>5</v>
      </c>
      <c r="H11194" s="8">
        <v>1</v>
      </c>
      <c r="I11194" s="1">
        <v>1</v>
      </c>
      <c r="J11194" s="1">
        <v>1</v>
      </c>
      <c r="K11194" s="1">
        <v>0</v>
      </c>
      <c r="L11194" s="1">
        <v>0</v>
      </c>
      <c r="M11194" s="1">
        <v>0</v>
      </c>
      <c r="N11194" s="1">
        <v>0</v>
      </c>
      <c r="O11194" s="1">
        <v>0</v>
      </c>
      <c r="P11194" s="1">
        <v>0</v>
      </c>
      <c r="Q11194" s="1">
        <v>0</v>
      </c>
      <c r="R11194" s="9">
        <v>2</v>
      </c>
    </row>
    <row r="11195" spans="4:18" x14ac:dyDescent="0.2">
      <c r="D11195" s="200"/>
      <c r="E11195" s="11"/>
      <c r="F11195" s="10"/>
      <c r="G11195" s="7">
        <v>100</v>
      </c>
      <c r="H11195" s="97">
        <v>20</v>
      </c>
      <c r="I11195" s="50">
        <v>20</v>
      </c>
      <c r="J11195" s="50">
        <v>20</v>
      </c>
      <c r="K11195" s="16">
        <v>0</v>
      </c>
      <c r="L11195" s="49">
        <v>0</v>
      </c>
      <c r="M11195" s="49">
        <v>0</v>
      </c>
      <c r="N11195" s="16">
        <v>0</v>
      </c>
      <c r="O11195" s="16">
        <v>0</v>
      </c>
      <c r="P11195" s="49">
        <v>0</v>
      </c>
      <c r="Q11195" s="16">
        <v>0</v>
      </c>
      <c r="R11195" s="102">
        <v>40</v>
      </c>
    </row>
    <row r="11196" spans="4:18" x14ac:dyDescent="0.2">
      <c r="D11196" s="200"/>
      <c r="E11196" s="4" t="s">
        <v>57</v>
      </c>
      <c r="F11196" s="5"/>
      <c r="G11196" s="6">
        <v>4</v>
      </c>
      <c r="H11196" s="8">
        <v>0</v>
      </c>
      <c r="I11196" s="1">
        <v>1</v>
      </c>
      <c r="J11196" s="1">
        <v>0</v>
      </c>
      <c r="K11196" s="1">
        <v>0</v>
      </c>
      <c r="L11196" s="1">
        <v>0</v>
      </c>
      <c r="M11196" s="1">
        <v>0</v>
      </c>
      <c r="N11196" s="1">
        <v>0</v>
      </c>
      <c r="O11196" s="1">
        <v>0</v>
      </c>
      <c r="P11196" s="1">
        <v>0</v>
      </c>
      <c r="Q11196" s="1">
        <v>0</v>
      </c>
      <c r="R11196" s="9">
        <v>3</v>
      </c>
    </row>
    <row r="11197" spans="4:18" x14ac:dyDescent="0.2">
      <c r="D11197" s="200"/>
      <c r="E11197" s="11"/>
      <c r="F11197" s="10"/>
      <c r="G11197" s="7">
        <v>100</v>
      </c>
      <c r="H11197" s="127">
        <v>0</v>
      </c>
      <c r="I11197" s="50">
        <v>25</v>
      </c>
      <c r="J11197" s="82">
        <v>0</v>
      </c>
      <c r="K11197" s="16">
        <v>0</v>
      </c>
      <c r="L11197" s="49">
        <v>0</v>
      </c>
      <c r="M11197" s="49">
        <v>0</v>
      </c>
      <c r="N11197" s="16">
        <v>0</v>
      </c>
      <c r="O11197" s="16">
        <v>0</v>
      </c>
      <c r="P11197" s="49">
        <v>0</v>
      </c>
      <c r="Q11197" s="16">
        <v>0</v>
      </c>
      <c r="R11197" s="102">
        <v>75</v>
      </c>
    </row>
    <row r="11198" spans="4:18" x14ac:dyDescent="0.2">
      <c r="D11198" s="200"/>
      <c r="E11198" s="4" t="s">
        <v>58</v>
      </c>
      <c r="F11198" s="5"/>
      <c r="G11198" s="6">
        <v>16</v>
      </c>
      <c r="H11198" s="8">
        <v>6</v>
      </c>
      <c r="I11198" s="1">
        <v>10</v>
      </c>
      <c r="J11198" s="1">
        <v>8</v>
      </c>
      <c r="K11198" s="1">
        <v>2</v>
      </c>
      <c r="L11198" s="1">
        <v>2</v>
      </c>
      <c r="M11198" s="1">
        <v>1</v>
      </c>
      <c r="N11198" s="1">
        <v>1</v>
      </c>
      <c r="O11198" s="1">
        <v>1</v>
      </c>
      <c r="P11198" s="1">
        <v>1</v>
      </c>
      <c r="Q11198" s="1">
        <v>0</v>
      </c>
      <c r="R11198" s="9">
        <v>0</v>
      </c>
    </row>
    <row r="11199" spans="4:18" x14ac:dyDescent="0.2">
      <c r="D11199" s="200"/>
      <c r="E11199" s="11"/>
      <c r="F11199" s="10"/>
      <c r="G11199" s="7">
        <v>100</v>
      </c>
      <c r="H11199" s="70">
        <v>37.5</v>
      </c>
      <c r="I11199" s="41">
        <v>62.5</v>
      </c>
      <c r="J11199" s="41">
        <v>50</v>
      </c>
      <c r="K11199" s="25">
        <v>12.5</v>
      </c>
      <c r="L11199" s="25">
        <v>12.5</v>
      </c>
      <c r="M11199" s="2">
        <v>6.25</v>
      </c>
      <c r="N11199" s="2">
        <v>6.25</v>
      </c>
      <c r="O11199" s="2">
        <v>6.25</v>
      </c>
      <c r="P11199" s="2">
        <v>6.25</v>
      </c>
      <c r="Q11199" s="16">
        <v>0</v>
      </c>
      <c r="R11199" s="130">
        <v>0</v>
      </c>
    </row>
    <row r="11200" spans="4:18" x14ac:dyDescent="0.2">
      <c r="D11200" s="200"/>
      <c r="E11200" s="4" t="s">
        <v>59</v>
      </c>
      <c r="F11200" s="5"/>
      <c r="G11200" s="6">
        <v>2</v>
      </c>
      <c r="H11200" s="8">
        <v>0</v>
      </c>
      <c r="I11200" s="1">
        <v>1</v>
      </c>
      <c r="J11200" s="1">
        <v>1</v>
      </c>
      <c r="K11200" s="1">
        <v>0</v>
      </c>
      <c r="L11200" s="1">
        <v>0</v>
      </c>
      <c r="M11200" s="1">
        <v>0</v>
      </c>
      <c r="N11200" s="1">
        <v>0</v>
      </c>
      <c r="O11200" s="1">
        <v>0</v>
      </c>
      <c r="P11200" s="1">
        <v>1</v>
      </c>
      <c r="Q11200" s="1">
        <v>0</v>
      </c>
      <c r="R11200" s="9">
        <v>1</v>
      </c>
    </row>
    <row r="11201" spans="4:18" x14ac:dyDescent="0.2">
      <c r="D11201" s="200"/>
      <c r="E11201" s="11"/>
      <c r="F11201" s="10"/>
      <c r="G11201" s="7">
        <v>100</v>
      </c>
      <c r="H11201" s="127">
        <v>0</v>
      </c>
      <c r="I11201" s="25">
        <v>50</v>
      </c>
      <c r="J11201" s="41">
        <v>50</v>
      </c>
      <c r="K11201" s="16">
        <v>0</v>
      </c>
      <c r="L11201" s="49">
        <v>0</v>
      </c>
      <c r="M11201" s="49">
        <v>0</v>
      </c>
      <c r="N11201" s="16">
        <v>0</v>
      </c>
      <c r="O11201" s="16">
        <v>0</v>
      </c>
      <c r="P11201" s="41">
        <v>50</v>
      </c>
      <c r="Q11201" s="16">
        <v>0</v>
      </c>
      <c r="R11201" s="102">
        <v>50</v>
      </c>
    </row>
    <row r="11202" spans="4:18" x14ac:dyDescent="0.2">
      <c r="D11202" s="199" t="s">
        <v>60</v>
      </c>
      <c r="E11202" s="22" t="s">
        <v>61</v>
      </c>
      <c r="F11202" s="21"/>
      <c r="G11202" s="19">
        <v>7</v>
      </c>
      <c r="H11202" s="27">
        <v>0</v>
      </c>
      <c r="I11202" s="3">
        <v>3</v>
      </c>
      <c r="J11202" s="3">
        <v>3</v>
      </c>
      <c r="K11202" s="3">
        <v>0</v>
      </c>
      <c r="L11202" s="3">
        <v>0</v>
      </c>
      <c r="M11202" s="3">
        <v>1</v>
      </c>
      <c r="N11202" s="3">
        <v>0</v>
      </c>
      <c r="O11202" s="3">
        <v>0</v>
      </c>
      <c r="P11202" s="3">
        <v>0</v>
      </c>
      <c r="Q11202" s="3">
        <v>1</v>
      </c>
      <c r="R11202" s="26">
        <v>2</v>
      </c>
    </row>
    <row r="11203" spans="4:18" x14ac:dyDescent="0.2">
      <c r="D11203" s="200"/>
      <c r="E11203" s="11"/>
      <c r="F11203" s="10"/>
      <c r="G11203" s="7">
        <v>100</v>
      </c>
      <c r="H11203" s="127">
        <v>0</v>
      </c>
      <c r="I11203" s="2">
        <v>42.857142857143003</v>
      </c>
      <c r="J11203" s="41">
        <v>42.857142857143003</v>
      </c>
      <c r="K11203" s="16">
        <v>0</v>
      </c>
      <c r="L11203" s="49">
        <v>0</v>
      </c>
      <c r="M11203" s="25">
        <v>14.285714285714</v>
      </c>
      <c r="N11203" s="16">
        <v>0</v>
      </c>
      <c r="O11203" s="16">
        <v>0</v>
      </c>
      <c r="P11203" s="49">
        <v>0</v>
      </c>
      <c r="Q11203" s="41">
        <v>14.285714285714</v>
      </c>
      <c r="R11203" s="85">
        <v>28.571428571428999</v>
      </c>
    </row>
    <row r="11204" spans="4:18" x14ac:dyDescent="0.2">
      <c r="D11204" s="200"/>
      <c r="E11204" s="4" t="s">
        <v>62</v>
      </c>
      <c r="F11204" s="5"/>
      <c r="G11204" s="6">
        <v>6</v>
      </c>
      <c r="H11204" s="8">
        <v>3</v>
      </c>
      <c r="I11204" s="1">
        <v>2</v>
      </c>
      <c r="J11204" s="1">
        <v>2</v>
      </c>
      <c r="K11204" s="1">
        <v>0</v>
      </c>
      <c r="L11204" s="1">
        <v>2</v>
      </c>
      <c r="M11204" s="1">
        <v>1</v>
      </c>
      <c r="N11204" s="1">
        <v>0</v>
      </c>
      <c r="O11204" s="1">
        <v>0</v>
      </c>
      <c r="P11204" s="1">
        <v>1</v>
      </c>
      <c r="Q11204" s="1">
        <v>0</v>
      </c>
      <c r="R11204" s="9">
        <v>1</v>
      </c>
    </row>
    <row r="11205" spans="4:18" x14ac:dyDescent="0.2">
      <c r="D11205" s="200"/>
      <c r="E11205" s="11"/>
      <c r="F11205" s="10"/>
      <c r="G11205" s="7">
        <v>100</v>
      </c>
      <c r="H11205" s="75">
        <v>50</v>
      </c>
      <c r="I11205" s="50">
        <v>33.333333333333002</v>
      </c>
      <c r="J11205" s="2">
        <v>33.333333333333002</v>
      </c>
      <c r="K11205" s="16">
        <v>0</v>
      </c>
      <c r="L11205" s="41">
        <v>33.333333333333002</v>
      </c>
      <c r="M11205" s="25">
        <v>16.666666666666998</v>
      </c>
      <c r="N11205" s="16">
        <v>0</v>
      </c>
      <c r="O11205" s="16">
        <v>0</v>
      </c>
      <c r="P11205" s="41">
        <v>16.666666666666998</v>
      </c>
      <c r="Q11205" s="16">
        <v>0</v>
      </c>
      <c r="R11205" s="15">
        <v>16.666666666666998</v>
      </c>
    </row>
    <row r="11206" spans="4:18" x14ac:dyDescent="0.2">
      <c r="D11206" s="200"/>
      <c r="E11206" s="4" t="s">
        <v>63</v>
      </c>
      <c r="F11206" s="5"/>
      <c r="G11206" s="6">
        <v>10</v>
      </c>
      <c r="H11206" s="8">
        <v>2</v>
      </c>
      <c r="I11206" s="1">
        <v>6</v>
      </c>
      <c r="J11206" s="1">
        <v>3</v>
      </c>
      <c r="K11206" s="1">
        <v>0</v>
      </c>
      <c r="L11206" s="1">
        <v>0</v>
      </c>
      <c r="M11206" s="1">
        <v>0</v>
      </c>
      <c r="N11206" s="1">
        <v>0</v>
      </c>
      <c r="O11206" s="1">
        <v>0</v>
      </c>
      <c r="P11206" s="1">
        <v>0</v>
      </c>
      <c r="Q11206" s="1">
        <v>0</v>
      </c>
      <c r="R11206" s="9">
        <v>1</v>
      </c>
    </row>
    <row r="11207" spans="4:18" x14ac:dyDescent="0.2">
      <c r="D11207" s="200"/>
      <c r="E11207" s="11"/>
      <c r="F11207" s="10"/>
      <c r="G11207" s="7">
        <v>100</v>
      </c>
      <c r="H11207" s="97">
        <v>20</v>
      </c>
      <c r="I11207" s="41">
        <v>60</v>
      </c>
      <c r="J11207" s="2">
        <v>30</v>
      </c>
      <c r="K11207" s="16">
        <v>0</v>
      </c>
      <c r="L11207" s="49">
        <v>0</v>
      </c>
      <c r="M11207" s="49">
        <v>0</v>
      </c>
      <c r="N11207" s="16">
        <v>0</v>
      </c>
      <c r="O11207" s="16">
        <v>0</v>
      </c>
      <c r="P11207" s="49">
        <v>0</v>
      </c>
      <c r="Q11207" s="16">
        <v>0</v>
      </c>
      <c r="R11207" s="132">
        <v>10</v>
      </c>
    </row>
    <row r="11208" spans="4:18" x14ac:dyDescent="0.2">
      <c r="D11208" s="200"/>
      <c r="E11208" s="4" t="s">
        <v>64</v>
      </c>
      <c r="F11208" s="5"/>
      <c r="G11208" s="6">
        <v>4</v>
      </c>
      <c r="H11208" s="8">
        <v>1</v>
      </c>
      <c r="I11208" s="1">
        <v>0</v>
      </c>
      <c r="J11208" s="1">
        <v>2</v>
      </c>
      <c r="K11208" s="1">
        <v>0</v>
      </c>
      <c r="L11208" s="1">
        <v>0</v>
      </c>
      <c r="M11208" s="1">
        <v>0</v>
      </c>
      <c r="N11208" s="1">
        <v>0</v>
      </c>
      <c r="O11208" s="1">
        <v>0</v>
      </c>
      <c r="P11208" s="1">
        <v>0</v>
      </c>
      <c r="Q11208" s="1">
        <v>0</v>
      </c>
      <c r="R11208" s="9">
        <v>1</v>
      </c>
    </row>
    <row r="11209" spans="4:18" x14ac:dyDescent="0.2">
      <c r="D11209" s="200"/>
      <c r="E11209" s="11"/>
      <c r="F11209" s="10"/>
      <c r="G11209" s="7">
        <v>100</v>
      </c>
      <c r="H11209" s="72">
        <v>25</v>
      </c>
      <c r="I11209" s="82">
        <v>0</v>
      </c>
      <c r="J11209" s="41">
        <v>50</v>
      </c>
      <c r="K11209" s="16">
        <v>0</v>
      </c>
      <c r="L11209" s="49">
        <v>0</v>
      </c>
      <c r="M11209" s="49">
        <v>0</v>
      </c>
      <c r="N11209" s="16">
        <v>0</v>
      </c>
      <c r="O11209" s="16">
        <v>0</v>
      </c>
      <c r="P11209" s="49">
        <v>0</v>
      </c>
      <c r="Q11209" s="16">
        <v>0</v>
      </c>
      <c r="R11209" s="15">
        <v>25</v>
      </c>
    </row>
    <row r="11210" spans="4:18" x14ac:dyDescent="0.2">
      <c r="D11210" s="200"/>
      <c r="E11210" s="4" t="s">
        <v>65</v>
      </c>
      <c r="F11210" s="5"/>
      <c r="G11210" s="6">
        <v>6</v>
      </c>
      <c r="H11210" s="8">
        <v>4</v>
      </c>
      <c r="I11210" s="1">
        <v>4</v>
      </c>
      <c r="J11210" s="1">
        <v>4</v>
      </c>
      <c r="K11210" s="1">
        <v>2</v>
      </c>
      <c r="L11210" s="1">
        <v>1</v>
      </c>
      <c r="M11210" s="1">
        <v>2</v>
      </c>
      <c r="N11210" s="1">
        <v>1</v>
      </c>
      <c r="O11210" s="1">
        <v>1</v>
      </c>
      <c r="P11210" s="1">
        <v>1</v>
      </c>
      <c r="Q11210" s="1">
        <v>0</v>
      </c>
      <c r="R11210" s="9">
        <v>0</v>
      </c>
    </row>
    <row r="11211" spans="4:18" x14ac:dyDescent="0.2">
      <c r="D11211" s="200"/>
      <c r="E11211" s="11"/>
      <c r="F11211" s="10"/>
      <c r="G11211" s="7">
        <v>100</v>
      </c>
      <c r="H11211" s="75">
        <v>66.666666666666998</v>
      </c>
      <c r="I11211" s="41">
        <v>66.666666666666998</v>
      </c>
      <c r="J11211" s="41">
        <v>66.666666666666998</v>
      </c>
      <c r="K11211" s="41">
        <v>33.333333333333002</v>
      </c>
      <c r="L11211" s="41">
        <v>16.666666666666998</v>
      </c>
      <c r="M11211" s="41">
        <v>33.333333333333002</v>
      </c>
      <c r="N11211" s="41">
        <v>16.666666666666998</v>
      </c>
      <c r="O11211" s="41">
        <v>16.666666666666998</v>
      </c>
      <c r="P11211" s="41">
        <v>16.666666666666998</v>
      </c>
      <c r="Q11211" s="16">
        <v>0</v>
      </c>
      <c r="R11211" s="130">
        <v>0</v>
      </c>
    </row>
    <row r="11212" spans="4:18" x14ac:dyDescent="0.2">
      <c r="D11212" s="200"/>
      <c r="E11212" s="4" t="s">
        <v>66</v>
      </c>
      <c r="F11212" s="5"/>
      <c r="G11212" s="6">
        <v>4</v>
      </c>
      <c r="H11212" s="8">
        <v>2</v>
      </c>
      <c r="I11212" s="1">
        <v>0</v>
      </c>
      <c r="J11212" s="1">
        <v>1</v>
      </c>
      <c r="K11212" s="1">
        <v>0</v>
      </c>
      <c r="L11212" s="1">
        <v>0</v>
      </c>
      <c r="M11212" s="1">
        <v>0</v>
      </c>
      <c r="N11212" s="1">
        <v>0</v>
      </c>
      <c r="O11212" s="1">
        <v>0</v>
      </c>
      <c r="P11212" s="1">
        <v>1</v>
      </c>
      <c r="Q11212" s="1">
        <v>0</v>
      </c>
      <c r="R11212" s="9">
        <v>1</v>
      </c>
    </row>
    <row r="11213" spans="4:18" x14ac:dyDescent="0.2">
      <c r="D11213" s="200"/>
      <c r="E11213" s="11"/>
      <c r="F11213" s="10"/>
      <c r="G11213" s="7">
        <v>100</v>
      </c>
      <c r="H11213" s="75">
        <v>50</v>
      </c>
      <c r="I11213" s="82">
        <v>0</v>
      </c>
      <c r="J11213" s="30">
        <v>25</v>
      </c>
      <c r="K11213" s="16">
        <v>0</v>
      </c>
      <c r="L11213" s="49">
        <v>0</v>
      </c>
      <c r="M11213" s="49">
        <v>0</v>
      </c>
      <c r="N11213" s="16">
        <v>0</v>
      </c>
      <c r="O11213" s="16">
        <v>0</v>
      </c>
      <c r="P11213" s="41">
        <v>25</v>
      </c>
      <c r="Q11213" s="16">
        <v>0</v>
      </c>
      <c r="R11213" s="15">
        <v>25</v>
      </c>
    </row>
    <row r="11214" spans="4:18" x14ac:dyDescent="0.2">
      <c r="D11214" s="200"/>
      <c r="E11214" s="4" t="s">
        <v>67</v>
      </c>
      <c r="F11214" s="5"/>
      <c r="G11214" s="6">
        <v>7</v>
      </c>
      <c r="H11214" s="8">
        <v>2</v>
      </c>
      <c r="I11214" s="1">
        <v>4</v>
      </c>
      <c r="J11214" s="1">
        <v>0</v>
      </c>
      <c r="K11214" s="1">
        <v>0</v>
      </c>
      <c r="L11214" s="1">
        <v>0</v>
      </c>
      <c r="M11214" s="1">
        <v>0</v>
      </c>
      <c r="N11214" s="1">
        <v>0</v>
      </c>
      <c r="O11214" s="1">
        <v>0</v>
      </c>
      <c r="P11214" s="1">
        <v>0</v>
      </c>
      <c r="Q11214" s="1">
        <v>1</v>
      </c>
      <c r="R11214" s="9">
        <v>2</v>
      </c>
    </row>
    <row r="11215" spans="4:18" x14ac:dyDescent="0.2">
      <c r="D11215" s="200"/>
      <c r="E11215" s="11"/>
      <c r="F11215" s="10"/>
      <c r="G11215" s="7">
        <v>100</v>
      </c>
      <c r="H11215" s="18">
        <v>28.571428571428999</v>
      </c>
      <c r="I11215" s="41">
        <v>57.142857142856997</v>
      </c>
      <c r="J11215" s="82">
        <v>0</v>
      </c>
      <c r="K11215" s="16">
        <v>0</v>
      </c>
      <c r="L11215" s="49">
        <v>0</v>
      </c>
      <c r="M11215" s="49">
        <v>0</v>
      </c>
      <c r="N11215" s="16">
        <v>0</v>
      </c>
      <c r="O11215" s="16">
        <v>0</v>
      </c>
      <c r="P11215" s="49">
        <v>0</v>
      </c>
      <c r="Q11215" s="41">
        <v>14.285714285714</v>
      </c>
      <c r="R11215" s="85">
        <v>28.571428571428999</v>
      </c>
    </row>
    <row r="11216" spans="4:18" x14ac:dyDescent="0.2">
      <c r="D11216" s="200"/>
      <c r="E11216" s="4" t="s">
        <v>68</v>
      </c>
      <c r="F11216" s="5"/>
      <c r="G11216" s="6">
        <v>0</v>
      </c>
      <c r="H11216" s="8">
        <v>0</v>
      </c>
      <c r="I11216" s="1">
        <v>0</v>
      </c>
      <c r="J11216" s="1">
        <v>0</v>
      </c>
      <c r="K11216" s="1">
        <v>0</v>
      </c>
      <c r="L11216" s="1">
        <v>0</v>
      </c>
      <c r="M11216" s="1">
        <v>0</v>
      </c>
      <c r="N11216" s="1">
        <v>0</v>
      </c>
      <c r="O11216" s="1">
        <v>0</v>
      </c>
      <c r="P11216" s="1">
        <v>0</v>
      </c>
      <c r="Q11216" s="1">
        <v>0</v>
      </c>
      <c r="R11216" s="9">
        <v>0</v>
      </c>
    </row>
    <row r="11217" spans="2:18" x14ac:dyDescent="0.2">
      <c r="D11217" s="200"/>
      <c r="E11217" s="11"/>
      <c r="F11217" s="10"/>
      <c r="G11217" s="176">
        <v>0</v>
      </c>
      <c r="H11217" s="127">
        <v>0</v>
      </c>
      <c r="I11217" s="82">
        <v>0</v>
      </c>
      <c r="J11217" s="82">
        <v>0</v>
      </c>
      <c r="K11217" s="16">
        <v>0</v>
      </c>
      <c r="L11217" s="49">
        <v>0</v>
      </c>
      <c r="M11217" s="49">
        <v>0</v>
      </c>
      <c r="N11217" s="16">
        <v>0</v>
      </c>
      <c r="O11217" s="16">
        <v>0</v>
      </c>
      <c r="P11217" s="49">
        <v>0</v>
      </c>
      <c r="Q11217" s="16">
        <v>0</v>
      </c>
      <c r="R11217" s="130">
        <v>0</v>
      </c>
    </row>
    <row r="11218" spans="2:18" x14ac:dyDescent="0.2">
      <c r="D11218" s="200"/>
      <c r="E11218" s="4" t="s">
        <v>69</v>
      </c>
      <c r="F11218" s="5"/>
      <c r="G11218" s="6">
        <v>2</v>
      </c>
      <c r="H11218" s="8">
        <v>1</v>
      </c>
      <c r="I11218" s="1">
        <v>0</v>
      </c>
      <c r="J11218" s="1">
        <v>0</v>
      </c>
      <c r="K11218" s="1">
        <v>0</v>
      </c>
      <c r="L11218" s="1">
        <v>0</v>
      </c>
      <c r="M11218" s="1">
        <v>0</v>
      </c>
      <c r="N11218" s="1">
        <v>0</v>
      </c>
      <c r="O11218" s="1">
        <v>0</v>
      </c>
      <c r="P11218" s="1">
        <v>0</v>
      </c>
      <c r="Q11218" s="1">
        <v>0</v>
      </c>
      <c r="R11218" s="9">
        <v>1</v>
      </c>
    </row>
    <row r="11219" spans="2:18" x14ac:dyDescent="0.2">
      <c r="D11219" s="200"/>
      <c r="E11219" s="11"/>
      <c r="F11219" s="10"/>
      <c r="G11219" s="7">
        <v>100</v>
      </c>
      <c r="H11219" s="75">
        <v>50</v>
      </c>
      <c r="I11219" s="82">
        <v>0</v>
      </c>
      <c r="J11219" s="82">
        <v>0</v>
      </c>
      <c r="K11219" s="16">
        <v>0</v>
      </c>
      <c r="L11219" s="49">
        <v>0</v>
      </c>
      <c r="M11219" s="49">
        <v>0</v>
      </c>
      <c r="N11219" s="16">
        <v>0</v>
      </c>
      <c r="O11219" s="16">
        <v>0</v>
      </c>
      <c r="P11219" s="49">
        <v>0</v>
      </c>
      <c r="Q11219" s="16">
        <v>0</v>
      </c>
      <c r="R11219" s="102">
        <v>50</v>
      </c>
    </row>
    <row r="11220" spans="2:18" x14ac:dyDescent="0.2">
      <c r="D11220" s="199" t="s">
        <v>70</v>
      </c>
      <c r="E11220" s="22" t="s">
        <v>18</v>
      </c>
      <c r="F11220" s="21"/>
      <c r="G11220" s="19">
        <v>0</v>
      </c>
      <c r="H11220" s="27">
        <v>0</v>
      </c>
      <c r="I11220" s="3">
        <v>0</v>
      </c>
      <c r="J11220" s="3">
        <v>0</v>
      </c>
      <c r="K11220" s="3">
        <v>0</v>
      </c>
      <c r="L11220" s="3">
        <v>0</v>
      </c>
      <c r="M11220" s="3">
        <v>0</v>
      </c>
      <c r="N11220" s="3">
        <v>0</v>
      </c>
      <c r="O11220" s="3">
        <v>0</v>
      </c>
      <c r="P11220" s="3">
        <v>0</v>
      </c>
      <c r="Q11220" s="3">
        <v>0</v>
      </c>
      <c r="R11220" s="26">
        <v>0</v>
      </c>
    </row>
    <row r="11221" spans="2:18" x14ac:dyDescent="0.2">
      <c r="D11221" s="201"/>
      <c r="E11221" s="45"/>
      <c r="F11221" s="51"/>
      <c r="G11221" s="119">
        <v>0</v>
      </c>
      <c r="H11221" s="136">
        <v>0</v>
      </c>
      <c r="I11221" s="83">
        <v>0</v>
      </c>
      <c r="J11221" s="83">
        <v>0</v>
      </c>
      <c r="K11221" s="62">
        <v>0</v>
      </c>
      <c r="L11221" s="103">
        <v>0</v>
      </c>
      <c r="M11221" s="103">
        <v>0</v>
      </c>
      <c r="N11221" s="62">
        <v>0</v>
      </c>
      <c r="O11221" s="62">
        <v>0</v>
      </c>
      <c r="P11221" s="103">
        <v>0</v>
      </c>
      <c r="Q11221" s="62">
        <v>0</v>
      </c>
      <c r="R11221" s="164">
        <v>0</v>
      </c>
    </row>
    <row r="11223" spans="2:18" x14ac:dyDescent="0.2">
      <c r="B11223" s="40" t="str">
        <f xml:space="preserve"> HYPERLINK("#'目次'!B277", "[271]")</f>
        <v>[271]</v>
      </c>
      <c r="C11223" s="23" t="s">
        <v>404</v>
      </c>
    </row>
    <row r="11224" spans="2:18" x14ac:dyDescent="0.2">
      <c r="C11224" s="186" t="s">
        <v>397</v>
      </c>
    </row>
    <row r="11226" spans="2:18" x14ac:dyDescent="0.2">
      <c r="C11226" s="23" t="s">
        <v>73</v>
      </c>
    </row>
    <row r="11227" spans="2:18" ht="48" x14ac:dyDescent="0.2">
      <c r="D11227" s="195"/>
      <c r="E11227" s="196"/>
      <c r="F11227" s="196"/>
      <c r="G11227" s="37" t="s">
        <v>15</v>
      </c>
      <c r="H11227" s="33" t="s">
        <v>347</v>
      </c>
      <c r="I11227" s="13" t="s">
        <v>348</v>
      </c>
      <c r="J11227" s="13" t="s">
        <v>349</v>
      </c>
      <c r="K11227" s="13" t="s">
        <v>350</v>
      </c>
      <c r="L11227" s="13" t="s">
        <v>351</v>
      </c>
      <c r="M11227" s="13" t="s">
        <v>352</v>
      </c>
      <c r="N11227" s="13" t="s">
        <v>353</v>
      </c>
      <c r="O11227" s="13" t="s">
        <v>354</v>
      </c>
      <c r="P11227" s="13" t="s">
        <v>355</v>
      </c>
      <c r="Q11227" s="13" t="s">
        <v>99</v>
      </c>
      <c r="R11227" s="38" t="s">
        <v>18</v>
      </c>
    </row>
    <row r="11228" spans="2:18" x14ac:dyDescent="0.2">
      <c r="D11228" s="197"/>
      <c r="E11228" s="198"/>
      <c r="F11228" s="198"/>
      <c r="G11228" s="35"/>
      <c r="H11228" s="39"/>
      <c r="I11228" s="14"/>
      <c r="J11228" s="14"/>
      <c r="K11228" s="14"/>
      <c r="L11228" s="14"/>
      <c r="M11228" s="14"/>
      <c r="N11228" s="14"/>
      <c r="O11228" s="14"/>
      <c r="P11228" s="14"/>
      <c r="Q11228" s="14"/>
      <c r="R11228" s="34"/>
    </row>
    <row r="11229" spans="2:18" x14ac:dyDescent="0.2">
      <c r="D11229" s="78"/>
      <c r="E11229" s="79" t="s">
        <v>15</v>
      </c>
      <c r="F11229" s="66"/>
      <c r="G11229" s="36">
        <v>53</v>
      </c>
      <c r="H11229" s="17">
        <v>16</v>
      </c>
      <c r="I11229" s="17">
        <v>23</v>
      </c>
      <c r="J11229" s="17">
        <v>16</v>
      </c>
      <c r="K11229" s="17">
        <v>2</v>
      </c>
      <c r="L11229" s="17">
        <v>3</v>
      </c>
      <c r="M11229" s="17">
        <v>4</v>
      </c>
      <c r="N11229" s="17">
        <v>1</v>
      </c>
      <c r="O11229" s="17">
        <v>1</v>
      </c>
      <c r="P11229" s="17">
        <v>3</v>
      </c>
      <c r="Q11229" s="17">
        <v>2</v>
      </c>
      <c r="R11229" s="47">
        <v>11</v>
      </c>
    </row>
    <row r="11230" spans="2:18" x14ac:dyDescent="0.2">
      <c r="D11230" s="45"/>
      <c r="E11230" s="51"/>
      <c r="F11230" s="67"/>
      <c r="G11230" s="7">
        <v>100</v>
      </c>
      <c r="H11230" s="2">
        <v>30.188679245283002</v>
      </c>
      <c r="I11230" s="2">
        <v>43.396226415093999</v>
      </c>
      <c r="J11230" s="2">
        <v>30.188679245283002</v>
      </c>
      <c r="K11230" s="2">
        <v>3.7735849056599999</v>
      </c>
      <c r="L11230" s="2">
        <v>5.660377358491</v>
      </c>
      <c r="M11230" s="2">
        <v>7.547169811321</v>
      </c>
      <c r="N11230" s="2">
        <v>1.88679245283</v>
      </c>
      <c r="O11230" s="2">
        <v>1.88679245283</v>
      </c>
      <c r="P11230" s="2">
        <v>5.660377358491</v>
      </c>
      <c r="Q11230" s="2">
        <v>3.7735849056599999</v>
      </c>
      <c r="R11230" s="15">
        <v>20.754716981131999</v>
      </c>
    </row>
    <row r="11231" spans="2:18" x14ac:dyDescent="0.2">
      <c r="D11231" s="199" t="s">
        <v>74</v>
      </c>
      <c r="E11231" s="22" t="s">
        <v>75</v>
      </c>
      <c r="F11231" s="21"/>
      <c r="G11231" s="19">
        <v>28</v>
      </c>
      <c r="H11231" s="27">
        <v>9</v>
      </c>
      <c r="I11231" s="3">
        <v>15</v>
      </c>
      <c r="J11231" s="3">
        <v>6</v>
      </c>
      <c r="K11231" s="3">
        <v>1</v>
      </c>
      <c r="L11231" s="3">
        <v>2</v>
      </c>
      <c r="M11231" s="3">
        <v>2</v>
      </c>
      <c r="N11231" s="3">
        <v>1</v>
      </c>
      <c r="O11231" s="3">
        <v>1</v>
      </c>
      <c r="P11231" s="3">
        <v>2</v>
      </c>
      <c r="Q11231" s="3">
        <v>2</v>
      </c>
      <c r="R11231" s="26">
        <v>4</v>
      </c>
    </row>
    <row r="11232" spans="2:18" x14ac:dyDescent="0.2">
      <c r="D11232" s="200"/>
      <c r="E11232" s="11"/>
      <c r="F11232" s="10"/>
      <c r="G11232" s="7">
        <v>100</v>
      </c>
      <c r="H11232" s="18">
        <v>32.142857142856997</v>
      </c>
      <c r="I11232" s="41">
        <v>53.571428571429003</v>
      </c>
      <c r="J11232" s="30">
        <v>21.428571428571001</v>
      </c>
      <c r="K11232" s="2">
        <v>3.5714285714290002</v>
      </c>
      <c r="L11232" s="2">
        <v>7.1428571428570002</v>
      </c>
      <c r="M11232" s="2">
        <v>7.1428571428570002</v>
      </c>
      <c r="N11232" s="2">
        <v>3.5714285714290002</v>
      </c>
      <c r="O11232" s="2">
        <v>3.5714285714290002</v>
      </c>
      <c r="P11232" s="2">
        <v>7.1428571428570002</v>
      </c>
      <c r="Q11232" s="2">
        <v>7.1428571428570002</v>
      </c>
      <c r="R11232" s="95">
        <v>14.285714285714</v>
      </c>
    </row>
    <row r="11233" spans="4:18" x14ac:dyDescent="0.2">
      <c r="D11233" s="200"/>
      <c r="E11233" s="4" t="s">
        <v>34</v>
      </c>
      <c r="F11233" s="5"/>
      <c r="G11233" s="6">
        <v>7</v>
      </c>
      <c r="H11233" s="8">
        <v>3</v>
      </c>
      <c r="I11233" s="1">
        <v>6</v>
      </c>
      <c r="J11233" s="1">
        <v>2</v>
      </c>
      <c r="K11233" s="1">
        <v>1</v>
      </c>
      <c r="L11233" s="1">
        <v>2</v>
      </c>
      <c r="M11233" s="1">
        <v>1</v>
      </c>
      <c r="N11233" s="1">
        <v>1</v>
      </c>
      <c r="O11233" s="1">
        <v>1</v>
      </c>
      <c r="P11233" s="1">
        <v>1</v>
      </c>
      <c r="Q11233" s="1">
        <v>0</v>
      </c>
      <c r="R11233" s="9">
        <v>0</v>
      </c>
    </row>
    <row r="11234" spans="4:18" x14ac:dyDescent="0.2">
      <c r="D11234" s="200"/>
      <c r="E11234" s="11"/>
      <c r="F11234" s="10"/>
      <c r="G11234" s="7">
        <v>100</v>
      </c>
      <c r="H11234" s="75">
        <v>42.857142857143003</v>
      </c>
      <c r="I11234" s="41">
        <v>85.714285714286007</v>
      </c>
      <c r="J11234" s="2">
        <v>28.571428571428999</v>
      </c>
      <c r="K11234" s="41">
        <v>14.285714285714</v>
      </c>
      <c r="L11234" s="41">
        <v>28.571428571428999</v>
      </c>
      <c r="M11234" s="25">
        <v>14.285714285714</v>
      </c>
      <c r="N11234" s="41">
        <v>14.285714285714</v>
      </c>
      <c r="O11234" s="41">
        <v>14.285714285714</v>
      </c>
      <c r="P11234" s="25">
        <v>14.285714285714</v>
      </c>
      <c r="Q11234" s="16">
        <v>0</v>
      </c>
      <c r="R11234" s="130">
        <v>0</v>
      </c>
    </row>
    <row r="11235" spans="4:18" x14ac:dyDescent="0.2">
      <c r="D11235" s="200"/>
      <c r="E11235" s="4" t="s">
        <v>35</v>
      </c>
      <c r="F11235" s="5"/>
      <c r="G11235" s="6">
        <v>3</v>
      </c>
      <c r="H11235" s="8">
        <v>1</v>
      </c>
      <c r="I11235" s="1">
        <v>3</v>
      </c>
      <c r="J11235" s="1">
        <v>1</v>
      </c>
      <c r="K11235" s="1">
        <v>0</v>
      </c>
      <c r="L11235" s="1">
        <v>0</v>
      </c>
      <c r="M11235" s="1">
        <v>0</v>
      </c>
      <c r="N11235" s="1">
        <v>0</v>
      </c>
      <c r="O11235" s="1">
        <v>0</v>
      </c>
      <c r="P11235" s="1">
        <v>0</v>
      </c>
      <c r="Q11235" s="1">
        <v>0</v>
      </c>
      <c r="R11235" s="9">
        <v>0</v>
      </c>
    </row>
    <row r="11236" spans="4:18" x14ac:dyDescent="0.2">
      <c r="D11236" s="200"/>
      <c r="E11236" s="11"/>
      <c r="F11236" s="10"/>
      <c r="G11236" s="7">
        <v>100</v>
      </c>
      <c r="H11236" s="18">
        <v>33.333333333333002</v>
      </c>
      <c r="I11236" s="41">
        <v>100</v>
      </c>
      <c r="J11236" s="2">
        <v>33.333333333333002</v>
      </c>
      <c r="K11236" s="16">
        <v>0</v>
      </c>
      <c r="L11236" s="49">
        <v>0</v>
      </c>
      <c r="M11236" s="49">
        <v>0</v>
      </c>
      <c r="N11236" s="16">
        <v>0</v>
      </c>
      <c r="O11236" s="16">
        <v>0</v>
      </c>
      <c r="P11236" s="49">
        <v>0</v>
      </c>
      <c r="Q11236" s="16">
        <v>0</v>
      </c>
      <c r="R11236" s="130">
        <v>0</v>
      </c>
    </row>
    <row r="11237" spans="4:18" x14ac:dyDescent="0.2">
      <c r="D11237" s="200"/>
      <c r="E11237" s="4" t="s">
        <v>36</v>
      </c>
      <c r="F11237" s="5"/>
      <c r="G11237" s="6">
        <v>4</v>
      </c>
      <c r="H11237" s="8">
        <v>1</v>
      </c>
      <c r="I11237" s="1">
        <v>1</v>
      </c>
      <c r="J11237" s="1">
        <v>1</v>
      </c>
      <c r="K11237" s="1">
        <v>0</v>
      </c>
      <c r="L11237" s="1">
        <v>0</v>
      </c>
      <c r="M11237" s="1">
        <v>0</v>
      </c>
      <c r="N11237" s="1">
        <v>0</v>
      </c>
      <c r="O11237" s="1">
        <v>0</v>
      </c>
      <c r="P11237" s="1">
        <v>0</v>
      </c>
      <c r="Q11237" s="1">
        <v>1</v>
      </c>
      <c r="R11237" s="9">
        <v>0</v>
      </c>
    </row>
    <row r="11238" spans="4:18" x14ac:dyDescent="0.2">
      <c r="D11238" s="200"/>
      <c r="E11238" s="11"/>
      <c r="F11238" s="10"/>
      <c r="G11238" s="7">
        <v>100</v>
      </c>
      <c r="H11238" s="72">
        <v>25</v>
      </c>
      <c r="I11238" s="50">
        <v>25</v>
      </c>
      <c r="J11238" s="30">
        <v>25</v>
      </c>
      <c r="K11238" s="16">
        <v>0</v>
      </c>
      <c r="L11238" s="49">
        <v>0</v>
      </c>
      <c r="M11238" s="49">
        <v>0</v>
      </c>
      <c r="N11238" s="16">
        <v>0</v>
      </c>
      <c r="O11238" s="16">
        <v>0</v>
      </c>
      <c r="P11238" s="49">
        <v>0</v>
      </c>
      <c r="Q11238" s="41">
        <v>25</v>
      </c>
      <c r="R11238" s="130">
        <v>0</v>
      </c>
    </row>
    <row r="11239" spans="4:18" x14ac:dyDescent="0.2">
      <c r="D11239" s="200"/>
      <c r="E11239" s="4" t="s">
        <v>37</v>
      </c>
      <c r="F11239" s="5"/>
      <c r="G11239" s="6">
        <v>8</v>
      </c>
      <c r="H11239" s="8">
        <v>2</v>
      </c>
      <c r="I11239" s="1">
        <v>5</v>
      </c>
      <c r="J11239" s="1">
        <v>2</v>
      </c>
      <c r="K11239" s="1">
        <v>0</v>
      </c>
      <c r="L11239" s="1">
        <v>0</v>
      </c>
      <c r="M11239" s="1">
        <v>1</v>
      </c>
      <c r="N11239" s="1">
        <v>0</v>
      </c>
      <c r="O11239" s="1">
        <v>0</v>
      </c>
      <c r="P11239" s="1">
        <v>1</v>
      </c>
      <c r="Q11239" s="1">
        <v>0</v>
      </c>
      <c r="R11239" s="9">
        <v>1</v>
      </c>
    </row>
    <row r="11240" spans="4:18" x14ac:dyDescent="0.2">
      <c r="D11240" s="200"/>
      <c r="E11240" s="11"/>
      <c r="F11240" s="10"/>
      <c r="G11240" s="7">
        <v>100</v>
      </c>
      <c r="H11240" s="72">
        <v>25</v>
      </c>
      <c r="I11240" s="41">
        <v>62.5</v>
      </c>
      <c r="J11240" s="30">
        <v>25</v>
      </c>
      <c r="K11240" s="16">
        <v>0</v>
      </c>
      <c r="L11240" s="49">
        <v>0</v>
      </c>
      <c r="M11240" s="2">
        <v>12.5</v>
      </c>
      <c r="N11240" s="16">
        <v>0</v>
      </c>
      <c r="O11240" s="16">
        <v>0</v>
      </c>
      <c r="P11240" s="25">
        <v>12.5</v>
      </c>
      <c r="Q11240" s="16">
        <v>0</v>
      </c>
      <c r="R11240" s="95">
        <v>12.5</v>
      </c>
    </row>
    <row r="11241" spans="4:18" x14ac:dyDescent="0.2">
      <c r="D11241" s="200"/>
      <c r="E11241" s="4" t="s">
        <v>38</v>
      </c>
      <c r="F11241" s="5"/>
      <c r="G11241" s="6">
        <v>2</v>
      </c>
      <c r="H11241" s="8">
        <v>1</v>
      </c>
      <c r="I11241" s="1">
        <v>0</v>
      </c>
      <c r="J11241" s="1">
        <v>0</v>
      </c>
      <c r="K11241" s="1">
        <v>0</v>
      </c>
      <c r="L11241" s="1">
        <v>0</v>
      </c>
      <c r="M11241" s="1">
        <v>0</v>
      </c>
      <c r="N11241" s="1">
        <v>0</v>
      </c>
      <c r="O11241" s="1">
        <v>0</v>
      </c>
      <c r="P11241" s="1">
        <v>0</v>
      </c>
      <c r="Q11241" s="1">
        <v>1</v>
      </c>
      <c r="R11241" s="9">
        <v>0</v>
      </c>
    </row>
    <row r="11242" spans="4:18" x14ac:dyDescent="0.2">
      <c r="D11242" s="200"/>
      <c r="E11242" s="11"/>
      <c r="F11242" s="10"/>
      <c r="G11242" s="7">
        <v>100</v>
      </c>
      <c r="H11242" s="75">
        <v>50</v>
      </c>
      <c r="I11242" s="82">
        <v>0</v>
      </c>
      <c r="J11242" s="82">
        <v>0</v>
      </c>
      <c r="K11242" s="16">
        <v>0</v>
      </c>
      <c r="L11242" s="49">
        <v>0</v>
      </c>
      <c r="M11242" s="49">
        <v>0</v>
      </c>
      <c r="N11242" s="16">
        <v>0</v>
      </c>
      <c r="O11242" s="16">
        <v>0</v>
      </c>
      <c r="P11242" s="49">
        <v>0</v>
      </c>
      <c r="Q11242" s="41">
        <v>50</v>
      </c>
      <c r="R11242" s="130">
        <v>0</v>
      </c>
    </row>
    <row r="11243" spans="4:18" x14ac:dyDescent="0.2">
      <c r="D11243" s="200"/>
      <c r="E11243" s="4" t="s">
        <v>39</v>
      </c>
      <c r="F11243" s="5"/>
      <c r="G11243" s="6">
        <v>1</v>
      </c>
      <c r="H11243" s="8">
        <v>0</v>
      </c>
      <c r="I11243" s="1">
        <v>0</v>
      </c>
      <c r="J11243" s="1">
        <v>0</v>
      </c>
      <c r="K11243" s="1">
        <v>0</v>
      </c>
      <c r="L11243" s="1">
        <v>0</v>
      </c>
      <c r="M11243" s="1">
        <v>0</v>
      </c>
      <c r="N11243" s="1">
        <v>0</v>
      </c>
      <c r="O11243" s="1">
        <v>0</v>
      </c>
      <c r="P11243" s="1">
        <v>0</v>
      </c>
      <c r="Q11243" s="1">
        <v>0</v>
      </c>
      <c r="R11243" s="9">
        <v>1</v>
      </c>
    </row>
    <row r="11244" spans="4:18" x14ac:dyDescent="0.2">
      <c r="D11244" s="200"/>
      <c r="E11244" s="11"/>
      <c r="F11244" s="10"/>
      <c r="G11244" s="7">
        <v>100</v>
      </c>
      <c r="H11244" s="127">
        <v>0</v>
      </c>
      <c r="I11244" s="82">
        <v>0</v>
      </c>
      <c r="J11244" s="82">
        <v>0</v>
      </c>
      <c r="K11244" s="16">
        <v>0</v>
      </c>
      <c r="L11244" s="49">
        <v>0</v>
      </c>
      <c r="M11244" s="49">
        <v>0</v>
      </c>
      <c r="N11244" s="16">
        <v>0</v>
      </c>
      <c r="O11244" s="16">
        <v>0</v>
      </c>
      <c r="P11244" s="49">
        <v>0</v>
      </c>
      <c r="Q11244" s="16">
        <v>0</v>
      </c>
      <c r="R11244" s="102">
        <v>100</v>
      </c>
    </row>
    <row r="11245" spans="4:18" x14ac:dyDescent="0.2">
      <c r="D11245" s="200"/>
      <c r="E11245" s="4" t="s">
        <v>40</v>
      </c>
      <c r="F11245" s="5"/>
      <c r="G11245" s="6">
        <v>3</v>
      </c>
      <c r="H11245" s="8">
        <v>1</v>
      </c>
      <c r="I11245" s="1">
        <v>0</v>
      </c>
      <c r="J11245" s="1">
        <v>0</v>
      </c>
      <c r="K11245" s="1">
        <v>0</v>
      </c>
      <c r="L11245" s="1">
        <v>0</v>
      </c>
      <c r="M11245" s="1">
        <v>0</v>
      </c>
      <c r="N11245" s="1">
        <v>0</v>
      </c>
      <c r="O11245" s="1">
        <v>0</v>
      </c>
      <c r="P11245" s="1">
        <v>0</v>
      </c>
      <c r="Q11245" s="1">
        <v>0</v>
      </c>
      <c r="R11245" s="9">
        <v>2</v>
      </c>
    </row>
    <row r="11246" spans="4:18" x14ac:dyDescent="0.2">
      <c r="D11246" s="200"/>
      <c r="E11246" s="11"/>
      <c r="F11246" s="10"/>
      <c r="G11246" s="7">
        <v>100</v>
      </c>
      <c r="H11246" s="18">
        <v>33.333333333333002</v>
      </c>
      <c r="I11246" s="82">
        <v>0</v>
      </c>
      <c r="J11246" s="82">
        <v>0</v>
      </c>
      <c r="K11246" s="16">
        <v>0</v>
      </c>
      <c r="L11246" s="49">
        <v>0</v>
      </c>
      <c r="M11246" s="49">
        <v>0</v>
      </c>
      <c r="N11246" s="16">
        <v>0</v>
      </c>
      <c r="O11246" s="16">
        <v>0</v>
      </c>
      <c r="P11246" s="49">
        <v>0</v>
      </c>
      <c r="Q11246" s="16">
        <v>0</v>
      </c>
      <c r="R11246" s="102">
        <v>66.666666666666998</v>
      </c>
    </row>
    <row r="11247" spans="4:18" x14ac:dyDescent="0.2">
      <c r="D11247" s="199" t="s">
        <v>76</v>
      </c>
      <c r="E11247" s="22" t="s">
        <v>77</v>
      </c>
      <c r="F11247" s="21"/>
      <c r="G11247" s="19">
        <v>25</v>
      </c>
      <c r="H11247" s="27">
        <v>7</v>
      </c>
      <c r="I11247" s="3">
        <v>8</v>
      </c>
      <c r="J11247" s="3">
        <v>10</v>
      </c>
      <c r="K11247" s="3">
        <v>1</v>
      </c>
      <c r="L11247" s="3">
        <v>1</v>
      </c>
      <c r="M11247" s="3">
        <v>2</v>
      </c>
      <c r="N11247" s="3">
        <v>0</v>
      </c>
      <c r="O11247" s="3">
        <v>0</v>
      </c>
      <c r="P11247" s="3">
        <v>1</v>
      </c>
      <c r="Q11247" s="3">
        <v>0</v>
      </c>
      <c r="R11247" s="26">
        <v>7</v>
      </c>
    </row>
    <row r="11248" spans="4:18" x14ac:dyDescent="0.2">
      <c r="D11248" s="200"/>
      <c r="E11248" s="11"/>
      <c r="F11248" s="10"/>
      <c r="G11248" s="7">
        <v>100</v>
      </c>
      <c r="H11248" s="18">
        <v>28</v>
      </c>
      <c r="I11248" s="50">
        <v>32</v>
      </c>
      <c r="J11248" s="25">
        <v>40</v>
      </c>
      <c r="K11248" s="2">
        <v>4</v>
      </c>
      <c r="L11248" s="2">
        <v>4</v>
      </c>
      <c r="M11248" s="2">
        <v>8</v>
      </c>
      <c r="N11248" s="16">
        <v>0</v>
      </c>
      <c r="O11248" s="16">
        <v>0</v>
      </c>
      <c r="P11248" s="2">
        <v>4</v>
      </c>
      <c r="Q11248" s="16">
        <v>0</v>
      </c>
      <c r="R11248" s="85">
        <v>28</v>
      </c>
    </row>
    <row r="11249" spans="2:18" x14ac:dyDescent="0.2">
      <c r="D11249" s="200"/>
      <c r="E11249" s="4" t="s">
        <v>34</v>
      </c>
      <c r="F11249" s="5"/>
      <c r="G11249" s="6">
        <v>5</v>
      </c>
      <c r="H11249" s="8">
        <v>2</v>
      </c>
      <c r="I11249" s="1">
        <v>3</v>
      </c>
      <c r="J11249" s="1">
        <v>4</v>
      </c>
      <c r="K11249" s="1">
        <v>1</v>
      </c>
      <c r="L11249" s="1">
        <v>0</v>
      </c>
      <c r="M11249" s="1">
        <v>0</v>
      </c>
      <c r="N11249" s="1">
        <v>0</v>
      </c>
      <c r="O11249" s="1">
        <v>0</v>
      </c>
      <c r="P11249" s="1">
        <v>0</v>
      </c>
      <c r="Q11249" s="1">
        <v>0</v>
      </c>
      <c r="R11249" s="9">
        <v>0</v>
      </c>
    </row>
    <row r="11250" spans="2:18" x14ac:dyDescent="0.2">
      <c r="D11250" s="200"/>
      <c r="E11250" s="11"/>
      <c r="F11250" s="10"/>
      <c r="G11250" s="7">
        <v>100</v>
      </c>
      <c r="H11250" s="70">
        <v>40</v>
      </c>
      <c r="I11250" s="41">
        <v>60</v>
      </c>
      <c r="J11250" s="41">
        <v>80</v>
      </c>
      <c r="K11250" s="41">
        <v>20</v>
      </c>
      <c r="L11250" s="49">
        <v>0</v>
      </c>
      <c r="M11250" s="49">
        <v>0</v>
      </c>
      <c r="N11250" s="16">
        <v>0</v>
      </c>
      <c r="O11250" s="16">
        <v>0</v>
      </c>
      <c r="P11250" s="49">
        <v>0</v>
      </c>
      <c r="Q11250" s="16">
        <v>0</v>
      </c>
      <c r="R11250" s="130">
        <v>0</v>
      </c>
    </row>
    <row r="11251" spans="2:18" x14ac:dyDescent="0.2">
      <c r="D11251" s="200"/>
      <c r="E11251" s="4" t="s">
        <v>35</v>
      </c>
      <c r="F11251" s="5"/>
      <c r="G11251" s="6">
        <v>5</v>
      </c>
      <c r="H11251" s="8">
        <v>2</v>
      </c>
      <c r="I11251" s="1">
        <v>2</v>
      </c>
      <c r="J11251" s="1">
        <v>2</v>
      </c>
      <c r="K11251" s="1">
        <v>0</v>
      </c>
      <c r="L11251" s="1">
        <v>0</v>
      </c>
      <c r="M11251" s="1">
        <v>0</v>
      </c>
      <c r="N11251" s="1">
        <v>0</v>
      </c>
      <c r="O11251" s="1">
        <v>0</v>
      </c>
      <c r="P11251" s="1">
        <v>0</v>
      </c>
      <c r="Q11251" s="1">
        <v>0</v>
      </c>
      <c r="R11251" s="9">
        <v>0</v>
      </c>
    </row>
    <row r="11252" spans="2:18" x14ac:dyDescent="0.2">
      <c r="D11252" s="200"/>
      <c r="E11252" s="11"/>
      <c r="F11252" s="10"/>
      <c r="G11252" s="7">
        <v>100</v>
      </c>
      <c r="H11252" s="70">
        <v>40</v>
      </c>
      <c r="I11252" s="2">
        <v>40</v>
      </c>
      <c r="J11252" s="25">
        <v>40</v>
      </c>
      <c r="K11252" s="16">
        <v>0</v>
      </c>
      <c r="L11252" s="49">
        <v>0</v>
      </c>
      <c r="M11252" s="49">
        <v>0</v>
      </c>
      <c r="N11252" s="16">
        <v>0</v>
      </c>
      <c r="O11252" s="16">
        <v>0</v>
      </c>
      <c r="P11252" s="49">
        <v>0</v>
      </c>
      <c r="Q11252" s="16">
        <v>0</v>
      </c>
      <c r="R11252" s="130">
        <v>0</v>
      </c>
    </row>
    <row r="11253" spans="2:18" x14ac:dyDescent="0.2">
      <c r="D11253" s="200"/>
      <c r="E11253" s="4" t="s">
        <v>36</v>
      </c>
      <c r="F11253" s="5"/>
      <c r="G11253" s="6">
        <v>3</v>
      </c>
      <c r="H11253" s="8">
        <v>1</v>
      </c>
      <c r="I11253" s="1">
        <v>0</v>
      </c>
      <c r="J11253" s="1">
        <v>0</v>
      </c>
      <c r="K11253" s="1">
        <v>0</v>
      </c>
      <c r="L11253" s="1">
        <v>0</v>
      </c>
      <c r="M11253" s="1">
        <v>0</v>
      </c>
      <c r="N11253" s="1">
        <v>0</v>
      </c>
      <c r="O11253" s="1">
        <v>0</v>
      </c>
      <c r="P11253" s="1">
        <v>0</v>
      </c>
      <c r="Q11253" s="1">
        <v>0</v>
      </c>
      <c r="R11253" s="9">
        <v>2</v>
      </c>
    </row>
    <row r="11254" spans="2:18" x14ac:dyDescent="0.2">
      <c r="D11254" s="200"/>
      <c r="E11254" s="11"/>
      <c r="F11254" s="10"/>
      <c r="G11254" s="7">
        <v>100</v>
      </c>
      <c r="H11254" s="18">
        <v>33.333333333333002</v>
      </c>
      <c r="I11254" s="82">
        <v>0</v>
      </c>
      <c r="J11254" s="82">
        <v>0</v>
      </c>
      <c r="K11254" s="16">
        <v>0</v>
      </c>
      <c r="L11254" s="49">
        <v>0</v>
      </c>
      <c r="M11254" s="49">
        <v>0</v>
      </c>
      <c r="N11254" s="16">
        <v>0</v>
      </c>
      <c r="O11254" s="16">
        <v>0</v>
      </c>
      <c r="P11254" s="49">
        <v>0</v>
      </c>
      <c r="Q11254" s="16">
        <v>0</v>
      </c>
      <c r="R11254" s="102">
        <v>66.666666666666998</v>
      </c>
    </row>
    <row r="11255" spans="2:18" x14ac:dyDescent="0.2">
      <c r="D11255" s="200"/>
      <c r="E11255" s="4" t="s">
        <v>37</v>
      </c>
      <c r="F11255" s="5"/>
      <c r="G11255" s="6">
        <v>4</v>
      </c>
      <c r="H11255" s="8">
        <v>2</v>
      </c>
      <c r="I11255" s="1">
        <v>0</v>
      </c>
      <c r="J11255" s="1">
        <v>2</v>
      </c>
      <c r="K11255" s="1">
        <v>0</v>
      </c>
      <c r="L11255" s="1">
        <v>1</v>
      </c>
      <c r="M11255" s="1">
        <v>1</v>
      </c>
      <c r="N11255" s="1">
        <v>0</v>
      </c>
      <c r="O11255" s="1">
        <v>0</v>
      </c>
      <c r="P11255" s="1">
        <v>0</v>
      </c>
      <c r="Q11255" s="1">
        <v>0</v>
      </c>
      <c r="R11255" s="9">
        <v>1</v>
      </c>
    </row>
    <row r="11256" spans="2:18" x14ac:dyDescent="0.2">
      <c r="D11256" s="200"/>
      <c r="E11256" s="11"/>
      <c r="F11256" s="10"/>
      <c r="G11256" s="7">
        <v>100</v>
      </c>
      <c r="H11256" s="75">
        <v>50</v>
      </c>
      <c r="I11256" s="82">
        <v>0</v>
      </c>
      <c r="J11256" s="41">
        <v>50</v>
      </c>
      <c r="K11256" s="16">
        <v>0</v>
      </c>
      <c r="L11256" s="41">
        <v>25</v>
      </c>
      <c r="M11256" s="41">
        <v>25</v>
      </c>
      <c r="N11256" s="16">
        <v>0</v>
      </c>
      <c r="O11256" s="16">
        <v>0</v>
      </c>
      <c r="P11256" s="49">
        <v>0</v>
      </c>
      <c r="Q11256" s="16">
        <v>0</v>
      </c>
      <c r="R11256" s="15">
        <v>25</v>
      </c>
    </row>
    <row r="11257" spans="2:18" x14ac:dyDescent="0.2">
      <c r="D11257" s="200"/>
      <c r="E11257" s="4" t="s">
        <v>38</v>
      </c>
      <c r="F11257" s="5"/>
      <c r="G11257" s="6">
        <v>2</v>
      </c>
      <c r="H11257" s="8">
        <v>0</v>
      </c>
      <c r="I11257" s="1">
        <v>1</v>
      </c>
      <c r="J11257" s="1">
        <v>1</v>
      </c>
      <c r="K11257" s="1">
        <v>0</v>
      </c>
      <c r="L11257" s="1">
        <v>0</v>
      </c>
      <c r="M11257" s="1">
        <v>1</v>
      </c>
      <c r="N11257" s="1">
        <v>0</v>
      </c>
      <c r="O11257" s="1">
        <v>0</v>
      </c>
      <c r="P11257" s="1">
        <v>0</v>
      </c>
      <c r="Q11257" s="1">
        <v>0</v>
      </c>
      <c r="R11257" s="9">
        <v>0</v>
      </c>
    </row>
    <row r="11258" spans="2:18" x14ac:dyDescent="0.2">
      <c r="D11258" s="200"/>
      <c r="E11258" s="11"/>
      <c r="F11258" s="10"/>
      <c r="G11258" s="7">
        <v>100</v>
      </c>
      <c r="H11258" s="127">
        <v>0</v>
      </c>
      <c r="I11258" s="25">
        <v>50</v>
      </c>
      <c r="J11258" s="41">
        <v>50</v>
      </c>
      <c r="K11258" s="16">
        <v>0</v>
      </c>
      <c r="L11258" s="49">
        <v>0</v>
      </c>
      <c r="M11258" s="41">
        <v>50</v>
      </c>
      <c r="N11258" s="16">
        <v>0</v>
      </c>
      <c r="O11258" s="16">
        <v>0</v>
      </c>
      <c r="P11258" s="49">
        <v>0</v>
      </c>
      <c r="Q11258" s="16">
        <v>0</v>
      </c>
      <c r="R11258" s="130">
        <v>0</v>
      </c>
    </row>
    <row r="11259" spans="2:18" x14ac:dyDescent="0.2">
      <c r="D11259" s="200"/>
      <c r="E11259" s="4" t="s">
        <v>39</v>
      </c>
      <c r="F11259" s="5"/>
      <c r="G11259" s="6">
        <v>5</v>
      </c>
      <c r="H11259" s="8">
        <v>0</v>
      </c>
      <c r="I11259" s="1">
        <v>2</v>
      </c>
      <c r="J11259" s="1">
        <v>1</v>
      </c>
      <c r="K11259" s="1">
        <v>0</v>
      </c>
      <c r="L11259" s="1">
        <v>0</v>
      </c>
      <c r="M11259" s="1">
        <v>0</v>
      </c>
      <c r="N11259" s="1">
        <v>0</v>
      </c>
      <c r="O11259" s="1">
        <v>0</v>
      </c>
      <c r="P11259" s="1">
        <v>1</v>
      </c>
      <c r="Q11259" s="1">
        <v>0</v>
      </c>
      <c r="R11259" s="9">
        <v>3</v>
      </c>
    </row>
    <row r="11260" spans="2:18" x14ac:dyDescent="0.2">
      <c r="D11260" s="200"/>
      <c r="E11260" s="11"/>
      <c r="F11260" s="10"/>
      <c r="G11260" s="7">
        <v>100</v>
      </c>
      <c r="H11260" s="127">
        <v>0</v>
      </c>
      <c r="I11260" s="2">
        <v>40</v>
      </c>
      <c r="J11260" s="50">
        <v>20</v>
      </c>
      <c r="K11260" s="16">
        <v>0</v>
      </c>
      <c r="L11260" s="49">
        <v>0</v>
      </c>
      <c r="M11260" s="49">
        <v>0</v>
      </c>
      <c r="N11260" s="16">
        <v>0</v>
      </c>
      <c r="O11260" s="16">
        <v>0</v>
      </c>
      <c r="P11260" s="41">
        <v>20</v>
      </c>
      <c r="Q11260" s="16">
        <v>0</v>
      </c>
      <c r="R11260" s="102">
        <v>60</v>
      </c>
    </row>
    <row r="11261" spans="2:18" x14ac:dyDescent="0.2">
      <c r="D11261" s="200"/>
      <c r="E11261" s="4" t="s">
        <v>40</v>
      </c>
      <c r="F11261" s="5"/>
      <c r="G11261" s="6">
        <v>1</v>
      </c>
      <c r="H11261" s="8">
        <v>0</v>
      </c>
      <c r="I11261" s="1">
        <v>0</v>
      </c>
      <c r="J11261" s="1">
        <v>0</v>
      </c>
      <c r="K11261" s="1">
        <v>0</v>
      </c>
      <c r="L11261" s="1">
        <v>0</v>
      </c>
      <c r="M11261" s="1">
        <v>0</v>
      </c>
      <c r="N11261" s="1">
        <v>0</v>
      </c>
      <c r="O11261" s="1">
        <v>0</v>
      </c>
      <c r="P11261" s="1">
        <v>0</v>
      </c>
      <c r="Q11261" s="1">
        <v>0</v>
      </c>
      <c r="R11261" s="9">
        <v>1</v>
      </c>
    </row>
    <row r="11262" spans="2:18" x14ac:dyDescent="0.2">
      <c r="D11262" s="201"/>
      <c r="E11262" s="45"/>
      <c r="F11262" s="51"/>
      <c r="G11262" s="81">
        <v>100</v>
      </c>
      <c r="H11262" s="136">
        <v>0</v>
      </c>
      <c r="I11262" s="83">
        <v>0</v>
      </c>
      <c r="J11262" s="83">
        <v>0</v>
      </c>
      <c r="K11262" s="62">
        <v>0</v>
      </c>
      <c r="L11262" s="103">
        <v>0</v>
      </c>
      <c r="M11262" s="103">
        <v>0</v>
      </c>
      <c r="N11262" s="62">
        <v>0</v>
      </c>
      <c r="O11262" s="62">
        <v>0</v>
      </c>
      <c r="P11262" s="103">
        <v>0</v>
      </c>
      <c r="Q11262" s="62">
        <v>0</v>
      </c>
      <c r="R11262" s="140">
        <v>100</v>
      </c>
    </row>
    <row r="11264" spans="2:18" x14ac:dyDescent="0.2">
      <c r="B11264" s="40" t="str">
        <f xml:space="preserve"> HYPERLINK("#'目次'!B278", "[272]")</f>
        <v>[272]</v>
      </c>
      <c r="C11264" s="23" t="s">
        <v>404</v>
      </c>
    </row>
    <row r="11265" spans="3:18" x14ac:dyDescent="0.2">
      <c r="C11265" s="186" t="s">
        <v>397</v>
      </c>
    </row>
    <row r="11267" spans="3:18" x14ac:dyDescent="0.2">
      <c r="C11267" s="23" t="s">
        <v>80</v>
      </c>
    </row>
    <row r="11268" spans="3:18" ht="48" x14ac:dyDescent="0.2">
      <c r="E11268" s="195"/>
      <c r="F11268" s="196"/>
      <c r="G11268" s="37" t="s">
        <v>15</v>
      </c>
      <c r="H11268" s="33" t="s">
        <v>347</v>
      </c>
      <c r="I11268" s="13" t="s">
        <v>348</v>
      </c>
      <c r="J11268" s="13" t="s">
        <v>349</v>
      </c>
      <c r="K11268" s="13" t="s">
        <v>350</v>
      </c>
      <c r="L11268" s="13" t="s">
        <v>351</v>
      </c>
      <c r="M11268" s="13" t="s">
        <v>352</v>
      </c>
      <c r="N11268" s="13" t="s">
        <v>353</v>
      </c>
      <c r="O11268" s="13" t="s">
        <v>354</v>
      </c>
      <c r="P11268" s="13" t="s">
        <v>355</v>
      </c>
      <c r="Q11268" s="13" t="s">
        <v>99</v>
      </c>
      <c r="R11268" s="38" t="s">
        <v>18</v>
      </c>
    </row>
    <row r="11269" spans="3:18" x14ac:dyDescent="0.2">
      <c r="E11269" s="197"/>
      <c r="F11269" s="198"/>
      <c r="G11269" s="35"/>
      <c r="H11269" s="39"/>
      <c r="I11269" s="14"/>
      <c r="J11269" s="14"/>
      <c r="K11269" s="14"/>
      <c r="L11269" s="14"/>
      <c r="M11269" s="14"/>
      <c r="N11269" s="14"/>
      <c r="O11269" s="14"/>
      <c r="P11269" s="14"/>
      <c r="Q11269" s="14"/>
      <c r="R11269" s="34"/>
    </row>
    <row r="11270" spans="3:18" x14ac:dyDescent="0.2">
      <c r="E11270" s="120" t="s">
        <v>15</v>
      </c>
      <c r="F11270" s="66"/>
      <c r="G11270" s="36">
        <v>53</v>
      </c>
      <c r="H11270" s="17">
        <v>16</v>
      </c>
      <c r="I11270" s="17">
        <v>23</v>
      </c>
      <c r="J11270" s="17">
        <v>16</v>
      </c>
      <c r="K11270" s="17">
        <v>2</v>
      </c>
      <c r="L11270" s="17">
        <v>3</v>
      </c>
      <c r="M11270" s="17">
        <v>4</v>
      </c>
      <c r="N11270" s="17">
        <v>1</v>
      </c>
      <c r="O11270" s="17">
        <v>1</v>
      </c>
      <c r="P11270" s="17">
        <v>3</v>
      </c>
      <c r="Q11270" s="17">
        <v>2</v>
      </c>
      <c r="R11270" s="47">
        <v>11</v>
      </c>
    </row>
    <row r="11271" spans="3:18" x14ac:dyDescent="0.2">
      <c r="E11271" s="45"/>
      <c r="F11271" s="67"/>
      <c r="G11271" s="7">
        <v>100</v>
      </c>
      <c r="H11271" s="2">
        <v>30.188679245283002</v>
      </c>
      <c r="I11271" s="2">
        <v>43.396226415093999</v>
      </c>
      <c r="J11271" s="2">
        <v>30.188679245283002</v>
      </c>
      <c r="K11271" s="2">
        <v>3.7735849056599999</v>
      </c>
      <c r="L11271" s="2">
        <v>5.660377358491</v>
      </c>
      <c r="M11271" s="2">
        <v>7.547169811321</v>
      </c>
      <c r="N11271" s="2">
        <v>1.88679245283</v>
      </c>
      <c r="O11271" s="2">
        <v>1.88679245283</v>
      </c>
      <c r="P11271" s="2">
        <v>5.660377358491</v>
      </c>
      <c r="Q11271" s="2">
        <v>3.7735849056599999</v>
      </c>
      <c r="R11271" s="15">
        <v>20.754716981131999</v>
      </c>
    </row>
    <row r="11272" spans="3:18" x14ac:dyDescent="0.2">
      <c r="E11272" s="4" t="s">
        <v>81</v>
      </c>
      <c r="F11272" s="5"/>
      <c r="G11272" s="19">
        <v>3</v>
      </c>
      <c r="H11272" s="27">
        <v>0</v>
      </c>
      <c r="I11272" s="3">
        <v>0</v>
      </c>
      <c r="J11272" s="3">
        <v>2</v>
      </c>
      <c r="K11272" s="3">
        <v>0</v>
      </c>
      <c r="L11272" s="3">
        <v>0</v>
      </c>
      <c r="M11272" s="3">
        <v>0</v>
      </c>
      <c r="N11272" s="3">
        <v>0</v>
      </c>
      <c r="O11272" s="3">
        <v>0</v>
      </c>
      <c r="P11272" s="3">
        <v>0</v>
      </c>
      <c r="Q11272" s="3">
        <v>0</v>
      </c>
      <c r="R11272" s="26">
        <v>1</v>
      </c>
    </row>
    <row r="11273" spans="3:18" x14ac:dyDescent="0.2">
      <c r="E11273" s="11"/>
      <c r="F11273" s="10"/>
      <c r="G11273" s="7">
        <v>100</v>
      </c>
      <c r="H11273" s="127">
        <v>0</v>
      </c>
      <c r="I11273" s="82">
        <v>0</v>
      </c>
      <c r="J11273" s="41">
        <v>66.666666666666998</v>
      </c>
      <c r="K11273" s="16">
        <v>0</v>
      </c>
      <c r="L11273" s="49">
        <v>0</v>
      </c>
      <c r="M11273" s="49">
        <v>0</v>
      </c>
      <c r="N11273" s="16">
        <v>0</v>
      </c>
      <c r="O11273" s="16">
        <v>0</v>
      </c>
      <c r="P11273" s="49">
        <v>0</v>
      </c>
      <c r="Q11273" s="16">
        <v>0</v>
      </c>
      <c r="R11273" s="102">
        <v>33.333333333333002</v>
      </c>
    </row>
    <row r="11274" spans="3:18" x14ac:dyDescent="0.2">
      <c r="E11274" s="4" t="s">
        <v>82</v>
      </c>
      <c r="F11274" s="5"/>
      <c r="G11274" s="6">
        <v>8</v>
      </c>
      <c r="H11274" s="8">
        <v>0</v>
      </c>
      <c r="I11274" s="1">
        <v>4</v>
      </c>
      <c r="J11274" s="1">
        <v>4</v>
      </c>
      <c r="K11274" s="1">
        <v>0</v>
      </c>
      <c r="L11274" s="1">
        <v>0</v>
      </c>
      <c r="M11274" s="1">
        <v>1</v>
      </c>
      <c r="N11274" s="1">
        <v>0</v>
      </c>
      <c r="O11274" s="1">
        <v>0</v>
      </c>
      <c r="P11274" s="1">
        <v>1</v>
      </c>
      <c r="Q11274" s="1">
        <v>0</v>
      </c>
      <c r="R11274" s="9">
        <v>2</v>
      </c>
    </row>
    <row r="11275" spans="3:18" x14ac:dyDescent="0.2">
      <c r="E11275" s="11"/>
      <c r="F11275" s="10"/>
      <c r="G11275" s="7">
        <v>100</v>
      </c>
      <c r="H11275" s="127">
        <v>0</v>
      </c>
      <c r="I11275" s="25">
        <v>50</v>
      </c>
      <c r="J11275" s="41">
        <v>50</v>
      </c>
      <c r="K11275" s="16">
        <v>0</v>
      </c>
      <c r="L11275" s="49">
        <v>0</v>
      </c>
      <c r="M11275" s="2">
        <v>12.5</v>
      </c>
      <c r="N11275" s="16">
        <v>0</v>
      </c>
      <c r="O11275" s="16">
        <v>0</v>
      </c>
      <c r="P11275" s="25">
        <v>12.5</v>
      </c>
      <c r="Q11275" s="16">
        <v>0</v>
      </c>
      <c r="R11275" s="15">
        <v>25</v>
      </c>
    </row>
    <row r="11276" spans="3:18" x14ac:dyDescent="0.2">
      <c r="E11276" s="4" t="s">
        <v>83</v>
      </c>
      <c r="F11276" s="5"/>
      <c r="G11276" s="6">
        <v>17</v>
      </c>
      <c r="H11276" s="8">
        <v>5</v>
      </c>
      <c r="I11276" s="1">
        <v>7</v>
      </c>
      <c r="J11276" s="1">
        <v>3</v>
      </c>
      <c r="K11276" s="1">
        <v>2</v>
      </c>
      <c r="L11276" s="1">
        <v>1</v>
      </c>
      <c r="M11276" s="1">
        <v>1</v>
      </c>
      <c r="N11276" s="1">
        <v>1</v>
      </c>
      <c r="O11276" s="1">
        <v>1</v>
      </c>
      <c r="P11276" s="1">
        <v>1</v>
      </c>
      <c r="Q11276" s="1">
        <v>2</v>
      </c>
      <c r="R11276" s="9">
        <v>4</v>
      </c>
    </row>
    <row r="11277" spans="3:18" x14ac:dyDescent="0.2">
      <c r="E11277" s="11"/>
      <c r="F11277" s="10"/>
      <c r="G11277" s="7">
        <v>100</v>
      </c>
      <c r="H11277" s="18">
        <v>29.411764705882</v>
      </c>
      <c r="I11277" s="2">
        <v>41.176470588234999</v>
      </c>
      <c r="J11277" s="50">
        <v>17.647058823529001</v>
      </c>
      <c r="K11277" s="25">
        <v>11.764705882353001</v>
      </c>
      <c r="L11277" s="2">
        <v>5.8823529411760003</v>
      </c>
      <c r="M11277" s="2">
        <v>5.8823529411760003</v>
      </c>
      <c r="N11277" s="2">
        <v>5.8823529411760003</v>
      </c>
      <c r="O11277" s="2">
        <v>5.8823529411760003</v>
      </c>
      <c r="P11277" s="2">
        <v>5.8823529411760003</v>
      </c>
      <c r="Q11277" s="25">
        <v>11.764705882353001</v>
      </c>
      <c r="R11277" s="15">
        <v>23.529411764706001</v>
      </c>
    </row>
    <row r="11278" spans="3:18" x14ac:dyDescent="0.2">
      <c r="E11278" s="4" t="s">
        <v>84</v>
      </c>
      <c r="F11278" s="5"/>
      <c r="G11278" s="6">
        <v>0</v>
      </c>
      <c r="H11278" s="8">
        <v>0</v>
      </c>
      <c r="I11278" s="1">
        <v>0</v>
      </c>
      <c r="J11278" s="1">
        <v>0</v>
      </c>
      <c r="K11278" s="1">
        <v>0</v>
      </c>
      <c r="L11278" s="1">
        <v>0</v>
      </c>
      <c r="M11278" s="1">
        <v>0</v>
      </c>
      <c r="N11278" s="1">
        <v>0</v>
      </c>
      <c r="O11278" s="1">
        <v>0</v>
      </c>
      <c r="P11278" s="1">
        <v>0</v>
      </c>
      <c r="Q11278" s="1">
        <v>0</v>
      </c>
      <c r="R11278" s="9">
        <v>0</v>
      </c>
    </row>
    <row r="11279" spans="3:18" x14ac:dyDescent="0.2">
      <c r="E11279" s="11"/>
      <c r="F11279" s="10"/>
      <c r="G11279" s="176">
        <v>0</v>
      </c>
      <c r="H11279" s="127">
        <v>0</v>
      </c>
      <c r="I11279" s="82">
        <v>0</v>
      </c>
      <c r="J11279" s="82">
        <v>0</v>
      </c>
      <c r="K11279" s="16">
        <v>0</v>
      </c>
      <c r="L11279" s="49">
        <v>0</v>
      </c>
      <c r="M11279" s="49">
        <v>0</v>
      </c>
      <c r="N11279" s="16">
        <v>0</v>
      </c>
      <c r="O11279" s="16">
        <v>0</v>
      </c>
      <c r="P11279" s="49">
        <v>0</v>
      </c>
      <c r="Q11279" s="16">
        <v>0</v>
      </c>
      <c r="R11279" s="130">
        <v>0</v>
      </c>
    </row>
    <row r="11280" spans="3:18" x14ac:dyDescent="0.2">
      <c r="E11280" s="4" t="s">
        <v>85</v>
      </c>
      <c r="F11280" s="5"/>
      <c r="G11280" s="6">
        <v>6</v>
      </c>
      <c r="H11280" s="8">
        <v>3</v>
      </c>
      <c r="I11280" s="1">
        <v>1</v>
      </c>
      <c r="J11280" s="1">
        <v>0</v>
      </c>
      <c r="K11280" s="1">
        <v>0</v>
      </c>
      <c r="L11280" s="1">
        <v>0</v>
      </c>
      <c r="M11280" s="1">
        <v>0</v>
      </c>
      <c r="N11280" s="1">
        <v>0</v>
      </c>
      <c r="O11280" s="1">
        <v>0</v>
      </c>
      <c r="P11280" s="1">
        <v>0</v>
      </c>
      <c r="Q11280" s="1">
        <v>0</v>
      </c>
      <c r="R11280" s="9">
        <v>3</v>
      </c>
    </row>
    <row r="11281" spans="2:18" x14ac:dyDescent="0.2">
      <c r="E11281" s="11"/>
      <c r="F11281" s="10"/>
      <c r="G11281" s="7">
        <v>100</v>
      </c>
      <c r="H11281" s="75">
        <v>50</v>
      </c>
      <c r="I11281" s="50">
        <v>16.666666666666998</v>
      </c>
      <c r="J11281" s="82">
        <v>0</v>
      </c>
      <c r="K11281" s="16">
        <v>0</v>
      </c>
      <c r="L11281" s="49">
        <v>0</v>
      </c>
      <c r="M11281" s="49">
        <v>0</v>
      </c>
      <c r="N11281" s="16">
        <v>0</v>
      </c>
      <c r="O11281" s="16">
        <v>0</v>
      </c>
      <c r="P11281" s="49">
        <v>0</v>
      </c>
      <c r="Q11281" s="16">
        <v>0</v>
      </c>
      <c r="R11281" s="102">
        <v>50</v>
      </c>
    </row>
    <row r="11282" spans="2:18" x14ac:dyDescent="0.2">
      <c r="E11282" s="4" t="s">
        <v>86</v>
      </c>
      <c r="F11282" s="5"/>
      <c r="G11282" s="6">
        <v>7</v>
      </c>
      <c r="H11282" s="8">
        <v>3</v>
      </c>
      <c r="I11282" s="1">
        <v>2</v>
      </c>
      <c r="J11282" s="1">
        <v>3</v>
      </c>
      <c r="K11282" s="1">
        <v>0</v>
      </c>
      <c r="L11282" s="1">
        <v>2</v>
      </c>
      <c r="M11282" s="1">
        <v>1</v>
      </c>
      <c r="N11282" s="1">
        <v>0</v>
      </c>
      <c r="O11282" s="1">
        <v>0</v>
      </c>
      <c r="P11282" s="1">
        <v>0</v>
      </c>
      <c r="Q11282" s="1">
        <v>0</v>
      </c>
      <c r="R11282" s="9">
        <v>1</v>
      </c>
    </row>
    <row r="11283" spans="2:18" x14ac:dyDescent="0.2">
      <c r="E11283" s="11"/>
      <c r="F11283" s="10"/>
      <c r="G11283" s="7">
        <v>100</v>
      </c>
      <c r="H11283" s="75">
        <v>42.857142857143003</v>
      </c>
      <c r="I11283" s="50">
        <v>28.571428571428999</v>
      </c>
      <c r="J11283" s="41">
        <v>42.857142857143003</v>
      </c>
      <c r="K11283" s="16">
        <v>0</v>
      </c>
      <c r="L11283" s="41">
        <v>28.571428571428999</v>
      </c>
      <c r="M11283" s="25">
        <v>14.285714285714</v>
      </c>
      <c r="N11283" s="16">
        <v>0</v>
      </c>
      <c r="O11283" s="16">
        <v>0</v>
      </c>
      <c r="P11283" s="49">
        <v>0</v>
      </c>
      <c r="Q11283" s="16">
        <v>0</v>
      </c>
      <c r="R11283" s="95">
        <v>14.285714285714</v>
      </c>
    </row>
    <row r="11284" spans="2:18" x14ac:dyDescent="0.2">
      <c r="E11284" s="4" t="s">
        <v>87</v>
      </c>
      <c r="F11284" s="5"/>
      <c r="G11284" s="6">
        <v>2</v>
      </c>
      <c r="H11284" s="8">
        <v>1</v>
      </c>
      <c r="I11284" s="1">
        <v>2</v>
      </c>
      <c r="J11284" s="1">
        <v>0</v>
      </c>
      <c r="K11284" s="1">
        <v>0</v>
      </c>
      <c r="L11284" s="1">
        <v>0</v>
      </c>
      <c r="M11284" s="1">
        <v>0</v>
      </c>
      <c r="N11284" s="1">
        <v>0</v>
      </c>
      <c r="O11284" s="1">
        <v>0</v>
      </c>
      <c r="P11284" s="1">
        <v>0</v>
      </c>
      <c r="Q11284" s="1">
        <v>0</v>
      </c>
      <c r="R11284" s="9">
        <v>0</v>
      </c>
    </row>
    <row r="11285" spans="2:18" x14ac:dyDescent="0.2">
      <c r="E11285" s="11"/>
      <c r="F11285" s="10"/>
      <c r="G11285" s="7">
        <v>100</v>
      </c>
      <c r="H11285" s="75">
        <v>50</v>
      </c>
      <c r="I11285" s="41">
        <v>100</v>
      </c>
      <c r="J11285" s="82">
        <v>0</v>
      </c>
      <c r="K11285" s="16">
        <v>0</v>
      </c>
      <c r="L11285" s="49">
        <v>0</v>
      </c>
      <c r="M11285" s="49">
        <v>0</v>
      </c>
      <c r="N11285" s="16">
        <v>0</v>
      </c>
      <c r="O11285" s="16">
        <v>0</v>
      </c>
      <c r="P11285" s="49">
        <v>0</v>
      </c>
      <c r="Q11285" s="16">
        <v>0</v>
      </c>
      <c r="R11285" s="130">
        <v>0</v>
      </c>
    </row>
    <row r="11286" spans="2:18" x14ac:dyDescent="0.2">
      <c r="E11286" s="4" t="s">
        <v>88</v>
      </c>
      <c r="F11286" s="5"/>
      <c r="G11286" s="6">
        <v>3</v>
      </c>
      <c r="H11286" s="8">
        <v>2</v>
      </c>
      <c r="I11286" s="1">
        <v>3</v>
      </c>
      <c r="J11286" s="1">
        <v>1</v>
      </c>
      <c r="K11286" s="1">
        <v>0</v>
      </c>
      <c r="L11286" s="1">
        <v>0</v>
      </c>
      <c r="M11286" s="1">
        <v>0</v>
      </c>
      <c r="N11286" s="1">
        <v>0</v>
      </c>
      <c r="O11286" s="1">
        <v>0</v>
      </c>
      <c r="P11286" s="1">
        <v>0</v>
      </c>
      <c r="Q11286" s="1">
        <v>0</v>
      </c>
      <c r="R11286" s="9">
        <v>0</v>
      </c>
    </row>
    <row r="11287" spans="2:18" x14ac:dyDescent="0.2">
      <c r="E11287" s="11"/>
      <c r="F11287" s="10"/>
      <c r="G11287" s="7">
        <v>100</v>
      </c>
      <c r="H11287" s="75">
        <v>66.666666666666998</v>
      </c>
      <c r="I11287" s="41">
        <v>100</v>
      </c>
      <c r="J11287" s="2">
        <v>33.333333333333002</v>
      </c>
      <c r="K11287" s="16">
        <v>0</v>
      </c>
      <c r="L11287" s="49">
        <v>0</v>
      </c>
      <c r="M11287" s="49">
        <v>0</v>
      </c>
      <c r="N11287" s="16">
        <v>0</v>
      </c>
      <c r="O11287" s="16">
        <v>0</v>
      </c>
      <c r="P11287" s="49">
        <v>0</v>
      </c>
      <c r="Q11287" s="16">
        <v>0</v>
      </c>
      <c r="R11287" s="130">
        <v>0</v>
      </c>
    </row>
    <row r="11288" spans="2:18" x14ac:dyDescent="0.2">
      <c r="E11288" s="4" t="s">
        <v>89</v>
      </c>
      <c r="F11288" s="5"/>
      <c r="G11288" s="6">
        <v>3</v>
      </c>
      <c r="H11288" s="8">
        <v>0</v>
      </c>
      <c r="I11288" s="1">
        <v>2</v>
      </c>
      <c r="J11288" s="1">
        <v>2</v>
      </c>
      <c r="K11288" s="1">
        <v>0</v>
      </c>
      <c r="L11288" s="1">
        <v>0</v>
      </c>
      <c r="M11288" s="1">
        <v>0</v>
      </c>
      <c r="N11288" s="1">
        <v>0</v>
      </c>
      <c r="O11288" s="1">
        <v>0</v>
      </c>
      <c r="P11288" s="1">
        <v>0</v>
      </c>
      <c r="Q11288" s="1">
        <v>0</v>
      </c>
      <c r="R11288" s="9">
        <v>0</v>
      </c>
    </row>
    <row r="11289" spans="2:18" x14ac:dyDescent="0.2">
      <c r="E11289" s="11"/>
      <c r="F11289" s="10"/>
      <c r="G11289" s="7">
        <v>100</v>
      </c>
      <c r="H11289" s="127">
        <v>0</v>
      </c>
      <c r="I11289" s="41">
        <v>66.666666666666998</v>
      </c>
      <c r="J11289" s="41">
        <v>66.666666666666998</v>
      </c>
      <c r="K11289" s="16">
        <v>0</v>
      </c>
      <c r="L11289" s="49">
        <v>0</v>
      </c>
      <c r="M11289" s="49">
        <v>0</v>
      </c>
      <c r="N11289" s="16">
        <v>0</v>
      </c>
      <c r="O11289" s="16">
        <v>0</v>
      </c>
      <c r="P11289" s="49">
        <v>0</v>
      </c>
      <c r="Q11289" s="16">
        <v>0</v>
      </c>
      <c r="R11289" s="130">
        <v>0</v>
      </c>
    </row>
    <row r="11290" spans="2:18" x14ac:dyDescent="0.2">
      <c r="E11290" s="4" t="s">
        <v>90</v>
      </c>
      <c r="F11290" s="5"/>
      <c r="G11290" s="6">
        <v>3</v>
      </c>
      <c r="H11290" s="8">
        <v>2</v>
      </c>
      <c r="I11290" s="1">
        <v>1</v>
      </c>
      <c r="J11290" s="1">
        <v>0</v>
      </c>
      <c r="K11290" s="1">
        <v>0</v>
      </c>
      <c r="L11290" s="1">
        <v>0</v>
      </c>
      <c r="M11290" s="1">
        <v>0</v>
      </c>
      <c r="N11290" s="1">
        <v>0</v>
      </c>
      <c r="O11290" s="1">
        <v>0</v>
      </c>
      <c r="P11290" s="1">
        <v>1</v>
      </c>
      <c r="Q11290" s="1">
        <v>0</v>
      </c>
      <c r="R11290" s="9">
        <v>0</v>
      </c>
    </row>
    <row r="11291" spans="2:18" x14ac:dyDescent="0.2">
      <c r="E11291" s="11"/>
      <c r="F11291" s="10"/>
      <c r="G11291" s="7">
        <v>100</v>
      </c>
      <c r="H11291" s="75">
        <v>66.666666666666998</v>
      </c>
      <c r="I11291" s="50">
        <v>33.333333333333002</v>
      </c>
      <c r="J11291" s="82">
        <v>0</v>
      </c>
      <c r="K11291" s="16">
        <v>0</v>
      </c>
      <c r="L11291" s="49">
        <v>0</v>
      </c>
      <c r="M11291" s="49">
        <v>0</v>
      </c>
      <c r="N11291" s="16">
        <v>0</v>
      </c>
      <c r="O11291" s="16">
        <v>0</v>
      </c>
      <c r="P11291" s="41">
        <v>33.333333333333002</v>
      </c>
      <c r="Q11291" s="16">
        <v>0</v>
      </c>
      <c r="R11291" s="130">
        <v>0</v>
      </c>
    </row>
    <row r="11292" spans="2:18" x14ac:dyDescent="0.2">
      <c r="E11292" s="4" t="s">
        <v>91</v>
      </c>
      <c r="F11292" s="5"/>
      <c r="G11292" s="6">
        <v>1</v>
      </c>
      <c r="H11292" s="8">
        <v>0</v>
      </c>
      <c r="I11292" s="1">
        <v>1</v>
      </c>
      <c r="J11292" s="1">
        <v>1</v>
      </c>
      <c r="K11292" s="1">
        <v>0</v>
      </c>
      <c r="L11292" s="1">
        <v>0</v>
      </c>
      <c r="M11292" s="1">
        <v>1</v>
      </c>
      <c r="N11292" s="1">
        <v>0</v>
      </c>
      <c r="O11292" s="1">
        <v>0</v>
      </c>
      <c r="P11292" s="1">
        <v>0</v>
      </c>
      <c r="Q11292" s="1">
        <v>0</v>
      </c>
      <c r="R11292" s="9">
        <v>0</v>
      </c>
    </row>
    <row r="11293" spans="2:18" x14ac:dyDescent="0.2">
      <c r="E11293" s="45"/>
      <c r="F11293" s="51"/>
      <c r="G11293" s="81">
        <v>100</v>
      </c>
      <c r="H11293" s="136">
        <v>0</v>
      </c>
      <c r="I11293" s="112">
        <v>100</v>
      </c>
      <c r="J11293" s="112">
        <v>100</v>
      </c>
      <c r="K11293" s="62">
        <v>0</v>
      </c>
      <c r="L11293" s="103">
        <v>0</v>
      </c>
      <c r="M11293" s="112">
        <v>100</v>
      </c>
      <c r="N11293" s="62">
        <v>0</v>
      </c>
      <c r="O11293" s="62">
        <v>0</v>
      </c>
      <c r="P11293" s="103">
        <v>0</v>
      </c>
      <c r="Q11293" s="62">
        <v>0</v>
      </c>
      <c r="R11293" s="164">
        <v>0</v>
      </c>
    </row>
    <row r="11295" spans="2:18" x14ac:dyDescent="0.2">
      <c r="B11295" s="40" t="str">
        <f xml:space="preserve"> HYPERLINK("#'目次'!B279", "[273]")</f>
        <v>[273]</v>
      </c>
      <c r="C11295" s="23" t="s">
        <v>407</v>
      </c>
    </row>
    <row r="11296" spans="2:18" x14ac:dyDescent="0.2">
      <c r="C11296" s="186" t="s">
        <v>397</v>
      </c>
    </row>
    <row r="11298" spans="3:18" x14ac:dyDescent="0.2">
      <c r="C11298" s="23" t="s">
        <v>14</v>
      </c>
    </row>
    <row r="11299" spans="3:18" ht="48" x14ac:dyDescent="0.2">
      <c r="D11299" s="195"/>
      <c r="E11299" s="196"/>
      <c r="F11299" s="196"/>
      <c r="G11299" s="37" t="s">
        <v>15</v>
      </c>
      <c r="H11299" s="33" t="s">
        <v>347</v>
      </c>
      <c r="I11299" s="13" t="s">
        <v>348</v>
      </c>
      <c r="J11299" s="13" t="s">
        <v>349</v>
      </c>
      <c r="K11299" s="13" t="s">
        <v>350</v>
      </c>
      <c r="L11299" s="13" t="s">
        <v>351</v>
      </c>
      <c r="M11299" s="13" t="s">
        <v>352</v>
      </c>
      <c r="N11299" s="13" t="s">
        <v>353</v>
      </c>
      <c r="O11299" s="13" t="s">
        <v>354</v>
      </c>
      <c r="P11299" s="13" t="s">
        <v>355</v>
      </c>
      <c r="Q11299" s="13" t="s">
        <v>99</v>
      </c>
      <c r="R11299" s="38" t="s">
        <v>18</v>
      </c>
    </row>
    <row r="11300" spans="3:18" x14ac:dyDescent="0.2">
      <c r="D11300" s="197"/>
      <c r="E11300" s="198"/>
      <c r="F11300" s="198"/>
      <c r="G11300" s="35"/>
      <c r="H11300" s="39"/>
      <c r="I11300" s="14"/>
      <c r="J11300" s="14"/>
      <c r="K11300" s="14"/>
      <c r="L11300" s="14"/>
      <c r="M11300" s="14"/>
      <c r="N11300" s="14"/>
      <c r="O11300" s="14"/>
      <c r="P11300" s="14"/>
      <c r="Q11300" s="14"/>
      <c r="R11300" s="34"/>
    </row>
    <row r="11301" spans="3:18" x14ac:dyDescent="0.2">
      <c r="D11301" s="78"/>
      <c r="E11301" s="79" t="s">
        <v>15</v>
      </c>
      <c r="F11301" s="66"/>
      <c r="G11301" s="36">
        <v>53</v>
      </c>
      <c r="H11301" s="17">
        <v>15</v>
      </c>
      <c r="I11301" s="17">
        <v>17</v>
      </c>
      <c r="J11301" s="17">
        <v>9</v>
      </c>
      <c r="K11301" s="17">
        <v>2</v>
      </c>
      <c r="L11301" s="17">
        <v>3</v>
      </c>
      <c r="M11301" s="17">
        <v>3</v>
      </c>
      <c r="N11301" s="17">
        <v>2</v>
      </c>
      <c r="O11301" s="17">
        <v>1</v>
      </c>
      <c r="P11301" s="17">
        <v>3</v>
      </c>
      <c r="Q11301" s="17">
        <v>2</v>
      </c>
      <c r="R11301" s="47">
        <v>16</v>
      </c>
    </row>
    <row r="11302" spans="3:18" x14ac:dyDescent="0.2">
      <c r="D11302" s="45"/>
      <c r="E11302" s="51"/>
      <c r="F11302" s="67"/>
      <c r="G11302" s="7">
        <v>100</v>
      </c>
      <c r="H11302" s="2">
        <v>28.301886792453001</v>
      </c>
      <c r="I11302" s="2">
        <v>32.075471698112999</v>
      </c>
      <c r="J11302" s="2">
        <v>16.981132075472001</v>
      </c>
      <c r="K11302" s="2">
        <v>3.7735849056599999</v>
      </c>
      <c r="L11302" s="2">
        <v>5.660377358491</v>
      </c>
      <c r="M11302" s="2">
        <v>5.660377358491</v>
      </c>
      <c r="N11302" s="2">
        <v>3.7735849056599999</v>
      </c>
      <c r="O11302" s="2">
        <v>1.88679245283</v>
      </c>
      <c r="P11302" s="2">
        <v>5.660377358491</v>
      </c>
      <c r="Q11302" s="2">
        <v>3.7735849056599999</v>
      </c>
      <c r="R11302" s="15">
        <v>30.188679245283002</v>
      </c>
    </row>
    <row r="11303" spans="3:18" x14ac:dyDescent="0.2">
      <c r="D11303" s="199" t="s">
        <v>19</v>
      </c>
      <c r="E11303" s="22" t="s">
        <v>20</v>
      </c>
      <c r="F11303" s="21"/>
      <c r="G11303" s="19">
        <v>11</v>
      </c>
      <c r="H11303" s="27">
        <v>0</v>
      </c>
      <c r="I11303" s="3">
        <v>2</v>
      </c>
      <c r="J11303" s="3">
        <v>3</v>
      </c>
      <c r="K11303" s="3">
        <v>0</v>
      </c>
      <c r="L11303" s="3">
        <v>0</v>
      </c>
      <c r="M11303" s="3">
        <v>1</v>
      </c>
      <c r="N11303" s="3">
        <v>0</v>
      </c>
      <c r="O11303" s="3">
        <v>0</v>
      </c>
      <c r="P11303" s="3">
        <v>2</v>
      </c>
      <c r="Q11303" s="3">
        <v>0</v>
      </c>
      <c r="R11303" s="26">
        <v>5</v>
      </c>
    </row>
    <row r="11304" spans="3:18" x14ac:dyDescent="0.2">
      <c r="D11304" s="200"/>
      <c r="E11304" s="11"/>
      <c r="F11304" s="10"/>
      <c r="G11304" s="7">
        <v>100</v>
      </c>
      <c r="H11304" s="127">
        <v>0</v>
      </c>
      <c r="I11304" s="50">
        <v>18.181818181817999</v>
      </c>
      <c r="J11304" s="41">
        <v>27.272727272727</v>
      </c>
      <c r="K11304" s="16">
        <v>0</v>
      </c>
      <c r="L11304" s="49">
        <v>0</v>
      </c>
      <c r="M11304" s="2">
        <v>9.0909090909089993</v>
      </c>
      <c r="N11304" s="16">
        <v>0</v>
      </c>
      <c r="O11304" s="16">
        <v>0</v>
      </c>
      <c r="P11304" s="41">
        <v>18.181818181817999</v>
      </c>
      <c r="Q11304" s="16">
        <v>0</v>
      </c>
      <c r="R11304" s="102">
        <v>45.454545454544999</v>
      </c>
    </row>
    <row r="11305" spans="3:18" x14ac:dyDescent="0.2">
      <c r="D11305" s="200"/>
      <c r="E11305" s="4" t="s">
        <v>21</v>
      </c>
      <c r="F11305" s="5"/>
      <c r="G11305" s="6">
        <v>16</v>
      </c>
      <c r="H11305" s="8">
        <v>6</v>
      </c>
      <c r="I11305" s="1">
        <v>5</v>
      </c>
      <c r="J11305" s="1">
        <v>3</v>
      </c>
      <c r="K11305" s="1">
        <v>2</v>
      </c>
      <c r="L11305" s="1">
        <v>1</v>
      </c>
      <c r="M11305" s="1">
        <v>1</v>
      </c>
      <c r="N11305" s="1">
        <v>1</v>
      </c>
      <c r="O11305" s="1">
        <v>1</v>
      </c>
      <c r="P11305" s="1">
        <v>1</v>
      </c>
      <c r="Q11305" s="1">
        <v>2</v>
      </c>
      <c r="R11305" s="9">
        <v>4</v>
      </c>
    </row>
    <row r="11306" spans="3:18" x14ac:dyDescent="0.2">
      <c r="D11306" s="200"/>
      <c r="E11306" s="11"/>
      <c r="F11306" s="10"/>
      <c r="G11306" s="7">
        <v>100</v>
      </c>
      <c r="H11306" s="70">
        <v>37.5</v>
      </c>
      <c r="I11306" s="2">
        <v>31.25</v>
      </c>
      <c r="J11306" s="2">
        <v>18.75</v>
      </c>
      <c r="K11306" s="25">
        <v>12.5</v>
      </c>
      <c r="L11306" s="2">
        <v>6.25</v>
      </c>
      <c r="M11306" s="2">
        <v>6.25</v>
      </c>
      <c r="N11306" s="2">
        <v>6.25</v>
      </c>
      <c r="O11306" s="2">
        <v>6.25</v>
      </c>
      <c r="P11306" s="2">
        <v>6.25</v>
      </c>
      <c r="Q11306" s="25">
        <v>12.5</v>
      </c>
      <c r="R11306" s="95">
        <v>25</v>
      </c>
    </row>
    <row r="11307" spans="3:18" x14ac:dyDescent="0.2">
      <c r="D11307" s="200"/>
      <c r="E11307" s="4" t="s">
        <v>22</v>
      </c>
      <c r="F11307" s="5"/>
      <c r="G11307" s="6">
        <v>7</v>
      </c>
      <c r="H11307" s="8">
        <v>3</v>
      </c>
      <c r="I11307" s="1">
        <v>1</v>
      </c>
      <c r="J11307" s="1">
        <v>0</v>
      </c>
      <c r="K11307" s="1">
        <v>0</v>
      </c>
      <c r="L11307" s="1">
        <v>0</v>
      </c>
      <c r="M11307" s="1">
        <v>0</v>
      </c>
      <c r="N11307" s="1">
        <v>0</v>
      </c>
      <c r="O11307" s="1">
        <v>0</v>
      </c>
      <c r="P11307" s="1">
        <v>0</v>
      </c>
      <c r="Q11307" s="1">
        <v>0</v>
      </c>
      <c r="R11307" s="9">
        <v>4</v>
      </c>
    </row>
    <row r="11308" spans="3:18" x14ac:dyDescent="0.2">
      <c r="D11308" s="200"/>
      <c r="E11308" s="11"/>
      <c r="F11308" s="10"/>
      <c r="G11308" s="7">
        <v>100</v>
      </c>
      <c r="H11308" s="75">
        <v>42.857142857143003</v>
      </c>
      <c r="I11308" s="50">
        <v>14.285714285714</v>
      </c>
      <c r="J11308" s="82">
        <v>0</v>
      </c>
      <c r="K11308" s="16">
        <v>0</v>
      </c>
      <c r="L11308" s="49">
        <v>0</v>
      </c>
      <c r="M11308" s="49">
        <v>0</v>
      </c>
      <c r="N11308" s="16">
        <v>0</v>
      </c>
      <c r="O11308" s="16">
        <v>0</v>
      </c>
      <c r="P11308" s="49">
        <v>0</v>
      </c>
      <c r="Q11308" s="16">
        <v>0</v>
      </c>
      <c r="R11308" s="102">
        <v>57.142857142856997</v>
      </c>
    </row>
    <row r="11309" spans="3:18" x14ac:dyDescent="0.2">
      <c r="D11309" s="200"/>
      <c r="E11309" s="4" t="s">
        <v>23</v>
      </c>
      <c r="F11309" s="5"/>
      <c r="G11309" s="6">
        <v>7</v>
      </c>
      <c r="H11309" s="8">
        <v>2</v>
      </c>
      <c r="I11309" s="1">
        <v>2</v>
      </c>
      <c r="J11309" s="1">
        <v>1</v>
      </c>
      <c r="K11309" s="1">
        <v>0</v>
      </c>
      <c r="L11309" s="1">
        <v>1</v>
      </c>
      <c r="M11309" s="1">
        <v>0</v>
      </c>
      <c r="N11309" s="1">
        <v>0</v>
      </c>
      <c r="O11309" s="1">
        <v>0</v>
      </c>
      <c r="P11309" s="1">
        <v>0</v>
      </c>
      <c r="Q11309" s="1">
        <v>0</v>
      </c>
      <c r="R11309" s="9">
        <v>2</v>
      </c>
    </row>
    <row r="11310" spans="3:18" x14ac:dyDescent="0.2">
      <c r="D11310" s="200"/>
      <c r="E11310" s="11"/>
      <c r="F11310" s="10"/>
      <c r="G11310" s="7">
        <v>100</v>
      </c>
      <c r="H11310" s="18">
        <v>28.571428571428999</v>
      </c>
      <c r="I11310" s="2">
        <v>28.571428571428999</v>
      </c>
      <c r="J11310" s="2">
        <v>14.285714285714</v>
      </c>
      <c r="K11310" s="16">
        <v>0</v>
      </c>
      <c r="L11310" s="25">
        <v>14.285714285714</v>
      </c>
      <c r="M11310" s="49">
        <v>0</v>
      </c>
      <c r="N11310" s="16">
        <v>0</v>
      </c>
      <c r="O11310" s="16">
        <v>0</v>
      </c>
      <c r="P11310" s="49">
        <v>0</v>
      </c>
      <c r="Q11310" s="16">
        <v>0</v>
      </c>
      <c r="R11310" s="15">
        <v>28.571428571428999</v>
      </c>
    </row>
    <row r="11311" spans="3:18" x14ac:dyDescent="0.2">
      <c r="D11311" s="200"/>
      <c r="E11311" s="4" t="s">
        <v>24</v>
      </c>
      <c r="F11311" s="5"/>
      <c r="G11311" s="6">
        <v>12</v>
      </c>
      <c r="H11311" s="8">
        <v>4</v>
      </c>
      <c r="I11311" s="1">
        <v>7</v>
      </c>
      <c r="J11311" s="1">
        <v>2</v>
      </c>
      <c r="K11311" s="1">
        <v>0</v>
      </c>
      <c r="L11311" s="1">
        <v>1</v>
      </c>
      <c r="M11311" s="1">
        <v>1</v>
      </c>
      <c r="N11311" s="1">
        <v>1</v>
      </c>
      <c r="O11311" s="1">
        <v>0</v>
      </c>
      <c r="P11311" s="1">
        <v>0</v>
      </c>
      <c r="Q11311" s="1">
        <v>0</v>
      </c>
      <c r="R11311" s="9">
        <v>1</v>
      </c>
    </row>
    <row r="11312" spans="3:18" x14ac:dyDescent="0.2">
      <c r="D11312" s="200"/>
      <c r="E11312" s="11"/>
      <c r="F11312" s="10"/>
      <c r="G11312" s="7">
        <v>100</v>
      </c>
      <c r="H11312" s="70">
        <v>33.333333333333002</v>
      </c>
      <c r="I11312" s="41">
        <v>58.333333333333002</v>
      </c>
      <c r="J11312" s="2">
        <v>16.666666666666998</v>
      </c>
      <c r="K11312" s="16">
        <v>0</v>
      </c>
      <c r="L11312" s="2">
        <v>8.333333333333</v>
      </c>
      <c r="M11312" s="2">
        <v>8.333333333333</v>
      </c>
      <c r="N11312" s="2">
        <v>8.333333333333</v>
      </c>
      <c r="O11312" s="16">
        <v>0</v>
      </c>
      <c r="P11312" s="49">
        <v>0</v>
      </c>
      <c r="Q11312" s="16">
        <v>0</v>
      </c>
      <c r="R11312" s="132">
        <v>8.333333333333</v>
      </c>
    </row>
    <row r="11313" spans="4:18" x14ac:dyDescent="0.2">
      <c r="D11313" s="199" t="s">
        <v>25</v>
      </c>
      <c r="E11313" s="22" t="s">
        <v>26</v>
      </c>
      <c r="F11313" s="21"/>
      <c r="G11313" s="19">
        <v>13</v>
      </c>
      <c r="H11313" s="27">
        <v>6</v>
      </c>
      <c r="I11313" s="3">
        <v>3</v>
      </c>
      <c r="J11313" s="3">
        <v>0</v>
      </c>
      <c r="K11313" s="3">
        <v>0</v>
      </c>
      <c r="L11313" s="3">
        <v>1</v>
      </c>
      <c r="M11313" s="3">
        <v>0</v>
      </c>
      <c r="N11313" s="3">
        <v>0</v>
      </c>
      <c r="O11313" s="3">
        <v>0</v>
      </c>
      <c r="P11313" s="3">
        <v>0</v>
      </c>
      <c r="Q11313" s="3">
        <v>1</v>
      </c>
      <c r="R11313" s="26">
        <v>4</v>
      </c>
    </row>
    <row r="11314" spans="4:18" x14ac:dyDescent="0.2">
      <c r="D11314" s="200"/>
      <c r="E11314" s="11"/>
      <c r="F11314" s="10"/>
      <c r="G11314" s="7">
        <v>100</v>
      </c>
      <c r="H11314" s="75">
        <v>46.153846153845997</v>
      </c>
      <c r="I11314" s="30">
        <v>23.076923076922998</v>
      </c>
      <c r="J11314" s="82">
        <v>0</v>
      </c>
      <c r="K11314" s="16">
        <v>0</v>
      </c>
      <c r="L11314" s="2">
        <v>7.6923076923079998</v>
      </c>
      <c r="M11314" s="49">
        <v>0</v>
      </c>
      <c r="N11314" s="16">
        <v>0</v>
      </c>
      <c r="O11314" s="16">
        <v>0</v>
      </c>
      <c r="P11314" s="49">
        <v>0</v>
      </c>
      <c r="Q11314" s="2">
        <v>7.6923076923079998</v>
      </c>
      <c r="R11314" s="15">
        <v>30.769230769231001</v>
      </c>
    </row>
    <row r="11315" spans="4:18" x14ac:dyDescent="0.2">
      <c r="D11315" s="200"/>
      <c r="E11315" s="4" t="s">
        <v>27</v>
      </c>
      <c r="F11315" s="5"/>
      <c r="G11315" s="6">
        <v>20</v>
      </c>
      <c r="H11315" s="8">
        <v>5</v>
      </c>
      <c r="I11315" s="1">
        <v>5</v>
      </c>
      <c r="J11315" s="1">
        <v>4</v>
      </c>
      <c r="K11315" s="1">
        <v>0</v>
      </c>
      <c r="L11315" s="1">
        <v>1</v>
      </c>
      <c r="M11315" s="1">
        <v>1</v>
      </c>
      <c r="N11315" s="1">
        <v>1</v>
      </c>
      <c r="O11315" s="1">
        <v>0</v>
      </c>
      <c r="P11315" s="1">
        <v>0</v>
      </c>
      <c r="Q11315" s="1">
        <v>1</v>
      </c>
      <c r="R11315" s="9">
        <v>6</v>
      </c>
    </row>
    <row r="11316" spans="4:18" x14ac:dyDescent="0.2">
      <c r="D11316" s="200"/>
      <c r="E11316" s="11"/>
      <c r="F11316" s="10"/>
      <c r="G11316" s="7">
        <v>100</v>
      </c>
      <c r="H11316" s="18">
        <v>25</v>
      </c>
      <c r="I11316" s="30">
        <v>25</v>
      </c>
      <c r="J11316" s="2">
        <v>20</v>
      </c>
      <c r="K11316" s="16">
        <v>0</v>
      </c>
      <c r="L11316" s="2">
        <v>5</v>
      </c>
      <c r="M11316" s="2">
        <v>5</v>
      </c>
      <c r="N11316" s="2">
        <v>5</v>
      </c>
      <c r="O11316" s="16">
        <v>0</v>
      </c>
      <c r="P11316" s="49">
        <v>0</v>
      </c>
      <c r="Q11316" s="2">
        <v>5</v>
      </c>
      <c r="R11316" s="15">
        <v>30</v>
      </c>
    </row>
    <row r="11317" spans="4:18" x14ac:dyDescent="0.2">
      <c r="D11317" s="200"/>
      <c r="E11317" s="4" t="s">
        <v>28</v>
      </c>
      <c r="F11317" s="5"/>
      <c r="G11317" s="6">
        <v>15</v>
      </c>
      <c r="H11317" s="8">
        <v>3</v>
      </c>
      <c r="I11317" s="1">
        <v>7</v>
      </c>
      <c r="J11317" s="1">
        <v>4</v>
      </c>
      <c r="K11317" s="1">
        <v>2</v>
      </c>
      <c r="L11317" s="1">
        <v>1</v>
      </c>
      <c r="M11317" s="1">
        <v>1</v>
      </c>
      <c r="N11317" s="1">
        <v>1</v>
      </c>
      <c r="O11317" s="1">
        <v>1</v>
      </c>
      <c r="P11317" s="1">
        <v>3</v>
      </c>
      <c r="Q11317" s="1">
        <v>0</v>
      </c>
      <c r="R11317" s="9">
        <v>6</v>
      </c>
    </row>
    <row r="11318" spans="4:18" x14ac:dyDescent="0.2">
      <c r="D11318" s="200"/>
      <c r="E11318" s="11"/>
      <c r="F11318" s="10"/>
      <c r="G11318" s="7">
        <v>100</v>
      </c>
      <c r="H11318" s="72">
        <v>20</v>
      </c>
      <c r="I11318" s="41">
        <v>46.666666666666998</v>
      </c>
      <c r="J11318" s="25">
        <v>26.666666666666998</v>
      </c>
      <c r="K11318" s="25">
        <v>13.333333333333</v>
      </c>
      <c r="L11318" s="2">
        <v>6.666666666667</v>
      </c>
      <c r="M11318" s="2">
        <v>6.666666666667</v>
      </c>
      <c r="N11318" s="2">
        <v>6.666666666667</v>
      </c>
      <c r="O11318" s="2">
        <v>6.666666666667</v>
      </c>
      <c r="P11318" s="41">
        <v>20</v>
      </c>
      <c r="Q11318" s="16">
        <v>0</v>
      </c>
      <c r="R11318" s="85">
        <v>40</v>
      </c>
    </row>
    <row r="11319" spans="4:18" x14ac:dyDescent="0.2">
      <c r="D11319" s="200"/>
      <c r="E11319" s="4" t="s">
        <v>29</v>
      </c>
      <c r="F11319" s="5"/>
      <c r="G11319" s="6">
        <v>5</v>
      </c>
      <c r="H11319" s="8">
        <v>1</v>
      </c>
      <c r="I11319" s="1">
        <v>2</v>
      </c>
      <c r="J11319" s="1">
        <v>1</v>
      </c>
      <c r="K11319" s="1">
        <v>0</v>
      </c>
      <c r="L11319" s="1">
        <v>0</v>
      </c>
      <c r="M11319" s="1">
        <v>1</v>
      </c>
      <c r="N11319" s="1">
        <v>0</v>
      </c>
      <c r="O11319" s="1">
        <v>0</v>
      </c>
      <c r="P11319" s="1">
        <v>0</v>
      </c>
      <c r="Q11319" s="1">
        <v>0</v>
      </c>
      <c r="R11319" s="9">
        <v>0</v>
      </c>
    </row>
    <row r="11320" spans="4:18" x14ac:dyDescent="0.2">
      <c r="D11320" s="200"/>
      <c r="E11320" s="11"/>
      <c r="F11320" s="10"/>
      <c r="G11320" s="7">
        <v>100</v>
      </c>
      <c r="H11320" s="72">
        <v>20</v>
      </c>
      <c r="I11320" s="25">
        <v>40</v>
      </c>
      <c r="J11320" s="2">
        <v>20</v>
      </c>
      <c r="K11320" s="16">
        <v>0</v>
      </c>
      <c r="L11320" s="49">
        <v>0</v>
      </c>
      <c r="M11320" s="41">
        <v>20</v>
      </c>
      <c r="N11320" s="16">
        <v>0</v>
      </c>
      <c r="O11320" s="16">
        <v>0</v>
      </c>
      <c r="P11320" s="49">
        <v>0</v>
      </c>
      <c r="Q11320" s="16">
        <v>0</v>
      </c>
      <c r="R11320" s="130">
        <v>0</v>
      </c>
    </row>
    <row r="11321" spans="4:18" x14ac:dyDescent="0.2">
      <c r="D11321" s="199" t="s">
        <v>30</v>
      </c>
      <c r="E11321" s="22" t="s">
        <v>31</v>
      </c>
      <c r="F11321" s="21"/>
      <c r="G11321" s="19">
        <v>28</v>
      </c>
      <c r="H11321" s="27">
        <v>9</v>
      </c>
      <c r="I11321" s="3">
        <v>11</v>
      </c>
      <c r="J11321" s="3">
        <v>2</v>
      </c>
      <c r="K11321" s="3">
        <v>1</v>
      </c>
      <c r="L11321" s="3">
        <v>2</v>
      </c>
      <c r="M11321" s="3">
        <v>2</v>
      </c>
      <c r="N11321" s="3">
        <v>2</v>
      </c>
      <c r="O11321" s="3">
        <v>1</v>
      </c>
      <c r="P11321" s="3">
        <v>1</v>
      </c>
      <c r="Q11321" s="3">
        <v>1</v>
      </c>
      <c r="R11321" s="26">
        <v>7</v>
      </c>
    </row>
    <row r="11322" spans="4:18" x14ac:dyDescent="0.2">
      <c r="D11322" s="200"/>
      <c r="E11322" s="11"/>
      <c r="F11322" s="10"/>
      <c r="G11322" s="7">
        <v>100</v>
      </c>
      <c r="H11322" s="18">
        <v>32.142857142856997</v>
      </c>
      <c r="I11322" s="25">
        <v>39.285714285714</v>
      </c>
      <c r="J11322" s="30">
        <v>7.1428571428570002</v>
      </c>
      <c r="K11322" s="2">
        <v>3.5714285714290002</v>
      </c>
      <c r="L11322" s="2">
        <v>7.1428571428570002</v>
      </c>
      <c r="M11322" s="2">
        <v>7.1428571428570002</v>
      </c>
      <c r="N11322" s="2">
        <v>7.1428571428570002</v>
      </c>
      <c r="O11322" s="2">
        <v>3.5714285714290002</v>
      </c>
      <c r="P11322" s="2">
        <v>3.5714285714290002</v>
      </c>
      <c r="Q11322" s="2">
        <v>3.5714285714290002</v>
      </c>
      <c r="R11322" s="95">
        <v>25</v>
      </c>
    </row>
    <row r="11323" spans="4:18" x14ac:dyDescent="0.2">
      <c r="D11323" s="200"/>
      <c r="E11323" s="4" t="s">
        <v>32</v>
      </c>
      <c r="F11323" s="5"/>
      <c r="G11323" s="6">
        <v>25</v>
      </c>
      <c r="H11323" s="8">
        <v>6</v>
      </c>
      <c r="I11323" s="1">
        <v>6</v>
      </c>
      <c r="J11323" s="1">
        <v>7</v>
      </c>
      <c r="K11323" s="1">
        <v>1</v>
      </c>
      <c r="L11323" s="1">
        <v>1</v>
      </c>
      <c r="M11323" s="1">
        <v>1</v>
      </c>
      <c r="N11323" s="1">
        <v>0</v>
      </c>
      <c r="O11323" s="1">
        <v>0</v>
      </c>
      <c r="P11323" s="1">
        <v>2</v>
      </c>
      <c r="Q11323" s="1">
        <v>1</v>
      </c>
      <c r="R11323" s="9">
        <v>9</v>
      </c>
    </row>
    <row r="11324" spans="4:18" x14ac:dyDescent="0.2">
      <c r="D11324" s="200"/>
      <c r="E11324" s="11"/>
      <c r="F11324" s="10"/>
      <c r="G11324" s="7">
        <v>100</v>
      </c>
      <c r="H11324" s="18">
        <v>24</v>
      </c>
      <c r="I11324" s="30">
        <v>24</v>
      </c>
      <c r="J11324" s="41">
        <v>28</v>
      </c>
      <c r="K11324" s="2">
        <v>4</v>
      </c>
      <c r="L11324" s="2">
        <v>4</v>
      </c>
      <c r="M11324" s="2">
        <v>4</v>
      </c>
      <c r="N11324" s="16">
        <v>0</v>
      </c>
      <c r="O11324" s="16">
        <v>0</v>
      </c>
      <c r="P11324" s="2">
        <v>8</v>
      </c>
      <c r="Q11324" s="2">
        <v>4</v>
      </c>
      <c r="R11324" s="85">
        <v>36</v>
      </c>
    </row>
    <row r="11325" spans="4:18" x14ac:dyDescent="0.2">
      <c r="D11325" s="199" t="s">
        <v>33</v>
      </c>
      <c r="E11325" s="22" t="s">
        <v>34</v>
      </c>
      <c r="F11325" s="21"/>
      <c r="G11325" s="19">
        <v>12</v>
      </c>
      <c r="H11325" s="27">
        <v>5</v>
      </c>
      <c r="I11325" s="3">
        <v>9</v>
      </c>
      <c r="J11325" s="3">
        <v>5</v>
      </c>
      <c r="K11325" s="3">
        <v>2</v>
      </c>
      <c r="L11325" s="3">
        <v>2</v>
      </c>
      <c r="M11325" s="3">
        <v>1</v>
      </c>
      <c r="N11325" s="3">
        <v>1</v>
      </c>
      <c r="O11325" s="3">
        <v>1</v>
      </c>
      <c r="P11325" s="3">
        <v>1</v>
      </c>
      <c r="Q11325" s="3">
        <v>0</v>
      </c>
      <c r="R11325" s="26">
        <v>0</v>
      </c>
    </row>
    <row r="11326" spans="4:18" x14ac:dyDescent="0.2">
      <c r="D11326" s="200"/>
      <c r="E11326" s="11"/>
      <c r="F11326" s="10"/>
      <c r="G11326" s="7">
        <v>100</v>
      </c>
      <c r="H11326" s="75">
        <v>41.666666666666998</v>
      </c>
      <c r="I11326" s="41">
        <v>75</v>
      </c>
      <c r="J11326" s="41">
        <v>41.666666666666998</v>
      </c>
      <c r="K11326" s="41">
        <v>16.666666666666998</v>
      </c>
      <c r="L11326" s="41">
        <v>16.666666666666998</v>
      </c>
      <c r="M11326" s="2">
        <v>8.333333333333</v>
      </c>
      <c r="N11326" s="2">
        <v>8.333333333333</v>
      </c>
      <c r="O11326" s="25">
        <v>8.333333333333</v>
      </c>
      <c r="P11326" s="2">
        <v>8.333333333333</v>
      </c>
      <c r="Q11326" s="16">
        <v>0</v>
      </c>
      <c r="R11326" s="130">
        <v>0</v>
      </c>
    </row>
    <row r="11327" spans="4:18" x14ac:dyDescent="0.2">
      <c r="D11327" s="200"/>
      <c r="E11327" s="4" t="s">
        <v>35</v>
      </c>
      <c r="F11327" s="5"/>
      <c r="G11327" s="6">
        <v>8</v>
      </c>
      <c r="H11327" s="8">
        <v>3</v>
      </c>
      <c r="I11327" s="1">
        <v>3</v>
      </c>
      <c r="J11327" s="1">
        <v>1</v>
      </c>
      <c r="K11327" s="1">
        <v>0</v>
      </c>
      <c r="L11327" s="1">
        <v>0</v>
      </c>
      <c r="M11327" s="1">
        <v>1</v>
      </c>
      <c r="N11327" s="1">
        <v>0</v>
      </c>
      <c r="O11327" s="1">
        <v>0</v>
      </c>
      <c r="P11327" s="1">
        <v>1</v>
      </c>
      <c r="Q11327" s="1">
        <v>0</v>
      </c>
      <c r="R11327" s="9">
        <v>1</v>
      </c>
    </row>
    <row r="11328" spans="4:18" x14ac:dyDescent="0.2">
      <c r="D11328" s="200"/>
      <c r="E11328" s="11"/>
      <c r="F11328" s="10"/>
      <c r="G11328" s="7">
        <v>100</v>
      </c>
      <c r="H11328" s="70">
        <v>37.5</v>
      </c>
      <c r="I11328" s="25">
        <v>37.5</v>
      </c>
      <c r="J11328" s="2">
        <v>12.5</v>
      </c>
      <c r="K11328" s="16">
        <v>0</v>
      </c>
      <c r="L11328" s="49">
        <v>0</v>
      </c>
      <c r="M11328" s="25">
        <v>12.5</v>
      </c>
      <c r="N11328" s="16">
        <v>0</v>
      </c>
      <c r="O11328" s="16">
        <v>0</v>
      </c>
      <c r="P11328" s="25">
        <v>12.5</v>
      </c>
      <c r="Q11328" s="16">
        <v>0</v>
      </c>
      <c r="R11328" s="132">
        <v>12.5</v>
      </c>
    </row>
    <row r="11329" spans="2:18" x14ac:dyDescent="0.2">
      <c r="D11329" s="200"/>
      <c r="E11329" s="4" t="s">
        <v>36</v>
      </c>
      <c r="F11329" s="5"/>
      <c r="G11329" s="6">
        <v>7</v>
      </c>
      <c r="H11329" s="8">
        <v>3</v>
      </c>
      <c r="I11329" s="1">
        <v>0</v>
      </c>
      <c r="J11329" s="1">
        <v>1</v>
      </c>
      <c r="K11329" s="1">
        <v>0</v>
      </c>
      <c r="L11329" s="1">
        <v>0</v>
      </c>
      <c r="M11329" s="1">
        <v>0</v>
      </c>
      <c r="N11329" s="1">
        <v>0</v>
      </c>
      <c r="O11329" s="1">
        <v>0</v>
      </c>
      <c r="P11329" s="1">
        <v>0</v>
      </c>
      <c r="Q11329" s="1">
        <v>0</v>
      </c>
      <c r="R11329" s="9">
        <v>3</v>
      </c>
    </row>
    <row r="11330" spans="2:18" x14ac:dyDescent="0.2">
      <c r="D11330" s="200"/>
      <c r="E11330" s="11"/>
      <c r="F11330" s="10"/>
      <c r="G11330" s="7">
        <v>100</v>
      </c>
      <c r="H11330" s="75">
        <v>42.857142857143003</v>
      </c>
      <c r="I11330" s="82">
        <v>0</v>
      </c>
      <c r="J11330" s="2">
        <v>14.285714285714</v>
      </c>
      <c r="K11330" s="16">
        <v>0</v>
      </c>
      <c r="L11330" s="49">
        <v>0</v>
      </c>
      <c r="M11330" s="49">
        <v>0</v>
      </c>
      <c r="N11330" s="16">
        <v>0</v>
      </c>
      <c r="O11330" s="16">
        <v>0</v>
      </c>
      <c r="P11330" s="49">
        <v>0</v>
      </c>
      <c r="Q11330" s="16">
        <v>0</v>
      </c>
      <c r="R11330" s="102">
        <v>42.857142857143003</v>
      </c>
    </row>
    <row r="11331" spans="2:18" x14ac:dyDescent="0.2">
      <c r="D11331" s="200"/>
      <c r="E11331" s="4" t="s">
        <v>37</v>
      </c>
      <c r="F11331" s="5"/>
      <c r="G11331" s="6">
        <v>12</v>
      </c>
      <c r="H11331" s="8">
        <v>2</v>
      </c>
      <c r="I11331" s="1">
        <v>4</v>
      </c>
      <c r="J11331" s="1">
        <v>0</v>
      </c>
      <c r="K11331" s="1">
        <v>0</v>
      </c>
      <c r="L11331" s="1">
        <v>1</v>
      </c>
      <c r="M11331" s="1">
        <v>1</v>
      </c>
      <c r="N11331" s="1">
        <v>1</v>
      </c>
      <c r="O11331" s="1">
        <v>0</v>
      </c>
      <c r="P11331" s="1">
        <v>0</v>
      </c>
      <c r="Q11331" s="1">
        <v>0</v>
      </c>
      <c r="R11331" s="9">
        <v>4</v>
      </c>
    </row>
    <row r="11332" spans="2:18" x14ac:dyDescent="0.2">
      <c r="D11332" s="200"/>
      <c r="E11332" s="11"/>
      <c r="F11332" s="10"/>
      <c r="G11332" s="7">
        <v>100</v>
      </c>
      <c r="H11332" s="97">
        <v>16.666666666666998</v>
      </c>
      <c r="I11332" s="2">
        <v>33.333333333333002</v>
      </c>
      <c r="J11332" s="82">
        <v>0</v>
      </c>
      <c r="K11332" s="16">
        <v>0</v>
      </c>
      <c r="L11332" s="2">
        <v>8.333333333333</v>
      </c>
      <c r="M11332" s="2">
        <v>8.333333333333</v>
      </c>
      <c r="N11332" s="2">
        <v>8.333333333333</v>
      </c>
      <c r="O11332" s="16">
        <v>0</v>
      </c>
      <c r="P11332" s="49">
        <v>0</v>
      </c>
      <c r="Q11332" s="16">
        <v>0</v>
      </c>
      <c r="R11332" s="15">
        <v>33.333333333333002</v>
      </c>
    </row>
    <row r="11333" spans="2:18" x14ac:dyDescent="0.2">
      <c r="D11333" s="200"/>
      <c r="E11333" s="4" t="s">
        <v>38</v>
      </c>
      <c r="F11333" s="5"/>
      <c r="G11333" s="6">
        <v>4</v>
      </c>
      <c r="H11333" s="8">
        <v>1</v>
      </c>
      <c r="I11333" s="1">
        <v>0</v>
      </c>
      <c r="J11333" s="1">
        <v>0</v>
      </c>
      <c r="K11333" s="1">
        <v>0</v>
      </c>
      <c r="L11333" s="1">
        <v>0</v>
      </c>
      <c r="M11333" s="1">
        <v>0</v>
      </c>
      <c r="N11333" s="1">
        <v>0</v>
      </c>
      <c r="O11333" s="1">
        <v>0</v>
      </c>
      <c r="P11333" s="1">
        <v>0</v>
      </c>
      <c r="Q11333" s="1">
        <v>2</v>
      </c>
      <c r="R11333" s="9">
        <v>1</v>
      </c>
    </row>
    <row r="11334" spans="2:18" x14ac:dyDescent="0.2">
      <c r="D11334" s="200"/>
      <c r="E11334" s="11"/>
      <c r="F11334" s="10"/>
      <c r="G11334" s="7">
        <v>100</v>
      </c>
      <c r="H11334" s="18">
        <v>25</v>
      </c>
      <c r="I11334" s="82">
        <v>0</v>
      </c>
      <c r="J11334" s="82">
        <v>0</v>
      </c>
      <c r="K11334" s="16">
        <v>0</v>
      </c>
      <c r="L11334" s="49">
        <v>0</v>
      </c>
      <c r="M11334" s="49">
        <v>0</v>
      </c>
      <c r="N11334" s="16">
        <v>0</v>
      </c>
      <c r="O11334" s="16">
        <v>0</v>
      </c>
      <c r="P11334" s="49">
        <v>0</v>
      </c>
      <c r="Q11334" s="41">
        <v>50</v>
      </c>
      <c r="R11334" s="95">
        <v>25</v>
      </c>
    </row>
    <row r="11335" spans="2:18" x14ac:dyDescent="0.2">
      <c r="D11335" s="200"/>
      <c r="E11335" s="4" t="s">
        <v>39</v>
      </c>
      <c r="F11335" s="5"/>
      <c r="G11335" s="6">
        <v>6</v>
      </c>
      <c r="H11335" s="8">
        <v>0</v>
      </c>
      <c r="I11335" s="1">
        <v>1</v>
      </c>
      <c r="J11335" s="1">
        <v>2</v>
      </c>
      <c r="K11335" s="1">
        <v>0</v>
      </c>
      <c r="L11335" s="1">
        <v>0</v>
      </c>
      <c r="M11335" s="1">
        <v>0</v>
      </c>
      <c r="N11335" s="1">
        <v>0</v>
      </c>
      <c r="O11335" s="1">
        <v>0</v>
      </c>
      <c r="P11335" s="1">
        <v>1</v>
      </c>
      <c r="Q11335" s="1">
        <v>0</v>
      </c>
      <c r="R11335" s="9">
        <v>4</v>
      </c>
    </row>
    <row r="11336" spans="2:18" x14ac:dyDescent="0.2">
      <c r="D11336" s="200"/>
      <c r="E11336" s="11"/>
      <c r="F11336" s="10"/>
      <c r="G11336" s="7">
        <v>100</v>
      </c>
      <c r="H11336" s="127">
        <v>0</v>
      </c>
      <c r="I11336" s="50">
        <v>16.666666666666998</v>
      </c>
      <c r="J11336" s="41">
        <v>33.333333333333002</v>
      </c>
      <c r="K11336" s="16">
        <v>0</v>
      </c>
      <c r="L11336" s="49">
        <v>0</v>
      </c>
      <c r="M11336" s="49">
        <v>0</v>
      </c>
      <c r="N11336" s="16">
        <v>0</v>
      </c>
      <c r="O11336" s="16">
        <v>0</v>
      </c>
      <c r="P11336" s="41">
        <v>16.666666666666998</v>
      </c>
      <c r="Q11336" s="16">
        <v>0</v>
      </c>
      <c r="R11336" s="102">
        <v>66.666666666666998</v>
      </c>
    </row>
    <row r="11337" spans="2:18" x14ac:dyDescent="0.2">
      <c r="D11337" s="200"/>
      <c r="E11337" s="4" t="s">
        <v>40</v>
      </c>
      <c r="F11337" s="5"/>
      <c r="G11337" s="6">
        <v>4</v>
      </c>
      <c r="H11337" s="8">
        <v>1</v>
      </c>
      <c r="I11337" s="1">
        <v>0</v>
      </c>
      <c r="J11337" s="1">
        <v>0</v>
      </c>
      <c r="K11337" s="1">
        <v>0</v>
      </c>
      <c r="L11337" s="1">
        <v>0</v>
      </c>
      <c r="M11337" s="1">
        <v>0</v>
      </c>
      <c r="N11337" s="1">
        <v>0</v>
      </c>
      <c r="O11337" s="1">
        <v>0</v>
      </c>
      <c r="P11337" s="1">
        <v>0</v>
      </c>
      <c r="Q11337" s="1">
        <v>0</v>
      </c>
      <c r="R11337" s="9">
        <v>3</v>
      </c>
    </row>
    <row r="11338" spans="2:18" x14ac:dyDescent="0.2">
      <c r="D11338" s="201"/>
      <c r="E11338" s="45"/>
      <c r="F11338" s="51"/>
      <c r="G11338" s="81">
        <v>100</v>
      </c>
      <c r="H11338" s="115">
        <v>25</v>
      </c>
      <c r="I11338" s="83">
        <v>0</v>
      </c>
      <c r="J11338" s="83">
        <v>0</v>
      </c>
      <c r="K11338" s="62">
        <v>0</v>
      </c>
      <c r="L11338" s="103">
        <v>0</v>
      </c>
      <c r="M11338" s="103">
        <v>0</v>
      </c>
      <c r="N11338" s="62">
        <v>0</v>
      </c>
      <c r="O11338" s="62">
        <v>0</v>
      </c>
      <c r="P11338" s="103">
        <v>0</v>
      </c>
      <c r="Q11338" s="62">
        <v>0</v>
      </c>
      <c r="R11338" s="140">
        <v>75</v>
      </c>
    </row>
    <row r="11340" spans="2:18" x14ac:dyDescent="0.2">
      <c r="B11340" s="40" t="str">
        <f xml:space="preserve"> HYPERLINK("#'目次'!B280", "[274]")</f>
        <v>[274]</v>
      </c>
      <c r="C11340" s="23" t="s">
        <v>407</v>
      </c>
    </row>
    <row r="11341" spans="2:18" x14ac:dyDescent="0.2">
      <c r="C11341" s="186" t="s">
        <v>397</v>
      </c>
    </row>
    <row r="11343" spans="2:18" x14ac:dyDescent="0.2">
      <c r="C11343" s="23" t="s">
        <v>48</v>
      </c>
    </row>
    <row r="11344" spans="2:18" ht="48" x14ac:dyDescent="0.2">
      <c r="D11344" s="195"/>
      <c r="E11344" s="196"/>
      <c r="F11344" s="196"/>
      <c r="G11344" s="37" t="s">
        <v>15</v>
      </c>
      <c r="H11344" s="33" t="s">
        <v>347</v>
      </c>
      <c r="I11344" s="13" t="s">
        <v>348</v>
      </c>
      <c r="J11344" s="13" t="s">
        <v>349</v>
      </c>
      <c r="K11344" s="13" t="s">
        <v>350</v>
      </c>
      <c r="L11344" s="13" t="s">
        <v>351</v>
      </c>
      <c r="M11344" s="13" t="s">
        <v>352</v>
      </c>
      <c r="N11344" s="13" t="s">
        <v>353</v>
      </c>
      <c r="O11344" s="13" t="s">
        <v>354</v>
      </c>
      <c r="P11344" s="13" t="s">
        <v>355</v>
      </c>
      <c r="Q11344" s="13" t="s">
        <v>99</v>
      </c>
      <c r="R11344" s="38" t="s">
        <v>18</v>
      </c>
    </row>
    <row r="11345" spans="4:18" x14ac:dyDescent="0.2">
      <c r="D11345" s="197"/>
      <c r="E11345" s="198"/>
      <c r="F11345" s="198"/>
      <c r="G11345" s="35"/>
      <c r="H11345" s="39"/>
      <c r="I11345" s="14"/>
      <c r="J11345" s="14"/>
      <c r="K11345" s="14"/>
      <c r="L11345" s="14"/>
      <c r="M11345" s="14"/>
      <c r="N11345" s="14"/>
      <c r="O11345" s="14"/>
      <c r="P11345" s="14"/>
      <c r="Q11345" s="14"/>
      <c r="R11345" s="34"/>
    </row>
    <row r="11346" spans="4:18" x14ac:dyDescent="0.2">
      <c r="D11346" s="78"/>
      <c r="E11346" s="79" t="s">
        <v>15</v>
      </c>
      <c r="F11346" s="66"/>
      <c r="G11346" s="36">
        <v>53</v>
      </c>
      <c r="H11346" s="17">
        <v>15</v>
      </c>
      <c r="I11346" s="17">
        <v>17</v>
      </c>
      <c r="J11346" s="17">
        <v>9</v>
      </c>
      <c r="K11346" s="17">
        <v>2</v>
      </c>
      <c r="L11346" s="17">
        <v>3</v>
      </c>
      <c r="M11346" s="17">
        <v>3</v>
      </c>
      <c r="N11346" s="17">
        <v>2</v>
      </c>
      <c r="O11346" s="17">
        <v>1</v>
      </c>
      <c r="P11346" s="17">
        <v>3</v>
      </c>
      <c r="Q11346" s="17">
        <v>2</v>
      </c>
      <c r="R11346" s="47">
        <v>16</v>
      </c>
    </row>
    <row r="11347" spans="4:18" x14ac:dyDescent="0.2">
      <c r="D11347" s="45"/>
      <c r="E11347" s="51"/>
      <c r="F11347" s="67"/>
      <c r="G11347" s="7">
        <v>100</v>
      </c>
      <c r="H11347" s="2">
        <v>28.301886792453001</v>
      </c>
      <c r="I11347" s="2">
        <v>32.075471698112999</v>
      </c>
      <c r="J11347" s="2">
        <v>16.981132075472001</v>
      </c>
      <c r="K11347" s="2">
        <v>3.7735849056599999</v>
      </c>
      <c r="L11347" s="2">
        <v>5.660377358491</v>
      </c>
      <c r="M11347" s="2">
        <v>5.660377358491</v>
      </c>
      <c r="N11347" s="2">
        <v>3.7735849056599999</v>
      </c>
      <c r="O11347" s="2">
        <v>1.88679245283</v>
      </c>
      <c r="P11347" s="2">
        <v>5.660377358491</v>
      </c>
      <c r="Q11347" s="2">
        <v>3.7735849056599999</v>
      </c>
      <c r="R11347" s="15">
        <v>30.188679245283002</v>
      </c>
    </row>
    <row r="11348" spans="4:18" x14ac:dyDescent="0.2">
      <c r="D11348" s="199" t="s">
        <v>49</v>
      </c>
      <c r="E11348" s="22" t="s">
        <v>50</v>
      </c>
      <c r="F11348" s="21"/>
      <c r="G11348" s="19">
        <v>1</v>
      </c>
      <c r="H11348" s="27">
        <v>0</v>
      </c>
      <c r="I11348" s="3">
        <v>0</v>
      </c>
      <c r="J11348" s="3">
        <v>0</v>
      </c>
      <c r="K11348" s="3">
        <v>0</v>
      </c>
      <c r="L11348" s="3">
        <v>0</v>
      </c>
      <c r="M11348" s="3">
        <v>0</v>
      </c>
      <c r="N11348" s="3">
        <v>1</v>
      </c>
      <c r="O11348" s="3">
        <v>0</v>
      </c>
      <c r="P11348" s="3">
        <v>0</v>
      </c>
      <c r="Q11348" s="3">
        <v>0</v>
      </c>
      <c r="R11348" s="26">
        <v>0</v>
      </c>
    </row>
    <row r="11349" spans="4:18" x14ac:dyDescent="0.2">
      <c r="D11349" s="200"/>
      <c r="E11349" s="11"/>
      <c r="F11349" s="10"/>
      <c r="G11349" s="7">
        <v>100</v>
      </c>
      <c r="H11349" s="127">
        <v>0</v>
      </c>
      <c r="I11349" s="82">
        <v>0</v>
      </c>
      <c r="J11349" s="82">
        <v>0</v>
      </c>
      <c r="K11349" s="16">
        <v>0</v>
      </c>
      <c r="L11349" s="49">
        <v>0</v>
      </c>
      <c r="M11349" s="49">
        <v>0</v>
      </c>
      <c r="N11349" s="41">
        <v>100</v>
      </c>
      <c r="O11349" s="16">
        <v>0</v>
      </c>
      <c r="P11349" s="49">
        <v>0</v>
      </c>
      <c r="Q11349" s="16">
        <v>0</v>
      </c>
      <c r="R11349" s="130">
        <v>0</v>
      </c>
    </row>
    <row r="11350" spans="4:18" x14ac:dyDescent="0.2">
      <c r="D11350" s="200"/>
      <c r="E11350" s="4" t="s">
        <v>51</v>
      </c>
      <c r="F11350" s="5"/>
      <c r="G11350" s="6">
        <v>7</v>
      </c>
      <c r="H11350" s="8">
        <v>1</v>
      </c>
      <c r="I11350" s="1">
        <v>2</v>
      </c>
      <c r="J11350" s="1">
        <v>1</v>
      </c>
      <c r="K11350" s="1">
        <v>0</v>
      </c>
      <c r="L11350" s="1">
        <v>0</v>
      </c>
      <c r="M11350" s="1">
        <v>0</v>
      </c>
      <c r="N11350" s="1">
        <v>0</v>
      </c>
      <c r="O11350" s="1">
        <v>0</v>
      </c>
      <c r="P11350" s="1">
        <v>0</v>
      </c>
      <c r="Q11350" s="1">
        <v>0</v>
      </c>
      <c r="R11350" s="9">
        <v>3</v>
      </c>
    </row>
    <row r="11351" spans="4:18" x14ac:dyDescent="0.2">
      <c r="D11351" s="200"/>
      <c r="E11351" s="11"/>
      <c r="F11351" s="10"/>
      <c r="G11351" s="7">
        <v>100</v>
      </c>
      <c r="H11351" s="97">
        <v>14.285714285714</v>
      </c>
      <c r="I11351" s="2">
        <v>28.571428571428999</v>
      </c>
      <c r="J11351" s="2">
        <v>14.285714285714</v>
      </c>
      <c r="K11351" s="16">
        <v>0</v>
      </c>
      <c r="L11351" s="49">
        <v>0</v>
      </c>
      <c r="M11351" s="49">
        <v>0</v>
      </c>
      <c r="N11351" s="16">
        <v>0</v>
      </c>
      <c r="O11351" s="16">
        <v>0</v>
      </c>
      <c r="P11351" s="49">
        <v>0</v>
      </c>
      <c r="Q11351" s="16">
        <v>0</v>
      </c>
      <c r="R11351" s="102">
        <v>42.857142857143003</v>
      </c>
    </row>
    <row r="11352" spans="4:18" x14ac:dyDescent="0.2">
      <c r="D11352" s="200"/>
      <c r="E11352" s="4" t="s">
        <v>52</v>
      </c>
      <c r="F11352" s="5"/>
      <c r="G11352" s="6">
        <v>0</v>
      </c>
      <c r="H11352" s="8">
        <v>0</v>
      </c>
      <c r="I11352" s="1">
        <v>0</v>
      </c>
      <c r="J11352" s="1">
        <v>0</v>
      </c>
      <c r="K11352" s="1">
        <v>0</v>
      </c>
      <c r="L11352" s="1">
        <v>0</v>
      </c>
      <c r="M11352" s="1">
        <v>0</v>
      </c>
      <c r="N11352" s="1">
        <v>0</v>
      </c>
      <c r="O11352" s="1">
        <v>0</v>
      </c>
      <c r="P11352" s="1">
        <v>0</v>
      </c>
      <c r="Q11352" s="1">
        <v>0</v>
      </c>
      <c r="R11352" s="9">
        <v>0</v>
      </c>
    </row>
    <row r="11353" spans="4:18" x14ac:dyDescent="0.2">
      <c r="D11353" s="200"/>
      <c r="E11353" s="11"/>
      <c r="F11353" s="10"/>
      <c r="G11353" s="176">
        <v>0</v>
      </c>
      <c r="H11353" s="127">
        <v>0</v>
      </c>
      <c r="I11353" s="82">
        <v>0</v>
      </c>
      <c r="J11353" s="82">
        <v>0</v>
      </c>
      <c r="K11353" s="16">
        <v>0</v>
      </c>
      <c r="L11353" s="49">
        <v>0</v>
      </c>
      <c r="M11353" s="49">
        <v>0</v>
      </c>
      <c r="N11353" s="16">
        <v>0</v>
      </c>
      <c r="O11353" s="16">
        <v>0</v>
      </c>
      <c r="P11353" s="49">
        <v>0</v>
      </c>
      <c r="Q11353" s="16">
        <v>0</v>
      </c>
      <c r="R11353" s="130">
        <v>0</v>
      </c>
    </row>
    <row r="11354" spans="4:18" x14ac:dyDescent="0.2">
      <c r="D11354" s="200"/>
      <c r="E11354" s="4" t="s">
        <v>53</v>
      </c>
      <c r="F11354" s="5"/>
      <c r="G11354" s="6">
        <v>2</v>
      </c>
      <c r="H11354" s="8">
        <v>1</v>
      </c>
      <c r="I11354" s="1">
        <v>0</v>
      </c>
      <c r="J11354" s="1">
        <v>0</v>
      </c>
      <c r="K11354" s="1">
        <v>0</v>
      </c>
      <c r="L11354" s="1">
        <v>0</v>
      </c>
      <c r="M11354" s="1">
        <v>0</v>
      </c>
      <c r="N11354" s="1">
        <v>0</v>
      </c>
      <c r="O11354" s="1">
        <v>0</v>
      </c>
      <c r="P11354" s="1">
        <v>0</v>
      </c>
      <c r="Q11354" s="1">
        <v>1</v>
      </c>
      <c r="R11354" s="9">
        <v>0</v>
      </c>
    </row>
    <row r="11355" spans="4:18" x14ac:dyDescent="0.2">
      <c r="D11355" s="200"/>
      <c r="E11355" s="11"/>
      <c r="F11355" s="10"/>
      <c r="G11355" s="7">
        <v>100</v>
      </c>
      <c r="H11355" s="75">
        <v>50</v>
      </c>
      <c r="I11355" s="82">
        <v>0</v>
      </c>
      <c r="J11355" s="82">
        <v>0</v>
      </c>
      <c r="K11355" s="16">
        <v>0</v>
      </c>
      <c r="L11355" s="49">
        <v>0</v>
      </c>
      <c r="M11355" s="49">
        <v>0</v>
      </c>
      <c r="N11355" s="16">
        <v>0</v>
      </c>
      <c r="O11355" s="16">
        <v>0</v>
      </c>
      <c r="P11355" s="49">
        <v>0</v>
      </c>
      <c r="Q11355" s="41">
        <v>50</v>
      </c>
      <c r="R11355" s="130">
        <v>0</v>
      </c>
    </row>
    <row r="11356" spans="4:18" x14ac:dyDescent="0.2">
      <c r="D11356" s="200"/>
      <c r="E11356" s="4" t="s">
        <v>54</v>
      </c>
      <c r="F11356" s="5"/>
      <c r="G11356" s="6">
        <v>10</v>
      </c>
      <c r="H11356" s="8">
        <v>5</v>
      </c>
      <c r="I11356" s="1">
        <v>3</v>
      </c>
      <c r="J11356" s="1">
        <v>0</v>
      </c>
      <c r="K11356" s="1">
        <v>0</v>
      </c>
      <c r="L11356" s="1">
        <v>0</v>
      </c>
      <c r="M11356" s="1">
        <v>1</v>
      </c>
      <c r="N11356" s="1">
        <v>0</v>
      </c>
      <c r="O11356" s="1">
        <v>0</v>
      </c>
      <c r="P11356" s="1">
        <v>0</v>
      </c>
      <c r="Q11356" s="1">
        <v>0</v>
      </c>
      <c r="R11356" s="9">
        <v>2</v>
      </c>
    </row>
    <row r="11357" spans="4:18" x14ac:dyDescent="0.2">
      <c r="D11357" s="200"/>
      <c r="E11357" s="11"/>
      <c r="F11357" s="10"/>
      <c r="G11357" s="7">
        <v>100</v>
      </c>
      <c r="H11357" s="75">
        <v>50</v>
      </c>
      <c r="I11357" s="2">
        <v>30</v>
      </c>
      <c r="J11357" s="82">
        <v>0</v>
      </c>
      <c r="K11357" s="16">
        <v>0</v>
      </c>
      <c r="L11357" s="49">
        <v>0</v>
      </c>
      <c r="M11357" s="2">
        <v>10</v>
      </c>
      <c r="N11357" s="16">
        <v>0</v>
      </c>
      <c r="O11357" s="16">
        <v>0</v>
      </c>
      <c r="P11357" s="49">
        <v>0</v>
      </c>
      <c r="Q11357" s="16">
        <v>0</v>
      </c>
      <c r="R11357" s="132">
        <v>20</v>
      </c>
    </row>
    <row r="11358" spans="4:18" x14ac:dyDescent="0.2">
      <c r="D11358" s="200"/>
      <c r="E11358" s="4" t="s">
        <v>55</v>
      </c>
      <c r="F11358" s="5"/>
      <c r="G11358" s="6">
        <v>6</v>
      </c>
      <c r="H11358" s="8">
        <v>1</v>
      </c>
      <c r="I11358" s="1">
        <v>1</v>
      </c>
      <c r="J11358" s="1">
        <v>0</v>
      </c>
      <c r="K11358" s="1">
        <v>0</v>
      </c>
      <c r="L11358" s="1">
        <v>0</v>
      </c>
      <c r="M11358" s="1">
        <v>0</v>
      </c>
      <c r="N11358" s="1">
        <v>0</v>
      </c>
      <c r="O11358" s="1">
        <v>0</v>
      </c>
      <c r="P11358" s="1">
        <v>0</v>
      </c>
      <c r="Q11358" s="1">
        <v>0</v>
      </c>
      <c r="R11358" s="9">
        <v>5</v>
      </c>
    </row>
    <row r="11359" spans="4:18" x14ac:dyDescent="0.2">
      <c r="D11359" s="200"/>
      <c r="E11359" s="11"/>
      <c r="F11359" s="10"/>
      <c r="G11359" s="7">
        <v>100</v>
      </c>
      <c r="H11359" s="97">
        <v>16.666666666666998</v>
      </c>
      <c r="I11359" s="50">
        <v>16.666666666666998</v>
      </c>
      <c r="J11359" s="82">
        <v>0</v>
      </c>
      <c r="K11359" s="16">
        <v>0</v>
      </c>
      <c r="L11359" s="49">
        <v>0</v>
      </c>
      <c r="M11359" s="49">
        <v>0</v>
      </c>
      <c r="N11359" s="16">
        <v>0</v>
      </c>
      <c r="O11359" s="16">
        <v>0</v>
      </c>
      <c r="P11359" s="49">
        <v>0</v>
      </c>
      <c r="Q11359" s="16">
        <v>0</v>
      </c>
      <c r="R11359" s="102">
        <v>83.333333333333002</v>
      </c>
    </row>
    <row r="11360" spans="4:18" x14ac:dyDescent="0.2">
      <c r="D11360" s="200"/>
      <c r="E11360" s="4" t="s">
        <v>56</v>
      </c>
      <c r="F11360" s="5"/>
      <c r="G11360" s="6">
        <v>5</v>
      </c>
      <c r="H11360" s="8">
        <v>1</v>
      </c>
      <c r="I11360" s="1">
        <v>0</v>
      </c>
      <c r="J11360" s="1">
        <v>0</v>
      </c>
      <c r="K11360" s="1">
        <v>0</v>
      </c>
      <c r="L11360" s="1">
        <v>1</v>
      </c>
      <c r="M11360" s="1">
        <v>1</v>
      </c>
      <c r="N11360" s="1">
        <v>0</v>
      </c>
      <c r="O11360" s="1">
        <v>0</v>
      </c>
      <c r="P11360" s="1">
        <v>0</v>
      </c>
      <c r="Q11360" s="1">
        <v>1</v>
      </c>
      <c r="R11360" s="9">
        <v>2</v>
      </c>
    </row>
    <row r="11361" spans="4:18" x14ac:dyDescent="0.2">
      <c r="D11361" s="200"/>
      <c r="E11361" s="11"/>
      <c r="F11361" s="10"/>
      <c r="G11361" s="7">
        <v>100</v>
      </c>
      <c r="H11361" s="72">
        <v>20</v>
      </c>
      <c r="I11361" s="82">
        <v>0</v>
      </c>
      <c r="J11361" s="82">
        <v>0</v>
      </c>
      <c r="K11361" s="16">
        <v>0</v>
      </c>
      <c r="L11361" s="41">
        <v>20</v>
      </c>
      <c r="M11361" s="41">
        <v>20</v>
      </c>
      <c r="N11361" s="16">
        <v>0</v>
      </c>
      <c r="O11361" s="16">
        <v>0</v>
      </c>
      <c r="P11361" s="49">
        <v>0</v>
      </c>
      <c r="Q11361" s="41">
        <v>20</v>
      </c>
      <c r="R11361" s="85">
        <v>40</v>
      </c>
    </row>
    <row r="11362" spans="4:18" x14ac:dyDescent="0.2">
      <c r="D11362" s="200"/>
      <c r="E11362" s="4" t="s">
        <v>57</v>
      </c>
      <c r="F11362" s="5"/>
      <c r="G11362" s="6">
        <v>4</v>
      </c>
      <c r="H11362" s="8">
        <v>0</v>
      </c>
      <c r="I11362" s="1">
        <v>0</v>
      </c>
      <c r="J11362" s="1">
        <v>1</v>
      </c>
      <c r="K11362" s="1">
        <v>0</v>
      </c>
      <c r="L11362" s="1">
        <v>0</v>
      </c>
      <c r="M11362" s="1">
        <v>0</v>
      </c>
      <c r="N11362" s="1">
        <v>0</v>
      </c>
      <c r="O11362" s="1">
        <v>0</v>
      </c>
      <c r="P11362" s="1">
        <v>0</v>
      </c>
      <c r="Q11362" s="1">
        <v>0</v>
      </c>
      <c r="R11362" s="9">
        <v>3</v>
      </c>
    </row>
    <row r="11363" spans="4:18" x14ac:dyDescent="0.2">
      <c r="D11363" s="200"/>
      <c r="E11363" s="11"/>
      <c r="F11363" s="10"/>
      <c r="G11363" s="7">
        <v>100</v>
      </c>
      <c r="H11363" s="127">
        <v>0</v>
      </c>
      <c r="I11363" s="82">
        <v>0</v>
      </c>
      <c r="J11363" s="25">
        <v>25</v>
      </c>
      <c r="K11363" s="16">
        <v>0</v>
      </c>
      <c r="L11363" s="49">
        <v>0</v>
      </c>
      <c r="M11363" s="49">
        <v>0</v>
      </c>
      <c r="N11363" s="16">
        <v>0</v>
      </c>
      <c r="O11363" s="16">
        <v>0</v>
      </c>
      <c r="P11363" s="49">
        <v>0</v>
      </c>
      <c r="Q11363" s="16">
        <v>0</v>
      </c>
      <c r="R11363" s="102">
        <v>75</v>
      </c>
    </row>
    <row r="11364" spans="4:18" x14ac:dyDescent="0.2">
      <c r="D11364" s="200"/>
      <c r="E11364" s="4" t="s">
        <v>58</v>
      </c>
      <c r="F11364" s="5"/>
      <c r="G11364" s="6">
        <v>16</v>
      </c>
      <c r="H11364" s="8">
        <v>6</v>
      </c>
      <c r="I11364" s="1">
        <v>10</v>
      </c>
      <c r="J11364" s="1">
        <v>6</v>
      </c>
      <c r="K11364" s="1">
        <v>2</v>
      </c>
      <c r="L11364" s="1">
        <v>2</v>
      </c>
      <c r="M11364" s="1">
        <v>1</v>
      </c>
      <c r="N11364" s="1">
        <v>1</v>
      </c>
      <c r="O11364" s="1">
        <v>1</v>
      </c>
      <c r="P11364" s="1">
        <v>2</v>
      </c>
      <c r="Q11364" s="1">
        <v>0</v>
      </c>
      <c r="R11364" s="9">
        <v>0</v>
      </c>
    </row>
    <row r="11365" spans="4:18" x14ac:dyDescent="0.2">
      <c r="D11365" s="200"/>
      <c r="E11365" s="11"/>
      <c r="F11365" s="10"/>
      <c r="G11365" s="7">
        <v>100</v>
      </c>
      <c r="H11365" s="70">
        <v>37.5</v>
      </c>
      <c r="I11365" s="41">
        <v>62.5</v>
      </c>
      <c r="J11365" s="41">
        <v>37.5</v>
      </c>
      <c r="K11365" s="25">
        <v>12.5</v>
      </c>
      <c r="L11365" s="25">
        <v>12.5</v>
      </c>
      <c r="M11365" s="2">
        <v>6.25</v>
      </c>
      <c r="N11365" s="2">
        <v>6.25</v>
      </c>
      <c r="O11365" s="2">
        <v>6.25</v>
      </c>
      <c r="P11365" s="25">
        <v>12.5</v>
      </c>
      <c r="Q11365" s="16">
        <v>0</v>
      </c>
      <c r="R11365" s="130">
        <v>0</v>
      </c>
    </row>
    <row r="11366" spans="4:18" x14ac:dyDescent="0.2">
      <c r="D11366" s="200"/>
      <c r="E11366" s="4" t="s">
        <v>59</v>
      </c>
      <c r="F11366" s="5"/>
      <c r="G11366" s="6">
        <v>2</v>
      </c>
      <c r="H11366" s="8">
        <v>0</v>
      </c>
      <c r="I11366" s="1">
        <v>1</v>
      </c>
      <c r="J11366" s="1">
        <v>1</v>
      </c>
      <c r="K11366" s="1">
        <v>0</v>
      </c>
      <c r="L11366" s="1">
        <v>0</v>
      </c>
      <c r="M11366" s="1">
        <v>0</v>
      </c>
      <c r="N11366" s="1">
        <v>0</v>
      </c>
      <c r="O11366" s="1">
        <v>0</v>
      </c>
      <c r="P11366" s="1">
        <v>1</v>
      </c>
      <c r="Q11366" s="1">
        <v>0</v>
      </c>
      <c r="R11366" s="9">
        <v>1</v>
      </c>
    </row>
    <row r="11367" spans="4:18" x14ac:dyDescent="0.2">
      <c r="D11367" s="200"/>
      <c r="E11367" s="11"/>
      <c r="F11367" s="10"/>
      <c r="G11367" s="7">
        <v>100</v>
      </c>
      <c r="H11367" s="127">
        <v>0</v>
      </c>
      <c r="I11367" s="41">
        <v>50</v>
      </c>
      <c r="J11367" s="41">
        <v>50</v>
      </c>
      <c r="K11367" s="16">
        <v>0</v>
      </c>
      <c r="L11367" s="49">
        <v>0</v>
      </c>
      <c r="M11367" s="49">
        <v>0</v>
      </c>
      <c r="N11367" s="16">
        <v>0</v>
      </c>
      <c r="O11367" s="16">
        <v>0</v>
      </c>
      <c r="P11367" s="41">
        <v>50</v>
      </c>
      <c r="Q11367" s="16">
        <v>0</v>
      </c>
      <c r="R11367" s="102">
        <v>50</v>
      </c>
    </row>
    <row r="11368" spans="4:18" x14ac:dyDescent="0.2">
      <c r="D11368" s="199" t="s">
        <v>60</v>
      </c>
      <c r="E11368" s="22" t="s">
        <v>61</v>
      </c>
      <c r="F11368" s="21"/>
      <c r="G11368" s="19">
        <v>7</v>
      </c>
      <c r="H11368" s="27">
        <v>0</v>
      </c>
      <c r="I11368" s="3">
        <v>2</v>
      </c>
      <c r="J11368" s="3">
        <v>0</v>
      </c>
      <c r="K11368" s="3">
        <v>0</v>
      </c>
      <c r="L11368" s="3">
        <v>0</v>
      </c>
      <c r="M11368" s="3">
        <v>0</v>
      </c>
      <c r="N11368" s="3">
        <v>0</v>
      </c>
      <c r="O11368" s="3">
        <v>0</v>
      </c>
      <c r="P11368" s="3">
        <v>1</v>
      </c>
      <c r="Q11368" s="3">
        <v>0</v>
      </c>
      <c r="R11368" s="26">
        <v>4</v>
      </c>
    </row>
    <row r="11369" spans="4:18" x14ac:dyDescent="0.2">
      <c r="D11369" s="200"/>
      <c r="E11369" s="11"/>
      <c r="F11369" s="10"/>
      <c r="G11369" s="7">
        <v>100</v>
      </c>
      <c r="H11369" s="127">
        <v>0</v>
      </c>
      <c r="I11369" s="2">
        <v>28.571428571428999</v>
      </c>
      <c r="J11369" s="82">
        <v>0</v>
      </c>
      <c r="K11369" s="16">
        <v>0</v>
      </c>
      <c r="L11369" s="49">
        <v>0</v>
      </c>
      <c r="M11369" s="49">
        <v>0</v>
      </c>
      <c r="N11369" s="16">
        <v>0</v>
      </c>
      <c r="O11369" s="16">
        <v>0</v>
      </c>
      <c r="P11369" s="25">
        <v>14.285714285714</v>
      </c>
      <c r="Q11369" s="16">
        <v>0</v>
      </c>
      <c r="R11369" s="102">
        <v>57.142857142856997</v>
      </c>
    </row>
    <row r="11370" spans="4:18" x14ac:dyDescent="0.2">
      <c r="D11370" s="200"/>
      <c r="E11370" s="4" t="s">
        <v>62</v>
      </c>
      <c r="F11370" s="5"/>
      <c r="G11370" s="6">
        <v>6</v>
      </c>
      <c r="H11370" s="8">
        <v>2</v>
      </c>
      <c r="I11370" s="1">
        <v>2</v>
      </c>
      <c r="J11370" s="1">
        <v>1</v>
      </c>
      <c r="K11370" s="1">
        <v>0</v>
      </c>
      <c r="L11370" s="1">
        <v>1</v>
      </c>
      <c r="M11370" s="1">
        <v>0</v>
      </c>
      <c r="N11370" s="1">
        <v>0</v>
      </c>
      <c r="O11370" s="1">
        <v>0</v>
      </c>
      <c r="P11370" s="1">
        <v>1</v>
      </c>
      <c r="Q11370" s="1">
        <v>0</v>
      </c>
      <c r="R11370" s="9">
        <v>2</v>
      </c>
    </row>
    <row r="11371" spans="4:18" x14ac:dyDescent="0.2">
      <c r="D11371" s="200"/>
      <c r="E11371" s="11"/>
      <c r="F11371" s="10"/>
      <c r="G11371" s="7">
        <v>100</v>
      </c>
      <c r="H11371" s="70">
        <v>33.333333333333002</v>
      </c>
      <c r="I11371" s="2">
        <v>33.333333333333002</v>
      </c>
      <c r="J11371" s="2">
        <v>16.666666666666998</v>
      </c>
      <c r="K11371" s="16">
        <v>0</v>
      </c>
      <c r="L11371" s="41">
        <v>16.666666666666998</v>
      </c>
      <c r="M11371" s="49">
        <v>0</v>
      </c>
      <c r="N11371" s="16">
        <v>0</v>
      </c>
      <c r="O11371" s="16">
        <v>0</v>
      </c>
      <c r="P11371" s="41">
        <v>16.666666666666998</v>
      </c>
      <c r="Q11371" s="16">
        <v>0</v>
      </c>
      <c r="R11371" s="15">
        <v>33.333333333333002</v>
      </c>
    </row>
    <row r="11372" spans="4:18" x14ac:dyDescent="0.2">
      <c r="D11372" s="200"/>
      <c r="E11372" s="4" t="s">
        <v>63</v>
      </c>
      <c r="F11372" s="5"/>
      <c r="G11372" s="6">
        <v>10</v>
      </c>
      <c r="H11372" s="8">
        <v>3</v>
      </c>
      <c r="I11372" s="1">
        <v>2</v>
      </c>
      <c r="J11372" s="1">
        <v>2</v>
      </c>
      <c r="K11372" s="1">
        <v>0</v>
      </c>
      <c r="L11372" s="1">
        <v>0</v>
      </c>
      <c r="M11372" s="1">
        <v>1</v>
      </c>
      <c r="N11372" s="1">
        <v>0</v>
      </c>
      <c r="O11372" s="1">
        <v>0</v>
      </c>
      <c r="P11372" s="1">
        <v>0</v>
      </c>
      <c r="Q11372" s="1">
        <v>0</v>
      </c>
      <c r="R11372" s="9">
        <v>2</v>
      </c>
    </row>
    <row r="11373" spans="4:18" x14ac:dyDescent="0.2">
      <c r="D11373" s="200"/>
      <c r="E11373" s="11"/>
      <c r="F11373" s="10"/>
      <c r="G11373" s="7">
        <v>100</v>
      </c>
      <c r="H11373" s="18">
        <v>30</v>
      </c>
      <c r="I11373" s="50">
        <v>20</v>
      </c>
      <c r="J11373" s="2">
        <v>20</v>
      </c>
      <c r="K11373" s="16">
        <v>0</v>
      </c>
      <c r="L11373" s="49">
        <v>0</v>
      </c>
      <c r="M11373" s="2">
        <v>10</v>
      </c>
      <c r="N11373" s="16">
        <v>0</v>
      </c>
      <c r="O11373" s="16">
        <v>0</v>
      </c>
      <c r="P11373" s="49">
        <v>0</v>
      </c>
      <c r="Q11373" s="16">
        <v>0</v>
      </c>
      <c r="R11373" s="132">
        <v>20</v>
      </c>
    </row>
    <row r="11374" spans="4:18" x14ac:dyDescent="0.2">
      <c r="D11374" s="200"/>
      <c r="E11374" s="4" t="s">
        <v>64</v>
      </c>
      <c r="F11374" s="5"/>
      <c r="G11374" s="6">
        <v>4</v>
      </c>
      <c r="H11374" s="8">
        <v>1</v>
      </c>
      <c r="I11374" s="1">
        <v>0</v>
      </c>
      <c r="J11374" s="1">
        <v>1</v>
      </c>
      <c r="K11374" s="1">
        <v>0</v>
      </c>
      <c r="L11374" s="1">
        <v>1</v>
      </c>
      <c r="M11374" s="1">
        <v>1</v>
      </c>
      <c r="N11374" s="1">
        <v>0</v>
      </c>
      <c r="O11374" s="1">
        <v>0</v>
      </c>
      <c r="P11374" s="1">
        <v>0</v>
      </c>
      <c r="Q11374" s="1">
        <v>0</v>
      </c>
      <c r="R11374" s="9">
        <v>1</v>
      </c>
    </row>
    <row r="11375" spans="4:18" x14ac:dyDescent="0.2">
      <c r="D11375" s="200"/>
      <c r="E11375" s="11"/>
      <c r="F11375" s="10"/>
      <c r="G11375" s="7">
        <v>100</v>
      </c>
      <c r="H11375" s="18">
        <v>25</v>
      </c>
      <c r="I11375" s="82">
        <v>0</v>
      </c>
      <c r="J11375" s="25">
        <v>25</v>
      </c>
      <c r="K11375" s="16">
        <v>0</v>
      </c>
      <c r="L11375" s="41">
        <v>25</v>
      </c>
      <c r="M11375" s="41">
        <v>25</v>
      </c>
      <c r="N11375" s="16">
        <v>0</v>
      </c>
      <c r="O11375" s="16">
        <v>0</v>
      </c>
      <c r="P11375" s="49">
        <v>0</v>
      </c>
      <c r="Q11375" s="16">
        <v>0</v>
      </c>
      <c r="R11375" s="95">
        <v>25</v>
      </c>
    </row>
    <row r="11376" spans="4:18" x14ac:dyDescent="0.2">
      <c r="D11376" s="200"/>
      <c r="E11376" s="4" t="s">
        <v>65</v>
      </c>
      <c r="F11376" s="5"/>
      <c r="G11376" s="6">
        <v>6</v>
      </c>
      <c r="H11376" s="8">
        <v>4</v>
      </c>
      <c r="I11376" s="1">
        <v>3</v>
      </c>
      <c r="J11376" s="1">
        <v>3</v>
      </c>
      <c r="K11376" s="1">
        <v>2</v>
      </c>
      <c r="L11376" s="1">
        <v>1</v>
      </c>
      <c r="M11376" s="1">
        <v>1</v>
      </c>
      <c r="N11376" s="1">
        <v>1</v>
      </c>
      <c r="O11376" s="1">
        <v>1</v>
      </c>
      <c r="P11376" s="1">
        <v>1</v>
      </c>
      <c r="Q11376" s="1">
        <v>1</v>
      </c>
      <c r="R11376" s="9">
        <v>1</v>
      </c>
    </row>
    <row r="11377" spans="2:18" x14ac:dyDescent="0.2">
      <c r="D11377" s="200"/>
      <c r="E11377" s="11"/>
      <c r="F11377" s="10"/>
      <c r="G11377" s="7">
        <v>100</v>
      </c>
      <c r="H11377" s="75">
        <v>66.666666666666998</v>
      </c>
      <c r="I11377" s="41">
        <v>50</v>
      </c>
      <c r="J11377" s="41">
        <v>50</v>
      </c>
      <c r="K11377" s="41">
        <v>33.333333333333002</v>
      </c>
      <c r="L11377" s="41">
        <v>16.666666666666998</v>
      </c>
      <c r="M11377" s="41">
        <v>16.666666666666998</v>
      </c>
      <c r="N11377" s="41">
        <v>16.666666666666998</v>
      </c>
      <c r="O11377" s="41">
        <v>16.666666666666998</v>
      </c>
      <c r="P11377" s="41">
        <v>16.666666666666998</v>
      </c>
      <c r="Q11377" s="41">
        <v>16.666666666666998</v>
      </c>
      <c r="R11377" s="132">
        <v>16.666666666666998</v>
      </c>
    </row>
    <row r="11378" spans="2:18" x14ac:dyDescent="0.2">
      <c r="D11378" s="200"/>
      <c r="E11378" s="4" t="s">
        <v>66</v>
      </c>
      <c r="F11378" s="5"/>
      <c r="G11378" s="6">
        <v>4</v>
      </c>
      <c r="H11378" s="8">
        <v>1</v>
      </c>
      <c r="I11378" s="1">
        <v>0</v>
      </c>
      <c r="J11378" s="1">
        <v>1</v>
      </c>
      <c r="K11378" s="1">
        <v>0</v>
      </c>
      <c r="L11378" s="1">
        <v>0</v>
      </c>
      <c r="M11378" s="1">
        <v>0</v>
      </c>
      <c r="N11378" s="1">
        <v>1</v>
      </c>
      <c r="O11378" s="1">
        <v>0</v>
      </c>
      <c r="P11378" s="1">
        <v>0</v>
      </c>
      <c r="Q11378" s="1">
        <v>0</v>
      </c>
      <c r="R11378" s="9">
        <v>1</v>
      </c>
    </row>
    <row r="11379" spans="2:18" x14ac:dyDescent="0.2">
      <c r="D11379" s="200"/>
      <c r="E11379" s="11"/>
      <c r="F11379" s="10"/>
      <c r="G11379" s="7">
        <v>100</v>
      </c>
      <c r="H11379" s="18">
        <v>25</v>
      </c>
      <c r="I11379" s="82">
        <v>0</v>
      </c>
      <c r="J11379" s="25">
        <v>25</v>
      </c>
      <c r="K11379" s="16">
        <v>0</v>
      </c>
      <c r="L11379" s="49">
        <v>0</v>
      </c>
      <c r="M11379" s="49">
        <v>0</v>
      </c>
      <c r="N11379" s="41">
        <v>25</v>
      </c>
      <c r="O11379" s="16">
        <v>0</v>
      </c>
      <c r="P11379" s="49">
        <v>0</v>
      </c>
      <c r="Q11379" s="16">
        <v>0</v>
      </c>
      <c r="R11379" s="95">
        <v>25</v>
      </c>
    </row>
    <row r="11380" spans="2:18" x14ac:dyDescent="0.2">
      <c r="D11380" s="200"/>
      <c r="E11380" s="4" t="s">
        <v>67</v>
      </c>
      <c r="F11380" s="5"/>
      <c r="G11380" s="6">
        <v>7</v>
      </c>
      <c r="H11380" s="8">
        <v>2</v>
      </c>
      <c r="I11380" s="1">
        <v>4</v>
      </c>
      <c r="J11380" s="1">
        <v>0</v>
      </c>
      <c r="K11380" s="1">
        <v>0</v>
      </c>
      <c r="L11380" s="1">
        <v>0</v>
      </c>
      <c r="M11380" s="1">
        <v>0</v>
      </c>
      <c r="N11380" s="1">
        <v>0</v>
      </c>
      <c r="O11380" s="1">
        <v>0</v>
      </c>
      <c r="P11380" s="1">
        <v>0</v>
      </c>
      <c r="Q11380" s="1">
        <v>1</v>
      </c>
      <c r="R11380" s="9">
        <v>2</v>
      </c>
    </row>
    <row r="11381" spans="2:18" x14ac:dyDescent="0.2">
      <c r="D11381" s="200"/>
      <c r="E11381" s="11"/>
      <c r="F11381" s="10"/>
      <c r="G11381" s="7">
        <v>100</v>
      </c>
      <c r="H11381" s="18">
        <v>28.571428571428999</v>
      </c>
      <c r="I11381" s="41">
        <v>57.142857142856997</v>
      </c>
      <c r="J11381" s="82">
        <v>0</v>
      </c>
      <c r="K11381" s="16">
        <v>0</v>
      </c>
      <c r="L11381" s="49">
        <v>0</v>
      </c>
      <c r="M11381" s="49">
        <v>0</v>
      </c>
      <c r="N11381" s="16">
        <v>0</v>
      </c>
      <c r="O11381" s="16">
        <v>0</v>
      </c>
      <c r="P11381" s="49">
        <v>0</v>
      </c>
      <c r="Q11381" s="41">
        <v>14.285714285714</v>
      </c>
      <c r="R11381" s="15">
        <v>28.571428571428999</v>
      </c>
    </row>
    <row r="11382" spans="2:18" x14ac:dyDescent="0.2">
      <c r="D11382" s="200"/>
      <c r="E11382" s="4" t="s">
        <v>68</v>
      </c>
      <c r="F11382" s="5"/>
      <c r="G11382" s="6">
        <v>0</v>
      </c>
      <c r="H11382" s="8">
        <v>0</v>
      </c>
      <c r="I11382" s="1">
        <v>0</v>
      </c>
      <c r="J11382" s="1">
        <v>0</v>
      </c>
      <c r="K11382" s="1">
        <v>0</v>
      </c>
      <c r="L11382" s="1">
        <v>0</v>
      </c>
      <c r="M11382" s="1">
        <v>0</v>
      </c>
      <c r="N11382" s="1">
        <v>0</v>
      </c>
      <c r="O11382" s="1">
        <v>0</v>
      </c>
      <c r="P11382" s="1">
        <v>0</v>
      </c>
      <c r="Q11382" s="1">
        <v>0</v>
      </c>
      <c r="R11382" s="9">
        <v>0</v>
      </c>
    </row>
    <row r="11383" spans="2:18" x14ac:dyDescent="0.2">
      <c r="D11383" s="200"/>
      <c r="E11383" s="11"/>
      <c r="F11383" s="10"/>
      <c r="G11383" s="176">
        <v>0</v>
      </c>
      <c r="H11383" s="127">
        <v>0</v>
      </c>
      <c r="I11383" s="82">
        <v>0</v>
      </c>
      <c r="J11383" s="82">
        <v>0</v>
      </c>
      <c r="K11383" s="16">
        <v>0</v>
      </c>
      <c r="L11383" s="49">
        <v>0</v>
      </c>
      <c r="M11383" s="49">
        <v>0</v>
      </c>
      <c r="N11383" s="16">
        <v>0</v>
      </c>
      <c r="O11383" s="16">
        <v>0</v>
      </c>
      <c r="P11383" s="49">
        <v>0</v>
      </c>
      <c r="Q11383" s="16">
        <v>0</v>
      </c>
      <c r="R11383" s="130">
        <v>0</v>
      </c>
    </row>
    <row r="11384" spans="2:18" x14ac:dyDescent="0.2">
      <c r="D11384" s="200"/>
      <c r="E11384" s="4" t="s">
        <v>69</v>
      </c>
      <c r="F11384" s="5"/>
      <c r="G11384" s="6">
        <v>2</v>
      </c>
      <c r="H11384" s="8">
        <v>1</v>
      </c>
      <c r="I11384" s="1">
        <v>0</v>
      </c>
      <c r="J11384" s="1">
        <v>0</v>
      </c>
      <c r="K11384" s="1">
        <v>0</v>
      </c>
      <c r="L11384" s="1">
        <v>0</v>
      </c>
      <c r="M11384" s="1">
        <v>0</v>
      </c>
      <c r="N11384" s="1">
        <v>0</v>
      </c>
      <c r="O11384" s="1">
        <v>0</v>
      </c>
      <c r="P11384" s="1">
        <v>0</v>
      </c>
      <c r="Q11384" s="1">
        <v>0</v>
      </c>
      <c r="R11384" s="9">
        <v>1</v>
      </c>
    </row>
    <row r="11385" spans="2:18" x14ac:dyDescent="0.2">
      <c r="D11385" s="200"/>
      <c r="E11385" s="11"/>
      <c r="F11385" s="10"/>
      <c r="G11385" s="7">
        <v>100</v>
      </c>
      <c r="H11385" s="75">
        <v>50</v>
      </c>
      <c r="I11385" s="82">
        <v>0</v>
      </c>
      <c r="J11385" s="82">
        <v>0</v>
      </c>
      <c r="K11385" s="16">
        <v>0</v>
      </c>
      <c r="L11385" s="49">
        <v>0</v>
      </c>
      <c r="M11385" s="49">
        <v>0</v>
      </c>
      <c r="N11385" s="16">
        <v>0</v>
      </c>
      <c r="O11385" s="16">
        <v>0</v>
      </c>
      <c r="P11385" s="49">
        <v>0</v>
      </c>
      <c r="Q11385" s="16">
        <v>0</v>
      </c>
      <c r="R11385" s="102">
        <v>50</v>
      </c>
    </row>
    <row r="11386" spans="2:18" x14ac:dyDescent="0.2">
      <c r="D11386" s="199" t="s">
        <v>70</v>
      </c>
      <c r="E11386" s="22" t="s">
        <v>18</v>
      </c>
      <c r="F11386" s="21"/>
      <c r="G11386" s="19">
        <v>0</v>
      </c>
      <c r="H11386" s="27">
        <v>0</v>
      </c>
      <c r="I11386" s="3">
        <v>0</v>
      </c>
      <c r="J11386" s="3">
        <v>0</v>
      </c>
      <c r="K11386" s="3">
        <v>0</v>
      </c>
      <c r="L11386" s="3">
        <v>0</v>
      </c>
      <c r="M11386" s="3">
        <v>0</v>
      </c>
      <c r="N11386" s="3">
        <v>0</v>
      </c>
      <c r="O11386" s="3">
        <v>0</v>
      </c>
      <c r="P11386" s="3">
        <v>0</v>
      </c>
      <c r="Q11386" s="3">
        <v>0</v>
      </c>
      <c r="R11386" s="26">
        <v>0</v>
      </c>
    </row>
    <row r="11387" spans="2:18" x14ac:dyDescent="0.2">
      <c r="D11387" s="201"/>
      <c r="E11387" s="45"/>
      <c r="F11387" s="51"/>
      <c r="G11387" s="119">
        <v>0</v>
      </c>
      <c r="H11387" s="136">
        <v>0</v>
      </c>
      <c r="I11387" s="83">
        <v>0</v>
      </c>
      <c r="J11387" s="83">
        <v>0</v>
      </c>
      <c r="K11387" s="62">
        <v>0</v>
      </c>
      <c r="L11387" s="103">
        <v>0</v>
      </c>
      <c r="M11387" s="103">
        <v>0</v>
      </c>
      <c r="N11387" s="62">
        <v>0</v>
      </c>
      <c r="O11387" s="62">
        <v>0</v>
      </c>
      <c r="P11387" s="103">
        <v>0</v>
      </c>
      <c r="Q11387" s="62">
        <v>0</v>
      </c>
      <c r="R11387" s="164">
        <v>0</v>
      </c>
    </row>
    <row r="11389" spans="2:18" x14ac:dyDescent="0.2">
      <c r="B11389" s="40" t="str">
        <f xml:space="preserve"> HYPERLINK("#'目次'!B281", "[275]")</f>
        <v>[275]</v>
      </c>
      <c r="C11389" s="23" t="s">
        <v>407</v>
      </c>
    </row>
    <row r="11390" spans="2:18" x14ac:dyDescent="0.2">
      <c r="C11390" s="186" t="s">
        <v>397</v>
      </c>
    </row>
    <row r="11392" spans="2:18" x14ac:dyDescent="0.2">
      <c r="C11392" s="23" t="s">
        <v>73</v>
      </c>
    </row>
    <row r="11393" spans="4:18" ht="48" x14ac:dyDescent="0.2">
      <c r="D11393" s="195"/>
      <c r="E11393" s="196"/>
      <c r="F11393" s="196"/>
      <c r="G11393" s="37" t="s">
        <v>15</v>
      </c>
      <c r="H11393" s="33" t="s">
        <v>347</v>
      </c>
      <c r="I11393" s="13" t="s">
        <v>348</v>
      </c>
      <c r="J11393" s="13" t="s">
        <v>349</v>
      </c>
      <c r="K11393" s="13" t="s">
        <v>350</v>
      </c>
      <c r="L11393" s="13" t="s">
        <v>351</v>
      </c>
      <c r="M11393" s="13" t="s">
        <v>352</v>
      </c>
      <c r="N11393" s="13" t="s">
        <v>353</v>
      </c>
      <c r="O11393" s="13" t="s">
        <v>354</v>
      </c>
      <c r="P11393" s="13" t="s">
        <v>355</v>
      </c>
      <c r="Q11393" s="13" t="s">
        <v>99</v>
      </c>
      <c r="R11393" s="38" t="s">
        <v>18</v>
      </c>
    </row>
    <row r="11394" spans="4:18" x14ac:dyDescent="0.2">
      <c r="D11394" s="197"/>
      <c r="E11394" s="198"/>
      <c r="F11394" s="198"/>
      <c r="G11394" s="35"/>
      <c r="H11394" s="39"/>
      <c r="I11394" s="14"/>
      <c r="J11394" s="14"/>
      <c r="K11394" s="14"/>
      <c r="L11394" s="14"/>
      <c r="M11394" s="14"/>
      <c r="N11394" s="14"/>
      <c r="O11394" s="14"/>
      <c r="P11394" s="14"/>
      <c r="Q11394" s="14"/>
      <c r="R11394" s="34"/>
    </row>
    <row r="11395" spans="4:18" x14ac:dyDescent="0.2">
      <c r="D11395" s="78"/>
      <c r="E11395" s="79" t="s">
        <v>15</v>
      </c>
      <c r="F11395" s="66"/>
      <c r="G11395" s="36">
        <v>53</v>
      </c>
      <c r="H11395" s="17">
        <v>15</v>
      </c>
      <c r="I11395" s="17">
        <v>17</v>
      </c>
      <c r="J11395" s="17">
        <v>9</v>
      </c>
      <c r="K11395" s="17">
        <v>2</v>
      </c>
      <c r="L11395" s="17">
        <v>3</v>
      </c>
      <c r="M11395" s="17">
        <v>3</v>
      </c>
      <c r="N11395" s="17">
        <v>2</v>
      </c>
      <c r="O11395" s="17">
        <v>1</v>
      </c>
      <c r="P11395" s="17">
        <v>3</v>
      </c>
      <c r="Q11395" s="17">
        <v>2</v>
      </c>
      <c r="R11395" s="47">
        <v>16</v>
      </c>
    </row>
    <row r="11396" spans="4:18" x14ac:dyDescent="0.2">
      <c r="D11396" s="45"/>
      <c r="E11396" s="51"/>
      <c r="F11396" s="67"/>
      <c r="G11396" s="7">
        <v>100</v>
      </c>
      <c r="H11396" s="2">
        <v>28.301886792453001</v>
      </c>
      <c r="I11396" s="2">
        <v>32.075471698112999</v>
      </c>
      <c r="J11396" s="2">
        <v>16.981132075472001</v>
      </c>
      <c r="K11396" s="2">
        <v>3.7735849056599999</v>
      </c>
      <c r="L11396" s="2">
        <v>5.660377358491</v>
      </c>
      <c r="M11396" s="2">
        <v>5.660377358491</v>
      </c>
      <c r="N11396" s="2">
        <v>3.7735849056599999</v>
      </c>
      <c r="O11396" s="2">
        <v>1.88679245283</v>
      </c>
      <c r="P11396" s="2">
        <v>5.660377358491</v>
      </c>
      <c r="Q11396" s="2">
        <v>3.7735849056599999</v>
      </c>
      <c r="R11396" s="15">
        <v>30.188679245283002</v>
      </c>
    </row>
    <row r="11397" spans="4:18" x14ac:dyDescent="0.2">
      <c r="D11397" s="199" t="s">
        <v>74</v>
      </c>
      <c r="E11397" s="22" t="s">
        <v>75</v>
      </c>
      <c r="F11397" s="21"/>
      <c r="G11397" s="19">
        <v>28</v>
      </c>
      <c r="H11397" s="27">
        <v>9</v>
      </c>
      <c r="I11397" s="3">
        <v>11</v>
      </c>
      <c r="J11397" s="3">
        <v>2</v>
      </c>
      <c r="K11397" s="3">
        <v>1</v>
      </c>
      <c r="L11397" s="3">
        <v>2</v>
      </c>
      <c r="M11397" s="3">
        <v>2</v>
      </c>
      <c r="N11397" s="3">
        <v>2</v>
      </c>
      <c r="O11397" s="3">
        <v>1</v>
      </c>
      <c r="P11397" s="3">
        <v>1</v>
      </c>
      <c r="Q11397" s="3">
        <v>1</v>
      </c>
      <c r="R11397" s="26">
        <v>7</v>
      </c>
    </row>
    <row r="11398" spans="4:18" x14ac:dyDescent="0.2">
      <c r="D11398" s="200"/>
      <c r="E11398" s="11"/>
      <c r="F11398" s="10"/>
      <c r="G11398" s="7">
        <v>100</v>
      </c>
      <c r="H11398" s="18">
        <v>32.142857142856997</v>
      </c>
      <c r="I11398" s="25">
        <v>39.285714285714</v>
      </c>
      <c r="J11398" s="30">
        <v>7.1428571428570002</v>
      </c>
      <c r="K11398" s="2">
        <v>3.5714285714290002</v>
      </c>
      <c r="L11398" s="2">
        <v>7.1428571428570002</v>
      </c>
      <c r="M11398" s="2">
        <v>7.1428571428570002</v>
      </c>
      <c r="N11398" s="2">
        <v>7.1428571428570002</v>
      </c>
      <c r="O11398" s="2">
        <v>3.5714285714290002</v>
      </c>
      <c r="P11398" s="2">
        <v>3.5714285714290002</v>
      </c>
      <c r="Q11398" s="2">
        <v>3.5714285714290002</v>
      </c>
      <c r="R11398" s="95">
        <v>25</v>
      </c>
    </row>
    <row r="11399" spans="4:18" x14ac:dyDescent="0.2">
      <c r="D11399" s="200"/>
      <c r="E11399" s="4" t="s">
        <v>34</v>
      </c>
      <c r="F11399" s="5"/>
      <c r="G11399" s="6">
        <v>7</v>
      </c>
      <c r="H11399" s="8">
        <v>3</v>
      </c>
      <c r="I11399" s="1">
        <v>6</v>
      </c>
      <c r="J11399" s="1">
        <v>1</v>
      </c>
      <c r="K11399" s="1">
        <v>1</v>
      </c>
      <c r="L11399" s="1">
        <v>2</v>
      </c>
      <c r="M11399" s="1">
        <v>1</v>
      </c>
      <c r="N11399" s="1">
        <v>1</v>
      </c>
      <c r="O11399" s="1">
        <v>1</v>
      </c>
      <c r="P11399" s="1">
        <v>1</v>
      </c>
      <c r="Q11399" s="1">
        <v>0</v>
      </c>
      <c r="R11399" s="9">
        <v>0</v>
      </c>
    </row>
    <row r="11400" spans="4:18" x14ac:dyDescent="0.2">
      <c r="D11400" s="200"/>
      <c r="E11400" s="11"/>
      <c r="F11400" s="10"/>
      <c r="G11400" s="7">
        <v>100</v>
      </c>
      <c r="H11400" s="75">
        <v>42.857142857143003</v>
      </c>
      <c r="I11400" s="41">
        <v>85.714285714286007</v>
      </c>
      <c r="J11400" s="2">
        <v>14.285714285714</v>
      </c>
      <c r="K11400" s="41">
        <v>14.285714285714</v>
      </c>
      <c r="L11400" s="41">
        <v>28.571428571428999</v>
      </c>
      <c r="M11400" s="25">
        <v>14.285714285714</v>
      </c>
      <c r="N11400" s="41">
        <v>14.285714285714</v>
      </c>
      <c r="O11400" s="41">
        <v>14.285714285714</v>
      </c>
      <c r="P11400" s="25">
        <v>14.285714285714</v>
      </c>
      <c r="Q11400" s="16">
        <v>0</v>
      </c>
      <c r="R11400" s="130">
        <v>0</v>
      </c>
    </row>
    <row r="11401" spans="4:18" x14ac:dyDescent="0.2">
      <c r="D11401" s="200"/>
      <c r="E11401" s="4" t="s">
        <v>35</v>
      </c>
      <c r="F11401" s="5"/>
      <c r="G11401" s="6">
        <v>3</v>
      </c>
      <c r="H11401" s="8">
        <v>1</v>
      </c>
      <c r="I11401" s="1">
        <v>1</v>
      </c>
      <c r="J11401" s="1">
        <v>0</v>
      </c>
      <c r="K11401" s="1">
        <v>0</v>
      </c>
      <c r="L11401" s="1">
        <v>0</v>
      </c>
      <c r="M11401" s="1">
        <v>1</v>
      </c>
      <c r="N11401" s="1">
        <v>0</v>
      </c>
      <c r="O11401" s="1">
        <v>0</v>
      </c>
      <c r="P11401" s="1">
        <v>0</v>
      </c>
      <c r="Q11401" s="1">
        <v>0</v>
      </c>
      <c r="R11401" s="9">
        <v>1</v>
      </c>
    </row>
    <row r="11402" spans="4:18" x14ac:dyDescent="0.2">
      <c r="D11402" s="200"/>
      <c r="E11402" s="11"/>
      <c r="F11402" s="10"/>
      <c r="G11402" s="7">
        <v>100</v>
      </c>
      <c r="H11402" s="70">
        <v>33.333333333333002</v>
      </c>
      <c r="I11402" s="2">
        <v>33.333333333333002</v>
      </c>
      <c r="J11402" s="82">
        <v>0</v>
      </c>
      <c r="K11402" s="16">
        <v>0</v>
      </c>
      <c r="L11402" s="49">
        <v>0</v>
      </c>
      <c r="M11402" s="41">
        <v>33.333333333333002</v>
      </c>
      <c r="N11402" s="16">
        <v>0</v>
      </c>
      <c r="O11402" s="16">
        <v>0</v>
      </c>
      <c r="P11402" s="49">
        <v>0</v>
      </c>
      <c r="Q11402" s="16">
        <v>0</v>
      </c>
      <c r="R11402" s="15">
        <v>33.333333333333002</v>
      </c>
    </row>
    <row r="11403" spans="4:18" x14ac:dyDescent="0.2">
      <c r="D11403" s="200"/>
      <c r="E11403" s="4" t="s">
        <v>36</v>
      </c>
      <c r="F11403" s="5"/>
      <c r="G11403" s="6">
        <v>4</v>
      </c>
      <c r="H11403" s="8">
        <v>2</v>
      </c>
      <c r="I11403" s="1">
        <v>0</v>
      </c>
      <c r="J11403" s="1">
        <v>1</v>
      </c>
      <c r="K11403" s="1">
        <v>0</v>
      </c>
      <c r="L11403" s="1">
        <v>0</v>
      </c>
      <c r="M11403" s="1">
        <v>0</v>
      </c>
      <c r="N11403" s="1">
        <v>0</v>
      </c>
      <c r="O11403" s="1">
        <v>0</v>
      </c>
      <c r="P11403" s="1">
        <v>0</v>
      </c>
      <c r="Q11403" s="1">
        <v>0</v>
      </c>
      <c r="R11403" s="9">
        <v>1</v>
      </c>
    </row>
    <row r="11404" spans="4:18" x14ac:dyDescent="0.2">
      <c r="D11404" s="200"/>
      <c r="E11404" s="11"/>
      <c r="F11404" s="10"/>
      <c r="G11404" s="7">
        <v>100</v>
      </c>
      <c r="H11404" s="75">
        <v>50</v>
      </c>
      <c r="I11404" s="82">
        <v>0</v>
      </c>
      <c r="J11404" s="25">
        <v>25</v>
      </c>
      <c r="K11404" s="16">
        <v>0</v>
      </c>
      <c r="L11404" s="49">
        <v>0</v>
      </c>
      <c r="M11404" s="49">
        <v>0</v>
      </c>
      <c r="N11404" s="16">
        <v>0</v>
      </c>
      <c r="O11404" s="16">
        <v>0</v>
      </c>
      <c r="P11404" s="49">
        <v>0</v>
      </c>
      <c r="Q11404" s="16">
        <v>0</v>
      </c>
      <c r="R11404" s="95">
        <v>25</v>
      </c>
    </row>
    <row r="11405" spans="4:18" x14ac:dyDescent="0.2">
      <c r="D11405" s="200"/>
      <c r="E11405" s="4" t="s">
        <v>37</v>
      </c>
      <c r="F11405" s="5"/>
      <c r="G11405" s="6">
        <v>8</v>
      </c>
      <c r="H11405" s="8">
        <v>1</v>
      </c>
      <c r="I11405" s="1">
        <v>4</v>
      </c>
      <c r="J11405" s="1">
        <v>0</v>
      </c>
      <c r="K11405" s="1">
        <v>0</v>
      </c>
      <c r="L11405" s="1">
        <v>0</v>
      </c>
      <c r="M11405" s="1">
        <v>0</v>
      </c>
      <c r="N11405" s="1">
        <v>1</v>
      </c>
      <c r="O11405" s="1">
        <v>0</v>
      </c>
      <c r="P11405" s="1">
        <v>0</v>
      </c>
      <c r="Q11405" s="1">
        <v>0</v>
      </c>
      <c r="R11405" s="9">
        <v>2</v>
      </c>
    </row>
    <row r="11406" spans="4:18" x14ac:dyDescent="0.2">
      <c r="D11406" s="200"/>
      <c r="E11406" s="11"/>
      <c r="F11406" s="10"/>
      <c r="G11406" s="7">
        <v>100</v>
      </c>
      <c r="H11406" s="97">
        <v>12.5</v>
      </c>
      <c r="I11406" s="41">
        <v>50</v>
      </c>
      <c r="J11406" s="82">
        <v>0</v>
      </c>
      <c r="K11406" s="16">
        <v>0</v>
      </c>
      <c r="L11406" s="49">
        <v>0</v>
      </c>
      <c r="M11406" s="49">
        <v>0</v>
      </c>
      <c r="N11406" s="25">
        <v>12.5</v>
      </c>
      <c r="O11406" s="16">
        <v>0</v>
      </c>
      <c r="P11406" s="49">
        <v>0</v>
      </c>
      <c r="Q11406" s="16">
        <v>0</v>
      </c>
      <c r="R11406" s="95">
        <v>25</v>
      </c>
    </row>
    <row r="11407" spans="4:18" x14ac:dyDescent="0.2">
      <c r="D11407" s="200"/>
      <c r="E11407" s="4" t="s">
        <v>38</v>
      </c>
      <c r="F11407" s="5"/>
      <c r="G11407" s="6">
        <v>2</v>
      </c>
      <c r="H11407" s="8">
        <v>1</v>
      </c>
      <c r="I11407" s="1">
        <v>0</v>
      </c>
      <c r="J11407" s="1">
        <v>0</v>
      </c>
      <c r="K11407" s="1">
        <v>0</v>
      </c>
      <c r="L11407" s="1">
        <v>0</v>
      </c>
      <c r="M11407" s="1">
        <v>0</v>
      </c>
      <c r="N11407" s="1">
        <v>0</v>
      </c>
      <c r="O11407" s="1">
        <v>0</v>
      </c>
      <c r="P11407" s="1">
        <v>0</v>
      </c>
      <c r="Q11407" s="1">
        <v>1</v>
      </c>
      <c r="R11407" s="9">
        <v>0</v>
      </c>
    </row>
    <row r="11408" spans="4:18" x14ac:dyDescent="0.2">
      <c r="D11408" s="200"/>
      <c r="E11408" s="11"/>
      <c r="F11408" s="10"/>
      <c r="G11408" s="7">
        <v>100</v>
      </c>
      <c r="H11408" s="75">
        <v>50</v>
      </c>
      <c r="I11408" s="82">
        <v>0</v>
      </c>
      <c r="J11408" s="82">
        <v>0</v>
      </c>
      <c r="K11408" s="16">
        <v>0</v>
      </c>
      <c r="L11408" s="49">
        <v>0</v>
      </c>
      <c r="M11408" s="49">
        <v>0</v>
      </c>
      <c r="N11408" s="16">
        <v>0</v>
      </c>
      <c r="O11408" s="16">
        <v>0</v>
      </c>
      <c r="P11408" s="49">
        <v>0</v>
      </c>
      <c r="Q11408" s="41">
        <v>50</v>
      </c>
      <c r="R11408" s="130">
        <v>0</v>
      </c>
    </row>
    <row r="11409" spans="4:18" x14ac:dyDescent="0.2">
      <c r="D11409" s="200"/>
      <c r="E11409" s="4" t="s">
        <v>39</v>
      </c>
      <c r="F11409" s="5"/>
      <c r="G11409" s="6">
        <v>1</v>
      </c>
      <c r="H11409" s="8">
        <v>0</v>
      </c>
      <c r="I11409" s="1">
        <v>0</v>
      </c>
      <c r="J11409" s="1">
        <v>0</v>
      </c>
      <c r="K11409" s="1">
        <v>0</v>
      </c>
      <c r="L11409" s="1">
        <v>0</v>
      </c>
      <c r="M11409" s="1">
        <v>0</v>
      </c>
      <c r="N11409" s="1">
        <v>0</v>
      </c>
      <c r="O11409" s="1">
        <v>0</v>
      </c>
      <c r="P11409" s="1">
        <v>0</v>
      </c>
      <c r="Q11409" s="1">
        <v>0</v>
      </c>
      <c r="R11409" s="9">
        <v>1</v>
      </c>
    </row>
    <row r="11410" spans="4:18" x14ac:dyDescent="0.2">
      <c r="D11410" s="200"/>
      <c r="E11410" s="11"/>
      <c r="F11410" s="10"/>
      <c r="G11410" s="7">
        <v>100</v>
      </c>
      <c r="H11410" s="127">
        <v>0</v>
      </c>
      <c r="I11410" s="82">
        <v>0</v>
      </c>
      <c r="J11410" s="82">
        <v>0</v>
      </c>
      <c r="K11410" s="16">
        <v>0</v>
      </c>
      <c r="L11410" s="49">
        <v>0</v>
      </c>
      <c r="M11410" s="49">
        <v>0</v>
      </c>
      <c r="N11410" s="16">
        <v>0</v>
      </c>
      <c r="O11410" s="16">
        <v>0</v>
      </c>
      <c r="P11410" s="49">
        <v>0</v>
      </c>
      <c r="Q11410" s="16">
        <v>0</v>
      </c>
      <c r="R11410" s="102">
        <v>100</v>
      </c>
    </row>
    <row r="11411" spans="4:18" x14ac:dyDescent="0.2">
      <c r="D11411" s="200"/>
      <c r="E11411" s="4" t="s">
        <v>40</v>
      </c>
      <c r="F11411" s="5"/>
      <c r="G11411" s="6">
        <v>3</v>
      </c>
      <c r="H11411" s="8">
        <v>1</v>
      </c>
      <c r="I11411" s="1">
        <v>0</v>
      </c>
      <c r="J11411" s="1">
        <v>0</v>
      </c>
      <c r="K11411" s="1">
        <v>0</v>
      </c>
      <c r="L11411" s="1">
        <v>0</v>
      </c>
      <c r="M11411" s="1">
        <v>0</v>
      </c>
      <c r="N11411" s="1">
        <v>0</v>
      </c>
      <c r="O11411" s="1">
        <v>0</v>
      </c>
      <c r="P11411" s="1">
        <v>0</v>
      </c>
      <c r="Q11411" s="1">
        <v>0</v>
      </c>
      <c r="R11411" s="9">
        <v>2</v>
      </c>
    </row>
    <row r="11412" spans="4:18" x14ac:dyDescent="0.2">
      <c r="D11412" s="200"/>
      <c r="E11412" s="11"/>
      <c r="F11412" s="10"/>
      <c r="G11412" s="7">
        <v>100</v>
      </c>
      <c r="H11412" s="70">
        <v>33.333333333333002</v>
      </c>
      <c r="I11412" s="82">
        <v>0</v>
      </c>
      <c r="J11412" s="82">
        <v>0</v>
      </c>
      <c r="K11412" s="16">
        <v>0</v>
      </c>
      <c r="L11412" s="49">
        <v>0</v>
      </c>
      <c r="M11412" s="49">
        <v>0</v>
      </c>
      <c r="N11412" s="16">
        <v>0</v>
      </c>
      <c r="O11412" s="16">
        <v>0</v>
      </c>
      <c r="P11412" s="49">
        <v>0</v>
      </c>
      <c r="Q11412" s="16">
        <v>0</v>
      </c>
      <c r="R11412" s="102">
        <v>66.666666666666998</v>
      </c>
    </row>
    <row r="11413" spans="4:18" x14ac:dyDescent="0.2">
      <c r="D11413" s="199" t="s">
        <v>76</v>
      </c>
      <c r="E11413" s="22" t="s">
        <v>77</v>
      </c>
      <c r="F11413" s="21"/>
      <c r="G11413" s="19">
        <v>25</v>
      </c>
      <c r="H11413" s="27">
        <v>6</v>
      </c>
      <c r="I11413" s="3">
        <v>6</v>
      </c>
      <c r="J11413" s="3">
        <v>7</v>
      </c>
      <c r="K11413" s="3">
        <v>1</v>
      </c>
      <c r="L11413" s="3">
        <v>1</v>
      </c>
      <c r="M11413" s="3">
        <v>1</v>
      </c>
      <c r="N11413" s="3">
        <v>0</v>
      </c>
      <c r="O11413" s="3">
        <v>0</v>
      </c>
      <c r="P11413" s="3">
        <v>2</v>
      </c>
      <c r="Q11413" s="3">
        <v>1</v>
      </c>
      <c r="R11413" s="26">
        <v>9</v>
      </c>
    </row>
    <row r="11414" spans="4:18" x14ac:dyDescent="0.2">
      <c r="D11414" s="200"/>
      <c r="E11414" s="11"/>
      <c r="F11414" s="10"/>
      <c r="G11414" s="7">
        <v>100</v>
      </c>
      <c r="H11414" s="18">
        <v>24</v>
      </c>
      <c r="I11414" s="30">
        <v>24</v>
      </c>
      <c r="J11414" s="41">
        <v>28</v>
      </c>
      <c r="K11414" s="2">
        <v>4</v>
      </c>
      <c r="L11414" s="2">
        <v>4</v>
      </c>
      <c r="M11414" s="2">
        <v>4</v>
      </c>
      <c r="N11414" s="16">
        <v>0</v>
      </c>
      <c r="O11414" s="16">
        <v>0</v>
      </c>
      <c r="P11414" s="2">
        <v>8</v>
      </c>
      <c r="Q11414" s="2">
        <v>4</v>
      </c>
      <c r="R11414" s="85">
        <v>36</v>
      </c>
    </row>
    <row r="11415" spans="4:18" x14ac:dyDescent="0.2">
      <c r="D11415" s="200"/>
      <c r="E11415" s="4" t="s">
        <v>34</v>
      </c>
      <c r="F11415" s="5"/>
      <c r="G11415" s="6">
        <v>5</v>
      </c>
      <c r="H11415" s="8">
        <v>2</v>
      </c>
      <c r="I11415" s="1">
        <v>3</v>
      </c>
      <c r="J11415" s="1">
        <v>4</v>
      </c>
      <c r="K11415" s="1">
        <v>1</v>
      </c>
      <c r="L11415" s="1">
        <v>0</v>
      </c>
      <c r="M11415" s="1">
        <v>0</v>
      </c>
      <c r="N11415" s="1">
        <v>0</v>
      </c>
      <c r="O11415" s="1">
        <v>0</v>
      </c>
      <c r="P11415" s="1">
        <v>0</v>
      </c>
      <c r="Q11415" s="1">
        <v>0</v>
      </c>
      <c r="R11415" s="9">
        <v>0</v>
      </c>
    </row>
    <row r="11416" spans="4:18" x14ac:dyDescent="0.2">
      <c r="D11416" s="200"/>
      <c r="E11416" s="11"/>
      <c r="F11416" s="10"/>
      <c r="G11416" s="7">
        <v>100</v>
      </c>
      <c r="H11416" s="75">
        <v>40</v>
      </c>
      <c r="I11416" s="41">
        <v>60</v>
      </c>
      <c r="J11416" s="41">
        <v>80</v>
      </c>
      <c r="K11416" s="41">
        <v>20</v>
      </c>
      <c r="L11416" s="49">
        <v>0</v>
      </c>
      <c r="M11416" s="49">
        <v>0</v>
      </c>
      <c r="N11416" s="16">
        <v>0</v>
      </c>
      <c r="O11416" s="16">
        <v>0</v>
      </c>
      <c r="P11416" s="49">
        <v>0</v>
      </c>
      <c r="Q11416" s="16">
        <v>0</v>
      </c>
      <c r="R11416" s="130">
        <v>0</v>
      </c>
    </row>
    <row r="11417" spans="4:18" x14ac:dyDescent="0.2">
      <c r="D11417" s="200"/>
      <c r="E11417" s="4" t="s">
        <v>35</v>
      </c>
      <c r="F11417" s="5"/>
      <c r="G11417" s="6">
        <v>5</v>
      </c>
      <c r="H11417" s="8">
        <v>2</v>
      </c>
      <c r="I11417" s="1">
        <v>2</v>
      </c>
      <c r="J11417" s="1">
        <v>1</v>
      </c>
      <c r="K11417" s="1">
        <v>0</v>
      </c>
      <c r="L11417" s="1">
        <v>0</v>
      </c>
      <c r="M11417" s="1">
        <v>0</v>
      </c>
      <c r="N11417" s="1">
        <v>0</v>
      </c>
      <c r="O11417" s="1">
        <v>0</v>
      </c>
      <c r="P11417" s="1">
        <v>1</v>
      </c>
      <c r="Q11417" s="1">
        <v>0</v>
      </c>
      <c r="R11417" s="9">
        <v>0</v>
      </c>
    </row>
    <row r="11418" spans="4:18" x14ac:dyDescent="0.2">
      <c r="D11418" s="200"/>
      <c r="E11418" s="11"/>
      <c r="F11418" s="10"/>
      <c r="G11418" s="7">
        <v>100</v>
      </c>
      <c r="H11418" s="75">
        <v>40</v>
      </c>
      <c r="I11418" s="25">
        <v>40</v>
      </c>
      <c r="J11418" s="2">
        <v>20</v>
      </c>
      <c r="K11418" s="16">
        <v>0</v>
      </c>
      <c r="L11418" s="49">
        <v>0</v>
      </c>
      <c r="M11418" s="49">
        <v>0</v>
      </c>
      <c r="N11418" s="16">
        <v>0</v>
      </c>
      <c r="O11418" s="16">
        <v>0</v>
      </c>
      <c r="P11418" s="41">
        <v>20</v>
      </c>
      <c r="Q11418" s="16">
        <v>0</v>
      </c>
      <c r="R11418" s="130">
        <v>0</v>
      </c>
    </row>
    <row r="11419" spans="4:18" x14ac:dyDescent="0.2">
      <c r="D11419" s="200"/>
      <c r="E11419" s="4" t="s">
        <v>36</v>
      </c>
      <c r="F11419" s="5"/>
      <c r="G11419" s="6">
        <v>3</v>
      </c>
      <c r="H11419" s="8">
        <v>1</v>
      </c>
      <c r="I11419" s="1">
        <v>0</v>
      </c>
      <c r="J11419" s="1">
        <v>0</v>
      </c>
      <c r="K11419" s="1">
        <v>0</v>
      </c>
      <c r="L11419" s="1">
        <v>0</v>
      </c>
      <c r="M11419" s="1">
        <v>0</v>
      </c>
      <c r="N11419" s="1">
        <v>0</v>
      </c>
      <c r="O11419" s="1">
        <v>0</v>
      </c>
      <c r="P11419" s="1">
        <v>0</v>
      </c>
      <c r="Q11419" s="1">
        <v>0</v>
      </c>
      <c r="R11419" s="9">
        <v>2</v>
      </c>
    </row>
    <row r="11420" spans="4:18" x14ac:dyDescent="0.2">
      <c r="D11420" s="200"/>
      <c r="E11420" s="11"/>
      <c r="F11420" s="10"/>
      <c r="G11420" s="7">
        <v>100</v>
      </c>
      <c r="H11420" s="70">
        <v>33.333333333333002</v>
      </c>
      <c r="I11420" s="82">
        <v>0</v>
      </c>
      <c r="J11420" s="82">
        <v>0</v>
      </c>
      <c r="K11420" s="16">
        <v>0</v>
      </c>
      <c r="L11420" s="49">
        <v>0</v>
      </c>
      <c r="M11420" s="49">
        <v>0</v>
      </c>
      <c r="N11420" s="16">
        <v>0</v>
      </c>
      <c r="O11420" s="16">
        <v>0</v>
      </c>
      <c r="P11420" s="49">
        <v>0</v>
      </c>
      <c r="Q11420" s="16">
        <v>0</v>
      </c>
      <c r="R11420" s="102">
        <v>66.666666666666998</v>
      </c>
    </row>
    <row r="11421" spans="4:18" x14ac:dyDescent="0.2">
      <c r="D11421" s="200"/>
      <c r="E11421" s="4" t="s">
        <v>37</v>
      </c>
      <c r="F11421" s="5"/>
      <c r="G11421" s="6">
        <v>4</v>
      </c>
      <c r="H11421" s="8">
        <v>1</v>
      </c>
      <c r="I11421" s="1">
        <v>0</v>
      </c>
      <c r="J11421" s="1">
        <v>0</v>
      </c>
      <c r="K11421" s="1">
        <v>0</v>
      </c>
      <c r="L11421" s="1">
        <v>1</v>
      </c>
      <c r="M11421" s="1">
        <v>1</v>
      </c>
      <c r="N11421" s="1">
        <v>0</v>
      </c>
      <c r="O11421" s="1">
        <v>0</v>
      </c>
      <c r="P11421" s="1">
        <v>0</v>
      </c>
      <c r="Q11421" s="1">
        <v>0</v>
      </c>
      <c r="R11421" s="9">
        <v>2</v>
      </c>
    </row>
    <row r="11422" spans="4:18" x14ac:dyDescent="0.2">
      <c r="D11422" s="200"/>
      <c r="E11422" s="11"/>
      <c r="F11422" s="10"/>
      <c r="G11422" s="7">
        <v>100</v>
      </c>
      <c r="H11422" s="18">
        <v>25</v>
      </c>
      <c r="I11422" s="82">
        <v>0</v>
      </c>
      <c r="J11422" s="82">
        <v>0</v>
      </c>
      <c r="K11422" s="16">
        <v>0</v>
      </c>
      <c r="L11422" s="41">
        <v>25</v>
      </c>
      <c r="M11422" s="41">
        <v>25</v>
      </c>
      <c r="N11422" s="16">
        <v>0</v>
      </c>
      <c r="O11422" s="16">
        <v>0</v>
      </c>
      <c r="P11422" s="49">
        <v>0</v>
      </c>
      <c r="Q11422" s="16">
        <v>0</v>
      </c>
      <c r="R11422" s="102">
        <v>50</v>
      </c>
    </row>
    <row r="11423" spans="4:18" x14ac:dyDescent="0.2">
      <c r="D11423" s="200"/>
      <c r="E11423" s="4" t="s">
        <v>38</v>
      </c>
      <c r="F11423" s="5"/>
      <c r="G11423" s="6">
        <v>2</v>
      </c>
      <c r="H11423" s="8">
        <v>0</v>
      </c>
      <c r="I11423" s="1">
        <v>0</v>
      </c>
      <c r="J11423" s="1">
        <v>0</v>
      </c>
      <c r="K11423" s="1">
        <v>0</v>
      </c>
      <c r="L11423" s="1">
        <v>0</v>
      </c>
      <c r="M11423" s="1">
        <v>0</v>
      </c>
      <c r="N11423" s="1">
        <v>0</v>
      </c>
      <c r="O11423" s="1">
        <v>0</v>
      </c>
      <c r="P11423" s="1">
        <v>0</v>
      </c>
      <c r="Q11423" s="1">
        <v>1</v>
      </c>
      <c r="R11423" s="9">
        <v>1</v>
      </c>
    </row>
    <row r="11424" spans="4:18" x14ac:dyDescent="0.2">
      <c r="D11424" s="200"/>
      <c r="E11424" s="11"/>
      <c r="F11424" s="10"/>
      <c r="G11424" s="7">
        <v>100</v>
      </c>
      <c r="H11424" s="127">
        <v>0</v>
      </c>
      <c r="I11424" s="82">
        <v>0</v>
      </c>
      <c r="J11424" s="82">
        <v>0</v>
      </c>
      <c r="K11424" s="16">
        <v>0</v>
      </c>
      <c r="L11424" s="49">
        <v>0</v>
      </c>
      <c r="M11424" s="49">
        <v>0</v>
      </c>
      <c r="N11424" s="16">
        <v>0</v>
      </c>
      <c r="O11424" s="16">
        <v>0</v>
      </c>
      <c r="P11424" s="49">
        <v>0</v>
      </c>
      <c r="Q11424" s="41">
        <v>50</v>
      </c>
      <c r="R11424" s="102">
        <v>50</v>
      </c>
    </row>
    <row r="11425" spans="2:18" x14ac:dyDescent="0.2">
      <c r="D11425" s="200"/>
      <c r="E11425" s="4" t="s">
        <v>39</v>
      </c>
      <c r="F11425" s="5"/>
      <c r="G11425" s="6">
        <v>5</v>
      </c>
      <c r="H11425" s="8">
        <v>0</v>
      </c>
      <c r="I11425" s="1">
        <v>1</v>
      </c>
      <c r="J11425" s="1">
        <v>2</v>
      </c>
      <c r="K11425" s="1">
        <v>0</v>
      </c>
      <c r="L11425" s="1">
        <v>0</v>
      </c>
      <c r="M11425" s="1">
        <v>0</v>
      </c>
      <c r="N11425" s="1">
        <v>0</v>
      </c>
      <c r="O11425" s="1">
        <v>0</v>
      </c>
      <c r="P11425" s="1">
        <v>1</v>
      </c>
      <c r="Q11425" s="1">
        <v>0</v>
      </c>
      <c r="R11425" s="9">
        <v>3</v>
      </c>
    </row>
    <row r="11426" spans="2:18" x14ac:dyDescent="0.2">
      <c r="D11426" s="200"/>
      <c r="E11426" s="11"/>
      <c r="F11426" s="10"/>
      <c r="G11426" s="7">
        <v>100</v>
      </c>
      <c r="H11426" s="127">
        <v>0</v>
      </c>
      <c r="I11426" s="50">
        <v>20</v>
      </c>
      <c r="J11426" s="41">
        <v>40</v>
      </c>
      <c r="K11426" s="16">
        <v>0</v>
      </c>
      <c r="L11426" s="49">
        <v>0</v>
      </c>
      <c r="M11426" s="49">
        <v>0</v>
      </c>
      <c r="N11426" s="16">
        <v>0</v>
      </c>
      <c r="O11426" s="16">
        <v>0</v>
      </c>
      <c r="P11426" s="41">
        <v>20</v>
      </c>
      <c r="Q11426" s="16">
        <v>0</v>
      </c>
      <c r="R11426" s="102">
        <v>60</v>
      </c>
    </row>
    <row r="11427" spans="2:18" x14ac:dyDescent="0.2">
      <c r="D11427" s="200"/>
      <c r="E11427" s="4" t="s">
        <v>40</v>
      </c>
      <c r="F11427" s="5"/>
      <c r="G11427" s="6">
        <v>1</v>
      </c>
      <c r="H11427" s="8">
        <v>0</v>
      </c>
      <c r="I11427" s="1">
        <v>0</v>
      </c>
      <c r="J11427" s="1">
        <v>0</v>
      </c>
      <c r="K11427" s="1">
        <v>0</v>
      </c>
      <c r="L11427" s="1">
        <v>0</v>
      </c>
      <c r="M11427" s="1">
        <v>0</v>
      </c>
      <c r="N11427" s="1">
        <v>0</v>
      </c>
      <c r="O11427" s="1">
        <v>0</v>
      </c>
      <c r="P11427" s="1">
        <v>0</v>
      </c>
      <c r="Q11427" s="1">
        <v>0</v>
      </c>
      <c r="R11427" s="9">
        <v>1</v>
      </c>
    </row>
    <row r="11428" spans="2:18" x14ac:dyDescent="0.2">
      <c r="D11428" s="201"/>
      <c r="E11428" s="45"/>
      <c r="F11428" s="51"/>
      <c r="G11428" s="81">
        <v>100</v>
      </c>
      <c r="H11428" s="136">
        <v>0</v>
      </c>
      <c r="I11428" s="83">
        <v>0</v>
      </c>
      <c r="J11428" s="83">
        <v>0</v>
      </c>
      <c r="K11428" s="62">
        <v>0</v>
      </c>
      <c r="L11428" s="103">
        <v>0</v>
      </c>
      <c r="M11428" s="103">
        <v>0</v>
      </c>
      <c r="N11428" s="62">
        <v>0</v>
      </c>
      <c r="O11428" s="62">
        <v>0</v>
      </c>
      <c r="P11428" s="103">
        <v>0</v>
      </c>
      <c r="Q11428" s="62">
        <v>0</v>
      </c>
      <c r="R11428" s="140">
        <v>100</v>
      </c>
    </row>
    <row r="11430" spans="2:18" x14ac:dyDescent="0.2">
      <c r="B11430" s="40" t="str">
        <f xml:space="preserve"> HYPERLINK("#'目次'!B282", "[276]")</f>
        <v>[276]</v>
      </c>
      <c r="C11430" s="23" t="s">
        <v>407</v>
      </c>
    </row>
    <row r="11431" spans="2:18" x14ac:dyDescent="0.2">
      <c r="C11431" s="186" t="s">
        <v>397</v>
      </c>
    </row>
    <row r="11433" spans="2:18" x14ac:dyDescent="0.2">
      <c r="C11433" s="23" t="s">
        <v>80</v>
      </c>
    </row>
    <row r="11434" spans="2:18" ht="48" x14ac:dyDescent="0.2">
      <c r="E11434" s="195"/>
      <c r="F11434" s="196"/>
      <c r="G11434" s="37" t="s">
        <v>15</v>
      </c>
      <c r="H11434" s="33" t="s">
        <v>347</v>
      </c>
      <c r="I11434" s="13" t="s">
        <v>348</v>
      </c>
      <c r="J11434" s="13" t="s">
        <v>349</v>
      </c>
      <c r="K11434" s="13" t="s">
        <v>350</v>
      </c>
      <c r="L11434" s="13" t="s">
        <v>351</v>
      </c>
      <c r="M11434" s="13" t="s">
        <v>352</v>
      </c>
      <c r="N11434" s="13" t="s">
        <v>353</v>
      </c>
      <c r="O11434" s="13" t="s">
        <v>354</v>
      </c>
      <c r="P11434" s="13" t="s">
        <v>355</v>
      </c>
      <c r="Q11434" s="13" t="s">
        <v>99</v>
      </c>
      <c r="R11434" s="38" t="s">
        <v>18</v>
      </c>
    </row>
    <row r="11435" spans="2:18" x14ac:dyDescent="0.2">
      <c r="E11435" s="197"/>
      <c r="F11435" s="198"/>
      <c r="G11435" s="35"/>
      <c r="H11435" s="39"/>
      <c r="I11435" s="14"/>
      <c r="J11435" s="14"/>
      <c r="K11435" s="14"/>
      <c r="L11435" s="14"/>
      <c r="M11435" s="14"/>
      <c r="N11435" s="14"/>
      <c r="O11435" s="14"/>
      <c r="P11435" s="14"/>
      <c r="Q11435" s="14"/>
      <c r="R11435" s="34"/>
    </row>
    <row r="11436" spans="2:18" x14ac:dyDescent="0.2">
      <c r="E11436" s="120" t="s">
        <v>15</v>
      </c>
      <c r="F11436" s="66"/>
      <c r="G11436" s="36">
        <v>53</v>
      </c>
      <c r="H11436" s="17">
        <v>15</v>
      </c>
      <c r="I11436" s="17">
        <v>17</v>
      </c>
      <c r="J11436" s="17">
        <v>9</v>
      </c>
      <c r="K11436" s="17">
        <v>2</v>
      </c>
      <c r="L11436" s="17">
        <v>3</v>
      </c>
      <c r="M11436" s="17">
        <v>3</v>
      </c>
      <c r="N11436" s="17">
        <v>2</v>
      </c>
      <c r="O11436" s="17">
        <v>1</v>
      </c>
      <c r="P11436" s="17">
        <v>3</v>
      </c>
      <c r="Q11436" s="17">
        <v>2</v>
      </c>
      <c r="R11436" s="47">
        <v>16</v>
      </c>
    </row>
    <row r="11437" spans="2:18" x14ac:dyDescent="0.2">
      <c r="E11437" s="45"/>
      <c r="F11437" s="67"/>
      <c r="G11437" s="7">
        <v>100</v>
      </c>
      <c r="H11437" s="2">
        <v>28.301886792453001</v>
      </c>
      <c r="I11437" s="2">
        <v>32.075471698112999</v>
      </c>
      <c r="J11437" s="2">
        <v>16.981132075472001</v>
      </c>
      <c r="K11437" s="2">
        <v>3.7735849056599999</v>
      </c>
      <c r="L11437" s="2">
        <v>5.660377358491</v>
      </c>
      <c r="M11437" s="2">
        <v>5.660377358491</v>
      </c>
      <c r="N11437" s="2">
        <v>3.7735849056599999</v>
      </c>
      <c r="O11437" s="2">
        <v>1.88679245283</v>
      </c>
      <c r="P11437" s="2">
        <v>5.660377358491</v>
      </c>
      <c r="Q11437" s="2">
        <v>3.7735849056599999</v>
      </c>
      <c r="R11437" s="15">
        <v>30.188679245283002</v>
      </c>
    </row>
    <row r="11438" spans="2:18" x14ac:dyDescent="0.2">
      <c r="E11438" s="4" t="s">
        <v>81</v>
      </c>
      <c r="F11438" s="5"/>
      <c r="G11438" s="19">
        <v>3</v>
      </c>
      <c r="H11438" s="27">
        <v>0</v>
      </c>
      <c r="I11438" s="3">
        <v>0</v>
      </c>
      <c r="J11438" s="3">
        <v>1</v>
      </c>
      <c r="K11438" s="3">
        <v>0</v>
      </c>
      <c r="L11438" s="3">
        <v>0</v>
      </c>
      <c r="M11438" s="3">
        <v>0</v>
      </c>
      <c r="N11438" s="3">
        <v>0</v>
      </c>
      <c r="O11438" s="3">
        <v>0</v>
      </c>
      <c r="P11438" s="3">
        <v>1</v>
      </c>
      <c r="Q11438" s="3">
        <v>0</v>
      </c>
      <c r="R11438" s="26">
        <v>1</v>
      </c>
    </row>
    <row r="11439" spans="2:18" x14ac:dyDescent="0.2">
      <c r="E11439" s="11"/>
      <c r="F11439" s="10"/>
      <c r="G11439" s="7">
        <v>100</v>
      </c>
      <c r="H11439" s="127">
        <v>0</v>
      </c>
      <c r="I11439" s="82">
        <v>0</v>
      </c>
      <c r="J11439" s="41">
        <v>33.333333333333002</v>
      </c>
      <c r="K11439" s="16">
        <v>0</v>
      </c>
      <c r="L11439" s="49">
        <v>0</v>
      </c>
      <c r="M11439" s="49">
        <v>0</v>
      </c>
      <c r="N11439" s="16">
        <v>0</v>
      </c>
      <c r="O11439" s="16">
        <v>0</v>
      </c>
      <c r="P11439" s="41">
        <v>33.333333333333002</v>
      </c>
      <c r="Q11439" s="16">
        <v>0</v>
      </c>
      <c r="R11439" s="15">
        <v>33.333333333333002</v>
      </c>
    </row>
    <row r="11440" spans="2:18" x14ac:dyDescent="0.2">
      <c r="E11440" s="4" t="s">
        <v>82</v>
      </c>
      <c r="F11440" s="5"/>
      <c r="G11440" s="6">
        <v>8</v>
      </c>
      <c r="H11440" s="8">
        <v>0</v>
      </c>
      <c r="I11440" s="1">
        <v>2</v>
      </c>
      <c r="J11440" s="1">
        <v>2</v>
      </c>
      <c r="K11440" s="1">
        <v>0</v>
      </c>
      <c r="L11440" s="1">
        <v>0</v>
      </c>
      <c r="M11440" s="1">
        <v>1</v>
      </c>
      <c r="N11440" s="1">
        <v>0</v>
      </c>
      <c r="O11440" s="1">
        <v>0</v>
      </c>
      <c r="P11440" s="1">
        <v>1</v>
      </c>
      <c r="Q11440" s="1">
        <v>0</v>
      </c>
      <c r="R11440" s="9">
        <v>4</v>
      </c>
    </row>
    <row r="11441" spans="5:18" x14ac:dyDescent="0.2">
      <c r="E11441" s="11"/>
      <c r="F11441" s="10"/>
      <c r="G11441" s="7">
        <v>100</v>
      </c>
      <c r="H11441" s="127">
        <v>0</v>
      </c>
      <c r="I11441" s="30">
        <v>25</v>
      </c>
      <c r="J11441" s="25">
        <v>25</v>
      </c>
      <c r="K11441" s="16">
        <v>0</v>
      </c>
      <c r="L11441" s="49">
        <v>0</v>
      </c>
      <c r="M11441" s="25">
        <v>12.5</v>
      </c>
      <c r="N11441" s="16">
        <v>0</v>
      </c>
      <c r="O11441" s="16">
        <v>0</v>
      </c>
      <c r="P11441" s="25">
        <v>12.5</v>
      </c>
      <c r="Q11441" s="16">
        <v>0</v>
      </c>
      <c r="R11441" s="102">
        <v>50</v>
      </c>
    </row>
    <row r="11442" spans="5:18" x14ac:dyDescent="0.2">
      <c r="E11442" s="4" t="s">
        <v>83</v>
      </c>
      <c r="F11442" s="5"/>
      <c r="G11442" s="6">
        <v>17</v>
      </c>
      <c r="H11442" s="8">
        <v>6</v>
      </c>
      <c r="I11442" s="1">
        <v>5</v>
      </c>
      <c r="J11442" s="1">
        <v>3</v>
      </c>
      <c r="K11442" s="1">
        <v>2</v>
      </c>
      <c r="L11442" s="1">
        <v>1</v>
      </c>
      <c r="M11442" s="1">
        <v>1</v>
      </c>
      <c r="N11442" s="1">
        <v>1</v>
      </c>
      <c r="O11442" s="1">
        <v>1</v>
      </c>
      <c r="P11442" s="1">
        <v>1</v>
      </c>
      <c r="Q11442" s="1">
        <v>2</v>
      </c>
      <c r="R11442" s="9">
        <v>5</v>
      </c>
    </row>
    <row r="11443" spans="5:18" x14ac:dyDescent="0.2">
      <c r="E11443" s="11"/>
      <c r="F11443" s="10"/>
      <c r="G11443" s="7">
        <v>100</v>
      </c>
      <c r="H11443" s="70">
        <v>35.294117647058997</v>
      </c>
      <c r="I11443" s="2">
        <v>29.411764705882</v>
      </c>
      <c r="J11443" s="2">
        <v>17.647058823529001</v>
      </c>
      <c r="K11443" s="25">
        <v>11.764705882353001</v>
      </c>
      <c r="L11443" s="2">
        <v>5.8823529411760003</v>
      </c>
      <c r="M11443" s="2">
        <v>5.8823529411760003</v>
      </c>
      <c r="N11443" s="2">
        <v>5.8823529411760003</v>
      </c>
      <c r="O11443" s="2">
        <v>5.8823529411760003</v>
      </c>
      <c r="P11443" s="2">
        <v>5.8823529411760003</v>
      </c>
      <c r="Q11443" s="25">
        <v>11.764705882353001</v>
      </c>
      <c r="R11443" s="15">
        <v>29.411764705882</v>
      </c>
    </row>
    <row r="11444" spans="5:18" x14ac:dyDescent="0.2">
      <c r="E11444" s="4" t="s">
        <v>84</v>
      </c>
      <c r="F11444" s="5"/>
      <c r="G11444" s="6">
        <v>0</v>
      </c>
      <c r="H11444" s="8">
        <v>0</v>
      </c>
      <c r="I11444" s="1">
        <v>0</v>
      </c>
      <c r="J11444" s="1">
        <v>0</v>
      </c>
      <c r="K11444" s="1">
        <v>0</v>
      </c>
      <c r="L11444" s="1">
        <v>0</v>
      </c>
      <c r="M11444" s="1">
        <v>0</v>
      </c>
      <c r="N11444" s="1">
        <v>0</v>
      </c>
      <c r="O11444" s="1">
        <v>0</v>
      </c>
      <c r="P11444" s="1">
        <v>0</v>
      </c>
      <c r="Q11444" s="1">
        <v>0</v>
      </c>
      <c r="R11444" s="9">
        <v>0</v>
      </c>
    </row>
    <row r="11445" spans="5:18" x14ac:dyDescent="0.2">
      <c r="E11445" s="11"/>
      <c r="F11445" s="10"/>
      <c r="G11445" s="176">
        <v>0</v>
      </c>
      <c r="H11445" s="127">
        <v>0</v>
      </c>
      <c r="I11445" s="82">
        <v>0</v>
      </c>
      <c r="J11445" s="82">
        <v>0</v>
      </c>
      <c r="K11445" s="16">
        <v>0</v>
      </c>
      <c r="L11445" s="49">
        <v>0</v>
      </c>
      <c r="M11445" s="49">
        <v>0</v>
      </c>
      <c r="N11445" s="16">
        <v>0</v>
      </c>
      <c r="O11445" s="16">
        <v>0</v>
      </c>
      <c r="P11445" s="49">
        <v>0</v>
      </c>
      <c r="Q11445" s="16">
        <v>0</v>
      </c>
      <c r="R11445" s="130">
        <v>0</v>
      </c>
    </row>
    <row r="11446" spans="5:18" x14ac:dyDescent="0.2">
      <c r="E11446" s="4" t="s">
        <v>85</v>
      </c>
      <c r="F11446" s="5"/>
      <c r="G11446" s="6">
        <v>6</v>
      </c>
      <c r="H11446" s="8">
        <v>3</v>
      </c>
      <c r="I11446" s="1">
        <v>1</v>
      </c>
      <c r="J11446" s="1">
        <v>0</v>
      </c>
      <c r="K11446" s="1">
        <v>0</v>
      </c>
      <c r="L11446" s="1">
        <v>0</v>
      </c>
      <c r="M11446" s="1">
        <v>0</v>
      </c>
      <c r="N11446" s="1">
        <v>0</v>
      </c>
      <c r="O11446" s="1">
        <v>0</v>
      </c>
      <c r="P11446" s="1">
        <v>0</v>
      </c>
      <c r="Q11446" s="1">
        <v>0</v>
      </c>
      <c r="R11446" s="9">
        <v>3</v>
      </c>
    </row>
    <row r="11447" spans="5:18" x14ac:dyDescent="0.2">
      <c r="E11447" s="11"/>
      <c r="F11447" s="10"/>
      <c r="G11447" s="7">
        <v>100</v>
      </c>
      <c r="H11447" s="75">
        <v>50</v>
      </c>
      <c r="I11447" s="50">
        <v>16.666666666666998</v>
      </c>
      <c r="J11447" s="82">
        <v>0</v>
      </c>
      <c r="K11447" s="16">
        <v>0</v>
      </c>
      <c r="L11447" s="49">
        <v>0</v>
      </c>
      <c r="M11447" s="49">
        <v>0</v>
      </c>
      <c r="N11447" s="16">
        <v>0</v>
      </c>
      <c r="O11447" s="16">
        <v>0</v>
      </c>
      <c r="P11447" s="49">
        <v>0</v>
      </c>
      <c r="Q11447" s="16">
        <v>0</v>
      </c>
      <c r="R11447" s="102">
        <v>50</v>
      </c>
    </row>
    <row r="11448" spans="5:18" x14ac:dyDescent="0.2">
      <c r="E11448" s="4" t="s">
        <v>86</v>
      </c>
      <c r="F11448" s="5"/>
      <c r="G11448" s="6">
        <v>7</v>
      </c>
      <c r="H11448" s="8">
        <v>2</v>
      </c>
      <c r="I11448" s="1">
        <v>2</v>
      </c>
      <c r="J11448" s="1">
        <v>1</v>
      </c>
      <c r="K11448" s="1">
        <v>0</v>
      </c>
      <c r="L11448" s="1">
        <v>1</v>
      </c>
      <c r="M11448" s="1">
        <v>0</v>
      </c>
      <c r="N11448" s="1">
        <v>0</v>
      </c>
      <c r="O11448" s="1">
        <v>0</v>
      </c>
      <c r="P11448" s="1">
        <v>0</v>
      </c>
      <c r="Q11448" s="1">
        <v>0</v>
      </c>
      <c r="R11448" s="9">
        <v>2</v>
      </c>
    </row>
    <row r="11449" spans="5:18" x14ac:dyDescent="0.2">
      <c r="E11449" s="11"/>
      <c r="F11449" s="10"/>
      <c r="G11449" s="7">
        <v>100</v>
      </c>
      <c r="H11449" s="18">
        <v>28.571428571428999</v>
      </c>
      <c r="I11449" s="2">
        <v>28.571428571428999</v>
      </c>
      <c r="J11449" s="2">
        <v>14.285714285714</v>
      </c>
      <c r="K11449" s="16">
        <v>0</v>
      </c>
      <c r="L11449" s="25">
        <v>14.285714285714</v>
      </c>
      <c r="M11449" s="49">
        <v>0</v>
      </c>
      <c r="N11449" s="16">
        <v>0</v>
      </c>
      <c r="O11449" s="16">
        <v>0</v>
      </c>
      <c r="P11449" s="49">
        <v>0</v>
      </c>
      <c r="Q11449" s="16">
        <v>0</v>
      </c>
      <c r="R11449" s="15">
        <v>28.571428571428999</v>
      </c>
    </row>
    <row r="11450" spans="5:18" x14ac:dyDescent="0.2">
      <c r="E11450" s="4" t="s">
        <v>87</v>
      </c>
      <c r="F11450" s="5"/>
      <c r="G11450" s="6">
        <v>2</v>
      </c>
      <c r="H11450" s="8">
        <v>1</v>
      </c>
      <c r="I11450" s="1">
        <v>2</v>
      </c>
      <c r="J11450" s="1">
        <v>0</v>
      </c>
      <c r="K11450" s="1">
        <v>0</v>
      </c>
      <c r="L11450" s="1">
        <v>0</v>
      </c>
      <c r="M11450" s="1">
        <v>0</v>
      </c>
      <c r="N11450" s="1">
        <v>0</v>
      </c>
      <c r="O11450" s="1">
        <v>0</v>
      </c>
      <c r="P11450" s="1">
        <v>0</v>
      </c>
      <c r="Q11450" s="1">
        <v>0</v>
      </c>
      <c r="R11450" s="9">
        <v>0</v>
      </c>
    </row>
    <row r="11451" spans="5:18" x14ac:dyDescent="0.2">
      <c r="E11451" s="11"/>
      <c r="F11451" s="10"/>
      <c r="G11451" s="7">
        <v>100</v>
      </c>
      <c r="H11451" s="75">
        <v>50</v>
      </c>
      <c r="I11451" s="41">
        <v>100</v>
      </c>
      <c r="J11451" s="82">
        <v>0</v>
      </c>
      <c r="K11451" s="16">
        <v>0</v>
      </c>
      <c r="L11451" s="49">
        <v>0</v>
      </c>
      <c r="M11451" s="49">
        <v>0</v>
      </c>
      <c r="N11451" s="16">
        <v>0</v>
      </c>
      <c r="O11451" s="16">
        <v>0</v>
      </c>
      <c r="P11451" s="49">
        <v>0</v>
      </c>
      <c r="Q11451" s="16">
        <v>0</v>
      </c>
      <c r="R11451" s="130">
        <v>0</v>
      </c>
    </row>
    <row r="11452" spans="5:18" x14ac:dyDescent="0.2">
      <c r="E11452" s="4" t="s">
        <v>88</v>
      </c>
      <c r="F11452" s="5"/>
      <c r="G11452" s="6">
        <v>3</v>
      </c>
      <c r="H11452" s="8">
        <v>2</v>
      </c>
      <c r="I11452" s="1">
        <v>3</v>
      </c>
      <c r="J11452" s="1">
        <v>1</v>
      </c>
      <c r="K11452" s="1">
        <v>0</v>
      </c>
      <c r="L11452" s="1">
        <v>0</v>
      </c>
      <c r="M11452" s="1">
        <v>0</v>
      </c>
      <c r="N11452" s="1">
        <v>0</v>
      </c>
      <c r="O11452" s="1">
        <v>0</v>
      </c>
      <c r="P11452" s="1">
        <v>0</v>
      </c>
      <c r="Q11452" s="1">
        <v>0</v>
      </c>
      <c r="R11452" s="9">
        <v>0</v>
      </c>
    </row>
    <row r="11453" spans="5:18" x14ac:dyDescent="0.2">
      <c r="E11453" s="11"/>
      <c r="F11453" s="10"/>
      <c r="G11453" s="7">
        <v>100</v>
      </c>
      <c r="H11453" s="75">
        <v>66.666666666666998</v>
      </c>
      <c r="I11453" s="41">
        <v>100</v>
      </c>
      <c r="J11453" s="41">
        <v>33.333333333333002</v>
      </c>
      <c r="K11453" s="16">
        <v>0</v>
      </c>
      <c r="L11453" s="49">
        <v>0</v>
      </c>
      <c r="M11453" s="49">
        <v>0</v>
      </c>
      <c r="N11453" s="16">
        <v>0</v>
      </c>
      <c r="O11453" s="16">
        <v>0</v>
      </c>
      <c r="P11453" s="49">
        <v>0</v>
      </c>
      <c r="Q11453" s="16">
        <v>0</v>
      </c>
      <c r="R11453" s="130">
        <v>0</v>
      </c>
    </row>
    <row r="11454" spans="5:18" x14ac:dyDescent="0.2">
      <c r="E11454" s="4" t="s">
        <v>89</v>
      </c>
      <c r="F11454" s="5"/>
      <c r="G11454" s="6">
        <v>3</v>
      </c>
      <c r="H11454" s="8">
        <v>0</v>
      </c>
      <c r="I11454" s="1">
        <v>2</v>
      </c>
      <c r="J11454" s="1">
        <v>0</v>
      </c>
      <c r="K11454" s="1">
        <v>0</v>
      </c>
      <c r="L11454" s="1">
        <v>1</v>
      </c>
      <c r="M11454" s="1">
        <v>1</v>
      </c>
      <c r="N11454" s="1">
        <v>0</v>
      </c>
      <c r="O11454" s="1">
        <v>0</v>
      </c>
      <c r="P11454" s="1">
        <v>0</v>
      </c>
      <c r="Q11454" s="1">
        <v>0</v>
      </c>
      <c r="R11454" s="9">
        <v>0</v>
      </c>
    </row>
    <row r="11455" spans="5:18" x14ac:dyDescent="0.2">
      <c r="E11455" s="11"/>
      <c r="F11455" s="10"/>
      <c r="G11455" s="7">
        <v>100</v>
      </c>
      <c r="H11455" s="127">
        <v>0</v>
      </c>
      <c r="I11455" s="41">
        <v>66.666666666666998</v>
      </c>
      <c r="J11455" s="82">
        <v>0</v>
      </c>
      <c r="K11455" s="16">
        <v>0</v>
      </c>
      <c r="L11455" s="41">
        <v>33.333333333333002</v>
      </c>
      <c r="M11455" s="41">
        <v>33.333333333333002</v>
      </c>
      <c r="N11455" s="16">
        <v>0</v>
      </c>
      <c r="O11455" s="16">
        <v>0</v>
      </c>
      <c r="P11455" s="49">
        <v>0</v>
      </c>
      <c r="Q11455" s="16">
        <v>0</v>
      </c>
      <c r="R11455" s="130">
        <v>0</v>
      </c>
    </row>
    <row r="11456" spans="5:18" x14ac:dyDescent="0.2">
      <c r="E11456" s="4" t="s">
        <v>90</v>
      </c>
      <c r="F11456" s="5"/>
      <c r="G11456" s="6">
        <v>3</v>
      </c>
      <c r="H11456" s="8">
        <v>1</v>
      </c>
      <c r="I11456" s="1">
        <v>0</v>
      </c>
      <c r="J11456" s="1">
        <v>1</v>
      </c>
      <c r="K11456" s="1">
        <v>0</v>
      </c>
      <c r="L11456" s="1">
        <v>0</v>
      </c>
      <c r="M11456" s="1">
        <v>0</v>
      </c>
      <c r="N11456" s="1">
        <v>1</v>
      </c>
      <c r="O11456" s="1">
        <v>0</v>
      </c>
      <c r="P11456" s="1">
        <v>0</v>
      </c>
      <c r="Q11456" s="1">
        <v>0</v>
      </c>
      <c r="R11456" s="9">
        <v>0</v>
      </c>
    </row>
    <row r="11457" spans="2:18" x14ac:dyDescent="0.2">
      <c r="E11457" s="11"/>
      <c r="F11457" s="10"/>
      <c r="G11457" s="7">
        <v>100</v>
      </c>
      <c r="H11457" s="70">
        <v>33.333333333333002</v>
      </c>
      <c r="I11457" s="82">
        <v>0</v>
      </c>
      <c r="J11457" s="41">
        <v>33.333333333333002</v>
      </c>
      <c r="K11457" s="16">
        <v>0</v>
      </c>
      <c r="L11457" s="49">
        <v>0</v>
      </c>
      <c r="M11457" s="49">
        <v>0</v>
      </c>
      <c r="N11457" s="41">
        <v>33.333333333333002</v>
      </c>
      <c r="O11457" s="16">
        <v>0</v>
      </c>
      <c r="P11457" s="49">
        <v>0</v>
      </c>
      <c r="Q11457" s="16">
        <v>0</v>
      </c>
      <c r="R11457" s="130">
        <v>0</v>
      </c>
    </row>
    <row r="11458" spans="2:18" x14ac:dyDescent="0.2">
      <c r="E11458" s="4" t="s">
        <v>91</v>
      </c>
      <c r="F11458" s="5"/>
      <c r="G11458" s="6">
        <v>1</v>
      </c>
      <c r="H11458" s="8">
        <v>0</v>
      </c>
      <c r="I11458" s="1">
        <v>0</v>
      </c>
      <c r="J11458" s="1">
        <v>0</v>
      </c>
      <c r="K11458" s="1">
        <v>0</v>
      </c>
      <c r="L11458" s="1">
        <v>0</v>
      </c>
      <c r="M11458" s="1">
        <v>0</v>
      </c>
      <c r="N11458" s="1">
        <v>0</v>
      </c>
      <c r="O11458" s="1">
        <v>0</v>
      </c>
      <c r="P11458" s="1">
        <v>0</v>
      </c>
      <c r="Q11458" s="1">
        <v>0</v>
      </c>
      <c r="R11458" s="9">
        <v>1</v>
      </c>
    </row>
    <row r="11459" spans="2:18" x14ac:dyDescent="0.2">
      <c r="E11459" s="45"/>
      <c r="F11459" s="51"/>
      <c r="G11459" s="81">
        <v>100</v>
      </c>
      <c r="H11459" s="136">
        <v>0</v>
      </c>
      <c r="I11459" s="83">
        <v>0</v>
      </c>
      <c r="J11459" s="83">
        <v>0</v>
      </c>
      <c r="K11459" s="62">
        <v>0</v>
      </c>
      <c r="L11459" s="103">
        <v>0</v>
      </c>
      <c r="M11459" s="103">
        <v>0</v>
      </c>
      <c r="N11459" s="62">
        <v>0</v>
      </c>
      <c r="O11459" s="62">
        <v>0</v>
      </c>
      <c r="P11459" s="103">
        <v>0</v>
      </c>
      <c r="Q11459" s="62">
        <v>0</v>
      </c>
      <c r="R11459" s="140">
        <v>100</v>
      </c>
    </row>
    <row r="11461" spans="2:18" x14ac:dyDescent="0.2">
      <c r="B11461" s="40" t="str">
        <f xml:space="preserve"> HYPERLINK("#'目次'!B283", "[277]")</f>
        <v>[277]</v>
      </c>
      <c r="C11461" s="23" t="s">
        <v>410</v>
      </c>
    </row>
    <row r="11462" spans="2:18" x14ac:dyDescent="0.2">
      <c r="C11462" s="186" t="s">
        <v>397</v>
      </c>
    </row>
    <row r="11464" spans="2:18" x14ac:dyDescent="0.2">
      <c r="C11464" s="23" t="s">
        <v>14</v>
      </c>
    </row>
    <row r="11465" spans="2:18" ht="48" x14ac:dyDescent="0.2">
      <c r="D11465" s="195"/>
      <c r="E11465" s="196"/>
      <c r="F11465" s="196"/>
      <c r="G11465" s="37" t="s">
        <v>15</v>
      </c>
      <c r="H11465" s="33" t="s">
        <v>347</v>
      </c>
      <c r="I11465" s="13" t="s">
        <v>348</v>
      </c>
      <c r="J11465" s="13" t="s">
        <v>349</v>
      </c>
      <c r="K11465" s="13" t="s">
        <v>350</v>
      </c>
      <c r="L11465" s="13" t="s">
        <v>351</v>
      </c>
      <c r="M11465" s="13" t="s">
        <v>352</v>
      </c>
      <c r="N11465" s="13" t="s">
        <v>353</v>
      </c>
      <c r="O11465" s="13" t="s">
        <v>354</v>
      </c>
      <c r="P11465" s="13" t="s">
        <v>355</v>
      </c>
      <c r="Q11465" s="13" t="s">
        <v>99</v>
      </c>
      <c r="R11465" s="38" t="s">
        <v>18</v>
      </c>
    </row>
    <row r="11466" spans="2:18" x14ac:dyDescent="0.2">
      <c r="D11466" s="197"/>
      <c r="E11466" s="198"/>
      <c r="F11466" s="198"/>
      <c r="G11466" s="35"/>
      <c r="H11466" s="39"/>
      <c r="I11466" s="14"/>
      <c r="J11466" s="14"/>
      <c r="K11466" s="14"/>
      <c r="L11466" s="14"/>
      <c r="M11466" s="14"/>
      <c r="N11466" s="14"/>
      <c r="O11466" s="14"/>
      <c r="P11466" s="14"/>
      <c r="Q11466" s="14"/>
      <c r="R11466" s="34"/>
    </row>
    <row r="11467" spans="2:18" x14ac:dyDescent="0.2">
      <c r="D11467" s="78"/>
      <c r="E11467" s="79" t="s">
        <v>15</v>
      </c>
      <c r="F11467" s="66"/>
      <c r="G11467" s="36">
        <v>53</v>
      </c>
      <c r="H11467" s="17">
        <v>4</v>
      </c>
      <c r="I11467" s="17">
        <v>3</v>
      </c>
      <c r="J11467" s="17">
        <v>2</v>
      </c>
      <c r="K11467" s="17">
        <v>0</v>
      </c>
      <c r="L11467" s="17">
        <v>0</v>
      </c>
      <c r="M11467" s="17">
        <v>0</v>
      </c>
      <c r="N11467" s="17">
        <v>0</v>
      </c>
      <c r="O11467" s="17">
        <v>0</v>
      </c>
      <c r="P11467" s="17">
        <v>0</v>
      </c>
      <c r="Q11467" s="17">
        <v>2</v>
      </c>
      <c r="R11467" s="47">
        <v>42</v>
      </c>
    </row>
    <row r="11468" spans="2:18" x14ac:dyDescent="0.2">
      <c r="D11468" s="45"/>
      <c r="E11468" s="51"/>
      <c r="F11468" s="67"/>
      <c r="G11468" s="7">
        <v>100</v>
      </c>
      <c r="H11468" s="2">
        <v>7.547169811321</v>
      </c>
      <c r="I11468" s="2">
        <v>5.660377358491</v>
      </c>
      <c r="J11468" s="2">
        <v>3.7735849056599999</v>
      </c>
      <c r="K11468" s="16">
        <v>0</v>
      </c>
      <c r="L11468" s="16">
        <v>0</v>
      </c>
      <c r="M11468" s="16">
        <v>0</v>
      </c>
      <c r="N11468" s="16">
        <v>0</v>
      </c>
      <c r="O11468" s="16">
        <v>0</v>
      </c>
      <c r="P11468" s="16">
        <v>0</v>
      </c>
      <c r="Q11468" s="2">
        <v>3.7735849056599999</v>
      </c>
      <c r="R11468" s="15">
        <v>79.245283018867994</v>
      </c>
    </row>
    <row r="11469" spans="2:18" x14ac:dyDescent="0.2">
      <c r="D11469" s="199" t="s">
        <v>19</v>
      </c>
      <c r="E11469" s="22" t="s">
        <v>20</v>
      </c>
      <c r="F11469" s="21"/>
      <c r="G11469" s="19">
        <v>11</v>
      </c>
      <c r="H11469" s="27">
        <v>0</v>
      </c>
      <c r="I11469" s="3">
        <v>1</v>
      </c>
      <c r="J11469" s="3">
        <v>1</v>
      </c>
      <c r="K11469" s="3">
        <v>0</v>
      </c>
      <c r="L11469" s="3">
        <v>0</v>
      </c>
      <c r="M11469" s="3">
        <v>0</v>
      </c>
      <c r="N11469" s="3">
        <v>0</v>
      </c>
      <c r="O11469" s="3">
        <v>0</v>
      </c>
      <c r="P11469" s="3">
        <v>0</v>
      </c>
      <c r="Q11469" s="3">
        <v>0</v>
      </c>
      <c r="R11469" s="26">
        <v>9</v>
      </c>
    </row>
    <row r="11470" spans="2:18" x14ac:dyDescent="0.2">
      <c r="D11470" s="200"/>
      <c r="E11470" s="11"/>
      <c r="F11470" s="10"/>
      <c r="G11470" s="7">
        <v>100</v>
      </c>
      <c r="H11470" s="143">
        <v>0</v>
      </c>
      <c r="I11470" s="2">
        <v>9.0909090909089993</v>
      </c>
      <c r="J11470" s="25">
        <v>9.0909090909089993</v>
      </c>
      <c r="K11470" s="16">
        <v>0</v>
      </c>
      <c r="L11470" s="16">
        <v>0</v>
      </c>
      <c r="M11470" s="16">
        <v>0</v>
      </c>
      <c r="N11470" s="16">
        <v>0</v>
      </c>
      <c r="O11470" s="16">
        <v>0</v>
      </c>
      <c r="P11470" s="16">
        <v>0</v>
      </c>
      <c r="Q11470" s="16">
        <v>0</v>
      </c>
      <c r="R11470" s="15">
        <v>81.818181818181998</v>
      </c>
    </row>
    <row r="11471" spans="2:18" x14ac:dyDescent="0.2">
      <c r="D11471" s="200"/>
      <c r="E11471" s="4" t="s">
        <v>21</v>
      </c>
      <c r="F11471" s="5"/>
      <c r="G11471" s="6">
        <v>16</v>
      </c>
      <c r="H11471" s="8">
        <v>3</v>
      </c>
      <c r="I11471" s="1">
        <v>1</v>
      </c>
      <c r="J11471" s="1">
        <v>0</v>
      </c>
      <c r="K11471" s="1">
        <v>0</v>
      </c>
      <c r="L11471" s="1">
        <v>0</v>
      </c>
      <c r="M11471" s="1">
        <v>0</v>
      </c>
      <c r="N11471" s="1">
        <v>0</v>
      </c>
      <c r="O11471" s="1">
        <v>0</v>
      </c>
      <c r="P11471" s="1">
        <v>0</v>
      </c>
      <c r="Q11471" s="1">
        <v>2</v>
      </c>
      <c r="R11471" s="9">
        <v>10</v>
      </c>
    </row>
    <row r="11472" spans="2:18" x14ac:dyDescent="0.2">
      <c r="D11472" s="200"/>
      <c r="E11472" s="11"/>
      <c r="F11472" s="10"/>
      <c r="G11472" s="7">
        <v>100</v>
      </c>
      <c r="H11472" s="75">
        <v>18.75</v>
      </c>
      <c r="I11472" s="2">
        <v>6.25</v>
      </c>
      <c r="J11472" s="16">
        <v>0</v>
      </c>
      <c r="K11472" s="16">
        <v>0</v>
      </c>
      <c r="L11472" s="16">
        <v>0</v>
      </c>
      <c r="M11472" s="16">
        <v>0</v>
      </c>
      <c r="N11472" s="16">
        <v>0</v>
      </c>
      <c r="O11472" s="16">
        <v>0</v>
      </c>
      <c r="P11472" s="16">
        <v>0</v>
      </c>
      <c r="Q11472" s="25">
        <v>12.5</v>
      </c>
      <c r="R11472" s="132">
        <v>62.5</v>
      </c>
    </row>
    <row r="11473" spans="4:18" x14ac:dyDescent="0.2">
      <c r="D11473" s="200"/>
      <c r="E11473" s="4" t="s">
        <v>22</v>
      </c>
      <c r="F11473" s="5"/>
      <c r="G11473" s="6">
        <v>7</v>
      </c>
      <c r="H11473" s="8">
        <v>0</v>
      </c>
      <c r="I11473" s="1">
        <v>0</v>
      </c>
      <c r="J11473" s="1">
        <v>0</v>
      </c>
      <c r="K11473" s="1">
        <v>0</v>
      </c>
      <c r="L11473" s="1">
        <v>0</v>
      </c>
      <c r="M11473" s="1">
        <v>0</v>
      </c>
      <c r="N11473" s="1">
        <v>0</v>
      </c>
      <c r="O11473" s="1">
        <v>0</v>
      </c>
      <c r="P11473" s="1">
        <v>0</v>
      </c>
      <c r="Q11473" s="1">
        <v>0</v>
      </c>
      <c r="R11473" s="9">
        <v>7</v>
      </c>
    </row>
    <row r="11474" spans="4:18" x14ac:dyDescent="0.2">
      <c r="D11474" s="200"/>
      <c r="E11474" s="11"/>
      <c r="F11474" s="10"/>
      <c r="G11474" s="7">
        <v>100</v>
      </c>
      <c r="H11474" s="143">
        <v>0</v>
      </c>
      <c r="I11474" s="49">
        <v>0</v>
      </c>
      <c r="J11474" s="16">
        <v>0</v>
      </c>
      <c r="K11474" s="16">
        <v>0</v>
      </c>
      <c r="L11474" s="16">
        <v>0</v>
      </c>
      <c r="M11474" s="16">
        <v>0</v>
      </c>
      <c r="N11474" s="16">
        <v>0</v>
      </c>
      <c r="O11474" s="16">
        <v>0</v>
      </c>
      <c r="P11474" s="16">
        <v>0</v>
      </c>
      <c r="Q11474" s="16">
        <v>0</v>
      </c>
      <c r="R11474" s="102">
        <v>100</v>
      </c>
    </row>
    <row r="11475" spans="4:18" x14ac:dyDescent="0.2">
      <c r="D11475" s="200"/>
      <c r="E11475" s="4" t="s">
        <v>23</v>
      </c>
      <c r="F11475" s="5"/>
      <c r="G11475" s="6">
        <v>7</v>
      </c>
      <c r="H11475" s="8">
        <v>0</v>
      </c>
      <c r="I11475" s="1">
        <v>0</v>
      </c>
      <c r="J11475" s="1">
        <v>1</v>
      </c>
      <c r="K11475" s="1">
        <v>0</v>
      </c>
      <c r="L11475" s="1">
        <v>0</v>
      </c>
      <c r="M11475" s="1">
        <v>0</v>
      </c>
      <c r="N11475" s="1">
        <v>0</v>
      </c>
      <c r="O11475" s="1">
        <v>0</v>
      </c>
      <c r="P11475" s="1">
        <v>0</v>
      </c>
      <c r="Q11475" s="1">
        <v>0</v>
      </c>
      <c r="R11475" s="9">
        <v>6</v>
      </c>
    </row>
    <row r="11476" spans="4:18" x14ac:dyDescent="0.2">
      <c r="D11476" s="200"/>
      <c r="E11476" s="11"/>
      <c r="F11476" s="10"/>
      <c r="G11476" s="7">
        <v>100</v>
      </c>
      <c r="H11476" s="143">
        <v>0</v>
      </c>
      <c r="I11476" s="49">
        <v>0</v>
      </c>
      <c r="J11476" s="41">
        <v>14.285714285714</v>
      </c>
      <c r="K11476" s="16">
        <v>0</v>
      </c>
      <c r="L11476" s="16">
        <v>0</v>
      </c>
      <c r="M11476" s="16">
        <v>0</v>
      </c>
      <c r="N11476" s="16">
        <v>0</v>
      </c>
      <c r="O11476" s="16">
        <v>0</v>
      </c>
      <c r="P11476" s="16">
        <v>0</v>
      </c>
      <c r="Q11476" s="16">
        <v>0</v>
      </c>
      <c r="R11476" s="85">
        <v>85.714285714286007</v>
      </c>
    </row>
    <row r="11477" spans="4:18" x14ac:dyDescent="0.2">
      <c r="D11477" s="200"/>
      <c r="E11477" s="4" t="s">
        <v>24</v>
      </c>
      <c r="F11477" s="5"/>
      <c r="G11477" s="6">
        <v>12</v>
      </c>
      <c r="H11477" s="8">
        <v>1</v>
      </c>
      <c r="I11477" s="1">
        <v>1</v>
      </c>
      <c r="J11477" s="1">
        <v>0</v>
      </c>
      <c r="K11477" s="1">
        <v>0</v>
      </c>
      <c r="L11477" s="1">
        <v>0</v>
      </c>
      <c r="M11477" s="1">
        <v>0</v>
      </c>
      <c r="N11477" s="1">
        <v>0</v>
      </c>
      <c r="O11477" s="1">
        <v>0</v>
      </c>
      <c r="P11477" s="1">
        <v>0</v>
      </c>
      <c r="Q11477" s="1">
        <v>0</v>
      </c>
      <c r="R11477" s="9">
        <v>10</v>
      </c>
    </row>
    <row r="11478" spans="4:18" x14ac:dyDescent="0.2">
      <c r="D11478" s="200"/>
      <c r="E11478" s="11"/>
      <c r="F11478" s="10"/>
      <c r="G11478" s="7">
        <v>100</v>
      </c>
      <c r="H11478" s="18">
        <v>8.333333333333</v>
      </c>
      <c r="I11478" s="2">
        <v>8.333333333333</v>
      </c>
      <c r="J11478" s="16">
        <v>0</v>
      </c>
      <c r="K11478" s="16">
        <v>0</v>
      </c>
      <c r="L11478" s="16">
        <v>0</v>
      </c>
      <c r="M11478" s="16">
        <v>0</v>
      </c>
      <c r="N11478" s="16">
        <v>0</v>
      </c>
      <c r="O11478" s="16">
        <v>0</v>
      </c>
      <c r="P11478" s="16">
        <v>0</v>
      </c>
      <c r="Q11478" s="16">
        <v>0</v>
      </c>
      <c r="R11478" s="15">
        <v>83.333333333333002</v>
      </c>
    </row>
    <row r="11479" spans="4:18" x14ac:dyDescent="0.2">
      <c r="D11479" s="199" t="s">
        <v>25</v>
      </c>
      <c r="E11479" s="22" t="s">
        <v>26</v>
      </c>
      <c r="F11479" s="21"/>
      <c r="G11479" s="19">
        <v>13</v>
      </c>
      <c r="H11479" s="27">
        <v>2</v>
      </c>
      <c r="I11479" s="3">
        <v>0</v>
      </c>
      <c r="J11479" s="3">
        <v>0</v>
      </c>
      <c r="K11479" s="3">
        <v>0</v>
      </c>
      <c r="L11479" s="3">
        <v>0</v>
      </c>
      <c r="M11479" s="3">
        <v>0</v>
      </c>
      <c r="N11479" s="3">
        <v>0</v>
      </c>
      <c r="O11479" s="3">
        <v>0</v>
      </c>
      <c r="P11479" s="3">
        <v>0</v>
      </c>
      <c r="Q11479" s="3">
        <v>1</v>
      </c>
      <c r="R11479" s="26">
        <v>10</v>
      </c>
    </row>
    <row r="11480" spans="4:18" x14ac:dyDescent="0.2">
      <c r="D11480" s="200"/>
      <c r="E11480" s="11"/>
      <c r="F11480" s="10"/>
      <c r="G11480" s="7">
        <v>100</v>
      </c>
      <c r="H11480" s="70">
        <v>15.384615384615</v>
      </c>
      <c r="I11480" s="49">
        <v>0</v>
      </c>
      <c r="J11480" s="16">
        <v>0</v>
      </c>
      <c r="K11480" s="16">
        <v>0</v>
      </c>
      <c r="L11480" s="16">
        <v>0</v>
      </c>
      <c r="M11480" s="16">
        <v>0</v>
      </c>
      <c r="N11480" s="16">
        <v>0</v>
      </c>
      <c r="O11480" s="16">
        <v>0</v>
      </c>
      <c r="P11480" s="16">
        <v>0</v>
      </c>
      <c r="Q11480" s="2">
        <v>7.6923076923079998</v>
      </c>
      <c r="R11480" s="15">
        <v>76.923076923077005</v>
      </c>
    </row>
    <row r="11481" spans="4:18" x14ac:dyDescent="0.2">
      <c r="D11481" s="200"/>
      <c r="E11481" s="4" t="s">
        <v>27</v>
      </c>
      <c r="F11481" s="5"/>
      <c r="G11481" s="6">
        <v>20</v>
      </c>
      <c r="H11481" s="8">
        <v>2</v>
      </c>
      <c r="I11481" s="1">
        <v>1</v>
      </c>
      <c r="J11481" s="1">
        <v>1</v>
      </c>
      <c r="K11481" s="1">
        <v>0</v>
      </c>
      <c r="L11481" s="1">
        <v>0</v>
      </c>
      <c r="M11481" s="1">
        <v>0</v>
      </c>
      <c r="N11481" s="1">
        <v>0</v>
      </c>
      <c r="O11481" s="1">
        <v>0</v>
      </c>
      <c r="P11481" s="1">
        <v>0</v>
      </c>
      <c r="Q11481" s="1">
        <v>1</v>
      </c>
      <c r="R11481" s="9">
        <v>15</v>
      </c>
    </row>
    <row r="11482" spans="4:18" x14ac:dyDescent="0.2">
      <c r="D11482" s="200"/>
      <c r="E11482" s="11"/>
      <c r="F11482" s="10"/>
      <c r="G11482" s="7">
        <v>100</v>
      </c>
      <c r="H11482" s="18">
        <v>10</v>
      </c>
      <c r="I11482" s="2">
        <v>5</v>
      </c>
      <c r="J11482" s="2">
        <v>5</v>
      </c>
      <c r="K11482" s="16">
        <v>0</v>
      </c>
      <c r="L11482" s="16">
        <v>0</v>
      </c>
      <c r="M11482" s="16">
        <v>0</v>
      </c>
      <c r="N11482" s="16">
        <v>0</v>
      </c>
      <c r="O11482" s="16">
        <v>0</v>
      </c>
      <c r="P11482" s="16">
        <v>0</v>
      </c>
      <c r="Q11482" s="2">
        <v>5</v>
      </c>
      <c r="R11482" s="15">
        <v>75</v>
      </c>
    </row>
    <row r="11483" spans="4:18" x14ac:dyDescent="0.2">
      <c r="D11483" s="200"/>
      <c r="E11483" s="4" t="s">
        <v>28</v>
      </c>
      <c r="F11483" s="5"/>
      <c r="G11483" s="6">
        <v>15</v>
      </c>
      <c r="H11483" s="8">
        <v>0</v>
      </c>
      <c r="I11483" s="1">
        <v>2</v>
      </c>
      <c r="J11483" s="1">
        <v>0</v>
      </c>
      <c r="K11483" s="1">
        <v>0</v>
      </c>
      <c r="L11483" s="1">
        <v>0</v>
      </c>
      <c r="M11483" s="1">
        <v>0</v>
      </c>
      <c r="N11483" s="1">
        <v>0</v>
      </c>
      <c r="O11483" s="1">
        <v>0</v>
      </c>
      <c r="P11483" s="1">
        <v>0</v>
      </c>
      <c r="Q11483" s="1">
        <v>0</v>
      </c>
      <c r="R11483" s="9">
        <v>13</v>
      </c>
    </row>
    <row r="11484" spans="4:18" x14ac:dyDescent="0.2">
      <c r="D11484" s="200"/>
      <c r="E11484" s="11"/>
      <c r="F11484" s="10"/>
      <c r="G11484" s="7">
        <v>100</v>
      </c>
      <c r="H11484" s="143">
        <v>0</v>
      </c>
      <c r="I11484" s="25">
        <v>13.333333333333</v>
      </c>
      <c r="J11484" s="16">
        <v>0</v>
      </c>
      <c r="K11484" s="16">
        <v>0</v>
      </c>
      <c r="L11484" s="16">
        <v>0</v>
      </c>
      <c r="M11484" s="16">
        <v>0</v>
      </c>
      <c r="N11484" s="16">
        <v>0</v>
      </c>
      <c r="O11484" s="16">
        <v>0</v>
      </c>
      <c r="P11484" s="16">
        <v>0</v>
      </c>
      <c r="Q11484" s="16">
        <v>0</v>
      </c>
      <c r="R11484" s="85">
        <v>86.666666666666998</v>
      </c>
    </row>
    <row r="11485" spans="4:18" x14ac:dyDescent="0.2">
      <c r="D11485" s="200"/>
      <c r="E11485" s="4" t="s">
        <v>29</v>
      </c>
      <c r="F11485" s="5"/>
      <c r="G11485" s="6">
        <v>5</v>
      </c>
      <c r="H11485" s="8">
        <v>0</v>
      </c>
      <c r="I11485" s="1">
        <v>0</v>
      </c>
      <c r="J11485" s="1">
        <v>1</v>
      </c>
      <c r="K11485" s="1">
        <v>0</v>
      </c>
      <c r="L11485" s="1">
        <v>0</v>
      </c>
      <c r="M11485" s="1">
        <v>0</v>
      </c>
      <c r="N11485" s="1">
        <v>0</v>
      </c>
      <c r="O11485" s="1">
        <v>0</v>
      </c>
      <c r="P11485" s="1">
        <v>0</v>
      </c>
      <c r="Q11485" s="1">
        <v>0</v>
      </c>
      <c r="R11485" s="9">
        <v>4</v>
      </c>
    </row>
    <row r="11486" spans="4:18" x14ac:dyDescent="0.2">
      <c r="D11486" s="200"/>
      <c r="E11486" s="11"/>
      <c r="F11486" s="10"/>
      <c r="G11486" s="7">
        <v>100</v>
      </c>
      <c r="H11486" s="143">
        <v>0</v>
      </c>
      <c r="I11486" s="49">
        <v>0</v>
      </c>
      <c r="J11486" s="41">
        <v>20</v>
      </c>
      <c r="K11486" s="16">
        <v>0</v>
      </c>
      <c r="L11486" s="16">
        <v>0</v>
      </c>
      <c r="M11486" s="16">
        <v>0</v>
      </c>
      <c r="N11486" s="16">
        <v>0</v>
      </c>
      <c r="O11486" s="16">
        <v>0</v>
      </c>
      <c r="P11486" s="16">
        <v>0</v>
      </c>
      <c r="Q11486" s="16">
        <v>0</v>
      </c>
      <c r="R11486" s="15">
        <v>80</v>
      </c>
    </row>
    <row r="11487" spans="4:18" x14ac:dyDescent="0.2">
      <c r="D11487" s="199" t="s">
        <v>30</v>
      </c>
      <c r="E11487" s="22" t="s">
        <v>31</v>
      </c>
      <c r="F11487" s="21"/>
      <c r="G11487" s="19">
        <v>28</v>
      </c>
      <c r="H11487" s="27">
        <v>2</v>
      </c>
      <c r="I11487" s="3">
        <v>2</v>
      </c>
      <c r="J11487" s="3">
        <v>1</v>
      </c>
      <c r="K11487" s="3">
        <v>0</v>
      </c>
      <c r="L11487" s="3">
        <v>0</v>
      </c>
      <c r="M11487" s="3">
        <v>0</v>
      </c>
      <c r="N11487" s="3">
        <v>0</v>
      </c>
      <c r="O11487" s="3">
        <v>0</v>
      </c>
      <c r="P11487" s="3">
        <v>0</v>
      </c>
      <c r="Q11487" s="3">
        <v>1</v>
      </c>
      <c r="R11487" s="26">
        <v>22</v>
      </c>
    </row>
    <row r="11488" spans="4:18" x14ac:dyDescent="0.2">
      <c r="D11488" s="200"/>
      <c r="E11488" s="11"/>
      <c r="F11488" s="10"/>
      <c r="G11488" s="7">
        <v>100</v>
      </c>
      <c r="H11488" s="18">
        <v>7.1428571428570002</v>
      </c>
      <c r="I11488" s="2">
        <v>7.1428571428570002</v>
      </c>
      <c r="J11488" s="2">
        <v>3.5714285714290002</v>
      </c>
      <c r="K11488" s="16">
        <v>0</v>
      </c>
      <c r="L11488" s="16">
        <v>0</v>
      </c>
      <c r="M11488" s="16">
        <v>0</v>
      </c>
      <c r="N11488" s="16">
        <v>0</v>
      </c>
      <c r="O11488" s="16">
        <v>0</v>
      </c>
      <c r="P11488" s="16">
        <v>0</v>
      </c>
      <c r="Q11488" s="2">
        <v>3.5714285714290002</v>
      </c>
      <c r="R11488" s="15">
        <v>78.571428571428996</v>
      </c>
    </row>
    <row r="11489" spans="4:18" x14ac:dyDescent="0.2">
      <c r="D11489" s="200"/>
      <c r="E11489" s="4" t="s">
        <v>32</v>
      </c>
      <c r="F11489" s="5"/>
      <c r="G11489" s="6">
        <v>25</v>
      </c>
      <c r="H11489" s="8">
        <v>2</v>
      </c>
      <c r="I11489" s="1">
        <v>1</v>
      </c>
      <c r="J11489" s="1">
        <v>1</v>
      </c>
      <c r="K11489" s="1">
        <v>0</v>
      </c>
      <c r="L11489" s="1">
        <v>0</v>
      </c>
      <c r="M11489" s="1">
        <v>0</v>
      </c>
      <c r="N11489" s="1">
        <v>0</v>
      </c>
      <c r="O11489" s="1">
        <v>0</v>
      </c>
      <c r="P11489" s="1">
        <v>0</v>
      </c>
      <c r="Q11489" s="1">
        <v>1</v>
      </c>
      <c r="R11489" s="9">
        <v>20</v>
      </c>
    </row>
    <row r="11490" spans="4:18" x14ac:dyDescent="0.2">
      <c r="D11490" s="200"/>
      <c r="E11490" s="11"/>
      <c r="F11490" s="10"/>
      <c r="G11490" s="7">
        <v>100</v>
      </c>
      <c r="H11490" s="18">
        <v>8</v>
      </c>
      <c r="I11490" s="2">
        <v>4</v>
      </c>
      <c r="J11490" s="2">
        <v>4</v>
      </c>
      <c r="K11490" s="16">
        <v>0</v>
      </c>
      <c r="L11490" s="16">
        <v>0</v>
      </c>
      <c r="M11490" s="16">
        <v>0</v>
      </c>
      <c r="N11490" s="16">
        <v>0</v>
      </c>
      <c r="O11490" s="16">
        <v>0</v>
      </c>
      <c r="P11490" s="16">
        <v>0</v>
      </c>
      <c r="Q11490" s="2">
        <v>4</v>
      </c>
      <c r="R11490" s="15">
        <v>80</v>
      </c>
    </row>
    <row r="11491" spans="4:18" x14ac:dyDescent="0.2">
      <c r="D11491" s="199" t="s">
        <v>33</v>
      </c>
      <c r="E11491" s="22" t="s">
        <v>34</v>
      </c>
      <c r="F11491" s="21"/>
      <c r="G11491" s="19">
        <v>12</v>
      </c>
      <c r="H11491" s="27">
        <v>0</v>
      </c>
      <c r="I11491" s="3">
        <v>2</v>
      </c>
      <c r="J11491" s="3">
        <v>0</v>
      </c>
      <c r="K11491" s="3">
        <v>0</v>
      </c>
      <c r="L11491" s="3">
        <v>0</v>
      </c>
      <c r="M11491" s="3">
        <v>0</v>
      </c>
      <c r="N11491" s="3">
        <v>0</v>
      </c>
      <c r="O11491" s="3">
        <v>0</v>
      </c>
      <c r="P11491" s="3">
        <v>0</v>
      </c>
      <c r="Q11491" s="3">
        <v>0</v>
      </c>
      <c r="R11491" s="26">
        <v>10</v>
      </c>
    </row>
    <row r="11492" spans="4:18" x14ac:dyDescent="0.2">
      <c r="D11492" s="200"/>
      <c r="E11492" s="11"/>
      <c r="F11492" s="10"/>
      <c r="G11492" s="7">
        <v>100</v>
      </c>
      <c r="H11492" s="143">
        <v>0</v>
      </c>
      <c r="I11492" s="41">
        <v>16.666666666666998</v>
      </c>
      <c r="J11492" s="16">
        <v>0</v>
      </c>
      <c r="K11492" s="16">
        <v>0</v>
      </c>
      <c r="L11492" s="16">
        <v>0</v>
      </c>
      <c r="M11492" s="16">
        <v>0</v>
      </c>
      <c r="N11492" s="16">
        <v>0</v>
      </c>
      <c r="O11492" s="16">
        <v>0</v>
      </c>
      <c r="P11492" s="16">
        <v>0</v>
      </c>
      <c r="Q11492" s="16">
        <v>0</v>
      </c>
      <c r="R11492" s="15">
        <v>83.333333333333002</v>
      </c>
    </row>
    <row r="11493" spans="4:18" x14ac:dyDescent="0.2">
      <c r="D11493" s="200"/>
      <c r="E11493" s="4" t="s">
        <v>35</v>
      </c>
      <c r="F11493" s="5"/>
      <c r="G11493" s="6">
        <v>8</v>
      </c>
      <c r="H11493" s="8">
        <v>1</v>
      </c>
      <c r="I11493" s="1">
        <v>0</v>
      </c>
      <c r="J11493" s="1">
        <v>1</v>
      </c>
      <c r="K11493" s="1">
        <v>0</v>
      </c>
      <c r="L11493" s="1">
        <v>0</v>
      </c>
      <c r="M11493" s="1">
        <v>0</v>
      </c>
      <c r="N11493" s="1">
        <v>0</v>
      </c>
      <c r="O11493" s="1">
        <v>0</v>
      </c>
      <c r="P11493" s="1">
        <v>0</v>
      </c>
      <c r="Q11493" s="1">
        <v>0</v>
      </c>
      <c r="R11493" s="9">
        <v>6</v>
      </c>
    </row>
    <row r="11494" spans="4:18" x14ac:dyDescent="0.2">
      <c r="D11494" s="200"/>
      <c r="E11494" s="11"/>
      <c r="F11494" s="10"/>
      <c r="G11494" s="7">
        <v>100</v>
      </c>
      <c r="H11494" s="18">
        <v>12.5</v>
      </c>
      <c r="I11494" s="49">
        <v>0</v>
      </c>
      <c r="J11494" s="25">
        <v>12.5</v>
      </c>
      <c r="K11494" s="16">
        <v>0</v>
      </c>
      <c r="L11494" s="16">
        <v>0</v>
      </c>
      <c r="M11494" s="16">
        <v>0</v>
      </c>
      <c r="N11494" s="16">
        <v>0</v>
      </c>
      <c r="O11494" s="16">
        <v>0</v>
      </c>
      <c r="P11494" s="16">
        <v>0</v>
      </c>
      <c r="Q11494" s="16">
        <v>0</v>
      </c>
      <c r="R11494" s="15">
        <v>75</v>
      </c>
    </row>
    <row r="11495" spans="4:18" x14ac:dyDescent="0.2">
      <c r="D11495" s="200"/>
      <c r="E11495" s="4" t="s">
        <v>36</v>
      </c>
      <c r="F11495" s="5"/>
      <c r="G11495" s="6">
        <v>7</v>
      </c>
      <c r="H11495" s="8">
        <v>2</v>
      </c>
      <c r="I11495" s="1">
        <v>0</v>
      </c>
      <c r="J11495" s="1">
        <v>1</v>
      </c>
      <c r="K11495" s="1">
        <v>0</v>
      </c>
      <c r="L11495" s="1">
        <v>0</v>
      </c>
      <c r="M11495" s="1">
        <v>0</v>
      </c>
      <c r="N11495" s="1">
        <v>0</v>
      </c>
      <c r="O11495" s="1">
        <v>0</v>
      </c>
      <c r="P11495" s="1">
        <v>0</v>
      </c>
      <c r="Q11495" s="1">
        <v>0</v>
      </c>
      <c r="R11495" s="9">
        <v>4</v>
      </c>
    </row>
    <row r="11496" spans="4:18" x14ac:dyDescent="0.2">
      <c r="D11496" s="200"/>
      <c r="E11496" s="11"/>
      <c r="F11496" s="10"/>
      <c r="G11496" s="7">
        <v>100</v>
      </c>
      <c r="H11496" s="75">
        <v>28.571428571428999</v>
      </c>
      <c r="I11496" s="49">
        <v>0</v>
      </c>
      <c r="J11496" s="41">
        <v>14.285714285714</v>
      </c>
      <c r="K11496" s="16">
        <v>0</v>
      </c>
      <c r="L11496" s="16">
        <v>0</v>
      </c>
      <c r="M11496" s="16">
        <v>0</v>
      </c>
      <c r="N11496" s="16">
        <v>0</v>
      </c>
      <c r="O11496" s="16">
        <v>0</v>
      </c>
      <c r="P11496" s="16">
        <v>0</v>
      </c>
      <c r="Q11496" s="16">
        <v>0</v>
      </c>
      <c r="R11496" s="132">
        <v>57.142857142856997</v>
      </c>
    </row>
    <row r="11497" spans="4:18" x14ac:dyDescent="0.2">
      <c r="D11497" s="200"/>
      <c r="E11497" s="4" t="s">
        <v>37</v>
      </c>
      <c r="F11497" s="5"/>
      <c r="G11497" s="6">
        <v>12</v>
      </c>
      <c r="H11497" s="8">
        <v>0</v>
      </c>
      <c r="I11497" s="1">
        <v>1</v>
      </c>
      <c r="J11497" s="1">
        <v>0</v>
      </c>
      <c r="K11497" s="1">
        <v>0</v>
      </c>
      <c r="L11497" s="1">
        <v>0</v>
      </c>
      <c r="M11497" s="1">
        <v>0</v>
      </c>
      <c r="N11497" s="1">
        <v>0</v>
      </c>
      <c r="O11497" s="1">
        <v>0</v>
      </c>
      <c r="P11497" s="1">
        <v>0</v>
      </c>
      <c r="Q11497" s="1">
        <v>0</v>
      </c>
      <c r="R11497" s="9">
        <v>11</v>
      </c>
    </row>
    <row r="11498" spans="4:18" x14ac:dyDescent="0.2">
      <c r="D11498" s="200"/>
      <c r="E11498" s="11"/>
      <c r="F11498" s="10"/>
      <c r="G11498" s="7">
        <v>100</v>
      </c>
      <c r="H11498" s="143">
        <v>0</v>
      </c>
      <c r="I11498" s="2">
        <v>8.333333333333</v>
      </c>
      <c r="J11498" s="16">
        <v>0</v>
      </c>
      <c r="K11498" s="16">
        <v>0</v>
      </c>
      <c r="L11498" s="16">
        <v>0</v>
      </c>
      <c r="M11498" s="16">
        <v>0</v>
      </c>
      <c r="N11498" s="16">
        <v>0</v>
      </c>
      <c r="O11498" s="16">
        <v>0</v>
      </c>
      <c r="P11498" s="16">
        <v>0</v>
      </c>
      <c r="Q11498" s="16">
        <v>0</v>
      </c>
      <c r="R11498" s="102">
        <v>91.666666666666998</v>
      </c>
    </row>
    <row r="11499" spans="4:18" x14ac:dyDescent="0.2">
      <c r="D11499" s="200"/>
      <c r="E11499" s="4" t="s">
        <v>38</v>
      </c>
      <c r="F11499" s="5"/>
      <c r="G11499" s="6">
        <v>4</v>
      </c>
      <c r="H11499" s="8">
        <v>0</v>
      </c>
      <c r="I11499" s="1">
        <v>0</v>
      </c>
      <c r="J11499" s="1">
        <v>0</v>
      </c>
      <c r="K11499" s="1">
        <v>0</v>
      </c>
      <c r="L11499" s="1">
        <v>0</v>
      </c>
      <c r="M11499" s="1">
        <v>0</v>
      </c>
      <c r="N11499" s="1">
        <v>0</v>
      </c>
      <c r="O11499" s="1">
        <v>0</v>
      </c>
      <c r="P11499" s="1">
        <v>0</v>
      </c>
      <c r="Q11499" s="1">
        <v>2</v>
      </c>
      <c r="R11499" s="9">
        <v>2</v>
      </c>
    </row>
    <row r="11500" spans="4:18" x14ac:dyDescent="0.2">
      <c r="D11500" s="200"/>
      <c r="E11500" s="11"/>
      <c r="F11500" s="10"/>
      <c r="G11500" s="7">
        <v>100</v>
      </c>
      <c r="H11500" s="143">
        <v>0</v>
      </c>
      <c r="I11500" s="49">
        <v>0</v>
      </c>
      <c r="J11500" s="16">
        <v>0</v>
      </c>
      <c r="K11500" s="16">
        <v>0</v>
      </c>
      <c r="L11500" s="16">
        <v>0</v>
      </c>
      <c r="M11500" s="16">
        <v>0</v>
      </c>
      <c r="N11500" s="16">
        <v>0</v>
      </c>
      <c r="O11500" s="16">
        <v>0</v>
      </c>
      <c r="P11500" s="16">
        <v>0</v>
      </c>
      <c r="Q11500" s="41">
        <v>50</v>
      </c>
      <c r="R11500" s="132">
        <v>50</v>
      </c>
    </row>
    <row r="11501" spans="4:18" x14ac:dyDescent="0.2">
      <c r="D11501" s="200"/>
      <c r="E11501" s="4" t="s">
        <v>39</v>
      </c>
      <c r="F11501" s="5"/>
      <c r="G11501" s="6">
        <v>6</v>
      </c>
      <c r="H11501" s="8">
        <v>0</v>
      </c>
      <c r="I11501" s="1">
        <v>0</v>
      </c>
      <c r="J11501" s="1">
        <v>0</v>
      </c>
      <c r="K11501" s="1">
        <v>0</v>
      </c>
      <c r="L11501" s="1">
        <v>0</v>
      </c>
      <c r="M11501" s="1">
        <v>0</v>
      </c>
      <c r="N11501" s="1">
        <v>0</v>
      </c>
      <c r="O11501" s="1">
        <v>0</v>
      </c>
      <c r="P11501" s="1">
        <v>0</v>
      </c>
      <c r="Q11501" s="1">
        <v>0</v>
      </c>
      <c r="R11501" s="9">
        <v>6</v>
      </c>
    </row>
    <row r="11502" spans="4:18" x14ac:dyDescent="0.2">
      <c r="D11502" s="200"/>
      <c r="E11502" s="11"/>
      <c r="F11502" s="10"/>
      <c r="G11502" s="7">
        <v>100</v>
      </c>
      <c r="H11502" s="143">
        <v>0</v>
      </c>
      <c r="I11502" s="49">
        <v>0</v>
      </c>
      <c r="J11502" s="16">
        <v>0</v>
      </c>
      <c r="K11502" s="16">
        <v>0</v>
      </c>
      <c r="L11502" s="16">
        <v>0</v>
      </c>
      <c r="M11502" s="16">
        <v>0</v>
      </c>
      <c r="N11502" s="16">
        <v>0</v>
      </c>
      <c r="O11502" s="16">
        <v>0</v>
      </c>
      <c r="P11502" s="16">
        <v>0</v>
      </c>
      <c r="Q11502" s="16">
        <v>0</v>
      </c>
      <c r="R11502" s="102">
        <v>100</v>
      </c>
    </row>
    <row r="11503" spans="4:18" x14ac:dyDescent="0.2">
      <c r="D11503" s="200"/>
      <c r="E11503" s="4" t="s">
        <v>40</v>
      </c>
      <c r="F11503" s="5"/>
      <c r="G11503" s="6">
        <v>4</v>
      </c>
      <c r="H11503" s="8">
        <v>1</v>
      </c>
      <c r="I11503" s="1">
        <v>0</v>
      </c>
      <c r="J11503" s="1">
        <v>0</v>
      </c>
      <c r="K11503" s="1">
        <v>0</v>
      </c>
      <c r="L11503" s="1">
        <v>0</v>
      </c>
      <c r="M11503" s="1">
        <v>0</v>
      </c>
      <c r="N11503" s="1">
        <v>0</v>
      </c>
      <c r="O11503" s="1">
        <v>0</v>
      </c>
      <c r="P11503" s="1">
        <v>0</v>
      </c>
      <c r="Q11503" s="1">
        <v>0</v>
      </c>
      <c r="R11503" s="9">
        <v>3</v>
      </c>
    </row>
    <row r="11504" spans="4:18" x14ac:dyDescent="0.2">
      <c r="D11504" s="201"/>
      <c r="E11504" s="45"/>
      <c r="F11504" s="51"/>
      <c r="G11504" s="81">
        <v>100</v>
      </c>
      <c r="H11504" s="158">
        <v>25</v>
      </c>
      <c r="I11504" s="103">
        <v>0</v>
      </c>
      <c r="J11504" s="62">
        <v>0</v>
      </c>
      <c r="K11504" s="62">
        <v>0</v>
      </c>
      <c r="L11504" s="62">
        <v>0</v>
      </c>
      <c r="M11504" s="62">
        <v>0</v>
      </c>
      <c r="N11504" s="62">
        <v>0</v>
      </c>
      <c r="O11504" s="62">
        <v>0</v>
      </c>
      <c r="P11504" s="62">
        <v>0</v>
      </c>
      <c r="Q11504" s="62">
        <v>0</v>
      </c>
      <c r="R11504" s="106">
        <v>75</v>
      </c>
    </row>
    <row r="11506" spans="2:18" x14ac:dyDescent="0.2">
      <c r="B11506" s="40" t="str">
        <f xml:space="preserve"> HYPERLINK("#'目次'!B284", "[278]")</f>
        <v>[278]</v>
      </c>
      <c r="C11506" s="23" t="s">
        <v>410</v>
      </c>
    </row>
    <row r="11507" spans="2:18" x14ac:dyDescent="0.2">
      <c r="C11507" s="186" t="s">
        <v>397</v>
      </c>
    </row>
    <row r="11509" spans="2:18" x14ac:dyDescent="0.2">
      <c r="C11509" s="23" t="s">
        <v>48</v>
      </c>
    </row>
    <row r="11510" spans="2:18" ht="48" x14ac:dyDescent="0.2">
      <c r="D11510" s="195"/>
      <c r="E11510" s="196"/>
      <c r="F11510" s="196"/>
      <c r="G11510" s="37" t="s">
        <v>15</v>
      </c>
      <c r="H11510" s="33" t="s">
        <v>347</v>
      </c>
      <c r="I11510" s="13" t="s">
        <v>348</v>
      </c>
      <c r="J11510" s="13" t="s">
        <v>349</v>
      </c>
      <c r="K11510" s="13" t="s">
        <v>350</v>
      </c>
      <c r="L11510" s="13" t="s">
        <v>351</v>
      </c>
      <c r="M11510" s="13" t="s">
        <v>352</v>
      </c>
      <c r="N11510" s="13" t="s">
        <v>353</v>
      </c>
      <c r="O11510" s="13" t="s">
        <v>354</v>
      </c>
      <c r="P11510" s="13" t="s">
        <v>355</v>
      </c>
      <c r="Q11510" s="13" t="s">
        <v>99</v>
      </c>
      <c r="R11510" s="38" t="s">
        <v>18</v>
      </c>
    </row>
    <row r="11511" spans="2:18" x14ac:dyDescent="0.2">
      <c r="D11511" s="197"/>
      <c r="E11511" s="198"/>
      <c r="F11511" s="198"/>
      <c r="G11511" s="35"/>
      <c r="H11511" s="39"/>
      <c r="I11511" s="14"/>
      <c r="J11511" s="14"/>
      <c r="K11511" s="14"/>
      <c r="L11511" s="14"/>
      <c r="M11511" s="14"/>
      <c r="N11511" s="14"/>
      <c r="O11511" s="14"/>
      <c r="P11511" s="14"/>
      <c r="Q11511" s="14"/>
      <c r="R11511" s="34"/>
    </row>
    <row r="11512" spans="2:18" x14ac:dyDescent="0.2">
      <c r="D11512" s="78"/>
      <c r="E11512" s="79" t="s">
        <v>15</v>
      </c>
      <c r="F11512" s="66"/>
      <c r="G11512" s="36">
        <v>53</v>
      </c>
      <c r="H11512" s="17">
        <v>4</v>
      </c>
      <c r="I11512" s="17">
        <v>3</v>
      </c>
      <c r="J11512" s="17">
        <v>2</v>
      </c>
      <c r="K11512" s="17">
        <v>0</v>
      </c>
      <c r="L11512" s="17">
        <v>0</v>
      </c>
      <c r="M11512" s="17">
        <v>0</v>
      </c>
      <c r="N11512" s="17">
        <v>0</v>
      </c>
      <c r="O11512" s="17">
        <v>0</v>
      </c>
      <c r="P11512" s="17">
        <v>0</v>
      </c>
      <c r="Q11512" s="17">
        <v>2</v>
      </c>
      <c r="R11512" s="47">
        <v>42</v>
      </c>
    </row>
    <row r="11513" spans="2:18" x14ac:dyDescent="0.2">
      <c r="D11513" s="45"/>
      <c r="E11513" s="51"/>
      <c r="F11513" s="67"/>
      <c r="G11513" s="7">
        <v>100</v>
      </c>
      <c r="H11513" s="2">
        <v>7.547169811321</v>
      </c>
      <c r="I11513" s="2">
        <v>5.660377358491</v>
      </c>
      <c r="J11513" s="2">
        <v>3.7735849056599999</v>
      </c>
      <c r="K11513" s="16">
        <v>0</v>
      </c>
      <c r="L11513" s="16">
        <v>0</v>
      </c>
      <c r="M11513" s="16">
        <v>0</v>
      </c>
      <c r="N11513" s="16">
        <v>0</v>
      </c>
      <c r="O11513" s="16">
        <v>0</v>
      </c>
      <c r="P11513" s="16">
        <v>0</v>
      </c>
      <c r="Q11513" s="2">
        <v>3.7735849056599999</v>
      </c>
      <c r="R11513" s="15">
        <v>79.245283018867994</v>
      </c>
    </row>
    <row r="11514" spans="2:18" x14ac:dyDescent="0.2">
      <c r="D11514" s="199" t="s">
        <v>49</v>
      </c>
      <c r="E11514" s="22" t="s">
        <v>50</v>
      </c>
      <c r="F11514" s="21"/>
      <c r="G11514" s="19">
        <v>1</v>
      </c>
      <c r="H11514" s="27">
        <v>0</v>
      </c>
      <c r="I11514" s="3">
        <v>0</v>
      </c>
      <c r="J11514" s="3">
        <v>0</v>
      </c>
      <c r="K11514" s="3">
        <v>0</v>
      </c>
      <c r="L11514" s="3">
        <v>0</v>
      </c>
      <c r="M11514" s="3">
        <v>0</v>
      </c>
      <c r="N11514" s="3">
        <v>0</v>
      </c>
      <c r="O11514" s="3">
        <v>0</v>
      </c>
      <c r="P11514" s="3">
        <v>0</v>
      </c>
      <c r="Q11514" s="3">
        <v>0</v>
      </c>
      <c r="R11514" s="26">
        <v>1</v>
      </c>
    </row>
    <row r="11515" spans="2:18" x14ac:dyDescent="0.2">
      <c r="D11515" s="200"/>
      <c r="E11515" s="11"/>
      <c r="F11515" s="10"/>
      <c r="G11515" s="7">
        <v>100</v>
      </c>
      <c r="H11515" s="143">
        <v>0</v>
      </c>
      <c r="I11515" s="49">
        <v>0</v>
      </c>
      <c r="J11515" s="16">
        <v>0</v>
      </c>
      <c r="K11515" s="16">
        <v>0</v>
      </c>
      <c r="L11515" s="16">
        <v>0</v>
      </c>
      <c r="M11515" s="16">
        <v>0</v>
      </c>
      <c r="N11515" s="16">
        <v>0</v>
      </c>
      <c r="O11515" s="16">
        <v>0</v>
      </c>
      <c r="P11515" s="16">
        <v>0</v>
      </c>
      <c r="Q11515" s="16">
        <v>0</v>
      </c>
      <c r="R11515" s="102">
        <v>100</v>
      </c>
    </row>
    <row r="11516" spans="2:18" x14ac:dyDescent="0.2">
      <c r="D11516" s="200"/>
      <c r="E11516" s="4" t="s">
        <v>51</v>
      </c>
      <c r="F11516" s="5"/>
      <c r="G11516" s="6">
        <v>7</v>
      </c>
      <c r="H11516" s="8">
        <v>0</v>
      </c>
      <c r="I11516" s="1">
        <v>0</v>
      </c>
      <c r="J11516" s="1">
        <v>1</v>
      </c>
      <c r="K11516" s="1">
        <v>0</v>
      </c>
      <c r="L11516" s="1">
        <v>0</v>
      </c>
      <c r="M11516" s="1">
        <v>0</v>
      </c>
      <c r="N11516" s="1">
        <v>0</v>
      </c>
      <c r="O11516" s="1">
        <v>0</v>
      </c>
      <c r="P11516" s="1">
        <v>0</v>
      </c>
      <c r="Q11516" s="1">
        <v>0</v>
      </c>
      <c r="R11516" s="9">
        <v>6</v>
      </c>
    </row>
    <row r="11517" spans="2:18" x14ac:dyDescent="0.2">
      <c r="D11517" s="200"/>
      <c r="E11517" s="11"/>
      <c r="F11517" s="10"/>
      <c r="G11517" s="7">
        <v>100</v>
      </c>
      <c r="H11517" s="143">
        <v>0</v>
      </c>
      <c r="I11517" s="49">
        <v>0</v>
      </c>
      <c r="J11517" s="41">
        <v>14.285714285714</v>
      </c>
      <c r="K11517" s="16">
        <v>0</v>
      </c>
      <c r="L11517" s="16">
        <v>0</v>
      </c>
      <c r="M11517" s="16">
        <v>0</v>
      </c>
      <c r="N11517" s="16">
        <v>0</v>
      </c>
      <c r="O11517" s="16">
        <v>0</v>
      </c>
      <c r="P11517" s="16">
        <v>0</v>
      </c>
      <c r="Q11517" s="16">
        <v>0</v>
      </c>
      <c r="R11517" s="85">
        <v>85.714285714286007</v>
      </c>
    </row>
    <row r="11518" spans="2:18" x14ac:dyDescent="0.2">
      <c r="D11518" s="200"/>
      <c r="E11518" s="4" t="s">
        <v>52</v>
      </c>
      <c r="F11518" s="5"/>
      <c r="G11518" s="6">
        <v>0</v>
      </c>
      <c r="H11518" s="8">
        <v>0</v>
      </c>
      <c r="I11518" s="1">
        <v>0</v>
      </c>
      <c r="J11518" s="1">
        <v>0</v>
      </c>
      <c r="K11518" s="1">
        <v>0</v>
      </c>
      <c r="L11518" s="1">
        <v>0</v>
      </c>
      <c r="M11518" s="1">
        <v>0</v>
      </c>
      <c r="N11518" s="1">
        <v>0</v>
      </c>
      <c r="O11518" s="1">
        <v>0</v>
      </c>
      <c r="P11518" s="1">
        <v>0</v>
      </c>
      <c r="Q11518" s="1">
        <v>0</v>
      </c>
      <c r="R11518" s="9">
        <v>0</v>
      </c>
    </row>
    <row r="11519" spans="2:18" x14ac:dyDescent="0.2">
      <c r="D11519" s="200"/>
      <c r="E11519" s="11"/>
      <c r="F11519" s="10"/>
      <c r="G11519" s="176">
        <v>0</v>
      </c>
      <c r="H11519" s="143">
        <v>0</v>
      </c>
      <c r="I11519" s="49">
        <v>0</v>
      </c>
      <c r="J11519" s="16">
        <v>0</v>
      </c>
      <c r="K11519" s="16">
        <v>0</v>
      </c>
      <c r="L11519" s="16">
        <v>0</v>
      </c>
      <c r="M11519" s="16">
        <v>0</v>
      </c>
      <c r="N11519" s="16">
        <v>0</v>
      </c>
      <c r="O11519" s="16">
        <v>0</v>
      </c>
      <c r="P11519" s="16">
        <v>0</v>
      </c>
      <c r="Q11519" s="16">
        <v>0</v>
      </c>
      <c r="R11519" s="130">
        <v>0</v>
      </c>
    </row>
    <row r="11520" spans="2:18" x14ac:dyDescent="0.2">
      <c r="D11520" s="200"/>
      <c r="E11520" s="4" t="s">
        <v>53</v>
      </c>
      <c r="F11520" s="5"/>
      <c r="G11520" s="6">
        <v>2</v>
      </c>
      <c r="H11520" s="8">
        <v>0</v>
      </c>
      <c r="I11520" s="1">
        <v>0</v>
      </c>
      <c r="J11520" s="1">
        <v>0</v>
      </c>
      <c r="K11520" s="1">
        <v>0</v>
      </c>
      <c r="L11520" s="1">
        <v>0</v>
      </c>
      <c r="M11520" s="1">
        <v>0</v>
      </c>
      <c r="N11520" s="1">
        <v>0</v>
      </c>
      <c r="O11520" s="1">
        <v>0</v>
      </c>
      <c r="P11520" s="1">
        <v>0</v>
      </c>
      <c r="Q11520" s="1">
        <v>1</v>
      </c>
      <c r="R11520" s="9">
        <v>1</v>
      </c>
    </row>
    <row r="11521" spans="4:18" x14ac:dyDescent="0.2">
      <c r="D11521" s="200"/>
      <c r="E11521" s="11"/>
      <c r="F11521" s="10"/>
      <c r="G11521" s="7">
        <v>100</v>
      </c>
      <c r="H11521" s="143">
        <v>0</v>
      </c>
      <c r="I11521" s="49">
        <v>0</v>
      </c>
      <c r="J11521" s="16">
        <v>0</v>
      </c>
      <c r="K11521" s="16">
        <v>0</v>
      </c>
      <c r="L11521" s="16">
        <v>0</v>
      </c>
      <c r="M11521" s="16">
        <v>0</v>
      </c>
      <c r="N11521" s="16">
        <v>0</v>
      </c>
      <c r="O11521" s="16">
        <v>0</v>
      </c>
      <c r="P11521" s="16">
        <v>0</v>
      </c>
      <c r="Q11521" s="41">
        <v>50</v>
      </c>
      <c r="R11521" s="132">
        <v>50</v>
      </c>
    </row>
    <row r="11522" spans="4:18" x14ac:dyDescent="0.2">
      <c r="D11522" s="200"/>
      <c r="E11522" s="4" t="s">
        <v>54</v>
      </c>
      <c r="F11522" s="5"/>
      <c r="G11522" s="6">
        <v>10</v>
      </c>
      <c r="H11522" s="8">
        <v>2</v>
      </c>
      <c r="I11522" s="1">
        <v>1</v>
      </c>
      <c r="J11522" s="1">
        <v>0</v>
      </c>
      <c r="K11522" s="1">
        <v>0</v>
      </c>
      <c r="L11522" s="1">
        <v>0</v>
      </c>
      <c r="M11522" s="1">
        <v>0</v>
      </c>
      <c r="N11522" s="1">
        <v>0</v>
      </c>
      <c r="O11522" s="1">
        <v>0</v>
      </c>
      <c r="P11522" s="1">
        <v>0</v>
      </c>
      <c r="Q11522" s="1">
        <v>0</v>
      </c>
      <c r="R11522" s="9">
        <v>7</v>
      </c>
    </row>
    <row r="11523" spans="4:18" x14ac:dyDescent="0.2">
      <c r="D11523" s="200"/>
      <c r="E11523" s="11"/>
      <c r="F11523" s="10"/>
      <c r="G11523" s="7">
        <v>100</v>
      </c>
      <c r="H11523" s="75">
        <v>20</v>
      </c>
      <c r="I11523" s="2">
        <v>10</v>
      </c>
      <c r="J11523" s="16">
        <v>0</v>
      </c>
      <c r="K11523" s="16">
        <v>0</v>
      </c>
      <c r="L11523" s="16">
        <v>0</v>
      </c>
      <c r="M11523" s="16">
        <v>0</v>
      </c>
      <c r="N11523" s="16">
        <v>0</v>
      </c>
      <c r="O11523" s="16">
        <v>0</v>
      </c>
      <c r="P11523" s="16">
        <v>0</v>
      </c>
      <c r="Q11523" s="16">
        <v>0</v>
      </c>
      <c r="R11523" s="95">
        <v>70</v>
      </c>
    </row>
    <row r="11524" spans="4:18" x14ac:dyDescent="0.2">
      <c r="D11524" s="200"/>
      <c r="E11524" s="4" t="s">
        <v>55</v>
      </c>
      <c r="F11524" s="5"/>
      <c r="G11524" s="6">
        <v>6</v>
      </c>
      <c r="H11524" s="8">
        <v>0</v>
      </c>
      <c r="I11524" s="1">
        <v>0</v>
      </c>
      <c r="J11524" s="1">
        <v>0</v>
      </c>
      <c r="K11524" s="1">
        <v>0</v>
      </c>
      <c r="L11524" s="1">
        <v>0</v>
      </c>
      <c r="M11524" s="1">
        <v>0</v>
      </c>
      <c r="N11524" s="1">
        <v>0</v>
      </c>
      <c r="O11524" s="1">
        <v>0</v>
      </c>
      <c r="P11524" s="1">
        <v>0</v>
      </c>
      <c r="Q11524" s="1">
        <v>0</v>
      </c>
      <c r="R11524" s="9">
        <v>6</v>
      </c>
    </row>
    <row r="11525" spans="4:18" x14ac:dyDescent="0.2">
      <c r="D11525" s="200"/>
      <c r="E11525" s="11"/>
      <c r="F11525" s="10"/>
      <c r="G11525" s="7">
        <v>100</v>
      </c>
      <c r="H11525" s="143">
        <v>0</v>
      </c>
      <c r="I11525" s="49">
        <v>0</v>
      </c>
      <c r="J11525" s="16">
        <v>0</v>
      </c>
      <c r="K11525" s="16">
        <v>0</v>
      </c>
      <c r="L11525" s="16">
        <v>0</v>
      </c>
      <c r="M11525" s="16">
        <v>0</v>
      </c>
      <c r="N11525" s="16">
        <v>0</v>
      </c>
      <c r="O11525" s="16">
        <v>0</v>
      </c>
      <c r="P11525" s="16">
        <v>0</v>
      </c>
      <c r="Q11525" s="16">
        <v>0</v>
      </c>
      <c r="R11525" s="102">
        <v>100</v>
      </c>
    </row>
    <row r="11526" spans="4:18" x14ac:dyDescent="0.2">
      <c r="D11526" s="200"/>
      <c r="E11526" s="4" t="s">
        <v>56</v>
      </c>
      <c r="F11526" s="5"/>
      <c r="G11526" s="6">
        <v>5</v>
      </c>
      <c r="H11526" s="8">
        <v>1</v>
      </c>
      <c r="I11526" s="1">
        <v>0</v>
      </c>
      <c r="J11526" s="1">
        <v>0</v>
      </c>
      <c r="K11526" s="1">
        <v>0</v>
      </c>
      <c r="L11526" s="1">
        <v>0</v>
      </c>
      <c r="M11526" s="1">
        <v>0</v>
      </c>
      <c r="N11526" s="1">
        <v>0</v>
      </c>
      <c r="O11526" s="1">
        <v>0</v>
      </c>
      <c r="P11526" s="1">
        <v>0</v>
      </c>
      <c r="Q11526" s="1">
        <v>1</v>
      </c>
      <c r="R11526" s="9">
        <v>3</v>
      </c>
    </row>
    <row r="11527" spans="4:18" x14ac:dyDescent="0.2">
      <c r="D11527" s="200"/>
      <c r="E11527" s="11"/>
      <c r="F11527" s="10"/>
      <c r="G11527" s="7">
        <v>100</v>
      </c>
      <c r="H11527" s="75">
        <v>20</v>
      </c>
      <c r="I11527" s="49">
        <v>0</v>
      </c>
      <c r="J11527" s="16">
        <v>0</v>
      </c>
      <c r="K11527" s="16">
        <v>0</v>
      </c>
      <c r="L11527" s="16">
        <v>0</v>
      </c>
      <c r="M11527" s="16">
        <v>0</v>
      </c>
      <c r="N11527" s="16">
        <v>0</v>
      </c>
      <c r="O11527" s="16">
        <v>0</v>
      </c>
      <c r="P11527" s="16">
        <v>0</v>
      </c>
      <c r="Q11527" s="41">
        <v>20</v>
      </c>
      <c r="R11527" s="132">
        <v>60</v>
      </c>
    </row>
    <row r="11528" spans="4:18" x14ac:dyDescent="0.2">
      <c r="D11528" s="200"/>
      <c r="E11528" s="4" t="s">
        <v>57</v>
      </c>
      <c r="F11528" s="5"/>
      <c r="G11528" s="6">
        <v>4</v>
      </c>
      <c r="H11528" s="8">
        <v>0</v>
      </c>
      <c r="I11528" s="1">
        <v>0</v>
      </c>
      <c r="J11528" s="1">
        <v>0</v>
      </c>
      <c r="K11528" s="1">
        <v>0</v>
      </c>
      <c r="L11528" s="1">
        <v>0</v>
      </c>
      <c r="M11528" s="1">
        <v>0</v>
      </c>
      <c r="N11528" s="1">
        <v>0</v>
      </c>
      <c r="O11528" s="1">
        <v>0</v>
      </c>
      <c r="P11528" s="1">
        <v>0</v>
      </c>
      <c r="Q11528" s="1">
        <v>0</v>
      </c>
      <c r="R11528" s="9">
        <v>4</v>
      </c>
    </row>
    <row r="11529" spans="4:18" x14ac:dyDescent="0.2">
      <c r="D11529" s="200"/>
      <c r="E11529" s="11"/>
      <c r="F11529" s="10"/>
      <c r="G11529" s="7">
        <v>100</v>
      </c>
      <c r="H11529" s="143">
        <v>0</v>
      </c>
      <c r="I11529" s="49">
        <v>0</v>
      </c>
      <c r="J11529" s="16">
        <v>0</v>
      </c>
      <c r="K11529" s="16">
        <v>0</v>
      </c>
      <c r="L11529" s="16">
        <v>0</v>
      </c>
      <c r="M11529" s="16">
        <v>0</v>
      </c>
      <c r="N11529" s="16">
        <v>0</v>
      </c>
      <c r="O11529" s="16">
        <v>0</v>
      </c>
      <c r="P11529" s="16">
        <v>0</v>
      </c>
      <c r="Q11529" s="16">
        <v>0</v>
      </c>
      <c r="R11529" s="102">
        <v>100</v>
      </c>
    </row>
    <row r="11530" spans="4:18" x14ac:dyDescent="0.2">
      <c r="D11530" s="200"/>
      <c r="E11530" s="4" t="s">
        <v>58</v>
      </c>
      <c r="F11530" s="5"/>
      <c r="G11530" s="6">
        <v>16</v>
      </c>
      <c r="H11530" s="8">
        <v>1</v>
      </c>
      <c r="I11530" s="1">
        <v>2</v>
      </c>
      <c r="J11530" s="1">
        <v>1</v>
      </c>
      <c r="K11530" s="1">
        <v>0</v>
      </c>
      <c r="L11530" s="1">
        <v>0</v>
      </c>
      <c r="M11530" s="1">
        <v>0</v>
      </c>
      <c r="N11530" s="1">
        <v>0</v>
      </c>
      <c r="O11530" s="1">
        <v>0</v>
      </c>
      <c r="P11530" s="1">
        <v>0</v>
      </c>
      <c r="Q11530" s="1">
        <v>0</v>
      </c>
      <c r="R11530" s="9">
        <v>12</v>
      </c>
    </row>
    <row r="11531" spans="4:18" x14ac:dyDescent="0.2">
      <c r="D11531" s="200"/>
      <c r="E11531" s="11"/>
      <c r="F11531" s="10"/>
      <c r="G11531" s="7">
        <v>100</v>
      </c>
      <c r="H11531" s="18">
        <v>6.25</v>
      </c>
      <c r="I11531" s="25">
        <v>12.5</v>
      </c>
      <c r="J11531" s="2">
        <v>6.25</v>
      </c>
      <c r="K11531" s="16">
        <v>0</v>
      </c>
      <c r="L11531" s="16">
        <v>0</v>
      </c>
      <c r="M11531" s="16">
        <v>0</v>
      </c>
      <c r="N11531" s="16">
        <v>0</v>
      </c>
      <c r="O11531" s="16">
        <v>0</v>
      </c>
      <c r="P11531" s="16">
        <v>0</v>
      </c>
      <c r="Q11531" s="16">
        <v>0</v>
      </c>
      <c r="R11531" s="15">
        <v>75</v>
      </c>
    </row>
    <row r="11532" spans="4:18" x14ac:dyDescent="0.2">
      <c r="D11532" s="200"/>
      <c r="E11532" s="4" t="s">
        <v>59</v>
      </c>
      <c r="F11532" s="5"/>
      <c r="G11532" s="6">
        <v>2</v>
      </c>
      <c r="H11532" s="8">
        <v>0</v>
      </c>
      <c r="I11532" s="1">
        <v>0</v>
      </c>
      <c r="J11532" s="1">
        <v>0</v>
      </c>
      <c r="K11532" s="1">
        <v>0</v>
      </c>
      <c r="L11532" s="1">
        <v>0</v>
      </c>
      <c r="M11532" s="1">
        <v>0</v>
      </c>
      <c r="N11532" s="1">
        <v>0</v>
      </c>
      <c r="O11532" s="1">
        <v>0</v>
      </c>
      <c r="P11532" s="1">
        <v>0</v>
      </c>
      <c r="Q11532" s="1">
        <v>0</v>
      </c>
      <c r="R11532" s="9">
        <v>2</v>
      </c>
    </row>
    <row r="11533" spans="4:18" x14ac:dyDescent="0.2">
      <c r="D11533" s="200"/>
      <c r="E11533" s="11"/>
      <c r="F11533" s="10"/>
      <c r="G11533" s="7">
        <v>100</v>
      </c>
      <c r="H11533" s="143">
        <v>0</v>
      </c>
      <c r="I11533" s="49">
        <v>0</v>
      </c>
      <c r="J11533" s="16">
        <v>0</v>
      </c>
      <c r="K11533" s="16">
        <v>0</v>
      </c>
      <c r="L11533" s="16">
        <v>0</v>
      </c>
      <c r="M11533" s="16">
        <v>0</v>
      </c>
      <c r="N11533" s="16">
        <v>0</v>
      </c>
      <c r="O11533" s="16">
        <v>0</v>
      </c>
      <c r="P11533" s="16">
        <v>0</v>
      </c>
      <c r="Q11533" s="16">
        <v>0</v>
      </c>
      <c r="R11533" s="102">
        <v>100</v>
      </c>
    </row>
    <row r="11534" spans="4:18" x14ac:dyDescent="0.2">
      <c r="D11534" s="199" t="s">
        <v>60</v>
      </c>
      <c r="E11534" s="22" t="s">
        <v>61</v>
      </c>
      <c r="F11534" s="21"/>
      <c r="G11534" s="19">
        <v>7</v>
      </c>
      <c r="H11534" s="27">
        <v>0</v>
      </c>
      <c r="I11534" s="3">
        <v>1</v>
      </c>
      <c r="J11534" s="3">
        <v>0</v>
      </c>
      <c r="K11534" s="3">
        <v>0</v>
      </c>
      <c r="L11534" s="3">
        <v>0</v>
      </c>
      <c r="M11534" s="3">
        <v>0</v>
      </c>
      <c r="N11534" s="3">
        <v>0</v>
      </c>
      <c r="O11534" s="3">
        <v>0</v>
      </c>
      <c r="P11534" s="3">
        <v>0</v>
      </c>
      <c r="Q11534" s="3">
        <v>0</v>
      </c>
      <c r="R11534" s="26">
        <v>6</v>
      </c>
    </row>
    <row r="11535" spans="4:18" x14ac:dyDescent="0.2">
      <c r="D11535" s="200"/>
      <c r="E11535" s="11"/>
      <c r="F11535" s="10"/>
      <c r="G11535" s="7">
        <v>100</v>
      </c>
      <c r="H11535" s="143">
        <v>0</v>
      </c>
      <c r="I11535" s="25">
        <v>14.285714285714</v>
      </c>
      <c r="J11535" s="16">
        <v>0</v>
      </c>
      <c r="K11535" s="16">
        <v>0</v>
      </c>
      <c r="L11535" s="16">
        <v>0</v>
      </c>
      <c r="M11535" s="16">
        <v>0</v>
      </c>
      <c r="N11535" s="16">
        <v>0</v>
      </c>
      <c r="O11535" s="16">
        <v>0</v>
      </c>
      <c r="P11535" s="16">
        <v>0</v>
      </c>
      <c r="Q11535" s="16">
        <v>0</v>
      </c>
      <c r="R11535" s="85">
        <v>85.714285714286007</v>
      </c>
    </row>
    <row r="11536" spans="4:18" x14ac:dyDescent="0.2">
      <c r="D11536" s="200"/>
      <c r="E11536" s="4" t="s">
        <v>62</v>
      </c>
      <c r="F11536" s="5"/>
      <c r="G11536" s="6">
        <v>6</v>
      </c>
      <c r="H11536" s="8">
        <v>0</v>
      </c>
      <c r="I11536" s="1">
        <v>0</v>
      </c>
      <c r="J11536" s="1">
        <v>0</v>
      </c>
      <c r="K11536" s="1">
        <v>0</v>
      </c>
      <c r="L11536" s="1">
        <v>0</v>
      </c>
      <c r="M11536" s="1">
        <v>0</v>
      </c>
      <c r="N11536" s="1">
        <v>0</v>
      </c>
      <c r="O11536" s="1">
        <v>0</v>
      </c>
      <c r="P11536" s="1">
        <v>0</v>
      </c>
      <c r="Q11536" s="1">
        <v>0</v>
      </c>
      <c r="R11536" s="9">
        <v>6</v>
      </c>
    </row>
    <row r="11537" spans="4:18" x14ac:dyDescent="0.2">
      <c r="D11537" s="200"/>
      <c r="E11537" s="11"/>
      <c r="F11537" s="10"/>
      <c r="G11537" s="7">
        <v>100</v>
      </c>
      <c r="H11537" s="143">
        <v>0</v>
      </c>
      <c r="I11537" s="49">
        <v>0</v>
      </c>
      <c r="J11537" s="16">
        <v>0</v>
      </c>
      <c r="K11537" s="16">
        <v>0</v>
      </c>
      <c r="L11537" s="16">
        <v>0</v>
      </c>
      <c r="M11537" s="16">
        <v>0</v>
      </c>
      <c r="N11537" s="16">
        <v>0</v>
      </c>
      <c r="O11537" s="16">
        <v>0</v>
      </c>
      <c r="P11537" s="16">
        <v>0</v>
      </c>
      <c r="Q11537" s="16">
        <v>0</v>
      </c>
      <c r="R11537" s="102">
        <v>100</v>
      </c>
    </row>
    <row r="11538" spans="4:18" x14ac:dyDescent="0.2">
      <c r="D11538" s="200"/>
      <c r="E11538" s="4" t="s">
        <v>63</v>
      </c>
      <c r="F11538" s="5"/>
      <c r="G11538" s="6">
        <v>10</v>
      </c>
      <c r="H11538" s="8">
        <v>3</v>
      </c>
      <c r="I11538" s="1">
        <v>0</v>
      </c>
      <c r="J11538" s="1">
        <v>1</v>
      </c>
      <c r="K11538" s="1">
        <v>0</v>
      </c>
      <c r="L11538" s="1">
        <v>0</v>
      </c>
      <c r="M11538" s="1">
        <v>0</v>
      </c>
      <c r="N11538" s="1">
        <v>0</v>
      </c>
      <c r="O11538" s="1">
        <v>0</v>
      </c>
      <c r="P11538" s="1">
        <v>0</v>
      </c>
      <c r="Q11538" s="1">
        <v>0</v>
      </c>
      <c r="R11538" s="9">
        <v>6</v>
      </c>
    </row>
    <row r="11539" spans="4:18" x14ac:dyDescent="0.2">
      <c r="D11539" s="200"/>
      <c r="E11539" s="11"/>
      <c r="F11539" s="10"/>
      <c r="G11539" s="7">
        <v>100</v>
      </c>
      <c r="H11539" s="75">
        <v>30</v>
      </c>
      <c r="I11539" s="49">
        <v>0</v>
      </c>
      <c r="J11539" s="25">
        <v>10</v>
      </c>
      <c r="K11539" s="16">
        <v>0</v>
      </c>
      <c r="L11539" s="16">
        <v>0</v>
      </c>
      <c r="M11539" s="16">
        <v>0</v>
      </c>
      <c r="N11539" s="16">
        <v>0</v>
      </c>
      <c r="O11539" s="16">
        <v>0</v>
      </c>
      <c r="P11539" s="16">
        <v>0</v>
      </c>
      <c r="Q11539" s="16">
        <v>0</v>
      </c>
      <c r="R11539" s="132">
        <v>60</v>
      </c>
    </row>
    <row r="11540" spans="4:18" x14ac:dyDescent="0.2">
      <c r="D11540" s="200"/>
      <c r="E11540" s="4" t="s">
        <v>64</v>
      </c>
      <c r="F11540" s="5"/>
      <c r="G11540" s="6">
        <v>4</v>
      </c>
      <c r="H11540" s="8">
        <v>1</v>
      </c>
      <c r="I11540" s="1">
        <v>0</v>
      </c>
      <c r="J11540" s="1">
        <v>0</v>
      </c>
      <c r="K11540" s="1">
        <v>0</v>
      </c>
      <c r="L11540" s="1">
        <v>0</v>
      </c>
      <c r="M11540" s="1">
        <v>0</v>
      </c>
      <c r="N11540" s="1">
        <v>0</v>
      </c>
      <c r="O11540" s="1">
        <v>0</v>
      </c>
      <c r="P11540" s="1">
        <v>0</v>
      </c>
      <c r="Q11540" s="1">
        <v>0</v>
      </c>
      <c r="R11540" s="9">
        <v>3</v>
      </c>
    </row>
    <row r="11541" spans="4:18" x14ac:dyDescent="0.2">
      <c r="D11541" s="200"/>
      <c r="E11541" s="11"/>
      <c r="F11541" s="10"/>
      <c r="G11541" s="7">
        <v>100</v>
      </c>
      <c r="H11541" s="75">
        <v>25</v>
      </c>
      <c r="I11541" s="49">
        <v>0</v>
      </c>
      <c r="J11541" s="16">
        <v>0</v>
      </c>
      <c r="K11541" s="16">
        <v>0</v>
      </c>
      <c r="L11541" s="16">
        <v>0</v>
      </c>
      <c r="M11541" s="16">
        <v>0</v>
      </c>
      <c r="N11541" s="16">
        <v>0</v>
      </c>
      <c r="O11541" s="16">
        <v>0</v>
      </c>
      <c r="P11541" s="16">
        <v>0</v>
      </c>
      <c r="Q11541" s="16">
        <v>0</v>
      </c>
      <c r="R11541" s="15">
        <v>75</v>
      </c>
    </row>
    <row r="11542" spans="4:18" x14ac:dyDescent="0.2">
      <c r="D11542" s="200"/>
      <c r="E11542" s="4" t="s">
        <v>65</v>
      </c>
      <c r="F11542" s="5"/>
      <c r="G11542" s="6">
        <v>6</v>
      </c>
      <c r="H11542" s="8">
        <v>0</v>
      </c>
      <c r="I11542" s="1">
        <v>0</v>
      </c>
      <c r="J11542" s="1">
        <v>0</v>
      </c>
      <c r="K11542" s="1">
        <v>0</v>
      </c>
      <c r="L11542" s="1">
        <v>0</v>
      </c>
      <c r="M11542" s="1">
        <v>0</v>
      </c>
      <c r="N11542" s="1">
        <v>0</v>
      </c>
      <c r="O11542" s="1">
        <v>0</v>
      </c>
      <c r="P11542" s="1">
        <v>0</v>
      </c>
      <c r="Q11542" s="1">
        <v>1</v>
      </c>
      <c r="R11542" s="9">
        <v>5</v>
      </c>
    </row>
    <row r="11543" spans="4:18" x14ac:dyDescent="0.2">
      <c r="D11543" s="200"/>
      <c r="E11543" s="11"/>
      <c r="F11543" s="10"/>
      <c r="G11543" s="7">
        <v>100</v>
      </c>
      <c r="H11543" s="143">
        <v>0</v>
      </c>
      <c r="I11543" s="49">
        <v>0</v>
      </c>
      <c r="J11543" s="16">
        <v>0</v>
      </c>
      <c r="K11543" s="16">
        <v>0</v>
      </c>
      <c r="L11543" s="16">
        <v>0</v>
      </c>
      <c r="M11543" s="16">
        <v>0</v>
      </c>
      <c r="N11543" s="16">
        <v>0</v>
      </c>
      <c r="O11543" s="16">
        <v>0</v>
      </c>
      <c r="P11543" s="16">
        <v>0</v>
      </c>
      <c r="Q11543" s="41">
        <v>16.666666666666998</v>
      </c>
      <c r="R11543" s="15">
        <v>83.333333333333002</v>
      </c>
    </row>
    <row r="11544" spans="4:18" x14ac:dyDescent="0.2">
      <c r="D11544" s="200"/>
      <c r="E11544" s="4" t="s">
        <v>66</v>
      </c>
      <c r="F11544" s="5"/>
      <c r="G11544" s="6">
        <v>4</v>
      </c>
      <c r="H11544" s="8">
        <v>0</v>
      </c>
      <c r="I11544" s="1">
        <v>0</v>
      </c>
      <c r="J11544" s="1">
        <v>1</v>
      </c>
      <c r="K11544" s="1">
        <v>0</v>
      </c>
      <c r="L11544" s="1">
        <v>0</v>
      </c>
      <c r="M11544" s="1">
        <v>0</v>
      </c>
      <c r="N11544" s="1">
        <v>0</v>
      </c>
      <c r="O11544" s="1">
        <v>0</v>
      </c>
      <c r="P11544" s="1">
        <v>0</v>
      </c>
      <c r="Q11544" s="1">
        <v>0</v>
      </c>
      <c r="R11544" s="9">
        <v>3</v>
      </c>
    </row>
    <row r="11545" spans="4:18" x14ac:dyDescent="0.2">
      <c r="D11545" s="200"/>
      <c r="E11545" s="11"/>
      <c r="F11545" s="10"/>
      <c r="G11545" s="7">
        <v>100</v>
      </c>
      <c r="H11545" s="143">
        <v>0</v>
      </c>
      <c r="I11545" s="49">
        <v>0</v>
      </c>
      <c r="J11545" s="41">
        <v>25</v>
      </c>
      <c r="K11545" s="16">
        <v>0</v>
      </c>
      <c r="L11545" s="16">
        <v>0</v>
      </c>
      <c r="M11545" s="16">
        <v>0</v>
      </c>
      <c r="N11545" s="16">
        <v>0</v>
      </c>
      <c r="O11545" s="16">
        <v>0</v>
      </c>
      <c r="P11545" s="16">
        <v>0</v>
      </c>
      <c r="Q11545" s="16">
        <v>0</v>
      </c>
      <c r="R11545" s="15">
        <v>75</v>
      </c>
    </row>
    <row r="11546" spans="4:18" x14ac:dyDescent="0.2">
      <c r="D11546" s="200"/>
      <c r="E11546" s="4" t="s">
        <v>67</v>
      </c>
      <c r="F11546" s="5"/>
      <c r="G11546" s="6">
        <v>7</v>
      </c>
      <c r="H11546" s="8">
        <v>0</v>
      </c>
      <c r="I11546" s="1">
        <v>1</v>
      </c>
      <c r="J11546" s="1">
        <v>0</v>
      </c>
      <c r="K11546" s="1">
        <v>0</v>
      </c>
      <c r="L11546" s="1">
        <v>0</v>
      </c>
      <c r="M11546" s="1">
        <v>0</v>
      </c>
      <c r="N11546" s="1">
        <v>0</v>
      </c>
      <c r="O11546" s="1">
        <v>0</v>
      </c>
      <c r="P11546" s="1">
        <v>0</v>
      </c>
      <c r="Q11546" s="1">
        <v>1</v>
      </c>
      <c r="R11546" s="9">
        <v>5</v>
      </c>
    </row>
    <row r="11547" spans="4:18" x14ac:dyDescent="0.2">
      <c r="D11547" s="200"/>
      <c r="E11547" s="11"/>
      <c r="F11547" s="10"/>
      <c r="G11547" s="7">
        <v>100</v>
      </c>
      <c r="H11547" s="143">
        <v>0</v>
      </c>
      <c r="I11547" s="25">
        <v>14.285714285714</v>
      </c>
      <c r="J11547" s="16">
        <v>0</v>
      </c>
      <c r="K11547" s="16">
        <v>0</v>
      </c>
      <c r="L11547" s="16">
        <v>0</v>
      </c>
      <c r="M11547" s="16">
        <v>0</v>
      </c>
      <c r="N11547" s="16">
        <v>0</v>
      </c>
      <c r="O11547" s="16">
        <v>0</v>
      </c>
      <c r="P11547" s="16">
        <v>0</v>
      </c>
      <c r="Q11547" s="41">
        <v>14.285714285714</v>
      </c>
      <c r="R11547" s="95">
        <v>71.428571428571004</v>
      </c>
    </row>
    <row r="11548" spans="4:18" x14ac:dyDescent="0.2">
      <c r="D11548" s="200"/>
      <c r="E11548" s="4" t="s">
        <v>68</v>
      </c>
      <c r="F11548" s="5"/>
      <c r="G11548" s="6">
        <v>0</v>
      </c>
      <c r="H11548" s="8">
        <v>0</v>
      </c>
      <c r="I11548" s="1">
        <v>0</v>
      </c>
      <c r="J11548" s="1">
        <v>0</v>
      </c>
      <c r="K11548" s="1">
        <v>0</v>
      </c>
      <c r="L11548" s="1">
        <v>0</v>
      </c>
      <c r="M11548" s="1">
        <v>0</v>
      </c>
      <c r="N11548" s="1">
        <v>0</v>
      </c>
      <c r="O11548" s="1">
        <v>0</v>
      </c>
      <c r="P11548" s="1">
        <v>0</v>
      </c>
      <c r="Q11548" s="1">
        <v>0</v>
      </c>
      <c r="R11548" s="9">
        <v>0</v>
      </c>
    </row>
    <row r="11549" spans="4:18" x14ac:dyDescent="0.2">
      <c r="D11549" s="200"/>
      <c r="E11549" s="11"/>
      <c r="F11549" s="10"/>
      <c r="G11549" s="176">
        <v>0</v>
      </c>
      <c r="H11549" s="143">
        <v>0</v>
      </c>
      <c r="I11549" s="49">
        <v>0</v>
      </c>
      <c r="J11549" s="16">
        <v>0</v>
      </c>
      <c r="K11549" s="16">
        <v>0</v>
      </c>
      <c r="L11549" s="16">
        <v>0</v>
      </c>
      <c r="M11549" s="16">
        <v>0</v>
      </c>
      <c r="N11549" s="16">
        <v>0</v>
      </c>
      <c r="O11549" s="16">
        <v>0</v>
      </c>
      <c r="P11549" s="16">
        <v>0</v>
      </c>
      <c r="Q11549" s="16">
        <v>0</v>
      </c>
      <c r="R11549" s="130">
        <v>0</v>
      </c>
    </row>
    <row r="11550" spans="4:18" x14ac:dyDescent="0.2">
      <c r="D11550" s="200"/>
      <c r="E11550" s="4" t="s">
        <v>69</v>
      </c>
      <c r="F11550" s="5"/>
      <c r="G11550" s="6">
        <v>2</v>
      </c>
      <c r="H11550" s="8">
        <v>0</v>
      </c>
      <c r="I11550" s="1">
        <v>0</v>
      </c>
      <c r="J11550" s="1">
        <v>0</v>
      </c>
      <c r="K11550" s="1">
        <v>0</v>
      </c>
      <c r="L11550" s="1">
        <v>0</v>
      </c>
      <c r="M11550" s="1">
        <v>0</v>
      </c>
      <c r="N11550" s="1">
        <v>0</v>
      </c>
      <c r="O11550" s="1">
        <v>0</v>
      </c>
      <c r="P11550" s="1">
        <v>0</v>
      </c>
      <c r="Q11550" s="1">
        <v>0</v>
      </c>
      <c r="R11550" s="9">
        <v>2</v>
      </c>
    </row>
    <row r="11551" spans="4:18" x14ac:dyDescent="0.2">
      <c r="D11551" s="200"/>
      <c r="E11551" s="11"/>
      <c r="F11551" s="10"/>
      <c r="G11551" s="7">
        <v>100</v>
      </c>
      <c r="H11551" s="143">
        <v>0</v>
      </c>
      <c r="I11551" s="49">
        <v>0</v>
      </c>
      <c r="J11551" s="16">
        <v>0</v>
      </c>
      <c r="K11551" s="16">
        <v>0</v>
      </c>
      <c r="L11551" s="16">
        <v>0</v>
      </c>
      <c r="M11551" s="16">
        <v>0</v>
      </c>
      <c r="N11551" s="16">
        <v>0</v>
      </c>
      <c r="O11551" s="16">
        <v>0</v>
      </c>
      <c r="P11551" s="16">
        <v>0</v>
      </c>
      <c r="Q11551" s="16">
        <v>0</v>
      </c>
      <c r="R11551" s="102">
        <v>100</v>
      </c>
    </row>
    <row r="11552" spans="4:18" x14ac:dyDescent="0.2">
      <c r="D11552" s="199" t="s">
        <v>70</v>
      </c>
      <c r="E11552" s="22" t="s">
        <v>18</v>
      </c>
      <c r="F11552" s="21"/>
      <c r="G11552" s="19">
        <v>0</v>
      </c>
      <c r="H11552" s="27">
        <v>0</v>
      </c>
      <c r="I11552" s="3">
        <v>0</v>
      </c>
      <c r="J11552" s="3">
        <v>0</v>
      </c>
      <c r="K11552" s="3">
        <v>0</v>
      </c>
      <c r="L11552" s="3">
        <v>0</v>
      </c>
      <c r="M11552" s="3">
        <v>0</v>
      </c>
      <c r="N11552" s="3">
        <v>0</v>
      </c>
      <c r="O11552" s="3">
        <v>0</v>
      </c>
      <c r="P11552" s="3">
        <v>0</v>
      </c>
      <c r="Q11552" s="3">
        <v>0</v>
      </c>
      <c r="R11552" s="26">
        <v>0</v>
      </c>
    </row>
    <row r="11553" spans="2:18" x14ac:dyDescent="0.2">
      <c r="D11553" s="201"/>
      <c r="E11553" s="45"/>
      <c r="F11553" s="51"/>
      <c r="G11553" s="119">
        <v>0</v>
      </c>
      <c r="H11553" s="166">
        <v>0</v>
      </c>
      <c r="I11553" s="103">
        <v>0</v>
      </c>
      <c r="J11553" s="62">
        <v>0</v>
      </c>
      <c r="K11553" s="62">
        <v>0</v>
      </c>
      <c r="L11553" s="62">
        <v>0</v>
      </c>
      <c r="M11553" s="62">
        <v>0</v>
      </c>
      <c r="N11553" s="62">
        <v>0</v>
      </c>
      <c r="O11553" s="62">
        <v>0</v>
      </c>
      <c r="P11553" s="62">
        <v>0</v>
      </c>
      <c r="Q11553" s="62">
        <v>0</v>
      </c>
      <c r="R11553" s="164">
        <v>0</v>
      </c>
    </row>
    <row r="11555" spans="2:18" x14ac:dyDescent="0.2">
      <c r="B11555" s="40" t="str">
        <f xml:space="preserve"> HYPERLINK("#'目次'!B285", "[279]")</f>
        <v>[279]</v>
      </c>
      <c r="C11555" s="23" t="s">
        <v>410</v>
      </c>
    </row>
    <row r="11556" spans="2:18" x14ac:dyDescent="0.2">
      <c r="C11556" s="186" t="s">
        <v>397</v>
      </c>
    </row>
    <row r="11558" spans="2:18" x14ac:dyDescent="0.2">
      <c r="C11558" s="23" t="s">
        <v>73</v>
      </c>
    </row>
    <row r="11559" spans="2:18" ht="48" x14ac:dyDescent="0.2">
      <c r="D11559" s="195"/>
      <c r="E11559" s="196"/>
      <c r="F11559" s="196"/>
      <c r="G11559" s="37" t="s">
        <v>15</v>
      </c>
      <c r="H11559" s="33" t="s">
        <v>347</v>
      </c>
      <c r="I11559" s="13" t="s">
        <v>348</v>
      </c>
      <c r="J11559" s="13" t="s">
        <v>349</v>
      </c>
      <c r="K11559" s="13" t="s">
        <v>350</v>
      </c>
      <c r="L11559" s="13" t="s">
        <v>351</v>
      </c>
      <c r="M11559" s="13" t="s">
        <v>352</v>
      </c>
      <c r="N11559" s="13" t="s">
        <v>353</v>
      </c>
      <c r="O11559" s="13" t="s">
        <v>354</v>
      </c>
      <c r="P11559" s="13" t="s">
        <v>355</v>
      </c>
      <c r="Q11559" s="13" t="s">
        <v>99</v>
      </c>
      <c r="R11559" s="38" t="s">
        <v>18</v>
      </c>
    </row>
    <row r="11560" spans="2:18" x14ac:dyDescent="0.2">
      <c r="D11560" s="197"/>
      <c r="E11560" s="198"/>
      <c r="F11560" s="198"/>
      <c r="G11560" s="35"/>
      <c r="H11560" s="39"/>
      <c r="I11560" s="14"/>
      <c r="J11560" s="14"/>
      <c r="K11560" s="14"/>
      <c r="L11560" s="14"/>
      <c r="M11560" s="14"/>
      <c r="N11560" s="14"/>
      <c r="O11560" s="14"/>
      <c r="P11560" s="14"/>
      <c r="Q11560" s="14"/>
      <c r="R11560" s="34"/>
    </row>
    <row r="11561" spans="2:18" x14ac:dyDescent="0.2">
      <c r="D11561" s="78"/>
      <c r="E11561" s="79" t="s">
        <v>15</v>
      </c>
      <c r="F11561" s="66"/>
      <c r="G11561" s="36">
        <v>53</v>
      </c>
      <c r="H11561" s="17">
        <v>4</v>
      </c>
      <c r="I11561" s="17">
        <v>3</v>
      </c>
      <c r="J11561" s="17">
        <v>2</v>
      </c>
      <c r="K11561" s="17">
        <v>0</v>
      </c>
      <c r="L11561" s="17">
        <v>0</v>
      </c>
      <c r="M11561" s="17">
        <v>0</v>
      </c>
      <c r="N11561" s="17">
        <v>0</v>
      </c>
      <c r="O11561" s="17">
        <v>0</v>
      </c>
      <c r="P11561" s="17">
        <v>0</v>
      </c>
      <c r="Q11561" s="17">
        <v>2</v>
      </c>
      <c r="R11561" s="47">
        <v>42</v>
      </c>
    </row>
    <row r="11562" spans="2:18" x14ac:dyDescent="0.2">
      <c r="D11562" s="45"/>
      <c r="E11562" s="51"/>
      <c r="F11562" s="67"/>
      <c r="G11562" s="7">
        <v>100</v>
      </c>
      <c r="H11562" s="2">
        <v>7.547169811321</v>
      </c>
      <c r="I11562" s="2">
        <v>5.660377358491</v>
      </c>
      <c r="J11562" s="2">
        <v>3.7735849056599999</v>
      </c>
      <c r="K11562" s="16">
        <v>0</v>
      </c>
      <c r="L11562" s="16">
        <v>0</v>
      </c>
      <c r="M11562" s="16">
        <v>0</v>
      </c>
      <c r="N11562" s="16">
        <v>0</v>
      </c>
      <c r="O11562" s="16">
        <v>0</v>
      </c>
      <c r="P11562" s="16">
        <v>0</v>
      </c>
      <c r="Q11562" s="2">
        <v>3.7735849056599999</v>
      </c>
      <c r="R11562" s="15">
        <v>79.245283018867994</v>
      </c>
    </row>
    <row r="11563" spans="2:18" x14ac:dyDescent="0.2">
      <c r="D11563" s="199" t="s">
        <v>74</v>
      </c>
      <c r="E11563" s="22" t="s">
        <v>75</v>
      </c>
      <c r="F11563" s="21"/>
      <c r="G11563" s="19">
        <v>28</v>
      </c>
      <c r="H11563" s="27">
        <v>2</v>
      </c>
      <c r="I11563" s="3">
        <v>2</v>
      </c>
      <c r="J11563" s="3">
        <v>1</v>
      </c>
      <c r="K11563" s="3">
        <v>0</v>
      </c>
      <c r="L11563" s="3">
        <v>0</v>
      </c>
      <c r="M11563" s="3">
        <v>0</v>
      </c>
      <c r="N11563" s="3">
        <v>0</v>
      </c>
      <c r="O11563" s="3">
        <v>0</v>
      </c>
      <c r="P11563" s="3">
        <v>0</v>
      </c>
      <c r="Q11563" s="3">
        <v>1</v>
      </c>
      <c r="R11563" s="26">
        <v>22</v>
      </c>
    </row>
    <row r="11564" spans="2:18" x14ac:dyDescent="0.2">
      <c r="D11564" s="200"/>
      <c r="E11564" s="11"/>
      <c r="F11564" s="10"/>
      <c r="G11564" s="7">
        <v>100</v>
      </c>
      <c r="H11564" s="18">
        <v>7.1428571428570002</v>
      </c>
      <c r="I11564" s="2">
        <v>7.1428571428570002</v>
      </c>
      <c r="J11564" s="2">
        <v>3.5714285714290002</v>
      </c>
      <c r="K11564" s="16">
        <v>0</v>
      </c>
      <c r="L11564" s="16">
        <v>0</v>
      </c>
      <c r="M11564" s="16">
        <v>0</v>
      </c>
      <c r="N11564" s="16">
        <v>0</v>
      </c>
      <c r="O11564" s="16">
        <v>0</v>
      </c>
      <c r="P11564" s="16">
        <v>0</v>
      </c>
      <c r="Q11564" s="2">
        <v>3.5714285714290002</v>
      </c>
      <c r="R11564" s="15">
        <v>78.571428571428996</v>
      </c>
    </row>
    <row r="11565" spans="2:18" x14ac:dyDescent="0.2">
      <c r="D11565" s="200"/>
      <c r="E11565" s="4" t="s">
        <v>34</v>
      </c>
      <c r="F11565" s="5"/>
      <c r="G11565" s="6">
        <v>7</v>
      </c>
      <c r="H11565" s="8">
        <v>0</v>
      </c>
      <c r="I11565" s="1">
        <v>1</v>
      </c>
      <c r="J11565" s="1">
        <v>0</v>
      </c>
      <c r="K11565" s="1">
        <v>0</v>
      </c>
      <c r="L11565" s="1">
        <v>0</v>
      </c>
      <c r="M11565" s="1">
        <v>0</v>
      </c>
      <c r="N11565" s="1">
        <v>0</v>
      </c>
      <c r="O11565" s="1">
        <v>0</v>
      </c>
      <c r="P11565" s="1">
        <v>0</v>
      </c>
      <c r="Q11565" s="1">
        <v>0</v>
      </c>
      <c r="R11565" s="9">
        <v>6</v>
      </c>
    </row>
    <row r="11566" spans="2:18" x14ac:dyDescent="0.2">
      <c r="D11566" s="200"/>
      <c r="E11566" s="11"/>
      <c r="F11566" s="10"/>
      <c r="G11566" s="7">
        <v>100</v>
      </c>
      <c r="H11566" s="143">
        <v>0</v>
      </c>
      <c r="I11566" s="25">
        <v>14.285714285714</v>
      </c>
      <c r="J11566" s="16">
        <v>0</v>
      </c>
      <c r="K11566" s="16">
        <v>0</v>
      </c>
      <c r="L11566" s="16">
        <v>0</v>
      </c>
      <c r="M11566" s="16">
        <v>0</v>
      </c>
      <c r="N11566" s="16">
        <v>0</v>
      </c>
      <c r="O11566" s="16">
        <v>0</v>
      </c>
      <c r="P11566" s="16">
        <v>0</v>
      </c>
      <c r="Q11566" s="16">
        <v>0</v>
      </c>
      <c r="R11566" s="85">
        <v>85.714285714286007</v>
      </c>
    </row>
    <row r="11567" spans="2:18" x14ac:dyDescent="0.2">
      <c r="D11567" s="200"/>
      <c r="E11567" s="4" t="s">
        <v>35</v>
      </c>
      <c r="F11567" s="5"/>
      <c r="G11567" s="6">
        <v>3</v>
      </c>
      <c r="H11567" s="8">
        <v>0</v>
      </c>
      <c r="I11567" s="1">
        <v>0</v>
      </c>
      <c r="J11567" s="1">
        <v>0</v>
      </c>
      <c r="K11567" s="1">
        <v>0</v>
      </c>
      <c r="L11567" s="1">
        <v>0</v>
      </c>
      <c r="M11567" s="1">
        <v>0</v>
      </c>
      <c r="N11567" s="1">
        <v>0</v>
      </c>
      <c r="O11567" s="1">
        <v>0</v>
      </c>
      <c r="P11567" s="1">
        <v>0</v>
      </c>
      <c r="Q11567" s="1">
        <v>0</v>
      </c>
      <c r="R11567" s="9">
        <v>3</v>
      </c>
    </row>
    <row r="11568" spans="2:18" x14ac:dyDescent="0.2">
      <c r="D11568" s="200"/>
      <c r="E11568" s="11"/>
      <c r="F11568" s="10"/>
      <c r="G11568" s="7">
        <v>100</v>
      </c>
      <c r="H11568" s="143">
        <v>0</v>
      </c>
      <c r="I11568" s="49">
        <v>0</v>
      </c>
      <c r="J11568" s="16">
        <v>0</v>
      </c>
      <c r="K11568" s="16">
        <v>0</v>
      </c>
      <c r="L11568" s="16">
        <v>0</v>
      </c>
      <c r="M11568" s="16">
        <v>0</v>
      </c>
      <c r="N11568" s="16">
        <v>0</v>
      </c>
      <c r="O11568" s="16">
        <v>0</v>
      </c>
      <c r="P11568" s="16">
        <v>0</v>
      </c>
      <c r="Q11568" s="16">
        <v>0</v>
      </c>
      <c r="R11568" s="102">
        <v>100</v>
      </c>
    </row>
    <row r="11569" spans="4:18" x14ac:dyDescent="0.2">
      <c r="D11569" s="200"/>
      <c r="E11569" s="4" t="s">
        <v>36</v>
      </c>
      <c r="F11569" s="5"/>
      <c r="G11569" s="6">
        <v>4</v>
      </c>
      <c r="H11569" s="8">
        <v>1</v>
      </c>
      <c r="I11569" s="1">
        <v>0</v>
      </c>
      <c r="J11569" s="1">
        <v>1</v>
      </c>
      <c r="K11569" s="1">
        <v>0</v>
      </c>
      <c r="L11569" s="1">
        <v>0</v>
      </c>
      <c r="M11569" s="1">
        <v>0</v>
      </c>
      <c r="N11569" s="1">
        <v>0</v>
      </c>
      <c r="O11569" s="1">
        <v>0</v>
      </c>
      <c r="P11569" s="1">
        <v>0</v>
      </c>
      <c r="Q11569" s="1">
        <v>0</v>
      </c>
      <c r="R11569" s="9">
        <v>2</v>
      </c>
    </row>
    <row r="11570" spans="4:18" x14ac:dyDescent="0.2">
      <c r="D11570" s="200"/>
      <c r="E11570" s="11"/>
      <c r="F11570" s="10"/>
      <c r="G11570" s="7">
        <v>100</v>
      </c>
      <c r="H11570" s="75">
        <v>25</v>
      </c>
      <c r="I11570" s="49">
        <v>0</v>
      </c>
      <c r="J11570" s="41">
        <v>25</v>
      </c>
      <c r="K11570" s="16">
        <v>0</v>
      </c>
      <c r="L11570" s="16">
        <v>0</v>
      </c>
      <c r="M11570" s="16">
        <v>0</v>
      </c>
      <c r="N11570" s="16">
        <v>0</v>
      </c>
      <c r="O11570" s="16">
        <v>0</v>
      </c>
      <c r="P11570" s="16">
        <v>0</v>
      </c>
      <c r="Q11570" s="16">
        <v>0</v>
      </c>
      <c r="R11570" s="132">
        <v>50</v>
      </c>
    </row>
    <row r="11571" spans="4:18" x14ac:dyDescent="0.2">
      <c r="D11571" s="200"/>
      <c r="E11571" s="4" t="s">
        <v>37</v>
      </c>
      <c r="F11571" s="5"/>
      <c r="G11571" s="6">
        <v>8</v>
      </c>
      <c r="H11571" s="8">
        <v>0</v>
      </c>
      <c r="I11571" s="1">
        <v>1</v>
      </c>
      <c r="J11571" s="1">
        <v>0</v>
      </c>
      <c r="K11571" s="1">
        <v>0</v>
      </c>
      <c r="L11571" s="1">
        <v>0</v>
      </c>
      <c r="M11571" s="1">
        <v>0</v>
      </c>
      <c r="N11571" s="1">
        <v>0</v>
      </c>
      <c r="O11571" s="1">
        <v>0</v>
      </c>
      <c r="P11571" s="1">
        <v>0</v>
      </c>
      <c r="Q11571" s="1">
        <v>0</v>
      </c>
      <c r="R11571" s="9">
        <v>7</v>
      </c>
    </row>
    <row r="11572" spans="4:18" x14ac:dyDescent="0.2">
      <c r="D11572" s="200"/>
      <c r="E11572" s="11"/>
      <c r="F11572" s="10"/>
      <c r="G11572" s="7">
        <v>100</v>
      </c>
      <c r="H11572" s="143">
        <v>0</v>
      </c>
      <c r="I11572" s="25">
        <v>12.5</v>
      </c>
      <c r="J11572" s="16">
        <v>0</v>
      </c>
      <c r="K11572" s="16">
        <v>0</v>
      </c>
      <c r="L11572" s="16">
        <v>0</v>
      </c>
      <c r="M11572" s="16">
        <v>0</v>
      </c>
      <c r="N11572" s="16">
        <v>0</v>
      </c>
      <c r="O11572" s="16">
        <v>0</v>
      </c>
      <c r="P11572" s="16">
        <v>0</v>
      </c>
      <c r="Q11572" s="16">
        <v>0</v>
      </c>
      <c r="R11572" s="85">
        <v>87.5</v>
      </c>
    </row>
    <row r="11573" spans="4:18" x14ac:dyDescent="0.2">
      <c r="D11573" s="200"/>
      <c r="E11573" s="4" t="s">
        <v>38</v>
      </c>
      <c r="F11573" s="5"/>
      <c r="G11573" s="6">
        <v>2</v>
      </c>
      <c r="H11573" s="8">
        <v>0</v>
      </c>
      <c r="I11573" s="1">
        <v>0</v>
      </c>
      <c r="J11573" s="1">
        <v>0</v>
      </c>
      <c r="K11573" s="1">
        <v>0</v>
      </c>
      <c r="L11573" s="1">
        <v>0</v>
      </c>
      <c r="M11573" s="1">
        <v>0</v>
      </c>
      <c r="N11573" s="1">
        <v>0</v>
      </c>
      <c r="O11573" s="1">
        <v>0</v>
      </c>
      <c r="P11573" s="1">
        <v>0</v>
      </c>
      <c r="Q11573" s="1">
        <v>1</v>
      </c>
      <c r="R11573" s="9">
        <v>1</v>
      </c>
    </row>
    <row r="11574" spans="4:18" x14ac:dyDescent="0.2">
      <c r="D11574" s="200"/>
      <c r="E11574" s="11"/>
      <c r="F11574" s="10"/>
      <c r="G11574" s="7">
        <v>100</v>
      </c>
      <c r="H11574" s="143">
        <v>0</v>
      </c>
      <c r="I11574" s="49">
        <v>0</v>
      </c>
      <c r="J11574" s="16">
        <v>0</v>
      </c>
      <c r="K11574" s="16">
        <v>0</v>
      </c>
      <c r="L11574" s="16">
        <v>0</v>
      </c>
      <c r="M11574" s="16">
        <v>0</v>
      </c>
      <c r="N11574" s="16">
        <v>0</v>
      </c>
      <c r="O11574" s="16">
        <v>0</v>
      </c>
      <c r="P11574" s="16">
        <v>0</v>
      </c>
      <c r="Q11574" s="41">
        <v>50</v>
      </c>
      <c r="R11574" s="132">
        <v>50</v>
      </c>
    </row>
    <row r="11575" spans="4:18" x14ac:dyDescent="0.2">
      <c r="D11575" s="200"/>
      <c r="E11575" s="4" t="s">
        <v>39</v>
      </c>
      <c r="F11575" s="5"/>
      <c r="G11575" s="6">
        <v>1</v>
      </c>
      <c r="H11575" s="8">
        <v>0</v>
      </c>
      <c r="I11575" s="1">
        <v>0</v>
      </c>
      <c r="J11575" s="1">
        <v>0</v>
      </c>
      <c r="K11575" s="1">
        <v>0</v>
      </c>
      <c r="L11575" s="1">
        <v>0</v>
      </c>
      <c r="M11575" s="1">
        <v>0</v>
      </c>
      <c r="N11575" s="1">
        <v>0</v>
      </c>
      <c r="O11575" s="1">
        <v>0</v>
      </c>
      <c r="P11575" s="1">
        <v>0</v>
      </c>
      <c r="Q11575" s="1">
        <v>0</v>
      </c>
      <c r="R11575" s="9">
        <v>1</v>
      </c>
    </row>
    <row r="11576" spans="4:18" x14ac:dyDescent="0.2">
      <c r="D11576" s="200"/>
      <c r="E11576" s="11"/>
      <c r="F11576" s="10"/>
      <c r="G11576" s="7">
        <v>100</v>
      </c>
      <c r="H11576" s="143">
        <v>0</v>
      </c>
      <c r="I11576" s="49">
        <v>0</v>
      </c>
      <c r="J11576" s="16">
        <v>0</v>
      </c>
      <c r="K11576" s="16">
        <v>0</v>
      </c>
      <c r="L11576" s="16">
        <v>0</v>
      </c>
      <c r="M11576" s="16">
        <v>0</v>
      </c>
      <c r="N11576" s="16">
        <v>0</v>
      </c>
      <c r="O11576" s="16">
        <v>0</v>
      </c>
      <c r="P11576" s="16">
        <v>0</v>
      </c>
      <c r="Q11576" s="16">
        <v>0</v>
      </c>
      <c r="R11576" s="102">
        <v>100</v>
      </c>
    </row>
    <row r="11577" spans="4:18" x14ac:dyDescent="0.2">
      <c r="D11577" s="200"/>
      <c r="E11577" s="4" t="s">
        <v>40</v>
      </c>
      <c r="F11577" s="5"/>
      <c r="G11577" s="6">
        <v>3</v>
      </c>
      <c r="H11577" s="8">
        <v>1</v>
      </c>
      <c r="I11577" s="1">
        <v>0</v>
      </c>
      <c r="J11577" s="1">
        <v>0</v>
      </c>
      <c r="K11577" s="1">
        <v>0</v>
      </c>
      <c r="L11577" s="1">
        <v>0</v>
      </c>
      <c r="M11577" s="1">
        <v>0</v>
      </c>
      <c r="N11577" s="1">
        <v>0</v>
      </c>
      <c r="O11577" s="1">
        <v>0</v>
      </c>
      <c r="P11577" s="1">
        <v>0</v>
      </c>
      <c r="Q11577" s="1">
        <v>0</v>
      </c>
      <c r="R11577" s="9">
        <v>2</v>
      </c>
    </row>
    <row r="11578" spans="4:18" x14ac:dyDescent="0.2">
      <c r="D11578" s="200"/>
      <c r="E11578" s="11"/>
      <c r="F11578" s="10"/>
      <c r="G11578" s="7">
        <v>100</v>
      </c>
      <c r="H11578" s="75">
        <v>33.333333333333002</v>
      </c>
      <c r="I11578" s="49">
        <v>0</v>
      </c>
      <c r="J11578" s="16">
        <v>0</v>
      </c>
      <c r="K11578" s="16">
        <v>0</v>
      </c>
      <c r="L11578" s="16">
        <v>0</v>
      </c>
      <c r="M11578" s="16">
        <v>0</v>
      </c>
      <c r="N11578" s="16">
        <v>0</v>
      </c>
      <c r="O11578" s="16">
        <v>0</v>
      </c>
      <c r="P11578" s="16">
        <v>0</v>
      </c>
      <c r="Q11578" s="16">
        <v>0</v>
      </c>
      <c r="R11578" s="132">
        <v>66.666666666666998</v>
      </c>
    </row>
    <row r="11579" spans="4:18" x14ac:dyDescent="0.2">
      <c r="D11579" s="199" t="s">
        <v>76</v>
      </c>
      <c r="E11579" s="22" t="s">
        <v>77</v>
      </c>
      <c r="F11579" s="21"/>
      <c r="G11579" s="19">
        <v>25</v>
      </c>
      <c r="H11579" s="27">
        <v>2</v>
      </c>
      <c r="I11579" s="3">
        <v>1</v>
      </c>
      <c r="J11579" s="3">
        <v>1</v>
      </c>
      <c r="K11579" s="3">
        <v>0</v>
      </c>
      <c r="L11579" s="3">
        <v>0</v>
      </c>
      <c r="M11579" s="3">
        <v>0</v>
      </c>
      <c r="N11579" s="3">
        <v>0</v>
      </c>
      <c r="O11579" s="3">
        <v>0</v>
      </c>
      <c r="P11579" s="3">
        <v>0</v>
      </c>
      <c r="Q11579" s="3">
        <v>1</v>
      </c>
      <c r="R11579" s="26">
        <v>20</v>
      </c>
    </row>
    <row r="11580" spans="4:18" x14ac:dyDescent="0.2">
      <c r="D11580" s="200"/>
      <c r="E11580" s="11"/>
      <c r="F11580" s="10"/>
      <c r="G11580" s="7">
        <v>100</v>
      </c>
      <c r="H11580" s="18">
        <v>8</v>
      </c>
      <c r="I11580" s="2">
        <v>4</v>
      </c>
      <c r="J11580" s="2">
        <v>4</v>
      </c>
      <c r="K11580" s="16">
        <v>0</v>
      </c>
      <c r="L11580" s="16">
        <v>0</v>
      </c>
      <c r="M11580" s="16">
        <v>0</v>
      </c>
      <c r="N11580" s="16">
        <v>0</v>
      </c>
      <c r="O11580" s="16">
        <v>0</v>
      </c>
      <c r="P11580" s="16">
        <v>0</v>
      </c>
      <c r="Q11580" s="2">
        <v>4</v>
      </c>
      <c r="R11580" s="15">
        <v>80</v>
      </c>
    </row>
    <row r="11581" spans="4:18" x14ac:dyDescent="0.2">
      <c r="D11581" s="200"/>
      <c r="E11581" s="4" t="s">
        <v>34</v>
      </c>
      <c r="F11581" s="5"/>
      <c r="G11581" s="6">
        <v>5</v>
      </c>
      <c r="H11581" s="8">
        <v>0</v>
      </c>
      <c r="I11581" s="1">
        <v>1</v>
      </c>
      <c r="J11581" s="1">
        <v>0</v>
      </c>
      <c r="K11581" s="1">
        <v>0</v>
      </c>
      <c r="L11581" s="1">
        <v>0</v>
      </c>
      <c r="M11581" s="1">
        <v>0</v>
      </c>
      <c r="N11581" s="1">
        <v>0</v>
      </c>
      <c r="O11581" s="1">
        <v>0</v>
      </c>
      <c r="P11581" s="1">
        <v>0</v>
      </c>
      <c r="Q11581" s="1">
        <v>0</v>
      </c>
      <c r="R11581" s="9">
        <v>4</v>
      </c>
    </row>
    <row r="11582" spans="4:18" x14ac:dyDescent="0.2">
      <c r="D11582" s="200"/>
      <c r="E11582" s="11"/>
      <c r="F11582" s="10"/>
      <c r="G11582" s="7">
        <v>100</v>
      </c>
      <c r="H11582" s="143">
        <v>0</v>
      </c>
      <c r="I11582" s="41">
        <v>20</v>
      </c>
      <c r="J11582" s="16">
        <v>0</v>
      </c>
      <c r="K11582" s="16">
        <v>0</v>
      </c>
      <c r="L11582" s="16">
        <v>0</v>
      </c>
      <c r="M11582" s="16">
        <v>0</v>
      </c>
      <c r="N11582" s="16">
        <v>0</v>
      </c>
      <c r="O11582" s="16">
        <v>0</v>
      </c>
      <c r="P11582" s="16">
        <v>0</v>
      </c>
      <c r="Q11582" s="16">
        <v>0</v>
      </c>
      <c r="R11582" s="15">
        <v>80</v>
      </c>
    </row>
    <row r="11583" spans="4:18" x14ac:dyDescent="0.2">
      <c r="D11583" s="200"/>
      <c r="E11583" s="4" t="s">
        <v>35</v>
      </c>
      <c r="F11583" s="5"/>
      <c r="G11583" s="6">
        <v>5</v>
      </c>
      <c r="H11583" s="8">
        <v>1</v>
      </c>
      <c r="I11583" s="1">
        <v>0</v>
      </c>
      <c r="J11583" s="1">
        <v>1</v>
      </c>
      <c r="K11583" s="1">
        <v>0</v>
      </c>
      <c r="L11583" s="1">
        <v>0</v>
      </c>
      <c r="M11583" s="1">
        <v>0</v>
      </c>
      <c r="N11583" s="1">
        <v>0</v>
      </c>
      <c r="O11583" s="1">
        <v>0</v>
      </c>
      <c r="P11583" s="1">
        <v>0</v>
      </c>
      <c r="Q11583" s="1">
        <v>0</v>
      </c>
      <c r="R11583" s="9">
        <v>3</v>
      </c>
    </row>
    <row r="11584" spans="4:18" x14ac:dyDescent="0.2">
      <c r="D11584" s="200"/>
      <c r="E11584" s="11"/>
      <c r="F11584" s="10"/>
      <c r="G11584" s="7">
        <v>100</v>
      </c>
      <c r="H11584" s="75">
        <v>20</v>
      </c>
      <c r="I11584" s="49">
        <v>0</v>
      </c>
      <c r="J11584" s="41">
        <v>20</v>
      </c>
      <c r="K11584" s="16">
        <v>0</v>
      </c>
      <c r="L11584" s="16">
        <v>0</v>
      </c>
      <c r="M11584" s="16">
        <v>0</v>
      </c>
      <c r="N11584" s="16">
        <v>0</v>
      </c>
      <c r="O11584" s="16">
        <v>0</v>
      </c>
      <c r="P11584" s="16">
        <v>0</v>
      </c>
      <c r="Q11584" s="16">
        <v>0</v>
      </c>
      <c r="R11584" s="132">
        <v>60</v>
      </c>
    </row>
    <row r="11585" spans="2:18" x14ac:dyDescent="0.2">
      <c r="D11585" s="200"/>
      <c r="E11585" s="4" t="s">
        <v>36</v>
      </c>
      <c r="F11585" s="5"/>
      <c r="G11585" s="6">
        <v>3</v>
      </c>
      <c r="H11585" s="8">
        <v>1</v>
      </c>
      <c r="I11585" s="1">
        <v>0</v>
      </c>
      <c r="J11585" s="1">
        <v>0</v>
      </c>
      <c r="K11585" s="1">
        <v>0</v>
      </c>
      <c r="L11585" s="1">
        <v>0</v>
      </c>
      <c r="M11585" s="1">
        <v>0</v>
      </c>
      <c r="N11585" s="1">
        <v>0</v>
      </c>
      <c r="O11585" s="1">
        <v>0</v>
      </c>
      <c r="P11585" s="1">
        <v>0</v>
      </c>
      <c r="Q11585" s="1">
        <v>0</v>
      </c>
      <c r="R11585" s="9">
        <v>2</v>
      </c>
    </row>
    <row r="11586" spans="2:18" x14ac:dyDescent="0.2">
      <c r="D11586" s="200"/>
      <c r="E11586" s="11"/>
      <c r="F11586" s="10"/>
      <c r="G11586" s="7">
        <v>100</v>
      </c>
      <c r="H11586" s="75">
        <v>33.333333333333002</v>
      </c>
      <c r="I11586" s="49">
        <v>0</v>
      </c>
      <c r="J11586" s="16">
        <v>0</v>
      </c>
      <c r="K11586" s="16">
        <v>0</v>
      </c>
      <c r="L11586" s="16">
        <v>0</v>
      </c>
      <c r="M11586" s="16">
        <v>0</v>
      </c>
      <c r="N11586" s="16">
        <v>0</v>
      </c>
      <c r="O11586" s="16">
        <v>0</v>
      </c>
      <c r="P11586" s="16">
        <v>0</v>
      </c>
      <c r="Q11586" s="16">
        <v>0</v>
      </c>
      <c r="R11586" s="132">
        <v>66.666666666666998</v>
      </c>
    </row>
    <row r="11587" spans="2:18" x14ac:dyDescent="0.2">
      <c r="D11587" s="200"/>
      <c r="E11587" s="4" t="s">
        <v>37</v>
      </c>
      <c r="F11587" s="5"/>
      <c r="G11587" s="6">
        <v>4</v>
      </c>
      <c r="H11587" s="8">
        <v>0</v>
      </c>
      <c r="I11587" s="1">
        <v>0</v>
      </c>
      <c r="J11587" s="1">
        <v>0</v>
      </c>
      <c r="K11587" s="1">
        <v>0</v>
      </c>
      <c r="L11587" s="1">
        <v>0</v>
      </c>
      <c r="M11587" s="1">
        <v>0</v>
      </c>
      <c r="N11587" s="1">
        <v>0</v>
      </c>
      <c r="O11587" s="1">
        <v>0</v>
      </c>
      <c r="P11587" s="1">
        <v>0</v>
      </c>
      <c r="Q11587" s="1">
        <v>0</v>
      </c>
      <c r="R11587" s="9">
        <v>4</v>
      </c>
    </row>
    <row r="11588" spans="2:18" x14ac:dyDescent="0.2">
      <c r="D11588" s="200"/>
      <c r="E11588" s="11"/>
      <c r="F11588" s="10"/>
      <c r="G11588" s="7">
        <v>100</v>
      </c>
      <c r="H11588" s="143">
        <v>0</v>
      </c>
      <c r="I11588" s="49">
        <v>0</v>
      </c>
      <c r="J11588" s="16">
        <v>0</v>
      </c>
      <c r="K11588" s="16">
        <v>0</v>
      </c>
      <c r="L11588" s="16">
        <v>0</v>
      </c>
      <c r="M11588" s="16">
        <v>0</v>
      </c>
      <c r="N11588" s="16">
        <v>0</v>
      </c>
      <c r="O11588" s="16">
        <v>0</v>
      </c>
      <c r="P11588" s="16">
        <v>0</v>
      </c>
      <c r="Q11588" s="16">
        <v>0</v>
      </c>
      <c r="R11588" s="102">
        <v>100</v>
      </c>
    </row>
    <row r="11589" spans="2:18" x14ac:dyDescent="0.2">
      <c r="D11589" s="200"/>
      <c r="E11589" s="4" t="s">
        <v>38</v>
      </c>
      <c r="F11589" s="5"/>
      <c r="G11589" s="6">
        <v>2</v>
      </c>
      <c r="H11589" s="8">
        <v>0</v>
      </c>
      <c r="I11589" s="1">
        <v>0</v>
      </c>
      <c r="J11589" s="1">
        <v>0</v>
      </c>
      <c r="K11589" s="1">
        <v>0</v>
      </c>
      <c r="L11589" s="1">
        <v>0</v>
      </c>
      <c r="M11589" s="1">
        <v>0</v>
      </c>
      <c r="N11589" s="1">
        <v>0</v>
      </c>
      <c r="O11589" s="1">
        <v>0</v>
      </c>
      <c r="P11589" s="1">
        <v>0</v>
      </c>
      <c r="Q11589" s="1">
        <v>1</v>
      </c>
      <c r="R11589" s="9">
        <v>1</v>
      </c>
    </row>
    <row r="11590" spans="2:18" x14ac:dyDescent="0.2">
      <c r="D11590" s="200"/>
      <c r="E11590" s="11"/>
      <c r="F11590" s="10"/>
      <c r="G11590" s="7">
        <v>100</v>
      </c>
      <c r="H11590" s="143">
        <v>0</v>
      </c>
      <c r="I11590" s="49">
        <v>0</v>
      </c>
      <c r="J11590" s="16">
        <v>0</v>
      </c>
      <c r="K11590" s="16">
        <v>0</v>
      </c>
      <c r="L11590" s="16">
        <v>0</v>
      </c>
      <c r="M11590" s="16">
        <v>0</v>
      </c>
      <c r="N11590" s="16">
        <v>0</v>
      </c>
      <c r="O11590" s="16">
        <v>0</v>
      </c>
      <c r="P11590" s="16">
        <v>0</v>
      </c>
      <c r="Q11590" s="41">
        <v>50</v>
      </c>
      <c r="R11590" s="132">
        <v>50</v>
      </c>
    </row>
    <row r="11591" spans="2:18" x14ac:dyDescent="0.2">
      <c r="D11591" s="200"/>
      <c r="E11591" s="4" t="s">
        <v>39</v>
      </c>
      <c r="F11591" s="5"/>
      <c r="G11591" s="6">
        <v>5</v>
      </c>
      <c r="H11591" s="8">
        <v>0</v>
      </c>
      <c r="I11591" s="1">
        <v>0</v>
      </c>
      <c r="J11591" s="1">
        <v>0</v>
      </c>
      <c r="K11591" s="1">
        <v>0</v>
      </c>
      <c r="L11591" s="1">
        <v>0</v>
      </c>
      <c r="M11591" s="1">
        <v>0</v>
      </c>
      <c r="N11591" s="1">
        <v>0</v>
      </c>
      <c r="O11591" s="1">
        <v>0</v>
      </c>
      <c r="P11591" s="1">
        <v>0</v>
      </c>
      <c r="Q11591" s="1">
        <v>0</v>
      </c>
      <c r="R11591" s="9">
        <v>5</v>
      </c>
    </row>
    <row r="11592" spans="2:18" x14ac:dyDescent="0.2">
      <c r="D11592" s="200"/>
      <c r="E11592" s="11"/>
      <c r="F11592" s="10"/>
      <c r="G11592" s="7">
        <v>100</v>
      </c>
      <c r="H11592" s="143">
        <v>0</v>
      </c>
      <c r="I11592" s="49">
        <v>0</v>
      </c>
      <c r="J11592" s="16">
        <v>0</v>
      </c>
      <c r="K11592" s="16">
        <v>0</v>
      </c>
      <c r="L11592" s="16">
        <v>0</v>
      </c>
      <c r="M11592" s="16">
        <v>0</v>
      </c>
      <c r="N11592" s="16">
        <v>0</v>
      </c>
      <c r="O11592" s="16">
        <v>0</v>
      </c>
      <c r="P11592" s="16">
        <v>0</v>
      </c>
      <c r="Q11592" s="16">
        <v>0</v>
      </c>
      <c r="R11592" s="102">
        <v>100</v>
      </c>
    </row>
    <row r="11593" spans="2:18" x14ac:dyDescent="0.2">
      <c r="D11593" s="200"/>
      <c r="E11593" s="4" t="s">
        <v>40</v>
      </c>
      <c r="F11593" s="5"/>
      <c r="G11593" s="6">
        <v>1</v>
      </c>
      <c r="H11593" s="8">
        <v>0</v>
      </c>
      <c r="I11593" s="1">
        <v>0</v>
      </c>
      <c r="J11593" s="1">
        <v>0</v>
      </c>
      <c r="K11593" s="1">
        <v>0</v>
      </c>
      <c r="L11593" s="1">
        <v>0</v>
      </c>
      <c r="M11593" s="1">
        <v>0</v>
      </c>
      <c r="N11593" s="1">
        <v>0</v>
      </c>
      <c r="O11593" s="1">
        <v>0</v>
      </c>
      <c r="P11593" s="1">
        <v>0</v>
      </c>
      <c r="Q11593" s="1">
        <v>0</v>
      </c>
      <c r="R11593" s="9">
        <v>1</v>
      </c>
    </row>
    <row r="11594" spans="2:18" x14ac:dyDescent="0.2">
      <c r="D11594" s="201"/>
      <c r="E11594" s="45"/>
      <c r="F11594" s="51"/>
      <c r="G11594" s="81">
        <v>100</v>
      </c>
      <c r="H11594" s="166">
        <v>0</v>
      </c>
      <c r="I11594" s="103">
        <v>0</v>
      </c>
      <c r="J11594" s="62">
        <v>0</v>
      </c>
      <c r="K11594" s="62">
        <v>0</v>
      </c>
      <c r="L11594" s="62">
        <v>0</v>
      </c>
      <c r="M11594" s="62">
        <v>0</v>
      </c>
      <c r="N11594" s="62">
        <v>0</v>
      </c>
      <c r="O11594" s="62">
        <v>0</v>
      </c>
      <c r="P11594" s="62">
        <v>0</v>
      </c>
      <c r="Q11594" s="62">
        <v>0</v>
      </c>
      <c r="R11594" s="140">
        <v>100</v>
      </c>
    </row>
    <row r="11596" spans="2:18" x14ac:dyDescent="0.2">
      <c r="B11596" s="40" t="str">
        <f xml:space="preserve"> HYPERLINK("#'目次'!B286", "[280]")</f>
        <v>[280]</v>
      </c>
      <c r="C11596" s="23" t="s">
        <v>410</v>
      </c>
    </row>
    <row r="11597" spans="2:18" x14ac:dyDescent="0.2">
      <c r="C11597" s="186" t="s">
        <v>397</v>
      </c>
    </row>
    <row r="11599" spans="2:18" x14ac:dyDescent="0.2">
      <c r="C11599" s="23" t="s">
        <v>80</v>
      </c>
    </row>
    <row r="11600" spans="2:18" ht="48" x14ac:dyDescent="0.2">
      <c r="E11600" s="195"/>
      <c r="F11600" s="196"/>
      <c r="G11600" s="37" t="s">
        <v>15</v>
      </c>
      <c r="H11600" s="33" t="s">
        <v>347</v>
      </c>
      <c r="I11600" s="13" t="s">
        <v>348</v>
      </c>
      <c r="J11600" s="13" t="s">
        <v>349</v>
      </c>
      <c r="K11600" s="13" t="s">
        <v>350</v>
      </c>
      <c r="L11600" s="13" t="s">
        <v>351</v>
      </c>
      <c r="M11600" s="13" t="s">
        <v>352</v>
      </c>
      <c r="N11600" s="13" t="s">
        <v>353</v>
      </c>
      <c r="O11600" s="13" t="s">
        <v>354</v>
      </c>
      <c r="P11600" s="13" t="s">
        <v>355</v>
      </c>
      <c r="Q11600" s="13" t="s">
        <v>99</v>
      </c>
      <c r="R11600" s="38" t="s">
        <v>18</v>
      </c>
    </row>
    <row r="11601" spans="5:18" x14ac:dyDescent="0.2">
      <c r="E11601" s="197"/>
      <c r="F11601" s="198"/>
      <c r="G11601" s="35"/>
      <c r="H11601" s="39"/>
      <c r="I11601" s="14"/>
      <c r="J11601" s="14"/>
      <c r="K11601" s="14"/>
      <c r="L11601" s="14"/>
      <c r="M11601" s="14"/>
      <c r="N11601" s="14"/>
      <c r="O11601" s="14"/>
      <c r="P11601" s="14"/>
      <c r="Q11601" s="14"/>
      <c r="R11601" s="34"/>
    </row>
    <row r="11602" spans="5:18" x14ac:dyDescent="0.2">
      <c r="E11602" s="120" t="s">
        <v>15</v>
      </c>
      <c r="F11602" s="66"/>
      <c r="G11602" s="36">
        <v>53</v>
      </c>
      <c r="H11602" s="17">
        <v>4</v>
      </c>
      <c r="I11602" s="17">
        <v>3</v>
      </c>
      <c r="J11602" s="17">
        <v>2</v>
      </c>
      <c r="K11602" s="17">
        <v>0</v>
      </c>
      <c r="L11602" s="17">
        <v>0</v>
      </c>
      <c r="M11602" s="17">
        <v>0</v>
      </c>
      <c r="N11602" s="17">
        <v>0</v>
      </c>
      <c r="O11602" s="17">
        <v>0</v>
      </c>
      <c r="P11602" s="17">
        <v>0</v>
      </c>
      <c r="Q11602" s="17">
        <v>2</v>
      </c>
      <c r="R11602" s="47">
        <v>42</v>
      </c>
    </row>
    <row r="11603" spans="5:18" x14ac:dyDescent="0.2">
      <c r="E11603" s="45"/>
      <c r="F11603" s="67"/>
      <c r="G11603" s="7">
        <v>100</v>
      </c>
      <c r="H11603" s="2">
        <v>7.547169811321</v>
      </c>
      <c r="I11603" s="2">
        <v>5.660377358491</v>
      </c>
      <c r="J11603" s="2">
        <v>3.7735849056599999</v>
      </c>
      <c r="K11603" s="16">
        <v>0</v>
      </c>
      <c r="L11603" s="16">
        <v>0</v>
      </c>
      <c r="M11603" s="16">
        <v>0</v>
      </c>
      <c r="N11603" s="16">
        <v>0</v>
      </c>
      <c r="O11603" s="16">
        <v>0</v>
      </c>
      <c r="P11603" s="16">
        <v>0</v>
      </c>
      <c r="Q11603" s="2">
        <v>3.7735849056599999</v>
      </c>
      <c r="R11603" s="15">
        <v>79.245283018867994</v>
      </c>
    </row>
    <row r="11604" spans="5:18" x14ac:dyDescent="0.2">
      <c r="E11604" s="4" t="s">
        <v>81</v>
      </c>
      <c r="F11604" s="5"/>
      <c r="G11604" s="19">
        <v>3</v>
      </c>
      <c r="H11604" s="27">
        <v>0</v>
      </c>
      <c r="I11604" s="3">
        <v>0</v>
      </c>
      <c r="J11604" s="3">
        <v>1</v>
      </c>
      <c r="K11604" s="3">
        <v>0</v>
      </c>
      <c r="L11604" s="3">
        <v>0</v>
      </c>
      <c r="M11604" s="3">
        <v>0</v>
      </c>
      <c r="N11604" s="3">
        <v>0</v>
      </c>
      <c r="O11604" s="3">
        <v>0</v>
      </c>
      <c r="P11604" s="3">
        <v>0</v>
      </c>
      <c r="Q11604" s="3">
        <v>0</v>
      </c>
      <c r="R11604" s="26">
        <v>2</v>
      </c>
    </row>
    <row r="11605" spans="5:18" x14ac:dyDescent="0.2">
      <c r="E11605" s="11"/>
      <c r="F11605" s="10"/>
      <c r="G11605" s="7">
        <v>100</v>
      </c>
      <c r="H11605" s="143">
        <v>0</v>
      </c>
      <c r="I11605" s="49">
        <v>0</v>
      </c>
      <c r="J11605" s="41">
        <v>33.333333333333002</v>
      </c>
      <c r="K11605" s="16">
        <v>0</v>
      </c>
      <c r="L11605" s="16">
        <v>0</v>
      </c>
      <c r="M11605" s="16">
        <v>0</v>
      </c>
      <c r="N11605" s="16">
        <v>0</v>
      </c>
      <c r="O11605" s="16">
        <v>0</v>
      </c>
      <c r="P11605" s="16">
        <v>0</v>
      </c>
      <c r="Q11605" s="16">
        <v>0</v>
      </c>
      <c r="R11605" s="132">
        <v>66.666666666666998</v>
      </c>
    </row>
    <row r="11606" spans="5:18" x14ac:dyDescent="0.2">
      <c r="E11606" s="4" t="s">
        <v>82</v>
      </c>
      <c r="F11606" s="5"/>
      <c r="G11606" s="6">
        <v>8</v>
      </c>
      <c r="H11606" s="8">
        <v>0</v>
      </c>
      <c r="I11606" s="1">
        <v>1</v>
      </c>
      <c r="J11606" s="1">
        <v>0</v>
      </c>
      <c r="K11606" s="1">
        <v>0</v>
      </c>
      <c r="L11606" s="1">
        <v>0</v>
      </c>
      <c r="M11606" s="1">
        <v>0</v>
      </c>
      <c r="N11606" s="1">
        <v>0</v>
      </c>
      <c r="O11606" s="1">
        <v>0</v>
      </c>
      <c r="P11606" s="1">
        <v>0</v>
      </c>
      <c r="Q11606" s="1">
        <v>0</v>
      </c>
      <c r="R11606" s="9">
        <v>7</v>
      </c>
    </row>
    <row r="11607" spans="5:18" x14ac:dyDescent="0.2">
      <c r="E11607" s="11"/>
      <c r="F11607" s="10"/>
      <c r="G11607" s="7">
        <v>100</v>
      </c>
      <c r="H11607" s="143">
        <v>0</v>
      </c>
      <c r="I11607" s="25">
        <v>12.5</v>
      </c>
      <c r="J11607" s="16">
        <v>0</v>
      </c>
      <c r="K11607" s="16">
        <v>0</v>
      </c>
      <c r="L11607" s="16">
        <v>0</v>
      </c>
      <c r="M11607" s="16">
        <v>0</v>
      </c>
      <c r="N11607" s="16">
        <v>0</v>
      </c>
      <c r="O11607" s="16">
        <v>0</v>
      </c>
      <c r="P11607" s="16">
        <v>0</v>
      </c>
      <c r="Q11607" s="16">
        <v>0</v>
      </c>
      <c r="R11607" s="85">
        <v>87.5</v>
      </c>
    </row>
    <row r="11608" spans="5:18" x14ac:dyDescent="0.2">
      <c r="E11608" s="4" t="s">
        <v>83</v>
      </c>
      <c r="F11608" s="5"/>
      <c r="G11608" s="6">
        <v>17</v>
      </c>
      <c r="H11608" s="8">
        <v>3</v>
      </c>
      <c r="I11608" s="1">
        <v>1</v>
      </c>
      <c r="J11608" s="1">
        <v>0</v>
      </c>
      <c r="K11608" s="1">
        <v>0</v>
      </c>
      <c r="L11608" s="1">
        <v>0</v>
      </c>
      <c r="M11608" s="1">
        <v>0</v>
      </c>
      <c r="N11608" s="1">
        <v>0</v>
      </c>
      <c r="O11608" s="1">
        <v>0</v>
      </c>
      <c r="P11608" s="1">
        <v>0</v>
      </c>
      <c r="Q11608" s="1">
        <v>2</v>
      </c>
      <c r="R11608" s="9">
        <v>11</v>
      </c>
    </row>
    <row r="11609" spans="5:18" x14ac:dyDescent="0.2">
      <c r="E11609" s="11"/>
      <c r="F11609" s="10"/>
      <c r="G11609" s="7">
        <v>100</v>
      </c>
      <c r="H11609" s="75">
        <v>17.647058823529001</v>
      </c>
      <c r="I11609" s="2">
        <v>5.8823529411760003</v>
      </c>
      <c r="J11609" s="16">
        <v>0</v>
      </c>
      <c r="K11609" s="16">
        <v>0</v>
      </c>
      <c r="L11609" s="16">
        <v>0</v>
      </c>
      <c r="M11609" s="16">
        <v>0</v>
      </c>
      <c r="N11609" s="16">
        <v>0</v>
      </c>
      <c r="O11609" s="16">
        <v>0</v>
      </c>
      <c r="P11609" s="16">
        <v>0</v>
      </c>
      <c r="Q11609" s="25">
        <v>11.764705882353001</v>
      </c>
      <c r="R11609" s="132">
        <v>64.705882352941003</v>
      </c>
    </row>
    <row r="11610" spans="5:18" x14ac:dyDescent="0.2">
      <c r="E11610" s="4" t="s">
        <v>84</v>
      </c>
      <c r="F11610" s="5"/>
      <c r="G11610" s="6">
        <v>0</v>
      </c>
      <c r="H11610" s="8">
        <v>0</v>
      </c>
      <c r="I11610" s="1">
        <v>0</v>
      </c>
      <c r="J11610" s="1">
        <v>0</v>
      </c>
      <c r="K11610" s="1">
        <v>0</v>
      </c>
      <c r="L11610" s="1">
        <v>0</v>
      </c>
      <c r="M11610" s="1">
        <v>0</v>
      </c>
      <c r="N11610" s="1">
        <v>0</v>
      </c>
      <c r="O11610" s="1">
        <v>0</v>
      </c>
      <c r="P11610" s="1">
        <v>0</v>
      </c>
      <c r="Q11610" s="1">
        <v>0</v>
      </c>
      <c r="R11610" s="9">
        <v>0</v>
      </c>
    </row>
    <row r="11611" spans="5:18" x14ac:dyDescent="0.2">
      <c r="E11611" s="11"/>
      <c r="F11611" s="10"/>
      <c r="G11611" s="176">
        <v>0</v>
      </c>
      <c r="H11611" s="143">
        <v>0</v>
      </c>
      <c r="I11611" s="49">
        <v>0</v>
      </c>
      <c r="J11611" s="16">
        <v>0</v>
      </c>
      <c r="K11611" s="16">
        <v>0</v>
      </c>
      <c r="L11611" s="16">
        <v>0</v>
      </c>
      <c r="M11611" s="16">
        <v>0</v>
      </c>
      <c r="N11611" s="16">
        <v>0</v>
      </c>
      <c r="O11611" s="16">
        <v>0</v>
      </c>
      <c r="P11611" s="16">
        <v>0</v>
      </c>
      <c r="Q11611" s="16">
        <v>0</v>
      </c>
      <c r="R11611" s="130">
        <v>0</v>
      </c>
    </row>
    <row r="11612" spans="5:18" x14ac:dyDescent="0.2">
      <c r="E11612" s="4" t="s">
        <v>85</v>
      </c>
      <c r="F11612" s="5"/>
      <c r="G11612" s="6">
        <v>6</v>
      </c>
      <c r="H11612" s="8">
        <v>0</v>
      </c>
      <c r="I11612" s="1">
        <v>0</v>
      </c>
      <c r="J11612" s="1">
        <v>0</v>
      </c>
      <c r="K11612" s="1">
        <v>0</v>
      </c>
      <c r="L11612" s="1">
        <v>0</v>
      </c>
      <c r="M11612" s="1">
        <v>0</v>
      </c>
      <c r="N11612" s="1">
        <v>0</v>
      </c>
      <c r="O11612" s="1">
        <v>0</v>
      </c>
      <c r="P11612" s="1">
        <v>0</v>
      </c>
      <c r="Q11612" s="1">
        <v>0</v>
      </c>
      <c r="R11612" s="9">
        <v>6</v>
      </c>
    </row>
    <row r="11613" spans="5:18" x14ac:dyDescent="0.2">
      <c r="E11613" s="11"/>
      <c r="F11613" s="10"/>
      <c r="G11613" s="7">
        <v>100</v>
      </c>
      <c r="H11613" s="143">
        <v>0</v>
      </c>
      <c r="I11613" s="49">
        <v>0</v>
      </c>
      <c r="J11613" s="16">
        <v>0</v>
      </c>
      <c r="K11613" s="16">
        <v>0</v>
      </c>
      <c r="L11613" s="16">
        <v>0</v>
      </c>
      <c r="M11613" s="16">
        <v>0</v>
      </c>
      <c r="N11613" s="16">
        <v>0</v>
      </c>
      <c r="O11613" s="16">
        <v>0</v>
      </c>
      <c r="P11613" s="16">
        <v>0</v>
      </c>
      <c r="Q11613" s="16">
        <v>0</v>
      </c>
      <c r="R11613" s="102">
        <v>100</v>
      </c>
    </row>
    <row r="11614" spans="5:18" x14ac:dyDescent="0.2">
      <c r="E11614" s="4" t="s">
        <v>86</v>
      </c>
      <c r="F11614" s="5"/>
      <c r="G11614" s="6">
        <v>7</v>
      </c>
      <c r="H11614" s="8">
        <v>0</v>
      </c>
      <c r="I11614" s="1">
        <v>0</v>
      </c>
      <c r="J11614" s="1">
        <v>1</v>
      </c>
      <c r="K11614" s="1">
        <v>0</v>
      </c>
      <c r="L11614" s="1">
        <v>0</v>
      </c>
      <c r="M11614" s="1">
        <v>0</v>
      </c>
      <c r="N11614" s="1">
        <v>0</v>
      </c>
      <c r="O11614" s="1">
        <v>0</v>
      </c>
      <c r="P11614" s="1">
        <v>0</v>
      </c>
      <c r="Q11614" s="1">
        <v>0</v>
      </c>
      <c r="R11614" s="9">
        <v>6</v>
      </c>
    </row>
    <row r="11615" spans="5:18" x14ac:dyDescent="0.2">
      <c r="E11615" s="11"/>
      <c r="F11615" s="10"/>
      <c r="G11615" s="7">
        <v>100</v>
      </c>
      <c r="H11615" s="143">
        <v>0</v>
      </c>
      <c r="I11615" s="49">
        <v>0</v>
      </c>
      <c r="J11615" s="41">
        <v>14.285714285714</v>
      </c>
      <c r="K11615" s="16">
        <v>0</v>
      </c>
      <c r="L11615" s="16">
        <v>0</v>
      </c>
      <c r="M11615" s="16">
        <v>0</v>
      </c>
      <c r="N11615" s="16">
        <v>0</v>
      </c>
      <c r="O11615" s="16">
        <v>0</v>
      </c>
      <c r="P11615" s="16">
        <v>0</v>
      </c>
      <c r="Q11615" s="16">
        <v>0</v>
      </c>
      <c r="R11615" s="85">
        <v>85.714285714286007</v>
      </c>
    </row>
    <row r="11616" spans="5:18" x14ac:dyDescent="0.2">
      <c r="E11616" s="4" t="s">
        <v>87</v>
      </c>
      <c r="F11616" s="5"/>
      <c r="G11616" s="6">
        <v>2</v>
      </c>
      <c r="H11616" s="8">
        <v>1</v>
      </c>
      <c r="I11616" s="1">
        <v>0</v>
      </c>
      <c r="J11616" s="1">
        <v>0</v>
      </c>
      <c r="K11616" s="1">
        <v>0</v>
      </c>
      <c r="L11616" s="1">
        <v>0</v>
      </c>
      <c r="M11616" s="1">
        <v>0</v>
      </c>
      <c r="N11616" s="1">
        <v>0</v>
      </c>
      <c r="O11616" s="1">
        <v>0</v>
      </c>
      <c r="P11616" s="1">
        <v>0</v>
      </c>
      <c r="Q11616" s="1">
        <v>0</v>
      </c>
      <c r="R11616" s="9">
        <v>1</v>
      </c>
    </row>
    <row r="11617" spans="2:18" x14ac:dyDescent="0.2">
      <c r="E11617" s="11"/>
      <c r="F11617" s="10"/>
      <c r="G11617" s="7">
        <v>100</v>
      </c>
      <c r="H11617" s="75">
        <v>50</v>
      </c>
      <c r="I11617" s="49">
        <v>0</v>
      </c>
      <c r="J11617" s="16">
        <v>0</v>
      </c>
      <c r="K11617" s="16">
        <v>0</v>
      </c>
      <c r="L11617" s="16">
        <v>0</v>
      </c>
      <c r="M11617" s="16">
        <v>0</v>
      </c>
      <c r="N11617" s="16">
        <v>0</v>
      </c>
      <c r="O11617" s="16">
        <v>0</v>
      </c>
      <c r="P11617" s="16">
        <v>0</v>
      </c>
      <c r="Q11617" s="16">
        <v>0</v>
      </c>
      <c r="R11617" s="132">
        <v>50</v>
      </c>
    </row>
    <row r="11618" spans="2:18" x14ac:dyDescent="0.2">
      <c r="E11618" s="4" t="s">
        <v>88</v>
      </c>
      <c r="F11618" s="5"/>
      <c r="G11618" s="6">
        <v>3</v>
      </c>
      <c r="H11618" s="8">
        <v>0</v>
      </c>
      <c r="I11618" s="1">
        <v>1</v>
      </c>
      <c r="J11618" s="1">
        <v>0</v>
      </c>
      <c r="K11618" s="1">
        <v>0</v>
      </c>
      <c r="L11618" s="1">
        <v>0</v>
      </c>
      <c r="M11618" s="1">
        <v>0</v>
      </c>
      <c r="N11618" s="1">
        <v>0</v>
      </c>
      <c r="O11618" s="1">
        <v>0</v>
      </c>
      <c r="P11618" s="1">
        <v>0</v>
      </c>
      <c r="Q11618" s="1">
        <v>0</v>
      </c>
      <c r="R11618" s="9">
        <v>2</v>
      </c>
    </row>
    <row r="11619" spans="2:18" x14ac:dyDescent="0.2">
      <c r="E11619" s="11"/>
      <c r="F11619" s="10"/>
      <c r="G11619" s="7">
        <v>100</v>
      </c>
      <c r="H11619" s="143">
        <v>0</v>
      </c>
      <c r="I11619" s="41">
        <v>33.333333333333002</v>
      </c>
      <c r="J11619" s="16">
        <v>0</v>
      </c>
      <c r="K11619" s="16">
        <v>0</v>
      </c>
      <c r="L11619" s="16">
        <v>0</v>
      </c>
      <c r="M11619" s="16">
        <v>0</v>
      </c>
      <c r="N11619" s="16">
        <v>0</v>
      </c>
      <c r="O11619" s="16">
        <v>0</v>
      </c>
      <c r="P11619" s="16">
        <v>0</v>
      </c>
      <c r="Q11619" s="16">
        <v>0</v>
      </c>
      <c r="R11619" s="132">
        <v>66.666666666666998</v>
      </c>
    </row>
    <row r="11620" spans="2:18" x14ac:dyDescent="0.2">
      <c r="E11620" s="4" t="s">
        <v>89</v>
      </c>
      <c r="F11620" s="5"/>
      <c r="G11620" s="6">
        <v>3</v>
      </c>
      <c r="H11620" s="8">
        <v>0</v>
      </c>
      <c r="I11620" s="1">
        <v>0</v>
      </c>
      <c r="J11620" s="1">
        <v>0</v>
      </c>
      <c r="K11620" s="1">
        <v>0</v>
      </c>
      <c r="L11620" s="1">
        <v>0</v>
      </c>
      <c r="M11620" s="1">
        <v>0</v>
      </c>
      <c r="N11620" s="1">
        <v>0</v>
      </c>
      <c r="O11620" s="1">
        <v>0</v>
      </c>
      <c r="P11620" s="1">
        <v>0</v>
      </c>
      <c r="Q11620" s="1">
        <v>0</v>
      </c>
      <c r="R11620" s="9">
        <v>3</v>
      </c>
    </row>
    <row r="11621" spans="2:18" x14ac:dyDescent="0.2">
      <c r="E11621" s="11"/>
      <c r="F11621" s="10"/>
      <c r="G11621" s="7">
        <v>100</v>
      </c>
      <c r="H11621" s="143">
        <v>0</v>
      </c>
      <c r="I11621" s="49">
        <v>0</v>
      </c>
      <c r="J11621" s="16">
        <v>0</v>
      </c>
      <c r="K11621" s="16">
        <v>0</v>
      </c>
      <c r="L11621" s="16">
        <v>0</v>
      </c>
      <c r="M11621" s="16">
        <v>0</v>
      </c>
      <c r="N11621" s="16">
        <v>0</v>
      </c>
      <c r="O11621" s="16">
        <v>0</v>
      </c>
      <c r="P11621" s="16">
        <v>0</v>
      </c>
      <c r="Q11621" s="16">
        <v>0</v>
      </c>
      <c r="R11621" s="102">
        <v>100</v>
      </c>
    </row>
    <row r="11622" spans="2:18" x14ac:dyDescent="0.2">
      <c r="E11622" s="4" t="s">
        <v>90</v>
      </c>
      <c r="F11622" s="5"/>
      <c r="G11622" s="6">
        <v>3</v>
      </c>
      <c r="H11622" s="8">
        <v>0</v>
      </c>
      <c r="I11622" s="1">
        <v>0</v>
      </c>
      <c r="J11622" s="1">
        <v>0</v>
      </c>
      <c r="K11622" s="1">
        <v>0</v>
      </c>
      <c r="L11622" s="1">
        <v>0</v>
      </c>
      <c r="M11622" s="1">
        <v>0</v>
      </c>
      <c r="N11622" s="1">
        <v>0</v>
      </c>
      <c r="O11622" s="1">
        <v>0</v>
      </c>
      <c r="P11622" s="1">
        <v>0</v>
      </c>
      <c r="Q11622" s="1">
        <v>0</v>
      </c>
      <c r="R11622" s="9">
        <v>3</v>
      </c>
    </row>
    <row r="11623" spans="2:18" x14ac:dyDescent="0.2">
      <c r="E11623" s="11"/>
      <c r="F11623" s="10"/>
      <c r="G11623" s="7">
        <v>100</v>
      </c>
      <c r="H11623" s="143">
        <v>0</v>
      </c>
      <c r="I11623" s="49">
        <v>0</v>
      </c>
      <c r="J11623" s="16">
        <v>0</v>
      </c>
      <c r="K11623" s="16">
        <v>0</v>
      </c>
      <c r="L11623" s="16">
        <v>0</v>
      </c>
      <c r="M11623" s="16">
        <v>0</v>
      </c>
      <c r="N11623" s="16">
        <v>0</v>
      </c>
      <c r="O11623" s="16">
        <v>0</v>
      </c>
      <c r="P11623" s="16">
        <v>0</v>
      </c>
      <c r="Q11623" s="16">
        <v>0</v>
      </c>
      <c r="R11623" s="102">
        <v>100</v>
      </c>
    </row>
    <row r="11624" spans="2:18" x14ac:dyDescent="0.2">
      <c r="E11624" s="4" t="s">
        <v>91</v>
      </c>
      <c r="F11624" s="5"/>
      <c r="G11624" s="6">
        <v>1</v>
      </c>
      <c r="H11624" s="8">
        <v>0</v>
      </c>
      <c r="I11624" s="1">
        <v>0</v>
      </c>
      <c r="J11624" s="1">
        <v>0</v>
      </c>
      <c r="K11624" s="1">
        <v>0</v>
      </c>
      <c r="L11624" s="1">
        <v>0</v>
      </c>
      <c r="M11624" s="1">
        <v>0</v>
      </c>
      <c r="N11624" s="1">
        <v>0</v>
      </c>
      <c r="O11624" s="1">
        <v>0</v>
      </c>
      <c r="P11624" s="1">
        <v>0</v>
      </c>
      <c r="Q11624" s="1">
        <v>0</v>
      </c>
      <c r="R11624" s="9">
        <v>1</v>
      </c>
    </row>
    <row r="11625" spans="2:18" x14ac:dyDescent="0.2">
      <c r="E11625" s="45"/>
      <c r="F11625" s="51"/>
      <c r="G11625" s="81">
        <v>100</v>
      </c>
      <c r="H11625" s="166">
        <v>0</v>
      </c>
      <c r="I11625" s="103">
        <v>0</v>
      </c>
      <c r="J11625" s="62">
        <v>0</v>
      </c>
      <c r="K11625" s="62">
        <v>0</v>
      </c>
      <c r="L11625" s="62">
        <v>0</v>
      </c>
      <c r="M11625" s="62">
        <v>0</v>
      </c>
      <c r="N11625" s="62">
        <v>0</v>
      </c>
      <c r="O11625" s="62">
        <v>0</v>
      </c>
      <c r="P11625" s="62">
        <v>0</v>
      </c>
      <c r="Q11625" s="62">
        <v>0</v>
      </c>
      <c r="R11625" s="140">
        <v>100</v>
      </c>
    </row>
    <row r="11627" spans="2:18" x14ac:dyDescent="0.2">
      <c r="B11627" s="40" t="str">
        <f xml:space="preserve"> HYPERLINK("#'目次'!B287", "[281]")</f>
        <v>[281]</v>
      </c>
      <c r="C11627" s="23" t="s">
        <v>413</v>
      </c>
    </row>
    <row r="11630" spans="2:18" x14ac:dyDescent="0.2">
      <c r="C11630" s="23" t="s">
        <v>14</v>
      </c>
    </row>
    <row r="11631" spans="2:18" ht="60" x14ac:dyDescent="0.2">
      <c r="D11631" s="195"/>
      <c r="E11631" s="196"/>
      <c r="F11631" s="196"/>
      <c r="G11631" s="37" t="s">
        <v>15</v>
      </c>
      <c r="H11631" s="33" t="s">
        <v>414</v>
      </c>
      <c r="I11631" s="13" t="s">
        <v>415</v>
      </c>
      <c r="J11631" s="13" t="s">
        <v>416</v>
      </c>
      <c r="K11631" s="13" t="s">
        <v>417</v>
      </c>
      <c r="L11631" s="13" t="s">
        <v>418</v>
      </c>
      <c r="M11631" s="13" t="s">
        <v>419</v>
      </c>
      <c r="N11631" s="13" t="s">
        <v>420</v>
      </c>
      <c r="O11631" s="13" t="s">
        <v>99</v>
      </c>
      <c r="P11631" s="38" t="s">
        <v>18</v>
      </c>
    </row>
    <row r="11632" spans="2:18" x14ac:dyDescent="0.2">
      <c r="D11632" s="197"/>
      <c r="E11632" s="198"/>
      <c r="F11632" s="198"/>
      <c r="G11632" s="35"/>
      <c r="H11632" s="39"/>
      <c r="I11632" s="14"/>
      <c r="J11632" s="14"/>
      <c r="K11632" s="14"/>
      <c r="L11632" s="14"/>
      <c r="M11632" s="14"/>
      <c r="N11632" s="14"/>
      <c r="O11632" s="14"/>
      <c r="P11632" s="34"/>
    </row>
    <row r="11633" spans="4:16" x14ac:dyDescent="0.2">
      <c r="D11633" s="78"/>
      <c r="E11633" s="79" t="s">
        <v>15</v>
      </c>
      <c r="F11633" s="66"/>
      <c r="G11633" s="36">
        <v>1200</v>
      </c>
      <c r="H11633" s="17">
        <v>591</v>
      </c>
      <c r="I11633" s="17">
        <v>608</v>
      </c>
      <c r="J11633" s="17">
        <v>317</v>
      </c>
      <c r="K11633" s="17">
        <v>360</v>
      </c>
      <c r="L11633" s="17">
        <v>123</v>
      </c>
      <c r="M11633" s="17">
        <v>202</v>
      </c>
      <c r="N11633" s="17">
        <v>157</v>
      </c>
      <c r="O11633" s="17">
        <v>58</v>
      </c>
      <c r="P11633" s="47">
        <v>25</v>
      </c>
    </row>
    <row r="11634" spans="4:16" x14ac:dyDescent="0.2">
      <c r="D11634" s="45"/>
      <c r="E11634" s="51"/>
      <c r="F11634" s="67"/>
      <c r="G11634" s="7">
        <v>100</v>
      </c>
      <c r="H11634" s="2">
        <v>49.25</v>
      </c>
      <c r="I11634" s="2">
        <v>50.666666666666998</v>
      </c>
      <c r="J11634" s="2">
        <v>26.416666666666998</v>
      </c>
      <c r="K11634" s="2">
        <v>30</v>
      </c>
      <c r="L11634" s="2">
        <v>10.25</v>
      </c>
      <c r="M11634" s="2">
        <v>16.833333333333002</v>
      </c>
      <c r="N11634" s="2">
        <v>13.083333333333</v>
      </c>
      <c r="O11634" s="2">
        <v>4.833333333333</v>
      </c>
      <c r="P11634" s="15">
        <v>2.083333333333</v>
      </c>
    </row>
    <row r="11635" spans="4:16" x14ac:dyDescent="0.2">
      <c r="D11635" s="199" t="s">
        <v>19</v>
      </c>
      <c r="E11635" s="22" t="s">
        <v>20</v>
      </c>
      <c r="F11635" s="21"/>
      <c r="G11635" s="19">
        <v>132</v>
      </c>
      <c r="H11635" s="27">
        <v>67</v>
      </c>
      <c r="I11635" s="3">
        <v>60</v>
      </c>
      <c r="J11635" s="3">
        <v>28</v>
      </c>
      <c r="K11635" s="3">
        <v>32</v>
      </c>
      <c r="L11635" s="3">
        <v>9</v>
      </c>
      <c r="M11635" s="3">
        <v>18</v>
      </c>
      <c r="N11635" s="3">
        <v>18</v>
      </c>
      <c r="O11635" s="3">
        <v>5</v>
      </c>
      <c r="P11635" s="26">
        <v>1</v>
      </c>
    </row>
    <row r="11636" spans="4:16" x14ac:dyDescent="0.2">
      <c r="D11636" s="200"/>
      <c r="E11636" s="11"/>
      <c r="F11636" s="10"/>
      <c r="G11636" s="7">
        <v>100</v>
      </c>
      <c r="H11636" s="18">
        <v>50.757575757575999</v>
      </c>
      <c r="I11636" s="30">
        <v>45.454545454544999</v>
      </c>
      <c r="J11636" s="30">
        <v>21.212121212121001</v>
      </c>
      <c r="K11636" s="30">
        <v>24.242424242424001</v>
      </c>
      <c r="L11636" s="2">
        <v>6.8181818181820004</v>
      </c>
      <c r="M11636" s="2">
        <v>13.636363636364001</v>
      </c>
      <c r="N11636" s="2">
        <v>13.636363636364001</v>
      </c>
      <c r="O11636" s="2">
        <v>3.7878787878789999</v>
      </c>
      <c r="P11636" s="15">
        <v>0.75757575757600004</v>
      </c>
    </row>
    <row r="11637" spans="4:16" x14ac:dyDescent="0.2">
      <c r="D11637" s="200"/>
      <c r="E11637" s="4" t="s">
        <v>21</v>
      </c>
      <c r="F11637" s="5"/>
      <c r="G11637" s="6">
        <v>444</v>
      </c>
      <c r="H11637" s="8">
        <v>223</v>
      </c>
      <c r="I11637" s="1">
        <v>224</v>
      </c>
      <c r="J11637" s="1">
        <v>125</v>
      </c>
      <c r="K11637" s="1">
        <v>143</v>
      </c>
      <c r="L11637" s="1">
        <v>42</v>
      </c>
      <c r="M11637" s="1">
        <v>80</v>
      </c>
      <c r="N11637" s="1">
        <v>54</v>
      </c>
      <c r="O11637" s="1">
        <v>20</v>
      </c>
      <c r="P11637" s="9">
        <v>12</v>
      </c>
    </row>
    <row r="11638" spans="4:16" x14ac:dyDescent="0.2">
      <c r="D11638" s="200"/>
      <c r="E11638" s="11"/>
      <c r="F11638" s="10"/>
      <c r="G11638" s="7">
        <v>100</v>
      </c>
      <c r="H11638" s="18">
        <v>50.225225225225003</v>
      </c>
      <c r="I11638" s="2">
        <v>50.450450450449999</v>
      </c>
      <c r="J11638" s="2">
        <v>28.153153153152999</v>
      </c>
      <c r="K11638" s="2">
        <v>32.207207207206999</v>
      </c>
      <c r="L11638" s="2">
        <v>9.4594594594589996</v>
      </c>
      <c r="M11638" s="2">
        <v>18.018018018018001</v>
      </c>
      <c r="N11638" s="2">
        <v>12.162162162162</v>
      </c>
      <c r="O11638" s="2">
        <v>4.5045045045050003</v>
      </c>
      <c r="P11638" s="15">
        <v>2.7027027027030002</v>
      </c>
    </row>
    <row r="11639" spans="4:16" x14ac:dyDescent="0.2">
      <c r="D11639" s="200"/>
      <c r="E11639" s="4" t="s">
        <v>22</v>
      </c>
      <c r="F11639" s="5"/>
      <c r="G11639" s="6">
        <v>192</v>
      </c>
      <c r="H11639" s="8">
        <v>98</v>
      </c>
      <c r="I11639" s="1">
        <v>108</v>
      </c>
      <c r="J11639" s="1">
        <v>39</v>
      </c>
      <c r="K11639" s="1">
        <v>56</v>
      </c>
      <c r="L11639" s="1">
        <v>21</v>
      </c>
      <c r="M11639" s="1">
        <v>32</v>
      </c>
      <c r="N11639" s="1">
        <v>23</v>
      </c>
      <c r="O11639" s="1">
        <v>11</v>
      </c>
      <c r="P11639" s="9">
        <v>4</v>
      </c>
    </row>
    <row r="11640" spans="4:16" x14ac:dyDescent="0.2">
      <c r="D11640" s="200"/>
      <c r="E11640" s="11"/>
      <c r="F11640" s="10"/>
      <c r="G11640" s="7">
        <v>100</v>
      </c>
      <c r="H11640" s="18">
        <v>51.041666666666998</v>
      </c>
      <c r="I11640" s="25">
        <v>56.25</v>
      </c>
      <c r="J11640" s="30">
        <v>20.3125</v>
      </c>
      <c r="K11640" s="2">
        <v>29.166666666666998</v>
      </c>
      <c r="L11640" s="2">
        <v>10.9375</v>
      </c>
      <c r="M11640" s="2">
        <v>16.666666666666998</v>
      </c>
      <c r="N11640" s="2">
        <v>11.979166666667</v>
      </c>
      <c r="O11640" s="2">
        <v>5.729166666667</v>
      </c>
      <c r="P11640" s="15">
        <v>2.083333333333</v>
      </c>
    </row>
    <row r="11641" spans="4:16" x14ac:dyDescent="0.2">
      <c r="D11641" s="200"/>
      <c r="E11641" s="4" t="s">
        <v>23</v>
      </c>
      <c r="F11641" s="5"/>
      <c r="G11641" s="6">
        <v>192</v>
      </c>
      <c r="H11641" s="8">
        <v>90</v>
      </c>
      <c r="I11641" s="1">
        <v>90</v>
      </c>
      <c r="J11641" s="1">
        <v>57</v>
      </c>
      <c r="K11641" s="1">
        <v>56</v>
      </c>
      <c r="L11641" s="1">
        <v>26</v>
      </c>
      <c r="M11641" s="1">
        <v>39</v>
      </c>
      <c r="N11641" s="1">
        <v>28</v>
      </c>
      <c r="O11641" s="1">
        <v>9</v>
      </c>
      <c r="P11641" s="9">
        <v>3</v>
      </c>
    </row>
    <row r="11642" spans="4:16" x14ac:dyDescent="0.2">
      <c r="D11642" s="200"/>
      <c r="E11642" s="11"/>
      <c r="F11642" s="10"/>
      <c r="G11642" s="7">
        <v>100</v>
      </c>
      <c r="H11642" s="18">
        <v>46.875</v>
      </c>
      <c r="I11642" s="2">
        <v>46.875</v>
      </c>
      <c r="J11642" s="2">
        <v>29.6875</v>
      </c>
      <c r="K11642" s="2">
        <v>29.166666666666998</v>
      </c>
      <c r="L11642" s="2">
        <v>13.541666666667</v>
      </c>
      <c r="M11642" s="2">
        <v>20.3125</v>
      </c>
      <c r="N11642" s="2">
        <v>14.583333333333</v>
      </c>
      <c r="O11642" s="2">
        <v>4.6875</v>
      </c>
      <c r="P11642" s="15">
        <v>1.5625</v>
      </c>
    </row>
    <row r="11643" spans="4:16" x14ac:dyDescent="0.2">
      <c r="D11643" s="200"/>
      <c r="E11643" s="4" t="s">
        <v>24</v>
      </c>
      <c r="F11643" s="5"/>
      <c r="G11643" s="6">
        <v>240</v>
      </c>
      <c r="H11643" s="8">
        <v>113</v>
      </c>
      <c r="I11643" s="1">
        <v>126</v>
      </c>
      <c r="J11643" s="1">
        <v>68</v>
      </c>
      <c r="K11643" s="1">
        <v>73</v>
      </c>
      <c r="L11643" s="1">
        <v>25</v>
      </c>
      <c r="M11643" s="1">
        <v>33</v>
      </c>
      <c r="N11643" s="1">
        <v>34</v>
      </c>
      <c r="O11643" s="1">
        <v>13</v>
      </c>
      <c r="P11643" s="9">
        <v>5</v>
      </c>
    </row>
    <row r="11644" spans="4:16" x14ac:dyDescent="0.2">
      <c r="D11644" s="200"/>
      <c r="E11644" s="11"/>
      <c r="F11644" s="10"/>
      <c r="G11644" s="7">
        <v>100</v>
      </c>
      <c r="H11644" s="18">
        <v>47.083333333333002</v>
      </c>
      <c r="I11644" s="2">
        <v>52.5</v>
      </c>
      <c r="J11644" s="2">
        <v>28.333333333333002</v>
      </c>
      <c r="K11644" s="2">
        <v>30.416666666666998</v>
      </c>
      <c r="L11644" s="2">
        <v>10.416666666667</v>
      </c>
      <c r="M11644" s="2">
        <v>13.75</v>
      </c>
      <c r="N11644" s="2">
        <v>14.166666666667</v>
      </c>
      <c r="O11644" s="2">
        <v>5.416666666667</v>
      </c>
      <c r="P11644" s="15">
        <v>2.083333333333</v>
      </c>
    </row>
    <row r="11645" spans="4:16" x14ac:dyDescent="0.2">
      <c r="D11645" s="199" t="s">
        <v>25</v>
      </c>
      <c r="E11645" s="22" t="s">
        <v>26</v>
      </c>
      <c r="F11645" s="21"/>
      <c r="G11645" s="19">
        <v>348</v>
      </c>
      <c r="H11645" s="27">
        <v>165</v>
      </c>
      <c r="I11645" s="3">
        <v>178</v>
      </c>
      <c r="J11645" s="3">
        <v>99</v>
      </c>
      <c r="K11645" s="3">
        <v>119</v>
      </c>
      <c r="L11645" s="3">
        <v>29</v>
      </c>
      <c r="M11645" s="3">
        <v>73</v>
      </c>
      <c r="N11645" s="3">
        <v>45</v>
      </c>
      <c r="O11645" s="3">
        <v>18</v>
      </c>
      <c r="P11645" s="26">
        <v>9</v>
      </c>
    </row>
    <row r="11646" spans="4:16" x14ac:dyDescent="0.2">
      <c r="D11646" s="200"/>
      <c r="E11646" s="11"/>
      <c r="F11646" s="10"/>
      <c r="G11646" s="7">
        <v>100</v>
      </c>
      <c r="H11646" s="18">
        <v>47.413793103448</v>
      </c>
      <c r="I11646" s="2">
        <v>51.149425287356003</v>
      </c>
      <c r="J11646" s="2">
        <v>28.448275862069</v>
      </c>
      <c r="K11646" s="2">
        <v>34.195402298851</v>
      </c>
      <c r="L11646" s="2">
        <v>8.333333333333</v>
      </c>
      <c r="M11646" s="2">
        <v>20.977011494252999</v>
      </c>
      <c r="N11646" s="2">
        <v>12.931034482758999</v>
      </c>
      <c r="O11646" s="2">
        <v>5.1724137931029999</v>
      </c>
      <c r="P11646" s="15">
        <v>2.586206896552</v>
      </c>
    </row>
    <row r="11647" spans="4:16" x14ac:dyDescent="0.2">
      <c r="D11647" s="200"/>
      <c r="E11647" s="4" t="s">
        <v>27</v>
      </c>
      <c r="F11647" s="5"/>
      <c r="G11647" s="6">
        <v>378</v>
      </c>
      <c r="H11647" s="8">
        <v>181</v>
      </c>
      <c r="I11647" s="1">
        <v>183</v>
      </c>
      <c r="J11647" s="1">
        <v>100</v>
      </c>
      <c r="K11647" s="1">
        <v>121</v>
      </c>
      <c r="L11647" s="1">
        <v>39</v>
      </c>
      <c r="M11647" s="1">
        <v>67</v>
      </c>
      <c r="N11647" s="1">
        <v>46</v>
      </c>
      <c r="O11647" s="1">
        <v>17</v>
      </c>
      <c r="P11647" s="9">
        <v>7</v>
      </c>
    </row>
    <row r="11648" spans="4:16" x14ac:dyDescent="0.2">
      <c r="D11648" s="200"/>
      <c r="E11648" s="11"/>
      <c r="F11648" s="10"/>
      <c r="G11648" s="7">
        <v>100</v>
      </c>
      <c r="H11648" s="18">
        <v>47.883597883598</v>
      </c>
      <c r="I11648" s="2">
        <v>48.412698412697999</v>
      </c>
      <c r="J11648" s="2">
        <v>26.455026455026001</v>
      </c>
      <c r="K11648" s="2">
        <v>32.010582010581999</v>
      </c>
      <c r="L11648" s="2">
        <v>10.31746031746</v>
      </c>
      <c r="M11648" s="2">
        <v>17.724867724868002</v>
      </c>
      <c r="N11648" s="2">
        <v>12.169312169312001</v>
      </c>
      <c r="O11648" s="2">
        <v>4.4973544973540003</v>
      </c>
      <c r="P11648" s="15">
        <v>1.851851851852</v>
      </c>
    </row>
    <row r="11649" spans="4:16" x14ac:dyDescent="0.2">
      <c r="D11649" s="200"/>
      <c r="E11649" s="4" t="s">
        <v>28</v>
      </c>
      <c r="F11649" s="5"/>
      <c r="G11649" s="6">
        <v>372</v>
      </c>
      <c r="H11649" s="8">
        <v>192</v>
      </c>
      <c r="I11649" s="1">
        <v>190</v>
      </c>
      <c r="J11649" s="1">
        <v>98</v>
      </c>
      <c r="K11649" s="1">
        <v>97</v>
      </c>
      <c r="L11649" s="1">
        <v>45</v>
      </c>
      <c r="M11649" s="1">
        <v>51</v>
      </c>
      <c r="N11649" s="1">
        <v>51</v>
      </c>
      <c r="O11649" s="1">
        <v>19</v>
      </c>
      <c r="P11649" s="9">
        <v>8</v>
      </c>
    </row>
    <row r="11650" spans="4:16" x14ac:dyDescent="0.2">
      <c r="D11650" s="200"/>
      <c r="E11650" s="11"/>
      <c r="F11650" s="10"/>
      <c r="G11650" s="7">
        <v>100</v>
      </c>
      <c r="H11650" s="18">
        <v>51.612903225806001</v>
      </c>
      <c r="I11650" s="2">
        <v>51.075268817203998</v>
      </c>
      <c r="J11650" s="2">
        <v>26.344086021504999</v>
      </c>
      <c r="K11650" s="2">
        <v>26.075268817204002</v>
      </c>
      <c r="L11650" s="2">
        <v>12.096774193548001</v>
      </c>
      <c r="M11650" s="2">
        <v>13.709677419355</v>
      </c>
      <c r="N11650" s="2">
        <v>13.709677419355</v>
      </c>
      <c r="O11650" s="2">
        <v>5.1075268817200001</v>
      </c>
      <c r="P11650" s="15">
        <v>2.1505376344089999</v>
      </c>
    </row>
    <row r="11651" spans="4:16" x14ac:dyDescent="0.2">
      <c r="D11651" s="200"/>
      <c r="E11651" s="4" t="s">
        <v>29</v>
      </c>
      <c r="F11651" s="5"/>
      <c r="G11651" s="6">
        <v>102</v>
      </c>
      <c r="H11651" s="8">
        <v>53</v>
      </c>
      <c r="I11651" s="1">
        <v>57</v>
      </c>
      <c r="J11651" s="1">
        <v>20</v>
      </c>
      <c r="K11651" s="1">
        <v>23</v>
      </c>
      <c r="L11651" s="1">
        <v>10</v>
      </c>
      <c r="M11651" s="1">
        <v>11</v>
      </c>
      <c r="N11651" s="1">
        <v>15</v>
      </c>
      <c r="O11651" s="1">
        <v>4</v>
      </c>
      <c r="P11651" s="9">
        <v>1</v>
      </c>
    </row>
    <row r="11652" spans="4:16" x14ac:dyDescent="0.2">
      <c r="D11652" s="200"/>
      <c r="E11652" s="11"/>
      <c r="F11652" s="10"/>
      <c r="G11652" s="7">
        <v>100</v>
      </c>
      <c r="H11652" s="18">
        <v>51.960784313725</v>
      </c>
      <c r="I11652" s="25">
        <v>55.882352941176002</v>
      </c>
      <c r="J11652" s="30">
        <v>19.607843137254999</v>
      </c>
      <c r="K11652" s="30">
        <v>22.549019607843</v>
      </c>
      <c r="L11652" s="2">
        <v>9.8039215686270005</v>
      </c>
      <c r="M11652" s="30">
        <v>10.78431372549</v>
      </c>
      <c r="N11652" s="2">
        <v>14.705882352941</v>
      </c>
      <c r="O11652" s="2">
        <v>3.9215686274510002</v>
      </c>
      <c r="P11652" s="15">
        <v>0.98039215686299996</v>
      </c>
    </row>
    <row r="11653" spans="4:16" x14ac:dyDescent="0.2">
      <c r="D11653" s="199" t="s">
        <v>30</v>
      </c>
      <c r="E11653" s="22" t="s">
        <v>31</v>
      </c>
      <c r="F11653" s="21"/>
      <c r="G11653" s="19">
        <v>592</v>
      </c>
      <c r="H11653" s="27">
        <v>271</v>
      </c>
      <c r="I11653" s="3">
        <v>299</v>
      </c>
      <c r="J11653" s="3">
        <v>145</v>
      </c>
      <c r="K11653" s="3">
        <v>179</v>
      </c>
      <c r="L11653" s="3">
        <v>59</v>
      </c>
      <c r="M11653" s="3">
        <v>78</v>
      </c>
      <c r="N11653" s="3">
        <v>65</v>
      </c>
      <c r="O11653" s="3">
        <v>34</v>
      </c>
      <c r="P11653" s="26">
        <v>14</v>
      </c>
    </row>
    <row r="11654" spans="4:16" x14ac:dyDescent="0.2">
      <c r="D11654" s="200"/>
      <c r="E11654" s="11"/>
      <c r="F11654" s="10"/>
      <c r="G11654" s="7">
        <v>100</v>
      </c>
      <c r="H11654" s="18">
        <v>45.777027027027003</v>
      </c>
      <c r="I11654" s="2">
        <v>50.506756756756999</v>
      </c>
      <c r="J11654" s="2">
        <v>24.493243243243001</v>
      </c>
      <c r="K11654" s="2">
        <v>30.236486486486001</v>
      </c>
      <c r="L11654" s="2">
        <v>9.9662162162160008</v>
      </c>
      <c r="M11654" s="2">
        <v>13.175675675676001</v>
      </c>
      <c r="N11654" s="2">
        <v>10.97972972973</v>
      </c>
      <c r="O11654" s="2">
        <v>5.7432432432429996</v>
      </c>
      <c r="P11654" s="15">
        <v>2.3648648648649999</v>
      </c>
    </row>
    <row r="11655" spans="4:16" x14ac:dyDescent="0.2">
      <c r="D11655" s="200"/>
      <c r="E11655" s="4" t="s">
        <v>32</v>
      </c>
      <c r="F11655" s="5"/>
      <c r="G11655" s="6">
        <v>608</v>
      </c>
      <c r="H11655" s="8">
        <v>320</v>
      </c>
      <c r="I11655" s="1">
        <v>309</v>
      </c>
      <c r="J11655" s="1">
        <v>172</v>
      </c>
      <c r="K11655" s="1">
        <v>181</v>
      </c>
      <c r="L11655" s="1">
        <v>64</v>
      </c>
      <c r="M11655" s="1">
        <v>124</v>
      </c>
      <c r="N11655" s="1">
        <v>92</v>
      </c>
      <c r="O11655" s="1">
        <v>24</v>
      </c>
      <c r="P11655" s="9">
        <v>11</v>
      </c>
    </row>
    <row r="11656" spans="4:16" x14ac:dyDescent="0.2">
      <c r="D11656" s="200"/>
      <c r="E11656" s="11"/>
      <c r="F11656" s="10"/>
      <c r="G11656" s="7">
        <v>100</v>
      </c>
      <c r="H11656" s="18">
        <v>52.631578947367998</v>
      </c>
      <c r="I11656" s="2">
        <v>50.822368421053</v>
      </c>
      <c r="J11656" s="2">
        <v>28.289473684211</v>
      </c>
      <c r="K11656" s="2">
        <v>29.769736842105001</v>
      </c>
      <c r="L11656" s="2">
        <v>10.526315789473999</v>
      </c>
      <c r="M11656" s="2">
        <v>20.394736842105001</v>
      </c>
      <c r="N11656" s="2">
        <v>15.131578947368</v>
      </c>
      <c r="O11656" s="2">
        <v>3.947368421053</v>
      </c>
      <c r="P11656" s="15">
        <v>1.8092105263160001</v>
      </c>
    </row>
    <row r="11657" spans="4:16" x14ac:dyDescent="0.2">
      <c r="D11657" s="199" t="s">
        <v>33</v>
      </c>
      <c r="E11657" s="22" t="s">
        <v>34</v>
      </c>
      <c r="F11657" s="21"/>
      <c r="G11657" s="19">
        <v>74</v>
      </c>
      <c r="H11657" s="27">
        <v>29</v>
      </c>
      <c r="I11657" s="3">
        <v>43</v>
      </c>
      <c r="J11657" s="3">
        <v>12</v>
      </c>
      <c r="K11657" s="3">
        <v>10</v>
      </c>
      <c r="L11657" s="3">
        <v>11</v>
      </c>
      <c r="M11657" s="3">
        <v>4</v>
      </c>
      <c r="N11657" s="3">
        <v>11</v>
      </c>
      <c r="O11657" s="3">
        <v>5</v>
      </c>
      <c r="P11657" s="26">
        <v>1</v>
      </c>
    </row>
    <row r="11658" spans="4:16" x14ac:dyDescent="0.2">
      <c r="D11658" s="200"/>
      <c r="E11658" s="11"/>
      <c r="F11658" s="10"/>
      <c r="G11658" s="7">
        <v>100</v>
      </c>
      <c r="H11658" s="97">
        <v>39.189189189189001</v>
      </c>
      <c r="I11658" s="25">
        <v>58.108108108107999</v>
      </c>
      <c r="J11658" s="50">
        <v>16.216216216216001</v>
      </c>
      <c r="K11658" s="50">
        <v>13.513513513514001</v>
      </c>
      <c r="L11658" s="2">
        <v>14.864864864865</v>
      </c>
      <c r="M11658" s="50">
        <v>5.4054054054050003</v>
      </c>
      <c r="N11658" s="2">
        <v>14.864864864865</v>
      </c>
      <c r="O11658" s="2">
        <v>6.7567567567570004</v>
      </c>
      <c r="P11658" s="15">
        <v>1.351351351351</v>
      </c>
    </row>
    <row r="11659" spans="4:16" x14ac:dyDescent="0.2">
      <c r="D11659" s="200"/>
      <c r="E11659" s="4" t="s">
        <v>35</v>
      </c>
      <c r="F11659" s="5"/>
      <c r="G11659" s="6">
        <v>148</v>
      </c>
      <c r="H11659" s="8">
        <v>79</v>
      </c>
      <c r="I11659" s="1">
        <v>71</v>
      </c>
      <c r="J11659" s="1">
        <v>31</v>
      </c>
      <c r="K11659" s="1">
        <v>33</v>
      </c>
      <c r="L11659" s="1">
        <v>9</v>
      </c>
      <c r="M11659" s="1">
        <v>18</v>
      </c>
      <c r="N11659" s="1">
        <v>18</v>
      </c>
      <c r="O11659" s="1">
        <v>9</v>
      </c>
      <c r="P11659" s="9">
        <v>4</v>
      </c>
    </row>
    <row r="11660" spans="4:16" x14ac:dyDescent="0.2">
      <c r="D11660" s="200"/>
      <c r="E11660" s="11"/>
      <c r="F11660" s="10"/>
      <c r="G11660" s="7">
        <v>100</v>
      </c>
      <c r="H11660" s="18">
        <v>53.378378378378002</v>
      </c>
      <c r="I11660" s="2">
        <v>47.972972972972997</v>
      </c>
      <c r="J11660" s="30">
        <v>20.945945945946001</v>
      </c>
      <c r="K11660" s="30">
        <v>22.297297297297</v>
      </c>
      <c r="L11660" s="2">
        <v>6.0810810810809999</v>
      </c>
      <c r="M11660" s="2">
        <v>12.162162162162</v>
      </c>
      <c r="N11660" s="2">
        <v>12.162162162162</v>
      </c>
      <c r="O11660" s="2">
        <v>6.0810810810809999</v>
      </c>
      <c r="P11660" s="15">
        <v>2.7027027027030002</v>
      </c>
    </row>
    <row r="11661" spans="4:16" x14ac:dyDescent="0.2">
      <c r="D11661" s="200"/>
      <c r="E11661" s="4" t="s">
        <v>36</v>
      </c>
      <c r="F11661" s="5"/>
      <c r="G11661" s="6">
        <v>187</v>
      </c>
      <c r="H11661" s="8">
        <v>96</v>
      </c>
      <c r="I11661" s="1">
        <v>85</v>
      </c>
      <c r="J11661" s="1">
        <v>33</v>
      </c>
      <c r="K11661" s="1">
        <v>65</v>
      </c>
      <c r="L11661" s="1">
        <v>13</v>
      </c>
      <c r="M11661" s="1">
        <v>27</v>
      </c>
      <c r="N11661" s="1">
        <v>18</v>
      </c>
      <c r="O11661" s="1">
        <v>10</v>
      </c>
      <c r="P11661" s="9">
        <v>4</v>
      </c>
    </row>
    <row r="11662" spans="4:16" x14ac:dyDescent="0.2">
      <c r="D11662" s="200"/>
      <c r="E11662" s="11"/>
      <c r="F11662" s="10"/>
      <c r="G11662" s="7">
        <v>100</v>
      </c>
      <c r="H11662" s="18">
        <v>51.336898395722002</v>
      </c>
      <c r="I11662" s="30">
        <v>45.454545454544999</v>
      </c>
      <c r="J11662" s="30">
        <v>17.647058823529001</v>
      </c>
      <c r="K11662" s="2">
        <v>34.759358288770002</v>
      </c>
      <c r="L11662" s="2">
        <v>6.9518716577540003</v>
      </c>
      <c r="M11662" s="2">
        <v>14.438502673797</v>
      </c>
      <c r="N11662" s="2">
        <v>9.6256684491980007</v>
      </c>
      <c r="O11662" s="2">
        <v>5.3475935828879999</v>
      </c>
      <c r="P11662" s="15">
        <v>2.1390374331549999</v>
      </c>
    </row>
    <row r="11663" spans="4:16" x14ac:dyDescent="0.2">
      <c r="D11663" s="200"/>
      <c r="E11663" s="4" t="s">
        <v>37</v>
      </c>
      <c r="F11663" s="5"/>
      <c r="G11663" s="6">
        <v>221</v>
      </c>
      <c r="H11663" s="8">
        <v>116</v>
      </c>
      <c r="I11663" s="1">
        <v>104</v>
      </c>
      <c r="J11663" s="1">
        <v>53</v>
      </c>
      <c r="K11663" s="1">
        <v>78</v>
      </c>
      <c r="L11663" s="1">
        <v>18</v>
      </c>
      <c r="M11663" s="1">
        <v>38</v>
      </c>
      <c r="N11663" s="1">
        <v>28</v>
      </c>
      <c r="O11663" s="1">
        <v>10</v>
      </c>
      <c r="P11663" s="9">
        <v>3</v>
      </c>
    </row>
    <row r="11664" spans="4:16" x14ac:dyDescent="0.2">
      <c r="D11664" s="200"/>
      <c r="E11664" s="11"/>
      <c r="F11664" s="10"/>
      <c r="G11664" s="7">
        <v>100</v>
      </c>
      <c r="H11664" s="18">
        <v>52.488687782805002</v>
      </c>
      <c r="I11664" s="2">
        <v>47.058823529412003</v>
      </c>
      <c r="J11664" s="2">
        <v>23.981900452489</v>
      </c>
      <c r="K11664" s="25">
        <v>35.294117647058997</v>
      </c>
      <c r="L11664" s="2">
        <v>8.1447963800899998</v>
      </c>
      <c r="M11664" s="2">
        <v>17.194570135747</v>
      </c>
      <c r="N11664" s="2">
        <v>12.669683257919001</v>
      </c>
      <c r="O11664" s="2">
        <v>4.524886877828</v>
      </c>
      <c r="P11664" s="15">
        <v>1.357466063348</v>
      </c>
    </row>
    <row r="11665" spans="2:16" x14ac:dyDescent="0.2">
      <c r="D11665" s="200"/>
      <c r="E11665" s="4" t="s">
        <v>38</v>
      </c>
      <c r="F11665" s="5"/>
      <c r="G11665" s="6">
        <v>186</v>
      </c>
      <c r="H11665" s="8">
        <v>84</v>
      </c>
      <c r="I11665" s="1">
        <v>95</v>
      </c>
      <c r="J11665" s="1">
        <v>50</v>
      </c>
      <c r="K11665" s="1">
        <v>66</v>
      </c>
      <c r="L11665" s="1">
        <v>12</v>
      </c>
      <c r="M11665" s="1">
        <v>40</v>
      </c>
      <c r="N11665" s="1">
        <v>21</v>
      </c>
      <c r="O11665" s="1">
        <v>10</v>
      </c>
      <c r="P11665" s="9">
        <v>3</v>
      </c>
    </row>
    <row r="11666" spans="2:16" x14ac:dyDescent="0.2">
      <c r="D11666" s="200"/>
      <c r="E11666" s="11"/>
      <c r="F11666" s="10"/>
      <c r="G11666" s="7">
        <v>100</v>
      </c>
      <c r="H11666" s="18">
        <v>45.161290322581003</v>
      </c>
      <c r="I11666" s="2">
        <v>51.075268817203998</v>
      </c>
      <c r="J11666" s="2">
        <v>26.881720430108</v>
      </c>
      <c r="K11666" s="25">
        <v>35.483870967742</v>
      </c>
      <c r="L11666" s="2">
        <v>6.4516129032259997</v>
      </c>
      <c r="M11666" s="2">
        <v>21.505376344085999</v>
      </c>
      <c r="N11666" s="2">
        <v>11.290322580645</v>
      </c>
      <c r="O11666" s="2">
        <v>5.3763440860219998</v>
      </c>
      <c r="P11666" s="15">
        <v>1.6129032258060001</v>
      </c>
    </row>
    <row r="11667" spans="2:16" x14ac:dyDescent="0.2">
      <c r="D11667" s="200"/>
      <c r="E11667" s="4" t="s">
        <v>39</v>
      </c>
      <c r="F11667" s="5"/>
      <c r="G11667" s="6">
        <v>223</v>
      </c>
      <c r="H11667" s="8">
        <v>99</v>
      </c>
      <c r="I11667" s="1">
        <v>107</v>
      </c>
      <c r="J11667" s="1">
        <v>65</v>
      </c>
      <c r="K11667" s="1">
        <v>74</v>
      </c>
      <c r="L11667" s="1">
        <v>31</v>
      </c>
      <c r="M11667" s="1">
        <v>53</v>
      </c>
      <c r="N11667" s="1">
        <v>36</v>
      </c>
      <c r="O11667" s="1">
        <v>12</v>
      </c>
      <c r="P11667" s="9">
        <v>8</v>
      </c>
    </row>
    <row r="11668" spans="2:16" x14ac:dyDescent="0.2">
      <c r="D11668" s="200"/>
      <c r="E11668" s="11"/>
      <c r="F11668" s="10"/>
      <c r="G11668" s="7">
        <v>100</v>
      </c>
      <c r="H11668" s="18">
        <v>44.394618834081001</v>
      </c>
      <c r="I11668" s="2">
        <v>47.982062780268997</v>
      </c>
      <c r="J11668" s="2">
        <v>29.147982062779999</v>
      </c>
      <c r="K11668" s="2">
        <v>33.183856502242001</v>
      </c>
      <c r="L11668" s="2">
        <v>13.90134529148</v>
      </c>
      <c r="M11668" s="25">
        <v>23.766816143498001</v>
      </c>
      <c r="N11668" s="2">
        <v>16.143497757847999</v>
      </c>
      <c r="O11668" s="2">
        <v>5.3811659192830001</v>
      </c>
      <c r="P11668" s="15">
        <v>3.5874439461879999</v>
      </c>
    </row>
    <row r="11669" spans="2:16" x14ac:dyDescent="0.2">
      <c r="D11669" s="200"/>
      <c r="E11669" s="4" t="s">
        <v>40</v>
      </c>
      <c r="F11669" s="5"/>
      <c r="G11669" s="6">
        <v>161</v>
      </c>
      <c r="H11669" s="8">
        <v>88</v>
      </c>
      <c r="I11669" s="1">
        <v>103</v>
      </c>
      <c r="J11669" s="1">
        <v>73</v>
      </c>
      <c r="K11669" s="1">
        <v>34</v>
      </c>
      <c r="L11669" s="1">
        <v>29</v>
      </c>
      <c r="M11669" s="1">
        <v>22</v>
      </c>
      <c r="N11669" s="1">
        <v>25</v>
      </c>
      <c r="O11669" s="1">
        <v>2</v>
      </c>
      <c r="P11669" s="9">
        <v>2</v>
      </c>
    </row>
    <row r="11670" spans="2:16" x14ac:dyDescent="0.2">
      <c r="D11670" s="201"/>
      <c r="E11670" s="45"/>
      <c r="F11670" s="51"/>
      <c r="G11670" s="81">
        <v>100</v>
      </c>
      <c r="H11670" s="163">
        <v>54.658385093168</v>
      </c>
      <c r="I11670" s="112">
        <v>63.975155279502999</v>
      </c>
      <c r="J11670" s="112">
        <v>45.341614906832</v>
      </c>
      <c r="K11670" s="126">
        <v>21.11801242236</v>
      </c>
      <c r="L11670" s="124">
        <v>18.012422360247999</v>
      </c>
      <c r="M11670" s="64">
        <v>13.664596273292</v>
      </c>
      <c r="N11670" s="64">
        <v>15.527950310559</v>
      </c>
      <c r="O11670" s="64">
        <v>1.242236024845</v>
      </c>
      <c r="P11670" s="106">
        <v>1.242236024845</v>
      </c>
    </row>
    <row r="11672" spans="2:16" x14ac:dyDescent="0.2">
      <c r="B11672" s="40" t="str">
        <f xml:space="preserve"> HYPERLINK("#'目次'!B288", "[282]")</f>
        <v>[282]</v>
      </c>
      <c r="C11672" s="23" t="s">
        <v>413</v>
      </c>
    </row>
    <row r="11675" spans="2:16" x14ac:dyDescent="0.2">
      <c r="C11675" s="23" t="s">
        <v>48</v>
      </c>
    </row>
    <row r="11676" spans="2:16" ht="60" x14ac:dyDescent="0.2">
      <c r="D11676" s="195"/>
      <c r="E11676" s="196"/>
      <c r="F11676" s="196"/>
      <c r="G11676" s="37" t="s">
        <v>15</v>
      </c>
      <c r="H11676" s="33" t="s">
        <v>414</v>
      </c>
      <c r="I11676" s="13" t="s">
        <v>415</v>
      </c>
      <c r="J11676" s="13" t="s">
        <v>416</v>
      </c>
      <c r="K11676" s="13" t="s">
        <v>417</v>
      </c>
      <c r="L11676" s="13" t="s">
        <v>418</v>
      </c>
      <c r="M11676" s="13" t="s">
        <v>419</v>
      </c>
      <c r="N11676" s="13" t="s">
        <v>420</v>
      </c>
      <c r="O11676" s="13" t="s">
        <v>99</v>
      </c>
      <c r="P11676" s="38" t="s">
        <v>18</v>
      </c>
    </row>
    <row r="11677" spans="2:16" x14ac:dyDescent="0.2">
      <c r="D11677" s="197"/>
      <c r="E11677" s="198"/>
      <c r="F11677" s="198"/>
      <c r="G11677" s="35"/>
      <c r="H11677" s="39"/>
      <c r="I11677" s="14"/>
      <c r="J11677" s="14"/>
      <c r="K11677" s="14"/>
      <c r="L11677" s="14"/>
      <c r="M11677" s="14"/>
      <c r="N11677" s="14"/>
      <c r="O11677" s="14"/>
      <c r="P11677" s="34"/>
    </row>
    <row r="11678" spans="2:16" x14ac:dyDescent="0.2">
      <c r="D11678" s="78"/>
      <c r="E11678" s="79" t="s">
        <v>15</v>
      </c>
      <c r="F11678" s="66"/>
      <c r="G11678" s="36">
        <v>1200</v>
      </c>
      <c r="H11678" s="17">
        <v>591</v>
      </c>
      <c r="I11678" s="17">
        <v>608</v>
      </c>
      <c r="J11678" s="17">
        <v>317</v>
      </c>
      <c r="K11678" s="17">
        <v>360</v>
      </c>
      <c r="L11678" s="17">
        <v>123</v>
      </c>
      <c r="M11678" s="17">
        <v>202</v>
      </c>
      <c r="N11678" s="17">
        <v>157</v>
      </c>
      <c r="O11678" s="17">
        <v>58</v>
      </c>
      <c r="P11678" s="47">
        <v>25</v>
      </c>
    </row>
    <row r="11679" spans="2:16" x14ac:dyDescent="0.2">
      <c r="D11679" s="45"/>
      <c r="E11679" s="51"/>
      <c r="F11679" s="67"/>
      <c r="G11679" s="7">
        <v>100</v>
      </c>
      <c r="H11679" s="2">
        <v>49.25</v>
      </c>
      <c r="I11679" s="2">
        <v>50.666666666666998</v>
      </c>
      <c r="J11679" s="2">
        <v>26.416666666666998</v>
      </c>
      <c r="K11679" s="2">
        <v>30</v>
      </c>
      <c r="L11679" s="2">
        <v>10.25</v>
      </c>
      <c r="M11679" s="2">
        <v>16.833333333333002</v>
      </c>
      <c r="N11679" s="2">
        <v>13.083333333333</v>
      </c>
      <c r="O11679" s="2">
        <v>4.833333333333</v>
      </c>
      <c r="P11679" s="15">
        <v>2.083333333333</v>
      </c>
    </row>
    <row r="11680" spans="2:16" x14ac:dyDescent="0.2">
      <c r="D11680" s="199" t="s">
        <v>49</v>
      </c>
      <c r="E11680" s="22" t="s">
        <v>50</v>
      </c>
      <c r="F11680" s="21"/>
      <c r="G11680" s="19">
        <v>15</v>
      </c>
      <c r="H11680" s="27">
        <v>7</v>
      </c>
      <c r="I11680" s="3">
        <v>10</v>
      </c>
      <c r="J11680" s="3">
        <v>5</v>
      </c>
      <c r="K11680" s="3">
        <v>4</v>
      </c>
      <c r="L11680" s="3">
        <v>1</v>
      </c>
      <c r="M11680" s="3">
        <v>1</v>
      </c>
      <c r="N11680" s="3">
        <v>1</v>
      </c>
      <c r="O11680" s="3">
        <v>0</v>
      </c>
      <c r="P11680" s="26">
        <v>0</v>
      </c>
    </row>
    <row r="11681" spans="4:16" x14ac:dyDescent="0.2">
      <c r="D11681" s="200"/>
      <c r="E11681" s="11"/>
      <c r="F11681" s="10"/>
      <c r="G11681" s="7">
        <v>100</v>
      </c>
      <c r="H11681" s="18">
        <v>46.666666666666998</v>
      </c>
      <c r="I11681" s="41">
        <v>66.666666666666998</v>
      </c>
      <c r="J11681" s="25">
        <v>33.333333333333002</v>
      </c>
      <c r="K11681" s="2">
        <v>26.666666666666998</v>
      </c>
      <c r="L11681" s="2">
        <v>6.666666666667</v>
      </c>
      <c r="M11681" s="50">
        <v>6.666666666667</v>
      </c>
      <c r="N11681" s="30">
        <v>6.666666666667</v>
      </c>
      <c r="O11681" s="16">
        <v>0</v>
      </c>
      <c r="P11681" s="48">
        <v>0</v>
      </c>
    </row>
    <row r="11682" spans="4:16" x14ac:dyDescent="0.2">
      <c r="D11682" s="200"/>
      <c r="E11682" s="4" t="s">
        <v>51</v>
      </c>
      <c r="F11682" s="5"/>
      <c r="G11682" s="6">
        <v>142</v>
      </c>
      <c r="H11682" s="8">
        <v>71</v>
      </c>
      <c r="I11682" s="1">
        <v>82</v>
      </c>
      <c r="J11682" s="1">
        <v>38</v>
      </c>
      <c r="K11682" s="1">
        <v>37</v>
      </c>
      <c r="L11682" s="1">
        <v>16</v>
      </c>
      <c r="M11682" s="1">
        <v>25</v>
      </c>
      <c r="N11682" s="1">
        <v>24</v>
      </c>
      <c r="O11682" s="1">
        <v>11</v>
      </c>
      <c r="P11682" s="9">
        <v>0</v>
      </c>
    </row>
    <row r="11683" spans="4:16" x14ac:dyDescent="0.2">
      <c r="D11683" s="200"/>
      <c r="E11683" s="11"/>
      <c r="F11683" s="10"/>
      <c r="G11683" s="7">
        <v>100</v>
      </c>
      <c r="H11683" s="18">
        <v>50</v>
      </c>
      <c r="I11683" s="25">
        <v>57.746478873238999</v>
      </c>
      <c r="J11683" s="2">
        <v>26.760563380282001</v>
      </c>
      <c r="K11683" s="2">
        <v>26.056338028169002</v>
      </c>
      <c r="L11683" s="2">
        <v>11.267605633803001</v>
      </c>
      <c r="M11683" s="2">
        <v>17.605633802817</v>
      </c>
      <c r="N11683" s="2">
        <v>16.901408450704</v>
      </c>
      <c r="O11683" s="2">
        <v>7.746478873239</v>
      </c>
      <c r="P11683" s="48">
        <v>0</v>
      </c>
    </row>
    <row r="11684" spans="4:16" x14ac:dyDescent="0.2">
      <c r="D11684" s="200"/>
      <c r="E11684" s="4" t="s">
        <v>52</v>
      </c>
      <c r="F11684" s="5"/>
      <c r="G11684" s="6">
        <v>26</v>
      </c>
      <c r="H11684" s="8">
        <v>11</v>
      </c>
      <c r="I11684" s="1">
        <v>9</v>
      </c>
      <c r="J11684" s="1">
        <v>8</v>
      </c>
      <c r="K11684" s="1">
        <v>6</v>
      </c>
      <c r="L11684" s="1">
        <v>3</v>
      </c>
      <c r="M11684" s="1">
        <v>11</v>
      </c>
      <c r="N11684" s="1">
        <v>2</v>
      </c>
      <c r="O11684" s="1">
        <v>1</v>
      </c>
      <c r="P11684" s="9">
        <v>1</v>
      </c>
    </row>
    <row r="11685" spans="4:16" x14ac:dyDescent="0.2">
      <c r="D11685" s="200"/>
      <c r="E11685" s="11"/>
      <c r="F11685" s="10"/>
      <c r="G11685" s="7">
        <v>100</v>
      </c>
      <c r="H11685" s="72">
        <v>42.307692307692001</v>
      </c>
      <c r="I11685" s="50">
        <v>34.615384615384997</v>
      </c>
      <c r="J11685" s="2">
        <v>30.769230769231001</v>
      </c>
      <c r="K11685" s="30">
        <v>23.076923076922998</v>
      </c>
      <c r="L11685" s="2">
        <v>11.538461538462</v>
      </c>
      <c r="M11685" s="41">
        <v>42.307692307692001</v>
      </c>
      <c r="N11685" s="30">
        <v>7.6923076923079998</v>
      </c>
      <c r="O11685" s="2">
        <v>3.8461538461539999</v>
      </c>
      <c r="P11685" s="15">
        <v>3.8461538461539999</v>
      </c>
    </row>
    <row r="11686" spans="4:16" x14ac:dyDescent="0.2">
      <c r="D11686" s="200"/>
      <c r="E11686" s="4" t="s">
        <v>53</v>
      </c>
      <c r="F11686" s="5"/>
      <c r="G11686" s="6">
        <v>41</v>
      </c>
      <c r="H11686" s="8">
        <v>15</v>
      </c>
      <c r="I11686" s="1">
        <v>11</v>
      </c>
      <c r="J11686" s="1">
        <v>4</v>
      </c>
      <c r="K11686" s="1">
        <v>11</v>
      </c>
      <c r="L11686" s="1">
        <v>2</v>
      </c>
      <c r="M11686" s="1">
        <v>5</v>
      </c>
      <c r="N11686" s="1">
        <v>1</v>
      </c>
      <c r="O11686" s="1">
        <v>5</v>
      </c>
      <c r="P11686" s="9">
        <v>0</v>
      </c>
    </row>
    <row r="11687" spans="4:16" x14ac:dyDescent="0.2">
      <c r="D11687" s="200"/>
      <c r="E11687" s="11"/>
      <c r="F11687" s="10"/>
      <c r="G11687" s="7">
        <v>100</v>
      </c>
      <c r="H11687" s="97">
        <v>36.585365853658999</v>
      </c>
      <c r="I11687" s="50">
        <v>26.829268292683</v>
      </c>
      <c r="J11687" s="50">
        <v>9.7560975609760003</v>
      </c>
      <c r="K11687" s="2">
        <v>26.829268292683</v>
      </c>
      <c r="L11687" s="30">
        <v>4.8780487804880002</v>
      </c>
      <c r="M11687" s="2">
        <v>12.195121951220001</v>
      </c>
      <c r="N11687" s="50">
        <v>2.4390243902440001</v>
      </c>
      <c r="O11687" s="25">
        <v>12.195121951220001</v>
      </c>
      <c r="P11687" s="48">
        <v>0</v>
      </c>
    </row>
    <row r="11688" spans="4:16" x14ac:dyDescent="0.2">
      <c r="D11688" s="200"/>
      <c r="E11688" s="4" t="s">
        <v>54</v>
      </c>
      <c r="F11688" s="5"/>
      <c r="G11688" s="6">
        <v>226</v>
      </c>
      <c r="H11688" s="8">
        <v>112</v>
      </c>
      <c r="I11688" s="1">
        <v>104</v>
      </c>
      <c r="J11688" s="1">
        <v>48</v>
      </c>
      <c r="K11688" s="1">
        <v>86</v>
      </c>
      <c r="L11688" s="1">
        <v>16</v>
      </c>
      <c r="M11688" s="1">
        <v>34</v>
      </c>
      <c r="N11688" s="1">
        <v>24</v>
      </c>
      <c r="O11688" s="1">
        <v>10</v>
      </c>
      <c r="P11688" s="9">
        <v>7</v>
      </c>
    </row>
    <row r="11689" spans="4:16" x14ac:dyDescent="0.2">
      <c r="D11689" s="200"/>
      <c r="E11689" s="11"/>
      <c r="F11689" s="10"/>
      <c r="G11689" s="7">
        <v>100</v>
      </c>
      <c r="H11689" s="18">
        <v>49.557522123894003</v>
      </c>
      <c r="I11689" s="2">
        <v>46.017699115044003</v>
      </c>
      <c r="J11689" s="30">
        <v>21.238938053097002</v>
      </c>
      <c r="K11689" s="25">
        <v>38.053097345132997</v>
      </c>
      <c r="L11689" s="2">
        <v>7.0796460176989999</v>
      </c>
      <c r="M11689" s="2">
        <v>15.044247787611001</v>
      </c>
      <c r="N11689" s="2">
        <v>10.619469026549</v>
      </c>
      <c r="O11689" s="2">
        <v>4.424778761062</v>
      </c>
      <c r="P11689" s="15">
        <v>3.0973451327429999</v>
      </c>
    </row>
    <row r="11690" spans="4:16" x14ac:dyDescent="0.2">
      <c r="D11690" s="200"/>
      <c r="E11690" s="4" t="s">
        <v>55</v>
      </c>
      <c r="F11690" s="5"/>
      <c r="G11690" s="6">
        <v>125</v>
      </c>
      <c r="H11690" s="8">
        <v>63</v>
      </c>
      <c r="I11690" s="1">
        <v>58</v>
      </c>
      <c r="J11690" s="1">
        <v>33</v>
      </c>
      <c r="K11690" s="1">
        <v>37</v>
      </c>
      <c r="L11690" s="1">
        <v>11</v>
      </c>
      <c r="M11690" s="1">
        <v>24</v>
      </c>
      <c r="N11690" s="1">
        <v>13</v>
      </c>
      <c r="O11690" s="1">
        <v>4</v>
      </c>
      <c r="P11690" s="9">
        <v>4</v>
      </c>
    </row>
    <row r="11691" spans="4:16" x14ac:dyDescent="0.2">
      <c r="D11691" s="200"/>
      <c r="E11691" s="11"/>
      <c r="F11691" s="10"/>
      <c r="G11691" s="7">
        <v>100</v>
      </c>
      <c r="H11691" s="18">
        <v>50.4</v>
      </c>
      <c r="I11691" s="2">
        <v>46.4</v>
      </c>
      <c r="J11691" s="2">
        <v>26.4</v>
      </c>
      <c r="K11691" s="2">
        <v>29.6</v>
      </c>
      <c r="L11691" s="2">
        <v>8.8000000000000007</v>
      </c>
      <c r="M11691" s="2">
        <v>19.2</v>
      </c>
      <c r="N11691" s="2">
        <v>10.4</v>
      </c>
      <c r="O11691" s="2">
        <v>3.2</v>
      </c>
      <c r="P11691" s="15">
        <v>3.2</v>
      </c>
    </row>
    <row r="11692" spans="4:16" x14ac:dyDescent="0.2">
      <c r="D11692" s="200"/>
      <c r="E11692" s="4" t="s">
        <v>56</v>
      </c>
      <c r="F11692" s="5"/>
      <c r="G11692" s="6">
        <v>190</v>
      </c>
      <c r="H11692" s="8">
        <v>102</v>
      </c>
      <c r="I11692" s="1">
        <v>86</v>
      </c>
      <c r="J11692" s="1">
        <v>51</v>
      </c>
      <c r="K11692" s="1">
        <v>70</v>
      </c>
      <c r="L11692" s="1">
        <v>20</v>
      </c>
      <c r="M11692" s="1">
        <v>44</v>
      </c>
      <c r="N11692" s="1">
        <v>27</v>
      </c>
      <c r="O11692" s="1">
        <v>6</v>
      </c>
      <c r="P11692" s="9">
        <v>5</v>
      </c>
    </row>
    <row r="11693" spans="4:16" x14ac:dyDescent="0.2">
      <c r="D11693" s="200"/>
      <c r="E11693" s="11"/>
      <c r="F11693" s="10"/>
      <c r="G11693" s="7">
        <v>100</v>
      </c>
      <c r="H11693" s="18">
        <v>53.684210526316001</v>
      </c>
      <c r="I11693" s="30">
        <v>45.263157894736999</v>
      </c>
      <c r="J11693" s="2">
        <v>26.842105263158</v>
      </c>
      <c r="K11693" s="25">
        <v>36.842105263157997</v>
      </c>
      <c r="L11693" s="2">
        <v>10.526315789473999</v>
      </c>
      <c r="M11693" s="25">
        <v>23.157894736842</v>
      </c>
      <c r="N11693" s="2">
        <v>14.210526315789</v>
      </c>
      <c r="O11693" s="2">
        <v>3.1578947368420001</v>
      </c>
      <c r="P11693" s="15">
        <v>2.6315789473679998</v>
      </c>
    </row>
    <row r="11694" spans="4:16" x14ac:dyDescent="0.2">
      <c r="D11694" s="200"/>
      <c r="E11694" s="4" t="s">
        <v>57</v>
      </c>
      <c r="F11694" s="5"/>
      <c r="G11694" s="6">
        <v>185</v>
      </c>
      <c r="H11694" s="8">
        <v>91</v>
      </c>
      <c r="I11694" s="1">
        <v>98</v>
      </c>
      <c r="J11694" s="1">
        <v>52</v>
      </c>
      <c r="K11694" s="1">
        <v>60</v>
      </c>
      <c r="L11694" s="1">
        <v>24</v>
      </c>
      <c r="M11694" s="1">
        <v>36</v>
      </c>
      <c r="N11694" s="1">
        <v>33</v>
      </c>
      <c r="O11694" s="1">
        <v>5</v>
      </c>
      <c r="P11694" s="9">
        <v>3</v>
      </c>
    </row>
    <row r="11695" spans="4:16" x14ac:dyDescent="0.2">
      <c r="D11695" s="200"/>
      <c r="E11695" s="11"/>
      <c r="F11695" s="10"/>
      <c r="G11695" s="7">
        <v>100</v>
      </c>
      <c r="H11695" s="18">
        <v>49.189189189189001</v>
      </c>
      <c r="I11695" s="2">
        <v>52.972972972972997</v>
      </c>
      <c r="J11695" s="2">
        <v>28.108108108107999</v>
      </c>
      <c r="K11695" s="2">
        <v>32.432432432432002</v>
      </c>
      <c r="L11695" s="2">
        <v>12.972972972973</v>
      </c>
      <c r="M11695" s="2">
        <v>19.459459459459001</v>
      </c>
      <c r="N11695" s="2">
        <v>17.837837837837998</v>
      </c>
      <c r="O11695" s="2">
        <v>2.7027027027030002</v>
      </c>
      <c r="P11695" s="15">
        <v>1.6216216216220001</v>
      </c>
    </row>
    <row r="11696" spans="4:16" x14ac:dyDescent="0.2">
      <c r="D11696" s="200"/>
      <c r="E11696" s="4" t="s">
        <v>58</v>
      </c>
      <c r="F11696" s="5"/>
      <c r="G11696" s="6">
        <v>113</v>
      </c>
      <c r="H11696" s="8">
        <v>50</v>
      </c>
      <c r="I11696" s="1">
        <v>64</v>
      </c>
      <c r="J11696" s="1">
        <v>22</v>
      </c>
      <c r="K11696" s="1">
        <v>19</v>
      </c>
      <c r="L11696" s="1">
        <v>13</v>
      </c>
      <c r="M11696" s="1">
        <v>5</v>
      </c>
      <c r="N11696" s="1">
        <v>15</v>
      </c>
      <c r="O11696" s="1">
        <v>9</v>
      </c>
      <c r="P11696" s="9">
        <v>1</v>
      </c>
    </row>
    <row r="11697" spans="4:16" x14ac:dyDescent="0.2">
      <c r="D11697" s="200"/>
      <c r="E11697" s="11"/>
      <c r="F11697" s="10"/>
      <c r="G11697" s="7">
        <v>100</v>
      </c>
      <c r="H11697" s="72">
        <v>44.247787610619</v>
      </c>
      <c r="I11697" s="25">
        <v>56.637168141593001</v>
      </c>
      <c r="J11697" s="30">
        <v>19.469026548673</v>
      </c>
      <c r="K11697" s="50">
        <v>16.814159292035001</v>
      </c>
      <c r="L11697" s="2">
        <v>11.504424778761001</v>
      </c>
      <c r="M11697" s="50">
        <v>4.424778761062</v>
      </c>
      <c r="N11697" s="2">
        <v>13.274336283186001</v>
      </c>
      <c r="O11697" s="2">
        <v>7.964601769912</v>
      </c>
      <c r="P11697" s="15">
        <v>0.88495575221199996</v>
      </c>
    </row>
    <row r="11698" spans="4:16" x14ac:dyDescent="0.2">
      <c r="D11698" s="200"/>
      <c r="E11698" s="4" t="s">
        <v>59</v>
      </c>
      <c r="F11698" s="5"/>
      <c r="G11698" s="6">
        <v>136</v>
      </c>
      <c r="H11698" s="8">
        <v>69</v>
      </c>
      <c r="I11698" s="1">
        <v>85</v>
      </c>
      <c r="J11698" s="1">
        <v>55</v>
      </c>
      <c r="K11698" s="1">
        <v>29</v>
      </c>
      <c r="L11698" s="1">
        <v>16</v>
      </c>
      <c r="M11698" s="1">
        <v>16</v>
      </c>
      <c r="N11698" s="1">
        <v>17</v>
      </c>
      <c r="O11698" s="1">
        <v>7</v>
      </c>
      <c r="P11698" s="9">
        <v>4</v>
      </c>
    </row>
    <row r="11699" spans="4:16" x14ac:dyDescent="0.2">
      <c r="D11699" s="200"/>
      <c r="E11699" s="11"/>
      <c r="F11699" s="10"/>
      <c r="G11699" s="7">
        <v>100</v>
      </c>
      <c r="H11699" s="18">
        <v>50.735294117647001</v>
      </c>
      <c r="I11699" s="41">
        <v>62.5</v>
      </c>
      <c r="J11699" s="41">
        <v>40.441176470587997</v>
      </c>
      <c r="K11699" s="30">
        <v>21.323529411765001</v>
      </c>
      <c r="L11699" s="2">
        <v>11.764705882353001</v>
      </c>
      <c r="M11699" s="30">
        <v>11.764705882353001</v>
      </c>
      <c r="N11699" s="2">
        <v>12.5</v>
      </c>
      <c r="O11699" s="2">
        <v>5.147058823529</v>
      </c>
      <c r="P11699" s="15">
        <v>2.9411764705880001</v>
      </c>
    </row>
    <row r="11700" spans="4:16" x14ac:dyDescent="0.2">
      <c r="D11700" s="199" t="s">
        <v>60</v>
      </c>
      <c r="E11700" s="22" t="s">
        <v>61</v>
      </c>
      <c r="F11700" s="21"/>
      <c r="G11700" s="19">
        <v>205</v>
      </c>
      <c r="H11700" s="27">
        <v>101</v>
      </c>
      <c r="I11700" s="3">
        <v>115</v>
      </c>
      <c r="J11700" s="3">
        <v>70</v>
      </c>
      <c r="K11700" s="3">
        <v>49</v>
      </c>
      <c r="L11700" s="3">
        <v>30</v>
      </c>
      <c r="M11700" s="3">
        <v>21</v>
      </c>
      <c r="N11700" s="3">
        <v>33</v>
      </c>
      <c r="O11700" s="3">
        <v>11</v>
      </c>
      <c r="P11700" s="26">
        <v>3</v>
      </c>
    </row>
    <row r="11701" spans="4:16" x14ac:dyDescent="0.2">
      <c r="D11701" s="200"/>
      <c r="E11701" s="11"/>
      <c r="F11701" s="10"/>
      <c r="G11701" s="7">
        <v>100</v>
      </c>
      <c r="H11701" s="18">
        <v>49.268292682926997</v>
      </c>
      <c r="I11701" s="25">
        <v>56.097560975610001</v>
      </c>
      <c r="J11701" s="25">
        <v>34.146341463414998</v>
      </c>
      <c r="K11701" s="30">
        <v>23.902439024389999</v>
      </c>
      <c r="L11701" s="2">
        <v>14.634146341463</v>
      </c>
      <c r="M11701" s="30">
        <v>10.243902439024</v>
      </c>
      <c r="N11701" s="2">
        <v>16.097560975610001</v>
      </c>
      <c r="O11701" s="2">
        <v>5.3658536585369996</v>
      </c>
      <c r="P11701" s="15">
        <v>1.4634146341459999</v>
      </c>
    </row>
    <row r="11702" spans="4:16" x14ac:dyDescent="0.2">
      <c r="D11702" s="200"/>
      <c r="E11702" s="4" t="s">
        <v>62</v>
      </c>
      <c r="F11702" s="5"/>
      <c r="G11702" s="6">
        <v>160</v>
      </c>
      <c r="H11702" s="8">
        <v>85</v>
      </c>
      <c r="I11702" s="1">
        <v>90</v>
      </c>
      <c r="J11702" s="1">
        <v>45</v>
      </c>
      <c r="K11702" s="1">
        <v>35</v>
      </c>
      <c r="L11702" s="1">
        <v>20</v>
      </c>
      <c r="M11702" s="1">
        <v>34</v>
      </c>
      <c r="N11702" s="1">
        <v>29</v>
      </c>
      <c r="O11702" s="1">
        <v>5</v>
      </c>
      <c r="P11702" s="9">
        <v>3</v>
      </c>
    </row>
    <row r="11703" spans="4:16" x14ac:dyDescent="0.2">
      <c r="D11703" s="200"/>
      <c r="E11703" s="11"/>
      <c r="F11703" s="10"/>
      <c r="G11703" s="7">
        <v>100</v>
      </c>
      <c r="H11703" s="18">
        <v>53.125</v>
      </c>
      <c r="I11703" s="25">
        <v>56.25</v>
      </c>
      <c r="J11703" s="2">
        <v>28.125</v>
      </c>
      <c r="K11703" s="30">
        <v>21.875</v>
      </c>
      <c r="L11703" s="2">
        <v>12.5</v>
      </c>
      <c r="M11703" s="2">
        <v>21.25</v>
      </c>
      <c r="N11703" s="25">
        <v>18.125</v>
      </c>
      <c r="O11703" s="2">
        <v>3.125</v>
      </c>
      <c r="P11703" s="15">
        <v>1.875</v>
      </c>
    </row>
    <row r="11704" spans="4:16" x14ac:dyDescent="0.2">
      <c r="D11704" s="200"/>
      <c r="E11704" s="4" t="s">
        <v>63</v>
      </c>
      <c r="F11704" s="5"/>
      <c r="G11704" s="6">
        <v>121</v>
      </c>
      <c r="H11704" s="8">
        <v>63</v>
      </c>
      <c r="I11704" s="1">
        <v>57</v>
      </c>
      <c r="J11704" s="1">
        <v>34</v>
      </c>
      <c r="K11704" s="1">
        <v>36</v>
      </c>
      <c r="L11704" s="1">
        <v>13</v>
      </c>
      <c r="M11704" s="1">
        <v>21</v>
      </c>
      <c r="N11704" s="1">
        <v>14</v>
      </c>
      <c r="O11704" s="1">
        <v>8</v>
      </c>
      <c r="P11704" s="9">
        <v>1</v>
      </c>
    </row>
    <row r="11705" spans="4:16" x14ac:dyDescent="0.2">
      <c r="D11705" s="200"/>
      <c r="E11705" s="11"/>
      <c r="F11705" s="10"/>
      <c r="G11705" s="7">
        <v>100</v>
      </c>
      <c r="H11705" s="18">
        <v>52.066115702479003</v>
      </c>
      <c r="I11705" s="2">
        <v>47.107438016529002</v>
      </c>
      <c r="J11705" s="2">
        <v>28.099173553719002</v>
      </c>
      <c r="K11705" s="2">
        <v>29.752066115702</v>
      </c>
      <c r="L11705" s="2">
        <v>10.743801652893</v>
      </c>
      <c r="M11705" s="2">
        <v>17.355371900826</v>
      </c>
      <c r="N11705" s="2">
        <v>11.570247933884</v>
      </c>
      <c r="O11705" s="2">
        <v>6.6115702479339999</v>
      </c>
      <c r="P11705" s="15">
        <v>0.82644628099200002</v>
      </c>
    </row>
    <row r="11706" spans="4:16" x14ac:dyDescent="0.2">
      <c r="D11706" s="200"/>
      <c r="E11706" s="4" t="s">
        <v>64</v>
      </c>
      <c r="F11706" s="5"/>
      <c r="G11706" s="6">
        <v>124</v>
      </c>
      <c r="H11706" s="8">
        <v>66</v>
      </c>
      <c r="I11706" s="1">
        <v>65</v>
      </c>
      <c r="J11706" s="1">
        <v>24</v>
      </c>
      <c r="K11706" s="1">
        <v>37</v>
      </c>
      <c r="L11706" s="1">
        <v>10</v>
      </c>
      <c r="M11706" s="1">
        <v>27</v>
      </c>
      <c r="N11706" s="1">
        <v>17</v>
      </c>
      <c r="O11706" s="1">
        <v>5</v>
      </c>
      <c r="P11706" s="9">
        <v>1</v>
      </c>
    </row>
    <row r="11707" spans="4:16" x14ac:dyDescent="0.2">
      <c r="D11707" s="200"/>
      <c r="E11707" s="11"/>
      <c r="F11707" s="10"/>
      <c r="G11707" s="7">
        <v>100</v>
      </c>
      <c r="H11707" s="18">
        <v>53.225806451613003</v>
      </c>
      <c r="I11707" s="2">
        <v>52.419354838709999</v>
      </c>
      <c r="J11707" s="30">
        <v>19.354838709677001</v>
      </c>
      <c r="K11707" s="2">
        <v>29.838709677419001</v>
      </c>
      <c r="L11707" s="2">
        <v>8.0645161290320004</v>
      </c>
      <c r="M11707" s="2">
        <v>21.774193548387</v>
      </c>
      <c r="N11707" s="2">
        <v>13.709677419355</v>
      </c>
      <c r="O11707" s="2">
        <v>4.0322580645160002</v>
      </c>
      <c r="P11707" s="15">
        <v>0.80645161290300005</v>
      </c>
    </row>
    <row r="11708" spans="4:16" x14ac:dyDescent="0.2">
      <c r="D11708" s="200"/>
      <c r="E11708" s="4" t="s">
        <v>65</v>
      </c>
      <c r="F11708" s="5"/>
      <c r="G11708" s="6">
        <v>109</v>
      </c>
      <c r="H11708" s="8">
        <v>53</v>
      </c>
      <c r="I11708" s="1">
        <v>53</v>
      </c>
      <c r="J11708" s="1">
        <v>28</v>
      </c>
      <c r="K11708" s="1">
        <v>39</v>
      </c>
      <c r="L11708" s="1">
        <v>16</v>
      </c>
      <c r="M11708" s="1">
        <v>16</v>
      </c>
      <c r="N11708" s="1">
        <v>11</v>
      </c>
      <c r="O11708" s="1">
        <v>5</v>
      </c>
      <c r="P11708" s="9">
        <v>4</v>
      </c>
    </row>
    <row r="11709" spans="4:16" x14ac:dyDescent="0.2">
      <c r="D11709" s="200"/>
      <c r="E11709" s="11"/>
      <c r="F11709" s="10"/>
      <c r="G11709" s="7">
        <v>100</v>
      </c>
      <c r="H11709" s="18">
        <v>48.623853211008999</v>
      </c>
      <c r="I11709" s="2">
        <v>48.623853211008999</v>
      </c>
      <c r="J11709" s="2">
        <v>25.688073394494999</v>
      </c>
      <c r="K11709" s="25">
        <v>35.779816513760998</v>
      </c>
      <c r="L11709" s="2">
        <v>14.678899082569</v>
      </c>
      <c r="M11709" s="2">
        <v>14.678899082569</v>
      </c>
      <c r="N11709" s="2">
        <v>10.091743119266001</v>
      </c>
      <c r="O11709" s="2">
        <v>4.5871559633030001</v>
      </c>
      <c r="P11709" s="15">
        <v>3.669724770642</v>
      </c>
    </row>
    <row r="11710" spans="4:16" x14ac:dyDescent="0.2">
      <c r="D11710" s="200"/>
      <c r="E11710" s="4" t="s">
        <v>66</v>
      </c>
      <c r="F11710" s="5"/>
      <c r="G11710" s="6">
        <v>104</v>
      </c>
      <c r="H11710" s="8">
        <v>51</v>
      </c>
      <c r="I11710" s="1">
        <v>55</v>
      </c>
      <c r="J11710" s="1">
        <v>23</v>
      </c>
      <c r="K11710" s="1">
        <v>38</v>
      </c>
      <c r="L11710" s="1">
        <v>7</v>
      </c>
      <c r="M11710" s="1">
        <v>14</v>
      </c>
      <c r="N11710" s="1">
        <v>12</v>
      </c>
      <c r="O11710" s="1">
        <v>7</v>
      </c>
      <c r="P11710" s="9">
        <v>2</v>
      </c>
    </row>
    <row r="11711" spans="4:16" x14ac:dyDescent="0.2">
      <c r="D11711" s="200"/>
      <c r="E11711" s="11"/>
      <c r="F11711" s="10"/>
      <c r="G11711" s="7">
        <v>100</v>
      </c>
      <c r="H11711" s="18">
        <v>49.038461538462002</v>
      </c>
      <c r="I11711" s="2">
        <v>52.884615384615003</v>
      </c>
      <c r="J11711" s="2">
        <v>22.115384615385</v>
      </c>
      <c r="K11711" s="25">
        <v>36.538461538462002</v>
      </c>
      <c r="L11711" s="2">
        <v>6.7307692307689999</v>
      </c>
      <c r="M11711" s="2">
        <v>13.461538461538</v>
      </c>
      <c r="N11711" s="2">
        <v>11.538461538462</v>
      </c>
      <c r="O11711" s="2">
        <v>6.7307692307689999</v>
      </c>
      <c r="P11711" s="15">
        <v>1.923076923077</v>
      </c>
    </row>
    <row r="11712" spans="4:16" x14ac:dyDescent="0.2">
      <c r="D11712" s="200"/>
      <c r="E11712" s="4" t="s">
        <v>67</v>
      </c>
      <c r="F11712" s="5"/>
      <c r="G11712" s="6">
        <v>139</v>
      </c>
      <c r="H11712" s="8">
        <v>65</v>
      </c>
      <c r="I11712" s="1">
        <v>60</v>
      </c>
      <c r="J11712" s="1">
        <v>28</v>
      </c>
      <c r="K11712" s="1">
        <v>50</v>
      </c>
      <c r="L11712" s="1">
        <v>8</v>
      </c>
      <c r="M11712" s="1">
        <v>29</v>
      </c>
      <c r="N11712" s="1">
        <v>16</v>
      </c>
      <c r="O11712" s="1">
        <v>7</v>
      </c>
      <c r="P11712" s="9">
        <v>3</v>
      </c>
    </row>
    <row r="11713" spans="2:16" x14ac:dyDescent="0.2">
      <c r="D11713" s="200"/>
      <c r="E11713" s="11"/>
      <c r="F11713" s="10"/>
      <c r="G11713" s="7">
        <v>100</v>
      </c>
      <c r="H11713" s="18">
        <v>46.762589928057999</v>
      </c>
      <c r="I11713" s="30">
        <v>43.165467625898998</v>
      </c>
      <c r="J11713" s="30">
        <v>20.143884892086</v>
      </c>
      <c r="K11713" s="25">
        <v>35.971223021583</v>
      </c>
      <c r="L11713" s="2">
        <v>5.755395683453</v>
      </c>
      <c r="M11713" s="2">
        <v>20.863309352518002</v>
      </c>
      <c r="N11713" s="2">
        <v>11.510791366906</v>
      </c>
      <c r="O11713" s="2">
        <v>5.035971223022</v>
      </c>
      <c r="P11713" s="15">
        <v>2.1582733812949999</v>
      </c>
    </row>
    <row r="11714" spans="2:16" x14ac:dyDescent="0.2">
      <c r="D11714" s="200"/>
      <c r="E11714" s="4" t="s">
        <v>68</v>
      </c>
      <c r="F11714" s="5"/>
      <c r="G11714" s="6">
        <v>48</v>
      </c>
      <c r="H11714" s="8">
        <v>20</v>
      </c>
      <c r="I11714" s="1">
        <v>16</v>
      </c>
      <c r="J11714" s="1">
        <v>8</v>
      </c>
      <c r="K11714" s="1">
        <v>20</v>
      </c>
      <c r="L11714" s="1">
        <v>1</v>
      </c>
      <c r="M11714" s="1">
        <v>11</v>
      </c>
      <c r="N11714" s="1">
        <v>2</v>
      </c>
      <c r="O11714" s="1">
        <v>2</v>
      </c>
      <c r="P11714" s="9">
        <v>1</v>
      </c>
    </row>
    <row r="11715" spans="2:16" x14ac:dyDescent="0.2">
      <c r="D11715" s="200"/>
      <c r="E11715" s="11"/>
      <c r="F11715" s="10"/>
      <c r="G11715" s="7">
        <v>100</v>
      </c>
      <c r="H11715" s="72">
        <v>41.666666666666998</v>
      </c>
      <c r="I11715" s="50">
        <v>33.333333333333002</v>
      </c>
      <c r="J11715" s="30">
        <v>16.666666666666998</v>
      </c>
      <c r="K11715" s="41">
        <v>41.666666666666998</v>
      </c>
      <c r="L11715" s="30">
        <v>2.083333333333</v>
      </c>
      <c r="M11715" s="25">
        <v>22.916666666666998</v>
      </c>
      <c r="N11715" s="30">
        <v>4.166666666667</v>
      </c>
      <c r="O11715" s="2">
        <v>4.166666666667</v>
      </c>
      <c r="P11715" s="15">
        <v>2.083333333333</v>
      </c>
    </row>
    <row r="11716" spans="2:16" x14ac:dyDescent="0.2">
      <c r="D11716" s="200"/>
      <c r="E11716" s="4" t="s">
        <v>69</v>
      </c>
      <c r="F11716" s="5"/>
      <c r="G11716" s="6">
        <v>37</v>
      </c>
      <c r="H11716" s="8">
        <v>18</v>
      </c>
      <c r="I11716" s="1">
        <v>19</v>
      </c>
      <c r="J11716" s="1">
        <v>12</v>
      </c>
      <c r="K11716" s="1">
        <v>20</v>
      </c>
      <c r="L11716" s="1">
        <v>3</v>
      </c>
      <c r="M11716" s="1">
        <v>6</v>
      </c>
      <c r="N11716" s="1">
        <v>3</v>
      </c>
      <c r="O11716" s="1">
        <v>1</v>
      </c>
      <c r="P11716" s="9">
        <v>1</v>
      </c>
    </row>
    <row r="11717" spans="2:16" x14ac:dyDescent="0.2">
      <c r="D11717" s="200"/>
      <c r="E11717" s="11"/>
      <c r="F11717" s="10"/>
      <c r="G11717" s="7">
        <v>100</v>
      </c>
      <c r="H11717" s="18">
        <v>48.648648648649001</v>
      </c>
      <c r="I11717" s="2">
        <v>51.351351351350999</v>
      </c>
      <c r="J11717" s="25">
        <v>32.432432432432002</v>
      </c>
      <c r="K11717" s="41">
        <v>54.054054054053999</v>
      </c>
      <c r="L11717" s="2">
        <v>8.1081081081080004</v>
      </c>
      <c r="M11717" s="2">
        <v>16.216216216216001</v>
      </c>
      <c r="N11717" s="2">
        <v>8.1081081081080004</v>
      </c>
      <c r="O11717" s="2">
        <v>2.7027027027030002</v>
      </c>
      <c r="P11717" s="15">
        <v>2.7027027027030002</v>
      </c>
    </row>
    <row r="11718" spans="2:16" x14ac:dyDescent="0.2">
      <c r="D11718" s="199" t="s">
        <v>70</v>
      </c>
      <c r="E11718" s="22" t="s">
        <v>18</v>
      </c>
      <c r="F11718" s="21"/>
      <c r="G11718" s="19">
        <v>0</v>
      </c>
      <c r="H11718" s="27">
        <v>0</v>
      </c>
      <c r="I11718" s="3">
        <v>0</v>
      </c>
      <c r="J11718" s="3">
        <v>0</v>
      </c>
      <c r="K11718" s="3">
        <v>0</v>
      </c>
      <c r="L11718" s="3">
        <v>0</v>
      </c>
      <c r="M11718" s="3">
        <v>0</v>
      </c>
      <c r="N11718" s="3">
        <v>0</v>
      </c>
      <c r="O11718" s="3">
        <v>0</v>
      </c>
      <c r="P11718" s="26">
        <v>0</v>
      </c>
    </row>
    <row r="11719" spans="2:16" x14ac:dyDescent="0.2">
      <c r="D11719" s="201"/>
      <c r="E11719" s="45"/>
      <c r="F11719" s="51"/>
      <c r="G11719" s="119">
        <v>0</v>
      </c>
      <c r="H11719" s="136">
        <v>0</v>
      </c>
      <c r="I11719" s="83">
        <v>0</v>
      </c>
      <c r="J11719" s="83">
        <v>0</v>
      </c>
      <c r="K11719" s="83">
        <v>0</v>
      </c>
      <c r="L11719" s="83">
        <v>0</v>
      </c>
      <c r="M11719" s="83">
        <v>0</v>
      </c>
      <c r="N11719" s="83">
        <v>0</v>
      </c>
      <c r="O11719" s="62">
        <v>0</v>
      </c>
      <c r="P11719" s="116">
        <v>0</v>
      </c>
    </row>
    <row r="11721" spans="2:16" x14ac:dyDescent="0.2">
      <c r="B11721" s="40" t="str">
        <f xml:space="preserve"> HYPERLINK("#'目次'!B289", "[283]")</f>
        <v>[283]</v>
      </c>
      <c r="C11721" s="23" t="s">
        <v>413</v>
      </c>
    </row>
    <row r="11724" spans="2:16" x14ac:dyDescent="0.2">
      <c r="C11724" s="23" t="s">
        <v>73</v>
      </c>
    </row>
    <row r="11725" spans="2:16" ht="60" x14ac:dyDescent="0.2">
      <c r="D11725" s="195"/>
      <c r="E11725" s="196"/>
      <c r="F11725" s="196"/>
      <c r="G11725" s="37" t="s">
        <v>15</v>
      </c>
      <c r="H11725" s="33" t="s">
        <v>414</v>
      </c>
      <c r="I11725" s="13" t="s">
        <v>415</v>
      </c>
      <c r="J11725" s="13" t="s">
        <v>416</v>
      </c>
      <c r="K11725" s="13" t="s">
        <v>417</v>
      </c>
      <c r="L11725" s="13" t="s">
        <v>418</v>
      </c>
      <c r="M11725" s="13" t="s">
        <v>419</v>
      </c>
      <c r="N11725" s="13" t="s">
        <v>420</v>
      </c>
      <c r="O11725" s="13" t="s">
        <v>99</v>
      </c>
      <c r="P11725" s="38" t="s">
        <v>18</v>
      </c>
    </row>
    <row r="11726" spans="2:16" x14ac:dyDescent="0.2">
      <c r="D11726" s="197"/>
      <c r="E11726" s="198"/>
      <c r="F11726" s="198"/>
      <c r="G11726" s="35"/>
      <c r="H11726" s="39"/>
      <c r="I11726" s="14"/>
      <c r="J11726" s="14"/>
      <c r="K11726" s="14"/>
      <c r="L11726" s="14"/>
      <c r="M11726" s="14"/>
      <c r="N11726" s="14"/>
      <c r="O11726" s="14"/>
      <c r="P11726" s="34"/>
    </row>
    <row r="11727" spans="2:16" x14ac:dyDescent="0.2">
      <c r="D11727" s="78"/>
      <c r="E11727" s="79" t="s">
        <v>15</v>
      </c>
      <c r="F11727" s="66"/>
      <c r="G11727" s="36">
        <v>1200</v>
      </c>
      <c r="H11727" s="17">
        <v>591</v>
      </c>
      <c r="I11727" s="17">
        <v>608</v>
      </c>
      <c r="J11727" s="17">
        <v>317</v>
      </c>
      <c r="K11727" s="17">
        <v>360</v>
      </c>
      <c r="L11727" s="17">
        <v>123</v>
      </c>
      <c r="M11727" s="17">
        <v>202</v>
      </c>
      <c r="N11727" s="17">
        <v>157</v>
      </c>
      <c r="O11727" s="17">
        <v>58</v>
      </c>
      <c r="P11727" s="47">
        <v>25</v>
      </c>
    </row>
    <row r="11728" spans="2:16" x14ac:dyDescent="0.2">
      <c r="D11728" s="45"/>
      <c r="E11728" s="51"/>
      <c r="F11728" s="67"/>
      <c r="G11728" s="7">
        <v>100</v>
      </c>
      <c r="H11728" s="2">
        <v>49.25</v>
      </c>
      <c r="I11728" s="2">
        <v>50.666666666666998</v>
      </c>
      <c r="J11728" s="2">
        <v>26.416666666666998</v>
      </c>
      <c r="K11728" s="2">
        <v>30</v>
      </c>
      <c r="L11728" s="2">
        <v>10.25</v>
      </c>
      <c r="M11728" s="2">
        <v>16.833333333333002</v>
      </c>
      <c r="N11728" s="2">
        <v>13.083333333333</v>
      </c>
      <c r="O11728" s="2">
        <v>4.833333333333</v>
      </c>
      <c r="P11728" s="15">
        <v>2.083333333333</v>
      </c>
    </row>
    <row r="11729" spans="4:16" x14ac:dyDescent="0.2">
      <c r="D11729" s="199" t="s">
        <v>74</v>
      </c>
      <c r="E11729" s="22" t="s">
        <v>75</v>
      </c>
      <c r="F11729" s="21"/>
      <c r="G11729" s="19">
        <v>592</v>
      </c>
      <c r="H11729" s="27">
        <v>271</v>
      </c>
      <c r="I11729" s="3">
        <v>299</v>
      </c>
      <c r="J11729" s="3">
        <v>145</v>
      </c>
      <c r="K11729" s="3">
        <v>179</v>
      </c>
      <c r="L11729" s="3">
        <v>59</v>
      </c>
      <c r="M11729" s="3">
        <v>78</v>
      </c>
      <c r="N11729" s="3">
        <v>65</v>
      </c>
      <c r="O11729" s="3">
        <v>34</v>
      </c>
      <c r="P11729" s="26">
        <v>14</v>
      </c>
    </row>
    <row r="11730" spans="4:16" x14ac:dyDescent="0.2">
      <c r="D11730" s="200"/>
      <c r="E11730" s="11"/>
      <c r="F11730" s="10"/>
      <c r="G11730" s="7">
        <v>100</v>
      </c>
      <c r="H11730" s="18">
        <v>45.777027027027003</v>
      </c>
      <c r="I11730" s="2">
        <v>50.506756756756999</v>
      </c>
      <c r="J11730" s="2">
        <v>24.493243243243001</v>
      </c>
      <c r="K11730" s="2">
        <v>30.236486486486001</v>
      </c>
      <c r="L11730" s="2">
        <v>9.9662162162160008</v>
      </c>
      <c r="M11730" s="2">
        <v>13.175675675676001</v>
      </c>
      <c r="N11730" s="2">
        <v>10.97972972973</v>
      </c>
      <c r="O11730" s="2">
        <v>5.7432432432429996</v>
      </c>
      <c r="P11730" s="15">
        <v>2.3648648648649999</v>
      </c>
    </row>
    <row r="11731" spans="4:16" x14ac:dyDescent="0.2">
      <c r="D11731" s="200"/>
      <c r="E11731" s="4" t="s">
        <v>34</v>
      </c>
      <c r="F11731" s="5"/>
      <c r="G11731" s="6">
        <v>37</v>
      </c>
      <c r="H11731" s="8">
        <v>17</v>
      </c>
      <c r="I11731" s="1">
        <v>23</v>
      </c>
      <c r="J11731" s="1">
        <v>6</v>
      </c>
      <c r="K11731" s="1">
        <v>7</v>
      </c>
      <c r="L11731" s="1">
        <v>3</v>
      </c>
      <c r="M11731" s="1">
        <v>1</v>
      </c>
      <c r="N11731" s="1">
        <v>5</v>
      </c>
      <c r="O11731" s="1">
        <v>3</v>
      </c>
      <c r="P11731" s="9">
        <v>1</v>
      </c>
    </row>
    <row r="11732" spans="4:16" x14ac:dyDescent="0.2">
      <c r="D11732" s="200"/>
      <c r="E11732" s="11"/>
      <c r="F11732" s="10"/>
      <c r="G11732" s="7">
        <v>100</v>
      </c>
      <c r="H11732" s="18">
        <v>45.945945945946001</v>
      </c>
      <c r="I11732" s="41">
        <v>62.162162162161998</v>
      </c>
      <c r="J11732" s="50">
        <v>16.216216216216001</v>
      </c>
      <c r="K11732" s="50">
        <v>18.918918918919001</v>
      </c>
      <c r="L11732" s="2">
        <v>8.1081081081080004</v>
      </c>
      <c r="M11732" s="50">
        <v>2.7027027027030002</v>
      </c>
      <c r="N11732" s="2">
        <v>13.513513513514001</v>
      </c>
      <c r="O11732" s="2">
        <v>8.1081081081080004</v>
      </c>
      <c r="P11732" s="15">
        <v>2.7027027027030002</v>
      </c>
    </row>
    <row r="11733" spans="4:16" x14ac:dyDescent="0.2">
      <c r="D11733" s="200"/>
      <c r="E11733" s="4" t="s">
        <v>35</v>
      </c>
      <c r="F11733" s="5"/>
      <c r="G11733" s="6">
        <v>75</v>
      </c>
      <c r="H11733" s="8">
        <v>33</v>
      </c>
      <c r="I11733" s="1">
        <v>26</v>
      </c>
      <c r="J11733" s="1">
        <v>13</v>
      </c>
      <c r="K11733" s="1">
        <v>16</v>
      </c>
      <c r="L11733" s="1">
        <v>3</v>
      </c>
      <c r="M11733" s="1">
        <v>4</v>
      </c>
      <c r="N11733" s="1">
        <v>7</v>
      </c>
      <c r="O11733" s="1">
        <v>6</v>
      </c>
      <c r="P11733" s="9">
        <v>3</v>
      </c>
    </row>
    <row r="11734" spans="4:16" x14ac:dyDescent="0.2">
      <c r="D11734" s="200"/>
      <c r="E11734" s="11"/>
      <c r="F11734" s="10"/>
      <c r="G11734" s="7">
        <v>100</v>
      </c>
      <c r="H11734" s="72">
        <v>44</v>
      </c>
      <c r="I11734" s="50">
        <v>34.666666666666998</v>
      </c>
      <c r="J11734" s="30">
        <v>17.333333333333002</v>
      </c>
      <c r="K11734" s="30">
        <v>21.333333333333002</v>
      </c>
      <c r="L11734" s="30">
        <v>4</v>
      </c>
      <c r="M11734" s="50">
        <v>5.333333333333</v>
      </c>
      <c r="N11734" s="2">
        <v>9.333333333333</v>
      </c>
      <c r="O11734" s="2">
        <v>8</v>
      </c>
      <c r="P11734" s="15">
        <v>4</v>
      </c>
    </row>
    <row r="11735" spans="4:16" x14ac:dyDescent="0.2">
      <c r="D11735" s="200"/>
      <c r="E11735" s="4" t="s">
        <v>36</v>
      </c>
      <c r="F11735" s="5"/>
      <c r="G11735" s="6">
        <v>95</v>
      </c>
      <c r="H11735" s="8">
        <v>46</v>
      </c>
      <c r="I11735" s="1">
        <v>44</v>
      </c>
      <c r="J11735" s="1">
        <v>16</v>
      </c>
      <c r="K11735" s="1">
        <v>32</v>
      </c>
      <c r="L11735" s="1">
        <v>8</v>
      </c>
      <c r="M11735" s="1">
        <v>14</v>
      </c>
      <c r="N11735" s="1">
        <v>8</v>
      </c>
      <c r="O11735" s="1">
        <v>6</v>
      </c>
      <c r="P11735" s="9">
        <v>2</v>
      </c>
    </row>
    <row r="11736" spans="4:16" x14ac:dyDescent="0.2">
      <c r="D11736" s="200"/>
      <c r="E11736" s="11"/>
      <c r="F11736" s="10"/>
      <c r="G11736" s="7">
        <v>100</v>
      </c>
      <c r="H11736" s="18">
        <v>48.421052631579002</v>
      </c>
      <c r="I11736" s="2">
        <v>46.315789473683999</v>
      </c>
      <c r="J11736" s="30">
        <v>16.842105263158</v>
      </c>
      <c r="K11736" s="2">
        <v>33.684210526316001</v>
      </c>
      <c r="L11736" s="2">
        <v>8.4210526315790002</v>
      </c>
      <c r="M11736" s="2">
        <v>14.736842105262999</v>
      </c>
      <c r="N11736" s="2">
        <v>8.4210526315790002</v>
      </c>
      <c r="O11736" s="2">
        <v>6.3157894736840001</v>
      </c>
      <c r="P11736" s="15">
        <v>2.1052631578950001</v>
      </c>
    </row>
    <row r="11737" spans="4:16" x14ac:dyDescent="0.2">
      <c r="D11737" s="200"/>
      <c r="E11737" s="4" t="s">
        <v>37</v>
      </c>
      <c r="F11737" s="5"/>
      <c r="G11737" s="6">
        <v>111</v>
      </c>
      <c r="H11737" s="8">
        <v>55</v>
      </c>
      <c r="I11737" s="1">
        <v>56</v>
      </c>
      <c r="J11737" s="1">
        <v>28</v>
      </c>
      <c r="K11737" s="1">
        <v>40</v>
      </c>
      <c r="L11737" s="1">
        <v>8</v>
      </c>
      <c r="M11737" s="1">
        <v>13</v>
      </c>
      <c r="N11737" s="1">
        <v>12</v>
      </c>
      <c r="O11737" s="1">
        <v>7</v>
      </c>
      <c r="P11737" s="9">
        <v>2</v>
      </c>
    </row>
    <row r="11738" spans="4:16" x14ac:dyDescent="0.2">
      <c r="D11738" s="200"/>
      <c r="E11738" s="11"/>
      <c r="F11738" s="10"/>
      <c r="G11738" s="7">
        <v>100</v>
      </c>
      <c r="H11738" s="18">
        <v>49.549549549550001</v>
      </c>
      <c r="I11738" s="2">
        <v>50.450450450449999</v>
      </c>
      <c r="J11738" s="2">
        <v>25.225225225225</v>
      </c>
      <c r="K11738" s="25">
        <v>36.036036036036002</v>
      </c>
      <c r="L11738" s="2">
        <v>7.2072072072070004</v>
      </c>
      <c r="M11738" s="30">
        <v>11.711711711712001</v>
      </c>
      <c r="N11738" s="2">
        <v>10.810810810811001</v>
      </c>
      <c r="O11738" s="2">
        <v>6.3063063063060003</v>
      </c>
      <c r="P11738" s="15">
        <v>1.8018018018019999</v>
      </c>
    </row>
    <row r="11739" spans="4:16" x14ac:dyDescent="0.2">
      <c r="D11739" s="200"/>
      <c r="E11739" s="4" t="s">
        <v>38</v>
      </c>
      <c r="F11739" s="5"/>
      <c r="G11739" s="6">
        <v>93</v>
      </c>
      <c r="H11739" s="8">
        <v>38</v>
      </c>
      <c r="I11739" s="1">
        <v>49</v>
      </c>
      <c r="J11739" s="1">
        <v>24</v>
      </c>
      <c r="K11739" s="1">
        <v>29</v>
      </c>
      <c r="L11739" s="1">
        <v>7</v>
      </c>
      <c r="M11739" s="1">
        <v>12</v>
      </c>
      <c r="N11739" s="1">
        <v>7</v>
      </c>
      <c r="O11739" s="1">
        <v>4</v>
      </c>
      <c r="P11739" s="9">
        <v>3</v>
      </c>
    </row>
    <row r="11740" spans="4:16" x14ac:dyDescent="0.2">
      <c r="D11740" s="200"/>
      <c r="E11740" s="11"/>
      <c r="F11740" s="10"/>
      <c r="G11740" s="7">
        <v>100</v>
      </c>
      <c r="H11740" s="72">
        <v>40.860215053763</v>
      </c>
      <c r="I11740" s="2">
        <v>52.688172043011001</v>
      </c>
      <c r="J11740" s="2">
        <v>25.806451612903</v>
      </c>
      <c r="K11740" s="2">
        <v>31.182795698924998</v>
      </c>
      <c r="L11740" s="2">
        <v>7.5268817204299996</v>
      </c>
      <c r="M11740" s="2">
        <v>12.903225806451999</v>
      </c>
      <c r="N11740" s="30">
        <v>7.5268817204299996</v>
      </c>
      <c r="O11740" s="2">
        <v>4.3010752688169998</v>
      </c>
      <c r="P11740" s="15">
        <v>3.2258064516129998</v>
      </c>
    </row>
    <row r="11741" spans="4:16" x14ac:dyDescent="0.2">
      <c r="D11741" s="200"/>
      <c r="E11741" s="4" t="s">
        <v>39</v>
      </c>
      <c r="F11741" s="5"/>
      <c r="G11741" s="6">
        <v>109</v>
      </c>
      <c r="H11741" s="8">
        <v>44</v>
      </c>
      <c r="I11741" s="1">
        <v>52</v>
      </c>
      <c r="J11741" s="1">
        <v>28</v>
      </c>
      <c r="K11741" s="1">
        <v>40</v>
      </c>
      <c r="L11741" s="1">
        <v>17</v>
      </c>
      <c r="M11741" s="1">
        <v>26</v>
      </c>
      <c r="N11741" s="1">
        <v>16</v>
      </c>
      <c r="O11741" s="1">
        <v>7</v>
      </c>
      <c r="P11741" s="9">
        <v>3</v>
      </c>
    </row>
    <row r="11742" spans="4:16" x14ac:dyDescent="0.2">
      <c r="D11742" s="200"/>
      <c r="E11742" s="11"/>
      <c r="F11742" s="10"/>
      <c r="G11742" s="7">
        <v>100</v>
      </c>
      <c r="H11742" s="72">
        <v>40.366972477064003</v>
      </c>
      <c r="I11742" s="2">
        <v>47.706422018349002</v>
      </c>
      <c r="J11742" s="2">
        <v>25.688073394494999</v>
      </c>
      <c r="K11742" s="25">
        <v>36.697247706421997</v>
      </c>
      <c r="L11742" s="25">
        <v>15.596330275229001</v>
      </c>
      <c r="M11742" s="25">
        <v>23.853211009174</v>
      </c>
      <c r="N11742" s="2">
        <v>14.678899082569</v>
      </c>
      <c r="O11742" s="2">
        <v>6.4220183486240003</v>
      </c>
      <c r="P11742" s="15">
        <v>2.7522935779819999</v>
      </c>
    </row>
    <row r="11743" spans="4:16" x14ac:dyDescent="0.2">
      <c r="D11743" s="200"/>
      <c r="E11743" s="4" t="s">
        <v>40</v>
      </c>
      <c r="F11743" s="5"/>
      <c r="G11743" s="6">
        <v>72</v>
      </c>
      <c r="H11743" s="8">
        <v>38</v>
      </c>
      <c r="I11743" s="1">
        <v>49</v>
      </c>
      <c r="J11743" s="1">
        <v>30</v>
      </c>
      <c r="K11743" s="1">
        <v>15</v>
      </c>
      <c r="L11743" s="1">
        <v>13</v>
      </c>
      <c r="M11743" s="1">
        <v>8</v>
      </c>
      <c r="N11743" s="1">
        <v>10</v>
      </c>
      <c r="O11743" s="1">
        <v>1</v>
      </c>
      <c r="P11743" s="9">
        <v>0</v>
      </c>
    </row>
    <row r="11744" spans="4:16" x14ac:dyDescent="0.2">
      <c r="D11744" s="200"/>
      <c r="E11744" s="11"/>
      <c r="F11744" s="10"/>
      <c r="G11744" s="7">
        <v>100</v>
      </c>
      <c r="H11744" s="18">
        <v>52.777777777777999</v>
      </c>
      <c r="I11744" s="41">
        <v>68.055555555555998</v>
      </c>
      <c r="J11744" s="41">
        <v>41.666666666666998</v>
      </c>
      <c r="K11744" s="30">
        <v>20.833333333333002</v>
      </c>
      <c r="L11744" s="25">
        <v>18.055555555556001</v>
      </c>
      <c r="M11744" s="30">
        <v>11.111111111111001</v>
      </c>
      <c r="N11744" s="2">
        <v>13.888888888888999</v>
      </c>
      <c r="O11744" s="2">
        <v>1.3888888888890001</v>
      </c>
      <c r="P11744" s="48">
        <v>0</v>
      </c>
    </row>
    <row r="11745" spans="4:16" x14ac:dyDescent="0.2">
      <c r="D11745" s="199" t="s">
        <v>76</v>
      </c>
      <c r="E11745" s="22" t="s">
        <v>77</v>
      </c>
      <c r="F11745" s="21"/>
      <c r="G11745" s="19">
        <v>608</v>
      </c>
      <c r="H11745" s="27">
        <v>320</v>
      </c>
      <c r="I11745" s="3">
        <v>309</v>
      </c>
      <c r="J11745" s="3">
        <v>172</v>
      </c>
      <c r="K11745" s="3">
        <v>181</v>
      </c>
      <c r="L11745" s="3">
        <v>64</v>
      </c>
      <c r="M11745" s="3">
        <v>124</v>
      </c>
      <c r="N11745" s="3">
        <v>92</v>
      </c>
      <c r="O11745" s="3">
        <v>24</v>
      </c>
      <c r="P11745" s="26">
        <v>11</v>
      </c>
    </row>
    <row r="11746" spans="4:16" x14ac:dyDescent="0.2">
      <c r="D11746" s="200"/>
      <c r="E11746" s="11"/>
      <c r="F11746" s="10"/>
      <c r="G11746" s="7">
        <v>100</v>
      </c>
      <c r="H11746" s="18">
        <v>52.631578947367998</v>
      </c>
      <c r="I11746" s="2">
        <v>50.822368421053</v>
      </c>
      <c r="J11746" s="2">
        <v>28.289473684211</v>
      </c>
      <c r="K11746" s="2">
        <v>29.769736842105001</v>
      </c>
      <c r="L11746" s="2">
        <v>10.526315789473999</v>
      </c>
      <c r="M11746" s="2">
        <v>20.394736842105001</v>
      </c>
      <c r="N11746" s="2">
        <v>15.131578947368</v>
      </c>
      <c r="O11746" s="2">
        <v>3.947368421053</v>
      </c>
      <c r="P11746" s="15">
        <v>1.8092105263160001</v>
      </c>
    </row>
    <row r="11747" spans="4:16" x14ac:dyDescent="0.2">
      <c r="D11747" s="200"/>
      <c r="E11747" s="4" t="s">
        <v>34</v>
      </c>
      <c r="F11747" s="5"/>
      <c r="G11747" s="6">
        <v>37</v>
      </c>
      <c r="H11747" s="8">
        <v>12</v>
      </c>
      <c r="I11747" s="1">
        <v>20</v>
      </c>
      <c r="J11747" s="1">
        <v>6</v>
      </c>
      <c r="K11747" s="1">
        <v>3</v>
      </c>
      <c r="L11747" s="1">
        <v>8</v>
      </c>
      <c r="M11747" s="1">
        <v>3</v>
      </c>
      <c r="N11747" s="1">
        <v>6</v>
      </c>
      <c r="O11747" s="1">
        <v>2</v>
      </c>
      <c r="P11747" s="9">
        <v>0</v>
      </c>
    </row>
    <row r="11748" spans="4:16" x14ac:dyDescent="0.2">
      <c r="D11748" s="200"/>
      <c r="E11748" s="11"/>
      <c r="F11748" s="10"/>
      <c r="G11748" s="7">
        <v>100</v>
      </c>
      <c r="H11748" s="97">
        <v>32.432432432432002</v>
      </c>
      <c r="I11748" s="2">
        <v>54.054054054053999</v>
      </c>
      <c r="J11748" s="50">
        <v>16.216216216216001</v>
      </c>
      <c r="K11748" s="50">
        <v>8.1081081081080004</v>
      </c>
      <c r="L11748" s="41">
        <v>21.621621621622001</v>
      </c>
      <c r="M11748" s="30">
        <v>8.1081081081080004</v>
      </c>
      <c r="N11748" s="2">
        <v>16.216216216216001</v>
      </c>
      <c r="O11748" s="2">
        <v>5.4054054054050003</v>
      </c>
      <c r="P11748" s="48">
        <v>0</v>
      </c>
    </row>
    <row r="11749" spans="4:16" x14ac:dyDescent="0.2">
      <c r="D11749" s="200"/>
      <c r="E11749" s="4" t="s">
        <v>35</v>
      </c>
      <c r="F11749" s="5"/>
      <c r="G11749" s="6">
        <v>73</v>
      </c>
      <c r="H11749" s="8">
        <v>46</v>
      </c>
      <c r="I11749" s="1">
        <v>45</v>
      </c>
      <c r="J11749" s="1">
        <v>18</v>
      </c>
      <c r="K11749" s="1">
        <v>17</v>
      </c>
      <c r="L11749" s="1">
        <v>6</v>
      </c>
      <c r="M11749" s="1">
        <v>14</v>
      </c>
      <c r="N11749" s="1">
        <v>11</v>
      </c>
      <c r="O11749" s="1">
        <v>3</v>
      </c>
      <c r="P11749" s="9">
        <v>1</v>
      </c>
    </row>
    <row r="11750" spans="4:16" x14ac:dyDescent="0.2">
      <c r="D11750" s="200"/>
      <c r="E11750" s="11"/>
      <c r="F11750" s="10"/>
      <c r="G11750" s="7">
        <v>100</v>
      </c>
      <c r="H11750" s="75">
        <v>63.013698630137</v>
      </c>
      <c r="I11750" s="41">
        <v>61.643835616437997</v>
      </c>
      <c r="J11750" s="2">
        <v>24.657534246575</v>
      </c>
      <c r="K11750" s="30">
        <v>23.287671232876999</v>
      </c>
      <c r="L11750" s="2">
        <v>8.2191780821920002</v>
      </c>
      <c r="M11750" s="2">
        <v>19.178082191781002</v>
      </c>
      <c r="N11750" s="2">
        <v>15.068493150685001</v>
      </c>
      <c r="O11750" s="2">
        <v>4.1095890410960001</v>
      </c>
      <c r="P11750" s="15">
        <v>1.369863013699</v>
      </c>
    </row>
    <row r="11751" spans="4:16" x14ac:dyDescent="0.2">
      <c r="D11751" s="200"/>
      <c r="E11751" s="4" t="s">
        <v>36</v>
      </c>
      <c r="F11751" s="5"/>
      <c r="G11751" s="6">
        <v>92</v>
      </c>
      <c r="H11751" s="8">
        <v>50</v>
      </c>
      <c r="I11751" s="1">
        <v>41</v>
      </c>
      <c r="J11751" s="1">
        <v>17</v>
      </c>
      <c r="K11751" s="1">
        <v>33</v>
      </c>
      <c r="L11751" s="1">
        <v>5</v>
      </c>
      <c r="M11751" s="1">
        <v>13</v>
      </c>
      <c r="N11751" s="1">
        <v>10</v>
      </c>
      <c r="O11751" s="1">
        <v>4</v>
      </c>
      <c r="P11751" s="9">
        <v>2</v>
      </c>
    </row>
    <row r="11752" spans="4:16" x14ac:dyDescent="0.2">
      <c r="D11752" s="200"/>
      <c r="E11752" s="11"/>
      <c r="F11752" s="10"/>
      <c r="G11752" s="7">
        <v>100</v>
      </c>
      <c r="H11752" s="70">
        <v>54.347826086956999</v>
      </c>
      <c r="I11752" s="30">
        <v>44.565217391304003</v>
      </c>
      <c r="J11752" s="30">
        <v>18.478260869564998</v>
      </c>
      <c r="K11752" s="25">
        <v>35.869565217390999</v>
      </c>
      <c r="L11752" s="2">
        <v>5.4347826086959996</v>
      </c>
      <c r="M11752" s="2">
        <v>14.130434782609001</v>
      </c>
      <c r="N11752" s="2">
        <v>10.869565217390999</v>
      </c>
      <c r="O11752" s="2">
        <v>4.3478260869570002</v>
      </c>
      <c r="P11752" s="15">
        <v>2.1739130434780001</v>
      </c>
    </row>
    <row r="11753" spans="4:16" x14ac:dyDescent="0.2">
      <c r="D11753" s="200"/>
      <c r="E11753" s="4" t="s">
        <v>37</v>
      </c>
      <c r="F11753" s="5"/>
      <c r="G11753" s="6">
        <v>110</v>
      </c>
      <c r="H11753" s="8">
        <v>61</v>
      </c>
      <c r="I11753" s="1">
        <v>48</v>
      </c>
      <c r="J11753" s="1">
        <v>25</v>
      </c>
      <c r="K11753" s="1">
        <v>38</v>
      </c>
      <c r="L11753" s="1">
        <v>10</v>
      </c>
      <c r="M11753" s="1">
        <v>25</v>
      </c>
      <c r="N11753" s="1">
        <v>16</v>
      </c>
      <c r="O11753" s="1">
        <v>3</v>
      </c>
      <c r="P11753" s="9">
        <v>1</v>
      </c>
    </row>
    <row r="11754" spans="4:16" x14ac:dyDescent="0.2">
      <c r="D11754" s="200"/>
      <c r="E11754" s="11"/>
      <c r="F11754" s="10"/>
      <c r="G11754" s="7">
        <v>100</v>
      </c>
      <c r="H11754" s="70">
        <v>55.454545454544999</v>
      </c>
      <c r="I11754" s="30">
        <v>43.636363636364003</v>
      </c>
      <c r="J11754" s="2">
        <v>22.727272727273</v>
      </c>
      <c r="K11754" s="2">
        <v>34.545454545455001</v>
      </c>
      <c r="L11754" s="2">
        <v>9.0909090909089993</v>
      </c>
      <c r="M11754" s="25">
        <v>22.727272727273</v>
      </c>
      <c r="N11754" s="2">
        <v>14.545454545455</v>
      </c>
      <c r="O11754" s="2">
        <v>2.7272727272730002</v>
      </c>
      <c r="P11754" s="15">
        <v>0.90909090909099999</v>
      </c>
    </row>
    <row r="11755" spans="4:16" x14ac:dyDescent="0.2">
      <c r="D11755" s="200"/>
      <c r="E11755" s="4" t="s">
        <v>38</v>
      </c>
      <c r="F11755" s="5"/>
      <c r="G11755" s="6">
        <v>93</v>
      </c>
      <c r="H11755" s="8">
        <v>46</v>
      </c>
      <c r="I11755" s="1">
        <v>46</v>
      </c>
      <c r="J11755" s="1">
        <v>26</v>
      </c>
      <c r="K11755" s="1">
        <v>37</v>
      </c>
      <c r="L11755" s="1">
        <v>5</v>
      </c>
      <c r="M11755" s="1">
        <v>28</v>
      </c>
      <c r="N11755" s="1">
        <v>14</v>
      </c>
      <c r="O11755" s="1">
        <v>6</v>
      </c>
      <c r="P11755" s="9">
        <v>0</v>
      </c>
    </row>
    <row r="11756" spans="4:16" x14ac:dyDescent="0.2">
      <c r="D11756" s="200"/>
      <c r="E11756" s="11"/>
      <c r="F11756" s="10"/>
      <c r="G11756" s="7">
        <v>100</v>
      </c>
      <c r="H11756" s="18">
        <v>49.462365591397997</v>
      </c>
      <c r="I11756" s="2">
        <v>49.462365591397997</v>
      </c>
      <c r="J11756" s="2">
        <v>27.956989247311999</v>
      </c>
      <c r="K11756" s="25">
        <v>39.784946236559001</v>
      </c>
      <c r="L11756" s="2">
        <v>5.3763440860219998</v>
      </c>
      <c r="M11756" s="41">
        <v>30.107526881719998</v>
      </c>
      <c r="N11756" s="2">
        <v>15.053763440859999</v>
      </c>
      <c r="O11756" s="2">
        <v>6.4516129032259997</v>
      </c>
      <c r="P11756" s="48">
        <v>0</v>
      </c>
    </row>
    <row r="11757" spans="4:16" x14ac:dyDescent="0.2">
      <c r="D11757" s="200"/>
      <c r="E11757" s="4" t="s">
        <v>39</v>
      </c>
      <c r="F11757" s="5"/>
      <c r="G11757" s="6">
        <v>114</v>
      </c>
      <c r="H11757" s="8">
        <v>55</v>
      </c>
      <c r="I11757" s="1">
        <v>55</v>
      </c>
      <c r="J11757" s="1">
        <v>37</v>
      </c>
      <c r="K11757" s="1">
        <v>34</v>
      </c>
      <c r="L11757" s="1">
        <v>14</v>
      </c>
      <c r="M11757" s="1">
        <v>27</v>
      </c>
      <c r="N11757" s="1">
        <v>20</v>
      </c>
      <c r="O11757" s="1">
        <v>5</v>
      </c>
      <c r="P11757" s="9">
        <v>5</v>
      </c>
    </row>
    <row r="11758" spans="4:16" x14ac:dyDescent="0.2">
      <c r="D11758" s="200"/>
      <c r="E11758" s="11"/>
      <c r="F11758" s="10"/>
      <c r="G11758" s="7">
        <v>100</v>
      </c>
      <c r="H11758" s="18">
        <v>48.245614035088003</v>
      </c>
      <c r="I11758" s="2">
        <v>48.245614035088003</v>
      </c>
      <c r="J11758" s="25">
        <v>32.456140350877</v>
      </c>
      <c r="K11758" s="2">
        <v>29.824561403509001</v>
      </c>
      <c r="L11758" s="2">
        <v>12.280701754386</v>
      </c>
      <c r="M11758" s="25">
        <v>23.684210526316001</v>
      </c>
      <c r="N11758" s="2">
        <v>17.543859649123</v>
      </c>
      <c r="O11758" s="2">
        <v>4.3859649122809996</v>
      </c>
      <c r="P11758" s="15">
        <v>4.3859649122809996</v>
      </c>
    </row>
    <row r="11759" spans="4:16" x14ac:dyDescent="0.2">
      <c r="D11759" s="200"/>
      <c r="E11759" s="4" t="s">
        <v>40</v>
      </c>
      <c r="F11759" s="5"/>
      <c r="G11759" s="6">
        <v>89</v>
      </c>
      <c r="H11759" s="8">
        <v>50</v>
      </c>
      <c r="I11759" s="1">
        <v>54</v>
      </c>
      <c r="J11759" s="1">
        <v>43</v>
      </c>
      <c r="K11759" s="1">
        <v>19</v>
      </c>
      <c r="L11759" s="1">
        <v>16</v>
      </c>
      <c r="M11759" s="1">
        <v>14</v>
      </c>
      <c r="N11759" s="1">
        <v>15</v>
      </c>
      <c r="O11759" s="1">
        <v>1</v>
      </c>
      <c r="P11759" s="9">
        <v>2</v>
      </c>
    </row>
    <row r="11760" spans="4:16" x14ac:dyDescent="0.2">
      <c r="D11760" s="201"/>
      <c r="E11760" s="45"/>
      <c r="F11760" s="51"/>
      <c r="G11760" s="81">
        <v>100</v>
      </c>
      <c r="H11760" s="163">
        <v>56.179775280899001</v>
      </c>
      <c r="I11760" s="112">
        <v>60.674157303370997</v>
      </c>
      <c r="J11760" s="112">
        <v>48.314606741573002</v>
      </c>
      <c r="K11760" s="126">
        <v>21.348314606742001</v>
      </c>
      <c r="L11760" s="124">
        <v>17.977528089888001</v>
      </c>
      <c r="M11760" s="64">
        <v>15.730337078651999</v>
      </c>
      <c r="N11760" s="64">
        <v>16.853932584270002</v>
      </c>
      <c r="O11760" s="64">
        <v>1.123595505618</v>
      </c>
      <c r="P11760" s="106">
        <v>2.2471910112360001</v>
      </c>
    </row>
    <row r="11762" spans="2:16" x14ac:dyDescent="0.2">
      <c r="B11762" s="40" t="str">
        <f xml:space="preserve"> HYPERLINK("#'目次'!B290", "[284]")</f>
        <v>[284]</v>
      </c>
      <c r="C11762" s="23" t="s">
        <v>413</v>
      </c>
    </row>
    <row r="11765" spans="2:16" x14ac:dyDescent="0.2">
      <c r="C11765" s="23" t="s">
        <v>80</v>
      </c>
    </row>
    <row r="11766" spans="2:16" ht="60" x14ac:dyDescent="0.2">
      <c r="E11766" s="195"/>
      <c r="F11766" s="196"/>
      <c r="G11766" s="37" t="s">
        <v>15</v>
      </c>
      <c r="H11766" s="33" t="s">
        <v>414</v>
      </c>
      <c r="I11766" s="13" t="s">
        <v>415</v>
      </c>
      <c r="J11766" s="13" t="s">
        <v>416</v>
      </c>
      <c r="K11766" s="13" t="s">
        <v>417</v>
      </c>
      <c r="L11766" s="13" t="s">
        <v>418</v>
      </c>
      <c r="M11766" s="13" t="s">
        <v>419</v>
      </c>
      <c r="N11766" s="13" t="s">
        <v>420</v>
      </c>
      <c r="O11766" s="13" t="s">
        <v>99</v>
      </c>
      <c r="P11766" s="38" t="s">
        <v>18</v>
      </c>
    </row>
    <row r="11767" spans="2:16" x14ac:dyDescent="0.2">
      <c r="E11767" s="197"/>
      <c r="F11767" s="198"/>
      <c r="G11767" s="35"/>
      <c r="H11767" s="39"/>
      <c r="I11767" s="14"/>
      <c r="J11767" s="14"/>
      <c r="K11767" s="14"/>
      <c r="L11767" s="14"/>
      <c r="M11767" s="14"/>
      <c r="N11767" s="14"/>
      <c r="O11767" s="14"/>
      <c r="P11767" s="34"/>
    </row>
    <row r="11768" spans="2:16" x14ac:dyDescent="0.2">
      <c r="E11768" s="120" t="s">
        <v>15</v>
      </c>
      <c r="F11768" s="66"/>
      <c r="G11768" s="36">
        <v>1200</v>
      </c>
      <c r="H11768" s="17">
        <v>591</v>
      </c>
      <c r="I11768" s="17">
        <v>608</v>
      </c>
      <c r="J11768" s="17">
        <v>317</v>
      </c>
      <c r="K11768" s="17">
        <v>360</v>
      </c>
      <c r="L11768" s="17">
        <v>123</v>
      </c>
      <c r="M11768" s="17">
        <v>202</v>
      </c>
      <c r="N11768" s="17">
        <v>157</v>
      </c>
      <c r="O11768" s="17">
        <v>58</v>
      </c>
      <c r="P11768" s="47">
        <v>25</v>
      </c>
    </row>
    <row r="11769" spans="2:16" x14ac:dyDescent="0.2">
      <c r="E11769" s="45"/>
      <c r="F11769" s="67"/>
      <c r="G11769" s="7">
        <v>100</v>
      </c>
      <c r="H11769" s="2">
        <v>49.25</v>
      </c>
      <c r="I11769" s="2">
        <v>50.666666666666998</v>
      </c>
      <c r="J11769" s="2">
        <v>26.416666666666998</v>
      </c>
      <c r="K11769" s="2">
        <v>30</v>
      </c>
      <c r="L11769" s="2">
        <v>10.25</v>
      </c>
      <c r="M11769" s="2">
        <v>16.833333333333002</v>
      </c>
      <c r="N11769" s="2">
        <v>13.083333333333</v>
      </c>
      <c r="O11769" s="2">
        <v>4.833333333333</v>
      </c>
      <c r="P11769" s="15">
        <v>2.083333333333</v>
      </c>
    </row>
    <row r="11770" spans="2:16" x14ac:dyDescent="0.2">
      <c r="E11770" s="4" t="s">
        <v>81</v>
      </c>
      <c r="F11770" s="5"/>
      <c r="G11770" s="19">
        <v>48</v>
      </c>
      <c r="H11770" s="27">
        <v>26</v>
      </c>
      <c r="I11770" s="3">
        <v>26</v>
      </c>
      <c r="J11770" s="3">
        <v>10</v>
      </c>
      <c r="K11770" s="3">
        <v>10</v>
      </c>
      <c r="L11770" s="3">
        <v>3</v>
      </c>
      <c r="M11770" s="3">
        <v>9</v>
      </c>
      <c r="N11770" s="3">
        <v>11</v>
      </c>
      <c r="O11770" s="3">
        <v>4</v>
      </c>
      <c r="P11770" s="26">
        <v>0</v>
      </c>
    </row>
    <row r="11771" spans="2:16" x14ac:dyDescent="0.2">
      <c r="E11771" s="11"/>
      <c r="F11771" s="10"/>
      <c r="G11771" s="7">
        <v>100</v>
      </c>
      <c r="H11771" s="18">
        <v>54.166666666666998</v>
      </c>
      <c r="I11771" s="2">
        <v>54.166666666666998</v>
      </c>
      <c r="J11771" s="30">
        <v>20.833333333333002</v>
      </c>
      <c r="K11771" s="30">
        <v>20.833333333333002</v>
      </c>
      <c r="L11771" s="2">
        <v>6.25</v>
      </c>
      <c r="M11771" s="2">
        <v>18.75</v>
      </c>
      <c r="N11771" s="25">
        <v>22.916666666666998</v>
      </c>
      <c r="O11771" s="2">
        <v>8.333333333333</v>
      </c>
      <c r="P11771" s="48">
        <v>0</v>
      </c>
    </row>
    <row r="11772" spans="2:16" x14ac:dyDescent="0.2">
      <c r="E11772" s="4" t="s">
        <v>82</v>
      </c>
      <c r="F11772" s="5"/>
      <c r="G11772" s="6">
        <v>84</v>
      </c>
      <c r="H11772" s="8">
        <v>41</v>
      </c>
      <c r="I11772" s="1">
        <v>34</v>
      </c>
      <c r="J11772" s="1">
        <v>18</v>
      </c>
      <c r="K11772" s="1">
        <v>22</v>
      </c>
      <c r="L11772" s="1">
        <v>6</v>
      </c>
      <c r="M11772" s="1">
        <v>9</v>
      </c>
      <c r="N11772" s="1">
        <v>7</v>
      </c>
      <c r="O11772" s="1">
        <v>1</v>
      </c>
      <c r="P11772" s="9">
        <v>1</v>
      </c>
    </row>
    <row r="11773" spans="2:16" x14ac:dyDescent="0.2">
      <c r="E11773" s="11"/>
      <c r="F11773" s="10"/>
      <c r="G11773" s="7">
        <v>100</v>
      </c>
      <c r="H11773" s="18">
        <v>48.809523809524002</v>
      </c>
      <c r="I11773" s="50">
        <v>40.476190476189998</v>
      </c>
      <c r="J11773" s="2">
        <v>21.428571428571001</v>
      </c>
      <c r="K11773" s="2">
        <v>26.190476190476002</v>
      </c>
      <c r="L11773" s="2">
        <v>7.1428571428570002</v>
      </c>
      <c r="M11773" s="30">
        <v>10.714285714286</v>
      </c>
      <c r="N11773" s="2">
        <v>8.333333333333</v>
      </c>
      <c r="O11773" s="2">
        <v>1.190476190476</v>
      </c>
      <c r="P11773" s="15">
        <v>1.190476190476</v>
      </c>
    </row>
    <row r="11774" spans="2:16" x14ac:dyDescent="0.2">
      <c r="E11774" s="4" t="s">
        <v>83</v>
      </c>
      <c r="F11774" s="5"/>
      <c r="G11774" s="6">
        <v>462</v>
      </c>
      <c r="H11774" s="8">
        <v>234</v>
      </c>
      <c r="I11774" s="1">
        <v>231</v>
      </c>
      <c r="J11774" s="1">
        <v>127</v>
      </c>
      <c r="K11774" s="1">
        <v>145</v>
      </c>
      <c r="L11774" s="1">
        <v>45</v>
      </c>
      <c r="M11774" s="1">
        <v>82</v>
      </c>
      <c r="N11774" s="1">
        <v>55</v>
      </c>
      <c r="O11774" s="1">
        <v>20</v>
      </c>
      <c r="P11774" s="9">
        <v>14</v>
      </c>
    </row>
    <row r="11775" spans="2:16" x14ac:dyDescent="0.2">
      <c r="E11775" s="11"/>
      <c r="F11775" s="10"/>
      <c r="G11775" s="7">
        <v>100</v>
      </c>
      <c r="H11775" s="18">
        <v>50.649350649351</v>
      </c>
      <c r="I11775" s="2">
        <v>50</v>
      </c>
      <c r="J11775" s="2">
        <v>27.489177489176999</v>
      </c>
      <c r="K11775" s="2">
        <v>31.385281385281001</v>
      </c>
      <c r="L11775" s="2">
        <v>9.7402597402600009</v>
      </c>
      <c r="M11775" s="2">
        <v>17.748917748918</v>
      </c>
      <c r="N11775" s="2">
        <v>11.904761904761999</v>
      </c>
      <c r="O11775" s="2">
        <v>4.3290043290040003</v>
      </c>
      <c r="P11775" s="15">
        <v>3.0303030303030001</v>
      </c>
    </row>
    <row r="11776" spans="2:16" x14ac:dyDescent="0.2">
      <c r="E11776" s="4" t="s">
        <v>84</v>
      </c>
      <c r="F11776" s="5"/>
      <c r="G11776" s="6">
        <v>30</v>
      </c>
      <c r="H11776" s="8">
        <v>15</v>
      </c>
      <c r="I11776" s="1">
        <v>21</v>
      </c>
      <c r="J11776" s="1">
        <v>9</v>
      </c>
      <c r="K11776" s="1">
        <v>10</v>
      </c>
      <c r="L11776" s="1">
        <v>4</v>
      </c>
      <c r="M11776" s="1">
        <v>1</v>
      </c>
      <c r="N11776" s="1">
        <v>4</v>
      </c>
      <c r="O11776" s="1">
        <v>1</v>
      </c>
      <c r="P11776" s="9">
        <v>0</v>
      </c>
    </row>
    <row r="11777" spans="5:16" x14ac:dyDescent="0.2">
      <c r="E11777" s="11"/>
      <c r="F11777" s="10"/>
      <c r="G11777" s="7">
        <v>100</v>
      </c>
      <c r="H11777" s="18">
        <v>50</v>
      </c>
      <c r="I11777" s="41">
        <v>70</v>
      </c>
      <c r="J11777" s="2">
        <v>30</v>
      </c>
      <c r="K11777" s="2">
        <v>33.333333333333002</v>
      </c>
      <c r="L11777" s="2">
        <v>13.333333333333</v>
      </c>
      <c r="M11777" s="50">
        <v>3.333333333333</v>
      </c>
      <c r="N11777" s="2">
        <v>13.333333333333</v>
      </c>
      <c r="O11777" s="2">
        <v>3.333333333333</v>
      </c>
      <c r="P11777" s="48">
        <v>0</v>
      </c>
    </row>
    <row r="11778" spans="5:16" x14ac:dyDescent="0.2">
      <c r="E11778" s="4" t="s">
        <v>85</v>
      </c>
      <c r="F11778" s="5"/>
      <c r="G11778" s="6">
        <v>144</v>
      </c>
      <c r="H11778" s="8">
        <v>72</v>
      </c>
      <c r="I11778" s="1">
        <v>80</v>
      </c>
      <c r="J11778" s="1">
        <v>28</v>
      </c>
      <c r="K11778" s="1">
        <v>44</v>
      </c>
      <c r="L11778" s="1">
        <v>14</v>
      </c>
      <c r="M11778" s="1">
        <v>29</v>
      </c>
      <c r="N11778" s="1">
        <v>18</v>
      </c>
      <c r="O11778" s="1">
        <v>10</v>
      </c>
      <c r="P11778" s="9">
        <v>2</v>
      </c>
    </row>
    <row r="11779" spans="5:16" x14ac:dyDescent="0.2">
      <c r="E11779" s="11"/>
      <c r="F11779" s="10"/>
      <c r="G11779" s="7">
        <v>100</v>
      </c>
      <c r="H11779" s="18">
        <v>50</v>
      </c>
      <c r="I11779" s="2">
        <v>55.555555555555998</v>
      </c>
      <c r="J11779" s="30">
        <v>19.444444444443999</v>
      </c>
      <c r="K11779" s="2">
        <v>30.555555555556001</v>
      </c>
      <c r="L11779" s="2">
        <v>9.7222222222219994</v>
      </c>
      <c r="M11779" s="2">
        <v>20.138888888888999</v>
      </c>
      <c r="N11779" s="2">
        <v>12.5</v>
      </c>
      <c r="O11779" s="2">
        <v>6.9444444444439997</v>
      </c>
      <c r="P11779" s="15">
        <v>1.3888888888890001</v>
      </c>
    </row>
    <row r="11780" spans="5:16" x14ac:dyDescent="0.2">
      <c r="E11780" s="4" t="s">
        <v>86</v>
      </c>
      <c r="F11780" s="5"/>
      <c r="G11780" s="6">
        <v>192</v>
      </c>
      <c r="H11780" s="8">
        <v>90</v>
      </c>
      <c r="I11780" s="1">
        <v>90</v>
      </c>
      <c r="J11780" s="1">
        <v>57</v>
      </c>
      <c r="K11780" s="1">
        <v>56</v>
      </c>
      <c r="L11780" s="1">
        <v>26</v>
      </c>
      <c r="M11780" s="1">
        <v>39</v>
      </c>
      <c r="N11780" s="1">
        <v>28</v>
      </c>
      <c r="O11780" s="1">
        <v>9</v>
      </c>
      <c r="P11780" s="9">
        <v>3</v>
      </c>
    </row>
    <row r="11781" spans="5:16" x14ac:dyDescent="0.2">
      <c r="E11781" s="11"/>
      <c r="F11781" s="10"/>
      <c r="G11781" s="7">
        <v>100</v>
      </c>
      <c r="H11781" s="18">
        <v>46.875</v>
      </c>
      <c r="I11781" s="2">
        <v>46.875</v>
      </c>
      <c r="J11781" s="2">
        <v>29.6875</v>
      </c>
      <c r="K11781" s="2">
        <v>29.166666666666998</v>
      </c>
      <c r="L11781" s="2">
        <v>13.541666666667</v>
      </c>
      <c r="M11781" s="2">
        <v>20.3125</v>
      </c>
      <c r="N11781" s="2">
        <v>14.583333333333</v>
      </c>
      <c r="O11781" s="2">
        <v>4.6875</v>
      </c>
      <c r="P11781" s="15">
        <v>1.5625</v>
      </c>
    </row>
    <row r="11782" spans="5:16" x14ac:dyDescent="0.2">
      <c r="E11782" s="4" t="s">
        <v>87</v>
      </c>
      <c r="F11782" s="5"/>
      <c r="G11782" s="6">
        <v>72</v>
      </c>
      <c r="H11782" s="8">
        <v>34</v>
      </c>
      <c r="I11782" s="1">
        <v>43</v>
      </c>
      <c r="J11782" s="1">
        <v>16</v>
      </c>
      <c r="K11782" s="1">
        <v>26</v>
      </c>
      <c r="L11782" s="1">
        <v>10</v>
      </c>
      <c r="M11782" s="1">
        <v>11</v>
      </c>
      <c r="N11782" s="1">
        <v>5</v>
      </c>
      <c r="O11782" s="1">
        <v>4</v>
      </c>
      <c r="P11782" s="9">
        <v>2</v>
      </c>
    </row>
    <row r="11783" spans="5:16" x14ac:dyDescent="0.2">
      <c r="E11783" s="11"/>
      <c r="F11783" s="10"/>
      <c r="G11783" s="7">
        <v>100</v>
      </c>
      <c r="H11783" s="18">
        <v>47.222222222222001</v>
      </c>
      <c r="I11783" s="25">
        <v>59.722222222222001</v>
      </c>
      <c r="J11783" s="2">
        <v>22.222222222222001</v>
      </c>
      <c r="K11783" s="25">
        <v>36.111111111111001</v>
      </c>
      <c r="L11783" s="2">
        <v>13.888888888888999</v>
      </c>
      <c r="M11783" s="2">
        <v>15.277777777778001</v>
      </c>
      <c r="N11783" s="30">
        <v>6.9444444444439997</v>
      </c>
      <c r="O11783" s="2">
        <v>5.5555555555560003</v>
      </c>
      <c r="P11783" s="15">
        <v>2.7777777777780002</v>
      </c>
    </row>
    <row r="11784" spans="5:16" x14ac:dyDescent="0.2">
      <c r="E11784" s="4" t="s">
        <v>88</v>
      </c>
      <c r="F11784" s="5"/>
      <c r="G11784" s="6">
        <v>36</v>
      </c>
      <c r="H11784" s="8">
        <v>14</v>
      </c>
      <c r="I11784" s="1">
        <v>19</v>
      </c>
      <c r="J11784" s="1">
        <v>7</v>
      </c>
      <c r="K11784" s="1">
        <v>10</v>
      </c>
      <c r="L11784" s="1">
        <v>1</v>
      </c>
      <c r="M11784" s="1">
        <v>6</v>
      </c>
      <c r="N11784" s="1">
        <v>8</v>
      </c>
      <c r="O11784" s="1">
        <v>2</v>
      </c>
      <c r="P11784" s="9">
        <v>2</v>
      </c>
    </row>
    <row r="11785" spans="5:16" x14ac:dyDescent="0.2">
      <c r="E11785" s="11"/>
      <c r="F11785" s="10"/>
      <c r="G11785" s="7">
        <v>100</v>
      </c>
      <c r="H11785" s="97">
        <v>38.888888888888999</v>
      </c>
      <c r="I11785" s="2">
        <v>52.777777777777999</v>
      </c>
      <c r="J11785" s="30">
        <v>19.444444444443999</v>
      </c>
      <c r="K11785" s="2">
        <v>27.777777777777999</v>
      </c>
      <c r="L11785" s="30">
        <v>2.7777777777780002</v>
      </c>
      <c r="M11785" s="2">
        <v>16.666666666666998</v>
      </c>
      <c r="N11785" s="25">
        <v>22.222222222222001</v>
      </c>
      <c r="O11785" s="2">
        <v>5.5555555555560003</v>
      </c>
      <c r="P11785" s="15">
        <v>5.5555555555560003</v>
      </c>
    </row>
    <row r="11786" spans="5:16" x14ac:dyDescent="0.2">
      <c r="E11786" s="4" t="s">
        <v>89</v>
      </c>
      <c r="F11786" s="5"/>
      <c r="G11786" s="6">
        <v>66</v>
      </c>
      <c r="H11786" s="8">
        <v>30</v>
      </c>
      <c r="I11786" s="1">
        <v>29</v>
      </c>
      <c r="J11786" s="1">
        <v>23</v>
      </c>
      <c r="K11786" s="1">
        <v>16</v>
      </c>
      <c r="L11786" s="1">
        <v>5</v>
      </c>
      <c r="M11786" s="1">
        <v>8</v>
      </c>
      <c r="N11786" s="1">
        <v>8</v>
      </c>
      <c r="O11786" s="1">
        <v>3</v>
      </c>
      <c r="P11786" s="9">
        <v>1</v>
      </c>
    </row>
    <row r="11787" spans="5:16" x14ac:dyDescent="0.2">
      <c r="E11787" s="11"/>
      <c r="F11787" s="10"/>
      <c r="G11787" s="7">
        <v>100</v>
      </c>
      <c r="H11787" s="18">
        <v>45.454545454544999</v>
      </c>
      <c r="I11787" s="30">
        <v>43.939393939394002</v>
      </c>
      <c r="J11787" s="25">
        <v>34.848484848485</v>
      </c>
      <c r="K11787" s="30">
        <v>24.242424242424001</v>
      </c>
      <c r="L11787" s="2">
        <v>7.5757575757579998</v>
      </c>
      <c r="M11787" s="2">
        <v>12.121212121212</v>
      </c>
      <c r="N11787" s="2">
        <v>12.121212121212</v>
      </c>
      <c r="O11787" s="2">
        <v>4.5454545454549997</v>
      </c>
      <c r="P11787" s="15">
        <v>1.5151515151520001</v>
      </c>
    </row>
    <row r="11788" spans="5:16" x14ac:dyDescent="0.2">
      <c r="E11788" s="4" t="s">
        <v>90</v>
      </c>
      <c r="F11788" s="5"/>
      <c r="G11788" s="6">
        <v>54</v>
      </c>
      <c r="H11788" s="8">
        <v>31</v>
      </c>
      <c r="I11788" s="1">
        <v>27</v>
      </c>
      <c r="J11788" s="1">
        <v>19</v>
      </c>
      <c r="K11788" s="1">
        <v>18</v>
      </c>
      <c r="L11788" s="1">
        <v>6</v>
      </c>
      <c r="M11788" s="1">
        <v>7</v>
      </c>
      <c r="N11788" s="1">
        <v>11</v>
      </c>
      <c r="O11788" s="1">
        <v>4</v>
      </c>
      <c r="P11788" s="9">
        <v>0</v>
      </c>
    </row>
    <row r="11789" spans="5:16" x14ac:dyDescent="0.2">
      <c r="E11789" s="11"/>
      <c r="F11789" s="10"/>
      <c r="G11789" s="7">
        <v>100</v>
      </c>
      <c r="H11789" s="70">
        <v>57.407407407407</v>
      </c>
      <c r="I11789" s="2">
        <v>50</v>
      </c>
      <c r="J11789" s="25">
        <v>35.185185185184999</v>
      </c>
      <c r="K11789" s="2">
        <v>33.333333333333002</v>
      </c>
      <c r="L11789" s="2">
        <v>11.111111111111001</v>
      </c>
      <c r="M11789" s="2">
        <v>12.962962962962999</v>
      </c>
      <c r="N11789" s="25">
        <v>20.370370370370001</v>
      </c>
      <c r="O11789" s="2">
        <v>7.4074074074069998</v>
      </c>
      <c r="P11789" s="48">
        <v>0</v>
      </c>
    </row>
    <row r="11790" spans="5:16" x14ac:dyDescent="0.2">
      <c r="E11790" s="4" t="s">
        <v>91</v>
      </c>
      <c r="F11790" s="5"/>
      <c r="G11790" s="6">
        <v>12</v>
      </c>
      <c r="H11790" s="8">
        <v>4</v>
      </c>
      <c r="I11790" s="1">
        <v>8</v>
      </c>
      <c r="J11790" s="1">
        <v>3</v>
      </c>
      <c r="K11790" s="1">
        <v>3</v>
      </c>
      <c r="L11790" s="1">
        <v>3</v>
      </c>
      <c r="M11790" s="1">
        <v>1</v>
      </c>
      <c r="N11790" s="1">
        <v>2</v>
      </c>
      <c r="O11790" s="1">
        <v>0</v>
      </c>
      <c r="P11790" s="9">
        <v>0</v>
      </c>
    </row>
    <row r="11791" spans="5:16" x14ac:dyDescent="0.2">
      <c r="E11791" s="45"/>
      <c r="F11791" s="51"/>
      <c r="G11791" s="81">
        <v>100</v>
      </c>
      <c r="H11791" s="168">
        <v>33.333333333333002</v>
      </c>
      <c r="I11791" s="112">
        <v>66.666666666666998</v>
      </c>
      <c r="J11791" s="64">
        <v>25</v>
      </c>
      <c r="K11791" s="126">
        <v>25</v>
      </c>
      <c r="L11791" s="112">
        <v>25</v>
      </c>
      <c r="M11791" s="126">
        <v>8.333333333333</v>
      </c>
      <c r="N11791" s="64">
        <v>16.666666666666998</v>
      </c>
      <c r="O11791" s="62">
        <v>0</v>
      </c>
      <c r="P11791" s="116">
        <v>0</v>
      </c>
    </row>
    <row r="11793" spans="2:18" x14ac:dyDescent="0.2">
      <c r="B11793" s="40" t="str">
        <f xml:space="preserve"> HYPERLINK("#'目次'!B291", "[285]")</f>
        <v>[285]</v>
      </c>
      <c r="C11793" s="23" t="s">
        <v>423</v>
      </c>
    </row>
    <row r="11796" spans="2:18" x14ac:dyDescent="0.2">
      <c r="C11796" s="23" t="s">
        <v>14</v>
      </c>
    </row>
    <row r="11797" spans="2:18" ht="36" x14ac:dyDescent="0.2">
      <c r="D11797" s="195"/>
      <c r="E11797" s="196"/>
      <c r="F11797" s="196"/>
      <c r="G11797" s="37" t="s">
        <v>15</v>
      </c>
      <c r="H11797" s="33" t="s">
        <v>424</v>
      </c>
      <c r="I11797" s="13" t="s">
        <v>425</v>
      </c>
      <c r="J11797" s="13" t="s">
        <v>426</v>
      </c>
      <c r="K11797" s="13" t="s">
        <v>427</v>
      </c>
      <c r="L11797" s="13" t="s">
        <v>428</v>
      </c>
      <c r="M11797" s="13" t="s">
        <v>429</v>
      </c>
      <c r="N11797" s="13" t="s">
        <v>430</v>
      </c>
      <c r="O11797" s="13" t="s">
        <v>431</v>
      </c>
      <c r="P11797" s="13" t="s">
        <v>432</v>
      </c>
      <c r="Q11797" s="13" t="s">
        <v>99</v>
      </c>
      <c r="R11797" s="38" t="s">
        <v>18</v>
      </c>
    </row>
    <row r="11798" spans="2:18" x14ac:dyDescent="0.2">
      <c r="D11798" s="197"/>
      <c r="E11798" s="198"/>
      <c r="F11798" s="198"/>
      <c r="G11798" s="35"/>
      <c r="H11798" s="39"/>
      <c r="I11798" s="14"/>
      <c r="J11798" s="14"/>
      <c r="K11798" s="14"/>
      <c r="L11798" s="14"/>
      <c r="M11798" s="14"/>
      <c r="N11798" s="14"/>
      <c r="O11798" s="14"/>
      <c r="P11798" s="14"/>
      <c r="Q11798" s="14"/>
      <c r="R11798" s="34"/>
    </row>
    <row r="11799" spans="2:18" x14ac:dyDescent="0.2">
      <c r="D11799" s="78"/>
      <c r="E11799" s="79" t="s">
        <v>15</v>
      </c>
      <c r="F11799" s="66"/>
      <c r="G11799" s="36">
        <v>1200</v>
      </c>
      <c r="H11799" s="17">
        <v>577</v>
      </c>
      <c r="I11799" s="17">
        <v>251</v>
      </c>
      <c r="J11799" s="17">
        <v>614</v>
      </c>
      <c r="K11799" s="17">
        <v>840</v>
      </c>
      <c r="L11799" s="17">
        <v>794</v>
      </c>
      <c r="M11799" s="17">
        <v>552</v>
      </c>
      <c r="N11799" s="17">
        <v>502</v>
      </c>
      <c r="O11799" s="17">
        <v>789</v>
      </c>
      <c r="P11799" s="17">
        <v>9</v>
      </c>
      <c r="Q11799" s="17">
        <v>13</v>
      </c>
      <c r="R11799" s="47">
        <v>21</v>
      </c>
    </row>
    <row r="11800" spans="2:18" x14ac:dyDescent="0.2">
      <c r="D11800" s="45"/>
      <c r="E11800" s="51"/>
      <c r="F11800" s="67"/>
      <c r="G11800" s="7">
        <v>100</v>
      </c>
      <c r="H11800" s="2">
        <v>48.083333333333002</v>
      </c>
      <c r="I11800" s="2">
        <v>20.916666666666998</v>
      </c>
      <c r="J11800" s="2">
        <v>51.166666666666998</v>
      </c>
      <c r="K11800" s="2">
        <v>70</v>
      </c>
      <c r="L11800" s="2">
        <v>66.166666666666998</v>
      </c>
      <c r="M11800" s="2">
        <v>46</v>
      </c>
      <c r="N11800" s="2">
        <v>41.833333333333002</v>
      </c>
      <c r="O11800" s="2">
        <v>65.75</v>
      </c>
      <c r="P11800" s="2">
        <v>0.75</v>
      </c>
      <c r="Q11800" s="2">
        <v>1.083333333333</v>
      </c>
      <c r="R11800" s="15">
        <v>1.75</v>
      </c>
    </row>
    <row r="11801" spans="2:18" x14ac:dyDescent="0.2">
      <c r="D11801" s="199" t="s">
        <v>19</v>
      </c>
      <c r="E11801" s="22" t="s">
        <v>20</v>
      </c>
      <c r="F11801" s="21"/>
      <c r="G11801" s="19">
        <v>132</v>
      </c>
      <c r="H11801" s="27">
        <v>62</v>
      </c>
      <c r="I11801" s="3">
        <v>23</v>
      </c>
      <c r="J11801" s="3">
        <v>69</v>
      </c>
      <c r="K11801" s="3">
        <v>86</v>
      </c>
      <c r="L11801" s="3">
        <v>80</v>
      </c>
      <c r="M11801" s="3">
        <v>58</v>
      </c>
      <c r="N11801" s="3">
        <v>50</v>
      </c>
      <c r="O11801" s="3">
        <v>91</v>
      </c>
      <c r="P11801" s="3">
        <v>1</v>
      </c>
      <c r="Q11801" s="3">
        <v>1</v>
      </c>
      <c r="R11801" s="26">
        <v>0</v>
      </c>
    </row>
    <row r="11802" spans="2:18" x14ac:dyDescent="0.2">
      <c r="D11802" s="200"/>
      <c r="E11802" s="11"/>
      <c r="F11802" s="10"/>
      <c r="G11802" s="7">
        <v>100</v>
      </c>
      <c r="H11802" s="18">
        <v>46.969696969696997</v>
      </c>
      <c r="I11802" s="2">
        <v>17.424242424241999</v>
      </c>
      <c r="J11802" s="2">
        <v>52.272727272727003</v>
      </c>
      <c r="K11802" s="2">
        <v>65.151515151515</v>
      </c>
      <c r="L11802" s="30">
        <v>60.606060606061</v>
      </c>
      <c r="M11802" s="2">
        <v>43.939393939394002</v>
      </c>
      <c r="N11802" s="2">
        <v>37.878787878788003</v>
      </c>
      <c r="O11802" s="2">
        <v>68.939393939393995</v>
      </c>
      <c r="P11802" s="2">
        <v>0.75757575757600004</v>
      </c>
      <c r="Q11802" s="2">
        <v>0.75757575757600004</v>
      </c>
      <c r="R11802" s="48">
        <v>0</v>
      </c>
    </row>
    <row r="11803" spans="2:18" x14ac:dyDescent="0.2">
      <c r="D11803" s="200"/>
      <c r="E11803" s="4" t="s">
        <v>21</v>
      </c>
      <c r="F11803" s="5"/>
      <c r="G11803" s="6">
        <v>444</v>
      </c>
      <c r="H11803" s="8">
        <v>206</v>
      </c>
      <c r="I11803" s="1">
        <v>98</v>
      </c>
      <c r="J11803" s="1">
        <v>242</v>
      </c>
      <c r="K11803" s="1">
        <v>323</v>
      </c>
      <c r="L11803" s="1">
        <v>294</v>
      </c>
      <c r="M11803" s="1">
        <v>209</v>
      </c>
      <c r="N11803" s="1">
        <v>195</v>
      </c>
      <c r="O11803" s="1">
        <v>290</v>
      </c>
      <c r="P11803" s="1">
        <v>5</v>
      </c>
      <c r="Q11803" s="1">
        <v>5</v>
      </c>
      <c r="R11803" s="9">
        <v>11</v>
      </c>
    </row>
    <row r="11804" spans="2:18" x14ac:dyDescent="0.2">
      <c r="D11804" s="200"/>
      <c r="E11804" s="11"/>
      <c r="F11804" s="10"/>
      <c r="G11804" s="7">
        <v>100</v>
      </c>
      <c r="H11804" s="18">
        <v>46.396396396396</v>
      </c>
      <c r="I11804" s="2">
        <v>22.072072072072</v>
      </c>
      <c r="J11804" s="2">
        <v>54.504504504505</v>
      </c>
      <c r="K11804" s="2">
        <v>72.747747747747994</v>
      </c>
      <c r="L11804" s="2">
        <v>66.216216216215997</v>
      </c>
      <c r="M11804" s="2">
        <v>47.072072072071997</v>
      </c>
      <c r="N11804" s="2">
        <v>43.918918918918997</v>
      </c>
      <c r="O11804" s="2">
        <v>65.315315315315004</v>
      </c>
      <c r="P11804" s="2">
        <v>1.126126126126</v>
      </c>
      <c r="Q11804" s="2">
        <v>1.126126126126</v>
      </c>
      <c r="R11804" s="15">
        <v>2.4774774774770001</v>
      </c>
    </row>
    <row r="11805" spans="2:18" x14ac:dyDescent="0.2">
      <c r="D11805" s="200"/>
      <c r="E11805" s="4" t="s">
        <v>22</v>
      </c>
      <c r="F11805" s="5"/>
      <c r="G11805" s="6">
        <v>192</v>
      </c>
      <c r="H11805" s="8">
        <v>90</v>
      </c>
      <c r="I11805" s="1">
        <v>33</v>
      </c>
      <c r="J11805" s="1">
        <v>95</v>
      </c>
      <c r="K11805" s="1">
        <v>126</v>
      </c>
      <c r="L11805" s="1">
        <v>131</v>
      </c>
      <c r="M11805" s="1">
        <v>82</v>
      </c>
      <c r="N11805" s="1">
        <v>70</v>
      </c>
      <c r="O11805" s="1">
        <v>129</v>
      </c>
      <c r="P11805" s="1">
        <v>1</v>
      </c>
      <c r="Q11805" s="1">
        <v>1</v>
      </c>
      <c r="R11805" s="9">
        <v>2</v>
      </c>
    </row>
    <row r="11806" spans="2:18" x14ac:dyDescent="0.2">
      <c r="D11806" s="200"/>
      <c r="E11806" s="11"/>
      <c r="F11806" s="10"/>
      <c r="G11806" s="7">
        <v>100</v>
      </c>
      <c r="H11806" s="18">
        <v>46.875</v>
      </c>
      <c r="I11806" s="2">
        <v>17.1875</v>
      </c>
      <c r="J11806" s="2">
        <v>49.479166666666998</v>
      </c>
      <c r="K11806" s="2">
        <v>65.625</v>
      </c>
      <c r="L11806" s="2">
        <v>68.229166666666998</v>
      </c>
      <c r="M11806" s="2">
        <v>42.708333333333002</v>
      </c>
      <c r="N11806" s="30">
        <v>36.458333333333002</v>
      </c>
      <c r="O11806" s="2">
        <v>67.1875</v>
      </c>
      <c r="P11806" s="2">
        <v>0.52083333333299997</v>
      </c>
      <c r="Q11806" s="2">
        <v>0.52083333333299997</v>
      </c>
      <c r="R11806" s="15">
        <v>1.041666666667</v>
      </c>
    </row>
    <row r="11807" spans="2:18" x14ac:dyDescent="0.2">
      <c r="D11807" s="200"/>
      <c r="E11807" s="4" t="s">
        <v>23</v>
      </c>
      <c r="F11807" s="5"/>
      <c r="G11807" s="6">
        <v>192</v>
      </c>
      <c r="H11807" s="8">
        <v>99</v>
      </c>
      <c r="I11807" s="1">
        <v>39</v>
      </c>
      <c r="J11807" s="1">
        <v>97</v>
      </c>
      <c r="K11807" s="1">
        <v>133</v>
      </c>
      <c r="L11807" s="1">
        <v>132</v>
      </c>
      <c r="M11807" s="1">
        <v>91</v>
      </c>
      <c r="N11807" s="1">
        <v>79</v>
      </c>
      <c r="O11807" s="1">
        <v>126</v>
      </c>
      <c r="P11807" s="1">
        <v>0</v>
      </c>
      <c r="Q11807" s="1">
        <v>4</v>
      </c>
      <c r="R11807" s="9">
        <v>3</v>
      </c>
    </row>
    <row r="11808" spans="2:18" x14ac:dyDescent="0.2">
      <c r="D11808" s="200"/>
      <c r="E11808" s="11"/>
      <c r="F11808" s="10"/>
      <c r="G11808" s="7">
        <v>100</v>
      </c>
      <c r="H11808" s="18">
        <v>51.5625</v>
      </c>
      <c r="I11808" s="2">
        <v>20.3125</v>
      </c>
      <c r="J11808" s="2">
        <v>50.520833333333002</v>
      </c>
      <c r="K11808" s="2">
        <v>69.270833333333002</v>
      </c>
      <c r="L11808" s="2">
        <v>68.75</v>
      </c>
      <c r="M11808" s="2">
        <v>47.395833333333002</v>
      </c>
      <c r="N11808" s="2">
        <v>41.145833333333002</v>
      </c>
      <c r="O11808" s="2">
        <v>65.625</v>
      </c>
      <c r="P11808" s="16">
        <v>0</v>
      </c>
      <c r="Q11808" s="2">
        <v>2.083333333333</v>
      </c>
      <c r="R11808" s="15">
        <v>1.5625</v>
      </c>
    </row>
    <row r="11809" spans="4:18" x14ac:dyDescent="0.2">
      <c r="D11809" s="200"/>
      <c r="E11809" s="4" t="s">
        <v>24</v>
      </c>
      <c r="F11809" s="5"/>
      <c r="G11809" s="6">
        <v>240</v>
      </c>
      <c r="H11809" s="8">
        <v>120</v>
      </c>
      <c r="I11809" s="1">
        <v>58</v>
      </c>
      <c r="J11809" s="1">
        <v>111</v>
      </c>
      <c r="K11809" s="1">
        <v>172</v>
      </c>
      <c r="L11809" s="1">
        <v>157</v>
      </c>
      <c r="M11809" s="1">
        <v>112</v>
      </c>
      <c r="N11809" s="1">
        <v>108</v>
      </c>
      <c r="O11809" s="1">
        <v>153</v>
      </c>
      <c r="P11809" s="1">
        <v>2</v>
      </c>
      <c r="Q11809" s="1">
        <v>2</v>
      </c>
      <c r="R11809" s="9">
        <v>5</v>
      </c>
    </row>
    <row r="11810" spans="4:18" x14ac:dyDescent="0.2">
      <c r="D11810" s="200"/>
      <c r="E11810" s="11"/>
      <c r="F11810" s="10"/>
      <c r="G11810" s="7">
        <v>100</v>
      </c>
      <c r="H11810" s="18">
        <v>50</v>
      </c>
      <c r="I11810" s="2">
        <v>24.166666666666998</v>
      </c>
      <c r="J11810" s="2">
        <v>46.25</v>
      </c>
      <c r="K11810" s="2">
        <v>71.666666666666998</v>
      </c>
      <c r="L11810" s="2">
        <v>65.416666666666998</v>
      </c>
      <c r="M11810" s="2">
        <v>46.666666666666998</v>
      </c>
      <c r="N11810" s="2">
        <v>45</v>
      </c>
      <c r="O11810" s="2">
        <v>63.75</v>
      </c>
      <c r="P11810" s="2">
        <v>0.83333333333299997</v>
      </c>
      <c r="Q11810" s="2">
        <v>0.83333333333299997</v>
      </c>
      <c r="R11810" s="15">
        <v>2.083333333333</v>
      </c>
    </row>
    <row r="11811" spans="4:18" x14ac:dyDescent="0.2">
      <c r="D11811" s="199" t="s">
        <v>25</v>
      </c>
      <c r="E11811" s="22" t="s">
        <v>26</v>
      </c>
      <c r="F11811" s="21"/>
      <c r="G11811" s="19">
        <v>348</v>
      </c>
      <c r="H11811" s="27">
        <v>165</v>
      </c>
      <c r="I11811" s="3">
        <v>77</v>
      </c>
      <c r="J11811" s="3">
        <v>194</v>
      </c>
      <c r="K11811" s="3">
        <v>260</v>
      </c>
      <c r="L11811" s="3">
        <v>234</v>
      </c>
      <c r="M11811" s="3">
        <v>169</v>
      </c>
      <c r="N11811" s="3">
        <v>148</v>
      </c>
      <c r="O11811" s="3">
        <v>244</v>
      </c>
      <c r="P11811" s="3">
        <v>5</v>
      </c>
      <c r="Q11811" s="3">
        <v>5</v>
      </c>
      <c r="R11811" s="26">
        <v>3</v>
      </c>
    </row>
    <row r="11812" spans="4:18" x14ac:dyDescent="0.2">
      <c r="D11812" s="200"/>
      <c r="E11812" s="11"/>
      <c r="F11812" s="10"/>
      <c r="G11812" s="7">
        <v>100</v>
      </c>
      <c r="H11812" s="18">
        <v>47.413793103448</v>
      </c>
      <c r="I11812" s="2">
        <v>22.126436781609002</v>
      </c>
      <c r="J11812" s="2">
        <v>55.747126436781997</v>
      </c>
      <c r="K11812" s="2">
        <v>74.712643678161001</v>
      </c>
      <c r="L11812" s="2">
        <v>67.241379310344996</v>
      </c>
      <c r="M11812" s="2">
        <v>48.563218390804998</v>
      </c>
      <c r="N11812" s="2">
        <v>42.528735632184002</v>
      </c>
      <c r="O11812" s="2">
        <v>70.114942528735995</v>
      </c>
      <c r="P11812" s="2">
        <v>1.4367816091950001</v>
      </c>
      <c r="Q11812" s="2">
        <v>1.4367816091950001</v>
      </c>
      <c r="R11812" s="15">
        <v>0.86206896551699996</v>
      </c>
    </row>
    <row r="11813" spans="4:18" x14ac:dyDescent="0.2">
      <c r="D11813" s="200"/>
      <c r="E11813" s="4" t="s">
        <v>27</v>
      </c>
      <c r="F11813" s="5"/>
      <c r="G11813" s="6">
        <v>378</v>
      </c>
      <c r="H11813" s="8">
        <v>180</v>
      </c>
      <c r="I11813" s="1">
        <v>70</v>
      </c>
      <c r="J11813" s="1">
        <v>189</v>
      </c>
      <c r="K11813" s="1">
        <v>256</v>
      </c>
      <c r="L11813" s="1">
        <v>249</v>
      </c>
      <c r="M11813" s="1">
        <v>171</v>
      </c>
      <c r="N11813" s="1">
        <v>150</v>
      </c>
      <c r="O11813" s="1">
        <v>239</v>
      </c>
      <c r="P11813" s="1">
        <v>2</v>
      </c>
      <c r="Q11813" s="1">
        <v>4</v>
      </c>
      <c r="R11813" s="9">
        <v>11</v>
      </c>
    </row>
    <row r="11814" spans="4:18" x14ac:dyDescent="0.2">
      <c r="D11814" s="200"/>
      <c r="E11814" s="11"/>
      <c r="F11814" s="10"/>
      <c r="G11814" s="7">
        <v>100</v>
      </c>
      <c r="H11814" s="18">
        <v>47.619047619047997</v>
      </c>
      <c r="I11814" s="2">
        <v>18.518518518518999</v>
      </c>
      <c r="J11814" s="2">
        <v>50</v>
      </c>
      <c r="K11814" s="2">
        <v>67.724867724868005</v>
      </c>
      <c r="L11814" s="2">
        <v>65.873015873016001</v>
      </c>
      <c r="M11814" s="2">
        <v>45.238095238094999</v>
      </c>
      <c r="N11814" s="2">
        <v>39.682539682540003</v>
      </c>
      <c r="O11814" s="2">
        <v>63.227513227513001</v>
      </c>
      <c r="P11814" s="2">
        <v>0.52910052910100003</v>
      </c>
      <c r="Q11814" s="2">
        <v>1.058201058201</v>
      </c>
      <c r="R11814" s="15">
        <v>2.9100529100529999</v>
      </c>
    </row>
    <row r="11815" spans="4:18" x14ac:dyDescent="0.2">
      <c r="D11815" s="200"/>
      <c r="E11815" s="4" t="s">
        <v>28</v>
      </c>
      <c r="F11815" s="5"/>
      <c r="G11815" s="6">
        <v>372</v>
      </c>
      <c r="H11815" s="8">
        <v>182</v>
      </c>
      <c r="I11815" s="1">
        <v>86</v>
      </c>
      <c r="J11815" s="1">
        <v>189</v>
      </c>
      <c r="K11815" s="1">
        <v>258</v>
      </c>
      <c r="L11815" s="1">
        <v>246</v>
      </c>
      <c r="M11815" s="1">
        <v>175</v>
      </c>
      <c r="N11815" s="1">
        <v>160</v>
      </c>
      <c r="O11815" s="1">
        <v>245</v>
      </c>
      <c r="P11815" s="1">
        <v>2</v>
      </c>
      <c r="Q11815" s="1">
        <v>3</v>
      </c>
      <c r="R11815" s="9">
        <v>6</v>
      </c>
    </row>
    <row r="11816" spans="4:18" x14ac:dyDescent="0.2">
      <c r="D11816" s="200"/>
      <c r="E11816" s="11"/>
      <c r="F11816" s="10"/>
      <c r="G11816" s="7">
        <v>100</v>
      </c>
      <c r="H11816" s="18">
        <v>48.924731182796002</v>
      </c>
      <c r="I11816" s="2">
        <v>23.118279569892</v>
      </c>
      <c r="J11816" s="2">
        <v>50.806451612902997</v>
      </c>
      <c r="K11816" s="2">
        <v>69.354838709676997</v>
      </c>
      <c r="L11816" s="2">
        <v>66.129032258064996</v>
      </c>
      <c r="M11816" s="2">
        <v>47.043010752687998</v>
      </c>
      <c r="N11816" s="2">
        <v>43.010752688171998</v>
      </c>
      <c r="O11816" s="2">
        <v>65.860215053763</v>
      </c>
      <c r="P11816" s="2">
        <v>0.53763440860199996</v>
      </c>
      <c r="Q11816" s="2">
        <v>0.80645161290300005</v>
      </c>
      <c r="R11816" s="15">
        <v>1.6129032258060001</v>
      </c>
    </row>
    <row r="11817" spans="4:18" x14ac:dyDescent="0.2">
      <c r="D11817" s="200"/>
      <c r="E11817" s="4" t="s">
        <v>29</v>
      </c>
      <c r="F11817" s="5"/>
      <c r="G11817" s="6">
        <v>102</v>
      </c>
      <c r="H11817" s="8">
        <v>50</v>
      </c>
      <c r="I11817" s="1">
        <v>18</v>
      </c>
      <c r="J11817" s="1">
        <v>42</v>
      </c>
      <c r="K11817" s="1">
        <v>66</v>
      </c>
      <c r="L11817" s="1">
        <v>65</v>
      </c>
      <c r="M11817" s="1">
        <v>37</v>
      </c>
      <c r="N11817" s="1">
        <v>44</v>
      </c>
      <c r="O11817" s="1">
        <v>61</v>
      </c>
      <c r="P11817" s="1">
        <v>0</v>
      </c>
      <c r="Q11817" s="1">
        <v>1</v>
      </c>
      <c r="R11817" s="9">
        <v>1</v>
      </c>
    </row>
    <row r="11818" spans="4:18" x14ac:dyDescent="0.2">
      <c r="D11818" s="200"/>
      <c r="E11818" s="11"/>
      <c r="F11818" s="10"/>
      <c r="G11818" s="7">
        <v>100</v>
      </c>
      <c r="H11818" s="18">
        <v>49.019607843137003</v>
      </c>
      <c r="I11818" s="2">
        <v>17.647058823529001</v>
      </c>
      <c r="J11818" s="30">
        <v>41.176470588234999</v>
      </c>
      <c r="K11818" s="30">
        <v>64.705882352941003</v>
      </c>
      <c r="L11818" s="2">
        <v>63.725490196077999</v>
      </c>
      <c r="M11818" s="30">
        <v>36.274509803922001</v>
      </c>
      <c r="N11818" s="2">
        <v>43.137254901961001</v>
      </c>
      <c r="O11818" s="30">
        <v>59.803921568626997</v>
      </c>
      <c r="P11818" s="16">
        <v>0</v>
      </c>
      <c r="Q11818" s="2">
        <v>0.98039215686299996</v>
      </c>
      <c r="R11818" s="15">
        <v>0.98039215686299996</v>
      </c>
    </row>
    <row r="11819" spans="4:18" x14ac:dyDescent="0.2">
      <c r="D11819" s="199" t="s">
        <v>30</v>
      </c>
      <c r="E11819" s="22" t="s">
        <v>31</v>
      </c>
      <c r="F11819" s="21"/>
      <c r="G11819" s="19">
        <v>592</v>
      </c>
      <c r="H11819" s="27">
        <v>291</v>
      </c>
      <c r="I11819" s="3">
        <v>104</v>
      </c>
      <c r="J11819" s="3">
        <v>277</v>
      </c>
      <c r="K11819" s="3">
        <v>398</v>
      </c>
      <c r="L11819" s="3">
        <v>368</v>
      </c>
      <c r="M11819" s="3">
        <v>255</v>
      </c>
      <c r="N11819" s="3">
        <v>227</v>
      </c>
      <c r="O11819" s="3">
        <v>380</v>
      </c>
      <c r="P11819" s="3">
        <v>5</v>
      </c>
      <c r="Q11819" s="3">
        <v>8</v>
      </c>
      <c r="R11819" s="26">
        <v>13</v>
      </c>
    </row>
    <row r="11820" spans="4:18" x14ac:dyDescent="0.2">
      <c r="D11820" s="200"/>
      <c r="E11820" s="11"/>
      <c r="F11820" s="10"/>
      <c r="G11820" s="7">
        <v>100</v>
      </c>
      <c r="H11820" s="18">
        <v>49.155405405404998</v>
      </c>
      <c r="I11820" s="2">
        <v>17.567567567567998</v>
      </c>
      <c r="J11820" s="2">
        <v>46.790540540541002</v>
      </c>
      <c r="K11820" s="2">
        <v>67.229729729729996</v>
      </c>
      <c r="L11820" s="2">
        <v>62.162162162161998</v>
      </c>
      <c r="M11820" s="2">
        <v>43.074324324324003</v>
      </c>
      <c r="N11820" s="2">
        <v>38.344594594595002</v>
      </c>
      <c r="O11820" s="2">
        <v>64.189189189188994</v>
      </c>
      <c r="P11820" s="2">
        <v>0.84459459459499997</v>
      </c>
      <c r="Q11820" s="2">
        <v>1.351351351351</v>
      </c>
      <c r="R11820" s="15">
        <v>2.1959459459459998</v>
      </c>
    </row>
    <row r="11821" spans="4:18" x14ac:dyDescent="0.2">
      <c r="D11821" s="200"/>
      <c r="E11821" s="4" t="s">
        <v>32</v>
      </c>
      <c r="F11821" s="5"/>
      <c r="G11821" s="6">
        <v>608</v>
      </c>
      <c r="H11821" s="8">
        <v>286</v>
      </c>
      <c r="I11821" s="1">
        <v>147</v>
      </c>
      <c r="J11821" s="1">
        <v>337</v>
      </c>
      <c r="K11821" s="1">
        <v>442</v>
      </c>
      <c r="L11821" s="1">
        <v>426</v>
      </c>
      <c r="M11821" s="1">
        <v>297</v>
      </c>
      <c r="N11821" s="1">
        <v>275</v>
      </c>
      <c r="O11821" s="1">
        <v>409</v>
      </c>
      <c r="P11821" s="1">
        <v>4</v>
      </c>
      <c r="Q11821" s="1">
        <v>5</v>
      </c>
      <c r="R11821" s="9">
        <v>8</v>
      </c>
    </row>
    <row r="11822" spans="4:18" x14ac:dyDescent="0.2">
      <c r="D11822" s="200"/>
      <c r="E11822" s="11"/>
      <c r="F11822" s="10"/>
      <c r="G11822" s="7">
        <v>100</v>
      </c>
      <c r="H11822" s="18">
        <v>47.039473684211004</v>
      </c>
      <c r="I11822" s="2">
        <v>24.177631578947</v>
      </c>
      <c r="J11822" s="2">
        <v>55.427631578947</v>
      </c>
      <c r="K11822" s="2">
        <v>72.697368421053</v>
      </c>
      <c r="L11822" s="2">
        <v>70.065789473684006</v>
      </c>
      <c r="M11822" s="2">
        <v>48.848684210526002</v>
      </c>
      <c r="N11822" s="2">
        <v>45.230263157895003</v>
      </c>
      <c r="O11822" s="2">
        <v>67.269736842105004</v>
      </c>
      <c r="P11822" s="2">
        <v>0.65789473684199995</v>
      </c>
      <c r="Q11822" s="2">
        <v>0.82236842105300001</v>
      </c>
      <c r="R11822" s="15">
        <v>1.3157894736839999</v>
      </c>
    </row>
    <row r="11823" spans="4:18" x14ac:dyDescent="0.2">
      <c r="D11823" s="199" t="s">
        <v>33</v>
      </c>
      <c r="E11823" s="22" t="s">
        <v>34</v>
      </c>
      <c r="F11823" s="21"/>
      <c r="G11823" s="19">
        <v>74</v>
      </c>
      <c r="H11823" s="27">
        <v>22</v>
      </c>
      <c r="I11823" s="3">
        <v>13</v>
      </c>
      <c r="J11823" s="3">
        <v>22</v>
      </c>
      <c r="K11823" s="3">
        <v>35</v>
      </c>
      <c r="L11823" s="3">
        <v>35</v>
      </c>
      <c r="M11823" s="3">
        <v>27</v>
      </c>
      <c r="N11823" s="3">
        <v>14</v>
      </c>
      <c r="O11823" s="3">
        <v>49</v>
      </c>
      <c r="P11823" s="3">
        <v>2</v>
      </c>
      <c r="Q11823" s="3">
        <v>1</v>
      </c>
      <c r="R11823" s="26">
        <v>0</v>
      </c>
    </row>
    <row r="11824" spans="4:18" x14ac:dyDescent="0.2">
      <c r="D11824" s="200"/>
      <c r="E11824" s="11"/>
      <c r="F11824" s="10"/>
      <c r="G11824" s="7">
        <v>100</v>
      </c>
      <c r="H11824" s="97">
        <v>29.72972972973</v>
      </c>
      <c r="I11824" s="2">
        <v>17.567567567567998</v>
      </c>
      <c r="J11824" s="50">
        <v>29.72972972973</v>
      </c>
      <c r="K11824" s="50">
        <v>47.297297297297</v>
      </c>
      <c r="L11824" s="50">
        <v>47.297297297297</v>
      </c>
      <c r="M11824" s="30">
        <v>36.486486486486001</v>
      </c>
      <c r="N11824" s="50">
        <v>18.918918918919001</v>
      </c>
      <c r="O11824" s="2">
        <v>66.216216216215997</v>
      </c>
      <c r="P11824" s="2">
        <v>2.7027027027030002</v>
      </c>
      <c r="Q11824" s="2">
        <v>1.351351351351</v>
      </c>
      <c r="R11824" s="48">
        <v>0</v>
      </c>
    </row>
    <row r="11825" spans="2:18" x14ac:dyDescent="0.2">
      <c r="D11825" s="200"/>
      <c r="E11825" s="4" t="s">
        <v>35</v>
      </c>
      <c r="F11825" s="5"/>
      <c r="G11825" s="6">
        <v>148</v>
      </c>
      <c r="H11825" s="8">
        <v>69</v>
      </c>
      <c r="I11825" s="1">
        <v>37</v>
      </c>
      <c r="J11825" s="1">
        <v>72</v>
      </c>
      <c r="K11825" s="1">
        <v>84</v>
      </c>
      <c r="L11825" s="1">
        <v>82</v>
      </c>
      <c r="M11825" s="1">
        <v>49</v>
      </c>
      <c r="N11825" s="1">
        <v>33</v>
      </c>
      <c r="O11825" s="1">
        <v>81</v>
      </c>
      <c r="P11825" s="1">
        <v>3</v>
      </c>
      <c r="Q11825" s="1">
        <v>2</v>
      </c>
      <c r="R11825" s="9">
        <v>5</v>
      </c>
    </row>
    <row r="11826" spans="2:18" x14ac:dyDescent="0.2">
      <c r="D11826" s="200"/>
      <c r="E11826" s="11"/>
      <c r="F11826" s="10"/>
      <c r="G11826" s="7">
        <v>100</v>
      </c>
      <c r="H11826" s="18">
        <v>46.621621621621998</v>
      </c>
      <c r="I11826" s="2">
        <v>25</v>
      </c>
      <c r="J11826" s="2">
        <v>48.648648648649001</v>
      </c>
      <c r="K11826" s="50">
        <v>56.756756756756999</v>
      </c>
      <c r="L11826" s="50">
        <v>55.405405405404998</v>
      </c>
      <c r="M11826" s="50">
        <v>33.108108108107999</v>
      </c>
      <c r="N11826" s="50">
        <v>22.297297297297</v>
      </c>
      <c r="O11826" s="50">
        <v>54.729729729730003</v>
      </c>
      <c r="P11826" s="2">
        <v>2.0270270270270001</v>
      </c>
      <c r="Q11826" s="2">
        <v>1.351351351351</v>
      </c>
      <c r="R11826" s="15">
        <v>3.3783783783780001</v>
      </c>
    </row>
    <row r="11827" spans="2:18" x14ac:dyDescent="0.2">
      <c r="D11827" s="200"/>
      <c r="E11827" s="4" t="s">
        <v>36</v>
      </c>
      <c r="F11827" s="5"/>
      <c r="G11827" s="6">
        <v>187</v>
      </c>
      <c r="H11827" s="8">
        <v>72</v>
      </c>
      <c r="I11827" s="1">
        <v>36</v>
      </c>
      <c r="J11827" s="1">
        <v>98</v>
      </c>
      <c r="K11827" s="1">
        <v>128</v>
      </c>
      <c r="L11827" s="1">
        <v>122</v>
      </c>
      <c r="M11827" s="1">
        <v>75</v>
      </c>
      <c r="N11827" s="1">
        <v>70</v>
      </c>
      <c r="O11827" s="1">
        <v>117</v>
      </c>
      <c r="P11827" s="1">
        <v>3</v>
      </c>
      <c r="Q11827" s="1">
        <v>1</v>
      </c>
      <c r="R11827" s="9">
        <v>4</v>
      </c>
    </row>
    <row r="11828" spans="2:18" x14ac:dyDescent="0.2">
      <c r="D11828" s="200"/>
      <c r="E11828" s="11"/>
      <c r="F11828" s="10"/>
      <c r="G11828" s="7">
        <v>100</v>
      </c>
      <c r="H11828" s="72">
        <v>38.502673796791001</v>
      </c>
      <c r="I11828" s="2">
        <v>19.251336898396001</v>
      </c>
      <c r="J11828" s="2">
        <v>52.406417112299003</v>
      </c>
      <c r="K11828" s="2">
        <v>68.449197860962997</v>
      </c>
      <c r="L11828" s="2">
        <v>65.240641711229998</v>
      </c>
      <c r="M11828" s="30">
        <v>40.106951871657998</v>
      </c>
      <c r="N11828" s="2">
        <v>37.433155080214</v>
      </c>
      <c r="O11828" s="2">
        <v>62.566844919786</v>
      </c>
      <c r="P11828" s="2">
        <v>1.6042780748659999</v>
      </c>
      <c r="Q11828" s="2">
        <v>0.53475935828900001</v>
      </c>
      <c r="R11828" s="15">
        <v>2.1390374331549999</v>
      </c>
    </row>
    <row r="11829" spans="2:18" x14ac:dyDescent="0.2">
      <c r="D11829" s="200"/>
      <c r="E11829" s="4" t="s">
        <v>37</v>
      </c>
      <c r="F11829" s="5"/>
      <c r="G11829" s="6">
        <v>221</v>
      </c>
      <c r="H11829" s="8">
        <v>98</v>
      </c>
      <c r="I11829" s="1">
        <v>43</v>
      </c>
      <c r="J11829" s="1">
        <v>128</v>
      </c>
      <c r="K11829" s="1">
        <v>164</v>
      </c>
      <c r="L11829" s="1">
        <v>160</v>
      </c>
      <c r="M11829" s="1">
        <v>109</v>
      </c>
      <c r="N11829" s="1">
        <v>87</v>
      </c>
      <c r="O11829" s="1">
        <v>159</v>
      </c>
      <c r="P11829" s="1">
        <v>1</v>
      </c>
      <c r="Q11829" s="1">
        <v>3</v>
      </c>
      <c r="R11829" s="9">
        <v>3</v>
      </c>
    </row>
    <row r="11830" spans="2:18" x14ac:dyDescent="0.2">
      <c r="D11830" s="200"/>
      <c r="E11830" s="11"/>
      <c r="F11830" s="10"/>
      <c r="G11830" s="7">
        <v>100</v>
      </c>
      <c r="H11830" s="18">
        <v>44.343891402715002</v>
      </c>
      <c r="I11830" s="2">
        <v>19.457013574661001</v>
      </c>
      <c r="J11830" s="25">
        <v>57.918552036199003</v>
      </c>
      <c r="K11830" s="2">
        <v>74.208144796379997</v>
      </c>
      <c r="L11830" s="25">
        <v>72.398190045248995</v>
      </c>
      <c r="M11830" s="2">
        <v>49.321266968326</v>
      </c>
      <c r="N11830" s="2">
        <v>39.366515837103996</v>
      </c>
      <c r="O11830" s="25">
        <v>71.945701357466007</v>
      </c>
      <c r="P11830" s="2">
        <v>0.452488687783</v>
      </c>
      <c r="Q11830" s="2">
        <v>1.357466063348</v>
      </c>
      <c r="R11830" s="15">
        <v>1.357466063348</v>
      </c>
    </row>
    <row r="11831" spans="2:18" x14ac:dyDescent="0.2">
      <c r="D11831" s="200"/>
      <c r="E11831" s="4" t="s">
        <v>38</v>
      </c>
      <c r="F11831" s="5"/>
      <c r="G11831" s="6">
        <v>186</v>
      </c>
      <c r="H11831" s="8">
        <v>80</v>
      </c>
      <c r="I11831" s="1">
        <v>38</v>
      </c>
      <c r="J11831" s="1">
        <v>104</v>
      </c>
      <c r="K11831" s="1">
        <v>139</v>
      </c>
      <c r="L11831" s="1">
        <v>131</v>
      </c>
      <c r="M11831" s="1">
        <v>92</v>
      </c>
      <c r="N11831" s="1">
        <v>92</v>
      </c>
      <c r="O11831" s="1">
        <v>126</v>
      </c>
      <c r="P11831" s="1">
        <v>0</v>
      </c>
      <c r="Q11831" s="1">
        <v>1</v>
      </c>
      <c r="R11831" s="9">
        <v>2</v>
      </c>
    </row>
    <row r="11832" spans="2:18" x14ac:dyDescent="0.2">
      <c r="D11832" s="200"/>
      <c r="E11832" s="11"/>
      <c r="F11832" s="10"/>
      <c r="G11832" s="7">
        <v>100</v>
      </c>
      <c r="H11832" s="72">
        <v>43.010752688171998</v>
      </c>
      <c r="I11832" s="2">
        <v>20.430107526882001</v>
      </c>
      <c r="J11832" s="2">
        <v>55.913978494623997</v>
      </c>
      <c r="K11832" s="2">
        <v>74.731182795698999</v>
      </c>
      <c r="L11832" s="2">
        <v>70.430107526881997</v>
      </c>
      <c r="M11832" s="2">
        <v>49.462365591397997</v>
      </c>
      <c r="N11832" s="25">
        <v>49.462365591397997</v>
      </c>
      <c r="O11832" s="2">
        <v>67.741935483871003</v>
      </c>
      <c r="P11832" s="16">
        <v>0</v>
      </c>
      <c r="Q11832" s="2">
        <v>0.53763440860199996</v>
      </c>
      <c r="R11832" s="15">
        <v>1.0752688172039999</v>
      </c>
    </row>
    <row r="11833" spans="2:18" x14ac:dyDescent="0.2">
      <c r="D11833" s="200"/>
      <c r="E11833" s="4" t="s">
        <v>39</v>
      </c>
      <c r="F11833" s="5"/>
      <c r="G11833" s="6">
        <v>223</v>
      </c>
      <c r="H11833" s="8">
        <v>124</v>
      </c>
      <c r="I11833" s="1">
        <v>52</v>
      </c>
      <c r="J11833" s="1">
        <v>117</v>
      </c>
      <c r="K11833" s="1">
        <v>174</v>
      </c>
      <c r="L11833" s="1">
        <v>158</v>
      </c>
      <c r="M11833" s="1">
        <v>113</v>
      </c>
      <c r="N11833" s="1">
        <v>116</v>
      </c>
      <c r="O11833" s="1">
        <v>153</v>
      </c>
      <c r="P11833" s="1">
        <v>0</v>
      </c>
      <c r="Q11833" s="1">
        <v>4</v>
      </c>
      <c r="R11833" s="9">
        <v>5</v>
      </c>
    </row>
    <row r="11834" spans="2:18" x14ac:dyDescent="0.2">
      <c r="D11834" s="200"/>
      <c r="E11834" s="11"/>
      <c r="F11834" s="10"/>
      <c r="G11834" s="7">
        <v>100</v>
      </c>
      <c r="H11834" s="70">
        <v>55.605381165918999</v>
      </c>
      <c r="I11834" s="2">
        <v>23.318385650223998</v>
      </c>
      <c r="J11834" s="2">
        <v>52.466367713003997</v>
      </c>
      <c r="K11834" s="25">
        <v>78.026905829596004</v>
      </c>
      <c r="L11834" s="2">
        <v>70.852017937219998</v>
      </c>
      <c r="M11834" s="2">
        <v>50.672645739910003</v>
      </c>
      <c r="N11834" s="41">
        <v>52.017937219731003</v>
      </c>
      <c r="O11834" s="2">
        <v>68.609865470852</v>
      </c>
      <c r="P11834" s="16">
        <v>0</v>
      </c>
      <c r="Q11834" s="2">
        <v>1.7937219730939999</v>
      </c>
      <c r="R11834" s="15">
        <v>2.2421524663680001</v>
      </c>
    </row>
    <row r="11835" spans="2:18" x14ac:dyDescent="0.2">
      <c r="D11835" s="200"/>
      <c r="E11835" s="4" t="s">
        <v>40</v>
      </c>
      <c r="F11835" s="5"/>
      <c r="G11835" s="6">
        <v>161</v>
      </c>
      <c r="H11835" s="8">
        <v>112</v>
      </c>
      <c r="I11835" s="1">
        <v>32</v>
      </c>
      <c r="J11835" s="1">
        <v>73</v>
      </c>
      <c r="K11835" s="1">
        <v>116</v>
      </c>
      <c r="L11835" s="1">
        <v>106</v>
      </c>
      <c r="M11835" s="1">
        <v>87</v>
      </c>
      <c r="N11835" s="1">
        <v>90</v>
      </c>
      <c r="O11835" s="1">
        <v>104</v>
      </c>
      <c r="P11835" s="1">
        <v>0</v>
      </c>
      <c r="Q11835" s="1">
        <v>1</v>
      </c>
      <c r="R11835" s="9">
        <v>2</v>
      </c>
    </row>
    <row r="11836" spans="2:18" x14ac:dyDescent="0.2">
      <c r="D11836" s="201"/>
      <c r="E11836" s="45"/>
      <c r="F11836" s="51"/>
      <c r="G11836" s="81">
        <v>100</v>
      </c>
      <c r="H11836" s="158">
        <v>69.565217391304003</v>
      </c>
      <c r="I11836" s="64">
        <v>19.875776397515999</v>
      </c>
      <c r="J11836" s="126">
        <v>45.341614906832</v>
      </c>
      <c r="K11836" s="64">
        <v>72.049689440994001</v>
      </c>
      <c r="L11836" s="64">
        <v>65.838509316770001</v>
      </c>
      <c r="M11836" s="124">
        <v>54.037267080745004</v>
      </c>
      <c r="N11836" s="112">
        <v>55.900621118011998</v>
      </c>
      <c r="O11836" s="64">
        <v>64.596273291925002</v>
      </c>
      <c r="P11836" s="62">
        <v>0</v>
      </c>
      <c r="Q11836" s="64">
        <v>0.62111801242200004</v>
      </c>
      <c r="R11836" s="106">
        <v>1.242236024845</v>
      </c>
    </row>
    <row r="11838" spans="2:18" x14ac:dyDescent="0.2">
      <c r="B11838" s="40" t="str">
        <f xml:space="preserve"> HYPERLINK("#'目次'!B292", "[286]")</f>
        <v>[286]</v>
      </c>
      <c r="C11838" s="23" t="s">
        <v>423</v>
      </c>
    </row>
    <row r="11841" spans="3:18" x14ac:dyDescent="0.2">
      <c r="C11841" s="23" t="s">
        <v>48</v>
      </c>
    </row>
    <row r="11842" spans="3:18" ht="36" x14ac:dyDescent="0.2">
      <c r="D11842" s="195"/>
      <c r="E11842" s="196"/>
      <c r="F11842" s="196"/>
      <c r="G11842" s="37" t="s">
        <v>15</v>
      </c>
      <c r="H11842" s="33" t="s">
        <v>424</v>
      </c>
      <c r="I11842" s="13" t="s">
        <v>425</v>
      </c>
      <c r="J11842" s="13" t="s">
        <v>426</v>
      </c>
      <c r="K11842" s="13" t="s">
        <v>427</v>
      </c>
      <c r="L11842" s="13" t="s">
        <v>428</v>
      </c>
      <c r="M11842" s="13" t="s">
        <v>429</v>
      </c>
      <c r="N11842" s="13" t="s">
        <v>430</v>
      </c>
      <c r="O11842" s="13" t="s">
        <v>431</v>
      </c>
      <c r="P11842" s="13" t="s">
        <v>432</v>
      </c>
      <c r="Q11842" s="13" t="s">
        <v>99</v>
      </c>
      <c r="R11842" s="38" t="s">
        <v>18</v>
      </c>
    </row>
    <row r="11843" spans="3:18" x14ac:dyDescent="0.2">
      <c r="D11843" s="197"/>
      <c r="E11843" s="198"/>
      <c r="F11843" s="198"/>
      <c r="G11843" s="35"/>
      <c r="H11843" s="39"/>
      <c r="I11843" s="14"/>
      <c r="J11843" s="14"/>
      <c r="K11843" s="14"/>
      <c r="L11843" s="14"/>
      <c r="M11843" s="14"/>
      <c r="N11843" s="14"/>
      <c r="O11843" s="14"/>
      <c r="P11843" s="14"/>
      <c r="Q11843" s="14"/>
      <c r="R11843" s="34"/>
    </row>
    <row r="11844" spans="3:18" x14ac:dyDescent="0.2">
      <c r="D11844" s="78"/>
      <c r="E11844" s="79" t="s">
        <v>15</v>
      </c>
      <c r="F11844" s="66"/>
      <c r="G11844" s="36">
        <v>1200</v>
      </c>
      <c r="H11844" s="17">
        <v>577</v>
      </c>
      <c r="I11844" s="17">
        <v>251</v>
      </c>
      <c r="J11844" s="17">
        <v>614</v>
      </c>
      <c r="K11844" s="17">
        <v>840</v>
      </c>
      <c r="L11844" s="17">
        <v>794</v>
      </c>
      <c r="M11844" s="17">
        <v>552</v>
      </c>
      <c r="N11844" s="17">
        <v>502</v>
      </c>
      <c r="O11844" s="17">
        <v>789</v>
      </c>
      <c r="P11844" s="17">
        <v>9</v>
      </c>
      <c r="Q11844" s="17">
        <v>13</v>
      </c>
      <c r="R11844" s="47">
        <v>21</v>
      </c>
    </row>
    <row r="11845" spans="3:18" x14ac:dyDescent="0.2">
      <c r="D11845" s="45"/>
      <c r="E11845" s="51"/>
      <c r="F11845" s="67"/>
      <c r="G11845" s="7">
        <v>100</v>
      </c>
      <c r="H11845" s="2">
        <v>48.083333333333002</v>
      </c>
      <c r="I11845" s="2">
        <v>20.916666666666998</v>
      </c>
      <c r="J11845" s="2">
        <v>51.166666666666998</v>
      </c>
      <c r="K11845" s="2">
        <v>70</v>
      </c>
      <c r="L11845" s="2">
        <v>66.166666666666998</v>
      </c>
      <c r="M11845" s="2">
        <v>46</v>
      </c>
      <c r="N11845" s="2">
        <v>41.833333333333002</v>
      </c>
      <c r="O11845" s="2">
        <v>65.75</v>
      </c>
      <c r="P11845" s="2">
        <v>0.75</v>
      </c>
      <c r="Q11845" s="2">
        <v>1.083333333333</v>
      </c>
      <c r="R11845" s="15">
        <v>1.75</v>
      </c>
    </row>
    <row r="11846" spans="3:18" x14ac:dyDescent="0.2">
      <c r="D11846" s="199" t="s">
        <v>49</v>
      </c>
      <c r="E11846" s="22" t="s">
        <v>50</v>
      </c>
      <c r="F11846" s="21"/>
      <c r="G11846" s="19">
        <v>15</v>
      </c>
      <c r="H11846" s="27">
        <v>10</v>
      </c>
      <c r="I11846" s="3">
        <v>5</v>
      </c>
      <c r="J11846" s="3">
        <v>8</v>
      </c>
      <c r="K11846" s="3">
        <v>10</v>
      </c>
      <c r="L11846" s="3">
        <v>12</v>
      </c>
      <c r="M11846" s="3">
        <v>6</v>
      </c>
      <c r="N11846" s="3">
        <v>8</v>
      </c>
      <c r="O11846" s="3">
        <v>11</v>
      </c>
      <c r="P11846" s="3">
        <v>0</v>
      </c>
      <c r="Q11846" s="3">
        <v>0</v>
      </c>
      <c r="R11846" s="26">
        <v>0</v>
      </c>
    </row>
    <row r="11847" spans="3:18" x14ac:dyDescent="0.2">
      <c r="D11847" s="200"/>
      <c r="E11847" s="11"/>
      <c r="F11847" s="10"/>
      <c r="G11847" s="7">
        <v>100</v>
      </c>
      <c r="H11847" s="75">
        <v>66.666666666666998</v>
      </c>
      <c r="I11847" s="41">
        <v>33.333333333333002</v>
      </c>
      <c r="J11847" s="2">
        <v>53.333333333333002</v>
      </c>
      <c r="K11847" s="2">
        <v>66.666666666666998</v>
      </c>
      <c r="L11847" s="41">
        <v>80</v>
      </c>
      <c r="M11847" s="30">
        <v>40</v>
      </c>
      <c r="N11847" s="41">
        <v>53.333333333333002</v>
      </c>
      <c r="O11847" s="25">
        <v>73.333333333333002</v>
      </c>
      <c r="P11847" s="16">
        <v>0</v>
      </c>
      <c r="Q11847" s="16">
        <v>0</v>
      </c>
      <c r="R11847" s="48">
        <v>0</v>
      </c>
    </row>
    <row r="11848" spans="3:18" x14ac:dyDescent="0.2">
      <c r="D11848" s="200"/>
      <c r="E11848" s="4" t="s">
        <v>51</v>
      </c>
      <c r="F11848" s="5"/>
      <c r="G11848" s="6">
        <v>142</v>
      </c>
      <c r="H11848" s="8">
        <v>82</v>
      </c>
      <c r="I11848" s="1">
        <v>31</v>
      </c>
      <c r="J11848" s="1">
        <v>67</v>
      </c>
      <c r="K11848" s="1">
        <v>108</v>
      </c>
      <c r="L11848" s="1">
        <v>95</v>
      </c>
      <c r="M11848" s="1">
        <v>64</v>
      </c>
      <c r="N11848" s="1">
        <v>60</v>
      </c>
      <c r="O11848" s="1">
        <v>98</v>
      </c>
      <c r="P11848" s="1">
        <v>1</v>
      </c>
      <c r="Q11848" s="1">
        <v>2</v>
      </c>
      <c r="R11848" s="9">
        <v>0</v>
      </c>
    </row>
    <row r="11849" spans="3:18" x14ac:dyDescent="0.2">
      <c r="D11849" s="200"/>
      <c r="E11849" s="11"/>
      <c r="F11849" s="10"/>
      <c r="G11849" s="7">
        <v>100</v>
      </c>
      <c r="H11849" s="70">
        <v>57.746478873238999</v>
      </c>
      <c r="I11849" s="2">
        <v>21.830985915492999</v>
      </c>
      <c r="J11849" s="2">
        <v>47.183098591548998</v>
      </c>
      <c r="K11849" s="25">
        <v>76.056338028168994</v>
      </c>
      <c r="L11849" s="2">
        <v>66.901408450703997</v>
      </c>
      <c r="M11849" s="2">
        <v>45.070422535211002</v>
      </c>
      <c r="N11849" s="2">
        <v>42.253521126761001</v>
      </c>
      <c r="O11849" s="2">
        <v>69.014084507042</v>
      </c>
      <c r="P11849" s="2">
        <v>0.70422535211299997</v>
      </c>
      <c r="Q11849" s="2">
        <v>1.4084507042250001</v>
      </c>
      <c r="R11849" s="48">
        <v>0</v>
      </c>
    </row>
    <row r="11850" spans="3:18" x14ac:dyDescent="0.2">
      <c r="D11850" s="200"/>
      <c r="E11850" s="4" t="s">
        <v>52</v>
      </c>
      <c r="F11850" s="5"/>
      <c r="G11850" s="6">
        <v>26</v>
      </c>
      <c r="H11850" s="8">
        <v>12</v>
      </c>
      <c r="I11850" s="1">
        <v>4</v>
      </c>
      <c r="J11850" s="1">
        <v>17</v>
      </c>
      <c r="K11850" s="1">
        <v>20</v>
      </c>
      <c r="L11850" s="1">
        <v>20</v>
      </c>
      <c r="M11850" s="1">
        <v>14</v>
      </c>
      <c r="N11850" s="1">
        <v>15</v>
      </c>
      <c r="O11850" s="1">
        <v>20</v>
      </c>
      <c r="P11850" s="1">
        <v>1</v>
      </c>
      <c r="Q11850" s="1">
        <v>0</v>
      </c>
      <c r="R11850" s="9">
        <v>0</v>
      </c>
    </row>
    <row r="11851" spans="3:18" x14ac:dyDescent="0.2">
      <c r="D11851" s="200"/>
      <c r="E11851" s="11"/>
      <c r="F11851" s="10"/>
      <c r="G11851" s="7">
        <v>100</v>
      </c>
      <c r="H11851" s="18">
        <v>46.153846153845997</v>
      </c>
      <c r="I11851" s="30">
        <v>15.384615384615</v>
      </c>
      <c r="J11851" s="41">
        <v>65.384615384615003</v>
      </c>
      <c r="K11851" s="25">
        <v>76.923076923077005</v>
      </c>
      <c r="L11851" s="41">
        <v>76.923076923077005</v>
      </c>
      <c r="M11851" s="25">
        <v>53.846153846154003</v>
      </c>
      <c r="N11851" s="41">
        <v>57.692307692307999</v>
      </c>
      <c r="O11851" s="41">
        <v>76.923076923077005</v>
      </c>
      <c r="P11851" s="2">
        <v>3.8461538461539999</v>
      </c>
      <c r="Q11851" s="16">
        <v>0</v>
      </c>
      <c r="R11851" s="48">
        <v>0</v>
      </c>
    </row>
    <row r="11852" spans="3:18" x14ac:dyDescent="0.2">
      <c r="D11852" s="200"/>
      <c r="E11852" s="4" t="s">
        <v>53</v>
      </c>
      <c r="F11852" s="5"/>
      <c r="G11852" s="6">
        <v>41</v>
      </c>
      <c r="H11852" s="8">
        <v>10</v>
      </c>
      <c r="I11852" s="1">
        <v>3</v>
      </c>
      <c r="J11852" s="1">
        <v>18</v>
      </c>
      <c r="K11852" s="1">
        <v>29</v>
      </c>
      <c r="L11852" s="1">
        <v>31</v>
      </c>
      <c r="M11852" s="1">
        <v>16</v>
      </c>
      <c r="N11852" s="1">
        <v>15</v>
      </c>
      <c r="O11852" s="1">
        <v>31</v>
      </c>
      <c r="P11852" s="1">
        <v>0</v>
      </c>
      <c r="Q11852" s="1">
        <v>0</v>
      </c>
      <c r="R11852" s="9">
        <v>0</v>
      </c>
    </row>
    <row r="11853" spans="3:18" x14ac:dyDescent="0.2">
      <c r="D11853" s="200"/>
      <c r="E11853" s="11"/>
      <c r="F11853" s="10"/>
      <c r="G11853" s="7">
        <v>100</v>
      </c>
      <c r="H11853" s="97">
        <v>24.390243902439</v>
      </c>
      <c r="I11853" s="50">
        <v>7.3170731707319998</v>
      </c>
      <c r="J11853" s="30">
        <v>43.902439024389999</v>
      </c>
      <c r="K11853" s="2">
        <v>70.731707317073003</v>
      </c>
      <c r="L11853" s="25">
        <v>75.609756097561004</v>
      </c>
      <c r="M11853" s="30">
        <v>39.024390243901998</v>
      </c>
      <c r="N11853" s="30">
        <v>36.585365853658999</v>
      </c>
      <c r="O11853" s="25">
        <v>75.609756097561004</v>
      </c>
      <c r="P11853" s="16">
        <v>0</v>
      </c>
      <c r="Q11853" s="16">
        <v>0</v>
      </c>
      <c r="R11853" s="48">
        <v>0</v>
      </c>
    </row>
    <row r="11854" spans="3:18" x14ac:dyDescent="0.2">
      <c r="D11854" s="200"/>
      <c r="E11854" s="4" t="s">
        <v>54</v>
      </c>
      <c r="F11854" s="5"/>
      <c r="G11854" s="6">
        <v>226</v>
      </c>
      <c r="H11854" s="8">
        <v>93</v>
      </c>
      <c r="I11854" s="1">
        <v>44</v>
      </c>
      <c r="J11854" s="1">
        <v>117</v>
      </c>
      <c r="K11854" s="1">
        <v>157</v>
      </c>
      <c r="L11854" s="1">
        <v>144</v>
      </c>
      <c r="M11854" s="1">
        <v>98</v>
      </c>
      <c r="N11854" s="1">
        <v>87</v>
      </c>
      <c r="O11854" s="1">
        <v>144</v>
      </c>
      <c r="P11854" s="1">
        <v>4</v>
      </c>
      <c r="Q11854" s="1">
        <v>2</v>
      </c>
      <c r="R11854" s="9">
        <v>6</v>
      </c>
    </row>
    <row r="11855" spans="3:18" x14ac:dyDescent="0.2">
      <c r="D11855" s="200"/>
      <c r="E11855" s="11"/>
      <c r="F11855" s="10"/>
      <c r="G11855" s="7">
        <v>100</v>
      </c>
      <c r="H11855" s="72">
        <v>41.150442477875998</v>
      </c>
      <c r="I11855" s="2">
        <v>19.469026548673</v>
      </c>
      <c r="J11855" s="2">
        <v>51.769911504424996</v>
      </c>
      <c r="K11855" s="2">
        <v>69.469026548673</v>
      </c>
      <c r="L11855" s="2">
        <v>63.716814159291999</v>
      </c>
      <c r="M11855" s="2">
        <v>43.362831858406999</v>
      </c>
      <c r="N11855" s="2">
        <v>38.495575221239001</v>
      </c>
      <c r="O11855" s="2">
        <v>63.716814159291999</v>
      </c>
      <c r="P11855" s="2">
        <v>1.769911504425</v>
      </c>
      <c r="Q11855" s="2">
        <v>0.88495575221199996</v>
      </c>
      <c r="R11855" s="15">
        <v>2.654867256637</v>
      </c>
    </row>
    <row r="11856" spans="3:18" x14ac:dyDescent="0.2">
      <c r="D11856" s="200"/>
      <c r="E11856" s="4" t="s">
        <v>55</v>
      </c>
      <c r="F11856" s="5"/>
      <c r="G11856" s="6">
        <v>125</v>
      </c>
      <c r="H11856" s="8">
        <v>63</v>
      </c>
      <c r="I11856" s="1">
        <v>22</v>
      </c>
      <c r="J11856" s="1">
        <v>63</v>
      </c>
      <c r="K11856" s="1">
        <v>80</v>
      </c>
      <c r="L11856" s="1">
        <v>72</v>
      </c>
      <c r="M11856" s="1">
        <v>47</v>
      </c>
      <c r="N11856" s="1">
        <v>40</v>
      </c>
      <c r="O11856" s="1">
        <v>71</v>
      </c>
      <c r="P11856" s="1">
        <v>0</v>
      </c>
      <c r="Q11856" s="1">
        <v>3</v>
      </c>
      <c r="R11856" s="9">
        <v>3</v>
      </c>
    </row>
    <row r="11857" spans="4:18" x14ac:dyDescent="0.2">
      <c r="D11857" s="200"/>
      <c r="E11857" s="11"/>
      <c r="F11857" s="10"/>
      <c r="G11857" s="7">
        <v>100</v>
      </c>
      <c r="H11857" s="18">
        <v>50.4</v>
      </c>
      <c r="I11857" s="2">
        <v>17.600000000000001</v>
      </c>
      <c r="J11857" s="2">
        <v>50.4</v>
      </c>
      <c r="K11857" s="30">
        <v>64</v>
      </c>
      <c r="L11857" s="30">
        <v>57.6</v>
      </c>
      <c r="M11857" s="30">
        <v>37.6</v>
      </c>
      <c r="N11857" s="30">
        <v>32</v>
      </c>
      <c r="O11857" s="30">
        <v>56.8</v>
      </c>
      <c r="P11857" s="16">
        <v>0</v>
      </c>
      <c r="Q11857" s="2">
        <v>2.4</v>
      </c>
      <c r="R11857" s="15">
        <v>2.4</v>
      </c>
    </row>
    <row r="11858" spans="4:18" x14ac:dyDescent="0.2">
      <c r="D11858" s="200"/>
      <c r="E11858" s="4" t="s">
        <v>56</v>
      </c>
      <c r="F11858" s="5"/>
      <c r="G11858" s="6">
        <v>190</v>
      </c>
      <c r="H11858" s="8">
        <v>85</v>
      </c>
      <c r="I11858" s="1">
        <v>45</v>
      </c>
      <c r="J11858" s="1">
        <v>102</v>
      </c>
      <c r="K11858" s="1">
        <v>136</v>
      </c>
      <c r="L11858" s="1">
        <v>135</v>
      </c>
      <c r="M11858" s="1">
        <v>94</v>
      </c>
      <c r="N11858" s="1">
        <v>89</v>
      </c>
      <c r="O11858" s="1">
        <v>123</v>
      </c>
      <c r="P11858" s="1">
        <v>1</v>
      </c>
      <c r="Q11858" s="1">
        <v>2</v>
      </c>
      <c r="R11858" s="9">
        <v>6</v>
      </c>
    </row>
    <row r="11859" spans="4:18" x14ac:dyDescent="0.2">
      <c r="D11859" s="200"/>
      <c r="E11859" s="11"/>
      <c r="F11859" s="10"/>
      <c r="G11859" s="7">
        <v>100</v>
      </c>
      <c r="H11859" s="18">
        <v>44.736842105263001</v>
      </c>
      <c r="I11859" s="2">
        <v>23.684210526316001</v>
      </c>
      <c r="J11859" s="2">
        <v>53.684210526316001</v>
      </c>
      <c r="K11859" s="2">
        <v>71.578947368420998</v>
      </c>
      <c r="L11859" s="2">
        <v>71.052631578947</v>
      </c>
      <c r="M11859" s="2">
        <v>49.473684210526002</v>
      </c>
      <c r="N11859" s="25">
        <v>46.842105263157997</v>
      </c>
      <c r="O11859" s="2">
        <v>64.736842105262994</v>
      </c>
      <c r="P11859" s="2">
        <v>0.52631578947400004</v>
      </c>
      <c r="Q11859" s="2">
        <v>1.052631578947</v>
      </c>
      <c r="R11859" s="15">
        <v>3.1578947368420001</v>
      </c>
    </row>
    <row r="11860" spans="4:18" x14ac:dyDescent="0.2">
      <c r="D11860" s="200"/>
      <c r="E11860" s="4" t="s">
        <v>57</v>
      </c>
      <c r="F11860" s="5"/>
      <c r="G11860" s="6">
        <v>185</v>
      </c>
      <c r="H11860" s="8">
        <v>96</v>
      </c>
      <c r="I11860" s="1">
        <v>48</v>
      </c>
      <c r="J11860" s="1">
        <v>113</v>
      </c>
      <c r="K11860" s="1">
        <v>145</v>
      </c>
      <c r="L11860" s="1">
        <v>138</v>
      </c>
      <c r="M11860" s="1">
        <v>101</v>
      </c>
      <c r="N11860" s="1">
        <v>97</v>
      </c>
      <c r="O11860" s="1">
        <v>135</v>
      </c>
      <c r="P11860" s="1">
        <v>0</v>
      </c>
      <c r="Q11860" s="1">
        <v>0</v>
      </c>
      <c r="R11860" s="9">
        <v>0</v>
      </c>
    </row>
    <row r="11861" spans="4:18" x14ac:dyDescent="0.2">
      <c r="D11861" s="200"/>
      <c r="E11861" s="11"/>
      <c r="F11861" s="10"/>
      <c r="G11861" s="7">
        <v>100</v>
      </c>
      <c r="H11861" s="18">
        <v>51.891891891892001</v>
      </c>
      <c r="I11861" s="25">
        <v>25.945945945946001</v>
      </c>
      <c r="J11861" s="25">
        <v>61.081081081081003</v>
      </c>
      <c r="K11861" s="25">
        <v>78.378378378378002</v>
      </c>
      <c r="L11861" s="25">
        <v>74.594594594594994</v>
      </c>
      <c r="M11861" s="25">
        <v>54.594594594595002</v>
      </c>
      <c r="N11861" s="41">
        <v>52.432432432432002</v>
      </c>
      <c r="O11861" s="25">
        <v>72.972972972972997</v>
      </c>
      <c r="P11861" s="16">
        <v>0</v>
      </c>
      <c r="Q11861" s="16">
        <v>0</v>
      </c>
      <c r="R11861" s="48">
        <v>0</v>
      </c>
    </row>
    <row r="11862" spans="4:18" x14ac:dyDescent="0.2">
      <c r="D11862" s="200"/>
      <c r="E11862" s="4" t="s">
        <v>58</v>
      </c>
      <c r="F11862" s="5"/>
      <c r="G11862" s="6">
        <v>113</v>
      </c>
      <c r="H11862" s="8">
        <v>38</v>
      </c>
      <c r="I11862" s="1">
        <v>22</v>
      </c>
      <c r="J11862" s="1">
        <v>37</v>
      </c>
      <c r="K11862" s="1">
        <v>53</v>
      </c>
      <c r="L11862" s="1">
        <v>59</v>
      </c>
      <c r="M11862" s="1">
        <v>43</v>
      </c>
      <c r="N11862" s="1">
        <v>24</v>
      </c>
      <c r="O11862" s="1">
        <v>70</v>
      </c>
      <c r="P11862" s="1">
        <v>2</v>
      </c>
      <c r="Q11862" s="1">
        <v>1</v>
      </c>
      <c r="R11862" s="9">
        <v>1</v>
      </c>
    </row>
    <row r="11863" spans="4:18" x14ac:dyDescent="0.2">
      <c r="D11863" s="200"/>
      <c r="E11863" s="11"/>
      <c r="F11863" s="10"/>
      <c r="G11863" s="7">
        <v>100</v>
      </c>
      <c r="H11863" s="97">
        <v>33.628318584071003</v>
      </c>
      <c r="I11863" s="2">
        <v>19.469026548673</v>
      </c>
      <c r="J11863" s="50">
        <v>32.743362831858001</v>
      </c>
      <c r="K11863" s="50">
        <v>46.902654867256999</v>
      </c>
      <c r="L11863" s="50">
        <v>52.212389380531</v>
      </c>
      <c r="M11863" s="30">
        <v>38.053097345132997</v>
      </c>
      <c r="N11863" s="50">
        <v>21.238938053097002</v>
      </c>
      <c r="O11863" s="2">
        <v>61.946902654867003</v>
      </c>
      <c r="P11863" s="2">
        <v>1.769911504425</v>
      </c>
      <c r="Q11863" s="2">
        <v>0.88495575221199996</v>
      </c>
      <c r="R11863" s="15">
        <v>0.88495575221199996</v>
      </c>
    </row>
    <row r="11864" spans="4:18" x14ac:dyDescent="0.2">
      <c r="D11864" s="200"/>
      <c r="E11864" s="4" t="s">
        <v>59</v>
      </c>
      <c r="F11864" s="5"/>
      <c r="G11864" s="6">
        <v>136</v>
      </c>
      <c r="H11864" s="8">
        <v>87</v>
      </c>
      <c r="I11864" s="1">
        <v>27</v>
      </c>
      <c r="J11864" s="1">
        <v>71</v>
      </c>
      <c r="K11864" s="1">
        <v>101</v>
      </c>
      <c r="L11864" s="1">
        <v>87</v>
      </c>
      <c r="M11864" s="1">
        <v>69</v>
      </c>
      <c r="N11864" s="1">
        <v>66</v>
      </c>
      <c r="O11864" s="1">
        <v>85</v>
      </c>
      <c r="P11864" s="1">
        <v>0</v>
      </c>
      <c r="Q11864" s="1">
        <v>3</v>
      </c>
      <c r="R11864" s="9">
        <v>5</v>
      </c>
    </row>
    <row r="11865" spans="4:18" x14ac:dyDescent="0.2">
      <c r="D11865" s="200"/>
      <c r="E11865" s="11"/>
      <c r="F11865" s="10"/>
      <c r="G11865" s="7">
        <v>100</v>
      </c>
      <c r="H11865" s="75">
        <v>63.970588235294002</v>
      </c>
      <c r="I11865" s="2">
        <v>19.852941176470999</v>
      </c>
      <c r="J11865" s="2">
        <v>52.205882352941003</v>
      </c>
      <c r="K11865" s="2">
        <v>74.264705882352999</v>
      </c>
      <c r="L11865" s="2">
        <v>63.970588235294002</v>
      </c>
      <c r="M11865" s="2">
        <v>50.735294117647001</v>
      </c>
      <c r="N11865" s="25">
        <v>48.529411764705998</v>
      </c>
      <c r="O11865" s="2">
        <v>62.5</v>
      </c>
      <c r="P11865" s="16">
        <v>0</v>
      </c>
      <c r="Q11865" s="2">
        <v>2.2058823529409999</v>
      </c>
      <c r="R11865" s="15">
        <v>3.6764705882349999</v>
      </c>
    </row>
    <row r="11866" spans="4:18" x14ac:dyDescent="0.2">
      <c r="D11866" s="199" t="s">
        <v>60</v>
      </c>
      <c r="E11866" s="22" t="s">
        <v>61</v>
      </c>
      <c r="F11866" s="21"/>
      <c r="G11866" s="19">
        <v>205</v>
      </c>
      <c r="H11866" s="27">
        <v>121</v>
      </c>
      <c r="I11866" s="3">
        <v>44</v>
      </c>
      <c r="J11866" s="3">
        <v>103</v>
      </c>
      <c r="K11866" s="3">
        <v>137</v>
      </c>
      <c r="L11866" s="3">
        <v>125</v>
      </c>
      <c r="M11866" s="3">
        <v>103</v>
      </c>
      <c r="N11866" s="3">
        <v>89</v>
      </c>
      <c r="O11866" s="3">
        <v>123</v>
      </c>
      <c r="P11866" s="3">
        <v>0</v>
      </c>
      <c r="Q11866" s="3">
        <v>5</v>
      </c>
      <c r="R11866" s="26">
        <v>6</v>
      </c>
    </row>
    <row r="11867" spans="4:18" x14ac:dyDescent="0.2">
      <c r="D11867" s="200"/>
      <c r="E11867" s="11"/>
      <c r="F11867" s="10"/>
      <c r="G11867" s="7">
        <v>100</v>
      </c>
      <c r="H11867" s="75">
        <v>59.024390243901998</v>
      </c>
      <c r="I11867" s="2">
        <v>21.463414634146002</v>
      </c>
      <c r="J11867" s="2">
        <v>50.243902439023998</v>
      </c>
      <c r="K11867" s="2">
        <v>66.829268292682997</v>
      </c>
      <c r="L11867" s="30">
        <v>60.975609756098002</v>
      </c>
      <c r="M11867" s="2">
        <v>50.243902439023998</v>
      </c>
      <c r="N11867" s="2">
        <v>43.414634146341001</v>
      </c>
      <c r="O11867" s="30">
        <v>60</v>
      </c>
      <c r="P11867" s="16">
        <v>0</v>
      </c>
      <c r="Q11867" s="2">
        <v>2.4390243902440001</v>
      </c>
      <c r="R11867" s="15">
        <v>2.9268292682929999</v>
      </c>
    </row>
    <row r="11868" spans="4:18" x14ac:dyDescent="0.2">
      <c r="D11868" s="200"/>
      <c r="E11868" s="4" t="s">
        <v>62</v>
      </c>
      <c r="F11868" s="5"/>
      <c r="G11868" s="6">
        <v>160</v>
      </c>
      <c r="H11868" s="8">
        <v>97</v>
      </c>
      <c r="I11868" s="1">
        <v>34</v>
      </c>
      <c r="J11868" s="1">
        <v>77</v>
      </c>
      <c r="K11868" s="1">
        <v>114</v>
      </c>
      <c r="L11868" s="1">
        <v>109</v>
      </c>
      <c r="M11868" s="1">
        <v>71</v>
      </c>
      <c r="N11868" s="1">
        <v>67</v>
      </c>
      <c r="O11868" s="1">
        <v>106</v>
      </c>
      <c r="P11868" s="1">
        <v>0</v>
      </c>
      <c r="Q11868" s="1">
        <v>3</v>
      </c>
      <c r="R11868" s="9">
        <v>3</v>
      </c>
    </row>
    <row r="11869" spans="4:18" x14ac:dyDescent="0.2">
      <c r="D11869" s="200"/>
      <c r="E11869" s="11"/>
      <c r="F11869" s="10"/>
      <c r="G11869" s="7">
        <v>100</v>
      </c>
      <c r="H11869" s="75">
        <v>60.625</v>
      </c>
      <c r="I11869" s="2">
        <v>21.25</v>
      </c>
      <c r="J11869" s="2">
        <v>48.125</v>
      </c>
      <c r="K11869" s="2">
        <v>71.25</v>
      </c>
      <c r="L11869" s="2">
        <v>68.125</v>
      </c>
      <c r="M11869" s="2">
        <v>44.375</v>
      </c>
      <c r="N11869" s="2">
        <v>41.875</v>
      </c>
      <c r="O11869" s="2">
        <v>66.25</v>
      </c>
      <c r="P11869" s="16">
        <v>0</v>
      </c>
      <c r="Q11869" s="2">
        <v>1.875</v>
      </c>
      <c r="R11869" s="15">
        <v>1.875</v>
      </c>
    </row>
    <row r="11870" spans="4:18" x14ac:dyDescent="0.2">
      <c r="D11870" s="200"/>
      <c r="E11870" s="4" t="s">
        <v>63</v>
      </c>
      <c r="F11870" s="5"/>
      <c r="G11870" s="6">
        <v>121</v>
      </c>
      <c r="H11870" s="8">
        <v>62</v>
      </c>
      <c r="I11870" s="1">
        <v>28</v>
      </c>
      <c r="J11870" s="1">
        <v>75</v>
      </c>
      <c r="K11870" s="1">
        <v>89</v>
      </c>
      <c r="L11870" s="1">
        <v>74</v>
      </c>
      <c r="M11870" s="1">
        <v>55</v>
      </c>
      <c r="N11870" s="1">
        <v>52</v>
      </c>
      <c r="O11870" s="1">
        <v>69</v>
      </c>
      <c r="P11870" s="1">
        <v>1</v>
      </c>
      <c r="Q11870" s="1">
        <v>1</v>
      </c>
      <c r="R11870" s="9">
        <v>0</v>
      </c>
    </row>
    <row r="11871" spans="4:18" x14ac:dyDescent="0.2">
      <c r="D11871" s="200"/>
      <c r="E11871" s="11"/>
      <c r="F11871" s="10"/>
      <c r="G11871" s="7">
        <v>100</v>
      </c>
      <c r="H11871" s="18">
        <v>51.239669421488003</v>
      </c>
      <c r="I11871" s="2">
        <v>23.140495867769001</v>
      </c>
      <c r="J11871" s="41">
        <v>61.983471074379999</v>
      </c>
      <c r="K11871" s="2">
        <v>73.553719008263997</v>
      </c>
      <c r="L11871" s="30">
        <v>61.157024793387997</v>
      </c>
      <c r="M11871" s="2">
        <v>45.454545454544999</v>
      </c>
      <c r="N11871" s="2">
        <v>42.975206611570002</v>
      </c>
      <c r="O11871" s="30">
        <v>57.024793388429998</v>
      </c>
      <c r="P11871" s="2">
        <v>0.82644628099200002</v>
      </c>
      <c r="Q11871" s="2">
        <v>0.82644628099200002</v>
      </c>
      <c r="R11871" s="48">
        <v>0</v>
      </c>
    </row>
    <row r="11872" spans="4:18" x14ac:dyDescent="0.2">
      <c r="D11872" s="200"/>
      <c r="E11872" s="4" t="s">
        <v>64</v>
      </c>
      <c r="F11872" s="5"/>
      <c r="G11872" s="6">
        <v>124</v>
      </c>
      <c r="H11872" s="8">
        <v>49</v>
      </c>
      <c r="I11872" s="1">
        <v>25</v>
      </c>
      <c r="J11872" s="1">
        <v>69</v>
      </c>
      <c r="K11872" s="1">
        <v>96</v>
      </c>
      <c r="L11872" s="1">
        <v>87</v>
      </c>
      <c r="M11872" s="1">
        <v>56</v>
      </c>
      <c r="N11872" s="1">
        <v>55</v>
      </c>
      <c r="O11872" s="1">
        <v>93</v>
      </c>
      <c r="P11872" s="1">
        <v>2</v>
      </c>
      <c r="Q11872" s="1">
        <v>0</v>
      </c>
      <c r="R11872" s="9">
        <v>0</v>
      </c>
    </row>
    <row r="11873" spans="2:18" x14ac:dyDescent="0.2">
      <c r="D11873" s="200"/>
      <c r="E11873" s="11"/>
      <c r="F11873" s="10"/>
      <c r="G11873" s="7">
        <v>100</v>
      </c>
      <c r="H11873" s="72">
        <v>39.516129032258</v>
      </c>
      <c r="I11873" s="2">
        <v>20.161290322580999</v>
      </c>
      <c r="J11873" s="2">
        <v>55.645161290323003</v>
      </c>
      <c r="K11873" s="25">
        <v>77.419354838710007</v>
      </c>
      <c r="L11873" s="2">
        <v>70.161290322580996</v>
      </c>
      <c r="M11873" s="2">
        <v>45.161290322581003</v>
      </c>
      <c r="N11873" s="2">
        <v>44.354838709676997</v>
      </c>
      <c r="O11873" s="25">
        <v>75</v>
      </c>
      <c r="P11873" s="2">
        <v>1.6129032258060001</v>
      </c>
      <c r="Q11873" s="16">
        <v>0</v>
      </c>
      <c r="R11873" s="48">
        <v>0</v>
      </c>
    </row>
    <row r="11874" spans="2:18" x14ac:dyDescent="0.2">
      <c r="D11874" s="200"/>
      <c r="E11874" s="4" t="s">
        <v>65</v>
      </c>
      <c r="F11874" s="5"/>
      <c r="G11874" s="6">
        <v>109</v>
      </c>
      <c r="H11874" s="8">
        <v>41</v>
      </c>
      <c r="I11874" s="1">
        <v>22</v>
      </c>
      <c r="J11874" s="1">
        <v>56</v>
      </c>
      <c r="K11874" s="1">
        <v>77</v>
      </c>
      <c r="L11874" s="1">
        <v>76</v>
      </c>
      <c r="M11874" s="1">
        <v>53</v>
      </c>
      <c r="N11874" s="1">
        <v>51</v>
      </c>
      <c r="O11874" s="1">
        <v>74</v>
      </c>
      <c r="P11874" s="1">
        <v>2</v>
      </c>
      <c r="Q11874" s="1">
        <v>1</v>
      </c>
      <c r="R11874" s="9">
        <v>3</v>
      </c>
    </row>
    <row r="11875" spans="2:18" x14ac:dyDescent="0.2">
      <c r="D11875" s="200"/>
      <c r="E11875" s="11"/>
      <c r="F11875" s="10"/>
      <c r="G11875" s="7">
        <v>100</v>
      </c>
      <c r="H11875" s="97">
        <v>37.614678899083003</v>
      </c>
      <c r="I11875" s="2">
        <v>20.183486238532002</v>
      </c>
      <c r="J11875" s="2">
        <v>51.376146788991001</v>
      </c>
      <c r="K11875" s="2">
        <v>70.642201834862007</v>
      </c>
      <c r="L11875" s="2">
        <v>69.724770642202003</v>
      </c>
      <c r="M11875" s="2">
        <v>48.623853211008999</v>
      </c>
      <c r="N11875" s="2">
        <v>46.788990825688003</v>
      </c>
      <c r="O11875" s="2">
        <v>67.889908256881</v>
      </c>
      <c r="P11875" s="2">
        <v>1.834862385321</v>
      </c>
      <c r="Q11875" s="2">
        <v>0.91743119266100004</v>
      </c>
      <c r="R11875" s="15">
        <v>2.7522935779819999</v>
      </c>
    </row>
    <row r="11876" spans="2:18" x14ac:dyDescent="0.2">
      <c r="D11876" s="200"/>
      <c r="E11876" s="4" t="s">
        <v>66</v>
      </c>
      <c r="F11876" s="5"/>
      <c r="G11876" s="6">
        <v>104</v>
      </c>
      <c r="H11876" s="8">
        <v>48</v>
      </c>
      <c r="I11876" s="1">
        <v>24</v>
      </c>
      <c r="J11876" s="1">
        <v>55</v>
      </c>
      <c r="K11876" s="1">
        <v>67</v>
      </c>
      <c r="L11876" s="1">
        <v>67</v>
      </c>
      <c r="M11876" s="1">
        <v>48</v>
      </c>
      <c r="N11876" s="1">
        <v>42</v>
      </c>
      <c r="O11876" s="1">
        <v>70</v>
      </c>
      <c r="P11876" s="1">
        <v>1</v>
      </c>
      <c r="Q11876" s="1">
        <v>1</v>
      </c>
      <c r="R11876" s="9">
        <v>1</v>
      </c>
    </row>
    <row r="11877" spans="2:18" x14ac:dyDescent="0.2">
      <c r="D11877" s="200"/>
      <c r="E11877" s="11"/>
      <c r="F11877" s="10"/>
      <c r="G11877" s="7">
        <v>100</v>
      </c>
      <c r="H11877" s="18">
        <v>46.153846153845997</v>
      </c>
      <c r="I11877" s="2">
        <v>23.076923076922998</v>
      </c>
      <c r="J11877" s="2">
        <v>52.884615384615003</v>
      </c>
      <c r="K11877" s="30">
        <v>64.423076923077005</v>
      </c>
      <c r="L11877" s="2">
        <v>64.423076923077005</v>
      </c>
      <c r="M11877" s="2">
        <v>46.153846153845997</v>
      </c>
      <c r="N11877" s="2">
        <v>40.384615384615003</v>
      </c>
      <c r="O11877" s="2">
        <v>67.307692307691994</v>
      </c>
      <c r="P11877" s="2">
        <v>0.96153846153800004</v>
      </c>
      <c r="Q11877" s="2">
        <v>0.96153846153800004</v>
      </c>
      <c r="R11877" s="15">
        <v>0.96153846153800004</v>
      </c>
    </row>
    <row r="11878" spans="2:18" x14ac:dyDescent="0.2">
      <c r="D11878" s="200"/>
      <c r="E11878" s="4" t="s">
        <v>67</v>
      </c>
      <c r="F11878" s="5"/>
      <c r="G11878" s="6">
        <v>139</v>
      </c>
      <c r="H11878" s="8">
        <v>48</v>
      </c>
      <c r="I11878" s="1">
        <v>30</v>
      </c>
      <c r="J11878" s="1">
        <v>74</v>
      </c>
      <c r="K11878" s="1">
        <v>112</v>
      </c>
      <c r="L11878" s="1">
        <v>102</v>
      </c>
      <c r="M11878" s="1">
        <v>73</v>
      </c>
      <c r="N11878" s="1">
        <v>62</v>
      </c>
      <c r="O11878" s="1">
        <v>98</v>
      </c>
      <c r="P11878" s="1">
        <v>1</v>
      </c>
      <c r="Q11878" s="1">
        <v>1</v>
      </c>
      <c r="R11878" s="9">
        <v>1</v>
      </c>
    </row>
    <row r="11879" spans="2:18" x14ac:dyDescent="0.2">
      <c r="D11879" s="200"/>
      <c r="E11879" s="11"/>
      <c r="F11879" s="10"/>
      <c r="G11879" s="7">
        <v>100</v>
      </c>
      <c r="H11879" s="97">
        <v>34.532374100718997</v>
      </c>
      <c r="I11879" s="2">
        <v>21.58273381295</v>
      </c>
      <c r="J11879" s="2">
        <v>53.237410071942001</v>
      </c>
      <c r="K11879" s="41">
        <v>80.575539568344993</v>
      </c>
      <c r="L11879" s="25">
        <v>73.381294964028996</v>
      </c>
      <c r="M11879" s="25">
        <v>52.517985611511001</v>
      </c>
      <c r="N11879" s="2">
        <v>44.604316546763002</v>
      </c>
      <c r="O11879" s="2">
        <v>70.503597122301997</v>
      </c>
      <c r="P11879" s="2">
        <v>0.71942446043200003</v>
      </c>
      <c r="Q11879" s="2">
        <v>0.71942446043200003</v>
      </c>
      <c r="R11879" s="15">
        <v>0.71942446043200003</v>
      </c>
    </row>
    <row r="11880" spans="2:18" x14ac:dyDescent="0.2">
      <c r="D11880" s="200"/>
      <c r="E11880" s="4" t="s">
        <v>68</v>
      </c>
      <c r="F11880" s="5"/>
      <c r="G11880" s="6">
        <v>48</v>
      </c>
      <c r="H11880" s="8">
        <v>15</v>
      </c>
      <c r="I11880" s="1">
        <v>6</v>
      </c>
      <c r="J11880" s="1">
        <v>23</v>
      </c>
      <c r="K11880" s="1">
        <v>35</v>
      </c>
      <c r="L11880" s="1">
        <v>35</v>
      </c>
      <c r="M11880" s="1">
        <v>19</v>
      </c>
      <c r="N11880" s="1">
        <v>15</v>
      </c>
      <c r="O11880" s="1">
        <v>35</v>
      </c>
      <c r="P11880" s="1">
        <v>0</v>
      </c>
      <c r="Q11880" s="1">
        <v>0</v>
      </c>
      <c r="R11880" s="9">
        <v>2</v>
      </c>
    </row>
    <row r="11881" spans="2:18" x14ac:dyDescent="0.2">
      <c r="D11881" s="200"/>
      <c r="E11881" s="11"/>
      <c r="F11881" s="10"/>
      <c r="G11881" s="7">
        <v>100</v>
      </c>
      <c r="H11881" s="97">
        <v>31.25</v>
      </c>
      <c r="I11881" s="30">
        <v>12.5</v>
      </c>
      <c r="J11881" s="2">
        <v>47.916666666666998</v>
      </c>
      <c r="K11881" s="2">
        <v>72.916666666666998</v>
      </c>
      <c r="L11881" s="25">
        <v>72.916666666666998</v>
      </c>
      <c r="M11881" s="30">
        <v>39.583333333333002</v>
      </c>
      <c r="N11881" s="50">
        <v>31.25</v>
      </c>
      <c r="O11881" s="25">
        <v>72.916666666666998</v>
      </c>
      <c r="P11881" s="16">
        <v>0</v>
      </c>
      <c r="Q11881" s="16">
        <v>0</v>
      </c>
      <c r="R11881" s="15">
        <v>4.166666666667</v>
      </c>
    </row>
    <row r="11882" spans="2:18" x14ac:dyDescent="0.2">
      <c r="D11882" s="200"/>
      <c r="E11882" s="4" t="s">
        <v>69</v>
      </c>
      <c r="F11882" s="5"/>
      <c r="G11882" s="6">
        <v>37</v>
      </c>
      <c r="H11882" s="8">
        <v>14</v>
      </c>
      <c r="I11882" s="1">
        <v>8</v>
      </c>
      <c r="J11882" s="1">
        <v>26</v>
      </c>
      <c r="K11882" s="1">
        <v>28</v>
      </c>
      <c r="L11882" s="1">
        <v>31</v>
      </c>
      <c r="M11882" s="1">
        <v>20</v>
      </c>
      <c r="N11882" s="1">
        <v>22</v>
      </c>
      <c r="O11882" s="1">
        <v>29</v>
      </c>
      <c r="P11882" s="1">
        <v>0</v>
      </c>
      <c r="Q11882" s="1">
        <v>1</v>
      </c>
      <c r="R11882" s="9">
        <v>0</v>
      </c>
    </row>
    <row r="11883" spans="2:18" x14ac:dyDescent="0.2">
      <c r="D11883" s="200"/>
      <c r="E11883" s="11"/>
      <c r="F11883" s="10"/>
      <c r="G11883" s="7">
        <v>100</v>
      </c>
      <c r="H11883" s="97">
        <v>37.837837837838002</v>
      </c>
      <c r="I11883" s="2">
        <v>21.621621621622001</v>
      </c>
      <c r="J11883" s="41">
        <v>70.270270270270004</v>
      </c>
      <c r="K11883" s="25">
        <v>75.675675675676004</v>
      </c>
      <c r="L11883" s="41">
        <v>83.783783783784003</v>
      </c>
      <c r="M11883" s="25">
        <v>54.054054054053999</v>
      </c>
      <c r="N11883" s="41">
        <v>59.459459459458998</v>
      </c>
      <c r="O11883" s="41">
        <v>78.378378378378002</v>
      </c>
      <c r="P11883" s="16">
        <v>0</v>
      </c>
      <c r="Q11883" s="2">
        <v>2.7027027027030002</v>
      </c>
      <c r="R11883" s="48">
        <v>0</v>
      </c>
    </row>
    <row r="11884" spans="2:18" x14ac:dyDescent="0.2">
      <c r="D11884" s="199" t="s">
        <v>70</v>
      </c>
      <c r="E11884" s="22" t="s">
        <v>18</v>
      </c>
      <c r="F11884" s="21"/>
      <c r="G11884" s="19">
        <v>0</v>
      </c>
      <c r="H11884" s="27">
        <v>0</v>
      </c>
      <c r="I11884" s="3">
        <v>0</v>
      </c>
      <c r="J11884" s="3">
        <v>0</v>
      </c>
      <c r="K11884" s="3">
        <v>0</v>
      </c>
      <c r="L11884" s="3">
        <v>0</v>
      </c>
      <c r="M11884" s="3">
        <v>0</v>
      </c>
      <c r="N11884" s="3">
        <v>0</v>
      </c>
      <c r="O11884" s="3">
        <v>0</v>
      </c>
      <c r="P11884" s="3">
        <v>0</v>
      </c>
      <c r="Q11884" s="3">
        <v>0</v>
      </c>
      <c r="R11884" s="26">
        <v>0</v>
      </c>
    </row>
    <row r="11885" spans="2:18" x14ac:dyDescent="0.2">
      <c r="D11885" s="201"/>
      <c r="E11885" s="45"/>
      <c r="F11885" s="51"/>
      <c r="G11885" s="119">
        <v>0</v>
      </c>
      <c r="H11885" s="136">
        <v>0</v>
      </c>
      <c r="I11885" s="83">
        <v>0</v>
      </c>
      <c r="J11885" s="83">
        <v>0</v>
      </c>
      <c r="K11885" s="83">
        <v>0</v>
      </c>
      <c r="L11885" s="83">
        <v>0</v>
      </c>
      <c r="M11885" s="83">
        <v>0</v>
      </c>
      <c r="N11885" s="83">
        <v>0</v>
      </c>
      <c r="O11885" s="83">
        <v>0</v>
      </c>
      <c r="P11885" s="62">
        <v>0</v>
      </c>
      <c r="Q11885" s="62">
        <v>0</v>
      </c>
      <c r="R11885" s="116">
        <v>0</v>
      </c>
    </row>
    <row r="11887" spans="2:18" x14ac:dyDescent="0.2">
      <c r="B11887" s="40" t="str">
        <f xml:space="preserve"> HYPERLINK("#'目次'!B293", "[287]")</f>
        <v>[287]</v>
      </c>
      <c r="C11887" s="23" t="s">
        <v>423</v>
      </c>
    </row>
    <row r="11890" spans="3:18" x14ac:dyDescent="0.2">
      <c r="C11890" s="23" t="s">
        <v>73</v>
      </c>
    </row>
    <row r="11891" spans="3:18" ht="36" x14ac:dyDescent="0.2">
      <c r="D11891" s="195"/>
      <c r="E11891" s="196"/>
      <c r="F11891" s="196"/>
      <c r="G11891" s="37" t="s">
        <v>15</v>
      </c>
      <c r="H11891" s="33" t="s">
        <v>424</v>
      </c>
      <c r="I11891" s="13" t="s">
        <v>425</v>
      </c>
      <c r="J11891" s="13" t="s">
        <v>426</v>
      </c>
      <c r="K11891" s="13" t="s">
        <v>427</v>
      </c>
      <c r="L11891" s="13" t="s">
        <v>428</v>
      </c>
      <c r="M11891" s="13" t="s">
        <v>429</v>
      </c>
      <c r="N11891" s="13" t="s">
        <v>430</v>
      </c>
      <c r="O11891" s="13" t="s">
        <v>431</v>
      </c>
      <c r="P11891" s="13" t="s">
        <v>432</v>
      </c>
      <c r="Q11891" s="13" t="s">
        <v>99</v>
      </c>
      <c r="R11891" s="38" t="s">
        <v>18</v>
      </c>
    </row>
    <row r="11892" spans="3:18" x14ac:dyDescent="0.2">
      <c r="D11892" s="197"/>
      <c r="E11892" s="198"/>
      <c r="F11892" s="198"/>
      <c r="G11892" s="35"/>
      <c r="H11892" s="39"/>
      <c r="I11892" s="14"/>
      <c r="J11892" s="14"/>
      <c r="K11892" s="14"/>
      <c r="L11892" s="14"/>
      <c r="M11892" s="14"/>
      <c r="N11892" s="14"/>
      <c r="O11892" s="14"/>
      <c r="P11892" s="14"/>
      <c r="Q11892" s="14"/>
      <c r="R11892" s="34"/>
    </row>
    <row r="11893" spans="3:18" x14ac:dyDescent="0.2">
      <c r="D11893" s="78"/>
      <c r="E11893" s="79" t="s">
        <v>15</v>
      </c>
      <c r="F11893" s="66"/>
      <c r="G11893" s="36">
        <v>1200</v>
      </c>
      <c r="H11893" s="17">
        <v>577</v>
      </c>
      <c r="I11893" s="17">
        <v>251</v>
      </c>
      <c r="J11893" s="17">
        <v>614</v>
      </c>
      <c r="K11893" s="17">
        <v>840</v>
      </c>
      <c r="L11893" s="17">
        <v>794</v>
      </c>
      <c r="M11893" s="17">
        <v>552</v>
      </c>
      <c r="N11893" s="17">
        <v>502</v>
      </c>
      <c r="O11893" s="17">
        <v>789</v>
      </c>
      <c r="P11893" s="17">
        <v>9</v>
      </c>
      <c r="Q11893" s="17">
        <v>13</v>
      </c>
      <c r="R11893" s="47">
        <v>21</v>
      </c>
    </row>
    <row r="11894" spans="3:18" x14ac:dyDescent="0.2">
      <c r="D11894" s="45"/>
      <c r="E11894" s="51"/>
      <c r="F11894" s="67"/>
      <c r="G11894" s="7">
        <v>100</v>
      </c>
      <c r="H11894" s="2">
        <v>48.083333333333002</v>
      </c>
      <c r="I11894" s="2">
        <v>20.916666666666998</v>
      </c>
      <c r="J11894" s="2">
        <v>51.166666666666998</v>
      </c>
      <c r="K11894" s="2">
        <v>70</v>
      </c>
      <c r="L11894" s="2">
        <v>66.166666666666998</v>
      </c>
      <c r="M11894" s="2">
        <v>46</v>
      </c>
      <c r="N11894" s="2">
        <v>41.833333333333002</v>
      </c>
      <c r="O11894" s="2">
        <v>65.75</v>
      </c>
      <c r="P11894" s="2">
        <v>0.75</v>
      </c>
      <c r="Q11894" s="2">
        <v>1.083333333333</v>
      </c>
      <c r="R11894" s="15">
        <v>1.75</v>
      </c>
    </row>
    <row r="11895" spans="3:18" x14ac:dyDescent="0.2">
      <c r="D11895" s="199" t="s">
        <v>74</v>
      </c>
      <c r="E11895" s="22" t="s">
        <v>75</v>
      </c>
      <c r="F11895" s="21"/>
      <c r="G11895" s="19">
        <v>592</v>
      </c>
      <c r="H11895" s="27">
        <v>291</v>
      </c>
      <c r="I11895" s="3">
        <v>104</v>
      </c>
      <c r="J11895" s="3">
        <v>277</v>
      </c>
      <c r="K11895" s="3">
        <v>398</v>
      </c>
      <c r="L11895" s="3">
        <v>368</v>
      </c>
      <c r="M11895" s="3">
        <v>255</v>
      </c>
      <c r="N11895" s="3">
        <v>227</v>
      </c>
      <c r="O11895" s="3">
        <v>380</v>
      </c>
      <c r="P11895" s="3">
        <v>5</v>
      </c>
      <c r="Q11895" s="3">
        <v>8</v>
      </c>
      <c r="R11895" s="26">
        <v>13</v>
      </c>
    </row>
    <row r="11896" spans="3:18" x14ac:dyDescent="0.2">
      <c r="D11896" s="200"/>
      <c r="E11896" s="11"/>
      <c r="F11896" s="10"/>
      <c r="G11896" s="7">
        <v>100</v>
      </c>
      <c r="H11896" s="18">
        <v>49.155405405404998</v>
      </c>
      <c r="I11896" s="2">
        <v>17.567567567567998</v>
      </c>
      <c r="J11896" s="2">
        <v>46.790540540541002</v>
      </c>
      <c r="K11896" s="2">
        <v>67.229729729729996</v>
      </c>
      <c r="L11896" s="2">
        <v>62.162162162161998</v>
      </c>
      <c r="M11896" s="2">
        <v>43.074324324324003</v>
      </c>
      <c r="N11896" s="2">
        <v>38.344594594595002</v>
      </c>
      <c r="O11896" s="2">
        <v>64.189189189188994</v>
      </c>
      <c r="P11896" s="2">
        <v>0.84459459459499997</v>
      </c>
      <c r="Q11896" s="2">
        <v>1.351351351351</v>
      </c>
      <c r="R11896" s="15">
        <v>2.1959459459459998</v>
      </c>
    </row>
    <row r="11897" spans="3:18" x14ac:dyDescent="0.2">
      <c r="D11897" s="200"/>
      <c r="E11897" s="4" t="s">
        <v>34</v>
      </c>
      <c r="F11897" s="5"/>
      <c r="G11897" s="6">
        <v>37</v>
      </c>
      <c r="H11897" s="8">
        <v>12</v>
      </c>
      <c r="I11897" s="1">
        <v>6</v>
      </c>
      <c r="J11897" s="1">
        <v>10</v>
      </c>
      <c r="K11897" s="1">
        <v>15</v>
      </c>
      <c r="L11897" s="1">
        <v>16</v>
      </c>
      <c r="M11897" s="1">
        <v>12</v>
      </c>
      <c r="N11897" s="1">
        <v>5</v>
      </c>
      <c r="O11897" s="1">
        <v>26</v>
      </c>
      <c r="P11897" s="1">
        <v>2</v>
      </c>
      <c r="Q11897" s="1">
        <v>0</v>
      </c>
      <c r="R11897" s="9">
        <v>0</v>
      </c>
    </row>
    <row r="11898" spans="3:18" x14ac:dyDescent="0.2">
      <c r="D11898" s="200"/>
      <c r="E11898" s="11"/>
      <c r="F11898" s="10"/>
      <c r="G11898" s="7">
        <v>100</v>
      </c>
      <c r="H11898" s="97">
        <v>32.432432432432002</v>
      </c>
      <c r="I11898" s="2">
        <v>16.216216216216001</v>
      </c>
      <c r="J11898" s="50">
        <v>27.027027027027</v>
      </c>
      <c r="K11898" s="50">
        <v>40.540540540541002</v>
      </c>
      <c r="L11898" s="50">
        <v>43.243243243243001</v>
      </c>
      <c r="M11898" s="50">
        <v>32.432432432432002</v>
      </c>
      <c r="N11898" s="50">
        <v>13.513513513514001</v>
      </c>
      <c r="O11898" s="2">
        <v>70.270270270270004</v>
      </c>
      <c r="P11898" s="2">
        <v>5.4054054054050003</v>
      </c>
      <c r="Q11898" s="16">
        <v>0</v>
      </c>
      <c r="R11898" s="48">
        <v>0</v>
      </c>
    </row>
    <row r="11899" spans="3:18" x14ac:dyDescent="0.2">
      <c r="D11899" s="200"/>
      <c r="E11899" s="4" t="s">
        <v>35</v>
      </c>
      <c r="F11899" s="5"/>
      <c r="G11899" s="6">
        <v>75</v>
      </c>
      <c r="H11899" s="8">
        <v>34</v>
      </c>
      <c r="I11899" s="1">
        <v>19</v>
      </c>
      <c r="J11899" s="1">
        <v>28</v>
      </c>
      <c r="K11899" s="1">
        <v>35</v>
      </c>
      <c r="L11899" s="1">
        <v>34</v>
      </c>
      <c r="M11899" s="1">
        <v>21</v>
      </c>
      <c r="N11899" s="1">
        <v>16</v>
      </c>
      <c r="O11899" s="1">
        <v>39</v>
      </c>
      <c r="P11899" s="1">
        <v>1</v>
      </c>
      <c r="Q11899" s="1">
        <v>2</v>
      </c>
      <c r="R11899" s="9">
        <v>4</v>
      </c>
    </row>
    <row r="11900" spans="3:18" x14ac:dyDescent="0.2">
      <c r="D11900" s="200"/>
      <c r="E11900" s="11"/>
      <c r="F11900" s="10"/>
      <c r="G11900" s="7">
        <v>100</v>
      </c>
      <c r="H11900" s="18">
        <v>45.333333333333002</v>
      </c>
      <c r="I11900" s="2">
        <v>25.333333333333002</v>
      </c>
      <c r="J11900" s="50">
        <v>37.333333333333002</v>
      </c>
      <c r="K11900" s="50">
        <v>46.666666666666998</v>
      </c>
      <c r="L11900" s="50">
        <v>45.333333333333002</v>
      </c>
      <c r="M11900" s="50">
        <v>28</v>
      </c>
      <c r="N11900" s="50">
        <v>21.333333333333002</v>
      </c>
      <c r="O11900" s="50">
        <v>52</v>
      </c>
      <c r="P11900" s="2">
        <v>1.333333333333</v>
      </c>
      <c r="Q11900" s="2">
        <v>2.666666666667</v>
      </c>
      <c r="R11900" s="15">
        <v>5.333333333333</v>
      </c>
    </row>
    <row r="11901" spans="3:18" x14ac:dyDescent="0.2">
      <c r="D11901" s="200"/>
      <c r="E11901" s="4" t="s">
        <v>36</v>
      </c>
      <c r="F11901" s="5"/>
      <c r="G11901" s="6">
        <v>95</v>
      </c>
      <c r="H11901" s="8">
        <v>34</v>
      </c>
      <c r="I11901" s="1">
        <v>15</v>
      </c>
      <c r="J11901" s="1">
        <v>49</v>
      </c>
      <c r="K11901" s="1">
        <v>68</v>
      </c>
      <c r="L11901" s="1">
        <v>61</v>
      </c>
      <c r="M11901" s="1">
        <v>40</v>
      </c>
      <c r="N11901" s="1">
        <v>38</v>
      </c>
      <c r="O11901" s="1">
        <v>60</v>
      </c>
      <c r="P11901" s="1">
        <v>2</v>
      </c>
      <c r="Q11901" s="1">
        <v>0</v>
      </c>
      <c r="R11901" s="9">
        <v>3</v>
      </c>
    </row>
    <row r="11902" spans="3:18" x14ac:dyDescent="0.2">
      <c r="D11902" s="200"/>
      <c r="E11902" s="11"/>
      <c r="F11902" s="10"/>
      <c r="G11902" s="7">
        <v>100</v>
      </c>
      <c r="H11902" s="97">
        <v>35.789473684211004</v>
      </c>
      <c r="I11902" s="30">
        <v>15.789473684211</v>
      </c>
      <c r="J11902" s="2">
        <v>51.578947368420998</v>
      </c>
      <c r="K11902" s="2">
        <v>71.578947368420998</v>
      </c>
      <c r="L11902" s="2">
        <v>64.210526315788996</v>
      </c>
      <c r="M11902" s="2">
        <v>42.105263157895003</v>
      </c>
      <c r="N11902" s="2">
        <v>40</v>
      </c>
      <c r="O11902" s="2">
        <v>63.157894736842003</v>
      </c>
      <c r="P11902" s="2">
        <v>2.1052631578950001</v>
      </c>
      <c r="Q11902" s="16">
        <v>0</v>
      </c>
      <c r="R11902" s="15">
        <v>3.1578947368420001</v>
      </c>
    </row>
    <row r="11903" spans="3:18" x14ac:dyDescent="0.2">
      <c r="D11903" s="200"/>
      <c r="E11903" s="4" t="s">
        <v>37</v>
      </c>
      <c r="F11903" s="5"/>
      <c r="G11903" s="6">
        <v>111</v>
      </c>
      <c r="H11903" s="8">
        <v>52</v>
      </c>
      <c r="I11903" s="1">
        <v>18</v>
      </c>
      <c r="J11903" s="1">
        <v>60</v>
      </c>
      <c r="K11903" s="1">
        <v>80</v>
      </c>
      <c r="L11903" s="1">
        <v>77</v>
      </c>
      <c r="M11903" s="1">
        <v>52</v>
      </c>
      <c r="N11903" s="1">
        <v>34</v>
      </c>
      <c r="O11903" s="1">
        <v>78</v>
      </c>
      <c r="P11903" s="1">
        <v>0</v>
      </c>
      <c r="Q11903" s="1">
        <v>1</v>
      </c>
      <c r="R11903" s="9">
        <v>1</v>
      </c>
    </row>
    <row r="11904" spans="3:18" x14ac:dyDescent="0.2">
      <c r="D11904" s="200"/>
      <c r="E11904" s="11"/>
      <c r="F11904" s="10"/>
      <c r="G11904" s="7">
        <v>100</v>
      </c>
      <c r="H11904" s="18">
        <v>46.846846846847001</v>
      </c>
      <c r="I11904" s="2">
        <v>16.216216216216001</v>
      </c>
      <c r="J11904" s="2">
        <v>54.054054054053999</v>
      </c>
      <c r="K11904" s="2">
        <v>72.072072072072004</v>
      </c>
      <c r="L11904" s="2">
        <v>69.369369369368997</v>
      </c>
      <c r="M11904" s="2">
        <v>46.846846846847001</v>
      </c>
      <c r="N11904" s="50">
        <v>30.630630630631</v>
      </c>
      <c r="O11904" s="2">
        <v>70.270270270270004</v>
      </c>
      <c r="P11904" s="16">
        <v>0</v>
      </c>
      <c r="Q11904" s="2">
        <v>0.90090090090099995</v>
      </c>
      <c r="R11904" s="15">
        <v>0.90090090090099995</v>
      </c>
    </row>
    <row r="11905" spans="4:18" x14ac:dyDescent="0.2">
      <c r="D11905" s="200"/>
      <c r="E11905" s="4" t="s">
        <v>38</v>
      </c>
      <c r="F11905" s="5"/>
      <c r="G11905" s="6">
        <v>93</v>
      </c>
      <c r="H11905" s="8">
        <v>42</v>
      </c>
      <c r="I11905" s="1">
        <v>12</v>
      </c>
      <c r="J11905" s="1">
        <v>46</v>
      </c>
      <c r="K11905" s="1">
        <v>66</v>
      </c>
      <c r="L11905" s="1">
        <v>62</v>
      </c>
      <c r="M11905" s="1">
        <v>43</v>
      </c>
      <c r="N11905" s="1">
        <v>36</v>
      </c>
      <c r="O11905" s="1">
        <v>58</v>
      </c>
      <c r="P11905" s="1">
        <v>0</v>
      </c>
      <c r="Q11905" s="1">
        <v>1</v>
      </c>
      <c r="R11905" s="9">
        <v>2</v>
      </c>
    </row>
    <row r="11906" spans="4:18" x14ac:dyDescent="0.2">
      <c r="D11906" s="200"/>
      <c r="E11906" s="11"/>
      <c r="F11906" s="10"/>
      <c r="G11906" s="7">
        <v>100</v>
      </c>
      <c r="H11906" s="18">
        <v>45.161290322581003</v>
      </c>
      <c r="I11906" s="30">
        <v>12.903225806451999</v>
      </c>
      <c r="J11906" s="2">
        <v>49.462365591397997</v>
      </c>
      <c r="K11906" s="2">
        <v>70.967741935484</v>
      </c>
      <c r="L11906" s="2">
        <v>66.666666666666998</v>
      </c>
      <c r="M11906" s="2">
        <v>46.236559139785001</v>
      </c>
      <c r="N11906" s="2">
        <v>38.709677419355003</v>
      </c>
      <c r="O11906" s="2">
        <v>62.365591397849002</v>
      </c>
      <c r="P11906" s="16">
        <v>0</v>
      </c>
      <c r="Q11906" s="2">
        <v>1.0752688172039999</v>
      </c>
      <c r="R11906" s="15">
        <v>2.1505376344089999</v>
      </c>
    </row>
    <row r="11907" spans="4:18" x14ac:dyDescent="0.2">
      <c r="D11907" s="200"/>
      <c r="E11907" s="4" t="s">
        <v>39</v>
      </c>
      <c r="F11907" s="5"/>
      <c r="G11907" s="6">
        <v>109</v>
      </c>
      <c r="H11907" s="8">
        <v>64</v>
      </c>
      <c r="I11907" s="1">
        <v>22</v>
      </c>
      <c r="J11907" s="1">
        <v>52</v>
      </c>
      <c r="K11907" s="1">
        <v>84</v>
      </c>
      <c r="L11907" s="1">
        <v>73</v>
      </c>
      <c r="M11907" s="1">
        <v>51</v>
      </c>
      <c r="N11907" s="1">
        <v>56</v>
      </c>
      <c r="O11907" s="1">
        <v>71</v>
      </c>
      <c r="P11907" s="1">
        <v>0</v>
      </c>
      <c r="Q11907" s="1">
        <v>3</v>
      </c>
      <c r="R11907" s="9">
        <v>3</v>
      </c>
    </row>
    <row r="11908" spans="4:18" x14ac:dyDescent="0.2">
      <c r="D11908" s="200"/>
      <c r="E11908" s="11"/>
      <c r="F11908" s="10"/>
      <c r="G11908" s="7">
        <v>100</v>
      </c>
      <c r="H11908" s="75">
        <v>58.715596330274998</v>
      </c>
      <c r="I11908" s="2">
        <v>20.183486238532002</v>
      </c>
      <c r="J11908" s="2">
        <v>47.706422018349002</v>
      </c>
      <c r="K11908" s="25">
        <v>77.064220183486</v>
      </c>
      <c r="L11908" s="2">
        <v>66.972477064220001</v>
      </c>
      <c r="M11908" s="2">
        <v>46.788990825688003</v>
      </c>
      <c r="N11908" s="25">
        <v>51.376146788991001</v>
      </c>
      <c r="O11908" s="2">
        <v>65.137614678898998</v>
      </c>
      <c r="P11908" s="16">
        <v>0</v>
      </c>
      <c r="Q11908" s="2">
        <v>2.7522935779819999</v>
      </c>
      <c r="R11908" s="15">
        <v>2.7522935779819999</v>
      </c>
    </row>
    <row r="11909" spans="4:18" x14ac:dyDescent="0.2">
      <c r="D11909" s="200"/>
      <c r="E11909" s="4" t="s">
        <v>40</v>
      </c>
      <c r="F11909" s="5"/>
      <c r="G11909" s="6">
        <v>72</v>
      </c>
      <c r="H11909" s="8">
        <v>53</v>
      </c>
      <c r="I11909" s="1">
        <v>12</v>
      </c>
      <c r="J11909" s="1">
        <v>32</v>
      </c>
      <c r="K11909" s="1">
        <v>50</v>
      </c>
      <c r="L11909" s="1">
        <v>45</v>
      </c>
      <c r="M11909" s="1">
        <v>36</v>
      </c>
      <c r="N11909" s="1">
        <v>42</v>
      </c>
      <c r="O11909" s="1">
        <v>48</v>
      </c>
      <c r="P11909" s="1">
        <v>0</v>
      </c>
      <c r="Q11909" s="1">
        <v>1</v>
      </c>
      <c r="R11909" s="9">
        <v>0</v>
      </c>
    </row>
    <row r="11910" spans="4:18" x14ac:dyDescent="0.2">
      <c r="D11910" s="200"/>
      <c r="E11910" s="11"/>
      <c r="F11910" s="10"/>
      <c r="G11910" s="7">
        <v>100</v>
      </c>
      <c r="H11910" s="75">
        <v>73.611111111111001</v>
      </c>
      <c r="I11910" s="2">
        <v>16.666666666666998</v>
      </c>
      <c r="J11910" s="30">
        <v>44.444444444444002</v>
      </c>
      <c r="K11910" s="2">
        <v>69.444444444444002</v>
      </c>
      <c r="L11910" s="2">
        <v>62.5</v>
      </c>
      <c r="M11910" s="2">
        <v>50</v>
      </c>
      <c r="N11910" s="41">
        <v>58.333333333333002</v>
      </c>
      <c r="O11910" s="2">
        <v>66.666666666666998</v>
      </c>
      <c r="P11910" s="16">
        <v>0</v>
      </c>
      <c r="Q11910" s="2">
        <v>1.3888888888890001</v>
      </c>
      <c r="R11910" s="48">
        <v>0</v>
      </c>
    </row>
    <row r="11911" spans="4:18" x14ac:dyDescent="0.2">
      <c r="D11911" s="199" t="s">
        <v>76</v>
      </c>
      <c r="E11911" s="22" t="s">
        <v>77</v>
      </c>
      <c r="F11911" s="21"/>
      <c r="G11911" s="19">
        <v>608</v>
      </c>
      <c r="H11911" s="27">
        <v>286</v>
      </c>
      <c r="I11911" s="3">
        <v>147</v>
      </c>
      <c r="J11911" s="3">
        <v>337</v>
      </c>
      <c r="K11911" s="3">
        <v>442</v>
      </c>
      <c r="L11911" s="3">
        <v>426</v>
      </c>
      <c r="M11911" s="3">
        <v>297</v>
      </c>
      <c r="N11911" s="3">
        <v>275</v>
      </c>
      <c r="O11911" s="3">
        <v>409</v>
      </c>
      <c r="P11911" s="3">
        <v>4</v>
      </c>
      <c r="Q11911" s="3">
        <v>5</v>
      </c>
      <c r="R11911" s="26">
        <v>8</v>
      </c>
    </row>
    <row r="11912" spans="4:18" x14ac:dyDescent="0.2">
      <c r="D11912" s="200"/>
      <c r="E11912" s="11"/>
      <c r="F11912" s="10"/>
      <c r="G11912" s="7">
        <v>100</v>
      </c>
      <c r="H11912" s="18">
        <v>47.039473684211004</v>
      </c>
      <c r="I11912" s="2">
        <v>24.177631578947</v>
      </c>
      <c r="J11912" s="2">
        <v>55.427631578947</v>
      </c>
      <c r="K11912" s="2">
        <v>72.697368421053</v>
      </c>
      <c r="L11912" s="2">
        <v>70.065789473684006</v>
      </c>
      <c r="M11912" s="2">
        <v>48.848684210526002</v>
      </c>
      <c r="N11912" s="2">
        <v>45.230263157895003</v>
      </c>
      <c r="O11912" s="2">
        <v>67.269736842105004</v>
      </c>
      <c r="P11912" s="2">
        <v>0.65789473684199995</v>
      </c>
      <c r="Q11912" s="2">
        <v>0.82236842105300001</v>
      </c>
      <c r="R11912" s="15">
        <v>1.3157894736839999</v>
      </c>
    </row>
    <row r="11913" spans="4:18" x14ac:dyDescent="0.2">
      <c r="D11913" s="200"/>
      <c r="E11913" s="4" t="s">
        <v>34</v>
      </c>
      <c r="F11913" s="5"/>
      <c r="G11913" s="6">
        <v>37</v>
      </c>
      <c r="H11913" s="8">
        <v>10</v>
      </c>
      <c r="I11913" s="1">
        <v>7</v>
      </c>
      <c r="J11913" s="1">
        <v>12</v>
      </c>
      <c r="K11913" s="1">
        <v>20</v>
      </c>
      <c r="L11913" s="1">
        <v>19</v>
      </c>
      <c r="M11913" s="1">
        <v>15</v>
      </c>
      <c r="N11913" s="1">
        <v>9</v>
      </c>
      <c r="O11913" s="1">
        <v>23</v>
      </c>
      <c r="P11913" s="1">
        <v>0</v>
      </c>
      <c r="Q11913" s="1">
        <v>1</v>
      </c>
      <c r="R11913" s="9">
        <v>0</v>
      </c>
    </row>
    <row r="11914" spans="4:18" x14ac:dyDescent="0.2">
      <c r="D11914" s="200"/>
      <c r="E11914" s="11"/>
      <c r="F11914" s="10"/>
      <c r="G11914" s="7">
        <v>100</v>
      </c>
      <c r="H11914" s="97">
        <v>27.027027027027</v>
      </c>
      <c r="I11914" s="2">
        <v>18.918918918919001</v>
      </c>
      <c r="J11914" s="50">
        <v>32.432432432432002</v>
      </c>
      <c r="K11914" s="50">
        <v>54.054054054053999</v>
      </c>
      <c r="L11914" s="50">
        <v>51.351351351350999</v>
      </c>
      <c r="M11914" s="30">
        <v>40.540540540541002</v>
      </c>
      <c r="N11914" s="50">
        <v>24.324324324323999</v>
      </c>
      <c r="O11914" s="2">
        <v>62.162162162161998</v>
      </c>
      <c r="P11914" s="16">
        <v>0</v>
      </c>
      <c r="Q11914" s="2">
        <v>2.7027027027030002</v>
      </c>
      <c r="R11914" s="48">
        <v>0</v>
      </c>
    </row>
    <row r="11915" spans="4:18" x14ac:dyDescent="0.2">
      <c r="D11915" s="200"/>
      <c r="E11915" s="4" t="s">
        <v>35</v>
      </c>
      <c r="F11915" s="5"/>
      <c r="G11915" s="6">
        <v>73</v>
      </c>
      <c r="H11915" s="8">
        <v>35</v>
      </c>
      <c r="I11915" s="1">
        <v>18</v>
      </c>
      <c r="J11915" s="1">
        <v>44</v>
      </c>
      <c r="K11915" s="1">
        <v>49</v>
      </c>
      <c r="L11915" s="1">
        <v>48</v>
      </c>
      <c r="M11915" s="1">
        <v>28</v>
      </c>
      <c r="N11915" s="1">
        <v>17</v>
      </c>
      <c r="O11915" s="1">
        <v>42</v>
      </c>
      <c r="P11915" s="1">
        <v>2</v>
      </c>
      <c r="Q11915" s="1">
        <v>0</v>
      </c>
      <c r="R11915" s="9">
        <v>1</v>
      </c>
    </row>
    <row r="11916" spans="4:18" x14ac:dyDescent="0.2">
      <c r="D11916" s="200"/>
      <c r="E11916" s="11"/>
      <c r="F11916" s="10"/>
      <c r="G11916" s="7">
        <v>100</v>
      </c>
      <c r="H11916" s="18">
        <v>47.945205479452</v>
      </c>
      <c r="I11916" s="2">
        <v>24.657534246575</v>
      </c>
      <c r="J11916" s="25">
        <v>60.273972602740002</v>
      </c>
      <c r="K11916" s="2">
        <v>67.123287671233001</v>
      </c>
      <c r="L11916" s="2">
        <v>65.753424657533998</v>
      </c>
      <c r="M11916" s="30">
        <v>38.356164383562003</v>
      </c>
      <c r="N11916" s="50">
        <v>23.287671232876999</v>
      </c>
      <c r="O11916" s="30">
        <v>57.534246575342003</v>
      </c>
      <c r="P11916" s="2">
        <v>2.7397260273969999</v>
      </c>
      <c r="Q11916" s="16">
        <v>0</v>
      </c>
      <c r="R11916" s="15">
        <v>1.369863013699</v>
      </c>
    </row>
    <row r="11917" spans="4:18" x14ac:dyDescent="0.2">
      <c r="D11917" s="200"/>
      <c r="E11917" s="4" t="s">
        <v>36</v>
      </c>
      <c r="F11917" s="5"/>
      <c r="G11917" s="6">
        <v>92</v>
      </c>
      <c r="H11917" s="8">
        <v>38</v>
      </c>
      <c r="I11917" s="1">
        <v>21</v>
      </c>
      <c r="J11917" s="1">
        <v>49</v>
      </c>
      <c r="K11917" s="1">
        <v>60</v>
      </c>
      <c r="L11917" s="1">
        <v>61</v>
      </c>
      <c r="M11917" s="1">
        <v>35</v>
      </c>
      <c r="N11917" s="1">
        <v>32</v>
      </c>
      <c r="O11917" s="1">
        <v>57</v>
      </c>
      <c r="P11917" s="1">
        <v>1</v>
      </c>
      <c r="Q11917" s="1">
        <v>1</v>
      </c>
      <c r="R11917" s="9">
        <v>1</v>
      </c>
    </row>
    <row r="11918" spans="4:18" x14ac:dyDescent="0.2">
      <c r="D11918" s="200"/>
      <c r="E11918" s="11"/>
      <c r="F11918" s="10"/>
      <c r="G11918" s="7">
        <v>100</v>
      </c>
      <c r="H11918" s="72">
        <v>41.304347826087003</v>
      </c>
      <c r="I11918" s="2">
        <v>22.826086956522001</v>
      </c>
      <c r="J11918" s="2">
        <v>53.260869565217</v>
      </c>
      <c r="K11918" s="2">
        <v>65.217391304347998</v>
      </c>
      <c r="L11918" s="2">
        <v>66.304347826086996</v>
      </c>
      <c r="M11918" s="30">
        <v>38.043478260870003</v>
      </c>
      <c r="N11918" s="30">
        <v>34.782608695652002</v>
      </c>
      <c r="O11918" s="2">
        <v>61.956521739129997</v>
      </c>
      <c r="P11918" s="2">
        <v>1.086956521739</v>
      </c>
      <c r="Q11918" s="2">
        <v>1.086956521739</v>
      </c>
      <c r="R11918" s="15">
        <v>1.086956521739</v>
      </c>
    </row>
    <row r="11919" spans="4:18" x14ac:dyDescent="0.2">
      <c r="D11919" s="200"/>
      <c r="E11919" s="4" t="s">
        <v>37</v>
      </c>
      <c r="F11919" s="5"/>
      <c r="G11919" s="6">
        <v>110</v>
      </c>
      <c r="H11919" s="8">
        <v>46</v>
      </c>
      <c r="I11919" s="1">
        <v>25</v>
      </c>
      <c r="J11919" s="1">
        <v>68</v>
      </c>
      <c r="K11919" s="1">
        <v>84</v>
      </c>
      <c r="L11919" s="1">
        <v>83</v>
      </c>
      <c r="M11919" s="1">
        <v>57</v>
      </c>
      <c r="N11919" s="1">
        <v>53</v>
      </c>
      <c r="O11919" s="1">
        <v>81</v>
      </c>
      <c r="P11919" s="1">
        <v>1</v>
      </c>
      <c r="Q11919" s="1">
        <v>2</v>
      </c>
      <c r="R11919" s="9">
        <v>2</v>
      </c>
    </row>
    <row r="11920" spans="4:18" x14ac:dyDescent="0.2">
      <c r="D11920" s="200"/>
      <c r="E11920" s="11"/>
      <c r="F11920" s="10"/>
      <c r="G11920" s="7">
        <v>100</v>
      </c>
      <c r="H11920" s="72">
        <v>41.818181818181998</v>
      </c>
      <c r="I11920" s="2">
        <v>22.727272727273</v>
      </c>
      <c r="J11920" s="41">
        <v>61.818181818181998</v>
      </c>
      <c r="K11920" s="25">
        <v>76.363636363636004</v>
      </c>
      <c r="L11920" s="25">
        <v>75.454545454544999</v>
      </c>
      <c r="M11920" s="25">
        <v>51.818181818181998</v>
      </c>
      <c r="N11920" s="25">
        <v>48.181818181818002</v>
      </c>
      <c r="O11920" s="25">
        <v>73.636363636363996</v>
      </c>
      <c r="P11920" s="2">
        <v>0.90909090909099999</v>
      </c>
      <c r="Q11920" s="2">
        <v>1.818181818182</v>
      </c>
      <c r="R11920" s="15">
        <v>1.818181818182</v>
      </c>
    </row>
    <row r="11921" spans="2:18" x14ac:dyDescent="0.2">
      <c r="D11921" s="200"/>
      <c r="E11921" s="4" t="s">
        <v>38</v>
      </c>
      <c r="F11921" s="5"/>
      <c r="G11921" s="6">
        <v>93</v>
      </c>
      <c r="H11921" s="8">
        <v>38</v>
      </c>
      <c r="I11921" s="1">
        <v>26</v>
      </c>
      <c r="J11921" s="1">
        <v>58</v>
      </c>
      <c r="K11921" s="1">
        <v>73</v>
      </c>
      <c r="L11921" s="1">
        <v>69</v>
      </c>
      <c r="M11921" s="1">
        <v>49</v>
      </c>
      <c r="N11921" s="1">
        <v>56</v>
      </c>
      <c r="O11921" s="1">
        <v>68</v>
      </c>
      <c r="P11921" s="1">
        <v>0</v>
      </c>
      <c r="Q11921" s="1">
        <v>0</v>
      </c>
      <c r="R11921" s="9">
        <v>0</v>
      </c>
    </row>
    <row r="11922" spans="2:18" x14ac:dyDescent="0.2">
      <c r="D11922" s="200"/>
      <c r="E11922" s="11"/>
      <c r="F11922" s="10"/>
      <c r="G11922" s="7">
        <v>100</v>
      </c>
      <c r="H11922" s="72">
        <v>40.860215053763</v>
      </c>
      <c r="I11922" s="25">
        <v>27.956989247311999</v>
      </c>
      <c r="J11922" s="41">
        <v>62.365591397849002</v>
      </c>
      <c r="K11922" s="25">
        <v>78.494623655913998</v>
      </c>
      <c r="L11922" s="25">
        <v>74.193548387096996</v>
      </c>
      <c r="M11922" s="25">
        <v>52.688172043011001</v>
      </c>
      <c r="N11922" s="41">
        <v>60.215053763440999</v>
      </c>
      <c r="O11922" s="25">
        <v>73.118279569891996</v>
      </c>
      <c r="P11922" s="16">
        <v>0</v>
      </c>
      <c r="Q11922" s="16">
        <v>0</v>
      </c>
      <c r="R11922" s="48">
        <v>0</v>
      </c>
    </row>
    <row r="11923" spans="2:18" x14ac:dyDescent="0.2">
      <c r="D11923" s="200"/>
      <c r="E11923" s="4" t="s">
        <v>39</v>
      </c>
      <c r="F11923" s="5"/>
      <c r="G11923" s="6">
        <v>114</v>
      </c>
      <c r="H11923" s="8">
        <v>60</v>
      </c>
      <c r="I11923" s="1">
        <v>30</v>
      </c>
      <c r="J11923" s="1">
        <v>65</v>
      </c>
      <c r="K11923" s="1">
        <v>90</v>
      </c>
      <c r="L11923" s="1">
        <v>85</v>
      </c>
      <c r="M11923" s="1">
        <v>62</v>
      </c>
      <c r="N11923" s="1">
        <v>60</v>
      </c>
      <c r="O11923" s="1">
        <v>82</v>
      </c>
      <c r="P11923" s="1">
        <v>0</v>
      </c>
      <c r="Q11923" s="1">
        <v>1</v>
      </c>
      <c r="R11923" s="9">
        <v>2</v>
      </c>
    </row>
    <row r="11924" spans="2:18" x14ac:dyDescent="0.2">
      <c r="D11924" s="200"/>
      <c r="E11924" s="11"/>
      <c r="F11924" s="10"/>
      <c r="G11924" s="7">
        <v>100</v>
      </c>
      <c r="H11924" s="18">
        <v>52.631578947367998</v>
      </c>
      <c r="I11924" s="25">
        <v>26.315789473683999</v>
      </c>
      <c r="J11924" s="25">
        <v>57.017543859649003</v>
      </c>
      <c r="K11924" s="25">
        <v>78.947368421053</v>
      </c>
      <c r="L11924" s="25">
        <v>74.561403508772003</v>
      </c>
      <c r="M11924" s="25">
        <v>54.385964912280997</v>
      </c>
      <c r="N11924" s="41">
        <v>52.631578947367998</v>
      </c>
      <c r="O11924" s="25">
        <v>71.929824561404004</v>
      </c>
      <c r="P11924" s="16">
        <v>0</v>
      </c>
      <c r="Q11924" s="2">
        <v>0.87719298245599997</v>
      </c>
      <c r="R11924" s="15">
        <v>1.7543859649119999</v>
      </c>
    </row>
    <row r="11925" spans="2:18" x14ac:dyDescent="0.2">
      <c r="D11925" s="200"/>
      <c r="E11925" s="4" t="s">
        <v>40</v>
      </c>
      <c r="F11925" s="5"/>
      <c r="G11925" s="6">
        <v>89</v>
      </c>
      <c r="H11925" s="8">
        <v>59</v>
      </c>
      <c r="I11925" s="1">
        <v>20</v>
      </c>
      <c r="J11925" s="1">
        <v>41</v>
      </c>
      <c r="K11925" s="1">
        <v>66</v>
      </c>
      <c r="L11925" s="1">
        <v>61</v>
      </c>
      <c r="M11925" s="1">
        <v>51</v>
      </c>
      <c r="N11925" s="1">
        <v>48</v>
      </c>
      <c r="O11925" s="1">
        <v>56</v>
      </c>
      <c r="P11925" s="1">
        <v>0</v>
      </c>
      <c r="Q11925" s="1">
        <v>0</v>
      </c>
      <c r="R11925" s="9">
        <v>2</v>
      </c>
    </row>
    <row r="11926" spans="2:18" x14ac:dyDescent="0.2">
      <c r="D11926" s="201"/>
      <c r="E11926" s="45"/>
      <c r="F11926" s="51"/>
      <c r="G11926" s="81">
        <v>100</v>
      </c>
      <c r="H11926" s="158">
        <v>66.292134831460999</v>
      </c>
      <c r="I11926" s="64">
        <v>22.47191011236</v>
      </c>
      <c r="J11926" s="126">
        <v>46.067415730336997</v>
      </c>
      <c r="K11926" s="64">
        <v>74.157303370787005</v>
      </c>
      <c r="L11926" s="64">
        <v>68.539325842696996</v>
      </c>
      <c r="M11926" s="112">
        <v>57.303370786517</v>
      </c>
      <c r="N11926" s="112">
        <v>53.932584269663003</v>
      </c>
      <c r="O11926" s="64">
        <v>62.921348314607002</v>
      </c>
      <c r="P11926" s="62">
        <v>0</v>
      </c>
      <c r="Q11926" s="62">
        <v>0</v>
      </c>
      <c r="R11926" s="106">
        <v>2.2471910112360001</v>
      </c>
    </row>
    <row r="11928" spans="2:18" x14ac:dyDescent="0.2">
      <c r="B11928" s="40" t="str">
        <f xml:space="preserve"> HYPERLINK("#'目次'!B294", "[288]")</f>
        <v>[288]</v>
      </c>
      <c r="C11928" s="23" t="s">
        <v>423</v>
      </c>
    </row>
    <row r="11931" spans="2:18" x14ac:dyDescent="0.2">
      <c r="C11931" s="23" t="s">
        <v>80</v>
      </c>
    </row>
    <row r="11932" spans="2:18" ht="36" x14ac:dyDescent="0.2">
      <c r="E11932" s="195"/>
      <c r="F11932" s="196"/>
      <c r="G11932" s="37" t="s">
        <v>15</v>
      </c>
      <c r="H11932" s="33" t="s">
        <v>424</v>
      </c>
      <c r="I11932" s="13" t="s">
        <v>425</v>
      </c>
      <c r="J11932" s="13" t="s">
        <v>426</v>
      </c>
      <c r="K11932" s="13" t="s">
        <v>427</v>
      </c>
      <c r="L11932" s="13" t="s">
        <v>428</v>
      </c>
      <c r="M11932" s="13" t="s">
        <v>429</v>
      </c>
      <c r="N11932" s="13" t="s">
        <v>430</v>
      </c>
      <c r="O11932" s="13" t="s">
        <v>431</v>
      </c>
      <c r="P11932" s="13" t="s">
        <v>432</v>
      </c>
      <c r="Q11932" s="13" t="s">
        <v>99</v>
      </c>
      <c r="R11932" s="38" t="s">
        <v>18</v>
      </c>
    </row>
    <row r="11933" spans="2:18" x14ac:dyDescent="0.2">
      <c r="E11933" s="197"/>
      <c r="F11933" s="198"/>
      <c r="G11933" s="35"/>
      <c r="H11933" s="39"/>
      <c r="I11933" s="14"/>
      <c r="J11933" s="14"/>
      <c r="K11933" s="14"/>
      <c r="L11933" s="14"/>
      <c r="M11933" s="14"/>
      <c r="N11933" s="14"/>
      <c r="O11933" s="14"/>
      <c r="P11933" s="14"/>
      <c r="Q11933" s="14"/>
      <c r="R11933" s="34"/>
    </row>
    <row r="11934" spans="2:18" x14ac:dyDescent="0.2">
      <c r="E11934" s="120" t="s">
        <v>15</v>
      </c>
      <c r="F11934" s="66"/>
      <c r="G11934" s="36">
        <v>1200</v>
      </c>
      <c r="H11934" s="17">
        <v>577</v>
      </c>
      <c r="I11934" s="17">
        <v>251</v>
      </c>
      <c r="J11934" s="17">
        <v>614</v>
      </c>
      <c r="K11934" s="17">
        <v>840</v>
      </c>
      <c r="L11934" s="17">
        <v>794</v>
      </c>
      <c r="M11934" s="17">
        <v>552</v>
      </c>
      <c r="N11934" s="17">
        <v>502</v>
      </c>
      <c r="O11934" s="17">
        <v>789</v>
      </c>
      <c r="P11934" s="17">
        <v>9</v>
      </c>
      <c r="Q11934" s="17">
        <v>13</v>
      </c>
      <c r="R11934" s="47">
        <v>21</v>
      </c>
    </row>
    <row r="11935" spans="2:18" x14ac:dyDescent="0.2">
      <c r="E11935" s="45"/>
      <c r="F11935" s="67"/>
      <c r="G11935" s="7">
        <v>100</v>
      </c>
      <c r="H11935" s="2">
        <v>48.083333333333002</v>
      </c>
      <c r="I11935" s="2">
        <v>20.916666666666998</v>
      </c>
      <c r="J11935" s="2">
        <v>51.166666666666998</v>
      </c>
      <c r="K11935" s="2">
        <v>70</v>
      </c>
      <c r="L11935" s="2">
        <v>66.166666666666998</v>
      </c>
      <c r="M11935" s="2">
        <v>46</v>
      </c>
      <c r="N11935" s="2">
        <v>41.833333333333002</v>
      </c>
      <c r="O11935" s="2">
        <v>65.75</v>
      </c>
      <c r="P11935" s="2">
        <v>0.75</v>
      </c>
      <c r="Q11935" s="2">
        <v>1.083333333333</v>
      </c>
      <c r="R11935" s="15">
        <v>1.75</v>
      </c>
    </row>
    <row r="11936" spans="2:18" x14ac:dyDescent="0.2">
      <c r="E11936" s="4" t="s">
        <v>81</v>
      </c>
      <c r="F11936" s="5"/>
      <c r="G11936" s="19">
        <v>48</v>
      </c>
      <c r="H11936" s="27">
        <v>25</v>
      </c>
      <c r="I11936" s="3">
        <v>11</v>
      </c>
      <c r="J11936" s="3">
        <v>30</v>
      </c>
      <c r="K11936" s="3">
        <v>34</v>
      </c>
      <c r="L11936" s="3">
        <v>31</v>
      </c>
      <c r="M11936" s="3">
        <v>27</v>
      </c>
      <c r="N11936" s="3">
        <v>21</v>
      </c>
      <c r="O11936" s="3">
        <v>40</v>
      </c>
      <c r="P11936" s="3">
        <v>0</v>
      </c>
      <c r="Q11936" s="3">
        <v>1</v>
      </c>
      <c r="R11936" s="26">
        <v>0</v>
      </c>
    </row>
    <row r="11937" spans="5:18" x14ac:dyDescent="0.2">
      <c r="E11937" s="11"/>
      <c r="F11937" s="10"/>
      <c r="G11937" s="7">
        <v>100</v>
      </c>
      <c r="H11937" s="18">
        <v>52.083333333333002</v>
      </c>
      <c r="I11937" s="2">
        <v>22.916666666666998</v>
      </c>
      <c r="J11937" s="41">
        <v>62.5</v>
      </c>
      <c r="K11937" s="2">
        <v>70.833333333333002</v>
      </c>
      <c r="L11937" s="2">
        <v>64.583333333333002</v>
      </c>
      <c r="M11937" s="41">
        <v>56.25</v>
      </c>
      <c r="N11937" s="2">
        <v>43.75</v>
      </c>
      <c r="O11937" s="41">
        <v>83.333333333333002</v>
      </c>
      <c r="P11937" s="16">
        <v>0</v>
      </c>
      <c r="Q11937" s="2">
        <v>2.083333333333</v>
      </c>
      <c r="R11937" s="48">
        <v>0</v>
      </c>
    </row>
    <row r="11938" spans="5:18" x14ac:dyDescent="0.2">
      <c r="E11938" s="4" t="s">
        <v>82</v>
      </c>
      <c r="F11938" s="5"/>
      <c r="G11938" s="6">
        <v>84</v>
      </c>
      <c r="H11938" s="8">
        <v>37</v>
      </c>
      <c r="I11938" s="1">
        <v>12</v>
      </c>
      <c r="J11938" s="1">
        <v>39</v>
      </c>
      <c r="K11938" s="1">
        <v>52</v>
      </c>
      <c r="L11938" s="1">
        <v>49</v>
      </c>
      <c r="M11938" s="1">
        <v>31</v>
      </c>
      <c r="N11938" s="1">
        <v>29</v>
      </c>
      <c r="O11938" s="1">
        <v>51</v>
      </c>
      <c r="P11938" s="1">
        <v>1</v>
      </c>
      <c r="Q11938" s="1">
        <v>0</v>
      </c>
      <c r="R11938" s="9">
        <v>0</v>
      </c>
    </row>
    <row r="11939" spans="5:18" x14ac:dyDescent="0.2">
      <c r="E11939" s="11"/>
      <c r="F11939" s="10"/>
      <c r="G11939" s="7">
        <v>100</v>
      </c>
      <c r="H11939" s="18">
        <v>44.047619047619001</v>
      </c>
      <c r="I11939" s="30">
        <v>14.285714285714</v>
      </c>
      <c r="J11939" s="2">
        <v>46.428571428570997</v>
      </c>
      <c r="K11939" s="30">
        <v>61.904761904761997</v>
      </c>
      <c r="L11939" s="30">
        <v>58.333333333333002</v>
      </c>
      <c r="M11939" s="30">
        <v>36.904761904761997</v>
      </c>
      <c r="N11939" s="30">
        <v>34.523809523810002</v>
      </c>
      <c r="O11939" s="30">
        <v>60.714285714286</v>
      </c>
      <c r="P11939" s="2">
        <v>1.190476190476</v>
      </c>
      <c r="Q11939" s="16">
        <v>0</v>
      </c>
      <c r="R11939" s="48">
        <v>0</v>
      </c>
    </row>
    <row r="11940" spans="5:18" x14ac:dyDescent="0.2">
      <c r="E11940" s="4" t="s">
        <v>83</v>
      </c>
      <c r="F11940" s="5"/>
      <c r="G11940" s="6">
        <v>462</v>
      </c>
      <c r="H11940" s="8">
        <v>214</v>
      </c>
      <c r="I11940" s="1">
        <v>99</v>
      </c>
      <c r="J11940" s="1">
        <v>250</v>
      </c>
      <c r="K11940" s="1">
        <v>334</v>
      </c>
      <c r="L11940" s="1">
        <v>308</v>
      </c>
      <c r="M11940" s="1">
        <v>213</v>
      </c>
      <c r="N11940" s="1">
        <v>202</v>
      </c>
      <c r="O11940" s="1">
        <v>297</v>
      </c>
      <c r="P11940" s="1">
        <v>5</v>
      </c>
      <c r="Q11940" s="1">
        <v>5</v>
      </c>
      <c r="R11940" s="9">
        <v>13</v>
      </c>
    </row>
    <row r="11941" spans="5:18" x14ac:dyDescent="0.2">
      <c r="E11941" s="11"/>
      <c r="F11941" s="10"/>
      <c r="G11941" s="7">
        <v>100</v>
      </c>
      <c r="H11941" s="18">
        <v>46.320346320345998</v>
      </c>
      <c r="I11941" s="2">
        <v>21.428571428571001</v>
      </c>
      <c r="J11941" s="2">
        <v>54.112554112554001</v>
      </c>
      <c r="K11941" s="2">
        <v>72.294372294371996</v>
      </c>
      <c r="L11941" s="2">
        <v>66.666666666666998</v>
      </c>
      <c r="M11941" s="2">
        <v>46.103896103895998</v>
      </c>
      <c r="N11941" s="2">
        <v>43.722943722944002</v>
      </c>
      <c r="O11941" s="2">
        <v>64.285714285713993</v>
      </c>
      <c r="P11941" s="2">
        <v>1.0822510822510001</v>
      </c>
      <c r="Q11941" s="2">
        <v>1.0822510822510001</v>
      </c>
      <c r="R11941" s="15">
        <v>2.8138528138529999</v>
      </c>
    </row>
    <row r="11942" spans="5:18" x14ac:dyDescent="0.2">
      <c r="E11942" s="4" t="s">
        <v>84</v>
      </c>
      <c r="F11942" s="5"/>
      <c r="G11942" s="6">
        <v>30</v>
      </c>
      <c r="H11942" s="8">
        <v>15</v>
      </c>
      <c r="I11942" s="1">
        <v>3</v>
      </c>
      <c r="J11942" s="1">
        <v>12</v>
      </c>
      <c r="K11942" s="1">
        <v>20</v>
      </c>
      <c r="L11942" s="1">
        <v>21</v>
      </c>
      <c r="M11942" s="1">
        <v>11</v>
      </c>
      <c r="N11942" s="1">
        <v>11</v>
      </c>
      <c r="O11942" s="1">
        <v>18</v>
      </c>
      <c r="P11942" s="1">
        <v>0</v>
      </c>
      <c r="Q11942" s="1">
        <v>0</v>
      </c>
      <c r="R11942" s="9">
        <v>0</v>
      </c>
    </row>
    <row r="11943" spans="5:18" x14ac:dyDescent="0.2">
      <c r="E11943" s="11"/>
      <c r="F11943" s="10"/>
      <c r="G11943" s="7">
        <v>100</v>
      </c>
      <c r="H11943" s="18">
        <v>50</v>
      </c>
      <c r="I11943" s="50">
        <v>10</v>
      </c>
      <c r="J11943" s="50">
        <v>40</v>
      </c>
      <c r="K11943" s="2">
        <v>66.666666666666998</v>
      </c>
      <c r="L11943" s="2">
        <v>70</v>
      </c>
      <c r="M11943" s="30">
        <v>36.666666666666998</v>
      </c>
      <c r="N11943" s="30">
        <v>36.666666666666998</v>
      </c>
      <c r="O11943" s="30">
        <v>60</v>
      </c>
      <c r="P11943" s="16">
        <v>0</v>
      </c>
      <c r="Q11943" s="16">
        <v>0</v>
      </c>
      <c r="R11943" s="48">
        <v>0</v>
      </c>
    </row>
    <row r="11944" spans="5:18" x14ac:dyDescent="0.2">
      <c r="E11944" s="4" t="s">
        <v>85</v>
      </c>
      <c r="F11944" s="5"/>
      <c r="G11944" s="6">
        <v>144</v>
      </c>
      <c r="H11944" s="8">
        <v>67</v>
      </c>
      <c r="I11944" s="1">
        <v>29</v>
      </c>
      <c r="J11944" s="1">
        <v>75</v>
      </c>
      <c r="K11944" s="1">
        <v>95</v>
      </c>
      <c r="L11944" s="1">
        <v>96</v>
      </c>
      <c r="M11944" s="1">
        <v>67</v>
      </c>
      <c r="N11944" s="1">
        <v>52</v>
      </c>
      <c r="O11944" s="1">
        <v>104</v>
      </c>
      <c r="P11944" s="1">
        <v>1</v>
      </c>
      <c r="Q11944" s="1">
        <v>1</v>
      </c>
      <c r="R11944" s="9">
        <v>0</v>
      </c>
    </row>
    <row r="11945" spans="5:18" x14ac:dyDescent="0.2">
      <c r="E11945" s="11"/>
      <c r="F11945" s="10"/>
      <c r="G11945" s="7">
        <v>100</v>
      </c>
      <c r="H11945" s="18">
        <v>46.527777777777999</v>
      </c>
      <c r="I11945" s="2">
        <v>20.138888888888999</v>
      </c>
      <c r="J11945" s="2">
        <v>52.083333333333002</v>
      </c>
      <c r="K11945" s="2">
        <v>65.972222222222001</v>
      </c>
      <c r="L11945" s="2">
        <v>66.666666666666998</v>
      </c>
      <c r="M11945" s="2">
        <v>46.527777777777999</v>
      </c>
      <c r="N11945" s="30">
        <v>36.111111111111001</v>
      </c>
      <c r="O11945" s="25">
        <v>72.222222222222001</v>
      </c>
      <c r="P11945" s="2">
        <v>0.694444444444</v>
      </c>
      <c r="Q11945" s="2">
        <v>0.694444444444</v>
      </c>
      <c r="R11945" s="48">
        <v>0</v>
      </c>
    </row>
    <row r="11946" spans="5:18" x14ac:dyDescent="0.2">
      <c r="E11946" s="4" t="s">
        <v>86</v>
      </c>
      <c r="F11946" s="5"/>
      <c r="G11946" s="6">
        <v>192</v>
      </c>
      <c r="H11946" s="8">
        <v>99</v>
      </c>
      <c r="I11946" s="1">
        <v>39</v>
      </c>
      <c r="J11946" s="1">
        <v>97</v>
      </c>
      <c r="K11946" s="1">
        <v>133</v>
      </c>
      <c r="L11946" s="1">
        <v>132</v>
      </c>
      <c r="M11946" s="1">
        <v>91</v>
      </c>
      <c r="N11946" s="1">
        <v>79</v>
      </c>
      <c r="O11946" s="1">
        <v>126</v>
      </c>
      <c r="P11946" s="1">
        <v>0</v>
      </c>
      <c r="Q11946" s="1">
        <v>4</v>
      </c>
      <c r="R11946" s="9">
        <v>3</v>
      </c>
    </row>
    <row r="11947" spans="5:18" x14ac:dyDescent="0.2">
      <c r="E11947" s="11"/>
      <c r="F11947" s="10"/>
      <c r="G11947" s="7">
        <v>100</v>
      </c>
      <c r="H11947" s="18">
        <v>51.5625</v>
      </c>
      <c r="I11947" s="2">
        <v>20.3125</v>
      </c>
      <c r="J11947" s="2">
        <v>50.520833333333002</v>
      </c>
      <c r="K11947" s="2">
        <v>69.270833333333002</v>
      </c>
      <c r="L11947" s="2">
        <v>68.75</v>
      </c>
      <c r="M11947" s="2">
        <v>47.395833333333002</v>
      </c>
      <c r="N11947" s="2">
        <v>41.145833333333002</v>
      </c>
      <c r="O11947" s="2">
        <v>65.625</v>
      </c>
      <c r="P11947" s="16">
        <v>0</v>
      </c>
      <c r="Q11947" s="2">
        <v>2.083333333333</v>
      </c>
      <c r="R11947" s="15">
        <v>1.5625</v>
      </c>
    </row>
    <row r="11948" spans="5:18" x14ac:dyDescent="0.2">
      <c r="E11948" s="4" t="s">
        <v>87</v>
      </c>
      <c r="F11948" s="5"/>
      <c r="G11948" s="6">
        <v>72</v>
      </c>
      <c r="H11948" s="8">
        <v>25</v>
      </c>
      <c r="I11948" s="1">
        <v>16</v>
      </c>
      <c r="J11948" s="1">
        <v>39</v>
      </c>
      <c r="K11948" s="1">
        <v>59</v>
      </c>
      <c r="L11948" s="1">
        <v>54</v>
      </c>
      <c r="M11948" s="1">
        <v>36</v>
      </c>
      <c r="N11948" s="1">
        <v>35</v>
      </c>
      <c r="O11948" s="1">
        <v>54</v>
      </c>
      <c r="P11948" s="1">
        <v>0</v>
      </c>
      <c r="Q11948" s="1">
        <v>0</v>
      </c>
      <c r="R11948" s="9">
        <v>2</v>
      </c>
    </row>
    <row r="11949" spans="5:18" x14ac:dyDescent="0.2">
      <c r="E11949" s="11"/>
      <c r="F11949" s="10"/>
      <c r="G11949" s="7">
        <v>100</v>
      </c>
      <c r="H11949" s="97">
        <v>34.722222222222001</v>
      </c>
      <c r="I11949" s="2">
        <v>22.222222222222001</v>
      </c>
      <c r="J11949" s="2">
        <v>54.166666666666998</v>
      </c>
      <c r="K11949" s="41">
        <v>81.944444444444002</v>
      </c>
      <c r="L11949" s="25">
        <v>75</v>
      </c>
      <c r="M11949" s="2">
        <v>50</v>
      </c>
      <c r="N11949" s="25">
        <v>48.611111111111001</v>
      </c>
      <c r="O11949" s="25">
        <v>75</v>
      </c>
      <c r="P11949" s="16">
        <v>0</v>
      </c>
      <c r="Q11949" s="16">
        <v>0</v>
      </c>
      <c r="R11949" s="15">
        <v>2.7777777777780002</v>
      </c>
    </row>
    <row r="11950" spans="5:18" x14ac:dyDescent="0.2">
      <c r="E11950" s="4" t="s">
        <v>88</v>
      </c>
      <c r="F11950" s="5"/>
      <c r="G11950" s="6">
        <v>36</v>
      </c>
      <c r="H11950" s="8">
        <v>16</v>
      </c>
      <c r="I11950" s="1">
        <v>8</v>
      </c>
      <c r="J11950" s="1">
        <v>19</v>
      </c>
      <c r="K11950" s="1">
        <v>26</v>
      </c>
      <c r="L11950" s="1">
        <v>26</v>
      </c>
      <c r="M11950" s="1">
        <v>19</v>
      </c>
      <c r="N11950" s="1">
        <v>19</v>
      </c>
      <c r="O11950" s="1">
        <v>24</v>
      </c>
      <c r="P11950" s="1">
        <v>0</v>
      </c>
      <c r="Q11950" s="1">
        <v>1</v>
      </c>
      <c r="R11950" s="9">
        <v>2</v>
      </c>
    </row>
    <row r="11951" spans="5:18" x14ac:dyDescent="0.2">
      <c r="E11951" s="11"/>
      <c r="F11951" s="10"/>
      <c r="G11951" s="7">
        <v>100</v>
      </c>
      <c r="H11951" s="18">
        <v>44.444444444444002</v>
      </c>
      <c r="I11951" s="2">
        <v>22.222222222222001</v>
      </c>
      <c r="J11951" s="2">
        <v>52.777777777777999</v>
      </c>
      <c r="K11951" s="2">
        <v>72.222222222222001</v>
      </c>
      <c r="L11951" s="25">
        <v>72.222222222222001</v>
      </c>
      <c r="M11951" s="25">
        <v>52.777777777777999</v>
      </c>
      <c r="N11951" s="41">
        <v>52.777777777777999</v>
      </c>
      <c r="O11951" s="2">
        <v>66.666666666666998</v>
      </c>
      <c r="P11951" s="16">
        <v>0</v>
      </c>
      <c r="Q11951" s="2">
        <v>2.7777777777780002</v>
      </c>
      <c r="R11951" s="15">
        <v>5.5555555555560003</v>
      </c>
    </row>
    <row r="11952" spans="5:18" x14ac:dyDescent="0.2">
      <c r="E11952" s="4" t="s">
        <v>89</v>
      </c>
      <c r="F11952" s="5"/>
      <c r="G11952" s="6">
        <v>66</v>
      </c>
      <c r="H11952" s="8">
        <v>37</v>
      </c>
      <c r="I11952" s="1">
        <v>17</v>
      </c>
      <c r="J11952" s="1">
        <v>19</v>
      </c>
      <c r="K11952" s="1">
        <v>38</v>
      </c>
      <c r="L11952" s="1">
        <v>34</v>
      </c>
      <c r="M11952" s="1">
        <v>21</v>
      </c>
      <c r="N11952" s="1">
        <v>24</v>
      </c>
      <c r="O11952" s="1">
        <v>35</v>
      </c>
      <c r="P11952" s="1">
        <v>2</v>
      </c>
      <c r="Q11952" s="1">
        <v>1</v>
      </c>
      <c r="R11952" s="9">
        <v>1</v>
      </c>
    </row>
    <row r="11953" spans="2:18" x14ac:dyDescent="0.2">
      <c r="E11953" s="11"/>
      <c r="F11953" s="10"/>
      <c r="G11953" s="7">
        <v>100</v>
      </c>
      <c r="H11953" s="70">
        <v>56.060606060605998</v>
      </c>
      <c r="I11953" s="2">
        <v>25.757575757575999</v>
      </c>
      <c r="J11953" s="50">
        <v>28.787878787878999</v>
      </c>
      <c r="K11953" s="50">
        <v>57.575757575757997</v>
      </c>
      <c r="L11953" s="50">
        <v>51.515151515151999</v>
      </c>
      <c r="M11953" s="50">
        <v>31.818181818182001</v>
      </c>
      <c r="N11953" s="30">
        <v>36.363636363635997</v>
      </c>
      <c r="O11953" s="50">
        <v>53.030303030303003</v>
      </c>
      <c r="P11953" s="2">
        <v>3.0303030303030001</v>
      </c>
      <c r="Q11953" s="2">
        <v>1.5151515151520001</v>
      </c>
      <c r="R11953" s="15">
        <v>1.5151515151520001</v>
      </c>
    </row>
    <row r="11954" spans="2:18" x14ac:dyDescent="0.2">
      <c r="E11954" s="4" t="s">
        <v>90</v>
      </c>
      <c r="F11954" s="5"/>
      <c r="G11954" s="6">
        <v>54</v>
      </c>
      <c r="H11954" s="8">
        <v>32</v>
      </c>
      <c r="I11954" s="1">
        <v>12</v>
      </c>
      <c r="J11954" s="1">
        <v>25</v>
      </c>
      <c r="K11954" s="1">
        <v>39</v>
      </c>
      <c r="L11954" s="1">
        <v>35</v>
      </c>
      <c r="M11954" s="1">
        <v>29</v>
      </c>
      <c r="N11954" s="1">
        <v>22</v>
      </c>
      <c r="O11954" s="1">
        <v>32</v>
      </c>
      <c r="P11954" s="1">
        <v>0</v>
      </c>
      <c r="Q11954" s="1">
        <v>0</v>
      </c>
      <c r="R11954" s="9">
        <v>0</v>
      </c>
    </row>
    <row r="11955" spans="2:18" x14ac:dyDescent="0.2">
      <c r="E11955" s="11"/>
      <c r="F11955" s="10"/>
      <c r="G11955" s="7">
        <v>100</v>
      </c>
      <c r="H11955" s="75">
        <v>59.259259259258997</v>
      </c>
      <c r="I11955" s="2">
        <v>22.222222222222001</v>
      </c>
      <c r="J11955" s="2">
        <v>46.296296296295999</v>
      </c>
      <c r="K11955" s="2">
        <v>72.222222222222001</v>
      </c>
      <c r="L11955" s="2">
        <v>64.814814814814994</v>
      </c>
      <c r="M11955" s="25">
        <v>53.703703703704001</v>
      </c>
      <c r="N11955" s="2">
        <v>40.740740740741003</v>
      </c>
      <c r="O11955" s="30">
        <v>59.259259259258997</v>
      </c>
      <c r="P11955" s="16">
        <v>0</v>
      </c>
      <c r="Q11955" s="16">
        <v>0</v>
      </c>
      <c r="R11955" s="48">
        <v>0</v>
      </c>
    </row>
    <row r="11956" spans="2:18" x14ac:dyDescent="0.2">
      <c r="E11956" s="4" t="s">
        <v>91</v>
      </c>
      <c r="F11956" s="5"/>
      <c r="G11956" s="6">
        <v>12</v>
      </c>
      <c r="H11956" s="8">
        <v>10</v>
      </c>
      <c r="I11956" s="1">
        <v>5</v>
      </c>
      <c r="J11956" s="1">
        <v>9</v>
      </c>
      <c r="K11956" s="1">
        <v>10</v>
      </c>
      <c r="L11956" s="1">
        <v>8</v>
      </c>
      <c r="M11956" s="1">
        <v>7</v>
      </c>
      <c r="N11956" s="1">
        <v>8</v>
      </c>
      <c r="O11956" s="1">
        <v>8</v>
      </c>
      <c r="P11956" s="1">
        <v>0</v>
      </c>
      <c r="Q11956" s="1">
        <v>0</v>
      </c>
      <c r="R11956" s="9">
        <v>0</v>
      </c>
    </row>
    <row r="11957" spans="2:18" x14ac:dyDescent="0.2">
      <c r="E11957" s="45"/>
      <c r="F11957" s="51"/>
      <c r="G11957" s="81">
        <v>100</v>
      </c>
      <c r="H11957" s="158">
        <v>83.333333333333002</v>
      </c>
      <c r="I11957" s="112">
        <v>41.666666666666998</v>
      </c>
      <c r="J11957" s="112">
        <v>75</v>
      </c>
      <c r="K11957" s="112">
        <v>83.333333333333002</v>
      </c>
      <c r="L11957" s="64">
        <v>66.666666666666998</v>
      </c>
      <c r="M11957" s="112">
        <v>58.333333333333002</v>
      </c>
      <c r="N11957" s="112">
        <v>66.666666666666998</v>
      </c>
      <c r="O11957" s="64">
        <v>66.666666666666998</v>
      </c>
      <c r="P11957" s="62">
        <v>0</v>
      </c>
      <c r="Q11957" s="62">
        <v>0</v>
      </c>
      <c r="R11957" s="116">
        <v>0</v>
      </c>
    </row>
    <row r="11959" spans="2:18" x14ac:dyDescent="0.2">
      <c r="B11959" s="40" t="str">
        <f xml:space="preserve"> HYPERLINK("#'目次'!B295", "[289]")</f>
        <v>[289]</v>
      </c>
      <c r="C11959" s="23" t="s">
        <v>435</v>
      </c>
    </row>
    <row r="11962" spans="2:18" x14ac:dyDescent="0.2">
      <c r="C11962" s="23" t="s">
        <v>14</v>
      </c>
    </row>
    <row r="11963" spans="2:18" ht="24" x14ac:dyDescent="0.2">
      <c r="D11963" s="195"/>
      <c r="E11963" s="196"/>
      <c r="F11963" s="196"/>
      <c r="G11963" s="37" t="s">
        <v>15</v>
      </c>
      <c r="H11963" s="33" t="s">
        <v>436</v>
      </c>
      <c r="I11963" s="13" t="s">
        <v>437</v>
      </c>
      <c r="J11963" s="13" t="s">
        <v>438</v>
      </c>
      <c r="K11963" s="13" t="s">
        <v>439</v>
      </c>
      <c r="L11963" s="13" t="s">
        <v>440</v>
      </c>
      <c r="M11963" s="38" t="s">
        <v>18</v>
      </c>
    </row>
    <row r="11964" spans="2:18" x14ac:dyDescent="0.2">
      <c r="D11964" s="197"/>
      <c r="E11964" s="198"/>
      <c r="F11964" s="198"/>
      <c r="G11964" s="35"/>
      <c r="H11964" s="39"/>
      <c r="I11964" s="14"/>
      <c r="J11964" s="14"/>
      <c r="K11964" s="14"/>
      <c r="L11964" s="14"/>
      <c r="M11964" s="34"/>
    </row>
    <row r="11965" spans="2:18" x14ac:dyDescent="0.2">
      <c r="D11965" s="78"/>
      <c r="E11965" s="79" t="s">
        <v>15</v>
      </c>
      <c r="F11965" s="66"/>
      <c r="G11965" s="36">
        <v>1200</v>
      </c>
      <c r="H11965" s="17">
        <v>9</v>
      </c>
      <c r="I11965" s="17">
        <v>19</v>
      </c>
      <c r="J11965" s="17">
        <v>287</v>
      </c>
      <c r="K11965" s="17">
        <v>479</v>
      </c>
      <c r="L11965" s="17">
        <v>337</v>
      </c>
      <c r="M11965" s="47">
        <v>69</v>
      </c>
    </row>
    <row r="11966" spans="2:18" x14ac:dyDescent="0.2">
      <c r="D11966" s="45"/>
      <c r="E11966" s="51"/>
      <c r="F11966" s="67"/>
      <c r="G11966" s="7">
        <v>100</v>
      </c>
      <c r="H11966" s="2">
        <v>0.75</v>
      </c>
      <c r="I11966" s="2">
        <v>1.583333333333</v>
      </c>
      <c r="J11966" s="2">
        <v>23.916666666666998</v>
      </c>
      <c r="K11966" s="2">
        <v>39.916666666666998</v>
      </c>
      <c r="L11966" s="2">
        <v>28.083333333333002</v>
      </c>
      <c r="M11966" s="15">
        <v>5.75</v>
      </c>
    </row>
    <row r="11967" spans="2:18" x14ac:dyDescent="0.2">
      <c r="D11967" s="199" t="s">
        <v>19</v>
      </c>
      <c r="E11967" s="22" t="s">
        <v>20</v>
      </c>
      <c r="F11967" s="21"/>
      <c r="G11967" s="19">
        <v>132</v>
      </c>
      <c r="H11967" s="27">
        <v>1</v>
      </c>
      <c r="I11967" s="3">
        <v>3</v>
      </c>
      <c r="J11967" s="3">
        <v>44</v>
      </c>
      <c r="K11967" s="3">
        <v>39</v>
      </c>
      <c r="L11967" s="3">
        <v>36</v>
      </c>
      <c r="M11967" s="26">
        <v>9</v>
      </c>
    </row>
    <row r="11968" spans="2:18" x14ac:dyDescent="0.2">
      <c r="D11968" s="200"/>
      <c r="E11968" s="11"/>
      <c r="F11968" s="10"/>
      <c r="G11968" s="7">
        <v>100</v>
      </c>
      <c r="H11968" s="18">
        <v>0.75757575757600004</v>
      </c>
      <c r="I11968" s="2">
        <v>2.2727272727269998</v>
      </c>
      <c r="J11968" s="25">
        <v>33.333333333333002</v>
      </c>
      <c r="K11968" s="50">
        <v>29.545454545455001</v>
      </c>
      <c r="L11968" s="2">
        <v>27.272727272727</v>
      </c>
      <c r="M11968" s="15">
        <v>6.8181818181820004</v>
      </c>
    </row>
    <row r="11969" spans="4:13" x14ac:dyDescent="0.2">
      <c r="D11969" s="200"/>
      <c r="E11969" s="4" t="s">
        <v>21</v>
      </c>
      <c r="F11969" s="5"/>
      <c r="G11969" s="6">
        <v>444</v>
      </c>
      <c r="H11969" s="8">
        <v>2</v>
      </c>
      <c r="I11969" s="1">
        <v>4</v>
      </c>
      <c r="J11969" s="1">
        <v>97</v>
      </c>
      <c r="K11969" s="1">
        <v>193</v>
      </c>
      <c r="L11969" s="1">
        <v>122</v>
      </c>
      <c r="M11969" s="9">
        <v>26</v>
      </c>
    </row>
    <row r="11970" spans="4:13" x14ac:dyDescent="0.2">
      <c r="D11970" s="200"/>
      <c r="E11970" s="11"/>
      <c r="F11970" s="10"/>
      <c r="G11970" s="7">
        <v>100</v>
      </c>
      <c r="H11970" s="18">
        <v>0.45045045044999998</v>
      </c>
      <c r="I11970" s="2">
        <v>0.90090090090099995</v>
      </c>
      <c r="J11970" s="2">
        <v>21.846846846847001</v>
      </c>
      <c r="K11970" s="2">
        <v>43.468468468467997</v>
      </c>
      <c r="L11970" s="2">
        <v>27.477477477476999</v>
      </c>
      <c r="M11970" s="15">
        <v>5.8558558558560003</v>
      </c>
    </row>
    <row r="11971" spans="4:13" x14ac:dyDescent="0.2">
      <c r="D11971" s="200"/>
      <c r="E11971" s="4" t="s">
        <v>22</v>
      </c>
      <c r="F11971" s="5"/>
      <c r="G11971" s="6">
        <v>192</v>
      </c>
      <c r="H11971" s="8">
        <v>2</v>
      </c>
      <c r="I11971" s="1">
        <v>5</v>
      </c>
      <c r="J11971" s="1">
        <v>49</v>
      </c>
      <c r="K11971" s="1">
        <v>74</v>
      </c>
      <c r="L11971" s="1">
        <v>51</v>
      </c>
      <c r="M11971" s="9">
        <v>11</v>
      </c>
    </row>
    <row r="11972" spans="4:13" x14ac:dyDescent="0.2">
      <c r="D11972" s="200"/>
      <c r="E11972" s="11"/>
      <c r="F11972" s="10"/>
      <c r="G11972" s="7">
        <v>100</v>
      </c>
      <c r="H11972" s="18">
        <v>1.041666666667</v>
      </c>
      <c r="I11972" s="2">
        <v>2.604166666667</v>
      </c>
      <c r="J11972" s="2">
        <v>25.520833333333002</v>
      </c>
      <c r="K11972" s="2">
        <v>38.541666666666998</v>
      </c>
      <c r="L11972" s="2">
        <v>26.5625</v>
      </c>
      <c r="M11972" s="15">
        <v>5.729166666667</v>
      </c>
    </row>
    <row r="11973" spans="4:13" x14ac:dyDescent="0.2">
      <c r="D11973" s="200"/>
      <c r="E11973" s="4" t="s">
        <v>23</v>
      </c>
      <c r="F11973" s="5"/>
      <c r="G11973" s="6">
        <v>192</v>
      </c>
      <c r="H11973" s="8">
        <v>1</v>
      </c>
      <c r="I11973" s="1">
        <v>3</v>
      </c>
      <c r="J11973" s="1">
        <v>46</v>
      </c>
      <c r="K11973" s="1">
        <v>83</v>
      </c>
      <c r="L11973" s="1">
        <v>48</v>
      </c>
      <c r="M11973" s="9">
        <v>11</v>
      </c>
    </row>
    <row r="11974" spans="4:13" x14ac:dyDescent="0.2">
      <c r="D11974" s="200"/>
      <c r="E11974" s="11"/>
      <c r="F11974" s="10"/>
      <c r="G11974" s="7">
        <v>100</v>
      </c>
      <c r="H11974" s="18">
        <v>0.52083333333299997</v>
      </c>
      <c r="I11974" s="2">
        <v>1.5625</v>
      </c>
      <c r="J11974" s="2">
        <v>23.958333333333002</v>
      </c>
      <c r="K11974" s="2">
        <v>43.229166666666998</v>
      </c>
      <c r="L11974" s="2">
        <v>25</v>
      </c>
      <c r="M11974" s="15">
        <v>5.729166666667</v>
      </c>
    </row>
    <row r="11975" spans="4:13" x14ac:dyDescent="0.2">
      <c r="D11975" s="200"/>
      <c r="E11975" s="4" t="s">
        <v>24</v>
      </c>
      <c r="F11975" s="5"/>
      <c r="G11975" s="6">
        <v>240</v>
      </c>
      <c r="H11975" s="8">
        <v>3</v>
      </c>
      <c r="I11975" s="1">
        <v>4</v>
      </c>
      <c r="J11975" s="1">
        <v>51</v>
      </c>
      <c r="K11975" s="1">
        <v>90</v>
      </c>
      <c r="L11975" s="1">
        <v>80</v>
      </c>
      <c r="M11975" s="9">
        <v>12</v>
      </c>
    </row>
    <row r="11976" spans="4:13" x14ac:dyDescent="0.2">
      <c r="D11976" s="200"/>
      <c r="E11976" s="11"/>
      <c r="F11976" s="10"/>
      <c r="G11976" s="7">
        <v>100</v>
      </c>
      <c r="H11976" s="18">
        <v>1.25</v>
      </c>
      <c r="I11976" s="2">
        <v>1.666666666667</v>
      </c>
      <c r="J11976" s="2">
        <v>21.25</v>
      </c>
      <c r="K11976" s="2">
        <v>37.5</v>
      </c>
      <c r="L11976" s="25">
        <v>33.333333333333002</v>
      </c>
      <c r="M11976" s="15">
        <v>5</v>
      </c>
    </row>
    <row r="11977" spans="4:13" x14ac:dyDescent="0.2">
      <c r="D11977" s="199" t="s">
        <v>25</v>
      </c>
      <c r="E11977" s="22" t="s">
        <v>26</v>
      </c>
      <c r="F11977" s="21"/>
      <c r="G11977" s="19">
        <v>348</v>
      </c>
      <c r="H11977" s="27">
        <v>1</v>
      </c>
      <c r="I11977" s="3">
        <v>4</v>
      </c>
      <c r="J11977" s="3">
        <v>92</v>
      </c>
      <c r="K11977" s="3">
        <v>140</v>
      </c>
      <c r="L11977" s="3">
        <v>96</v>
      </c>
      <c r="M11977" s="26">
        <v>15</v>
      </c>
    </row>
    <row r="11978" spans="4:13" x14ac:dyDescent="0.2">
      <c r="D11978" s="200"/>
      <c r="E11978" s="11"/>
      <c r="F11978" s="10"/>
      <c r="G11978" s="7">
        <v>100</v>
      </c>
      <c r="H11978" s="18">
        <v>0.28735632183900001</v>
      </c>
      <c r="I11978" s="2">
        <v>1.149425287356</v>
      </c>
      <c r="J11978" s="2">
        <v>26.436781609194998</v>
      </c>
      <c r="K11978" s="2">
        <v>40.229885057471002</v>
      </c>
      <c r="L11978" s="2">
        <v>27.586206896552</v>
      </c>
      <c r="M11978" s="15">
        <v>4.3103448275860003</v>
      </c>
    </row>
    <row r="11979" spans="4:13" x14ac:dyDescent="0.2">
      <c r="D11979" s="200"/>
      <c r="E11979" s="4" t="s">
        <v>27</v>
      </c>
      <c r="F11979" s="5"/>
      <c r="G11979" s="6">
        <v>378</v>
      </c>
      <c r="H11979" s="8">
        <v>3</v>
      </c>
      <c r="I11979" s="1">
        <v>9</v>
      </c>
      <c r="J11979" s="1">
        <v>87</v>
      </c>
      <c r="K11979" s="1">
        <v>154</v>
      </c>
      <c r="L11979" s="1">
        <v>99</v>
      </c>
      <c r="M11979" s="9">
        <v>26</v>
      </c>
    </row>
    <row r="11980" spans="4:13" x14ac:dyDescent="0.2">
      <c r="D11980" s="200"/>
      <c r="E11980" s="11"/>
      <c r="F11980" s="10"/>
      <c r="G11980" s="7">
        <v>100</v>
      </c>
      <c r="H11980" s="18">
        <v>0.793650793651</v>
      </c>
      <c r="I11980" s="2">
        <v>2.3809523809519999</v>
      </c>
      <c r="J11980" s="2">
        <v>23.015873015873002</v>
      </c>
      <c r="K11980" s="2">
        <v>40.740740740741003</v>
      </c>
      <c r="L11980" s="2">
        <v>26.190476190476002</v>
      </c>
      <c r="M11980" s="15">
        <v>6.8783068783069998</v>
      </c>
    </row>
    <row r="11981" spans="4:13" x14ac:dyDescent="0.2">
      <c r="D11981" s="200"/>
      <c r="E11981" s="4" t="s">
        <v>28</v>
      </c>
      <c r="F11981" s="5"/>
      <c r="G11981" s="6">
        <v>372</v>
      </c>
      <c r="H11981" s="8">
        <v>4</v>
      </c>
      <c r="I11981" s="1">
        <v>5</v>
      </c>
      <c r="J11981" s="1">
        <v>82</v>
      </c>
      <c r="K11981" s="1">
        <v>142</v>
      </c>
      <c r="L11981" s="1">
        <v>114</v>
      </c>
      <c r="M11981" s="9">
        <v>25</v>
      </c>
    </row>
    <row r="11982" spans="4:13" x14ac:dyDescent="0.2">
      <c r="D11982" s="200"/>
      <c r="E11982" s="11"/>
      <c r="F11982" s="10"/>
      <c r="G11982" s="7">
        <v>100</v>
      </c>
      <c r="H11982" s="18">
        <v>1.0752688172039999</v>
      </c>
      <c r="I11982" s="2">
        <v>1.3440860215049999</v>
      </c>
      <c r="J11982" s="2">
        <v>22.043010752688001</v>
      </c>
      <c r="K11982" s="2">
        <v>38.172043010753001</v>
      </c>
      <c r="L11982" s="2">
        <v>30.645161290322999</v>
      </c>
      <c r="M11982" s="15">
        <v>6.7204301075270001</v>
      </c>
    </row>
    <row r="11983" spans="4:13" x14ac:dyDescent="0.2">
      <c r="D11983" s="200"/>
      <c r="E11983" s="4" t="s">
        <v>29</v>
      </c>
      <c r="F11983" s="5"/>
      <c r="G11983" s="6">
        <v>102</v>
      </c>
      <c r="H11983" s="8">
        <v>1</v>
      </c>
      <c r="I11983" s="1">
        <v>1</v>
      </c>
      <c r="J11983" s="1">
        <v>26</v>
      </c>
      <c r="K11983" s="1">
        <v>43</v>
      </c>
      <c r="L11983" s="1">
        <v>28</v>
      </c>
      <c r="M11983" s="9">
        <v>3</v>
      </c>
    </row>
    <row r="11984" spans="4:13" x14ac:dyDescent="0.2">
      <c r="D11984" s="200"/>
      <c r="E11984" s="11"/>
      <c r="F11984" s="10"/>
      <c r="G11984" s="7">
        <v>100</v>
      </c>
      <c r="H11984" s="18">
        <v>0.98039215686299996</v>
      </c>
      <c r="I11984" s="2">
        <v>0.98039215686299996</v>
      </c>
      <c r="J11984" s="2">
        <v>25.490196078431001</v>
      </c>
      <c r="K11984" s="2">
        <v>42.156862745098003</v>
      </c>
      <c r="L11984" s="2">
        <v>27.450980392157</v>
      </c>
      <c r="M11984" s="15">
        <v>2.9411764705880001</v>
      </c>
    </row>
    <row r="11985" spans="4:13" x14ac:dyDescent="0.2">
      <c r="D11985" s="199" t="s">
        <v>30</v>
      </c>
      <c r="E11985" s="22" t="s">
        <v>31</v>
      </c>
      <c r="F11985" s="21"/>
      <c r="G11985" s="19">
        <v>592</v>
      </c>
      <c r="H11985" s="27">
        <v>6</v>
      </c>
      <c r="I11985" s="3">
        <v>10</v>
      </c>
      <c r="J11985" s="3">
        <v>145</v>
      </c>
      <c r="K11985" s="3">
        <v>215</v>
      </c>
      <c r="L11985" s="3">
        <v>182</v>
      </c>
      <c r="M11985" s="26">
        <v>34</v>
      </c>
    </row>
    <row r="11986" spans="4:13" x14ac:dyDescent="0.2">
      <c r="D11986" s="200"/>
      <c r="E11986" s="11"/>
      <c r="F11986" s="10"/>
      <c r="G11986" s="7">
        <v>100</v>
      </c>
      <c r="H11986" s="18">
        <v>1.0135135135140001</v>
      </c>
      <c r="I11986" s="2">
        <v>1.6891891891890001</v>
      </c>
      <c r="J11986" s="2">
        <v>24.493243243243001</v>
      </c>
      <c r="K11986" s="2">
        <v>36.317567567567998</v>
      </c>
      <c r="L11986" s="2">
        <v>30.743243243243001</v>
      </c>
      <c r="M11986" s="15">
        <v>5.7432432432429996</v>
      </c>
    </row>
    <row r="11987" spans="4:13" x14ac:dyDescent="0.2">
      <c r="D11987" s="200"/>
      <c r="E11987" s="4" t="s">
        <v>32</v>
      </c>
      <c r="F11987" s="5"/>
      <c r="G11987" s="6">
        <v>608</v>
      </c>
      <c r="H11987" s="8">
        <v>3</v>
      </c>
      <c r="I11987" s="1">
        <v>9</v>
      </c>
      <c r="J11987" s="1">
        <v>142</v>
      </c>
      <c r="K11987" s="1">
        <v>264</v>
      </c>
      <c r="L11987" s="1">
        <v>155</v>
      </c>
      <c r="M11987" s="9">
        <v>35</v>
      </c>
    </row>
    <row r="11988" spans="4:13" x14ac:dyDescent="0.2">
      <c r="D11988" s="200"/>
      <c r="E11988" s="11"/>
      <c r="F11988" s="10"/>
      <c r="G11988" s="7">
        <v>100</v>
      </c>
      <c r="H11988" s="18">
        <v>0.49342105263199998</v>
      </c>
      <c r="I11988" s="2">
        <v>1.4802631578950001</v>
      </c>
      <c r="J11988" s="2">
        <v>23.355263157894999</v>
      </c>
      <c r="K11988" s="2">
        <v>43.421052631579002</v>
      </c>
      <c r="L11988" s="2">
        <v>25.493421052632002</v>
      </c>
      <c r="M11988" s="15">
        <v>5.7565789473680002</v>
      </c>
    </row>
    <row r="11989" spans="4:13" x14ac:dyDescent="0.2">
      <c r="D11989" s="199" t="s">
        <v>33</v>
      </c>
      <c r="E11989" s="22" t="s">
        <v>34</v>
      </c>
      <c r="F11989" s="21"/>
      <c r="G11989" s="19">
        <v>74</v>
      </c>
      <c r="H11989" s="27">
        <v>0</v>
      </c>
      <c r="I11989" s="3">
        <v>0</v>
      </c>
      <c r="J11989" s="3">
        <v>2</v>
      </c>
      <c r="K11989" s="3">
        <v>12</v>
      </c>
      <c r="L11989" s="3">
        <v>56</v>
      </c>
      <c r="M11989" s="26">
        <v>4</v>
      </c>
    </row>
    <row r="11990" spans="4:13" x14ac:dyDescent="0.2">
      <c r="D11990" s="200"/>
      <c r="E11990" s="11"/>
      <c r="F11990" s="10"/>
      <c r="G11990" s="7">
        <v>100</v>
      </c>
      <c r="H11990" s="53">
        <v>0</v>
      </c>
      <c r="I11990" s="16">
        <v>0</v>
      </c>
      <c r="J11990" s="50">
        <v>2.7027027027030002</v>
      </c>
      <c r="K11990" s="50">
        <v>16.216216216216001</v>
      </c>
      <c r="L11990" s="41">
        <v>75.675675675676004</v>
      </c>
      <c r="M11990" s="15">
        <v>5.4054054054050003</v>
      </c>
    </row>
    <row r="11991" spans="4:13" x14ac:dyDescent="0.2">
      <c r="D11991" s="200"/>
      <c r="E11991" s="4" t="s">
        <v>35</v>
      </c>
      <c r="F11991" s="5"/>
      <c r="G11991" s="6">
        <v>148</v>
      </c>
      <c r="H11991" s="8">
        <v>0</v>
      </c>
      <c r="I11991" s="1">
        <v>5</v>
      </c>
      <c r="J11991" s="1">
        <v>23</v>
      </c>
      <c r="K11991" s="1">
        <v>55</v>
      </c>
      <c r="L11991" s="1">
        <v>57</v>
      </c>
      <c r="M11991" s="9">
        <v>8</v>
      </c>
    </row>
    <row r="11992" spans="4:13" x14ac:dyDescent="0.2">
      <c r="D11992" s="200"/>
      <c r="E11992" s="11"/>
      <c r="F11992" s="10"/>
      <c r="G11992" s="7">
        <v>100</v>
      </c>
      <c r="H11992" s="53">
        <v>0</v>
      </c>
      <c r="I11992" s="2">
        <v>3.3783783783780001</v>
      </c>
      <c r="J11992" s="30">
        <v>15.540540540541</v>
      </c>
      <c r="K11992" s="2">
        <v>37.162162162161998</v>
      </c>
      <c r="L11992" s="41">
        <v>38.513513513513999</v>
      </c>
      <c r="M11992" s="15">
        <v>5.4054054054050003</v>
      </c>
    </row>
    <row r="11993" spans="4:13" x14ac:dyDescent="0.2">
      <c r="D11993" s="200"/>
      <c r="E11993" s="4" t="s">
        <v>36</v>
      </c>
      <c r="F11993" s="5"/>
      <c r="G11993" s="6">
        <v>187</v>
      </c>
      <c r="H11993" s="8">
        <v>2</v>
      </c>
      <c r="I11993" s="1">
        <v>4</v>
      </c>
      <c r="J11993" s="1">
        <v>37</v>
      </c>
      <c r="K11993" s="1">
        <v>75</v>
      </c>
      <c r="L11993" s="1">
        <v>60</v>
      </c>
      <c r="M11993" s="9">
        <v>9</v>
      </c>
    </row>
    <row r="11994" spans="4:13" x14ac:dyDescent="0.2">
      <c r="D11994" s="200"/>
      <c r="E11994" s="11"/>
      <c r="F11994" s="10"/>
      <c r="G11994" s="7">
        <v>100</v>
      </c>
      <c r="H11994" s="18">
        <v>1.069518716578</v>
      </c>
      <c r="I11994" s="2">
        <v>2.1390374331549999</v>
      </c>
      <c r="J11994" s="2">
        <v>19.786096256684001</v>
      </c>
      <c r="K11994" s="2">
        <v>40.106951871657998</v>
      </c>
      <c r="L11994" s="2">
        <v>32.085561497325997</v>
      </c>
      <c r="M11994" s="15">
        <v>4.8128342245990003</v>
      </c>
    </row>
    <row r="11995" spans="4:13" x14ac:dyDescent="0.2">
      <c r="D11995" s="200"/>
      <c r="E11995" s="4" t="s">
        <v>37</v>
      </c>
      <c r="F11995" s="5"/>
      <c r="G11995" s="6">
        <v>221</v>
      </c>
      <c r="H11995" s="8">
        <v>2</v>
      </c>
      <c r="I11995" s="1">
        <v>4</v>
      </c>
      <c r="J11995" s="1">
        <v>51</v>
      </c>
      <c r="K11995" s="1">
        <v>96</v>
      </c>
      <c r="L11995" s="1">
        <v>59</v>
      </c>
      <c r="M11995" s="9">
        <v>9</v>
      </c>
    </row>
    <row r="11996" spans="4:13" x14ac:dyDescent="0.2">
      <c r="D11996" s="200"/>
      <c r="E11996" s="11"/>
      <c r="F11996" s="10"/>
      <c r="G11996" s="7">
        <v>100</v>
      </c>
      <c r="H11996" s="18">
        <v>0.904977375566</v>
      </c>
      <c r="I11996" s="2">
        <v>1.8099547511309999</v>
      </c>
      <c r="J11996" s="2">
        <v>23.076923076922998</v>
      </c>
      <c r="K11996" s="2">
        <v>43.438914027149004</v>
      </c>
      <c r="L11996" s="2">
        <v>26.696832579186001</v>
      </c>
      <c r="M11996" s="15">
        <v>4.0723981900449999</v>
      </c>
    </row>
    <row r="11997" spans="4:13" x14ac:dyDescent="0.2">
      <c r="D11997" s="200"/>
      <c r="E11997" s="4" t="s">
        <v>38</v>
      </c>
      <c r="F11997" s="5"/>
      <c r="G11997" s="6">
        <v>186</v>
      </c>
      <c r="H11997" s="8">
        <v>1</v>
      </c>
      <c r="I11997" s="1">
        <v>1</v>
      </c>
      <c r="J11997" s="1">
        <v>50</v>
      </c>
      <c r="K11997" s="1">
        <v>79</v>
      </c>
      <c r="L11997" s="1">
        <v>45</v>
      </c>
      <c r="M11997" s="9">
        <v>10</v>
      </c>
    </row>
    <row r="11998" spans="4:13" x14ac:dyDescent="0.2">
      <c r="D11998" s="200"/>
      <c r="E11998" s="11"/>
      <c r="F11998" s="10"/>
      <c r="G11998" s="7">
        <v>100</v>
      </c>
      <c r="H11998" s="18">
        <v>0.53763440860199996</v>
      </c>
      <c r="I11998" s="2">
        <v>0.53763440860199996</v>
      </c>
      <c r="J11998" s="2">
        <v>26.881720430108</v>
      </c>
      <c r="K11998" s="2">
        <v>42.473118279570002</v>
      </c>
      <c r="L11998" s="2">
        <v>24.193548387097</v>
      </c>
      <c r="M11998" s="15">
        <v>5.3763440860219998</v>
      </c>
    </row>
    <row r="11999" spans="4:13" x14ac:dyDescent="0.2">
      <c r="D11999" s="200"/>
      <c r="E11999" s="4" t="s">
        <v>39</v>
      </c>
      <c r="F11999" s="5"/>
      <c r="G11999" s="6">
        <v>223</v>
      </c>
      <c r="H11999" s="8">
        <v>2</v>
      </c>
      <c r="I11999" s="1">
        <v>1</v>
      </c>
      <c r="J11999" s="1">
        <v>75</v>
      </c>
      <c r="K11999" s="1">
        <v>91</v>
      </c>
      <c r="L11999" s="1">
        <v>39</v>
      </c>
      <c r="M11999" s="9">
        <v>15</v>
      </c>
    </row>
    <row r="12000" spans="4:13" x14ac:dyDescent="0.2">
      <c r="D12000" s="200"/>
      <c r="E12000" s="11"/>
      <c r="F12000" s="10"/>
      <c r="G12000" s="7">
        <v>100</v>
      </c>
      <c r="H12000" s="18">
        <v>0.89686098654699997</v>
      </c>
      <c r="I12000" s="2">
        <v>0.44843049327399997</v>
      </c>
      <c r="J12000" s="25">
        <v>33.632286995515997</v>
      </c>
      <c r="K12000" s="2">
        <v>40.807174887892003</v>
      </c>
      <c r="L12000" s="50">
        <v>17.488789237668001</v>
      </c>
      <c r="M12000" s="15">
        <v>6.7264573991030003</v>
      </c>
    </row>
    <row r="12001" spans="2:13" x14ac:dyDescent="0.2">
      <c r="D12001" s="200"/>
      <c r="E12001" s="4" t="s">
        <v>40</v>
      </c>
      <c r="F12001" s="5"/>
      <c r="G12001" s="6">
        <v>161</v>
      </c>
      <c r="H12001" s="8">
        <v>2</v>
      </c>
      <c r="I12001" s="1">
        <v>4</v>
      </c>
      <c r="J12001" s="1">
        <v>49</v>
      </c>
      <c r="K12001" s="1">
        <v>71</v>
      </c>
      <c r="L12001" s="1">
        <v>21</v>
      </c>
      <c r="M12001" s="9">
        <v>14</v>
      </c>
    </row>
    <row r="12002" spans="2:13" x14ac:dyDescent="0.2">
      <c r="D12002" s="201"/>
      <c r="E12002" s="45"/>
      <c r="F12002" s="51"/>
      <c r="G12002" s="81">
        <v>100</v>
      </c>
      <c r="H12002" s="115">
        <v>1.242236024845</v>
      </c>
      <c r="I12002" s="64">
        <v>2.4844720496889998</v>
      </c>
      <c r="J12002" s="124">
        <v>30.434782608696</v>
      </c>
      <c r="K12002" s="64">
        <v>44.099378881988002</v>
      </c>
      <c r="L12002" s="108">
        <v>13.04347826087</v>
      </c>
      <c r="M12002" s="106">
        <v>8.6956521739130004</v>
      </c>
    </row>
    <row r="12004" spans="2:13" x14ac:dyDescent="0.2">
      <c r="B12004" s="40" t="str">
        <f xml:space="preserve"> HYPERLINK("#'目次'!B296", "[290]")</f>
        <v>[290]</v>
      </c>
      <c r="C12004" s="23" t="s">
        <v>435</v>
      </c>
    </row>
    <row r="12007" spans="2:13" x14ac:dyDescent="0.2">
      <c r="C12007" s="23" t="s">
        <v>48</v>
      </c>
    </row>
    <row r="12008" spans="2:13" ht="24" x14ac:dyDescent="0.2">
      <c r="D12008" s="195"/>
      <c r="E12008" s="196"/>
      <c r="F12008" s="196"/>
      <c r="G12008" s="37" t="s">
        <v>15</v>
      </c>
      <c r="H12008" s="33" t="s">
        <v>436</v>
      </c>
      <c r="I12008" s="13" t="s">
        <v>437</v>
      </c>
      <c r="J12008" s="13" t="s">
        <v>438</v>
      </c>
      <c r="K12008" s="13" t="s">
        <v>439</v>
      </c>
      <c r="L12008" s="13" t="s">
        <v>440</v>
      </c>
      <c r="M12008" s="38" t="s">
        <v>18</v>
      </c>
    </row>
    <row r="12009" spans="2:13" x14ac:dyDescent="0.2">
      <c r="D12009" s="197"/>
      <c r="E12009" s="198"/>
      <c r="F12009" s="198"/>
      <c r="G12009" s="35"/>
      <c r="H12009" s="39"/>
      <c r="I12009" s="14"/>
      <c r="J12009" s="14"/>
      <c r="K12009" s="14"/>
      <c r="L12009" s="14"/>
      <c r="M12009" s="34"/>
    </row>
    <row r="12010" spans="2:13" x14ac:dyDescent="0.2">
      <c r="D12010" s="78"/>
      <c r="E12010" s="79" t="s">
        <v>15</v>
      </c>
      <c r="F12010" s="66"/>
      <c r="G12010" s="36">
        <v>1200</v>
      </c>
      <c r="H12010" s="17">
        <v>9</v>
      </c>
      <c r="I12010" s="17">
        <v>19</v>
      </c>
      <c r="J12010" s="17">
        <v>287</v>
      </c>
      <c r="K12010" s="17">
        <v>479</v>
      </c>
      <c r="L12010" s="17">
        <v>337</v>
      </c>
      <c r="M12010" s="47">
        <v>69</v>
      </c>
    </row>
    <row r="12011" spans="2:13" x14ac:dyDescent="0.2">
      <c r="D12011" s="45"/>
      <c r="E12011" s="51"/>
      <c r="F12011" s="67"/>
      <c r="G12011" s="7">
        <v>100</v>
      </c>
      <c r="H12011" s="2">
        <v>0.75</v>
      </c>
      <c r="I12011" s="2">
        <v>1.583333333333</v>
      </c>
      <c r="J12011" s="2">
        <v>23.916666666666998</v>
      </c>
      <c r="K12011" s="2">
        <v>39.916666666666998</v>
      </c>
      <c r="L12011" s="2">
        <v>28.083333333333002</v>
      </c>
      <c r="M12011" s="15">
        <v>5.75</v>
      </c>
    </row>
    <row r="12012" spans="2:13" x14ac:dyDescent="0.2">
      <c r="D12012" s="199" t="s">
        <v>49</v>
      </c>
      <c r="E12012" s="22" t="s">
        <v>50</v>
      </c>
      <c r="F12012" s="21"/>
      <c r="G12012" s="19">
        <v>15</v>
      </c>
      <c r="H12012" s="27">
        <v>1</v>
      </c>
      <c r="I12012" s="3">
        <v>0</v>
      </c>
      <c r="J12012" s="3">
        <v>6</v>
      </c>
      <c r="K12012" s="3">
        <v>1</v>
      </c>
      <c r="L12012" s="3">
        <v>5</v>
      </c>
      <c r="M12012" s="26">
        <v>2</v>
      </c>
    </row>
    <row r="12013" spans="2:13" x14ac:dyDescent="0.2">
      <c r="D12013" s="200"/>
      <c r="E12013" s="11"/>
      <c r="F12013" s="10"/>
      <c r="G12013" s="7">
        <v>100</v>
      </c>
      <c r="H12013" s="70">
        <v>6.666666666667</v>
      </c>
      <c r="I12013" s="16">
        <v>0</v>
      </c>
      <c r="J12013" s="41">
        <v>40</v>
      </c>
      <c r="K12013" s="50">
        <v>6.666666666667</v>
      </c>
      <c r="L12013" s="25">
        <v>33.333333333333002</v>
      </c>
      <c r="M12013" s="85">
        <v>13.333333333333</v>
      </c>
    </row>
    <row r="12014" spans="2:13" x14ac:dyDescent="0.2">
      <c r="D12014" s="200"/>
      <c r="E12014" s="4" t="s">
        <v>51</v>
      </c>
      <c r="F12014" s="5"/>
      <c r="G12014" s="6">
        <v>142</v>
      </c>
      <c r="H12014" s="8">
        <v>3</v>
      </c>
      <c r="I12014" s="1">
        <v>5</v>
      </c>
      <c r="J12014" s="1">
        <v>41</v>
      </c>
      <c r="K12014" s="1">
        <v>63</v>
      </c>
      <c r="L12014" s="1">
        <v>24</v>
      </c>
      <c r="M12014" s="9">
        <v>6</v>
      </c>
    </row>
    <row r="12015" spans="2:13" x14ac:dyDescent="0.2">
      <c r="D12015" s="200"/>
      <c r="E12015" s="11"/>
      <c r="F12015" s="10"/>
      <c r="G12015" s="7">
        <v>100</v>
      </c>
      <c r="H12015" s="18">
        <v>2.112676056338</v>
      </c>
      <c r="I12015" s="2">
        <v>3.5211267605629999</v>
      </c>
      <c r="J12015" s="2">
        <v>28.87323943662</v>
      </c>
      <c r="K12015" s="2">
        <v>44.366197183098997</v>
      </c>
      <c r="L12015" s="50">
        <v>16.901408450704</v>
      </c>
      <c r="M12015" s="15">
        <v>4.2253521126760001</v>
      </c>
    </row>
    <row r="12016" spans="2:13" x14ac:dyDescent="0.2">
      <c r="D12016" s="200"/>
      <c r="E12016" s="4" t="s">
        <v>52</v>
      </c>
      <c r="F12016" s="5"/>
      <c r="G12016" s="6">
        <v>26</v>
      </c>
      <c r="H12016" s="8">
        <v>0</v>
      </c>
      <c r="I12016" s="1">
        <v>0</v>
      </c>
      <c r="J12016" s="1">
        <v>6</v>
      </c>
      <c r="K12016" s="1">
        <v>13</v>
      </c>
      <c r="L12016" s="1">
        <v>6</v>
      </c>
      <c r="M12016" s="9">
        <v>1</v>
      </c>
    </row>
    <row r="12017" spans="4:13" x14ac:dyDescent="0.2">
      <c r="D12017" s="200"/>
      <c r="E12017" s="11"/>
      <c r="F12017" s="10"/>
      <c r="G12017" s="7">
        <v>100</v>
      </c>
      <c r="H12017" s="53">
        <v>0</v>
      </c>
      <c r="I12017" s="16">
        <v>0</v>
      </c>
      <c r="J12017" s="2">
        <v>23.076923076922998</v>
      </c>
      <c r="K12017" s="41">
        <v>50</v>
      </c>
      <c r="L12017" s="30">
        <v>23.076923076922998</v>
      </c>
      <c r="M12017" s="15">
        <v>3.8461538461539999</v>
      </c>
    </row>
    <row r="12018" spans="4:13" x14ac:dyDescent="0.2">
      <c r="D12018" s="200"/>
      <c r="E12018" s="4" t="s">
        <v>53</v>
      </c>
      <c r="F12018" s="5"/>
      <c r="G12018" s="6">
        <v>41</v>
      </c>
      <c r="H12018" s="8">
        <v>1</v>
      </c>
      <c r="I12018" s="1">
        <v>0</v>
      </c>
      <c r="J12018" s="1">
        <v>14</v>
      </c>
      <c r="K12018" s="1">
        <v>18</v>
      </c>
      <c r="L12018" s="1">
        <v>7</v>
      </c>
      <c r="M12018" s="9">
        <v>1</v>
      </c>
    </row>
    <row r="12019" spans="4:13" x14ac:dyDescent="0.2">
      <c r="D12019" s="200"/>
      <c r="E12019" s="11"/>
      <c r="F12019" s="10"/>
      <c r="G12019" s="7">
        <v>100</v>
      </c>
      <c r="H12019" s="18">
        <v>2.4390243902440001</v>
      </c>
      <c r="I12019" s="16">
        <v>0</v>
      </c>
      <c r="J12019" s="41">
        <v>34.146341463414998</v>
      </c>
      <c r="K12019" s="2">
        <v>43.902439024389999</v>
      </c>
      <c r="L12019" s="50">
        <v>17.073170731706998</v>
      </c>
      <c r="M12019" s="15">
        <v>2.4390243902440001</v>
      </c>
    </row>
    <row r="12020" spans="4:13" x14ac:dyDescent="0.2">
      <c r="D12020" s="200"/>
      <c r="E12020" s="4" t="s">
        <v>54</v>
      </c>
      <c r="F12020" s="5"/>
      <c r="G12020" s="6">
        <v>226</v>
      </c>
      <c r="H12020" s="8">
        <v>1</v>
      </c>
      <c r="I12020" s="1">
        <v>1</v>
      </c>
      <c r="J12020" s="1">
        <v>62</v>
      </c>
      <c r="K12020" s="1">
        <v>86</v>
      </c>
      <c r="L12020" s="1">
        <v>64</v>
      </c>
      <c r="M12020" s="9">
        <v>12</v>
      </c>
    </row>
    <row r="12021" spans="4:13" x14ac:dyDescent="0.2">
      <c r="D12021" s="200"/>
      <c r="E12021" s="11"/>
      <c r="F12021" s="10"/>
      <c r="G12021" s="7">
        <v>100</v>
      </c>
      <c r="H12021" s="18">
        <v>0.44247787610599998</v>
      </c>
      <c r="I12021" s="2">
        <v>0.44247787610599998</v>
      </c>
      <c r="J12021" s="2">
        <v>27.433628318583999</v>
      </c>
      <c r="K12021" s="2">
        <v>38.053097345132997</v>
      </c>
      <c r="L12021" s="2">
        <v>28.318584070796</v>
      </c>
      <c r="M12021" s="15">
        <v>5.3097345132739999</v>
      </c>
    </row>
    <row r="12022" spans="4:13" x14ac:dyDescent="0.2">
      <c r="D12022" s="200"/>
      <c r="E12022" s="4" t="s">
        <v>55</v>
      </c>
      <c r="F12022" s="5"/>
      <c r="G12022" s="6">
        <v>125</v>
      </c>
      <c r="H12022" s="8">
        <v>1</v>
      </c>
      <c r="I12022" s="1">
        <v>3</v>
      </c>
      <c r="J12022" s="1">
        <v>24</v>
      </c>
      <c r="K12022" s="1">
        <v>54</v>
      </c>
      <c r="L12022" s="1">
        <v>39</v>
      </c>
      <c r="M12022" s="9">
        <v>4</v>
      </c>
    </row>
    <row r="12023" spans="4:13" x14ac:dyDescent="0.2">
      <c r="D12023" s="200"/>
      <c r="E12023" s="11"/>
      <c r="F12023" s="10"/>
      <c r="G12023" s="7">
        <v>100</v>
      </c>
      <c r="H12023" s="18">
        <v>0.8</v>
      </c>
      <c r="I12023" s="2">
        <v>2.4</v>
      </c>
      <c r="J12023" s="2">
        <v>19.2</v>
      </c>
      <c r="K12023" s="2">
        <v>43.2</v>
      </c>
      <c r="L12023" s="2">
        <v>31.2</v>
      </c>
      <c r="M12023" s="15">
        <v>3.2</v>
      </c>
    </row>
    <row r="12024" spans="4:13" x14ac:dyDescent="0.2">
      <c r="D12024" s="200"/>
      <c r="E12024" s="4" t="s">
        <v>56</v>
      </c>
      <c r="F12024" s="5"/>
      <c r="G12024" s="6">
        <v>190</v>
      </c>
      <c r="H12024" s="8">
        <v>0</v>
      </c>
      <c r="I12024" s="1">
        <v>5</v>
      </c>
      <c r="J12024" s="1">
        <v>39</v>
      </c>
      <c r="K12024" s="1">
        <v>87</v>
      </c>
      <c r="L12024" s="1">
        <v>46</v>
      </c>
      <c r="M12024" s="9">
        <v>13</v>
      </c>
    </row>
    <row r="12025" spans="4:13" x14ac:dyDescent="0.2">
      <c r="D12025" s="200"/>
      <c r="E12025" s="11"/>
      <c r="F12025" s="10"/>
      <c r="G12025" s="7">
        <v>100</v>
      </c>
      <c r="H12025" s="53">
        <v>0</v>
      </c>
      <c r="I12025" s="2">
        <v>2.6315789473679998</v>
      </c>
      <c r="J12025" s="2">
        <v>20.526315789474001</v>
      </c>
      <c r="K12025" s="25">
        <v>45.789473684211004</v>
      </c>
      <c r="L12025" s="2">
        <v>24.210526315789</v>
      </c>
      <c r="M12025" s="15">
        <v>6.8421052631580004</v>
      </c>
    </row>
    <row r="12026" spans="4:13" x14ac:dyDescent="0.2">
      <c r="D12026" s="200"/>
      <c r="E12026" s="4" t="s">
        <v>57</v>
      </c>
      <c r="F12026" s="5"/>
      <c r="G12026" s="6">
        <v>185</v>
      </c>
      <c r="H12026" s="8">
        <v>1</v>
      </c>
      <c r="I12026" s="1">
        <v>2</v>
      </c>
      <c r="J12026" s="1">
        <v>59</v>
      </c>
      <c r="K12026" s="1">
        <v>77</v>
      </c>
      <c r="L12026" s="1">
        <v>39</v>
      </c>
      <c r="M12026" s="9">
        <v>7</v>
      </c>
    </row>
    <row r="12027" spans="4:13" x14ac:dyDescent="0.2">
      <c r="D12027" s="200"/>
      <c r="E12027" s="11"/>
      <c r="F12027" s="10"/>
      <c r="G12027" s="7">
        <v>100</v>
      </c>
      <c r="H12027" s="18">
        <v>0.54054054054099998</v>
      </c>
      <c r="I12027" s="2">
        <v>1.0810810810810001</v>
      </c>
      <c r="J12027" s="25">
        <v>31.891891891892001</v>
      </c>
      <c r="K12027" s="2">
        <v>41.621621621621998</v>
      </c>
      <c r="L12027" s="30">
        <v>21.081081081080999</v>
      </c>
      <c r="M12027" s="15">
        <v>3.783783783784</v>
      </c>
    </row>
    <row r="12028" spans="4:13" x14ac:dyDescent="0.2">
      <c r="D12028" s="200"/>
      <c r="E12028" s="4" t="s">
        <v>58</v>
      </c>
      <c r="F12028" s="5"/>
      <c r="G12028" s="6">
        <v>113</v>
      </c>
      <c r="H12028" s="8">
        <v>0</v>
      </c>
      <c r="I12028" s="1">
        <v>1</v>
      </c>
      <c r="J12028" s="1">
        <v>3</v>
      </c>
      <c r="K12028" s="1">
        <v>24</v>
      </c>
      <c r="L12028" s="1">
        <v>78</v>
      </c>
      <c r="M12028" s="9">
        <v>7</v>
      </c>
    </row>
    <row r="12029" spans="4:13" x14ac:dyDescent="0.2">
      <c r="D12029" s="200"/>
      <c r="E12029" s="11"/>
      <c r="F12029" s="10"/>
      <c r="G12029" s="7">
        <v>100</v>
      </c>
      <c r="H12029" s="53">
        <v>0</v>
      </c>
      <c r="I12029" s="2">
        <v>0.88495575221199996</v>
      </c>
      <c r="J12029" s="50">
        <v>2.654867256637</v>
      </c>
      <c r="K12029" s="50">
        <v>21.238938053097002</v>
      </c>
      <c r="L12029" s="41">
        <v>69.026548672565994</v>
      </c>
      <c r="M12029" s="15">
        <v>6.194690265487</v>
      </c>
    </row>
    <row r="12030" spans="4:13" x14ac:dyDescent="0.2">
      <c r="D12030" s="200"/>
      <c r="E12030" s="4" t="s">
        <v>59</v>
      </c>
      <c r="F12030" s="5"/>
      <c r="G12030" s="6">
        <v>136</v>
      </c>
      <c r="H12030" s="8">
        <v>1</v>
      </c>
      <c r="I12030" s="1">
        <v>2</v>
      </c>
      <c r="J12030" s="1">
        <v>33</v>
      </c>
      <c r="K12030" s="1">
        <v>55</v>
      </c>
      <c r="L12030" s="1">
        <v>29</v>
      </c>
      <c r="M12030" s="9">
        <v>16</v>
      </c>
    </row>
    <row r="12031" spans="4:13" x14ac:dyDescent="0.2">
      <c r="D12031" s="200"/>
      <c r="E12031" s="11"/>
      <c r="F12031" s="10"/>
      <c r="G12031" s="7">
        <v>100</v>
      </c>
      <c r="H12031" s="18">
        <v>0.73529411764700003</v>
      </c>
      <c r="I12031" s="2">
        <v>1.4705882352940001</v>
      </c>
      <c r="J12031" s="2">
        <v>24.264705882352999</v>
      </c>
      <c r="K12031" s="2">
        <v>40.441176470587997</v>
      </c>
      <c r="L12031" s="30">
        <v>21.323529411765001</v>
      </c>
      <c r="M12031" s="85">
        <v>11.764705882353001</v>
      </c>
    </row>
    <row r="12032" spans="4:13" x14ac:dyDescent="0.2">
      <c r="D12032" s="199" t="s">
        <v>60</v>
      </c>
      <c r="E12032" s="22" t="s">
        <v>61</v>
      </c>
      <c r="F12032" s="21"/>
      <c r="G12032" s="19">
        <v>205</v>
      </c>
      <c r="H12032" s="27">
        <v>2</v>
      </c>
      <c r="I12032" s="3">
        <v>3</v>
      </c>
      <c r="J12032" s="3">
        <v>35</v>
      </c>
      <c r="K12032" s="3">
        <v>94</v>
      </c>
      <c r="L12032" s="3">
        <v>63</v>
      </c>
      <c r="M12032" s="26">
        <v>8</v>
      </c>
    </row>
    <row r="12033" spans="4:13" x14ac:dyDescent="0.2">
      <c r="D12033" s="200"/>
      <c r="E12033" s="11"/>
      <c r="F12033" s="10"/>
      <c r="G12033" s="7">
        <v>100</v>
      </c>
      <c r="H12033" s="18">
        <v>0.97560975609800005</v>
      </c>
      <c r="I12033" s="2">
        <v>1.4634146341459999</v>
      </c>
      <c r="J12033" s="30">
        <v>17.073170731706998</v>
      </c>
      <c r="K12033" s="25">
        <v>45.853658536585002</v>
      </c>
      <c r="L12033" s="2">
        <v>30.731707317072999</v>
      </c>
      <c r="M12033" s="15">
        <v>3.90243902439</v>
      </c>
    </row>
    <row r="12034" spans="4:13" x14ac:dyDescent="0.2">
      <c r="D12034" s="200"/>
      <c r="E12034" s="4" t="s">
        <v>62</v>
      </c>
      <c r="F12034" s="5"/>
      <c r="G12034" s="6">
        <v>160</v>
      </c>
      <c r="H12034" s="8">
        <v>0</v>
      </c>
      <c r="I12034" s="1">
        <v>2</v>
      </c>
      <c r="J12034" s="1">
        <v>31</v>
      </c>
      <c r="K12034" s="1">
        <v>65</v>
      </c>
      <c r="L12034" s="1">
        <v>52</v>
      </c>
      <c r="M12034" s="9">
        <v>10</v>
      </c>
    </row>
    <row r="12035" spans="4:13" x14ac:dyDescent="0.2">
      <c r="D12035" s="200"/>
      <c r="E12035" s="11"/>
      <c r="F12035" s="10"/>
      <c r="G12035" s="7">
        <v>100</v>
      </c>
      <c r="H12035" s="53">
        <v>0</v>
      </c>
      <c r="I12035" s="2">
        <v>1.25</v>
      </c>
      <c r="J12035" s="2">
        <v>19.375</v>
      </c>
      <c r="K12035" s="2">
        <v>40.625</v>
      </c>
      <c r="L12035" s="2">
        <v>32.5</v>
      </c>
      <c r="M12035" s="15">
        <v>6.25</v>
      </c>
    </row>
    <row r="12036" spans="4:13" x14ac:dyDescent="0.2">
      <c r="D12036" s="200"/>
      <c r="E12036" s="4" t="s">
        <v>63</v>
      </c>
      <c r="F12036" s="5"/>
      <c r="G12036" s="6">
        <v>121</v>
      </c>
      <c r="H12036" s="8">
        <v>0</v>
      </c>
      <c r="I12036" s="1">
        <v>3</v>
      </c>
      <c r="J12036" s="1">
        <v>31</v>
      </c>
      <c r="K12036" s="1">
        <v>40</v>
      </c>
      <c r="L12036" s="1">
        <v>38</v>
      </c>
      <c r="M12036" s="9">
        <v>9</v>
      </c>
    </row>
    <row r="12037" spans="4:13" x14ac:dyDescent="0.2">
      <c r="D12037" s="200"/>
      <c r="E12037" s="11"/>
      <c r="F12037" s="10"/>
      <c r="G12037" s="7">
        <v>100</v>
      </c>
      <c r="H12037" s="53">
        <v>0</v>
      </c>
      <c r="I12037" s="2">
        <v>2.4793388429749998</v>
      </c>
      <c r="J12037" s="2">
        <v>25.619834710744001</v>
      </c>
      <c r="K12037" s="30">
        <v>33.057851239668999</v>
      </c>
      <c r="L12037" s="2">
        <v>31.404958677686</v>
      </c>
      <c r="M12037" s="15">
        <v>7.4380165289260001</v>
      </c>
    </row>
    <row r="12038" spans="4:13" x14ac:dyDescent="0.2">
      <c r="D12038" s="200"/>
      <c r="E12038" s="4" t="s">
        <v>64</v>
      </c>
      <c r="F12038" s="5"/>
      <c r="G12038" s="6">
        <v>124</v>
      </c>
      <c r="H12038" s="8">
        <v>0</v>
      </c>
      <c r="I12038" s="1">
        <v>3</v>
      </c>
      <c r="J12038" s="1">
        <v>31</v>
      </c>
      <c r="K12038" s="1">
        <v>53</v>
      </c>
      <c r="L12038" s="1">
        <v>35</v>
      </c>
      <c r="M12038" s="9">
        <v>2</v>
      </c>
    </row>
    <row r="12039" spans="4:13" x14ac:dyDescent="0.2">
      <c r="D12039" s="200"/>
      <c r="E12039" s="11"/>
      <c r="F12039" s="10"/>
      <c r="G12039" s="7">
        <v>100</v>
      </c>
      <c r="H12039" s="53">
        <v>0</v>
      </c>
      <c r="I12039" s="2">
        <v>2.4193548387099999</v>
      </c>
      <c r="J12039" s="2">
        <v>25</v>
      </c>
      <c r="K12039" s="2">
        <v>42.741935483871003</v>
      </c>
      <c r="L12039" s="2">
        <v>28.225806451613</v>
      </c>
      <c r="M12039" s="15">
        <v>1.6129032258060001</v>
      </c>
    </row>
    <row r="12040" spans="4:13" x14ac:dyDescent="0.2">
      <c r="D12040" s="200"/>
      <c r="E12040" s="4" t="s">
        <v>65</v>
      </c>
      <c r="F12040" s="5"/>
      <c r="G12040" s="6">
        <v>109</v>
      </c>
      <c r="H12040" s="8">
        <v>2</v>
      </c>
      <c r="I12040" s="1">
        <v>1</v>
      </c>
      <c r="J12040" s="1">
        <v>20</v>
      </c>
      <c r="K12040" s="1">
        <v>43</v>
      </c>
      <c r="L12040" s="1">
        <v>30</v>
      </c>
      <c r="M12040" s="9">
        <v>13</v>
      </c>
    </row>
    <row r="12041" spans="4:13" x14ac:dyDescent="0.2">
      <c r="D12041" s="200"/>
      <c r="E12041" s="11"/>
      <c r="F12041" s="10"/>
      <c r="G12041" s="7">
        <v>100</v>
      </c>
      <c r="H12041" s="18">
        <v>1.834862385321</v>
      </c>
      <c r="I12041" s="2">
        <v>0.91743119266100004</v>
      </c>
      <c r="J12041" s="30">
        <v>18.348623853210999</v>
      </c>
      <c r="K12041" s="2">
        <v>39.449541284403999</v>
      </c>
      <c r="L12041" s="2">
        <v>27.522935779817001</v>
      </c>
      <c r="M12041" s="85">
        <v>11.926605504587</v>
      </c>
    </row>
    <row r="12042" spans="4:13" x14ac:dyDescent="0.2">
      <c r="D12042" s="200"/>
      <c r="E12042" s="4" t="s">
        <v>66</v>
      </c>
      <c r="F12042" s="5"/>
      <c r="G12042" s="6">
        <v>104</v>
      </c>
      <c r="H12042" s="8">
        <v>1</v>
      </c>
      <c r="I12042" s="1">
        <v>0</v>
      </c>
      <c r="J12042" s="1">
        <v>35</v>
      </c>
      <c r="K12042" s="1">
        <v>39</v>
      </c>
      <c r="L12042" s="1">
        <v>26</v>
      </c>
      <c r="M12042" s="9">
        <v>3</v>
      </c>
    </row>
    <row r="12043" spans="4:13" x14ac:dyDescent="0.2">
      <c r="D12043" s="200"/>
      <c r="E12043" s="11"/>
      <c r="F12043" s="10"/>
      <c r="G12043" s="7">
        <v>100</v>
      </c>
      <c r="H12043" s="18">
        <v>0.96153846153800004</v>
      </c>
      <c r="I12043" s="16">
        <v>0</v>
      </c>
      <c r="J12043" s="25">
        <v>33.653846153845997</v>
      </c>
      <c r="K12043" s="2">
        <v>37.5</v>
      </c>
      <c r="L12043" s="2">
        <v>25</v>
      </c>
      <c r="M12043" s="15">
        <v>2.884615384615</v>
      </c>
    </row>
    <row r="12044" spans="4:13" x14ac:dyDescent="0.2">
      <c r="D12044" s="200"/>
      <c r="E12044" s="4" t="s">
        <v>67</v>
      </c>
      <c r="F12044" s="5"/>
      <c r="G12044" s="6">
        <v>139</v>
      </c>
      <c r="H12044" s="8">
        <v>0</v>
      </c>
      <c r="I12044" s="1">
        <v>4</v>
      </c>
      <c r="J12044" s="1">
        <v>38</v>
      </c>
      <c r="K12044" s="1">
        <v>58</v>
      </c>
      <c r="L12044" s="1">
        <v>35</v>
      </c>
      <c r="M12044" s="9">
        <v>4</v>
      </c>
    </row>
    <row r="12045" spans="4:13" x14ac:dyDescent="0.2">
      <c r="D12045" s="200"/>
      <c r="E12045" s="11"/>
      <c r="F12045" s="10"/>
      <c r="G12045" s="7">
        <v>100</v>
      </c>
      <c r="H12045" s="53">
        <v>0</v>
      </c>
      <c r="I12045" s="2">
        <v>2.877697841727</v>
      </c>
      <c r="J12045" s="2">
        <v>27.338129496402999</v>
      </c>
      <c r="K12045" s="2">
        <v>41.726618705036003</v>
      </c>
      <c r="L12045" s="2">
        <v>25.179856115107999</v>
      </c>
      <c r="M12045" s="15">
        <v>2.877697841727</v>
      </c>
    </row>
    <row r="12046" spans="4:13" x14ac:dyDescent="0.2">
      <c r="D12046" s="200"/>
      <c r="E12046" s="4" t="s">
        <v>68</v>
      </c>
      <c r="F12046" s="5"/>
      <c r="G12046" s="6">
        <v>48</v>
      </c>
      <c r="H12046" s="8">
        <v>0</v>
      </c>
      <c r="I12046" s="1">
        <v>1</v>
      </c>
      <c r="J12046" s="1">
        <v>19</v>
      </c>
      <c r="K12046" s="1">
        <v>15</v>
      </c>
      <c r="L12046" s="1">
        <v>12</v>
      </c>
      <c r="M12046" s="9">
        <v>1</v>
      </c>
    </row>
    <row r="12047" spans="4:13" x14ac:dyDescent="0.2">
      <c r="D12047" s="200"/>
      <c r="E12047" s="11"/>
      <c r="F12047" s="10"/>
      <c r="G12047" s="7">
        <v>100</v>
      </c>
      <c r="H12047" s="53">
        <v>0</v>
      </c>
      <c r="I12047" s="2">
        <v>2.083333333333</v>
      </c>
      <c r="J12047" s="41">
        <v>39.583333333333002</v>
      </c>
      <c r="K12047" s="30">
        <v>31.25</v>
      </c>
      <c r="L12047" s="2">
        <v>25</v>
      </c>
      <c r="M12047" s="15">
        <v>2.083333333333</v>
      </c>
    </row>
    <row r="12048" spans="4:13" x14ac:dyDescent="0.2">
      <c r="D12048" s="200"/>
      <c r="E12048" s="4" t="s">
        <v>69</v>
      </c>
      <c r="F12048" s="5"/>
      <c r="G12048" s="6">
        <v>37</v>
      </c>
      <c r="H12048" s="8">
        <v>1</v>
      </c>
      <c r="I12048" s="1">
        <v>2</v>
      </c>
      <c r="J12048" s="1">
        <v>8</v>
      </c>
      <c r="K12048" s="1">
        <v>19</v>
      </c>
      <c r="L12048" s="1">
        <v>6</v>
      </c>
      <c r="M12048" s="9">
        <v>1</v>
      </c>
    </row>
    <row r="12049" spans="2:13" x14ac:dyDescent="0.2">
      <c r="D12049" s="200"/>
      <c r="E12049" s="11"/>
      <c r="F12049" s="10"/>
      <c r="G12049" s="7">
        <v>100</v>
      </c>
      <c r="H12049" s="18">
        <v>2.7027027027030002</v>
      </c>
      <c r="I12049" s="2">
        <v>5.4054054054050003</v>
      </c>
      <c r="J12049" s="2">
        <v>21.621621621622001</v>
      </c>
      <c r="K12049" s="41">
        <v>51.351351351350999</v>
      </c>
      <c r="L12049" s="50">
        <v>16.216216216216001</v>
      </c>
      <c r="M12049" s="15">
        <v>2.7027027027030002</v>
      </c>
    </row>
    <row r="12050" spans="2:13" x14ac:dyDescent="0.2">
      <c r="D12050" s="199" t="s">
        <v>70</v>
      </c>
      <c r="E12050" s="22" t="s">
        <v>18</v>
      </c>
      <c r="F12050" s="21"/>
      <c r="G12050" s="19">
        <v>0</v>
      </c>
      <c r="H12050" s="27">
        <v>0</v>
      </c>
      <c r="I12050" s="3">
        <v>0</v>
      </c>
      <c r="J12050" s="3">
        <v>0</v>
      </c>
      <c r="K12050" s="3">
        <v>0</v>
      </c>
      <c r="L12050" s="3">
        <v>0</v>
      </c>
      <c r="M12050" s="26">
        <v>0</v>
      </c>
    </row>
    <row r="12051" spans="2:13" x14ac:dyDescent="0.2">
      <c r="D12051" s="201"/>
      <c r="E12051" s="45"/>
      <c r="F12051" s="51"/>
      <c r="G12051" s="119">
        <v>0</v>
      </c>
      <c r="H12051" s="118">
        <v>0</v>
      </c>
      <c r="I12051" s="62">
        <v>0</v>
      </c>
      <c r="J12051" s="83">
        <v>0</v>
      </c>
      <c r="K12051" s="83">
        <v>0</v>
      </c>
      <c r="L12051" s="83">
        <v>0</v>
      </c>
      <c r="M12051" s="146">
        <v>0</v>
      </c>
    </row>
    <row r="12053" spans="2:13" x14ac:dyDescent="0.2">
      <c r="B12053" s="40" t="str">
        <f xml:space="preserve"> HYPERLINK("#'目次'!B297", "[291]")</f>
        <v>[291]</v>
      </c>
      <c r="C12053" s="23" t="s">
        <v>435</v>
      </c>
    </row>
    <row r="12056" spans="2:13" x14ac:dyDescent="0.2">
      <c r="C12056" s="23" t="s">
        <v>73</v>
      </c>
    </row>
    <row r="12057" spans="2:13" ht="24" x14ac:dyDescent="0.2">
      <c r="D12057" s="195"/>
      <c r="E12057" s="196"/>
      <c r="F12057" s="196"/>
      <c r="G12057" s="37" t="s">
        <v>15</v>
      </c>
      <c r="H12057" s="33" t="s">
        <v>436</v>
      </c>
      <c r="I12057" s="13" t="s">
        <v>437</v>
      </c>
      <c r="J12057" s="13" t="s">
        <v>438</v>
      </c>
      <c r="K12057" s="13" t="s">
        <v>439</v>
      </c>
      <c r="L12057" s="13" t="s">
        <v>440</v>
      </c>
      <c r="M12057" s="38" t="s">
        <v>18</v>
      </c>
    </row>
    <row r="12058" spans="2:13" x14ac:dyDescent="0.2">
      <c r="D12058" s="197"/>
      <c r="E12058" s="198"/>
      <c r="F12058" s="198"/>
      <c r="G12058" s="35"/>
      <c r="H12058" s="39"/>
      <c r="I12058" s="14"/>
      <c r="J12058" s="14"/>
      <c r="K12058" s="14"/>
      <c r="L12058" s="14"/>
      <c r="M12058" s="34"/>
    </row>
    <row r="12059" spans="2:13" x14ac:dyDescent="0.2">
      <c r="D12059" s="78"/>
      <c r="E12059" s="79" t="s">
        <v>15</v>
      </c>
      <c r="F12059" s="66"/>
      <c r="G12059" s="36">
        <v>1200</v>
      </c>
      <c r="H12059" s="17">
        <v>9</v>
      </c>
      <c r="I12059" s="17">
        <v>19</v>
      </c>
      <c r="J12059" s="17">
        <v>287</v>
      </c>
      <c r="K12059" s="17">
        <v>479</v>
      </c>
      <c r="L12059" s="17">
        <v>337</v>
      </c>
      <c r="M12059" s="47">
        <v>69</v>
      </c>
    </row>
    <row r="12060" spans="2:13" x14ac:dyDescent="0.2">
      <c r="D12060" s="45"/>
      <c r="E12060" s="51"/>
      <c r="F12060" s="67"/>
      <c r="G12060" s="7">
        <v>100</v>
      </c>
      <c r="H12060" s="2">
        <v>0.75</v>
      </c>
      <c r="I12060" s="2">
        <v>1.583333333333</v>
      </c>
      <c r="J12060" s="2">
        <v>23.916666666666998</v>
      </c>
      <c r="K12060" s="2">
        <v>39.916666666666998</v>
      </c>
      <c r="L12060" s="2">
        <v>28.083333333333002</v>
      </c>
      <c r="M12060" s="15">
        <v>5.75</v>
      </c>
    </row>
    <row r="12061" spans="2:13" x14ac:dyDescent="0.2">
      <c r="D12061" s="199" t="s">
        <v>74</v>
      </c>
      <c r="E12061" s="22" t="s">
        <v>75</v>
      </c>
      <c r="F12061" s="21"/>
      <c r="G12061" s="19">
        <v>592</v>
      </c>
      <c r="H12061" s="27">
        <v>6</v>
      </c>
      <c r="I12061" s="3">
        <v>10</v>
      </c>
      <c r="J12061" s="3">
        <v>145</v>
      </c>
      <c r="K12061" s="3">
        <v>215</v>
      </c>
      <c r="L12061" s="3">
        <v>182</v>
      </c>
      <c r="M12061" s="26">
        <v>34</v>
      </c>
    </row>
    <row r="12062" spans="2:13" x14ac:dyDescent="0.2">
      <c r="D12062" s="200"/>
      <c r="E12062" s="11"/>
      <c r="F12062" s="10"/>
      <c r="G12062" s="7">
        <v>100</v>
      </c>
      <c r="H12062" s="18">
        <v>1.0135135135140001</v>
      </c>
      <c r="I12062" s="2">
        <v>1.6891891891890001</v>
      </c>
      <c r="J12062" s="2">
        <v>24.493243243243001</v>
      </c>
      <c r="K12062" s="2">
        <v>36.317567567567998</v>
      </c>
      <c r="L12062" s="2">
        <v>30.743243243243001</v>
      </c>
      <c r="M12062" s="15">
        <v>5.7432432432429996</v>
      </c>
    </row>
    <row r="12063" spans="2:13" x14ac:dyDescent="0.2">
      <c r="D12063" s="200"/>
      <c r="E12063" s="4" t="s">
        <v>34</v>
      </c>
      <c r="F12063" s="5"/>
      <c r="G12063" s="6">
        <v>37</v>
      </c>
      <c r="H12063" s="8">
        <v>0</v>
      </c>
      <c r="I12063" s="1">
        <v>0</v>
      </c>
      <c r="J12063" s="1">
        <v>1</v>
      </c>
      <c r="K12063" s="1">
        <v>5</v>
      </c>
      <c r="L12063" s="1">
        <v>28</v>
      </c>
      <c r="M12063" s="9">
        <v>3</v>
      </c>
    </row>
    <row r="12064" spans="2:13" x14ac:dyDescent="0.2">
      <c r="D12064" s="200"/>
      <c r="E12064" s="11"/>
      <c r="F12064" s="10"/>
      <c r="G12064" s="7">
        <v>100</v>
      </c>
      <c r="H12064" s="53">
        <v>0</v>
      </c>
      <c r="I12064" s="16">
        <v>0</v>
      </c>
      <c r="J12064" s="50">
        <v>2.7027027027030002</v>
      </c>
      <c r="K12064" s="50">
        <v>13.513513513514001</v>
      </c>
      <c r="L12064" s="41">
        <v>75.675675675676004</v>
      </c>
      <c r="M12064" s="15">
        <v>8.1081081081080004</v>
      </c>
    </row>
    <row r="12065" spans="4:13" x14ac:dyDescent="0.2">
      <c r="D12065" s="200"/>
      <c r="E12065" s="4" t="s">
        <v>35</v>
      </c>
      <c r="F12065" s="5"/>
      <c r="G12065" s="6">
        <v>75</v>
      </c>
      <c r="H12065" s="8">
        <v>0</v>
      </c>
      <c r="I12065" s="1">
        <v>2</v>
      </c>
      <c r="J12065" s="1">
        <v>10</v>
      </c>
      <c r="K12065" s="1">
        <v>27</v>
      </c>
      <c r="L12065" s="1">
        <v>33</v>
      </c>
      <c r="M12065" s="9">
        <v>3</v>
      </c>
    </row>
    <row r="12066" spans="4:13" x14ac:dyDescent="0.2">
      <c r="D12066" s="200"/>
      <c r="E12066" s="11"/>
      <c r="F12066" s="10"/>
      <c r="G12066" s="7">
        <v>100</v>
      </c>
      <c r="H12066" s="53">
        <v>0</v>
      </c>
      <c r="I12066" s="2">
        <v>2.666666666667</v>
      </c>
      <c r="J12066" s="50">
        <v>13.333333333333</v>
      </c>
      <c r="K12066" s="2">
        <v>36</v>
      </c>
      <c r="L12066" s="41">
        <v>44</v>
      </c>
      <c r="M12066" s="15">
        <v>4</v>
      </c>
    </row>
    <row r="12067" spans="4:13" x14ac:dyDescent="0.2">
      <c r="D12067" s="200"/>
      <c r="E12067" s="4" t="s">
        <v>36</v>
      </c>
      <c r="F12067" s="5"/>
      <c r="G12067" s="6">
        <v>95</v>
      </c>
      <c r="H12067" s="8">
        <v>1</v>
      </c>
      <c r="I12067" s="1">
        <v>2</v>
      </c>
      <c r="J12067" s="1">
        <v>21</v>
      </c>
      <c r="K12067" s="1">
        <v>34</v>
      </c>
      <c r="L12067" s="1">
        <v>31</v>
      </c>
      <c r="M12067" s="9">
        <v>6</v>
      </c>
    </row>
    <row r="12068" spans="4:13" x14ac:dyDescent="0.2">
      <c r="D12068" s="200"/>
      <c r="E12068" s="11"/>
      <c r="F12068" s="10"/>
      <c r="G12068" s="7">
        <v>100</v>
      </c>
      <c r="H12068" s="18">
        <v>1.052631578947</v>
      </c>
      <c r="I12068" s="2">
        <v>2.1052631578950001</v>
      </c>
      <c r="J12068" s="2">
        <v>22.105263157894999</v>
      </c>
      <c r="K12068" s="2">
        <v>35.789473684211004</v>
      </c>
      <c r="L12068" s="2">
        <v>32.631578947367998</v>
      </c>
      <c r="M12068" s="15">
        <v>6.3157894736840001</v>
      </c>
    </row>
    <row r="12069" spans="4:13" x14ac:dyDescent="0.2">
      <c r="D12069" s="200"/>
      <c r="E12069" s="4" t="s">
        <v>37</v>
      </c>
      <c r="F12069" s="5"/>
      <c r="G12069" s="6">
        <v>111</v>
      </c>
      <c r="H12069" s="8">
        <v>2</v>
      </c>
      <c r="I12069" s="1">
        <v>1</v>
      </c>
      <c r="J12069" s="1">
        <v>26</v>
      </c>
      <c r="K12069" s="1">
        <v>43</v>
      </c>
      <c r="L12069" s="1">
        <v>35</v>
      </c>
      <c r="M12069" s="9">
        <v>4</v>
      </c>
    </row>
    <row r="12070" spans="4:13" x14ac:dyDescent="0.2">
      <c r="D12070" s="200"/>
      <c r="E12070" s="11"/>
      <c r="F12070" s="10"/>
      <c r="G12070" s="7">
        <v>100</v>
      </c>
      <c r="H12070" s="18">
        <v>1.8018018018019999</v>
      </c>
      <c r="I12070" s="2">
        <v>0.90090090090099995</v>
      </c>
      <c r="J12070" s="2">
        <v>23.423423423422999</v>
      </c>
      <c r="K12070" s="2">
        <v>38.738738738739002</v>
      </c>
      <c r="L12070" s="2">
        <v>31.531531531532</v>
      </c>
      <c r="M12070" s="15">
        <v>3.6036036036039998</v>
      </c>
    </row>
    <row r="12071" spans="4:13" x14ac:dyDescent="0.2">
      <c r="D12071" s="200"/>
      <c r="E12071" s="4" t="s">
        <v>38</v>
      </c>
      <c r="F12071" s="5"/>
      <c r="G12071" s="6">
        <v>93</v>
      </c>
      <c r="H12071" s="8">
        <v>0</v>
      </c>
      <c r="I12071" s="1">
        <v>1</v>
      </c>
      <c r="J12071" s="1">
        <v>23</v>
      </c>
      <c r="K12071" s="1">
        <v>39</v>
      </c>
      <c r="L12071" s="1">
        <v>26</v>
      </c>
      <c r="M12071" s="9">
        <v>4</v>
      </c>
    </row>
    <row r="12072" spans="4:13" x14ac:dyDescent="0.2">
      <c r="D12072" s="200"/>
      <c r="E12072" s="11"/>
      <c r="F12072" s="10"/>
      <c r="G12072" s="7">
        <v>100</v>
      </c>
      <c r="H12072" s="53">
        <v>0</v>
      </c>
      <c r="I12072" s="2">
        <v>1.0752688172039999</v>
      </c>
      <c r="J12072" s="2">
        <v>24.731182795698999</v>
      </c>
      <c r="K12072" s="2">
        <v>41.935483870968</v>
      </c>
      <c r="L12072" s="2">
        <v>27.956989247311999</v>
      </c>
      <c r="M12072" s="15">
        <v>4.3010752688169998</v>
      </c>
    </row>
    <row r="12073" spans="4:13" x14ac:dyDescent="0.2">
      <c r="D12073" s="200"/>
      <c r="E12073" s="4" t="s">
        <v>39</v>
      </c>
      <c r="F12073" s="5"/>
      <c r="G12073" s="6">
        <v>109</v>
      </c>
      <c r="H12073" s="8">
        <v>2</v>
      </c>
      <c r="I12073" s="1">
        <v>0</v>
      </c>
      <c r="J12073" s="1">
        <v>39</v>
      </c>
      <c r="K12073" s="1">
        <v>41</v>
      </c>
      <c r="L12073" s="1">
        <v>20</v>
      </c>
      <c r="M12073" s="9">
        <v>7</v>
      </c>
    </row>
    <row r="12074" spans="4:13" x14ac:dyDescent="0.2">
      <c r="D12074" s="200"/>
      <c r="E12074" s="11"/>
      <c r="F12074" s="10"/>
      <c r="G12074" s="7">
        <v>100</v>
      </c>
      <c r="H12074" s="18">
        <v>1.834862385321</v>
      </c>
      <c r="I12074" s="16">
        <v>0</v>
      </c>
      <c r="J12074" s="41">
        <v>35.779816513760998</v>
      </c>
      <c r="K12074" s="2">
        <v>37.614678899083003</v>
      </c>
      <c r="L12074" s="30">
        <v>18.348623853210999</v>
      </c>
      <c r="M12074" s="15">
        <v>6.4220183486240003</v>
      </c>
    </row>
    <row r="12075" spans="4:13" x14ac:dyDescent="0.2">
      <c r="D12075" s="200"/>
      <c r="E12075" s="4" t="s">
        <v>40</v>
      </c>
      <c r="F12075" s="5"/>
      <c r="G12075" s="6">
        <v>72</v>
      </c>
      <c r="H12075" s="8">
        <v>1</v>
      </c>
      <c r="I12075" s="1">
        <v>4</v>
      </c>
      <c r="J12075" s="1">
        <v>25</v>
      </c>
      <c r="K12075" s="1">
        <v>26</v>
      </c>
      <c r="L12075" s="1">
        <v>9</v>
      </c>
      <c r="M12075" s="9">
        <v>7</v>
      </c>
    </row>
    <row r="12076" spans="4:13" x14ac:dyDescent="0.2">
      <c r="D12076" s="200"/>
      <c r="E12076" s="11"/>
      <c r="F12076" s="10"/>
      <c r="G12076" s="7">
        <v>100</v>
      </c>
      <c r="H12076" s="18">
        <v>1.3888888888890001</v>
      </c>
      <c r="I12076" s="2">
        <v>5.5555555555560003</v>
      </c>
      <c r="J12076" s="41">
        <v>34.722222222222001</v>
      </c>
      <c r="K12076" s="2">
        <v>36.111111111111001</v>
      </c>
      <c r="L12076" s="50">
        <v>12.5</v>
      </c>
      <c r="M12076" s="15">
        <v>9.7222222222219994</v>
      </c>
    </row>
    <row r="12077" spans="4:13" x14ac:dyDescent="0.2">
      <c r="D12077" s="199" t="s">
        <v>76</v>
      </c>
      <c r="E12077" s="22" t="s">
        <v>77</v>
      </c>
      <c r="F12077" s="21"/>
      <c r="G12077" s="19">
        <v>608</v>
      </c>
      <c r="H12077" s="27">
        <v>3</v>
      </c>
      <c r="I12077" s="3">
        <v>9</v>
      </c>
      <c r="J12077" s="3">
        <v>142</v>
      </c>
      <c r="K12077" s="3">
        <v>264</v>
      </c>
      <c r="L12077" s="3">
        <v>155</v>
      </c>
      <c r="M12077" s="26">
        <v>35</v>
      </c>
    </row>
    <row r="12078" spans="4:13" x14ac:dyDescent="0.2">
      <c r="D12078" s="200"/>
      <c r="E12078" s="11"/>
      <c r="F12078" s="10"/>
      <c r="G12078" s="7">
        <v>100</v>
      </c>
      <c r="H12078" s="18">
        <v>0.49342105263199998</v>
      </c>
      <c r="I12078" s="2">
        <v>1.4802631578950001</v>
      </c>
      <c r="J12078" s="2">
        <v>23.355263157894999</v>
      </c>
      <c r="K12078" s="2">
        <v>43.421052631579002</v>
      </c>
      <c r="L12078" s="2">
        <v>25.493421052632002</v>
      </c>
      <c r="M12078" s="15">
        <v>5.7565789473680002</v>
      </c>
    </row>
    <row r="12079" spans="4:13" x14ac:dyDescent="0.2">
      <c r="D12079" s="200"/>
      <c r="E12079" s="4" t="s">
        <v>34</v>
      </c>
      <c r="F12079" s="5"/>
      <c r="G12079" s="6">
        <v>37</v>
      </c>
      <c r="H12079" s="8">
        <v>0</v>
      </c>
      <c r="I12079" s="1">
        <v>0</v>
      </c>
      <c r="J12079" s="1">
        <v>1</v>
      </c>
      <c r="K12079" s="1">
        <v>7</v>
      </c>
      <c r="L12079" s="1">
        <v>28</v>
      </c>
      <c r="M12079" s="9">
        <v>1</v>
      </c>
    </row>
    <row r="12080" spans="4:13" x14ac:dyDescent="0.2">
      <c r="D12080" s="200"/>
      <c r="E12080" s="11"/>
      <c r="F12080" s="10"/>
      <c r="G12080" s="7">
        <v>100</v>
      </c>
      <c r="H12080" s="53">
        <v>0</v>
      </c>
      <c r="I12080" s="16">
        <v>0</v>
      </c>
      <c r="J12080" s="50">
        <v>2.7027027027030002</v>
      </c>
      <c r="K12080" s="50">
        <v>18.918918918919001</v>
      </c>
      <c r="L12080" s="41">
        <v>75.675675675676004</v>
      </c>
      <c r="M12080" s="15">
        <v>2.7027027027030002</v>
      </c>
    </row>
    <row r="12081" spans="2:13" x14ac:dyDescent="0.2">
      <c r="D12081" s="200"/>
      <c r="E12081" s="4" t="s">
        <v>35</v>
      </c>
      <c r="F12081" s="5"/>
      <c r="G12081" s="6">
        <v>73</v>
      </c>
      <c r="H12081" s="8">
        <v>0</v>
      </c>
      <c r="I12081" s="1">
        <v>3</v>
      </c>
      <c r="J12081" s="1">
        <v>13</v>
      </c>
      <c r="K12081" s="1">
        <v>28</v>
      </c>
      <c r="L12081" s="1">
        <v>24</v>
      </c>
      <c r="M12081" s="9">
        <v>5</v>
      </c>
    </row>
    <row r="12082" spans="2:13" x14ac:dyDescent="0.2">
      <c r="D12082" s="200"/>
      <c r="E12082" s="11"/>
      <c r="F12082" s="10"/>
      <c r="G12082" s="7">
        <v>100</v>
      </c>
      <c r="H12082" s="53">
        <v>0</v>
      </c>
      <c r="I12082" s="2">
        <v>4.1095890410960001</v>
      </c>
      <c r="J12082" s="30">
        <v>17.808219178081998</v>
      </c>
      <c r="K12082" s="2">
        <v>38.356164383562003</v>
      </c>
      <c r="L12082" s="2">
        <v>32.876712328766999</v>
      </c>
      <c r="M12082" s="15">
        <v>6.8493150684930004</v>
      </c>
    </row>
    <row r="12083" spans="2:13" x14ac:dyDescent="0.2">
      <c r="D12083" s="200"/>
      <c r="E12083" s="4" t="s">
        <v>36</v>
      </c>
      <c r="F12083" s="5"/>
      <c r="G12083" s="6">
        <v>92</v>
      </c>
      <c r="H12083" s="8">
        <v>1</v>
      </c>
      <c r="I12083" s="1">
        <v>2</v>
      </c>
      <c r="J12083" s="1">
        <v>16</v>
      </c>
      <c r="K12083" s="1">
        <v>41</v>
      </c>
      <c r="L12083" s="1">
        <v>29</v>
      </c>
      <c r="M12083" s="9">
        <v>3</v>
      </c>
    </row>
    <row r="12084" spans="2:13" x14ac:dyDescent="0.2">
      <c r="D12084" s="200"/>
      <c r="E12084" s="11"/>
      <c r="F12084" s="10"/>
      <c r="G12084" s="7">
        <v>100</v>
      </c>
      <c r="H12084" s="18">
        <v>1.086956521739</v>
      </c>
      <c r="I12084" s="2">
        <v>2.1739130434780001</v>
      </c>
      <c r="J12084" s="30">
        <v>17.391304347826001</v>
      </c>
      <c r="K12084" s="2">
        <v>44.565217391304003</v>
      </c>
      <c r="L12084" s="2">
        <v>31.521739130435002</v>
      </c>
      <c r="M12084" s="15">
        <v>3.2608695652169999</v>
      </c>
    </row>
    <row r="12085" spans="2:13" x14ac:dyDescent="0.2">
      <c r="D12085" s="200"/>
      <c r="E12085" s="4" t="s">
        <v>37</v>
      </c>
      <c r="F12085" s="5"/>
      <c r="G12085" s="6">
        <v>110</v>
      </c>
      <c r="H12085" s="8">
        <v>0</v>
      </c>
      <c r="I12085" s="1">
        <v>3</v>
      </c>
      <c r="J12085" s="1">
        <v>25</v>
      </c>
      <c r="K12085" s="1">
        <v>53</v>
      </c>
      <c r="L12085" s="1">
        <v>24</v>
      </c>
      <c r="M12085" s="9">
        <v>5</v>
      </c>
    </row>
    <row r="12086" spans="2:13" x14ac:dyDescent="0.2">
      <c r="D12086" s="200"/>
      <c r="E12086" s="11"/>
      <c r="F12086" s="10"/>
      <c r="G12086" s="7">
        <v>100</v>
      </c>
      <c r="H12086" s="53">
        <v>0</v>
      </c>
      <c r="I12086" s="2">
        <v>2.7272727272730002</v>
      </c>
      <c r="J12086" s="2">
        <v>22.727272727273</v>
      </c>
      <c r="K12086" s="25">
        <v>48.181818181818002</v>
      </c>
      <c r="L12086" s="30">
        <v>21.818181818182001</v>
      </c>
      <c r="M12086" s="15">
        <v>4.5454545454549997</v>
      </c>
    </row>
    <row r="12087" spans="2:13" x14ac:dyDescent="0.2">
      <c r="D12087" s="200"/>
      <c r="E12087" s="4" t="s">
        <v>38</v>
      </c>
      <c r="F12087" s="5"/>
      <c r="G12087" s="6">
        <v>93</v>
      </c>
      <c r="H12087" s="8">
        <v>1</v>
      </c>
      <c r="I12087" s="1">
        <v>0</v>
      </c>
      <c r="J12087" s="1">
        <v>27</v>
      </c>
      <c r="K12087" s="1">
        <v>40</v>
      </c>
      <c r="L12087" s="1">
        <v>19</v>
      </c>
      <c r="M12087" s="9">
        <v>6</v>
      </c>
    </row>
    <row r="12088" spans="2:13" x14ac:dyDescent="0.2">
      <c r="D12088" s="200"/>
      <c r="E12088" s="11"/>
      <c r="F12088" s="10"/>
      <c r="G12088" s="7">
        <v>100</v>
      </c>
      <c r="H12088" s="18">
        <v>1.0752688172039999</v>
      </c>
      <c r="I12088" s="16">
        <v>0</v>
      </c>
      <c r="J12088" s="25">
        <v>29.032258064516</v>
      </c>
      <c r="K12088" s="2">
        <v>43.010752688171998</v>
      </c>
      <c r="L12088" s="30">
        <v>20.430107526882001</v>
      </c>
      <c r="M12088" s="15">
        <v>6.4516129032259997</v>
      </c>
    </row>
    <row r="12089" spans="2:13" x14ac:dyDescent="0.2">
      <c r="D12089" s="200"/>
      <c r="E12089" s="4" t="s">
        <v>39</v>
      </c>
      <c r="F12089" s="5"/>
      <c r="G12089" s="6">
        <v>114</v>
      </c>
      <c r="H12089" s="8">
        <v>0</v>
      </c>
      <c r="I12089" s="1">
        <v>1</v>
      </c>
      <c r="J12089" s="1">
        <v>36</v>
      </c>
      <c r="K12089" s="1">
        <v>50</v>
      </c>
      <c r="L12089" s="1">
        <v>19</v>
      </c>
      <c r="M12089" s="9">
        <v>8</v>
      </c>
    </row>
    <row r="12090" spans="2:13" x14ac:dyDescent="0.2">
      <c r="D12090" s="200"/>
      <c r="E12090" s="11"/>
      <c r="F12090" s="10"/>
      <c r="G12090" s="7">
        <v>100</v>
      </c>
      <c r="H12090" s="53">
        <v>0</v>
      </c>
      <c r="I12090" s="2">
        <v>0.87719298245599997</v>
      </c>
      <c r="J12090" s="25">
        <v>31.578947368421002</v>
      </c>
      <c r="K12090" s="2">
        <v>43.859649122806999</v>
      </c>
      <c r="L12090" s="50">
        <v>16.666666666666998</v>
      </c>
      <c r="M12090" s="15">
        <v>7.0175438596489998</v>
      </c>
    </row>
    <row r="12091" spans="2:13" x14ac:dyDescent="0.2">
      <c r="D12091" s="200"/>
      <c r="E12091" s="4" t="s">
        <v>40</v>
      </c>
      <c r="F12091" s="5"/>
      <c r="G12091" s="6">
        <v>89</v>
      </c>
      <c r="H12091" s="8">
        <v>1</v>
      </c>
      <c r="I12091" s="1">
        <v>0</v>
      </c>
      <c r="J12091" s="1">
        <v>24</v>
      </c>
      <c r="K12091" s="1">
        <v>45</v>
      </c>
      <c r="L12091" s="1">
        <v>12</v>
      </c>
      <c r="M12091" s="9">
        <v>7</v>
      </c>
    </row>
    <row r="12092" spans="2:13" x14ac:dyDescent="0.2">
      <c r="D12092" s="201"/>
      <c r="E12092" s="45"/>
      <c r="F12092" s="51"/>
      <c r="G12092" s="81">
        <v>100</v>
      </c>
      <c r="H12092" s="115">
        <v>1.123595505618</v>
      </c>
      <c r="I12092" s="62">
        <v>0</v>
      </c>
      <c r="J12092" s="64">
        <v>26.966292134831001</v>
      </c>
      <c r="K12092" s="112">
        <v>50.561797752808999</v>
      </c>
      <c r="L12092" s="108">
        <v>13.483146067416</v>
      </c>
      <c r="M12092" s="106">
        <v>7.8651685393259996</v>
      </c>
    </row>
    <row r="12094" spans="2:13" x14ac:dyDescent="0.2">
      <c r="B12094" s="40" t="str">
        <f xml:space="preserve"> HYPERLINK("#'目次'!B298", "[292]")</f>
        <v>[292]</v>
      </c>
      <c r="C12094" s="23" t="s">
        <v>435</v>
      </c>
    </row>
    <row r="12097" spans="3:13" x14ac:dyDescent="0.2">
      <c r="C12097" s="23" t="s">
        <v>80</v>
      </c>
    </row>
    <row r="12098" spans="3:13" ht="24" x14ac:dyDescent="0.2">
      <c r="E12098" s="195"/>
      <c r="F12098" s="196"/>
      <c r="G12098" s="37" t="s">
        <v>15</v>
      </c>
      <c r="H12098" s="33" t="s">
        <v>436</v>
      </c>
      <c r="I12098" s="13" t="s">
        <v>437</v>
      </c>
      <c r="J12098" s="13" t="s">
        <v>438</v>
      </c>
      <c r="K12098" s="13" t="s">
        <v>439</v>
      </c>
      <c r="L12098" s="13" t="s">
        <v>440</v>
      </c>
      <c r="M12098" s="38" t="s">
        <v>18</v>
      </c>
    </row>
    <row r="12099" spans="3:13" x14ac:dyDescent="0.2">
      <c r="E12099" s="197"/>
      <c r="F12099" s="198"/>
      <c r="G12099" s="35"/>
      <c r="H12099" s="39"/>
      <c r="I12099" s="14"/>
      <c r="J12099" s="14"/>
      <c r="K12099" s="14"/>
      <c r="L12099" s="14"/>
      <c r="M12099" s="34"/>
    </row>
    <row r="12100" spans="3:13" x14ac:dyDescent="0.2">
      <c r="E12100" s="120" t="s">
        <v>15</v>
      </c>
      <c r="F12100" s="66"/>
      <c r="G12100" s="36">
        <v>1200</v>
      </c>
      <c r="H12100" s="17">
        <v>9</v>
      </c>
      <c r="I12100" s="17">
        <v>19</v>
      </c>
      <c r="J12100" s="17">
        <v>287</v>
      </c>
      <c r="K12100" s="17">
        <v>479</v>
      </c>
      <c r="L12100" s="17">
        <v>337</v>
      </c>
      <c r="M12100" s="47">
        <v>69</v>
      </c>
    </row>
    <row r="12101" spans="3:13" x14ac:dyDescent="0.2">
      <c r="E12101" s="45"/>
      <c r="F12101" s="67"/>
      <c r="G12101" s="7">
        <v>100</v>
      </c>
      <c r="H12101" s="2">
        <v>0.75</v>
      </c>
      <c r="I12101" s="2">
        <v>1.583333333333</v>
      </c>
      <c r="J12101" s="2">
        <v>23.916666666666998</v>
      </c>
      <c r="K12101" s="2">
        <v>39.916666666666998</v>
      </c>
      <c r="L12101" s="2">
        <v>28.083333333333002</v>
      </c>
      <c r="M12101" s="15">
        <v>5.75</v>
      </c>
    </row>
    <row r="12102" spans="3:13" x14ac:dyDescent="0.2">
      <c r="E12102" s="4" t="s">
        <v>81</v>
      </c>
      <c r="F12102" s="5"/>
      <c r="G12102" s="19">
        <v>48</v>
      </c>
      <c r="H12102" s="27">
        <v>1</v>
      </c>
      <c r="I12102" s="3">
        <v>1</v>
      </c>
      <c r="J12102" s="3">
        <v>15</v>
      </c>
      <c r="K12102" s="3">
        <v>17</v>
      </c>
      <c r="L12102" s="3">
        <v>12</v>
      </c>
      <c r="M12102" s="26">
        <v>2</v>
      </c>
    </row>
    <row r="12103" spans="3:13" x14ac:dyDescent="0.2">
      <c r="E12103" s="11"/>
      <c r="F12103" s="10"/>
      <c r="G12103" s="7">
        <v>100</v>
      </c>
      <c r="H12103" s="18">
        <v>2.083333333333</v>
      </c>
      <c r="I12103" s="2">
        <v>2.083333333333</v>
      </c>
      <c r="J12103" s="25">
        <v>31.25</v>
      </c>
      <c r="K12103" s="2">
        <v>35.416666666666998</v>
      </c>
      <c r="L12103" s="2">
        <v>25</v>
      </c>
      <c r="M12103" s="15">
        <v>4.166666666667</v>
      </c>
    </row>
    <row r="12104" spans="3:13" x14ac:dyDescent="0.2">
      <c r="E12104" s="4" t="s">
        <v>82</v>
      </c>
      <c r="F12104" s="5"/>
      <c r="G12104" s="6">
        <v>84</v>
      </c>
      <c r="H12104" s="8">
        <v>0</v>
      </c>
      <c r="I12104" s="1">
        <v>2</v>
      </c>
      <c r="J12104" s="1">
        <v>29</v>
      </c>
      <c r="K12104" s="1">
        <v>22</v>
      </c>
      <c r="L12104" s="1">
        <v>24</v>
      </c>
      <c r="M12104" s="9">
        <v>7</v>
      </c>
    </row>
    <row r="12105" spans="3:13" x14ac:dyDescent="0.2">
      <c r="E12105" s="11"/>
      <c r="F12105" s="10"/>
      <c r="G12105" s="7">
        <v>100</v>
      </c>
      <c r="H12105" s="53">
        <v>0</v>
      </c>
      <c r="I12105" s="2">
        <v>2.3809523809519999</v>
      </c>
      <c r="J12105" s="41">
        <v>34.523809523810002</v>
      </c>
      <c r="K12105" s="50">
        <v>26.190476190476002</v>
      </c>
      <c r="L12105" s="2">
        <v>28.571428571428999</v>
      </c>
      <c r="M12105" s="15">
        <v>8.333333333333</v>
      </c>
    </row>
    <row r="12106" spans="3:13" x14ac:dyDescent="0.2">
      <c r="E12106" s="4" t="s">
        <v>83</v>
      </c>
      <c r="F12106" s="5"/>
      <c r="G12106" s="6">
        <v>462</v>
      </c>
      <c r="H12106" s="8">
        <v>2</v>
      </c>
      <c r="I12106" s="1">
        <v>6</v>
      </c>
      <c r="J12106" s="1">
        <v>99</v>
      </c>
      <c r="K12106" s="1">
        <v>203</v>
      </c>
      <c r="L12106" s="1">
        <v>124</v>
      </c>
      <c r="M12106" s="9">
        <v>28</v>
      </c>
    </row>
    <row r="12107" spans="3:13" x14ac:dyDescent="0.2">
      <c r="E12107" s="11"/>
      <c r="F12107" s="10"/>
      <c r="G12107" s="7">
        <v>100</v>
      </c>
      <c r="H12107" s="18">
        <v>0.43290043290000002</v>
      </c>
      <c r="I12107" s="2">
        <v>1.298701298701</v>
      </c>
      <c r="J12107" s="2">
        <v>21.428571428571001</v>
      </c>
      <c r="K12107" s="2">
        <v>43.939393939394002</v>
      </c>
      <c r="L12107" s="2">
        <v>26.839826839827001</v>
      </c>
      <c r="M12107" s="15">
        <v>6.0606060606060002</v>
      </c>
    </row>
    <row r="12108" spans="3:13" x14ac:dyDescent="0.2">
      <c r="E12108" s="4" t="s">
        <v>84</v>
      </c>
      <c r="F12108" s="5"/>
      <c r="G12108" s="6">
        <v>30</v>
      </c>
      <c r="H12108" s="8">
        <v>0</v>
      </c>
      <c r="I12108" s="1">
        <v>0</v>
      </c>
      <c r="J12108" s="1">
        <v>5</v>
      </c>
      <c r="K12108" s="1">
        <v>12</v>
      </c>
      <c r="L12108" s="1">
        <v>12</v>
      </c>
      <c r="M12108" s="9">
        <v>1</v>
      </c>
    </row>
    <row r="12109" spans="3:13" x14ac:dyDescent="0.2">
      <c r="E12109" s="11"/>
      <c r="F12109" s="10"/>
      <c r="G12109" s="7">
        <v>100</v>
      </c>
      <c r="H12109" s="53">
        <v>0</v>
      </c>
      <c r="I12109" s="16">
        <v>0</v>
      </c>
      <c r="J12109" s="30">
        <v>16.666666666666998</v>
      </c>
      <c r="K12109" s="2">
        <v>40</v>
      </c>
      <c r="L12109" s="41">
        <v>40</v>
      </c>
      <c r="M12109" s="15">
        <v>3.333333333333</v>
      </c>
    </row>
    <row r="12110" spans="3:13" x14ac:dyDescent="0.2">
      <c r="E12110" s="4" t="s">
        <v>85</v>
      </c>
      <c r="F12110" s="5"/>
      <c r="G12110" s="6">
        <v>144</v>
      </c>
      <c r="H12110" s="8">
        <v>2</v>
      </c>
      <c r="I12110" s="1">
        <v>3</v>
      </c>
      <c r="J12110" s="1">
        <v>42</v>
      </c>
      <c r="K12110" s="1">
        <v>52</v>
      </c>
      <c r="L12110" s="1">
        <v>37</v>
      </c>
      <c r="M12110" s="9">
        <v>8</v>
      </c>
    </row>
    <row r="12111" spans="3:13" x14ac:dyDescent="0.2">
      <c r="E12111" s="11"/>
      <c r="F12111" s="10"/>
      <c r="G12111" s="7">
        <v>100</v>
      </c>
      <c r="H12111" s="18">
        <v>1.3888888888890001</v>
      </c>
      <c r="I12111" s="2">
        <v>2.083333333333</v>
      </c>
      <c r="J12111" s="25">
        <v>29.166666666666998</v>
      </c>
      <c r="K12111" s="2">
        <v>36.111111111111001</v>
      </c>
      <c r="L12111" s="2">
        <v>25.694444444443999</v>
      </c>
      <c r="M12111" s="15">
        <v>5.5555555555560003</v>
      </c>
    </row>
    <row r="12112" spans="3:13" x14ac:dyDescent="0.2">
      <c r="E12112" s="4" t="s">
        <v>86</v>
      </c>
      <c r="F12112" s="5"/>
      <c r="G12112" s="6">
        <v>192</v>
      </c>
      <c r="H12112" s="8">
        <v>1</v>
      </c>
      <c r="I12112" s="1">
        <v>3</v>
      </c>
      <c r="J12112" s="1">
        <v>46</v>
      </c>
      <c r="K12112" s="1">
        <v>83</v>
      </c>
      <c r="L12112" s="1">
        <v>48</v>
      </c>
      <c r="M12112" s="9">
        <v>11</v>
      </c>
    </row>
    <row r="12113" spans="2:13" x14ac:dyDescent="0.2">
      <c r="E12113" s="11"/>
      <c r="F12113" s="10"/>
      <c r="G12113" s="7">
        <v>100</v>
      </c>
      <c r="H12113" s="18">
        <v>0.52083333333299997</v>
      </c>
      <c r="I12113" s="2">
        <v>1.5625</v>
      </c>
      <c r="J12113" s="2">
        <v>23.958333333333002</v>
      </c>
      <c r="K12113" s="2">
        <v>43.229166666666998</v>
      </c>
      <c r="L12113" s="2">
        <v>25</v>
      </c>
      <c r="M12113" s="15">
        <v>5.729166666667</v>
      </c>
    </row>
    <row r="12114" spans="2:13" x14ac:dyDescent="0.2">
      <c r="E12114" s="4" t="s">
        <v>87</v>
      </c>
      <c r="F12114" s="5"/>
      <c r="G12114" s="6">
        <v>72</v>
      </c>
      <c r="H12114" s="8">
        <v>0</v>
      </c>
      <c r="I12114" s="1">
        <v>1</v>
      </c>
      <c r="J12114" s="1">
        <v>14</v>
      </c>
      <c r="K12114" s="1">
        <v>34</v>
      </c>
      <c r="L12114" s="1">
        <v>19</v>
      </c>
      <c r="M12114" s="9">
        <v>4</v>
      </c>
    </row>
    <row r="12115" spans="2:13" x14ac:dyDescent="0.2">
      <c r="E12115" s="11"/>
      <c r="F12115" s="10"/>
      <c r="G12115" s="7">
        <v>100</v>
      </c>
      <c r="H12115" s="53">
        <v>0</v>
      </c>
      <c r="I12115" s="2">
        <v>1.3888888888890001</v>
      </c>
      <c r="J12115" s="2">
        <v>19.444444444443999</v>
      </c>
      <c r="K12115" s="25">
        <v>47.222222222222001</v>
      </c>
      <c r="L12115" s="2">
        <v>26.388888888888999</v>
      </c>
      <c r="M12115" s="15">
        <v>5.5555555555560003</v>
      </c>
    </row>
    <row r="12116" spans="2:13" x14ac:dyDescent="0.2">
      <c r="E12116" s="4" t="s">
        <v>88</v>
      </c>
      <c r="F12116" s="5"/>
      <c r="G12116" s="6">
        <v>36</v>
      </c>
      <c r="H12116" s="8">
        <v>0</v>
      </c>
      <c r="I12116" s="1">
        <v>1</v>
      </c>
      <c r="J12116" s="1">
        <v>6</v>
      </c>
      <c r="K12116" s="1">
        <v>15</v>
      </c>
      <c r="L12116" s="1">
        <v>11</v>
      </c>
      <c r="M12116" s="9">
        <v>3</v>
      </c>
    </row>
    <row r="12117" spans="2:13" x14ac:dyDescent="0.2">
      <c r="E12117" s="11"/>
      <c r="F12117" s="10"/>
      <c r="G12117" s="7">
        <v>100</v>
      </c>
      <c r="H12117" s="53">
        <v>0</v>
      </c>
      <c r="I12117" s="2">
        <v>2.7777777777780002</v>
      </c>
      <c r="J12117" s="30">
        <v>16.666666666666998</v>
      </c>
      <c r="K12117" s="2">
        <v>41.666666666666998</v>
      </c>
      <c r="L12117" s="2">
        <v>30.555555555556001</v>
      </c>
      <c r="M12117" s="15">
        <v>8.333333333333</v>
      </c>
    </row>
    <row r="12118" spans="2:13" x14ac:dyDescent="0.2">
      <c r="E12118" s="4" t="s">
        <v>89</v>
      </c>
      <c r="F12118" s="5"/>
      <c r="G12118" s="6">
        <v>66</v>
      </c>
      <c r="H12118" s="8">
        <v>3</v>
      </c>
      <c r="I12118" s="1">
        <v>0</v>
      </c>
      <c r="J12118" s="1">
        <v>19</v>
      </c>
      <c r="K12118" s="1">
        <v>19</v>
      </c>
      <c r="L12118" s="1">
        <v>21</v>
      </c>
      <c r="M12118" s="9">
        <v>4</v>
      </c>
    </row>
    <row r="12119" spans="2:13" x14ac:dyDescent="0.2">
      <c r="E12119" s="11"/>
      <c r="F12119" s="10"/>
      <c r="G12119" s="7">
        <v>100</v>
      </c>
      <c r="H12119" s="18">
        <v>4.5454545454549997</v>
      </c>
      <c r="I12119" s="16">
        <v>0</v>
      </c>
      <c r="J12119" s="2">
        <v>28.787878787878999</v>
      </c>
      <c r="K12119" s="50">
        <v>28.787878787878999</v>
      </c>
      <c r="L12119" s="2">
        <v>31.818181818182001</v>
      </c>
      <c r="M12119" s="15">
        <v>6.0606060606060002</v>
      </c>
    </row>
    <row r="12120" spans="2:13" x14ac:dyDescent="0.2">
      <c r="E12120" s="4" t="s">
        <v>90</v>
      </c>
      <c r="F12120" s="5"/>
      <c r="G12120" s="6">
        <v>54</v>
      </c>
      <c r="H12120" s="8">
        <v>0</v>
      </c>
      <c r="I12120" s="1">
        <v>2</v>
      </c>
      <c r="J12120" s="1">
        <v>11</v>
      </c>
      <c r="K12120" s="1">
        <v>19</v>
      </c>
      <c r="L12120" s="1">
        <v>21</v>
      </c>
      <c r="M12120" s="9">
        <v>1</v>
      </c>
    </row>
    <row r="12121" spans="2:13" x14ac:dyDescent="0.2">
      <c r="E12121" s="11"/>
      <c r="F12121" s="10"/>
      <c r="G12121" s="7">
        <v>100</v>
      </c>
      <c r="H12121" s="53">
        <v>0</v>
      </c>
      <c r="I12121" s="2">
        <v>3.7037037037039999</v>
      </c>
      <c r="J12121" s="2">
        <v>20.370370370370001</v>
      </c>
      <c r="K12121" s="2">
        <v>35.185185185184999</v>
      </c>
      <c r="L12121" s="41">
        <v>38.888888888888999</v>
      </c>
      <c r="M12121" s="15">
        <v>1.851851851852</v>
      </c>
    </row>
    <row r="12122" spans="2:13" x14ac:dyDescent="0.2">
      <c r="E12122" s="4" t="s">
        <v>91</v>
      </c>
      <c r="F12122" s="5"/>
      <c r="G12122" s="6">
        <v>12</v>
      </c>
      <c r="H12122" s="8">
        <v>0</v>
      </c>
      <c r="I12122" s="1">
        <v>0</v>
      </c>
      <c r="J12122" s="1">
        <v>1</v>
      </c>
      <c r="K12122" s="1">
        <v>3</v>
      </c>
      <c r="L12122" s="1">
        <v>8</v>
      </c>
      <c r="M12122" s="9">
        <v>0</v>
      </c>
    </row>
    <row r="12123" spans="2:13" x14ac:dyDescent="0.2">
      <c r="E12123" s="45"/>
      <c r="F12123" s="51"/>
      <c r="G12123" s="81">
        <v>100</v>
      </c>
      <c r="H12123" s="118">
        <v>0</v>
      </c>
      <c r="I12123" s="62">
        <v>0</v>
      </c>
      <c r="J12123" s="108">
        <v>8.333333333333</v>
      </c>
      <c r="K12123" s="108">
        <v>25</v>
      </c>
      <c r="L12123" s="112">
        <v>66.666666666666998</v>
      </c>
      <c r="M12123" s="146">
        <v>0</v>
      </c>
    </row>
    <row r="12125" spans="2:13" x14ac:dyDescent="0.2">
      <c r="B12125" s="40" t="str">
        <f xml:space="preserve"> HYPERLINK("#'目次'!B299", "[293]")</f>
        <v>[293]</v>
      </c>
      <c r="C12125" s="23" t="s">
        <v>443</v>
      </c>
    </row>
    <row r="12128" spans="2:13" x14ac:dyDescent="0.2">
      <c r="C12128" s="23" t="s">
        <v>14</v>
      </c>
    </row>
    <row r="12129" spans="4:13" ht="24" x14ac:dyDescent="0.2">
      <c r="D12129" s="195"/>
      <c r="E12129" s="196"/>
      <c r="F12129" s="196"/>
      <c r="G12129" s="37" t="s">
        <v>15</v>
      </c>
      <c r="H12129" s="33" t="s">
        <v>436</v>
      </c>
      <c r="I12129" s="13" t="s">
        <v>437</v>
      </c>
      <c r="J12129" s="13" t="s">
        <v>438</v>
      </c>
      <c r="K12129" s="13" t="s">
        <v>439</v>
      </c>
      <c r="L12129" s="13" t="s">
        <v>440</v>
      </c>
      <c r="M12129" s="38" t="s">
        <v>18</v>
      </c>
    </row>
    <row r="12130" spans="4:13" x14ac:dyDescent="0.2">
      <c r="D12130" s="197"/>
      <c r="E12130" s="198"/>
      <c r="F12130" s="198"/>
      <c r="G12130" s="35"/>
      <c r="H12130" s="39"/>
      <c r="I12130" s="14"/>
      <c r="J12130" s="14"/>
      <c r="K12130" s="14"/>
      <c r="L12130" s="14"/>
      <c r="M12130" s="34"/>
    </row>
    <row r="12131" spans="4:13" x14ac:dyDescent="0.2">
      <c r="D12131" s="78"/>
      <c r="E12131" s="79" t="s">
        <v>15</v>
      </c>
      <c r="F12131" s="66"/>
      <c r="G12131" s="36">
        <v>1200</v>
      </c>
      <c r="H12131" s="17">
        <v>10</v>
      </c>
      <c r="I12131" s="17">
        <v>8</v>
      </c>
      <c r="J12131" s="17">
        <v>59</v>
      </c>
      <c r="K12131" s="17">
        <v>495</v>
      </c>
      <c r="L12131" s="17">
        <v>518</v>
      </c>
      <c r="M12131" s="47">
        <v>110</v>
      </c>
    </row>
    <row r="12132" spans="4:13" x14ac:dyDescent="0.2">
      <c r="D12132" s="45"/>
      <c r="E12132" s="51"/>
      <c r="F12132" s="67"/>
      <c r="G12132" s="7">
        <v>100</v>
      </c>
      <c r="H12132" s="2">
        <v>0.83333333333299997</v>
      </c>
      <c r="I12132" s="2">
        <v>0.66666666666700003</v>
      </c>
      <c r="J12132" s="2">
        <v>4.916666666667</v>
      </c>
      <c r="K12132" s="2">
        <v>41.25</v>
      </c>
      <c r="L12132" s="2">
        <v>43.166666666666998</v>
      </c>
      <c r="M12132" s="15">
        <v>9.166666666667</v>
      </c>
    </row>
    <row r="12133" spans="4:13" x14ac:dyDescent="0.2">
      <c r="D12133" s="199" t="s">
        <v>19</v>
      </c>
      <c r="E12133" s="22" t="s">
        <v>20</v>
      </c>
      <c r="F12133" s="21"/>
      <c r="G12133" s="19">
        <v>132</v>
      </c>
      <c r="H12133" s="27">
        <v>1</v>
      </c>
      <c r="I12133" s="3">
        <v>1</v>
      </c>
      <c r="J12133" s="3">
        <v>8</v>
      </c>
      <c r="K12133" s="3">
        <v>50</v>
      </c>
      <c r="L12133" s="3">
        <v>56</v>
      </c>
      <c r="M12133" s="26">
        <v>16</v>
      </c>
    </row>
    <row r="12134" spans="4:13" x14ac:dyDescent="0.2">
      <c r="D12134" s="200"/>
      <c r="E12134" s="11"/>
      <c r="F12134" s="10"/>
      <c r="G12134" s="7">
        <v>100</v>
      </c>
      <c r="H12134" s="18">
        <v>0.75757575757600004</v>
      </c>
      <c r="I12134" s="2">
        <v>0.75757575757600004</v>
      </c>
      <c r="J12134" s="2">
        <v>6.0606060606060002</v>
      </c>
      <c r="K12134" s="2">
        <v>37.878787878788003</v>
      </c>
      <c r="L12134" s="2">
        <v>42.424242424242003</v>
      </c>
      <c r="M12134" s="15">
        <v>12.121212121212</v>
      </c>
    </row>
    <row r="12135" spans="4:13" x14ac:dyDescent="0.2">
      <c r="D12135" s="200"/>
      <c r="E12135" s="4" t="s">
        <v>21</v>
      </c>
      <c r="F12135" s="5"/>
      <c r="G12135" s="6">
        <v>444</v>
      </c>
      <c r="H12135" s="8">
        <v>7</v>
      </c>
      <c r="I12135" s="1">
        <v>5</v>
      </c>
      <c r="J12135" s="1">
        <v>23</v>
      </c>
      <c r="K12135" s="1">
        <v>202</v>
      </c>
      <c r="L12135" s="1">
        <v>166</v>
      </c>
      <c r="M12135" s="9">
        <v>41</v>
      </c>
    </row>
    <row r="12136" spans="4:13" x14ac:dyDescent="0.2">
      <c r="D12136" s="200"/>
      <c r="E12136" s="11"/>
      <c r="F12136" s="10"/>
      <c r="G12136" s="7">
        <v>100</v>
      </c>
      <c r="H12136" s="18">
        <v>1.5765765765769999</v>
      </c>
      <c r="I12136" s="2">
        <v>1.126126126126</v>
      </c>
      <c r="J12136" s="2">
        <v>5.1801801801799998</v>
      </c>
      <c r="K12136" s="2">
        <v>45.495495495495</v>
      </c>
      <c r="L12136" s="30">
        <v>37.387387387387001</v>
      </c>
      <c r="M12136" s="15">
        <v>9.234234234234</v>
      </c>
    </row>
    <row r="12137" spans="4:13" x14ac:dyDescent="0.2">
      <c r="D12137" s="200"/>
      <c r="E12137" s="4" t="s">
        <v>22</v>
      </c>
      <c r="F12137" s="5"/>
      <c r="G12137" s="6">
        <v>192</v>
      </c>
      <c r="H12137" s="8">
        <v>0</v>
      </c>
      <c r="I12137" s="1">
        <v>1</v>
      </c>
      <c r="J12137" s="1">
        <v>7</v>
      </c>
      <c r="K12137" s="1">
        <v>73</v>
      </c>
      <c r="L12137" s="1">
        <v>94</v>
      </c>
      <c r="M12137" s="9">
        <v>17</v>
      </c>
    </row>
    <row r="12138" spans="4:13" x14ac:dyDescent="0.2">
      <c r="D12138" s="200"/>
      <c r="E12138" s="11"/>
      <c r="F12138" s="10"/>
      <c r="G12138" s="7">
        <v>100</v>
      </c>
      <c r="H12138" s="53">
        <v>0</v>
      </c>
      <c r="I12138" s="2">
        <v>0.52083333333299997</v>
      </c>
      <c r="J12138" s="2">
        <v>3.645833333333</v>
      </c>
      <c r="K12138" s="2">
        <v>38.020833333333002</v>
      </c>
      <c r="L12138" s="25">
        <v>48.958333333333002</v>
      </c>
      <c r="M12138" s="15">
        <v>8.854166666667</v>
      </c>
    </row>
    <row r="12139" spans="4:13" x14ac:dyDescent="0.2">
      <c r="D12139" s="200"/>
      <c r="E12139" s="4" t="s">
        <v>23</v>
      </c>
      <c r="F12139" s="5"/>
      <c r="G12139" s="6">
        <v>192</v>
      </c>
      <c r="H12139" s="8">
        <v>0</v>
      </c>
      <c r="I12139" s="1">
        <v>0</v>
      </c>
      <c r="J12139" s="1">
        <v>10</v>
      </c>
      <c r="K12139" s="1">
        <v>80</v>
      </c>
      <c r="L12139" s="1">
        <v>84</v>
      </c>
      <c r="M12139" s="9">
        <v>18</v>
      </c>
    </row>
    <row r="12140" spans="4:13" x14ac:dyDescent="0.2">
      <c r="D12140" s="200"/>
      <c r="E12140" s="11"/>
      <c r="F12140" s="10"/>
      <c r="G12140" s="7">
        <v>100</v>
      </c>
      <c r="H12140" s="53">
        <v>0</v>
      </c>
      <c r="I12140" s="16">
        <v>0</v>
      </c>
      <c r="J12140" s="2">
        <v>5.208333333333</v>
      </c>
      <c r="K12140" s="2">
        <v>41.666666666666998</v>
      </c>
      <c r="L12140" s="2">
        <v>43.75</v>
      </c>
      <c r="M12140" s="15">
        <v>9.375</v>
      </c>
    </row>
    <row r="12141" spans="4:13" x14ac:dyDescent="0.2">
      <c r="D12141" s="200"/>
      <c r="E12141" s="4" t="s">
        <v>24</v>
      </c>
      <c r="F12141" s="5"/>
      <c r="G12141" s="6">
        <v>240</v>
      </c>
      <c r="H12141" s="8">
        <v>2</v>
      </c>
      <c r="I12141" s="1">
        <v>1</v>
      </c>
      <c r="J12141" s="1">
        <v>11</v>
      </c>
      <c r="K12141" s="1">
        <v>90</v>
      </c>
      <c r="L12141" s="1">
        <v>118</v>
      </c>
      <c r="M12141" s="9">
        <v>18</v>
      </c>
    </row>
    <row r="12142" spans="4:13" x14ac:dyDescent="0.2">
      <c r="D12142" s="200"/>
      <c r="E12142" s="11"/>
      <c r="F12142" s="10"/>
      <c r="G12142" s="7">
        <v>100</v>
      </c>
      <c r="H12142" s="18">
        <v>0.83333333333299997</v>
      </c>
      <c r="I12142" s="2">
        <v>0.41666666666699997</v>
      </c>
      <c r="J12142" s="2">
        <v>4.583333333333</v>
      </c>
      <c r="K12142" s="2">
        <v>37.5</v>
      </c>
      <c r="L12142" s="25">
        <v>49.166666666666998</v>
      </c>
      <c r="M12142" s="15">
        <v>7.5</v>
      </c>
    </row>
    <row r="12143" spans="4:13" x14ac:dyDescent="0.2">
      <c r="D12143" s="199" t="s">
        <v>25</v>
      </c>
      <c r="E12143" s="22" t="s">
        <v>26</v>
      </c>
      <c r="F12143" s="21"/>
      <c r="G12143" s="19">
        <v>348</v>
      </c>
      <c r="H12143" s="27">
        <v>3</v>
      </c>
      <c r="I12143" s="3">
        <v>3</v>
      </c>
      <c r="J12143" s="3">
        <v>19</v>
      </c>
      <c r="K12143" s="3">
        <v>156</v>
      </c>
      <c r="L12143" s="3">
        <v>140</v>
      </c>
      <c r="M12143" s="26">
        <v>27</v>
      </c>
    </row>
    <row r="12144" spans="4:13" x14ac:dyDescent="0.2">
      <c r="D12144" s="200"/>
      <c r="E12144" s="11"/>
      <c r="F12144" s="10"/>
      <c r="G12144" s="7">
        <v>100</v>
      </c>
      <c r="H12144" s="18">
        <v>0.86206896551699996</v>
      </c>
      <c r="I12144" s="2">
        <v>0.86206896551699996</v>
      </c>
      <c r="J12144" s="2">
        <v>5.4597701149429998</v>
      </c>
      <c r="K12144" s="2">
        <v>44.827586206897003</v>
      </c>
      <c r="L12144" s="2">
        <v>40.229885057471002</v>
      </c>
      <c r="M12144" s="15">
        <v>7.7586206896550003</v>
      </c>
    </row>
    <row r="12145" spans="4:13" x14ac:dyDescent="0.2">
      <c r="D12145" s="200"/>
      <c r="E12145" s="4" t="s">
        <v>27</v>
      </c>
      <c r="F12145" s="5"/>
      <c r="G12145" s="6">
        <v>378</v>
      </c>
      <c r="H12145" s="8">
        <v>5</v>
      </c>
      <c r="I12145" s="1">
        <v>3</v>
      </c>
      <c r="J12145" s="1">
        <v>19</v>
      </c>
      <c r="K12145" s="1">
        <v>148</v>
      </c>
      <c r="L12145" s="1">
        <v>164</v>
      </c>
      <c r="M12145" s="9">
        <v>39</v>
      </c>
    </row>
    <row r="12146" spans="4:13" x14ac:dyDescent="0.2">
      <c r="D12146" s="200"/>
      <c r="E12146" s="11"/>
      <c r="F12146" s="10"/>
      <c r="G12146" s="7">
        <v>100</v>
      </c>
      <c r="H12146" s="18">
        <v>1.3227513227509999</v>
      </c>
      <c r="I12146" s="2">
        <v>0.793650793651</v>
      </c>
      <c r="J12146" s="2">
        <v>5.0264550264550003</v>
      </c>
      <c r="K12146" s="2">
        <v>39.153439153439002</v>
      </c>
      <c r="L12146" s="2">
        <v>43.386243386243002</v>
      </c>
      <c r="M12146" s="15">
        <v>10.31746031746</v>
      </c>
    </row>
    <row r="12147" spans="4:13" x14ac:dyDescent="0.2">
      <c r="D12147" s="200"/>
      <c r="E12147" s="4" t="s">
        <v>28</v>
      </c>
      <c r="F12147" s="5"/>
      <c r="G12147" s="6">
        <v>372</v>
      </c>
      <c r="H12147" s="8">
        <v>1</v>
      </c>
      <c r="I12147" s="1">
        <v>1</v>
      </c>
      <c r="J12147" s="1">
        <v>17</v>
      </c>
      <c r="K12147" s="1">
        <v>148</v>
      </c>
      <c r="L12147" s="1">
        <v>170</v>
      </c>
      <c r="M12147" s="9">
        <v>35</v>
      </c>
    </row>
    <row r="12148" spans="4:13" x14ac:dyDescent="0.2">
      <c r="D12148" s="200"/>
      <c r="E12148" s="11"/>
      <c r="F12148" s="10"/>
      <c r="G12148" s="7">
        <v>100</v>
      </c>
      <c r="H12148" s="18">
        <v>0.26881720430099998</v>
      </c>
      <c r="I12148" s="2">
        <v>0.26881720430099998</v>
      </c>
      <c r="J12148" s="2">
        <v>4.5698924731180002</v>
      </c>
      <c r="K12148" s="2">
        <v>39.784946236559001</v>
      </c>
      <c r="L12148" s="2">
        <v>45.698924731182998</v>
      </c>
      <c r="M12148" s="15">
        <v>9.408602150538</v>
      </c>
    </row>
    <row r="12149" spans="4:13" x14ac:dyDescent="0.2">
      <c r="D12149" s="200"/>
      <c r="E12149" s="4" t="s">
        <v>29</v>
      </c>
      <c r="F12149" s="5"/>
      <c r="G12149" s="6">
        <v>102</v>
      </c>
      <c r="H12149" s="8">
        <v>1</v>
      </c>
      <c r="I12149" s="1">
        <v>1</v>
      </c>
      <c r="J12149" s="1">
        <v>4</v>
      </c>
      <c r="K12149" s="1">
        <v>43</v>
      </c>
      <c r="L12149" s="1">
        <v>44</v>
      </c>
      <c r="M12149" s="9">
        <v>9</v>
      </c>
    </row>
    <row r="12150" spans="4:13" x14ac:dyDescent="0.2">
      <c r="D12150" s="200"/>
      <c r="E12150" s="11"/>
      <c r="F12150" s="10"/>
      <c r="G12150" s="7">
        <v>100</v>
      </c>
      <c r="H12150" s="18">
        <v>0.98039215686299996</v>
      </c>
      <c r="I12150" s="2">
        <v>0.98039215686299996</v>
      </c>
      <c r="J12150" s="2">
        <v>3.9215686274510002</v>
      </c>
      <c r="K12150" s="2">
        <v>42.156862745098003</v>
      </c>
      <c r="L12150" s="2">
        <v>43.137254901961001</v>
      </c>
      <c r="M12150" s="15">
        <v>8.8235294117649996</v>
      </c>
    </row>
    <row r="12151" spans="4:13" x14ac:dyDescent="0.2">
      <c r="D12151" s="199" t="s">
        <v>30</v>
      </c>
      <c r="E12151" s="22" t="s">
        <v>31</v>
      </c>
      <c r="F12151" s="21"/>
      <c r="G12151" s="19">
        <v>592</v>
      </c>
      <c r="H12151" s="27">
        <v>4</v>
      </c>
      <c r="I12151" s="3">
        <v>3</v>
      </c>
      <c r="J12151" s="3">
        <v>30</v>
      </c>
      <c r="K12151" s="3">
        <v>234</v>
      </c>
      <c r="L12151" s="3">
        <v>272</v>
      </c>
      <c r="M12151" s="26">
        <v>49</v>
      </c>
    </row>
    <row r="12152" spans="4:13" x14ac:dyDescent="0.2">
      <c r="D12152" s="200"/>
      <c r="E12152" s="11"/>
      <c r="F12152" s="10"/>
      <c r="G12152" s="7">
        <v>100</v>
      </c>
      <c r="H12152" s="18">
        <v>0.67567567567599995</v>
      </c>
      <c r="I12152" s="2">
        <v>0.50675675675700005</v>
      </c>
      <c r="J12152" s="2">
        <v>5.0675675675680001</v>
      </c>
      <c r="K12152" s="2">
        <v>39.527027027027003</v>
      </c>
      <c r="L12152" s="2">
        <v>45.945945945946001</v>
      </c>
      <c r="M12152" s="15">
        <v>8.2770270270269997</v>
      </c>
    </row>
    <row r="12153" spans="4:13" x14ac:dyDescent="0.2">
      <c r="D12153" s="200"/>
      <c r="E12153" s="4" t="s">
        <v>32</v>
      </c>
      <c r="F12153" s="5"/>
      <c r="G12153" s="6">
        <v>608</v>
      </c>
      <c r="H12153" s="8">
        <v>6</v>
      </c>
      <c r="I12153" s="1">
        <v>5</v>
      </c>
      <c r="J12153" s="1">
        <v>29</v>
      </c>
      <c r="K12153" s="1">
        <v>261</v>
      </c>
      <c r="L12153" s="1">
        <v>246</v>
      </c>
      <c r="M12153" s="9">
        <v>61</v>
      </c>
    </row>
    <row r="12154" spans="4:13" x14ac:dyDescent="0.2">
      <c r="D12154" s="200"/>
      <c r="E12154" s="11"/>
      <c r="F12154" s="10"/>
      <c r="G12154" s="7">
        <v>100</v>
      </c>
      <c r="H12154" s="18">
        <v>0.98684210526299998</v>
      </c>
      <c r="I12154" s="2">
        <v>0.82236842105300001</v>
      </c>
      <c r="J12154" s="2">
        <v>4.7697368421049999</v>
      </c>
      <c r="K12154" s="2">
        <v>42.927631578947</v>
      </c>
      <c r="L12154" s="2">
        <v>40.460526315788996</v>
      </c>
      <c r="M12154" s="15">
        <v>10.032894736842</v>
      </c>
    </row>
    <row r="12155" spans="4:13" x14ac:dyDescent="0.2">
      <c r="D12155" s="199" t="s">
        <v>33</v>
      </c>
      <c r="E12155" s="22" t="s">
        <v>34</v>
      </c>
      <c r="F12155" s="21"/>
      <c r="G12155" s="19">
        <v>74</v>
      </c>
      <c r="H12155" s="27">
        <v>1</v>
      </c>
      <c r="I12155" s="3">
        <v>0</v>
      </c>
      <c r="J12155" s="3">
        <v>2</v>
      </c>
      <c r="K12155" s="3">
        <v>15</v>
      </c>
      <c r="L12155" s="3">
        <v>51</v>
      </c>
      <c r="M12155" s="26">
        <v>5</v>
      </c>
    </row>
    <row r="12156" spans="4:13" x14ac:dyDescent="0.2">
      <c r="D12156" s="200"/>
      <c r="E12156" s="11"/>
      <c r="F12156" s="10"/>
      <c r="G12156" s="7">
        <v>100</v>
      </c>
      <c r="H12156" s="18">
        <v>1.351351351351</v>
      </c>
      <c r="I12156" s="16">
        <v>0</v>
      </c>
      <c r="J12156" s="2">
        <v>2.7027027027030002</v>
      </c>
      <c r="K12156" s="50">
        <v>20.27027027027</v>
      </c>
      <c r="L12156" s="41">
        <v>68.918918918919005</v>
      </c>
      <c r="M12156" s="15">
        <v>6.7567567567570004</v>
      </c>
    </row>
    <row r="12157" spans="4:13" x14ac:dyDescent="0.2">
      <c r="D12157" s="200"/>
      <c r="E12157" s="4" t="s">
        <v>35</v>
      </c>
      <c r="F12157" s="5"/>
      <c r="G12157" s="6">
        <v>148</v>
      </c>
      <c r="H12157" s="8">
        <v>0</v>
      </c>
      <c r="I12157" s="1">
        <v>2</v>
      </c>
      <c r="J12157" s="1">
        <v>4</v>
      </c>
      <c r="K12157" s="1">
        <v>71</v>
      </c>
      <c r="L12157" s="1">
        <v>60</v>
      </c>
      <c r="M12157" s="9">
        <v>11</v>
      </c>
    </row>
    <row r="12158" spans="4:13" x14ac:dyDescent="0.2">
      <c r="D12158" s="200"/>
      <c r="E12158" s="11"/>
      <c r="F12158" s="10"/>
      <c r="G12158" s="7">
        <v>100</v>
      </c>
      <c r="H12158" s="53">
        <v>0</v>
      </c>
      <c r="I12158" s="2">
        <v>1.351351351351</v>
      </c>
      <c r="J12158" s="2">
        <v>2.7027027027030002</v>
      </c>
      <c r="K12158" s="25">
        <v>47.972972972972997</v>
      </c>
      <c r="L12158" s="2">
        <v>40.540540540541002</v>
      </c>
      <c r="M12158" s="15">
        <v>7.4324324324319999</v>
      </c>
    </row>
    <row r="12159" spans="4:13" x14ac:dyDescent="0.2">
      <c r="D12159" s="200"/>
      <c r="E12159" s="4" t="s">
        <v>36</v>
      </c>
      <c r="F12159" s="5"/>
      <c r="G12159" s="6">
        <v>187</v>
      </c>
      <c r="H12159" s="8">
        <v>0</v>
      </c>
      <c r="I12159" s="1">
        <v>0</v>
      </c>
      <c r="J12159" s="1">
        <v>8</v>
      </c>
      <c r="K12159" s="1">
        <v>75</v>
      </c>
      <c r="L12159" s="1">
        <v>95</v>
      </c>
      <c r="M12159" s="9">
        <v>9</v>
      </c>
    </row>
    <row r="12160" spans="4:13" x14ac:dyDescent="0.2">
      <c r="D12160" s="200"/>
      <c r="E12160" s="11"/>
      <c r="F12160" s="10"/>
      <c r="G12160" s="7">
        <v>100</v>
      </c>
      <c r="H12160" s="53">
        <v>0</v>
      </c>
      <c r="I12160" s="16">
        <v>0</v>
      </c>
      <c r="J12160" s="2">
        <v>4.2780748663099999</v>
      </c>
      <c r="K12160" s="2">
        <v>40.106951871657998</v>
      </c>
      <c r="L12160" s="25">
        <v>50.802139037433001</v>
      </c>
      <c r="M12160" s="15">
        <v>4.8128342245990003</v>
      </c>
    </row>
    <row r="12161" spans="2:13" x14ac:dyDescent="0.2">
      <c r="D12161" s="200"/>
      <c r="E12161" s="4" t="s">
        <v>37</v>
      </c>
      <c r="F12161" s="5"/>
      <c r="G12161" s="6">
        <v>221</v>
      </c>
      <c r="H12161" s="8">
        <v>4</v>
      </c>
      <c r="I12161" s="1">
        <v>1</v>
      </c>
      <c r="J12161" s="1">
        <v>11</v>
      </c>
      <c r="K12161" s="1">
        <v>95</v>
      </c>
      <c r="L12161" s="1">
        <v>91</v>
      </c>
      <c r="M12161" s="9">
        <v>19</v>
      </c>
    </row>
    <row r="12162" spans="2:13" x14ac:dyDescent="0.2">
      <c r="D12162" s="200"/>
      <c r="E12162" s="11"/>
      <c r="F12162" s="10"/>
      <c r="G12162" s="7">
        <v>100</v>
      </c>
      <c r="H12162" s="18">
        <v>1.8099547511309999</v>
      </c>
      <c r="I12162" s="2">
        <v>0.452488687783</v>
      </c>
      <c r="J12162" s="2">
        <v>4.9773755656110001</v>
      </c>
      <c r="K12162" s="2">
        <v>42.986425339367003</v>
      </c>
      <c r="L12162" s="2">
        <v>41.176470588234999</v>
      </c>
      <c r="M12162" s="15">
        <v>8.5972850678730008</v>
      </c>
    </row>
    <row r="12163" spans="2:13" x14ac:dyDescent="0.2">
      <c r="D12163" s="200"/>
      <c r="E12163" s="4" t="s">
        <v>38</v>
      </c>
      <c r="F12163" s="5"/>
      <c r="G12163" s="6">
        <v>186</v>
      </c>
      <c r="H12163" s="8">
        <v>3</v>
      </c>
      <c r="I12163" s="1">
        <v>1</v>
      </c>
      <c r="J12163" s="1">
        <v>9</v>
      </c>
      <c r="K12163" s="1">
        <v>84</v>
      </c>
      <c r="L12163" s="1">
        <v>72</v>
      </c>
      <c r="M12163" s="9">
        <v>17</v>
      </c>
    </row>
    <row r="12164" spans="2:13" x14ac:dyDescent="0.2">
      <c r="D12164" s="200"/>
      <c r="E12164" s="11"/>
      <c r="F12164" s="10"/>
      <c r="G12164" s="7">
        <v>100</v>
      </c>
      <c r="H12164" s="18">
        <v>1.6129032258060001</v>
      </c>
      <c r="I12164" s="2">
        <v>0.53763440860199996</v>
      </c>
      <c r="J12164" s="2">
        <v>4.8387096774189997</v>
      </c>
      <c r="K12164" s="2">
        <v>45.161290322581003</v>
      </c>
      <c r="L12164" s="2">
        <v>38.709677419355003</v>
      </c>
      <c r="M12164" s="15">
        <v>9.1397849462370004</v>
      </c>
    </row>
    <row r="12165" spans="2:13" x14ac:dyDescent="0.2">
      <c r="D12165" s="200"/>
      <c r="E12165" s="4" t="s">
        <v>39</v>
      </c>
      <c r="F12165" s="5"/>
      <c r="G12165" s="6">
        <v>223</v>
      </c>
      <c r="H12165" s="8">
        <v>2</v>
      </c>
      <c r="I12165" s="1">
        <v>0</v>
      </c>
      <c r="J12165" s="1">
        <v>13</v>
      </c>
      <c r="K12165" s="1">
        <v>93</v>
      </c>
      <c r="L12165" s="1">
        <v>93</v>
      </c>
      <c r="M12165" s="9">
        <v>22</v>
      </c>
    </row>
    <row r="12166" spans="2:13" x14ac:dyDescent="0.2">
      <c r="D12166" s="200"/>
      <c r="E12166" s="11"/>
      <c r="F12166" s="10"/>
      <c r="G12166" s="7">
        <v>100</v>
      </c>
      <c r="H12166" s="18">
        <v>0.89686098654699997</v>
      </c>
      <c r="I12166" s="16">
        <v>0</v>
      </c>
      <c r="J12166" s="2">
        <v>5.8295964125559996</v>
      </c>
      <c r="K12166" s="2">
        <v>41.704035874439001</v>
      </c>
      <c r="L12166" s="2">
        <v>41.704035874439001</v>
      </c>
      <c r="M12166" s="15">
        <v>9.8654708520179994</v>
      </c>
    </row>
    <row r="12167" spans="2:13" x14ac:dyDescent="0.2">
      <c r="D12167" s="200"/>
      <c r="E12167" s="4" t="s">
        <v>40</v>
      </c>
      <c r="F12167" s="5"/>
      <c r="G12167" s="6">
        <v>161</v>
      </c>
      <c r="H12167" s="8">
        <v>0</v>
      </c>
      <c r="I12167" s="1">
        <v>4</v>
      </c>
      <c r="J12167" s="1">
        <v>12</v>
      </c>
      <c r="K12167" s="1">
        <v>62</v>
      </c>
      <c r="L12167" s="1">
        <v>56</v>
      </c>
      <c r="M12167" s="9">
        <v>27</v>
      </c>
    </row>
    <row r="12168" spans="2:13" x14ac:dyDescent="0.2">
      <c r="D12168" s="201"/>
      <c r="E12168" s="45"/>
      <c r="F12168" s="51"/>
      <c r="G12168" s="81">
        <v>100</v>
      </c>
      <c r="H12168" s="118">
        <v>0</v>
      </c>
      <c r="I12168" s="64">
        <v>2.4844720496889998</v>
      </c>
      <c r="J12168" s="64">
        <v>7.4534161490680004</v>
      </c>
      <c r="K12168" s="64">
        <v>38.509316770185997</v>
      </c>
      <c r="L12168" s="126">
        <v>34.782608695652002</v>
      </c>
      <c r="M12168" s="154">
        <v>16.770186335403999</v>
      </c>
    </row>
    <row r="12170" spans="2:13" x14ac:dyDescent="0.2">
      <c r="B12170" s="40" t="str">
        <f xml:space="preserve"> HYPERLINK("#'目次'!B300", "[294]")</f>
        <v>[294]</v>
      </c>
      <c r="C12170" s="23" t="s">
        <v>443</v>
      </c>
    </row>
    <row r="12173" spans="2:13" x14ac:dyDescent="0.2">
      <c r="C12173" s="23" t="s">
        <v>48</v>
      </c>
    </row>
    <row r="12174" spans="2:13" ht="24" x14ac:dyDescent="0.2">
      <c r="D12174" s="195"/>
      <c r="E12174" s="196"/>
      <c r="F12174" s="196"/>
      <c r="G12174" s="37" t="s">
        <v>15</v>
      </c>
      <c r="H12174" s="33" t="s">
        <v>436</v>
      </c>
      <c r="I12174" s="13" t="s">
        <v>437</v>
      </c>
      <c r="J12174" s="13" t="s">
        <v>438</v>
      </c>
      <c r="K12174" s="13" t="s">
        <v>439</v>
      </c>
      <c r="L12174" s="13" t="s">
        <v>440</v>
      </c>
      <c r="M12174" s="38" t="s">
        <v>18</v>
      </c>
    </row>
    <row r="12175" spans="2:13" x14ac:dyDescent="0.2">
      <c r="D12175" s="197"/>
      <c r="E12175" s="198"/>
      <c r="F12175" s="198"/>
      <c r="G12175" s="35"/>
      <c r="H12175" s="39"/>
      <c r="I12175" s="14"/>
      <c r="J12175" s="14"/>
      <c r="K12175" s="14"/>
      <c r="L12175" s="14"/>
      <c r="M12175" s="34"/>
    </row>
    <row r="12176" spans="2:13" x14ac:dyDescent="0.2">
      <c r="D12176" s="78"/>
      <c r="E12176" s="79" t="s">
        <v>15</v>
      </c>
      <c r="F12176" s="66"/>
      <c r="G12176" s="36">
        <v>1200</v>
      </c>
      <c r="H12176" s="17">
        <v>10</v>
      </c>
      <c r="I12176" s="17">
        <v>8</v>
      </c>
      <c r="J12176" s="17">
        <v>59</v>
      </c>
      <c r="K12176" s="17">
        <v>495</v>
      </c>
      <c r="L12176" s="17">
        <v>518</v>
      </c>
      <c r="M12176" s="47">
        <v>110</v>
      </c>
    </row>
    <row r="12177" spans="4:13" x14ac:dyDescent="0.2">
      <c r="D12177" s="45"/>
      <c r="E12177" s="51"/>
      <c r="F12177" s="67"/>
      <c r="G12177" s="7">
        <v>100</v>
      </c>
      <c r="H12177" s="2">
        <v>0.83333333333299997</v>
      </c>
      <c r="I12177" s="2">
        <v>0.66666666666700003</v>
      </c>
      <c r="J12177" s="2">
        <v>4.916666666667</v>
      </c>
      <c r="K12177" s="2">
        <v>41.25</v>
      </c>
      <c r="L12177" s="2">
        <v>43.166666666666998</v>
      </c>
      <c r="M12177" s="15">
        <v>9.166666666667</v>
      </c>
    </row>
    <row r="12178" spans="4:13" x14ac:dyDescent="0.2">
      <c r="D12178" s="199" t="s">
        <v>49</v>
      </c>
      <c r="E12178" s="22" t="s">
        <v>50</v>
      </c>
      <c r="F12178" s="21"/>
      <c r="G12178" s="19">
        <v>15</v>
      </c>
      <c r="H12178" s="27">
        <v>0</v>
      </c>
      <c r="I12178" s="3">
        <v>1</v>
      </c>
      <c r="J12178" s="3">
        <v>0</v>
      </c>
      <c r="K12178" s="3">
        <v>7</v>
      </c>
      <c r="L12178" s="3">
        <v>6</v>
      </c>
      <c r="M12178" s="26">
        <v>1</v>
      </c>
    </row>
    <row r="12179" spans="4:13" x14ac:dyDescent="0.2">
      <c r="D12179" s="200"/>
      <c r="E12179" s="11"/>
      <c r="F12179" s="10"/>
      <c r="G12179" s="7">
        <v>100</v>
      </c>
      <c r="H12179" s="53">
        <v>0</v>
      </c>
      <c r="I12179" s="25">
        <v>6.666666666667</v>
      </c>
      <c r="J12179" s="16">
        <v>0</v>
      </c>
      <c r="K12179" s="25">
        <v>46.666666666666998</v>
      </c>
      <c r="L12179" s="2">
        <v>40</v>
      </c>
      <c r="M12179" s="15">
        <v>6.666666666667</v>
      </c>
    </row>
    <row r="12180" spans="4:13" x14ac:dyDescent="0.2">
      <c r="D12180" s="200"/>
      <c r="E12180" s="4" t="s">
        <v>51</v>
      </c>
      <c r="F12180" s="5"/>
      <c r="G12180" s="6">
        <v>142</v>
      </c>
      <c r="H12180" s="8">
        <v>2</v>
      </c>
      <c r="I12180" s="1">
        <v>1</v>
      </c>
      <c r="J12180" s="1">
        <v>14</v>
      </c>
      <c r="K12180" s="1">
        <v>58</v>
      </c>
      <c r="L12180" s="1">
        <v>53</v>
      </c>
      <c r="M12180" s="9">
        <v>14</v>
      </c>
    </row>
    <row r="12181" spans="4:13" x14ac:dyDescent="0.2">
      <c r="D12181" s="200"/>
      <c r="E12181" s="11"/>
      <c r="F12181" s="10"/>
      <c r="G12181" s="7">
        <v>100</v>
      </c>
      <c r="H12181" s="18">
        <v>1.4084507042250001</v>
      </c>
      <c r="I12181" s="2">
        <v>0.70422535211299997</v>
      </c>
      <c r="J12181" s="2">
        <v>9.8591549295770005</v>
      </c>
      <c r="K12181" s="2">
        <v>40.845070422535002</v>
      </c>
      <c r="L12181" s="30">
        <v>37.323943661972002</v>
      </c>
      <c r="M12181" s="15">
        <v>9.8591549295770005</v>
      </c>
    </row>
    <row r="12182" spans="4:13" x14ac:dyDescent="0.2">
      <c r="D12182" s="200"/>
      <c r="E12182" s="4" t="s">
        <v>52</v>
      </c>
      <c r="F12182" s="5"/>
      <c r="G12182" s="6">
        <v>26</v>
      </c>
      <c r="H12182" s="8">
        <v>0</v>
      </c>
      <c r="I12182" s="1">
        <v>0</v>
      </c>
      <c r="J12182" s="1">
        <v>0</v>
      </c>
      <c r="K12182" s="1">
        <v>15</v>
      </c>
      <c r="L12182" s="1">
        <v>9</v>
      </c>
      <c r="M12182" s="9">
        <v>2</v>
      </c>
    </row>
    <row r="12183" spans="4:13" x14ac:dyDescent="0.2">
      <c r="D12183" s="200"/>
      <c r="E12183" s="11"/>
      <c r="F12183" s="10"/>
      <c r="G12183" s="7">
        <v>100</v>
      </c>
      <c r="H12183" s="53">
        <v>0</v>
      </c>
      <c r="I12183" s="16">
        <v>0</v>
      </c>
      <c r="J12183" s="16">
        <v>0</v>
      </c>
      <c r="K12183" s="41">
        <v>57.692307692307999</v>
      </c>
      <c r="L12183" s="30">
        <v>34.615384615384997</v>
      </c>
      <c r="M12183" s="15">
        <v>7.6923076923079998</v>
      </c>
    </row>
    <row r="12184" spans="4:13" x14ac:dyDescent="0.2">
      <c r="D12184" s="200"/>
      <c r="E12184" s="4" t="s">
        <v>53</v>
      </c>
      <c r="F12184" s="5"/>
      <c r="G12184" s="6">
        <v>41</v>
      </c>
      <c r="H12184" s="8">
        <v>1</v>
      </c>
      <c r="I12184" s="1">
        <v>0</v>
      </c>
      <c r="J12184" s="1">
        <v>3</v>
      </c>
      <c r="K12184" s="1">
        <v>20</v>
      </c>
      <c r="L12184" s="1">
        <v>15</v>
      </c>
      <c r="M12184" s="9">
        <v>2</v>
      </c>
    </row>
    <row r="12185" spans="4:13" x14ac:dyDescent="0.2">
      <c r="D12185" s="200"/>
      <c r="E12185" s="11"/>
      <c r="F12185" s="10"/>
      <c r="G12185" s="7">
        <v>100</v>
      </c>
      <c r="H12185" s="18">
        <v>2.4390243902440001</v>
      </c>
      <c r="I12185" s="16">
        <v>0</v>
      </c>
      <c r="J12185" s="2">
        <v>7.3170731707319998</v>
      </c>
      <c r="K12185" s="25">
        <v>48.780487804878</v>
      </c>
      <c r="L12185" s="30">
        <v>36.585365853658999</v>
      </c>
      <c r="M12185" s="15">
        <v>4.8780487804880002</v>
      </c>
    </row>
    <row r="12186" spans="4:13" x14ac:dyDescent="0.2">
      <c r="D12186" s="200"/>
      <c r="E12186" s="4" t="s">
        <v>54</v>
      </c>
      <c r="F12186" s="5"/>
      <c r="G12186" s="6">
        <v>226</v>
      </c>
      <c r="H12186" s="8">
        <v>1</v>
      </c>
      <c r="I12186" s="1">
        <v>1</v>
      </c>
      <c r="J12186" s="1">
        <v>10</v>
      </c>
      <c r="K12186" s="1">
        <v>94</v>
      </c>
      <c r="L12186" s="1">
        <v>102</v>
      </c>
      <c r="M12186" s="9">
        <v>18</v>
      </c>
    </row>
    <row r="12187" spans="4:13" x14ac:dyDescent="0.2">
      <c r="D12187" s="200"/>
      <c r="E12187" s="11"/>
      <c r="F12187" s="10"/>
      <c r="G12187" s="7">
        <v>100</v>
      </c>
      <c r="H12187" s="18">
        <v>0.44247787610599998</v>
      </c>
      <c r="I12187" s="2">
        <v>0.44247787610599998</v>
      </c>
      <c r="J12187" s="2">
        <v>4.424778761062</v>
      </c>
      <c r="K12187" s="2">
        <v>41.592920353982002</v>
      </c>
      <c r="L12187" s="2">
        <v>45.132743362832002</v>
      </c>
      <c r="M12187" s="15">
        <v>7.964601769912</v>
      </c>
    </row>
    <row r="12188" spans="4:13" x14ac:dyDescent="0.2">
      <c r="D12188" s="200"/>
      <c r="E12188" s="4" t="s">
        <v>55</v>
      </c>
      <c r="F12188" s="5"/>
      <c r="G12188" s="6">
        <v>125</v>
      </c>
      <c r="H12188" s="8">
        <v>2</v>
      </c>
      <c r="I12188" s="1">
        <v>1</v>
      </c>
      <c r="J12188" s="1">
        <v>4</v>
      </c>
      <c r="K12188" s="1">
        <v>51</v>
      </c>
      <c r="L12188" s="1">
        <v>61</v>
      </c>
      <c r="M12188" s="9">
        <v>6</v>
      </c>
    </row>
    <row r="12189" spans="4:13" x14ac:dyDescent="0.2">
      <c r="D12189" s="200"/>
      <c r="E12189" s="11"/>
      <c r="F12189" s="10"/>
      <c r="G12189" s="7">
        <v>100</v>
      </c>
      <c r="H12189" s="18">
        <v>1.6</v>
      </c>
      <c r="I12189" s="2">
        <v>0.8</v>
      </c>
      <c r="J12189" s="2">
        <v>3.2</v>
      </c>
      <c r="K12189" s="2">
        <v>40.799999999999997</v>
      </c>
      <c r="L12189" s="25">
        <v>48.8</v>
      </c>
      <c r="M12189" s="15">
        <v>4.8</v>
      </c>
    </row>
    <row r="12190" spans="4:13" x14ac:dyDescent="0.2">
      <c r="D12190" s="200"/>
      <c r="E12190" s="4" t="s">
        <v>56</v>
      </c>
      <c r="F12190" s="5"/>
      <c r="G12190" s="6">
        <v>190</v>
      </c>
      <c r="H12190" s="8">
        <v>3</v>
      </c>
      <c r="I12190" s="1">
        <v>1</v>
      </c>
      <c r="J12190" s="1">
        <v>7</v>
      </c>
      <c r="K12190" s="1">
        <v>79</v>
      </c>
      <c r="L12190" s="1">
        <v>80</v>
      </c>
      <c r="M12190" s="9">
        <v>20</v>
      </c>
    </row>
    <row r="12191" spans="4:13" x14ac:dyDescent="0.2">
      <c r="D12191" s="200"/>
      <c r="E12191" s="11"/>
      <c r="F12191" s="10"/>
      <c r="G12191" s="7">
        <v>100</v>
      </c>
      <c r="H12191" s="18">
        <v>1.578947368421</v>
      </c>
      <c r="I12191" s="2">
        <v>0.52631578947400004</v>
      </c>
      <c r="J12191" s="2">
        <v>3.6842105263159999</v>
      </c>
      <c r="K12191" s="2">
        <v>41.578947368420998</v>
      </c>
      <c r="L12191" s="2">
        <v>42.105263157895003</v>
      </c>
      <c r="M12191" s="15">
        <v>10.526315789473999</v>
      </c>
    </row>
    <row r="12192" spans="4:13" x14ac:dyDescent="0.2">
      <c r="D12192" s="200"/>
      <c r="E12192" s="4" t="s">
        <v>57</v>
      </c>
      <c r="F12192" s="5"/>
      <c r="G12192" s="6">
        <v>185</v>
      </c>
      <c r="H12192" s="8">
        <v>0</v>
      </c>
      <c r="I12192" s="1">
        <v>2</v>
      </c>
      <c r="J12192" s="1">
        <v>12</v>
      </c>
      <c r="K12192" s="1">
        <v>93</v>
      </c>
      <c r="L12192" s="1">
        <v>60</v>
      </c>
      <c r="M12192" s="9">
        <v>18</v>
      </c>
    </row>
    <row r="12193" spans="4:13" x14ac:dyDescent="0.2">
      <c r="D12193" s="200"/>
      <c r="E12193" s="11"/>
      <c r="F12193" s="10"/>
      <c r="G12193" s="7">
        <v>100</v>
      </c>
      <c r="H12193" s="53">
        <v>0</v>
      </c>
      <c r="I12193" s="2">
        <v>1.0810810810810001</v>
      </c>
      <c r="J12193" s="2">
        <v>6.4864864864860001</v>
      </c>
      <c r="K12193" s="25">
        <v>50.270270270269997</v>
      </c>
      <c r="L12193" s="50">
        <v>32.432432432432002</v>
      </c>
      <c r="M12193" s="15">
        <v>9.7297297297299998</v>
      </c>
    </row>
    <row r="12194" spans="4:13" x14ac:dyDescent="0.2">
      <c r="D12194" s="200"/>
      <c r="E12194" s="4" t="s">
        <v>58</v>
      </c>
      <c r="F12194" s="5"/>
      <c r="G12194" s="6">
        <v>113</v>
      </c>
      <c r="H12194" s="8">
        <v>1</v>
      </c>
      <c r="I12194" s="1">
        <v>0</v>
      </c>
      <c r="J12194" s="1">
        <v>3</v>
      </c>
      <c r="K12194" s="1">
        <v>28</v>
      </c>
      <c r="L12194" s="1">
        <v>73</v>
      </c>
      <c r="M12194" s="9">
        <v>8</v>
      </c>
    </row>
    <row r="12195" spans="4:13" x14ac:dyDescent="0.2">
      <c r="D12195" s="200"/>
      <c r="E12195" s="11"/>
      <c r="F12195" s="10"/>
      <c r="G12195" s="7">
        <v>100</v>
      </c>
      <c r="H12195" s="18">
        <v>0.88495575221199996</v>
      </c>
      <c r="I12195" s="16">
        <v>0</v>
      </c>
      <c r="J12195" s="2">
        <v>2.654867256637</v>
      </c>
      <c r="K12195" s="50">
        <v>24.778761061947002</v>
      </c>
      <c r="L12195" s="41">
        <v>64.601769911503993</v>
      </c>
      <c r="M12195" s="15">
        <v>7.0796460176989999</v>
      </c>
    </row>
    <row r="12196" spans="4:13" x14ac:dyDescent="0.2">
      <c r="D12196" s="200"/>
      <c r="E12196" s="4" t="s">
        <v>59</v>
      </c>
      <c r="F12196" s="5"/>
      <c r="G12196" s="6">
        <v>136</v>
      </c>
      <c r="H12196" s="8">
        <v>0</v>
      </c>
      <c r="I12196" s="1">
        <v>1</v>
      </c>
      <c r="J12196" s="1">
        <v>5</v>
      </c>
      <c r="K12196" s="1">
        <v>50</v>
      </c>
      <c r="L12196" s="1">
        <v>59</v>
      </c>
      <c r="M12196" s="9">
        <v>21</v>
      </c>
    </row>
    <row r="12197" spans="4:13" x14ac:dyDescent="0.2">
      <c r="D12197" s="200"/>
      <c r="E12197" s="11"/>
      <c r="F12197" s="10"/>
      <c r="G12197" s="7">
        <v>100</v>
      </c>
      <c r="H12197" s="53">
        <v>0</v>
      </c>
      <c r="I12197" s="2">
        <v>0.73529411764700003</v>
      </c>
      <c r="J12197" s="2">
        <v>3.6764705882349999</v>
      </c>
      <c r="K12197" s="2">
        <v>36.764705882352999</v>
      </c>
      <c r="L12197" s="2">
        <v>43.382352941176002</v>
      </c>
      <c r="M12197" s="85">
        <v>15.441176470587999</v>
      </c>
    </row>
    <row r="12198" spans="4:13" x14ac:dyDescent="0.2">
      <c r="D12198" s="199" t="s">
        <v>60</v>
      </c>
      <c r="E12198" s="22" t="s">
        <v>61</v>
      </c>
      <c r="F12198" s="21"/>
      <c r="G12198" s="19">
        <v>205</v>
      </c>
      <c r="H12198" s="27">
        <v>0</v>
      </c>
      <c r="I12198" s="3">
        <v>1</v>
      </c>
      <c r="J12198" s="3">
        <v>11</v>
      </c>
      <c r="K12198" s="3">
        <v>88</v>
      </c>
      <c r="L12198" s="3">
        <v>88</v>
      </c>
      <c r="M12198" s="26">
        <v>17</v>
      </c>
    </row>
    <row r="12199" spans="4:13" x14ac:dyDescent="0.2">
      <c r="D12199" s="200"/>
      <c r="E12199" s="11"/>
      <c r="F12199" s="10"/>
      <c r="G12199" s="7">
        <v>100</v>
      </c>
      <c r="H12199" s="53">
        <v>0</v>
      </c>
      <c r="I12199" s="2">
        <v>0.48780487804900002</v>
      </c>
      <c r="J12199" s="2">
        <v>5.3658536585369996</v>
      </c>
      <c r="K12199" s="2">
        <v>42.926829268292998</v>
      </c>
      <c r="L12199" s="2">
        <v>42.926829268292998</v>
      </c>
      <c r="M12199" s="15">
        <v>8.2926829268290003</v>
      </c>
    </row>
    <row r="12200" spans="4:13" x14ac:dyDescent="0.2">
      <c r="D12200" s="200"/>
      <c r="E12200" s="4" t="s">
        <v>62</v>
      </c>
      <c r="F12200" s="5"/>
      <c r="G12200" s="6">
        <v>160</v>
      </c>
      <c r="H12200" s="8">
        <v>2</v>
      </c>
      <c r="I12200" s="1">
        <v>0</v>
      </c>
      <c r="J12200" s="1">
        <v>7</v>
      </c>
      <c r="K12200" s="1">
        <v>63</v>
      </c>
      <c r="L12200" s="1">
        <v>72</v>
      </c>
      <c r="M12200" s="9">
        <v>16</v>
      </c>
    </row>
    <row r="12201" spans="4:13" x14ac:dyDescent="0.2">
      <c r="D12201" s="200"/>
      <c r="E12201" s="11"/>
      <c r="F12201" s="10"/>
      <c r="G12201" s="7">
        <v>100</v>
      </c>
      <c r="H12201" s="18">
        <v>1.25</v>
      </c>
      <c r="I12201" s="16">
        <v>0</v>
      </c>
      <c r="J12201" s="2">
        <v>4.375</v>
      </c>
      <c r="K12201" s="2">
        <v>39.375</v>
      </c>
      <c r="L12201" s="2">
        <v>45</v>
      </c>
      <c r="M12201" s="15">
        <v>10</v>
      </c>
    </row>
    <row r="12202" spans="4:13" x14ac:dyDescent="0.2">
      <c r="D12202" s="200"/>
      <c r="E12202" s="4" t="s">
        <v>63</v>
      </c>
      <c r="F12202" s="5"/>
      <c r="G12202" s="6">
        <v>121</v>
      </c>
      <c r="H12202" s="8">
        <v>0</v>
      </c>
      <c r="I12202" s="1">
        <v>1</v>
      </c>
      <c r="J12202" s="1">
        <v>6</v>
      </c>
      <c r="K12202" s="1">
        <v>55</v>
      </c>
      <c r="L12202" s="1">
        <v>51</v>
      </c>
      <c r="M12202" s="9">
        <v>8</v>
      </c>
    </row>
    <row r="12203" spans="4:13" x14ac:dyDescent="0.2">
      <c r="D12203" s="200"/>
      <c r="E12203" s="11"/>
      <c r="F12203" s="10"/>
      <c r="G12203" s="7">
        <v>100</v>
      </c>
      <c r="H12203" s="53">
        <v>0</v>
      </c>
      <c r="I12203" s="2">
        <v>0.82644628099200002</v>
      </c>
      <c r="J12203" s="2">
        <v>4.9586776859499997</v>
      </c>
      <c r="K12203" s="2">
        <v>45.454545454544999</v>
      </c>
      <c r="L12203" s="2">
        <v>42.148760330579002</v>
      </c>
      <c r="M12203" s="15">
        <v>6.6115702479339999</v>
      </c>
    </row>
    <row r="12204" spans="4:13" x14ac:dyDescent="0.2">
      <c r="D12204" s="200"/>
      <c r="E12204" s="4" t="s">
        <v>64</v>
      </c>
      <c r="F12204" s="5"/>
      <c r="G12204" s="6">
        <v>124</v>
      </c>
      <c r="H12204" s="8">
        <v>2</v>
      </c>
      <c r="I12204" s="1">
        <v>1</v>
      </c>
      <c r="J12204" s="1">
        <v>7</v>
      </c>
      <c r="K12204" s="1">
        <v>51</v>
      </c>
      <c r="L12204" s="1">
        <v>57</v>
      </c>
      <c r="M12204" s="9">
        <v>6</v>
      </c>
    </row>
    <row r="12205" spans="4:13" x14ac:dyDescent="0.2">
      <c r="D12205" s="200"/>
      <c r="E12205" s="11"/>
      <c r="F12205" s="10"/>
      <c r="G12205" s="7">
        <v>100</v>
      </c>
      <c r="H12205" s="18">
        <v>1.6129032258060001</v>
      </c>
      <c r="I12205" s="2">
        <v>0.80645161290300005</v>
      </c>
      <c r="J12205" s="2">
        <v>5.6451612903230002</v>
      </c>
      <c r="K12205" s="2">
        <v>41.129032258065003</v>
      </c>
      <c r="L12205" s="2">
        <v>45.967741935484</v>
      </c>
      <c r="M12205" s="15">
        <v>4.8387096774189997</v>
      </c>
    </row>
    <row r="12206" spans="4:13" x14ac:dyDescent="0.2">
      <c r="D12206" s="200"/>
      <c r="E12206" s="4" t="s">
        <v>65</v>
      </c>
      <c r="F12206" s="5"/>
      <c r="G12206" s="6">
        <v>109</v>
      </c>
      <c r="H12206" s="8">
        <v>3</v>
      </c>
      <c r="I12206" s="1">
        <v>0</v>
      </c>
      <c r="J12206" s="1">
        <v>4</v>
      </c>
      <c r="K12206" s="1">
        <v>34</v>
      </c>
      <c r="L12206" s="1">
        <v>50</v>
      </c>
      <c r="M12206" s="9">
        <v>18</v>
      </c>
    </row>
    <row r="12207" spans="4:13" x14ac:dyDescent="0.2">
      <c r="D12207" s="200"/>
      <c r="E12207" s="11"/>
      <c r="F12207" s="10"/>
      <c r="G12207" s="7">
        <v>100</v>
      </c>
      <c r="H12207" s="18">
        <v>2.7522935779819999</v>
      </c>
      <c r="I12207" s="16">
        <v>0</v>
      </c>
      <c r="J12207" s="2">
        <v>3.669724770642</v>
      </c>
      <c r="K12207" s="50">
        <v>31.192660550458999</v>
      </c>
      <c r="L12207" s="2">
        <v>45.871559633027999</v>
      </c>
      <c r="M12207" s="85">
        <v>16.513761467889999</v>
      </c>
    </row>
    <row r="12208" spans="4:13" x14ac:dyDescent="0.2">
      <c r="D12208" s="200"/>
      <c r="E12208" s="4" t="s">
        <v>66</v>
      </c>
      <c r="F12208" s="5"/>
      <c r="G12208" s="6">
        <v>104</v>
      </c>
      <c r="H12208" s="8">
        <v>1</v>
      </c>
      <c r="I12208" s="1">
        <v>0</v>
      </c>
      <c r="J12208" s="1">
        <v>4</v>
      </c>
      <c r="K12208" s="1">
        <v>45</v>
      </c>
      <c r="L12208" s="1">
        <v>45</v>
      </c>
      <c r="M12208" s="9">
        <v>9</v>
      </c>
    </row>
    <row r="12209" spans="2:13" x14ac:dyDescent="0.2">
      <c r="D12209" s="200"/>
      <c r="E12209" s="11"/>
      <c r="F12209" s="10"/>
      <c r="G12209" s="7">
        <v>100</v>
      </c>
      <c r="H12209" s="18">
        <v>0.96153846153800004</v>
      </c>
      <c r="I12209" s="16">
        <v>0</v>
      </c>
      <c r="J12209" s="2">
        <v>3.8461538461539999</v>
      </c>
      <c r="K12209" s="2">
        <v>43.269230769231001</v>
      </c>
      <c r="L12209" s="2">
        <v>43.269230769231001</v>
      </c>
      <c r="M12209" s="15">
        <v>8.6538461538460005</v>
      </c>
    </row>
    <row r="12210" spans="2:13" x14ac:dyDescent="0.2">
      <c r="D12210" s="200"/>
      <c r="E12210" s="4" t="s">
        <v>67</v>
      </c>
      <c r="F12210" s="5"/>
      <c r="G12210" s="6">
        <v>139</v>
      </c>
      <c r="H12210" s="8">
        <v>0</v>
      </c>
      <c r="I12210" s="1">
        <v>0</v>
      </c>
      <c r="J12210" s="1">
        <v>6</v>
      </c>
      <c r="K12210" s="1">
        <v>59</v>
      </c>
      <c r="L12210" s="1">
        <v>67</v>
      </c>
      <c r="M12210" s="9">
        <v>7</v>
      </c>
    </row>
    <row r="12211" spans="2:13" x14ac:dyDescent="0.2">
      <c r="D12211" s="200"/>
      <c r="E12211" s="11"/>
      <c r="F12211" s="10"/>
      <c r="G12211" s="7">
        <v>100</v>
      </c>
      <c r="H12211" s="53">
        <v>0</v>
      </c>
      <c r="I12211" s="16">
        <v>0</v>
      </c>
      <c r="J12211" s="2">
        <v>4.3165467625899998</v>
      </c>
      <c r="K12211" s="2">
        <v>42.446043165467998</v>
      </c>
      <c r="L12211" s="25">
        <v>48.201438848921001</v>
      </c>
      <c r="M12211" s="15">
        <v>5.035971223022</v>
      </c>
    </row>
    <row r="12212" spans="2:13" x14ac:dyDescent="0.2">
      <c r="D12212" s="200"/>
      <c r="E12212" s="4" t="s">
        <v>68</v>
      </c>
      <c r="F12212" s="5"/>
      <c r="G12212" s="6">
        <v>48</v>
      </c>
      <c r="H12212" s="8">
        <v>0</v>
      </c>
      <c r="I12212" s="1">
        <v>1</v>
      </c>
      <c r="J12212" s="1">
        <v>3</v>
      </c>
      <c r="K12212" s="1">
        <v>25</v>
      </c>
      <c r="L12212" s="1">
        <v>17</v>
      </c>
      <c r="M12212" s="9">
        <v>2</v>
      </c>
    </row>
    <row r="12213" spans="2:13" x14ac:dyDescent="0.2">
      <c r="D12213" s="200"/>
      <c r="E12213" s="11"/>
      <c r="F12213" s="10"/>
      <c r="G12213" s="7">
        <v>100</v>
      </c>
      <c r="H12213" s="53">
        <v>0</v>
      </c>
      <c r="I12213" s="2">
        <v>2.083333333333</v>
      </c>
      <c r="J12213" s="2">
        <v>6.25</v>
      </c>
      <c r="K12213" s="41">
        <v>52.083333333333002</v>
      </c>
      <c r="L12213" s="30">
        <v>35.416666666666998</v>
      </c>
      <c r="M12213" s="95">
        <v>4.166666666667</v>
      </c>
    </row>
    <row r="12214" spans="2:13" x14ac:dyDescent="0.2">
      <c r="D12214" s="200"/>
      <c r="E12214" s="4" t="s">
        <v>69</v>
      </c>
      <c r="F12214" s="5"/>
      <c r="G12214" s="6">
        <v>37</v>
      </c>
      <c r="H12214" s="8">
        <v>0</v>
      </c>
      <c r="I12214" s="1">
        <v>3</v>
      </c>
      <c r="J12214" s="1">
        <v>3</v>
      </c>
      <c r="K12214" s="1">
        <v>21</v>
      </c>
      <c r="L12214" s="1">
        <v>6</v>
      </c>
      <c r="M12214" s="9">
        <v>4</v>
      </c>
    </row>
    <row r="12215" spans="2:13" x14ac:dyDescent="0.2">
      <c r="D12215" s="200"/>
      <c r="E12215" s="11"/>
      <c r="F12215" s="10"/>
      <c r="G12215" s="7">
        <v>100</v>
      </c>
      <c r="H12215" s="53">
        <v>0</v>
      </c>
      <c r="I12215" s="25">
        <v>8.1081081081080004</v>
      </c>
      <c r="J12215" s="2">
        <v>8.1081081081080004</v>
      </c>
      <c r="K12215" s="41">
        <v>56.756756756756999</v>
      </c>
      <c r="L12215" s="50">
        <v>16.216216216216001</v>
      </c>
      <c r="M12215" s="15">
        <v>10.810810810811001</v>
      </c>
    </row>
    <row r="12216" spans="2:13" x14ac:dyDescent="0.2">
      <c r="D12216" s="199" t="s">
        <v>70</v>
      </c>
      <c r="E12216" s="22" t="s">
        <v>18</v>
      </c>
      <c r="F12216" s="21"/>
      <c r="G12216" s="19">
        <v>0</v>
      </c>
      <c r="H12216" s="27">
        <v>0</v>
      </c>
      <c r="I12216" s="3">
        <v>0</v>
      </c>
      <c r="J12216" s="3">
        <v>0</v>
      </c>
      <c r="K12216" s="3">
        <v>0</v>
      </c>
      <c r="L12216" s="3">
        <v>0</v>
      </c>
      <c r="M12216" s="26">
        <v>0</v>
      </c>
    </row>
    <row r="12217" spans="2:13" x14ac:dyDescent="0.2">
      <c r="D12217" s="201"/>
      <c r="E12217" s="45"/>
      <c r="F12217" s="51"/>
      <c r="G12217" s="119">
        <v>0</v>
      </c>
      <c r="H12217" s="118">
        <v>0</v>
      </c>
      <c r="I12217" s="62">
        <v>0</v>
      </c>
      <c r="J12217" s="62">
        <v>0</v>
      </c>
      <c r="K12217" s="83">
        <v>0</v>
      </c>
      <c r="L12217" s="83">
        <v>0</v>
      </c>
      <c r="M12217" s="146">
        <v>0</v>
      </c>
    </row>
    <row r="12219" spans="2:13" x14ac:dyDescent="0.2">
      <c r="B12219" s="40" t="str">
        <f xml:space="preserve"> HYPERLINK("#'目次'!B301", "[295]")</f>
        <v>[295]</v>
      </c>
      <c r="C12219" s="23" t="s">
        <v>443</v>
      </c>
    </row>
    <row r="12222" spans="2:13" x14ac:dyDescent="0.2">
      <c r="C12222" s="23" t="s">
        <v>73</v>
      </c>
    </row>
    <row r="12223" spans="2:13" ht="24" x14ac:dyDescent="0.2">
      <c r="D12223" s="195"/>
      <c r="E12223" s="196"/>
      <c r="F12223" s="196"/>
      <c r="G12223" s="37" t="s">
        <v>15</v>
      </c>
      <c r="H12223" s="33" t="s">
        <v>436</v>
      </c>
      <c r="I12223" s="13" t="s">
        <v>437</v>
      </c>
      <c r="J12223" s="13" t="s">
        <v>438</v>
      </c>
      <c r="K12223" s="13" t="s">
        <v>439</v>
      </c>
      <c r="L12223" s="13" t="s">
        <v>440</v>
      </c>
      <c r="M12223" s="38" t="s">
        <v>18</v>
      </c>
    </row>
    <row r="12224" spans="2:13" x14ac:dyDescent="0.2">
      <c r="D12224" s="197"/>
      <c r="E12224" s="198"/>
      <c r="F12224" s="198"/>
      <c r="G12224" s="35"/>
      <c r="H12224" s="39"/>
      <c r="I12224" s="14"/>
      <c r="J12224" s="14"/>
      <c r="K12224" s="14"/>
      <c r="L12224" s="14"/>
      <c r="M12224" s="34"/>
    </row>
    <row r="12225" spans="4:13" x14ac:dyDescent="0.2">
      <c r="D12225" s="78"/>
      <c r="E12225" s="79" t="s">
        <v>15</v>
      </c>
      <c r="F12225" s="66"/>
      <c r="G12225" s="36">
        <v>1200</v>
      </c>
      <c r="H12225" s="17">
        <v>10</v>
      </c>
      <c r="I12225" s="17">
        <v>8</v>
      </c>
      <c r="J12225" s="17">
        <v>59</v>
      </c>
      <c r="K12225" s="17">
        <v>495</v>
      </c>
      <c r="L12225" s="17">
        <v>518</v>
      </c>
      <c r="M12225" s="47">
        <v>110</v>
      </c>
    </row>
    <row r="12226" spans="4:13" x14ac:dyDescent="0.2">
      <c r="D12226" s="45"/>
      <c r="E12226" s="51"/>
      <c r="F12226" s="67"/>
      <c r="G12226" s="7">
        <v>100</v>
      </c>
      <c r="H12226" s="2">
        <v>0.83333333333299997</v>
      </c>
      <c r="I12226" s="2">
        <v>0.66666666666700003</v>
      </c>
      <c r="J12226" s="2">
        <v>4.916666666667</v>
      </c>
      <c r="K12226" s="2">
        <v>41.25</v>
      </c>
      <c r="L12226" s="2">
        <v>43.166666666666998</v>
      </c>
      <c r="M12226" s="15">
        <v>9.166666666667</v>
      </c>
    </row>
    <row r="12227" spans="4:13" x14ac:dyDescent="0.2">
      <c r="D12227" s="199" t="s">
        <v>74</v>
      </c>
      <c r="E12227" s="22" t="s">
        <v>75</v>
      </c>
      <c r="F12227" s="21"/>
      <c r="G12227" s="19">
        <v>592</v>
      </c>
      <c r="H12227" s="27">
        <v>4</v>
      </c>
      <c r="I12227" s="3">
        <v>3</v>
      </c>
      <c r="J12227" s="3">
        <v>30</v>
      </c>
      <c r="K12227" s="3">
        <v>234</v>
      </c>
      <c r="L12227" s="3">
        <v>272</v>
      </c>
      <c r="M12227" s="26">
        <v>49</v>
      </c>
    </row>
    <row r="12228" spans="4:13" x14ac:dyDescent="0.2">
      <c r="D12228" s="200"/>
      <c r="E12228" s="11"/>
      <c r="F12228" s="10"/>
      <c r="G12228" s="7">
        <v>100</v>
      </c>
      <c r="H12228" s="18">
        <v>0.67567567567599995</v>
      </c>
      <c r="I12228" s="2">
        <v>0.50675675675700005</v>
      </c>
      <c r="J12228" s="2">
        <v>5.0675675675680001</v>
      </c>
      <c r="K12228" s="2">
        <v>39.527027027027003</v>
      </c>
      <c r="L12228" s="2">
        <v>45.945945945946001</v>
      </c>
      <c r="M12228" s="15">
        <v>8.2770270270269997</v>
      </c>
    </row>
    <row r="12229" spans="4:13" x14ac:dyDescent="0.2">
      <c r="D12229" s="200"/>
      <c r="E12229" s="4" t="s">
        <v>34</v>
      </c>
      <c r="F12229" s="5"/>
      <c r="G12229" s="6">
        <v>37</v>
      </c>
      <c r="H12229" s="8">
        <v>0</v>
      </c>
      <c r="I12229" s="1">
        <v>0</v>
      </c>
      <c r="J12229" s="1">
        <v>0</v>
      </c>
      <c r="K12229" s="1">
        <v>10</v>
      </c>
      <c r="L12229" s="1">
        <v>24</v>
      </c>
      <c r="M12229" s="9">
        <v>3</v>
      </c>
    </row>
    <row r="12230" spans="4:13" x14ac:dyDescent="0.2">
      <c r="D12230" s="200"/>
      <c r="E12230" s="11"/>
      <c r="F12230" s="10"/>
      <c r="G12230" s="7">
        <v>100</v>
      </c>
      <c r="H12230" s="53">
        <v>0</v>
      </c>
      <c r="I12230" s="16">
        <v>0</v>
      </c>
      <c r="J12230" s="16">
        <v>0</v>
      </c>
      <c r="K12230" s="50">
        <v>27.027027027027</v>
      </c>
      <c r="L12230" s="41">
        <v>64.864864864864998</v>
      </c>
      <c r="M12230" s="15">
        <v>8.1081081081080004</v>
      </c>
    </row>
    <row r="12231" spans="4:13" x14ac:dyDescent="0.2">
      <c r="D12231" s="200"/>
      <c r="E12231" s="4" t="s">
        <v>35</v>
      </c>
      <c r="F12231" s="5"/>
      <c r="G12231" s="6">
        <v>75</v>
      </c>
      <c r="H12231" s="8">
        <v>0</v>
      </c>
      <c r="I12231" s="1">
        <v>0</v>
      </c>
      <c r="J12231" s="1">
        <v>1</v>
      </c>
      <c r="K12231" s="1">
        <v>37</v>
      </c>
      <c r="L12231" s="1">
        <v>34</v>
      </c>
      <c r="M12231" s="9">
        <v>3</v>
      </c>
    </row>
    <row r="12232" spans="4:13" x14ac:dyDescent="0.2">
      <c r="D12232" s="200"/>
      <c r="E12232" s="11"/>
      <c r="F12232" s="10"/>
      <c r="G12232" s="7">
        <v>100</v>
      </c>
      <c r="H12232" s="53">
        <v>0</v>
      </c>
      <c r="I12232" s="16">
        <v>0</v>
      </c>
      <c r="J12232" s="2">
        <v>1.333333333333</v>
      </c>
      <c r="K12232" s="25">
        <v>49.333333333333002</v>
      </c>
      <c r="L12232" s="2">
        <v>45.333333333333002</v>
      </c>
      <c r="M12232" s="95">
        <v>4</v>
      </c>
    </row>
    <row r="12233" spans="4:13" x14ac:dyDescent="0.2">
      <c r="D12233" s="200"/>
      <c r="E12233" s="4" t="s">
        <v>36</v>
      </c>
      <c r="F12233" s="5"/>
      <c r="G12233" s="6">
        <v>95</v>
      </c>
      <c r="H12233" s="8">
        <v>0</v>
      </c>
      <c r="I12233" s="1">
        <v>0</v>
      </c>
      <c r="J12233" s="1">
        <v>7</v>
      </c>
      <c r="K12233" s="1">
        <v>36</v>
      </c>
      <c r="L12233" s="1">
        <v>46</v>
      </c>
      <c r="M12233" s="9">
        <v>6</v>
      </c>
    </row>
    <row r="12234" spans="4:13" x14ac:dyDescent="0.2">
      <c r="D12234" s="200"/>
      <c r="E12234" s="11"/>
      <c r="F12234" s="10"/>
      <c r="G12234" s="7">
        <v>100</v>
      </c>
      <c r="H12234" s="53">
        <v>0</v>
      </c>
      <c r="I12234" s="16">
        <v>0</v>
      </c>
      <c r="J12234" s="2">
        <v>7.3684210526319998</v>
      </c>
      <c r="K12234" s="2">
        <v>37.894736842104997</v>
      </c>
      <c r="L12234" s="25">
        <v>48.421052631579002</v>
      </c>
      <c r="M12234" s="15">
        <v>6.3157894736840001</v>
      </c>
    </row>
    <row r="12235" spans="4:13" x14ac:dyDescent="0.2">
      <c r="D12235" s="200"/>
      <c r="E12235" s="4" t="s">
        <v>37</v>
      </c>
      <c r="F12235" s="5"/>
      <c r="G12235" s="6">
        <v>111</v>
      </c>
      <c r="H12235" s="8">
        <v>2</v>
      </c>
      <c r="I12235" s="1">
        <v>0</v>
      </c>
      <c r="J12235" s="1">
        <v>6</v>
      </c>
      <c r="K12235" s="1">
        <v>48</v>
      </c>
      <c r="L12235" s="1">
        <v>47</v>
      </c>
      <c r="M12235" s="9">
        <v>8</v>
      </c>
    </row>
    <row r="12236" spans="4:13" x14ac:dyDescent="0.2">
      <c r="D12236" s="200"/>
      <c r="E12236" s="11"/>
      <c r="F12236" s="10"/>
      <c r="G12236" s="7">
        <v>100</v>
      </c>
      <c r="H12236" s="18">
        <v>1.8018018018019999</v>
      </c>
      <c r="I12236" s="16">
        <v>0</v>
      </c>
      <c r="J12236" s="2">
        <v>5.4054054054050003</v>
      </c>
      <c r="K12236" s="2">
        <v>43.243243243243001</v>
      </c>
      <c r="L12236" s="2">
        <v>42.342342342342</v>
      </c>
      <c r="M12236" s="15">
        <v>7.2072072072070004</v>
      </c>
    </row>
    <row r="12237" spans="4:13" x14ac:dyDescent="0.2">
      <c r="D12237" s="200"/>
      <c r="E12237" s="4" t="s">
        <v>38</v>
      </c>
      <c r="F12237" s="5"/>
      <c r="G12237" s="6">
        <v>93</v>
      </c>
      <c r="H12237" s="8">
        <v>1</v>
      </c>
      <c r="I12237" s="1">
        <v>0</v>
      </c>
      <c r="J12237" s="1">
        <v>4</v>
      </c>
      <c r="K12237" s="1">
        <v>37</v>
      </c>
      <c r="L12237" s="1">
        <v>43</v>
      </c>
      <c r="M12237" s="9">
        <v>8</v>
      </c>
    </row>
    <row r="12238" spans="4:13" x14ac:dyDescent="0.2">
      <c r="D12238" s="200"/>
      <c r="E12238" s="11"/>
      <c r="F12238" s="10"/>
      <c r="G12238" s="7">
        <v>100</v>
      </c>
      <c r="H12238" s="18">
        <v>1.0752688172039999</v>
      </c>
      <c r="I12238" s="16">
        <v>0</v>
      </c>
      <c r="J12238" s="2">
        <v>4.3010752688169998</v>
      </c>
      <c r="K12238" s="2">
        <v>39.784946236559001</v>
      </c>
      <c r="L12238" s="2">
        <v>46.236559139785001</v>
      </c>
      <c r="M12238" s="15">
        <v>8.6021505376339995</v>
      </c>
    </row>
    <row r="12239" spans="4:13" x14ac:dyDescent="0.2">
      <c r="D12239" s="200"/>
      <c r="E12239" s="4" t="s">
        <v>39</v>
      </c>
      <c r="F12239" s="5"/>
      <c r="G12239" s="6">
        <v>109</v>
      </c>
      <c r="H12239" s="8">
        <v>1</v>
      </c>
      <c r="I12239" s="1">
        <v>0</v>
      </c>
      <c r="J12239" s="1">
        <v>4</v>
      </c>
      <c r="K12239" s="1">
        <v>43</v>
      </c>
      <c r="L12239" s="1">
        <v>50</v>
      </c>
      <c r="M12239" s="9">
        <v>11</v>
      </c>
    </row>
    <row r="12240" spans="4:13" x14ac:dyDescent="0.2">
      <c r="D12240" s="200"/>
      <c r="E12240" s="11"/>
      <c r="F12240" s="10"/>
      <c r="G12240" s="7">
        <v>100</v>
      </c>
      <c r="H12240" s="18">
        <v>0.91743119266100004</v>
      </c>
      <c r="I12240" s="16">
        <v>0</v>
      </c>
      <c r="J12240" s="2">
        <v>3.669724770642</v>
      </c>
      <c r="K12240" s="2">
        <v>39.449541284403999</v>
      </c>
      <c r="L12240" s="2">
        <v>45.871559633027999</v>
      </c>
      <c r="M12240" s="15">
        <v>10.091743119266001</v>
      </c>
    </row>
    <row r="12241" spans="4:13" x14ac:dyDescent="0.2">
      <c r="D12241" s="200"/>
      <c r="E12241" s="4" t="s">
        <v>40</v>
      </c>
      <c r="F12241" s="5"/>
      <c r="G12241" s="6">
        <v>72</v>
      </c>
      <c r="H12241" s="8">
        <v>0</v>
      </c>
      <c r="I12241" s="1">
        <v>3</v>
      </c>
      <c r="J12241" s="1">
        <v>8</v>
      </c>
      <c r="K12241" s="1">
        <v>23</v>
      </c>
      <c r="L12241" s="1">
        <v>28</v>
      </c>
      <c r="M12241" s="9">
        <v>10</v>
      </c>
    </row>
    <row r="12242" spans="4:13" x14ac:dyDescent="0.2">
      <c r="D12242" s="200"/>
      <c r="E12242" s="11"/>
      <c r="F12242" s="10"/>
      <c r="G12242" s="7">
        <v>100</v>
      </c>
      <c r="H12242" s="53">
        <v>0</v>
      </c>
      <c r="I12242" s="2">
        <v>4.166666666667</v>
      </c>
      <c r="J12242" s="25">
        <v>11.111111111111001</v>
      </c>
      <c r="K12242" s="30">
        <v>31.944444444443999</v>
      </c>
      <c r="L12242" s="2">
        <v>38.888888888888999</v>
      </c>
      <c r="M12242" s="15">
        <v>13.888888888888999</v>
      </c>
    </row>
    <row r="12243" spans="4:13" x14ac:dyDescent="0.2">
      <c r="D12243" s="199" t="s">
        <v>76</v>
      </c>
      <c r="E12243" s="22" t="s">
        <v>77</v>
      </c>
      <c r="F12243" s="21"/>
      <c r="G12243" s="19">
        <v>608</v>
      </c>
      <c r="H12243" s="27">
        <v>6</v>
      </c>
      <c r="I12243" s="3">
        <v>5</v>
      </c>
      <c r="J12243" s="3">
        <v>29</v>
      </c>
      <c r="K12243" s="3">
        <v>261</v>
      </c>
      <c r="L12243" s="3">
        <v>246</v>
      </c>
      <c r="M12243" s="26">
        <v>61</v>
      </c>
    </row>
    <row r="12244" spans="4:13" x14ac:dyDescent="0.2">
      <c r="D12244" s="200"/>
      <c r="E12244" s="11"/>
      <c r="F12244" s="10"/>
      <c r="G12244" s="7">
        <v>100</v>
      </c>
      <c r="H12244" s="18">
        <v>0.98684210526299998</v>
      </c>
      <c r="I12244" s="2">
        <v>0.82236842105300001</v>
      </c>
      <c r="J12244" s="2">
        <v>4.7697368421049999</v>
      </c>
      <c r="K12244" s="2">
        <v>42.927631578947</v>
      </c>
      <c r="L12244" s="2">
        <v>40.460526315788996</v>
      </c>
      <c r="M12244" s="15">
        <v>10.032894736842</v>
      </c>
    </row>
    <row r="12245" spans="4:13" x14ac:dyDescent="0.2">
      <c r="D12245" s="200"/>
      <c r="E12245" s="4" t="s">
        <v>34</v>
      </c>
      <c r="F12245" s="5"/>
      <c r="G12245" s="6">
        <v>37</v>
      </c>
      <c r="H12245" s="8">
        <v>1</v>
      </c>
      <c r="I12245" s="1">
        <v>0</v>
      </c>
      <c r="J12245" s="1">
        <v>2</v>
      </c>
      <c r="K12245" s="1">
        <v>5</v>
      </c>
      <c r="L12245" s="1">
        <v>27</v>
      </c>
      <c r="M12245" s="9">
        <v>2</v>
      </c>
    </row>
    <row r="12246" spans="4:13" x14ac:dyDescent="0.2">
      <c r="D12246" s="200"/>
      <c r="E12246" s="11"/>
      <c r="F12246" s="10"/>
      <c r="G12246" s="7">
        <v>100</v>
      </c>
      <c r="H12246" s="18">
        <v>2.7027027027030002</v>
      </c>
      <c r="I12246" s="16">
        <v>0</v>
      </c>
      <c r="J12246" s="2">
        <v>5.4054054054050003</v>
      </c>
      <c r="K12246" s="50">
        <v>13.513513513514001</v>
      </c>
      <c r="L12246" s="41">
        <v>72.972972972972997</v>
      </c>
      <c r="M12246" s="15">
        <v>5.4054054054050003</v>
      </c>
    </row>
    <row r="12247" spans="4:13" x14ac:dyDescent="0.2">
      <c r="D12247" s="200"/>
      <c r="E12247" s="4" t="s">
        <v>35</v>
      </c>
      <c r="F12247" s="5"/>
      <c r="G12247" s="6">
        <v>73</v>
      </c>
      <c r="H12247" s="8">
        <v>0</v>
      </c>
      <c r="I12247" s="1">
        <v>2</v>
      </c>
      <c r="J12247" s="1">
        <v>3</v>
      </c>
      <c r="K12247" s="1">
        <v>34</v>
      </c>
      <c r="L12247" s="1">
        <v>26</v>
      </c>
      <c r="M12247" s="9">
        <v>8</v>
      </c>
    </row>
    <row r="12248" spans="4:13" x14ac:dyDescent="0.2">
      <c r="D12248" s="200"/>
      <c r="E12248" s="11"/>
      <c r="F12248" s="10"/>
      <c r="G12248" s="7">
        <v>100</v>
      </c>
      <c r="H12248" s="53">
        <v>0</v>
      </c>
      <c r="I12248" s="2">
        <v>2.7397260273969999</v>
      </c>
      <c r="J12248" s="2">
        <v>4.1095890410960001</v>
      </c>
      <c r="K12248" s="25">
        <v>46.575342465753003</v>
      </c>
      <c r="L12248" s="30">
        <v>35.616438356163997</v>
      </c>
      <c r="M12248" s="15">
        <v>10.958904109589</v>
      </c>
    </row>
    <row r="12249" spans="4:13" x14ac:dyDescent="0.2">
      <c r="D12249" s="200"/>
      <c r="E12249" s="4" t="s">
        <v>36</v>
      </c>
      <c r="F12249" s="5"/>
      <c r="G12249" s="6">
        <v>92</v>
      </c>
      <c r="H12249" s="8">
        <v>0</v>
      </c>
      <c r="I12249" s="1">
        <v>0</v>
      </c>
      <c r="J12249" s="1">
        <v>1</v>
      </c>
      <c r="K12249" s="1">
        <v>39</v>
      </c>
      <c r="L12249" s="1">
        <v>49</v>
      </c>
      <c r="M12249" s="9">
        <v>3</v>
      </c>
    </row>
    <row r="12250" spans="4:13" x14ac:dyDescent="0.2">
      <c r="D12250" s="200"/>
      <c r="E12250" s="11"/>
      <c r="F12250" s="10"/>
      <c r="G12250" s="7">
        <v>100</v>
      </c>
      <c r="H12250" s="53">
        <v>0</v>
      </c>
      <c r="I12250" s="16">
        <v>0</v>
      </c>
      <c r="J12250" s="2">
        <v>1.086956521739</v>
      </c>
      <c r="K12250" s="2">
        <v>42.391304347826001</v>
      </c>
      <c r="L12250" s="41">
        <v>53.260869565217</v>
      </c>
      <c r="M12250" s="95">
        <v>3.2608695652169999</v>
      </c>
    </row>
    <row r="12251" spans="4:13" x14ac:dyDescent="0.2">
      <c r="D12251" s="200"/>
      <c r="E12251" s="4" t="s">
        <v>37</v>
      </c>
      <c r="F12251" s="5"/>
      <c r="G12251" s="6">
        <v>110</v>
      </c>
      <c r="H12251" s="8">
        <v>2</v>
      </c>
      <c r="I12251" s="1">
        <v>1</v>
      </c>
      <c r="J12251" s="1">
        <v>5</v>
      </c>
      <c r="K12251" s="1">
        <v>47</v>
      </c>
      <c r="L12251" s="1">
        <v>44</v>
      </c>
      <c r="M12251" s="9">
        <v>11</v>
      </c>
    </row>
    <row r="12252" spans="4:13" x14ac:dyDescent="0.2">
      <c r="D12252" s="200"/>
      <c r="E12252" s="11"/>
      <c r="F12252" s="10"/>
      <c r="G12252" s="7">
        <v>100</v>
      </c>
      <c r="H12252" s="18">
        <v>1.818181818182</v>
      </c>
      <c r="I12252" s="2">
        <v>0.90909090909099999</v>
      </c>
      <c r="J12252" s="2">
        <v>4.5454545454549997</v>
      </c>
      <c r="K12252" s="2">
        <v>42.727272727272997</v>
      </c>
      <c r="L12252" s="2">
        <v>40</v>
      </c>
      <c r="M12252" s="15">
        <v>10</v>
      </c>
    </row>
    <row r="12253" spans="4:13" x14ac:dyDescent="0.2">
      <c r="D12253" s="200"/>
      <c r="E12253" s="4" t="s">
        <v>38</v>
      </c>
      <c r="F12253" s="5"/>
      <c r="G12253" s="6">
        <v>93</v>
      </c>
      <c r="H12253" s="8">
        <v>2</v>
      </c>
      <c r="I12253" s="1">
        <v>1</v>
      </c>
      <c r="J12253" s="1">
        <v>5</v>
      </c>
      <c r="K12253" s="1">
        <v>47</v>
      </c>
      <c r="L12253" s="1">
        <v>29</v>
      </c>
      <c r="M12253" s="9">
        <v>9</v>
      </c>
    </row>
    <row r="12254" spans="4:13" x14ac:dyDescent="0.2">
      <c r="D12254" s="200"/>
      <c r="E12254" s="11"/>
      <c r="F12254" s="10"/>
      <c r="G12254" s="7">
        <v>100</v>
      </c>
      <c r="H12254" s="18">
        <v>2.1505376344089999</v>
      </c>
      <c r="I12254" s="2">
        <v>1.0752688172039999</v>
      </c>
      <c r="J12254" s="2">
        <v>5.3763440860219998</v>
      </c>
      <c r="K12254" s="25">
        <v>50.537634408602003</v>
      </c>
      <c r="L12254" s="50">
        <v>31.182795698924998</v>
      </c>
      <c r="M12254" s="15">
        <v>9.6774193548389995</v>
      </c>
    </row>
    <row r="12255" spans="4:13" x14ac:dyDescent="0.2">
      <c r="D12255" s="200"/>
      <c r="E12255" s="4" t="s">
        <v>39</v>
      </c>
      <c r="F12255" s="5"/>
      <c r="G12255" s="6">
        <v>114</v>
      </c>
      <c r="H12255" s="8">
        <v>1</v>
      </c>
      <c r="I12255" s="1">
        <v>0</v>
      </c>
      <c r="J12255" s="1">
        <v>9</v>
      </c>
      <c r="K12255" s="1">
        <v>50</v>
      </c>
      <c r="L12255" s="1">
        <v>43</v>
      </c>
      <c r="M12255" s="9">
        <v>11</v>
      </c>
    </row>
    <row r="12256" spans="4:13" x14ac:dyDescent="0.2">
      <c r="D12256" s="200"/>
      <c r="E12256" s="11"/>
      <c r="F12256" s="10"/>
      <c r="G12256" s="7">
        <v>100</v>
      </c>
      <c r="H12256" s="18">
        <v>0.87719298245599997</v>
      </c>
      <c r="I12256" s="16">
        <v>0</v>
      </c>
      <c r="J12256" s="2">
        <v>7.8947368421049999</v>
      </c>
      <c r="K12256" s="2">
        <v>43.859649122806999</v>
      </c>
      <c r="L12256" s="30">
        <v>37.719298245613999</v>
      </c>
      <c r="M12256" s="15">
        <v>9.6491228070179993</v>
      </c>
    </row>
    <row r="12257" spans="2:13" x14ac:dyDescent="0.2">
      <c r="D12257" s="200"/>
      <c r="E12257" s="4" t="s">
        <v>40</v>
      </c>
      <c r="F12257" s="5"/>
      <c r="G12257" s="6">
        <v>89</v>
      </c>
      <c r="H12257" s="8">
        <v>0</v>
      </c>
      <c r="I12257" s="1">
        <v>1</v>
      </c>
      <c r="J12257" s="1">
        <v>4</v>
      </c>
      <c r="K12257" s="1">
        <v>39</v>
      </c>
      <c r="L12257" s="1">
        <v>28</v>
      </c>
      <c r="M12257" s="9">
        <v>17</v>
      </c>
    </row>
    <row r="12258" spans="2:13" x14ac:dyDescent="0.2">
      <c r="D12258" s="201"/>
      <c r="E12258" s="45"/>
      <c r="F12258" s="51"/>
      <c r="G12258" s="81">
        <v>100</v>
      </c>
      <c r="H12258" s="118">
        <v>0</v>
      </c>
      <c r="I12258" s="64">
        <v>1.123595505618</v>
      </c>
      <c r="J12258" s="64">
        <v>4.4943820224720001</v>
      </c>
      <c r="K12258" s="64">
        <v>43.820224719100999</v>
      </c>
      <c r="L12258" s="108">
        <v>31.460674157303</v>
      </c>
      <c r="M12258" s="154">
        <v>19.101123595505999</v>
      </c>
    </row>
    <row r="12260" spans="2:13" x14ac:dyDescent="0.2">
      <c r="B12260" s="40" t="str">
        <f xml:space="preserve"> HYPERLINK("#'目次'!B302", "[296]")</f>
        <v>[296]</v>
      </c>
      <c r="C12260" s="23" t="s">
        <v>443</v>
      </c>
    </row>
    <row r="12263" spans="2:13" x14ac:dyDescent="0.2">
      <c r="C12263" s="23" t="s">
        <v>80</v>
      </c>
    </row>
    <row r="12264" spans="2:13" ht="24" x14ac:dyDescent="0.2">
      <c r="E12264" s="195"/>
      <c r="F12264" s="196"/>
      <c r="G12264" s="37" t="s">
        <v>15</v>
      </c>
      <c r="H12264" s="33" t="s">
        <v>436</v>
      </c>
      <c r="I12264" s="13" t="s">
        <v>437</v>
      </c>
      <c r="J12264" s="13" t="s">
        <v>438</v>
      </c>
      <c r="K12264" s="13" t="s">
        <v>439</v>
      </c>
      <c r="L12264" s="13" t="s">
        <v>440</v>
      </c>
      <c r="M12264" s="38" t="s">
        <v>18</v>
      </c>
    </row>
    <row r="12265" spans="2:13" x14ac:dyDescent="0.2">
      <c r="E12265" s="197"/>
      <c r="F12265" s="198"/>
      <c r="G12265" s="35"/>
      <c r="H12265" s="39"/>
      <c r="I12265" s="14"/>
      <c r="J12265" s="14"/>
      <c r="K12265" s="14"/>
      <c r="L12265" s="14"/>
      <c r="M12265" s="34"/>
    </row>
    <row r="12266" spans="2:13" x14ac:dyDescent="0.2">
      <c r="E12266" s="120" t="s">
        <v>15</v>
      </c>
      <c r="F12266" s="66"/>
      <c r="G12266" s="36">
        <v>1200</v>
      </c>
      <c r="H12266" s="17">
        <v>10</v>
      </c>
      <c r="I12266" s="17">
        <v>8</v>
      </c>
      <c r="J12266" s="17">
        <v>59</v>
      </c>
      <c r="K12266" s="17">
        <v>495</v>
      </c>
      <c r="L12266" s="17">
        <v>518</v>
      </c>
      <c r="M12266" s="47">
        <v>110</v>
      </c>
    </row>
    <row r="12267" spans="2:13" x14ac:dyDescent="0.2">
      <c r="E12267" s="45"/>
      <c r="F12267" s="67"/>
      <c r="G12267" s="7">
        <v>100</v>
      </c>
      <c r="H12267" s="2">
        <v>0.83333333333299997</v>
      </c>
      <c r="I12267" s="2">
        <v>0.66666666666700003</v>
      </c>
      <c r="J12267" s="2">
        <v>4.916666666667</v>
      </c>
      <c r="K12267" s="2">
        <v>41.25</v>
      </c>
      <c r="L12267" s="2">
        <v>43.166666666666998</v>
      </c>
      <c r="M12267" s="15">
        <v>9.166666666667</v>
      </c>
    </row>
    <row r="12268" spans="2:13" x14ac:dyDescent="0.2">
      <c r="E12268" s="4" t="s">
        <v>81</v>
      </c>
      <c r="F12268" s="5"/>
      <c r="G12268" s="19">
        <v>48</v>
      </c>
      <c r="H12268" s="27">
        <v>1</v>
      </c>
      <c r="I12268" s="3">
        <v>1</v>
      </c>
      <c r="J12268" s="3">
        <v>3</v>
      </c>
      <c r="K12268" s="3">
        <v>23</v>
      </c>
      <c r="L12268" s="3">
        <v>15</v>
      </c>
      <c r="M12268" s="26">
        <v>5</v>
      </c>
    </row>
    <row r="12269" spans="2:13" x14ac:dyDescent="0.2">
      <c r="E12269" s="11"/>
      <c r="F12269" s="10"/>
      <c r="G12269" s="7">
        <v>100</v>
      </c>
      <c r="H12269" s="18">
        <v>2.083333333333</v>
      </c>
      <c r="I12269" s="2">
        <v>2.083333333333</v>
      </c>
      <c r="J12269" s="2">
        <v>6.25</v>
      </c>
      <c r="K12269" s="25">
        <v>47.916666666666998</v>
      </c>
      <c r="L12269" s="50">
        <v>31.25</v>
      </c>
      <c r="M12269" s="15">
        <v>10.416666666667</v>
      </c>
    </row>
    <row r="12270" spans="2:13" x14ac:dyDescent="0.2">
      <c r="E12270" s="4" t="s">
        <v>82</v>
      </c>
      <c r="F12270" s="5"/>
      <c r="G12270" s="6">
        <v>84</v>
      </c>
      <c r="H12270" s="8">
        <v>0</v>
      </c>
      <c r="I12270" s="1">
        <v>0</v>
      </c>
      <c r="J12270" s="1">
        <v>5</v>
      </c>
      <c r="K12270" s="1">
        <v>27</v>
      </c>
      <c r="L12270" s="1">
        <v>41</v>
      </c>
      <c r="M12270" s="9">
        <v>11</v>
      </c>
    </row>
    <row r="12271" spans="2:13" x14ac:dyDescent="0.2">
      <c r="E12271" s="11"/>
      <c r="F12271" s="10"/>
      <c r="G12271" s="7">
        <v>100</v>
      </c>
      <c r="H12271" s="53">
        <v>0</v>
      </c>
      <c r="I12271" s="16">
        <v>0</v>
      </c>
      <c r="J12271" s="2">
        <v>5.9523809523809996</v>
      </c>
      <c r="K12271" s="30">
        <v>32.142857142856997</v>
      </c>
      <c r="L12271" s="25">
        <v>48.809523809524002</v>
      </c>
      <c r="M12271" s="15">
        <v>13.095238095238001</v>
      </c>
    </row>
    <row r="12272" spans="2:13" x14ac:dyDescent="0.2">
      <c r="E12272" s="4" t="s">
        <v>83</v>
      </c>
      <c r="F12272" s="5"/>
      <c r="G12272" s="6">
        <v>462</v>
      </c>
      <c r="H12272" s="8">
        <v>7</v>
      </c>
      <c r="I12272" s="1">
        <v>5</v>
      </c>
      <c r="J12272" s="1">
        <v>24</v>
      </c>
      <c r="K12272" s="1">
        <v>210</v>
      </c>
      <c r="L12272" s="1">
        <v>173</v>
      </c>
      <c r="M12272" s="9">
        <v>43</v>
      </c>
    </row>
    <row r="12273" spans="5:13" x14ac:dyDescent="0.2">
      <c r="E12273" s="11"/>
      <c r="F12273" s="10"/>
      <c r="G12273" s="7">
        <v>100</v>
      </c>
      <c r="H12273" s="18">
        <v>1.5151515151520001</v>
      </c>
      <c r="I12273" s="2">
        <v>1.0822510822510001</v>
      </c>
      <c r="J12273" s="2">
        <v>5.1948051948050002</v>
      </c>
      <c r="K12273" s="2">
        <v>45.454545454544999</v>
      </c>
      <c r="L12273" s="30">
        <v>37.445887445887003</v>
      </c>
      <c r="M12273" s="15">
        <v>9.3073593073590004</v>
      </c>
    </row>
    <row r="12274" spans="5:13" x14ac:dyDescent="0.2">
      <c r="E12274" s="4" t="s">
        <v>84</v>
      </c>
      <c r="F12274" s="5"/>
      <c r="G12274" s="6">
        <v>30</v>
      </c>
      <c r="H12274" s="8">
        <v>0</v>
      </c>
      <c r="I12274" s="1">
        <v>0</v>
      </c>
      <c r="J12274" s="1">
        <v>0</v>
      </c>
      <c r="K12274" s="1">
        <v>10</v>
      </c>
      <c r="L12274" s="1">
        <v>19</v>
      </c>
      <c r="M12274" s="9">
        <v>1</v>
      </c>
    </row>
    <row r="12275" spans="5:13" x14ac:dyDescent="0.2">
      <c r="E12275" s="11"/>
      <c r="F12275" s="10"/>
      <c r="G12275" s="7">
        <v>100</v>
      </c>
      <c r="H12275" s="53">
        <v>0</v>
      </c>
      <c r="I12275" s="16">
        <v>0</v>
      </c>
      <c r="J12275" s="16">
        <v>0</v>
      </c>
      <c r="K12275" s="30">
        <v>33.333333333333002</v>
      </c>
      <c r="L12275" s="41">
        <v>63.333333333333002</v>
      </c>
      <c r="M12275" s="95">
        <v>3.333333333333</v>
      </c>
    </row>
    <row r="12276" spans="5:13" x14ac:dyDescent="0.2">
      <c r="E12276" s="4" t="s">
        <v>85</v>
      </c>
      <c r="F12276" s="5"/>
      <c r="G12276" s="6">
        <v>144</v>
      </c>
      <c r="H12276" s="8">
        <v>0</v>
      </c>
      <c r="I12276" s="1">
        <v>1</v>
      </c>
      <c r="J12276" s="1">
        <v>6</v>
      </c>
      <c r="K12276" s="1">
        <v>55</v>
      </c>
      <c r="L12276" s="1">
        <v>68</v>
      </c>
      <c r="M12276" s="9">
        <v>14</v>
      </c>
    </row>
    <row r="12277" spans="5:13" x14ac:dyDescent="0.2">
      <c r="E12277" s="11"/>
      <c r="F12277" s="10"/>
      <c r="G12277" s="7">
        <v>100</v>
      </c>
      <c r="H12277" s="53">
        <v>0</v>
      </c>
      <c r="I12277" s="2">
        <v>0.694444444444</v>
      </c>
      <c r="J12277" s="2">
        <v>4.166666666667</v>
      </c>
      <c r="K12277" s="2">
        <v>38.194444444444002</v>
      </c>
      <c r="L12277" s="2">
        <v>47.222222222222001</v>
      </c>
      <c r="M12277" s="15">
        <v>9.7222222222219994</v>
      </c>
    </row>
    <row r="12278" spans="5:13" x14ac:dyDescent="0.2">
      <c r="E12278" s="4" t="s">
        <v>86</v>
      </c>
      <c r="F12278" s="5"/>
      <c r="G12278" s="6">
        <v>192</v>
      </c>
      <c r="H12278" s="8">
        <v>0</v>
      </c>
      <c r="I12278" s="1">
        <v>0</v>
      </c>
      <c r="J12278" s="1">
        <v>10</v>
      </c>
      <c r="K12278" s="1">
        <v>80</v>
      </c>
      <c r="L12278" s="1">
        <v>84</v>
      </c>
      <c r="M12278" s="9">
        <v>18</v>
      </c>
    </row>
    <row r="12279" spans="5:13" x14ac:dyDescent="0.2">
      <c r="E12279" s="11"/>
      <c r="F12279" s="10"/>
      <c r="G12279" s="7">
        <v>100</v>
      </c>
      <c r="H12279" s="53">
        <v>0</v>
      </c>
      <c r="I12279" s="16">
        <v>0</v>
      </c>
      <c r="J12279" s="2">
        <v>5.208333333333</v>
      </c>
      <c r="K12279" s="2">
        <v>41.666666666666998</v>
      </c>
      <c r="L12279" s="2">
        <v>43.75</v>
      </c>
      <c r="M12279" s="15">
        <v>9.375</v>
      </c>
    </row>
    <row r="12280" spans="5:13" x14ac:dyDescent="0.2">
      <c r="E12280" s="4" t="s">
        <v>87</v>
      </c>
      <c r="F12280" s="5"/>
      <c r="G12280" s="6">
        <v>72</v>
      </c>
      <c r="H12280" s="8">
        <v>0</v>
      </c>
      <c r="I12280" s="1">
        <v>1</v>
      </c>
      <c r="J12280" s="1">
        <v>2</v>
      </c>
      <c r="K12280" s="1">
        <v>27</v>
      </c>
      <c r="L12280" s="1">
        <v>36</v>
      </c>
      <c r="M12280" s="9">
        <v>6</v>
      </c>
    </row>
    <row r="12281" spans="5:13" x14ac:dyDescent="0.2">
      <c r="E12281" s="11"/>
      <c r="F12281" s="10"/>
      <c r="G12281" s="7">
        <v>100</v>
      </c>
      <c r="H12281" s="53">
        <v>0</v>
      </c>
      <c r="I12281" s="2">
        <v>1.3888888888890001</v>
      </c>
      <c r="J12281" s="2">
        <v>2.7777777777780002</v>
      </c>
      <c r="K12281" s="2">
        <v>37.5</v>
      </c>
      <c r="L12281" s="25">
        <v>50</v>
      </c>
      <c r="M12281" s="15">
        <v>8.333333333333</v>
      </c>
    </row>
    <row r="12282" spans="5:13" x14ac:dyDescent="0.2">
      <c r="E12282" s="4" t="s">
        <v>88</v>
      </c>
      <c r="F12282" s="5"/>
      <c r="G12282" s="6">
        <v>36</v>
      </c>
      <c r="H12282" s="8">
        <v>0</v>
      </c>
      <c r="I12282" s="1">
        <v>0</v>
      </c>
      <c r="J12282" s="1">
        <v>0</v>
      </c>
      <c r="K12282" s="1">
        <v>16</v>
      </c>
      <c r="L12282" s="1">
        <v>16</v>
      </c>
      <c r="M12282" s="9">
        <v>4</v>
      </c>
    </row>
    <row r="12283" spans="5:13" x14ac:dyDescent="0.2">
      <c r="E12283" s="11"/>
      <c r="F12283" s="10"/>
      <c r="G12283" s="7">
        <v>100</v>
      </c>
      <c r="H12283" s="53">
        <v>0</v>
      </c>
      <c r="I12283" s="16">
        <v>0</v>
      </c>
      <c r="J12283" s="16">
        <v>0</v>
      </c>
      <c r="K12283" s="2">
        <v>44.444444444444002</v>
      </c>
      <c r="L12283" s="2">
        <v>44.444444444444002</v>
      </c>
      <c r="M12283" s="15">
        <v>11.111111111111001</v>
      </c>
    </row>
    <row r="12284" spans="5:13" x14ac:dyDescent="0.2">
      <c r="E12284" s="4" t="s">
        <v>89</v>
      </c>
      <c r="F12284" s="5"/>
      <c r="G12284" s="6">
        <v>66</v>
      </c>
      <c r="H12284" s="8">
        <v>2</v>
      </c>
      <c r="I12284" s="1">
        <v>0</v>
      </c>
      <c r="J12284" s="1">
        <v>4</v>
      </c>
      <c r="K12284" s="1">
        <v>24</v>
      </c>
      <c r="L12284" s="1">
        <v>31</v>
      </c>
      <c r="M12284" s="9">
        <v>5</v>
      </c>
    </row>
    <row r="12285" spans="5:13" x14ac:dyDescent="0.2">
      <c r="E12285" s="11"/>
      <c r="F12285" s="10"/>
      <c r="G12285" s="7">
        <v>100</v>
      </c>
      <c r="H12285" s="18">
        <v>3.0303030303030001</v>
      </c>
      <c r="I12285" s="16">
        <v>0</v>
      </c>
      <c r="J12285" s="2">
        <v>6.0606060606060002</v>
      </c>
      <c r="K12285" s="2">
        <v>36.363636363635997</v>
      </c>
      <c r="L12285" s="2">
        <v>46.969696969696997</v>
      </c>
      <c r="M12285" s="15">
        <v>7.5757575757579998</v>
      </c>
    </row>
    <row r="12286" spans="5:13" x14ac:dyDescent="0.2">
      <c r="E12286" s="4" t="s">
        <v>90</v>
      </c>
      <c r="F12286" s="5"/>
      <c r="G12286" s="6">
        <v>54</v>
      </c>
      <c r="H12286" s="8">
        <v>0</v>
      </c>
      <c r="I12286" s="1">
        <v>0</v>
      </c>
      <c r="J12286" s="1">
        <v>5</v>
      </c>
      <c r="K12286" s="1">
        <v>18</v>
      </c>
      <c r="L12286" s="1">
        <v>28</v>
      </c>
      <c r="M12286" s="9">
        <v>3</v>
      </c>
    </row>
    <row r="12287" spans="5:13" x14ac:dyDescent="0.2">
      <c r="E12287" s="11"/>
      <c r="F12287" s="10"/>
      <c r="G12287" s="7">
        <v>100</v>
      </c>
      <c r="H12287" s="53">
        <v>0</v>
      </c>
      <c r="I12287" s="16">
        <v>0</v>
      </c>
      <c r="J12287" s="2">
        <v>9.2592592592590002</v>
      </c>
      <c r="K12287" s="30">
        <v>33.333333333333002</v>
      </c>
      <c r="L12287" s="25">
        <v>51.851851851851997</v>
      </c>
      <c r="M12287" s="15">
        <v>5.5555555555560003</v>
      </c>
    </row>
    <row r="12288" spans="5:13" x14ac:dyDescent="0.2">
      <c r="E12288" s="4" t="s">
        <v>91</v>
      </c>
      <c r="F12288" s="5"/>
      <c r="G12288" s="6">
        <v>12</v>
      </c>
      <c r="H12288" s="8">
        <v>0</v>
      </c>
      <c r="I12288" s="1">
        <v>0</v>
      </c>
      <c r="J12288" s="1">
        <v>0</v>
      </c>
      <c r="K12288" s="1">
        <v>5</v>
      </c>
      <c r="L12288" s="1">
        <v>7</v>
      </c>
      <c r="M12288" s="9">
        <v>0</v>
      </c>
    </row>
    <row r="12289" spans="2:13" x14ac:dyDescent="0.2">
      <c r="E12289" s="45"/>
      <c r="F12289" s="51"/>
      <c r="G12289" s="81">
        <v>100</v>
      </c>
      <c r="H12289" s="118">
        <v>0</v>
      </c>
      <c r="I12289" s="62">
        <v>0</v>
      </c>
      <c r="J12289" s="62">
        <v>0</v>
      </c>
      <c r="K12289" s="64">
        <v>41.666666666666998</v>
      </c>
      <c r="L12289" s="112">
        <v>58.333333333333002</v>
      </c>
      <c r="M12289" s="146">
        <v>0</v>
      </c>
    </row>
    <row r="12291" spans="2:13" x14ac:dyDescent="0.2">
      <c r="B12291" s="40" t="str">
        <f xml:space="preserve"> HYPERLINK("#'目次'!B303", "[297]")</f>
        <v>[297]</v>
      </c>
      <c r="C12291" s="23" t="s">
        <v>446</v>
      </c>
    </row>
    <row r="12294" spans="2:13" x14ac:dyDescent="0.2">
      <c r="C12294" s="23" t="s">
        <v>14</v>
      </c>
    </row>
    <row r="12295" spans="2:13" ht="24" x14ac:dyDescent="0.2">
      <c r="D12295" s="195"/>
      <c r="E12295" s="196"/>
      <c r="F12295" s="196"/>
      <c r="G12295" s="37" t="s">
        <v>15</v>
      </c>
      <c r="H12295" s="33" t="s">
        <v>436</v>
      </c>
      <c r="I12295" s="13" t="s">
        <v>437</v>
      </c>
      <c r="J12295" s="13" t="s">
        <v>438</v>
      </c>
      <c r="K12295" s="13" t="s">
        <v>439</v>
      </c>
      <c r="L12295" s="13" t="s">
        <v>440</v>
      </c>
      <c r="M12295" s="38" t="s">
        <v>18</v>
      </c>
    </row>
    <row r="12296" spans="2:13" x14ac:dyDescent="0.2">
      <c r="D12296" s="197"/>
      <c r="E12296" s="198"/>
      <c r="F12296" s="198"/>
      <c r="G12296" s="35"/>
      <c r="H12296" s="39"/>
      <c r="I12296" s="14"/>
      <c r="J12296" s="14"/>
      <c r="K12296" s="14"/>
      <c r="L12296" s="14"/>
      <c r="M12296" s="34"/>
    </row>
    <row r="12297" spans="2:13" x14ac:dyDescent="0.2">
      <c r="D12297" s="78"/>
      <c r="E12297" s="79" t="s">
        <v>15</v>
      </c>
      <c r="F12297" s="66"/>
      <c r="G12297" s="36">
        <v>1200</v>
      </c>
      <c r="H12297" s="17">
        <v>1</v>
      </c>
      <c r="I12297" s="17">
        <v>1</v>
      </c>
      <c r="J12297" s="17">
        <v>13</v>
      </c>
      <c r="K12297" s="17">
        <v>22</v>
      </c>
      <c r="L12297" s="17">
        <v>982</v>
      </c>
      <c r="M12297" s="47">
        <v>181</v>
      </c>
    </row>
    <row r="12298" spans="2:13" x14ac:dyDescent="0.2">
      <c r="D12298" s="45"/>
      <c r="E12298" s="51"/>
      <c r="F12298" s="67"/>
      <c r="G12298" s="7">
        <v>100</v>
      </c>
      <c r="H12298" s="2">
        <v>8.3333333332999998E-2</v>
      </c>
      <c r="I12298" s="2">
        <v>8.3333333332999998E-2</v>
      </c>
      <c r="J12298" s="2">
        <v>1.083333333333</v>
      </c>
      <c r="K12298" s="2">
        <v>1.833333333333</v>
      </c>
      <c r="L12298" s="2">
        <v>81.833333333333002</v>
      </c>
      <c r="M12298" s="15">
        <v>15.083333333333</v>
      </c>
    </row>
    <row r="12299" spans="2:13" x14ac:dyDescent="0.2">
      <c r="D12299" s="199" t="s">
        <v>19</v>
      </c>
      <c r="E12299" s="22" t="s">
        <v>20</v>
      </c>
      <c r="F12299" s="21"/>
      <c r="G12299" s="19">
        <v>132</v>
      </c>
      <c r="H12299" s="27">
        <v>0</v>
      </c>
      <c r="I12299" s="3">
        <v>0</v>
      </c>
      <c r="J12299" s="3">
        <v>3</v>
      </c>
      <c r="K12299" s="3">
        <v>1</v>
      </c>
      <c r="L12299" s="3">
        <v>105</v>
      </c>
      <c r="M12299" s="26">
        <v>23</v>
      </c>
    </row>
    <row r="12300" spans="2:13" x14ac:dyDescent="0.2">
      <c r="D12300" s="200"/>
      <c r="E12300" s="11"/>
      <c r="F12300" s="10"/>
      <c r="G12300" s="7">
        <v>100</v>
      </c>
      <c r="H12300" s="53">
        <v>0</v>
      </c>
      <c r="I12300" s="16">
        <v>0</v>
      </c>
      <c r="J12300" s="2">
        <v>2.2727272727269998</v>
      </c>
      <c r="K12300" s="2">
        <v>0.75757575757600004</v>
      </c>
      <c r="L12300" s="2">
        <v>79.545454545455001</v>
      </c>
      <c r="M12300" s="15">
        <v>17.424242424241999</v>
      </c>
    </row>
    <row r="12301" spans="2:13" x14ac:dyDescent="0.2">
      <c r="D12301" s="200"/>
      <c r="E12301" s="4" t="s">
        <v>21</v>
      </c>
      <c r="F12301" s="5"/>
      <c r="G12301" s="6">
        <v>444</v>
      </c>
      <c r="H12301" s="8">
        <v>1</v>
      </c>
      <c r="I12301" s="1">
        <v>1</v>
      </c>
      <c r="J12301" s="1">
        <v>5</v>
      </c>
      <c r="K12301" s="1">
        <v>9</v>
      </c>
      <c r="L12301" s="1">
        <v>352</v>
      </c>
      <c r="M12301" s="9">
        <v>76</v>
      </c>
    </row>
    <row r="12302" spans="2:13" x14ac:dyDescent="0.2">
      <c r="D12302" s="200"/>
      <c r="E12302" s="11"/>
      <c r="F12302" s="10"/>
      <c r="G12302" s="7">
        <v>100</v>
      </c>
      <c r="H12302" s="18">
        <v>0.22522522522499999</v>
      </c>
      <c r="I12302" s="2">
        <v>0.22522522522499999</v>
      </c>
      <c r="J12302" s="2">
        <v>1.126126126126</v>
      </c>
      <c r="K12302" s="2">
        <v>2.0270270270270001</v>
      </c>
      <c r="L12302" s="2">
        <v>79.279279279278995</v>
      </c>
      <c r="M12302" s="15">
        <v>17.117117117117001</v>
      </c>
    </row>
    <row r="12303" spans="2:13" x14ac:dyDescent="0.2">
      <c r="D12303" s="200"/>
      <c r="E12303" s="4" t="s">
        <v>22</v>
      </c>
      <c r="F12303" s="5"/>
      <c r="G12303" s="6">
        <v>192</v>
      </c>
      <c r="H12303" s="8">
        <v>0</v>
      </c>
      <c r="I12303" s="1">
        <v>0</v>
      </c>
      <c r="J12303" s="1">
        <v>0</v>
      </c>
      <c r="K12303" s="1">
        <v>2</v>
      </c>
      <c r="L12303" s="1">
        <v>165</v>
      </c>
      <c r="M12303" s="9">
        <v>25</v>
      </c>
    </row>
    <row r="12304" spans="2:13" x14ac:dyDescent="0.2">
      <c r="D12304" s="200"/>
      <c r="E12304" s="11"/>
      <c r="F12304" s="10"/>
      <c r="G12304" s="7">
        <v>100</v>
      </c>
      <c r="H12304" s="53">
        <v>0</v>
      </c>
      <c r="I12304" s="16">
        <v>0</v>
      </c>
      <c r="J12304" s="16">
        <v>0</v>
      </c>
      <c r="K12304" s="2">
        <v>1.041666666667</v>
      </c>
      <c r="L12304" s="2">
        <v>85.9375</v>
      </c>
      <c r="M12304" s="15">
        <v>13.020833333333</v>
      </c>
    </row>
    <row r="12305" spans="4:13" x14ac:dyDescent="0.2">
      <c r="D12305" s="200"/>
      <c r="E12305" s="4" t="s">
        <v>23</v>
      </c>
      <c r="F12305" s="5"/>
      <c r="G12305" s="6">
        <v>192</v>
      </c>
      <c r="H12305" s="8">
        <v>0</v>
      </c>
      <c r="I12305" s="1">
        <v>0</v>
      </c>
      <c r="J12305" s="1">
        <v>1</v>
      </c>
      <c r="K12305" s="1">
        <v>6</v>
      </c>
      <c r="L12305" s="1">
        <v>155</v>
      </c>
      <c r="M12305" s="9">
        <v>30</v>
      </c>
    </row>
    <row r="12306" spans="4:13" x14ac:dyDescent="0.2">
      <c r="D12306" s="200"/>
      <c r="E12306" s="11"/>
      <c r="F12306" s="10"/>
      <c r="G12306" s="7">
        <v>100</v>
      </c>
      <c r="H12306" s="53">
        <v>0</v>
      </c>
      <c r="I12306" s="16">
        <v>0</v>
      </c>
      <c r="J12306" s="2">
        <v>0.52083333333299997</v>
      </c>
      <c r="K12306" s="2">
        <v>3.125</v>
      </c>
      <c r="L12306" s="2">
        <v>80.729166666666998</v>
      </c>
      <c r="M12306" s="15">
        <v>15.625</v>
      </c>
    </row>
    <row r="12307" spans="4:13" x14ac:dyDescent="0.2">
      <c r="D12307" s="200"/>
      <c r="E12307" s="4" t="s">
        <v>24</v>
      </c>
      <c r="F12307" s="5"/>
      <c r="G12307" s="6">
        <v>240</v>
      </c>
      <c r="H12307" s="8">
        <v>0</v>
      </c>
      <c r="I12307" s="1">
        <v>0</v>
      </c>
      <c r="J12307" s="1">
        <v>4</v>
      </c>
      <c r="K12307" s="1">
        <v>4</v>
      </c>
      <c r="L12307" s="1">
        <v>205</v>
      </c>
      <c r="M12307" s="9">
        <v>27</v>
      </c>
    </row>
    <row r="12308" spans="4:13" x14ac:dyDescent="0.2">
      <c r="D12308" s="200"/>
      <c r="E12308" s="11"/>
      <c r="F12308" s="10"/>
      <c r="G12308" s="7">
        <v>100</v>
      </c>
      <c r="H12308" s="53">
        <v>0</v>
      </c>
      <c r="I12308" s="16">
        <v>0</v>
      </c>
      <c r="J12308" s="2">
        <v>1.666666666667</v>
      </c>
      <c r="K12308" s="2">
        <v>1.666666666667</v>
      </c>
      <c r="L12308" s="2">
        <v>85.416666666666998</v>
      </c>
      <c r="M12308" s="15">
        <v>11.25</v>
      </c>
    </row>
    <row r="12309" spans="4:13" x14ac:dyDescent="0.2">
      <c r="D12309" s="199" t="s">
        <v>25</v>
      </c>
      <c r="E12309" s="22" t="s">
        <v>26</v>
      </c>
      <c r="F12309" s="21"/>
      <c r="G12309" s="19">
        <v>348</v>
      </c>
      <c r="H12309" s="27">
        <v>0</v>
      </c>
      <c r="I12309" s="3">
        <v>0</v>
      </c>
      <c r="J12309" s="3">
        <v>4</v>
      </c>
      <c r="K12309" s="3">
        <v>8</v>
      </c>
      <c r="L12309" s="3">
        <v>295</v>
      </c>
      <c r="M12309" s="26">
        <v>41</v>
      </c>
    </row>
    <row r="12310" spans="4:13" x14ac:dyDescent="0.2">
      <c r="D12310" s="200"/>
      <c r="E12310" s="11"/>
      <c r="F12310" s="10"/>
      <c r="G12310" s="7">
        <v>100</v>
      </c>
      <c r="H12310" s="53">
        <v>0</v>
      </c>
      <c r="I12310" s="16">
        <v>0</v>
      </c>
      <c r="J12310" s="2">
        <v>1.149425287356</v>
      </c>
      <c r="K12310" s="2">
        <v>2.2988505747130001</v>
      </c>
      <c r="L12310" s="2">
        <v>84.770114942529005</v>
      </c>
      <c r="M12310" s="15">
        <v>11.781609195402</v>
      </c>
    </row>
    <row r="12311" spans="4:13" x14ac:dyDescent="0.2">
      <c r="D12311" s="200"/>
      <c r="E12311" s="4" t="s">
        <v>27</v>
      </c>
      <c r="F12311" s="5"/>
      <c r="G12311" s="6">
        <v>378</v>
      </c>
      <c r="H12311" s="8">
        <v>1</v>
      </c>
      <c r="I12311" s="1">
        <v>0</v>
      </c>
      <c r="J12311" s="1">
        <v>6</v>
      </c>
      <c r="K12311" s="1">
        <v>6</v>
      </c>
      <c r="L12311" s="1">
        <v>301</v>
      </c>
      <c r="M12311" s="9">
        <v>64</v>
      </c>
    </row>
    <row r="12312" spans="4:13" x14ac:dyDescent="0.2">
      <c r="D12312" s="200"/>
      <c r="E12312" s="11"/>
      <c r="F12312" s="10"/>
      <c r="G12312" s="7">
        <v>100</v>
      </c>
      <c r="H12312" s="18">
        <v>0.26455026455000002</v>
      </c>
      <c r="I12312" s="16">
        <v>0</v>
      </c>
      <c r="J12312" s="2">
        <v>1.587301587302</v>
      </c>
      <c r="K12312" s="2">
        <v>1.587301587302</v>
      </c>
      <c r="L12312" s="2">
        <v>79.629629629630003</v>
      </c>
      <c r="M12312" s="15">
        <v>16.931216931217001</v>
      </c>
    </row>
    <row r="12313" spans="4:13" x14ac:dyDescent="0.2">
      <c r="D12313" s="200"/>
      <c r="E12313" s="4" t="s">
        <v>28</v>
      </c>
      <c r="F12313" s="5"/>
      <c r="G12313" s="6">
        <v>372</v>
      </c>
      <c r="H12313" s="8">
        <v>0</v>
      </c>
      <c r="I12313" s="1">
        <v>1</v>
      </c>
      <c r="J12313" s="1">
        <v>3</v>
      </c>
      <c r="K12313" s="1">
        <v>4</v>
      </c>
      <c r="L12313" s="1">
        <v>302</v>
      </c>
      <c r="M12313" s="9">
        <v>62</v>
      </c>
    </row>
    <row r="12314" spans="4:13" x14ac:dyDescent="0.2">
      <c r="D12314" s="200"/>
      <c r="E12314" s="11"/>
      <c r="F12314" s="10"/>
      <c r="G12314" s="7">
        <v>100</v>
      </c>
      <c r="H12314" s="53">
        <v>0</v>
      </c>
      <c r="I12314" s="2">
        <v>0.26881720430099998</v>
      </c>
      <c r="J12314" s="2">
        <v>0.80645161290300005</v>
      </c>
      <c r="K12314" s="2">
        <v>1.0752688172039999</v>
      </c>
      <c r="L12314" s="2">
        <v>81.182795698925005</v>
      </c>
      <c r="M12314" s="15">
        <v>16.666666666666998</v>
      </c>
    </row>
    <row r="12315" spans="4:13" x14ac:dyDescent="0.2">
      <c r="D12315" s="200"/>
      <c r="E12315" s="4" t="s">
        <v>29</v>
      </c>
      <c r="F12315" s="5"/>
      <c r="G12315" s="6">
        <v>102</v>
      </c>
      <c r="H12315" s="8">
        <v>0</v>
      </c>
      <c r="I12315" s="1">
        <v>0</v>
      </c>
      <c r="J12315" s="1">
        <v>0</v>
      </c>
      <c r="K12315" s="1">
        <v>4</v>
      </c>
      <c r="L12315" s="1">
        <v>84</v>
      </c>
      <c r="M12315" s="9">
        <v>14</v>
      </c>
    </row>
    <row r="12316" spans="4:13" x14ac:dyDescent="0.2">
      <c r="D12316" s="200"/>
      <c r="E12316" s="11"/>
      <c r="F12316" s="10"/>
      <c r="G12316" s="7">
        <v>100</v>
      </c>
      <c r="H12316" s="53">
        <v>0</v>
      </c>
      <c r="I12316" s="16">
        <v>0</v>
      </c>
      <c r="J12316" s="16">
        <v>0</v>
      </c>
      <c r="K12316" s="2">
        <v>3.9215686274510002</v>
      </c>
      <c r="L12316" s="2">
        <v>82.352941176471006</v>
      </c>
      <c r="M12316" s="15">
        <v>13.725490196078001</v>
      </c>
    </row>
    <row r="12317" spans="4:13" x14ac:dyDescent="0.2">
      <c r="D12317" s="199" t="s">
        <v>30</v>
      </c>
      <c r="E12317" s="22" t="s">
        <v>31</v>
      </c>
      <c r="F12317" s="21"/>
      <c r="G12317" s="19">
        <v>592</v>
      </c>
      <c r="H12317" s="27">
        <v>1</v>
      </c>
      <c r="I12317" s="3">
        <v>1</v>
      </c>
      <c r="J12317" s="3">
        <v>5</v>
      </c>
      <c r="K12317" s="3">
        <v>8</v>
      </c>
      <c r="L12317" s="3">
        <v>489</v>
      </c>
      <c r="M12317" s="26">
        <v>88</v>
      </c>
    </row>
    <row r="12318" spans="4:13" x14ac:dyDescent="0.2">
      <c r="D12318" s="200"/>
      <c r="E12318" s="11"/>
      <c r="F12318" s="10"/>
      <c r="G12318" s="7">
        <v>100</v>
      </c>
      <c r="H12318" s="18">
        <v>0.16891891891899999</v>
      </c>
      <c r="I12318" s="2">
        <v>0.16891891891899999</v>
      </c>
      <c r="J12318" s="2">
        <v>0.84459459459499997</v>
      </c>
      <c r="K12318" s="2">
        <v>1.351351351351</v>
      </c>
      <c r="L12318" s="2">
        <v>82.601351351350999</v>
      </c>
      <c r="M12318" s="15">
        <v>14.864864864865</v>
      </c>
    </row>
    <row r="12319" spans="4:13" x14ac:dyDescent="0.2">
      <c r="D12319" s="200"/>
      <c r="E12319" s="4" t="s">
        <v>32</v>
      </c>
      <c r="F12319" s="5"/>
      <c r="G12319" s="6">
        <v>608</v>
      </c>
      <c r="H12319" s="8">
        <v>0</v>
      </c>
      <c r="I12319" s="1">
        <v>0</v>
      </c>
      <c r="J12319" s="1">
        <v>8</v>
      </c>
      <c r="K12319" s="1">
        <v>14</v>
      </c>
      <c r="L12319" s="1">
        <v>493</v>
      </c>
      <c r="M12319" s="9">
        <v>93</v>
      </c>
    </row>
    <row r="12320" spans="4:13" x14ac:dyDescent="0.2">
      <c r="D12320" s="200"/>
      <c r="E12320" s="11"/>
      <c r="F12320" s="10"/>
      <c r="G12320" s="7">
        <v>100</v>
      </c>
      <c r="H12320" s="53">
        <v>0</v>
      </c>
      <c r="I12320" s="16">
        <v>0</v>
      </c>
      <c r="J12320" s="2">
        <v>1.3157894736839999</v>
      </c>
      <c r="K12320" s="2">
        <v>2.302631578947</v>
      </c>
      <c r="L12320" s="2">
        <v>81.085526315788996</v>
      </c>
      <c r="M12320" s="15">
        <v>15.296052631579</v>
      </c>
    </row>
    <row r="12321" spans="2:13" x14ac:dyDescent="0.2">
      <c r="D12321" s="199" t="s">
        <v>33</v>
      </c>
      <c r="E12321" s="22" t="s">
        <v>34</v>
      </c>
      <c r="F12321" s="21"/>
      <c r="G12321" s="19">
        <v>74</v>
      </c>
      <c r="H12321" s="27">
        <v>0</v>
      </c>
      <c r="I12321" s="3">
        <v>0</v>
      </c>
      <c r="J12321" s="3">
        <v>1</v>
      </c>
      <c r="K12321" s="3">
        <v>3</v>
      </c>
      <c r="L12321" s="3">
        <v>64</v>
      </c>
      <c r="M12321" s="26">
        <v>6</v>
      </c>
    </row>
    <row r="12322" spans="2:13" x14ac:dyDescent="0.2">
      <c r="D12322" s="200"/>
      <c r="E12322" s="11"/>
      <c r="F12322" s="10"/>
      <c r="G12322" s="7">
        <v>100</v>
      </c>
      <c r="H12322" s="53">
        <v>0</v>
      </c>
      <c r="I12322" s="16">
        <v>0</v>
      </c>
      <c r="J12322" s="2">
        <v>1.351351351351</v>
      </c>
      <c r="K12322" s="2">
        <v>4.0540540540540002</v>
      </c>
      <c r="L12322" s="2">
        <v>86.486486486486001</v>
      </c>
      <c r="M12322" s="95">
        <v>8.1081081081080004</v>
      </c>
    </row>
    <row r="12323" spans="2:13" x14ac:dyDescent="0.2">
      <c r="D12323" s="200"/>
      <c r="E12323" s="4" t="s">
        <v>35</v>
      </c>
      <c r="F12323" s="5"/>
      <c r="G12323" s="6">
        <v>148</v>
      </c>
      <c r="H12323" s="8">
        <v>1</v>
      </c>
      <c r="I12323" s="1">
        <v>0</v>
      </c>
      <c r="J12323" s="1">
        <v>2</v>
      </c>
      <c r="K12323" s="1">
        <v>3</v>
      </c>
      <c r="L12323" s="1">
        <v>125</v>
      </c>
      <c r="M12323" s="9">
        <v>17</v>
      </c>
    </row>
    <row r="12324" spans="2:13" x14ac:dyDescent="0.2">
      <c r="D12324" s="200"/>
      <c r="E12324" s="11"/>
      <c r="F12324" s="10"/>
      <c r="G12324" s="7">
        <v>100</v>
      </c>
      <c r="H12324" s="18">
        <v>0.67567567567599995</v>
      </c>
      <c r="I12324" s="16">
        <v>0</v>
      </c>
      <c r="J12324" s="2">
        <v>1.351351351351</v>
      </c>
      <c r="K12324" s="2">
        <v>2.0270270270270001</v>
      </c>
      <c r="L12324" s="2">
        <v>84.459459459458998</v>
      </c>
      <c r="M12324" s="15">
        <v>11.486486486485999</v>
      </c>
    </row>
    <row r="12325" spans="2:13" x14ac:dyDescent="0.2">
      <c r="D12325" s="200"/>
      <c r="E12325" s="4" t="s">
        <v>36</v>
      </c>
      <c r="F12325" s="5"/>
      <c r="G12325" s="6">
        <v>187</v>
      </c>
      <c r="H12325" s="8">
        <v>0</v>
      </c>
      <c r="I12325" s="1">
        <v>0</v>
      </c>
      <c r="J12325" s="1">
        <v>4</v>
      </c>
      <c r="K12325" s="1">
        <v>4</v>
      </c>
      <c r="L12325" s="1">
        <v>159</v>
      </c>
      <c r="M12325" s="9">
        <v>20</v>
      </c>
    </row>
    <row r="12326" spans="2:13" x14ac:dyDescent="0.2">
      <c r="D12326" s="200"/>
      <c r="E12326" s="11"/>
      <c r="F12326" s="10"/>
      <c r="G12326" s="7">
        <v>100</v>
      </c>
      <c r="H12326" s="53">
        <v>0</v>
      </c>
      <c r="I12326" s="16">
        <v>0</v>
      </c>
      <c r="J12326" s="2">
        <v>2.1390374331549999</v>
      </c>
      <c r="K12326" s="2">
        <v>2.1390374331549999</v>
      </c>
      <c r="L12326" s="2">
        <v>85.026737967914002</v>
      </c>
      <c r="M12326" s="15">
        <v>10.695187165775</v>
      </c>
    </row>
    <row r="12327" spans="2:13" x14ac:dyDescent="0.2">
      <c r="D12327" s="200"/>
      <c r="E12327" s="4" t="s">
        <v>37</v>
      </c>
      <c r="F12327" s="5"/>
      <c r="G12327" s="6">
        <v>221</v>
      </c>
      <c r="H12327" s="8">
        <v>0</v>
      </c>
      <c r="I12327" s="1">
        <v>1</v>
      </c>
      <c r="J12327" s="1">
        <v>2</v>
      </c>
      <c r="K12327" s="1">
        <v>5</v>
      </c>
      <c r="L12327" s="1">
        <v>187</v>
      </c>
      <c r="M12327" s="9">
        <v>26</v>
      </c>
    </row>
    <row r="12328" spans="2:13" x14ac:dyDescent="0.2">
      <c r="D12328" s="200"/>
      <c r="E12328" s="11"/>
      <c r="F12328" s="10"/>
      <c r="G12328" s="7">
        <v>100</v>
      </c>
      <c r="H12328" s="53">
        <v>0</v>
      </c>
      <c r="I12328" s="2">
        <v>0.452488687783</v>
      </c>
      <c r="J12328" s="2">
        <v>0.904977375566</v>
      </c>
      <c r="K12328" s="2">
        <v>2.262443438914</v>
      </c>
      <c r="L12328" s="2">
        <v>84.615384615384997</v>
      </c>
      <c r="M12328" s="15">
        <v>11.764705882353001</v>
      </c>
    </row>
    <row r="12329" spans="2:13" x14ac:dyDescent="0.2">
      <c r="D12329" s="200"/>
      <c r="E12329" s="4" t="s">
        <v>38</v>
      </c>
      <c r="F12329" s="5"/>
      <c r="G12329" s="6">
        <v>186</v>
      </c>
      <c r="H12329" s="8">
        <v>0</v>
      </c>
      <c r="I12329" s="1">
        <v>0</v>
      </c>
      <c r="J12329" s="1">
        <v>1</v>
      </c>
      <c r="K12329" s="1">
        <v>2</v>
      </c>
      <c r="L12329" s="1">
        <v>153</v>
      </c>
      <c r="M12329" s="9">
        <v>30</v>
      </c>
    </row>
    <row r="12330" spans="2:13" x14ac:dyDescent="0.2">
      <c r="D12330" s="200"/>
      <c r="E12330" s="11"/>
      <c r="F12330" s="10"/>
      <c r="G12330" s="7">
        <v>100</v>
      </c>
      <c r="H12330" s="53">
        <v>0</v>
      </c>
      <c r="I12330" s="16">
        <v>0</v>
      </c>
      <c r="J12330" s="2">
        <v>0.53763440860199996</v>
      </c>
      <c r="K12330" s="2">
        <v>1.0752688172039999</v>
      </c>
      <c r="L12330" s="2">
        <v>82.258064516128997</v>
      </c>
      <c r="M12330" s="15">
        <v>16.129032258064999</v>
      </c>
    </row>
    <row r="12331" spans="2:13" x14ac:dyDescent="0.2">
      <c r="D12331" s="200"/>
      <c r="E12331" s="4" t="s">
        <v>39</v>
      </c>
      <c r="F12331" s="5"/>
      <c r="G12331" s="6">
        <v>223</v>
      </c>
      <c r="H12331" s="8">
        <v>0</v>
      </c>
      <c r="I12331" s="1">
        <v>0</v>
      </c>
      <c r="J12331" s="1">
        <v>2</v>
      </c>
      <c r="K12331" s="1">
        <v>2</v>
      </c>
      <c r="L12331" s="1">
        <v>180</v>
      </c>
      <c r="M12331" s="9">
        <v>39</v>
      </c>
    </row>
    <row r="12332" spans="2:13" x14ac:dyDescent="0.2">
      <c r="D12332" s="200"/>
      <c r="E12332" s="11"/>
      <c r="F12332" s="10"/>
      <c r="G12332" s="7">
        <v>100</v>
      </c>
      <c r="H12332" s="53">
        <v>0</v>
      </c>
      <c r="I12332" s="16">
        <v>0</v>
      </c>
      <c r="J12332" s="2">
        <v>0.89686098654699997</v>
      </c>
      <c r="K12332" s="2">
        <v>0.89686098654699997</v>
      </c>
      <c r="L12332" s="2">
        <v>80.717488789238004</v>
      </c>
      <c r="M12332" s="15">
        <v>17.488789237668001</v>
      </c>
    </row>
    <row r="12333" spans="2:13" x14ac:dyDescent="0.2">
      <c r="D12333" s="200"/>
      <c r="E12333" s="4" t="s">
        <v>40</v>
      </c>
      <c r="F12333" s="5"/>
      <c r="G12333" s="6">
        <v>161</v>
      </c>
      <c r="H12333" s="8">
        <v>0</v>
      </c>
      <c r="I12333" s="1">
        <v>0</v>
      </c>
      <c r="J12333" s="1">
        <v>1</v>
      </c>
      <c r="K12333" s="1">
        <v>3</v>
      </c>
      <c r="L12333" s="1">
        <v>114</v>
      </c>
      <c r="M12333" s="9">
        <v>43</v>
      </c>
    </row>
    <row r="12334" spans="2:13" x14ac:dyDescent="0.2">
      <c r="D12334" s="201"/>
      <c r="E12334" s="45"/>
      <c r="F12334" s="51"/>
      <c r="G12334" s="81">
        <v>100</v>
      </c>
      <c r="H12334" s="118">
        <v>0</v>
      </c>
      <c r="I12334" s="62">
        <v>0</v>
      </c>
      <c r="J12334" s="64">
        <v>0.62111801242200004</v>
      </c>
      <c r="K12334" s="64">
        <v>1.8633540372670001</v>
      </c>
      <c r="L12334" s="108">
        <v>70.807453416149002</v>
      </c>
      <c r="M12334" s="140">
        <v>26.708074534161</v>
      </c>
    </row>
    <row r="12336" spans="2:13" x14ac:dyDescent="0.2">
      <c r="B12336" s="40" t="str">
        <f xml:space="preserve"> HYPERLINK("#'目次'!B304", "[298]")</f>
        <v>[298]</v>
      </c>
      <c r="C12336" s="23" t="s">
        <v>446</v>
      </c>
    </row>
    <row r="12339" spans="3:13" x14ac:dyDescent="0.2">
      <c r="C12339" s="23" t="s">
        <v>48</v>
      </c>
    </row>
    <row r="12340" spans="3:13" ht="24" x14ac:dyDescent="0.2">
      <c r="D12340" s="195"/>
      <c r="E12340" s="196"/>
      <c r="F12340" s="196"/>
      <c r="G12340" s="37" t="s">
        <v>15</v>
      </c>
      <c r="H12340" s="33" t="s">
        <v>436</v>
      </c>
      <c r="I12340" s="13" t="s">
        <v>437</v>
      </c>
      <c r="J12340" s="13" t="s">
        <v>438</v>
      </c>
      <c r="K12340" s="13" t="s">
        <v>439</v>
      </c>
      <c r="L12340" s="13" t="s">
        <v>440</v>
      </c>
      <c r="M12340" s="38" t="s">
        <v>18</v>
      </c>
    </row>
    <row r="12341" spans="3:13" x14ac:dyDescent="0.2">
      <c r="D12341" s="197"/>
      <c r="E12341" s="198"/>
      <c r="F12341" s="198"/>
      <c r="G12341" s="35"/>
      <c r="H12341" s="39"/>
      <c r="I12341" s="14"/>
      <c r="J12341" s="14"/>
      <c r="K12341" s="14"/>
      <c r="L12341" s="14"/>
      <c r="M12341" s="34"/>
    </row>
    <row r="12342" spans="3:13" x14ac:dyDescent="0.2">
      <c r="D12342" s="78"/>
      <c r="E12342" s="79" t="s">
        <v>15</v>
      </c>
      <c r="F12342" s="66"/>
      <c r="G12342" s="36">
        <v>1200</v>
      </c>
      <c r="H12342" s="17">
        <v>1</v>
      </c>
      <c r="I12342" s="17">
        <v>1</v>
      </c>
      <c r="J12342" s="17">
        <v>13</v>
      </c>
      <c r="K12342" s="17">
        <v>22</v>
      </c>
      <c r="L12342" s="17">
        <v>982</v>
      </c>
      <c r="M12342" s="47">
        <v>181</v>
      </c>
    </row>
    <row r="12343" spans="3:13" x14ac:dyDescent="0.2">
      <c r="D12343" s="45"/>
      <c r="E12343" s="51"/>
      <c r="F12343" s="67"/>
      <c r="G12343" s="7">
        <v>100</v>
      </c>
      <c r="H12343" s="2">
        <v>8.3333333332999998E-2</v>
      </c>
      <c r="I12343" s="2">
        <v>8.3333333332999998E-2</v>
      </c>
      <c r="J12343" s="2">
        <v>1.083333333333</v>
      </c>
      <c r="K12343" s="2">
        <v>1.833333333333</v>
      </c>
      <c r="L12343" s="2">
        <v>81.833333333333002</v>
      </c>
      <c r="M12343" s="15">
        <v>15.083333333333</v>
      </c>
    </row>
    <row r="12344" spans="3:13" x14ac:dyDescent="0.2">
      <c r="D12344" s="199" t="s">
        <v>49</v>
      </c>
      <c r="E12344" s="22" t="s">
        <v>50</v>
      </c>
      <c r="F12344" s="21"/>
      <c r="G12344" s="19">
        <v>15</v>
      </c>
      <c r="H12344" s="27">
        <v>0</v>
      </c>
      <c r="I12344" s="3">
        <v>0</v>
      </c>
      <c r="J12344" s="3">
        <v>0</v>
      </c>
      <c r="K12344" s="3">
        <v>0</v>
      </c>
      <c r="L12344" s="3">
        <v>10</v>
      </c>
      <c r="M12344" s="26">
        <v>5</v>
      </c>
    </row>
    <row r="12345" spans="3:13" x14ac:dyDescent="0.2">
      <c r="D12345" s="200"/>
      <c r="E12345" s="11"/>
      <c r="F12345" s="10"/>
      <c r="G12345" s="7">
        <v>100</v>
      </c>
      <c r="H12345" s="53">
        <v>0</v>
      </c>
      <c r="I12345" s="16">
        <v>0</v>
      </c>
      <c r="J12345" s="16">
        <v>0</v>
      </c>
      <c r="K12345" s="16">
        <v>0</v>
      </c>
      <c r="L12345" s="50">
        <v>66.666666666666998</v>
      </c>
      <c r="M12345" s="102">
        <v>33.333333333333002</v>
      </c>
    </row>
    <row r="12346" spans="3:13" x14ac:dyDescent="0.2">
      <c r="D12346" s="200"/>
      <c r="E12346" s="4" t="s">
        <v>51</v>
      </c>
      <c r="F12346" s="5"/>
      <c r="G12346" s="6">
        <v>142</v>
      </c>
      <c r="H12346" s="8">
        <v>0</v>
      </c>
      <c r="I12346" s="1">
        <v>0</v>
      </c>
      <c r="J12346" s="1">
        <v>2</v>
      </c>
      <c r="K12346" s="1">
        <v>4</v>
      </c>
      <c r="L12346" s="1">
        <v>113</v>
      </c>
      <c r="M12346" s="9">
        <v>23</v>
      </c>
    </row>
    <row r="12347" spans="3:13" x14ac:dyDescent="0.2">
      <c r="D12347" s="200"/>
      <c r="E12347" s="11"/>
      <c r="F12347" s="10"/>
      <c r="G12347" s="7">
        <v>100</v>
      </c>
      <c r="H12347" s="53">
        <v>0</v>
      </c>
      <c r="I12347" s="16">
        <v>0</v>
      </c>
      <c r="J12347" s="2">
        <v>1.4084507042250001</v>
      </c>
      <c r="K12347" s="2">
        <v>2.8169014084509998</v>
      </c>
      <c r="L12347" s="2">
        <v>79.577464788732001</v>
      </c>
      <c r="M12347" s="15">
        <v>16.197183098591999</v>
      </c>
    </row>
    <row r="12348" spans="3:13" x14ac:dyDescent="0.2">
      <c r="D12348" s="200"/>
      <c r="E12348" s="4" t="s">
        <v>52</v>
      </c>
      <c r="F12348" s="5"/>
      <c r="G12348" s="6">
        <v>26</v>
      </c>
      <c r="H12348" s="8">
        <v>0</v>
      </c>
      <c r="I12348" s="1">
        <v>0</v>
      </c>
      <c r="J12348" s="1">
        <v>0</v>
      </c>
      <c r="K12348" s="1">
        <v>1</v>
      </c>
      <c r="L12348" s="1">
        <v>19</v>
      </c>
      <c r="M12348" s="9">
        <v>6</v>
      </c>
    </row>
    <row r="12349" spans="3:13" x14ac:dyDescent="0.2">
      <c r="D12349" s="200"/>
      <c r="E12349" s="11"/>
      <c r="F12349" s="10"/>
      <c r="G12349" s="7">
        <v>100</v>
      </c>
      <c r="H12349" s="53">
        <v>0</v>
      </c>
      <c r="I12349" s="16">
        <v>0</v>
      </c>
      <c r="J12349" s="16">
        <v>0</v>
      </c>
      <c r="K12349" s="2">
        <v>3.8461538461539999</v>
      </c>
      <c r="L12349" s="30">
        <v>73.076923076922995</v>
      </c>
      <c r="M12349" s="85">
        <v>23.076923076922998</v>
      </c>
    </row>
    <row r="12350" spans="3:13" x14ac:dyDescent="0.2">
      <c r="D12350" s="200"/>
      <c r="E12350" s="4" t="s">
        <v>53</v>
      </c>
      <c r="F12350" s="5"/>
      <c r="G12350" s="6">
        <v>41</v>
      </c>
      <c r="H12350" s="8">
        <v>0</v>
      </c>
      <c r="I12350" s="1">
        <v>0</v>
      </c>
      <c r="J12350" s="1">
        <v>1</v>
      </c>
      <c r="K12350" s="1">
        <v>0</v>
      </c>
      <c r="L12350" s="1">
        <v>38</v>
      </c>
      <c r="M12350" s="9">
        <v>2</v>
      </c>
    </row>
    <row r="12351" spans="3:13" x14ac:dyDescent="0.2">
      <c r="D12351" s="200"/>
      <c r="E12351" s="11"/>
      <c r="F12351" s="10"/>
      <c r="G12351" s="7">
        <v>100</v>
      </c>
      <c r="H12351" s="53">
        <v>0</v>
      </c>
      <c r="I12351" s="16">
        <v>0</v>
      </c>
      <c r="J12351" s="2">
        <v>2.4390243902440001</v>
      </c>
      <c r="K12351" s="16">
        <v>0</v>
      </c>
      <c r="L12351" s="41">
        <v>92.682926829267998</v>
      </c>
      <c r="M12351" s="132">
        <v>4.8780487804880002</v>
      </c>
    </row>
    <row r="12352" spans="3:13" x14ac:dyDescent="0.2">
      <c r="D12352" s="200"/>
      <c r="E12352" s="4" t="s">
        <v>54</v>
      </c>
      <c r="F12352" s="5"/>
      <c r="G12352" s="6">
        <v>226</v>
      </c>
      <c r="H12352" s="8">
        <v>0</v>
      </c>
      <c r="I12352" s="1">
        <v>0</v>
      </c>
      <c r="J12352" s="1">
        <v>1</v>
      </c>
      <c r="K12352" s="1">
        <v>2</v>
      </c>
      <c r="L12352" s="1">
        <v>187</v>
      </c>
      <c r="M12352" s="9">
        <v>36</v>
      </c>
    </row>
    <row r="12353" spans="4:13" x14ac:dyDescent="0.2">
      <c r="D12353" s="200"/>
      <c r="E12353" s="11"/>
      <c r="F12353" s="10"/>
      <c r="G12353" s="7">
        <v>100</v>
      </c>
      <c r="H12353" s="53">
        <v>0</v>
      </c>
      <c r="I12353" s="16">
        <v>0</v>
      </c>
      <c r="J12353" s="2">
        <v>0.44247787610599998</v>
      </c>
      <c r="K12353" s="2">
        <v>0.88495575221199996</v>
      </c>
      <c r="L12353" s="2">
        <v>82.743362831857993</v>
      </c>
      <c r="M12353" s="15">
        <v>15.929203539823</v>
      </c>
    </row>
    <row r="12354" spans="4:13" x14ac:dyDescent="0.2">
      <c r="D12354" s="200"/>
      <c r="E12354" s="4" t="s">
        <v>55</v>
      </c>
      <c r="F12354" s="5"/>
      <c r="G12354" s="6">
        <v>125</v>
      </c>
      <c r="H12354" s="8">
        <v>0</v>
      </c>
      <c r="I12354" s="1">
        <v>1</v>
      </c>
      <c r="J12354" s="1">
        <v>2</v>
      </c>
      <c r="K12354" s="1">
        <v>3</v>
      </c>
      <c r="L12354" s="1">
        <v>110</v>
      </c>
      <c r="M12354" s="9">
        <v>9</v>
      </c>
    </row>
    <row r="12355" spans="4:13" x14ac:dyDescent="0.2">
      <c r="D12355" s="200"/>
      <c r="E12355" s="11"/>
      <c r="F12355" s="10"/>
      <c r="G12355" s="7">
        <v>100</v>
      </c>
      <c r="H12355" s="53">
        <v>0</v>
      </c>
      <c r="I12355" s="2">
        <v>0.8</v>
      </c>
      <c r="J12355" s="2">
        <v>1.6</v>
      </c>
      <c r="K12355" s="2">
        <v>2.4</v>
      </c>
      <c r="L12355" s="25">
        <v>88</v>
      </c>
      <c r="M12355" s="95">
        <v>7.2</v>
      </c>
    </row>
    <row r="12356" spans="4:13" x14ac:dyDescent="0.2">
      <c r="D12356" s="200"/>
      <c r="E12356" s="4" t="s">
        <v>56</v>
      </c>
      <c r="F12356" s="5"/>
      <c r="G12356" s="6">
        <v>190</v>
      </c>
      <c r="H12356" s="8">
        <v>0</v>
      </c>
      <c r="I12356" s="1">
        <v>0</v>
      </c>
      <c r="J12356" s="1">
        <v>4</v>
      </c>
      <c r="K12356" s="1">
        <v>2</v>
      </c>
      <c r="L12356" s="1">
        <v>154</v>
      </c>
      <c r="M12356" s="9">
        <v>30</v>
      </c>
    </row>
    <row r="12357" spans="4:13" x14ac:dyDescent="0.2">
      <c r="D12357" s="200"/>
      <c r="E12357" s="11"/>
      <c r="F12357" s="10"/>
      <c r="G12357" s="7">
        <v>100</v>
      </c>
      <c r="H12357" s="53">
        <v>0</v>
      </c>
      <c r="I12357" s="16">
        <v>0</v>
      </c>
      <c r="J12357" s="2">
        <v>2.1052631578950001</v>
      </c>
      <c r="K12357" s="2">
        <v>1.052631578947</v>
      </c>
      <c r="L12357" s="2">
        <v>81.052631578947</v>
      </c>
      <c r="M12357" s="15">
        <v>15.789473684211</v>
      </c>
    </row>
    <row r="12358" spans="4:13" x14ac:dyDescent="0.2">
      <c r="D12358" s="200"/>
      <c r="E12358" s="4" t="s">
        <v>57</v>
      </c>
      <c r="F12358" s="5"/>
      <c r="G12358" s="6">
        <v>185</v>
      </c>
      <c r="H12358" s="8">
        <v>0</v>
      </c>
      <c r="I12358" s="1">
        <v>0</v>
      </c>
      <c r="J12358" s="1">
        <v>1</v>
      </c>
      <c r="K12358" s="1">
        <v>5</v>
      </c>
      <c r="L12358" s="1">
        <v>153</v>
      </c>
      <c r="M12358" s="9">
        <v>26</v>
      </c>
    </row>
    <row r="12359" spans="4:13" x14ac:dyDescent="0.2">
      <c r="D12359" s="200"/>
      <c r="E12359" s="11"/>
      <c r="F12359" s="10"/>
      <c r="G12359" s="7">
        <v>100</v>
      </c>
      <c r="H12359" s="53">
        <v>0</v>
      </c>
      <c r="I12359" s="16">
        <v>0</v>
      </c>
      <c r="J12359" s="2">
        <v>0.54054054054099998</v>
      </c>
      <c r="K12359" s="2">
        <v>2.7027027027030002</v>
      </c>
      <c r="L12359" s="2">
        <v>82.702702702702993</v>
      </c>
      <c r="M12359" s="15">
        <v>14.054054054053999</v>
      </c>
    </row>
    <row r="12360" spans="4:13" x14ac:dyDescent="0.2">
      <c r="D12360" s="200"/>
      <c r="E12360" s="4" t="s">
        <v>58</v>
      </c>
      <c r="F12360" s="5"/>
      <c r="G12360" s="6">
        <v>113</v>
      </c>
      <c r="H12360" s="8">
        <v>1</v>
      </c>
      <c r="I12360" s="1">
        <v>0</v>
      </c>
      <c r="J12360" s="1">
        <v>1</v>
      </c>
      <c r="K12360" s="1">
        <v>4</v>
      </c>
      <c r="L12360" s="1">
        <v>97</v>
      </c>
      <c r="M12360" s="9">
        <v>10</v>
      </c>
    </row>
    <row r="12361" spans="4:13" x14ac:dyDescent="0.2">
      <c r="D12361" s="200"/>
      <c r="E12361" s="11"/>
      <c r="F12361" s="10"/>
      <c r="G12361" s="7">
        <v>100</v>
      </c>
      <c r="H12361" s="18">
        <v>0.88495575221199996</v>
      </c>
      <c r="I12361" s="16">
        <v>0</v>
      </c>
      <c r="J12361" s="2">
        <v>0.88495575221199996</v>
      </c>
      <c r="K12361" s="2">
        <v>3.53982300885</v>
      </c>
      <c r="L12361" s="2">
        <v>85.840707964602004</v>
      </c>
      <c r="M12361" s="95">
        <v>8.8495575221239999</v>
      </c>
    </row>
    <row r="12362" spans="4:13" x14ac:dyDescent="0.2">
      <c r="D12362" s="200"/>
      <c r="E12362" s="4" t="s">
        <v>59</v>
      </c>
      <c r="F12362" s="5"/>
      <c r="G12362" s="6">
        <v>136</v>
      </c>
      <c r="H12362" s="8">
        <v>0</v>
      </c>
      <c r="I12362" s="1">
        <v>0</v>
      </c>
      <c r="J12362" s="1">
        <v>1</v>
      </c>
      <c r="K12362" s="1">
        <v>1</v>
      </c>
      <c r="L12362" s="1">
        <v>100</v>
      </c>
      <c r="M12362" s="9">
        <v>34</v>
      </c>
    </row>
    <row r="12363" spans="4:13" x14ac:dyDescent="0.2">
      <c r="D12363" s="200"/>
      <c r="E12363" s="11"/>
      <c r="F12363" s="10"/>
      <c r="G12363" s="7">
        <v>100</v>
      </c>
      <c r="H12363" s="53">
        <v>0</v>
      </c>
      <c r="I12363" s="16">
        <v>0</v>
      </c>
      <c r="J12363" s="2">
        <v>0.73529411764700003</v>
      </c>
      <c r="K12363" s="2">
        <v>0.73529411764700003</v>
      </c>
      <c r="L12363" s="30">
        <v>73.529411764705998</v>
      </c>
      <c r="M12363" s="85">
        <v>25</v>
      </c>
    </row>
    <row r="12364" spans="4:13" x14ac:dyDescent="0.2">
      <c r="D12364" s="199" t="s">
        <v>60</v>
      </c>
      <c r="E12364" s="22" t="s">
        <v>61</v>
      </c>
      <c r="F12364" s="21"/>
      <c r="G12364" s="19">
        <v>205</v>
      </c>
      <c r="H12364" s="27">
        <v>0</v>
      </c>
      <c r="I12364" s="3">
        <v>0</v>
      </c>
      <c r="J12364" s="3">
        <v>0</v>
      </c>
      <c r="K12364" s="3">
        <v>6</v>
      </c>
      <c r="L12364" s="3">
        <v>166</v>
      </c>
      <c r="M12364" s="26">
        <v>33</v>
      </c>
    </row>
    <row r="12365" spans="4:13" x14ac:dyDescent="0.2">
      <c r="D12365" s="200"/>
      <c r="E12365" s="11"/>
      <c r="F12365" s="10"/>
      <c r="G12365" s="7">
        <v>100</v>
      </c>
      <c r="H12365" s="53">
        <v>0</v>
      </c>
      <c r="I12365" s="16">
        <v>0</v>
      </c>
      <c r="J12365" s="16">
        <v>0</v>
      </c>
      <c r="K12365" s="2">
        <v>2.9268292682929999</v>
      </c>
      <c r="L12365" s="2">
        <v>80.975609756097995</v>
      </c>
      <c r="M12365" s="15">
        <v>16.097560975610001</v>
      </c>
    </row>
    <row r="12366" spans="4:13" x14ac:dyDescent="0.2">
      <c r="D12366" s="200"/>
      <c r="E12366" s="4" t="s">
        <v>62</v>
      </c>
      <c r="F12366" s="5"/>
      <c r="G12366" s="6">
        <v>160</v>
      </c>
      <c r="H12366" s="8">
        <v>0</v>
      </c>
      <c r="I12366" s="1">
        <v>1</v>
      </c>
      <c r="J12366" s="1">
        <v>1</v>
      </c>
      <c r="K12366" s="1">
        <v>5</v>
      </c>
      <c r="L12366" s="1">
        <v>125</v>
      </c>
      <c r="M12366" s="9">
        <v>28</v>
      </c>
    </row>
    <row r="12367" spans="4:13" x14ac:dyDescent="0.2">
      <c r="D12367" s="200"/>
      <c r="E12367" s="11"/>
      <c r="F12367" s="10"/>
      <c r="G12367" s="7">
        <v>100</v>
      </c>
      <c r="H12367" s="53">
        <v>0</v>
      </c>
      <c r="I12367" s="2">
        <v>0.625</v>
      </c>
      <c r="J12367" s="2">
        <v>0.625</v>
      </c>
      <c r="K12367" s="2">
        <v>3.125</v>
      </c>
      <c r="L12367" s="2">
        <v>78.125</v>
      </c>
      <c r="M12367" s="15">
        <v>17.5</v>
      </c>
    </row>
    <row r="12368" spans="4:13" x14ac:dyDescent="0.2">
      <c r="D12368" s="200"/>
      <c r="E12368" s="4" t="s">
        <v>63</v>
      </c>
      <c r="F12368" s="5"/>
      <c r="G12368" s="6">
        <v>121</v>
      </c>
      <c r="H12368" s="8">
        <v>0</v>
      </c>
      <c r="I12368" s="1">
        <v>0</v>
      </c>
      <c r="J12368" s="1">
        <v>1</v>
      </c>
      <c r="K12368" s="1">
        <v>1</v>
      </c>
      <c r="L12368" s="1">
        <v>102</v>
      </c>
      <c r="M12368" s="9">
        <v>17</v>
      </c>
    </row>
    <row r="12369" spans="4:13" x14ac:dyDescent="0.2">
      <c r="D12369" s="200"/>
      <c r="E12369" s="11"/>
      <c r="F12369" s="10"/>
      <c r="G12369" s="7">
        <v>100</v>
      </c>
      <c r="H12369" s="53">
        <v>0</v>
      </c>
      <c r="I12369" s="16">
        <v>0</v>
      </c>
      <c r="J12369" s="2">
        <v>0.82644628099200002</v>
      </c>
      <c r="K12369" s="2">
        <v>0.82644628099200002</v>
      </c>
      <c r="L12369" s="2">
        <v>84.297520661156994</v>
      </c>
      <c r="M12369" s="15">
        <v>14.04958677686</v>
      </c>
    </row>
    <row r="12370" spans="4:13" x14ac:dyDescent="0.2">
      <c r="D12370" s="200"/>
      <c r="E12370" s="4" t="s">
        <v>64</v>
      </c>
      <c r="F12370" s="5"/>
      <c r="G12370" s="6">
        <v>124</v>
      </c>
      <c r="H12370" s="8">
        <v>0</v>
      </c>
      <c r="I12370" s="1">
        <v>0</v>
      </c>
      <c r="J12370" s="1">
        <v>3</v>
      </c>
      <c r="K12370" s="1">
        <v>2</v>
      </c>
      <c r="L12370" s="1">
        <v>109</v>
      </c>
      <c r="M12370" s="9">
        <v>10</v>
      </c>
    </row>
    <row r="12371" spans="4:13" x14ac:dyDescent="0.2">
      <c r="D12371" s="200"/>
      <c r="E12371" s="11"/>
      <c r="F12371" s="10"/>
      <c r="G12371" s="7">
        <v>100</v>
      </c>
      <c r="H12371" s="53">
        <v>0</v>
      </c>
      <c r="I12371" s="16">
        <v>0</v>
      </c>
      <c r="J12371" s="2">
        <v>2.4193548387099999</v>
      </c>
      <c r="K12371" s="2">
        <v>1.6129032258060001</v>
      </c>
      <c r="L12371" s="25">
        <v>87.903225806451999</v>
      </c>
      <c r="M12371" s="95">
        <v>8.0645161290320004</v>
      </c>
    </row>
    <row r="12372" spans="4:13" x14ac:dyDescent="0.2">
      <c r="D12372" s="200"/>
      <c r="E12372" s="4" t="s">
        <v>65</v>
      </c>
      <c r="F12372" s="5"/>
      <c r="G12372" s="6">
        <v>109</v>
      </c>
      <c r="H12372" s="8">
        <v>0</v>
      </c>
      <c r="I12372" s="1">
        <v>0</v>
      </c>
      <c r="J12372" s="1">
        <v>0</v>
      </c>
      <c r="K12372" s="1">
        <v>0</v>
      </c>
      <c r="L12372" s="1">
        <v>85</v>
      </c>
      <c r="M12372" s="9">
        <v>24</v>
      </c>
    </row>
    <row r="12373" spans="4:13" x14ac:dyDescent="0.2">
      <c r="D12373" s="200"/>
      <c r="E12373" s="11"/>
      <c r="F12373" s="10"/>
      <c r="G12373" s="7">
        <v>100</v>
      </c>
      <c r="H12373" s="53">
        <v>0</v>
      </c>
      <c r="I12373" s="16">
        <v>0</v>
      </c>
      <c r="J12373" s="16">
        <v>0</v>
      </c>
      <c r="K12373" s="16">
        <v>0</v>
      </c>
      <c r="L12373" s="2">
        <v>77.981651376146999</v>
      </c>
      <c r="M12373" s="85">
        <v>22.018348623853001</v>
      </c>
    </row>
    <row r="12374" spans="4:13" x14ac:dyDescent="0.2">
      <c r="D12374" s="200"/>
      <c r="E12374" s="4" t="s">
        <v>66</v>
      </c>
      <c r="F12374" s="5"/>
      <c r="G12374" s="6">
        <v>104</v>
      </c>
      <c r="H12374" s="8">
        <v>0</v>
      </c>
      <c r="I12374" s="1">
        <v>0</v>
      </c>
      <c r="J12374" s="1">
        <v>2</v>
      </c>
      <c r="K12374" s="1">
        <v>1</v>
      </c>
      <c r="L12374" s="1">
        <v>89</v>
      </c>
      <c r="M12374" s="9">
        <v>12</v>
      </c>
    </row>
    <row r="12375" spans="4:13" x14ac:dyDescent="0.2">
      <c r="D12375" s="200"/>
      <c r="E12375" s="11"/>
      <c r="F12375" s="10"/>
      <c r="G12375" s="7">
        <v>100</v>
      </c>
      <c r="H12375" s="53">
        <v>0</v>
      </c>
      <c r="I12375" s="16">
        <v>0</v>
      </c>
      <c r="J12375" s="2">
        <v>1.923076923077</v>
      </c>
      <c r="K12375" s="2">
        <v>0.96153846153800004</v>
      </c>
      <c r="L12375" s="2">
        <v>85.576923076922995</v>
      </c>
      <c r="M12375" s="15">
        <v>11.538461538462</v>
      </c>
    </row>
    <row r="12376" spans="4:13" x14ac:dyDescent="0.2">
      <c r="D12376" s="200"/>
      <c r="E12376" s="4" t="s">
        <v>67</v>
      </c>
      <c r="F12376" s="5"/>
      <c r="G12376" s="6">
        <v>139</v>
      </c>
      <c r="H12376" s="8">
        <v>1</v>
      </c>
      <c r="I12376" s="1">
        <v>0</v>
      </c>
      <c r="J12376" s="1">
        <v>2</v>
      </c>
      <c r="K12376" s="1">
        <v>3</v>
      </c>
      <c r="L12376" s="1">
        <v>119</v>
      </c>
      <c r="M12376" s="9">
        <v>14</v>
      </c>
    </row>
    <row r="12377" spans="4:13" x14ac:dyDescent="0.2">
      <c r="D12377" s="200"/>
      <c r="E12377" s="11"/>
      <c r="F12377" s="10"/>
      <c r="G12377" s="7">
        <v>100</v>
      </c>
      <c r="H12377" s="18">
        <v>0.71942446043200003</v>
      </c>
      <c r="I12377" s="16">
        <v>0</v>
      </c>
      <c r="J12377" s="2">
        <v>1.438848920863</v>
      </c>
      <c r="K12377" s="2">
        <v>2.1582733812949999</v>
      </c>
      <c r="L12377" s="2">
        <v>85.611510791366996</v>
      </c>
      <c r="M12377" s="95">
        <v>10.071942446043</v>
      </c>
    </row>
    <row r="12378" spans="4:13" x14ac:dyDescent="0.2">
      <c r="D12378" s="200"/>
      <c r="E12378" s="4" t="s">
        <v>68</v>
      </c>
      <c r="F12378" s="5"/>
      <c r="G12378" s="6">
        <v>48</v>
      </c>
      <c r="H12378" s="8">
        <v>0</v>
      </c>
      <c r="I12378" s="1">
        <v>0</v>
      </c>
      <c r="J12378" s="1">
        <v>1</v>
      </c>
      <c r="K12378" s="1">
        <v>0</v>
      </c>
      <c r="L12378" s="1">
        <v>42</v>
      </c>
      <c r="M12378" s="9">
        <v>5</v>
      </c>
    </row>
    <row r="12379" spans="4:13" x14ac:dyDescent="0.2">
      <c r="D12379" s="200"/>
      <c r="E12379" s="11"/>
      <c r="F12379" s="10"/>
      <c r="G12379" s="7">
        <v>100</v>
      </c>
      <c r="H12379" s="53">
        <v>0</v>
      </c>
      <c r="I12379" s="16">
        <v>0</v>
      </c>
      <c r="J12379" s="2">
        <v>2.083333333333</v>
      </c>
      <c r="K12379" s="16">
        <v>0</v>
      </c>
      <c r="L12379" s="25">
        <v>87.5</v>
      </c>
      <c r="M12379" s="15">
        <v>10.416666666667</v>
      </c>
    </row>
    <row r="12380" spans="4:13" x14ac:dyDescent="0.2">
      <c r="D12380" s="200"/>
      <c r="E12380" s="4" t="s">
        <v>69</v>
      </c>
      <c r="F12380" s="5"/>
      <c r="G12380" s="6">
        <v>37</v>
      </c>
      <c r="H12380" s="8">
        <v>0</v>
      </c>
      <c r="I12380" s="1">
        <v>0</v>
      </c>
      <c r="J12380" s="1">
        <v>0</v>
      </c>
      <c r="K12380" s="1">
        <v>1</v>
      </c>
      <c r="L12380" s="1">
        <v>30</v>
      </c>
      <c r="M12380" s="9">
        <v>6</v>
      </c>
    </row>
    <row r="12381" spans="4:13" x14ac:dyDescent="0.2">
      <c r="D12381" s="200"/>
      <c r="E12381" s="11"/>
      <c r="F12381" s="10"/>
      <c r="G12381" s="7">
        <v>100</v>
      </c>
      <c r="H12381" s="53">
        <v>0</v>
      </c>
      <c r="I12381" s="16">
        <v>0</v>
      </c>
      <c r="J12381" s="16">
        <v>0</v>
      </c>
      <c r="K12381" s="2">
        <v>2.7027027027030002</v>
      </c>
      <c r="L12381" s="2">
        <v>81.081081081080995</v>
      </c>
      <c r="M12381" s="15">
        <v>16.216216216216001</v>
      </c>
    </row>
    <row r="12382" spans="4:13" x14ac:dyDescent="0.2">
      <c r="D12382" s="199" t="s">
        <v>70</v>
      </c>
      <c r="E12382" s="22" t="s">
        <v>18</v>
      </c>
      <c r="F12382" s="21"/>
      <c r="G12382" s="19">
        <v>0</v>
      </c>
      <c r="H12382" s="27">
        <v>0</v>
      </c>
      <c r="I12382" s="3">
        <v>0</v>
      </c>
      <c r="J12382" s="3">
        <v>0</v>
      </c>
      <c r="K12382" s="3">
        <v>0</v>
      </c>
      <c r="L12382" s="3">
        <v>0</v>
      </c>
      <c r="M12382" s="26">
        <v>0</v>
      </c>
    </row>
    <row r="12383" spans="4:13" x14ac:dyDescent="0.2">
      <c r="D12383" s="201"/>
      <c r="E12383" s="45"/>
      <c r="F12383" s="51"/>
      <c r="G12383" s="119">
        <v>0</v>
      </c>
      <c r="H12383" s="118">
        <v>0</v>
      </c>
      <c r="I12383" s="62">
        <v>0</v>
      </c>
      <c r="J12383" s="62">
        <v>0</v>
      </c>
      <c r="K12383" s="62">
        <v>0</v>
      </c>
      <c r="L12383" s="83">
        <v>0</v>
      </c>
      <c r="M12383" s="164">
        <v>0</v>
      </c>
    </row>
    <row r="12385" spans="2:13" x14ac:dyDescent="0.2">
      <c r="B12385" s="40" t="str">
        <f xml:space="preserve"> HYPERLINK("#'目次'!B305", "[299]")</f>
        <v>[299]</v>
      </c>
      <c r="C12385" s="23" t="s">
        <v>446</v>
      </c>
    </row>
    <row r="12388" spans="2:13" x14ac:dyDescent="0.2">
      <c r="C12388" s="23" t="s">
        <v>73</v>
      </c>
    </row>
    <row r="12389" spans="2:13" ht="24" x14ac:dyDescent="0.2">
      <c r="D12389" s="195"/>
      <c r="E12389" s="196"/>
      <c r="F12389" s="196"/>
      <c r="G12389" s="37" t="s">
        <v>15</v>
      </c>
      <c r="H12389" s="33" t="s">
        <v>436</v>
      </c>
      <c r="I12389" s="13" t="s">
        <v>437</v>
      </c>
      <c r="J12389" s="13" t="s">
        <v>438</v>
      </c>
      <c r="K12389" s="13" t="s">
        <v>439</v>
      </c>
      <c r="L12389" s="13" t="s">
        <v>440</v>
      </c>
      <c r="M12389" s="38" t="s">
        <v>18</v>
      </c>
    </row>
    <row r="12390" spans="2:13" x14ac:dyDescent="0.2">
      <c r="D12390" s="197"/>
      <c r="E12390" s="198"/>
      <c r="F12390" s="198"/>
      <c r="G12390" s="35"/>
      <c r="H12390" s="39"/>
      <c r="I12390" s="14"/>
      <c r="J12390" s="14"/>
      <c r="K12390" s="14"/>
      <c r="L12390" s="14"/>
      <c r="M12390" s="34"/>
    </row>
    <row r="12391" spans="2:13" x14ac:dyDescent="0.2">
      <c r="D12391" s="78"/>
      <c r="E12391" s="79" t="s">
        <v>15</v>
      </c>
      <c r="F12391" s="66"/>
      <c r="G12391" s="36">
        <v>1200</v>
      </c>
      <c r="H12391" s="17">
        <v>1</v>
      </c>
      <c r="I12391" s="17">
        <v>1</v>
      </c>
      <c r="J12391" s="17">
        <v>13</v>
      </c>
      <c r="K12391" s="17">
        <v>22</v>
      </c>
      <c r="L12391" s="17">
        <v>982</v>
      </c>
      <c r="M12391" s="47">
        <v>181</v>
      </c>
    </row>
    <row r="12392" spans="2:13" x14ac:dyDescent="0.2">
      <c r="D12392" s="45"/>
      <c r="E12392" s="51"/>
      <c r="F12392" s="67"/>
      <c r="G12392" s="7">
        <v>100</v>
      </c>
      <c r="H12392" s="2">
        <v>8.3333333332999998E-2</v>
      </c>
      <c r="I12392" s="2">
        <v>8.3333333332999998E-2</v>
      </c>
      <c r="J12392" s="2">
        <v>1.083333333333</v>
      </c>
      <c r="K12392" s="2">
        <v>1.833333333333</v>
      </c>
      <c r="L12392" s="2">
        <v>81.833333333333002</v>
      </c>
      <c r="M12392" s="15">
        <v>15.083333333333</v>
      </c>
    </row>
    <row r="12393" spans="2:13" x14ac:dyDescent="0.2">
      <c r="D12393" s="199" t="s">
        <v>74</v>
      </c>
      <c r="E12393" s="22" t="s">
        <v>75</v>
      </c>
      <c r="F12393" s="21"/>
      <c r="G12393" s="19">
        <v>592</v>
      </c>
      <c r="H12393" s="27">
        <v>1</v>
      </c>
      <c r="I12393" s="3">
        <v>1</v>
      </c>
      <c r="J12393" s="3">
        <v>5</v>
      </c>
      <c r="K12393" s="3">
        <v>8</v>
      </c>
      <c r="L12393" s="3">
        <v>489</v>
      </c>
      <c r="M12393" s="26">
        <v>88</v>
      </c>
    </row>
    <row r="12394" spans="2:13" x14ac:dyDescent="0.2">
      <c r="D12394" s="200"/>
      <c r="E12394" s="11"/>
      <c r="F12394" s="10"/>
      <c r="G12394" s="7">
        <v>100</v>
      </c>
      <c r="H12394" s="18">
        <v>0.16891891891899999</v>
      </c>
      <c r="I12394" s="2">
        <v>0.16891891891899999</v>
      </c>
      <c r="J12394" s="2">
        <v>0.84459459459499997</v>
      </c>
      <c r="K12394" s="2">
        <v>1.351351351351</v>
      </c>
      <c r="L12394" s="2">
        <v>82.601351351350999</v>
      </c>
      <c r="M12394" s="15">
        <v>14.864864864865</v>
      </c>
    </row>
    <row r="12395" spans="2:13" x14ac:dyDescent="0.2">
      <c r="D12395" s="200"/>
      <c r="E12395" s="4" t="s">
        <v>34</v>
      </c>
      <c r="F12395" s="5"/>
      <c r="G12395" s="6">
        <v>37</v>
      </c>
      <c r="H12395" s="8">
        <v>0</v>
      </c>
      <c r="I12395" s="1">
        <v>0</v>
      </c>
      <c r="J12395" s="1">
        <v>1</v>
      </c>
      <c r="K12395" s="1">
        <v>2</v>
      </c>
      <c r="L12395" s="1">
        <v>30</v>
      </c>
      <c r="M12395" s="9">
        <v>4</v>
      </c>
    </row>
    <row r="12396" spans="2:13" x14ac:dyDescent="0.2">
      <c r="D12396" s="200"/>
      <c r="E12396" s="11"/>
      <c r="F12396" s="10"/>
      <c r="G12396" s="7">
        <v>100</v>
      </c>
      <c r="H12396" s="53">
        <v>0</v>
      </c>
      <c r="I12396" s="16">
        <v>0</v>
      </c>
      <c r="J12396" s="2">
        <v>2.7027027027030002</v>
      </c>
      <c r="K12396" s="2">
        <v>5.4054054054050003</v>
      </c>
      <c r="L12396" s="2">
        <v>81.081081081080995</v>
      </c>
      <c r="M12396" s="15">
        <v>10.810810810811001</v>
      </c>
    </row>
    <row r="12397" spans="2:13" x14ac:dyDescent="0.2">
      <c r="D12397" s="200"/>
      <c r="E12397" s="4" t="s">
        <v>35</v>
      </c>
      <c r="F12397" s="5"/>
      <c r="G12397" s="6">
        <v>75</v>
      </c>
      <c r="H12397" s="8">
        <v>1</v>
      </c>
      <c r="I12397" s="1">
        <v>0</v>
      </c>
      <c r="J12397" s="1">
        <v>0</v>
      </c>
      <c r="K12397" s="1">
        <v>1</v>
      </c>
      <c r="L12397" s="1">
        <v>66</v>
      </c>
      <c r="M12397" s="9">
        <v>7</v>
      </c>
    </row>
    <row r="12398" spans="2:13" x14ac:dyDescent="0.2">
      <c r="D12398" s="200"/>
      <c r="E12398" s="11"/>
      <c r="F12398" s="10"/>
      <c r="G12398" s="7">
        <v>100</v>
      </c>
      <c r="H12398" s="18">
        <v>1.333333333333</v>
      </c>
      <c r="I12398" s="16">
        <v>0</v>
      </c>
      <c r="J12398" s="16">
        <v>0</v>
      </c>
      <c r="K12398" s="2">
        <v>1.333333333333</v>
      </c>
      <c r="L12398" s="25">
        <v>88</v>
      </c>
      <c r="M12398" s="95">
        <v>9.333333333333</v>
      </c>
    </row>
    <row r="12399" spans="2:13" x14ac:dyDescent="0.2">
      <c r="D12399" s="200"/>
      <c r="E12399" s="4" t="s">
        <v>36</v>
      </c>
      <c r="F12399" s="5"/>
      <c r="G12399" s="6">
        <v>95</v>
      </c>
      <c r="H12399" s="8">
        <v>0</v>
      </c>
      <c r="I12399" s="1">
        <v>0</v>
      </c>
      <c r="J12399" s="1">
        <v>1</v>
      </c>
      <c r="K12399" s="1">
        <v>2</v>
      </c>
      <c r="L12399" s="1">
        <v>83</v>
      </c>
      <c r="M12399" s="9">
        <v>9</v>
      </c>
    </row>
    <row r="12400" spans="2:13" x14ac:dyDescent="0.2">
      <c r="D12400" s="200"/>
      <c r="E12400" s="11"/>
      <c r="F12400" s="10"/>
      <c r="G12400" s="7">
        <v>100</v>
      </c>
      <c r="H12400" s="53">
        <v>0</v>
      </c>
      <c r="I12400" s="16">
        <v>0</v>
      </c>
      <c r="J12400" s="2">
        <v>1.052631578947</v>
      </c>
      <c r="K12400" s="2">
        <v>2.1052631578950001</v>
      </c>
      <c r="L12400" s="25">
        <v>87.368421052632002</v>
      </c>
      <c r="M12400" s="95">
        <v>9.4736842105260006</v>
      </c>
    </row>
    <row r="12401" spans="4:13" x14ac:dyDescent="0.2">
      <c r="D12401" s="200"/>
      <c r="E12401" s="4" t="s">
        <v>37</v>
      </c>
      <c r="F12401" s="5"/>
      <c r="G12401" s="6">
        <v>111</v>
      </c>
      <c r="H12401" s="8">
        <v>0</v>
      </c>
      <c r="I12401" s="1">
        <v>1</v>
      </c>
      <c r="J12401" s="1">
        <v>2</v>
      </c>
      <c r="K12401" s="1">
        <v>2</v>
      </c>
      <c r="L12401" s="1">
        <v>95</v>
      </c>
      <c r="M12401" s="9">
        <v>11</v>
      </c>
    </row>
    <row r="12402" spans="4:13" x14ac:dyDescent="0.2">
      <c r="D12402" s="200"/>
      <c r="E12402" s="11"/>
      <c r="F12402" s="10"/>
      <c r="G12402" s="7">
        <v>100</v>
      </c>
      <c r="H12402" s="53">
        <v>0</v>
      </c>
      <c r="I12402" s="2">
        <v>0.90090090090099995</v>
      </c>
      <c r="J12402" s="2">
        <v>1.8018018018019999</v>
      </c>
      <c r="K12402" s="2">
        <v>1.8018018018019999</v>
      </c>
      <c r="L12402" s="2">
        <v>85.585585585586003</v>
      </c>
      <c r="M12402" s="95">
        <v>9.9099099099100005</v>
      </c>
    </row>
    <row r="12403" spans="4:13" x14ac:dyDescent="0.2">
      <c r="D12403" s="200"/>
      <c r="E12403" s="4" t="s">
        <v>38</v>
      </c>
      <c r="F12403" s="5"/>
      <c r="G12403" s="6">
        <v>93</v>
      </c>
      <c r="H12403" s="8">
        <v>0</v>
      </c>
      <c r="I12403" s="1">
        <v>0</v>
      </c>
      <c r="J12403" s="1">
        <v>0</v>
      </c>
      <c r="K12403" s="1">
        <v>0</v>
      </c>
      <c r="L12403" s="1">
        <v>76</v>
      </c>
      <c r="M12403" s="9">
        <v>17</v>
      </c>
    </row>
    <row r="12404" spans="4:13" x14ac:dyDescent="0.2">
      <c r="D12404" s="200"/>
      <c r="E12404" s="11"/>
      <c r="F12404" s="10"/>
      <c r="G12404" s="7">
        <v>100</v>
      </c>
      <c r="H12404" s="53">
        <v>0</v>
      </c>
      <c r="I12404" s="16">
        <v>0</v>
      </c>
      <c r="J12404" s="16">
        <v>0</v>
      </c>
      <c r="K12404" s="16">
        <v>0</v>
      </c>
      <c r="L12404" s="2">
        <v>81.720430107526994</v>
      </c>
      <c r="M12404" s="15">
        <v>18.279569892472999</v>
      </c>
    </row>
    <row r="12405" spans="4:13" x14ac:dyDescent="0.2">
      <c r="D12405" s="200"/>
      <c r="E12405" s="4" t="s">
        <v>39</v>
      </c>
      <c r="F12405" s="5"/>
      <c r="G12405" s="6">
        <v>109</v>
      </c>
      <c r="H12405" s="8">
        <v>0</v>
      </c>
      <c r="I12405" s="1">
        <v>0</v>
      </c>
      <c r="J12405" s="1">
        <v>0</v>
      </c>
      <c r="K12405" s="1">
        <v>0</v>
      </c>
      <c r="L12405" s="1">
        <v>89</v>
      </c>
      <c r="M12405" s="9">
        <v>20</v>
      </c>
    </row>
    <row r="12406" spans="4:13" x14ac:dyDescent="0.2">
      <c r="D12406" s="200"/>
      <c r="E12406" s="11"/>
      <c r="F12406" s="10"/>
      <c r="G12406" s="7">
        <v>100</v>
      </c>
      <c r="H12406" s="53">
        <v>0</v>
      </c>
      <c r="I12406" s="16">
        <v>0</v>
      </c>
      <c r="J12406" s="16">
        <v>0</v>
      </c>
      <c r="K12406" s="16">
        <v>0</v>
      </c>
      <c r="L12406" s="2">
        <v>81.651376146789005</v>
      </c>
      <c r="M12406" s="15">
        <v>18.348623853210999</v>
      </c>
    </row>
    <row r="12407" spans="4:13" x14ac:dyDescent="0.2">
      <c r="D12407" s="200"/>
      <c r="E12407" s="4" t="s">
        <v>40</v>
      </c>
      <c r="F12407" s="5"/>
      <c r="G12407" s="6">
        <v>72</v>
      </c>
      <c r="H12407" s="8">
        <v>0</v>
      </c>
      <c r="I12407" s="1">
        <v>0</v>
      </c>
      <c r="J12407" s="1">
        <v>1</v>
      </c>
      <c r="K12407" s="1">
        <v>1</v>
      </c>
      <c r="L12407" s="1">
        <v>50</v>
      </c>
      <c r="M12407" s="9">
        <v>20</v>
      </c>
    </row>
    <row r="12408" spans="4:13" x14ac:dyDescent="0.2">
      <c r="D12408" s="200"/>
      <c r="E12408" s="11"/>
      <c r="F12408" s="10"/>
      <c r="G12408" s="7">
        <v>100</v>
      </c>
      <c r="H12408" s="53">
        <v>0</v>
      </c>
      <c r="I12408" s="16">
        <v>0</v>
      </c>
      <c r="J12408" s="2">
        <v>1.3888888888890001</v>
      </c>
      <c r="K12408" s="2">
        <v>1.3888888888890001</v>
      </c>
      <c r="L12408" s="50">
        <v>69.444444444444002</v>
      </c>
      <c r="M12408" s="102">
        <v>27.777777777777999</v>
      </c>
    </row>
    <row r="12409" spans="4:13" x14ac:dyDescent="0.2">
      <c r="D12409" s="199" t="s">
        <v>76</v>
      </c>
      <c r="E12409" s="22" t="s">
        <v>77</v>
      </c>
      <c r="F12409" s="21"/>
      <c r="G12409" s="19">
        <v>608</v>
      </c>
      <c r="H12409" s="27">
        <v>0</v>
      </c>
      <c r="I12409" s="3">
        <v>0</v>
      </c>
      <c r="J12409" s="3">
        <v>8</v>
      </c>
      <c r="K12409" s="3">
        <v>14</v>
      </c>
      <c r="L12409" s="3">
        <v>493</v>
      </c>
      <c r="M12409" s="26">
        <v>93</v>
      </c>
    </row>
    <row r="12410" spans="4:13" x14ac:dyDescent="0.2">
      <c r="D12410" s="200"/>
      <c r="E12410" s="11"/>
      <c r="F12410" s="10"/>
      <c r="G12410" s="7">
        <v>100</v>
      </c>
      <c r="H12410" s="53">
        <v>0</v>
      </c>
      <c r="I12410" s="16">
        <v>0</v>
      </c>
      <c r="J12410" s="2">
        <v>1.3157894736839999</v>
      </c>
      <c r="K12410" s="2">
        <v>2.302631578947</v>
      </c>
      <c r="L12410" s="2">
        <v>81.085526315788996</v>
      </c>
      <c r="M12410" s="15">
        <v>15.296052631579</v>
      </c>
    </row>
    <row r="12411" spans="4:13" x14ac:dyDescent="0.2">
      <c r="D12411" s="200"/>
      <c r="E12411" s="4" t="s">
        <v>34</v>
      </c>
      <c r="F12411" s="5"/>
      <c r="G12411" s="6">
        <v>37</v>
      </c>
      <c r="H12411" s="8">
        <v>0</v>
      </c>
      <c r="I12411" s="1">
        <v>0</v>
      </c>
      <c r="J12411" s="1">
        <v>0</v>
      </c>
      <c r="K12411" s="1">
        <v>1</v>
      </c>
      <c r="L12411" s="1">
        <v>34</v>
      </c>
      <c r="M12411" s="9">
        <v>2</v>
      </c>
    </row>
    <row r="12412" spans="4:13" x14ac:dyDescent="0.2">
      <c r="D12412" s="200"/>
      <c r="E12412" s="11"/>
      <c r="F12412" s="10"/>
      <c r="G12412" s="7">
        <v>100</v>
      </c>
      <c r="H12412" s="53">
        <v>0</v>
      </c>
      <c r="I12412" s="16">
        <v>0</v>
      </c>
      <c r="J12412" s="16">
        <v>0</v>
      </c>
      <c r="K12412" s="2">
        <v>2.7027027027030002</v>
      </c>
      <c r="L12412" s="41">
        <v>91.891891891892001</v>
      </c>
      <c r="M12412" s="95">
        <v>5.4054054054050003</v>
      </c>
    </row>
    <row r="12413" spans="4:13" x14ac:dyDescent="0.2">
      <c r="D12413" s="200"/>
      <c r="E12413" s="4" t="s">
        <v>35</v>
      </c>
      <c r="F12413" s="5"/>
      <c r="G12413" s="6">
        <v>73</v>
      </c>
      <c r="H12413" s="8">
        <v>0</v>
      </c>
      <c r="I12413" s="1">
        <v>0</v>
      </c>
      <c r="J12413" s="1">
        <v>2</v>
      </c>
      <c r="K12413" s="1">
        <v>2</v>
      </c>
      <c r="L12413" s="1">
        <v>59</v>
      </c>
      <c r="M12413" s="9">
        <v>10</v>
      </c>
    </row>
    <row r="12414" spans="4:13" x14ac:dyDescent="0.2">
      <c r="D12414" s="200"/>
      <c r="E12414" s="11"/>
      <c r="F12414" s="10"/>
      <c r="G12414" s="7">
        <v>100</v>
      </c>
      <c r="H12414" s="53">
        <v>0</v>
      </c>
      <c r="I12414" s="16">
        <v>0</v>
      </c>
      <c r="J12414" s="2">
        <v>2.7397260273969999</v>
      </c>
      <c r="K12414" s="2">
        <v>2.7397260273969999</v>
      </c>
      <c r="L12414" s="2">
        <v>80.821917808218998</v>
      </c>
      <c r="M12414" s="15">
        <v>13.698630136986001</v>
      </c>
    </row>
    <row r="12415" spans="4:13" x14ac:dyDescent="0.2">
      <c r="D12415" s="200"/>
      <c r="E12415" s="4" t="s">
        <v>36</v>
      </c>
      <c r="F12415" s="5"/>
      <c r="G12415" s="6">
        <v>92</v>
      </c>
      <c r="H12415" s="8">
        <v>0</v>
      </c>
      <c r="I12415" s="1">
        <v>0</v>
      </c>
      <c r="J12415" s="1">
        <v>3</v>
      </c>
      <c r="K12415" s="1">
        <v>2</v>
      </c>
      <c r="L12415" s="1">
        <v>76</v>
      </c>
      <c r="M12415" s="9">
        <v>11</v>
      </c>
    </row>
    <row r="12416" spans="4:13" x14ac:dyDescent="0.2">
      <c r="D12416" s="200"/>
      <c r="E12416" s="11"/>
      <c r="F12416" s="10"/>
      <c r="G12416" s="7">
        <v>100</v>
      </c>
      <c r="H12416" s="53">
        <v>0</v>
      </c>
      <c r="I12416" s="16">
        <v>0</v>
      </c>
      <c r="J12416" s="2">
        <v>3.2608695652169999</v>
      </c>
      <c r="K12416" s="2">
        <v>2.1739130434780001</v>
      </c>
      <c r="L12416" s="2">
        <v>82.608695652174006</v>
      </c>
      <c r="M12416" s="15">
        <v>11.95652173913</v>
      </c>
    </row>
    <row r="12417" spans="2:13" x14ac:dyDescent="0.2">
      <c r="D12417" s="200"/>
      <c r="E12417" s="4" t="s">
        <v>37</v>
      </c>
      <c r="F12417" s="5"/>
      <c r="G12417" s="6">
        <v>110</v>
      </c>
      <c r="H12417" s="8">
        <v>0</v>
      </c>
      <c r="I12417" s="1">
        <v>0</v>
      </c>
      <c r="J12417" s="1">
        <v>0</v>
      </c>
      <c r="K12417" s="1">
        <v>3</v>
      </c>
      <c r="L12417" s="1">
        <v>92</v>
      </c>
      <c r="M12417" s="9">
        <v>15</v>
      </c>
    </row>
    <row r="12418" spans="2:13" x14ac:dyDescent="0.2">
      <c r="D12418" s="200"/>
      <c r="E12418" s="11"/>
      <c r="F12418" s="10"/>
      <c r="G12418" s="7">
        <v>100</v>
      </c>
      <c r="H12418" s="53">
        <v>0</v>
      </c>
      <c r="I12418" s="16">
        <v>0</v>
      </c>
      <c r="J12418" s="16">
        <v>0</v>
      </c>
      <c r="K12418" s="2">
        <v>2.7272727272730002</v>
      </c>
      <c r="L12418" s="2">
        <v>83.636363636363996</v>
      </c>
      <c r="M12418" s="15">
        <v>13.636363636364001</v>
      </c>
    </row>
    <row r="12419" spans="2:13" x14ac:dyDescent="0.2">
      <c r="D12419" s="200"/>
      <c r="E12419" s="4" t="s">
        <v>38</v>
      </c>
      <c r="F12419" s="5"/>
      <c r="G12419" s="6">
        <v>93</v>
      </c>
      <c r="H12419" s="8">
        <v>0</v>
      </c>
      <c r="I12419" s="1">
        <v>0</v>
      </c>
      <c r="J12419" s="1">
        <v>1</v>
      </c>
      <c r="K12419" s="1">
        <v>2</v>
      </c>
      <c r="L12419" s="1">
        <v>77</v>
      </c>
      <c r="M12419" s="9">
        <v>13</v>
      </c>
    </row>
    <row r="12420" spans="2:13" x14ac:dyDescent="0.2">
      <c r="D12420" s="200"/>
      <c r="E12420" s="11"/>
      <c r="F12420" s="10"/>
      <c r="G12420" s="7">
        <v>100</v>
      </c>
      <c r="H12420" s="53">
        <v>0</v>
      </c>
      <c r="I12420" s="16">
        <v>0</v>
      </c>
      <c r="J12420" s="2">
        <v>1.0752688172039999</v>
      </c>
      <c r="K12420" s="2">
        <v>2.1505376344089999</v>
      </c>
      <c r="L12420" s="2">
        <v>82.795698924730999</v>
      </c>
      <c r="M12420" s="15">
        <v>13.978494623655999</v>
      </c>
    </row>
    <row r="12421" spans="2:13" x14ac:dyDescent="0.2">
      <c r="D12421" s="200"/>
      <c r="E12421" s="4" t="s">
        <v>39</v>
      </c>
      <c r="F12421" s="5"/>
      <c r="G12421" s="6">
        <v>114</v>
      </c>
      <c r="H12421" s="8">
        <v>0</v>
      </c>
      <c r="I12421" s="1">
        <v>0</v>
      </c>
      <c r="J12421" s="1">
        <v>2</v>
      </c>
      <c r="K12421" s="1">
        <v>2</v>
      </c>
      <c r="L12421" s="1">
        <v>91</v>
      </c>
      <c r="M12421" s="9">
        <v>19</v>
      </c>
    </row>
    <row r="12422" spans="2:13" x14ac:dyDescent="0.2">
      <c r="D12422" s="200"/>
      <c r="E12422" s="11"/>
      <c r="F12422" s="10"/>
      <c r="G12422" s="7">
        <v>100</v>
      </c>
      <c r="H12422" s="53">
        <v>0</v>
      </c>
      <c r="I12422" s="16">
        <v>0</v>
      </c>
      <c r="J12422" s="2">
        <v>1.7543859649119999</v>
      </c>
      <c r="K12422" s="2">
        <v>1.7543859649119999</v>
      </c>
      <c r="L12422" s="2">
        <v>79.824561403508994</v>
      </c>
      <c r="M12422" s="15">
        <v>16.666666666666998</v>
      </c>
    </row>
    <row r="12423" spans="2:13" x14ac:dyDescent="0.2">
      <c r="D12423" s="200"/>
      <c r="E12423" s="4" t="s">
        <v>40</v>
      </c>
      <c r="F12423" s="5"/>
      <c r="G12423" s="6">
        <v>89</v>
      </c>
      <c r="H12423" s="8">
        <v>0</v>
      </c>
      <c r="I12423" s="1">
        <v>0</v>
      </c>
      <c r="J12423" s="1">
        <v>0</v>
      </c>
      <c r="K12423" s="1">
        <v>2</v>
      </c>
      <c r="L12423" s="1">
        <v>64</v>
      </c>
      <c r="M12423" s="9">
        <v>23</v>
      </c>
    </row>
    <row r="12424" spans="2:13" x14ac:dyDescent="0.2">
      <c r="D12424" s="201"/>
      <c r="E12424" s="45"/>
      <c r="F12424" s="51"/>
      <c r="G12424" s="81">
        <v>100</v>
      </c>
      <c r="H12424" s="118">
        <v>0</v>
      </c>
      <c r="I12424" s="62">
        <v>0</v>
      </c>
      <c r="J12424" s="62">
        <v>0</v>
      </c>
      <c r="K12424" s="64">
        <v>2.2471910112360001</v>
      </c>
      <c r="L12424" s="126">
        <v>71.910112359550993</v>
      </c>
      <c r="M12424" s="140">
        <v>25.842696629212998</v>
      </c>
    </row>
    <row r="12426" spans="2:13" x14ac:dyDescent="0.2">
      <c r="B12426" s="40" t="str">
        <f xml:space="preserve"> HYPERLINK("#'目次'!B306", "[300]")</f>
        <v>[300]</v>
      </c>
      <c r="C12426" s="23" t="s">
        <v>446</v>
      </c>
    </row>
    <row r="12429" spans="2:13" x14ac:dyDescent="0.2">
      <c r="C12429" s="23" t="s">
        <v>80</v>
      </c>
    </row>
    <row r="12430" spans="2:13" ht="24" x14ac:dyDescent="0.2">
      <c r="E12430" s="195"/>
      <c r="F12430" s="196"/>
      <c r="G12430" s="37" t="s">
        <v>15</v>
      </c>
      <c r="H12430" s="33" t="s">
        <v>436</v>
      </c>
      <c r="I12430" s="13" t="s">
        <v>437</v>
      </c>
      <c r="J12430" s="13" t="s">
        <v>438</v>
      </c>
      <c r="K12430" s="13" t="s">
        <v>439</v>
      </c>
      <c r="L12430" s="13" t="s">
        <v>440</v>
      </c>
      <c r="M12430" s="38" t="s">
        <v>18</v>
      </c>
    </row>
    <row r="12431" spans="2:13" x14ac:dyDescent="0.2">
      <c r="E12431" s="197"/>
      <c r="F12431" s="198"/>
      <c r="G12431" s="35"/>
      <c r="H12431" s="39"/>
      <c r="I12431" s="14"/>
      <c r="J12431" s="14"/>
      <c r="K12431" s="14"/>
      <c r="L12431" s="14"/>
      <c r="M12431" s="34"/>
    </row>
    <row r="12432" spans="2:13" x14ac:dyDescent="0.2">
      <c r="E12432" s="120" t="s">
        <v>15</v>
      </c>
      <c r="F12432" s="66"/>
      <c r="G12432" s="36">
        <v>1200</v>
      </c>
      <c r="H12432" s="17">
        <v>1</v>
      </c>
      <c r="I12432" s="17">
        <v>1</v>
      </c>
      <c r="J12432" s="17">
        <v>13</v>
      </c>
      <c r="K12432" s="17">
        <v>22</v>
      </c>
      <c r="L12432" s="17">
        <v>982</v>
      </c>
      <c r="M12432" s="47">
        <v>181</v>
      </c>
    </row>
    <row r="12433" spans="5:13" x14ac:dyDescent="0.2">
      <c r="E12433" s="45"/>
      <c r="F12433" s="67"/>
      <c r="G12433" s="7">
        <v>100</v>
      </c>
      <c r="H12433" s="2">
        <v>8.3333333332999998E-2</v>
      </c>
      <c r="I12433" s="2">
        <v>8.3333333332999998E-2</v>
      </c>
      <c r="J12433" s="2">
        <v>1.083333333333</v>
      </c>
      <c r="K12433" s="2">
        <v>1.833333333333</v>
      </c>
      <c r="L12433" s="2">
        <v>81.833333333333002</v>
      </c>
      <c r="M12433" s="15">
        <v>15.083333333333</v>
      </c>
    </row>
    <row r="12434" spans="5:13" x14ac:dyDescent="0.2">
      <c r="E12434" s="4" t="s">
        <v>81</v>
      </c>
      <c r="F12434" s="5"/>
      <c r="G12434" s="19">
        <v>48</v>
      </c>
      <c r="H12434" s="27">
        <v>0</v>
      </c>
      <c r="I12434" s="3">
        <v>0</v>
      </c>
      <c r="J12434" s="3">
        <v>1</v>
      </c>
      <c r="K12434" s="3">
        <v>1</v>
      </c>
      <c r="L12434" s="3">
        <v>36</v>
      </c>
      <c r="M12434" s="26">
        <v>10</v>
      </c>
    </row>
    <row r="12435" spans="5:13" x14ac:dyDescent="0.2">
      <c r="E12435" s="11"/>
      <c r="F12435" s="10"/>
      <c r="G12435" s="7">
        <v>100</v>
      </c>
      <c r="H12435" s="53">
        <v>0</v>
      </c>
      <c r="I12435" s="16">
        <v>0</v>
      </c>
      <c r="J12435" s="2">
        <v>2.083333333333</v>
      </c>
      <c r="K12435" s="2">
        <v>2.083333333333</v>
      </c>
      <c r="L12435" s="30">
        <v>75</v>
      </c>
      <c r="M12435" s="85">
        <v>20.833333333333002</v>
      </c>
    </row>
    <row r="12436" spans="5:13" x14ac:dyDescent="0.2">
      <c r="E12436" s="4" t="s">
        <v>82</v>
      </c>
      <c r="F12436" s="5"/>
      <c r="G12436" s="6">
        <v>84</v>
      </c>
      <c r="H12436" s="8">
        <v>0</v>
      </c>
      <c r="I12436" s="1">
        <v>0</v>
      </c>
      <c r="J12436" s="1">
        <v>2</v>
      </c>
      <c r="K12436" s="1">
        <v>0</v>
      </c>
      <c r="L12436" s="1">
        <v>69</v>
      </c>
      <c r="M12436" s="9">
        <v>13</v>
      </c>
    </row>
    <row r="12437" spans="5:13" x14ac:dyDescent="0.2">
      <c r="E12437" s="11"/>
      <c r="F12437" s="10"/>
      <c r="G12437" s="7">
        <v>100</v>
      </c>
      <c r="H12437" s="53">
        <v>0</v>
      </c>
      <c r="I12437" s="16">
        <v>0</v>
      </c>
      <c r="J12437" s="2">
        <v>2.3809523809519999</v>
      </c>
      <c r="K12437" s="16">
        <v>0</v>
      </c>
      <c r="L12437" s="2">
        <v>82.142857142856997</v>
      </c>
      <c r="M12437" s="15">
        <v>15.47619047619</v>
      </c>
    </row>
    <row r="12438" spans="5:13" x14ac:dyDescent="0.2">
      <c r="E12438" s="4" t="s">
        <v>83</v>
      </c>
      <c r="F12438" s="5"/>
      <c r="G12438" s="6">
        <v>462</v>
      </c>
      <c r="H12438" s="8">
        <v>1</v>
      </c>
      <c r="I12438" s="1">
        <v>1</v>
      </c>
      <c r="J12438" s="1">
        <v>5</v>
      </c>
      <c r="K12438" s="1">
        <v>9</v>
      </c>
      <c r="L12438" s="1">
        <v>366</v>
      </c>
      <c r="M12438" s="9">
        <v>80</v>
      </c>
    </row>
    <row r="12439" spans="5:13" x14ac:dyDescent="0.2">
      <c r="E12439" s="11"/>
      <c r="F12439" s="10"/>
      <c r="G12439" s="7">
        <v>100</v>
      </c>
      <c r="H12439" s="18">
        <v>0.21645021645000001</v>
      </c>
      <c r="I12439" s="2">
        <v>0.21645021645000001</v>
      </c>
      <c r="J12439" s="2">
        <v>1.0822510822510001</v>
      </c>
      <c r="K12439" s="2">
        <v>1.948051948052</v>
      </c>
      <c r="L12439" s="2">
        <v>79.220779220778994</v>
      </c>
      <c r="M12439" s="15">
        <v>17.316017316017</v>
      </c>
    </row>
    <row r="12440" spans="5:13" x14ac:dyDescent="0.2">
      <c r="E12440" s="4" t="s">
        <v>84</v>
      </c>
      <c r="F12440" s="5"/>
      <c r="G12440" s="6">
        <v>30</v>
      </c>
      <c r="H12440" s="8">
        <v>0</v>
      </c>
      <c r="I12440" s="1">
        <v>0</v>
      </c>
      <c r="J12440" s="1">
        <v>0</v>
      </c>
      <c r="K12440" s="1">
        <v>1</v>
      </c>
      <c r="L12440" s="1">
        <v>26</v>
      </c>
      <c r="M12440" s="9">
        <v>3</v>
      </c>
    </row>
    <row r="12441" spans="5:13" x14ac:dyDescent="0.2">
      <c r="E12441" s="11"/>
      <c r="F12441" s="10"/>
      <c r="G12441" s="7">
        <v>100</v>
      </c>
      <c r="H12441" s="53">
        <v>0</v>
      </c>
      <c r="I12441" s="16">
        <v>0</v>
      </c>
      <c r="J12441" s="16">
        <v>0</v>
      </c>
      <c r="K12441" s="2">
        <v>3.333333333333</v>
      </c>
      <c r="L12441" s="2">
        <v>86.666666666666998</v>
      </c>
      <c r="M12441" s="95">
        <v>10</v>
      </c>
    </row>
    <row r="12442" spans="5:13" x14ac:dyDescent="0.2">
      <c r="E12442" s="4" t="s">
        <v>85</v>
      </c>
      <c r="F12442" s="5"/>
      <c r="G12442" s="6">
        <v>144</v>
      </c>
      <c r="H12442" s="8">
        <v>0</v>
      </c>
      <c r="I12442" s="1">
        <v>0</v>
      </c>
      <c r="J12442" s="1">
        <v>0</v>
      </c>
      <c r="K12442" s="1">
        <v>1</v>
      </c>
      <c r="L12442" s="1">
        <v>125</v>
      </c>
      <c r="M12442" s="9">
        <v>18</v>
      </c>
    </row>
    <row r="12443" spans="5:13" x14ac:dyDescent="0.2">
      <c r="E12443" s="11"/>
      <c r="F12443" s="10"/>
      <c r="G12443" s="7">
        <v>100</v>
      </c>
      <c r="H12443" s="53">
        <v>0</v>
      </c>
      <c r="I12443" s="16">
        <v>0</v>
      </c>
      <c r="J12443" s="16">
        <v>0</v>
      </c>
      <c r="K12443" s="2">
        <v>0.694444444444</v>
      </c>
      <c r="L12443" s="2">
        <v>86.805555555555998</v>
      </c>
      <c r="M12443" s="15">
        <v>12.5</v>
      </c>
    </row>
    <row r="12444" spans="5:13" x14ac:dyDescent="0.2">
      <c r="E12444" s="4" t="s">
        <v>86</v>
      </c>
      <c r="F12444" s="5"/>
      <c r="G12444" s="6">
        <v>192</v>
      </c>
      <c r="H12444" s="8">
        <v>0</v>
      </c>
      <c r="I12444" s="1">
        <v>0</v>
      </c>
      <c r="J12444" s="1">
        <v>1</v>
      </c>
      <c r="K12444" s="1">
        <v>6</v>
      </c>
      <c r="L12444" s="1">
        <v>155</v>
      </c>
      <c r="M12444" s="9">
        <v>30</v>
      </c>
    </row>
    <row r="12445" spans="5:13" x14ac:dyDescent="0.2">
      <c r="E12445" s="11"/>
      <c r="F12445" s="10"/>
      <c r="G12445" s="7">
        <v>100</v>
      </c>
      <c r="H12445" s="53">
        <v>0</v>
      </c>
      <c r="I12445" s="16">
        <v>0</v>
      </c>
      <c r="J12445" s="2">
        <v>0.52083333333299997</v>
      </c>
      <c r="K12445" s="2">
        <v>3.125</v>
      </c>
      <c r="L12445" s="2">
        <v>80.729166666666998</v>
      </c>
      <c r="M12445" s="15">
        <v>15.625</v>
      </c>
    </row>
    <row r="12446" spans="5:13" x14ac:dyDescent="0.2">
      <c r="E12446" s="4" t="s">
        <v>87</v>
      </c>
      <c r="F12446" s="5"/>
      <c r="G12446" s="6">
        <v>72</v>
      </c>
      <c r="H12446" s="8">
        <v>0</v>
      </c>
      <c r="I12446" s="1">
        <v>0</v>
      </c>
      <c r="J12446" s="1">
        <v>1</v>
      </c>
      <c r="K12446" s="1">
        <v>3</v>
      </c>
      <c r="L12446" s="1">
        <v>62</v>
      </c>
      <c r="M12446" s="9">
        <v>6</v>
      </c>
    </row>
    <row r="12447" spans="5:13" x14ac:dyDescent="0.2">
      <c r="E12447" s="11"/>
      <c r="F12447" s="10"/>
      <c r="G12447" s="7">
        <v>100</v>
      </c>
      <c r="H12447" s="53">
        <v>0</v>
      </c>
      <c r="I12447" s="16">
        <v>0</v>
      </c>
      <c r="J12447" s="2">
        <v>1.3888888888890001</v>
      </c>
      <c r="K12447" s="2">
        <v>4.166666666667</v>
      </c>
      <c r="L12447" s="2">
        <v>86.111111111111001</v>
      </c>
      <c r="M12447" s="95">
        <v>8.333333333333</v>
      </c>
    </row>
    <row r="12448" spans="5:13" x14ac:dyDescent="0.2">
      <c r="E12448" s="4" t="s">
        <v>88</v>
      </c>
      <c r="F12448" s="5"/>
      <c r="G12448" s="6">
        <v>36</v>
      </c>
      <c r="H12448" s="8">
        <v>0</v>
      </c>
      <c r="I12448" s="1">
        <v>0</v>
      </c>
      <c r="J12448" s="1">
        <v>0</v>
      </c>
      <c r="K12448" s="1">
        <v>0</v>
      </c>
      <c r="L12448" s="1">
        <v>30</v>
      </c>
      <c r="M12448" s="9">
        <v>6</v>
      </c>
    </row>
    <row r="12449" spans="2:13" x14ac:dyDescent="0.2">
      <c r="E12449" s="11"/>
      <c r="F12449" s="10"/>
      <c r="G12449" s="7">
        <v>100</v>
      </c>
      <c r="H12449" s="53">
        <v>0</v>
      </c>
      <c r="I12449" s="16">
        <v>0</v>
      </c>
      <c r="J12449" s="16">
        <v>0</v>
      </c>
      <c r="K12449" s="16">
        <v>0</v>
      </c>
      <c r="L12449" s="2">
        <v>83.333333333333002</v>
      </c>
      <c r="M12449" s="15">
        <v>16.666666666666998</v>
      </c>
    </row>
    <row r="12450" spans="2:13" x14ac:dyDescent="0.2">
      <c r="E12450" s="4" t="s">
        <v>89</v>
      </c>
      <c r="F12450" s="5"/>
      <c r="G12450" s="6">
        <v>66</v>
      </c>
      <c r="H12450" s="8">
        <v>0</v>
      </c>
      <c r="I12450" s="1">
        <v>0</v>
      </c>
      <c r="J12450" s="1">
        <v>0</v>
      </c>
      <c r="K12450" s="1">
        <v>0</v>
      </c>
      <c r="L12450" s="1">
        <v>57</v>
      </c>
      <c r="M12450" s="9">
        <v>9</v>
      </c>
    </row>
    <row r="12451" spans="2:13" x14ac:dyDescent="0.2">
      <c r="E12451" s="11"/>
      <c r="F12451" s="10"/>
      <c r="G12451" s="7">
        <v>100</v>
      </c>
      <c r="H12451" s="53">
        <v>0</v>
      </c>
      <c r="I12451" s="16">
        <v>0</v>
      </c>
      <c r="J12451" s="16">
        <v>0</v>
      </c>
      <c r="K12451" s="16">
        <v>0</v>
      </c>
      <c r="L12451" s="2">
        <v>86.363636363636004</v>
      </c>
      <c r="M12451" s="15">
        <v>13.636363636364001</v>
      </c>
    </row>
    <row r="12452" spans="2:13" x14ac:dyDescent="0.2">
      <c r="E12452" s="4" t="s">
        <v>90</v>
      </c>
      <c r="F12452" s="5"/>
      <c r="G12452" s="6">
        <v>54</v>
      </c>
      <c r="H12452" s="8">
        <v>0</v>
      </c>
      <c r="I12452" s="1">
        <v>0</v>
      </c>
      <c r="J12452" s="1">
        <v>3</v>
      </c>
      <c r="K12452" s="1">
        <v>1</v>
      </c>
      <c r="L12452" s="1">
        <v>44</v>
      </c>
      <c r="M12452" s="9">
        <v>6</v>
      </c>
    </row>
    <row r="12453" spans="2:13" x14ac:dyDescent="0.2">
      <c r="E12453" s="11"/>
      <c r="F12453" s="10"/>
      <c r="G12453" s="7">
        <v>100</v>
      </c>
      <c r="H12453" s="53">
        <v>0</v>
      </c>
      <c r="I12453" s="16">
        <v>0</v>
      </c>
      <c r="J12453" s="2">
        <v>5.5555555555560003</v>
      </c>
      <c r="K12453" s="2">
        <v>1.851851851852</v>
      </c>
      <c r="L12453" s="2">
        <v>81.481481481480998</v>
      </c>
      <c r="M12453" s="15">
        <v>11.111111111111001</v>
      </c>
    </row>
    <row r="12454" spans="2:13" x14ac:dyDescent="0.2">
      <c r="E12454" s="4" t="s">
        <v>91</v>
      </c>
      <c r="F12454" s="5"/>
      <c r="G12454" s="6">
        <v>12</v>
      </c>
      <c r="H12454" s="8">
        <v>0</v>
      </c>
      <c r="I12454" s="1">
        <v>0</v>
      </c>
      <c r="J12454" s="1">
        <v>0</v>
      </c>
      <c r="K12454" s="1">
        <v>0</v>
      </c>
      <c r="L12454" s="1">
        <v>12</v>
      </c>
      <c r="M12454" s="9">
        <v>0</v>
      </c>
    </row>
    <row r="12455" spans="2:13" x14ac:dyDescent="0.2">
      <c r="E12455" s="45"/>
      <c r="F12455" s="51"/>
      <c r="G12455" s="81">
        <v>100</v>
      </c>
      <c r="H12455" s="118">
        <v>0</v>
      </c>
      <c r="I12455" s="62">
        <v>0</v>
      </c>
      <c r="J12455" s="62">
        <v>0</v>
      </c>
      <c r="K12455" s="62">
        <v>0</v>
      </c>
      <c r="L12455" s="112">
        <v>100</v>
      </c>
      <c r="M12455" s="164">
        <v>0</v>
      </c>
    </row>
    <row r="12457" spans="2:13" x14ac:dyDescent="0.2">
      <c r="B12457" s="40" t="str">
        <f xml:space="preserve"> HYPERLINK("#'目次'!B307", "[301]")</f>
        <v>[301]</v>
      </c>
      <c r="C12457" s="23" t="s">
        <v>449</v>
      </c>
    </row>
    <row r="12460" spans="2:13" x14ac:dyDescent="0.2">
      <c r="C12460" s="23" t="s">
        <v>14</v>
      </c>
    </row>
    <row r="12461" spans="2:13" ht="24" x14ac:dyDescent="0.2">
      <c r="D12461" s="195"/>
      <c r="E12461" s="196"/>
      <c r="F12461" s="196"/>
      <c r="G12461" s="37" t="s">
        <v>15</v>
      </c>
      <c r="H12461" s="33" t="s">
        <v>436</v>
      </c>
      <c r="I12461" s="13" t="s">
        <v>437</v>
      </c>
      <c r="J12461" s="13" t="s">
        <v>438</v>
      </c>
      <c r="K12461" s="13" t="s">
        <v>439</v>
      </c>
      <c r="L12461" s="13" t="s">
        <v>440</v>
      </c>
      <c r="M12461" s="38" t="s">
        <v>18</v>
      </c>
    </row>
    <row r="12462" spans="2:13" x14ac:dyDescent="0.2">
      <c r="D12462" s="197"/>
      <c r="E12462" s="198"/>
      <c r="F12462" s="198"/>
      <c r="G12462" s="35"/>
      <c r="H12462" s="39"/>
      <c r="I12462" s="14"/>
      <c r="J12462" s="14"/>
      <c r="K12462" s="14"/>
      <c r="L12462" s="14"/>
      <c r="M12462" s="34"/>
    </row>
    <row r="12463" spans="2:13" x14ac:dyDescent="0.2">
      <c r="D12463" s="78"/>
      <c r="E12463" s="79" t="s">
        <v>15</v>
      </c>
      <c r="F12463" s="66"/>
      <c r="G12463" s="36">
        <v>1200</v>
      </c>
      <c r="H12463" s="17">
        <v>20</v>
      </c>
      <c r="I12463" s="17">
        <v>176</v>
      </c>
      <c r="J12463" s="17">
        <v>816</v>
      </c>
      <c r="K12463" s="17">
        <v>87</v>
      </c>
      <c r="L12463" s="17">
        <v>56</v>
      </c>
      <c r="M12463" s="47">
        <v>45</v>
      </c>
    </row>
    <row r="12464" spans="2:13" x14ac:dyDescent="0.2">
      <c r="D12464" s="45"/>
      <c r="E12464" s="51"/>
      <c r="F12464" s="67"/>
      <c r="G12464" s="7">
        <v>100</v>
      </c>
      <c r="H12464" s="2">
        <v>1.666666666667</v>
      </c>
      <c r="I12464" s="2">
        <v>14.666666666667</v>
      </c>
      <c r="J12464" s="2">
        <v>68</v>
      </c>
      <c r="K12464" s="2">
        <v>7.25</v>
      </c>
      <c r="L12464" s="2">
        <v>4.666666666667</v>
      </c>
      <c r="M12464" s="15">
        <v>3.75</v>
      </c>
    </row>
    <row r="12465" spans="4:13" x14ac:dyDescent="0.2">
      <c r="D12465" s="199" t="s">
        <v>19</v>
      </c>
      <c r="E12465" s="22" t="s">
        <v>20</v>
      </c>
      <c r="F12465" s="21"/>
      <c r="G12465" s="19">
        <v>132</v>
      </c>
      <c r="H12465" s="27">
        <v>3</v>
      </c>
      <c r="I12465" s="3">
        <v>17</v>
      </c>
      <c r="J12465" s="3">
        <v>89</v>
      </c>
      <c r="K12465" s="3">
        <v>11</v>
      </c>
      <c r="L12465" s="3">
        <v>4</v>
      </c>
      <c r="M12465" s="26">
        <v>8</v>
      </c>
    </row>
    <row r="12466" spans="4:13" x14ac:dyDescent="0.2">
      <c r="D12466" s="200"/>
      <c r="E12466" s="11"/>
      <c r="F12466" s="10"/>
      <c r="G12466" s="7">
        <v>100</v>
      </c>
      <c r="H12466" s="18">
        <v>2.2727272727269998</v>
      </c>
      <c r="I12466" s="2">
        <v>12.878787878788</v>
      </c>
      <c r="J12466" s="2">
        <v>67.424242424241996</v>
      </c>
      <c r="K12466" s="2">
        <v>8.333333333333</v>
      </c>
      <c r="L12466" s="2">
        <v>3.0303030303030001</v>
      </c>
      <c r="M12466" s="15">
        <v>6.0606060606060002</v>
      </c>
    </row>
    <row r="12467" spans="4:13" x14ac:dyDescent="0.2">
      <c r="D12467" s="200"/>
      <c r="E12467" s="4" t="s">
        <v>21</v>
      </c>
      <c r="F12467" s="5"/>
      <c r="G12467" s="6">
        <v>444</v>
      </c>
      <c r="H12467" s="8">
        <v>7</v>
      </c>
      <c r="I12467" s="1">
        <v>62</v>
      </c>
      <c r="J12467" s="1">
        <v>315</v>
      </c>
      <c r="K12467" s="1">
        <v>23</v>
      </c>
      <c r="L12467" s="1">
        <v>22</v>
      </c>
      <c r="M12467" s="9">
        <v>15</v>
      </c>
    </row>
    <row r="12468" spans="4:13" x14ac:dyDescent="0.2">
      <c r="D12468" s="200"/>
      <c r="E12468" s="11"/>
      <c r="F12468" s="10"/>
      <c r="G12468" s="7">
        <v>100</v>
      </c>
      <c r="H12468" s="18">
        <v>1.5765765765769999</v>
      </c>
      <c r="I12468" s="2">
        <v>13.963963963964</v>
      </c>
      <c r="J12468" s="2">
        <v>70.945945945945994</v>
      </c>
      <c r="K12468" s="2">
        <v>5.1801801801799998</v>
      </c>
      <c r="L12468" s="2">
        <v>4.9549549549550003</v>
      </c>
      <c r="M12468" s="15">
        <v>3.3783783783780001</v>
      </c>
    </row>
    <row r="12469" spans="4:13" x14ac:dyDescent="0.2">
      <c r="D12469" s="200"/>
      <c r="E12469" s="4" t="s">
        <v>22</v>
      </c>
      <c r="F12469" s="5"/>
      <c r="G12469" s="6">
        <v>192</v>
      </c>
      <c r="H12469" s="8">
        <v>3</v>
      </c>
      <c r="I12469" s="1">
        <v>25</v>
      </c>
      <c r="J12469" s="1">
        <v>129</v>
      </c>
      <c r="K12469" s="1">
        <v>17</v>
      </c>
      <c r="L12469" s="1">
        <v>11</v>
      </c>
      <c r="M12469" s="9">
        <v>7</v>
      </c>
    </row>
    <row r="12470" spans="4:13" x14ac:dyDescent="0.2">
      <c r="D12470" s="200"/>
      <c r="E12470" s="11"/>
      <c r="F12470" s="10"/>
      <c r="G12470" s="7">
        <v>100</v>
      </c>
      <c r="H12470" s="18">
        <v>1.5625</v>
      </c>
      <c r="I12470" s="2">
        <v>13.020833333333</v>
      </c>
      <c r="J12470" s="2">
        <v>67.1875</v>
      </c>
      <c r="K12470" s="2">
        <v>8.854166666667</v>
      </c>
      <c r="L12470" s="2">
        <v>5.729166666667</v>
      </c>
      <c r="M12470" s="15">
        <v>3.645833333333</v>
      </c>
    </row>
    <row r="12471" spans="4:13" x14ac:dyDescent="0.2">
      <c r="D12471" s="200"/>
      <c r="E12471" s="4" t="s">
        <v>23</v>
      </c>
      <c r="F12471" s="5"/>
      <c r="G12471" s="6">
        <v>192</v>
      </c>
      <c r="H12471" s="8">
        <v>3</v>
      </c>
      <c r="I12471" s="1">
        <v>36</v>
      </c>
      <c r="J12471" s="1">
        <v>122</v>
      </c>
      <c r="K12471" s="1">
        <v>18</v>
      </c>
      <c r="L12471" s="1">
        <v>5</v>
      </c>
      <c r="M12471" s="9">
        <v>8</v>
      </c>
    </row>
    <row r="12472" spans="4:13" x14ac:dyDescent="0.2">
      <c r="D12472" s="200"/>
      <c r="E12472" s="11"/>
      <c r="F12472" s="10"/>
      <c r="G12472" s="7">
        <v>100</v>
      </c>
      <c r="H12472" s="18">
        <v>1.5625</v>
      </c>
      <c r="I12472" s="2">
        <v>18.75</v>
      </c>
      <c r="J12472" s="2">
        <v>63.541666666666998</v>
      </c>
      <c r="K12472" s="2">
        <v>9.375</v>
      </c>
      <c r="L12472" s="2">
        <v>2.604166666667</v>
      </c>
      <c r="M12472" s="15">
        <v>4.166666666667</v>
      </c>
    </row>
    <row r="12473" spans="4:13" x14ac:dyDescent="0.2">
      <c r="D12473" s="200"/>
      <c r="E12473" s="4" t="s">
        <v>24</v>
      </c>
      <c r="F12473" s="5"/>
      <c r="G12473" s="6">
        <v>240</v>
      </c>
      <c r="H12473" s="8">
        <v>4</v>
      </c>
      <c r="I12473" s="1">
        <v>36</v>
      </c>
      <c r="J12473" s="1">
        <v>161</v>
      </c>
      <c r="K12473" s="1">
        <v>18</v>
      </c>
      <c r="L12473" s="1">
        <v>14</v>
      </c>
      <c r="M12473" s="9">
        <v>7</v>
      </c>
    </row>
    <row r="12474" spans="4:13" x14ac:dyDescent="0.2">
      <c r="D12474" s="200"/>
      <c r="E12474" s="11"/>
      <c r="F12474" s="10"/>
      <c r="G12474" s="7">
        <v>100</v>
      </c>
      <c r="H12474" s="18">
        <v>1.666666666667</v>
      </c>
      <c r="I12474" s="2">
        <v>15</v>
      </c>
      <c r="J12474" s="2">
        <v>67.083333333333002</v>
      </c>
      <c r="K12474" s="2">
        <v>7.5</v>
      </c>
      <c r="L12474" s="2">
        <v>5.833333333333</v>
      </c>
      <c r="M12474" s="15">
        <v>2.916666666667</v>
      </c>
    </row>
    <row r="12475" spans="4:13" x14ac:dyDescent="0.2">
      <c r="D12475" s="199" t="s">
        <v>25</v>
      </c>
      <c r="E12475" s="22" t="s">
        <v>26</v>
      </c>
      <c r="F12475" s="21"/>
      <c r="G12475" s="19">
        <v>348</v>
      </c>
      <c r="H12475" s="27">
        <v>7</v>
      </c>
      <c r="I12475" s="3">
        <v>55</v>
      </c>
      <c r="J12475" s="3">
        <v>241</v>
      </c>
      <c r="K12475" s="3">
        <v>18</v>
      </c>
      <c r="L12475" s="3">
        <v>13</v>
      </c>
      <c r="M12475" s="26">
        <v>14</v>
      </c>
    </row>
    <row r="12476" spans="4:13" x14ac:dyDescent="0.2">
      <c r="D12476" s="200"/>
      <c r="E12476" s="11"/>
      <c r="F12476" s="10"/>
      <c r="G12476" s="7">
        <v>100</v>
      </c>
      <c r="H12476" s="18">
        <v>2.0114942528739999</v>
      </c>
      <c r="I12476" s="2">
        <v>15.804597701149</v>
      </c>
      <c r="J12476" s="2">
        <v>69.252873563218003</v>
      </c>
      <c r="K12476" s="2">
        <v>5.1724137931029999</v>
      </c>
      <c r="L12476" s="2">
        <v>3.7356321839079998</v>
      </c>
      <c r="M12476" s="15">
        <v>4.0229885057469996</v>
      </c>
    </row>
    <row r="12477" spans="4:13" x14ac:dyDescent="0.2">
      <c r="D12477" s="200"/>
      <c r="E12477" s="4" t="s">
        <v>27</v>
      </c>
      <c r="F12477" s="5"/>
      <c r="G12477" s="6">
        <v>378</v>
      </c>
      <c r="H12477" s="8">
        <v>10</v>
      </c>
      <c r="I12477" s="1">
        <v>64</v>
      </c>
      <c r="J12477" s="1">
        <v>248</v>
      </c>
      <c r="K12477" s="1">
        <v>29</v>
      </c>
      <c r="L12477" s="1">
        <v>13</v>
      </c>
      <c r="M12477" s="9">
        <v>14</v>
      </c>
    </row>
    <row r="12478" spans="4:13" x14ac:dyDescent="0.2">
      <c r="D12478" s="200"/>
      <c r="E12478" s="11"/>
      <c r="F12478" s="10"/>
      <c r="G12478" s="7">
        <v>100</v>
      </c>
      <c r="H12478" s="18">
        <v>2.645502645503</v>
      </c>
      <c r="I12478" s="2">
        <v>16.931216931217001</v>
      </c>
      <c r="J12478" s="2">
        <v>65.608465608466005</v>
      </c>
      <c r="K12478" s="2">
        <v>7.6719576719580003</v>
      </c>
      <c r="L12478" s="2">
        <v>3.4391534391529999</v>
      </c>
      <c r="M12478" s="15">
        <v>3.7037037037039999</v>
      </c>
    </row>
    <row r="12479" spans="4:13" x14ac:dyDescent="0.2">
      <c r="D12479" s="200"/>
      <c r="E12479" s="4" t="s">
        <v>28</v>
      </c>
      <c r="F12479" s="5"/>
      <c r="G12479" s="6">
        <v>372</v>
      </c>
      <c r="H12479" s="8">
        <v>2</v>
      </c>
      <c r="I12479" s="1">
        <v>46</v>
      </c>
      <c r="J12479" s="1">
        <v>256</v>
      </c>
      <c r="K12479" s="1">
        <v>34</v>
      </c>
      <c r="L12479" s="1">
        <v>21</v>
      </c>
      <c r="M12479" s="9">
        <v>13</v>
      </c>
    </row>
    <row r="12480" spans="4:13" x14ac:dyDescent="0.2">
      <c r="D12480" s="200"/>
      <c r="E12480" s="11"/>
      <c r="F12480" s="10"/>
      <c r="G12480" s="7">
        <v>100</v>
      </c>
      <c r="H12480" s="18">
        <v>0.53763440860199996</v>
      </c>
      <c r="I12480" s="2">
        <v>12.365591397849</v>
      </c>
      <c r="J12480" s="2">
        <v>68.817204301074995</v>
      </c>
      <c r="K12480" s="2">
        <v>9.1397849462370004</v>
      </c>
      <c r="L12480" s="2">
        <v>5.6451612903230002</v>
      </c>
      <c r="M12480" s="15">
        <v>3.4946236559139998</v>
      </c>
    </row>
    <row r="12481" spans="4:13" x14ac:dyDescent="0.2">
      <c r="D12481" s="200"/>
      <c r="E12481" s="4" t="s">
        <v>29</v>
      </c>
      <c r="F12481" s="5"/>
      <c r="G12481" s="6">
        <v>102</v>
      </c>
      <c r="H12481" s="8">
        <v>1</v>
      </c>
      <c r="I12481" s="1">
        <v>11</v>
      </c>
      <c r="J12481" s="1">
        <v>71</v>
      </c>
      <c r="K12481" s="1">
        <v>6</v>
      </c>
      <c r="L12481" s="1">
        <v>9</v>
      </c>
      <c r="M12481" s="9">
        <v>4</v>
      </c>
    </row>
    <row r="12482" spans="4:13" x14ac:dyDescent="0.2">
      <c r="D12482" s="200"/>
      <c r="E12482" s="11"/>
      <c r="F12482" s="10"/>
      <c r="G12482" s="7">
        <v>100</v>
      </c>
      <c r="H12482" s="18">
        <v>0.98039215686299996</v>
      </c>
      <c r="I12482" s="2">
        <v>10.78431372549</v>
      </c>
      <c r="J12482" s="2">
        <v>69.607843137255003</v>
      </c>
      <c r="K12482" s="2">
        <v>5.8823529411760003</v>
      </c>
      <c r="L12482" s="2">
        <v>8.8235294117649996</v>
      </c>
      <c r="M12482" s="15">
        <v>3.9215686274510002</v>
      </c>
    </row>
    <row r="12483" spans="4:13" x14ac:dyDescent="0.2">
      <c r="D12483" s="199" t="s">
        <v>30</v>
      </c>
      <c r="E12483" s="22" t="s">
        <v>31</v>
      </c>
      <c r="F12483" s="21"/>
      <c r="G12483" s="19">
        <v>592</v>
      </c>
      <c r="H12483" s="27">
        <v>12</v>
      </c>
      <c r="I12483" s="3">
        <v>97</v>
      </c>
      <c r="J12483" s="3">
        <v>394</v>
      </c>
      <c r="K12483" s="3">
        <v>40</v>
      </c>
      <c r="L12483" s="3">
        <v>30</v>
      </c>
      <c r="M12483" s="26">
        <v>19</v>
      </c>
    </row>
    <row r="12484" spans="4:13" x14ac:dyDescent="0.2">
      <c r="D12484" s="200"/>
      <c r="E12484" s="11"/>
      <c r="F12484" s="10"/>
      <c r="G12484" s="7">
        <v>100</v>
      </c>
      <c r="H12484" s="18">
        <v>2.0270270270270001</v>
      </c>
      <c r="I12484" s="2">
        <v>16.385135135134998</v>
      </c>
      <c r="J12484" s="2">
        <v>66.554054054054006</v>
      </c>
      <c r="K12484" s="2">
        <v>6.7567567567570004</v>
      </c>
      <c r="L12484" s="2">
        <v>5.0675675675680001</v>
      </c>
      <c r="M12484" s="15">
        <v>3.209459459459</v>
      </c>
    </row>
    <row r="12485" spans="4:13" x14ac:dyDescent="0.2">
      <c r="D12485" s="200"/>
      <c r="E12485" s="4" t="s">
        <v>32</v>
      </c>
      <c r="F12485" s="5"/>
      <c r="G12485" s="6">
        <v>608</v>
      </c>
      <c r="H12485" s="8">
        <v>8</v>
      </c>
      <c r="I12485" s="1">
        <v>79</v>
      </c>
      <c r="J12485" s="1">
        <v>422</v>
      </c>
      <c r="K12485" s="1">
        <v>47</v>
      </c>
      <c r="L12485" s="1">
        <v>26</v>
      </c>
      <c r="M12485" s="9">
        <v>26</v>
      </c>
    </row>
    <row r="12486" spans="4:13" x14ac:dyDescent="0.2">
      <c r="D12486" s="200"/>
      <c r="E12486" s="11"/>
      <c r="F12486" s="10"/>
      <c r="G12486" s="7">
        <v>100</v>
      </c>
      <c r="H12486" s="18">
        <v>1.3157894736839999</v>
      </c>
      <c r="I12486" s="2">
        <v>12.993421052632</v>
      </c>
      <c r="J12486" s="2">
        <v>69.407894736841996</v>
      </c>
      <c r="K12486" s="2">
        <v>7.7302631578950001</v>
      </c>
      <c r="L12486" s="2">
        <v>4.2763157894740003</v>
      </c>
      <c r="M12486" s="15">
        <v>4.2763157894740003</v>
      </c>
    </row>
    <row r="12487" spans="4:13" x14ac:dyDescent="0.2">
      <c r="D12487" s="199" t="s">
        <v>33</v>
      </c>
      <c r="E12487" s="22" t="s">
        <v>34</v>
      </c>
      <c r="F12487" s="21"/>
      <c r="G12487" s="19">
        <v>74</v>
      </c>
      <c r="H12487" s="27">
        <v>1</v>
      </c>
      <c r="I12487" s="3">
        <v>1</v>
      </c>
      <c r="J12487" s="3">
        <v>46</v>
      </c>
      <c r="K12487" s="3">
        <v>15</v>
      </c>
      <c r="L12487" s="3">
        <v>10</v>
      </c>
      <c r="M12487" s="26">
        <v>1</v>
      </c>
    </row>
    <row r="12488" spans="4:13" x14ac:dyDescent="0.2">
      <c r="D12488" s="200"/>
      <c r="E12488" s="11"/>
      <c r="F12488" s="10"/>
      <c r="G12488" s="7">
        <v>100</v>
      </c>
      <c r="H12488" s="18">
        <v>1.351351351351</v>
      </c>
      <c r="I12488" s="50">
        <v>1.351351351351</v>
      </c>
      <c r="J12488" s="30">
        <v>62.162162162161998</v>
      </c>
      <c r="K12488" s="41">
        <v>20.27027027027</v>
      </c>
      <c r="L12488" s="25">
        <v>13.513513513514001</v>
      </c>
      <c r="M12488" s="15">
        <v>1.351351351351</v>
      </c>
    </row>
    <row r="12489" spans="4:13" x14ac:dyDescent="0.2">
      <c r="D12489" s="200"/>
      <c r="E12489" s="4" t="s">
        <v>35</v>
      </c>
      <c r="F12489" s="5"/>
      <c r="G12489" s="6">
        <v>148</v>
      </c>
      <c r="H12489" s="8">
        <v>2</v>
      </c>
      <c r="I12489" s="1">
        <v>15</v>
      </c>
      <c r="J12489" s="1">
        <v>112</v>
      </c>
      <c r="K12489" s="1">
        <v>9</v>
      </c>
      <c r="L12489" s="1">
        <v>6</v>
      </c>
      <c r="M12489" s="9">
        <v>4</v>
      </c>
    </row>
    <row r="12490" spans="4:13" x14ac:dyDescent="0.2">
      <c r="D12490" s="200"/>
      <c r="E12490" s="11"/>
      <c r="F12490" s="10"/>
      <c r="G12490" s="7">
        <v>100</v>
      </c>
      <c r="H12490" s="18">
        <v>1.351351351351</v>
      </c>
      <c r="I12490" s="2">
        <v>10.135135135135</v>
      </c>
      <c r="J12490" s="25">
        <v>75.675675675676004</v>
      </c>
      <c r="K12490" s="2">
        <v>6.0810810810809999</v>
      </c>
      <c r="L12490" s="2">
        <v>4.0540540540540002</v>
      </c>
      <c r="M12490" s="15">
        <v>2.7027027027030002</v>
      </c>
    </row>
    <row r="12491" spans="4:13" x14ac:dyDescent="0.2">
      <c r="D12491" s="200"/>
      <c r="E12491" s="4" t="s">
        <v>36</v>
      </c>
      <c r="F12491" s="5"/>
      <c r="G12491" s="6">
        <v>187</v>
      </c>
      <c r="H12491" s="8">
        <v>1</v>
      </c>
      <c r="I12491" s="1">
        <v>25</v>
      </c>
      <c r="J12491" s="1">
        <v>129</v>
      </c>
      <c r="K12491" s="1">
        <v>9</v>
      </c>
      <c r="L12491" s="1">
        <v>14</v>
      </c>
      <c r="M12491" s="9">
        <v>9</v>
      </c>
    </row>
    <row r="12492" spans="4:13" x14ac:dyDescent="0.2">
      <c r="D12492" s="200"/>
      <c r="E12492" s="11"/>
      <c r="F12492" s="10"/>
      <c r="G12492" s="7">
        <v>100</v>
      </c>
      <c r="H12492" s="18">
        <v>0.53475935828900001</v>
      </c>
      <c r="I12492" s="2">
        <v>13.368983957218999</v>
      </c>
      <c r="J12492" s="2">
        <v>68.983957219250996</v>
      </c>
      <c r="K12492" s="2">
        <v>4.8128342245990003</v>
      </c>
      <c r="L12492" s="2">
        <v>7.4866310160429999</v>
      </c>
      <c r="M12492" s="15">
        <v>4.8128342245990003</v>
      </c>
    </row>
    <row r="12493" spans="4:13" x14ac:dyDescent="0.2">
      <c r="D12493" s="200"/>
      <c r="E12493" s="4" t="s">
        <v>37</v>
      </c>
      <c r="F12493" s="5"/>
      <c r="G12493" s="6">
        <v>221</v>
      </c>
      <c r="H12493" s="8">
        <v>7</v>
      </c>
      <c r="I12493" s="1">
        <v>24</v>
      </c>
      <c r="J12493" s="1">
        <v>163</v>
      </c>
      <c r="K12493" s="1">
        <v>15</v>
      </c>
      <c r="L12493" s="1">
        <v>3</v>
      </c>
      <c r="M12493" s="9">
        <v>9</v>
      </c>
    </row>
    <row r="12494" spans="4:13" x14ac:dyDescent="0.2">
      <c r="D12494" s="200"/>
      <c r="E12494" s="11"/>
      <c r="F12494" s="10"/>
      <c r="G12494" s="7">
        <v>100</v>
      </c>
      <c r="H12494" s="18">
        <v>3.1674208144799998</v>
      </c>
      <c r="I12494" s="2">
        <v>10.859728506787</v>
      </c>
      <c r="J12494" s="25">
        <v>73.755656108596995</v>
      </c>
      <c r="K12494" s="2">
        <v>6.7873303167419996</v>
      </c>
      <c r="L12494" s="2">
        <v>1.357466063348</v>
      </c>
      <c r="M12494" s="15">
        <v>4.0723981900449999</v>
      </c>
    </row>
    <row r="12495" spans="4:13" x14ac:dyDescent="0.2">
      <c r="D12495" s="200"/>
      <c r="E12495" s="4" t="s">
        <v>38</v>
      </c>
      <c r="F12495" s="5"/>
      <c r="G12495" s="6">
        <v>186</v>
      </c>
      <c r="H12495" s="8">
        <v>2</v>
      </c>
      <c r="I12495" s="1">
        <v>30</v>
      </c>
      <c r="J12495" s="1">
        <v>125</v>
      </c>
      <c r="K12495" s="1">
        <v>19</v>
      </c>
      <c r="L12495" s="1">
        <v>6</v>
      </c>
      <c r="M12495" s="9">
        <v>4</v>
      </c>
    </row>
    <row r="12496" spans="4:13" x14ac:dyDescent="0.2">
      <c r="D12496" s="200"/>
      <c r="E12496" s="11"/>
      <c r="F12496" s="10"/>
      <c r="G12496" s="7">
        <v>100</v>
      </c>
      <c r="H12496" s="18">
        <v>1.0752688172039999</v>
      </c>
      <c r="I12496" s="2">
        <v>16.129032258064999</v>
      </c>
      <c r="J12496" s="2">
        <v>67.204301075269001</v>
      </c>
      <c r="K12496" s="2">
        <v>10.215053763441</v>
      </c>
      <c r="L12496" s="2">
        <v>3.2258064516129998</v>
      </c>
      <c r="M12496" s="15">
        <v>2.1505376344089999</v>
      </c>
    </row>
    <row r="12497" spans="2:13" x14ac:dyDescent="0.2">
      <c r="D12497" s="200"/>
      <c r="E12497" s="4" t="s">
        <v>39</v>
      </c>
      <c r="F12497" s="5"/>
      <c r="G12497" s="6">
        <v>223</v>
      </c>
      <c r="H12497" s="8">
        <v>2</v>
      </c>
      <c r="I12497" s="1">
        <v>48</v>
      </c>
      <c r="J12497" s="1">
        <v>139</v>
      </c>
      <c r="K12497" s="1">
        <v>14</v>
      </c>
      <c r="L12497" s="1">
        <v>8</v>
      </c>
      <c r="M12497" s="9">
        <v>12</v>
      </c>
    </row>
    <row r="12498" spans="2:13" x14ac:dyDescent="0.2">
      <c r="D12498" s="200"/>
      <c r="E12498" s="11"/>
      <c r="F12498" s="10"/>
      <c r="G12498" s="7">
        <v>100</v>
      </c>
      <c r="H12498" s="18">
        <v>0.89686098654699997</v>
      </c>
      <c r="I12498" s="25">
        <v>21.52466367713</v>
      </c>
      <c r="J12498" s="30">
        <v>62.331838565021997</v>
      </c>
      <c r="K12498" s="2">
        <v>6.27802690583</v>
      </c>
      <c r="L12498" s="2">
        <v>3.5874439461879999</v>
      </c>
      <c r="M12498" s="15">
        <v>5.3811659192830001</v>
      </c>
    </row>
    <row r="12499" spans="2:13" x14ac:dyDescent="0.2">
      <c r="D12499" s="200"/>
      <c r="E12499" s="4" t="s">
        <v>40</v>
      </c>
      <c r="F12499" s="5"/>
      <c r="G12499" s="6">
        <v>161</v>
      </c>
      <c r="H12499" s="8">
        <v>5</v>
      </c>
      <c r="I12499" s="1">
        <v>33</v>
      </c>
      <c r="J12499" s="1">
        <v>102</v>
      </c>
      <c r="K12499" s="1">
        <v>6</v>
      </c>
      <c r="L12499" s="1">
        <v>9</v>
      </c>
      <c r="M12499" s="9">
        <v>6</v>
      </c>
    </row>
    <row r="12500" spans="2:13" x14ac:dyDescent="0.2">
      <c r="D12500" s="201"/>
      <c r="E12500" s="45"/>
      <c r="F12500" s="51"/>
      <c r="G12500" s="81">
        <v>100</v>
      </c>
      <c r="H12500" s="115">
        <v>3.1055900621119998</v>
      </c>
      <c r="I12500" s="124">
        <v>20.496894409938001</v>
      </c>
      <c r="J12500" s="64">
        <v>63.354037267080997</v>
      </c>
      <c r="K12500" s="64">
        <v>3.7267080745340002</v>
      </c>
      <c r="L12500" s="64">
        <v>5.5900621118010001</v>
      </c>
      <c r="M12500" s="106">
        <v>3.7267080745340002</v>
      </c>
    </row>
    <row r="12502" spans="2:13" x14ac:dyDescent="0.2">
      <c r="B12502" s="40" t="str">
        <f xml:space="preserve"> HYPERLINK("#'目次'!B308", "[302]")</f>
        <v>[302]</v>
      </c>
      <c r="C12502" s="23" t="s">
        <v>449</v>
      </c>
    </row>
    <row r="12505" spans="2:13" x14ac:dyDescent="0.2">
      <c r="C12505" s="23" t="s">
        <v>48</v>
      </c>
    </row>
    <row r="12506" spans="2:13" ht="24" x14ac:dyDescent="0.2">
      <c r="D12506" s="195"/>
      <c r="E12506" s="196"/>
      <c r="F12506" s="196"/>
      <c r="G12506" s="37" t="s">
        <v>15</v>
      </c>
      <c r="H12506" s="33" t="s">
        <v>436</v>
      </c>
      <c r="I12506" s="13" t="s">
        <v>437</v>
      </c>
      <c r="J12506" s="13" t="s">
        <v>438</v>
      </c>
      <c r="K12506" s="13" t="s">
        <v>439</v>
      </c>
      <c r="L12506" s="13" t="s">
        <v>440</v>
      </c>
      <c r="M12506" s="38" t="s">
        <v>18</v>
      </c>
    </row>
    <row r="12507" spans="2:13" x14ac:dyDescent="0.2">
      <c r="D12507" s="197"/>
      <c r="E12507" s="198"/>
      <c r="F12507" s="198"/>
      <c r="G12507" s="35"/>
      <c r="H12507" s="39"/>
      <c r="I12507" s="14"/>
      <c r="J12507" s="14"/>
      <c r="K12507" s="14"/>
      <c r="L12507" s="14"/>
      <c r="M12507" s="34"/>
    </row>
    <row r="12508" spans="2:13" x14ac:dyDescent="0.2">
      <c r="D12508" s="78"/>
      <c r="E12508" s="79" t="s">
        <v>15</v>
      </c>
      <c r="F12508" s="66"/>
      <c r="G12508" s="36">
        <v>1200</v>
      </c>
      <c r="H12508" s="17">
        <v>20</v>
      </c>
      <c r="I12508" s="17">
        <v>176</v>
      </c>
      <c r="J12508" s="17">
        <v>816</v>
      </c>
      <c r="K12508" s="17">
        <v>87</v>
      </c>
      <c r="L12508" s="17">
        <v>56</v>
      </c>
      <c r="M12508" s="47">
        <v>45</v>
      </c>
    </row>
    <row r="12509" spans="2:13" x14ac:dyDescent="0.2">
      <c r="D12509" s="45"/>
      <c r="E12509" s="51"/>
      <c r="F12509" s="67"/>
      <c r="G12509" s="7">
        <v>100</v>
      </c>
      <c r="H12509" s="2">
        <v>1.666666666667</v>
      </c>
      <c r="I12509" s="2">
        <v>14.666666666667</v>
      </c>
      <c r="J12509" s="2">
        <v>68</v>
      </c>
      <c r="K12509" s="2">
        <v>7.25</v>
      </c>
      <c r="L12509" s="2">
        <v>4.666666666667</v>
      </c>
      <c r="M12509" s="15">
        <v>3.75</v>
      </c>
    </row>
    <row r="12510" spans="2:13" x14ac:dyDescent="0.2">
      <c r="D12510" s="199" t="s">
        <v>49</v>
      </c>
      <c r="E12510" s="22" t="s">
        <v>50</v>
      </c>
      <c r="F12510" s="21"/>
      <c r="G12510" s="19">
        <v>15</v>
      </c>
      <c r="H12510" s="27">
        <v>0</v>
      </c>
      <c r="I12510" s="3">
        <v>3</v>
      </c>
      <c r="J12510" s="3">
        <v>10</v>
      </c>
      <c r="K12510" s="3">
        <v>1</v>
      </c>
      <c r="L12510" s="3">
        <v>1</v>
      </c>
      <c r="M12510" s="26">
        <v>0</v>
      </c>
    </row>
    <row r="12511" spans="2:13" x14ac:dyDescent="0.2">
      <c r="D12511" s="200"/>
      <c r="E12511" s="11"/>
      <c r="F12511" s="10"/>
      <c r="G12511" s="7">
        <v>100</v>
      </c>
      <c r="H12511" s="53">
        <v>0</v>
      </c>
      <c r="I12511" s="25">
        <v>20</v>
      </c>
      <c r="J12511" s="2">
        <v>66.666666666666998</v>
      </c>
      <c r="K12511" s="2">
        <v>6.666666666667</v>
      </c>
      <c r="L12511" s="2">
        <v>6.666666666667</v>
      </c>
      <c r="M12511" s="48">
        <v>0</v>
      </c>
    </row>
    <row r="12512" spans="2:13" x14ac:dyDescent="0.2">
      <c r="D12512" s="200"/>
      <c r="E12512" s="4" t="s">
        <v>51</v>
      </c>
      <c r="F12512" s="5"/>
      <c r="G12512" s="6">
        <v>142</v>
      </c>
      <c r="H12512" s="8">
        <v>5</v>
      </c>
      <c r="I12512" s="1">
        <v>24</v>
      </c>
      <c r="J12512" s="1">
        <v>86</v>
      </c>
      <c r="K12512" s="1">
        <v>13</v>
      </c>
      <c r="L12512" s="1">
        <v>8</v>
      </c>
      <c r="M12512" s="9">
        <v>6</v>
      </c>
    </row>
    <row r="12513" spans="4:13" x14ac:dyDescent="0.2">
      <c r="D12513" s="200"/>
      <c r="E12513" s="11"/>
      <c r="F12513" s="10"/>
      <c r="G12513" s="7">
        <v>100</v>
      </c>
      <c r="H12513" s="18">
        <v>3.5211267605629999</v>
      </c>
      <c r="I12513" s="2">
        <v>16.901408450704</v>
      </c>
      <c r="J12513" s="30">
        <v>60.563380281690002</v>
      </c>
      <c r="K12513" s="2">
        <v>9.1549295774649995</v>
      </c>
      <c r="L12513" s="2">
        <v>5.6338028169010004</v>
      </c>
      <c r="M12513" s="15">
        <v>4.2253521126760001</v>
      </c>
    </row>
    <row r="12514" spans="4:13" x14ac:dyDescent="0.2">
      <c r="D12514" s="200"/>
      <c r="E12514" s="4" t="s">
        <v>52</v>
      </c>
      <c r="F12514" s="5"/>
      <c r="G12514" s="6">
        <v>26</v>
      </c>
      <c r="H12514" s="8">
        <v>0</v>
      </c>
      <c r="I12514" s="1">
        <v>8</v>
      </c>
      <c r="J12514" s="1">
        <v>16</v>
      </c>
      <c r="K12514" s="1">
        <v>1</v>
      </c>
      <c r="L12514" s="1">
        <v>0</v>
      </c>
      <c r="M12514" s="9">
        <v>1</v>
      </c>
    </row>
    <row r="12515" spans="4:13" x14ac:dyDescent="0.2">
      <c r="D12515" s="200"/>
      <c r="E12515" s="11"/>
      <c r="F12515" s="10"/>
      <c r="G12515" s="7">
        <v>100</v>
      </c>
      <c r="H12515" s="53">
        <v>0</v>
      </c>
      <c r="I12515" s="41">
        <v>30.769230769231001</v>
      </c>
      <c r="J12515" s="30">
        <v>61.538461538462002</v>
      </c>
      <c r="K12515" s="2">
        <v>3.8461538461539999</v>
      </c>
      <c r="L12515" s="16">
        <v>0</v>
      </c>
      <c r="M12515" s="15">
        <v>3.8461538461539999</v>
      </c>
    </row>
    <row r="12516" spans="4:13" x14ac:dyDescent="0.2">
      <c r="D12516" s="200"/>
      <c r="E12516" s="4" t="s">
        <v>53</v>
      </c>
      <c r="F12516" s="5"/>
      <c r="G12516" s="6">
        <v>41</v>
      </c>
      <c r="H12516" s="8">
        <v>0</v>
      </c>
      <c r="I12516" s="1">
        <v>2</v>
      </c>
      <c r="J12516" s="1">
        <v>34</v>
      </c>
      <c r="K12516" s="1">
        <v>3</v>
      </c>
      <c r="L12516" s="1">
        <v>2</v>
      </c>
      <c r="M12516" s="9">
        <v>0</v>
      </c>
    </row>
    <row r="12517" spans="4:13" x14ac:dyDescent="0.2">
      <c r="D12517" s="200"/>
      <c r="E12517" s="11"/>
      <c r="F12517" s="10"/>
      <c r="G12517" s="7">
        <v>100</v>
      </c>
      <c r="H12517" s="53">
        <v>0</v>
      </c>
      <c r="I12517" s="30">
        <v>4.8780487804880002</v>
      </c>
      <c r="J12517" s="41">
        <v>82.926829268293005</v>
      </c>
      <c r="K12517" s="2">
        <v>7.3170731707319998</v>
      </c>
      <c r="L12517" s="2">
        <v>4.8780487804880002</v>
      </c>
      <c r="M12517" s="48">
        <v>0</v>
      </c>
    </row>
    <row r="12518" spans="4:13" x14ac:dyDescent="0.2">
      <c r="D12518" s="200"/>
      <c r="E12518" s="4" t="s">
        <v>54</v>
      </c>
      <c r="F12518" s="5"/>
      <c r="G12518" s="6">
        <v>226</v>
      </c>
      <c r="H12518" s="8">
        <v>7</v>
      </c>
      <c r="I12518" s="1">
        <v>27</v>
      </c>
      <c r="J12518" s="1">
        <v>160</v>
      </c>
      <c r="K12518" s="1">
        <v>14</v>
      </c>
      <c r="L12518" s="1">
        <v>11</v>
      </c>
      <c r="M12518" s="9">
        <v>7</v>
      </c>
    </row>
    <row r="12519" spans="4:13" x14ac:dyDescent="0.2">
      <c r="D12519" s="200"/>
      <c r="E12519" s="11"/>
      <c r="F12519" s="10"/>
      <c r="G12519" s="7">
        <v>100</v>
      </c>
      <c r="H12519" s="18">
        <v>3.0973451327429999</v>
      </c>
      <c r="I12519" s="2">
        <v>11.946902654866999</v>
      </c>
      <c r="J12519" s="2">
        <v>70.796460176991005</v>
      </c>
      <c r="K12519" s="2">
        <v>6.194690265487</v>
      </c>
      <c r="L12519" s="2">
        <v>4.8672566371680004</v>
      </c>
      <c r="M12519" s="15">
        <v>3.0973451327429999</v>
      </c>
    </row>
    <row r="12520" spans="4:13" x14ac:dyDescent="0.2">
      <c r="D12520" s="200"/>
      <c r="E12520" s="4" t="s">
        <v>55</v>
      </c>
      <c r="F12520" s="5"/>
      <c r="G12520" s="6">
        <v>125</v>
      </c>
      <c r="H12520" s="8">
        <v>1</v>
      </c>
      <c r="I12520" s="1">
        <v>26</v>
      </c>
      <c r="J12520" s="1">
        <v>80</v>
      </c>
      <c r="K12520" s="1">
        <v>10</v>
      </c>
      <c r="L12520" s="1">
        <v>5</v>
      </c>
      <c r="M12520" s="9">
        <v>3</v>
      </c>
    </row>
    <row r="12521" spans="4:13" x14ac:dyDescent="0.2">
      <c r="D12521" s="200"/>
      <c r="E12521" s="11"/>
      <c r="F12521" s="10"/>
      <c r="G12521" s="7">
        <v>100</v>
      </c>
      <c r="H12521" s="18">
        <v>0.8</v>
      </c>
      <c r="I12521" s="25">
        <v>20.8</v>
      </c>
      <c r="J12521" s="2">
        <v>64</v>
      </c>
      <c r="K12521" s="2">
        <v>8</v>
      </c>
      <c r="L12521" s="2">
        <v>4</v>
      </c>
      <c r="M12521" s="15">
        <v>2.4</v>
      </c>
    </row>
    <row r="12522" spans="4:13" x14ac:dyDescent="0.2">
      <c r="D12522" s="200"/>
      <c r="E12522" s="4" t="s">
        <v>56</v>
      </c>
      <c r="F12522" s="5"/>
      <c r="G12522" s="6">
        <v>190</v>
      </c>
      <c r="H12522" s="8">
        <v>1</v>
      </c>
      <c r="I12522" s="1">
        <v>25</v>
      </c>
      <c r="J12522" s="1">
        <v>138</v>
      </c>
      <c r="K12522" s="1">
        <v>12</v>
      </c>
      <c r="L12522" s="1">
        <v>5</v>
      </c>
      <c r="M12522" s="9">
        <v>9</v>
      </c>
    </row>
    <row r="12523" spans="4:13" x14ac:dyDescent="0.2">
      <c r="D12523" s="200"/>
      <c r="E12523" s="11"/>
      <c r="F12523" s="10"/>
      <c r="G12523" s="7">
        <v>100</v>
      </c>
      <c r="H12523" s="18">
        <v>0.52631578947400004</v>
      </c>
      <c r="I12523" s="2">
        <v>13.157894736842</v>
      </c>
      <c r="J12523" s="2">
        <v>72.631578947367998</v>
      </c>
      <c r="K12523" s="2">
        <v>6.3157894736840001</v>
      </c>
      <c r="L12523" s="2">
        <v>2.6315789473679998</v>
      </c>
      <c r="M12523" s="15">
        <v>4.7368421052630003</v>
      </c>
    </row>
    <row r="12524" spans="4:13" x14ac:dyDescent="0.2">
      <c r="D12524" s="200"/>
      <c r="E12524" s="4" t="s">
        <v>57</v>
      </c>
      <c r="F12524" s="5"/>
      <c r="G12524" s="6">
        <v>185</v>
      </c>
      <c r="H12524" s="8">
        <v>3</v>
      </c>
      <c r="I12524" s="1">
        <v>26</v>
      </c>
      <c r="J12524" s="1">
        <v>136</v>
      </c>
      <c r="K12524" s="1">
        <v>9</v>
      </c>
      <c r="L12524" s="1">
        <v>4</v>
      </c>
      <c r="M12524" s="9">
        <v>7</v>
      </c>
    </row>
    <row r="12525" spans="4:13" x14ac:dyDescent="0.2">
      <c r="D12525" s="200"/>
      <c r="E12525" s="11"/>
      <c r="F12525" s="10"/>
      <c r="G12525" s="7">
        <v>100</v>
      </c>
      <c r="H12525" s="18">
        <v>1.6216216216220001</v>
      </c>
      <c r="I12525" s="2">
        <v>14.054054054053999</v>
      </c>
      <c r="J12525" s="25">
        <v>73.513513513513999</v>
      </c>
      <c r="K12525" s="2">
        <v>4.8648648648649999</v>
      </c>
      <c r="L12525" s="2">
        <v>2.1621621621620002</v>
      </c>
      <c r="M12525" s="15">
        <v>3.783783783784</v>
      </c>
    </row>
    <row r="12526" spans="4:13" x14ac:dyDescent="0.2">
      <c r="D12526" s="200"/>
      <c r="E12526" s="4" t="s">
        <v>58</v>
      </c>
      <c r="F12526" s="5"/>
      <c r="G12526" s="6">
        <v>113</v>
      </c>
      <c r="H12526" s="8">
        <v>2</v>
      </c>
      <c r="I12526" s="1">
        <v>4</v>
      </c>
      <c r="J12526" s="1">
        <v>77</v>
      </c>
      <c r="K12526" s="1">
        <v>16</v>
      </c>
      <c r="L12526" s="1">
        <v>12</v>
      </c>
      <c r="M12526" s="9">
        <v>2</v>
      </c>
    </row>
    <row r="12527" spans="4:13" x14ac:dyDescent="0.2">
      <c r="D12527" s="200"/>
      <c r="E12527" s="11"/>
      <c r="F12527" s="10"/>
      <c r="G12527" s="7">
        <v>100</v>
      </c>
      <c r="H12527" s="18">
        <v>1.769911504425</v>
      </c>
      <c r="I12527" s="50">
        <v>3.53982300885</v>
      </c>
      <c r="J12527" s="2">
        <v>68.141592920354</v>
      </c>
      <c r="K12527" s="25">
        <v>14.159292035398</v>
      </c>
      <c r="L12527" s="25">
        <v>10.619469026549</v>
      </c>
      <c r="M12527" s="15">
        <v>1.769911504425</v>
      </c>
    </row>
    <row r="12528" spans="4:13" x14ac:dyDescent="0.2">
      <c r="D12528" s="200"/>
      <c r="E12528" s="4" t="s">
        <v>59</v>
      </c>
      <c r="F12528" s="5"/>
      <c r="G12528" s="6">
        <v>136</v>
      </c>
      <c r="H12528" s="8">
        <v>1</v>
      </c>
      <c r="I12528" s="1">
        <v>31</v>
      </c>
      <c r="J12528" s="1">
        <v>78</v>
      </c>
      <c r="K12528" s="1">
        <v>8</v>
      </c>
      <c r="L12528" s="1">
        <v>8</v>
      </c>
      <c r="M12528" s="9">
        <v>10</v>
      </c>
    </row>
    <row r="12529" spans="4:13" x14ac:dyDescent="0.2">
      <c r="D12529" s="200"/>
      <c r="E12529" s="11"/>
      <c r="F12529" s="10"/>
      <c r="G12529" s="7">
        <v>100</v>
      </c>
      <c r="H12529" s="18">
        <v>0.73529411764700003</v>
      </c>
      <c r="I12529" s="25">
        <v>22.794117647059</v>
      </c>
      <c r="J12529" s="50">
        <v>57.352941176470999</v>
      </c>
      <c r="K12529" s="2">
        <v>5.8823529411760003</v>
      </c>
      <c r="L12529" s="2">
        <v>5.8823529411760003</v>
      </c>
      <c r="M12529" s="15">
        <v>7.352941176471</v>
      </c>
    </row>
    <row r="12530" spans="4:13" x14ac:dyDescent="0.2">
      <c r="D12530" s="199" t="s">
        <v>60</v>
      </c>
      <c r="E12530" s="22" t="s">
        <v>61</v>
      </c>
      <c r="F12530" s="21"/>
      <c r="G12530" s="19">
        <v>205</v>
      </c>
      <c r="H12530" s="27">
        <v>4</v>
      </c>
      <c r="I12530" s="3">
        <v>46</v>
      </c>
      <c r="J12530" s="3">
        <v>121</v>
      </c>
      <c r="K12530" s="3">
        <v>16</v>
      </c>
      <c r="L12530" s="3">
        <v>12</v>
      </c>
      <c r="M12530" s="26">
        <v>6</v>
      </c>
    </row>
    <row r="12531" spans="4:13" x14ac:dyDescent="0.2">
      <c r="D12531" s="200"/>
      <c r="E12531" s="11"/>
      <c r="F12531" s="10"/>
      <c r="G12531" s="7">
        <v>100</v>
      </c>
      <c r="H12531" s="18">
        <v>1.951219512195</v>
      </c>
      <c r="I12531" s="25">
        <v>22.439024390244001</v>
      </c>
      <c r="J12531" s="30">
        <v>59.024390243901998</v>
      </c>
      <c r="K12531" s="2">
        <v>7.80487804878</v>
      </c>
      <c r="L12531" s="2">
        <v>5.8536585365849998</v>
      </c>
      <c r="M12531" s="15">
        <v>2.9268292682929999</v>
      </c>
    </row>
    <row r="12532" spans="4:13" x14ac:dyDescent="0.2">
      <c r="D12532" s="200"/>
      <c r="E12532" s="4" t="s">
        <v>62</v>
      </c>
      <c r="F12532" s="5"/>
      <c r="G12532" s="6">
        <v>160</v>
      </c>
      <c r="H12532" s="8">
        <v>1</v>
      </c>
      <c r="I12532" s="1">
        <v>24</v>
      </c>
      <c r="J12532" s="1">
        <v>115</v>
      </c>
      <c r="K12532" s="1">
        <v>9</v>
      </c>
      <c r="L12532" s="1">
        <v>8</v>
      </c>
      <c r="M12532" s="9">
        <v>3</v>
      </c>
    </row>
    <row r="12533" spans="4:13" x14ac:dyDescent="0.2">
      <c r="D12533" s="200"/>
      <c r="E12533" s="11"/>
      <c r="F12533" s="10"/>
      <c r="G12533" s="7">
        <v>100</v>
      </c>
      <c r="H12533" s="18">
        <v>0.625</v>
      </c>
      <c r="I12533" s="2">
        <v>15</v>
      </c>
      <c r="J12533" s="2">
        <v>71.875</v>
      </c>
      <c r="K12533" s="2">
        <v>5.625</v>
      </c>
      <c r="L12533" s="2">
        <v>5</v>
      </c>
      <c r="M12533" s="15">
        <v>1.875</v>
      </c>
    </row>
    <row r="12534" spans="4:13" x14ac:dyDescent="0.2">
      <c r="D12534" s="200"/>
      <c r="E12534" s="4" t="s">
        <v>63</v>
      </c>
      <c r="F12534" s="5"/>
      <c r="G12534" s="6">
        <v>121</v>
      </c>
      <c r="H12534" s="8">
        <v>2</v>
      </c>
      <c r="I12534" s="1">
        <v>16</v>
      </c>
      <c r="J12534" s="1">
        <v>87</v>
      </c>
      <c r="K12534" s="1">
        <v>11</v>
      </c>
      <c r="L12534" s="1">
        <v>3</v>
      </c>
      <c r="M12534" s="9">
        <v>2</v>
      </c>
    </row>
    <row r="12535" spans="4:13" x14ac:dyDescent="0.2">
      <c r="D12535" s="200"/>
      <c r="E12535" s="11"/>
      <c r="F12535" s="10"/>
      <c r="G12535" s="7">
        <v>100</v>
      </c>
      <c r="H12535" s="18">
        <v>1.6528925619829999</v>
      </c>
      <c r="I12535" s="2">
        <v>13.223140495868</v>
      </c>
      <c r="J12535" s="2">
        <v>71.900826446281002</v>
      </c>
      <c r="K12535" s="2">
        <v>9.0909090909089993</v>
      </c>
      <c r="L12535" s="2">
        <v>2.4793388429749998</v>
      </c>
      <c r="M12535" s="15">
        <v>1.6528925619829999</v>
      </c>
    </row>
    <row r="12536" spans="4:13" x14ac:dyDescent="0.2">
      <c r="D12536" s="200"/>
      <c r="E12536" s="4" t="s">
        <v>64</v>
      </c>
      <c r="F12536" s="5"/>
      <c r="G12536" s="6">
        <v>124</v>
      </c>
      <c r="H12536" s="8">
        <v>3</v>
      </c>
      <c r="I12536" s="1">
        <v>20</v>
      </c>
      <c r="J12536" s="1">
        <v>85</v>
      </c>
      <c r="K12536" s="1">
        <v>9</v>
      </c>
      <c r="L12536" s="1">
        <v>3</v>
      </c>
      <c r="M12536" s="9">
        <v>4</v>
      </c>
    </row>
    <row r="12537" spans="4:13" x14ac:dyDescent="0.2">
      <c r="D12537" s="200"/>
      <c r="E12537" s="11"/>
      <c r="F12537" s="10"/>
      <c r="G12537" s="7">
        <v>100</v>
      </c>
      <c r="H12537" s="18">
        <v>2.4193548387099999</v>
      </c>
      <c r="I12537" s="2">
        <v>16.129032258064999</v>
      </c>
      <c r="J12537" s="2">
        <v>68.548387096773993</v>
      </c>
      <c r="K12537" s="2">
        <v>7.2580645161290001</v>
      </c>
      <c r="L12537" s="2">
        <v>2.4193548387099999</v>
      </c>
      <c r="M12537" s="15">
        <v>3.2258064516129998</v>
      </c>
    </row>
    <row r="12538" spans="4:13" x14ac:dyDescent="0.2">
      <c r="D12538" s="200"/>
      <c r="E12538" s="4" t="s">
        <v>65</v>
      </c>
      <c r="F12538" s="5"/>
      <c r="G12538" s="6">
        <v>109</v>
      </c>
      <c r="H12538" s="8">
        <v>1</v>
      </c>
      <c r="I12538" s="1">
        <v>10</v>
      </c>
      <c r="J12538" s="1">
        <v>74</v>
      </c>
      <c r="K12538" s="1">
        <v>8</v>
      </c>
      <c r="L12538" s="1">
        <v>6</v>
      </c>
      <c r="M12538" s="9">
        <v>10</v>
      </c>
    </row>
    <row r="12539" spans="4:13" x14ac:dyDescent="0.2">
      <c r="D12539" s="200"/>
      <c r="E12539" s="11"/>
      <c r="F12539" s="10"/>
      <c r="G12539" s="7">
        <v>100</v>
      </c>
      <c r="H12539" s="18">
        <v>0.91743119266100004</v>
      </c>
      <c r="I12539" s="30">
        <v>9.1743119266060003</v>
      </c>
      <c r="J12539" s="2">
        <v>67.889908256881</v>
      </c>
      <c r="K12539" s="2">
        <v>7.339449541284</v>
      </c>
      <c r="L12539" s="2">
        <v>5.5045871559629997</v>
      </c>
      <c r="M12539" s="85">
        <v>9.1743119266060003</v>
      </c>
    </row>
    <row r="12540" spans="4:13" x14ac:dyDescent="0.2">
      <c r="D12540" s="200"/>
      <c r="E12540" s="4" t="s">
        <v>66</v>
      </c>
      <c r="F12540" s="5"/>
      <c r="G12540" s="6">
        <v>104</v>
      </c>
      <c r="H12540" s="8">
        <v>0</v>
      </c>
      <c r="I12540" s="1">
        <v>11</v>
      </c>
      <c r="J12540" s="1">
        <v>79</v>
      </c>
      <c r="K12540" s="1">
        <v>9</v>
      </c>
      <c r="L12540" s="1">
        <v>4</v>
      </c>
      <c r="M12540" s="9">
        <v>1</v>
      </c>
    </row>
    <row r="12541" spans="4:13" x14ac:dyDescent="0.2">
      <c r="D12541" s="200"/>
      <c r="E12541" s="11"/>
      <c r="F12541" s="10"/>
      <c r="G12541" s="7">
        <v>100</v>
      </c>
      <c r="H12541" s="53">
        <v>0</v>
      </c>
      <c r="I12541" s="2">
        <v>10.576923076923</v>
      </c>
      <c r="J12541" s="25">
        <v>75.961538461537998</v>
      </c>
      <c r="K12541" s="2">
        <v>8.6538461538460005</v>
      </c>
      <c r="L12541" s="2">
        <v>3.8461538461539999</v>
      </c>
      <c r="M12541" s="15">
        <v>0.96153846153800004</v>
      </c>
    </row>
    <row r="12542" spans="4:13" x14ac:dyDescent="0.2">
      <c r="D12542" s="200"/>
      <c r="E12542" s="4" t="s">
        <v>67</v>
      </c>
      <c r="F12542" s="5"/>
      <c r="G12542" s="6">
        <v>139</v>
      </c>
      <c r="H12542" s="8">
        <v>6</v>
      </c>
      <c r="I12542" s="1">
        <v>19</v>
      </c>
      <c r="J12542" s="1">
        <v>100</v>
      </c>
      <c r="K12542" s="1">
        <v>7</v>
      </c>
      <c r="L12542" s="1">
        <v>6</v>
      </c>
      <c r="M12542" s="9">
        <v>1</v>
      </c>
    </row>
    <row r="12543" spans="4:13" x14ac:dyDescent="0.2">
      <c r="D12543" s="200"/>
      <c r="E12543" s="11"/>
      <c r="F12543" s="10"/>
      <c r="G12543" s="7">
        <v>100</v>
      </c>
      <c r="H12543" s="18">
        <v>4.3165467625899998</v>
      </c>
      <c r="I12543" s="2">
        <v>13.669064748201</v>
      </c>
      <c r="J12543" s="2">
        <v>71.942446043165006</v>
      </c>
      <c r="K12543" s="2">
        <v>5.035971223022</v>
      </c>
      <c r="L12543" s="2">
        <v>4.3165467625899998</v>
      </c>
      <c r="M12543" s="15">
        <v>0.71942446043200003</v>
      </c>
    </row>
    <row r="12544" spans="4:13" x14ac:dyDescent="0.2">
      <c r="D12544" s="200"/>
      <c r="E12544" s="4" t="s">
        <v>68</v>
      </c>
      <c r="F12544" s="5"/>
      <c r="G12544" s="6">
        <v>48</v>
      </c>
      <c r="H12544" s="8">
        <v>0</v>
      </c>
      <c r="I12544" s="1">
        <v>8</v>
      </c>
      <c r="J12544" s="1">
        <v>36</v>
      </c>
      <c r="K12544" s="1">
        <v>2</v>
      </c>
      <c r="L12544" s="1">
        <v>1</v>
      </c>
      <c r="M12544" s="9">
        <v>1</v>
      </c>
    </row>
    <row r="12545" spans="2:13" x14ac:dyDescent="0.2">
      <c r="D12545" s="200"/>
      <c r="E12545" s="11"/>
      <c r="F12545" s="10"/>
      <c r="G12545" s="7">
        <v>100</v>
      </c>
      <c r="H12545" s="53">
        <v>0</v>
      </c>
      <c r="I12545" s="2">
        <v>16.666666666666998</v>
      </c>
      <c r="J12545" s="25">
        <v>75</v>
      </c>
      <c r="K12545" s="2">
        <v>4.166666666667</v>
      </c>
      <c r="L12545" s="2">
        <v>2.083333333333</v>
      </c>
      <c r="M12545" s="15">
        <v>2.083333333333</v>
      </c>
    </row>
    <row r="12546" spans="2:13" x14ac:dyDescent="0.2">
      <c r="D12546" s="200"/>
      <c r="E12546" s="4" t="s">
        <v>69</v>
      </c>
      <c r="F12546" s="5"/>
      <c r="G12546" s="6">
        <v>37</v>
      </c>
      <c r="H12546" s="8">
        <v>1</v>
      </c>
      <c r="I12546" s="1">
        <v>12</v>
      </c>
      <c r="J12546" s="1">
        <v>19</v>
      </c>
      <c r="K12546" s="1">
        <v>3</v>
      </c>
      <c r="L12546" s="1">
        <v>1</v>
      </c>
      <c r="M12546" s="9">
        <v>1</v>
      </c>
    </row>
    <row r="12547" spans="2:13" x14ac:dyDescent="0.2">
      <c r="D12547" s="200"/>
      <c r="E12547" s="11"/>
      <c r="F12547" s="10"/>
      <c r="G12547" s="7">
        <v>100</v>
      </c>
      <c r="H12547" s="18">
        <v>2.7027027027030002</v>
      </c>
      <c r="I12547" s="41">
        <v>32.432432432432002</v>
      </c>
      <c r="J12547" s="50">
        <v>51.351351351350999</v>
      </c>
      <c r="K12547" s="2">
        <v>8.1081081081080004</v>
      </c>
      <c r="L12547" s="2">
        <v>2.7027027027030002</v>
      </c>
      <c r="M12547" s="15">
        <v>2.7027027027030002</v>
      </c>
    </row>
    <row r="12548" spans="2:13" x14ac:dyDescent="0.2">
      <c r="D12548" s="199" t="s">
        <v>70</v>
      </c>
      <c r="E12548" s="22" t="s">
        <v>18</v>
      </c>
      <c r="F12548" s="21"/>
      <c r="G12548" s="19">
        <v>0</v>
      </c>
      <c r="H12548" s="27">
        <v>0</v>
      </c>
      <c r="I12548" s="3">
        <v>0</v>
      </c>
      <c r="J12548" s="3">
        <v>0</v>
      </c>
      <c r="K12548" s="3">
        <v>0</v>
      </c>
      <c r="L12548" s="3">
        <v>0</v>
      </c>
      <c r="M12548" s="26">
        <v>0</v>
      </c>
    </row>
    <row r="12549" spans="2:13" x14ac:dyDescent="0.2">
      <c r="D12549" s="201"/>
      <c r="E12549" s="45"/>
      <c r="F12549" s="51"/>
      <c r="G12549" s="119">
        <v>0</v>
      </c>
      <c r="H12549" s="118">
        <v>0</v>
      </c>
      <c r="I12549" s="83">
        <v>0</v>
      </c>
      <c r="J12549" s="83">
        <v>0</v>
      </c>
      <c r="K12549" s="103">
        <v>0</v>
      </c>
      <c r="L12549" s="62">
        <v>0</v>
      </c>
      <c r="M12549" s="116">
        <v>0</v>
      </c>
    </row>
    <row r="12551" spans="2:13" x14ac:dyDescent="0.2">
      <c r="B12551" s="40" t="str">
        <f xml:space="preserve"> HYPERLINK("#'目次'!B309", "[303]")</f>
        <v>[303]</v>
      </c>
      <c r="C12551" s="23" t="s">
        <v>449</v>
      </c>
    </row>
    <row r="12554" spans="2:13" x14ac:dyDescent="0.2">
      <c r="C12554" s="23" t="s">
        <v>73</v>
      </c>
    </row>
    <row r="12555" spans="2:13" ht="24" x14ac:dyDescent="0.2">
      <c r="D12555" s="195"/>
      <c r="E12555" s="196"/>
      <c r="F12555" s="196"/>
      <c r="G12555" s="37" t="s">
        <v>15</v>
      </c>
      <c r="H12555" s="33" t="s">
        <v>436</v>
      </c>
      <c r="I12555" s="13" t="s">
        <v>437</v>
      </c>
      <c r="J12555" s="13" t="s">
        <v>438</v>
      </c>
      <c r="K12555" s="13" t="s">
        <v>439</v>
      </c>
      <c r="L12555" s="13" t="s">
        <v>440</v>
      </c>
      <c r="M12555" s="38" t="s">
        <v>18</v>
      </c>
    </row>
    <row r="12556" spans="2:13" x14ac:dyDescent="0.2">
      <c r="D12556" s="197"/>
      <c r="E12556" s="198"/>
      <c r="F12556" s="198"/>
      <c r="G12556" s="35"/>
      <c r="H12556" s="39"/>
      <c r="I12556" s="14"/>
      <c r="J12556" s="14"/>
      <c r="K12556" s="14"/>
      <c r="L12556" s="14"/>
      <c r="M12556" s="34"/>
    </row>
    <row r="12557" spans="2:13" x14ac:dyDescent="0.2">
      <c r="D12557" s="78"/>
      <c r="E12557" s="79" t="s">
        <v>15</v>
      </c>
      <c r="F12557" s="66"/>
      <c r="G12557" s="36">
        <v>1200</v>
      </c>
      <c r="H12557" s="17">
        <v>20</v>
      </c>
      <c r="I12557" s="17">
        <v>176</v>
      </c>
      <c r="J12557" s="17">
        <v>816</v>
      </c>
      <c r="K12557" s="17">
        <v>87</v>
      </c>
      <c r="L12557" s="17">
        <v>56</v>
      </c>
      <c r="M12557" s="47">
        <v>45</v>
      </c>
    </row>
    <row r="12558" spans="2:13" x14ac:dyDescent="0.2">
      <c r="D12558" s="45"/>
      <c r="E12558" s="51"/>
      <c r="F12558" s="67"/>
      <c r="G12558" s="7">
        <v>100</v>
      </c>
      <c r="H12558" s="2">
        <v>1.666666666667</v>
      </c>
      <c r="I12558" s="2">
        <v>14.666666666667</v>
      </c>
      <c r="J12558" s="2">
        <v>68</v>
      </c>
      <c r="K12558" s="2">
        <v>7.25</v>
      </c>
      <c r="L12558" s="2">
        <v>4.666666666667</v>
      </c>
      <c r="M12558" s="15">
        <v>3.75</v>
      </c>
    </row>
    <row r="12559" spans="2:13" x14ac:dyDescent="0.2">
      <c r="D12559" s="199" t="s">
        <v>74</v>
      </c>
      <c r="E12559" s="22" t="s">
        <v>75</v>
      </c>
      <c r="F12559" s="21"/>
      <c r="G12559" s="19">
        <v>592</v>
      </c>
      <c r="H12559" s="27">
        <v>12</v>
      </c>
      <c r="I12559" s="3">
        <v>97</v>
      </c>
      <c r="J12559" s="3">
        <v>394</v>
      </c>
      <c r="K12559" s="3">
        <v>40</v>
      </c>
      <c r="L12559" s="3">
        <v>30</v>
      </c>
      <c r="M12559" s="26">
        <v>19</v>
      </c>
    </row>
    <row r="12560" spans="2:13" x14ac:dyDescent="0.2">
      <c r="D12560" s="200"/>
      <c r="E12560" s="11"/>
      <c r="F12560" s="10"/>
      <c r="G12560" s="7">
        <v>100</v>
      </c>
      <c r="H12560" s="18">
        <v>2.0270270270270001</v>
      </c>
      <c r="I12560" s="2">
        <v>16.385135135134998</v>
      </c>
      <c r="J12560" s="2">
        <v>66.554054054054006</v>
      </c>
      <c r="K12560" s="2">
        <v>6.7567567567570004</v>
      </c>
      <c r="L12560" s="2">
        <v>5.0675675675680001</v>
      </c>
      <c r="M12560" s="15">
        <v>3.209459459459</v>
      </c>
    </row>
    <row r="12561" spans="4:13" x14ac:dyDescent="0.2">
      <c r="D12561" s="200"/>
      <c r="E12561" s="4" t="s">
        <v>34</v>
      </c>
      <c r="F12561" s="5"/>
      <c r="G12561" s="6">
        <v>37</v>
      </c>
      <c r="H12561" s="8">
        <v>0</v>
      </c>
      <c r="I12561" s="1">
        <v>0</v>
      </c>
      <c r="J12561" s="1">
        <v>23</v>
      </c>
      <c r="K12561" s="1">
        <v>9</v>
      </c>
      <c r="L12561" s="1">
        <v>4</v>
      </c>
      <c r="M12561" s="9">
        <v>1</v>
      </c>
    </row>
    <row r="12562" spans="4:13" x14ac:dyDescent="0.2">
      <c r="D12562" s="200"/>
      <c r="E12562" s="11"/>
      <c r="F12562" s="10"/>
      <c r="G12562" s="7">
        <v>100</v>
      </c>
      <c r="H12562" s="53">
        <v>0</v>
      </c>
      <c r="I12562" s="82">
        <v>0</v>
      </c>
      <c r="J12562" s="30">
        <v>62.162162162161998</v>
      </c>
      <c r="K12562" s="41">
        <v>24.324324324323999</v>
      </c>
      <c r="L12562" s="25">
        <v>10.810810810811001</v>
      </c>
      <c r="M12562" s="15">
        <v>2.7027027027030002</v>
      </c>
    </row>
    <row r="12563" spans="4:13" x14ac:dyDescent="0.2">
      <c r="D12563" s="200"/>
      <c r="E12563" s="4" t="s">
        <v>35</v>
      </c>
      <c r="F12563" s="5"/>
      <c r="G12563" s="6">
        <v>75</v>
      </c>
      <c r="H12563" s="8">
        <v>1</v>
      </c>
      <c r="I12563" s="1">
        <v>9</v>
      </c>
      <c r="J12563" s="1">
        <v>58</v>
      </c>
      <c r="K12563" s="1">
        <v>3</v>
      </c>
      <c r="L12563" s="1">
        <v>2</v>
      </c>
      <c r="M12563" s="9">
        <v>2</v>
      </c>
    </row>
    <row r="12564" spans="4:13" x14ac:dyDescent="0.2">
      <c r="D12564" s="200"/>
      <c r="E12564" s="11"/>
      <c r="F12564" s="10"/>
      <c r="G12564" s="7">
        <v>100</v>
      </c>
      <c r="H12564" s="18">
        <v>1.333333333333</v>
      </c>
      <c r="I12564" s="2">
        <v>12</v>
      </c>
      <c r="J12564" s="25">
        <v>77.333333333333002</v>
      </c>
      <c r="K12564" s="2">
        <v>4</v>
      </c>
      <c r="L12564" s="2">
        <v>2.666666666667</v>
      </c>
      <c r="M12564" s="15">
        <v>2.666666666667</v>
      </c>
    </row>
    <row r="12565" spans="4:13" x14ac:dyDescent="0.2">
      <c r="D12565" s="200"/>
      <c r="E12565" s="4" t="s">
        <v>36</v>
      </c>
      <c r="F12565" s="5"/>
      <c r="G12565" s="6">
        <v>95</v>
      </c>
      <c r="H12565" s="8">
        <v>1</v>
      </c>
      <c r="I12565" s="1">
        <v>15</v>
      </c>
      <c r="J12565" s="1">
        <v>62</v>
      </c>
      <c r="K12565" s="1">
        <v>3</v>
      </c>
      <c r="L12565" s="1">
        <v>10</v>
      </c>
      <c r="M12565" s="9">
        <v>4</v>
      </c>
    </row>
    <row r="12566" spans="4:13" x14ac:dyDescent="0.2">
      <c r="D12566" s="200"/>
      <c r="E12566" s="11"/>
      <c r="F12566" s="10"/>
      <c r="G12566" s="7">
        <v>100</v>
      </c>
      <c r="H12566" s="18">
        <v>1.052631578947</v>
      </c>
      <c r="I12566" s="2">
        <v>15.789473684211</v>
      </c>
      <c r="J12566" s="2">
        <v>65.263157894737006</v>
      </c>
      <c r="K12566" s="2">
        <v>3.1578947368420001</v>
      </c>
      <c r="L12566" s="25">
        <v>10.526315789473999</v>
      </c>
      <c r="M12566" s="15">
        <v>4.2105263157890001</v>
      </c>
    </row>
    <row r="12567" spans="4:13" x14ac:dyDescent="0.2">
      <c r="D12567" s="200"/>
      <c r="E12567" s="4" t="s">
        <v>37</v>
      </c>
      <c r="F12567" s="5"/>
      <c r="G12567" s="6">
        <v>111</v>
      </c>
      <c r="H12567" s="8">
        <v>4</v>
      </c>
      <c r="I12567" s="1">
        <v>8</v>
      </c>
      <c r="J12567" s="1">
        <v>83</v>
      </c>
      <c r="K12567" s="1">
        <v>7</v>
      </c>
      <c r="L12567" s="1">
        <v>3</v>
      </c>
      <c r="M12567" s="9">
        <v>6</v>
      </c>
    </row>
    <row r="12568" spans="4:13" x14ac:dyDescent="0.2">
      <c r="D12568" s="200"/>
      <c r="E12568" s="11"/>
      <c r="F12568" s="10"/>
      <c r="G12568" s="7">
        <v>100</v>
      </c>
      <c r="H12568" s="18">
        <v>3.6036036036039998</v>
      </c>
      <c r="I12568" s="30">
        <v>7.2072072072070004</v>
      </c>
      <c r="J12568" s="25">
        <v>74.774774774774997</v>
      </c>
      <c r="K12568" s="2">
        <v>6.3063063063060003</v>
      </c>
      <c r="L12568" s="2">
        <v>2.7027027027030002</v>
      </c>
      <c r="M12568" s="15">
        <v>5.4054054054050003</v>
      </c>
    </row>
    <row r="12569" spans="4:13" x14ac:dyDescent="0.2">
      <c r="D12569" s="200"/>
      <c r="E12569" s="4" t="s">
        <v>38</v>
      </c>
      <c r="F12569" s="5"/>
      <c r="G12569" s="6">
        <v>93</v>
      </c>
      <c r="H12569" s="8">
        <v>2</v>
      </c>
      <c r="I12569" s="1">
        <v>15</v>
      </c>
      <c r="J12569" s="1">
        <v>63</v>
      </c>
      <c r="K12569" s="1">
        <v>10</v>
      </c>
      <c r="L12569" s="1">
        <v>3</v>
      </c>
      <c r="M12569" s="9">
        <v>0</v>
      </c>
    </row>
    <row r="12570" spans="4:13" x14ac:dyDescent="0.2">
      <c r="D12570" s="200"/>
      <c r="E12570" s="11"/>
      <c r="F12570" s="10"/>
      <c r="G12570" s="7">
        <v>100</v>
      </c>
      <c r="H12570" s="18">
        <v>2.1505376344089999</v>
      </c>
      <c r="I12570" s="2">
        <v>16.129032258064999</v>
      </c>
      <c r="J12570" s="2">
        <v>67.741935483871003</v>
      </c>
      <c r="K12570" s="2">
        <v>10.752688172042999</v>
      </c>
      <c r="L12570" s="2">
        <v>3.2258064516129998</v>
      </c>
      <c r="M12570" s="48">
        <v>0</v>
      </c>
    </row>
    <row r="12571" spans="4:13" x14ac:dyDescent="0.2">
      <c r="D12571" s="200"/>
      <c r="E12571" s="4" t="s">
        <v>39</v>
      </c>
      <c r="F12571" s="5"/>
      <c r="G12571" s="6">
        <v>109</v>
      </c>
      <c r="H12571" s="8">
        <v>2</v>
      </c>
      <c r="I12571" s="1">
        <v>31</v>
      </c>
      <c r="J12571" s="1">
        <v>62</v>
      </c>
      <c r="K12571" s="1">
        <v>5</v>
      </c>
      <c r="L12571" s="1">
        <v>4</v>
      </c>
      <c r="M12571" s="9">
        <v>5</v>
      </c>
    </row>
    <row r="12572" spans="4:13" x14ac:dyDescent="0.2">
      <c r="D12572" s="200"/>
      <c r="E12572" s="11"/>
      <c r="F12572" s="10"/>
      <c r="G12572" s="7">
        <v>100</v>
      </c>
      <c r="H12572" s="18">
        <v>1.834862385321</v>
      </c>
      <c r="I12572" s="41">
        <v>28.440366972477001</v>
      </c>
      <c r="J12572" s="50">
        <v>56.880733944954002</v>
      </c>
      <c r="K12572" s="2">
        <v>4.5871559633030001</v>
      </c>
      <c r="L12572" s="2">
        <v>3.669724770642</v>
      </c>
      <c r="M12572" s="15">
        <v>4.5871559633030001</v>
      </c>
    </row>
    <row r="12573" spans="4:13" x14ac:dyDescent="0.2">
      <c r="D12573" s="200"/>
      <c r="E12573" s="4" t="s">
        <v>40</v>
      </c>
      <c r="F12573" s="5"/>
      <c r="G12573" s="6">
        <v>72</v>
      </c>
      <c r="H12573" s="8">
        <v>2</v>
      </c>
      <c r="I12573" s="1">
        <v>19</v>
      </c>
      <c r="J12573" s="1">
        <v>43</v>
      </c>
      <c r="K12573" s="1">
        <v>3</v>
      </c>
      <c r="L12573" s="1">
        <v>4</v>
      </c>
      <c r="M12573" s="9">
        <v>1</v>
      </c>
    </row>
    <row r="12574" spans="4:13" x14ac:dyDescent="0.2">
      <c r="D12574" s="200"/>
      <c r="E12574" s="11"/>
      <c r="F12574" s="10"/>
      <c r="G12574" s="7">
        <v>100</v>
      </c>
      <c r="H12574" s="18">
        <v>2.7777777777780002</v>
      </c>
      <c r="I12574" s="41">
        <v>26.388888888888999</v>
      </c>
      <c r="J12574" s="30">
        <v>59.722222222222001</v>
      </c>
      <c r="K12574" s="2">
        <v>4.166666666667</v>
      </c>
      <c r="L12574" s="2">
        <v>5.5555555555560003</v>
      </c>
      <c r="M12574" s="15">
        <v>1.3888888888890001</v>
      </c>
    </row>
    <row r="12575" spans="4:13" x14ac:dyDescent="0.2">
      <c r="D12575" s="199" t="s">
        <v>76</v>
      </c>
      <c r="E12575" s="22" t="s">
        <v>77</v>
      </c>
      <c r="F12575" s="21"/>
      <c r="G12575" s="19">
        <v>608</v>
      </c>
      <c r="H12575" s="27">
        <v>8</v>
      </c>
      <c r="I12575" s="3">
        <v>79</v>
      </c>
      <c r="J12575" s="3">
        <v>422</v>
      </c>
      <c r="K12575" s="3">
        <v>47</v>
      </c>
      <c r="L12575" s="3">
        <v>26</v>
      </c>
      <c r="M12575" s="26">
        <v>26</v>
      </c>
    </row>
    <row r="12576" spans="4:13" x14ac:dyDescent="0.2">
      <c r="D12576" s="200"/>
      <c r="E12576" s="11"/>
      <c r="F12576" s="10"/>
      <c r="G12576" s="7">
        <v>100</v>
      </c>
      <c r="H12576" s="18">
        <v>1.3157894736839999</v>
      </c>
      <c r="I12576" s="2">
        <v>12.993421052632</v>
      </c>
      <c r="J12576" s="2">
        <v>69.407894736841996</v>
      </c>
      <c r="K12576" s="2">
        <v>7.7302631578950001</v>
      </c>
      <c r="L12576" s="2">
        <v>4.2763157894740003</v>
      </c>
      <c r="M12576" s="15">
        <v>4.2763157894740003</v>
      </c>
    </row>
    <row r="12577" spans="2:13" x14ac:dyDescent="0.2">
      <c r="D12577" s="200"/>
      <c r="E12577" s="4" t="s">
        <v>34</v>
      </c>
      <c r="F12577" s="5"/>
      <c r="G12577" s="6">
        <v>37</v>
      </c>
      <c r="H12577" s="8">
        <v>1</v>
      </c>
      <c r="I12577" s="1">
        <v>1</v>
      </c>
      <c r="J12577" s="1">
        <v>23</v>
      </c>
      <c r="K12577" s="1">
        <v>6</v>
      </c>
      <c r="L12577" s="1">
        <v>6</v>
      </c>
      <c r="M12577" s="9">
        <v>0</v>
      </c>
    </row>
    <row r="12578" spans="2:13" x14ac:dyDescent="0.2">
      <c r="D12578" s="200"/>
      <c r="E12578" s="11"/>
      <c r="F12578" s="10"/>
      <c r="G12578" s="7">
        <v>100</v>
      </c>
      <c r="H12578" s="18">
        <v>2.7027027027030002</v>
      </c>
      <c r="I12578" s="50">
        <v>2.7027027027030002</v>
      </c>
      <c r="J12578" s="30">
        <v>62.162162162161998</v>
      </c>
      <c r="K12578" s="25">
        <v>16.216216216216001</v>
      </c>
      <c r="L12578" s="41">
        <v>16.216216216216001</v>
      </c>
      <c r="M12578" s="48">
        <v>0</v>
      </c>
    </row>
    <row r="12579" spans="2:13" x14ac:dyDescent="0.2">
      <c r="D12579" s="200"/>
      <c r="E12579" s="4" t="s">
        <v>35</v>
      </c>
      <c r="F12579" s="5"/>
      <c r="G12579" s="6">
        <v>73</v>
      </c>
      <c r="H12579" s="8">
        <v>1</v>
      </c>
      <c r="I12579" s="1">
        <v>6</v>
      </c>
      <c r="J12579" s="1">
        <v>54</v>
      </c>
      <c r="K12579" s="1">
        <v>6</v>
      </c>
      <c r="L12579" s="1">
        <v>4</v>
      </c>
      <c r="M12579" s="9">
        <v>2</v>
      </c>
    </row>
    <row r="12580" spans="2:13" x14ac:dyDescent="0.2">
      <c r="D12580" s="200"/>
      <c r="E12580" s="11"/>
      <c r="F12580" s="10"/>
      <c r="G12580" s="7">
        <v>100</v>
      </c>
      <c r="H12580" s="18">
        <v>1.369863013699</v>
      </c>
      <c r="I12580" s="30">
        <v>8.2191780821920002</v>
      </c>
      <c r="J12580" s="25">
        <v>73.972602739726</v>
      </c>
      <c r="K12580" s="2">
        <v>8.2191780821920002</v>
      </c>
      <c r="L12580" s="2">
        <v>5.4794520547949999</v>
      </c>
      <c r="M12580" s="15">
        <v>2.7397260273969999</v>
      </c>
    </row>
    <row r="12581" spans="2:13" x14ac:dyDescent="0.2">
      <c r="D12581" s="200"/>
      <c r="E12581" s="4" t="s">
        <v>36</v>
      </c>
      <c r="F12581" s="5"/>
      <c r="G12581" s="6">
        <v>92</v>
      </c>
      <c r="H12581" s="8">
        <v>0</v>
      </c>
      <c r="I12581" s="1">
        <v>10</v>
      </c>
      <c r="J12581" s="1">
        <v>67</v>
      </c>
      <c r="K12581" s="1">
        <v>6</v>
      </c>
      <c r="L12581" s="1">
        <v>4</v>
      </c>
      <c r="M12581" s="9">
        <v>5</v>
      </c>
    </row>
    <row r="12582" spans="2:13" x14ac:dyDescent="0.2">
      <c r="D12582" s="200"/>
      <c r="E12582" s="11"/>
      <c r="F12582" s="10"/>
      <c r="G12582" s="7">
        <v>100</v>
      </c>
      <c r="H12582" s="53">
        <v>0</v>
      </c>
      <c r="I12582" s="2">
        <v>10.869565217390999</v>
      </c>
      <c r="J12582" s="2">
        <v>72.826086956522005</v>
      </c>
      <c r="K12582" s="2">
        <v>6.5217391304349999</v>
      </c>
      <c r="L12582" s="2">
        <v>4.3478260869570002</v>
      </c>
      <c r="M12582" s="15">
        <v>5.4347826086959996</v>
      </c>
    </row>
    <row r="12583" spans="2:13" x14ac:dyDescent="0.2">
      <c r="D12583" s="200"/>
      <c r="E12583" s="4" t="s">
        <v>37</v>
      </c>
      <c r="F12583" s="5"/>
      <c r="G12583" s="6">
        <v>110</v>
      </c>
      <c r="H12583" s="8">
        <v>3</v>
      </c>
      <c r="I12583" s="1">
        <v>16</v>
      </c>
      <c r="J12583" s="1">
        <v>80</v>
      </c>
      <c r="K12583" s="1">
        <v>8</v>
      </c>
      <c r="L12583" s="1">
        <v>0</v>
      </c>
      <c r="M12583" s="9">
        <v>3</v>
      </c>
    </row>
    <row r="12584" spans="2:13" x14ac:dyDescent="0.2">
      <c r="D12584" s="200"/>
      <c r="E12584" s="11"/>
      <c r="F12584" s="10"/>
      <c r="G12584" s="7">
        <v>100</v>
      </c>
      <c r="H12584" s="18">
        <v>2.7272727272730002</v>
      </c>
      <c r="I12584" s="2">
        <v>14.545454545455</v>
      </c>
      <c r="J12584" s="2">
        <v>72.727272727273004</v>
      </c>
      <c r="K12584" s="2">
        <v>7.2727272727269998</v>
      </c>
      <c r="L12584" s="16">
        <v>0</v>
      </c>
      <c r="M12584" s="15">
        <v>2.7272727272730002</v>
      </c>
    </row>
    <row r="12585" spans="2:13" x14ac:dyDescent="0.2">
      <c r="D12585" s="200"/>
      <c r="E12585" s="4" t="s">
        <v>38</v>
      </c>
      <c r="F12585" s="5"/>
      <c r="G12585" s="6">
        <v>93</v>
      </c>
      <c r="H12585" s="8">
        <v>0</v>
      </c>
      <c r="I12585" s="1">
        <v>15</v>
      </c>
      <c r="J12585" s="1">
        <v>62</v>
      </c>
      <c r="K12585" s="1">
        <v>9</v>
      </c>
      <c r="L12585" s="1">
        <v>3</v>
      </c>
      <c r="M12585" s="9">
        <v>4</v>
      </c>
    </row>
    <row r="12586" spans="2:13" x14ac:dyDescent="0.2">
      <c r="D12586" s="200"/>
      <c r="E12586" s="11"/>
      <c r="F12586" s="10"/>
      <c r="G12586" s="7">
        <v>100</v>
      </c>
      <c r="H12586" s="53">
        <v>0</v>
      </c>
      <c r="I12586" s="2">
        <v>16.129032258064999</v>
      </c>
      <c r="J12586" s="2">
        <v>66.666666666666998</v>
      </c>
      <c r="K12586" s="2">
        <v>9.6774193548389995</v>
      </c>
      <c r="L12586" s="2">
        <v>3.2258064516129998</v>
      </c>
      <c r="M12586" s="15">
        <v>4.3010752688169998</v>
      </c>
    </row>
    <row r="12587" spans="2:13" x14ac:dyDescent="0.2">
      <c r="D12587" s="200"/>
      <c r="E12587" s="4" t="s">
        <v>39</v>
      </c>
      <c r="F12587" s="5"/>
      <c r="G12587" s="6">
        <v>114</v>
      </c>
      <c r="H12587" s="8">
        <v>0</v>
      </c>
      <c r="I12587" s="1">
        <v>17</v>
      </c>
      <c r="J12587" s="1">
        <v>77</v>
      </c>
      <c r="K12587" s="1">
        <v>9</v>
      </c>
      <c r="L12587" s="1">
        <v>4</v>
      </c>
      <c r="M12587" s="9">
        <v>7</v>
      </c>
    </row>
    <row r="12588" spans="2:13" x14ac:dyDescent="0.2">
      <c r="D12588" s="200"/>
      <c r="E12588" s="11"/>
      <c r="F12588" s="10"/>
      <c r="G12588" s="7">
        <v>100</v>
      </c>
      <c r="H12588" s="53">
        <v>0</v>
      </c>
      <c r="I12588" s="2">
        <v>14.912280701754</v>
      </c>
      <c r="J12588" s="2">
        <v>67.543859649122993</v>
      </c>
      <c r="K12588" s="2">
        <v>7.8947368421049999</v>
      </c>
      <c r="L12588" s="2">
        <v>3.508771929825</v>
      </c>
      <c r="M12588" s="15">
        <v>6.1403508771929998</v>
      </c>
    </row>
    <row r="12589" spans="2:13" x14ac:dyDescent="0.2">
      <c r="D12589" s="200"/>
      <c r="E12589" s="4" t="s">
        <v>40</v>
      </c>
      <c r="F12589" s="5"/>
      <c r="G12589" s="6">
        <v>89</v>
      </c>
      <c r="H12589" s="8">
        <v>3</v>
      </c>
      <c r="I12589" s="1">
        <v>14</v>
      </c>
      <c r="J12589" s="1">
        <v>59</v>
      </c>
      <c r="K12589" s="1">
        <v>3</v>
      </c>
      <c r="L12589" s="1">
        <v>5</v>
      </c>
      <c r="M12589" s="9">
        <v>5</v>
      </c>
    </row>
    <row r="12590" spans="2:13" x14ac:dyDescent="0.2">
      <c r="D12590" s="201"/>
      <c r="E12590" s="45"/>
      <c r="F12590" s="51"/>
      <c r="G12590" s="81">
        <v>100</v>
      </c>
      <c r="H12590" s="115">
        <v>3.3707865168539999</v>
      </c>
      <c r="I12590" s="64">
        <v>15.730337078651999</v>
      </c>
      <c r="J12590" s="64">
        <v>66.292134831460999</v>
      </c>
      <c r="K12590" s="64">
        <v>3.3707865168539999</v>
      </c>
      <c r="L12590" s="64">
        <v>5.61797752809</v>
      </c>
      <c r="M12590" s="106">
        <v>5.61797752809</v>
      </c>
    </row>
    <row r="12592" spans="2:13" x14ac:dyDescent="0.2">
      <c r="B12592" s="40" t="str">
        <f xml:space="preserve"> HYPERLINK("#'目次'!B310", "[304]")</f>
        <v>[304]</v>
      </c>
      <c r="C12592" s="23" t="s">
        <v>449</v>
      </c>
    </row>
    <row r="12595" spans="3:13" x14ac:dyDescent="0.2">
      <c r="C12595" s="23" t="s">
        <v>80</v>
      </c>
    </row>
    <row r="12596" spans="3:13" ht="24" x14ac:dyDescent="0.2">
      <c r="E12596" s="195"/>
      <c r="F12596" s="196"/>
      <c r="G12596" s="37" t="s">
        <v>15</v>
      </c>
      <c r="H12596" s="33" t="s">
        <v>436</v>
      </c>
      <c r="I12596" s="13" t="s">
        <v>437</v>
      </c>
      <c r="J12596" s="13" t="s">
        <v>438</v>
      </c>
      <c r="K12596" s="13" t="s">
        <v>439</v>
      </c>
      <c r="L12596" s="13" t="s">
        <v>440</v>
      </c>
      <c r="M12596" s="38" t="s">
        <v>18</v>
      </c>
    </row>
    <row r="12597" spans="3:13" x14ac:dyDescent="0.2">
      <c r="E12597" s="197"/>
      <c r="F12597" s="198"/>
      <c r="G12597" s="35"/>
      <c r="H12597" s="39"/>
      <c r="I12597" s="14"/>
      <c r="J12597" s="14"/>
      <c r="K12597" s="14"/>
      <c r="L12597" s="14"/>
      <c r="M12597" s="34"/>
    </row>
    <row r="12598" spans="3:13" x14ac:dyDescent="0.2">
      <c r="E12598" s="120" t="s">
        <v>15</v>
      </c>
      <c r="F12598" s="66"/>
      <c r="G12598" s="36">
        <v>1200</v>
      </c>
      <c r="H12598" s="17">
        <v>20</v>
      </c>
      <c r="I12598" s="17">
        <v>176</v>
      </c>
      <c r="J12598" s="17">
        <v>816</v>
      </c>
      <c r="K12598" s="17">
        <v>87</v>
      </c>
      <c r="L12598" s="17">
        <v>56</v>
      </c>
      <c r="M12598" s="47">
        <v>45</v>
      </c>
    </row>
    <row r="12599" spans="3:13" x14ac:dyDescent="0.2">
      <c r="E12599" s="45"/>
      <c r="F12599" s="67"/>
      <c r="G12599" s="7">
        <v>100</v>
      </c>
      <c r="H12599" s="2">
        <v>1.666666666667</v>
      </c>
      <c r="I12599" s="2">
        <v>14.666666666667</v>
      </c>
      <c r="J12599" s="2">
        <v>68</v>
      </c>
      <c r="K12599" s="2">
        <v>7.25</v>
      </c>
      <c r="L12599" s="2">
        <v>4.666666666667</v>
      </c>
      <c r="M12599" s="15">
        <v>3.75</v>
      </c>
    </row>
    <row r="12600" spans="3:13" x14ac:dyDescent="0.2">
      <c r="E12600" s="4" t="s">
        <v>81</v>
      </c>
      <c r="F12600" s="5"/>
      <c r="G12600" s="19">
        <v>48</v>
      </c>
      <c r="H12600" s="27">
        <v>3</v>
      </c>
      <c r="I12600" s="3">
        <v>5</v>
      </c>
      <c r="J12600" s="3">
        <v>30</v>
      </c>
      <c r="K12600" s="3">
        <v>6</v>
      </c>
      <c r="L12600" s="3">
        <v>2</v>
      </c>
      <c r="M12600" s="26">
        <v>2</v>
      </c>
    </row>
    <row r="12601" spans="3:13" x14ac:dyDescent="0.2">
      <c r="E12601" s="11"/>
      <c r="F12601" s="10"/>
      <c r="G12601" s="7">
        <v>100</v>
      </c>
      <c r="H12601" s="18">
        <v>6.25</v>
      </c>
      <c r="I12601" s="2">
        <v>10.416666666667</v>
      </c>
      <c r="J12601" s="30">
        <v>62.5</v>
      </c>
      <c r="K12601" s="25">
        <v>12.5</v>
      </c>
      <c r="L12601" s="2">
        <v>4.166666666667</v>
      </c>
      <c r="M12601" s="15">
        <v>4.166666666667</v>
      </c>
    </row>
    <row r="12602" spans="3:13" x14ac:dyDescent="0.2">
      <c r="E12602" s="4" t="s">
        <v>82</v>
      </c>
      <c r="F12602" s="5"/>
      <c r="G12602" s="6">
        <v>84</v>
      </c>
      <c r="H12602" s="8">
        <v>0</v>
      </c>
      <c r="I12602" s="1">
        <v>12</v>
      </c>
      <c r="J12602" s="1">
        <v>59</v>
      </c>
      <c r="K12602" s="1">
        <v>5</v>
      </c>
      <c r="L12602" s="1">
        <v>2</v>
      </c>
      <c r="M12602" s="9">
        <v>6</v>
      </c>
    </row>
    <row r="12603" spans="3:13" x14ac:dyDescent="0.2">
      <c r="E12603" s="11"/>
      <c r="F12603" s="10"/>
      <c r="G12603" s="7">
        <v>100</v>
      </c>
      <c r="H12603" s="53">
        <v>0</v>
      </c>
      <c r="I12603" s="2">
        <v>14.285714285714</v>
      </c>
      <c r="J12603" s="2">
        <v>70.238095238094999</v>
      </c>
      <c r="K12603" s="2">
        <v>5.9523809523809996</v>
      </c>
      <c r="L12603" s="2">
        <v>2.3809523809519999</v>
      </c>
      <c r="M12603" s="15">
        <v>7.1428571428570002</v>
      </c>
    </row>
    <row r="12604" spans="3:13" x14ac:dyDescent="0.2">
      <c r="E12604" s="4" t="s">
        <v>83</v>
      </c>
      <c r="F12604" s="5"/>
      <c r="G12604" s="6">
        <v>462</v>
      </c>
      <c r="H12604" s="8">
        <v>8</v>
      </c>
      <c r="I12604" s="1">
        <v>66</v>
      </c>
      <c r="J12604" s="1">
        <v>324</v>
      </c>
      <c r="K12604" s="1">
        <v>24</v>
      </c>
      <c r="L12604" s="1">
        <v>23</v>
      </c>
      <c r="M12604" s="9">
        <v>17</v>
      </c>
    </row>
    <row r="12605" spans="3:13" x14ac:dyDescent="0.2">
      <c r="E12605" s="11"/>
      <c r="F12605" s="10"/>
      <c r="G12605" s="7">
        <v>100</v>
      </c>
      <c r="H12605" s="18">
        <v>1.731601731602</v>
      </c>
      <c r="I12605" s="2">
        <v>14.285714285714</v>
      </c>
      <c r="J12605" s="2">
        <v>70.12987012987</v>
      </c>
      <c r="K12605" s="2">
        <v>5.1948051948050002</v>
      </c>
      <c r="L12605" s="2">
        <v>4.9783549783550001</v>
      </c>
      <c r="M12605" s="15">
        <v>3.6796536796539998</v>
      </c>
    </row>
    <row r="12606" spans="3:13" x14ac:dyDescent="0.2">
      <c r="E12606" s="4" t="s">
        <v>84</v>
      </c>
      <c r="F12606" s="5"/>
      <c r="G12606" s="6">
        <v>30</v>
      </c>
      <c r="H12606" s="8">
        <v>0</v>
      </c>
      <c r="I12606" s="1">
        <v>2</v>
      </c>
      <c r="J12606" s="1">
        <v>20</v>
      </c>
      <c r="K12606" s="1">
        <v>5</v>
      </c>
      <c r="L12606" s="1">
        <v>3</v>
      </c>
      <c r="M12606" s="9">
        <v>0</v>
      </c>
    </row>
    <row r="12607" spans="3:13" x14ac:dyDescent="0.2">
      <c r="E12607" s="11"/>
      <c r="F12607" s="10"/>
      <c r="G12607" s="7">
        <v>100</v>
      </c>
      <c r="H12607" s="53">
        <v>0</v>
      </c>
      <c r="I12607" s="30">
        <v>6.666666666667</v>
      </c>
      <c r="J12607" s="2">
        <v>66.666666666666998</v>
      </c>
      <c r="K12607" s="25">
        <v>16.666666666666998</v>
      </c>
      <c r="L12607" s="25">
        <v>10</v>
      </c>
      <c r="M12607" s="48">
        <v>0</v>
      </c>
    </row>
    <row r="12608" spans="3:13" x14ac:dyDescent="0.2">
      <c r="E12608" s="4" t="s">
        <v>85</v>
      </c>
      <c r="F12608" s="5"/>
      <c r="G12608" s="6">
        <v>144</v>
      </c>
      <c r="H12608" s="8">
        <v>2</v>
      </c>
      <c r="I12608" s="1">
        <v>19</v>
      </c>
      <c r="J12608" s="1">
        <v>100</v>
      </c>
      <c r="K12608" s="1">
        <v>11</v>
      </c>
      <c r="L12608" s="1">
        <v>7</v>
      </c>
      <c r="M12608" s="9">
        <v>5</v>
      </c>
    </row>
    <row r="12609" spans="2:13" x14ac:dyDescent="0.2">
      <c r="E12609" s="11"/>
      <c r="F12609" s="10"/>
      <c r="G12609" s="7">
        <v>100</v>
      </c>
      <c r="H12609" s="18">
        <v>1.3888888888890001</v>
      </c>
      <c r="I12609" s="2">
        <v>13.194444444444001</v>
      </c>
      <c r="J12609" s="2">
        <v>69.444444444444002</v>
      </c>
      <c r="K12609" s="2">
        <v>7.6388888888890003</v>
      </c>
      <c r="L12609" s="2">
        <v>4.8611111111109997</v>
      </c>
      <c r="M12609" s="15">
        <v>3.4722222222219998</v>
      </c>
    </row>
    <row r="12610" spans="2:13" x14ac:dyDescent="0.2">
      <c r="E12610" s="4" t="s">
        <v>86</v>
      </c>
      <c r="F12610" s="5"/>
      <c r="G12610" s="6">
        <v>192</v>
      </c>
      <c r="H12610" s="8">
        <v>3</v>
      </c>
      <c r="I12610" s="1">
        <v>36</v>
      </c>
      <c r="J12610" s="1">
        <v>122</v>
      </c>
      <c r="K12610" s="1">
        <v>18</v>
      </c>
      <c r="L12610" s="1">
        <v>5</v>
      </c>
      <c r="M12610" s="9">
        <v>8</v>
      </c>
    </row>
    <row r="12611" spans="2:13" x14ac:dyDescent="0.2">
      <c r="E12611" s="11"/>
      <c r="F12611" s="10"/>
      <c r="G12611" s="7">
        <v>100</v>
      </c>
      <c r="H12611" s="18">
        <v>1.5625</v>
      </c>
      <c r="I12611" s="2">
        <v>18.75</v>
      </c>
      <c r="J12611" s="2">
        <v>63.541666666666998</v>
      </c>
      <c r="K12611" s="2">
        <v>9.375</v>
      </c>
      <c r="L12611" s="2">
        <v>2.604166666667</v>
      </c>
      <c r="M12611" s="15">
        <v>4.166666666667</v>
      </c>
    </row>
    <row r="12612" spans="2:13" x14ac:dyDescent="0.2">
      <c r="E12612" s="4" t="s">
        <v>87</v>
      </c>
      <c r="F12612" s="5"/>
      <c r="G12612" s="6">
        <v>72</v>
      </c>
      <c r="H12612" s="8">
        <v>0</v>
      </c>
      <c r="I12612" s="1">
        <v>9</v>
      </c>
      <c r="J12612" s="1">
        <v>52</v>
      </c>
      <c r="K12612" s="1">
        <v>5</v>
      </c>
      <c r="L12612" s="1">
        <v>2</v>
      </c>
      <c r="M12612" s="9">
        <v>4</v>
      </c>
    </row>
    <row r="12613" spans="2:13" x14ac:dyDescent="0.2">
      <c r="E12613" s="11"/>
      <c r="F12613" s="10"/>
      <c r="G12613" s="7">
        <v>100</v>
      </c>
      <c r="H12613" s="53">
        <v>0</v>
      </c>
      <c r="I12613" s="2">
        <v>12.5</v>
      </c>
      <c r="J12613" s="2">
        <v>72.222222222222001</v>
      </c>
      <c r="K12613" s="2">
        <v>6.9444444444439997</v>
      </c>
      <c r="L12613" s="2">
        <v>2.7777777777780002</v>
      </c>
      <c r="M12613" s="15">
        <v>5.5555555555560003</v>
      </c>
    </row>
    <row r="12614" spans="2:13" x14ac:dyDescent="0.2">
      <c r="E12614" s="4" t="s">
        <v>88</v>
      </c>
      <c r="F12614" s="5"/>
      <c r="G12614" s="6">
        <v>36</v>
      </c>
      <c r="H12614" s="8">
        <v>1</v>
      </c>
      <c r="I12614" s="1">
        <v>7</v>
      </c>
      <c r="J12614" s="1">
        <v>22</v>
      </c>
      <c r="K12614" s="1">
        <v>3</v>
      </c>
      <c r="L12614" s="1">
        <v>2</v>
      </c>
      <c r="M12614" s="9">
        <v>1</v>
      </c>
    </row>
    <row r="12615" spans="2:13" x14ac:dyDescent="0.2">
      <c r="E12615" s="11"/>
      <c r="F12615" s="10"/>
      <c r="G12615" s="7">
        <v>100</v>
      </c>
      <c r="H12615" s="18">
        <v>2.7777777777780002</v>
      </c>
      <c r="I12615" s="2">
        <v>19.444444444443999</v>
      </c>
      <c r="J12615" s="30">
        <v>61.111111111111001</v>
      </c>
      <c r="K12615" s="2">
        <v>8.333333333333</v>
      </c>
      <c r="L12615" s="2">
        <v>5.5555555555560003</v>
      </c>
      <c r="M12615" s="15">
        <v>2.7777777777780002</v>
      </c>
    </row>
    <row r="12616" spans="2:13" x14ac:dyDescent="0.2">
      <c r="E12616" s="4" t="s">
        <v>89</v>
      </c>
      <c r="F12616" s="5"/>
      <c r="G12616" s="6">
        <v>66</v>
      </c>
      <c r="H12616" s="8">
        <v>3</v>
      </c>
      <c r="I12616" s="1">
        <v>10</v>
      </c>
      <c r="J12616" s="1">
        <v>42</v>
      </c>
      <c r="K12616" s="1">
        <v>4</v>
      </c>
      <c r="L12616" s="1">
        <v>5</v>
      </c>
      <c r="M12616" s="9">
        <v>2</v>
      </c>
    </row>
    <row r="12617" spans="2:13" x14ac:dyDescent="0.2">
      <c r="E12617" s="11"/>
      <c r="F12617" s="10"/>
      <c r="G12617" s="7">
        <v>100</v>
      </c>
      <c r="H12617" s="18">
        <v>4.5454545454549997</v>
      </c>
      <c r="I12617" s="2">
        <v>15.151515151515</v>
      </c>
      <c r="J12617" s="2">
        <v>63.636363636364003</v>
      </c>
      <c r="K12617" s="2">
        <v>6.0606060606060002</v>
      </c>
      <c r="L12617" s="2">
        <v>7.5757575757579998</v>
      </c>
      <c r="M12617" s="15">
        <v>3.0303030303030001</v>
      </c>
    </row>
    <row r="12618" spans="2:13" x14ac:dyDescent="0.2">
      <c r="E12618" s="4" t="s">
        <v>90</v>
      </c>
      <c r="F12618" s="5"/>
      <c r="G12618" s="6">
        <v>54</v>
      </c>
      <c r="H12618" s="8">
        <v>0</v>
      </c>
      <c r="I12618" s="1">
        <v>10</v>
      </c>
      <c r="J12618" s="1">
        <v>36</v>
      </c>
      <c r="K12618" s="1">
        <v>4</v>
      </c>
      <c r="L12618" s="1">
        <v>4</v>
      </c>
      <c r="M12618" s="9">
        <v>0</v>
      </c>
    </row>
    <row r="12619" spans="2:13" x14ac:dyDescent="0.2">
      <c r="E12619" s="11"/>
      <c r="F12619" s="10"/>
      <c r="G12619" s="7">
        <v>100</v>
      </c>
      <c r="H12619" s="53">
        <v>0</v>
      </c>
      <c r="I12619" s="2">
        <v>18.518518518518999</v>
      </c>
      <c r="J12619" s="2">
        <v>66.666666666666998</v>
      </c>
      <c r="K12619" s="2">
        <v>7.4074074074069998</v>
      </c>
      <c r="L12619" s="2">
        <v>7.4074074074069998</v>
      </c>
      <c r="M12619" s="48">
        <v>0</v>
      </c>
    </row>
    <row r="12620" spans="2:13" x14ac:dyDescent="0.2">
      <c r="E12620" s="4" t="s">
        <v>91</v>
      </c>
      <c r="F12620" s="5"/>
      <c r="G12620" s="6">
        <v>12</v>
      </c>
      <c r="H12620" s="8">
        <v>0</v>
      </c>
      <c r="I12620" s="1">
        <v>0</v>
      </c>
      <c r="J12620" s="1">
        <v>9</v>
      </c>
      <c r="K12620" s="1">
        <v>2</v>
      </c>
      <c r="L12620" s="1">
        <v>1</v>
      </c>
      <c r="M12620" s="9">
        <v>0</v>
      </c>
    </row>
    <row r="12621" spans="2:13" x14ac:dyDescent="0.2">
      <c r="E12621" s="45"/>
      <c r="F12621" s="51"/>
      <c r="G12621" s="81">
        <v>100</v>
      </c>
      <c r="H12621" s="118">
        <v>0</v>
      </c>
      <c r="I12621" s="83">
        <v>0</v>
      </c>
      <c r="J12621" s="124">
        <v>75</v>
      </c>
      <c r="K12621" s="124">
        <v>16.666666666666998</v>
      </c>
      <c r="L12621" s="64">
        <v>8.333333333333</v>
      </c>
      <c r="M12621" s="116">
        <v>0</v>
      </c>
    </row>
    <row r="12623" spans="2:13" x14ac:dyDescent="0.2">
      <c r="B12623" s="40" t="str">
        <f xml:space="preserve"> HYPERLINK("#'目次'!B311", "[305]")</f>
        <v>[305]</v>
      </c>
      <c r="C12623" s="23" t="s">
        <v>452</v>
      </c>
    </row>
    <row r="12626" spans="3:13" x14ac:dyDescent="0.2">
      <c r="C12626" s="23" t="s">
        <v>14</v>
      </c>
    </row>
    <row r="12627" spans="3:13" ht="24" x14ac:dyDescent="0.2">
      <c r="D12627" s="195"/>
      <c r="E12627" s="196"/>
      <c r="F12627" s="196"/>
      <c r="G12627" s="37" t="s">
        <v>15</v>
      </c>
      <c r="H12627" s="33" t="s">
        <v>436</v>
      </c>
      <c r="I12627" s="13" t="s">
        <v>437</v>
      </c>
      <c r="J12627" s="13" t="s">
        <v>438</v>
      </c>
      <c r="K12627" s="13" t="s">
        <v>439</v>
      </c>
      <c r="L12627" s="13" t="s">
        <v>440</v>
      </c>
      <c r="M12627" s="38" t="s">
        <v>18</v>
      </c>
    </row>
    <row r="12628" spans="3:13" x14ac:dyDescent="0.2">
      <c r="D12628" s="197"/>
      <c r="E12628" s="198"/>
      <c r="F12628" s="198"/>
      <c r="G12628" s="35"/>
      <c r="H12628" s="39"/>
      <c r="I12628" s="14"/>
      <c r="J12628" s="14"/>
      <c r="K12628" s="14"/>
      <c r="L12628" s="14"/>
      <c r="M12628" s="34"/>
    </row>
    <row r="12629" spans="3:13" x14ac:dyDescent="0.2">
      <c r="D12629" s="78"/>
      <c r="E12629" s="79" t="s">
        <v>15</v>
      </c>
      <c r="F12629" s="66"/>
      <c r="G12629" s="36">
        <v>1200</v>
      </c>
      <c r="H12629" s="17">
        <v>9</v>
      </c>
      <c r="I12629" s="17">
        <v>17</v>
      </c>
      <c r="J12629" s="17">
        <v>241</v>
      </c>
      <c r="K12629" s="17">
        <v>546</v>
      </c>
      <c r="L12629" s="17">
        <v>314</v>
      </c>
      <c r="M12629" s="47">
        <v>73</v>
      </c>
    </row>
    <row r="12630" spans="3:13" x14ac:dyDescent="0.2">
      <c r="D12630" s="45"/>
      <c r="E12630" s="51"/>
      <c r="F12630" s="67"/>
      <c r="G12630" s="7">
        <v>100</v>
      </c>
      <c r="H12630" s="2">
        <v>0.75</v>
      </c>
      <c r="I12630" s="2">
        <v>1.416666666667</v>
      </c>
      <c r="J12630" s="2">
        <v>20.083333333333002</v>
      </c>
      <c r="K12630" s="2">
        <v>45.5</v>
      </c>
      <c r="L12630" s="2">
        <v>26.166666666666998</v>
      </c>
      <c r="M12630" s="15">
        <v>6.083333333333</v>
      </c>
    </row>
    <row r="12631" spans="3:13" x14ac:dyDescent="0.2">
      <c r="D12631" s="199" t="s">
        <v>19</v>
      </c>
      <c r="E12631" s="22" t="s">
        <v>20</v>
      </c>
      <c r="F12631" s="21"/>
      <c r="G12631" s="19">
        <v>132</v>
      </c>
      <c r="H12631" s="27">
        <v>2</v>
      </c>
      <c r="I12631" s="3">
        <v>2</v>
      </c>
      <c r="J12631" s="3">
        <v>21</v>
      </c>
      <c r="K12631" s="3">
        <v>61</v>
      </c>
      <c r="L12631" s="3">
        <v>36</v>
      </c>
      <c r="M12631" s="26">
        <v>10</v>
      </c>
    </row>
    <row r="12632" spans="3:13" x14ac:dyDescent="0.2">
      <c r="D12632" s="200"/>
      <c r="E12632" s="11"/>
      <c r="F12632" s="10"/>
      <c r="G12632" s="7">
        <v>100</v>
      </c>
      <c r="H12632" s="18">
        <v>1.5151515151520001</v>
      </c>
      <c r="I12632" s="2">
        <v>1.5151515151520001</v>
      </c>
      <c r="J12632" s="2">
        <v>15.909090909091001</v>
      </c>
      <c r="K12632" s="2">
        <v>46.212121212120998</v>
      </c>
      <c r="L12632" s="2">
        <v>27.272727272727</v>
      </c>
      <c r="M12632" s="15">
        <v>7.5757575757579998</v>
      </c>
    </row>
    <row r="12633" spans="3:13" x14ac:dyDescent="0.2">
      <c r="D12633" s="200"/>
      <c r="E12633" s="4" t="s">
        <v>21</v>
      </c>
      <c r="F12633" s="5"/>
      <c r="G12633" s="6">
        <v>444</v>
      </c>
      <c r="H12633" s="8">
        <v>1</v>
      </c>
      <c r="I12633" s="1">
        <v>5</v>
      </c>
      <c r="J12633" s="1">
        <v>90</v>
      </c>
      <c r="K12633" s="1">
        <v>213</v>
      </c>
      <c r="L12633" s="1">
        <v>110</v>
      </c>
      <c r="M12633" s="9">
        <v>25</v>
      </c>
    </row>
    <row r="12634" spans="3:13" x14ac:dyDescent="0.2">
      <c r="D12634" s="200"/>
      <c r="E12634" s="11"/>
      <c r="F12634" s="10"/>
      <c r="G12634" s="7">
        <v>100</v>
      </c>
      <c r="H12634" s="18">
        <v>0.22522522522499999</v>
      </c>
      <c r="I12634" s="2">
        <v>1.126126126126</v>
      </c>
      <c r="J12634" s="2">
        <v>20.27027027027</v>
      </c>
      <c r="K12634" s="2">
        <v>47.972972972972997</v>
      </c>
      <c r="L12634" s="2">
        <v>24.774774774775</v>
      </c>
      <c r="M12634" s="15">
        <v>5.6306306306309999</v>
      </c>
    </row>
    <row r="12635" spans="3:13" x14ac:dyDescent="0.2">
      <c r="D12635" s="200"/>
      <c r="E12635" s="4" t="s">
        <v>22</v>
      </c>
      <c r="F12635" s="5"/>
      <c r="G12635" s="6">
        <v>192</v>
      </c>
      <c r="H12635" s="8">
        <v>2</v>
      </c>
      <c r="I12635" s="1">
        <v>4</v>
      </c>
      <c r="J12635" s="1">
        <v>43</v>
      </c>
      <c r="K12635" s="1">
        <v>82</v>
      </c>
      <c r="L12635" s="1">
        <v>52</v>
      </c>
      <c r="M12635" s="9">
        <v>9</v>
      </c>
    </row>
    <row r="12636" spans="3:13" x14ac:dyDescent="0.2">
      <c r="D12636" s="200"/>
      <c r="E12636" s="11"/>
      <c r="F12636" s="10"/>
      <c r="G12636" s="7">
        <v>100</v>
      </c>
      <c r="H12636" s="18">
        <v>1.041666666667</v>
      </c>
      <c r="I12636" s="2">
        <v>2.083333333333</v>
      </c>
      <c r="J12636" s="2">
        <v>22.395833333333002</v>
      </c>
      <c r="K12636" s="2">
        <v>42.708333333333002</v>
      </c>
      <c r="L12636" s="2">
        <v>27.083333333333002</v>
      </c>
      <c r="M12636" s="15">
        <v>4.6875</v>
      </c>
    </row>
    <row r="12637" spans="3:13" x14ac:dyDescent="0.2">
      <c r="D12637" s="200"/>
      <c r="E12637" s="4" t="s">
        <v>23</v>
      </c>
      <c r="F12637" s="5"/>
      <c r="G12637" s="6">
        <v>192</v>
      </c>
      <c r="H12637" s="8">
        <v>0</v>
      </c>
      <c r="I12637" s="1">
        <v>1</v>
      </c>
      <c r="J12637" s="1">
        <v>46</v>
      </c>
      <c r="K12637" s="1">
        <v>87</v>
      </c>
      <c r="L12637" s="1">
        <v>44</v>
      </c>
      <c r="M12637" s="9">
        <v>14</v>
      </c>
    </row>
    <row r="12638" spans="3:13" x14ac:dyDescent="0.2">
      <c r="D12638" s="200"/>
      <c r="E12638" s="11"/>
      <c r="F12638" s="10"/>
      <c r="G12638" s="7">
        <v>100</v>
      </c>
      <c r="H12638" s="53">
        <v>0</v>
      </c>
      <c r="I12638" s="2">
        <v>0.52083333333299997</v>
      </c>
      <c r="J12638" s="2">
        <v>23.958333333333002</v>
      </c>
      <c r="K12638" s="2">
        <v>45.3125</v>
      </c>
      <c r="L12638" s="2">
        <v>22.916666666666998</v>
      </c>
      <c r="M12638" s="15">
        <v>7.291666666667</v>
      </c>
    </row>
    <row r="12639" spans="3:13" x14ac:dyDescent="0.2">
      <c r="D12639" s="200"/>
      <c r="E12639" s="4" t="s">
        <v>24</v>
      </c>
      <c r="F12639" s="5"/>
      <c r="G12639" s="6">
        <v>240</v>
      </c>
      <c r="H12639" s="8">
        <v>4</v>
      </c>
      <c r="I12639" s="1">
        <v>5</v>
      </c>
      <c r="J12639" s="1">
        <v>41</v>
      </c>
      <c r="K12639" s="1">
        <v>103</v>
      </c>
      <c r="L12639" s="1">
        <v>72</v>
      </c>
      <c r="M12639" s="9">
        <v>15</v>
      </c>
    </row>
    <row r="12640" spans="3:13" x14ac:dyDescent="0.2">
      <c r="D12640" s="200"/>
      <c r="E12640" s="11"/>
      <c r="F12640" s="10"/>
      <c r="G12640" s="7">
        <v>100</v>
      </c>
      <c r="H12640" s="18">
        <v>1.666666666667</v>
      </c>
      <c r="I12640" s="2">
        <v>2.083333333333</v>
      </c>
      <c r="J12640" s="2">
        <v>17.083333333333002</v>
      </c>
      <c r="K12640" s="2">
        <v>42.916666666666998</v>
      </c>
      <c r="L12640" s="2">
        <v>30</v>
      </c>
      <c r="M12640" s="15">
        <v>6.25</v>
      </c>
    </row>
    <row r="12641" spans="4:13" x14ac:dyDescent="0.2">
      <c r="D12641" s="199" t="s">
        <v>25</v>
      </c>
      <c r="E12641" s="22" t="s">
        <v>26</v>
      </c>
      <c r="F12641" s="21"/>
      <c r="G12641" s="19">
        <v>348</v>
      </c>
      <c r="H12641" s="27">
        <v>4</v>
      </c>
      <c r="I12641" s="3">
        <v>4</v>
      </c>
      <c r="J12641" s="3">
        <v>60</v>
      </c>
      <c r="K12641" s="3">
        <v>174</v>
      </c>
      <c r="L12641" s="3">
        <v>88</v>
      </c>
      <c r="M12641" s="26">
        <v>18</v>
      </c>
    </row>
    <row r="12642" spans="4:13" x14ac:dyDescent="0.2">
      <c r="D12642" s="200"/>
      <c r="E12642" s="11"/>
      <c r="F12642" s="10"/>
      <c r="G12642" s="7">
        <v>100</v>
      </c>
      <c r="H12642" s="18">
        <v>1.149425287356</v>
      </c>
      <c r="I12642" s="2">
        <v>1.149425287356</v>
      </c>
      <c r="J12642" s="2">
        <v>17.241379310345</v>
      </c>
      <c r="K12642" s="2">
        <v>50</v>
      </c>
      <c r="L12642" s="2">
        <v>25.287356321838999</v>
      </c>
      <c r="M12642" s="15">
        <v>5.1724137931029999</v>
      </c>
    </row>
    <row r="12643" spans="4:13" x14ac:dyDescent="0.2">
      <c r="D12643" s="200"/>
      <c r="E12643" s="4" t="s">
        <v>27</v>
      </c>
      <c r="F12643" s="5"/>
      <c r="G12643" s="6">
        <v>378</v>
      </c>
      <c r="H12643" s="8">
        <v>3</v>
      </c>
      <c r="I12643" s="1">
        <v>6</v>
      </c>
      <c r="J12643" s="1">
        <v>89</v>
      </c>
      <c r="K12643" s="1">
        <v>152</v>
      </c>
      <c r="L12643" s="1">
        <v>100</v>
      </c>
      <c r="M12643" s="9">
        <v>28</v>
      </c>
    </row>
    <row r="12644" spans="4:13" x14ac:dyDescent="0.2">
      <c r="D12644" s="200"/>
      <c r="E12644" s="11"/>
      <c r="F12644" s="10"/>
      <c r="G12644" s="7">
        <v>100</v>
      </c>
      <c r="H12644" s="18">
        <v>0.793650793651</v>
      </c>
      <c r="I12644" s="2">
        <v>1.587301587302</v>
      </c>
      <c r="J12644" s="2">
        <v>23.544973544973999</v>
      </c>
      <c r="K12644" s="30">
        <v>40.211640211640002</v>
      </c>
      <c r="L12644" s="2">
        <v>26.455026455026001</v>
      </c>
      <c r="M12644" s="15">
        <v>7.4074074074069998</v>
      </c>
    </row>
    <row r="12645" spans="4:13" x14ac:dyDescent="0.2">
      <c r="D12645" s="200"/>
      <c r="E12645" s="4" t="s">
        <v>28</v>
      </c>
      <c r="F12645" s="5"/>
      <c r="G12645" s="6">
        <v>372</v>
      </c>
      <c r="H12645" s="8">
        <v>2</v>
      </c>
      <c r="I12645" s="1">
        <v>7</v>
      </c>
      <c r="J12645" s="1">
        <v>74</v>
      </c>
      <c r="K12645" s="1">
        <v>174</v>
      </c>
      <c r="L12645" s="1">
        <v>91</v>
      </c>
      <c r="M12645" s="9">
        <v>24</v>
      </c>
    </row>
    <row r="12646" spans="4:13" x14ac:dyDescent="0.2">
      <c r="D12646" s="200"/>
      <c r="E12646" s="11"/>
      <c r="F12646" s="10"/>
      <c r="G12646" s="7">
        <v>100</v>
      </c>
      <c r="H12646" s="18">
        <v>0.53763440860199996</v>
      </c>
      <c r="I12646" s="2">
        <v>1.8817204301079999</v>
      </c>
      <c r="J12646" s="2">
        <v>19.892473118280002</v>
      </c>
      <c r="K12646" s="2">
        <v>46.774193548386997</v>
      </c>
      <c r="L12646" s="2">
        <v>24.462365591398001</v>
      </c>
      <c r="M12646" s="15">
        <v>6.4516129032259997</v>
      </c>
    </row>
    <row r="12647" spans="4:13" x14ac:dyDescent="0.2">
      <c r="D12647" s="200"/>
      <c r="E12647" s="4" t="s">
        <v>29</v>
      </c>
      <c r="F12647" s="5"/>
      <c r="G12647" s="6">
        <v>102</v>
      </c>
      <c r="H12647" s="8">
        <v>0</v>
      </c>
      <c r="I12647" s="1">
        <v>0</v>
      </c>
      <c r="J12647" s="1">
        <v>18</v>
      </c>
      <c r="K12647" s="1">
        <v>46</v>
      </c>
      <c r="L12647" s="1">
        <v>35</v>
      </c>
      <c r="M12647" s="9">
        <v>3</v>
      </c>
    </row>
    <row r="12648" spans="4:13" x14ac:dyDescent="0.2">
      <c r="D12648" s="200"/>
      <c r="E12648" s="11"/>
      <c r="F12648" s="10"/>
      <c r="G12648" s="7">
        <v>100</v>
      </c>
      <c r="H12648" s="53">
        <v>0</v>
      </c>
      <c r="I12648" s="16">
        <v>0</v>
      </c>
      <c r="J12648" s="2">
        <v>17.647058823529001</v>
      </c>
      <c r="K12648" s="2">
        <v>45.098039215686001</v>
      </c>
      <c r="L12648" s="25">
        <v>34.313725490195999</v>
      </c>
      <c r="M12648" s="15">
        <v>2.9411764705880001</v>
      </c>
    </row>
    <row r="12649" spans="4:13" x14ac:dyDescent="0.2">
      <c r="D12649" s="199" t="s">
        <v>30</v>
      </c>
      <c r="E12649" s="22" t="s">
        <v>31</v>
      </c>
      <c r="F12649" s="21"/>
      <c r="G12649" s="19">
        <v>592</v>
      </c>
      <c r="H12649" s="27">
        <v>4</v>
      </c>
      <c r="I12649" s="3">
        <v>10</v>
      </c>
      <c r="J12649" s="3">
        <v>116</v>
      </c>
      <c r="K12649" s="3">
        <v>263</v>
      </c>
      <c r="L12649" s="3">
        <v>159</v>
      </c>
      <c r="M12649" s="26">
        <v>40</v>
      </c>
    </row>
    <row r="12650" spans="4:13" x14ac:dyDescent="0.2">
      <c r="D12650" s="200"/>
      <c r="E12650" s="11"/>
      <c r="F12650" s="10"/>
      <c r="G12650" s="7">
        <v>100</v>
      </c>
      <c r="H12650" s="18">
        <v>0.67567567567599995</v>
      </c>
      <c r="I12650" s="2">
        <v>1.6891891891890001</v>
      </c>
      <c r="J12650" s="2">
        <v>19.594594594595002</v>
      </c>
      <c r="K12650" s="2">
        <v>44.425675675675997</v>
      </c>
      <c r="L12650" s="2">
        <v>26.858108108107999</v>
      </c>
      <c r="M12650" s="15">
        <v>6.7567567567570004</v>
      </c>
    </row>
    <row r="12651" spans="4:13" x14ac:dyDescent="0.2">
      <c r="D12651" s="200"/>
      <c r="E12651" s="4" t="s">
        <v>32</v>
      </c>
      <c r="F12651" s="5"/>
      <c r="G12651" s="6">
        <v>608</v>
      </c>
      <c r="H12651" s="8">
        <v>5</v>
      </c>
      <c r="I12651" s="1">
        <v>7</v>
      </c>
      <c r="J12651" s="1">
        <v>125</v>
      </c>
      <c r="K12651" s="1">
        <v>283</v>
      </c>
      <c r="L12651" s="1">
        <v>155</v>
      </c>
      <c r="M12651" s="9">
        <v>33</v>
      </c>
    </row>
    <row r="12652" spans="4:13" x14ac:dyDescent="0.2">
      <c r="D12652" s="200"/>
      <c r="E12652" s="11"/>
      <c r="F12652" s="10"/>
      <c r="G12652" s="7">
        <v>100</v>
      </c>
      <c r="H12652" s="18">
        <v>0.82236842105300001</v>
      </c>
      <c r="I12652" s="2">
        <v>1.151315789474</v>
      </c>
      <c r="J12652" s="2">
        <v>20.559210526316001</v>
      </c>
      <c r="K12652" s="2">
        <v>46.546052631579002</v>
      </c>
      <c r="L12652" s="2">
        <v>25.493421052632002</v>
      </c>
      <c r="M12652" s="15">
        <v>5.4276315789470004</v>
      </c>
    </row>
    <row r="12653" spans="4:13" x14ac:dyDescent="0.2">
      <c r="D12653" s="199" t="s">
        <v>33</v>
      </c>
      <c r="E12653" s="22" t="s">
        <v>34</v>
      </c>
      <c r="F12653" s="21"/>
      <c r="G12653" s="19">
        <v>74</v>
      </c>
      <c r="H12653" s="27">
        <v>1</v>
      </c>
      <c r="I12653" s="3">
        <v>0</v>
      </c>
      <c r="J12653" s="3">
        <v>11</v>
      </c>
      <c r="K12653" s="3">
        <v>34</v>
      </c>
      <c r="L12653" s="3">
        <v>24</v>
      </c>
      <c r="M12653" s="26">
        <v>4</v>
      </c>
    </row>
    <row r="12654" spans="4:13" x14ac:dyDescent="0.2">
      <c r="D12654" s="200"/>
      <c r="E12654" s="11"/>
      <c r="F12654" s="10"/>
      <c r="G12654" s="7">
        <v>100</v>
      </c>
      <c r="H12654" s="18">
        <v>1.351351351351</v>
      </c>
      <c r="I12654" s="16">
        <v>0</v>
      </c>
      <c r="J12654" s="30">
        <v>14.864864864865</v>
      </c>
      <c r="K12654" s="2">
        <v>45.945945945946001</v>
      </c>
      <c r="L12654" s="25">
        <v>32.432432432432002</v>
      </c>
      <c r="M12654" s="15">
        <v>5.4054054054050003</v>
      </c>
    </row>
    <row r="12655" spans="4:13" x14ac:dyDescent="0.2">
      <c r="D12655" s="200"/>
      <c r="E12655" s="4" t="s">
        <v>35</v>
      </c>
      <c r="F12655" s="5"/>
      <c r="G12655" s="6">
        <v>148</v>
      </c>
      <c r="H12655" s="8">
        <v>0</v>
      </c>
      <c r="I12655" s="1">
        <v>3</v>
      </c>
      <c r="J12655" s="1">
        <v>26</v>
      </c>
      <c r="K12655" s="1">
        <v>74</v>
      </c>
      <c r="L12655" s="1">
        <v>40</v>
      </c>
      <c r="M12655" s="9">
        <v>5</v>
      </c>
    </row>
    <row r="12656" spans="4:13" x14ac:dyDescent="0.2">
      <c r="D12656" s="200"/>
      <c r="E12656" s="11"/>
      <c r="F12656" s="10"/>
      <c r="G12656" s="7">
        <v>100</v>
      </c>
      <c r="H12656" s="53">
        <v>0</v>
      </c>
      <c r="I12656" s="2">
        <v>2.0270270270270001</v>
      </c>
      <c r="J12656" s="2">
        <v>17.567567567567998</v>
      </c>
      <c r="K12656" s="2">
        <v>50</v>
      </c>
      <c r="L12656" s="2">
        <v>27.027027027027</v>
      </c>
      <c r="M12656" s="15">
        <v>3.3783783783780001</v>
      </c>
    </row>
    <row r="12657" spans="2:13" x14ac:dyDescent="0.2">
      <c r="D12657" s="200"/>
      <c r="E12657" s="4" t="s">
        <v>36</v>
      </c>
      <c r="F12657" s="5"/>
      <c r="G12657" s="6">
        <v>187</v>
      </c>
      <c r="H12657" s="8">
        <v>0</v>
      </c>
      <c r="I12657" s="1">
        <v>1</v>
      </c>
      <c r="J12657" s="1">
        <v>25</v>
      </c>
      <c r="K12657" s="1">
        <v>101</v>
      </c>
      <c r="L12657" s="1">
        <v>53</v>
      </c>
      <c r="M12657" s="9">
        <v>7</v>
      </c>
    </row>
    <row r="12658" spans="2:13" x14ac:dyDescent="0.2">
      <c r="D12658" s="200"/>
      <c r="E12658" s="11"/>
      <c r="F12658" s="10"/>
      <c r="G12658" s="7">
        <v>100</v>
      </c>
      <c r="H12658" s="53">
        <v>0</v>
      </c>
      <c r="I12658" s="2">
        <v>0.53475935828900001</v>
      </c>
      <c r="J12658" s="30">
        <v>13.368983957218999</v>
      </c>
      <c r="K12658" s="25">
        <v>54.010695187166</v>
      </c>
      <c r="L12658" s="2">
        <v>28.342245989304999</v>
      </c>
      <c r="M12658" s="15">
        <v>3.7433155080209999</v>
      </c>
    </row>
    <row r="12659" spans="2:13" x14ac:dyDescent="0.2">
      <c r="D12659" s="200"/>
      <c r="E12659" s="4" t="s">
        <v>37</v>
      </c>
      <c r="F12659" s="5"/>
      <c r="G12659" s="6">
        <v>221</v>
      </c>
      <c r="H12659" s="8">
        <v>1</v>
      </c>
      <c r="I12659" s="1">
        <v>5</v>
      </c>
      <c r="J12659" s="1">
        <v>46</v>
      </c>
      <c r="K12659" s="1">
        <v>91</v>
      </c>
      <c r="L12659" s="1">
        <v>66</v>
      </c>
      <c r="M12659" s="9">
        <v>12</v>
      </c>
    </row>
    <row r="12660" spans="2:13" x14ac:dyDescent="0.2">
      <c r="D12660" s="200"/>
      <c r="E12660" s="11"/>
      <c r="F12660" s="10"/>
      <c r="G12660" s="7">
        <v>100</v>
      </c>
      <c r="H12660" s="18">
        <v>0.452488687783</v>
      </c>
      <c r="I12660" s="2">
        <v>2.262443438914</v>
      </c>
      <c r="J12660" s="2">
        <v>20.814479638009001</v>
      </c>
      <c r="K12660" s="2">
        <v>41.176470588234999</v>
      </c>
      <c r="L12660" s="2">
        <v>29.864253393664999</v>
      </c>
      <c r="M12660" s="15">
        <v>5.4298642533940003</v>
      </c>
    </row>
    <row r="12661" spans="2:13" x14ac:dyDescent="0.2">
      <c r="D12661" s="200"/>
      <c r="E12661" s="4" t="s">
        <v>38</v>
      </c>
      <c r="F12661" s="5"/>
      <c r="G12661" s="6">
        <v>186</v>
      </c>
      <c r="H12661" s="8">
        <v>3</v>
      </c>
      <c r="I12661" s="1">
        <v>4</v>
      </c>
      <c r="J12661" s="1">
        <v>32</v>
      </c>
      <c r="K12661" s="1">
        <v>80</v>
      </c>
      <c r="L12661" s="1">
        <v>54</v>
      </c>
      <c r="M12661" s="9">
        <v>13</v>
      </c>
    </row>
    <row r="12662" spans="2:13" x14ac:dyDescent="0.2">
      <c r="D12662" s="200"/>
      <c r="E12662" s="11"/>
      <c r="F12662" s="10"/>
      <c r="G12662" s="7">
        <v>100</v>
      </c>
      <c r="H12662" s="18">
        <v>1.6129032258060001</v>
      </c>
      <c r="I12662" s="2">
        <v>2.1505376344089999</v>
      </c>
      <c r="J12662" s="2">
        <v>17.204301075269001</v>
      </c>
      <c r="K12662" s="2">
        <v>43.010752688171998</v>
      </c>
      <c r="L12662" s="2">
        <v>29.032258064516</v>
      </c>
      <c r="M12662" s="15">
        <v>6.9892473118279996</v>
      </c>
    </row>
    <row r="12663" spans="2:13" x14ac:dyDescent="0.2">
      <c r="D12663" s="200"/>
      <c r="E12663" s="4" t="s">
        <v>39</v>
      </c>
      <c r="F12663" s="5"/>
      <c r="G12663" s="6">
        <v>223</v>
      </c>
      <c r="H12663" s="8">
        <v>3</v>
      </c>
      <c r="I12663" s="1">
        <v>1</v>
      </c>
      <c r="J12663" s="1">
        <v>57</v>
      </c>
      <c r="K12663" s="1">
        <v>101</v>
      </c>
      <c r="L12663" s="1">
        <v>47</v>
      </c>
      <c r="M12663" s="9">
        <v>14</v>
      </c>
    </row>
    <row r="12664" spans="2:13" x14ac:dyDescent="0.2">
      <c r="D12664" s="200"/>
      <c r="E12664" s="11"/>
      <c r="F12664" s="10"/>
      <c r="G12664" s="7">
        <v>100</v>
      </c>
      <c r="H12664" s="18">
        <v>1.3452914798210001</v>
      </c>
      <c r="I12664" s="2">
        <v>0.44843049327399997</v>
      </c>
      <c r="J12664" s="25">
        <v>25.560538116591999</v>
      </c>
      <c r="K12664" s="2">
        <v>45.291479820627998</v>
      </c>
      <c r="L12664" s="30">
        <v>21.076233183856999</v>
      </c>
      <c r="M12664" s="15">
        <v>6.27802690583</v>
      </c>
    </row>
    <row r="12665" spans="2:13" x14ac:dyDescent="0.2">
      <c r="D12665" s="200"/>
      <c r="E12665" s="4" t="s">
        <v>40</v>
      </c>
      <c r="F12665" s="5"/>
      <c r="G12665" s="6">
        <v>161</v>
      </c>
      <c r="H12665" s="8">
        <v>1</v>
      </c>
      <c r="I12665" s="1">
        <v>3</v>
      </c>
      <c r="J12665" s="1">
        <v>44</v>
      </c>
      <c r="K12665" s="1">
        <v>65</v>
      </c>
      <c r="L12665" s="1">
        <v>30</v>
      </c>
      <c r="M12665" s="9">
        <v>18</v>
      </c>
    </row>
    <row r="12666" spans="2:13" x14ac:dyDescent="0.2">
      <c r="D12666" s="201"/>
      <c r="E12666" s="45"/>
      <c r="F12666" s="51"/>
      <c r="G12666" s="81">
        <v>100</v>
      </c>
      <c r="H12666" s="115">
        <v>0.62111801242200004</v>
      </c>
      <c r="I12666" s="64">
        <v>1.8633540372670001</v>
      </c>
      <c r="J12666" s="124">
        <v>27.329192546584</v>
      </c>
      <c r="K12666" s="126">
        <v>40.372670807452998</v>
      </c>
      <c r="L12666" s="126">
        <v>18.633540372671</v>
      </c>
      <c r="M12666" s="154">
        <v>11.180124223602</v>
      </c>
    </row>
    <row r="12668" spans="2:13" x14ac:dyDescent="0.2">
      <c r="B12668" s="40" t="str">
        <f xml:space="preserve"> HYPERLINK("#'目次'!B312", "[306]")</f>
        <v>[306]</v>
      </c>
      <c r="C12668" s="23" t="s">
        <v>452</v>
      </c>
    </row>
    <row r="12671" spans="2:13" x14ac:dyDescent="0.2">
      <c r="C12671" s="23" t="s">
        <v>48</v>
      </c>
    </row>
    <row r="12672" spans="2:13" ht="24" x14ac:dyDescent="0.2">
      <c r="D12672" s="195"/>
      <c r="E12672" s="196"/>
      <c r="F12672" s="196"/>
      <c r="G12672" s="37" t="s">
        <v>15</v>
      </c>
      <c r="H12672" s="33" t="s">
        <v>436</v>
      </c>
      <c r="I12672" s="13" t="s">
        <v>437</v>
      </c>
      <c r="J12672" s="13" t="s">
        <v>438</v>
      </c>
      <c r="K12672" s="13" t="s">
        <v>439</v>
      </c>
      <c r="L12672" s="13" t="s">
        <v>440</v>
      </c>
      <c r="M12672" s="38" t="s">
        <v>18</v>
      </c>
    </row>
    <row r="12673" spans="4:13" x14ac:dyDescent="0.2">
      <c r="D12673" s="197"/>
      <c r="E12673" s="198"/>
      <c r="F12673" s="198"/>
      <c r="G12673" s="35"/>
      <c r="H12673" s="39"/>
      <c r="I12673" s="14"/>
      <c r="J12673" s="14"/>
      <c r="K12673" s="14"/>
      <c r="L12673" s="14"/>
      <c r="M12673" s="34"/>
    </row>
    <row r="12674" spans="4:13" x14ac:dyDescent="0.2">
      <c r="D12674" s="78"/>
      <c r="E12674" s="79" t="s">
        <v>15</v>
      </c>
      <c r="F12674" s="66"/>
      <c r="G12674" s="36">
        <v>1200</v>
      </c>
      <c r="H12674" s="17">
        <v>9</v>
      </c>
      <c r="I12674" s="17">
        <v>17</v>
      </c>
      <c r="J12674" s="17">
        <v>241</v>
      </c>
      <c r="K12674" s="17">
        <v>546</v>
      </c>
      <c r="L12674" s="17">
        <v>314</v>
      </c>
      <c r="M12674" s="47">
        <v>73</v>
      </c>
    </row>
    <row r="12675" spans="4:13" x14ac:dyDescent="0.2">
      <c r="D12675" s="45"/>
      <c r="E12675" s="51"/>
      <c r="F12675" s="67"/>
      <c r="G12675" s="7">
        <v>100</v>
      </c>
      <c r="H12675" s="2">
        <v>0.75</v>
      </c>
      <c r="I12675" s="2">
        <v>1.416666666667</v>
      </c>
      <c r="J12675" s="2">
        <v>20.083333333333002</v>
      </c>
      <c r="K12675" s="2">
        <v>45.5</v>
      </c>
      <c r="L12675" s="2">
        <v>26.166666666666998</v>
      </c>
      <c r="M12675" s="15">
        <v>6.083333333333</v>
      </c>
    </row>
    <row r="12676" spans="4:13" x14ac:dyDescent="0.2">
      <c r="D12676" s="199" t="s">
        <v>49</v>
      </c>
      <c r="E12676" s="22" t="s">
        <v>50</v>
      </c>
      <c r="F12676" s="21"/>
      <c r="G12676" s="19">
        <v>15</v>
      </c>
      <c r="H12676" s="27">
        <v>0</v>
      </c>
      <c r="I12676" s="3">
        <v>1</v>
      </c>
      <c r="J12676" s="3">
        <v>6</v>
      </c>
      <c r="K12676" s="3">
        <v>3</v>
      </c>
      <c r="L12676" s="3">
        <v>5</v>
      </c>
      <c r="M12676" s="26">
        <v>0</v>
      </c>
    </row>
    <row r="12677" spans="4:13" x14ac:dyDescent="0.2">
      <c r="D12677" s="200"/>
      <c r="E12677" s="11"/>
      <c r="F12677" s="10"/>
      <c r="G12677" s="7">
        <v>100</v>
      </c>
      <c r="H12677" s="53">
        <v>0</v>
      </c>
      <c r="I12677" s="25">
        <v>6.666666666667</v>
      </c>
      <c r="J12677" s="41">
        <v>40</v>
      </c>
      <c r="K12677" s="50">
        <v>20</v>
      </c>
      <c r="L12677" s="25">
        <v>33.333333333333002</v>
      </c>
      <c r="M12677" s="110">
        <v>0</v>
      </c>
    </row>
    <row r="12678" spans="4:13" x14ac:dyDescent="0.2">
      <c r="D12678" s="200"/>
      <c r="E12678" s="4" t="s">
        <v>51</v>
      </c>
      <c r="F12678" s="5"/>
      <c r="G12678" s="6">
        <v>142</v>
      </c>
      <c r="H12678" s="8">
        <v>1</v>
      </c>
      <c r="I12678" s="1">
        <v>5</v>
      </c>
      <c r="J12678" s="1">
        <v>32</v>
      </c>
      <c r="K12678" s="1">
        <v>59</v>
      </c>
      <c r="L12678" s="1">
        <v>37</v>
      </c>
      <c r="M12678" s="9">
        <v>8</v>
      </c>
    </row>
    <row r="12679" spans="4:13" x14ac:dyDescent="0.2">
      <c r="D12679" s="200"/>
      <c r="E12679" s="11"/>
      <c r="F12679" s="10"/>
      <c r="G12679" s="7">
        <v>100</v>
      </c>
      <c r="H12679" s="18">
        <v>0.70422535211299997</v>
      </c>
      <c r="I12679" s="2">
        <v>3.5211267605629999</v>
      </c>
      <c r="J12679" s="2">
        <v>22.535211267606002</v>
      </c>
      <c r="K12679" s="2">
        <v>41.549295774648002</v>
      </c>
      <c r="L12679" s="2">
        <v>26.056338028169002</v>
      </c>
      <c r="M12679" s="15">
        <v>5.6338028169010004</v>
      </c>
    </row>
    <row r="12680" spans="4:13" x14ac:dyDescent="0.2">
      <c r="D12680" s="200"/>
      <c r="E12680" s="4" t="s">
        <v>52</v>
      </c>
      <c r="F12680" s="5"/>
      <c r="G12680" s="6">
        <v>26</v>
      </c>
      <c r="H12680" s="8">
        <v>0</v>
      </c>
      <c r="I12680" s="1">
        <v>0</v>
      </c>
      <c r="J12680" s="1">
        <v>6</v>
      </c>
      <c r="K12680" s="1">
        <v>12</v>
      </c>
      <c r="L12680" s="1">
        <v>5</v>
      </c>
      <c r="M12680" s="9">
        <v>3</v>
      </c>
    </row>
    <row r="12681" spans="4:13" x14ac:dyDescent="0.2">
      <c r="D12681" s="200"/>
      <c r="E12681" s="11"/>
      <c r="F12681" s="10"/>
      <c r="G12681" s="7">
        <v>100</v>
      </c>
      <c r="H12681" s="53">
        <v>0</v>
      </c>
      <c r="I12681" s="16">
        <v>0</v>
      </c>
      <c r="J12681" s="2">
        <v>23.076923076922998</v>
      </c>
      <c r="K12681" s="2">
        <v>46.153846153845997</v>
      </c>
      <c r="L12681" s="30">
        <v>19.230769230768999</v>
      </c>
      <c r="M12681" s="85">
        <v>11.538461538462</v>
      </c>
    </row>
    <row r="12682" spans="4:13" x14ac:dyDescent="0.2">
      <c r="D12682" s="200"/>
      <c r="E12682" s="4" t="s">
        <v>53</v>
      </c>
      <c r="F12682" s="5"/>
      <c r="G12682" s="6">
        <v>41</v>
      </c>
      <c r="H12682" s="8">
        <v>0</v>
      </c>
      <c r="I12682" s="1">
        <v>1</v>
      </c>
      <c r="J12682" s="1">
        <v>6</v>
      </c>
      <c r="K12682" s="1">
        <v>20</v>
      </c>
      <c r="L12682" s="1">
        <v>12</v>
      </c>
      <c r="M12682" s="9">
        <v>2</v>
      </c>
    </row>
    <row r="12683" spans="4:13" x14ac:dyDescent="0.2">
      <c r="D12683" s="200"/>
      <c r="E12683" s="11"/>
      <c r="F12683" s="10"/>
      <c r="G12683" s="7">
        <v>100</v>
      </c>
      <c r="H12683" s="53">
        <v>0</v>
      </c>
      <c r="I12683" s="2">
        <v>2.4390243902440001</v>
      </c>
      <c r="J12683" s="30">
        <v>14.634146341463</v>
      </c>
      <c r="K12683" s="2">
        <v>48.780487804878</v>
      </c>
      <c r="L12683" s="2">
        <v>29.268292682927001</v>
      </c>
      <c r="M12683" s="15">
        <v>4.8780487804880002</v>
      </c>
    </row>
    <row r="12684" spans="4:13" x14ac:dyDescent="0.2">
      <c r="D12684" s="200"/>
      <c r="E12684" s="4" t="s">
        <v>54</v>
      </c>
      <c r="F12684" s="5"/>
      <c r="G12684" s="6">
        <v>226</v>
      </c>
      <c r="H12684" s="8">
        <v>0</v>
      </c>
      <c r="I12684" s="1">
        <v>2</v>
      </c>
      <c r="J12684" s="1">
        <v>32</v>
      </c>
      <c r="K12684" s="1">
        <v>116</v>
      </c>
      <c r="L12684" s="1">
        <v>63</v>
      </c>
      <c r="M12684" s="9">
        <v>13</v>
      </c>
    </row>
    <row r="12685" spans="4:13" x14ac:dyDescent="0.2">
      <c r="D12685" s="200"/>
      <c r="E12685" s="11"/>
      <c r="F12685" s="10"/>
      <c r="G12685" s="7">
        <v>100</v>
      </c>
      <c r="H12685" s="53">
        <v>0</v>
      </c>
      <c r="I12685" s="2">
        <v>0.88495575221199996</v>
      </c>
      <c r="J12685" s="30">
        <v>14.159292035398</v>
      </c>
      <c r="K12685" s="25">
        <v>51.327433628319</v>
      </c>
      <c r="L12685" s="2">
        <v>27.876106194689999</v>
      </c>
      <c r="M12685" s="15">
        <v>5.7522123893810004</v>
      </c>
    </row>
    <row r="12686" spans="4:13" x14ac:dyDescent="0.2">
      <c r="D12686" s="200"/>
      <c r="E12686" s="4" t="s">
        <v>55</v>
      </c>
      <c r="F12686" s="5"/>
      <c r="G12686" s="6">
        <v>125</v>
      </c>
      <c r="H12686" s="8">
        <v>1</v>
      </c>
      <c r="I12686" s="1">
        <v>3</v>
      </c>
      <c r="J12686" s="1">
        <v>27</v>
      </c>
      <c r="K12686" s="1">
        <v>55</v>
      </c>
      <c r="L12686" s="1">
        <v>33</v>
      </c>
      <c r="M12686" s="9">
        <v>6</v>
      </c>
    </row>
    <row r="12687" spans="4:13" x14ac:dyDescent="0.2">
      <c r="D12687" s="200"/>
      <c r="E12687" s="11"/>
      <c r="F12687" s="10"/>
      <c r="G12687" s="7">
        <v>100</v>
      </c>
      <c r="H12687" s="18">
        <v>0.8</v>
      </c>
      <c r="I12687" s="2">
        <v>2.4</v>
      </c>
      <c r="J12687" s="2">
        <v>21.6</v>
      </c>
      <c r="K12687" s="2">
        <v>44</v>
      </c>
      <c r="L12687" s="2">
        <v>26.4</v>
      </c>
      <c r="M12687" s="15">
        <v>4.8</v>
      </c>
    </row>
    <row r="12688" spans="4:13" x14ac:dyDescent="0.2">
      <c r="D12688" s="200"/>
      <c r="E12688" s="4" t="s">
        <v>56</v>
      </c>
      <c r="F12688" s="5"/>
      <c r="G12688" s="6">
        <v>190</v>
      </c>
      <c r="H12688" s="8">
        <v>2</v>
      </c>
      <c r="I12688" s="1">
        <v>2</v>
      </c>
      <c r="J12688" s="1">
        <v>44</v>
      </c>
      <c r="K12688" s="1">
        <v>78</v>
      </c>
      <c r="L12688" s="1">
        <v>52</v>
      </c>
      <c r="M12688" s="9">
        <v>12</v>
      </c>
    </row>
    <row r="12689" spans="4:13" x14ac:dyDescent="0.2">
      <c r="D12689" s="200"/>
      <c r="E12689" s="11"/>
      <c r="F12689" s="10"/>
      <c r="G12689" s="7">
        <v>100</v>
      </c>
      <c r="H12689" s="18">
        <v>1.052631578947</v>
      </c>
      <c r="I12689" s="2">
        <v>1.052631578947</v>
      </c>
      <c r="J12689" s="2">
        <v>23.157894736842</v>
      </c>
      <c r="K12689" s="2">
        <v>41.052631578947</v>
      </c>
      <c r="L12689" s="2">
        <v>27.368421052632002</v>
      </c>
      <c r="M12689" s="15">
        <v>6.3157894736840001</v>
      </c>
    </row>
    <row r="12690" spans="4:13" x14ac:dyDescent="0.2">
      <c r="D12690" s="200"/>
      <c r="E12690" s="4" t="s">
        <v>57</v>
      </c>
      <c r="F12690" s="5"/>
      <c r="G12690" s="6">
        <v>185</v>
      </c>
      <c r="H12690" s="8">
        <v>0</v>
      </c>
      <c r="I12690" s="1">
        <v>1</v>
      </c>
      <c r="J12690" s="1">
        <v>40</v>
      </c>
      <c r="K12690" s="1">
        <v>91</v>
      </c>
      <c r="L12690" s="1">
        <v>47</v>
      </c>
      <c r="M12690" s="9">
        <v>6</v>
      </c>
    </row>
    <row r="12691" spans="4:13" x14ac:dyDescent="0.2">
      <c r="D12691" s="200"/>
      <c r="E12691" s="11"/>
      <c r="F12691" s="10"/>
      <c r="G12691" s="7">
        <v>100</v>
      </c>
      <c r="H12691" s="53">
        <v>0</v>
      </c>
      <c r="I12691" s="2">
        <v>0.54054054054099998</v>
      </c>
      <c r="J12691" s="2">
        <v>21.621621621622001</v>
      </c>
      <c r="K12691" s="2">
        <v>49.189189189189001</v>
      </c>
      <c r="L12691" s="2">
        <v>25.405405405404998</v>
      </c>
      <c r="M12691" s="15">
        <v>3.2432432432430001</v>
      </c>
    </row>
    <row r="12692" spans="4:13" x14ac:dyDescent="0.2">
      <c r="D12692" s="200"/>
      <c r="E12692" s="4" t="s">
        <v>58</v>
      </c>
      <c r="F12692" s="5"/>
      <c r="G12692" s="6">
        <v>113</v>
      </c>
      <c r="H12692" s="8">
        <v>1</v>
      </c>
      <c r="I12692" s="1">
        <v>1</v>
      </c>
      <c r="J12692" s="1">
        <v>17</v>
      </c>
      <c r="K12692" s="1">
        <v>54</v>
      </c>
      <c r="L12692" s="1">
        <v>35</v>
      </c>
      <c r="M12692" s="9">
        <v>5</v>
      </c>
    </row>
    <row r="12693" spans="4:13" x14ac:dyDescent="0.2">
      <c r="D12693" s="200"/>
      <c r="E12693" s="11"/>
      <c r="F12693" s="10"/>
      <c r="G12693" s="7">
        <v>100</v>
      </c>
      <c r="H12693" s="18">
        <v>0.88495575221199996</v>
      </c>
      <c r="I12693" s="2">
        <v>0.88495575221199996</v>
      </c>
      <c r="J12693" s="30">
        <v>15.044247787611001</v>
      </c>
      <c r="K12693" s="2">
        <v>47.787610619469</v>
      </c>
      <c r="L12693" s="2">
        <v>30.973451327433999</v>
      </c>
      <c r="M12693" s="15">
        <v>4.424778761062</v>
      </c>
    </row>
    <row r="12694" spans="4:13" x14ac:dyDescent="0.2">
      <c r="D12694" s="200"/>
      <c r="E12694" s="4" t="s">
        <v>59</v>
      </c>
      <c r="F12694" s="5"/>
      <c r="G12694" s="6">
        <v>136</v>
      </c>
      <c r="H12694" s="8">
        <v>4</v>
      </c>
      <c r="I12694" s="1">
        <v>1</v>
      </c>
      <c r="J12694" s="1">
        <v>31</v>
      </c>
      <c r="K12694" s="1">
        <v>57</v>
      </c>
      <c r="L12694" s="1">
        <v>25</v>
      </c>
      <c r="M12694" s="9">
        <v>18</v>
      </c>
    </row>
    <row r="12695" spans="4:13" x14ac:dyDescent="0.2">
      <c r="D12695" s="200"/>
      <c r="E12695" s="11"/>
      <c r="F12695" s="10"/>
      <c r="G12695" s="7">
        <v>100</v>
      </c>
      <c r="H12695" s="18">
        <v>2.9411764705880001</v>
      </c>
      <c r="I12695" s="2">
        <v>0.73529411764700003</v>
      </c>
      <c r="J12695" s="2">
        <v>22.794117647059</v>
      </c>
      <c r="K12695" s="2">
        <v>41.911764705882</v>
      </c>
      <c r="L12695" s="30">
        <v>18.382352941175998</v>
      </c>
      <c r="M12695" s="85">
        <v>13.235294117646999</v>
      </c>
    </row>
    <row r="12696" spans="4:13" x14ac:dyDescent="0.2">
      <c r="D12696" s="199" t="s">
        <v>60</v>
      </c>
      <c r="E12696" s="22" t="s">
        <v>61</v>
      </c>
      <c r="F12696" s="21"/>
      <c r="G12696" s="19">
        <v>205</v>
      </c>
      <c r="H12696" s="27">
        <v>2</v>
      </c>
      <c r="I12696" s="3">
        <v>3</v>
      </c>
      <c r="J12696" s="3">
        <v>50</v>
      </c>
      <c r="K12696" s="3">
        <v>90</v>
      </c>
      <c r="L12696" s="3">
        <v>50</v>
      </c>
      <c r="M12696" s="26">
        <v>10</v>
      </c>
    </row>
    <row r="12697" spans="4:13" x14ac:dyDescent="0.2">
      <c r="D12697" s="200"/>
      <c r="E12697" s="11"/>
      <c r="F12697" s="10"/>
      <c r="G12697" s="7">
        <v>100</v>
      </c>
      <c r="H12697" s="18">
        <v>0.97560975609800005</v>
      </c>
      <c r="I12697" s="2">
        <v>1.4634146341459999</v>
      </c>
      <c r="J12697" s="2">
        <v>24.390243902439</v>
      </c>
      <c r="K12697" s="2">
        <v>43.902439024389999</v>
      </c>
      <c r="L12697" s="2">
        <v>24.390243902439</v>
      </c>
      <c r="M12697" s="15">
        <v>4.8780487804880002</v>
      </c>
    </row>
    <row r="12698" spans="4:13" x14ac:dyDescent="0.2">
      <c r="D12698" s="200"/>
      <c r="E12698" s="4" t="s">
        <v>62</v>
      </c>
      <c r="F12698" s="5"/>
      <c r="G12698" s="6">
        <v>160</v>
      </c>
      <c r="H12698" s="8">
        <v>0</v>
      </c>
      <c r="I12698" s="1">
        <v>1</v>
      </c>
      <c r="J12698" s="1">
        <v>29</v>
      </c>
      <c r="K12698" s="1">
        <v>84</v>
      </c>
      <c r="L12698" s="1">
        <v>37</v>
      </c>
      <c r="M12698" s="9">
        <v>9</v>
      </c>
    </row>
    <row r="12699" spans="4:13" x14ac:dyDescent="0.2">
      <c r="D12699" s="200"/>
      <c r="E12699" s="11"/>
      <c r="F12699" s="10"/>
      <c r="G12699" s="7">
        <v>100</v>
      </c>
      <c r="H12699" s="53">
        <v>0</v>
      </c>
      <c r="I12699" s="2">
        <v>0.625</v>
      </c>
      <c r="J12699" s="2">
        <v>18.125</v>
      </c>
      <c r="K12699" s="25">
        <v>52.5</v>
      </c>
      <c r="L12699" s="2">
        <v>23.125</v>
      </c>
      <c r="M12699" s="15">
        <v>5.625</v>
      </c>
    </row>
    <row r="12700" spans="4:13" x14ac:dyDescent="0.2">
      <c r="D12700" s="200"/>
      <c r="E12700" s="4" t="s">
        <v>63</v>
      </c>
      <c r="F12700" s="5"/>
      <c r="G12700" s="6">
        <v>121</v>
      </c>
      <c r="H12700" s="8">
        <v>0</v>
      </c>
      <c r="I12700" s="1">
        <v>2</v>
      </c>
      <c r="J12700" s="1">
        <v>25</v>
      </c>
      <c r="K12700" s="1">
        <v>58</v>
      </c>
      <c r="L12700" s="1">
        <v>33</v>
      </c>
      <c r="M12700" s="9">
        <v>3</v>
      </c>
    </row>
    <row r="12701" spans="4:13" x14ac:dyDescent="0.2">
      <c r="D12701" s="200"/>
      <c r="E12701" s="11"/>
      <c r="F12701" s="10"/>
      <c r="G12701" s="7">
        <v>100</v>
      </c>
      <c r="H12701" s="53">
        <v>0</v>
      </c>
      <c r="I12701" s="2">
        <v>1.6528925619829999</v>
      </c>
      <c r="J12701" s="2">
        <v>20.661157024792999</v>
      </c>
      <c r="K12701" s="2">
        <v>47.933884297520997</v>
      </c>
      <c r="L12701" s="2">
        <v>27.272727272727</v>
      </c>
      <c r="M12701" s="15">
        <v>2.4793388429749998</v>
      </c>
    </row>
    <row r="12702" spans="4:13" x14ac:dyDescent="0.2">
      <c r="D12702" s="200"/>
      <c r="E12702" s="4" t="s">
        <v>64</v>
      </c>
      <c r="F12702" s="5"/>
      <c r="G12702" s="6">
        <v>124</v>
      </c>
      <c r="H12702" s="8">
        <v>1</v>
      </c>
      <c r="I12702" s="1">
        <v>1</v>
      </c>
      <c r="J12702" s="1">
        <v>24</v>
      </c>
      <c r="K12702" s="1">
        <v>62</v>
      </c>
      <c r="L12702" s="1">
        <v>33</v>
      </c>
      <c r="M12702" s="9">
        <v>3</v>
      </c>
    </row>
    <row r="12703" spans="4:13" x14ac:dyDescent="0.2">
      <c r="D12703" s="200"/>
      <c r="E12703" s="11"/>
      <c r="F12703" s="10"/>
      <c r="G12703" s="7">
        <v>100</v>
      </c>
      <c r="H12703" s="18">
        <v>0.80645161290300005</v>
      </c>
      <c r="I12703" s="2">
        <v>0.80645161290300005</v>
      </c>
      <c r="J12703" s="2">
        <v>19.354838709677001</v>
      </c>
      <c r="K12703" s="2">
        <v>50</v>
      </c>
      <c r="L12703" s="2">
        <v>26.612903225806001</v>
      </c>
      <c r="M12703" s="15">
        <v>2.4193548387099999</v>
      </c>
    </row>
    <row r="12704" spans="4:13" x14ac:dyDescent="0.2">
      <c r="D12704" s="200"/>
      <c r="E12704" s="4" t="s">
        <v>65</v>
      </c>
      <c r="F12704" s="5"/>
      <c r="G12704" s="6">
        <v>109</v>
      </c>
      <c r="H12704" s="8">
        <v>1</v>
      </c>
      <c r="I12704" s="1">
        <v>1</v>
      </c>
      <c r="J12704" s="1">
        <v>17</v>
      </c>
      <c r="K12704" s="1">
        <v>40</v>
      </c>
      <c r="L12704" s="1">
        <v>34</v>
      </c>
      <c r="M12704" s="9">
        <v>16</v>
      </c>
    </row>
    <row r="12705" spans="2:13" x14ac:dyDescent="0.2">
      <c r="D12705" s="200"/>
      <c r="E12705" s="11"/>
      <c r="F12705" s="10"/>
      <c r="G12705" s="7">
        <v>100</v>
      </c>
      <c r="H12705" s="18">
        <v>0.91743119266100004</v>
      </c>
      <c r="I12705" s="2">
        <v>0.91743119266100004</v>
      </c>
      <c r="J12705" s="2">
        <v>15.596330275229001</v>
      </c>
      <c r="K12705" s="30">
        <v>36.697247706421997</v>
      </c>
      <c r="L12705" s="25">
        <v>31.192660550458999</v>
      </c>
      <c r="M12705" s="85">
        <v>14.678899082569</v>
      </c>
    </row>
    <row r="12706" spans="2:13" x14ac:dyDescent="0.2">
      <c r="D12706" s="200"/>
      <c r="E12706" s="4" t="s">
        <v>66</v>
      </c>
      <c r="F12706" s="5"/>
      <c r="G12706" s="6">
        <v>104</v>
      </c>
      <c r="H12706" s="8">
        <v>0</v>
      </c>
      <c r="I12706" s="1">
        <v>0</v>
      </c>
      <c r="J12706" s="1">
        <v>21</v>
      </c>
      <c r="K12706" s="1">
        <v>45</v>
      </c>
      <c r="L12706" s="1">
        <v>34</v>
      </c>
      <c r="M12706" s="9">
        <v>4</v>
      </c>
    </row>
    <row r="12707" spans="2:13" x14ac:dyDescent="0.2">
      <c r="D12707" s="200"/>
      <c r="E12707" s="11"/>
      <c r="F12707" s="10"/>
      <c r="G12707" s="7">
        <v>100</v>
      </c>
      <c r="H12707" s="53">
        <v>0</v>
      </c>
      <c r="I12707" s="16">
        <v>0</v>
      </c>
      <c r="J12707" s="2">
        <v>20.192307692307999</v>
      </c>
      <c r="K12707" s="2">
        <v>43.269230769231001</v>
      </c>
      <c r="L12707" s="25">
        <v>32.692307692307999</v>
      </c>
      <c r="M12707" s="15">
        <v>3.8461538461539999</v>
      </c>
    </row>
    <row r="12708" spans="2:13" x14ac:dyDescent="0.2">
      <c r="D12708" s="200"/>
      <c r="E12708" s="4" t="s">
        <v>67</v>
      </c>
      <c r="F12708" s="5"/>
      <c r="G12708" s="6">
        <v>139</v>
      </c>
      <c r="H12708" s="8">
        <v>2</v>
      </c>
      <c r="I12708" s="1">
        <v>5</v>
      </c>
      <c r="J12708" s="1">
        <v>20</v>
      </c>
      <c r="K12708" s="1">
        <v>68</v>
      </c>
      <c r="L12708" s="1">
        <v>38</v>
      </c>
      <c r="M12708" s="9">
        <v>6</v>
      </c>
    </row>
    <row r="12709" spans="2:13" x14ac:dyDescent="0.2">
      <c r="D12709" s="200"/>
      <c r="E12709" s="11"/>
      <c r="F12709" s="10"/>
      <c r="G12709" s="7">
        <v>100</v>
      </c>
      <c r="H12709" s="18">
        <v>1.438848920863</v>
      </c>
      <c r="I12709" s="2">
        <v>3.5971223021580001</v>
      </c>
      <c r="J12709" s="30">
        <v>14.388489208633001</v>
      </c>
      <c r="K12709" s="2">
        <v>48.920863309353003</v>
      </c>
      <c r="L12709" s="2">
        <v>27.338129496402999</v>
      </c>
      <c r="M12709" s="15">
        <v>4.3165467625899998</v>
      </c>
    </row>
    <row r="12710" spans="2:13" x14ac:dyDescent="0.2">
      <c r="D12710" s="200"/>
      <c r="E12710" s="4" t="s">
        <v>68</v>
      </c>
      <c r="F12710" s="5"/>
      <c r="G12710" s="6">
        <v>48</v>
      </c>
      <c r="H12710" s="8">
        <v>0</v>
      </c>
      <c r="I12710" s="1">
        <v>1</v>
      </c>
      <c r="J12710" s="1">
        <v>9</v>
      </c>
      <c r="K12710" s="1">
        <v>25</v>
      </c>
      <c r="L12710" s="1">
        <v>10</v>
      </c>
      <c r="M12710" s="9">
        <v>3</v>
      </c>
    </row>
    <row r="12711" spans="2:13" x14ac:dyDescent="0.2">
      <c r="D12711" s="200"/>
      <c r="E12711" s="11"/>
      <c r="F12711" s="10"/>
      <c r="G12711" s="7">
        <v>100</v>
      </c>
      <c r="H12711" s="53">
        <v>0</v>
      </c>
      <c r="I12711" s="2">
        <v>2.083333333333</v>
      </c>
      <c r="J12711" s="2">
        <v>18.75</v>
      </c>
      <c r="K12711" s="25">
        <v>52.083333333333002</v>
      </c>
      <c r="L12711" s="30">
        <v>20.833333333333002</v>
      </c>
      <c r="M12711" s="15">
        <v>6.25</v>
      </c>
    </row>
    <row r="12712" spans="2:13" x14ac:dyDescent="0.2">
      <c r="D12712" s="200"/>
      <c r="E12712" s="4" t="s">
        <v>69</v>
      </c>
      <c r="F12712" s="5"/>
      <c r="G12712" s="6">
        <v>37</v>
      </c>
      <c r="H12712" s="8">
        <v>0</v>
      </c>
      <c r="I12712" s="1">
        <v>1</v>
      </c>
      <c r="J12712" s="1">
        <v>13</v>
      </c>
      <c r="K12712" s="1">
        <v>14</v>
      </c>
      <c r="L12712" s="1">
        <v>8</v>
      </c>
      <c r="M12712" s="9">
        <v>1</v>
      </c>
    </row>
    <row r="12713" spans="2:13" x14ac:dyDescent="0.2">
      <c r="D12713" s="200"/>
      <c r="E12713" s="11"/>
      <c r="F12713" s="10"/>
      <c r="G12713" s="7">
        <v>100</v>
      </c>
      <c r="H12713" s="53">
        <v>0</v>
      </c>
      <c r="I12713" s="2">
        <v>2.7027027027030002</v>
      </c>
      <c r="J12713" s="41">
        <v>35.135135135135002</v>
      </c>
      <c r="K12713" s="30">
        <v>37.837837837838002</v>
      </c>
      <c r="L12713" s="2">
        <v>21.621621621622001</v>
      </c>
      <c r="M12713" s="15">
        <v>2.7027027027030002</v>
      </c>
    </row>
    <row r="12714" spans="2:13" x14ac:dyDescent="0.2">
      <c r="D12714" s="199" t="s">
        <v>70</v>
      </c>
      <c r="E12714" s="22" t="s">
        <v>18</v>
      </c>
      <c r="F12714" s="21"/>
      <c r="G12714" s="19">
        <v>0</v>
      </c>
      <c r="H12714" s="27">
        <v>0</v>
      </c>
      <c r="I12714" s="3">
        <v>0</v>
      </c>
      <c r="J12714" s="3">
        <v>0</v>
      </c>
      <c r="K12714" s="3">
        <v>0</v>
      </c>
      <c r="L12714" s="3">
        <v>0</v>
      </c>
      <c r="M12714" s="26">
        <v>0</v>
      </c>
    </row>
    <row r="12715" spans="2:13" x14ac:dyDescent="0.2">
      <c r="D12715" s="201"/>
      <c r="E12715" s="45"/>
      <c r="F12715" s="51"/>
      <c r="G12715" s="119">
        <v>0</v>
      </c>
      <c r="H12715" s="118">
        <v>0</v>
      </c>
      <c r="I12715" s="62">
        <v>0</v>
      </c>
      <c r="J12715" s="83">
        <v>0</v>
      </c>
      <c r="K12715" s="83">
        <v>0</v>
      </c>
      <c r="L12715" s="83">
        <v>0</v>
      </c>
      <c r="M12715" s="146">
        <v>0</v>
      </c>
    </row>
    <row r="12717" spans="2:13" x14ac:dyDescent="0.2">
      <c r="B12717" s="40" t="str">
        <f xml:space="preserve"> HYPERLINK("#'目次'!B313", "[307]")</f>
        <v>[307]</v>
      </c>
      <c r="C12717" s="23" t="s">
        <v>452</v>
      </c>
    </row>
    <row r="12720" spans="2:13" x14ac:dyDescent="0.2">
      <c r="C12720" s="23" t="s">
        <v>73</v>
      </c>
    </row>
    <row r="12721" spans="4:13" ht="24" x14ac:dyDescent="0.2">
      <c r="D12721" s="195"/>
      <c r="E12721" s="196"/>
      <c r="F12721" s="196"/>
      <c r="G12721" s="37" t="s">
        <v>15</v>
      </c>
      <c r="H12721" s="33" t="s">
        <v>436</v>
      </c>
      <c r="I12721" s="13" t="s">
        <v>437</v>
      </c>
      <c r="J12721" s="13" t="s">
        <v>438</v>
      </c>
      <c r="K12721" s="13" t="s">
        <v>439</v>
      </c>
      <c r="L12721" s="13" t="s">
        <v>440</v>
      </c>
      <c r="M12721" s="38" t="s">
        <v>18</v>
      </c>
    </row>
    <row r="12722" spans="4:13" x14ac:dyDescent="0.2">
      <c r="D12722" s="197"/>
      <c r="E12722" s="198"/>
      <c r="F12722" s="198"/>
      <c r="G12722" s="35"/>
      <c r="H12722" s="39"/>
      <c r="I12722" s="14"/>
      <c r="J12722" s="14"/>
      <c r="K12722" s="14"/>
      <c r="L12722" s="14"/>
      <c r="M12722" s="34"/>
    </row>
    <row r="12723" spans="4:13" x14ac:dyDescent="0.2">
      <c r="D12723" s="78"/>
      <c r="E12723" s="79" t="s">
        <v>15</v>
      </c>
      <c r="F12723" s="66"/>
      <c r="G12723" s="36">
        <v>1200</v>
      </c>
      <c r="H12723" s="17">
        <v>9</v>
      </c>
      <c r="I12723" s="17">
        <v>17</v>
      </c>
      <c r="J12723" s="17">
        <v>241</v>
      </c>
      <c r="K12723" s="17">
        <v>546</v>
      </c>
      <c r="L12723" s="17">
        <v>314</v>
      </c>
      <c r="M12723" s="47">
        <v>73</v>
      </c>
    </row>
    <row r="12724" spans="4:13" x14ac:dyDescent="0.2">
      <c r="D12724" s="45"/>
      <c r="E12724" s="51"/>
      <c r="F12724" s="67"/>
      <c r="G12724" s="7">
        <v>100</v>
      </c>
      <c r="H12724" s="2">
        <v>0.75</v>
      </c>
      <c r="I12724" s="2">
        <v>1.416666666667</v>
      </c>
      <c r="J12724" s="2">
        <v>20.083333333333002</v>
      </c>
      <c r="K12724" s="2">
        <v>45.5</v>
      </c>
      <c r="L12724" s="2">
        <v>26.166666666666998</v>
      </c>
      <c r="M12724" s="15">
        <v>6.083333333333</v>
      </c>
    </row>
    <row r="12725" spans="4:13" x14ac:dyDescent="0.2">
      <c r="D12725" s="199" t="s">
        <v>74</v>
      </c>
      <c r="E12725" s="22" t="s">
        <v>75</v>
      </c>
      <c r="F12725" s="21"/>
      <c r="G12725" s="19">
        <v>592</v>
      </c>
      <c r="H12725" s="27">
        <v>4</v>
      </c>
      <c r="I12725" s="3">
        <v>10</v>
      </c>
      <c r="J12725" s="3">
        <v>116</v>
      </c>
      <c r="K12725" s="3">
        <v>263</v>
      </c>
      <c r="L12725" s="3">
        <v>159</v>
      </c>
      <c r="M12725" s="26">
        <v>40</v>
      </c>
    </row>
    <row r="12726" spans="4:13" x14ac:dyDescent="0.2">
      <c r="D12726" s="200"/>
      <c r="E12726" s="11"/>
      <c r="F12726" s="10"/>
      <c r="G12726" s="7">
        <v>100</v>
      </c>
      <c r="H12726" s="18">
        <v>0.67567567567599995</v>
      </c>
      <c r="I12726" s="2">
        <v>1.6891891891890001</v>
      </c>
      <c r="J12726" s="2">
        <v>19.594594594595002</v>
      </c>
      <c r="K12726" s="2">
        <v>44.425675675675997</v>
      </c>
      <c r="L12726" s="2">
        <v>26.858108108107999</v>
      </c>
      <c r="M12726" s="15">
        <v>6.7567567567570004</v>
      </c>
    </row>
    <row r="12727" spans="4:13" x14ac:dyDescent="0.2">
      <c r="D12727" s="200"/>
      <c r="E12727" s="4" t="s">
        <v>34</v>
      </c>
      <c r="F12727" s="5"/>
      <c r="G12727" s="6">
        <v>37</v>
      </c>
      <c r="H12727" s="8">
        <v>0</v>
      </c>
      <c r="I12727" s="1">
        <v>0</v>
      </c>
      <c r="J12727" s="1">
        <v>6</v>
      </c>
      <c r="K12727" s="1">
        <v>17</v>
      </c>
      <c r="L12727" s="1">
        <v>12</v>
      </c>
      <c r="M12727" s="9">
        <v>2</v>
      </c>
    </row>
    <row r="12728" spans="4:13" x14ac:dyDescent="0.2">
      <c r="D12728" s="200"/>
      <c r="E12728" s="11"/>
      <c r="F12728" s="10"/>
      <c r="G12728" s="7">
        <v>100</v>
      </c>
      <c r="H12728" s="53">
        <v>0</v>
      </c>
      <c r="I12728" s="16">
        <v>0</v>
      </c>
      <c r="J12728" s="2">
        <v>16.216216216216001</v>
      </c>
      <c r="K12728" s="2">
        <v>45.945945945946001</v>
      </c>
      <c r="L12728" s="25">
        <v>32.432432432432002</v>
      </c>
      <c r="M12728" s="15">
        <v>5.4054054054050003</v>
      </c>
    </row>
    <row r="12729" spans="4:13" x14ac:dyDescent="0.2">
      <c r="D12729" s="200"/>
      <c r="E12729" s="4" t="s">
        <v>35</v>
      </c>
      <c r="F12729" s="5"/>
      <c r="G12729" s="6">
        <v>75</v>
      </c>
      <c r="H12729" s="8">
        <v>0</v>
      </c>
      <c r="I12729" s="1">
        <v>1</v>
      </c>
      <c r="J12729" s="1">
        <v>16</v>
      </c>
      <c r="K12729" s="1">
        <v>36</v>
      </c>
      <c r="L12729" s="1">
        <v>20</v>
      </c>
      <c r="M12729" s="9">
        <v>2</v>
      </c>
    </row>
    <row r="12730" spans="4:13" x14ac:dyDescent="0.2">
      <c r="D12730" s="200"/>
      <c r="E12730" s="11"/>
      <c r="F12730" s="10"/>
      <c r="G12730" s="7">
        <v>100</v>
      </c>
      <c r="H12730" s="53">
        <v>0</v>
      </c>
      <c r="I12730" s="2">
        <v>1.333333333333</v>
      </c>
      <c r="J12730" s="2">
        <v>21.333333333333002</v>
      </c>
      <c r="K12730" s="2">
        <v>48</v>
      </c>
      <c r="L12730" s="2">
        <v>26.666666666666998</v>
      </c>
      <c r="M12730" s="15">
        <v>2.666666666667</v>
      </c>
    </row>
    <row r="12731" spans="4:13" x14ac:dyDescent="0.2">
      <c r="D12731" s="200"/>
      <c r="E12731" s="4" t="s">
        <v>36</v>
      </c>
      <c r="F12731" s="5"/>
      <c r="G12731" s="6">
        <v>95</v>
      </c>
      <c r="H12731" s="8">
        <v>0</v>
      </c>
      <c r="I12731" s="1">
        <v>1</v>
      </c>
      <c r="J12731" s="1">
        <v>14</v>
      </c>
      <c r="K12731" s="1">
        <v>49</v>
      </c>
      <c r="L12731" s="1">
        <v>26</v>
      </c>
      <c r="M12731" s="9">
        <v>5</v>
      </c>
    </row>
    <row r="12732" spans="4:13" x14ac:dyDescent="0.2">
      <c r="D12732" s="200"/>
      <c r="E12732" s="11"/>
      <c r="F12732" s="10"/>
      <c r="G12732" s="7">
        <v>100</v>
      </c>
      <c r="H12732" s="53">
        <v>0</v>
      </c>
      <c r="I12732" s="2">
        <v>1.052631578947</v>
      </c>
      <c r="J12732" s="30">
        <v>14.736842105262999</v>
      </c>
      <c r="K12732" s="25">
        <v>51.578947368420998</v>
      </c>
      <c r="L12732" s="2">
        <v>27.368421052632002</v>
      </c>
      <c r="M12732" s="15">
        <v>5.2631578947369997</v>
      </c>
    </row>
    <row r="12733" spans="4:13" x14ac:dyDescent="0.2">
      <c r="D12733" s="200"/>
      <c r="E12733" s="4" t="s">
        <v>37</v>
      </c>
      <c r="F12733" s="5"/>
      <c r="G12733" s="6">
        <v>111</v>
      </c>
      <c r="H12733" s="8">
        <v>0</v>
      </c>
      <c r="I12733" s="1">
        <v>4</v>
      </c>
      <c r="J12733" s="1">
        <v>17</v>
      </c>
      <c r="K12733" s="1">
        <v>45</v>
      </c>
      <c r="L12733" s="1">
        <v>38</v>
      </c>
      <c r="M12733" s="9">
        <v>7</v>
      </c>
    </row>
    <row r="12734" spans="4:13" x14ac:dyDescent="0.2">
      <c r="D12734" s="200"/>
      <c r="E12734" s="11"/>
      <c r="F12734" s="10"/>
      <c r="G12734" s="7">
        <v>100</v>
      </c>
      <c r="H12734" s="53">
        <v>0</v>
      </c>
      <c r="I12734" s="2">
        <v>3.6036036036039998</v>
      </c>
      <c r="J12734" s="2">
        <v>15.315315315315001</v>
      </c>
      <c r="K12734" s="2">
        <v>40.540540540541002</v>
      </c>
      <c r="L12734" s="25">
        <v>34.234234234234002</v>
      </c>
      <c r="M12734" s="15">
        <v>6.3063063063060003</v>
      </c>
    </row>
    <row r="12735" spans="4:13" x14ac:dyDescent="0.2">
      <c r="D12735" s="200"/>
      <c r="E12735" s="4" t="s">
        <v>38</v>
      </c>
      <c r="F12735" s="5"/>
      <c r="G12735" s="6">
        <v>93</v>
      </c>
      <c r="H12735" s="8">
        <v>1</v>
      </c>
      <c r="I12735" s="1">
        <v>2</v>
      </c>
      <c r="J12735" s="1">
        <v>15</v>
      </c>
      <c r="K12735" s="1">
        <v>43</v>
      </c>
      <c r="L12735" s="1">
        <v>25</v>
      </c>
      <c r="M12735" s="9">
        <v>7</v>
      </c>
    </row>
    <row r="12736" spans="4:13" x14ac:dyDescent="0.2">
      <c r="D12736" s="200"/>
      <c r="E12736" s="11"/>
      <c r="F12736" s="10"/>
      <c r="G12736" s="7">
        <v>100</v>
      </c>
      <c r="H12736" s="18">
        <v>1.0752688172039999</v>
      </c>
      <c r="I12736" s="2">
        <v>2.1505376344089999</v>
      </c>
      <c r="J12736" s="2">
        <v>16.129032258064999</v>
      </c>
      <c r="K12736" s="2">
        <v>46.236559139785001</v>
      </c>
      <c r="L12736" s="2">
        <v>26.881720430108</v>
      </c>
      <c r="M12736" s="15">
        <v>7.5268817204299996</v>
      </c>
    </row>
    <row r="12737" spans="4:13" x14ac:dyDescent="0.2">
      <c r="D12737" s="200"/>
      <c r="E12737" s="4" t="s">
        <v>39</v>
      </c>
      <c r="F12737" s="5"/>
      <c r="G12737" s="6">
        <v>109</v>
      </c>
      <c r="H12737" s="8">
        <v>3</v>
      </c>
      <c r="I12737" s="1">
        <v>0</v>
      </c>
      <c r="J12737" s="1">
        <v>27</v>
      </c>
      <c r="K12737" s="1">
        <v>50</v>
      </c>
      <c r="L12737" s="1">
        <v>23</v>
      </c>
      <c r="M12737" s="9">
        <v>6</v>
      </c>
    </row>
    <row r="12738" spans="4:13" x14ac:dyDescent="0.2">
      <c r="D12738" s="200"/>
      <c r="E12738" s="11"/>
      <c r="F12738" s="10"/>
      <c r="G12738" s="7">
        <v>100</v>
      </c>
      <c r="H12738" s="18">
        <v>2.7522935779819999</v>
      </c>
      <c r="I12738" s="16">
        <v>0</v>
      </c>
      <c r="J12738" s="2">
        <v>24.770642201834999</v>
      </c>
      <c r="K12738" s="2">
        <v>45.871559633027999</v>
      </c>
      <c r="L12738" s="30">
        <v>21.100917431193</v>
      </c>
      <c r="M12738" s="15">
        <v>5.5045871559629997</v>
      </c>
    </row>
    <row r="12739" spans="4:13" x14ac:dyDescent="0.2">
      <c r="D12739" s="200"/>
      <c r="E12739" s="4" t="s">
        <v>40</v>
      </c>
      <c r="F12739" s="5"/>
      <c r="G12739" s="6">
        <v>72</v>
      </c>
      <c r="H12739" s="8">
        <v>0</v>
      </c>
      <c r="I12739" s="1">
        <v>2</v>
      </c>
      <c r="J12739" s="1">
        <v>21</v>
      </c>
      <c r="K12739" s="1">
        <v>23</v>
      </c>
      <c r="L12739" s="1">
        <v>15</v>
      </c>
      <c r="M12739" s="9">
        <v>11</v>
      </c>
    </row>
    <row r="12740" spans="4:13" x14ac:dyDescent="0.2">
      <c r="D12740" s="200"/>
      <c r="E12740" s="11"/>
      <c r="F12740" s="10"/>
      <c r="G12740" s="7">
        <v>100</v>
      </c>
      <c r="H12740" s="53">
        <v>0</v>
      </c>
      <c r="I12740" s="2">
        <v>2.7777777777780002</v>
      </c>
      <c r="J12740" s="25">
        <v>29.166666666666998</v>
      </c>
      <c r="K12740" s="50">
        <v>31.944444444443999</v>
      </c>
      <c r="L12740" s="30">
        <v>20.833333333333002</v>
      </c>
      <c r="M12740" s="85">
        <v>15.277777777778001</v>
      </c>
    </row>
    <row r="12741" spans="4:13" x14ac:dyDescent="0.2">
      <c r="D12741" s="199" t="s">
        <v>76</v>
      </c>
      <c r="E12741" s="22" t="s">
        <v>77</v>
      </c>
      <c r="F12741" s="21"/>
      <c r="G12741" s="19">
        <v>608</v>
      </c>
      <c r="H12741" s="27">
        <v>5</v>
      </c>
      <c r="I12741" s="3">
        <v>7</v>
      </c>
      <c r="J12741" s="3">
        <v>125</v>
      </c>
      <c r="K12741" s="3">
        <v>283</v>
      </c>
      <c r="L12741" s="3">
        <v>155</v>
      </c>
      <c r="M12741" s="26">
        <v>33</v>
      </c>
    </row>
    <row r="12742" spans="4:13" x14ac:dyDescent="0.2">
      <c r="D12742" s="200"/>
      <c r="E12742" s="11"/>
      <c r="F12742" s="10"/>
      <c r="G12742" s="7">
        <v>100</v>
      </c>
      <c r="H12742" s="18">
        <v>0.82236842105300001</v>
      </c>
      <c r="I12742" s="2">
        <v>1.151315789474</v>
      </c>
      <c r="J12742" s="2">
        <v>20.559210526316001</v>
      </c>
      <c r="K12742" s="2">
        <v>46.546052631579002</v>
      </c>
      <c r="L12742" s="2">
        <v>25.493421052632002</v>
      </c>
      <c r="M12742" s="15">
        <v>5.4276315789470004</v>
      </c>
    </row>
    <row r="12743" spans="4:13" x14ac:dyDescent="0.2">
      <c r="D12743" s="200"/>
      <c r="E12743" s="4" t="s">
        <v>34</v>
      </c>
      <c r="F12743" s="5"/>
      <c r="G12743" s="6">
        <v>37</v>
      </c>
      <c r="H12743" s="8">
        <v>1</v>
      </c>
      <c r="I12743" s="1">
        <v>0</v>
      </c>
      <c r="J12743" s="1">
        <v>5</v>
      </c>
      <c r="K12743" s="1">
        <v>17</v>
      </c>
      <c r="L12743" s="1">
        <v>12</v>
      </c>
      <c r="M12743" s="9">
        <v>2</v>
      </c>
    </row>
    <row r="12744" spans="4:13" x14ac:dyDescent="0.2">
      <c r="D12744" s="200"/>
      <c r="E12744" s="11"/>
      <c r="F12744" s="10"/>
      <c r="G12744" s="7">
        <v>100</v>
      </c>
      <c r="H12744" s="18">
        <v>2.7027027027030002</v>
      </c>
      <c r="I12744" s="16">
        <v>0</v>
      </c>
      <c r="J12744" s="30">
        <v>13.513513513514001</v>
      </c>
      <c r="K12744" s="2">
        <v>45.945945945946001</v>
      </c>
      <c r="L12744" s="25">
        <v>32.432432432432002</v>
      </c>
      <c r="M12744" s="15">
        <v>5.4054054054050003</v>
      </c>
    </row>
    <row r="12745" spans="4:13" x14ac:dyDescent="0.2">
      <c r="D12745" s="200"/>
      <c r="E12745" s="4" t="s">
        <v>35</v>
      </c>
      <c r="F12745" s="5"/>
      <c r="G12745" s="6">
        <v>73</v>
      </c>
      <c r="H12745" s="8">
        <v>0</v>
      </c>
      <c r="I12745" s="1">
        <v>2</v>
      </c>
      <c r="J12745" s="1">
        <v>10</v>
      </c>
      <c r="K12745" s="1">
        <v>38</v>
      </c>
      <c r="L12745" s="1">
        <v>20</v>
      </c>
      <c r="M12745" s="9">
        <v>3</v>
      </c>
    </row>
    <row r="12746" spans="4:13" x14ac:dyDescent="0.2">
      <c r="D12746" s="200"/>
      <c r="E12746" s="11"/>
      <c r="F12746" s="10"/>
      <c r="G12746" s="7">
        <v>100</v>
      </c>
      <c r="H12746" s="53">
        <v>0</v>
      </c>
      <c r="I12746" s="2">
        <v>2.7397260273969999</v>
      </c>
      <c r="J12746" s="30">
        <v>13.698630136986001</v>
      </c>
      <c r="K12746" s="25">
        <v>52.054794520548</v>
      </c>
      <c r="L12746" s="2">
        <v>27.397260273973</v>
      </c>
      <c r="M12746" s="15">
        <v>4.1095890410960001</v>
      </c>
    </row>
    <row r="12747" spans="4:13" x14ac:dyDescent="0.2">
      <c r="D12747" s="200"/>
      <c r="E12747" s="4" t="s">
        <v>36</v>
      </c>
      <c r="F12747" s="5"/>
      <c r="G12747" s="6">
        <v>92</v>
      </c>
      <c r="H12747" s="8">
        <v>0</v>
      </c>
      <c r="I12747" s="1">
        <v>0</v>
      </c>
      <c r="J12747" s="1">
        <v>11</v>
      </c>
      <c r="K12747" s="1">
        <v>52</v>
      </c>
      <c r="L12747" s="1">
        <v>27</v>
      </c>
      <c r="M12747" s="9">
        <v>2</v>
      </c>
    </row>
    <row r="12748" spans="4:13" x14ac:dyDescent="0.2">
      <c r="D12748" s="200"/>
      <c r="E12748" s="11"/>
      <c r="F12748" s="10"/>
      <c r="G12748" s="7">
        <v>100</v>
      </c>
      <c r="H12748" s="53">
        <v>0</v>
      </c>
      <c r="I12748" s="16">
        <v>0</v>
      </c>
      <c r="J12748" s="30">
        <v>11.95652173913</v>
      </c>
      <c r="K12748" s="41">
        <v>56.521739130435002</v>
      </c>
      <c r="L12748" s="2">
        <v>29.347826086956999</v>
      </c>
      <c r="M12748" s="15">
        <v>2.1739130434780001</v>
      </c>
    </row>
    <row r="12749" spans="4:13" x14ac:dyDescent="0.2">
      <c r="D12749" s="200"/>
      <c r="E12749" s="4" t="s">
        <v>37</v>
      </c>
      <c r="F12749" s="5"/>
      <c r="G12749" s="6">
        <v>110</v>
      </c>
      <c r="H12749" s="8">
        <v>1</v>
      </c>
      <c r="I12749" s="1">
        <v>1</v>
      </c>
      <c r="J12749" s="1">
        <v>29</v>
      </c>
      <c r="K12749" s="1">
        <v>46</v>
      </c>
      <c r="L12749" s="1">
        <v>28</v>
      </c>
      <c r="M12749" s="9">
        <v>5</v>
      </c>
    </row>
    <row r="12750" spans="4:13" x14ac:dyDescent="0.2">
      <c r="D12750" s="200"/>
      <c r="E12750" s="11"/>
      <c r="F12750" s="10"/>
      <c r="G12750" s="7">
        <v>100</v>
      </c>
      <c r="H12750" s="18">
        <v>0.90909090909099999</v>
      </c>
      <c r="I12750" s="2">
        <v>0.90909090909099999</v>
      </c>
      <c r="J12750" s="25">
        <v>26.363636363636001</v>
      </c>
      <c r="K12750" s="2">
        <v>41.818181818181998</v>
      </c>
      <c r="L12750" s="2">
        <v>25.454545454544999</v>
      </c>
      <c r="M12750" s="15">
        <v>4.5454545454549997</v>
      </c>
    </row>
    <row r="12751" spans="4:13" x14ac:dyDescent="0.2">
      <c r="D12751" s="200"/>
      <c r="E12751" s="4" t="s">
        <v>38</v>
      </c>
      <c r="F12751" s="5"/>
      <c r="G12751" s="6">
        <v>93</v>
      </c>
      <c r="H12751" s="8">
        <v>2</v>
      </c>
      <c r="I12751" s="1">
        <v>2</v>
      </c>
      <c r="J12751" s="1">
        <v>17</v>
      </c>
      <c r="K12751" s="1">
        <v>37</v>
      </c>
      <c r="L12751" s="1">
        <v>29</v>
      </c>
      <c r="M12751" s="9">
        <v>6</v>
      </c>
    </row>
    <row r="12752" spans="4:13" x14ac:dyDescent="0.2">
      <c r="D12752" s="200"/>
      <c r="E12752" s="11"/>
      <c r="F12752" s="10"/>
      <c r="G12752" s="7">
        <v>100</v>
      </c>
      <c r="H12752" s="18">
        <v>2.1505376344089999</v>
      </c>
      <c r="I12752" s="2">
        <v>2.1505376344089999</v>
      </c>
      <c r="J12752" s="2">
        <v>18.279569892472999</v>
      </c>
      <c r="K12752" s="30">
        <v>39.784946236559001</v>
      </c>
      <c r="L12752" s="25">
        <v>31.182795698924998</v>
      </c>
      <c r="M12752" s="15">
        <v>6.4516129032259997</v>
      </c>
    </row>
    <row r="12753" spans="2:13" x14ac:dyDescent="0.2">
      <c r="D12753" s="200"/>
      <c r="E12753" s="4" t="s">
        <v>39</v>
      </c>
      <c r="F12753" s="5"/>
      <c r="G12753" s="6">
        <v>114</v>
      </c>
      <c r="H12753" s="8">
        <v>0</v>
      </c>
      <c r="I12753" s="1">
        <v>1</v>
      </c>
      <c r="J12753" s="1">
        <v>30</v>
      </c>
      <c r="K12753" s="1">
        <v>51</v>
      </c>
      <c r="L12753" s="1">
        <v>24</v>
      </c>
      <c r="M12753" s="9">
        <v>8</v>
      </c>
    </row>
    <row r="12754" spans="2:13" x14ac:dyDescent="0.2">
      <c r="D12754" s="200"/>
      <c r="E12754" s="11"/>
      <c r="F12754" s="10"/>
      <c r="G12754" s="7">
        <v>100</v>
      </c>
      <c r="H12754" s="53">
        <v>0</v>
      </c>
      <c r="I12754" s="2">
        <v>0.87719298245599997</v>
      </c>
      <c r="J12754" s="25">
        <v>26.315789473683999</v>
      </c>
      <c r="K12754" s="2">
        <v>44.736842105263001</v>
      </c>
      <c r="L12754" s="30">
        <v>21.052631578947</v>
      </c>
      <c r="M12754" s="15">
        <v>7.0175438596489998</v>
      </c>
    </row>
    <row r="12755" spans="2:13" x14ac:dyDescent="0.2">
      <c r="D12755" s="200"/>
      <c r="E12755" s="4" t="s">
        <v>40</v>
      </c>
      <c r="F12755" s="5"/>
      <c r="G12755" s="6">
        <v>89</v>
      </c>
      <c r="H12755" s="8">
        <v>1</v>
      </c>
      <c r="I12755" s="1">
        <v>1</v>
      </c>
      <c r="J12755" s="1">
        <v>23</v>
      </c>
      <c r="K12755" s="1">
        <v>42</v>
      </c>
      <c r="L12755" s="1">
        <v>15</v>
      </c>
      <c r="M12755" s="9">
        <v>7</v>
      </c>
    </row>
    <row r="12756" spans="2:13" x14ac:dyDescent="0.2">
      <c r="D12756" s="201"/>
      <c r="E12756" s="45"/>
      <c r="F12756" s="51"/>
      <c r="G12756" s="81">
        <v>100</v>
      </c>
      <c r="H12756" s="115">
        <v>1.123595505618</v>
      </c>
      <c r="I12756" s="64">
        <v>1.123595505618</v>
      </c>
      <c r="J12756" s="124">
        <v>25.842696629212998</v>
      </c>
      <c r="K12756" s="64">
        <v>47.191011235955003</v>
      </c>
      <c r="L12756" s="126">
        <v>16.853932584270002</v>
      </c>
      <c r="M12756" s="106">
        <v>7.8651685393259996</v>
      </c>
    </row>
    <row r="12758" spans="2:13" x14ac:dyDescent="0.2">
      <c r="B12758" s="40" t="str">
        <f xml:space="preserve"> HYPERLINK("#'目次'!B314", "[308]")</f>
        <v>[308]</v>
      </c>
      <c r="C12758" s="23" t="s">
        <v>452</v>
      </c>
    </row>
    <row r="12761" spans="2:13" x14ac:dyDescent="0.2">
      <c r="C12761" s="23" t="s">
        <v>80</v>
      </c>
    </row>
    <row r="12762" spans="2:13" ht="24" x14ac:dyDescent="0.2">
      <c r="E12762" s="195"/>
      <c r="F12762" s="196"/>
      <c r="G12762" s="37" t="s">
        <v>15</v>
      </c>
      <c r="H12762" s="33" t="s">
        <v>436</v>
      </c>
      <c r="I12762" s="13" t="s">
        <v>437</v>
      </c>
      <c r="J12762" s="13" t="s">
        <v>438</v>
      </c>
      <c r="K12762" s="13" t="s">
        <v>439</v>
      </c>
      <c r="L12762" s="13" t="s">
        <v>440</v>
      </c>
      <c r="M12762" s="38" t="s">
        <v>18</v>
      </c>
    </row>
    <row r="12763" spans="2:13" x14ac:dyDescent="0.2">
      <c r="E12763" s="197"/>
      <c r="F12763" s="198"/>
      <c r="G12763" s="35"/>
      <c r="H12763" s="39"/>
      <c r="I12763" s="14"/>
      <c r="J12763" s="14"/>
      <c r="K12763" s="14"/>
      <c r="L12763" s="14"/>
      <c r="M12763" s="34"/>
    </row>
    <row r="12764" spans="2:13" x14ac:dyDescent="0.2">
      <c r="E12764" s="120" t="s">
        <v>15</v>
      </c>
      <c r="F12764" s="66"/>
      <c r="G12764" s="36">
        <v>1200</v>
      </c>
      <c r="H12764" s="17">
        <v>9</v>
      </c>
      <c r="I12764" s="17">
        <v>17</v>
      </c>
      <c r="J12764" s="17">
        <v>241</v>
      </c>
      <c r="K12764" s="17">
        <v>546</v>
      </c>
      <c r="L12764" s="17">
        <v>314</v>
      </c>
      <c r="M12764" s="47">
        <v>73</v>
      </c>
    </row>
    <row r="12765" spans="2:13" x14ac:dyDescent="0.2">
      <c r="E12765" s="45"/>
      <c r="F12765" s="67"/>
      <c r="G12765" s="7">
        <v>100</v>
      </c>
      <c r="H12765" s="2">
        <v>0.75</v>
      </c>
      <c r="I12765" s="2">
        <v>1.416666666667</v>
      </c>
      <c r="J12765" s="2">
        <v>20.083333333333002</v>
      </c>
      <c r="K12765" s="2">
        <v>45.5</v>
      </c>
      <c r="L12765" s="2">
        <v>26.166666666666998</v>
      </c>
      <c r="M12765" s="15">
        <v>6.083333333333</v>
      </c>
    </row>
    <row r="12766" spans="2:13" x14ac:dyDescent="0.2">
      <c r="E12766" s="4" t="s">
        <v>81</v>
      </c>
      <c r="F12766" s="5"/>
      <c r="G12766" s="19">
        <v>48</v>
      </c>
      <c r="H12766" s="27">
        <v>1</v>
      </c>
      <c r="I12766" s="3">
        <v>2</v>
      </c>
      <c r="J12766" s="3">
        <v>6</v>
      </c>
      <c r="K12766" s="3">
        <v>27</v>
      </c>
      <c r="L12766" s="3">
        <v>9</v>
      </c>
      <c r="M12766" s="26">
        <v>3</v>
      </c>
    </row>
    <row r="12767" spans="2:13" x14ac:dyDescent="0.2">
      <c r="E12767" s="11"/>
      <c r="F12767" s="10"/>
      <c r="G12767" s="7">
        <v>100</v>
      </c>
      <c r="H12767" s="18">
        <v>2.083333333333</v>
      </c>
      <c r="I12767" s="2">
        <v>4.166666666667</v>
      </c>
      <c r="J12767" s="30">
        <v>12.5</v>
      </c>
      <c r="K12767" s="41">
        <v>56.25</v>
      </c>
      <c r="L12767" s="30">
        <v>18.75</v>
      </c>
      <c r="M12767" s="15">
        <v>6.25</v>
      </c>
    </row>
    <row r="12768" spans="2:13" x14ac:dyDescent="0.2">
      <c r="E12768" s="4" t="s">
        <v>82</v>
      </c>
      <c r="F12768" s="5"/>
      <c r="G12768" s="6">
        <v>84</v>
      </c>
      <c r="H12768" s="8">
        <v>1</v>
      </c>
      <c r="I12768" s="1">
        <v>0</v>
      </c>
      <c r="J12768" s="1">
        <v>15</v>
      </c>
      <c r="K12768" s="1">
        <v>34</v>
      </c>
      <c r="L12768" s="1">
        <v>27</v>
      </c>
      <c r="M12768" s="9">
        <v>7</v>
      </c>
    </row>
    <row r="12769" spans="5:13" x14ac:dyDescent="0.2">
      <c r="E12769" s="11"/>
      <c r="F12769" s="10"/>
      <c r="G12769" s="7">
        <v>100</v>
      </c>
      <c r="H12769" s="18">
        <v>1.190476190476</v>
      </c>
      <c r="I12769" s="16">
        <v>0</v>
      </c>
      <c r="J12769" s="2">
        <v>17.857142857143</v>
      </c>
      <c r="K12769" s="30">
        <v>40.476190476189998</v>
      </c>
      <c r="L12769" s="25">
        <v>32.142857142856997</v>
      </c>
      <c r="M12769" s="15">
        <v>8.333333333333</v>
      </c>
    </row>
    <row r="12770" spans="5:13" x14ac:dyDescent="0.2">
      <c r="E12770" s="4" t="s">
        <v>83</v>
      </c>
      <c r="F12770" s="5"/>
      <c r="G12770" s="6">
        <v>462</v>
      </c>
      <c r="H12770" s="8">
        <v>2</v>
      </c>
      <c r="I12770" s="1">
        <v>5</v>
      </c>
      <c r="J12770" s="1">
        <v>94</v>
      </c>
      <c r="K12770" s="1">
        <v>222</v>
      </c>
      <c r="L12770" s="1">
        <v>112</v>
      </c>
      <c r="M12770" s="9">
        <v>27</v>
      </c>
    </row>
    <row r="12771" spans="5:13" x14ac:dyDescent="0.2">
      <c r="E12771" s="11"/>
      <c r="F12771" s="10"/>
      <c r="G12771" s="7">
        <v>100</v>
      </c>
      <c r="H12771" s="18">
        <v>0.43290043290000002</v>
      </c>
      <c r="I12771" s="2">
        <v>1.0822510822510001</v>
      </c>
      <c r="J12771" s="2">
        <v>20.346320346319999</v>
      </c>
      <c r="K12771" s="2">
        <v>48.051948051948003</v>
      </c>
      <c r="L12771" s="2">
        <v>24.242424242424001</v>
      </c>
      <c r="M12771" s="15">
        <v>5.844155844156</v>
      </c>
    </row>
    <row r="12772" spans="5:13" x14ac:dyDescent="0.2">
      <c r="E12772" s="4" t="s">
        <v>84</v>
      </c>
      <c r="F12772" s="5"/>
      <c r="G12772" s="6">
        <v>30</v>
      </c>
      <c r="H12772" s="8">
        <v>0</v>
      </c>
      <c r="I12772" s="1">
        <v>0</v>
      </c>
      <c r="J12772" s="1">
        <v>10</v>
      </c>
      <c r="K12772" s="1">
        <v>11</v>
      </c>
      <c r="L12772" s="1">
        <v>8</v>
      </c>
      <c r="M12772" s="9">
        <v>1</v>
      </c>
    </row>
    <row r="12773" spans="5:13" x14ac:dyDescent="0.2">
      <c r="E12773" s="11"/>
      <c r="F12773" s="10"/>
      <c r="G12773" s="7">
        <v>100</v>
      </c>
      <c r="H12773" s="53">
        <v>0</v>
      </c>
      <c r="I12773" s="16">
        <v>0</v>
      </c>
      <c r="J12773" s="41">
        <v>33.333333333333002</v>
      </c>
      <c r="K12773" s="30">
        <v>36.666666666666998</v>
      </c>
      <c r="L12773" s="2">
        <v>26.666666666666998</v>
      </c>
      <c r="M12773" s="15">
        <v>3.333333333333</v>
      </c>
    </row>
    <row r="12774" spans="5:13" x14ac:dyDescent="0.2">
      <c r="E12774" s="4" t="s">
        <v>85</v>
      </c>
      <c r="F12774" s="5"/>
      <c r="G12774" s="6">
        <v>144</v>
      </c>
      <c r="H12774" s="8">
        <v>1</v>
      </c>
      <c r="I12774" s="1">
        <v>4</v>
      </c>
      <c r="J12774" s="1">
        <v>29</v>
      </c>
      <c r="K12774" s="1">
        <v>62</v>
      </c>
      <c r="L12774" s="1">
        <v>42</v>
      </c>
      <c r="M12774" s="9">
        <v>6</v>
      </c>
    </row>
    <row r="12775" spans="5:13" x14ac:dyDescent="0.2">
      <c r="E12775" s="11"/>
      <c r="F12775" s="10"/>
      <c r="G12775" s="7">
        <v>100</v>
      </c>
      <c r="H12775" s="18">
        <v>0.694444444444</v>
      </c>
      <c r="I12775" s="2">
        <v>2.7777777777780002</v>
      </c>
      <c r="J12775" s="2">
        <v>20.138888888888999</v>
      </c>
      <c r="K12775" s="2">
        <v>43.055555555555998</v>
      </c>
      <c r="L12775" s="2">
        <v>29.166666666666998</v>
      </c>
      <c r="M12775" s="15">
        <v>4.166666666667</v>
      </c>
    </row>
    <row r="12776" spans="5:13" x14ac:dyDescent="0.2">
      <c r="E12776" s="4" t="s">
        <v>86</v>
      </c>
      <c r="F12776" s="5"/>
      <c r="G12776" s="6">
        <v>192</v>
      </c>
      <c r="H12776" s="8">
        <v>0</v>
      </c>
      <c r="I12776" s="1">
        <v>1</v>
      </c>
      <c r="J12776" s="1">
        <v>46</v>
      </c>
      <c r="K12776" s="1">
        <v>87</v>
      </c>
      <c r="L12776" s="1">
        <v>44</v>
      </c>
      <c r="M12776" s="9">
        <v>14</v>
      </c>
    </row>
    <row r="12777" spans="5:13" x14ac:dyDescent="0.2">
      <c r="E12777" s="11"/>
      <c r="F12777" s="10"/>
      <c r="G12777" s="7">
        <v>100</v>
      </c>
      <c r="H12777" s="53">
        <v>0</v>
      </c>
      <c r="I12777" s="2">
        <v>0.52083333333299997</v>
      </c>
      <c r="J12777" s="2">
        <v>23.958333333333002</v>
      </c>
      <c r="K12777" s="2">
        <v>45.3125</v>
      </c>
      <c r="L12777" s="2">
        <v>22.916666666666998</v>
      </c>
      <c r="M12777" s="15">
        <v>7.291666666667</v>
      </c>
    </row>
    <row r="12778" spans="5:13" x14ac:dyDescent="0.2">
      <c r="E12778" s="4" t="s">
        <v>87</v>
      </c>
      <c r="F12778" s="5"/>
      <c r="G12778" s="6">
        <v>72</v>
      </c>
      <c r="H12778" s="8">
        <v>1</v>
      </c>
      <c r="I12778" s="1">
        <v>0</v>
      </c>
      <c r="J12778" s="1">
        <v>13</v>
      </c>
      <c r="K12778" s="1">
        <v>31</v>
      </c>
      <c r="L12778" s="1">
        <v>21</v>
      </c>
      <c r="M12778" s="9">
        <v>6</v>
      </c>
    </row>
    <row r="12779" spans="5:13" x14ac:dyDescent="0.2">
      <c r="E12779" s="11"/>
      <c r="F12779" s="10"/>
      <c r="G12779" s="7">
        <v>100</v>
      </c>
      <c r="H12779" s="18">
        <v>1.3888888888890001</v>
      </c>
      <c r="I12779" s="16">
        <v>0</v>
      </c>
      <c r="J12779" s="2">
        <v>18.055555555556001</v>
      </c>
      <c r="K12779" s="2">
        <v>43.055555555555998</v>
      </c>
      <c r="L12779" s="2">
        <v>29.166666666666998</v>
      </c>
      <c r="M12779" s="15">
        <v>8.333333333333</v>
      </c>
    </row>
    <row r="12780" spans="5:13" x14ac:dyDescent="0.2">
      <c r="E12780" s="4" t="s">
        <v>88</v>
      </c>
      <c r="F12780" s="5"/>
      <c r="G12780" s="6">
        <v>36</v>
      </c>
      <c r="H12780" s="8">
        <v>0</v>
      </c>
      <c r="I12780" s="1">
        <v>1</v>
      </c>
      <c r="J12780" s="1">
        <v>4</v>
      </c>
      <c r="K12780" s="1">
        <v>12</v>
      </c>
      <c r="L12780" s="1">
        <v>15</v>
      </c>
      <c r="M12780" s="9">
        <v>4</v>
      </c>
    </row>
    <row r="12781" spans="5:13" x14ac:dyDescent="0.2">
      <c r="E12781" s="11"/>
      <c r="F12781" s="10"/>
      <c r="G12781" s="7">
        <v>100</v>
      </c>
      <c r="H12781" s="53">
        <v>0</v>
      </c>
      <c r="I12781" s="2">
        <v>2.7777777777780002</v>
      </c>
      <c r="J12781" s="30">
        <v>11.111111111111001</v>
      </c>
      <c r="K12781" s="50">
        <v>33.333333333333002</v>
      </c>
      <c r="L12781" s="41">
        <v>41.666666666666998</v>
      </c>
      <c r="M12781" s="85">
        <v>11.111111111111001</v>
      </c>
    </row>
    <row r="12782" spans="5:13" x14ac:dyDescent="0.2">
      <c r="E12782" s="4" t="s">
        <v>89</v>
      </c>
      <c r="F12782" s="5"/>
      <c r="G12782" s="6">
        <v>66</v>
      </c>
      <c r="H12782" s="8">
        <v>2</v>
      </c>
      <c r="I12782" s="1">
        <v>2</v>
      </c>
      <c r="J12782" s="1">
        <v>12</v>
      </c>
      <c r="K12782" s="1">
        <v>31</v>
      </c>
      <c r="L12782" s="1">
        <v>15</v>
      </c>
      <c r="M12782" s="9">
        <v>4</v>
      </c>
    </row>
    <row r="12783" spans="5:13" x14ac:dyDescent="0.2">
      <c r="E12783" s="11"/>
      <c r="F12783" s="10"/>
      <c r="G12783" s="7">
        <v>100</v>
      </c>
      <c r="H12783" s="18">
        <v>3.0303030303030001</v>
      </c>
      <c r="I12783" s="2">
        <v>3.0303030303030001</v>
      </c>
      <c r="J12783" s="2">
        <v>18.181818181817999</v>
      </c>
      <c r="K12783" s="2">
        <v>46.969696969696997</v>
      </c>
      <c r="L12783" s="2">
        <v>22.727272727273</v>
      </c>
      <c r="M12783" s="15">
        <v>6.0606060606060002</v>
      </c>
    </row>
    <row r="12784" spans="5:13" x14ac:dyDescent="0.2">
      <c r="E12784" s="4" t="s">
        <v>90</v>
      </c>
      <c r="F12784" s="5"/>
      <c r="G12784" s="6">
        <v>54</v>
      </c>
      <c r="H12784" s="8">
        <v>1</v>
      </c>
      <c r="I12784" s="1">
        <v>2</v>
      </c>
      <c r="J12784" s="1">
        <v>10</v>
      </c>
      <c r="K12784" s="1">
        <v>24</v>
      </c>
      <c r="L12784" s="1">
        <v>16</v>
      </c>
      <c r="M12784" s="9">
        <v>1</v>
      </c>
    </row>
    <row r="12785" spans="2:13" x14ac:dyDescent="0.2">
      <c r="E12785" s="11"/>
      <c r="F12785" s="10"/>
      <c r="G12785" s="7">
        <v>100</v>
      </c>
      <c r="H12785" s="18">
        <v>1.851851851852</v>
      </c>
      <c r="I12785" s="2">
        <v>3.7037037037039999</v>
      </c>
      <c r="J12785" s="2">
        <v>18.518518518518999</v>
      </c>
      <c r="K12785" s="2">
        <v>44.444444444444002</v>
      </c>
      <c r="L12785" s="2">
        <v>29.629629629629999</v>
      </c>
      <c r="M12785" s="15">
        <v>1.851851851852</v>
      </c>
    </row>
    <row r="12786" spans="2:13" x14ac:dyDescent="0.2">
      <c r="E12786" s="4" t="s">
        <v>91</v>
      </c>
      <c r="F12786" s="5"/>
      <c r="G12786" s="6">
        <v>12</v>
      </c>
      <c r="H12786" s="8">
        <v>0</v>
      </c>
      <c r="I12786" s="1">
        <v>0</v>
      </c>
      <c r="J12786" s="1">
        <v>2</v>
      </c>
      <c r="K12786" s="1">
        <v>5</v>
      </c>
      <c r="L12786" s="1">
        <v>5</v>
      </c>
      <c r="M12786" s="9">
        <v>0</v>
      </c>
    </row>
    <row r="12787" spans="2:13" x14ac:dyDescent="0.2">
      <c r="E12787" s="45"/>
      <c r="F12787" s="51"/>
      <c r="G12787" s="81">
        <v>100</v>
      </c>
      <c r="H12787" s="118">
        <v>0</v>
      </c>
      <c r="I12787" s="62">
        <v>0</v>
      </c>
      <c r="J12787" s="64">
        <v>16.666666666666998</v>
      </c>
      <c r="K12787" s="64">
        <v>41.666666666666998</v>
      </c>
      <c r="L12787" s="112">
        <v>41.666666666666998</v>
      </c>
      <c r="M12787" s="146">
        <v>0</v>
      </c>
    </row>
    <row r="12789" spans="2:13" x14ac:dyDescent="0.2">
      <c r="B12789" s="40" t="str">
        <f xml:space="preserve"> HYPERLINK("#'目次'!B315", "[309]")</f>
        <v>[309]</v>
      </c>
      <c r="C12789" s="23" t="s">
        <v>455</v>
      </c>
    </row>
    <row r="12792" spans="2:13" x14ac:dyDescent="0.2">
      <c r="C12792" s="23" t="s">
        <v>14</v>
      </c>
    </row>
    <row r="12793" spans="2:13" ht="24" x14ac:dyDescent="0.2">
      <c r="D12793" s="195"/>
      <c r="E12793" s="196"/>
      <c r="F12793" s="196"/>
      <c r="G12793" s="37" t="s">
        <v>15</v>
      </c>
      <c r="H12793" s="33" t="s">
        <v>436</v>
      </c>
      <c r="I12793" s="13" t="s">
        <v>437</v>
      </c>
      <c r="J12793" s="13" t="s">
        <v>438</v>
      </c>
      <c r="K12793" s="13" t="s">
        <v>439</v>
      </c>
      <c r="L12793" s="13" t="s">
        <v>440</v>
      </c>
      <c r="M12793" s="38" t="s">
        <v>18</v>
      </c>
    </row>
    <row r="12794" spans="2:13" x14ac:dyDescent="0.2">
      <c r="D12794" s="197"/>
      <c r="E12794" s="198"/>
      <c r="F12794" s="198"/>
      <c r="G12794" s="35"/>
      <c r="H12794" s="39"/>
      <c r="I12794" s="14"/>
      <c r="J12794" s="14"/>
      <c r="K12794" s="14"/>
      <c r="L12794" s="14"/>
      <c r="M12794" s="34"/>
    </row>
    <row r="12795" spans="2:13" x14ac:dyDescent="0.2">
      <c r="D12795" s="78"/>
      <c r="E12795" s="79" t="s">
        <v>15</v>
      </c>
      <c r="F12795" s="66"/>
      <c r="G12795" s="36">
        <v>1200</v>
      </c>
      <c r="H12795" s="17">
        <v>21</v>
      </c>
      <c r="I12795" s="17">
        <v>186</v>
      </c>
      <c r="J12795" s="17">
        <v>800</v>
      </c>
      <c r="K12795" s="17">
        <v>74</v>
      </c>
      <c r="L12795" s="17">
        <v>63</v>
      </c>
      <c r="M12795" s="47">
        <v>56</v>
      </c>
    </row>
    <row r="12796" spans="2:13" x14ac:dyDescent="0.2">
      <c r="D12796" s="45"/>
      <c r="E12796" s="51"/>
      <c r="F12796" s="67"/>
      <c r="G12796" s="7">
        <v>100</v>
      </c>
      <c r="H12796" s="2">
        <v>1.75</v>
      </c>
      <c r="I12796" s="2">
        <v>15.5</v>
      </c>
      <c r="J12796" s="2">
        <v>66.666666666666998</v>
      </c>
      <c r="K12796" s="2">
        <v>6.166666666667</v>
      </c>
      <c r="L12796" s="2">
        <v>5.25</v>
      </c>
      <c r="M12796" s="15">
        <v>4.666666666667</v>
      </c>
    </row>
    <row r="12797" spans="2:13" x14ac:dyDescent="0.2">
      <c r="D12797" s="199" t="s">
        <v>19</v>
      </c>
      <c r="E12797" s="22" t="s">
        <v>20</v>
      </c>
      <c r="F12797" s="21"/>
      <c r="G12797" s="19">
        <v>132</v>
      </c>
      <c r="H12797" s="27">
        <v>5</v>
      </c>
      <c r="I12797" s="3">
        <v>19</v>
      </c>
      <c r="J12797" s="3">
        <v>84</v>
      </c>
      <c r="K12797" s="3">
        <v>8</v>
      </c>
      <c r="L12797" s="3">
        <v>8</v>
      </c>
      <c r="M12797" s="26">
        <v>8</v>
      </c>
    </row>
    <row r="12798" spans="2:13" x14ac:dyDescent="0.2">
      <c r="D12798" s="200"/>
      <c r="E12798" s="11"/>
      <c r="F12798" s="10"/>
      <c r="G12798" s="7">
        <v>100</v>
      </c>
      <c r="H12798" s="18">
        <v>3.7878787878789999</v>
      </c>
      <c r="I12798" s="2">
        <v>14.393939393939</v>
      </c>
      <c r="J12798" s="2">
        <v>63.636363636364003</v>
      </c>
      <c r="K12798" s="2">
        <v>6.0606060606060002</v>
      </c>
      <c r="L12798" s="2">
        <v>6.0606060606060002</v>
      </c>
      <c r="M12798" s="15">
        <v>6.0606060606060002</v>
      </c>
    </row>
    <row r="12799" spans="2:13" x14ac:dyDescent="0.2">
      <c r="D12799" s="200"/>
      <c r="E12799" s="4" t="s">
        <v>21</v>
      </c>
      <c r="F12799" s="5"/>
      <c r="G12799" s="6">
        <v>444</v>
      </c>
      <c r="H12799" s="8">
        <v>3</v>
      </c>
      <c r="I12799" s="1">
        <v>77</v>
      </c>
      <c r="J12799" s="1">
        <v>293</v>
      </c>
      <c r="K12799" s="1">
        <v>31</v>
      </c>
      <c r="L12799" s="1">
        <v>23</v>
      </c>
      <c r="M12799" s="9">
        <v>17</v>
      </c>
    </row>
    <row r="12800" spans="2:13" x14ac:dyDescent="0.2">
      <c r="D12800" s="200"/>
      <c r="E12800" s="11"/>
      <c r="F12800" s="10"/>
      <c r="G12800" s="7">
        <v>100</v>
      </c>
      <c r="H12800" s="18">
        <v>0.67567567567599995</v>
      </c>
      <c r="I12800" s="2">
        <v>17.342342342342</v>
      </c>
      <c r="J12800" s="2">
        <v>65.990990990990994</v>
      </c>
      <c r="K12800" s="2">
        <v>6.9819819819819999</v>
      </c>
      <c r="L12800" s="2">
        <v>5.1801801801799998</v>
      </c>
      <c r="M12800" s="15">
        <v>3.8288288288290002</v>
      </c>
    </row>
    <row r="12801" spans="4:13" x14ac:dyDescent="0.2">
      <c r="D12801" s="200"/>
      <c r="E12801" s="4" t="s">
        <v>22</v>
      </c>
      <c r="F12801" s="5"/>
      <c r="G12801" s="6">
        <v>192</v>
      </c>
      <c r="H12801" s="8">
        <v>4</v>
      </c>
      <c r="I12801" s="1">
        <v>33</v>
      </c>
      <c r="J12801" s="1">
        <v>123</v>
      </c>
      <c r="K12801" s="1">
        <v>13</v>
      </c>
      <c r="L12801" s="1">
        <v>10</v>
      </c>
      <c r="M12801" s="9">
        <v>9</v>
      </c>
    </row>
    <row r="12802" spans="4:13" x14ac:dyDescent="0.2">
      <c r="D12802" s="200"/>
      <c r="E12802" s="11"/>
      <c r="F12802" s="10"/>
      <c r="G12802" s="7">
        <v>100</v>
      </c>
      <c r="H12802" s="18">
        <v>2.083333333333</v>
      </c>
      <c r="I12802" s="2">
        <v>17.1875</v>
      </c>
      <c r="J12802" s="2">
        <v>64.0625</v>
      </c>
      <c r="K12802" s="2">
        <v>6.770833333333</v>
      </c>
      <c r="L12802" s="2">
        <v>5.208333333333</v>
      </c>
      <c r="M12802" s="15">
        <v>4.6875</v>
      </c>
    </row>
    <row r="12803" spans="4:13" x14ac:dyDescent="0.2">
      <c r="D12803" s="200"/>
      <c r="E12803" s="4" t="s">
        <v>23</v>
      </c>
      <c r="F12803" s="5"/>
      <c r="G12803" s="6">
        <v>192</v>
      </c>
      <c r="H12803" s="8">
        <v>2</v>
      </c>
      <c r="I12803" s="1">
        <v>22</v>
      </c>
      <c r="J12803" s="1">
        <v>137</v>
      </c>
      <c r="K12803" s="1">
        <v>13</v>
      </c>
      <c r="L12803" s="1">
        <v>9</v>
      </c>
      <c r="M12803" s="9">
        <v>9</v>
      </c>
    </row>
    <row r="12804" spans="4:13" x14ac:dyDescent="0.2">
      <c r="D12804" s="200"/>
      <c r="E12804" s="11"/>
      <c r="F12804" s="10"/>
      <c r="G12804" s="7">
        <v>100</v>
      </c>
      <c r="H12804" s="18">
        <v>1.041666666667</v>
      </c>
      <c r="I12804" s="2">
        <v>11.458333333333</v>
      </c>
      <c r="J12804" s="2">
        <v>71.354166666666998</v>
      </c>
      <c r="K12804" s="2">
        <v>6.770833333333</v>
      </c>
      <c r="L12804" s="2">
        <v>4.6875</v>
      </c>
      <c r="M12804" s="15">
        <v>4.6875</v>
      </c>
    </row>
    <row r="12805" spans="4:13" x14ac:dyDescent="0.2">
      <c r="D12805" s="200"/>
      <c r="E12805" s="4" t="s">
        <v>24</v>
      </c>
      <c r="F12805" s="5"/>
      <c r="G12805" s="6">
        <v>240</v>
      </c>
      <c r="H12805" s="8">
        <v>7</v>
      </c>
      <c r="I12805" s="1">
        <v>35</v>
      </c>
      <c r="J12805" s="1">
        <v>163</v>
      </c>
      <c r="K12805" s="1">
        <v>9</v>
      </c>
      <c r="L12805" s="1">
        <v>13</v>
      </c>
      <c r="M12805" s="9">
        <v>13</v>
      </c>
    </row>
    <row r="12806" spans="4:13" x14ac:dyDescent="0.2">
      <c r="D12806" s="200"/>
      <c r="E12806" s="11"/>
      <c r="F12806" s="10"/>
      <c r="G12806" s="7">
        <v>100</v>
      </c>
      <c r="H12806" s="18">
        <v>2.916666666667</v>
      </c>
      <c r="I12806" s="2">
        <v>14.583333333333</v>
      </c>
      <c r="J12806" s="2">
        <v>67.916666666666998</v>
      </c>
      <c r="K12806" s="2">
        <v>3.75</v>
      </c>
      <c r="L12806" s="2">
        <v>5.416666666667</v>
      </c>
      <c r="M12806" s="15">
        <v>5.416666666667</v>
      </c>
    </row>
    <row r="12807" spans="4:13" x14ac:dyDescent="0.2">
      <c r="D12807" s="199" t="s">
        <v>25</v>
      </c>
      <c r="E12807" s="22" t="s">
        <v>26</v>
      </c>
      <c r="F12807" s="21"/>
      <c r="G12807" s="19">
        <v>348</v>
      </c>
      <c r="H12807" s="27">
        <v>4</v>
      </c>
      <c r="I12807" s="3">
        <v>55</v>
      </c>
      <c r="J12807" s="3">
        <v>240</v>
      </c>
      <c r="K12807" s="3">
        <v>13</v>
      </c>
      <c r="L12807" s="3">
        <v>20</v>
      </c>
      <c r="M12807" s="26">
        <v>16</v>
      </c>
    </row>
    <row r="12808" spans="4:13" x14ac:dyDescent="0.2">
      <c r="D12808" s="200"/>
      <c r="E12808" s="11"/>
      <c r="F12808" s="10"/>
      <c r="G12808" s="7">
        <v>100</v>
      </c>
      <c r="H12808" s="18">
        <v>1.149425287356</v>
      </c>
      <c r="I12808" s="2">
        <v>15.804597701149</v>
      </c>
      <c r="J12808" s="2">
        <v>68.965517241379004</v>
      </c>
      <c r="K12808" s="2">
        <v>3.7356321839079998</v>
      </c>
      <c r="L12808" s="2">
        <v>5.7471264367819996</v>
      </c>
      <c r="M12808" s="15">
        <v>4.5977011494250002</v>
      </c>
    </row>
    <row r="12809" spans="4:13" x14ac:dyDescent="0.2">
      <c r="D12809" s="200"/>
      <c r="E12809" s="4" t="s">
        <v>27</v>
      </c>
      <c r="F12809" s="5"/>
      <c r="G12809" s="6">
        <v>378</v>
      </c>
      <c r="H12809" s="8">
        <v>10</v>
      </c>
      <c r="I12809" s="1">
        <v>64</v>
      </c>
      <c r="J12809" s="1">
        <v>244</v>
      </c>
      <c r="K12809" s="1">
        <v>23</v>
      </c>
      <c r="L12809" s="1">
        <v>21</v>
      </c>
      <c r="M12809" s="9">
        <v>16</v>
      </c>
    </row>
    <row r="12810" spans="4:13" x14ac:dyDescent="0.2">
      <c r="D12810" s="200"/>
      <c r="E12810" s="11"/>
      <c r="F12810" s="10"/>
      <c r="G12810" s="7">
        <v>100</v>
      </c>
      <c r="H12810" s="18">
        <v>2.645502645503</v>
      </c>
      <c r="I12810" s="2">
        <v>16.931216931217001</v>
      </c>
      <c r="J12810" s="2">
        <v>64.550264550264998</v>
      </c>
      <c r="K12810" s="2">
        <v>6.0846560846560003</v>
      </c>
      <c r="L12810" s="2">
        <v>5.5555555555560003</v>
      </c>
      <c r="M12810" s="15">
        <v>4.2328042328039999</v>
      </c>
    </row>
    <row r="12811" spans="4:13" x14ac:dyDescent="0.2">
      <c r="D12811" s="200"/>
      <c r="E12811" s="4" t="s">
        <v>28</v>
      </c>
      <c r="F12811" s="5"/>
      <c r="G12811" s="6">
        <v>372</v>
      </c>
      <c r="H12811" s="8">
        <v>3</v>
      </c>
      <c r="I12811" s="1">
        <v>55</v>
      </c>
      <c r="J12811" s="1">
        <v>248</v>
      </c>
      <c r="K12811" s="1">
        <v>28</v>
      </c>
      <c r="L12811" s="1">
        <v>17</v>
      </c>
      <c r="M12811" s="9">
        <v>21</v>
      </c>
    </row>
    <row r="12812" spans="4:13" x14ac:dyDescent="0.2">
      <c r="D12812" s="200"/>
      <c r="E12812" s="11"/>
      <c r="F12812" s="10"/>
      <c r="G12812" s="7">
        <v>100</v>
      </c>
      <c r="H12812" s="18">
        <v>0.80645161290300005</v>
      </c>
      <c r="I12812" s="2">
        <v>14.784946236559</v>
      </c>
      <c r="J12812" s="2">
        <v>66.666666666666998</v>
      </c>
      <c r="K12812" s="2">
        <v>7.5268817204299996</v>
      </c>
      <c r="L12812" s="2">
        <v>4.5698924731180002</v>
      </c>
      <c r="M12812" s="15">
        <v>5.6451612903230002</v>
      </c>
    </row>
    <row r="12813" spans="4:13" x14ac:dyDescent="0.2">
      <c r="D12813" s="200"/>
      <c r="E12813" s="4" t="s">
        <v>29</v>
      </c>
      <c r="F12813" s="5"/>
      <c r="G12813" s="6">
        <v>102</v>
      </c>
      <c r="H12813" s="8">
        <v>4</v>
      </c>
      <c r="I12813" s="1">
        <v>12</v>
      </c>
      <c r="J12813" s="1">
        <v>68</v>
      </c>
      <c r="K12813" s="1">
        <v>10</v>
      </c>
      <c r="L12813" s="1">
        <v>5</v>
      </c>
      <c r="M12813" s="9">
        <v>3</v>
      </c>
    </row>
    <row r="12814" spans="4:13" x14ac:dyDescent="0.2">
      <c r="D12814" s="200"/>
      <c r="E12814" s="11"/>
      <c r="F12814" s="10"/>
      <c r="G12814" s="7">
        <v>100</v>
      </c>
      <c r="H12814" s="18">
        <v>3.9215686274510002</v>
      </c>
      <c r="I12814" s="2">
        <v>11.764705882353001</v>
      </c>
      <c r="J12814" s="2">
        <v>66.666666666666998</v>
      </c>
      <c r="K12814" s="2">
        <v>9.8039215686270005</v>
      </c>
      <c r="L12814" s="2">
        <v>4.9019607843140003</v>
      </c>
      <c r="M12814" s="15">
        <v>2.9411764705880001</v>
      </c>
    </row>
    <row r="12815" spans="4:13" x14ac:dyDescent="0.2">
      <c r="D12815" s="199" t="s">
        <v>30</v>
      </c>
      <c r="E12815" s="22" t="s">
        <v>31</v>
      </c>
      <c r="F12815" s="21"/>
      <c r="G12815" s="19">
        <v>592</v>
      </c>
      <c r="H12815" s="27">
        <v>8</v>
      </c>
      <c r="I12815" s="3">
        <v>83</v>
      </c>
      <c r="J12815" s="3">
        <v>400</v>
      </c>
      <c r="K12815" s="3">
        <v>39</v>
      </c>
      <c r="L12815" s="3">
        <v>36</v>
      </c>
      <c r="M12815" s="26">
        <v>26</v>
      </c>
    </row>
    <row r="12816" spans="4:13" x14ac:dyDescent="0.2">
      <c r="D12816" s="200"/>
      <c r="E12816" s="11"/>
      <c r="F12816" s="10"/>
      <c r="G12816" s="7">
        <v>100</v>
      </c>
      <c r="H12816" s="18">
        <v>1.351351351351</v>
      </c>
      <c r="I12816" s="2">
        <v>14.02027027027</v>
      </c>
      <c r="J12816" s="2">
        <v>67.567567567568005</v>
      </c>
      <c r="K12816" s="2">
        <v>6.5878378378380003</v>
      </c>
      <c r="L12816" s="2">
        <v>6.0810810810809999</v>
      </c>
      <c r="M12816" s="15">
        <v>4.3918918918919996</v>
      </c>
    </row>
    <row r="12817" spans="4:13" x14ac:dyDescent="0.2">
      <c r="D12817" s="200"/>
      <c r="E12817" s="4" t="s">
        <v>32</v>
      </c>
      <c r="F12817" s="5"/>
      <c r="G12817" s="6">
        <v>608</v>
      </c>
      <c r="H12817" s="8">
        <v>13</v>
      </c>
      <c r="I12817" s="1">
        <v>103</v>
      </c>
      <c r="J12817" s="1">
        <v>400</v>
      </c>
      <c r="K12817" s="1">
        <v>35</v>
      </c>
      <c r="L12817" s="1">
        <v>27</v>
      </c>
      <c r="M12817" s="9">
        <v>30</v>
      </c>
    </row>
    <row r="12818" spans="4:13" x14ac:dyDescent="0.2">
      <c r="D12818" s="200"/>
      <c r="E12818" s="11"/>
      <c r="F12818" s="10"/>
      <c r="G12818" s="7">
        <v>100</v>
      </c>
      <c r="H12818" s="18">
        <v>2.1381578947370001</v>
      </c>
      <c r="I12818" s="2">
        <v>16.940789473683999</v>
      </c>
      <c r="J12818" s="2">
        <v>65.789473684211004</v>
      </c>
      <c r="K12818" s="2">
        <v>5.7565789473680002</v>
      </c>
      <c r="L12818" s="2">
        <v>4.4407894736840001</v>
      </c>
      <c r="M12818" s="15">
        <v>4.9342105263159999</v>
      </c>
    </row>
    <row r="12819" spans="4:13" x14ac:dyDescent="0.2">
      <c r="D12819" s="199" t="s">
        <v>33</v>
      </c>
      <c r="E12819" s="22" t="s">
        <v>34</v>
      </c>
      <c r="F12819" s="21"/>
      <c r="G12819" s="19">
        <v>74</v>
      </c>
      <c r="H12819" s="27">
        <v>2</v>
      </c>
      <c r="I12819" s="3">
        <v>11</v>
      </c>
      <c r="J12819" s="3">
        <v>46</v>
      </c>
      <c r="K12819" s="3">
        <v>6</v>
      </c>
      <c r="L12819" s="3">
        <v>6</v>
      </c>
      <c r="M12819" s="26">
        <v>3</v>
      </c>
    </row>
    <row r="12820" spans="4:13" x14ac:dyDescent="0.2">
      <c r="D12820" s="200"/>
      <c r="E12820" s="11"/>
      <c r="F12820" s="10"/>
      <c r="G12820" s="7">
        <v>100</v>
      </c>
      <c r="H12820" s="18">
        <v>2.7027027027030002</v>
      </c>
      <c r="I12820" s="2">
        <v>14.864864864865</v>
      </c>
      <c r="J12820" s="2">
        <v>62.162162162161998</v>
      </c>
      <c r="K12820" s="2">
        <v>8.1081081081080004</v>
      </c>
      <c r="L12820" s="2">
        <v>8.1081081081080004</v>
      </c>
      <c r="M12820" s="15">
        <v>4.0540540540540002</v>
      </c>
    </row>
    <row r="12821" spans="4:13" x14ac:dyDescent="0.2">
      <c r="D12821" s="200"/>
      <c r="E12821" s="4" t="s">
        <v>35</v>
      </c>
      <c r="F12821" s="5"/>
      <c r="G12821" s="6">
        <v>148</v>
      </c>
      <c r="H12821" s="8">
        <v>0</v>
      </c>
      <c r="I12821" s="1">
        <v>18</v>
      </c>
      <c r="J12821" s="1">
        <v>102</v>
      </c>
      <c r="K12821" s="1">
        <v>9</v>
      </c>
      <c r="L12821" s="1">
        <v>11</v>
      </c>
      <c r="M12821" s="9">
        <v>8</v>
      </c>
    </row>
    <row r="12822" spans="4:13" x14ac:dyDescent="0.2">
      <c r="D12822" s="200"/>
      <c r="E12822" s="11"/>
      <c r="F12822" s="10"/>
      <c r="G12822" s="7">
        <v>100</v>
      </c>
      <c r="H12822" s="53">
        <v>0</v>
      </c>
      <c r="I12822" s="2">
        <v>12.162162162162</v>
      </c>
      <c r="J12822" s="2">
        <v>68.918918918919005</v>
      </c>
      <c r="K12822" s="2">
        <v>6.0810810810809999</v>
      </c>
      <c r="L12822" s="2">
        <v>7.4324324324319999</v>
      </c>
      <c r="M12822" s="15">
        <v>5.4054054054050003</v>
      </c>
    </row>
    <row r="12823" spans="4:13" x14ac:dyDescent="0.2">
      <c r="D12823" s="200"/>
      <c r="E12823" s="4" t="s">
        <v>36</v>
      </c>
      <c r="F12823" s="5"/>
      <c r="G12823" s="6">
        <v>187</v>
      </c>
      <c r="H12823" s="8">
        <v>0</v>
      </c>
      <c r="I12823" s="1">
        <v>17</v>
      </c>
      <c r="J12823" s="1">
        <v>136</v>
      </c>
      <c r="K12823" s="1">
        <v>17</v>
      </c>
      <c r="L12823" s="1">
        <v>12</v>
      </c>
      <c r="M12823" s="9">
        <v>5</v>
      </c>
    </row>
    <row r="12824" spans="4:13" x14ac:dyDescent="0.2">
      <c r="D12824" s="200"/>
      <c r="E12824" s="11"/>
      <c r="F12824" s="10"/>
      <c r="G12824" s="7">
        <v>100</v>
      </c>
      <c r="H12824" s="53">
        <v>0</v>
      </c>
      <c r="I12824" s="30">
        <v>9.0909090909089993</v>
      </c>
      <c r="J12824" s="25">
        <v>72.727272727273004</v>
      </c>
      <c r="K12824" s="2">
        <v>9.0909090909089993</v>
      </c>
      <c r="L12824" s="2">
        <v>6.4171122994649998</v>
      </c>
      <c r="M12824" s="15">
        <v>2.673796791444</v>
      </c>
    </row>
    <row r="12825" spans="4:13" x14ac:dyDescent="0.2">
      <c r="D12825" s="200"/>
      <c r="E12825" s="4" t="s">
        <v>37</v>
      </c>
      <c r="F12825" s="5"/>
      <c r="G12825" s="6">
        <v>221</v>
      </c>
      <c r="H12825" s="8">
        <v>3</v>
      </c>
      <c r="I12825" s="1">
        <v>29</v>
      </c>
      <c r="J12825" s="1">
        <v>156</v>
      </c>
      <c r="K12825" s="1">
        <v>15</v>
      </c>
      <c r="L12825" s="1">
        <v>8</v>
      </c>
      <c r="M12825" s="9">
        <v>10</v>
      </c>
    </row>
    <row r="12826" spans="4:13" x14ac:dyDescent="0.2">
      <c r="D12826" s="200"/>
      <c r="E12826" s="11"/>
      <c r="F12826" s="10"/>
      <c r="G12826" s="7">
        <v>100</v>
      </c>
      <c r="H12826" s="18">
        <v>1.357466063348</v>
      </c>
      <c r="I12826" s="2">
        <v>13.122171945701</v>
      </c>
      <c r="J12826" s="2">
        <v>70.588235294117993</v>
      </c>
      <c r="K12826" s="2">
        <v>6.7873303167419996</v>
      </c>
      <c r="L12826" s="2">
        <v>3.6199095022619998</v>
      </c>
      <c r="M12826" s="15">
        <v>4.524886877828</v>
      </c>
    </row>
    <row r="12827" spans="4:13" x14ac:dyDescent="0.2">
      <c r="D12827" s="200"/>
      <c r="E12827" s="4" t="s">
        <v>38</v>
      </c>
      <c r="F12827" s="5"/>
      <c r="G12827" s="6">
        <v>186</v>
      </c>
      <c r="H12827" s="8">
        <v>3</v>
      </c>
      <c r="I12827" s="1">
        <v>31</v>
      </c>
      <c r="J12827" s="1">
        <v>130</v>
      </c>
      <c r="K12827" s="1">
        <v>8</v>
      </c>
      <c r="L12827" s="1">
        <v>6</v>
      </c>
      <c r="M12827" s="9">
        <v>8</v>
      </c>
    </row>
    <row r="12828" spans="4:13" x14ac:dyDescent="0.2">
      <c r="D12828" s="200"/>
      <c r="E12828" s="11"/>
      <c r="F12828" s="10"/>
      <c r="G12828" s="7">
        <v>100</v>
      </c>
      <c r="H12828" s="18">
        <v>1.6129032258060001</v>
      </c>
      <c r="I12828" s="2">
        <v>16.666666666666998</v>
      </c>
      <c r="J12828" s="2">
        <v>69.892473118279995</v>
      </c>
      <c r="K12828" s="2">
        <v>4.3010752688169998</v>
      </c>
      <c r="L12828" s="2">
        <v>3.2258064516129998</v>
      </c>
      <c r="M12828" s="15">
        <v>4.3010752688169998</v>
      </c>
    </row>
    <row r="12829" spans="4:13" x14ac:dyDescent="0.2">
      <c r="D12829" s="200"/>
      <c r="E12829" s="4" t="s">
        <v>39</v>
      </c>
      <c r="F12829" s="5"/>
      <c r="G12829" s="6">
        <v>223</v>
      </c>
      <c r="H12829" s="8">
        <v>4</v>
      </c>
      <c r="I12829" s="1">
        <v>45</v>
      </c>
      <c r="J12829" s="1">
        <v>139</v>
      </c>
      <c r="K12829" s="1">
        <v>12</v>
      </c>
      <c r="L12829" s="1">
        <v>11</v>
      </c>
      <c r="M12829" s="9">
        <v>12</v>
      </c>
    </row>
    <row r="12830" spans="4:13" x14ac:dyDescent="0.2">
      <c r="D12830" s="200"/>
      <c r="E12830" s="11"/>
      <c r="F12830" s="10"/>
      <c r="G12830" s="7">
        <v>100</v>
      </c>
      <c r="H12830" s="18">
        <v>1.7937219730939999</v>
      </c>
      <c r="I12830" s="2">
        <v>20.179372197309</v>
      </c>
      <c r="J12830" s="2">
        <v>62.331838565021997</v>
      </c>
      <c r="K12830" s="2">
        <v>5.3811659192830001</v>
      </c>
      <c r="L12830" s="2">
        <v>4.9327354260089997</v>
      </c>
      <c r="M12830" s="15">
        <v>5.3811659192830001</v>
      </c>
    </row>
    <row r="12831" spans="4:13" x14ac:dyDescent="0.2">
      <c r="D12831" s="200"/>
      <c r="E12831" s="4" t="s">
        <v>40</v>
      </c>
      <c r="F12831" s="5"/>
      <c r="G12831" s="6">
        <v>161</v>
      </c>
      <c r="H12831" s="8">
        <v>9</v>
      </c>
      <c r="I12831" s="1">
        <v>35</v>
      </c>
      <c r="J12831" s="1">
        <v>91</v>
      </c>
      <c r="K12831" s="1">
        <v>7</v>
      </c>
      <c r="L12831" s="1">
        <v>9</v>
      </c>
      <c r="M12831" s="9">
        <v>10</v>
      </c>
    </row>
    <row r="12832" spans="4:13" x14ac:dyDescent="0.2">
      <c r="D12832" s="201"/>
      <c r="E12832" s="45"/>
      <c r="F12832" s="51"/>
      <c r="G12832" s="81">
        <v>100</v>
      </c>
      <c r="H12832" s="115">
        <v>5.5900621118010001</v>
      </c>
      <c r="I12832" s="124">
        <v>21.739130434783</v>
      </c>
      <c r="J12832" s="108">
        <v>56.521739130435002</v>
      </c>
      <c r="K12832" s="64">
        <v>4.3478260869570002</v>
      </c>
      <c r="L12832" s="64">
        <v>5.5900621118010001</v>
      </c>
      <c r="M12832" s="106">
        <v>6.2111801242239997</v>
      </c>
    </row>
    <row r="12834" spans="2:13" x14ac:dyDescent="0.2">
      <c r="B12834" s="40" t="str">
        <f xml:space="preserve"> HYPERLINK("#'目次'!B316", "[310]")</f>
        <v>[310]</v>
      </c>
      <c r="C12834" s="23" t="s">
        <v>455</v>
      </c>
    </row>
    <row r="12837" spans="2:13" x14ac:dyDescent="0.2">
      <c r="C12837" s="23" t="s">
        <v>48</v>
      </c>
    </row>
    <row r="12838" spans="2:13" ht="24" x14ac:dyDescent="0.2">
      <c r="D12838" s="195"/>
      <c r="E12838" s="196"/>
      <c r="F12838" s="196"/>
      <c r="G12838" s="37" t="s">
        <v>15</v>
      </c>
      <c r="H12838" s="33" t="s">
        <v>436</v>
      </c>
      <c r="I12838" s="13" t="s">
        <v>437</v>
      </c>
      <c r="J12838" s="13" t="s">
        <v>438</v>
      </c>
      <c r="K12838" s="13" t="s">
        <v>439</v>
      </c>
      <c r="L12838" s="13" t="s">
        <v>440</v>
      </c>
      <c r="M12838" s="38" t="s">
        <v>18</v>
      </c>
    </row>
    <row r="12839" spans="2:13" x14ac:dyDescent="0.2">
      <c r="D12839" s="197"/>
      <c r="E12839" s="198"/>
      <c r="F12839" s="198"/>
      <c r="G12839" s="35"/>
      <c r="H12839" s="39"/>
      <c r="I12839" s="14"/>
      <c r="J12839" s="14"/>
      <c r="K12839" s="14"/>
      <c r="L12839" s="14"/>
      <c r="M12839" s="34"/>
    </row>
    <row r="12840" spans="2:13" x14ac:dyDescent="0.2">
      <c r="D12840" s="78"/>
      <c r="E12840" s="79" t="s">
        <v>15</v>
      </c>
      <c r="F12840" s="66"/>
      <c r="G12840" s="36">
        <v>1200</v>
      </c>
      <c r="H12840" s="17">
        <v>21</v>
      </c>
      <c r="I12840" s="17">
        <v>186</v>
      </c>
      <c r="J12840" s="17">
        <v>800</v>
      </c>
      <c r="K12840" s="17">
        <v>74</v>
      </c>
      <c r="L12840" s="17">
        <v>63</v>
      </c>
      <c r="M12840" s="47">
        <v>56</v>
      </c>
    </row>
    <row r="12841" spans="2:13" x14ac:dyDescent="0.2">
      <c r="D12841" s="45"/>
      <c r="E12841" s="51"/>
      <c r="F12841" s="67"/>
      <c r="G12841" s="7">
        <v>100</v>
      </c>
      <c r="H12841" s="2">
        <v>1.75</v>
      </c>
      <c r="I12841" s="2">
        <v>15.5</v>
      </c>
      <c r="J12841" s="2">
        <v>66.666666666666998</v>
      </c>
      <c r="K12841" s="2">
        <v>6.166666666667</v>
      </c>
      <c r="L12841" s="2">
        <v>5.25</v>
      </c>
      <c r="M12841" s="15">
        <v>4.666666666667</v>
      </c>
    </row>
    <row r="12842" spans="2:13" x14ac:dyDescent="0.2">
      <c r="D12842" s="199" t="s">
        <v>49</v>
      </c>
      <c r="E12842" s="22" t="s">
        <v>50</v>
      </c>
      <c r="F12842" s="21"/>
      <c r="G12842" s="19">
        <v>15</v>
      </c>
      <c r="H12842" s="27">
        <v>0</v>
      </c>
      <c r="I12842" s="3">
        <v>5</v>
      </c>
      <c r="J12842" s="3">
        <v>10</v>
      </c>
      <c r="K12842" s="3">
        <v>0</v>
      </c>
      <c r="L12842" s="3">
        <v>0</v>
      </c>
      <c r="M12842" s="26">
        <v>0</v>
      </c>
    </row>
    <row r="12843" spans="2:13" x14ac:dyDescent="0.2">
      <c r="D12843" s="200"/>
      <c r="E12843" s="11"/>
      <c r="F12843" s="10"/>
      <c r="G12843" s="7">
        <v>100</v>
      </c>
      <c r="H12843" s="53">
        <v>0</v>
      </c>
      <c r="I12843" s="41">
        <v>33.333333333333002</v>
      </c>
      <c r="J12843" s="2">
        <v>66.666666666666998</v>
      </c>
      <c r="K12843" s="49">
        <v>0</v>
      </c>
      <c r="L12843" s="49">
        <v>0</v>
      </c>
      <c r="M12843" s="48">
        <v>0</v>
      </c>
    </row>
    <row r="12844" spans="2:13" x14ac:dyDescent="0.2">
      <c r="D12844" s="200"/>
      <c r="E12844" s="4" t="s">
        <v>51</v>
      </c>
      <c r="F12844" s="5"/>
      <c r="G12844" s="6">
        <v>142</v>
      </c>
      <c r="H12844" s="8">
        <v>2</v>
      </c>
      <c r="I12844" s="1">
        <v>23</v>
      </c>
      <c r="J12844" s="1">
        <v>82</v>
      </c>
      <c r="K12844" s="1">
        <v>15</v>
      </c>
      <c r="L12844" s="1">
        <v>12</v>
      </c>
      <c r="M12844" s="9">
        <v>8</v>
      </c>
    </row>
    <row r="12845" spans="2:13" x14ac:dyDescent="0.2">
      <c r="D12845" s="200"/>
      <c r="E12845" s="11"/>
      <c r="F12845" s="10"/>
      <c r="G12845" s="7">
        <v>100</v>
      </c>
      <c r="H12845" s="18">
        <v>1.4084507042250001</v>
      </c>
      <c r="I12845" s="2">
        <v>16.197183098591999</v>
      </c>
      <c r="J12845" s="30">
        <v>57.746478873238999</v>
      </c>
      <c r="K12845" s="2">
        <v>10.56338028169</v>
      </c>
      <c r="L12845" s="2">
        <v>8.4507042253520002</v>
      </c>
      <c r="M12845" s="15">
        <v>5.6338028169010004</v>
      </c>
    </row>
    <row r="12846" spans="2:13" x14ac:dyDescent="0.2">
      <c r="D12846" s="200"/>
      <c r="E12846" s="4" t="s">
        <v>52</v>
      </c>
      <c r="F12846" s="5"/>
      <c r="G12846" s="6">
        <v>26</v>
      </c>
      <c r="H12846" s="8">
        <v>0</v>
      </c>
      <c r="I12846" s="1">
        <v>5</v>
      </c>
      <c r="J12846" s="1">
        <v>19</v>
      </c>
      <c r="K12846" s="1">
        <v>0</v>
      </c>
      <c r="L12846" s="1">
        <v>1</v>
      </c>
      <c r="M12846" s="9">
        <v>1</v>
      </c>
    </row>
    <row r="12847" spans="2:13" x14ac:dyDescent="0.2">
      <c r="D12847" s="200"/>
      <c r="E12847" s="11"/>
      <c r="F12847" s="10"/>
      <c r="G12847" s="7">
        <v>100</v>
      </c>
      <c r="H12847" s="53">
        <v>0</v>
      </c>
      <c r="I12847" s="2">
        <v>19.230769230768999</v>
      </c>
      <c r="J12847" s="25">
        <v>73.076923076922995</v>
      </c>
      <c r="K12847" s="49">
        <v>0</v>
      </c>
      <c r="L12847" s="2">
        <v>3.8461538461539999</v>
      </c>
      <c r="M12847" s="15">
        <v>3.8461538461539999</v>
      </c>
    </row>
    <row r="12848" spans="2:13" x14ac:dyDescent="0.2">
      <c r="D12848" s="200"/>
      <c r="E12848" s="4" t="s">
        <v>53</v>
      </c>
      <c r="F12848" s="5"/>
      <c r="G12848" s="6">
        <v>41</v>
      </c>
      <c r="H12848" s="8">
        <v>0</v>
      </c>
      <c r="I12848" s="1">
        <v>5</v>
      </c>
      <c r="J12848" s="1">
        <v>30</v>
      </c>
      <c r="K12848" s="1">
        <v>4</v>
      </c>
      <c r="L12848" s="1">
        <v>2</v>
      </c>
      <c r="M12848" s="9">
        <v>0</v>
      </c>
    </row>
    <row r="12849" spans="4:13" x14ac:dyDescent="0.2">
      <c r="D12849" s="200"/>
      <c r="E12849" s="11"/>
      <c r="F12849" s="10"/>
      <c r="G12849" s="7">
        <v>100</v>
      </c>
      <c r="H12849" s="53">
        <v>0</v>
      </c>
      <c r="I12849" s="2">
        <v>12.195121951220001</v>
      </c>
      <c r="J12849" s="25">
        <v>73.170731707317003</v>
      </c>
      <c r="K12849" s="2">
        <v>9.7560975609760003</v>
      </c>
      <c r="L12849" s="2">
        <v>4.8780487804880002</v>
      </c>
      <c r="M12849" s="48">
        <v>0</v>
      </c>
    </row>
    <row r="12850" spans="4:13" x14ac:dyDescent="0.2">
      <c r="D12850" s="200"/>
      <c r="E12850" s="4" t="s">
        <v>54</v>
      </c>
      <c r="F12850" s="5"/>
      <c r="G12850" s="6">
        <v>226</v>
      </c>
      <c r="H12850" s="8">
        <v>1</v>
      </c>
      <c r="I12850" s="1">
        <v>25</v>
      </c>
      <c r="J12850" s="1">
        <v>163</v>
      </c>
      <c r="K12850" s="1">
        <v>14</v>
      </c>
      <c r="L12850" s="1">
        <v>12</v>
      </c>
      <c r="M12850" s="9">
        <v>11</v>
      </c>
    </row>
    <row r="12851" spans="4:13" x14ac:dyDescent="0.2">
      <c r="D12851" s="200"/>
      <c r="E12851" s="11"/>
      <c r="F12851" s="10"/>
      <c r="G12851" s="7">
        <v>100</v>
      </c>
      <c r="H12851" s="18">
        <v>0.44247787610599998</v>
      </c>
      <c r="I12851" s="2">
        <v>11.061946902655</v>
      </c>
      <c r="J12851" s="25">
        <v>72.123893805310004</v>
      </c>
      <c r="K12851" s="2">
        <v>6.194690265487</v>
      </c>
      <c r="L12851" s="2">
        <v>5.3097345132739999</v>
      </c>
      <c r="M12851" s="15">
        <v>4.8672566371680004</v>
      </c>
    </row>
    <row r="12852" spans="4:13" x14ac:dyDescent="0.2">
      <c r="D12852" s="200"/>
      <c r="E12852" s="4" t="s">
        <v>55</v>
      </c>
      <c r="F12852" s="5"/>
      <c r="G12852" s="6">
        <v>125</v>
      </c>
      <c r="H12852" s="8">
        <v>1</v>
      </c>
      <c r="I12852" s="1">
        <v>18</v>
      </c>
      <c r="J12852" s="1">
        <v>89</v>
      </c>
      <c r="K12852" s="1">
        <v>7</v>
      </c>
      <c r="L12852" s="1">
        <v>6</v>
      </c>
      <c r="M12852" s="9">
        <v>4</v>
      </c>
    </row>
    <row r="12853" spans="4:13" x14ac:dyDescent="0.2">
      <c r="D12853" s="200"/>
      <c r="E12853" s="11"/>
      <c r="F12853" s="10"/>
      <c r="G12853" s="7">
        <v>100</v>
      </c>
      <c r="H12853" s="18">
        <v>0.8</v>
      </c>
      <c r="I12853" s="2">
        <v>14.4</v>
      </c>
      <c r="J12853" s="2">
        <v>71.2</v>
      </c>
      <c r="K12853" s="2">
        <v>5.6</v>
      </c>
      <c r="L12853" s="2">
        <v>4.8</v>
      </c>
      <c r="M12853" s="15">
        <v>3.2</v>
      </c>
    </row>
    <row r="12854" spans="4:13" x14ac:dyDescent="0.2">
      <c r="D12854" s="200"/>
      <c r="E12854" s="4" t="s">
        <v>56</v>
      </c>
      <c r="F12854" s="5"/>
      <c r="G12854" s="6">
        <v>190</v>
      </c>
      <c r="H12854" s="8">
        <v>4</v>
      </c>
      <c r="I12854" s="1">
        <v>26</v>
      </c>
      <c r="J12854" s="1">
        <v>135</v>
      </c>
      <c r="K12854" s="1">
        <v>9</v>
      </c>
      <c r="L12854" s="1">
        <v>7</v>
      </c>
      <c r="M12854" s="9">
        <v>9</v>
      </c>
    </row>
    <row r="12855" spans="4:13" x14ac:dyDescent="0.2">
      <c r="D12855" s="200"/>
      <c r="E12855" s="11"/>
      <c r="F12855" s="10"/>
      <c r="G12855" s="7">
        <v>100</v>
      </c>
      <c r="H12855" s="18">
        <v>2.1052631578950001</v>
      </c>
      <c r="I12855" s="2">
        <v>13.684210526316001</v>
      </c>
      <c r="J12855" s="2">
        <v>71.052631578947</v>
      </c>
      <c r="K12855" s="2">
        <v>4.7368421052630003</v>
      </c>
      <c r="L12855" s="2">
        <v>3.6842105263159999</v>
      </c>
      <c r="M12855" s="15">
        <v>4.7368421052630003</v>
      </c>
    </row>
    <row r="12856" spans="4:13" x14ac:dyDescent="0.2">
      <c r="D12856" s="200"/>
      <c r="E12856" s="4" t="s">
        <v>57</v>
      </c>
      <c r="F12856" s="5"/>
      <c r="G12856" s="6">
        <v>185</v>
      </c>
      <c r="H12856" s="8">
        <v>4</v>
      </c>
      <c r="I12856" s="1">
        <v>37</v>
      </c>
      <c r="J12856" s="1">
        <v>124</v>
      </c>
      <c r="K12856" s="1">
        <v>12</v>
      </c>
      <c r="L12856" s="1">
        <v>3</v>
      </c>
      <c r="M12856" s="9">
        <v>5</v>
      </c>
    </row>
    <row r="12857" spans="4:13" x14ac:dyDescent="0.2">
      <c r="D12857" s="200"/>
      <c r="E12857" s="11"/>
      <c r="F12857" s="10"/>
      <c r="G12857" s="7">
        <v>100</v>
      </c>
      <c r="H12857" s="18">
        <v>2.1621621621620002</v>
      </c>
      <c r="I12857" s="2">
        <v>20</v>
      </c>
      <c r="J12857" s="2">
        <v>67.027027027027003</v>
      </c>
      <c r="K12857" s="2">
        <v>6.4864864864860001</v>
      </c>
      <c r="L12857" s="2">
        <v>1.6216216216220001</v>
      </c>
      <c r="M12857" s="15">
        <v>2.7027027027030002</v>
      </c>
    </row>
    <row r="12858" spans="4:13" x14ac:dyDescent="0.2">
      <c r="D12858" s="200"/>
      <c r="E12858" s="4" t="s">
        <v>58</v>
      </c>
      <c r="F12858" s="5"/>
      <c r="G12858" s="6">
        <v>113</v>
      </c>
      <c r="H12858" s="8">
        <v>2</v>
      </c>
      <c r="I12858" s="1">
        <v>16</v>
      </c>
      <c r="J12858" s="1">
        <v>71</v>
      </c>
      <c r="K12858" s="1">
        <v>7</v>
      </c>
      <c r="L12858" s="1">
        <v>12</v>
      </c>
      <c r="M12858" s="9">
        <v>5</v>
      </c>
    </row>
    <row r="12859" spans="4:13" x14ac:dyDescent="0.2">
      <c r="D12859" s="200"/>
      <c r="E12859" s="11"/>
      <c r="F12859" s="10"/>
      <c r="G12859" s="7">
        <v>100</v>
      </c>
      <c r="H12859" s="18">
        <v>1.769911504425</v>
      </c>
      <c r="I12859" s="2">
        <v>14.159292035398</v>
      </c>
      <c r="J12859" s="2">
        <v>62.831858407079999</v>
      </c>
      <c r="K12859" s="2">
        <v>6.194690265487</v>
      </c>
      <c r="L12859" s="25">
        <v>10.619469026549</v>
      </c>
      <c r="M12859" s="15">
        <v>4.424778761062</v>
      </c>
    </row>
    <row r="12860" spans="4:13" x14ac:dyDescent="0.2">
      <c r="D12860" s="200"/>
      <c r="E12860" s="4" t="s">
        <v>59</v>
      </c>
      <c r="F12860" s="5"/>
      <c r="G12860" s="6">
        <v>136</v>
      </c>
      <c r="H12860" s="8">
        <v>7</v>
      </c>
      <c r="I12860" s="1">
        <v>26</v>
      </c>
      <c r="J12860" s="1">
        <v>76</v>
      </c>
      <c r="K12860" s="1">
        <v>6</v>
      </c>
      <c r="L12860" s="1">
        <v>8</v>
      </c>
      <c r="M12860" s="9">
        <v>13</v>
      </c>
    </row>
    <row r="12861" spans="4:13" x14ac:dyDescent="0.2">
      <c r="D12861" s="200"/>
      <c r="E12861" s="11"/>
      <c r="F12861" s="10"/>
      <c r="G12861" s="7">
        <v>100</v>
      </c>
      <c r="H12861" s="18">
        <v>5.147058823529</v>
      </c>
      <c r="I12861" s="2">
        <v>19.117647058824002</v>
      </c>
      <c r="J12861" s="50">
        <v>55.882352941176002</v>
      </c>
      <c r="K12861" s="2">
        <v>4.4117647058819998</v>
      </c>
      <c r="L12861" s="2">
        <v>5.8823529411760003</v>
      </c>
      <c r="M12861" s="15">
        <v>9.5588235294120008</v>
      </c>
    </row>
    <row r="12862" spans="4:13" x14ac:dyDescent="0.2">
      <c r="D12862" s="199" t="s">
        <v>60</v>
      </c>
      <c r="E12862" s="22" t="s">
        <v>61</v>
      </c>
      <c r="F12862" s="21"/>
      <c r="G12862" s="19">
        <v>205</v>
      </c>
      <c r="H12862" s="27">
        <v>6</v>
      </c>
      <c r="I12862" s="3">
        <v>41</v>
      </c>
      <c r="J12862" s="3">
        <v>123</v>
      </c>
      <c r="K12862" s="3">
        <v>13</v>
      </c>
      <c r="L12862" s="3">
        <v>12</v>
      </c>
      <c r="M12862" s="26">
        <v>10</v>
      </c>
    </row>
    <row r="12863" spans="4:13" x14ac:dyDescent="0.2">
      <c r="D12863" s="200"/>
      <c r="E12863" s="11"/>
      <c r="F12863" s="10"/>
      <c r="G12863" s="7">
        <v>100</v>
      </c>
      <c r="H12863" s="18">
        <v>2.9268292682929999</v>
      </c>
      <c r="I12863" s="2">
        <v>20</v>
      </c>
      <c r="J12863" s="30">
        <v>60</v>
      </c>
      <c r="K12863" s="2">
        <v>6.3414634146340001</v>
      </c>
      <c r="L12863" s="2">
        <v>5.8536585365849998</v>
      </c>
      <c r="M12863" s="15">
        <v>4.8780487804880002</v>
      </c>
    </row>
    <row r="12864" spans="4:13" x14ac:dyDescent="0.2">
      <c r="D12864" s="200"/>
      <c r="E12864" s="4" t="s">
        <v>62</v>
      </c>
      <c r="F12864" s="5"/>
      <c r="G12864" s="6">
        <v>160</v>
      </c>
      <c r="H12864" s="8">
        <v>1</v>
      </c>
      <c r="I12864" s="1">
        <v>27</v>
      </c>
      <c r="J12864" s="1">
        <v>111</v>
      </c>
      <c r="K12864" s="1">
        <v>9</v>
      </c>
      <c r="L12864" s="1">
        <v>7</v>
      </c>
      <c r="M12864" s="9">
        <v>5</v>
      </c>
    </row>
    <row r="12865" spans="4:13" x14ac:dyDescent="0.2">
      <c r="D12865" s="200"/>
      <c r="E12865" s="11"/>
      <c r="F12865" s="10"/>
      <c r="G12865" s="7">
        <v>100</v>
      </c>
      <c r="H12865" s="18">
        <v>0.625</v>
      </c>
      <c r="I12865" s="2">
        <v>16.875</v>
      </c>
      <c r="J12865" s="2">
        <v>69.375</v>
      </c>
      <c r="K12865" s="2">
        <v>5.625</v>
      </c>
      <c r="L12865" s="2">
        <v>4.375</v>
      </c>
      <c r="M12865" s="15">
        <v>3.125</v>
      </c>
    </row>
    <row r="12866" spans="4:13" x14ac:dyDescent="0.2">
      <c r="D12866" s="200"/>
      <c r="E12866" s="4" t="s">
        <v>63</v>
      </c>
      <c r="F12866" s="5"/>
      <c r="G12866" s="6">
        <v>121</v>
      </c>
      <c r="H12866" s="8">
        <v>2</v>
      </c>
      <c r="I12866" s="1">
        <v>22</v>
      </c>
      <c r="J12866" s="1">
        <v>80</v>
      </c>
      <c r="K12866" s="1">
        <v>6</v>
      </c>
      <c r="L12866" s="1">
        <v>8</v>
      </c>
      <c r="M12866" s="9">
        <v>3</v>
      </c>
    </row>
    <row r="12867" spans="4:13" x14ac:dyDescent="0.2">
      <c r="D12867" s="200"/>
      <c r="E12867" s="11"/>
      <c r="F12867" s="10"/>
      <c r="G12867" s="7">
        <v>100</v>
      </c>
      <c r="H12867" s="18">
        <v>1.6528925619829999</v>
      </c>
      <c r="I12867" s="2">
        <v>18.181818181817999</v>
      </c>
      <c r="J12867" s="2">
        <v>66.115702479339006</v>
      </c>
      <c r="K12867" s="2">
        <v>4.9586776859499997</v>
      </c>
      <c r="L12867" s="2">
        <v>6.6115702479339999</v>
      </c>
      <c r="M12867" s="15">
        <v>2.4793388429749998</v>
      </c>
    </row>
    <row r="12868" spans="4:13" x14ac:dyDescent="0.2">
      <c r="D12868" s="200"/>
      <c r="E12868" s="4" t="s">
        <v>64</v>
      </c>
      <c r="F12868" s="5"/>
      <c r="G12868" s="6">
        <v>124</v>
      </c>
      <c r="H12868" s="8">
        <v>1</v>
      </c>
      <c r="I12868" s="1">
        <v>19</v>
      </c>
      <c r="J12868" s="1">
        <v>90</v>
      </c>
      <c r="K12868" s="1">
        <v>8</v>
      </c>
      <c r="L12868" s="1">
        <v>4</v>
      </c>
      <c r="M12868" s="9">
        <v>2</v>
      </c>
    </row>
    <row r="12869" spans="4:13" x14ac:dyDescent="0.2">
      <c r="D12869" s="200"/>
      <c r="E12869" s="11"/>
      <c r="F12869" s="10"/>
      <c r="G12869" s="7">
        <v>100</v>
      </c>
      <c r="H12869" s="18">
        <v>0.80645161290300005</v>
      </c>
      <c r="I12869" s="2">
        <v>15.322580645161</v>
      </c>
      <c r="J12869" s="25">
        <v>72.580645161289993</v>
      </c>
      <c r="K12869" s="2">
        <v>6.4516129032259997</v>
      </c>
      <c r="L12869" s="2">
        <v>3.2258064516129998</v>
      </c>
      <c r="M12869" s="15">
        <v>1.6129032258060001</v>
      </c>
    </row>
    <row r="12870" spans="4:13" x14ac:dyDescent="0.2">
      <c r="D12870" s="200"/>
      <c r="E12870" s="4" t="s">
        <v>65</v>
      </c>
      <c r="F12870" s="5"/>
      <c r="G12870" s="6">
        <v>109</v>
      </c>
      <c r="H12870" s="8">
        <v>3</v>
      </c>
      <c r="I12870" s="1">
        <v>12</v>
      </c>
      <c r="J12870" s="1">
        <v>67</v>
      </c>
      <c r="K12870" s="1">
        <v>7</v>
      </c>
      <c r="L12870" s="1">
        <v>7</v>
      </c>
      <c r="M12870" s="9">
        <v>13</v>
      </c>
    </row>
    <row r="12871" spans="4:13" x14ac:dyDescent="0.2">
      <c r="D12871" s="200"/>
      <c r="E12871" s="11"/>
      <c r="F12871" s="10"/>
      <c r="G12871" s="7">
        <v>100</v>
      </c>
      <c r="H12871" s="18">
        <v>2.7522935779819999</v>
      </c>
      <c r="I12871" s="2">
        <v>11.009174311927</v>
      </c>
      <c r="J12871" s="30">
        <v>61.467889908257</v>
      </c>
      <c r="K12871" s="2">
        <v>6.4220183486240003</v>
      </c>
      <c r="L12871" s="2">
        <v>6.4220183486240003</v>
      </c>
      <c r="M12871" s="85">
        <v>11.926605504587</v>
      </c>
    </row>
    <row r="12872" spans="4:13" x14ac:dyDescent="0.2">
      <c r="D12872" s="200"/>
      <c r="E12872" s="4" t="s">
        <v>66</v>
      </c>
      <c r="F12872" s="5"/>
      <c r="G12872" s="6">
        <v>104</v>
      </c>
      <c r="H12872" s="8">
        <v>0</v>
      </c>
      <c r="I12872" s="1">
        <v>12</v>
      </c>
      <c r="J12872" s="1">
        <v>82</v>
      </c>
      <c r="K12872" s="1">
        <v>4</v>
      </c>
      <c r="L12872" s="1">
        <v>2</v>
      </c>
      <c r="M12872" s="9">
        <v>4</v>
      </c>
    </row>
    <row r="12873" spans="4:13" x14ac:dyDescent="0.2">
      <c r="D12873" s="200"/>
      <c r="E12873" s="11"/>
      <c r="F12873" s="10"/>
      <c r="G12873" s="7">
        <v>100</v>
      </c>
      <c r="H12873" s="53">
        <v>0</v>
      </c>
      <c r="I12873" s="2">
        <v>11.538461538462</v>
      </c>
      <c r="J12873" s="41">
        <v>78.846153846153996</v>
      </c>
      <c r="K12873" s="2">
        <v>3.8461538461539999</v>
      </c>
      <c r="L12873" s="2">
        <v>1.923076923077</v>
      </c>
      <c r="M12873" s="15">
        <v>3.8461538461539999</v>
      </c>
    </row>
    <row r="12874" spans="4:13" x14ac:dyDescent="0.2">
      <c r="D12874" s="200"/>
      <c r="E12874" s="4" t="s">
        <v>67</v>
      </c>
      <c r="F12874" s="5"/>
      <c r="G12874" s="6">
        <v>139</v>
      </c>
      <c r="H12874" s="8">
        <v>2</v>
      </c>
      <c r="I12874" s="1">
        <v>19</v>
      </c>
      <c r="J12874" s="1">
        <v>98</v>
      </c>
      <c r="K12874" s="1">
        <v>13</v>
      </c>
      <c r="L12874" s="1">
        <v>5</v>
      </c>
      <c r="M12874" s="9">
        <v>2</v>
      </c>
    </row>
    <row r="12875" spans="4:13" x14ac:dyDescent="0.2">
      <c r="D12875" s="200"/>
      <c r="E12875" s="11"/>
      <c r="F12875" s="10"/>
      <c r="G12875" s="7">
        <v>100</v>
      </c>
      <c r="H12875" s="18">
        <v>1.438848920863</v>
      </c>
      <c r="I12875" s="2">
        <v>13.669064748201</v>
      </c>
      <c r="J12875" s="2">
        <v>70.503597122301997</v>
      </c>
      <c r="K12875" s="2">
        <v>9.3525179856119998</v>
      </c>
      <c r="L12875" s="2">
        <v>3.5971223021580001</v>
      </c>
      <c r="M12875" s="15">
        <v>1.438848920863</v>
      </c>
    </row>
    <row r="12876" spans="4:13" x14ac:dyDescent="0.2">
      <c r="D12876" s="200"/>
      <c r="E12876" s="4" t="s">
        <v>68</v>
      </c>
      <c r="F12876" s="5"/>
      <c r="G12876" s="6">
        <v>48</v>
      </c>
      <c r="H12876" s="8">
        <v>1</v>
      </c>
      <c r="I12876" s="1">
        <v>9</v>
      </c>
      <c r="J12876" s="1">
        <v>31</v>
      </c>
      <c r="K12876" s="1">
        <v>3</v>
      </c>
      <c r="L12876" s="1">
        <v>4</v>
      </c>
      <c r="M12876" s="9">
        <v>0</v>
      </c>
    </row>
    <row r="12877" spans="4:13" x14ac:dyDescent="0.2">
      <c r="D12877" s="200"/>
      <c r="E12877" s="11"/>
      <c r="F12877" s="10"/>
      <c r="G12877" s="7">
        <v>100</v>
      </c>
      <c r="H12877" s="18">
        <v>2.083333333333</v>
      </c>
      <c r="I12877" s="2">
        <v>18.75</v>
      </c>
      <c r="J12877" s="2">
        <v>64.583333333333002</v>
      </c>
      <c r="K12877" s="2">
        <v>6.25</v>
      </c>
      <c r="L12877" s="2">
        <v>8.333333333333</v>
      </c>
      <c r="M12877" s="48">
        <v>0</v>
      </c>
    </row>
    <row r="12878" spans="4:13" x14ac:dyDescent="0.2">
      <c r="D12878" s="200"/>
      <c r="E12878" s="4" t="s">
        <v>69</v>
      </c>
      <c r="F12878" s="5"/>
      <c r="G12878" s="6">
        <v>37</v>
      </c>
      <c r="H12878" s="8">
        <v>2</v>
      </c>
      <c r="I12878" s="1">
        <v>5</v>
      </c>
      <c r="J12878" s="1">
        <v>25</v>
      </c>
      <c r="K12878" s="1">
        <v>0</v>
      </c>
      <c r="L12878" s="1">
        <v>4</v>
      </c>
      <c r="M12878" s="9">
        <v>1</v>
      </c>
    </row>
    <row r="12879" spans="4:13" x14ac:dyDescent="0.2">
      <c r="D12879" s="200"/>
      <c r="E12879" s="11"/>
      <c r="F12879" s="10"/>
      <c r="G12879" s="7">
        <v>100</v>
      </c>
      <c r="H12879" s="18">
        <v>5.4054054054050003</v>
      </c>
      <c r="I12879" s="2">
        <v>13.513513513514001</v>
      </c>
      <c r="J12879" s="2">
        <v>67.567567567568005</v>
      </c>
      <c r="K12879" s="49">
        <v>0</v>
      </c>
      <c r="L12879" s="25">
        <v>10.810810810811001</v>
      </c>
      <c r="M12879" s="15">
        <v>2.7027027027030002</v>
      </c>
    </row>
    <row r="12880" spans="4:13" x14ac:dyDescent="0.2">
      <c r="D12880" s="199" t="s">
        <v>70</v>
      </c>
      <c r="E12880" s="22" t="s">
        <v>18</v>
      </c>
      <c r="F12880" s="21"/>
      <c r="G12880" s="19">
        <v>0</v>
      </c>
      <c r="H12880" s="27">
        <v>0</v>
      </c>
      <c r="I12880" s="3">
        <v>0</v>
      </c>
      <c r="J12880" s="3">
        <v>0</v>
      </c>
      <c r="K12880" s="3">
        <v>0</v>
      </c>
      <c r="L12880" s="3">
        <v>0</v>
      </c>
      <c r="M12880" s="26">
        <v>0</v>
      </c>
    </row>
    <row r="12881" spans="2:13" x14ac:dyDescent="0.2">
      <c r="D12881" s="201"/>
      <c r="E12881" s="45"/>
      <c r="F12881" s="51"/>
      <c r="G12881" s="119">
        <v>0</v>
      </c>
      <c r="H12881" s="118">
        <v>0</v>
      </c>
      <c r="I12881" s="83">
        <v>0</v>
      </c>
      <c r="J12881" s="83">
        <v>0</v>
      </c>
      <c r="K12881" s="103">
        <v>0</v>
      </c>
      <c r="L12881" s="103">
        <v>0</v>
      </c>
      <c r="M12881" s="116">
        <v>0</v>
      </c>
    </row>
    <row r="12883" spans="2:13" x14ac:dyDescent="0.2">
      <c r="B12883" s="40" t="str">
        <f xml:space="preserve"> HYPERLINK("#'目次'!B317", "[311]")</f>
        <v>[311]</v>
      </c>
      <c r="C12883" s="23" t="s">
        <v>455</v>
      </c>
    </row>
    <row r="12886" spans="2:13" x14ac:dyDescent="0.2">
      <c r="C12886" s="23" t="s">
        <v>73</v>
      </c>
    </row>
    <row r="12887" spans="2:13" ht="24" x14ac:dyDescent="0.2">
      <c r="D12887" s="195"/>
      <c r="E12887" s="196"/>
      <c r="F12887" s="196"/>
      <c r="G12887" s="37" t="s">
        <v>15</v>
      </c>
      <c r="H12887" s="33" t="s">
        <v>436</v>
      </c>
      <c r="I12887" s="13" t="s">
        <v>437</v>
      </c>
      <c r="J12887" s="13" t="s">
        <v>438</v>
      </c>
      <c r="K12887" s="13" t="s">
        <v>439</v>
      </c>
      <c r="L12887" s="13" t="s">
        <v>440</v>
      </c>
      <c r="M12887" s="38" t="s">
        <v>18</v>
      </c>
    </row>
    <row r="12888" spans="2:13" x14ac:dyDescent="0.2">
      <c r="D12888" s="197"/>
      <c r="E12888" s="198"/>
      <c r="F12888" s="198"/>
      <c r="G12888" s="35"/>
      <c r="H12888" s="39"/>
      <c r="I12888" s="14"/>
      <c r="J12888" s="14"/>
      <c r="K12888" s="14"/>
      <c r="L12888" s="14"/>
      <c r="M12888" s="34"/>
    </row>
    <row r="12889" spans="2:13" x14ac:dyDescent="0.2">
      <c r="D12889" s="78"/>
      <c r="E12889" s="79" t="s">
        <v>15</v>
      </c>
      <c r="F12889" s="66"/>
      <c r="G12889" s="36">
        <v>1200</v>
      </c>
      <c r="H12889" s="17">
        <v>21</v>
      </c>
      <c r="I12889" s="17">
        <v>186</v>
      </c>
      <c r="J12889" s="17">
        <v>800</v>
      </c>
      <c r="K12889" s="17">
        <v>74</v>
      </c>
      <c r="L12889" s="17">
        <v>63</v>
      </c>
      <c r="M12889" s="47">
        <v>56</v>
      </c>
    </row>
    <row r="12890" spans="2:13" x14ac:dyDescent="0.2">
      <c r="D12890" s="45"/>
      <c r="E12890" s="51"/>
      <c r="F12890" s="67"/>
      <c r="G12890" s="7">
        <v>100</v>
      </c>
      <c r="H12890" s="2">
        <v>1.75</v>
      </c>
      <c r="I12890" s="2">
        <v>15.5</v>
      </c>
      <c r="J12890" s="2">
        <v>66.666666666666998</v>
      </c>
      <c r="K12890" s="2">
        <v>6.166666666667</v>
      </c>
      <c r="L12890" s="2">
        <v>5.25</v>
      </c>
      <c r="M12890" s="15">
        <v>4.666666666667</v>
      </c>
    </row>
    <row r="12891" spans="2:13" x14ac:dyDescent="0.2">
      <c r="D12891" s="199" t="s">
        <v>74</v>
      </c>
      <c r="E12891" s="22" t="s">
        <v>75</v>
      </c>
      <c r="F12891" s="21"/>
      <c r="G12891" s="19">
        <v>592</v>
      </c>
      <c r="H12891" s="27">
        <v>8</v>
      </c>
      <c r="I12891" s="3">
        <v>83</v>
      </c>
      <c r="J12891" s="3">
        <v>400</v>
      </c>
      <c r="K12891" s="3">
        <v>39</v>
      </c>
      <c r="L12891" s="3">
        <v>36</v>
      </c>
      <c r="M12891" s="26">
        <v>26</v>
      </c>
    </row>
    <row r="12892" spans="2:13" x14ac:dyDescent="0.2">
      <c r="D12892" s="200"/>
      <c r="E12892" s="11"/>
      <c r="F12892" s="10"/>
      <c r="G12892" s="7">
        <v>100</v>
      </c>
      <c r="H12892" s="18">
        <v>1.351351351351</v>
      </c>
      <c r="I12892" s="2">
        <v>14.02027027027</v>
      </c>
      <c r="J12892" s="2">
        <v>67.567567567568005</v>
      </c>
      <c r="K12892" s="2">
        <v>6.5878378378380003</v>
      </c>
      <c r="L12892" s="2">
        <v>6.0810810810809999</v>
      </c>
      <c r="M12892" s="15">
        <v>4.3918918918919996</v>
      </c>
    </row>
    <row r="12893" spans="2:13" x14ac:dyDescent="0.2">
      <c r="D12893" s="200"/>
      <c r="E12893" s="4" t="s">
        <v>34</v>
      </c>
      <c r="F12893" s="5"/>
      <c r="G12893" s="6">
        <v>37</v>
      </c>
      <c r="H12893" s="8">
        <v>0</v>
      </c>
      <c r="I12893" s="1">
        <v>6</v>
      </c>
      <c r="J12893" s="1">
        <v>25</v>
      </c>
      <c r="K12893" s="1">
        <v>3</v>
      </c>
      <c r="L12893" s="1">
        <v>2</v>
      </c>
      <c r="M12893" s="9">
        <v>1</v>
      </c>
    </row>
    <row r="12894" spans="2:13" x14ac:dyDescent="0.2">
      <c r="D12894" s="200"/>
      <c r="E12894" s="11"/>
      <c r="F12894" s="10"/>
      <c r="G12894" s="7">
        <v>100</v>
      </c>
      <c r="H12894" s="53">
        <v>0</v>
      </c>
      <c r="I12894" s="2">
        <v>16.216216216216001</v>
      </c>
      <c r="J12894" s="2">
        <v>67.567567567568005</v>
      </c>
      <c r="K12894" s="2">
        <v>8.1081081081080004</v>
      </c>
      <c r="L12894" s="2">
        <v>5.4054054054050003</v>
      </c>
      <c r="M12894" s="15">
        <v>2.7027027027030002</v>
      </c>
    </row>
    <row r="12895" spans="2:13" x14ac:dyDescent="0.2">
      <c r="D12895" s="200"/>
      <c r="E12895" s="4" t="s">
        <v>35</v>
      </c>
      <c r="F12895" s="5"/>
      <c r="G12895" s="6">
        <v>75</v>
      </c>
      <c r="H12895" s="8">
        <v>0</v>
      </c>
      <c r="I12895" s="1">
        <v>7</v>
      </c>
      <c r="J12895" s="1">
        <v>51</v>
      </c>
      <c r="K12895" s="1">
        <v>5</v>
      </c>
      <c r="L12895" s="1">
        <v>7</v>
      </c>
      <c r="M12895" s="9">
        <v>5</v>
      </c>
    </row>
    <row r="12896" spans="2:13" x14ac:dyDescent="0.2">
      <c r="D12896" s="200"/>
      <c r="E12896" s="11"/>
      <c r="F12896" s="10"/>
      <c r="G12896" s="7">
        <v>100</v>
      </c>
      <c r="H12896" s="53">
        <v>0</v>
      </c>
      <c r="I12896" s="30">
        <v>9.333333333333</v>
      </c>
      <c r="J12896" s="2">
        <v>68</v>
      </c>
      <c r="K12896" s="2">
        <v>6.666666666667</v>
      </c>
      <c r="L12896" s="2">
        <v>9.333333333333</v>
      </c>
      <c r="M12896" s="15">
        <v>6.666666666667</v>
      </c>
    </row>
    <row r="12897" spans="4:13" x14ac:dyDescent="0.2">
      <c r="D12897" s="200"/>
      <c r="E12897" s="4" t="s">
        <v>36</v>
      </c>
      <c r="F12897" s="5"/>
      <c r="G12897" s="6">
        <v>95</v>
      </c>
      <c r="H12897" s="8">
        <v>0</v>
      </c>
      <c r="I12897" s="1">
        <v>12</v>
      </c>
      <c r="J12897" s="1">
        <v>66</v>
      </c>
      <c r="K12897" s="1">
        <v>7</v>
      </c>
      <c r="L12897" s="1">
        <v>6</v>
      </c>
      <c r="M12897" s="9">
        <v>4</v>
      </c>
    </row>
    <row r="12898" spans="4:13" x14ac:dyDescent="0.2">
      <c r="D12898" s="200"/>
      <c r="E12898" s="11"/>
      <c r="F12898" s="10"/>
      <c r="G12898" s="7">
        <v>100</v>
      </c>
      <c r="H12898" s="53">
        <v>0</v>
      </c>
      <c r="I12898" s="2">
        <v>12.631578947368</v>
      </c>
      <c r="J12898" s="2">
        <v>69.473684210526002</v>
      </c>
      <c r="K12898" s="2">
        <v>7.3684210526319998</v>
      </c>
      <c r="L12898" s="2">
        <v>6.3157894736840001</v>
      </c>
      <c r="M12898" s="15">
        <v>4.2105263157890001</v>
      </c>
    </row>
    <row r="12899" spans="4:13" x14ac:dyDescent="0.2">
      <c r="D12899" s="200"/>
      <c r="E12899" s="4" t="s">
        <v>37</v>
      </c>
      <c r="F12899" s="5"/>
      <c r="G12899" s="6">
        <v>111</v>
      </c>
      <c r="H12899" s="8">
        <v>1</v>
      </c>
      <c r="I12899" s="1">
        <v>14</v>
      </c>
      <c r="J12899" s="1">
        <v>77</v>
      </c>
      <c r="K12899" s="1">
        <v>9</v>
      </c>
      <c r="L12899" s="1">
        <v>4</v>
      </c>
      <c r="M12899" s="9">
        <v>6</v>
      </c>
    </row>
    <row r="12900" spans="4:13" x14ac:dyDescent="0.2">
      <c r="D12900" s="200"/>
      <c r="E12900" s="11"/>
      <c r="F12900" s="10"/>
      <c r="G12900" s="7">
        <v>100</v>
      </c>
      <c r="H12900" s="18">
        <v>0.90090090090099995</v>
      </c>
      <c r="I12900" s="2">
        <v>12.612612612613001</v>
      </c>
      <c r="J12900" s="2">
        <v>69.369369369368997</v>
      </c>
      <c r="K12900" s="2">
        <v>8.1081081081080004</v>
      </c>
      <c r="L12900" s="2">
        <v>3.6036036036039998</v>
      </c>
      <c r="M12900" s="15">
        <v>5.4054054054050003</v>
      </c>
    </row>
    <row r="12901" spans="4:13" x14ac:dyDescent="0.2">
      <c r="D12901" s="200"/>
      <c r="E12901" s="4" t="s">
        <v>38</v>
      </c>
      <c r="F12901" s="5"/>
      <c r="G12901" s="6">
        <v>93</v>
      </c>
      <c r="H12901" s="8">
        <v>0</v>
      </c>
      <c r="I12901" s="1">
        <v>13</v>
      </c>
      <c r="J12901" s="1">
        <v>69</v>
      </c>
      <c r="K12901" s="1">
        <v>5</v>
      </c>
      <c r="L12901" s="1">
        <v>4</v>
      </c>
      <c r="M12901" s="9">
        <v>2</v>
      </c>
    </row>
    <row r="12902" spans="4:13" x14ac:dyDescent="0.2">
      <c r="D12902" s="200"/>
      <c r="E12902" s="11"/>
      <c r="F12902" s="10"/>
      <c r="G12902" s="7">
        <v>100</v>
      </c>
      <c r="H12902" s="53">
        <v>0</v>
      </c>
      <c r="I12902" s="2">
        <v>13.978494623655999</v>
      </c>
      <c r="J12902" s="25">
        <v>74.193548387096996</v>
      </c>
      <c r="K12902" s="2">
        <v>5.3763440860219998</v>
      </c>
      <c r="L12902" s="2">
        <v>4.3010752688169998</v>
      </c>
      <c r="M12902" s="15">
        <v>2.1505376344089999</v>
      </c>
    </row>
    <row r="12903" spans="4:13" x14ac:dyDescent="0.2">
      <c r="D12903" s="200"/>
      <c r="E12903" s="4" t="s">
        <v>39</v>
      </c>
      <c r="F12903" s="5"/>
      <c r="G12903" s="6">
        <v>109</v>
      </c>
      <c r="H12903" s="8">
        <v>2</v>
      </c>
      <c r="I12903" s="1">
        <v>17</v>
      </c>
      <c r="J12903" s="1">
        <v>71</v>
      </c>
      <c r="K12903" s="1">
        <v>6</v>
      </c>
      <c r="L12903" s="1">
        <v>8</v>
      </c>
      <c r="M12903" s="9">
        <v>5</v>
      </c>
    </row>
    <row r="12904" spans="4:13" x14ac:dyDescent="0.2">
      <c r="D12904" s="200"/>
      <c r="E12904" s="11"/>
      <c r="F12904" s="10"/>
      <c r="G12904" s="7">
        <v>100</v>
      </c>
      <c r="H12904" s="18">
        <v>1.834862385321</v>
      </c>
      <c r="I12904" s="2">
        <v>15.596330275229001</v>
      </c>
      <c r="J12904" s="2">
        <v>65.137614678898998</v>
      </c>
      <c r="K12904" s="2">
        <v>5.5045871559629997</v>
      </c>
      <c r="L12904" s="2">
        <v>7.339449541284</v>
      </c>
      <c r="M12904" s="15">
        <v>4.5871559633030001</v>
      </c>
    </row>
    <row r="12905" spans="4:13" x14ac:dyDescent="0.2">
      <c r="D12905" s="200"/>
      <c r="E12905" s="4" t="s">
        <v>40</v>
      </c>
      <c r="F12905" s="5"/>
      <c r="G12905" s="6">
        <v>72</v>
      </c>
      <c r="H12905" s="8">
        <v>5</v>
      </c>
      <c r="I12905" s="1">
        <v>14</v>
      </c>
      <c r="J12905" s="1">
        <v>41</v>
      </c>
      <c r="K12905" s="1">
        <v>4</v>
      </c>
      <c r="L12905" s="1">
        <v>5</v>
      </c>
      <c r="M12905" s="9">
        <v>3</v>
      </c>
    </row>
    <row r="12906" spans="4:13" x14ac:dyDescent="0.2">
      <c r="D12906" s="200"/>
      <c r="E12906" s="11"/>
      <c r="F12906" s="10"/>
      <c r="G12906" s="7">
        <v>100</v>
      </c>
      <c r="H12906" s="70">
        <v>6.9444444444439997</v>
      </c>
      <c r="I12906" s="2">
        <v>19.444444444443999</v>
      </c>
      <c r="J12906" s="30">
        <v>56.944444444444002</v>
      </c>
      <c r="K12906" s="2">
        <v>5.5555555555560003</v>
      </c>
      <c r="L12906" s="2">
        <v>6.9444444444439997</v>
      </c>
      <c r="M12906" s="15">
        <v>4.166666666667</v>
      </c>
    </row>
    <row r="12907" spans="4:13" x14ac:dyDescent="0.2">
      <c r="D12907" s="199" t="s">
        <v>76</v>
      </c>
      <c r="E12907" s="22" t="s">
        <v>77</v>
      </c>
      <c r="F12907" s="21"/>
      <c r="G12907" s="19">
        <v>608</v>
      </c>
      <c r="H12907" s="27">
        <v>13</v>
      </c>
      <c r="I12907" s="3">
        <v>103</v>
      </c>
      <c r="J12907" s="3">
        <v>400</v>
      </c>
      <c r="K12907" s="3">
        <v>35</v>
      </c>
      <c r="L12907" s="3">
        <v>27</v>
      </c>
      <c r="M12907" s="26">
        <v>30</v>
      </c>
    </row>
    <row r="12908" spans="4:13" x14ac:dyDescent="0.2">
      <c r="D12908" s="200"/>
      <c r="E12908" s="11"/>
      <c r="F12908" s="10"/>
      <c r="G12908" s="7">
        <v>100</v>
      </c>
      <c r="H12908" s="18">
        <v>2.1381578947370001</v>
      </c>
      <c r="I12908" s="2">
        <v>16.940789473683999</v>
      </c>
      <c r="J12908" s="2">
        <v>65.789473684211004</v>
      </c>
      <c r="K12908" s="2">
        <v>5.7565789473680002</v>
      </c>
      <c r="L12908" s="2">
        <v>4.4407894736840001</v>
      </c>
      <c r="M12908" s="15">
        <v>4.9342105263159999</v>
      </c>
    </row>
    <row r="12909" spans="4:13" x14ac:dyDescent="0.2">
      <c r="D12909" s="200"/>
      <c r="E12909" s="4" t="s">
        <v>34</v>
      </c>
      <c r="F12909" s="5"/>
      <c r="G12909" s="6">
        <v>37</v>
      </c>
      <c r="H12909" s="8">
        <v>2</v>
      </c>
      <c r="I12909" s="1">
        <v>5</v>
      </c>
      <c r="J12909" s="1">
        <v>21</v>
      </c>
      <c r="K12909" s="1">
        <v>3</v>
      </c>
      <c r="L12909" s="1">
        <v>4</v>
      </c>
      <c r="M12909" s="9">
        <v>2</v>
      </c>
    </row>
    <row r="12910" spans="4:13" x14ac:dyDescent="0.2">
      <c r="D12910" s="200"/>
      <c r="E12910" s="11"/>
      <c r="F12910" s="10"/>
      <c r="G12910" s="7">
        <v>100</v>
      </c>
      <c r="H12910" s="18">
        <v>5.4054054054050003</v>
      </c>
      <c r="I12910" s="2">
        <v>13.513513513514001</v>
      </c>
      <c r="J12910" s="30">
        <v>56.756756756756999</v>
      </c>
      <c r="K12910" s="2">
        <v>8.1081081081080004</v>
      </c>
      <c r="L12910" s="25">
        <v>10.810810810811001</v>
      </c>
      <c r="M12910" s="15">
        <v>5.4054054054050003</v>
      </c>
    </row>
    <row r="12911" spans="4:13" x14ac:dyDescent="0.2">
      <c r="D12911" s="200"/>
      <c r="E12911" s="4" t="s">
        <v>35</v>
      </c>
      <c r="F12911" s="5"/>
      <c r="G12911" s="6">
        <v>73</v>
      </c>
      <c r="H12911" s="8">
        <v>0</v>
      </c>
      <c r="I12911" s="1">
        <v>11</v>
      </c>
      <c r="J12911" s="1">
        <v>51</v>
      </c>
      <c r="K12911" s="1">
        <v>4</v>
      </c>
      <c r="L12911" s="1">
        <v>4</v>
      </c>
      <c r="M12911" s="9">
        <v>3</v>
      </c>
    </row>
    <row r="12912" spans="4:13" x14ac:dyDescent="0.2">
      <c r="D12912" s="200"/>
      <c r="E12912" s="11"/>
      <c r="F12912" s="10"/>
      <c r="G12912" s="7">
        <v>100</v>
      </c>
      <c r="H12912" s="53">
        <v>0</v>
      </c>
      <c r="I12912" s="2">
        <v>15.068493150685001</v>
      </c>
      <c r="J12912" s="2">
        <v>69.863013698629999</v>
      </c>
      <c r="K12912" s="2">
        <v>5.4794520547949999</v>
      </c>
      <c r="L12912" s="2">
        <v>5.4794520547949999</v>
      </c>
      <c r="M12912" s="15">
        <v>4.1095890410960001</v>
      </c>
    </row>
    <row r="12913" spans="2:13" x14ac:dyDescent="0.2">
      <c r="D12913" s="200"/>
      <c r="E12913" s="4" t="s">
        <v>36</v>
      </c>
      <c r="F12913" s="5"/>
      <c r="G12913" s="6">
        <v>92</v>
      </c>
      <c r="H12913" s="8">
        <v>0</v>
      </c>
      <c r="I12913" s="1">
        <v>5</v>
      </c>
      <c r="J12913" s="1">
        <v>70</v>
      </c>
      <c r="K12913" s="1">
        <v>10</v>
      </c>
      <c r="L12913" s="1">
        <v>6</v>
      </c>
      <c r="M12913" s="9">
        <v>1</v>
      </c>
    </row>
    <row r="12914" spans="2:13" x14ac:dyDescent="0.2">
      <c r="D12914" s="200"/>
      <c r="E12914" s="11"/>
      <c r="F12914" s="10"/>
      <c r="G12914" s="7">
        <v>100</v>
      </c>
      <c r="H12914" s="53">
        <v>0</v>
      </c>
      <c r="I12914" s="50">
        <v>5.4347826086959996</v>
      </c>
      <c r="J12914" s="25">
        <v>76.086956521738998</v>
      </c>
      <c r="K12914" s="2">
        <v>10.869565217390999</v>
      </c>
      <c r="L12914" s="2">
        <v>6.5217391304349999</v>
      </c>
      <c r="M12914" s="15">
        <v>1.086956521739</v>
      </c>
    </row>
    <row r="12915" spans="2:13" x14ac:dyDescent="0.2">
      <c r="D12915" s="200"/>
      <c r="E12915" s="4" t="s">
        <v>37</v>
      </c>
      <c r="F12915" s="5"/>
      <c r="G12915" s="6">
        <v>110</v>
      </c>
      <c r="H12915" s="8">
        <v>2</v>
      </c>
      <c r="I12915" s="1">
        <v>15</v>
      </c>
      <c r="J12915" s="1">
        <v>79</v>
      </c>
      <c r="K12915" s="1">
        <v>6</v>
      </c>
      <c r="L12915" s="1">
        <v>4</v>
      </c>
      <c r="M12915" s="9">
        <v>4</v>
      </c>
    </row>
    <row r="12916" spans="2:13" x14ac:dyDescent="0.2">
      <c r="D12916" s="200"/>
      <c r="E12916" s="11"/>
      <c r="F12916" s="10"/>
      <c r="G12916" s="7">
        <v>100</v>
      </c>
      <c r="H12916" s="18">
        <v>1.818181818182</v>
      </c>
      <c r="I12916" s="2">
        <v>13.636363636364001</v>
      </c>
      <c r="J12916" s="25">
        <v>71.818181818181998</v>
      </c>
      <c r="K12916" s="2">
        <v>5.4545454545450003</v>
      </c>
      <c r="L12916" s="2">
        <v>3.636363636364</v>
      </c>
      <c r="M12916" s="15">
        <v>3.636363636364</v>
      </c>
    </row>
    <row r="12917" spans="2:13" x14ac:dyDescent="0.2">
      <c r="D12917" s="200"/>
      <c r="E12917" s="4" t="s">
        <v>38</v>
      </c>
      <c r="F12917" s="5"/>
      <c r="G12917" s="6">
        <v>93</v>
      </c>
      <c r="H12917" s="8">
        <v>3</v>
      </c>
      <c r="I12917" s="1">
        <v>18</v>
      </c>
      <c r="J12917" s="1">
        <v>61</v>
      </c>
      <c r="K12917" s="1">
        <v>3</v>
      </c>
      <c r="L12917" s="1">
        <v>2</v>
      </c>
      <c r="M12917" s="9">
        <v>6</v>
      </c>
    </row>
    <row r="12918" spans="2:13" x14ac:dyDescent="0.2">
      <c r="D12918" s="200"/>
      <c r="E12918" s="11"/>
      <c r="F12918" s="10"/>
      <c r="G12918" s="7">
        <v>100</v>
      </c>
      <c r="H12918" s="18">
        <v>3.2258064516129998</v>
      </c>
      <c r="I12918" s="2">
        <v>19.354838709677001</v>
      </c>
      <c r="J12918" s="2">
        <v>65.591397849461998</v>
      </c>
      <c r="K12918" s="2">
        <v>3.2258064516129998</v>
      </c>
      <c r="L12918" s="2">
        <v>2.1505376344089999</v>
      </c>
      <c r="M12918" s="15">
        <v>6.4516129032259997</v>
      </c>
    </row>
    <row r="12919" spans="2:13" x14ac:dyDescent="0.2">
      <c r="D12919" s="200"/>
      <c r="E12919" s="4" t="s">
        <v>39</v>
      </c>
      <c r="F12919" s="5"/>
      <c r="G12919" s="6">
        <v>114</v>
      </c>
      <c r="H12919" s="8">
        <v>2</v>
      </c>
      <c r="I12919" s="1">
        <v>28</v>
      </c>
      <c r="J12919" s="1">
        <v>68</v>
      </c>
      <c r="K12919" s="1">
        <v>6</v>
      </c>
      <c r="L12919" s="1">
        <v>3</v>
      </c>
      <c r="M12919" s="9">
        <v>7</v>
      </c>
    </row>
    <row r="12920" spans="2:13" x14ac:dyDescent="0.2">
      <c r="D12920" s="200"/>
      <c r="E12920" s="11"/>
      <c r="F12920" s="10"/>
      <c r="G12920" s="7">
        <v>100</v>
      </c>
      <c r="H12920" s="18">
        <v>1.7543859649119999</v>
      </c>
      <c r="I12920" s="25">
        <v>24.561403508771999</v>
      </c>
      <c r="J12920" s="30">
        <v>59.649122807018003</v>
      </c>
      <c r="K12920" s="2">
        <v>5.2631578947369997</v>
      </c>
      <c r="L12920" s="2">
        <v>2.6315789473679998</v>
      </c>
      <c r="M12920" s="15">
        <v>6.1403508771929998</v>
      </c>
    </row>
    <row r="12921" spans="2:13" x14ac:dyDescent="0.2">
      <c r="D12921" s="200"/>
      <c r="E12921" s="4" t="s">
        <v>40</v>
      </c>
      <c r="F12921" s="5"/>
      <c r="G12921" s="6">
        <v>89</v>
      </c>
      <c r="H12921" s="8">
        <v>4</v>
      </c>
      <c r="I12921" s="1">
        <v>21</v>
      </c>
      <c r="J12921" s="1">
        <v>50</v>
      </c>
      <c r="K12921" s="1">
        <v>3</v>
      </c>
      <c r="L12921" s="1">
        <v>4</v>
      </c>
      <c r="M12921" s="9">
        <v>7</v>
      </c>
    </row>
    <row r="12922" spans="2:13" x14ac:dyDescent="0.2">
      <c r="D12922" s="201"/>
      <c r="E12922" s="45"/>
      <c r="F12922" s="51"/>
      <c r="G12922" s="81">
        <v>100</v>
      </c>
      <c r="H12922" s="115">
        <v>4.4943820224720001</v>
      </c>
      <c r="I12922" s="124">
        <v>23.595505617977999</v>
      </c>
      <c r="J12922" s="108">
        <v>56.179775280899001</v>
      </c>
      <c r="K12922" s="64">
        <v>3.3707865168539999</v>
      </c>
      <c r="L12922" s="64">
        <v>4.4943820224720001</v>
      </c>
      <c r="M12922" s="106">
        <v>7.8651685393259996</v>
      </c>
    </row>
    <row r="12924" spans="2:13" x14ac:dyDescent="0.2">
      <c r="B12924" s="40" t="str">
        <f xml:space="preserve"> HYPERLINK("#'目次'!B318", "[312]")</f>
        <v>[312]</v>
      </c>
      <c r="C12924" s="23" t="s">
        <v>455</v>
      </c>
    </row>
    <row r="12927" spans="2:13" x14ac:dyDescent="0.2">
      <c r="C12927" s="23" t="s">
        <v>80</v>
      </c>
    </row>
    <row r="12928" spans="2:13" ht="24" x14ac:dyDescent="0.2">
      <c r="E12928" s="195"/>
      <c r="F12928" s="196"/>
      <c r="G12928" s="37" t="s">
        <v>15</v>
      </c>
      <c r="H12928" s="33" t="s">
        <v>436</v>
      </c>
      <c r="I12928" s="13" t="s">
        <v>437</v>
      </c>
      <c r="J12928" s="13" t="s">
        <v>438</v>
      </c>
      <c r="K12928" s="13" t="s">
        <v>439</v>
      </c>
      <c r="L12928" s="13" t="s">
        <v>440</v>
      </c>
      <c r="M12928" s="38" t="s">
        <v>18</v>
      </c>
    </row>
    <row r="12929" spans="5:13" x14ac:dyDescent="0.2">
      <c r="E12929" s="197"/>
      <c r="F12929" s="198"/>
      <c r="G12929" s="35"/>
      <c r="H12929" s="39"/>
      <c r="I12929" s="14"/>
      <c r="J12929" s="14"/>
      <c r="K12929" s="14"/>
      <c r="L12929" s="14"/>
      <c r="M12929" s="34"/>
    </row>
    <row r="12930" spans="5:13" x14ac:dyDescent="0.2">
      <c r="E12930" s="120" t="s">
        <v>15</v>
      </c>
      <c r="F12930" s="66"/>
      <c r="G12930" s="36">
        <v>1200</v>
      </c>
      <c r="H12930" s="17">
        <v>21</v>
      </c>
      <c r="I12930" s="17">
        <v>186</v>
      </c>
      <c r="J12930" s="17">
        <v>800</v>
      </c>
      <c r="K12930" s="17">
        <v>74</v>
      </c>
      <c r="L12930" s="17">
        <v>63</v>
      </c>
      <c r="M12930" s="47">
        <v>56</v>
      </c>
    </row>
    <row r="12931" spans="5:13" x14ac:dyDescent="0.2">
      <c r="E12931" s="45"/>
      <c r="F12931" s="67"/>
      <c r="G12931" s="7">
        <v>100</v>
      </c>
      <c r="H12931" s="2">
        <v>1.75</v>
      </c>
      <c r="I12931" s="2">
        <v>15.5</v>
      </c>
      <c r="J12931" s="2">
        <v>66.666666666666998</v>
      </c>
      <c r="K12931" s="2">
        <v>6.166666666667</v>
      </c>
      <c r="L12931" s="2">
        <v>5.25</v>
      </c>
      <c r="M12931" s="15">
        <v>4.666666666667</v>
      </c>
    </row>
    <row r="12932" spans="5:13" x14ac:dyDescent="0.2">
      <c r="E12932" s="4" t="s">
        <v>81</v>
      </c>
      <c r="F12932" s="5"/>
      <c r="G12932" s="19">
        <v>48</v>
      </c>
      <c r="H12932" s="27">
        <v>2</v>
      </c>
      <c r="I12932" s="3">
        <v>7</v>
      </c>
      <c r="J12932" s="3">
        <v>33</v>
      </c>
      <c r="K12932" s="3">
        <v>1</v>
      </c>
      <c r="L12932" s="3">
        <v>2</v>
      </c>
      <c r="M12932" s="26">
        <v>3</v>
      </c>
    </row>
    <row r="12933" spans="5:13" x14ac:dyDescent="0.2">
      <c r="E12933" s="11"/>
      <c r="F12933" s="10"/>
      <c r="G12933" s="7">
        <v>100</v>
      </c>
      <c r="H12933" s="18">
        <v>4.166666666667</v>
      </c>
      <c r="I12933" s="2">
        <v>14.583333333333</v>
      </c>
      <c r="J12933" s="2">
        <v>68.75</v>
      </c>
      <c r="K12933" s="2">
        <v>2.083333333333</v>
      </c>
      <c r="L12933" s="2">
        <v>4.166666666667</v>
      </c>
      <c r="M12933" s="15">
        <v>6.25</v>
      </c>
    </row>
    <row r="12934" spans="5:13" x14ac:dyDescent="0.2">
      <c r="E12934" s="4" t="s">
        <v>82</v>
      </c>
      <c r="F12934" s="5"/>
      <c r="G12934" s="6">
        <v>84</v>
      </c>
      <c r="H12934" s="8">
        <v>3</v>
      </c>
      <c r="I12934" s="1">
        <v>12</v>
      </c>
      <c r="J12934" s="1">
        <v>51</v>
      </c>
      <c r="K12934" s="1">
        <v>7</v>
      </c>
      <c r="L12934" s="1">
        <v>6</v>
      </c>
      <c r="M12934" s="9">
        <v>5</v>
      </c>
    </row>
    <row r="12935" spans="5:13" x14ac:dyDescent="0.2">
      <c r="E12935" s="11"/>
      <c r="F12935" s="10"/>
      <c r="G12935" s="7">
        <v>100</v>
      </c>
      <c r="H12935" s="18">
        <v>3.5714285714290002</v>
      </c>
      <c r="I12935" s="2">
        <v>14.285714285714</v>
      </c>
      <c r="J12935" s="30">
        <v>60.714285714286</v>
      </c>
      <c r="K12935" s="2">
        <v>8.333333333333</v>
      </c>
      <c r="L12935" s="2">
        <v>7.1428571428570002</v>
      </c>
      <c r="M12935" s="15">
        <v>5.9523809523809996</v>
      </c>
    </row>
    <row r="12936" spans="5:13" x14ac:dyDescent="0.2">
      <c r="E12936" s="4" t="s">
        <v>83</v>
      </c>
      <c r="F12936" s="5"/>
      <c r="G12936" s="6">
        <v>462</v>
      </c>
      <c r="H12936" s="8">
        <v>5</v>
      </c>
      <c r="I12936" s="1">
        <v>79</v>
      </c>
      <c r="J12936" s="1">
        <v>302</v>
      </c>
      <c r="K12936" s="1">
        <v>33</v>
      </c>
      <c r="L12936" s="1">
        <v>24</v>
      </c>
      <c r="M12936" s="9">
        <v>19</v>
      </c>
    </row>
    <row r="12937" spans="5:13" x14ac:dyDescent="0.2">
      <c r="E12937" s="11"/>
      <c r="F12937" s="10"/>
      <c r="G12937" s="7">
        <v>100</v>
      </c>
      <c r="H12937" s="18">
        <v>1.0822510822510001</v>
      </c>
      <c r="I12937" s="2">
        <v>17.099567099567</v>
      </c>
      <c r="J12937" s="2">
        <v>65.367965367964999</v>
      </c>
      <c r="K12937" s="2">
        <v>7.1428571428570002</v>
      </c>
      <c r="L12937" s="2">
        <v>5.1948051948050002</v>
      </c>
      <c r="M12937" s="15">
        <v>4.1125541125540002</v>
      </c>
    </row>
    <row r="12938" spans="5:13" x14ac:dyDescent="0.2">
      <c r="E12938" s="4" t="s">
        <v>84</v>
      </c>
      <c r="F12938" s="5"/>
      <c r="G12938" s="6">
        <v>30</v>
      </c>
      <c r="H12938" s="8">
        <v>0</v>
      </c>
      <c r="I12938" s="1">
        <v>5</v>
      </c>
      <c r="J12938" s="1">
        <v>22</v>
      </c>
      <c r="K12938" s="1">
        <v>1</v>
      </c>
      <c r="L12938" s="1">
        <v>2</v>
      </c>
      <c r="M12938" s="9">
        <v>0</v>
      </c>
    </row>
    <row r="12939" spans="5:13" x14ac:dyDescent="0.2">
      <c r="E12939" s="11"/>
      <c r="F12939" s="10"/>
      <c r="G12939" s="7">
        <v>100</v>
      </c>
      <c r="H12939" s="53">
        <v>0</v>
      </c>
      <c r="I12939" s="2">
        <v>16.666666666666998</v>
      </c>
      <c r="J12939" s="25">
        <v>73.333333333333002</v>
      </c>
      <c r="K12939" s="2">
        <v>3.333333333333</v>
      </c>
      <c r="L12939" s="2">
        <v>6.666666666667</v>
      </c>
      <c r="M12939" s="48">
        <v>0</v>
      </c>
    </row>
    <row r="12940" spans="5:13" x14ac:dyDescent="0.2">
      <c r="E12940" s="4" t="s">
        <v>85</v>
      </c>
      <c r="F12940" s="5"/>
      <c r="G12940" s="6">
        <v>144</v>
      </c>
      <c r="H12940" s="8">
        <v>2</v>
      </c>
      <c r="I12940" s="1">
        <v>26</v>
      </c>
      <c r="J12940" s="1">
        <v>92</v>
      </c>
      <c r="K12940" s="1">
        <v>10</v>
      </c>
      <c r="L12940" s="1">
        <v>7</v>
      </c>
      <c r="M12940" s="9">
        <v>7</v>
      </c>
    </row>
    <row r="12941" spans="5:13" x14ac:dyDescent="0.2">
      <c r="E12941" s="11"/>
      <c r="F12941" s="10"/>
      <c r="G12941" s="7">
        <v>100</v>
      </c>
      <c r="H12941" s="18">
        <v>1.3888888888890001</v>
      </c>
      <c r="I12941" s="2">
        <v>18.055555555556001</v>
      </c>
      <c r="J12941" s="2">
        <v>63.888888888888999</v>
      </c>
      <c r="K12941" s="2">
        <v>6.9444444444439997</v>
      </c>
      <c r="L12941" s="2">
        <v>4.8611111111109997</v>
      </c>
      <c r="M12941" s="15">
        <v>4.8611111111109997</v>
      </c>
    </row>
    <row r="12942" spans="5:13" x14ac:dyDescent="0.2">
      <c r="E12942" s="4" t="s">
        <v>86</v>
      </c>
      <c r="F12942" s="5"/>
      <c r="G12942" s="6">
        <v>192</v>
      </c>
      <c r="H12942" s="8">
        <v>2</v>
      </c>
      <c r="I12942" s="1">
        <v>22</v>
      </c>
      <c r="J12942" s="1">
        <v>137</v>
      </c>
      <c r="K12942" s="1">
        <v>13</v>
      </c>
      <c r="L12942" s="1">
        <v>9</v>
      </c>
      <c r="M12942" s="9">
        <v>9</v>
      </c>
    </row>
    <row r="12943" spans="5:13" x14ac:dyDescent="0.2">
      <c r="E12943" s="11"/>
      <c r="F12943" s="10"/>
      <c r="G12943" s="7">
        <v>100</v>
      </c>
      <c r="H12943" s="18">
        <v>1.041666666667</v>
      </c>
      <c r="I12943" s="2">
        <v>11.458333333333</v>
      </c>
      <c r="J12943" s="2">
        <v>71.354166666666998</v>
      </c>
      <c r="K12943" s="2">
        <v>6.770833333333</v>
      </c>
      <c r="L12943" s="2">
        <v>4.6875</v>
      </c>
      <c r="M12943" s="15">
        <v>4.6875</v>
      </c>
    </row>
    <row r="12944" spans="5:13" x14ac:dyDescent="0.2">
      <c r="E12944" s="4" t="s">
        <v>87</v>
      </c>
      <c r="F12944" s="5"/>
      <c r="G12944" s="6">
        <v>72</v>
      </c>
      <c r="H12944" s="8">
        <v>0</v>
      </c>
      <c r="I12944" s="1">
        <v>11</v>
      </c>
      <c r="J12944" s="1">
        <v>50</v>
      </c>
      <c r="K12944" s="1">
        <v>3</v>
      </c>
      <c r="L12944" s="1">
        <v>2</v>
      </c>
      <c r="M12944" s="9">
        <v>6</v>
      </c>
    </row>
    <row r="12945" spans="2:13" x14ac:dyDescent="0.2">
      <c r="E12945" s="11"/>
      <c r="F12945" s="10"/>
      <c r="G12945" s="7">
        <v>100</v>
      </c>
      <c r="H12945" s="53">
        <v>0</v>
      </c>
      <c r="I12945" s="2">
        <v>15.277777777778001</v>
      </c>
      <c r="J12945" s="2">
        <v>69.444444444444002</v>
      </c>
      <c r="K12945" s="2">
        <v>4.166666666667</v>
      </c>
      <c r="L12945" s="2">
        <v>2.7777777777780002</v>
      </c>
      <c r="M12945" s="15">
        <v>8.333333333333</v>
      </c>
    </row>
    <row r="12946" spans="2:13" x14ac:dyDescent="0.2">
      <c r="E12946" s="4" t="s">
        <v>88</v>
      </c>
      <c r="F12946" s="5"/>
      <c r="G12946" s="6">
        <v>36</v>
      </c>
      <c r="H12946" s="8">
        <v>1</v>
      </c>
      <c r="I12946" s="1">
        <v>4</v>
      </c>
      <c r="J12946" s="1">
        <v>24</v>
      </c>
      <c r="K12946" s="1">
        <v>2</v>
      </c>
      <c r="L12946" s="1">
        <v>2</v>
      </c>
      <c r="M12946" s="9">
        <v>3</v>
      </c>
    </row>
    <row r="12947" spans="2:13" x14ac:dyDescent="0.2">
      <c r="E12947" s="11"/>
      <c r="F12947" s="10"/>
      <c r="G12947" s="7">
        <v>100</v>
      </c>
      <c r="H12947" s="18">
        <v>2.7777777777780002</v>
      </c>
      <c r="I12947" s="2">
        <v>11.111111111111001</v>
      </c>
      <c r="J12947" s="2">
        <v>66.666666666666998</v>
      </c>
      <c r="K12947" s="2">
        <v>5.5555555555560003</v>
      </c>
      <c r="L12947" s="2">
        <v>5.5555555555560003</v>
      </c>
      <c r="M12947" s="15">
        <v>8.333333333333</v>
      </c>
    </row>
    <row r="12948" spans="2:13" x14ac:dyDescent="0.2">
      <c r="E12948" s="4" t="s">
        <v>89</v>
      </c>
      <c r="F12948" s="5"/>
      <c r="G12948" s="6">
        <v>66</v>
      </c>
      <c r="H12948" s="8">
        <v>4</v>
      </c>
      <c r="I12948" s="1">
        <v>11</v>
      </c>
      <c r="J12948" s="1">
        <v>42</v>
      </c>
      <c r="K12948" s="1">
        <v>0</v>
      </c>
      <c r="L12948" s="1">
        <v>6</v>
      </c>
      <c r="M12948" s="9">
        <v>3</v>
      </c>
    </row>
    <row r="12949" spans="2:13" x14ac:dyDescent="0.2">
      <c r="E12949" s="11"/>
      <c r="F12949" s="10"/>
      <c r="G12949" s="7">
        <v>100</v>
      </c>
      <c r="H12949" s="18">
        <v>6.0606060606060002</v>
      </c>
      <c r="I12949" s="2">
        <v>16.666666666666998</v>
      </c>
      <c r="J12949" s="2">
        <v>63.636363636364003</v>
      </c>
      <c r="K12949" s="49">
        <v>0</v>
      </c>
      <c r="L12949" s="2">
        <v>9.0909090909089993</v>
      </c>
      <c r="M12949" s="15">
        <v>4.5454545454549997</v>
      </c>
    </row>
    <row r="12950" spans="2:13" x14ac:dyDescent="0.2">
      <c r="E12950" s="4" t="s">
        <v>90</v>
      </c>
      <c r="F12950" s="5"/>
      <c r="G12950" s="6">
        <v>54</v>
      </c>
      <c r="H12950" s="8">
        <v>2</v>
      </c>
      <c r="I12950" s="1">
        <v>6</v>
      </c>
      <c r="J12950" s="1">
        <v>39</v>
      </c>
      <c r="K12950" s="1">
        <v>4</v>
      </c>
      <c r="L12950" s="1">
        <v>2</v>
      </c>
      <c r="M12950" s="9">
        <v>1</v>
      </c>
    </row>
    <row r="12951" spans="2:13" x14ac:dyDescent="0.2">
      <c r="E12951" s="11"/>
      <c r="F12951" s="10"/>
      <c r="G12951" s="7">
        <v>100</v>
      </c>
      <c r="H12951" s="18">
        <v>3.7037037037039999</v>
      </c>
      <c r="I12951" s="2">
        <v>11.111111111111001</v>
      </c>
      <c r="J12951" s="25">
        <v>72.222222222222001</v>
      </c>
      <c r="K12951" s="2">
        <v>7.4074074074069998</v>
      </c>
      <c r="L12951" s="2">
        <v>3.7037037037039999</v>
      </c>
      <c r="M12951" s="15">
        <v>1.851851851852</v>
      </c>
    </row>
    <row r="12952" spans="2:13" x14ac:dyDescent="0.2">
      <c r="E12952" s="4" t="s">
        <v>91</v>
      </c>
      <c r="F12952" s="5"/>
      <c r="G12952" s="6">
        <v>12</v>
      </c>
      <c r="H12952" s="8">
        <v>0</v>
      </c>
      <c r="I12952" s="1">
        <v>3</v>
      </c>
      <c r="J12952" s="1">
        <v>8</v>
      </c>
      <c r="K12952" s="1">
        <v>0</v>
      </c>
      <c r="L12952" s="1">
        <v>1</v>
      </c>
      <c r="M12952" s="9">
        <v>0</v>
      </c>
    </row>
    <row r="12953" spans="2:13" x14ac:dyDescent="0.2">
      <c r="E12953" s="45"/>
      <c r="F12953" s="51"/>
      <c r="G12953" s="81">
        <v>100</v>
      </c>
      <c r="H12953" s="118">
        <v>0</v>
      </c>
      <c r="I12953" s="124">
        <v>25</v>
      </c>
      <c r="J12953" s="64">
        <v>66.666666666666998</v>
      </c>
      <c r="K12953" s="103">
        <v>0</v>
      </c>
      <c r="L12953" s="64">
        <v>8.333333333333</v>
      </c>
      <c r="M12953" s="116">
        <v>0</v>
      </c>
    </row>
    <row r="12955" spans="2:13" x14ac:dyDescent="0.2">
      <c r="B12955" s="40" t="str">
        <f xml:space="preserve"> HYPERLINK("#'目次'!B319", "[313]")</f>
        <v>[313]</v>
      </c>
      <c r="C12955" s="23" t="s">
        <v>458</v>
      </c>
    </row>
    <row r="12958" spans="2:13" x14ac:dyDescent="0.2">
      <c r="C12958" s="23" t="s">
        <v>14</v>
      </c>
    </row>
    <row r="12959" spans="2:13" ht="24" x14ac:dyDescent="0.2">
      <c r="D12959" s="195"/>
      <c r="E12959" s="196"/>
      <c r="F12959" s="196"/>
      <c r="G12959" s="37" t="s">
        <v>15</v>
      </c>
      <c r="H12959" s="33" t="s">
        <v>436</v>
      </c>
      <c r="I12959" s="13" t="s">
        <v>437</v>
      </c>
      <c r="J12959" s="13" t="s">
        <v>438</v>
      </c>
      <c r="K12959" s="13" t="s">
        <v>439</v>
      </c>
      <c r="L12959" s="13" t="s">
        <v>440</v>
      </c>
      <c r="M12959" s="38" t="s">
        <v>18</v>
      </c>
    </row>
    <row r="12960" spans="2:13" x14ac:dyDescent="0.2">
      <c r="D12960" s="197"/>
      <c r="E12960" s="198"/>
      <c r="F12960" s="198"/>
      <c r="G12960" s="35"/>
      <c r="H12960" s="39"/>
      <c r="I12960" s="14"/>
      <c r="J12960" s="14"/>
      <c r="K12960" s="14"/>
      <c r="L12960" s="14"/>
      <c r="M12960" s="34"/>
    </row>
    <row r="12961" spans="4:13" x14ac:dyDescent="0.2">
      <c r="D12961" s="78"/>
      <c r="E12961" s="79" t="s">
        <v>15</v>
      </c>
      <c r="F12961" s="66"/>
      <c r="G12961" s="36">
        <v>1200</v>
      </c>
      <c r="H12961" s="17">
        <v>6</v>
      </c>
      <c r="I12961" s="17">
        <v>33</v>
      </c>
      <c r="J12961" s="17">
        <v>398</v>
      </c>
      <c r="K12961" s="17">
        <v>426</v>
      </c>
      <c r="L12961" s="17">
        <v>262</v>
      </c>
      <c r="M12961" s="47">
        <v>75</v>
      </c>
    </row>
    <row r="12962" spans="4:13" x14ac:dyDescent="0.2">
      <c r="D12962" s="45"/>
      <c r="E12962" s="51"/>
      <c r="F12962" s="67"/>
      <c r="G12962" s="7">
        <v>100</v>
      </c>
      <c r="H12962" s="2">
        <v>0.5</v>
      </c>
      <c r="I12962" s="2">
        <v>2.75</v>
      </c>
      <c r="J12962" s="2">
        <v>33.166666666666998</v>
      </c>
      <c r="K12962" s="2">
        <v>35.5</v>
      </c>
      <c r="L12962" s="2">
        <v>21.833333333333002</v>
      </c>
      <c r="M12962" s="15">
        <v>6.25</v>
      </c>
    </row>
    <row r="12963" spans="4:13" x14ac:dyDescent="0.2">
      <c r="D12963" s="199" t="s">
        <v>19</v>
      </c>
      <c r="E12963" s="22" t="s">
        <v>20</v>
      </c>
      <c r="F12963" s="21"/>
      <c r="G12963" s="19">
        <v>132</v>
      </c>
      <c r="H12963" s="27">
        <v>1</v>
      </c>
      <c r="I12963" s="3">
        <v>3</v>
      </c>
      <c r="J12963" s="3">
        <v>38</v>
      </c>
      <c r="K12963" s="3">
        <v>49</v>
      </c>
      <c r="L12963" s="3">
        <v>27</v>
      </c>
      <c r="M12963" s="26">
        <v>14</v>
      </c>
    </row>
    <row r="12964" spans="4:13" x14ac:dyDescent="0.2">
      <c r="D12964" s="200"/>
      <c r="E12964" s="11"/>
      <c r="F12964" s="10"/>
      <c r="G12964" s="7">
        <v>100</v>
      </c>
      <c r="H12964" s="18">
        <v>0.75757575757600004</v>
      </c>
      <c r="I12964" s="2">
        <v>2.2727272727269998</v>
      </c>
      <c r="J12964" s="2">
        <v>28.787878787878999</v>
      </c>
      <c r="K12964" s="2">
        <v>37.121212121211997</v>
      </c>
      <c r="L12964" s="2">
        <v>20.454545454544999</v>
      </c>
      <c r="M12964" s="15">
        <v>10.606060606061</v>
      </c>
    </row>
    <row r="12965" spans="4:13" x14ac:dyDescent="0.2">
      <c r="D12965" s="200"/>
      <c r="E12965" s="4" t="s">
        <v>21</v>
      </c>
      <c r="F12965" s="5"/>
      <c r="G12965" s="6">
        <v>444</v>
      </c>
      <c r="H12965" s="8">
        <v>1</v>
      </c>
      <c r="I12965" s="1">
        <v>13</v>
      </c>
      <c r="J12965" s="1">
        <v>148</v>
      </c>
      <c r="K12965" s="1">
        <v>167</v>
      </c>
      <c r="L12965" s="1">
        <v>88</v>
      </c>
      <c r="M12965" s="9">
        <v>27</v>
      </c>
    </row>
    <row r="12966" spans="4:13" x14ac:dyDescent="0.2">
      <c r="D12966" s="200"/>
      <c r="E12966" s="11"/>
      <c r="F12966" s="10"/>
      <c r="G12966" s="7">
        <v>100</v>
      </c>
      <c r="H12966" s="18">
        <v>0.22522522522499999</v>
      </c>
      <c r="I12966" s="2">
        <v>2.9279279279280002</v>
      </c>
      <c r="J12966" s="2">
        <v>33.333333333333002</v>
      </c>
      <c r="K12966" s="2">
        <v>37.612612612612999</v>
      </c>
      <c r="L12966" s="2">
        <v>19.819819819820001</v>
      </c>
      <c r="M12966" s="15">
        <v>6.0810810810809999</v>
      </c>
    </row>
    <row r="12967" spans="4:13" x14ac:dyDescent="0.2">
      <c r="D12967" s="200"/>
      <c r="E12967" s="4" t="s">
        <v>22</v>
      </c>
      <c r="F12967" s="5"/>
      <c r="G12967" s="6">
        <v>192</v>
      </c>
      <c r="H12967" s="8">
        <v>1</v>
      </c>
      <c r="I12967" s="1">
        <v>6</v>
      </c>
      <c r="J12967" s="1">
        <v>62</v>
      </c>
      <c r="K12967" s="1">
        <v>63</v>
      </c>
      <c r="L12967" s="1">
        <v>48</v>
      </c>
      <c r="M12967" s="9">
        <v>12</v>
      </c>
    </row>
    <row r="12968" spans="4:13" x14ac:dyDescent="0.2">
      <c r="D12968" s="200"/>
      <c r="E12968" s="11"/>
      <c r="F12968" s="10"/>
      <c r="G12968" s="7">
        <v>100</v>
      </c>
      <c r="H12968" s="18">
        <v>0.52083333333299997</v>
      </c>
      <c r="I12968" s="2">
        <v>3.125</v>
      </c>
      <c r="J12968" s="2">
        <v>32.291666666666998</v>
      </c>
      <c r="K12968" s="2">
        <v>32.8125</v>
      </c>
      <c r="L12968" s="2">
        <v>25</v>
      </c>
      <c r="M12968" s="15">
        <v>6.25</v>
      </c>
    </row>
    <row r="12969" spans="4:13" x14ac:dyDescent="0.2">
      <c r="D12969" s="200"/>
      <c r="E12969" s="4" t="s">
        <v>23</v>
      </c>
      <c r="F12969" s="5"/>
      <c r="G12969" s="6">
        <v>192</v>
      </c>
      <c r="H12969" s="8">
        <v>1</v>
      </c>
      <c r="I12969" s="1">
        <v>5</v>
      </c>
      <c r="J12969" s="1">
        <v>72</v>
      </c>
      <c r="K12969" s="1">
        <v>60</v>
      </c>
      <c r="L12969" s="1">
        <v>44</v>
      </c>
      <c r="M12969" s="9">
        <v>10</v>
      </c>
    </row>
    <row r="12970" spans="4:13" x14ac:dyDescent="0.2">
      <c r="D12970" s="200"/>
      <c r="E12970" s="11"/>
      <c r="F12970" s="10"/>
      <c r="G12970" s="7">
        <v>100</v>
      </c>
      <c r="H12970" s="18">
        <v>0.52083333333299997</v>
      </c>
      <c r="I12970" s="2">
        <v>2.604166666667</v>
      </c>
      <c r="J12970" s="2">
        <v>37.5</v>
      </c>
      <c r="K12970" s="2">
        <v>31.25</v>
      </c>
      <c r="L12970" s="2">
        <v>22.916666666666998</v>
      </c>
      <c r="M12970" s="15">
        <v>5.208333333333</v>
      </c>
    </row>
    <row r="12971" spans="4:13" x14ac:dyDescent="0.2">
      <c r="D12971" s="200"/>
      <c r="E12971" s="4" t="s">
        <v>24</v>
      </c>
      <c r="F12971" s="5"/>
      <c r="G12971" s="6">
        <v>240</v>
      </c>
      <c r="H12971" s="8">
        <v>2</v>
      </c>
      <c r="I12971" s="1">
        <v>6</v>
      </c>
      <c r="J12971" s="1">
        <v>78</v>
      </c>
      <c r="K12971" s="1">
        <v>87</v>
      </c>
      <c r="L12971" s="1">
        <v>55</v>
      </c>
      <c r="M12971" s="9">
        <v>12</v>
      </c>
    </row>
    <row r="12972" spans="4:13" x14ac:dyDescent="0.2">
      <c r="D12972" s="200"/>
      <c r="E12972" s="11"/>
      <c r="F12972" s="10"/>
      <c r="G12972" s="7">
        <v>100</v>
      </c>
      <c r="H12972" s="18">
        <v>0.83333333333299997</v>
      </c>
      <c r="I12972" s="2">
        <v>2.5</v>
      </c>
      <c r="J12972" s="2">
        <v>32.5</v>
      </c>
      <c r="K12972" s="2">
        <v>36.25</v>
      </c>
      <c r="L12972" s="2">
        <v>22.916666666666998</v>
      </c>
      <c r="M12972" s="15">
        <v>5</v>
      </c>
    </row>
    <row r="12973" spans="4:13" x14ac:dyDescent="0.2">
      <c r="D12973" s="199" t="s">
        <v>25</v>
      </c>
      <c r="E12973" s="22" t="s">
        <v>26</v>
      </c>
      <c r="F12973" s="21"/>
      <c r="G12973" s="19">
        <v>348</v>
      </c>
      <c r="H12973" s="27">
        <v>4</v>
      </c>
      <c r="I12973" s="3">
        <v>9</v>
      </c>
      <c r="J12973" s="3">
        <v>110</v>
      </c>
      <c r="K12973" s="3">
        <v>124</v>
      </c>
      <c r="L12973" s="3">
        <v>79</v>
      </c>
      <c r="M12973" s="26">
        <v>22</v>
      </c>
    </row>
    <row r="12974" spans="4:13" x14ac:dyDescent="0.2">
      <c r="D12974" s="200"/>
      <c r="E12974" s="11"/>
      <c r="F12974" s="10"/>
      <c r="G12974" s="7">
        <v>100</v>
      </c>
      <c r="H12974" s="18">
        <v>1.149425287356</v>
      </c>
      <c r="I12974" s="2">
        <v>2.586206896552</v>
      </c>
      <c r="J12974" s="2">
        <v>31.609195402299001</v>
      </c>
      <c r="K12974" s="2">
        <v>35.632183908046002</v>
      </c>
      <c r="L12974" s="2">
        <v>22.701149425286999</v>
      </c>
      <c r="M12974" s="15">
        <v>6.3218390804600002</v>
      </c>
    </row>
    <row r="12975" spans="4:13" x14ac:dyDescent="0.2">
      <c r="D12975" s="200"/>
      <c r="E12975" s="4" t="s">
        <v>27</v>
      </c>
      <c r="F12975" s="5"/>
      <c r="G12975" s="6">
        <v>378</v>
      </c>
      <c r="H12975" s="8">
        <v>2</v>
      </c>
      <c r="I12975" s="1">
        <v>13</v>
      </c>
      <c r="J12975" s="1">
        <v>130</v>
      </c>
      <c r="K12975" s="1">
        <v>140</v>
      </c>
      <c r="L12975" s="1">
        <v>69</v>
      </c>
      <c r="M12975" s="9">
        <v>24</v>
      </c>
    </row>
    <row r="12976" spans="4:13" x14ac:dyDescent="0.2">
      <c r="D12976" s="200"/>
      <c r="E12976" s="11"/>
      <c r="F12976" s="10"/>
      <c r="G12976" s="7">
        <v>100</v>
      </c>
      <c r="H12976" s="18">
        <v>0.52910052910100003</v>
      </c>
      <c r="I12976" s="2">
        <v>3.4391534391529999</v>
      </c>
      <c r="J12976" s="2">
        <v>34.391534391534002</v>
      </c>
      <c r="K12976" s="2">
        <v>37.037037037037003</v>
      </c>
      <c r="L12976" s="2">
        <v>18.253968253968001</v>
      </c>
      <c r="M12976" s="15">
        <v>6.3492063492059998</v>
      </c>
    </row>
    <row r="12977" spans="4:13" x14ac:dyDescent="0.2">
      <c r="D12977" s="200"/>
      <c r="E12977" s="4" t="s">
        <v>28</v>
      </c>
      <c r="F12977" s="5"/>
      <c r="G12977" s="6">
        <v>372</v>
      </c>
      <c r="H12977" s="8">
        <v>0</v>
      </c>
      <c r="I12977" s="1">
        <v>8</v>
      </c>
      <c r="J12977" s="1">
        <v>128</v>
      </c>
      <c r="K12977" s="1">
        <v>135</v>
      </c>
      <c r="L12977" s="1">
        <v>80</v>
      </c>
      <c r="M12977" s="9">
        <v>21</v>
      </c>
    </row>
    <row r="12978" spans="4:13" x14ac:dyDescent="0.2">
      <c r="D12978" s="200"/>
      <c r="E12978" s="11"/>
      <c r="F12978" s="10"/>
      <c r="G12978" s="7">
        <v>100</v>
      </c>
      <c r="H12978" s="53">
        <v>0</v>
      </c>
      <c r="I12978" s="2">
        <v>2.1505376344089999</v>
      </c>
      <c r="J12978" s="2">
        <v>34.408602150538002</v>
      </c>
      <c r="K12978" s="2">
        <v>36.290322580644997</v>
      </c>
      <c r="L12978" s="2">
        <v>21.505376344085999</v>
      </c>
      <c r="M12978" s="15">
        <v>5.6451612903230002</v>
      </c>
    </row>
    <row r="12979" spans="4:13" x14ac:dyDescent="0.2">
      <c r="D12979" s="200"/>
      <c r="E12979" s="4" t="s">
        <v>29</v>
      </c>
      <c r="F12979" s="5"/>
      <c r="G12979" s="6">
        <v>102</v>
      </c>
      <c r="H12979" s="8">
        <v>0</v>
      </c>
      <c r="I12979" s="1">
        <v>3</v>
      </c>
      <c r="J12979" s="1">
        <v>30</v>
      </c>
      <c r="K12979" s="1">
        <v>27</v>
      </c>
      <c r="L12979" s="1">
        <v>34</v>
      </c>
      <c r="M12979" s="9">
        <v>8</v>
      </c>
    </row>
    <row r="12980" spans="4:13" x14ac:dyDescent="0.2">
      <c r="D12980" s="200"/>
      <c r="E12980" s="11"/>
      <c r="F12980" s="10"/>
      <c r="G12980" s="7">
        <v>100</v>
      </c>
      <c r="H12980" s="53">
        <v>0</v>
      </c>
      <c r="I12980" s="2">
        <v>2.9411764705880001</v>
      </c>
      <c r="J12980" s="2">
        <v>29.411764705882</v>
      </c>
      <c r="K12980" s="30">
        <v>26.470588235293999</v>
      </c>
      <c r="L12980" s="41">
        <v>33.333333333333002</v>
      </c>
      <c r="M12980" s="15">
        <v>7.8431372549020004</v>
      </c>
    </row>
    <row r="12981" spans="4:13" x14ac:dyDescent="0.2">
      <c r="D12981" s="199" t="s">
        <v>30</v>
      </c>
      <c r="E12981" s="22" t="s">
        <v>31</v>
      </c>
      <c r="F12981" s="21"/>
      <c r="G12981" s="19">
        <v>592</v>
      </c>
      <c r="H12981" s="27">
        <v>3</v>
      </c>
      <c r="I12981" s="3">
        <v>9</v>
      </c>
      <c r="J12981" s="3">
        <v>178</v>
      </c>
      <c r="K12981" s="3">
        <v>212</v>
      </c>
      <c r="L12981" s="3">
        <v>151</v>
      </c>
      <c r="M12981" s="26">
        <v>39</v>
      </c>
    </row>
    <row r="12982" spans="4:13" x14ac:dyDescent="0.2">
      <c r="D12982" s="200"/>
      <c r="E12982" s="11"/>
      <c r="F12982" s="10"/>
      <c r="G12982" s="7">
        <v>100</v>
      </c>
      <c r="H12982" s="18">
        <v>0.50675675675700005</v>
      </c>
      <c r="I12982" s="2">
        <v>1.5202702702699999</v>
      </c>
      <c r="J12982" s="2">
        <v>30.067567567567998</v>
      </c>
      <c r="K12982" s="2">
        <v>35.810810810810999</v>
      </c>
      <c r="L12982" s="2">
        <v>25.506756756756999</v>
      </c>
      <c r="M12982" s="15">
        <v>6.5878378378380003</v>
      </c>
    </row>
    <row r="12983" spans="4:13" x14ac:dyDescent="0.2">
      <c r="D12983" s="200"/>
      <c r="E12983" s="4" t="s">
        <v>32</v>
      </c>
      <c r="F12983" s="5"/>
      <c r="G12983" s="6">
        <v>608</v>
      </c>
      <c r="H12983" s="8">
        <v>3</v>
      </c>
      <c r="I12983" s="1">
        <v>24</v>
      </c>
      <c r="J12983" s="1">
        <v>220</v>
      </c>
      <c r="K12983" s="1">
        <v>214</v>
      </c>
      <c r="L12983" s="1">
        <v>111</v>
      </c>
      <c r="M12983" s="9">
        <v>36</v>
      </c>
    </row>
    <row r="12984" spans="4:13" x14ac:dyDescent="0.2">
      <c r="D12984" s="200"/>
      <c r="E12984" s="11"/>
      <c r="F12984" s="10"/>
      <c r="G12984" s="7">
        <v>100</v>
      </c>
      <c r="H12984" s="18">
        <v>0.49342105263199998</v>
      </c>
      <c r="I12984" s="2">
        <v>3.947368421053</v>
      </c>
      <c r="J12984" s="2">
        <v>36.184210526316001</v>
      </c>
      <c r="K12984" s="2">
        <v>35.197368421053</v>
      </c>
      <c r="L12984" s="2">
        <v>18.256578947367998</v>
      </c>
      <c r="M12984" s="15">
        <v>5.9210526315790002</v>
      </c>
    </row>
    <row r="12985" spans="4:13" x14ac:dyDescent="0.2">
      <c r="D12985" s="199" t="s">
        <v>33</v>
      </c>
      <c r="E12985" s="22" t="s">
        <v>34</v>
      </c>
      <c r="F12985" s="21"/>
      <c r="G12985" s="19">
        <v>74</v>
      </c>
      <c r="H12985" s="27">
        <v>3</v>
      </c>
      <c r="I12985" s="3">
        <v>2</v>
      </c>
      <c r="J12985" s="3">
        <v>23</v>
      </c>
      <c r="K12985" s="3">
        <v>25</v>
      </c>
      <c r="L12985" s="3">
        <v>19</v>
      </c>
      <c r="M12985" s="26">
        <v>2</v>
      </c>
    </row>
    <row r="12986" spans="4:13" x14ac:dyDescent="0.2">
      <c r="D12986" s="200"/>
      <c r="E12986" s="11"/>
      <c r="F12986" s="10"/>
      <c r="G12986" s="7">
        <v>100</v>
      </c>
      <c r="H12986" s="18">
        <v>4.0540540540540002</v>
      </c>
      <c r="I12986" s="2">
        <v>2.7027027027030002</v>
      </c>
      <c r="J12986" s="2">
        <v>31.081081081080999</v>
      </c>
      <c r="K12986" s="2">
        <v>33.783783783784003</v>
      </c>
      <c r="L12986" s="2">
        <v>25.675675675676001</v>
      </c>
      <c r="M12986" s="15">
        <v>2.7027027027030002</v>
      </c>
    </row>
    <row r="12987" spans="4:13" x14ac:dyDescent="0.2">
      <c r="D12987" s="200"/>
      <c r="E12987" s="4" t="s">
        <v>35</v>
      </c>
      <c r="F12987" s="5"/>
      <c r="G12987" s="6">
        <v>148</v>
      </c>
      <c r="H12987" s="8">
        <v>0</v>
      </c>
      <c r="I12987" s="1">
        <v>4</v>
      </c>
      <c r="J12987" s="1">
        <v>51</v>
      </c>
      <c r="K12987" s="1">
        <v>52</v>
      </c>
      <c r="L12987" s="1">
        <v>33</v>
      </c>
      <c r="M12987" s="9">
        <v>8</v>
      </c>
    </row>
    <row r="12988" spans="4:13" x14ac:dyDescent="0.2">
      <c r="D12988" s="200"/>
      <c r="E12988" s="11"/>
      <c r="F12988" s="10"/>
      <c r="G12988" s="7">
        <v>100</v>
      </c>
      <c r="H12988" s="53">
        <v>0</v>
      </c>
      <c r="I12988" s="2">
        <v>2.7027027027030002</v>
      </c>
      <c r="J12988" s="2">
        <v>34.459459459458998</v>
      </c>
      <c r="K12988" s="2">
        <v>35.135135135135002</v>
      </c>
      <c r="L12988" s="2">
        <v>22.297297297297</v>
      </c>
      <c r="M12988" s="15">
        <v>5.4054054054050003</v>
      </c>
    </row>
    <row r="12989" spans="4:13" x14ac:dyDescent="0.2">
      <c r="D12989" s="200"/>
      <c r="E12989" s="4" t="s">
        <v>36</v>
      </c>
      <c r="F12989" s="5"/>
      <c r="G12989" s="6">
        <v>187</v>
      </c>
      <c r="H12989" s="8">
        <v>0</v>
      </c>
      <c r="I12989" s="1">
        <v>1</v>
      </c>
      <c r="J12989" s="1">
        <v>52</v>
      </c>
      <c r="K12989" s="1">
        <v>78</v>
      </c>
      <c r="L12989" s="1">
        <v>49</v>
      </c>
      <c r="M12989" s="9">
        <v>7</v>
      </c>
    </row>
    <row r="12990" spans="4:13" x14ac:dyDescent="0.2">
      <c r="D12990" s="200"/>
      <c r="E12990" s="11"/>
      <c r="F12990" s="10"/>
      <c r="G12990" s="7">
        <v>100</v>
      </c>
      <c r="H12990" s="53">
        <v>0</v>
      </c>
      <c r="I12990" s="2">
        <v>0.53475935828900001</v>
      </c>
      <c r="J12990" s="30">
        <v>27.807486631016001</v>
      </c>
      <c r="K12990" s="25">
        <v>41.711229946524</v>
      </c>
      <c r="L12990" s="2">
        <v>26.203208556149999</v>
      </c>
      <c r="M12990" s="15">
        <v>3.7433155080209999</v>
      </c>
    </row>
    <row r="12991" spans="4:13" x14ac:dyDescent="0.2">
      <c r="D12991" s="200"/>
      <c r="E12991" s="4" t="s">
        <v>37</v>
      </c>
      <c r="F12991" s="5"/>
      <c r="G12991" s="6">
        <v>221</v>
      </c>
      <c r="H12991" s="8">
        <v>1</v>
      </c>
      <c r="I12991" s="1">
        <v>2</v>
      </c>
      <c r="J12991" s="1">
        <v>71</v>
      </c>
      <c r="K12991" s="1">
        <v>83</v>
      </c>
      <c r="L12991" s="1">
        <v>53</v>
      </c>
      <c r="M12991" s="9">
        <v>11</v>
      </c>
    </row>
    <row r="12992" spans="4:13" x14ac:dyDescent="0.2">
      <c r="D12992" s="200"/>
      <c r="E12992" s="11"/>
      <c r="F12992" s="10"/>
      <c r="G12992" s="7">
        <v>100</v>
      </c>
      <c r="H12992" s="18">
        <v>0.452488687783</v>
      </c>
      <c r="I12992" s="2">
        <v>0.904977375566</v>
      </c>
      <c r="J12992" s="2">
        <v>32.126696832579</v>
      </c>
      <c r="K12992" s="2">
        <v>37.556561085973001</v>
      </c>
      <c r="L12992" s="2">
        <v>23.981900452489</v>
      </c>
      <c r="M12992" s="15">
        <v>4.9773755656110001</v>
      </c>
    </row>
    <row r="12993" spans="2:13" x14ac:dyDescent="0.2">
      <c r="D12993" s="200"/>
      <c r="E12993" s="4" t="s">
        <v>38</v>
      </c>
      <c r="F12993" s="5"/>
      <c r="G12993" s="6">
        <v>186</v>
      </c>
      <c r="H12993" s="8">
        <v>0</v>
      </c>
      <c r="I12993" s="1">
        <v>8</v>
      </c>
      <c r="J12993" s="1">
        <v>61</v>
      </c>
      <c r="K12993" s="1">
        <v>58</v>
      </c>
      <c r="L12993" s="1">
        <v>46</v>
      </c>
      <c r="M12993" s="9">
        <v>13</v>
      </c>
    </row>
    <row r="12994" spans="2:13" x14ac:dyDescent="0.2">
      <c r="D12994" s="200"/>
      <c r="E12994" s="11"/>
      <c r="F12994" s="10"/>
      <c r="G12994" s="7">
        <v>100</v>
      </c>
      <c r="H12994" s="53">
        <v>0</v>
      </c>
      <c r="I12994" s="2">
        <v>4.3010752688169998</v>
      </c>
      <c r="J12994" s="2">
        <v>32.795698924730999</v>
      </c>
      <c r="K12994" s="2">
        <v>31.182795698924998</v>
      </c>
      <c r="L12994" s="2">
        <v>24.731182795698999</v>
      </c>
      <c r="M12994" s="15">
        <v>6.9892473118279996</v>
      </c>
    </row>
    <row r="12995" spans="2:13" x14ac:dyDescent="0.2">
      <c r="D12995" s="200"/>
      <c r="E12995" s="4" t="s">
        <v>39</v>
      </c>
      <c r="F12995" s="5"/>
      <c r="G12995" s="6">
        <v>223</v>
      </c>
      <c r="H12995" s="8">
        <v>2</v>
      </c>
      <c r="I12995" s="1">
        <v>7</v>
      </c>
      <c r="J12995" s="1">
        <v>77</v>
      </c>
      <c r="K12995" s="1">
        <v>79</v>
      </c>
      <c r="L12995" s="1">
        <v>39</v>
      </c>
      <c r="M12995" s="9">
        <v>19</v>
      </c>
    </row>
    <row r="12996" spans="2:13" x14ac:dyDescent="0.2">
      <c r="D12996" s="200"/>
      <c r="E12996" s="11"/>
      <c r="F12996" s="10"/>
      <c r="G12996" s="7">
        <v>100</v>
      </c>
      <c r="H12996" s="18">
        <v>0.89686098654699997</v>
      </c>
      <c r="I12996" s="2">
        <v>3.139013452915</v>
      </c>
      <c r="J12996" s="2">
        <v>34.529147982063002</v>
      </c>
      <c r="K12996" s="2">
        <v>35.426008968609999</v>
      </c>
      <c r="L12996" s="2">
        <v>17.488789237668001</v>
      </c>
      <c r="M12996" s="15">
        <v>8.5201793721969992</v>
      </c>
    </row>
    <row r="12997" spans="2:13" x14ac:dyDescent="0.2">
      <c r="D12997" s="200"/>
      <c r="E12997" s="4" t="s">
        <v>40</v>
      </c>
      <c r="F12997" s="5"/>
      <c r="G12997" s="6">
        <v>161</v>
      </c>
      <c r="H12997" s="8">
        <v>0</v>
      </c>
      <c r="I12997" s="1">
        <v>9</v>
      </c>
      <c r="J12997" s="1">
        <v>63</v>
      </c>
      <c r="K12997" s="1">
        <v>51</v>
      </c>
      <c r="L12997" s="1">
        <v>23</v>
      </c>
      <c r="M12997" s="9">
        <v>15</v>
      </c>
    </row>
    <row r="12998" spans="2:13" x14ac:dyDescent="0.2">
      <c r="D12998" s="201"/>
      <c r="E12998" s="45"/>
      <c r="F12998" s="51"/>
      <c r="G12998" s="81">
        <v>100</v>
      </c>
      <c r="H12998" s="118">
        <v>0</v>
      </c>
      <c r="I12998" s="64">
        <v>5.5900621118010001</v>
      </c>
      <c r="J12998" s="124">
        <v>39.130434782609001</v>
      </c>
      <c r="K12998" s="64">
        <v>31.677018633540001</v>
      </c>
      <c r="L12998" s="126">
        <v>14.285714285714</v>
      </c>
      <c r="M12998" s="106">
        <v>9.3167701863350008</v>
      </c>
    </row>
    <row r="13000" spans="2:13" x14ac:dyDescent="0.2">
      <c r="B13000" s="40" t="str">
        <f xml:space="preserve"> HYPERLINK("#'目次'!B320", "[314]")</f>
        <v>[314]</v>
      </c>
      <c r="C13000" s="23" t="s">
        <v>458</v>
      </c>
    </row>
    <row r="13003" spans="2:13" x14ac:dyDescent="0.2">
      <c r="C13003" s="23" t="s">
        <v>48</v>
      </c>
    </row>
    <row r="13004" spans="2:13" ht="24" x14ac:dyDescent="0.2">
      <c r="D13004" s="195"/>
      <c r="E13004" s="196"/>
      <c r="F13004" s="196"/>
      <c r="G13004" s="37" t="s">
        <v>15</v>
      </c>
      <c r="H13004" s="33" t="s">
        <v>436</v>
      </c>
      <c r="I13004" s="13" t="s">
        <v>437</v>
      </c>
      <c r="J13004" s="13" t="s">
        <v>438</v>
      </c>
      <c r="K13004" s="13" t="s">
        <v>439</v>
      </c>
      <c r="L13004" s="13" t="s">
        <v>440</v>
      </c>
      <c r="M13004" s="38" t="s">
        <v>18</v>
      </c>
    </row>
    <row r="13005" spans="2:13" x14ac:dyDescent="0.2">
      <c r="D13005" s="197"/>
      <c r="E13005" s="198"/>
      <c r="F13005" s="198"/>
      <c r="G13005" s="35"/>
      <c r="H13005" s="39"/>
      <c r="I13005" s="14"/>
      <c r="J13005" s="14"/>
      <c r="K13005" s="14"/>
      <c r="L13005" s="14"/>
      <c r="M13005" s="34"/>
    </row>
    <row r="13006" spans="2:13" x14ac:dyDescent="0.2">
      <c r="D13006" s="78"/>
      <c r="E13006" s="79" t="s">
        <v>15</v>
      </c>
      <c r="F13006" s="66"/>
      <c r="G13006" s="36">
        <v>1200</v>
      </c>
      <c r="H13006" s="17">
        <v>6</v>
      </c>
      <c r="I13006" s="17">
        <v>33</v>
      </c>
      <c r="J13006" s="17">
        <v>398</v>
      </c>
      <c r="K13006" s="17">
        <v>426</v>
      </c>
      <c r="L13006" s="17">
        <v>262</v>
      </c>
      <c r="M13006" s="47">
        <v>75</v>
      </c>
    </row>
    <row r="13007" spans="2:13" x14ac:dyDescent="0.2">
      <c r="D13007" s="45"/>
      <c r="E13007" s="51"/>
      <c r="F13007" s="67"/>
      <c r="G13007" s="7">
        <v>100</v>
      </c>
      <c r="H13007" s="2">
        <v>0.5</v>
      </c>
      <c r="I13007" s="2">
        <v>2.75</v>
      </c>
      <c r="J13007" s="2">
        <v>33.166666666666998</v>
      </c>
      <c r="K13007" s="2">
        <v>35.5</v>
      </c>
      <c r="L13007" s="2">
        <v>21.833333333333002</v>
      </c>
      <c r="M13007" s="15">
        <v>6.25</v>
      </c>
    </row>
    <row r="13008" spans="2:13" x14ac:dyDescent="0.2">
      <c r="D13008" s="199" t="s">
        <v>49</v>
      </c>
      <c r="E13008" s="22" t="s">
        <v>50</v>
      </c>
      <c r="F13008" s="21"/>
      <c r="G13008" s="19">
        <v>15</v>
      </c>
      <c r="H13008" s="27">
        <v>0</v>
      </c>
      <c r="I13008" s="3">
        <v>0</v>
      </c>
      <c r="J13008" s="3">
        <v>10</v>
      </c>
      <c r="K13008" s="3">
        <v>4</v>
      </c>
      <c r="L13008" s="3">
        <v>1</v>
      </c>
      <c r="M13008" s="26">
        <v>0</v>
      </c>
    </row>
    <row r="13009" spans="4:13" x14ac:dyDescent="0.2">
      <c r="D13009" s="200"/>
      <c r="E13009" s="11"/>
      <c r="F13009" s="10"/>
      <c r="G13009" s="7">
        <v>100</v>
      </c>
      <c r="H13009" s="53">
        <v>0</v>
      </c>
      <c r="I13009" s="16">
        <v>0</v>
      </c>
      <c r="J13009" s="41">
        <v>66.666666666666998</v>
      </c>
      <c r="K13009" s="30">
        <v>26.666666666666998</v>
      </c>
      <c r="L13009" s="50">
        <v>6.666666666667</v>
      </c>
      <c r="M13009" s="110">
        <v>0</v>
      </c>
    </row>
    <row r="13010" spans="4:13" x14ac:dyDescent="0.2">
      <c r="D13010" s="200"/>
      <c r="E13010" s="4" t="s">
        <v>51</v>
      </c>
      <c r="F13010" s="5"/>
      <c r="G13010" s="6">
        <v>142</v>
      </c>
      <c r="H13010" s="8">
        <v>1</v>
      </c>
      <c r="I13010" s="1">
        <v>6</v>
      </c>
      <c r="J13010" s="1">
        <v>39</v>
      </c>
      <c r="K13010" s="1">
        <v>53</v>
      </c>
      <c r="L13010" s="1">
        <v>33</v>
      </c>
      <c r="M13010" s="9">
        <v>10</v>
      </c>
    </row>
    <row r="13011" spans="4:13" x14ac:dyDescent="0.2">
      <c r="D13011" s="200"/>
      <c r="E13011" s="11"/>
      <c r="F13011" s="10"/>
      <c r="G13011" s="7">
        <v>100</v>
      </c>
      <c r="H13011" s="18">
        <v>0.70422535211299997</v>
      </c>
      <c r="I13011" s="2">
        <v>4.2253521126760001</v>
      </c>
      <c r="J13011" s="30">
        <v>27.464788732393998</v>
      </c>
      <c r="K13011" s="2">
        <v>37.323943661972002</v>
      </c>
      <c r="L13011" s="2">
        <v>23.239436619717999</v>
      </c>
      <c r="M13011" s="15">
        <v>7.0422535211269999</v>
      </c>
    </row>
    <row r="13012" spans="4:13" x14ac:dyDescent="0.2">
      <c r="D13012" s="200"/>
      <c r="E13012" s="4" t="s">
        <v>52</v>
      </c>
      <c r="F13012" s="5"/>
      <c r="G13012" s="6">
        <v>26</v>
      </c>
      <c r="H13012" s="8">
        <v>0</v>
      </c>
      <c r="I13012" s="1">
        <v>2</v>
      </c>
      <c r="J13012" s="1">
        <v>5</v>
      </c>
      <c r="K13012" s="1">
        <v>12</v>
      </c>
      <c r="L13012" s="1">
        <v>6</v>
      </c>
      <c r="M13012" s="9">
        <v>1</v>
      </c>
    </row>
    <row r="13013" spans="4:13" x14ac:dyDescent="0.2">
      <c r="D13013" s="200"/>
      <c r="E13013" s="11"/>
      <c r="F13013" s="10"/>
      <c r="G13013" s="7">
        <v>100</v>
      </c>
      <c r="H13013" s="53">
        <v>0</v>
      </c>
      <c r="I13013" s="2">
        <v>7.6923076923079998</v>
      </c>
      <c r="J13013" s="50">
        <v>19.230769230768999</v>
      </c>
      <c r="K13013" s="41">
        <v>46.153846153845997</v>
      </c>
      <c r="L13013" s="2">
        <v>23.076923076922998</v>
      </c>
      <c r="M13013" s="15">
        <v>3.8461538461539999</v>
      </c>
    </row>
    <row r="13014" spans="4:13" x14ac:dyDescent="0.2">
      <c r="D13014" s="200"/>
      <c r="E13014" s="4" t="s">
        <v>53</v>
      </c>
      <c r="F13014" s="5"/>
      <c r="G13014" s="6">
        <v>41</v>
      </c>
      <c r="H13014" s="8">
        <v>0</v>
      </c>
      <c r="I13014" s="1">
        <v>0</v>
      </c>
      <c r="J13014" s="1">
        <v>14</v>
      </c>
      <c r="K13014" s="1">
        <v>13</v>
      </c>
      <c r="L13014" s="1">
        <v>12</v>
      </c>
      <c r="M13014" s="9">
        <v>2</v>
      </c>
    </row>
    <row r="13015" spans="4:13" x14ac:dyDescent="0.2">
      <c r="D13015" s="200"/>
      <c r="E13015" s="11"/>
      <c r="F13015" s="10"/>
      <c r="G13015" s="7">
        <v>100</v>
      </c>
      <c r="H13015" s="53">
        <v>0</v>
      </c>
      <c r="I13015" s="16">
        <v>0</v>
      </c>
      <c r="J13015" s="2">
        <v>34.146341463414998</v>
      </c>
      <c r="K13015" s="2">
        <v>31.707317073171001</v>
      </c>
      <c r="L13015" s="25">
        <v>29.268292682927001</v>
      </c>
      <c r="M13015" s="15">
        <v>4.8780487804880002</v>
      </c>
    </row>
    <row r="13016" spans="4:13" x14ac:dyDescent="0.2">
      <c r="D13016" s="200"/>
      <c r="E13016" s="4" t="s">
        <v>54</v>
      </c>
      <c r="F13016" s="5"/>
      <c r="G13016" s="6">
        <v>226</v>
      </c>
      <c r="H13016" s="8">
        <v>0</v>
      </c>
      <c r="I13016" s="1">
        <v>2</v>
      </c>
      <c r="J13016" s="1">
        <v>63</v>
      </c>
      <c r="K13016" s="1">
        <v>86</v>
      </c>
      <c r="L13016" s="1">
        <v>61</v>
      </c>
      <c r="M13016" s="9">
        <v>14</v>
      </c>
    </row>
    <row r="13017" spans="4:13" x14ac:dyDescent="0.2">
      <c r="D13017" s="200"/>
      <c r="E13017" s="11"/>
      <c r="F13017" s="10"/>
      <c r="G13017" s="7">
        <v>100</v>
      </c>
      <c r="H13017" s="53">
        <v>0</v>
      </c>
      <c r="I13017" s="2">
        <v>0.88495575221199996</v>
      </c>
      <c r="J13017" s="30">
        <v>27.876106194689999</v>
      </c>
      <c r="K13017" s="2">
        <v>38.053097345132997</v>
      </c>
      <c r="L13017" s="25">
        <v>26.991150442477998</v>
      </c>
      <c r="M13017" s="15">
        <v>6.194690265487</v>
      </c>
    </row>
    <row r="13018" spans="4:13" x14ac:dyDescent="0.2">
      <c r="D13018" s="200"/>
      <c r="E13018" s="4" t="s">
        <v>55</v>
      </c>
      <c r="F13018" s="5"/>
      <c r="G13018" s="6">
        <v>125</v>
      </c>
      <c r="H13018" s="8">
        <v>1</v>
      </c>
      <c r="I13018" s="1">
        <v>2</v>
      </c>
      <c r="J13018" s="1">
        <v>43</v>
      </c>
      <c r="K13018" s="1">
        <v>44</v>
      </c>
      <c r="L13018" s="1">
        <v>31</v>
      </c>
      <c r="M13018" s="9">
        <v>4</v>
      </c>
    </row>
    <row r="13019" spans="4:13" x14ac:dyDescent="0.2">
      <c r="D13019" s="200"/>
      <c r="E13019" s="11"/>
      <c r="F13019" s="10"/>
      <c r="G13019" s="7">
        <v>100</v>
      </c>
      <c r="H13019" s="18">
        <v>0.8</v>
      </c>
      <c r="I13019" s="2">
        <v>1.6</v>
      </c>
      <c r="J13019" s="2">
        <v>34.4</v>
      </c>
      <c r="K13019" s="2">
        <v>35.200000000000003</v>
      </c>
      <c r="L13019" s="2">
        <v>24.8</v>
      </c>
      <c r="M13019" s="15">
        <v>3.2</v>
      </c>
    </row>
    <row r="13020" spans="4:13" x14ac:dyDescent="0.2">
      <c r="D13020" s="200"/>
      <c r="E13020" s="4" t="s">
        <v>56</v>
      </c>
      <c r="F13020" s="5"/>
      <c r="G13020" s="6">
        <v>190</v>
      </c>
      <c r="H13020" s="8">
        <v>0</v>
      </c>
      <c r="I13020" s="1">
        <v>6</v>
      </c>
      <c r="J13020" s="1">
        <v>58</v>
      </c>
      <c r="K13020" s="1">
        <v>75</v>
      </c>
      <c r="L13020" s="1">
        <v>38</v>
      </c>
      <c r="M13020" s="9">
        <v>13</v>
      </c>
    </row>
    <row r="13021" spans="4:13" x14ac:dyDescent="0.2">
      <c r="D13021" s="200"/>
      <c r="E13021" s="11"/>
      <c r="F13021" s="10"/>
      <c r="G13021" s="7">
        <v>100</v>
      </c>
      <c r="H13021" s="53">
        <v>0</v>
      </c>
      <c r="I13021" s="2">
        <v>3.1578947368420001</v>
      </c>
      <c r="J13021" s="2">
        <v>30.526315789474001</v>
      </c>
      <c r="K13021" s="2">
        <v>39.473684210526002</v>
      </c>
      <c r="L13021" s="2">
        <v>20</v>
      </c>
      <c r="M13021" s="15">
        <v>6.8421052631580004</v>
      </c>
    </row>
    <row r="13022" spans="4:13" x14ac:dyDescent="0.2">
      <c r="D13022" s="200"/>
      <c r="E13022" s="4" t="s">
        <v>57</v>
      </c>
      <c r="F13022" s="5"/>
      <c r="G13022" s="6">
        <v>185</v>
      </c>
      <c r="H13022" s="8">
        <v>0</v>
      </c>
      <c r="I13022" s="1">
        <v>6</v>
      </c>
      <c r="J13022" s="1">
        <v>84</v>
      </c>
      <c r="K13022" s="1">
        <v>61</v>
      </c>
      <c r="L13022" s="1">
        <v>26</v>
      </c>
      <c r="M13022" s="9">
        <v>8</v>
      </c>
    </row>
    <row r="13023" spans="4:13" x14ac:dyDescent="0.2">
      <c r="D13023" s="200"/>
      <c r="E13023" s="11"/>
      <c r="F13023" s="10"/>
      <c r="G13023" s="7">
        <v>100</v>
      </c>
      <c r="H13023" s="53">
        <v>0</v>
      </c>
      <c r="I13023" s="2">
        <v>3.2432432432430001</v>
      </c>
      <c r="J13023" s="41">
        <v>45.405405405404998</v>
      </c>
      <c r="K13023" s="2">
        <v>32.972972972972997</v>
      </c>
      <c r="L13023" s="30">
        <v>14.054054054053999</v>
      </c>
      <c r="M13023" s="15">
        <v>4.3243243243240004</v>
      </c>
    </row>
    <row r="13024" spans="4:13" x14ac:dyDescent="0.2">
      <c r="D13024" s="200"/>
      <c r="E13024" s="4" t="s">
        <v>58</v>
      </c>
      <c r="F13024" s="5"/>
      <c r="G13024" s="6">
        <v>113</v>
      </c>
      <c r="H13024" s="8">
        <v>3</v>
      </c>
      <c r="I13024" s="1">
        <v>4</v>
      </c>
      <c r="J13024" s="1">
        <v>33</v>
      </c>
      <c r="K13024" s="1">
        <v>39</v>
      </c>
      <c r="L13024" s="1">
        <v>30</v>
      </c>
      <c r="M13024" s="9">
        <v>4</v>
      </c>
    </row>
    <row r="13025" spans="4:13" x14ac:dyDescent="0.2">
      <c r="D13025" s="200"/>
      <c r="E13025" s="11"/>
      <c r="F13025" s="10"/>
      <c r="G13025" s="7">
        <v>100</v>
      </c>
      <c r="H13025" s="18">
        <v>2.654867256637</v>
      </c>
      <c r="I13025" s="2">
        <v>3.53982300885</v>
      </c>
      <c r="J13025" s="2">
        <v>29.203539823008999</v>
      </c>
      <c r="K13025" s="2">
        <v>34.513274336282997</v>
      </c>
      <c r="L13025" s="2">
        <v>26.548672566372002</v>
      </c>
      <c r="M13025" s="15">
        <v>3.53982300885</v>
      </c>
    </row>
    <row r="13026" spans="4:13" x14ac:dyDescent="0.2">
      <c r="D13026" s="200"/>
      <c r="E13026" s="4" t="s">
        <v>59</v>
      </c>
      <c r="F13026" s="5"/>
      <c r="G13026" s="6">
        <v>136</v>
      </c>
      <c r="H13026" s="8">
        <v>1</v>
      </c>
      <c r="I13026" s="1">
        <v>5</v>
      </c>
      <c r="J13026" s="1">
        <v>49</v>
      </c>
      <c r="K13026" s="1">
        <v>38</v>
      </c>
      <c r="L13026" s="1">
        <v>24</v>
      </c>
      <c r="M13026" s="9">
        <v>19</v>
      </c>
    </row>
    <row r="13027" spans="4:13" x14ac:dyDescent="0.2">
      <c r="D13027" s="200"/>
      <c r="E13027" s="11"/>
      <c r="F13027" s="10"/>
      <c r="G13027" s="7">
        <v>100</v>
      </c>
      <c r="H13027" s="18">
        <v>0.73529411764700003</v>
      </c>
      <c r="I13027" s="2">
        <v>3.6764705882349999</v>
      </c>
      <c r="J13027" s="2">
        <v>36.029411764705998</v>
      </c>
      <c r="K13027" s="30">
        <v>27.941176470588001</v>
      </c>
      <c r="L13027" s="2">
        <v>17.647058823529001</v>
      </c>
      <c r="M13027" s="85">
        <v>13.970588235294001</v>
      </c>
    </row>
    <row r="13028" spans="4:13" x14ac:dyDescent="0.2">
      <c r="D13028" s="199" t="s">
        <v>60</v>
      </c>
      <c r="E13028" s="22" t="s">
        <v>61</v>
      </c>
      <c r="F13028" s="21"/>
      <c r="G13028" s="19">
        <v>205</v>
      </c>
      <c r="H13028" s="27">
        <v>1</v>
      </c>
      <c r="I13028" s="3">
        <v>7</v>
      </c>
      <c r="J13028" s="3">
        <v>85</v>
      </c>
      <c r="K13028" s="3">
        <v>60</v>
      </c>
      <c r="L13028" s="3">
        <v>38</v>
      </c>
      <c r="M13028" s="26">
        <v>14</v>
      </c>
    </row>
    <row r="13029" spans="4:13" x14ac:dyDescent="0.2">
      <c r="D13029" s="200"/>
      <c r="E13029" s="11"/>
      <c r="F13029" s="10"/>
      <c r="G13029" s="7">
        <v>100</v>
      </c>
      <c r="H13029" s="18">
        <v>0.48780487804900002</v>
      </c>
      <c r="I13029" s="2">
        <v>3.4146341463410002</v>
      </c>
      <c r="J13029" s="25">
        <v>41.463414634145998</v>
      </c>
      <c r="K13029" s="30">
        <v>29.268292682927001</v>
      </c>
      <c r="L13029" s="2">
        <v>18.536585365853998</v>
      </c>
      <c r="M13029" s="15">
        <v>6.8292682926830004</v>
      </c>
    </row>
    <row r="13030" spans="4:13" x14ac:dyDescent="0.2">
      <c r="D13030" s="200"/>
      <c r="E13030" s="4" t="s">
        <v>62</v>
      </c>
      <c r="F13030" s="5"/>
      <c r="G13030" s="6">
        <v>160</v>
      </c>
      <c r="H13030" s="8">
        <v>1</v>
      </c>
      <c r="I13030" s="1">
        <v>4</v>
      </c>
      <c r="J13030" s="1">
        <v>53</v>
      </c>
      <c r="K13030" s="1">
        <v>65</v>
      </c>
      <c r="L13030" s="1">
        <v>31</v>
      </c>
      <c r="M13030" s="9">
        <v>6</v>
      </c>
    </row>
    <row r="13031" spans="4:13" x14ac:dyDescent="0.2">
      <c r="D13031" s="200"/>
      <c r="E13031" s="11"/>
      <c r="F13031" s="10"/>
      <c r="G13031" s="7">
        <v>100</v>
      </c>
      <c r="H13031" s="18">
        <v>0.625</v>
      </c>
      <c r="I13031" s="2">
        <v>2.5</v>
      </c>
      <c r="J13031" s="2">
        <v>33.125</v>
      </c>
      <c r="K13031" s="25">
        <v>40.625</v>
      </c>
      <c r="L13031" s="2">
        <v>19.375</v>
      </c>
      <c r="M13031" s="15">
        <v>3.75</v>
      </c>
    </row>
    <row r="13032" spans="4:13" x14ac:dyDescent="0.2">
      <c r="D13032" s="200"/>
      <c r="E13032" s="4" t="s">
        <v>63</v>
      </c>
      <c r="F13032" s="5"/>
      <c r="G13032" s="6">
        <v>121</v>
      </c>
      <c r="H13032" s="8">
        <v>0</v>
      </c>
      <c r="I13032" s="1">
        <v>2</v>
      </c>
      <c r="J13032" s="1">
        <v>32</v>
      </c>
      <c r="K13032" s="1">
        <v>45</v>
      </c>
      <c r="L13032" s="1">
        <v>38</v>
      </c>
      <c r="M13032" s="9">
        <v>4</v>
      </c>
    </row>
    <row r="13033" spans="4:13" x14ac:dyDescent="0.2">
      <c r="D13033" s="200"/>
      <c r="E13033" s="11"/>
      <c r="F13033" s="10"/>
      <c r="G13033" s="7">
        <v>100</v>
      </c>
      <c r="H13033" s="53">
        <v>0</v>
      </c>
      <c r="I13033" s="2">
        <v>1.6528925619829999</v>
      </c>
      <c r="J13033" s="30">
        <v>26.446280991736</v>
      </c>
      <c r="K13033" s="2">
        <v>37.190082644627999</v>
      </c>
      <c r="L13033" s="25">
        <v>31.404958677686</v>
      </c>
      <c r="M13033" s="15">
        <v>3.305785123967</v>
      </c>
    </row>
    <row r="13034" spans="4:13" x14ac:dyDescent="0.2">
      <c r="D13034" s="200"/>
      <c r="E13034" s="4" t="s">
        <v>64</v>
      </c>
      <c r="F13034" s="5"/>
      <c r="G13034" s="6">
        <v>124</v>
      </c>
      <c r="H13034" s="8">
        <v>0</v>
      </c>
      <c r="I13034" s="1">
        <v>3</v>
      </c>
      <c r="J13034" s="1">
        <v>45</v>
      </c>
      <c r="K13034" s="1">
        <v>41</v>
      </c>
      <c r="L13034" s="1">
        <v>33</v>
      </c>
      <c r="M13034" s="9">
        <v>2</v>
      </c>
    </row>
    <row r="13035" spans="4:13" x14ac:dyDescent="0.2">
      <c r="D13035" s="200"/>
      <c r="E13035" s="11"/>
      <c r="F13035" s="10"/>
      <c r="G13035" s="7">
        <v>100</v>
      </c>
      <c r="H13035" s="53">
        <v>0</v>
      </c>
      <c r="I13035" s="2">
        <v>2.4193548387099999</v>
      </c>
      <c r="J13035" s="2">
        <v>36.290322580644997</v>
      </c>
      <c r="K13035" s="2">
        <v>33.064516129032</v>
      </c>
      <c r="L13035" s="2">
        <v>26.612903225806001</v>
      </c>
      <c r="M13035" s="15">
        <v>1.6129032258060001</v>
      </c>
    </row>
    <row r="13036" spans="4:13" x14ac:dyDescent="0.2">
      <c r="D13036" s="200"/>
      <c r="E13036" s="4" t="s">
        <v>65</v>
      </c>
      <c r="F13036" s="5"/>
      <c r="G13036" s="6">
        <v>109</v>
      </c>
      <c r="H13036" s="8">
        <v>0</v>
      </c>
      <c r="I13036" s="1">
        <v>2</v>
      </c>
      <c r="J13036" s="1">
        <v>34</v>
      </c>
      <c r="K13036" s="1">
        <v>35</v>
      </c>
      <c r="L13036" s="1">
        <v>22</v>
      </c>
      <c r="M13036" s="9">
        <v>16</v>
      </c>
    </row>
    <row r="13037" spans="4:13" x14ac:dyDescent="0.2">
      <c r="D13037" s="200"/>
      <c r="E13037" s="11"/>
      <c r="F13037" s="10"/>
      <c r="G13037" s="7">
        <v>100</v>
      </c>
      <c r="H13037" s="53">
        <v>0</v>
      </c>
      <c r="I13037" s="2">
        <v>1.834862385321</v>
      </c>
      <c r="J13037" s="2">
        <v>31.192660550458999</v>
      </c>
      <c r="K13037" s="2">
        <v>32.110091743119</v>
      </c>
      <c r="L13037" s="2">
        <v>20.183486238532002</v>
      </c>
      <c r="M13037" s="85">
        <v>14.678899082569</v>
      </c>
    </row>
    <row r="13038" spans="4:13" x14ac:dyDescent="0.2">
      <c r="D13038" s="200"/>
      <c r="E13038" s="4" t="s">
        <v>66</v>
      </c>
      <c r="F13038" s="5"/>
      <c r="G13038" s="6">
        <v>104</v>
      </c>
      <c r="H13038" s="8">
        <v>0</v>
      </c>
      <c r="I13038" s="1">
        <v>3</v>
      </c>
      <c r="J13038" s="1">
        <v>27</v>
      </c>
      <c r="K13038" s="1">
        <v>44</v>
      </c>
      <c r="L13038" s="1">
        <v>24</v>
      </c>
      <c r="M13038" s="9">
        <v>6</v>
      </c>
    </row>
    <row r="13039" spans="4:13" x14ac:dyDescent="0.2">
      <c r="D13039" s="200"/>
      <c r="E13039" s="11"/>
      <c r="F13039" s="10"/>
      <c r="G13039" s="7">
        <v>100</v>
      </c>
      <c r="H13039" s="53">
        <v>0</v>
      </c>
      <c r="I13039" s="2">
        <v>2.884615384615</v>
      </c>
      <c r="J13039" s="30">
        <v>25.961538461538002</v>
      </c>
      <c r="K13039" s="25">
        <v>42.307692307692001</v>
      </c>
      <c r="L13039" s="2">
        <v>23.076923076922998</v>
      </c>
      <c r="M13039" s="15">
        <v>5.7692307692310001</v>
      </c>
    </row>
    <row r="13040" spans="4:13" x14ac:dyDescent="0.2">
      <c r="D13040" s="200"/>
      <c r="E13040" s="4" t="s">
        <v>67</v>
      </c>
      <c r="F13040" s="5"/>
      <c r="G13040" s="6">
        <v>139</v>
      </c>
      <c r="H13040" s="8">
        <v>3</v>
      </c>
      <c r="I13040" s="1">
        <v>3</v>
      </c>
      <c r="J13040" s="1">
        <v>44</v>
      </c>
      <c r="K13040" s="1">
        <v>45</v>
      </c>
      <c r="L13040" s="1">
        <v>38</v>
      </c>
      <c r="M13040" s="9">
        <v>6</v>
      </c>
    </row>
    <row r="13041" spans="2:13" x14ac:dyDescent="0.2">
      <c r="D13041" s="200"/>
      <c r="E13041" s="11"/>
      <c r="F13041" s="10"/>
      <c r="G13041" s="7">
        <v>100</v>
      </c>
      <c r="H13041" s="18">
        <v>2.1582733812949999</v>
      </c>
      <c r="I13041" s="2">
        <v>2.1582733812949999</v>
      </c>
      <c r="J13041" s="2">
        <v>31.654676258993</v>
      </c>
      <c r="K13041" s="2">
        <v>32.374100719424</v>
      </c>
      <c r="L13041" s="25">
        <v>27.338129496402999</v>
      </c>
      <c r="M13041" s="15">
        <v>4.3165467625899998</v>
      </c>
    </row>
    <row r="13042" spans="2:13" x14ac:dyDescent="0.2">
      <c r="D13042" s="200"/>
      <c r="E13042" s="4" t="s">
        <v>68</v>
      </c>
      <c r="F13042" s="5"/>
      <c r="G13042" s="6">
        <v>48</v>
      </c>
      <c r="H13042" s="8">
        <v>0</v>
      </c>
      <c r="I13042" s="1">
        <v>1</v>
      </c>
      <c r="J13042" s="1">
        <v>16</v>
      </c>
      <c r="K13042" s="1">
        <v>23</v>
      </c>
      <c r="L13042" s="1">
        <v>7</v>
      </c>
      <c r="M13042" s="9">
        <v>1</v>
      </c>
    </row>
    <row r="13043" spans="2:13" x14ac:dyDescent="0.2">
      <c r="D13043" s="200"/>
      <c r="E13043" s="11"/>
      <c r="F13043" s="10"/>
      <c r="G13043" s="7">
        <v>100</v>
      </c>
      <c r="H13043" s="53">
        <v>0</v>
      </c>
      <c r="I13043" s="2">
        <v>2.083333333333</v>
      </c>
      <c r="J13043" s="2">
        <v>33.333333333333002</v>
      </c>
      <c r="K13043" s="41">
        <v>47.916666666666998</v>
      </c>
      <c r="L13043" s="30">
        <v>14.583333333333</v>
      </c>
      <c r="M13043" s="15">
        <v>2.083333333333</v>
      </c>
    </row>
    <row r="13044" spans="2:13" x14ac:dyDescent="0.2">
      <c r="D13044" s="200"/>
      <c r="E13044" s="4" t="s">
        <v>69</v>
      </c>
      <c r="F13044" s="5"/>
      <c r="G13044" s="6">
        <v>37</v>
      </c>
      <c r="H13044" s="8">
        <v>0</v>
      </c>
      <c r="I13044" s="1">
        <v>4</v>
      </c>
      <c r="J13044" s="1">
        <v>12</v>
      </c>
      <c r="K13044" s="1">
        <v>15</v>
      </c>
      <c r="L13044" s="1">
        <v>5</v>
      </c>
      <c r="M13044" s="9">
        <v>1</v>
      </c>
    </row>
    <row r="13045" spans="2:13" x14ac:dyDescent="0.2">
      <c r="D13045" s="200"/>
      <c r="E13045" s="11"/>
      <c r="F13045" s="10"/>
      <c r="G13045" s="7">
        <v>100</v>
      </c>
      <c r="H13045" s="53">
        <v>0</v>
      </c>
      <c r="I13045" s="25">
        <v>10.810810810811001</v>
      </c>
      <c r="J13045" s="2">
        <v>32.432432432432002</v>
      </c>
      <c r="K13045" s="25">
        <v>40.540540540541002</v>
      </c>
      <c r="L13045" s="30">
        <v>13.513513513514001</v>
      </c>
      <c r="M13045" s="15">
        <v>2.7027027027030002</v>
      </c>
    </row>
    <row r="13046" spans="2:13" x14ac:dyDescent="0.2">
      <c r="D13046" s="199" t="s">
        <v>70</v>
      </c>
      <c r="E13046" s="22" t="s">
        <v>18</v>
      </c>
      <c r="F13046" s="21"/>
      <c r="G13046" s="19">
        <v>0</v>
      </c>
      <c r="H13046" s="27">
        <v>0</v>
      </c>
      <c r="I13046" s="3">
        <v>0</v>
      </c>
      <c r="J13046" s="3">
        <v>0</v>
      </c>
      <c r="K13046" s="3">
        <v>0</v>
      </c>
      <c r="L13046" s="3">
        <v>0</v>
      </c>
      <c r="M13046" s="26">
        <v>0</v>
      </c>
    </row>
    <row r="13047" spans="2:13" x14ac:dyDescent="0.2">
      <c r="D13047" s="201"/>
      <c r="E13047" s="45"/>
      <c r="F13047" s="51"/>
      <c r="G13047" s="119">
        <v>0</v>
      </c>
      <c r="H13047" s="118">
        <v>0</v>
      </c>
      <c r="I13047" s="62">
        <v>0</v>
      </c>
      <c r="J13047" s="83">
        <v>0</v>
      </c>
      <c r="K13047" s="83">
        <v>0</v>
      </c>
      <c r="L13047" s="83">
        <v>0</v>
      </c>
      <c r="M13047" s="146">
        <v>0</v>
      </c>
    </row>
    <row r="13049" spans="2:13" x14ac:dyDescent="0.2">
      <c r="B13049" s="40" t="str">
        <f xml:space="preserve"> HYPERLINK("#'目次'!B321", "[315]")</f>
        <v>[315]</v>
      </c>
      <c r="C13049" s="23" t="s">
        <v>458</v>
      </c>
    </row>
    <row r="13052" spans="2:13" x14ac:dyDescent="0.2">
      <c r="C13052" s="23" t="s">
        <v>73</v>
      </c>
    </row>
    <row r="13053" spans="2:13" ht="24" x14ac:dyDescent="0.2">
      <c r="D13053" s="195"/>
      <c r="E13053" s="196"/>
      <c r="F13053" s="196"/>
      <c r="G13053" s="37" t="s">
        <v>15</v>
      </c>
      <c r="H13053" s="33" t="s">
        <v>436</v>
      </c>
      <c r="I13053" s="13" t="s">
        <v>437</v>
      </c>
      <c r="J13053" s="13" t="s">
        <v>438</v>
      </c>
      <c r="K13053" s="13" t="s">
        <v>439</v>
      </c>
      <c r="L13053" s="13" t="s">
        <v>440</v>
      </c>
      <c r="M13053" s="38" t="s">
        <v>18</v>
      </c>
    </row>
    <row r="13054" spans="2:13" x14ac:dyDescent="0.2">
      <c r="D13054" s="197"/>
      <c r="E13054" s="198"/>
      <c r="F13054" s="198"/>
      <c r="G13054" s="35"/>
      <c r="H13054" s="39"/>
      <c r="I13054" s="14"/>
      <c r="J13054" s="14"/>
      <c r="K13054" s="14"/>
      <c r="L13054" s="14"/>
      <c r="M13054" s="34"/>
    </row>
    <row r="13055" spans="2:13" x14ac:dyDescent="0.2">
      <c r="D13055" s="78"/>
      <c r="E13055" s="79" t="s">
        <v>15</v>
      </c>
      <c r="F13055" s="66"/>
      <c r="G13055" s="36">
        <v>1200</v>
      </c>
      <c r="H13055" s="17">
        <v>6</v>
      </c>
      <c r="I13055" s="17">
        <v>33</v>
      </c>
      <c r="J13055" s="17">
        <v>398</v>
      </c>
      <c r="K13055" s="17">
        <v>426</v>
      </c>
      <c r="L13055" s="17">
        <v>262</v>
      </c>
      <c r="M13055" s="47">
        <v>75</v>
      </c>
    </row>
    <row r="13056" spans="2:13" x14ac:dyDescent="0.2">
      <c r="D13056" s="45"/>
      <c r="E13056" s="51"/>
      <c r="F13056" s="67"/>
      <c r="G13056" s="7">
        <v>100</v>
      </c>
      <c r="H13056" s="2">
        <v>0.5</v>
      </c>
      <c r="I13056" s="2">
        <v>2.75</v>
      </c>
      <c r="J13056" s="2">
        <v>33.166666666666998</v>
      </c>
      <c r="K13056" s="2">
        <v>35.5</v>
      </c>
      <c r="L13056" s="2">
        <v>21.833333333333002</v>
      </c>
      <c r="M13056" s="15">
        <v>6.25</v>
      </c>
    </row>
    <row r="13057" spans="4:13" x14ac:dyDescent="0.2">
      <c r="D13057" s="199" t="s">
        <v>74</v>
      </c>
      <c r="E13057" s="22" t="s">
        <v>75</v>
      </c>
      <c r="F13057" s="21"/>
      <c r="G13057" s="19">
        <v>592</v>
      </c>
      <c r="H13057" s="27">
        <v>3</v>
      </c>
      <c r="I13057" s="3">
        <v>9</v>
      </c>
      <c r="J13057" s="3">
        <v>178</v>
      </c>
      <c r="K13057" s="3">
        <v>212</v>
      </c>
      <c r="L13057" s="3">
        <v>151</v>
      </c>
      <c r="M13057" s="26">
        <v>39</v>
      </c>
    </row>
    <row r="13058" spans="4:13" x14ac:dyDescent="0.2">
      <c r="D13058" s="200"/>
      <c r="E13058" s="11"/>
      <c r="F13058" s="10"/>
      <c r="G13058" s="7">
        <v>100</v>
      </c>
      <c r="H13058" s="18">
        <v>0.50675675675700005</v>
      </c>
      <c r="I13058" s="2">
        <v>1.5202702702699999</v>
      </c>
      <c r="J13058" s="2">
        <v>30.067567567567998</v>
      </c>
      <c r="K13058" s="2">
        <v>35.810810810810999</v>
      </c>
      <c r="L13058" s="2">
        <v>25.506756756756999</v>
      </c>
      <c r="M13058" s="15">
        <v>6.5878378378380003</v>
      </c>
    </row>
    <row r="13059" spans="4:13" x14ac:dyDescent="0.2">
      <c r="D13059" s="200"/>
      <c r="E13059" s="4" t="s">
        <v>34</v>
      </c>
      <c r="F13059" s="5"/>
      <c r="G13059" s="6">
        <v>37</v>
      </c>
      <c r="H13059" s="8">
        <v>1</v>
      </c>
      <c r="I13059" s="1">
        <v>2</v>
      </c>
      <c r="J13059" s="1">
        <v>12</v>
      </c>
      <c r="K13059" s="1">
        <v>11</v>
      </c>
      <c r="L13059" s="1">
        <v>9</v>
      </c>
      <c r="M13059" s="9">
        <v>2</v>
      </c>
    </row>
    <row r="13060" spans="4:13" x14ac:dyDescent="0.2">
      <c r="D13060" s="200"/>
      <c r="E13060" s="11"/>
      <c r="F13060" s="10"/>
      <c r="G13060" s="7">
        <v>100</v>
      </c>
      <c r="H13060" s="18">
        <v>2.7027027027030002</v>
      </c>
      <c r="I13060" s="2">
        <v>5.4054054054050003</v>
      </c>
      <c r="J13060" s="2">
        <v>32.432432432432002</v>
      </c>
      <c r="K13060" s="30">
        <v>29.72972972973</v>
      </c>
      <c r="L13060" s="2">
        <v>24.324324324323999</v>
      </c>
      <c r="M13060" s="15">
        <v>5.4054054054050003</v>
      </c>
    </row>
    <row r="13061" spans="4:13" x14ac:dyDescent="0.2">
      <c r="D13061" s="200"/>
      <c r="E13061" s="4" t="s">
        <v>35</v>
      </c>
      <c r="F13061" s="5"/>
      <c r="G13061" s="6">
        <v>75</v>
      </c>
      <c r="H13061" s="8">
        <v>0</v>
      </c>
      <c r="I13061" s="1">
        <v>0</v>
      </c>
      <c r="J13061" s="1">
        <v>22</v>
      </c>
      <c r="K13061" s="1">
        <v>27</v>
      </c>
      <c r="L13061" s="1">
        <v>21</v>
      </c>
      <c r="M13061" s="9">
        <v>5</v>
      </c>
    </row>
    <row r="13062" spans="4:13" x14ac:dyDescent="0.2">
      <c r="D13062" s="200"/>
      <c r="E13062" s="11"/>
      <c r="F13062" s="10"/>
      <c r="G13062" s="7">
        <v>100</v>
      </c>
      <c r="H13062" s="53">
        <v>0</v>
      </c>
      <c r="I13062" s="16">
        <v>0</v>
      </c>
      <c r="J13062" s="2">
        <v>29.333333333333002</v>
      </c>
      <c r="K13062" s="2">
        <v>36</v>
      </c>
      <c r="L13062" s="25">
        <v>28</v>
      </c>
      <c r="M13062" s="15">
        <v>6.666666666667</v>
      </c>
    </row>
    <row r="13063" spans="4:13" x14ac:dyDescent="0.2">
      <c r="D13063" s="200"/>
      <c r="E13063" s="4" t="s">
        <v>36</v>
      </c>
      <c r="F13063" s="5"/>
      <c r="G13063" s="6">
        <v>95</v>
      </c>
      <c r="H13063" s="8">
        <v>0</v>
      </c>
      <c r="I13063" s="1">
        <v>1</v>
      </c>
      <c r="J13063" s="1">
        <v>23</v>
      </c>
      <c r="K13063" s="1">
        <v>41</v>
      </c>
      <c r="L13063" s="1">
        <v>26</v>
      </c>
      <c r="M13063" s="9">
        <v>4</v>
      </c>
    </row>
    <row r="13064" spans="4:13" x14ac:dyDescent="0.2">
      <c r="D13064" s="200"/>
      <c r="E13064" s="11"/>
      <c r="F13064" s="10"/>
      <c r="G13064" s="7">
        <v>100</v>
      </c>
      <c r="H13064" s="53">
        <v>0</v>
      </c>
      <c r="I13064" s="2">
        <v>1.052631578947</v>
      </c>
      <c r="J13064" s="30">
        <v>24.210526315789</v>
      </c>
      <c r="K13064" s="25">
        <v>43.157894736842003</v>
      </c>
      <c r="L13064" s="25">
        <v>27.368421052632002</v>
      </c>
      <c r="M13064" s="15">
        <v>4.2105263157890001</v>
      </c>
    </row>
    <row r="13065" spans="4:13" x14ac:dyDescent="0.2">
      <c r="D13065" s="200"/>
      <c r="E13065" s="4" t="s">
        <v>37</v>
      </c>
      <c r="F13065" s="5"/>
      <c r="G13065" s="6">
        <v>111</v>
      </c>
      <c r="H13065" s="8">
        <v>0</v>
      </c>
      <c r="I13065" s="1">
        <v>1</v>
      </c>
      <c r="J13065" s="1">
        <v>35</v>
      </c>
      <c r="K13065" s="1">
        <v>41</v>
      </c>
      <c r="L13065" s="1">
        <v>27</v>
      </c>
      <c r="M13065" s="9">
        <v>7</v>
      </c>
    </row>
    <row r="13066" spans="4:13" x14ac:dyDescent="0.2">
      <c r="D13066" s="200"/>
      <c r="E13066" s="11"/>
      <c r="F13066" s="10"/>
      <c r="G13066" s="7">
        <v>100</v>
      </c>
      <c r="H13066" s="53">
        <v>0</v>
      </c>
      <c r="I13066" s="2">
        <v>0.90090090090099995</v>
      </c>
      <c r="J13066" s="2">
        <v>31.531531531532</v>
      </c>
      <c r="K13066" s="2">
        <v>36.936936936937002</v>
      </c>
      <c r="L13066" s="2">
        <v>24.324324324323999</v>
      </c>
      <c r="M13066" s="15">
        <v>6.3063063063060003</v>
      </c>
    </row>
    <row r="13067" spans="4:13" x14ac:dyDescent="0.2">
      <c r="D13067" s="200"/>
      <c r="E13067" s="4" t="s">
        <v>38</v>
      </c>
      <c r="F13067" s="5"/>
      <c r="G13067" s="6">
        <v>93</v>
      </c>
      <c r="H13067" s="8">
        <v>0</v>
      </c>
      <c r="I13067" s="1">
        <v>2</v>
      </c>
      <c r="J13067" s="1">
        <v>25</v>
      </c>
      <c r="K13067" s="1">
        <v>32</v>
      </c>
      <c r="L13067" s="1">
        <v>28</v>
      </c>
      <c r="M13067" s="9">
        <v>6</v>
      </c>
    </row>
    <row r="13068" spans="4:13" x14ac:dyDescent="0.2">
      <c r="D13068" s="200"/>
      <c r="E13068" s="11"/>
      <c r="F13068" s="10"/>
      <c r="G13068" s="7">
        <v>100</v>
      </c>
      <c r="H13068" s="53">
        <v>0</v>
      </c>
      <c r="I13068" s="2">
        <v>2.1505376344089999</v>
      </c>
      <c r="J13068" s="30">
        <v>26.881720430108</v>
      </c>
      <c r="K13068" s="2">
        <v>34.408602150538002</v>
      </c>
      <c r="L13068" s="25">
        <v>30.107526881719998</v>
      </c>
      <c r="M13068" s="15">
        <v>6.4516129032259997</v>
      </c>
    </row>
    <row r="13069" spans="4:13" x14ac:dyDescent="0.2">
      <c r="D13069" s="200"/>
      <c r="E13069" s="4" t="s">
        <v>39</v>
      </c>
      <c r="F13069" s="5"/>
      <c r="G13069" s="6">
        <v>109</v>
      </c>
      <c r="H13069" s="8">
        <v>2</v>
      </c>
      <c r="I13069" s="1">
        <v>0</v>
      </c>
      <c r="J13069" s="1">
        <v>37</v>
      </c>
      <c r="K13069" s="1">
        <v>36</v>
      </c>
      <c r="L13069" s="1">
        <v>25</v>
      </c>
      <c r="M13069" s="9">
        <v>9</v>
      </c>
    </row>
    <row r="13070" spans="4:13" x14ac:dyDescent="0.2">
      <c r="D13070" s="200"/>
      <c r="E13070" s="11"/>
      <c r="F13070" s="10"/>
      <c r="G13070" s="7">
        <v>100</v>
      </c>
      <c r="H13070" s="18">
        <v>1.834862385321</v>
      </c>
      <c r="I13070" s="16">
        <v>0</v>
      </c>
      <c r="J13070" s="2">
        <v>33.944954128440003</v>
      </c>
      <c r="K13070" s="2">
        <v>33.027522935779999</v>
      </c>
      <c r="L13070" s="2">
        <v>22.935779816514</v>
      </c>
      <c r="M13070" s="15">
        <v>8.2568807339449997</v>
      </c>
    </row>
    <row r="13071" spans="4:13" x14ac:dyDescent="0.2">
      <c r="D13071" s="200"/>
      <c r="E13071" s="4" t="s">
        <v>40</v>
      </c>
      <c r="F13071" s="5"/>
      <c r="G13071" s="6">
        <v>72</v>
      </c>
      <c r="H13071" s="8">
        <v>0</v>
      </c>
      <c r="I13071" s="1">
        <v>3</v>
      </c>
      <c r="J13071" s="1">
        <v>24</v>
      </c>
      <c r="K13071" s="1">
        <v>24</v>
      </c>
      <c r="L13071" s="1">
        <v>15</v>
      </c>
      <c r="M13071" s="9">
        <v>6</v>
      </c>
    </row>
    <row r="13072" spans="4:13" x14ac:dyDescent="0.2">
      <c r="D13072" s="200"/>
      <c r="E13072" s="11"/>
      <c r="F13072" s="10"/>
      <c r="G13072" s="7">
        <v>100</v>
      </c>
      <c r="H13072" s="53">
        <v>0</v>
      </c>
      <c r="I13072" s="2">
        <v>4.166666666667</v>
      </c>
      <c r="J13072" s="2">
        <v>33.333333333333002</v>
      </c>
      <c r="K13072" s="2">
        <v>33.333333333333002</v>
      </c>
      <c r="L13072" s="2">
        <v>20.833333333333002</v>
      </c>
      <c r="M13072" s="15">
        <v>8.333333333333</v>
      </c>
    </row>
    <row r="13073" spans="4:13" x14ac:dyDescent="0.2">
      <c r="D13073" s="199" t="s">
        <v>76</v>
      </c>
      <c r="E13073" s="22" t="s">
        <v>77</v>
      </c>
      <c r="F13073" s="21"/>
      <c r="G13073" s="19">
        <v>608</v>
      </c>
      <c r="H13073" s="27">
        <v>3</v>
      </c>
      <c r="I13073" s="3">
        <v>24</v>
      </c>
      <c r="J13073" s="3">
        <v>220</v>
      </c>
      <c r="K13073" s="3">
        <v>214</v>
      </c>
      <c r="L13073" s="3">
        <v>111</v>
      </c>
      <c r="M13073" s="26">
        <v>36</v>
      </c>
    </row>
    <row r="13074" spans="4:13" x14ac:dyDescent="0.2">
      <c r="D13074" s="200"/>
      <c r="E13074" s="11"/>
      <c r="F13074" s="10"/>
      <c r="G13074" s="7">
        <v>100</v>
      </c>
      <c r="H13074" s="18">
        <v>0.49342105263199998</v>
      </c>
      <c r="I13074" s="2">
        <v>3.947368421053</v>
      </c>
      <c r="J13074" s="2">
        <v>36.184210526316001</v>
      </c>
      <c r="K13074" s="2">
        <v>35.197368421053</v>
      </c>
      <c r="L13074" s="2">
        <v>18.256578947367998</v>
      </c>
      <c r="M13074" s="15">
        <v>5.9210526315790002</v>
      </c>
    </row>
    <row r="13075" spans="4:13" x14ac:dyDescent="0.2">
      <c r="D13075" s="200"/>
      <c r="E13075" s="4" t="s">
        <v>34</v>
      </c>
      <c r="F13075" s="5"/>
      <c r="G13075" s="6">
        <v>37</v>
      </c>
      <c r="H13075" s="8">
        <v>2</v>
      </c>
      <c r="I13075" s="1">
        <v>0</v>
      </c>
      <c r="J13075" s="1">
        <v>11</v>
      </c>
      <c r="K13075" s="1">
        <v>14</v>
      </c>
      <c r="L13075" s="1">
        <v>10</v>
      </c>
      <c r="M13075" s="9">
        <v>0</v>
      </c>
    </row>
    <row r="13076" spans="4:13" x14ac:dyDescent="0.2">
      <c r="D13076" s="200"/>
      <c r="E13076" s="11"/>
      <c r="F13076" s="10"/>
      <c r="G13076" s="7">
        <v>100</v>
      </c>
      <c r="H13076" s="18">
        <v>5.4054054054050003</v>
      </c>
      <c r="I13076" s="16">
        <v>0</v>
      </c>
      <c r="J13076" s="2">
        <v>29.72972972973</v>
      </c>
      <c r="K13076" s="2">
        <v>37.837837837838002</v>
      </c>
      <c r="L13076" s="25">
        <v>27.027027027027</v>
      </c>
      <c r="M13076" s="110">
        <v>0</v>
      </c>
    </row>
    <row r="13077" spans="4:13" x14ac:dyDescent="0.2">
      <c r="D13077" s="200"/>
      <c r="E13077" s="4" t="s">
        <v>35</v>
      </c>
      <c r="F13077" s="5"/>
      <c r="G13077" s="6">
        <v>73</v>
      </c>
      <c r="H13077" s="8">
        <v>0</v>
      </c>
      <c r="I13077" s="1">
        <v>4</v>
      </c>
      <c r="J13077" s="1">
        <v>29</v>
      </c>
      <c r="K13077" s="1">
        <v>25</v>
      </c>
      <c r="L13077" s="1">
        <v>12</v>
      </c>
      <c r="M13077" s="9">
        <v>3</v>
      </c>
    </row>
    <row r="13078" spans="4:13" x14ac:dyDescent="0.2">
      <c r="D13078" s="200"/>
      <c r="E13078" s="11"/>
      <c r="F13078" s="10"/>
      <c r="G13078" s="7">
        <v>100</v>
      </c>
      <c r="H13078" s="53">
        <v>0</v>
      </c>
      <c r="I13078" s="2">
        <v>5.4794520547949999</v>
      </c>
      <c r="J13078" s="25">
        <v>39.726027397259998</v>
      </c>
      <c r="K13078" s="2">
        <v>34.246575342466002</v>
      </c>
      <c r="L13078" s="30">
        <v>16.438356164384</v>
      </c>
      <c r="M13078" s="15">
        <v>4.1095890410960001</v>
      </c>
    </row>
    <row r="13079" spans="4:13" x14ac:dyDescent="0.2">
      <c r="D13079" s="200"/>
      <c r="E13079" s="4" t="s">
        <v>36</v>
      </c>
      <c r="F13079" s="5"/>
      <c r="G13079" s="6">
        <v>92</v>
      </c>
      <c r="H13079" s="8">
        <v>0</v>
      </c>
      <c r="I13079" s="1">
        <v>0</v>
      </c>
      <c r="J13079" s="1">
        <v>29</v>
      </c>
      <c r="K13079" s="1">
        <v>37</v>
      </c>
      <c r="L13079" s="1">
        <v>23</v>
      </c>
      <c r="M13079" s="9">
        <v>3</v>
      </c>
    </row>
    <row r="13080" spans="4:13" x14ac:dyDescent="0.2">
      <c r="D13080" s="200"/>
      <c r="E13080" s="11"/>
      <c r="F13080" s="10"/>
      <c r="G13080" s="7">
        <v>100</v>
      </c>
      <c r="H13080" s="53">
        <v>0</v>
      </c>
      <c r="I13080" s="16">
        <v>0</v>
      </c>
      <c r="J13080" s="2">
        <v>31.521739130435002</v>
      </c>
      <c r="K13080" s="2">
        <v>40.217391304347998</v>
      </c>
      <c r="L13080" s="2">
        <v>25</v>
      </c>
      <c r="M13080" s="15">
        <v>3.2608695652169999</v>
      </c>
    </row>
    <row r="13081" spans="4:13" x14ac:dyDescent="0.2">
      <c r="D13081" s="200"/>
      <c r="E13081" s="4" t="s">
        <v>37</v>
      </c>
      <c r="F13081" s="5"/>
      <c r="G13081" s="6">
        <v>110</v>
      </c>
      <c r="H13081" s="8">
        <v>1</v>
      </c>
      <c r="I13081" s="1">
        <v>1</v>
      </c>
      <c r="J13081" s="1">
        <v>36</v>
      </c>
      <c r="K13081" s="1">
        <v>42</v>
      </c>
      <c r="L13081" s="1">
        <v>26</v>
      </c>
      <c r="M13081" s="9">
        <v>4</v>
      </c>
    </row>
    <row r="13082" spans="4:13" x14ac:dyDescent="0.2">
      <c r="D13082" s="200"/>
      <c r="E13082" s="11"/>
      <c r="F13082" s="10"/>
      <c r="G13082" s="7">
        <v>100</v>
      </c>
      <c r="H13082" s="18">
        <v>0.90909090909099999</v>
      </c>
      <c r="I13082" s="2">
        <v>0.90909090909099999</v>
      </c>
      <c r="J13082" s="2">
        <v>32.727272727272997</v>
      </c>
      <c r="K13082" s="2">
        <v>38.181818181818002</v>
      </c>
      <c r="L13082" s="2">
        <v>23.636363636363999</v>
      </c>
      <c r="M13082" s="15">
        <v>3.636363636364</v>
      </c>
    </row>
    <row r="13083" spans="4:13" x14ac:dyDescent="0.2">
      <c r="D13083" s="200"/>
      <c r="E13083" s="4" t="s">
        <v>38</v>
      </c>
      <c r="F13083" s="5"/>
      <c r="G13083" s="6">
        <v>93</v>
      </c>
      <c r="H13083" s="8">
        <v>0</v>
      </c>
      <c r="I13083" s="1">
        <v>6</v>
      </c>
      <c r="J13083" s="1">
        <v>36</v>
      </c>
      <c r="K13083" s="1">
        <v>26</v>
      </c>
      <c r="L13083" s="1">
        <v>18</v>
      </c>
      <c r="M13083" s="9">
        <v>7</v>
      </c>
    </row>
    <row r="13084" spans="4:13" x14ac:dyDescent="0.2">
      <c r="D13084" s="200"/>
      <c r="E13084" s="11"/>
      <c r="F13084" s="10"/>
      <c r="G13084" s="7">
        <v>100</v>
      </c>
      <c r="H13084" s="53">
        <v>0</v>
      </c>
      <c r="I13084" s="2">
        <v>6.4516129032259997</v>
      </c>
      <c r="J13084" s="25">
        <v>38.709677419355003</v>
      </c>
      <c r="K13084" s="30">
        <v>27.956989247311999</v>
      </c>
      <c r="L13084" s="2">
        <v>19.354838709677001</v>
      </c>
      <c r="M13084" s="15">
        <v>7.5268817204299996</v>
      </c>
    </row>
    <row r="13085" spans="4:13" x14ac:dyDescent="0.2">
      <c r="D13085" s="200"/>
      <c r="E13085" s="4" t="s">
        <v>39</v>
      </c>
      <c r="F13085" s="5"/>
      <c r="G13085" s="6">
        <v>114</v>
      </c>
      <c r="H13085" s="8">
        <v>0</v>
      </c>
      <c r="I13085" s="1">
        <v>7</v>
      </c>
      <c r="J13085" s="1">
        <v>40</v>
      </c>
      <c r="K13085" s="1">
        <v>43</v>
      </c>
      <c r="L13085" s="1">
        <v>14</v>
      </c>
      <c r="M13085" s="9">
        <v>10</v>
      </c>
    </row>
    <row r="13086" spans="4:13" x14ac:dyDescent="0.2">
      <c r="D13086" s="200"/>
      <c r="E13086" s="11"/>
      <c r="F13086" s="10"/>
      <c r="G13086" s="7">
        <v>100</v>
      </c>
      <c r="H13086" s="53">
        <v>0</v>
      </c>
      <c r="I13086" s="2">
        <v>6.1403508771929998</v>
      </c>
      <c r="J13086" s="2">
        <v>35.087719298246</v>
      </c>
      <c r="K13086" s="2">
        <v>37.719298245613999</v>
      </c>
      <c r="L13086" s="30">
        <v>12.280701754386</v>
      </c>
      <c r="M13086" s="15">
        <v>8.7719298245609991</v>
      </c>
    </row>
    <row r="13087" spans="4:13" x14ac:dyDescent="0.2">
      <c r="D13087" s="200"/>
      <c r="E13087" s="4" t="s">
        <v>40</v>
      </c>
      <c r="F13087" s="5"/>
      <c r="G13087" s="6">
        <v>89</v>
      </c>
      <c r="H13087" s="8">
        <v>0</v>
      </c>
      <c r="I13087" s="1">
        <v>6</v>
      </c>
      <c r="J13087" s="1">
        <v>39</v>
      </c>
      <c r="K13087" s="1">
        <v>27</v>
      </c>
      <c r="L13087" s="1">
        <v>8</v>
      </c>
      <c r="M13087" s="9">
        <v>9</v>
      </c>
    </row>
    <row r="13088" spans="4:13" x14ac:dyDescent="0.2">
      <c r="D13088" s="201"/>
      <c r="E13088" s="45"/>
      <c r="F13088" s="51"/>
      <c r="G13088" s="81">
        <v>100</v>
      </c>
      <c r="H13088" s="118">
        <v>0</v>
      </c>
      <c r="I13088" s="64">
        <v>6.7415730337079998</v>
      </c>
      <c r="J13088" s="112">
        <v>43.820224719100999</v>
      </c>
      <c r="K13088" s="126">
        <v>30.337078651685001</v>
      </c>
      <c r="L13088" s="108">
        <v>8.9887640449440003</v>
      </c>
      <c r="M13088" s="106">
        <v>10.112359550561999</v>
      </c>
    </row>
    <row r="13090" spans="2:13" x14ac:dyDescent="0.2">
      <c r="B13090" s="40" t="str">
        <f xml:space="preserve"> HYPERLINK("#'目次'!B322", "[316]")</f>
        <v>[316]</v>
      </c>
      <c r="C13090" s="23" t="s">
        <v>458</v>
      </c>
    </row>
    <row r="13093" spans="2:13" x14ac:dyDescent="0.2">
      <c r="C13093" s="23" t="s">
        <v>80</v>
      </c>
    </row>
    <row r="13094" spans="2:13" ht="24" x14ac:dyDescent="0.2">
      <c r="E13094" s="195"/>
      <c r="F13094" s="196"/>
      <c r="G13094" s="37" t="s">
        <v>15</v>
      </c>
      <c r="H13094" s="33" t="s">
        <v>436</v>
      </c>
      <c r="I13094" s="13" t="s">
        <v>437</v>
      </c>
      <c r="J13094" s="13" t="s">
        <v>438</v>
      </c>
      <c r="K13094" s="13" t="s">
        <v>439</v>
      </c>
      <c r="L13094" s="13" t="s">
        <v>440</v>
      </c>
      <c r="M13094" s="38" t="s">
        <v>18</v>
      </c>
    </row>
    <row r="13095" spans="2:13" x14ac:dyDescent="0.2">
      <c r="E13095" s="197"/>
      <c r="F13095" s="198"/>
      <c r="G13095" s="35"/>
      <c r="H13095" s="39"/>
      <c r="I13095" s="14"/>
      <c r="J13095" s="14"/>
      <c r="K13095" s="14"/>
      <c r="L13095" s="14"/>
      <c r="M13095" s="34"/>
    </row>
    <row r="13096" spans="2:13" x14ac:dyDescent="0.2">
      <c r="E13096" s="120" t="s">
        <v>15</v>
      </c>
      <c r="F13096" s="66"/>
      <c r="G13096" s="36">
        <v>1200</v>
      </c>
      <c r="H13096" s="17">
        <v>6</v>
      </c>
      <c r="I13096" s="17">
        <v>33</v>
      </c>
      <c r="J13096" s="17">
        <v>398</v>
      </c>
      <c r="K13096" s="17">
        <v>426</v>
      </c>
      <c r="L13096" s="17">
        <v>262</v>
      </c>
      <c r="M13096" s="47">
        <v>75</v>
      </c>
    </row>
    <row r="13097" spans="2:13" x14ac:dyDescent="0.2">
      <c r="E13097" s="45"/>
      <c r="F13097" s="67"/>
      <c r="G13097" s="7">
        <v>100</v>
      </c>
      <c r="H13097" s="2">
        <v>0.5</v>
      </c>
      <c r="I13097" s="2">
        <v>2.75</v>
      </c>
      <c r="J13097" s="2">
        <v>33.166666666666998</v>
      </c>
      <c r="K13097" s="2">
        <v>35.5</v>
      </c>
      <c r="L13097" s="2">
        <v>21.833333333333002</v>
      </c>
      <c r="M13097" s="15">
        <v>6.25</v>
      </c>
    </row>
    <row r="13098" spans="2:13" x14ac:dyDescent="0.2">
      <c r="E13098" s="4" t="s">
        <v>81</v>
      </c>
      <c r="F13098" s="5"/>
      <c r="G13098" s="19">
        <v>48</v>
      </c>
      <c r="H13098" s="27">
        <v>1</v>
      </c>
      <c r="I13098" s="3">
        <v>3</v>
      </c>
      <c r="J13098" s="3">
        <v>10</v>
      </c>
      <c r="K13098" s="3">
        <v>21</v>
      </c>
      <c r="L13098" s="3">
        <v>8</v>
      </c>
      <c r="M13098" s="26">
        <v>5</v>
      </c>
    </row>
    <row r="13099" spans="2:13" x14ac:dyDescent="0.2">
      <c r="E13099" s="11"/>
      <c r="F13099" s="10"/>
      <c r="G13099" s="7">
        <v>100</v>
      </c>
      <c r="H13099" s="18">
        <v>2.083333333333</v>
      </c>
      <c r="I13099" s="2">
        <v>6.25</v>
      </c>
      <c r="J13099" s="50">
        <v>20.833333333333002</v>
      </c>
      <c r="K13099" s="25">
        <v>43.75</v>
      </c>
      <c r="L13099" s="30">
        <v>16.666666666666998</v>
      </c>
      <c r="M13099" s="15">
        <v>10.416666666667</v>
      </c>
    </row>
    <row r="13100" spans="2:13" x14ac:dyDescent="0.2">
      <c r="E13100" s="4" t="s">
        <v>82</v>
      </c>
      <c r="F13100" s="5"/>
      <c r="G13100" s="6">
        <v>84</v>
      </c>
      <c r="H13100" s="8">
        <v>0</v>
      </c>
      <c r="I13100" s="1">
        <v>0</v>
      </c>
      <c r="J13100" s="1">
        <v>28</v>
      </c>
      <c r="K13100" s="1">
        <v>28</v>
      </c>
      <c r="L13100" s="1">
        <v>19</v>
      </c>
      <c r="M13100" s="9">
        <v>9</v>
      </c>
    </row>
    <row r="13101" spans="2:13" x14ac:dyDescent="0.2">
      <c r="E13101" s="11"/>
      <c r="F13101" s="10"/>
      <c r="G13101" s="7">
        <v>100</v>
      </c>
      <c r="H13101" s="53">
        <v>0</v>
      </c>
      <c r="I13101" s="16">
        <v>0</v>
      </c>
      <c r="J13101" s="2">
        <v>33.333333333333002</v>
      </c>
      <c r="K13101" s="2">
        <v>33.333333333333002</v>
      </c>
      <c r="L13101" s="2">
        <v>22.619047619048001</v>
      </c>
      <c r="M13101" s="15">
        <v>10.714285714286</v>
      </c>
    </row>
    <row r="13102" spans="2:13" x14ac:dyDescent="0.2">
      <c r="E13102" s="4" t="s">
        <v>83</v>
      </c>
      <c r="F13102" s="5"/>
      <c r="G13102" s="6">
        <v>462</v>
      </c>
      <c r="H13102" s="8">
        <v>2</v>
      </c>
      <c r="I13102" s="1">
        <v>13</v>
      </c>
      <c r="J13102" s="1">
        <v>155</v>
      </c>
      <c r="K13102" s="1">
        <v>170</v>
      </c>
      <c r="L13102" s="1">
        <v>93</v>
      </c>
      <c r="M13102" s="9">
        <v>29</v>
      </c>
    </row>
    <row r="13103" spans="2:13" x14ac:dyDescent="0.2">
      <c r="E13103" s="11"/>
      <c r="F13103" s="10"/>
      <c r="G13103" s="7">
        <v>100</v>
      </c>
      <c r="H13103" s="18">
        <v>0.43290043290000002</v>
      </c>
      <c r="I13103" s="2">
        <v>2.8138528138529999</v>
      </c>
      <c r="J13103" s="2">
        <v>33.549783549784003</v>
      </c>
      <c r="K13103" s="2">
        <v>36.796536796536998</v>
      </c>
      <c r="L13103" s="2">
        <v>20.12987012987</v>
      </c>
      <c r="M13103" s="15">
        <v>6.2770562770560003</v>
      </c>
    </row>
    <row r="13104" spans="2:13" x14ac:dyDescent="0.2">
      <c r="E13104" s="4" t="s">
        <v>84</v>
      </c>
      <c r="F13104" s="5"/>
      <c r="G13104" s="6">
        <v>30</v>
      </c>
      <c r="H13104" s="8">
        <v>0</v>
      </c>
      <c r="I13104" s="1">
        <v>1</v>
      </c>
      <c r="J13104" s="1">
        <v>15</v>
      </c>
      <c r="K13104" s="1">
        <v>5</v>
      </c>
      <c r="L13104" s="1">
        <v>9</v>
      </c>
      <c r="M13104" s="9">
        <v>0</v>
      </c>
    </row>
    <row r="13105" spans="5:13" x14ac:dyDescent="0.2">
      <c r="E13105" s="11"/>
      <c r="F13105" s="10"/>
      <c r="G13105" s="7">
        <v>100</v>
      </c>
      <c r="H13105" s="53">
        <v>0</v>
      </c>
      <c r="I13105" s="2">
        <v>3.333333333333</v>
      </c>
      <c r="J13105" s="41">
        <v>50</v>
      </c>
      <c r="K13105" s="50">
        <v>16.666666666666998</v>
      </c>
      <c r="L13105" s="25">
        <v>30</v>
      </c>
      <c r="M13105" s="110">
        <v>0</v>
      </c>
    </row>
    <row r="13106" spans="5:13" x14ac:dyDescent="0.2">
      <c r="E13106" s="4" t="s">
        <v>85</v>
      </c>
      <c r="F13106" s="5"/>
      <c r="G13106" s="6">
        <v>144</v>
      </c>
      <c r="H13106" s="8">
        <v>0</v>
      </c>
      <c r="I13106" s="1">
        <v>5</v>
      </c>
      <c r="J13106" s="1">
        <v>40</v>
      </c>
      <c r="K13106" s="1">
        <v>55</v>
      </c>
      <c r="L13106" s="1">
        <v>34</v>
      </c>
      <c r="M13106" s="9">
        <v>10</v>
      </c>
    </row>
    <row r="13107" spans="5:13" x14ac:dyDescent="0.2">
      <c r="E13107" s="11"/>
      <c r="F13107" s="10"/>
      <c r="G13107" s="7">
        <v>100</v>
      </c>
      <c r="H13107" s="53">
        <v>0</v>
      </c>
      <c r="I13107" s="2">
        <v>3.4722222222219998</v>
      </c>
      <c r="J13107" s="30">
        <v>27.777777777777999</v>
      </c>
      <c r="K13107" s="2">
        <v>38.194444444444002</v>
      </c>
      <c r="L13107" s="2">
        <v>23.611111111111001</v>
      </c>
      <c r="M13107" s="15">
        <v>6.9444444444439997</v>
      </c>
    </row>
    <row r="13108" spans="5:13" x14ac:dyDescent="0.2">
      <c r="E13108" s="4" t="s">
        <v>86</v>
      </c>
      <c r="F13108" s="5"/>
      <c r="G13108" s="6">
        <v>192</v>
      </c>
      <c r="H13108" s="8">
        <v>1</v>
      </c>
      <c r="I13108" s="1">
        <v>5</v>
      </c>
      <c r="J13108" s="1">
        <v>72</v>
      </c>
      <c r="K13108" s="1">
        <v>60</v>
      </c>
      <c r="L13108" s="1">
        <v>44</v>
      </c>
      <c r="M13108" s="9">
        <v>10</v>
      </c>
    </row>
    <row r="13109" spans="5:13" x14ac:dyDescent="0.2">
      <c r="E13109" s="11"/>
      <c r="F13109" s="10"/>
      <c r="G13109" s="7">
        <v>100</v>
      </c>
      <c r="H13109" s="18">
        <v>0.52083333333299997</v>
      </c>
      <c r="I13109" s="2">
        <v>2.604166666667</v>
      </c>
      <c r="J13109" s="2">
        <v>37.5</v>
      </c>
      <c r="K13109" s="2">
        <v>31.25</v>
      </c>
      <c r="L13109" s="2">
        <v>22.916666666666998</v>
      </c>
      <c r="M13109" s="15">
        <v>5.208333333333</v>
      </c>
    </row>
    <row r="13110" spans="5:13" x14ac:dyDescent="0.2">
      <c r="E13110" s="4" t="s">
        <v>87</v>
      </c>
      <c r="F13110" s="5"/>
      <c r="G13110" s="6">
        <v>72</v>
      </c>
      <c r="H13110" s="8">
        <v>0</v>
      </c>
      <c r="I13110" s="1">
        <v>0</v>
      </c>
      <c r="J13110" s="1">
        <v>24</v>
      </c>
      <c r="K13110" s="1">
        <v>28</v>
      </c>
      <c r="L13110" s="1">
        <v>14</v>
      </c>
      <c r="M13110" s="9">
        <v>6</v>
      </c>
    </row>
    <row r="13111" spans="5:13" x14ac:dyDescent="0.2">
      <c r="E13111" s="11"/>
      <c r="F13111" s="10"/>
      <c r="G13111" s="7">
        <v>100</v>
      </c>
      <c r="H13111" s="53">
        <v>0</v>
      </c>
      <c r="I13111" s="16">
        <v>0</v>
      </c>
      <c r="J13111" s="2">
        <v>33.333333333333002</v>
      </c>
      <c r="K13111" s="2">
        <v>38.888888888888999</v>
      </c>
      <c r="L13111" s="2">
        <v>19.444444444443999</v>
      </c>
      <c r="M13111" s="15">
        <v>8.333333333333</v>
      </c>
    </row>
    <row r="13112" spans="5:13" x14ac:dyDescent="0.2">
      <c r="E13112" s="4" t="s">
        <v>88</v>
      </c>
      <c r="F13112" s="5"/>
      <c r="G13112" s="6">
        <v>36</v>
      </c>
      <c r="H13112" s="8">
        <v>0</v>
      </c>
      <c r="I13112" s="1">
        <v>0</v>
      </c>
      <c r="J13112" s="1">
        <v>12</v>
      </c>
      <c r="K13112" s="1">
        <v>12</v>
      </c>
      <c r="L13112" s="1">
        <v>11</v>
      </c>
      <c r="M13112" s="9">
        <v>1</v>
      </c>
    </row>
    <row r="13113" spans="5:13" x14ac:dyDescent="0.2">
      <c r="E13113" s="11"/>
      <c r="F13113" s="10"/>
      <c r="G13113" s="7">
        <v>100</v>
      </c>
      <c r="H13113" s="53">
        <v>0</v>
      </c>
      <c r="I13113" s="16">
        <v>0</v>
      </c>
      <c r="J13113" s="2">
        <v>33.333333333333002</v>
      </c>
      <c r="K13113" s="2">
        <v>33.333333333333002</v>
      </c>
      <c r="L13113" s="25">
        <v>30.555555555556001</v>
      </c>
      <c r="M13113" s="15">
        <v>2.7777777777780002</v>
      </c>
    </row>
    <row r="13114" spans="5:13" x14ac:dyDescent="0.2">
      <c r="E13114" s="4" t="s">
        <v>89</v>
      </c>
      <c r="F13114" s="5"/>
      <c r="G13114" s="6">
        <v>66</v>
      </c>
      <c r="H13114" s="8">
        <v>2</v>
      </c>
      <c r="I13114" s="1">
        <v>2</v>
      </c>
      <c r="J13114" s="1">
        <v>22</v>
      </c>
      <c r="K13114" s="1">
        <v>24</v>
      </c>
      <c r="L13114" s="1">
        <v>12</v>
      </c>
      <c r="M13114" s="9">
        <v>4</v>
      </c>
    </row>
    <row r="13115" spans="5:13" x14ac:dyDescent="0.2">
      <c r="E13115" s="11"/>
      <c r="F13115" s="10"/>
      <c r="G13115" s="7">
        <v>100</v>
      </c>
      <c r="H13115" s="18">
        <v>3.0303030303030001</v>
      </c>
      <c r="I13115" s="2">
        <v>3.0303030303030001</v>
      </c>
      <c r="J13115" s="2">
        <v>33.333333333333002</v>
      </c>
      <c r="K13115" s="2">
        <v>36.363636363635997</v>
      </c>
      <c r="L13115" s="2">
        <v>18.181818181817999</v>
      </c>
      <c r="M13115" s="15">
        <v>6.0606060606060002</v>
      </c>
    </row>
    <row r="13116" spans="5:13" x14ac:dyDescent="0.2">
      <c r="E13116" s="4" t="s">
        <v>90</v>
      </c>
      <c r="F13116" s="5"/>
      <c r="G13116" s="6">
        <v>54</v>
      </c>
      <c r="H13116" s="8">
        <v>0</v>
      </c>
      <c r="I13116" s="1">
        <v>4</v>
      </c>
      <c r="J13116" s="1">
        <v>14</v>
      </c>
      <c r="K13116" s="1">
        <v>20</v>
      </c>
      <c r="L13116" s="1">
        <v>15</v>
      </c>
      <c r="M13116" s="9">
        <v>1</v>
      </c>
    </row>
    <row r="13117" spans="5:13" x14ac:dyDescent="0.2">
      <c r="E13117" s="11"/>
      <c r="F13117" s="10"/>
      <c r="G13117" s="7">
        <v>100</v>
      </c>
      <c r="H13117" s="53">
        <v>0</v>
      </c>
      <c r="I13117" s="2">
        <v>7.4074074074069998</v>
      </c>
      <c r="J13117" s="30">
        <v>25.925925925925998</v>
      </c>
      <c r="K13117" s="2">
        <v>37.037037037037003</v>
      </c>
      <c r="L13117" s="25">
        <v>27.777777777777999</v>
      </c>
      <c r="M13117" s="15">
        <v>1.851851851852</v>
      </c>
    </row>
    <row r="13118" spans="5:13" x14ac:dyDescent="0.2">
      <c r="E13118" s="4" t="s">
        <v>91</v>
      </c>
      <c r="F13118" s="5"/>
      <c r="G13118" s="6">
        <v>12</v>
      </c>
      <c r="H13118" s="8">
        <v>0</v>
      </c>
      <c r="I13118" s="1">
        <v>0</v>
      </c>
      <c r="J13118" s="1">
        <v>6</v>
      </c>
      <c r="K13118" s="1">
        <v>3</v>
      </c>
      <c r="L13118" s="1">
        <v>3</v>
      </c>
      <c r="M13118" s="9">
        <v>0</v>
      </c>
    </row>
    <row r="13119" spans="5:13" x14ac:dyDescent="0.2">
      <c r="E13119" s="45"/>
      <c r="F13119" s="51"/>
      <c r="G13119" s="81">
        <v>100</v>
      </c>
      <c r="H13119" s="118">
        <v>0</v>
      </c>
      <c r="I13119" s="62">
        <v>0</v>
      </c>
      <c r="J13119" s="112">
        <v>50</v>
      </c>
      <c r="K13119" s="108">
        <v>25</v>
      </c>
      <c r="L13119" s="64">
        <v>25</v>
      </c>
      <c r="M13119" s="146">
        <v>0</v>
      </c>
    </row>
    <row r="13121" spans="2:13" x14ac:dyDescent="0.2">
      <c r="B13121" s="40" t="str">
        <f xml:space="preserve"> HYPERLINK("#'目次'!B323", "[317]")</f>
        <v>[317]</v>
      </c>
      <c r="C13121" s="23" t="s">
        <v>461</v>
      </c>
    </row>
    <row r="13124" spans="2:13" x14ac:dyDescent="0.2">
      <c r="C13124" s="23" t="s">
        <v>14</v>
      </c>
    </row>
    <row r="13125" spans="2:13" ht="24" x14ac:dyDescent="0.2">
      <c r="D13125" s="195"/>
      <c r="E13125" s="196"/>
      <c r="F13125" s="196"/>
      <c r="G13125" s="37" t="s">
        <v>15</v>
      </c>
      <c r="H13125" s="33" t="s">
        <v>436</v>
      </c>
      <c r="I13125" s="13" t="s">
        <v>437</v>
      </c>
      <c r="J13125" s="13" t="s">
        <v>438</v>
      </c>
      <c r="K13125" s="13" t="s">
        <v>439</v>
      </c>
      <c r="L13125" s="13" t="s">
        <v>440</v>
      </c>
      <c r="M13125" s="38" t="s">
        <v>18</v>
      </c>
    </row>
    <row r="13126" spans="2:13" x14ac:dyDescent="0.2">
      <c r="D13126" s="197"/>
      <c r="E13126" s="198"/>
      <c r="F13126" s="198"/>
      <c r="G13126" s="35"/>
      <c r="H13126" s="39"/>
      <c r="I13126" s="14"/>
      <c r="J13126" s="14"/>
      <c r="K13126" s="14"/>
      <c r="L13126" s="14"/>
      <c r="M13126" s="34"/>
    </row>
    <row r="13127" spans="2:13" x14ac:dyDescent="0.2">
      <c r="D13127" s="78"/>
      <c r="E13127" s="79" t="s">
        <v>15</v>
      </c>
      <c r="F13127" s="66"/>
      <c r="G13127" s="36">
        <v>1200</v>
      </c>
      <c r="H13127" s="17">
        <v>25</v>
      </c>
      <c r="I13127" s="17">
        <v>202</v>
      </c>
      <c r="J13127" s="17">
        <v>753</v>
      </c>
      <c r="K13127" s="17">
        <v>79</v>
      </c>
      <c r="L13127" s="17">
        <v>85</v>
      </c>
      <c r="M13127" s="47">
        <v>56</v>
      </c>
    </row>
    <row r="13128" spans="2:13" x14ac:dyDescent="0.2">
      <c r="D13128" s="45"/>
      <c r="E13128" s="51"/>
      <c r="F13128" s="67"/>
      <c r="G13128" s="7">
        <v>100</v>
      </c>
      <c r="H13128" s="2">
        <v>2.083333333333</v>
      </c>
      <c r="I13128" s="2">
        <v>16.833333333333002</v>
      </c>
      <c r="J13128" s="2">
        <v>62.75</v>
      </c>
      <c r="K13128" s="2">
        <v>6.583333333333</v>
      </c>
      <c r="L13128" s="2">
        <v>7.083333333333</v>
      </c>
      <c r="M13128" s="15">
        <v>4.666666666667</v>
      </c>
    </row>
    <row r="13129" spans="2:13" x14ac:dyDescent="0.2">
      <c r="D13129" s="199" t="s">
        <v>19</v>
      </c>
      <c r="E13129" s="22" t="s">
        <v>20</v>
      </c>
      <c r="F13129" s="21"/>
      <c r="G13129" s="19">
        <v>132</v>
      </c>
      <c r="H13129" s="27">
        <v>3</v>
      </c>
      <c r="I13129" s="3">
        <v>15</v>
      </c>
      <c r="J13129" s="3">
        <v>84</v>
      </c>
      <c r="K13129" s="3">
        <v>6</v>
      </c>
      <c r="L13129" s="3">
        <v>12</v>
      </c>
      <c r="M13129" s="26">
        <v>12</v>
      </c>
    </row>
    <row r="13130" spans="2:13" x14ac:dyDescent="0.2">
      <c r="D13130" s="200"/>
      <c r="E13130" s="11"/>
      <c r="F13130" s="10"/>
      <c r="G13130" s="7">
        <v>100</v>
      </c>
      <c r="H13130" s="18">
        <v>2.2727272727269998</v>
      </c>
      <c r="I13130" s="30">
        <v>11.363636363635999</v>
      </c>
      <c r="J13130" s="2">
        <v>63.636363636364003</v>
      </c>
      <c r="K13130" s="2">
        <v>4.5454545454549997</v>
      </c>
      <c r="L13130" s="2">
        <v>9.0909090909089993</v>
      </c>
      <c r="M13130" s="15">
        <v>9.0909090909089993</v>
      </c>
    </row>
    <row r="13131" spans="2:13" x14ac:dyDescent="0.2">
      <c r="D13131" s="200"/>
      <c r="E13131" s="4" t="s">
        <v>21</v>
      </c>
      <c r="F13131" s="5"/>
      <c r="G13131" s="6">
        <v>444</v>
      </c>
      <c r="H13131" s="8">
        <v>7</v>
      </c>
      <c r="I13131" s="1">
        <v>69</v>
      </c>
      <c r="J13131" s="1">
        <v>287</v>
      </c>
      <c r="K13131" s="1">
        <v>32</v>
      </c>
      <c r="L13131" s="1">
        <v>30</v>
      </c>
      <c r="M13131" s="9">
        <v>19</v>
      </c>
    </row>
    <row r="13132" spans="2:13" x14ac:dyDescent="0.2">
      <c r="D13132" s="200"/>
      <c r="E13132" s="11"/>
      <c r="F13132" s="10"/>
      <c r="G13132" s="7">
        <v>100</v>
      </c>
      <c r="H13132" s="18">
        <v>1.5765765765769999</v>
      </c>
      <c r="I13132" s="2">
        <v>15.540540540541</v>
      </c>
      <c r="J13132" s="2">
        <v>64.639639639639995</v>
      </c>
      <c r="K13132" s="2">
        <v>7.2072072072070004</v>
      </c>
      <c r="L13132" s="2">
        <v>6.7567567567570004</v>
      </c>
      <c r="M13132" s="15">
        <v>4.2792792792789998</v>
      </c>
    </row>
    <row r="13133" spans="2:13" x14ac:dyDescent="0.2">
      <c r="D13133" s="200"/>
      <c r="E13133" s="4" t="s">
        <v>22</v>
      </c>
      <c r="F13133" s="5"/>
      <c r="G13133" s="6">
        <v>192</v>
      </c>
      <c r="H13133" s="8">
        <v>5</v>
      </c>
      <c r="I13133" s="1">
        <v>38</v>
      </c>
      <c r="J13133" s="1">
        <v>112</v>
      </c>
      <c r="K13133" s="1">
        <v>14</v>
      </c>
      <c r="L13133" s="1">
        <v>16</v>
      </c>
      <c r="M13133" s="9">
        <v>7</v>
      </c>
    </row>
    <row r="13134" spans="2:13" x14ac:dyDescent="0.2">
      <c r="D13134" s="200"/>
      <c r="E13134" s="11"/>
      <c r="F13134" s="10"/>
      <c r="G13134" s="7">
        <v>100</v>
      </c>
      <c r="H13134" s="18">
        <v>2.604166666667</v>
      </c>
      <c r="I13134" s="2">
        <v>19.791666666666998</v>
      </c>
      <c r="J13134" s="2">
        <v>58.333333333333002</v>
      </c>
      <c r="K13134" s="2">
        <v>7.291666666667</v>
      </c>
      <c r="L13134" s="2">
        <v>8.333333333333</v>
      </c>
      <c r="M13134" s="15">
        <v>3.645833333333</v>
      </c>
    </row>
    <row r="13135" spans="2:13" x14ac:dyDescent="0.2">
      <c r="D13135" s="200"/>
      <c r="E13135" s="4" t="s">
        <v>23</v>
      </c>
      <c r="F13135" s="5"/>
      <c r="G13135" s="6">
        <v>192</v>
      </c>
      <c r="H13135" s="8">
        <v>2</v>
      </c>
      <c r="I13135" s="1">
        <v>28</v>
      </c>
      <c r="J13135" s="1">
        <v>131</v>
      </c>
      <c r="K13135" s="1">
        <v>13</v>
      </c>
      <c r="L13135" s="1">
        <v>10</v>
      </c>
      <c r="M13135" s="9">
        <v>8</v>
      </c>
    </row>
    <row r="13136" spans="2:13" x14ac:dyDescent="0.2">
      <c r="D13136" s="200"/>
      <c r="E13136" s="11"/>
      <c r="F13136" s="10"/>
      <c r="G13136" s="7">
        <v>100</v>
      </c>
      <c r="H13136" s="18">
        <v>1.041666666667</v>
      </c>
      <c r="I13136" s="2">
        <v>14.583333333333</v>
      </c>
      <c r="J13136" s="25">
        <v>68.229166666666998</v>
      </c>
      <c r="K13136" s="2">
        <v>6.770833333333</v>
      </c>
      <c r="L13136" s="2">
        <v>5.208333333333</v>
      </c>
      <c r="M13136" s="15">
        <v>4.166666666667</v>
      </c>
    </row>
    <row r="13137" spans="4:13" x14ac:dyDescent="0.2">
      <c r="D13137" s="200"/>
      <c r="E13137" s="4" t="s">
        <v>24</v>
      </c>
      <c r="F13137" s="5"/>
      <c r="G13137" s="6">
        <v>240</v>
      </c>
      <c r="H13137" s="8">
        <v>8</v>
      </c>
      <c r="I13137" s="1">
        <v>52</v>
      </c>
      <c r="J13137" s="1">
        <v>139</v>
      </c>
      <c r="K13137" s="1">
        <v>14</v>
      </c>
      <c r="L13137" s="1">
        <v>17</v>
      </c>
      <c r="M13137" s="9">
        <v>10</v>
      </c>
    </row>
    <row r="13138" spans="4:13" x14ac:dyDescent="0.2">
      <c r="D13138" s="200"/>
      <c r="E13138" s="11"/>
      <c r="F13138" s="10"/>
      <c r="G13138" s="7">
        <v>100</v>
      </c>
      <c r="H13138" s="18">
        <v>3.333333333333</v>
      </c>
      <c r="I13138" s="2">
        <v>21.666666666666998</v>
      </c>
      <c r="J13138" s="2">
        <v>57.916666666666998</v>
      </c>
      <c r="K13138" s="2">
        <v>5.833333333333</v>
      </c>
      <c r="L13138" s="2">
        <v>7.083333333333</v>
      </c>
      <c r="M13138" s="15">
        <v>4.166666666667</v>
      </c>
    </row>
    <row r="13139" spans="4:13" x14ac:dyDescent="0.2">
      <c r="D13139" s="199" t="s">
        <v>25</v>
      </c>
      <c r="E13139" s="22" t="s">
        <v>26</v>
      </c>
      <c r="F13139" s="21"/>
      <c r="G13139" s="19">
        <v>348</v>
      </c>
      <c r="H13139" s="27">
        <v>6</v>
      </c>
      <c r="I13139" s="3">
        <v>48</v>
      </c>
      <c r="J13139" s="3">
        <v>228</v>
      </c>
      <c r="K13139" s="3">
        <v>24</v>
      </c>
      <c r="L13139" s="3">
        <v>25</v>
      </c>
      <c r="M13139" s="26">
        <v>17</v>
      </c>
    </row>
    <row r="13140" spans="4:13" x14ac:dyDescent="0.2">
      <c r="D13140" s="200"/>
      <c r="E13140" s="11"/>
      <c r="F13140" s="10"/>
      <c r="G13140" s="7">
        <v>100</v>
      </c>
      <c r="H13140" s="18">
        <v>1.7241379310339999</v>
      </c>
      <c r="I13140" s="2">
        <v>13.793103448276</v>
      </c>
      <c r="J13140" s="2">
        <v>65.517241379309993</v>
      </c>
      <c r="K13140" s="2">
        <v>6.8965517241379999</v>
      </c>
      <c r="L13140" s="2">
        <v>7.1839080459769997</v>
      </c>
      <c r="M13140" s="15">
        <v>4.885057471264</v>
      </c>
    </row>
    <row r="13141" spans="4:13" x14ac:dyDescent="0.2">
      <c r="D13141" s="200"/>
      <c r="E13141" s="4" t="s">
        <v>27</v>
      </c>
      <c r="F13141" s="5"/>
      <c r="G13141" s="6">
        <v>378</v>
      </c>
      <c r="H13141" s="8">
        <v>9</v>
      </c>
      <c r="I13141" s="1">
        <v>63</v>
      </c>
      <c r="J13141" s="1">
        <v>238</v>
      </c>
      <c r="K13141" s="1">
        <v>25</v>
      </c>
      <c r="L13141" s="1">
        <v>24</v>
      </c>
      <c r="M13141" s="9">
        <v>19</v>
      </c>
    </row>
    <row r="13142" spans="4:13" x14ac:dyDescent="0.2">
      <c r="D13142" s="200"/>
      <c r="E13142" s="11"/>
      <c r="F13142" s="10"/>
      <c r="G13142" s="7">
        <v>100</v>
      </c>
      <c r="H13142" s="18">
        <v>2.3809523809519999</v>
      </c>
      <c r="I13142" s="2">
        <v>16.666666666666998</v>
      </c>
      <c r="J13142" s="2">
        <v>62.962962962962997</v>
      </c>
      <c r="K13142" s="2">
        <v>6.6137566137570003</v>
      </c>
      <c r="L13142" s="2">
        <v>6.3492063492059998</v>
      </c>
      <c r="M13142" s="15">
        <v>5.0264550264550003</v>
      </c>
    </row>
    <row r="13143" spans="4:13" x14ac:dyDescent="0.2">
      <c r="D13143" s="200"/>
      <c r="E13143" s="4" t="s">
        <v>28</v>
      </c>
      <c r="F13143" s="5"/>
      <c r="G13143" s="6">
        <v>372</v>
      </c>
      <c r="H13143" s="8">
        <v>9</v>
      </c>
      <c r="I13143" s="1">
        <v>73</v>
      </c>
      <c r="J13143" s="1">
        <v>228</v>
      </c>
      <c r="K13143" s="1">
        <v>19</v>
      </c>
      <c r="L13143" s="1">
        <v>27</v>
      </c>
      <c r="M13143" s="9">
        <v>16</v>
      </c>
    </row>
    <row r="13144" spans="4:13" x14ac:dyDescent="0.2">
      <c r="D13144" s="200"/>
      <c r="E13144" s="11"/>
      <c r="F13144" s="10"/>
      <c r="G13144" s="7">
        <v>100</v>
      </c>
      <c r="H13144" s="18">
        <v>2.4193548387099999</v>
      </c>
      <c r="I13144" s="2">
        <v>19.623655913977998</v>
      </c>
      <c r="J13144" s="2">
        <v>61.290322580644997</v>
      </c>
      <c r="K13144" s="2">
        <v>5.1075268817200001</v>
      </c>
      <c r="L13144" s="2">
        <v>7.2580645161290001</v>
      </c>
      <c r="M13144" s="15">
        <v>4.3010752688169998</v>
      </c>
    </row>
    <row r="13145" spans="4:13" x14ac:dyDescent="0.2">
      <c r="D13145" s="200"/>
      <c r="E13145" s="4" t="s">
        <v>29</v>
      </c>
      <c r="F13145" s="5"/>
      <c r="G13145" s="6">
        <v>102</v>
      </c>
      <c r="H13145" s="8">
        <v>1</v>
      </c>
      <c r="I13145" s="1">
        <v>18</v>
      </c>
      <c r="J13145" s="1">
        <v>59</v>
      </c>
      <c r="K13145" s="1">
        <v>11</v>
      </c>
      <c r="L13145" s="1">
        <v>9</v>
      </c>
      <c r="M13145" s="9">
        <v>4</v>
      </c>
    </row>
    <row r="13146" spans="4:13" x14ac:dyDescent="0.2">
      <c r="D13146" s="200"/>
      <c r="E13146" s="11"/>
      <c r="F13146" s="10"/>
      <c r="G13146" s="7">
        <v>100</v>
      </c>
      <c r="H13146" s="18">
        <v>0.98039215686299996</v>
      </c>
      <c r="I13146" s="2">
        <v>17.647058823529001</v>
      </c>
      <c r="J13146" s="2">
        <v>57.843137254901997</v>
      </c>
      <c r="K13146" s="2">
        <v>10.78431372549</v>
      </c>
      <c r="L13146" s="2">
        <v>8.8235294117649996</v>
      </c>
      <c r="M13146" s="15">
        <v>3.9215686274510002</v>
      </c>
    </row>
    <row r="13147" spans="4:13" x14ac:dyDescent="0.2">
      <c r="D13147" s="199" t="s">
        <v>30</v>
      </c>
      <c r="E13147" s="22" t="s">
        <v>31</v>
      </c>
      <c r="F13147" s="21"/>
      <c r="G13147" s="19">
        <v>592</v>
      </c>
      <c r="H13147" s="27">
        <v>10</v>
      </c>
      <c r="I13147" s="3">
        <v>82</v>
      </c>
      <c r="J13147" s="3">
        <v>368</v>
      </c>
      <c r="K13147" s="3">
        <v>46</v>
      </c>
      <c r="L13147" s="3">
        <v>55</v>
      </c>
      <c r="M13147" s="26">
        <v>31</v>
      </c>
    </row>
    <row r="13148" spans="4:13" x14ac:dyDescent="0.2">
      <c r="D13148" s="200"/>
      <c r="E13148" s="11"/>
      <c r="F13148" s="10"/>
      <c r="G13148" s="7">
        <v>100</v>
      </c>
      <c r="H13148" s="18">
        <v>1.6891891891890001</v>
      </c>
      <c r="I13148" s="2">
        <v>13.851351351350999</v>
      </c>
      <c r="J13148" s="2">
        <v>62.162162162161998</v>
      </c>
      <c r="K13148" s="2">
        <v>7.7702702702700002</v>
      </c>
      <c r="L13148" s="2">
        <v>9.2905405405410004</v>
      </c>
      <c r="M13148" s="15">
        <v>5.2364864864860001</v>
      </c>
    </row>
    <row r="13149" spans="4:13" x14ac:dyDescent="0.2">
      <c r="D13149" s="200"/>
      <c r="E13149" s="4" t="s">
        <v>32</v>
      </c>
      <c r="F13149" s="5"/>
      <c r="G13149" s="6">
        <v>608</v>
      </c>
      <c r="H13149" s="8">
        <v>15</v>
      </c>
      <c r="I13149" s="1">
        <v>120</v>
      </c>
      <c r="J13149" s="1">
        <v>385</v>
      </c>
      <c r="K13149" s="1">
        <v>33</v>
      </c>
      <c r="L13149" s="1">
        <v>30</v>
      </c>
      <c r="M13149" s="9">
        <v>25</v>
      </c>
    </row>
    <row r="13150" spans="4:13" x14ac:dyDescent="0.2">
      <c r="D13150" s="200"/>
      <c r="E13150" s="11"/>
      <c r="F13150" s="10"/>
      <c r="G13150" s="7">
        <v>100</v>
      </c>
      <c r="H13150" s="18">
        <v>2.4671052631579999</v>
      </c>
      <c r="I13150" s="2">
        <v>19.736842105263001</v>
      </c>
      <c r="J13150" s="2">
        <v>63.322368421053</v>
      </c>
      <c r="K13150" s="2">
        <v>5.4276315789470004</v>
      </c>
      <c r="L13150" s="2">
        <v>4.9342105263159999</v>
      </c>
      <c r="M13150" s="15">
        <v>4.1118421052630003</v>
      </c>
    </row>
    <row r="13151" spans="4:13" x14ac:dyDescent="0.2">
      <c r="D13151" s="199" t="s">
        <v>33</v>
      </c>
      <c r="E13151" s="22" t="s">
        <v>34</v>
      </c>
      <c r="F13151" s="21"/>
      <c r="G13151" s="19">
        <v>74</v>
      </c>
      <c r="H13151" s="27">
        <v>3</v>
      </c>
      <c r="I13151" s="3">
        <v>12</v>
      </c>
      <c r="J13151" s="3">
        <v>43</v>
      </c>
      <c r="K13151" s="3">
        <v>5</v>
      </c>
      <c r="L13151" s="3">
        <v>9</v>
      </c>
      <c r="M13151" s="26">
        <v>2</v>
      </c>
    </row>
    <row r="13152" spans="4:13" x14ac:dyDescent="0.2">
      <c r="D13152" s="200"/>
      <c r="E13152" s="11"/>
      <c r="F13152" s="10"/>
      <c r="G13152" s="7">
        <v>100</v>
      </c>
      <c r="H13152" s="18">
        <v>4.0540540540540002</v>
      </c>
      <c r="I13152" s="2">
        <v>16.216216216216001</v>
      </c>
      <c r="J13152" s="2">
        <v>58.108108108107999</v>
      </c>
      <c r="K13152" s="2">
        <v>6.7567567567570004</v>
      </c>
      <c r="L13152" s="25">
        <v>12.162162162162</v>
      </c>
      <c r="M13152" s="15">
        <v>2.7027027027030002</v>
      </c>
    </row>
    <row r="13153" spans="2:13" x14ac:dyDescent="0.2">
      <c r="D13153" s="200"/>
      <c r="E13153" s="4" t="s">
        <v>35</v>
      </c>
      <c r="F13153" s="5"/>
      <c r="G13153" s="6">
        <v>148</v>
      </c>
      <c r="H13153" s="8">
        <v>1</v>
      </c>
      <c r="I13153" s="1">
        <v>20</v>
      </c>
      <c r="J13153" s="1">
        <v>91</v>
      </c>
      <c r="K13153" s="1">
        <v>14</v>
      </c>
      <c r="L13153" s="1">
        <v>16</v>
      </c>
      <c r="M13153" s="9">
        <v>6</v>
      </c>
    </row>
    <row r="13154" spans="2:13" x14ac:dyDescent="0.2">
      <c r="D13154" s="200"/>
      <c r="E13154" s="11"/>
      <c r="F13154" s="10"/>
      <c r="G13154" s="7">
        <v>100</v>
      </c>
      <c r="H13154" s="18">
        <v>0.67567567567599995</v>
      </c>
      <c r="I13154" s="2">
        <v>13.513513513514001</v>
      </c>
      <c r="J13154" s="2">
        <v>61.486486486486001</v>
      </c>
      <c r="K13154" s="2">
        <v>9.4594594594589996</v>
      </c>
      <c r="L13154" s="2">
        <v>10.810810810811001</v>
      </c>
      <c r="M13154" s="15">
        <v>4.0540540540540002</v>
      </c>
    </row>
    <row r="13155" spans="2:13" x14ac:dyDescent="0.2">
      <c r="D13155" s="200"/>
      <c r="E13155" s="4" t="s">
        <v>36</v>
      </c>
      <c r="F13155" s="5"/>
      <c r="G13155" s="6">
        <v>187</v>
      </c>
      <c r="H13155" s="8">
        <v>1</v>
      </c>
      <c r="I13155" s="1">
        <v>22</v>
      </c>
      <c r="J13155" s="1">
        <v>125</v>
      </c>
      <c r="K13155" s="1">
        <v>20</v>
      </c>
      <c r="L13155" s="1">
        <v>13</v>
      </c>
      <c r="M13155" s="9">
        <v>6</v>
      </c>
    </row>
    <row r="13156" spans="2:13" x14ac:dyDescent="0.2">
      <c r="D13156" s="200"/>
      <c r="E13156" s="11"/>
      <c r="F13156" s="10"/>
      <c r="G13156" s="7">
        <v>100</v>
      </c>
      <c r="H13156" s="18">
        <v>0.53475935828900001</v>
      </c>
      <c r="I13156" s="30">
        <v>11.764705882353001</v>
      </c>
      <c r="J13156" s="2">
        <v>66.844919786096</v>
      </c>
      <c r="K13156" s="2">
        <v>10.695187165775</v>
      </c>
      <c r="L13156" s="2">
        <v>6.9518716577540003</v>
      </c>
      <c r="M13156" s="15">
        <v>3.208556149733</v>
      </c>
    </row>
    <row r="13157" spans="2:13" x14ac:dyDescent="0.2">
      <c r="D13157" s="200"/>
      <c r="E13157" s="4" t="s">
        <v>37</v>
      </c>
      <c r="F13157" s="5"/>
      <c r="G13157" s="6">
        <v>221</v>
      </c>
      <c r="H13157" s="8">
        <v>4</v>
      </c>
      <c r="I13157" s="1">
        <v>29</v>
      </c>
      <c r="J13157" s="1">
        <v>151</v>
      </c>
      <c r="K13157" s="1">
        <v>16</v>
      </c>
      <c r="L13157" s="1">
        <v>12</v>
      </c>
      <c r="M13157" s="9">
        <v>9</v>
      </c>
    </row>
    <row r="13158" spans="2:13" x14ac:dyDescent="0.2">
      <c r="D13158" s="200"/>
      <c r="E13158" s="11"/>
      <c r="F13158" s="10"/>
      <c r="G13158" s="7">
        <v>100</v>
      </c>
      <c r="H13158" s="18">
        <v>1.8099547511309999</v>
      </c>
      <c r="I13158" s="2">
        <v>13.122171945701</v>
      </c>
      <c r="J13158" s="25">
        <v>68.325791855204002</v>
      </c>
      <c r="K13158" s="2">
        <v>7.2398190045249997</v>
      </c>
      <c r="L13158" s="2">
        <v>5.4298642533940003</v>
      </c>
      <c r="M13158" s="15">
        <v>4.0723981900449999</v>
      </c>
    </row>
    <row r="13159" spans="2:13" x14ac:dyDescent="0.2">
      <c r="D13159" s="200"/>
      <c r="E13159" s="4" t="s">
        <v>38</v>
      </c>
      <c r="F13159" s="5"/>
      <c r="G13159" s="6">
        <v>186</v>
      </c>
      <c r="H13159" s="8">
        <v>4</v>
      </c>
      <c r="I13159" s="1">
        <v>33</v>
      </c>
      <c r="J13159" s="1">
        <v>121</v>
      </c>
      <c r="K13159" s="1">
        <v>7</v>
      </c>
      <c r="L13159" s="1">
        <v>12</v>
      </c>
      <c r="M13159" s="9">
        <v>9</v>
      </c>
    </row>
    <row r="13160" spans="2:13" x14ac:dyDescent="0.2">
      <c r="D13160" s="200"/>
      <c r="E13160" s="11"/>
      <c r="F13160" s="10"/>
      <c r="G13160" s="7">
        <v>100</v>
      </c>
      <c r="H13160" s="18">
        <v>2.1505376344089999</v>
      </c>
      <c r="I13160" s="2">
        <v>17.741935483871</v>
      </c>
      <c r="J13160" s="2">
        <v>65.053763440859996</v>
      </c>
      <c r="K13160" s="2">
        <v>3.7634408602149998</v>
      </c>
      <c r="L13160" s="2">
        <v>6.4516129032259997</v>
      </c>
      <c r="M13160" s="15">
        <v>4.8387096774189997</v>
      </c>
    </row>
    <row r="13161" spans="2:13" x14ac:dyDescent="0.2">
      <c r="D13161" s="200"/>
      <c r="E13161" s="4" t="s">
        <v>39</v>
      </c>
      <c r="F13161" s="5"/>
      <c r="G13161" s="6">
        <v>223</v>
      </c>
      <c r="H13161" s="8">
        <v>5</v>
      </c>
      <c r="I13161" s="1">
        <v>47</v>
      </c>
      <c r="J13161" s="1">
        <v>133</v>
      </c>
      <c r="K13161" s="1">
        <v>11</v>
      </c>
      <c r="L13161" s="1">
        <v>15</v>
      </c>
      <c r="M13161" s="9">
        <v>12</v>
      </c>
    </row>
    <row r="13162" spans="2:13" x14ac:dyDescent="0.2">
      <c r="D13162" s="200"/>
      <c r="E13162" s="11"/>
      <c r="F13162" s="10"/>
      <c r="G13162" s="7">
        <v>100</v>
      </c>
      <c r="H13162" s="18">
        <v>2.2421524663680001</v>
      </c>
      <c r="I13162" s="2">
        <v>21.076233183856999</v>
      </c>
      <c r="J13162" s="2">
        <v>59.641255605380998</v>
      </c>
      <c r="K13162" s="2">
        <v>4.9327354260089997</v>
      </c>
      <c r="L13162" s="2">
        <v>6.7264573991030003</v>
      </c>
      <c r="M13162" s="15">
        <v>5.3811659192830001</v>
      </c>
    </row>
    <row r="13163" spans="2:13" x14ac:dyDescent="0.2">
      <c r="D13163" s="200"/>
      <c r="E13163" s="4" t="s">
        <v>40</v>
      </c>
      <c r="F13163" s="5"/>
      <c r="G13163" s="6">
        <v>161</v>
      </c>
      <c r="H13163" s="8">
        <v>7</v>
      </c>
      <c r="I13163" s="1">
        <v>39</v>
      </c>
      <c r="J13163" s="1">
        <v>89</v>
      </c>
      <c r="K13163" s="1">
        <v>6</v>
      </c>
      <c r="L13163" s="1">
        <v>8</v>
      </c>
      <c r="M13163" s="9">
        <v>12</v>
      </c>
    </row>
    <row r="13164" spans="2:13" x14ac:dyDescent="0.2">
      <c r="D13164" s="201"/>
      <c r="E13164" s="45"/>
      <c r="F13164" s="51"/>
      <c r="G13164" s="81">
        <v>100</v>
      </c>
      <c r="H13164" s="115">
        <v>4.3478260869570002</v>
      </c>
      <c r="I13164" s="124">
        <v>24.223602484472</v>
      </c>
      <c r="J13164" s="126">
        <v>55.279503105590003</v>
      </c>
      <c r="K13164" s="64">
        <v>3.7267080745340002</v>
      </c>
      <c r="L13164" s="64">
        <v>4.9689440993789997</v>
      </c>
      <c r="M13164" s="106">
        <v>7.4534161490680004</v>
      </c>
    </row>
    <row r="13166" spans="2:13" x14ac:dyDescent="0.2">
      <c r="B13166" s="40" t="str">
        <f xml:space="preserve"> HYPERLINK("#'目次'!B324", "[318]")</f>
        <v>[318]</v>
      </c>
      <c r="C13166" s="23" t="s">
        <v>461</v>
      </c>
    </row>
    <row r="13169" spans="3:13" x14ac:dyDescent="0.2">
      <c r="C13169" s="23" t="s">
        <v>48</v>
      </c>
    </row>
    <row r="13170" spans="3:13" ht="24" x14ac:dyDescent="0.2">
      <c r="D13170" s="195"/>
      <c r="E13170" s="196"/>
      <c r="F13170" s="196"/>
      <c r="G13170" s="37" t="s">
        <v>15</v>
      </c>
      <c r="H13170" s="33" t="s">
        <v>436</v>
      </c>
      <c r="I13170" s="13" t="s">
        <v>437</v>
      </c>
      <c r="J13170" s="13" t="s">
        <v>438</v>
      </c>
      <c r="K13170" s="13" t="s">
        <v>439</v>
      </c>
      <c r="L13170" s="13" t="s">
        <v>440</v>
      </c>
      <c r="M13170" s="38" t="s">
        <v>18</v>
      </c>
    </row>
    <row r="13171" spans="3:13" x14ac:dyDescent="0.2">
      <c r="D13171" s="197"/>
      <c r="E13171" s="198"/>
      <c r="F13171" s="198"/>
      <c r="G13171" s="35"/>
      <c r="H13171" s="39"/>
      <c r="I13171" s="14"/>
      <c r="J13171" s="14"/>
      <c r="K13171" s="14"/>
      <c r="L13171" s="14"/>
      <c r="M13171" s="34"/>
    </row>
    <row r="13172" spans="3:13" x14ac:dyDescent="0.2">
      <c r="D13172" s="78"/>
      <c r="E13172" s="79" t="s">
        <v>15</v>
      </c>
      <c r="F13172" s="66"/>
      <c r="G13172" s="36">
        <v>1200</v>
      </c>
      <c r="H13172" s="17">
        <v>25</v>
      </c>
      <c r="I13172" s="17">
        <v>202</v>
      </c>
      <c r="J13172" s="17">
        <v>753</v>
      </c>
      <c r="K13172" s="17">
        <v>79</v>
      </c>
      <c r="L13172" s="17">
        <v>85</v>
      </c>
      <c r="M13172" s="47">
        <v>56</v>
      </c>
    </row>
    <row r="13173" spans="3:13" x14ac:dyDescent="0.2">
      <c r="D13173" s="45"/>
      <c r="E13173" s="51"/>
      <c r="F13173" s="67"/>
      <c r="G13173" s="7">
        <v>100</v>
      </c>
      <c r="H13173" s="2">
        <v>2.083333333333</v>
      </c>
      <c r="I13173" s="2">
        <v>16.833333333333002</v>
      </c>
      <c r="J13173" s="2">
        <v>62.75</v>
      </c>
      <c r="K13173" s="2">
        <v>6.583333333333</v>
      </c>
      <c r="L13173" s="2">
        <v>7.083333333333</v>
      </c>
      <c r="M13173" s="15">
        <v>4.666666666667</v>
      </c>
    </row>
    <row r="13174" spans="3:13" x14ac:dyDescent="0.2">
      <c r="D13174" s="199" t="s">
        <v>49</v>
      </c>
      <c r="E13174" s="22" t="s">
        <v>50</v>
      </c>
      <c r="F13174" s="21"/>
      <c r="G13174" s="19">
        <v>15</v>
      </c>
      <c r="H13174" s="27">
        <v>0</v>
      </c>
      <c r="I13174" s="3">
        <v>4</v>
      </c>
      <c r="J13174" s="3">
        <v>9</v>
      </c>
      <c r="K13174" s="3">
        <v>1</v>
      </c>
      <c r="L13174" s="3">
        <v>1</v>
      </c>
      <c r="M13174" s="26">
        <v>0</v>
      </c>
    </row>
    <row r="13175" spans="3:13" x14ac:dyDescent="0.2">
      <c r="D13175" s="200"/>
      <c r="E13175" s="11"/>
      <c r="F13175" s="10"/>
      <c r="G13175" s="7">
        <v>100</v>
      </c>
      <c r="H13175" s="53">
        <v>0</v>
      </c>
      <c r="I13175" s="25">
        <v>26.666666666666998</v>
      </c>
      <c r="J13175" s="2">
        <v>60</v>
      </c>
      <c r="K13175" s="2">
        <v>6.666666666667</v>
      </c>
      <c r="L13175" s="2">
        <v>6.666666666667</v>
      </c>
      <c r="M13175" s="48">
        <v>0</v>
      </c>
    </row>
    <row r="13176" spans="3:13" x14ac:dyDescent="0.2">
      <c r="D13176" s="200"/>
      <c r="E13176" s="4" t="s">
        <v>51</v>
      </c>
      <c r="F13176" s="5"/>
      <c r="G13176" s="6">
        <v>142</v>
      </c>
      <c r="H13176" s="8">
        <v>4</v>
      </c>
      <c r="I13176" s="1">
        <v>20</v>
      </c>
      <c r="J13176" s="1">
        <v>82</v>
      </c>
      <c r="K13176" s="1">
        <v>11</v>
      </c>
      <c r="L13176" s="1">
        <v>15</v>
      </c>
      <c r="M13176" s="9">
        <v>10</v>
      </c>
    </row>
    <row r="13177" spans="3:13" x14ac:dyDescent="0.2">
      <c r="D13177" s="200"/>
      <c r="E13177" s="11"/>
      <c r="F13177" s="10"/>
      <c r="G13177" s="7">
        <v>100</v>
      </c>
      <c r="H13177" s="18">
        <v>2.8169014084509998</v>
      </c>
      <c r="I13177" s="2">
        <v>14.084507042254</v>
      </c>
      <c r="J13177" s="30">
        <v>57.746478873238999</v>
      </c>
      <c r="K13177" s="2">
        <v>7.746478873239</v>
      </c>
      <c r="L13177" s="2">
        <v>10.56338028169</v>
      </c>
      <c r="M13177" s="15">
        <v>7.0422535211269999</v>
      </c>
    </row>
    <row r="13178" spans="3:13" x14ac:dyDescent="0.2">
      <c r="D13178" s="200"/>
      <c r="E13178" s="4" t="s">
        <v>52</v>
      </c>
      <c r="F13178" s="5"/>
      <c r="G13178" s="6">
        <v>26</v>
      </c>
      <c r="H13178" s="8">
        <v>0</v>
      </c>
      <c r="I13178" s="1">
        <v>4</v>
      </c>
      <c r="J13178" s="1">
        <v>18</v>
      </c>
      <c r="K13178" s="1">
        <v>1</v>
      </c>
      <c r="L13178" s="1">
        <v>2</v>
      </c>
      <c r="M13178" s="9">
        <v>1</v>
      </c>
    </row>
    <row r="13179" spans="3:13" x14ac:dyDescent="0.2">
      <c r="D13179" s="200"/>
      <c r="E13179" s="11"/>
      <c r="F13179" s="10"/>
      <c r="G13179" s="7">
        <v>100</v>
      </c>
      <c r="H13179" s="53">
        <v>0</v>
      </c>
      <c r="I13179" s="2">
        <v>15.384615384615</v>
      </c>
      <c r="J13179" s="25">
        <v>69.230769230768999</v>
      </c>
      <c r="K13179" s="2">
        <v>3.8461538461539999</v>
      </c>
      <c r="L13179" s="2">
        <v>7.6923076923079998</v>
      </c>
      <c r="M13179" s="15">
        <v>3.8461538461539999</v>
      </c>
    </row>
    <row r="13180" spans="3:13" x14ac:dyDescent="0.2">
      <c r="D13180" s="200"/>
      <c r="E13180" s="4" t="s">
        <v>53</v>
      </c>
      <c r="F13180" s="5"/>
      <c r="G13180" s="6">
        <v>41</v>
      </c>
      <c r="H13180" s="8">
        <v>0</v>
      </c>
      <c r="I13180" s="1">
        <v>4</v>
      </c>
      <c r="J13180" s="1">
        <v>30</v>
      </c>
      <c r="K13180" s="1">
        <v>2</v>
      </c>
      <c r="L13180" s="1">
        <v>5</v>
      </c>
      <c r="M13180" s="9">
        <v>0</v>
      </c>
    </row>
    <row r="13181" spans="3:13" x14ac:dyDescent="0.2">
      <c r="D13181" s="200"/>
      <c r="E13181" s="11"/>
      <c r="F13181" s="10"/>
      <c r="G13181" s="7">
        <v>100</v>
      </c>
      <c r="H13181" s="53">
        <v>0</v>
      </c>
      <c r="I13181" s="30">
        <v>9.7560975609760003</v>
      </c>
      <c r="J13181" s="41">
        <v>73.170731707317003</v>
      </c>
      <c r="K13181" s="2">
        <v>4.8780487804880002</v>
      </c>
      <c r="L13181" s="25">
        <v>12.195121951220001</v>
      </c>
      <c r="M13181" s="48">
        <v>0</v>
      </c>
    </row>
    <row r="13182" spans="3:13" x14ac:dyDescent="0.2">
      <c r="D13182" s="200"/>
      <c r="E13182" s="4" t="s">
        <v>54</v>
      </c>
      <c r="F13182" s="5"/>
      <c r="G13182" s="6">
        <v>226</v>
      </c>
      <c r="H13182" s="8">
        <v>0</v>
      </c>
      <c r="I13182" s="1">
        <v>21</v>
      </c>
      <c r="J13182" s="1">
        <v>161</v>
      </c>
      <c r="K13182" s="1">
        <v>18</v>
      </c>
      <c r="L13182" s="1">
        <v>16</v>
      </c>
      <c r="M13182" s="9">
        <v>10</v>
      </c>
    </row>
    <row r="13183" spans="3:13" x14ac:dyDescent="0.2">
      <c r="D13183" s="200"/>
      <c r="E13183" s="11"/>
      <c r="F13183" s="10"/>
      <c r="G13183" s="7">
        <v>100</v>
      </c>
      <c r="H13183" s="53">
        <v>0</v>
      </c>
      <c r="I13183" s="30">
        <v>9.2920353982300004</v>
      </c>
      <c r="J13183" s="25">
        <v>71.238938053097002</v>
      </c>
      <c r="K13183" s="2">
        <v>7.964601769912</v>
      </c>
      <c r="L13183" s="2">
        <v>7.0796460176989999</v>
      </c>
      <c r="M13183" s="15">
        <v>4.424778761062</v>
      </c>
    </row>
    <row r="13184" spans="3:13" x14ac:dyDescent="0.2">
      <c r="D13184" s="200"/>
      <c r="E13184" s="4" t="s">
        <v>55</v>
      </c>
      <c r="F13184" s="5"/>
      <c r="G13184" s="6">
        <v>125</v>
      </c>
      <c r="H13184" s="8">
        <v>2</v>
      </c>
      <c r="I13184" s="1">
        <v>29</v>
      </c>
      <c r="J13184" s="1">
        <v>70</v>
      </c>
      <c r="K13184" s="1">
        <v>13</v>
      </c>
      <c r="L13184" s="1">
        <v>9</v>
      </c>
      <c r="M13184" s="9">
        <v>2</v>
      </c>
    </row>
    <row r="13185" spans="4:13" x14ac:dyDescent="0.2">
      <c r="D13185" s="200"/>
      <c r="E13185" s="11"/>
      <c r="F13185" s="10"/>
      <c r="G13185" s="7">
        <v>100</v>
      </c>
      <c r="H13185" s="18">
        <v>1.6</v>
      </c>
      <c r="I13185" s="25">
        <v>23.2</v>
      </c>
      <c r="J13185" s="30">
        <v>56</v>
      </c>
      <c r="K13185" s="2">
        <v>10.4</v>
      </c>
      <c r="L13185" s="2">
        <v>7.2</v>
      </c>
      <c r="M13185" s="15">
        <v>1.6</v>
      </c>
    </row>
    <row r="13186" spans="4:13" x14ac:dyDescent="0.2">
      <c r="D13186" s="200"/>
      <c r="E13186" s="4" t="s">
        <v>56</v>
      </c>
      <c r="F13186" s="5"/>
      <c r="G13186" s="6">
        <v>190</v>
      </c>
      <c r="H13186" s="8">
        <v>3</v>
      </c>
      <c r="I13186" s="1">
        <v>28</v>
      </c>
      <c r="J13186" s="1">
        <v>129</v>
      </c>
      <c r="K13186" s="1">
        <v>11</v>
      </c>
      <c r="L13186" s="1">
        <v>11</v>
      </c>
      <c r="M13186" s="9">
        <v>8</v>
      </c>
    </row>
    <row r="13187" spans="4:13" x14ac:dyDescent="0.2">
      <c r="D13187" s="200"/>
      <c r="E13187" s="11"/>
      <c r="F13187" s="10"/>
      <c r="G13187" s="7">
        <v>100</v>
      </c>
      <c r="H13187" s="18">
        <v>1.578947368421</v>
      </c>
      <c r="I13187" s="2">
        <v>14.736842105262999</v>
      </c>
      <c r="J13187" s="25">
        <v>67.894736842105004</v>
      </c>
      <c r="K13187" s="2">
        <v>5.7894736842109999</v>
      </c>
      <c r="L13187" s="2">
        <v>5.7894736842109999</v>
      </c>
      <c r="M13187" s="15">
        <v>4.2105263157890001</v>
      </c>
    </row>
    <row r="13188" spans="4:13" x14ac:dyDescent="0.2">
      <c r="D13188" s="200"/>
      <c r="E13188" s="4" t="s">
        <v>57</v>
      </c>
      <c r="F13188" s="5"/>
      <c r="G13188" s="6">
        <v>185</v>
      </c>
      <c r="H13188" s="8">
        <v>5</v>
      </c>
      <c r="I13188" s="1">
        <v>48</v>
      </c>
      <c r="J13188" s="1">
        <v>118</v>
      </c>
      <c r="K13188" s="1">
        <v>6</v>
      </c>
      <c r="L13188" s="1">
        <v>3</v>
      </c>
      <c r="M13188" s="9">
        <v>5</v>
      </c>
    </row>
    <row r="13189" spans="4:13" x14ac:dyDescent="0.2">
      <c r="D13189" s="200"/>
      <c r="E13189" s="11"/>
      <c r="F13189" s="10"/>
      <c r="G13189" s="7">
        <v>100</v>
      </c>
      <c r="H13189" s="18">
        <v>2.7027027027030002</v>
      </c>
      <c r="I13189" s="25">
        <v>25.945945945946001</v>
      </c>
      <c r="J13189" s="2">
        <v>63.783783783784003</v>
      </c>
      <c r="K13189" s="2">
        <v>3.2432432432430001</v>
      </c>
      <c r="L13189" s="30">
        <v>1.6216216216220001</v>
      </c>
      <c r="M13189" s="15">
        <v>2.7027027027030002</v>
      </c>
    </row>
    <row r="13190" spans="4:13" x14ac:dyDescent="0.2">
      <c r="D13190" s="200"/>
      <c r="E13190" s="4" t="s">
        <v>58</v>
      </c>
      <c r="F13190" s="5"/>
      <c r="G13190" s="6">
        <v>113</v>
      </c>
      <c r="H13190" s="8">
        <v>4</v>
      </c>
      <c r="I13190" s="1">
        <v>15</v>
      </c>
      <c r="J13190" s="1">
        <v>67</v>
      </c>
      <c r="K13190" s="1">
        <v>9</v>
      </c>
      <c r="L13190" s="1">
        <v>14</v>
      </c>
      <c r="M13190" s="9">
        <v>4</v>
      </c>
    </row>
    <row r="13191" spans="4:13" x14ac:dyDescent="0.2">
      <c r="D13191" s="200"/>
      <c r="E13191" s="11"/>
      <c r="F13191" s="10"/>
      <c r="G13191" s="7">
        <v>100</v>
      </c>
      <c r="H13191" s="18">
        <v>3.53982300885</v>
      </c>
      <c r="I13191" s="2">
        <v>13.274336283186001</v>
      </c>
      <c r="J13191" s="2">
        <v>59.292035398229999</v>
      </c>
      <c r="K13191" s="2">
        <v>7.964601769912</v>
      </c>
      <c r="L13191" s="25">
        <v>12.389380530973</v>
      </c>
      <c r="M13191" s="15">
        <v>3.53982300885</v>
      </c>
    </row>
    <row r="13192" spans="4:13" x14ac:dyDescent="0.2">
      <c r="D13192" s="200"/>
      <c r="E13192" s="4" t="s">
        <v>59</v>
      </c>
      <c r="F13192" s="5"/>
      <c r="G13192" s="6">
        <v>136</v>
      </c>
      <c r="H13192" s="8">
        <v>7</v>
      </c>
      <c r="I13192" s="1">
        <v>29</v>
      </c>
      <c r="J13192" s="1">
        <v>68</v>
      </c>
      <c r="K13192" s="1">
        <v>7</v>
      </c>
      <c r="L13192" s="1">
        <v>9</v>
      </c>
      <c r="M13192" s="9">
        <v>16</v>
      </c>
    </row>
    <row r="13193" spans="4:13" x14ac:dyDescent="0.2">
      <c r="D13193" s="200"/>
      <c r="E13193" s="11"/>
      <c r="F13193" s="10"/>
      <c r="G13193" s="7">
        <v>100</v>
      </c>
      <c r="H13193" s="18">
        <v>5.147058823529</v>
      </c>
      <c r="I13193" s="2">
        <v>21.323529411765001</v>
      </c>
      <c r="J13193" s="50">
        <v>50</v>
      </c>
      <c r="K13193" s="2">
        <v>5.147058823529</v>
      </c>
      <c r="L13193" s="2">
        <v>6.6176470588239997</v>
      </c>
      <c r="M13193" s="85">
        <v>11.764705882353001</v>
      </c>
    </row>
    <row r="13194" spans="4:13" x14ac:dyDescent="0.2">
      <c r="D13194" s="199" t="s">
        <v>60</v>
      </c>
      <c r="E13194" s="22" t="s">
        <v>61</v>
      </c>
      <c r="F13194" s="21"/>
      <c r="G13194" s="19">
        <v>205</v>
      </c>
      <c r="H13194" s="27">
        <v>5</v>
      </c>
      <c r="I13194" s="3">
        <v>55</v>
      </c>
      <c r="J13194" s="3">
        <v>113</v>
      </c>
      <c r="K13194" s="3">
        <v>9</v>
      </c>
      <c r="L13194" s="3">
        <v>13</v>
      </c>
      <c r="M13194" s="26">
        <v>10</v>
      </c>
    </row>
    <row r="13195" spans="4:13" x14ac:dyDescent="0.2">
      <c r="D13195" s="200"/>
      <c r="E13195" s="11"/>
      <c r="F13195" s="10"/>
      <c r="G13195" s="7">
        <v>100</v>
      </c>
      <c r="H13195" s="18">
        <v>2.4390243902440001</v>
      </c>
      <c r="I13195" s="25">
        <v>26.829268292683</v>
      </c>
      <c r="J13195" s="30">
        <v>55.121951219511999</v>
      </c>
      <c r="K13195" s="2">
        <v>4.3902439024389999</v>
      </c>
      <c r="L13195" s="2">
        <v>6.3414634146340001</v>
      </c>
      <c r="M13195" s="15">
        <v>4.8780487804880002</v>
      </c>
    </row>
    <row r="13196" spans="4:13" x14ac:dyDescent="0.2">
      <c r="D13196" s="200"/>
      <c r="E13196" s="4" t="s">
        <v>62</v>
      </c>
      <c r="F13196" s="5"/>
      <c r="G13196" s="6">
        <v>160</v>
      </c>
      <c r="H13196" s="8">
        <v>2</v>
      </c>
      <c r="I13196" s="1">
        <v>29</v>
      </c>
      <c r="J13196" s="1">
        <v>105</v>
      </c>
      <c r="K13196" s="1">
        <v>11</v>
      </c>
      <c r="L13196" s="1">
        <v>8</v>
      </c>
      <c r="M13196" s="9">
        <v>5</v>
      </c>
    </row>
    <row r="13197" spans="4:13" x14ac:dyDescent="0.2">
      <c r="D13197" s="200"/>
      <c r="E13197" s="11"/>
      <c r="F13197" s="10"/>
      <c r="G13197" s="7">
        <v>100</v>
      </c>
      <c r="H13197" s="18">
        <v>1.25</v>
      </c>
      <c r="I13197" s="2">
        <v>18.125</v>
      </c>
      <c r="J13197" s="2">
        <v>65.625</v>
      </c>
      <c r="K13197" s="2">
        <v>6.875</v>
      </c>
      <c r="L13197" s="2">
        <v>5</v>
      </c>
      <c r="M13197" s="15">
        <v>3.125</v>
      </c>
    </row>
    <row r="13198" spans="4:13" x14ac:dyDescent="0.2">
      <c r="D13198" s="200"/>
      <c r="E13198" s="4" t="s">
        <v>63</v>
      </c>
      <c r="F13198" s="5"/>
      <c r="G13198" s="6">
        <v>121</v>
      </c>
      <c r="H13198" s="8">
        <v>1</v>
      </c>
      <c r="I13198" s="1">
        <v>23</v>
      </c>
      <c r="J13198" s="1">
        <v>72</v>
      </c>
      <c r="K13198" s="1">
        <v>9</v>
      </c>
      <c r="L13198" s="1">
        <v>13</v>
      </c>
      <c r="M13198" s="9">
        <v>3</v>
      </c>
    </row>
    <row r="13199" spans="4:13" x14ac:dyDescent="0.2">
      <c r="D13199" s="200"/>
      <c r="E13199" s="11"/>
      <c r="F13199" s="10"/>
      <c r="G13199" s="7">
        <v>100</v>
      </c>
      <c r="H13199" s="18">
        <v>0.82644628099200002</v>
      </c>
      <c r="I13199" s="2">
        <v>19.008264462810001</v>
      </c>
      <c r="J13199" s="2">
        <v>59.504132231405002</v>
      </c>
      <c r="K13199" s="2">
        <v>7.4380165289260001</v>
      </c>
      <c r="L13199" s="2">
        <v>10.743801652893</v>
      </c>
      <c r="M13199" s="15">
        <v>2.4793388429749998</v>
      </c>
    </row>
    <row r="13200" spans="4:13" x14ac:dyDescent="0.2">
      <c r="D13200" s="200"/>
      <c r="E13200" s="4" t="s">
        <v>64</v>
      </c>
      <c r="F13200" s="5"/>
      <c r="G13200" s="6">
        <v>124</v>
      </c>
      <c r="H13200" s="8">
        <v>0</v>
      </c>
      <c r="I13200" s="1">
        <v>18</v>
      </c>
      <c r="J13200" s="1">
        <v>91</v>
      </c>
      <c r="K13200" s="1">
        <v>7</v>
      </c>
      <c r="L13200" s="1">
        <v>7</v>
      </c>
      <c r="M13200" s="9">
        <v>1</v>
      </c>
    </row>
    <row r="13201" spans="2:13" x14ac:dyDescent="0.2">
      <c r="D13201" s="200"/>
      <c r="E13201" s="11"/>
      <c r="F13201" s="10"/>
      <c r="G13201" s="7">
        <v>100</v>
      </c>
      <c r="H13201" s="53">
        <v>0</v>
      </c>
      <c r="I13201" s="2">
        <v>14.516129032258</v>
      </c>
      <c r="J13201" s="41">
        <v>73.387096774194006</v>
      </c>
      <c r="K13201" s="2">
        <v>5.6451612903230002</v>
      </c>
      <c r="L13201" s="2">
        <v>5.6451612903230002</v>
      </c>
      <c r="M13201" s="15">
        <v>0.80645161290300005</v>
      </c>
    </row>
    <row r="13202" spans="2:13" x14ac:dyDescent="0.2">
      <c r="D13202" s="200"/>
      <c r="E13202" s="4" t="s">
        <v>65</v>
      </c>
      <c r="F13202" s="5"/>
      <c r="G13202" s="6">
        <v>109</v>
      </c>
      <c r="H13202" s="8">
        <v>3</v>
      </c>
      <c r="I13202" s="1">
        <v>12</v>
      </c>
      <c r="J13202" s="1">
        <v>64</v>
      </c>
      <c r="K13202" s="1">
        <v>7</v>
      </c>
      <c r="L13202" s="1">
        <v>12</v>
      </c>
      <c r="M13202" s="9">
        <v>11</v>
      </c>
    </row>
    <row r="13203" spans="2:13" x14ac:dyDescent="0.2">
      <c r="D13203" s="200"/>
      <c r="E13203" s="11"/>
      <c r="F13203" s="10"/>
      <c r="G13203" s="7">
        <v>100</v>
      </c>
      <c r="H13203" s="18">
        <v>2.7522935779819999</v>
      </c>
      <c r="I13203" s="30">
        <v>11.009174311927</v>
      </c>
      <c r="J13203" s="2">
        <v>58.715596330274998</v>
      </c>
      <c r="K13203" s="2">
        <v>6.4220183486240003</v>
      </c>
      <c r="L13203" s="2">
        <v>11.009174311927</v>
      </c>
      <c r="M13203" s="85">
        <v>10.091743119266001</v>
      </c>
    </row>
    <row r="13204" spans="2:13" x14ac:dyDescent="0.2">
      <c r="D13204" s="200"/>
      <c r="E13204" s="4" t="s">
        <v>66</v>
      </c>
      <c r="F13204" s="5"/>
      <c r="G13204" s="6">
        <v>104</v>
      </c>
      <c r="H13204" s="8">
        <v>3</v>
      </c>
      <c r="I13204" s="1">
        <v>12</v>
      </c>
      <c r="J13204" s="1">
        <v>73</v>
      </c>
      <c r="K13204" s="1">
        <v>8</v>
      </c>
      <c r="L13204" s="1">
        <v>5</v>
      </c>
      <c r="M13204" s="9">
        <v>3</v>
      </c>
    </row>
    <row r="13205" spans="2:13" x14ac:dyDescent="0.2">
      <c r="D13205" s="200"/>
      <c r="E13205" s="11"/>
      <c r="F13205" s="10"/>
      <c r="G13205" s="7">
        <v>100</v>
      </c>
      <c r="H13205" s="18">
        <v>2.884615384615</v>
      </c>
      <c r="I13205" s="30">
        <v>11.538461538462</v>
      </c>
      <c r="J13205" s="25">
        <v>70.192307692308006</v>
      </c>
      <c r="K13205" s="2">
        <v>7.6923076923079998</v>
      </c>
      <c r="L13205" s="2">
        <v>4.8076923076920002</v>
      </c>
      <c r="M13205" s="15">
        <v>2.884615384615</v>
      </c>
    </row>
    <row r="13206" spans="2:13" x14ac:dyDescent="0.2">
      <c r="D13206" s="200"/>
      <c r="E13206" s="4" t="s">
        <v>67</v>
      </c>
      <c r="F13206" s="5"/>
      <c r="G13206" s="6">
        <v>139</v>
      </c>
      <c r="H13206" s="8">
        <v>4</v>
      </c>
      <c r="I13206" s="1">
        <v>16</v>
      </c>
      <c r="J13206" s="1">
        <v>98</v>
      </c>
      <c r="K13206" s="1">
        <v>10</v>
      </c>
      <c r="L13206" s="1">
        <v>7</v>
      </c>
      <c r="M13206" s="9">
        <v>4</v>
      </c>
    </row>
    <row r="13207" spans="2:13" x14ac:dyDescent="0.2">
      <c r="D13207" s="200"/>
      <c r="E13207" s="11"/>
      <c r="F13207" s="10"/>
      <c r="G13207" s="7">
        <v>100</v>
      </c>
      <c r="H13207" s="18">
        <v>2.877697841727</v>
      </c>
      <c r="I13207" s="30">
        <v>11.510791366906</v>
      </c>
      <c r="J13207" s="25">
        <v>70.503597122301997</v>
      </c>
      <c r="K13207" s="2">
        <v>7.1942446043170003</v>
      </c>
      <c r="L13207" s="2">
        <v>5.035971223022</v>
      </c>
      <c r="M13207" s="15">
        <v>2.877697841727</v>
      </c>
    </row>
    <row r="13208" spans="2:13" x14ac:dyDescent="0.2">
      <c r="D13208" s="200"/>
      <c r="E13208" s="4" t="s">
        <v>68</v>
      </c>
      <c r="F13208" s="5"/>
      <c r="G13208" s="6">
        <v>48</v>
      </c>
      <c r="H13208" s="8">
        <v>1</v>
      </c>
      <c r="I13208" s="1">
        <v>9</v>
      </c>
      <c r="J13208" s="1">
        <v>31</v>
      </c>
      <c r="K13208" s="1">
        <v>2</v>
      </c>
      <c r="L13208" s="1">
        <v>5</v>
      </c>
      <c r="M13208" s="9">
        <v>0</v>
      </c>
    </row>
    <row r="13209" spans="2:13" x14ac:dyDescent="0.2">
      <c r="D13209" s="200"/>
      <c r="E13209" s="11"/>
      <c r="F13209" s="10"/>
      <c r="G13209" s="7">
        <v>100</v>
      </c>
      <c r="H13209" s="18">
        <v>2.083333333333</v>
      </c>
      <c r="I13209" s="2">
        <v>18.75</v>
      </c>
      <c r="J13209" s="2">
        <v>64.583333333333002</v>
      </c>
      <c r="K13209" s="2">
        <v>4.166666666667</v>
      </c>
      <c r="L13209" s="2">
        <v>10.416666666667</v>
      </c>
      <c r="M13209" s="48">
        <v>0</v>
      </c>
    </row>
    <row r="13210" spans="2:13" x14ac:dyDescent="0.2">
      <c r="D13210" s="200"/>
      <c r="E13210" s="4" t="s">
        <v>69</v>
      </c>
      <c r="F13210" s="5"/>
      <c r="G13210" s="6">
        <v>37</v>
      </c>
      <c r="H13210" s="8">
        <v>1</v>
      </c>
      <c r="I13210" s="1">
        <v>4</v>
      </c>
      <c r="J13210" s="1">
        <v>21</v>
      </c>
      <c r="K13210" s="1">
        <v>5</v>
      </c>
      <c r="L13210" s="1">
        <v>4</v>
      </c>
      <c r="M13210" s="9">
        <v>2</v>
      </c>
    </row>
    <row r="13211" spans="2:13" x14ac:dyDescent="0.2">
      <c r="D13211" s="200"/>
      <c r="E13211" s="11"/>
      <c r="F13211" s="10"/>
      <c r="G13211" s="7">
        <v>100</v>
      </c>
      <c r="H13211" s="18">
        <v>2.7027027027030002</v>
      </c>
      <c r="I13211" s="30">
        <v>10.810810810811001</v>
      </c>
      <c r="J13211" s="30">
        <v>56.756756756756999</v>
      </c>
      <c r="K13211" s="25">
        <v>13.513513513514001</v>
      </c>
      <c r="L13211" s="2">
        <v>10.810810810811001</v>
      </c>
      <c r="M13211" s="15">
        <v>5.4054054054050003</v>
      </c>
    </row>
    <row r="13212" spans="2:13" x14ac:dyDescent="0.2">
      <c r="D13212" s="199" t="s">
        <v>70</v>
      </c>
      <c r="E13212" s="22" t="s">
        <v>18</v>
      </c>
      <c r="F13212" s="21"/>
      <c r="G13212" s="19">
        <v>0</v>
      </c>
      <c r="H13212" s="27">
        <v>0</v>
      </c>
      <c r="I13212" s="3">
        <v>0</v>
      </c>
      <c r="J13212" s="3">
        <v>0</v>
      </c>
      <c r="K13212" s="3">
        <v>0</v>
      </c>
      <c r="L13212" s="3">
        <v>0</v>
      </c>
      <c r="M13212" s="26">
        <v>0</v>
      </c>
    </row>
    <row r="13213" spans="2:13" x14ac:dyDescent="0.2">
      <c r="D13213" s="201"/>
      <c r="E13213" s="45"/>
      <c r="F13213" s="51"/>
      <c r="G13213" s="119">
        <v>0</v>
      </c>
      <c r="H13213" s="118">
        <v>0</v>
      </c>
      <c r="I13213" s="83">
        <v>0</v>
      </c>
      <c r="J13213" s="83">
        <v>0</v>
      </c>
      <c r="K13213" s="103">
        <v>0</v>
      </c>
      <c r="L13213" s="103">
        <v>0</v>
      </c>
      <c r="M13213" s="116">
        <v>0</v>
      </c>
    </row>
    <row r="13215" spans="2:13" x14ac:dyDescent="0.2">
      <c r="B13215" s="40" t="str">
        <f xml:space="preserve"> HYPERLINK("#'目次'!B325", "[319]")</f>
        <v>[319]</v>
      </c>
      <c r="C13215" s="23" t="s">
        <v>461</v>
      </c>
    </row>
    <row r="13218" spans="3:13" x14ac:dyDescent="0.2">
      <c r="C13218" s="23" t="s">
        <v>73</v>
      </c>
    </row>
    <row r="13219" spans="3:13" ht="24" x14ac:dyDescent="0.2">
      <c r="D13219" s="195"/>
      <c r="E13219" s="196"/>
      <c r="F13219" s="196"/>
      <c r="G13219" s="37" t="s">
        <v>15</v>
      </c>
      <c r="H13219" s="33" t="s">
        <v>436</v>
      </c>
      <c r="I13219" s="13" t="s">
        <v>437</v>
      </c>
      <c r="J13219" s="13" t="s">
        <v>438</v>
      </c>
      <c r="K13219" s="13" t="s">
        <v>439</v>
      </c>
      <c r="L13219" s="13" t="s">
        <v>440</v>
      </c>
      <c r="M13219" s="38" t="s">
        <v>18</v>
      </c>
    </row>
    <row r="13220" spans="3:13" x14ac:dyDescent="0.2">
      <c r="D13220" s="197"/>
      <c r="E13220" s="198"/>
      <c r="F13220" s="198"/>
      <c r="G13220" s="35"/>
      <c r="H13220" s="39"/>
      <c r="I13220" s="14"/>
      <c r="J13220" s="14"/>
      <c r="K13220" s="14"/>
      <c r="L13220" s="14"/>
      <c r="M13220" s="34"/>
    </row>
    <row r="13221" spans="3:13" x14ac:dyDescent="0.2">
      <c r="D13221" s="78"/>
      <c r="E13221" s="79" t="s">
        <v>15</v>
      </c>
      <c r="F13221" s="66"/>
      <c r="G13221" s="36">
        <v>1200</v>
      </c>
      <c r="H13221" s="17">
        <v>25</v>
      </c>
      <c r="I13221" s="17">
        <v>202</v>
      </c>
      <c r="J13221" s="17">
        <v>753</v>
      </c>
      <c r="K13221" s="17">
        <v>79</v>
      </c>
      <c r="L13221" s="17">
        <v>85</v>
      </c>
      <c r="M13221" s="47">
        <v>56</v>
      </c>
    </row>
    <row r="13222" spans="3:13" x14ac:dyDescent="0.2">
      <c r="D13222" s="45"/>
      <c r="E13222" s="51"/>
      <c r="F13222" s="67"/>
      <c r="G13222" s="7">
        <v>100</v>
      </c>
      <c r="H13222" s="2">
        <v>2.083333333333</v>
      </c>
      <c r="I13222" s="2">
        <v>16.833333333333002</v>
      </c>
      <c r="J13222" s="2">
        <v>62.75</v>
      </c>
      <c r="K13222" s="2">
        <v>6.583333333333</v>
      </c>
      <c r="L13222" s="2">
        <v>7.083333333333</v>
      </c>
      <c r="M13222" s="15">
        <v>4.666666666667</v>
      </c>
    </row>
    <row r="13223" spans="3:13" x14ac:dyDescent="0.2">
      <c r="D13223" s="199" t="s">
        <v>74</v>
      </c>
      <c r="E13223" s="22" t="s">
        <v>75</v>
      </c>
      <c r="F13223" s="21"/>
      <c r="G13223" s="19">
        <v>592</v>
      </c>
      <c r="H13223" s="27">
        <v>10</v>
      </c>
      <c r="I13223" s="3">
        <v>82</v>
      </c>
      <c r="J13223" s="3">
        <v>368</v>
      </c>
      <c r="K13223" s="3">
        <v>46</v>
      </c>
      <c r="L13223" s="3">
        <v>55</v>
      </c>
      <c r="M13223" s="26">
        <v>31</v>
      </c>
    </row>
    <row r="13224" spans="3:13" x14ac:dyDescent="0.2">
      <c r="D13224" s="200"/>
      <c r="E13224" s="11"/>
      <c r="F13224" s="10"/>
      <c r="G13224" s="7">
        <v>100</v>
      </c>
      <c r="H13224" s="18">
        <v>1.6891891891890001</v>
      </c>
      <c r="I13224" s="2">
        <v>13.851351351350999</v>
      </c>
      <c r="J13224" s="2">
        <v>62.162162162161998</v>
      </c>
      <c r="K13224" s="2">
        <v>7.7702702702700002</v>
      </c>
      <c r="L13224" s="2">
        <v>9.2905405405410004</v>
      </c>
      <c r="M13224" s="15">
        <v>5.2364864864860001</v>
      </c>
    </row>
    <row r="13225" spans="3:13" x14ac:dyDescent="0.2">
      <c r="D13225" s="200"/>
      <c r="E13225" s="4" t="s">
        <v>34</v>
      </c>
      <c r="F13225" s="5"/>
      <c r="G13225" s="6">
        <v>37</v>
      </c>
      <c r="H13225" s="8">
        <v>1</v>
      </c>
      <c r="I13225" s="1">
        <v>6</v>
      </c>
      <c r="J13225" s="1">
        <v>21</v>
      </c>
      <c r="K13225" s="1">
        <v>3</v>
      </c>
      <c r="L13225" s="1">
        <v>4</v>
      </c>
      <c r="M13225" s="9">
        <v>2</v>
      </c>
    </row>
    <row r="13226" spans="3:13" x14ac:dyDescent="0.2">
      <c r="D13226" s="200"/>
      <c r="E13226" s="11"/>
      <c r="F13226" s="10"/>
      <c r="G13226" s="7">
        <v>100</v>
      </c>
      <c r="H13226" s="18">
        <v>2.7027027027030002</v>
      </c>
      <c r="I13226" s="2">
        <v>16.216216216216001</v>
      </c>
      <c r="J13226" s="30">
        <v>56.756756756756999</v>
      </c>
      <c r="K13226" s="2">
        <v>8.1081081081080004</v>
      </c>
      <c r="L13226" s="2">
        <v>10.810810810811001</v>
      </c>
      <c r="M13226" s="15">
        <v>5.4054054054050003</v>
      </c>
    </row>
    <row r="13227" spans="3:13" x14ac:dyDescent="0.2">
      <c r="D13227" s="200"/>
      <c r="E13227" s="4" t="s">
        <v>35</v>
      </c>
      <c r="F13227" s="5"/>
      <c r="G13227" s="6">
        <v>75</v>
      </c>
      <c r="H13227" s="8">
        <v>1</v>
      </c>
      <c r="I13227" s="1">
        <v>9</v>
      </c>
      <c r="J13227" s="1">
        <v>44</v>
      </c>
      <c r="K13227" s="1">
        <v>8</v>
      </c>
      <c r="L13227" s="1">
        <v>10</v>
      </c>
      <c r="M13227" s="9">
        <v>3</v>
      </c>
    </row>
    <row r="13228" spans="3:13" x14ac:dyDescent="0.2">
      <c r="D13228" s="200"/>
      <c r="E13228" s="11"/>
      <c r="F13228" s="10"/>
      <c r="G13228" s="7">
        <v>100</v>
      </c>
      <c r="H13228" s="18">
        <v>1.333333333333</v>
      </c>
      <c r="I13228" s="2">
        <v>12</v>
      </c>
      <c r="J13228" s="2">
        <v>58.666666666666998</v>
      </c>
      <c r="K13228" s="2">
        <v>10.666666666667</v>
      </c>
      <c r="L13228" s="25">
        <v>13.333333333333</v>
      </c>
      <c r="M13228" s="15">
        <v>4</v>
      </c>
    </row>
    <row r="13229" spans="3:13" x14ac:dyDescent="0.2">
      <c r="D13229" s="200"/>
      <c r="E13229" s="4" t="s">
        <v>36</v>
      </c>
      <c r="F13229" s="5"/>
      <c r="G13229" s="6">
        <v>95</v>
      </c>
      <c r="H13229" s="8">
        <v>1</v>
      </c>
      <c r="I13229" s="1">
        <v>7</v>
      </c>
      <c r="J13229" s="1">
        <v>61</v>
      </c>
      <c r="K13229" s="1">
        <v>13</v>
      </c>
      <c r="L13229" s="1">
        <v>9</v>
      </c>
      <c r="M13229" s="9">
        <v>4</v>
      </c>
    </row>
    <row r="13230" spans="3:13" x14ac:dyDescent="0.2">
      <c r="D13230" s="200"/>
      <c r="E13230" s="11"/>
      <c r="F13230" s="10"/>
      <c r="G13230" s="7">
        <v>100</v>
      </c>
      <c r="H13230" s="18">
        <v>1.052631578947</v>
      </c>
      <c r="I13230" s="30">
        <v>7.3684210526319998</v>
      </c>
      <c r="J13230" s="2">
        <v>64.210526315788996</v>
      </c>
      <c r="K13230" s="25">
        <v>13.684210526316001</v>
      </c>
      <c r="L13230" s="2">
        <v>9.4736842105260006</v>
      </c>
      <c r="M13230" s="15">
        <v>4.2105263157890001</v>
      </c>
    </row>
    <row r="13231" spans="3:13" x14ac:dyDescent="0.2">
      <c r="D13231" s="200"/>
      <c r="E13231" s="4" t="s">
        <v>37</v>
      </c>
      <c r="F13231" s="5"/>
      <c r="G13231" s="6">
        <v>111</v>
      </c>
      <c r="H13231" s="8">
        <v>1</v>
      </c>
      <c r="I13231" s="1">
        <v>14</v>
      </c>
      <c r="J13231" s="1">
        <v>71</v>
      </c>
      <c r="K13231" s="1">
        <v>9</v>
      </c>
      <c r="L13231" s="1">
        <v>10</v>
      </c>
      <c r="M13231" s="9">
        <v>6</v>
      </c>
    </row>
    <row r="13232" spans="3:13" x14ac:dyDescent="0.2">
      <c r="D13232" s="200"/>
      <c r="E13232" s="11"/>
      <c r="F13232" s="10"/>
      <c r="G13232" s="7">
        <v>100</v>
      </c>
      <c r="H13232" s="18">
        <v>0.90090090090099995</v>
      </c>
      <c r="I13232" s="2">
        <v>12.612612612613001</v>
      </c>
      <c r="J13232" s="2">
        <v>63.963963963963998</v>
      </c>
      <c r="K13232" s="2">
        <v>8.1081081081080004</v>
      </c>
      <c r="L13232" s="2">
        <v>9.0090090090090005</v>
      </c>
      <c r="M13232" s="15">
        <v>5.4054054054050003</v>
      </c>
    </row>
    <row r="13233" spans="4:13" x14ac:dyDescent="0.2">
      <c r="D13233" s="200"/>
      <c r="E13233" s="4" t="s">
        <v>38</v>
      </c>
      <c r="F13233" s="5"/>
      <c r="G13233" s="6">
        <v>93</v>
      </c>
      <c r="H13233" s="8">
        <v>0</v>
      </c>
      <c r="I13233" s="1">
        <v>14</v>
      </c>
      <c r="J13233" s="1">
        <v>63</v>
      </c>
      <c r="K13233" s="1">
        <v>5</v>
      </c>
      <c r="L13233" s="1">
        <v>7</v>
      </c>
      <c r="M13233" s="9">
        <v>4</v>
      </c>
    </row>
    <row r="13234" spans="4:13" x14ac:dyDescent="0.2">
      <c r="D13234" s="200"/>
      <c r="E13234" s="11"/>
      <c r="F13234" s="10"/>
      <c r="G13234" s="7">
        <v>100</v>
      </c>
      <c r="H13234" s="53">
        <v>0</v>
      </c>
      <c r="I13234" s="2">
        <v>15.053763440859999</v>
      </c>
      <c r="J13234" s="2">
        <v>67.741935483871003</v>
      </c>
      <c r="K13234" s="2">
        <v>5.3763440860219998</v>
      </c>
      <c r="L13234" s="2">
        <v>7.5268817204299996</v>
      </c>
      <c r="M13234" s="15">
        <v>4.3010752688169998</v>
      </c>
    </row>
    <row r="13235" spans="4:13" x14ac:dyDescent="0.2">
      <c r="D13235" s="200"/>
      <c r="E13235" s="4" t="s">
        <v>39</v>
      </c>
      <c r="F13235" s="5"/>
      <c r="G13235" s="6">
        <v>109</v>
      </c>
      <c r="H13235" s="8">
        <v>2</v>
      </c>
      <c r="I13235" s="1">
        <v>17</v>
      </c>
      <c r="J13235" s="1">
        <v>68</v>
      </c>
      <c r="K13235" s="1">
        <v>6</v>
      </c>
      <c r="L13235" s="1">
        <v>10</v>
      </c>
      <c r="M13235" s="9">
        <v>6</v>
      </c>
    </row>
    <row r="13236" spans="4:13" x14ac:dyDescent="0.2">
      <c r="D13236" s="200"/>
      <c r="E13236" s="11"/>
      <c r="F13236" s="10"/>
      <c r="G13236" s="7">
        <v>100</v>
      </c>
      <c r="H13236" s="18">
        <v>1.834862385321</v>
      </c>
      <c r="I13236" s="2">
        <v>15.596330275229001</v>
      </c>
      <c r="J13236" s="2">
        <v>62.385321100916997</v>
      </c>
      <c r="K13236" s="2">
        <v>5.5045871559629997</v>
      </c>
      <c r="L13236" s="2">
        <v>9.1743119266060003</v>
      </c>
      <c r="M13236" s="15">
        <v>5.5045871559629997</v>
      </c>
    </row>
    <row r="13237" spans="4:13" x14ac:dyDescent="0.2">
      <c r="D13237" s="200"/>
      <c r="E13237" s="4" t="s">
        <v>40</v>
      </c>
      <c r="F13237" s="5"/>
      <c r="G13237" s="6">
        <v>72</v>
      </c>
      <c r="H13237" s="8">
        <v>4</v>
      </c>
      <c r="I13237" s="1">
        <v>15</v>
      </c>
      <c r="J13237" s="1">
        <v>40</v>
      </c>
      <c r="K13237" s="1">
        <v>2</v>
      </c>
      <c r="L13237" s="1">
        <v>5</v>
      </c>
      <c r="M13237" s="9">
        <v>6</v>
      </c>
    </row>
    <row r="13238" spans="4:13" x14ac:dyDescent="0.2">
      <c r="D13238" s="200"/>
      <c r="E13238" s="11"/>
      <c r="F13238" s="10"/>
      <c r="G13238" s="7">
        <v>100</v>
      </c>
      <c r="H13238" s="18">
        <v>5.5555555555560003</v>
      </c>
      <c r="I13238" s="2">
        <v>20.833333333333002</v>
      </c>
      <c r="J13238" s="30">
        <v>55.555555555555998</v>
      </c>
      <c r="K13238" s="2">
        <v>2.7777777777780002</v>
      </c>
      <c r="L13238" s="2">
        <v>6.9444444444439997</v>
      </c>
      <c r="M13238" s="15">
        <v>8.333333333333</v>
      </c>
    </row>
    <row r="13239" spans="4:13" x14ac:dyDescent="0.2">
      <c r="D13239" s="199" t="s">
        <v>76</v>
      </c>
      <c r="E13239" s="22" t="s">
        <v>77</v>
      </c>
      <c r="F13239" s="21"/>
      <c r="G13239" s="19">
        <v>608</v>
      </c>
      <c r="H13239" s="27">
        <v>15</v>
      </c>
      <c r="I13239" s="3">
        <v>120</v>
      </c>
      <c r="J13239" s="3">
        <v>385</v>
      </c>
      <c r="K13239" s="3">
        <v>33</v>
      </c>
      <c r="L13239" s="3">
        <v>30</v>
      </c>
      <c r="M13239" s="26">
        <v>25</v>
      </c>
    </row>
    <row r="13240" spans="4:13" x14ac:dyDescent="0.2">
      <c r="D13240" s="200"/>
      <c r="E13240" s="11"/>
      <c r="F13240" s="10"/>
      <c r="G13240" s="7">
        <v>100</v>
      </c>
      <c r="H13240" s="18">
        <v>2.4671052631579999</v>
      </c>
      <c r="I13240" s="2">
        <v>19.736842105263001</v>
      </c>
      <c r="J13240" s="2">
        <v>63.322368421053</v>
      </c>
      <c r="K13240" s="2">
        <v>5.4276315789470004</v>
      </c>
      <c r="L13240" s="2">
        <v>4.9342105263159999</v>
      </c>
      <c r="M13240" s="15">
        <v>4.1118421052630003</v>
      </c>
    </row>
    <row r="13241" spans="4:13" x14ac:dyDescent="0.2">
      <c r="D13241" s="200"/>
      <c r="E13241" s="4" t="s">
        <v>34</v>
      </c>
      <c r="F13241" s="5"/>
      <c r="G13241" s="6">
        <v>37</v>
      </c>
      <c r="H13241" s="8">
        <v>2</v>
      </c>
      <c r="I13241" s="1">
        <v>6</v>
      </c>
      <c r="J13241" s="1">
        <v>22</v>
      </c>
      <c r="K13241" s="1">
        <v>2</v>
      </c>
      <c r="L13241" s="1">
        <v>5</v>
      </c>
      <c r="M13241" s="9">
        <v>0</v>
      </c>
    </row>
    <row r="13242" spans="4:13" x14ac:dyDescent="0.2">
      <c r="D13242" s="200"/>
      <c r="E13242" s="11"/>
      <c r="F13242" s="10"/>
      <c r="G13242" s="7">
        <v>100</v>
      </c>
      <c r="H13242" s="18">
        <v>5.4054054054050003</v>
      </c>
      <c r="I13242" s="2">
        <v>16.216216216216001</v>
      </c>
      <c r="J13242" s="2">
        <v>59.459459459458998</v>
      </c>
      <c r="K13242" s="2">
        <v>5.4054054054050003</v>
      </c>
      <c r="L13242" s="25">
        <v>13.513513513514001</v>
      </c>
      <c r="M13242" s="48">
        <v>0</v>
      </c>
    </row>
    <row r="13243" spans="4:13" x14ac:dyDescent="0.2">
      <c r="D13243" s="200"/>
      <c r="E13243" s="4" t="s">
        <v>35</v>
      </c>
      <c r="F13243" s="5"/>
      <c r="G13243" s="6">
        <v>73</v>
      </c>
      <c r="H13243" s="8">
        <v>0</v>
      </c>
      <c r="I13243" s="1">
        <v>11</v>
      </c>
      <c r="J13243" s="1">
        <v>47</v>
      </c>
      <c r="K13243" s="1">
        <v>6</v>
      </c>
      <c r="L13243" s="1">
        <v>6</v>
      </c>
      <c r="M13243" s="9">
        <v>3</v>
      </c>
    </row>
    <row r="13244" spans="4:13" x14ac:dyDescent="0.2">
      <c r="D13244" s="200"/>
      <c r="E13244" s="11"/>
      <c r="F13244" s="10"/>
      <c r="G13244" s="7">
        <v>100</v>
      </c>
      <c r="H13244" s="53">
        <v>0</v>
      </c>
      <c r="I13244" s="2">
        <v>15.068493150685001</v>
      </c>
      <c r="J13244" s="2">
        <v>64.383561643836003</v>
      </c>
      <c r="K13244" s="2">
        <v>8.2191780821920002</v>
      </c>
      <c r="L13244" s="2">
        <v>8.2191780821920002</v>
      </c>
      <c r="M13244" s="15">
        <v>4.1095890410960001</v>
      </c>
    </row>
    <row r="13245" spans="4:13" x14ac:dyDescent="0.2">
      <c r="D13245" s="200"/>
      <c r="E13245" s="4" t="s">
        <v>36</v>
      </c>
      <c r="F13245" s="5"/>
      <c r="G13245" s="6">
        <v>92</v>
      </c>
      <c r="H13245" s="8">
        <v>0</v>
      </c>
      <c r="I13245" s="1">
        <v>15</v>
      </c>
      <c r="J13245" s="1">
        <v>64</v>
      </c>
      <c r="K13245" s="1">
        <v>7</v>
      </c>
      <c r="L13245" s="1">
        <v>4</v>
      </c>
      <c r="M13245" s="9">
        <v>2</v>
      </c>
    </row>
    <row r="13246" spans="4:13" x14ac:dyDescent="0.2">
      <c r="D13246" s="200"/>
      <c r="E13246" s="11"/>
      <c r="F13246" s="10"/>
      <c r="G13246" s="7">
        <v>100</v>
      </c>
      <c r="H13246" s="53">
        <v>0</v>
      </c>
      <c r="I13246" s="2">
        <v>16.304347826087</v>
      </c>
      <c r="J13246" s="25">
        <v>69.565217391304003</v>
      </c>
      <c r="K13246" s="2">
        <v>7.6086956521740001</v>
      </c>
      <c r="L13246" s="2">
        <v>4.3478260869570002</v>
      </c>
      <c r="M13246" s="15">
        <v>2.1739130434780001</v>
      </c>
    </row>
    <row r="13247" spans="4:13" x14ac:dyDescent="0.2">
      <c r="D13247" s="200"/>
      <c r="E13247" s="4" t="s">
        <v>37</v>
      </c>
      <c r="F13247" s="5"/>
      <c r="G13247" s="6">
        <v>110</v>
      </c>
      <c r="H13247" s="8">
        <v>3</v>
      </c>
      <c r="I13247" s="1">
        <v>15</v>
      </c>
      <c r="J13247" s="1">
        <v>80</v>
      </c>
      <c r="K13247" s="1">
        <v>7</v>
      </c>
      <c r="L13247" s="1">
        <v>2</v>
      </c>
      <c r="M13247" s="9">
        <v>3</v>
      </c>
    </row>
    <row r="13248" spans="4:13" x14ac:dyDescent="0.2">
      <c r="D13248" s="200"/>
      <c r="E13248" s="11"/>
      <c r="F13248" s="10"/>
      <c r="G13248" s="7">
        <v>100</v>
      </c>
      <c r="H13248" s="18">
        <v>2.7272727272730002</v>
      </c>
      <c r="I13248" s="2">
        <v>13.636363636364001</v>
      </c>
      <c r="J13248" s="25">
        <v>72.727272727273004</v>
      </c>
      <c r="K13248" s="2">
        <v>6.363636363636</v>
      </c>
      <c r="L13248" s="30">
        <v>1.818181818182</v>
      </c>
      <c r="M13248" s="15">
        <v>2.7272727272730002</v>
      </c>
    </row>
    <row r="13249" spans="2:13" x14ac:dyDescent="0.2">
      <c r="D13249" s="200"/>
      <c r="E13249" s="4" t="s">
        <v>38</v>
      </c>
      <c r="F13249" s="5"/>
      <c r="G13249" s="6">
        <v>93</v>
      </c>
      <c r="H13249" s="8">
        <v>4</v>
      </c>
      <c r="I13249" s="1">
        <v>19</v>
      </c>
      <c r="J13249" s="1">
        <v>58</v>
      </c>
      <c r="K13249" s="1">
        <v>2</v>
      </c>
      <c r="L13249" s="1">
        <v>5</v>
      </c>
      <c r="M13249" s="9">
        <v>5</v>
      </c>
    </row>
    <row r="13250" spans="2:13" x14ac:dyDescent="0.2">
      <c r="D13250" s="200"/>
      <c r="E13250" s="11"/>
      <c r="F13250" s="10"/>
      <c r="G13250" s="7">
        <v>100</v>
      </c>
      <c r="H13250" s="18">
        <v>4.3010752688169998</v>
      </c>
      <c r="I13250" s="2">
        <v>20.430107526882001</v>
      </c>
      <c r="J13250" s="2">
        <v>62.365591397849002</v>
      </c>
      <c r="K13250" s="2">
        <v>2.1505376344089999</v>
      </c>
      <c r="L13250" s="2">
        <v>5.3763440860219998</v>
      </c>
      <c r="M13250" s="15">
        <v>5.3763440860219998</v>
      </c>
    </row>
    <row r="13251" spans="2:13" x14ac:dyDescent="0.2">
      <c r="D13251" s="200"/>
      <c r="E13251" s="4" t="s">
        <v>39</v>
      </c>
      <c r="F13251" s="5"/>
      <c r="G13251" s="6">
        <v>114</v>
      </c>
      <c r="H13251" s="8">
        <v>3</v>
      </c>
      <c r="I13251" s="1">
        <v>30</v>
      </c>
      <c r="J13251" s="1">
        <v>65</v>
      </c>
      <c r="K13251" s="1">
        <v>5</v>
      </c>
      <c r="L13251" s="1">
        <v>5</v>
      </c>
      <c r="M13251" s="9">
        <v>6</v>
      </c>
    </row>
    <row r="13252" spans="2:13" x14ac:dyDescent="0.2">
      <c r="D13252" s="200"/>
      <c r="E13252" s="11"/>
      <c r="F13252" s="10"/>
      <c r="G13252" s="7">
        <v>100</v>
      </c>
      <c r="H13252" s="18">
        <v>2.6315789473679998</v>
      </c>
      <c r="I13252" s="25">
        <v>26.315789473683999</v>
      </c>
      <c r="J13252" s="30">
        <v>57.017543859649003</v>
      </c>
      <c r="K13252" s="2">
        <v>4.3859649122809996</v>
      </c>
      <c r="L13252" s="2">
        <v>4.3859649122809996</v>
      </c>
      <c r="M13252" s="15">
        <v>5.2631578947369997</v>
      </c>
    </row>
    <row r="13253" spans="2:13" x14ac:dyDescent="0.2">
      <c r="D13253" s="200"/>
      <c r="E13253" s="4" t="s">
        <v>40</v>
      </c>
      <c r="F13253" s="5"/>
      <c r="G13253" s="6">
        <v>89</v>
      </c>
      <c r="H13253" s="8">
        <v>3</v>
      </c>
      <c r="I13253" s="1">
        <v>24</v>
      </c>
      <c r="J13253" s="1">
        <v>49</v>
      </c>
      <c r="K13253" s="1">
        <v>4</v>
      </c>
      <c r="L13253" s="1">
        <v>3</v>
      </c>
      <c r="M13253" s="9">
        <v>6</v>
      </c>
    </row>
    <row r="13254" spans="2:13" x14ac:dyDescent="0.2">
      <c r="D13254" s="201"/>
      <c r="E13254" s="45"/>
      <c r="F13254" s="51"/>
      <c r="G13254" s="81">
        <v>100</v>
      </c>
      <c r="H13254" s="115">
        <v>3.3707865168539999</v>
      </c>
      <c r="I13254" s="112">
        <v>26.966292134831001</v>
      </c>
      <c r="J13254" s="126">
        <v>55.056179775281002</v>
      </c>
      <c r="K13254" s="64">
        <v>4.4943820224720001</v>
      </c>
      <c r="L13254" s="64">
        <v>3.3707865168539999</v>
      </c>
      <c r="M13254" s="106">
        <v>6.7415730337079998</v>
      </c>
    </row>
    <row r="13256" spans="2:13" x14ac:dyDescent="0.2">
      <c r="B13256" s="40" t="str">
        <f xml:space="preserve"> HYPERLINK("#'目次'!B326", "[320]")</f>
        <v>[320]</v>
      </c>
      <c r="C13256" s="23" t="s">
        <v>461</v>
      </c>
    </row>
    <row r="13259" spans="2:13" x14ac:dyDescent="0.2">
      <c r="C13259" s="23" t="s">
        <v>80</v>
      </c>
    </row>
    <row r="13260" spans="2:13" ht="24" x14ac:dyDescent="0.2">
      <c r="E13260" s="195"/>
      <c r="F13260" s="196"/>
      <c r="G13260" s="37" t="s">
        <v>15</v>
      </c>
      <c r="H13260" s="33" t="s">
        <v>436</v>
      </c>
      <c r="I13260" s="13" t="s">
        <v>437</v>
      </c>
      <c r="J13260" s="13" t="s">
        <v>438</v>
      </c>
      <c r="K13260" s="13" t="s">
        <v>439</v>
      </c>
      <c r="L13260" s="13" t="s">
        <v>440</v>
      </c>
      <c r="M13260" s="38" t="s">
        <v>18</v>
      </c>
    </row>
    <row r="13261" spans="2:13" x14ac:dyDescent="0.2">
      <c r="E13261" s="197"/>
      <c r="F13261" s="198"/>
      <c r="G13261" s="35"/>
      <c r="H13261" s="39"/>
      <c r="I13261" s="14"/>
      <c r="J13261" s="14"/>
      <c r="K13261" s="14"/>
      <c r="L13261" s="14"/>
      <c r="M13261" s="34"/>
    </row>
    <row r="13262" spans="2:13" x14ac:dyDescent="0.2">
      <c r="E13262" s="120" t="s">
        <v>15</v>
      </c>
      <c r="F13262" s="66"/>
      <c r="G13262" s="36">
        <v>1200</v>
      </c>
      <c r="H13262" s="17">
        <v>25</v>
      </c>
      <c r="I13262" s="17">
        <v>202</v>
      </c>
      <c r="J13262" s="17">
        <v>753</v>
      </c>
      <c r="K13262" s="17">
        <v>79</v>
      </c>
      <c r="L13262" s="17">
        <v>85</v>
      </c>
      <c r="M13262" s="47">
        <v>56</v>
      </c>
    </row>
    <row r="13263" spans="2:13" x14ac:dyDescent="0.2">
      <c r="E13263" s="45"/>
      <c r="F13263" s="67"/>
      <c r="G13263" s="7">
        <v>100</v>
      </c>
      <c r="H13263" s="2">
        <v>2.083333333333</v>
      </c>
      <c r="I13263" s="2">
        <v>16.833333333333002</v>
      </c>
      <c r="J13263" s="2">
        <v>62.75</v>
      </c>
      <c r="K13263" s="2">
        <v>6.583333333333</v>
      </c>
      <c r="L13263" s="2">
        <v>7.083333333333</v>
      </c>
      <c r="M13263" s="15">
        <v>4.666666666667</v>
      </c>
    </row>
    <row r="13264" spans="2:13" x14ac:dyDescent="0.2">
      <c r="E13264" s="4" t="s">
        <v>81</v>
      </c>
      <c r="F13264" s="5"/>
      <c r="G13264" s="19">
        <v>48</v>
      </c>
      <c r="H13264" s="27">
        <v>1</v>
      </c>
      <c r="I13264" s="3">
        <v>4</v>
      </c>
      <c r="J13264" s="3">
        <v>32</v>
      </c>
      <c r="K13264" s="3">
        <v>3</v>
      </c>
      <c r="L13264" s="3">
        <v>4</v>
      </c>
      <c r="M13264" s="26">
        <v>4</v>
      </c>
    </row>
    <row r="13265" spans="5:13" x14ac:dyDescent="0.2">
      <c r="E13265" s="11"/>
      <c r="F13265" s="10"/>
      <c r="G13265" s="7">
        <v>100</v>
      </c>
      <c r="H13265" s="18">
        <v>2.083333333333</v>
      </c>
      <c r="I13265" s="30">
        <v>8.333333333333</v>
      </c>
      <c r="J13265" s="2">
        <v>66.666666666666998</v>
      </c>
      <c r="K13265" s="2">
        <v>6.25</v>
      </c>
      <c r="L13265" s="2">
        <v>8.333333333333</v>
      </c>
      <c r="M13265" s="15">
        <v>8.333333333333</v>
      </c>
    </row>
    <row r="13266" spans="5:13" x14ac:dyDescent="0.2">
      <c r="E13266" s="4" t="s">
        <v>82</v>
      </c>
      <c r="F13266" s="5"/>
      <c r="G13266" s="6">
        <v>84</v>
      </c>
      <c r="H13266" s="8">
        <v>2</v>
      </c>
      <c r="I13266" s="1">
        <v>11</v>
      </c>
      <c r="J13266" s="1">
        <v>52</v>
      </c>
      <c r="K13266" s="1">
        <v>3</v>
      </c>
      <c r="L13266" s="1">
        <v>8</v>
      </c>
      <c r="M13266" s="9">
        <v>8</v>
      </c>
    </row>
    <row r="13267" spans="5:13" x14ac:dyDescent="0.2">
      <c r="E13267" s="11"/>
      <c r="F13267" s="10"/>
      <c r="G13267" s="7">
        <v>100</v>
      </c>
      <c r="H13267" s="18">
        <v>2.3809523809519999</v>
      </c>
      <c r="I13267" s="2">
        <v>13.095238095238001</v>
      </c>
      <c r="J13267" s="2">
        <v>61.904761904761997</v>
      </c>
      <c r="K13267" s="2">
        <v>3.5714285714290002</v>
      </c>
      <c r="L13267" s="2">
        <v>9.5238095238099998</v>
      </c>
      <c r="M13267" s="15">
        <v>9.5238095238099998</v>
      </c>
    </row>
    <row r="13268" spans="5:13" x14ac:dyDescent="0.2">
      <c r="E13268" s="4" t="s">
        <v>83</v>
      </c>
      <c r="F13268" s="5"/>
      <c r="G13268" s="6">
        <v>462</v>
      </c>
      <c r="H13268" s="8">
        <v>9</v>
      </c>
      <c r="I13268" s="1">
        <v>72</v>
      </c>
      <c r="J13268" s="1">
        <v>296</v>
      </c>
      <c r="K13268" s="1">
        <v>32</v>
      </c>
      <c r="L13268" s="1">
        <v>32</v>
      </c>
      <c r="M13268" s="9">
        <v>21</v>
      </c>
    </row>
    <row r="13269" spans="5:13" x14ac:dyDescent="0.2">
      <c r="E13269" s="11"/>
      <c r="F13269" s="10"/>
      <c r="G13269" s="7">
        <v>100</v>
      </c>
      <c r="H13269" s="18">
        <v>1.948051948052</v>
      </c>
      <c r="I13269" s="2">
        <v>15.584415584416</v>
      </c>
      <c r="J13269" s="2">
        <v>64.069264069263994</v>
      </c>
      <c r="K13269" s="2">
        <v>6.9264069264070001</v>
      </c>
      <c r="L13269" s="2">
        <v>6.9264069264070001</v>
      </c>
      <c r="M13269" s="15">
        <v>4.5454545454549997</v>
      </c>
    </row>
    <row r="13270" spans="5:13" x14ac:dyDescent="0.2">
      <c r="E13270" s="4" t="s">
        <v>84</v>
      </c>
      <c r="F13270" s="5"/>
      <c r="G13270" s="6">
        <v>30</v>
      </c>
      <c r="H13270" s="8">
        <v>0</v>
      </c>
      <c r="I13270" s="1">
        <v>7</v>
      </c>
      <c r="J13270" s="1">
        <v>17</v>
      </c>
      <c r="K13270" s="1">
        <v>2</v>
      </c>
      <c r="L13270" s="1">
        <v>4</v>
      </c>
      <c r="M13270" s="9">
        <v>0</v>
      </c>
    </row>
    <row r="13271" spans="5:13" x14ac:dyDescent="0.2">
      <c r="E13271" s="11"/>
      <c r="F13271" s="10"/>
      <c r="G13271" s="7">
        <v>100</v>
      </c>
      <c r="H13271" s="53">
        <v>0</v>
      </c>
      <c r="I13271" s="25">
        <v>23.333333333333002</v>
      </c>
      <c r="J13271" s="30">
        <v>56.666666666666998</v>
      </c>
      <c r="K13271" s="2">
        <v>6.666666666667</v>
      </c>
      <c r="L13271" s="25">
        <v>13.333333333333</v>
      </c>
      <c r="M13271" s="48">
        <v>0</v>
      </c>
    </row>
    <row r="13272" spans="5:13" x14ac:dyDescent="0.2">
      <c r="E13272" s="4" t="s">
        <v>85</v>
      </c>
      <c r="F13272" s="5"/>
      <c r="G13272" s="6">
        <v>144</v>
      </c>
      <c r="H13272" s="8">
        <v>3</v>
      </c>
      <c r="I13272" s="1">
        <v>28</v>
      </c>
      <c r="J13272" s="1">
        <v>86</v>
      </c>
      <c r="K13272" s="1">
        <v>12</v>
      </c>
      <c r="L13272" s="1">
        <v>10</v>
      </c>
      <c r="M13272" s="9">
        <v>5</v>
      </c>
    </row>
    <row r="13273" spans="5:13" x14ac:dyDescent="0.2">
      <c r="E13273" s="11"/>
      <c r="F13273" s="10"/>
      <c r="G13273" s="7">
        <v>100</v>
      </c>
      <c r="H13273" s="18">
        <v>2.083333333333</v>
      </c>
      <c r="I13273" s="2">
        <v>19.444444444443999</v>
      </c>
      <c r="J13273" s="2">
        <v>59.722222222222001</v>
      </c>
      <c r="K13273" s="2">
        <v>8.333333333333</v>
      </c>
      <c r="L13273" s="2">
        <v>6.9444444444439997</v>
      </c>
      <c r="M13273" s="15">
        <v>3.4722222222219998</v>
      </c>
    </row>
    <row r="13274" spans="5:13" x14ac:dyDescent="0.2">
      <c r="E13274" s="4" t="s">
        <v>86</v>
      </c>
      <c r="F13274" s="5"/>
      <c r="G13274" s="6">
        <v>192</v>
      </c>
      <c r="H13274" s="8">
        <v>2</v>
      </c>
      <c r="I13274" s="1">
        <v>28</v>
      </c>
      <c r="J13274" s="1">
        <v>131</v>
      </c>
      <c r="K13274" s="1">
        <v>13</v>
      </c>
      <c r="L13274" s="1">
        <v>10</v>
      </c>
      <c r="M13274" s="9">
        <v>8</v>
      </c>
    </row>
    <row r="13275" spans="5:13" x14ac:dyDescent="0.2">
      <c r="E13275" s="11"/>
      <c r="F13275" s="10"/>
      <c r="G13275" s="7">
        <v>100</v>
      </c>
      <c r="H13275" s="18">
        <v>1.041666666667</v>
      </c>
      <c r="I13275" s="2">
        <v>14.583333333333</v>
      </c>
      <c r="J13275" s="25">
        <v>68.229166666666998</v>
      </c>
      <c r="K13275" s="2">
        <v>6.770833333333</v>
      </c>
      <c r="L13275" s="2">
        <v>5.208333333333</v>
      </c>
      <c r="M13275" s="15">
        <v>4.166666666667</v>
      </c>
    </row>
    <row r="13276" spans="5:13" x14ac:dyDescent="0.2">
      <c r="E13276" s="4" t="s">
        <v>87</v>
      </c>
      <c r="F13276" s="5"/>
      <c r="G13276" s="6">
        <v>72</v>
      </c>
      <c r="H13276" s="8">
        <v>1</v>
      </c>
      <c r="I13276" s="1">
        <v>13</v>
      </c>
      <c r="J13276" s="1">
        <v>47</v>
      </c>
      <c r="K13276" s="1">
        <v>4</v>
      </c>
      <c r="L13276" s="1">
        <v>2</v>
      </c>
      <c r="M13276" s="9">
        <v>5</v>
      </c>
    </row>
    <row r="13277" spans="5:13" x14ac:dyDescent="0.2">
      <c r="E13277" s="11"/>
      <c r="F13277" s="10"/>
      <c r="G13277" s="7">
        <v>100</v>
      </c>
      <c r="H13277" s="18">
        <v>1.3888888888890001</v>
      </c>
      <c r="I13277" s="2">
        <v>18.055555555556001</v>
      </c>
      <c r="J13277" s="2">
        <v>65.277777777777999</v>
      </c>
      <c r="K13277" s="2">
        <v>5.5555555555560003</v>
      </c>
      <c r="L13277" s="2">
        <v>2.7777777777780002</v>
      </c>
      <c r="M13277" s="15">
        <v>6.9444444444439997</v>
      </c>
    </row>
    <row r="13278" spans="5:13" x14ac:dyDescent="0.2">
      <c r="E13278" s="4" t="s">
        <v>88</v>
      </c>
      <c r="F13278" s="5"/>
      <c r="G13278" s="6">
        <v>36</v>
      </c>
      <c r="H13278" s="8">
        <v>2</v>
      </c>
      <c r="I13278" s="1">
        <v>6</v>
      </c>
      <c r="J13278" s="1">
        <v>22</v>
      </c>
      <c r="K13278" s="1">
        <v>1</v>
      </c>
      <c r="L13278" s="1">
        <v>4</v>
      </c>
      <c r="M13278" s="9">
        <v>1</v>
      </c>
    </row>
    <row r="13279" spans="5:13" x14ac:dyDescent="0.2">
      <c r="E13279" s="11"/>
      <c r="F13279" s="10"/>
      <c r="G13279" s="7">
        <v>100</v>
      </c>
      <c r="H13279" s="18">
        <v>5.5555555555560003</v>
      </c>
      <c r="I13279" s="2">
        <v>16.666666666666998</v>
      </c>
      <c r="J13279" s="2">
        <v>61.111111111111001</v>
      </c>
      <c r="K13279" s="2">
        <v>2.7777777777780002</v>
      </c>
      <c r="L13279" s="2">
        <v>11.111111111111001</v>
      </c>
      <c r="M13279" s="15">
        <v>2.7777777777780002</v>
      </c>
    </row>
    <row r="13280" spans="5:13" x14ac:dyDescent="0.2">
      <c r="E13280" s="4" t="s">
        <v>89</v>
      </c>
      <c r="F13280" s="5"/>
      <c r="G13280" s="6">
        <v>66</v>
      </c>
      <c r="H13280" s="8">
        <v>2</v>
      </c>
      <c r="I13280" s="1">
        <v>16</v>
      </c>
      <c r="J13280" s="1">
        <v>35</v>
      </c>
      <c r="K13280" s="1">
        <v>5</v>
      </c>
      <c r="L13280" s="1">
        <v>5</v>
      </c>
      <c r="M13280" s="9">
        <v>3</v>
      </c>
    </row>
    <row r="13281" spans="2:13" x14ac:dyDescent="0.2">
      <c r="E13281" s="11"/>
      <c r="F13281" s="10"/>
      <c r="G13281" s="7">
        <v>100</v>
      </c>
      <c r="H13281" s="18">
        <v>3.0303030303030001</v>
      </c>
      <c r="I13281" s="25">
        <v>24.242424242424001</v>
      </c>
      <c r="J13281" s="30">
        <v>53.030303030303003</v>
      </c>
      <c r="K13281" s="2">
        <v>7.5757575757579998</v>
      </c>
      <c r="L13281" s="2">
        <v>7.5757575757579998</v>
      </c>
      <c r="M13281" s="15">
        <v>4.5454545454549997</v>
      </c>
    </row>
    <row r="13282" spans="2:13" x14ac:dyDescent="0.2">
      <c r="E13282" s="4" t="s">
        <v>90</v>
      </c>
      <c r="F13282" s="5"/>
      <c r="G13282" s="6">
        <v>54</v>
      </c>
      <c r="H13282" s="8">
        <v>2</v>
      </c>
      <c r="I13282" s="1">
        <v>10</v>
      </c>
      <c r="J13282" s="1">
        <v>32</v>
      </c>
      <c r="K13282" s="1">
        <v>4</v>
      </c>
      <c r="L13282" s="1">
        <v>5</v>
      </c>
      <c r="M13282" s="9">
        <v>1</v>
      </c>
    </row>
    <row r="13283" spans="2:13" x14ac:dyDescent="0.2">
      <c r="E13283" s="11"/>
      <c r="F13283" s="10"/>
      <c r="G13283" s="7">
        <v>100</v>
      </c>
      <c r="H13283" s="18">
        <v>3.7037037037039999</v>
      </c>
      <c r="I13283" s="2">
        <v>18.518518518518999</v>
      </c>
      <c r="J13283" s="2">
        <v>59.259259259258997</v>
      </c>
      <c r="K13283" s="2">
        <v>7.4074074074069998</v>
      </c>
      <c r="L13283" s="2">
        <v>9.2592592592590002</v>
      </c>
      <c r="M13283" s="15">
        <v>1.851851851852</v>
      </c>
    </row>
    <row r="13284" spans="2:13" x14ac:dyDescent="0.2">
      <c r="E13284" s="4" t="s">
        <v>91</v>
      </c>
      <c r="F13284" s="5"/>
      <c r="G13284" s="6">
        <v>12</v>
      </c>
      <c r="H13284" s="8">
        <v>1</v>
      </c>
      <c r="I13284" s="1">
        <v>7</v>
      </c>
      <c r="J13284" s="1">
        <v>3</v>
      </c>
      <c r="K13284" s="1">
        <v>0</v>
      </c>
      <c r="L13284" s="1">
        <v>1</v>
      </c>
      <c r="M13284" s="9">
        <v>0</v>
      </c>
    </row>
    <row r="13285" spans="2:13" x14ac:dyDescent="0.2">
      <c r="E13285" s="45"/>
      <c r="F13285" s="51"/>
      <c r="G13285" s="81">
        <v>100</v>
      </c>
      <c r="H13285" s="163">
        <v>8.333333333333</v>
      </c>
      <c r="I13285" s="112">
        <v>58.333333333333002</v>
      </c>
      <c r="J13285" s="108">
        <v>25</v>
      </c>
      <c r="K13285" s="103">
        <v>0</v>
      </c>
      <c r="L13285" s="64">
        <v>8.333333333333</v>
      </c>
      <c r="M13285" s="116">
        <v>0</v>
      </c>
    </row>
    <row r="13287" spans="2:13" x14ac:dyDescent="0.2">
      <c r="B13287" s="40" t="str">
        <f xml:space="preserve"> HYPERLINK("#'目次'!B327", "[321]")</f>
        <v>[321]</v>
      </c>
      <c r="C13287" s="23" t="s">
        <v>464</v>
      </c>
    </row>
    <row r="13290" spans="2:13" x14ac:dyDescent="0.2">
      <c r="C13290" s="23" t="s">
        <v>14</v>
      </c>
    </row>
    <row r="13291" spans="2:13" ht="24" x14ac:dyDescent="0.2">
      <c r="D13291" s="195"/>
      <c r="E13291" s="196"/>
      <c r="F13291" s="196"/>
      <c r="G13291" s="37" t="s">
        <v>15</v>
      </c>
      <c r="H13291" s="33" t="s">
        <v>436</v>
      </c>
      <c r="I13291" s="13" t="s">
        <v>437</v>
      </c>
      <c r="J13291" s="13" t="s">
        <v>438</v>
      </c>
      <c r="K13291" s="13" t="s">
        <v>439</v>
      </c>
      <c r="L13291" s="13" t="s">
        <v>440</v>
      </c>
      <c r="M13291" s="38" t="s">
        <v>18</v>
      </c>
    </row>
    <row r="13292" spans="2:13" x14ac:dyDescent="0.2">
      <c r="D13292" s="197"/>
      <c r="E13292" s="198"/>
      <c r="F13292" s="198"/>
      <c r="G13292" s="35"/>
      <c r="H13292" s="39"/>
      <c r="I13292" s="14"/>
      <c r="J13292" s="14"/>
      <c r="K13292" s="14"/>
      <c r="L13292" s="14"/>
      <c r="M13292" s="34"/>
    </row>
    <row r="13293" spans="2:13" x14ac:dyDescent="0.2">
      <c r="D13293" s="78"/>
      <c r="E13293" s="79" t="s">
        <v>15</v>
      </c>
      <c r="F13293" s="66"/>
      <c r="G13293" s="36">
        <v>1200</v>
      </c>
      <c r="H13293" s="17">
        <v>8</v>
      </c>
      <c r="I13293" s="17">
        <v>39</v>
      </c>
      <c r="J13293" s="17">
        <v>409</v>
      </c>
      <c r="K13293" s="17">
        <v>397</v>
      </c>
      <c r="L13293" s="17">
        <v>278</v>
      </c>
      <c r="M13293" s="47">
        <v>69</v>
      </c>
    </row>
    <row r="13294" spans="2:13" x14ac:dyDescent="0.2">
      <c r="D13294" s="45"/>
      <c r="E13294" s="51"/>
      <c r="F13294" s="67"/>
      <c r="G13294" s="7">
        <v>100</v>
      </c>
      <c r="H13294" s="2">
        <v>0.66666666666700003</v>
      </c>
      <c r="I13294" s="2">
        <v>3.25</v>
      </c>
      <c r="J13294" s="2">
        <v>34.083333333333002</v>
      </c>
      <c r="K13294" s="2">
        <v>33.083333333333002</v>
      </c>
      <c r="L13294" s="2">
        <v>23.166666666666998</v>
      </c>
      <c r="M13294" s="15">
        <v>5.75</v>
      </c>
    </row>
    <row r="13295" spans="2:13" x14ac:dyDescent="0.2">
      <c r="D13295" s="199" t="s">
        <v>19</v>
      </c>
      <c r="E13295" s="22" t="s">
        <v>20</v>
      </c>
      <c r="F13295" s="21"/>
      <c r="G13295" s="19">
        <v>132</v>
      </c>
      <c r="H13295" s="27">
        <v>1</v>
      </c>
      <c r="I13295" s="3">
        <v>4</v>
      </c>
      <c r="J13295" s="3">
        <v>43</v>
      </c>
      <c r="K13295" s="3">
        <v>45</v>
      </c>
      <c r="L13295" s="3">
        <v>29</v>
      </c>
      <c r="M13295" s="26">
        <v>10</v>
      </c>
    </row>
    <row r="13296" spans="2:13" x14ac:dyDescent="0.2">
      <c r="D13296" s="200"/>
      <c r="E13296" s="11"/>
      <c r="F13296" s="10"/>
      <c r="G13296" s="7">
        <v>100</v>
      </c>
      <c r="H13296" s="18">
        <v>0.75757575757600004</v>
      </c>
      <c r="I13296" s="2">
        <v>3.0303030303030001</v>
      </c>
      <c r="J13296" s="2">
        <v>32.575757575757997</v>
      </c>
      <c r="K13296" s="2">
        <v>34.090909090909001</v>
      </c>
      <c r="L13296" s="2">
        <v>21.969696969697001</v>
      </c>
      <c r="M13296" s="15">
        <v>7.5757575757579998</v>
      </c>
    </row>
    <row r="13297" spans="4:13" x14ac:dyDescent="0.2">
      <c r="D13297" s="200"/>
      <c r="E13297" s="4" t="s">
        <v>21</v>
      </c>
      <c r="F13297" s="5"/>
      <c r="G13297" s="6">
        <v>444</v>
      </c>
      <c r="H13297" s="8">
        <v>1</v>
      </c>
      <c r="I13297" s="1">
        <v>14</v>
      </c>
      <c r="J13297" s="1">
        <v>157</v>
      </c>
      <c r="K13297" s="1">
        <v>147</v>
      </c>
      <c r="L13297" s="1">
        <v>99</v>
      </c>
      <c r="M13297" s="9">
        <v>26</v>
      </c>
    </row>
    <row r="13298" spans="4:13" x14ac:dyDescent="0.2">
      <c r="D13298" s="200"/>
      <c r="E13298" s="11"/>
      <c r="F13298" s="10"/>
      <c r="G13298" s="7">
        <v>100</v>
      </c>
      <c r="H13298" s="18">
        <v>0.22522522522499999</v>
      </c>
      <c r="I13298" s="2">
        <v>3.1531531531530002</v>
      </c>
      <c r="J13298" s="2">
        <v>35.360360360359998</v>
      </c>
      <c r="K13298" s="2">
        <v>33.108108108107999</v>
      </c>
      <c r="L13298" s="2">
        <v>22.297297297297</v>
      </c>
      <c r="M13298" s="15">
        <v>5.8558558558560003</v>
      </c>
    </row>
    <row r="13299" spans="4:13" x14ac:dyDescent="0.2">
      <c r="D13299" s="200"/>
      <c r="E13299" s="4" t="s">
        <v>22</v>
      </c>
      <c r="F13299" s="5"/>
      <c r="G13299" s="6">
        <v>192</v>
      </c>
      <c r="H13299" s="8">
        <v>2</v>
      </c>
      <c r="I13299" s="1">
        <v>5</v>
      </c>
      <c r="J13299" s="1">
        <v>61</v>
      </c>
      <c r="K13299" s="1">
        <v>64</v>
      </c>
      <c r="L13299" s="1">
        <v>48</v>
      </c>
      <c r="M13299" s="9">
        <v>12</v>
      </c>
    </row>
    <row r="13300" spans="4:13" x14ac:dyDescent="0.2">
      <c r="D13300" s="200"/>
      <c r="E13300" s="11"/>
      <c r="F13300" s="10"/>
      <c r="G13300" s="7">
        <v>100</v>
      </c>
      <c r="H13300" s="18">
        <v>1.041666666667</v>
      </c>
      <c r="I13300" s="2">
        <v>2.604166666667</v>
      </c>
      <c r="J13300" s="2">
        <v>31.770833333333002</v>
      </c>
      <c r="K13300" s="2">
        <v>33.333333333333002</v>
      </c>
      <c r="L13300" s="2">
        <v>25</v>
      </c>
      <c r="M13300" s="15">
        <v>6.25</v>
      </c>
    </row>
    <row r="13301" spans="4:13" x14ac:dyDescent="0.2">
      <c r="D13301" s="200"/>
      <c r="E13301" s="4" t="s">
        <v>23</v>
      </c>
      <c r="F13301" s="5"/>
      <c r="G13301" s="6">
        <v>192</v>
      </c>
      <c r="H13301" s="8">
        <v>1</v>
      </c>
      <c r="I13301" s="1">
        <v>4</v>
      </c>
      <c r="J13301" s="1">
        <v>73</v>
      </c>
      <c r="K13301" s="1">
        <v>56</v>
      </c>
      <c r="L13301" s="1">
        <v>48</v>
      </c>
      <c r="M13301" s="9">
        <v>10</v>
      </c>
    </row>
    <row r="13302" spans="4:13" x14ac:dyDescent="0.2">
      <c r="D13302" s="200"/>
      <c r="E13302" s="11"/>
      <c r="F13302" s="10"/>
      <c r="G13302" s="7">
        <v>100</v>
      </c>
      <c r="H13302" s="18">
        <v>0.52083333333299997</v>
      </c>
      <c r="I13302" s="2">
        <v>2.083333333333</v>
      </c>
      <c r="J13302" s="2">
        <v>38.020833333333002</v>
      </c>
      <c r="K13302" s="2">
        <v>29.166666666666998</v>
      </c>
      <c r="L13302" s="2">
        <v>25</v>
      </c>
      <c r="M13302" s="15">
        <v>5.208333333333</v>
      </c>
    </row>
    <row r="13303" spans="4:13" x14ac:dyDescent="0.2">
      <c r="D13303" s="200"/>
      <c r="E13303" s="4" t="s">
        <v>24</v>
      </c>
      <c r="F13303" s="5"/>
      <c r="G13303" s="6">
        <v>240</v>
      </c>
      <c r="H13303" s="8">
        <v>3</v>
      </c>
      <c r="I13303" s="1">
        <v>12</v>
      </c>
      <c r="J13303" s="1">
        <v>75</v>
      </c>
      <c r="K13303" s="1">
        <v>85</v>
      </c>
      <c r="L13303" s="1">
        <v>54</v>
      </c>
      <c r="M13303" s="9">
        <v>11</v>
      </c>
    </row>
    <row r="13304" spans="4:13" x14ac:dyDescent="0.2">
      <c r="D13304" s="200"/>
      <c r="E13304" s="11"/>
      <c r="F13304" s="10"/>
      <c r="G13304" s="7">
        <v>100</v>
      </c>
      <c r="H13304" s="18">
        <v>1.25</v>
      </c>
      <c r="I13304" s="2">
        <v>5</v>
      </c>
      <c r="J13304" s="2">
        <v>31.25</v>
      </c>
      <c r="K13304" s="2">
        <v>35.416666666666998</v>
      </c>
      <c r="L13304" s="2">
        <v>22.5</v>
      </c>
      <c r="M13304" s="15">
        <v>4.583333333333</v>
      </c>
    </row>
    <row r="13305" spans="4:13" x14ac:dyDescent="0.2">
      <c r="D13305" s="199" t="s">
        <v>25</v>
      </c>
      <c r="E13305" s="22" t="s">
        <v>26</v>
      </c>
      <c r="F13305" s="21"/>
      <c r="G13305" s="19">
        <v>348</v>
      </c>
      <c r="H13305" s="27">
        <v>4</v>
      </c>
      <c r="I13305" s="3">
        <v>11</v>
      </c>
      <c r="J13305" s="3">
        <v>107</v>
      </c>
      <c r="K13305" s="3">
        <v>122</v>
      </c>
      <c r="L13305" s="3">
        <v>86</v>
      </c>
      <c r="M13305" s="26">
        <v>18</v>
      </c>
    </row>
    <row r="13306" spans="4:13" x14ac:dyDescent="0.2">
      <c r="D13306" s="200"/>
      <c r="E13306" s="11"/>
      <c r="F13306" s="10"/>
      <c r="G13306" s="7">
        <v>100</v>
      </c>
      <c r="H13306" s="18">
        <v>1.149425287356</v>
      </c>
      <c r="I13306" s="2">
        <v>3.1609195402300001</v>
      </c>
      <c r="J13306" s="2">
        <v>30.747126436782001</v>
      </c>
      <c r="K13306" s="2">
        <v>35.057471264367997</v>
      </c>
      <c r="L13306" s="2">
        <v>24.712643678161001</v>
      </c>
      <c r="M13306" s="15">
        <v>5.1724137931029999</v>
      </c>
    </row>
    <row r="13307" spans="4:13" x14ac:dyDescent="0.2">
      <c r="D13307" s="200"/>
      <c r="E13307" s="4" t="s">
        <v>27</v>
      </c>
      <c r="F13307" s="5"/>
      <c r="G13307" s="6">
        <v>378</v>
      </c>
      <c r="H13307" s="8">
        <v>2</v>
      </c>
      <c r="I13307" s="1">
        <v>17</v>
      </c>
      <c r="J13307" s="1">
        <v>136</v>
      </c>
      <c r="K13307" s="1">
        <v>123</v>
      </c>
      <c r="L13307" s="1">
        <v>76</v>
      </c>
      <c r="M13307" s="9">
        <v>24</v>
      </c>
    </row>
    <row r="13308" spans="4:13" x14ac:dyDescent="0.2">
      <c r="D13308" s="200"/>
      <c r="E13308" s="11"/>
      <c r="F13308" s="10"/>
      <c r="G13308" s="7">
        <v>100</v>
      </c>
      <c r="H13308" s="18">
        <v>0.52910052910100003</v>
      </c>
      <c r="I13308" s="2">
        <v>4.4973544973540003</v>
      </c>
      <c r="J13308" s="2">
        <v>35.978835978836003</v>
      </c>
      <c r="K13308" s="2">
        <v>32.539682539683</v>
      </c>
      <c r="L13308" s="2">
        <v>20.105820105820001</v>
      </c>
      <c r="M13308" s="15">
        <v>6.3492063492059998</v>
      </c>
    </row>
    <row r="13309" spans="4:13" x14ac:dyDescent="0.2">
      <c r="D13309" s="200"/>
      <c r="E13309" s="4" t="s">
        <v>28</v>
      </c>
      <c r="F13309" s="5"/>
      <c r="G13309" s="6">
        <v>372</v>
      </c>
      <c r="H13309" s="8">
        <v>2</v>
      </c>
      <c r="I13309" s="1">
        <v>9</v>
      </c>
      <c r="J13309" s="1">
        <v>131</v>
      </c>
      <c r="K13309" s="1">
        <v>117</v>
      </c>
      <c r="L13309" s="1">
        <v>92</v>
      </c>
      <c r="M13309" s="9">
        <v>21</v>
      </c>
    </row>
    <row r="13310" spans="4:13" x14ac:dyDescent="0.2">
      <c r="D13310" s="200"/>
      <c r="E13310" s="11"/>
      <c r="F13310" s="10"/>
      <c r="G13310" s="7">
        <v>100</v>
      </c>
      <c r="H13310" s="18">
        <v>0.53763440860199996</v>
      </c>
      <c r="I13310" s="2">
        <v>2.4193548387099999</v>
      </c>
      <c r="J13310" s="2">
        <v>35.215053763440999</v>
      </c>
      <c r="K13310" s="2">
        <v>31.451612903226</v>
      </c>
      <c r="L13310" s="2">
        <v>24.731182795698999</v>
      </c>
      <c r="M13310" s="15">
        <v>5.6451612903230002</v>
      </c>
    </row>
    <row r="13311" spans="4:13" x14ac:dyDescent="0.2">
      <c r="D13311" s="200"/>
      <c r="E13311" s="4" t="s">
        <v>29</v>
      </c>
      <c r="F13311" s="5"/>
      <c r="G13311" s="6">
        <v>102</v>
      </c>
      <c r="H13311" s="8">
        <v>0</v>
      </c>
      <c r="I13311" s="1">
        <v>2</v>
      </c>
      <c r="J13311" s="1">
        <v>35</v>
      </c>
      <c r="K13311" s="1">
        <v>35</v>
      </c>
      <c r="L13311" s="1">
        <v>24</v>
      </c>
      <c r="M13311" s="9">
        <v>6</v>
      </c>
    </row>
    <row r="13312" spans="4:13" x14ac:dyDescent="0.2">
      <c r="D13312" s="200"/>
      <c r="E13312" s="11"/>
      <c r="F13312" s="10"/>
      <c r="G13312" s="7">
        <v>100</v>
      </c>
      <c r="H13312" s="53">
        <v>0</v>
      </c>
      <c r="I13312" s="2">
        <v>1.9607843137250001</v>
      </c>
      <c r="J13312" s="2">
        <v>34.313725490195999</v>
      </c>
      <c r="K13312" s="2">
        <v>34.313725490195999</v>
      </c>
      <c r="L13312" s="2">
        <v>23.529411764706001</v>
      </c>
      <c r="M13312" s="15">
        <v>5.8823529411760003</v>
      </c>
    </row>
    <row r="13313" spans="4:13" x14ac:dyDescent="0.2">
      <c r="D13313" s="199" t="s">
        <v>30</v>
      </c>
      <c r="E13313" s="22" t="s">
        <v>31</v>
      </c>
      <c r="F13313" s="21"/>
      <c r="G13313" s="19">
        <v>592</v>
      </c>
      <c r="H13313" s="27">
        <v>5</v>
      </c>
      <c r="I13313" s="3">
        <v>15</v>
      </c>
      <c r="J13313" s="3">
        <v>185</v>
      </c>
      <c r="K13313" s="3">
        <v>184</v>
      </c>
      <c r="L13313" s="3">
        <v>166</v>
      </c>
      <c r="M13313" s="26">
        <v>37</v>
      </c>
    </row>
    <row r="13314" spans="4:13" x14ac:dyDescent="0.2">
      <c r="D13314" s="200"/>
      <c r="E13314" s="11"/>
      <c r="F13314" s="10"/>
      <c r="G13314" s="7">
        <v>100</v>
      </c>
      <c r="H13314" s="18">
        <v>0.84459459459499997</v>
      </c>
      <c r="I13314" s="2">
        <v>2.533783783784</v>
      </c>
      <c r="J13314" s="2">
        <v>31.25</v>
      </c>
      <c r="K13314" s="2">
        <v>31.081081081080999</v>
      </c>
      <c r="L13314" s="2">
        <v>28.040540540540999</v>
      </c>
      <c r="M13314" s="15">
        <v>6.25</v>
      </c>
    </row>
    <row r="13315" spans="4:13" x14ac:dyDescent="0.2">
      <c r="D13315" s="200"/>
      <c r="E13315" s="4" t="s">
        <v>32</v>
      </c>
      <c r="F13315" s="5"/>
      <c r="G13315" s="6">
        <v>608</v>
      </c>
      <c r="H13315" s="8">
        <v>3</v>
      </c>
      <c r="I13315" s="1">
        <v>24</v>
      </c>
      <c r="J13315" s="1">
        <v>224</v>
      </c>
      <c r="K13315" s="1">
        <v>213</v>
      </c>
      <c r="L13315" s="1">
        <v>112</v>
      </c>
      <c r="M13315" s="9">
        <v>32</v>
      </c>
    </row>
    <row r="13316" spans="4:13" x14ac:dyDescent="0.2">
      <c r="D13316" s="200"/>
      <c r="E13316" s="11"/>
      <c r="F13316" s="10"/>
      <c r="G13316" s="7">
        <v>100</v>
      </c>
      <c r="H13316" s="18">
        <v>0.49342105263199998</v>
      </c>
      <c r="I13316" s="2">
        <v>3.947368421053</v>
      </c>
      <c r="J13316" s="2">
        <v>36.842105263157997</v>
      </c>
      <c r="K13316" s="2">
        <v>35.032894736842003</v>
      </c>
      <c r="L13316" s="2">
        <v>18.421052631578998</v>
      </c>
      <c r="M13316" s="15">
        <v>5.2631578947369997</v>
      </c>
    </row>
    <row r="13317" spans="4:13" x14ac:dyDescent="0.2">
      <c r="D13317" s="199" t="s">
        <v>33</v>
      </c>
      <c r="E13317" s="22" t="s">
        <v>34</v>
      </c>
      <c r="F13317" s="21"/>
      <c r="G13317" s="19">
        <v>74</v>
      </c>
      <c r="H13317" s="27">
        <v>1</v>
      </c>
      <c r="I13317" s="3">
        <v>5</v>
      </c>
      <c r="J13317" s="3">
        <v>29</v>
      </c>
      <c r="K13317" s="3">
        <v>15</v>
      </c>
      <c r="L13317" s="3">
        <v>21</v>
      </c>
      <c r="M13317" s="26">
        <v>3</v>
      </c>
    </row>
    <row r="13318" spans="4:13" x14ac:dyDescent="0.2">
      <c r="D13318" s="200"/>
      <c r="E13318" s="11"/>
      <c r="F13318" s="10"/>
      <c r="G13318" s="7">
        <v>100</v>
      </c>
      <c r="H13318" s="18">
        <v>1.351351351351</v>
      </c>
      <c r="I13318" s="2">
        <v>6.7567567567570004</v>
      </c>
      <c r="J13318" s="25">
        <v>39.189189189189001</v>
      </c>
      <c r="K13318" s="50">
        <v>20.27027027027</v>
      </c>
      <c r="L13318" s="25">
        <v>28.378378378377999</v>
      </c>
      <c r="M13318" s="15">
        <v>4.0540540540540002</v>
      </c>
    </row>
    <row r="13319" spans="4:13" x14ac:dyDescent="0.2">
      <c r="D13319" s="200"/>
      <c r="E13319" s="4" t="s">
        <v>35</v>
      </c>
      <c r="F13319" s="5"/>
      <c r="G13319" s="6">
        <v>148</v>
      </c>
      <c r="H13319" s="8">
        <v>0</v>
      </c>
      <c r="I13319" s="1">
        <v>5</v>
      </c>
      <c r="J13319" s="1">
        <v>49</v>
      </c>
      <c r="K13319" s="1">
        <v>60</v>
      </c>
      <c r="L13319" s="1">
        <v>27</v>
      </c>
      <c r="M13319" s="9">
        <v>7</v>
      </c>
    </row>
    <row r="13320" spans="4:13" x14ac:dyDescent="0.2">
      <c r="D13320" s="200"/>
      <c r="E13320" s="11"/>
      <c r="F13320" s="10"/>
      <c r="G13320" s="7">
        <v>100</v>
      </c>
      <c r="H13320" s="53">
        <v>0</v>
      </c>
      <c r="I13320" s="2">
        <v>3.3783783783780001</v>
      </c>
      <c r="J13320" s="2">
        <v>33.108108108107999</v>
      </c>
      <c r="K13320" s="25">
        <v>40.540540540541002</v>
      </c>
      <c r="L13320" s="2">
        <v>18.243243243243001</v>
      </c>
      <c r="M13320" s="15">
        <v>4.7297297297299998</v>
      </c>
    </row>
    <row r="13321" spans="4:13" x14ac:dyDescent="0.2">
      <c r="D13321" s="200"/>
      <c r="E13321" s="4" t="s">
        <v>36</v>
      </c>
      <c r="F13321" s="5"/>
      <c r="G13321" s="6">
        <v>187</v>
      </c>
      <c r="H13321" s="8">
        <v>0</v>
      </c>
      <c r="I13321" s="1">
        <v>4</v>
      </c>
      <c r="J13321" s="1">
        <v>64</v>
      </c>
      <c r="K13321" s="1">
        <v>68</v>
      </c>
      <c r="L13321" s="1">
        <v>45</v>
      </c>
      <c r="M13321" s="9">
        <v>6</v>
      </c>
    </row>
    <row r="13322" spans="4:13" x14ac:dyDescent="0.2">
      <c r="D13322" s="200"/>
      <c r="E13322" s="11"/>
      <c r="F13322" s="10"/>
      <c r="G13322" s="7">
        <v>100</v>
      </c>
      <c r="H13322" s="53">
        <v>0</v>
      </c>
      <c r="I13322" s="2">
        <v>2.1390374331549999</v>
      </c>
      <c r="J13322" s="2">
        <v>34.224598930481001</v>
      </c>
      <c r="K13322" s="2">
        <v>36.363636363635997</v>
      </c>
      <c r="L13322" s="2">
        <v>24.064171122994999</v>
      </c>
      <c r="M13322" s="15">
        <v>3.208556149733</v>
      </c>
    </row>
    <row r="13323" spans="4:13" x14ac:dyDescent="0.2">
      <c r="D13323" s="200"/>
      <c r="E13323" s="4" t="s">
        <v>37</v>
      </c>
      <c r="F13323" s="5"/>
      <c r="G13323" s="6">
        <v>221</v>
      </c>
      <c r="H13323" s="8">
        <v>2</v>
      </c>
      <c r="I13323" s="1">
        <v>3</v>
      </c>
      <c r="J13323" s="1">
        <v>71</v>
      </c>
      <c r="K13323" s="1">
        <v>81</v>
      </c>
      <c r="L13323" s="1">
        <v>53</v>
      </c>
      <c r="M13323" s="9">
        <v>11</v>
      </c>
    </row>
    <row r="13324" spans="4:13" x14ac:dyDescent="0.2">
      <c r="D13324" s="200"/>
      <c r="E13324" s="11"/>
      <c r="F13324" s="10"/>
      <c r="G13324" s="7">
        <v>100</v>
      </c>
      <c r="H13324" s="18">
        <v>0.904977375566</v>
      </c>
      <c r="I13324" s="2">
        <v>1.357466063348</v>
      </c>
      <c r="J13324" s="2">
        <v>32.126696832579</v>
      </c>
      <c r="K13324" s="2">
        <v>36.651583710407003</v>
      </c>
      <c r="L13324" s="2">
        <v>23.981900452489</v>
      </c>
      <c r="M13324" s="15">
        <v>4.9773755656110001</v>
      </c>
    </row>
    <row r="13325" spans="4:13" x14ac:dyDescent="0.2">
      <c r="D13325" s="200"/>
      <c r="E13325" s="4" t="s">
        <v>38</v>
      </c>
      <c r="F13325" s="5"/>
      <c r="G13325" s="6">
        <v>186</v>
      </c>
      <c r="H13325" s="8">
        <v>1</v>
      </c>
      <c r="I13325" s="1">
        <v>5</v>
      </c>
      <c r="J13325" s="1">
        <v>63</v>
      </c>
      <c r="K13325" s="1">
        <v>57</v>
      </c>
      <c r="L13325" s="1">
        <v>48</v>
      </c>
      <c r="M13325" s="9">
        <v>12</v>
      </c>
    </row>
    <row r="13326" spans="4:13" x14ac:dyDescent="0.2">
      <c r="D13326" s="200"/>
      <c r="E13326" s="11"/>
      <c r="F13326" s="10"/>
      <c r="G13326" s="7">
        <v>100</v>
      </c>
      <c r="H13326" s="18">
        <v>0.53763440860199996</v>
      </c>
      <c r="I13326" s="2">
        <v>2.6881720430109999</v>
      </c>
      <c r="J13326" s="2">
        <v>33.870967741934997</v>
      </c>
      <c r="K13326" s="2">
        <v>30.645161290322999</v>
      </c>
      <c r="L13326" s="2">
        <v>25.806451612903</v>
      </c>
      <c r="M13326" s="15">
        <v>6.4516129032259997</v>
      </c>
    </row>
    <row r="13327" spans="4:13" x14ac:dyDescent="0.2">
      <c r="D13327" s="200"/>
      <c r="E13327" s="4" t="s">
        <v>39</v>
      </c>
      <c r="F13327" s="5"/>
      <c r="G13327" s="6">
        <v>223</v>
      </c>
      <c r="H13327" s="8">
        <v>3</v>
      </c>
      <c r="I13327" s="1">
        <v>9</v>
      </c>
      <c r="J13327" s="1">
        <v>69</v>
      </c>
      <c r="K13327" s="1">
        <v>71</v>
      </c>
      <c r="L13327" s="1">
        <v>53</v>
      </c>
      <c r="M13327" s="9">
        <v>18</v>
      </c>
    </row>
    <row r="13328" spans="4:13" x14ac:dyDescent="0.2">
      <c r="D13328" s="200"/>
      <c r="E13328" s="11"/>
      <c r="F13328" s="10"/>
      <c r="G13328" s="7">
        <v>100</v>
      </c>
      <c r="H13328" s="18">
        <v>1.3452914798210001</v>
      </c>
      <c r="I13328" s="2">
        <v>4.0358744394619999</v>
      </c>
      <c r="J13328" s="2">
        <v>30.941704035874</v>
      </c>
      <c r="K13328" s="2">
        <v>31.838565022421999</v>
      </c>
      <c r="L13328" s="2">
        <v>23.766816143498001</v>
      </c>
      <c r="M13328" s="15">
        <v>8.0717488789239997</v>
      </c>
    </row>
    <row r="13329" spans="2:13" x14ac:dyDescent="0.2">
      <c r="D13329" s="200"/>
      <c r="E13329" s="4" t="s">
        <v>40</v>
      </c>
      <c r="F13329" s="5"/>
      <c r="G13329" s="6">
        <v>161</v>
      </c>
      <c r="H13329" s="8">
        <v>1</v>
      </c>
      <c r="I13329" s="1">
        <v>8</v>
      </c>
      <c r="J13329" s="1">
        <v>64</v>
      </c>
      <c r="K13329" s="1">
        <v>45</v>
      </c>
      <c r="L13329" s="1">
        <v>31</v>
      </c>
      <c r="M13329" s="9">
        <v>12</v>
      </c>
    </row>
    <row r="13330" spans="2:13" x14ac:dyDescent="0.2">
      <c r="D13330" s="201"/>
      <c r="E13330" s="45"/>
      <c r="F13330" s="51"/>
      <c r="G13330" s="81">
        <v>100</v>
      </c>
      <c r="H13330" s="115">
        <v>0.62111801242200004</v>
      </c>
      <c r="I13330" s="64">
        <v>4.9689440993789997</v>
      </c>
      <c r="J13330" s="124">
        <v>39.751552795031003</v>
      </c>
      <c r="K13330" s="126">
        <v>27.950310559005999</v>
      </c>
      <c r="L13330" s="64">
        <v>19.254658385092998</v>
      </c>
      <c r="M13330" s="106">
        <v>7.4534161490680004</v>
      </c>
    </row>
    <row r="13332" spans="2:13" x14ac:dyDescent="0.2">
      <c r="B13332" s="40" t="str">
        <f xml:space="preserve"> HYPERLINK("#'目次'!B328", "[322]")</f>
        <v>[322]</v>
      </c>
      <c r="C13332" s="23" t="s">
        <v>464</v>
      </c>
    </row>
    <row r="13335" spans="2:13" x14ac:dyDescent="0.2">
      <c r="C13335" s="23" t="s">
        <v>48</v>
      </c>
    </row>
    <row r="13336" spans="2:13" ht="24" x14ac:dyDescent="0.2">
      <c r="D13336" s="195"/>
      <c r="E13336" s="196"/>
      <c r="F13336" s="196"/>
      <c r="G13336" s="37" t="s">
        <v>15</v>
      </c>
      <c r="H13336" s="33" t="s">
        <v>436</v>
      </c>
      <c r="I13336" s="13" t="s">
        <v>437</v>
      </c>
      <c r="J13336" s="13" t="s">
        <v>438</v>
      </c>
      <c r="K13336" s="13" t="s">
        <v>439</v>
      </c>
      <c r="L13336" s="13" t="s">
        <v>440</v>
      </c>
      <c r="M13336" s="38" t="s">
        <v>18</v>
      </c>
    </row>
    <row r="13337" spans="2:13" x14ac:dyDescent="0.2">
      <c r="D13337" s="197"/>
      <c r="E13337" s="198"/>
      <c r="F13337" s="198"/>
      <c r="G13337" s="35"/>
      <c r="H13337" s="39"/>
      <c r="I13337" s="14"/>
      <c r="J13337" s="14"/>
      <c r="K13337" s="14"/>
      <c r="L13337" s="14"/>
      <c r="M13337" s="34"/>
    </row>
    <row r="13338" spans="2:13" x14ac:dyDescent="0.2">
      <c r="D13338" s="78"/>
      <c r="E13338" s="79" t="s">
        <v>15</v>
      </c>
      <c r="F13338" s="66"/>
      <c r="G13338" s="36">
        <v>1200</v>
      </c>
      <c r="H13338" s="17">
        <v>8</v>
      </c>
      <c r="I13338" s="17">
        <v>39</v>
      </c>
      <c r="J13338" s="17">
        <v>409</v>
      </c>
      <c r="K13338" s="17">
        <v>397</v>
      </c>
      <c r="L13338" s="17">
        <v>278</v>
      </c>
      <c r="M13338" s="47">
        <v>69</v>
      </c>
    </row>
    <row r="13339" spans="2:13" x14ac:dyDescent="0.2">
      <c r="D13339" s="45"/>
      <c r="E13339" s="51"/>
      <c r="F13339" s="67"/>
      <c r="G13339" s="7">
        <v>100</v>
      </c>
      <c r="H13339" s="2">
        <v>0.66666666666700003</v>
      </c>
      <c r="I13339" s="2">
        <v>3.25</v>
      </c>
      <c r="J13339" s="2">
        <v>34.083333333333002</v>
      </c>
      <c r="K13339" s="2">
        <v>33.083333333333002</v>
      </c>
      <c r="L13339" s="2">
        <v>23.166666666666998</v>
      </c>
      <c r="M13339" s="15">
        <v>5.75</v>
      </c>
    </row>
    <row r="13340" spans="2:13" x14ac:dyDescent="0.2">
      <c r="D13340" s="199" t="s">
        <v>49</v>
      </c>
      <c r="E13340" s="22" t="s">
        <v>50</v>
      </c>
      <c r="F13340" s="21"/>
      <c r="G13340" s="19">
        <v>15</v>
      </c>
      <c r="H13340" s="27">
        <v>0</v>
      </c>
      <c r="I13340" s="3">
        <v>0</v>
      </c>
      <c r="J13340" s="3">
        <v>6</v>
      </c>
      <c r="K13340" s="3">
        <v>7</v>
      </c>
      <c r="L13340" s="3">
        <v>2</v>
      </c>
      <c r="M13340" s="26">
        <v>0</v>
      </c>
    </row>
    <row r="13341" spans="2:13" x14ac:dyDescent="0.2">
      <c r="D13341" s="200"/>
      <c r="E13341" s="11"/>
      <c r="F13341" s="10"/>
      <c r="G13341" s="7">
        <v>100</v>
      </c>
      <c r="H13341" s="53">
        <v>0</v>
      </c>
      <c r="I13341" s="16">
        <v>0</v>
      </c>
      <c r="J13341" s="25">
        <v>40</v>
      </c>
      <c r="K13341" s="41">
        <v>46.666666666666998</v>
      </c>
      <c r="L13341" s="30">
        <v>13.333333333333</v>
      </c>
      <c r="M13341" s="110">
        <v>0</v>
      </c>
    </row>
    <row r="13342" spans="2:13" x14ac:dyDescent="0.2">
      <c r="D13342" s="200"/>
      <c r="E13342" s="4" t="s">
        <v>51</v>
      </c>
      <c r="F13342" s="5"/>
      <c r="G13342" s="6">
        <v>142</v>
      </c>
      <c r="H13342" s="8">
        <v>2</v>
      </c>
      <c r="I13342" s="1">
        <v>4</v>
      </c>
      <c r="J13342" s="1">
        <v>45</v>
      </c>
      <c r="K13342" s="1">
        <v>39</v>
      </c>
      <c r="L13342" s="1">
        <v>42</v>
      </c>
      <c r="M13342" s="9">
        <v>10</v>
      </c>
    </row>
    <row r="13343" spans="2:13" x14ac:dyDescent="0.2">
      <c r="D13343" s="200"/>
      <c r="E13343" s="11"/>
      <c r="F13343" s="10"/>
      <c r="G13343" s="7">
        <v>100</v>
      </c>
      <c r="H13343" s="18">
        <v>1.4084507042250001</v>
      </c>
      <c r="I13343" s="2">
        <v>2.8169014084509998</v>
      </c>
      <c r="J13343" s="2">
        <v>31.690140845070001</v>
      </c>
      <c r="K13343" s="30">
        <v>27.464788732393998</v>
      </c>
      <c r="L13343" s="25">
        <v>29.577464788732001</v>
      </c>
      <c r="M13343" s="15">
        <v>7.0422535211269999</v>
      </c>
    </row>
    <row r="13344" spans="2:13" x14ac:dyDescent="0.2">
      <c r="D13344" s="200"/>
      <c r="E13344" s="4" t="s">
        <v>52</v>
      </c>
      <c r="F13344" s="5"/>
      <c r="G13344" s="6">
        <v>26</v>
      </c>
      <c r="H13344" s="8">
        <v>0</v>
      </c>
      <c r="I13344" s="1">
        <v>1</v>
      </c>
      <c r="J13344" s="1">
        <v>8</v>
      </c>
      <c r="K13344" s="1">
        <v>7</v>
      </c>
      <c r="L13344" s="1">
        <v>8</v>
      </c>
      <c r="M13344" s="9">
        <v>2</v>
      </c>
    </row>
    <row r="13345" spans="4:13" x14ac:dyDescent="0.2">
      <c r="D13345" s="200"/>
      <c r="E13345" s="11"/>
      <c r="F13345" s="10"/>
      <c r="G13345" s="7">
        <v>100</v>
      </c>
      <c r="H13345" s="53">
        <v>0</v>
      </c>
      <c r="I13345" s="2">
        <v>3.8461538461539999</v>
      </c>
      <c r="J13345" s="2">
        <v>30.769230769231001</v>
      </c>
      <c r="K13345" s="30">
        <v>26.923076923077002</v>
      </c>
      <c r="L13345" s="25">
        <v>30.769230769231001</v>
      </c>
      <c r="M13345" s="15">
        <v>7.6923076923079998</v>
      </c>
    </row>
    <row r="13346" spans="4:13" x14ac:dyDescent="0.2">
      <c r="D13346" s="200"/>
      <c r="E13346" s="4" t="s">
        <v>53</v>
      </c>
      <c r="F13346" s="5"/>
      <c r="G13346" s="6">
        <v>41</v>
      </c>
      <c r="H13346" s="8">
        <v>1</v>
      </c>
      <c r="I13346" s="1">
        <v>0</v>
      </c>
      <c r="J13346" s="1">
        <v>15</v>
      </c>
      <c r="K13346" s="1">
        <v>14</v>
      </c>
      <c r="L13346" s="1">
        <v>10</v>
      </c>
      <c r="M13346" s="9">
        <v>1</v>
      </c>
    </row>
    <row r="13347" spans="4:13" x14ac:dyDescent="0.2">
      <c r="D13347" s="200"/>
      <c r="E13347" s="11"/>
      <c r="F13347" s="10"/>
      <c r="G13347" s="7">
        <v>100</v>
      </c>
      <c r="H13347" s="18">
        <v>2.4390243902440001</v>
      </c>
      <c r="I13347" s="16">
        <v>0</v>
      </c>
      <c r="J13347" s="2">
        <v>36.585365853658999</v>
      </c>
      <c r="K13347" s="2">
        <v>34.146341463414998</v>
      </c>
      <c r="L13347" s="2">
        <v>24.390243902439</v>
      </c>
      <c r="M13347" s="15">
        <v>2.4390243902440001</v>
      </c>
    </row>
    <row r="13348" spans="4:13" x14ac:dyDescent="0.2">
      <c r="D13348" s="200"/>
      <c r="E13348" s="4" t="s">
        <v>54</v>
      </c>
      <c r="F13348" s="5"/>
      <c r="G13348" s="6">
        <v>226</v>
      </c>
      <c r="H13348" s="8">
        <v>0</v>
      </c>
      <c r="I13348" s="1">
        <v>3</v>
      </c>
      <c r="J13348" s="1">
        <v>60</v>
      </c>
      <c r="K13348" s="1">
        <v>89</v>
      </c>
      <c r="L13348" s="1">
        <v>60</v>
      </c>
      <c r="M13348" s="9">
        <v>14</v>
      </c>
    </row>
    <row r="13349" spans="4:13" x14ac:dyDescent="0.2">
      <c r="D13349" s="200"/>
      <c r="E13349" s="11"/>
      <c r="F13349" s="10"/>
      <c r="G13349" s="7">
        <v>100</v>
      </c>
      <c r="H13349" s="53">
        <v>0</v>
      </c>
      <c r="I13349" s="2">
        <v>1.327433628319</v>
      </c>
      <c r="J13349" s="30">
        <v>26.548672566372002</v>
      </c>
      <c r="K13349" s="25">
        <v>39.380530973451002</v>
      </c>
      <c r="L13349" s="2">
        <v>26.548672566372002</v>
      </c>
      <c r="M13349" s="15">
        <v>6.194690265487</v>
      </c>
    </row>
    <row r="13350" spans="4:13" x14ac:dyDescent="0.2">
      <c r="D13350" s="200"/>
      <c r="E13350" s="4" t="s">
        <v>55</v>
      </c>
      <c r="F13350" s="5"/>
      <c r="G13350" s="6">
        <v>125</v>
      </c>
      <c r="H13350" s="8">
        <v>1</v>
      </c>
      <c r="I13350" s="1">
        <v>5</v>
      </c>
      <c r="J13350" s="1">
        <v>45</v>
      </c>
      <c r="K13350" s="1">
        <v>41</v>
      </c>
      <c r="L13350" s="1">
        <v>31</v>
      </c>
      <c r="M13350" s="9">
        <v>2</v>
      </c>
    </row>
    <row r="13351" spans="4:13" x14ac:dyDescent="0.2">
      <c r="D13351" s="200"/>
      <c r="E13351" s="11"/>
      <c r="F13351" s="10"/>
      <c r="G13351" s="7">
        <v>100</v>
      </c>
      <c r="H13351" s="18">
        <v>0.8</v>
      </c>
      <c r="I13351" s="2">
        <v>4</v>
      </c>
      <c r="J13351" s="2">
        <v>36</v>
      </c>
      <c r="K13351" s="2">
        <v>32.799999999999997</v>
      </c>
      <c r="L13351" s="2">
        <v>24.8</v>
      </c>
      <c r="M13351" s="15">
        <v>1.6</v>
      </c>
    </row>
    <row r="13352" spans="4:13" x14ac:dyDescent="0.2">
      <c r="D13352" s="200"/>
      <c r="E13352" s="4" t="s">
        <v>56</v>
      </c>
      <c r="F13352" s="5"/>
      <c r="G13352" s="6">
        <v>190</v>
      </c>
      <c r="H13352" s="8">
        <v>1</v>
      </c>
      <c r="I13352" s="1">
        <v>8</v>
      </c>
      <c r="J13352" s="1">
        <v>58</v>
      </c>
      <c r="K13352" s="1">
        <v>68</v>
      </c>
      <c r="L13352" s="1">
        <v>44</v>
      </c>
      <c r="M13352" s="9">
        <v>11</v>
      </c>
    </row>
    <row r="13353" spans="4:13" x14ac:dyDescent="0.2">
      <c r="D13353" s="200"/>
      <c r="E13353" s="11"/>
      <c r="F13353" s="10"/>
      <c r="G13353" s="7">
        <v>100</v>
      </c>
      <c r="H13353" s="18">
        <v>0.52631578947400004</v>
      </c>
      <c r="I13353" s="2">
        <v>4.2105263157890001</v>
      </c>
      <c r="J13353" s="2">
        <v>30.526315789474001</v>
      </c>
      <c r="K13353" s="2">
        <v>35.789473684211004</v>
      </c>
      <c r="L13353" s="2">
        <v>23.157894736842</v>
      </c>
      <c r="M13353" s="15">
        <v>5.7894736842109999</v>
      </c>
    </row>
    <row r="13354" spans="4:13" x14ac:dyDescent="0.2">
      <c r="D13354" s="200"/>
      <c r="E13354" s="4" t="s">
        <v>57</v>
      </c>
      <c r="F13354" s="5"/>
      <c r="G13354" s="6">
        <v>185</v>
      </c>
      <c r="H13354" s="8">
        <v>0</v>
      </c>
      <c r="I13354" s="1">
        <v>7</v>
      </c>
      <c r="J13354" s="1">
        <v>79</v>
      </c>
      <c r="K13354" s="1">
        <v>65</v>
      </c>
      <c r="L13354" s="1">
        <v>28</v>
      </c>
      <c r="M13354" s="9">
        <v>6</v>
      </c>
    </row>
    <row r="13355" spans="4:13" x14ac:dyDescent="0.2">
      <c r="D13355" s="200"/>
      <c r="E13355" s="11"/>
      <c r="F13355" s="10"/>
      <c r="G13355" s="7">
        <v>100</v>
      </c>
      <c r="H13355" s="53">
        <v>0</v>
      </c>
      <c r="I13355" s="2">
        <v>3.783783783784</v>
      </c>
      <c r="J13355" s="25">
        <v>42.702702702703</v>
      </c>
      <c r="K13355" s="2">
        <v>35.135135135135002</v>
      </c>
      <c r="L13355" s="30">
        <v>15.135135135135</v>
      </c>
      <c r="M13355" s="15">
        <v>3.2432432432430001</v>
      </c>
    </row>
    <row r="13356" spans="4:13" x14ac:dyDescent="0.2">
      <c r="D13356" s="200"/>
      <c r="E13356" s="4" t="s">
        <v>58</v>
      </c>
      <c r="F13356" s="5"/>
      <c r="G13356" s="6">
        <v>113</v>
      </c>
      <c r="H13356" s="8">
        <v>1</v>
      </c>
      <c r="I13356" s="1">
        <v>6</v>
      </c>
      <c r="J13356" s="1">
        <v>44</v>
      </c>
      <c r="K13356" s="1">
        <v>30</v>
      </c>
      <c r="L13356" s="1">
        <v>26</v>
      </c>
      <c r="M13356" s="9">
        <v>6</v>
      </c>
    </row>
    <row r="13357" spans="4:13" x14ac:dyDescent="0.2">
      <c r="D13357" s="200"/>
      <c r="E13357" s="11"/>
      <c r="F13357" s="10"/>
      <c r="G13357" s="7">
        <v>100</v>
      </c>
      <c r="H13357" s="18">
        <v>0.88495575221199996</v>
      </c>
      <c r="I13357" s="2">
        <v>5.3097345132739999</v>
      </c>
      <c r="J13357" s="2">
        <v>38.938053097344998</v>
      </c>
      <c r="K13357" s="30">
        <v>26.548672566372002</v>
      </c>
      <c r="L13357" s="2">
        <v>23.008849557522002</v>
      </c>
      <c r="M13357" s="15">
        <v>5.3097345132739999</v>
      </c>
    </row>
    <row r="13358" spans="4:13" x14ac:dyDescent="0.2">
      <c r="D13358" s="200"/>
      <c r="E13358" s="4" t="s">
        <v>59</v>
      </c>
      <c r="F13358" s="5"/>
      <c r="G13358" s="6">
        <v>136</v>
      </c>
      <c r="H13358" s="8">
        <v>2</v>
      </c>
      <c r="I13358" s="1">
        <v>5</v>
      </c>
      <c r="J13358" s="1">
        <v>49</v>
      </c>
      <c r="K13358" s="1">
        <v>36</v>
      </c>
      <c r="L13358" s="1">
        <v>27</v>
      </c>
      <c r="M13358" s="9">
        <v>17</v>
      </c>
    </row>
    <row r="13359" spans="4:13" x14ac:dyDescent="0.2">
      <c r="D13359" s="200"/>
      <c r="E13359" s="11"/>
      <c r="F13359" s="10"/>
      <c r="G13359" s="7">
        <v>100</v>
      </c>
      <c r="H13359" s="18">
        <v>1.4705882352940001</v>
      </c>
      <c r="I13359" s="2">
        <v>3.6764705882349999</v>
      </c>
      <c r="J13359" s="2">
        <v>36.029411764705998</v>
      </c>
      <c r="K13359" s="30">
        <v>26.470588235293999</v>
      </c>
      <c r="L13359" s="2">
        <v>19.852941176470999</v>
      </c>
      <c r="M13359" s="85">
        <v>12.5</v>
      </c>
    </row>
    <row r="13360" spans="4:13" x14ac:dyDescent="0.2">
      <c r="D13360" s="199" t="s">
        <v>60</v>
      </c>
      <c r="E13360" s="22" t="s">
        <v>61</v>
      </c>
      <c r="F13360" s="21"/>
      <c r="G13360" s="19">
        <v>205</v>
      </c>
      <c r="H13360" s="27">
        <v>2</v>
      </c>
      <c r="I13360" s="3">
        <v>9</v>
      </c>
      <c r="J13360" s="3">
        <v>81</v>
      </c>
      <c r="K13360" s="3">
        <v>66</v>
      </c>
      <c r="L13360" s="3">
        <v>37</v>
      </c>
      <c r="M13360" s="26">
        <v>10</v>
      </c>
    </row>
    <row r="13361" spans="4:13" x14ac:dyDescent="0.2">
      <c r="D13361" s="200"/>
      <c r="E13361" s="11"/>
      <c r="F13361" s="10"/>
      <c r="G13361" s="7">
        <v>100</v>
      </c>
      <c r="H13361" s="18">
        <v>0.97560975609800005</v>
      </c>
      <c r="I13361" s="2">
        <v>4.3902439024389999</v>
      </c>
      <c r="J13361" s="25">
        <v>39.512195121951002</v>
      </c>
      <c r="K13361" s="2">
        <v>32.195121951220003</v>
      </c>
      <c r="L13361" s="30">
        <v>18.048780487805001</v>
      </c>
      <c r="M13361" s="15">
        <v>4.8780487804880002</v>
      </c>
    </row>
    <row r="13362" spans="4:13" x14ac:dyDescent="0.2">
      <c r="D13362" s="200"/>
      <c r="E13362" s="4" t="s">
        <v>62</v>
      </c>
      <c r="F13362" s="5"/>
      <c r="G13362" s="6">
        <v>160</v>
      </c>
      <c r="H13362" s="8">
        <v>0</v>
      </c>
      <c r="I13362" s="1">
        <v>7</v>
      </c>
      <c r="J13362" s="1">
        <v>55</v>
      </c>
      <c r="K13362" s="1">
        <v>63</v>
      </c>
      <c r="L13362" s="1">
        <v>29</v>
      </c>
      <c r="M13362" s="9">
        <v>6</v>
      </c>
    </row>
    <row r="13363" spans="4:13" x14ac:dyDescent="0.2">
      <c r="D13363" s="200"/>
      <c r="E13363" s="11"/>
      <c r="F13363" s="10"/>
      <c r="G13363" s="7">
        <v>100</v>
      </c>
      <c r="H13363" s="53">
        <v>0</v>
      </c>
      <c r="I13363" s="2">
        <v>4.375</v>
      </c>
      <c r="J13363" s="2">
        <v>34.375</v>
      </c>
      <c r="K13363" s="25">
        <v>39.375</v>
      </c>
      <c r="L13363" s="30">
        <v>18.125</v>
      </c>
      <c r="M13363" s="15">
        <v>3.75</v>
      </c>
    </row>
    <row r="13364" spans="4:13" x14ac:dyDescent="0.2">
      <c r="D13364" s="200"/>
      <c r="E13364" s="4" t="s">
        <v>63</v>
      </c>
      <c r="F13364" s="5"/>
      <c r="G13364" s="6">
        <v>121</v>
      </c>
      <c r="H13364" s="8">
        <v>0</v>
      </c>
      <c r="I13364" s="1">
        <v>6</v>
      </c>
      <c r="J13364" s="1">
        <v>39</v>
      </c>
      <c r="K13364" s="1">
        <v>39</v>
      </c>
      <c r="L13364" s="1">
        <v>34</v>
      </c>
      <c r="M13364" s="9">
        <v>3</v>
      </c>
    </row>
    <row r="13365" spans="4:13" x14ac:dyDescent="0.2">
      <c r="D13365" s="200"/>
      <c r="E13365" s="11"/>
      <c r="F13365" s="10"/>
      <c r="G13365" s="7">
        <v>100</v>
      </c>
      <c r="H13365" s="53">
        <v>0</v>
      </c>
      <c r="I13365" s="2">
        <v>4.9586776859499997</v>
      </c>
      <c r="J13365" s="2">
        <v>32.231404958677999</v>
      </c>
      <c r="K13365" s="2">
        <v>32.231404958677999</v>
      </c>
      <c r="L13365" s="2">
        <v>28.099173553719002</v>
      </c>
      <c r="M13365" s="15">
        <v>2.4793388429749998</v>
      </c>
    </row>
    <row r="13366" spans="4:13" x14ac:dyDescent="0.2">
      <c r="D13366" s="200"/>
      <c r="E13366" s="4" t="s">
        <v>64</v>
      </c>
      <c r="F13366" s="5"/>
      <c r="G13366" s="6">
        <v>124</v>
      </c>
      <c r="H13366" s="8">
        <v>0</v>
      </c>
      <c r="I13366" s="1">
        <v>5</v>
      </c>
      <c r="J13366" s="1">
        <v>46</v>
      </c>
      <c r="K13366" s="1">
        <v>40</v>
      </c>
      <c r="L13366" s="1">
        <v>32</v>
      </c>
      <c r="M13366" s="9">
        <v>1</v>
      </c>
    </row>
    <row r="13367" spans="4:13" x14ac:dyDescent="0.2">
      <c r="D13367" s="200"/>
      <c r="E13367" s="11"/>
      <c r="F13367" s="10"/>
      <c r="G13367" s="7">
        <v>100</v>
      </c>
      <c r="H13367" s="53">
        <v>0</v>
      </c>
      <c r="I13367" s="2">
        <v>4.0322580645160002</v>
      </c>
      <c r="J13367" s="2">
        <v>37.096774193548001</v>
      </c>
      <c r="K13367" s="2">
        <v>32.258064516128997</v>
      </c>
      <c r="L13367" s="2">
        <v>25.806451612903</v>
      </c>
      <c r="M13367" s="15">
        <v>0.80645161290300005</v>
      </c>
    </row>
    <row r="13368" spans="4:13" x14ac:dyDescent="0.2">
      <c r="D13368" s="200"/>
      <c r="E13368" s="4" t="s">
        <v>65</v>
      </c>
      <c r="F13368" s="5"/>
      <c r="G13368" s="6">
        <v>109</v>
      </c>
      <c r="H13368" s="8">
        <v>0</v>
      </c>
      <c r="I13368" s="1">
        <v>2</v>
      </c>
      <c r="J13368" s="1">
        <v>31</v>
      </c>
      <c r="K13368" s="1">
        <v>34</v>
      </c>
      <c r="L13368" s="1">
        <v>26</v>
      </c>
      <c r="M13368" s="9">
        <v>16</v>
      </c>
    </row>
    <row r="13369" spans="4:13" x14ac:dyDescent="0.2">
      <c r="D13369" s="200"/>
      <c r="E13369" s="11"/>
      <c r="F13369" s="10"/>
      <c r="G13369" s="7">
        <v>100</v>
      </c>
      <c r="H13369" s="53">
        <v>0</v>
      </c>
      <c r="I13369" s="2">
        <v>1.834862385321</v>
      </c>
      <c r="J13369" s="30">
        <v>28.440366972477001</v>
      </c>
      <c r="K13369" s="2">
        <v>31.192660550458999</v>
      </c>
      <c r="L13369" s="2">
        <v>23.853211009174</v>
      </c>
      <c r="M13369" s="85">
        <v>14.678899082569</v>
      </c>
    </row>
    <row r="13370" spans="4:13" x14ac:dyDescent="0.2">
      <c r="D13370" s="200"/>
      <c r="E13370" s="4" t="s">
        <v>66</v>
      </c>
      <c r="F13370" s="5"/>
      <c r="G13370" s="6">
        <v>104</v>
      </c>
      <c r="H13370" s="8">
        <v>1</v>
      </c>
      <c r="I13370" s="1">
        <v>2</v>
      </c>
      <c r="J13370" s="1">
        <v>30</v>
      </c>
      <c r="K13370" s="1">
        <v>38</v>
      </c>
      <c r="L13370" s="1">
        <v>28</v>
      </c>
      <c r="M13370" s="9">
        <v>5</v>
      </c>
    </row>
    <row r="13371" spans="4:13" x14ac:dyDescent="0.2">
      <c r="D13371" s="200"/>
      <c r="E13371" s="11"/>
      <c r="F13371" s="10"/>
      <c r="G13371" s="7">
        <v>100</v>
      </c>
      <c r="H13371" s="18">
        <v>0.96153846153800004</v>
      </c>
      <c r="I13371" s="2">
        <v>1.923076923077</v>
      </c>
      <c r="J13371" s="30">
        <v>28.846153846153999</v>
      </c>
      <c r="K13371" s="2">
        <v>36.538461538462002</v>
      </c>
      <c r="L13371" s="2">
        <v>26.923076923077002</v>
      </c>
      <c r="M13371" s="15">
        <v>4.8076923076920002</v>
      </c>
    </row>
    <row r="13372" spans="4:13" x14ac:dyDescent="0.2">
      <c r="D13372" s="200"/>
      <c r="E13372" s="4" t="s">
        <v>67</v>
      </c>
      <c r="F13372" s="5"/>
      <c r="G13372" s="6">
        <v>139</v>
      </c>
      <c r="H13372" s="8">
        <v>3</v>
      </c>
      <c r="I13372" s="1">
        <v>3</v>
      </c>
      <c r="J13372" s="1">
        <v>43</v>
      </c>
      <c r="K13372" s="1">
        <v>50</v>
      </c>
      <c r="L13372" s="1">
        <v>34</v>
      </c>
      <c r="M13372" s="9">
        <v>6</v>
      </c>
    </row>
    <row r="13373" spans="4:13" x14ac:dyDescent="0.2">
      <c r="D13373" s="200"/>
      <c r="E13373" s="11"/>
      <c r="F13373" s="10"/>
      <c r="G13373" s="7">
        <v>100</v>
      </c>
      <c r="H13373" s="18">
        <v>2.1582733812949999</v>
      </c>
      <c r="I13373" s="2">
        <v>2.1582733812949999</v>
      </c>
      <c r="J13373" s="2">
        <v>30.935251798561001</v>
      </c>
      <c r="K13373" s="2">
        <v>35.971223021583</v>
      </c>
      <c r="L13373" s="2">
        <v>24.460431654676</v>
      </c>
      <c r="M13373" s="15">
        <v>4.3165467625899998</v>
      </c>
    </row>
    <row r="13374" spans="4:13" x14ac:dyDescent="0.2">
      <c r="D13374" s="200"/>
      <c r="E13374" s="4" t="s">
        <v>68</v>
      </c>
      <c r="F13374" s="5"/>
      <c r="G13374" s="6">
        <v>48</v>
      </c>
      <c r="H13374" s="8">
        <v>0</v>
      </c>
      <c r="I13374" s="1">
        <v>0</v>
      </c>
      <c r="J13374" s="1">
        <v>20</v>
      </c>
      <c r="K13374" s="1">
        <v>14</v>
      </c>
      <c r="L13374" s="1">
        <v>13</v>
      </c>
      <c r="M13374" s="9">
        <v>1</v>
      </c>
    </row>
    <row r="13375" spans="4:13" x14ac:dyDescent="0.2">
      <c r="D13375" s="200"/>
      <c r="E13375" s="11"/>
      <c r="F13375" s="10"/>
      <c r="G13375" s="7">
        <v>100</v>
      </c>
      <c r="H13375" s="53">
        <v>0</v>
      </c>
      <c r="I13375" s="16">
        <v>0</v>
      </c>
      <c r="J13375" s="25">
        <v>41.666666666666998</v>
      </c>
      <c r="K13375" s="2">
        <v>29.166666666666998</v>
      </c>
      <c r="L13375" s="2">
        <v>27.083333333333002</v>
      </c>
      <c r="M13375" s="15">
        <v>2.083333333333</v>
      </c>
    </row>
    <row r="13376" spans="4:13" x14ac:dyDescent="0.2">
      <c r="D13376" s="200"/>
      <c r="E13376" s="4" t="s">
        <v>69</v>
      </c>
      <c r="F13376" s="5"/>
      <c r="G13376" s="6">
        <v>37</v>
      </c>
      <c r="H13376" s="8">
        <v>0</v>
      </c>
      <c r="I13376" s="1">
        <v>1</v>
      </c>
      <c r="J13376" s="1">
        <v>11</v>
      </c>
      <c r="K13376" s="1">
        <v>15</v>
      </c>
      <c r="L13376" s="1">
        <v>9</v>
      </c>
      <c r="M13376" s="9">
        <v>1</v>
      </c>
    </row>
    <row r="13377" spans="2:13" x14ac:dyDescent="0.2">
      <c r="D13377" s="200"/>
      <c r="E13377" s="11"/>
      <c r="F13377" s="10"/>
      <c r="G13377" s="7">
        <v>100</v>
      </c>
      <c r="H13377" s="53">
        <v>0</v>
      </c>
      <c r="I13377" s="2">
        <v>2.7027027027030002</v>
      </c>
      <c r="J13377" s="2">
        <v>29.72972972973</v>
      </c>
      <c r="K13377" s="25">
        <v>40.540540540541002</v>
      </c>
      <c r="L13377" s="2">
        <v>24.324324324323999</v>
      </c>
      <c r="M13377" s="15">
        <v>2.7027027027030002</v>
      </c>
    </row>
    <row r="13378" spans="2:13" x14ac:dyDescent="0.2">
      <c r="D13378" s="199" t="s">
        <v>70</v>
      </c>
      <c r="E13378" s="22" t="s">
        <v>18</v>
      </c>
      <c r="F13378" s="21"/>
      <c r="G13378" s="19">
        <v>0</v>
      </c>
      <c r="H13378" s="27">
        <v>0</v>
      </c>
      <c r="I13378" s="3">
        <v>0</v>
      </c>
      <c r="J13378" s="3">
        <v>0</v>
      </c>
      <c r="K13378" s="3">
        <v>0</v>
      </c>
      <c r="L13378" s="3">
        <v>0</v>
      </c>
      <c r="M13378" s="26">
        <v>0</v>
      </c>
    </row>
    <row r="13379" spans="2:13" x14ac:dyDescent="0.2">
      <c r="D13379" s="201"/>
      <c r="E13379" s="45"/>
      <c r="F13379" s="51"/>
      <c r="G13379" s="119">
        <v>0</v>
      </c>
      <c r="H13379" s="118">
        <v>0</v>
      </c>
      <c r="I13379" s="62">
        <v>0</v>
      </c>
      <c r="J13379" s="83">
        <v>0</v>
      </c>
      <c r="K13379" s="83">
        <v>0</v>
      </c>
      <c r="L13379" s="83">
        <v>0</v>
      </c>
      <c r="M13379" s="146">
        <v>0</v>
      </c>
    </row>
    <row r="13381" spans="2:13" x14ac:dyDescent="0.2">
      <c r="B13381" s="40" t="str">
        <f xml:space="preserve"> HYPERLINK("#'目次'!B329", "[323]")</f>
        <v>[323]</v>
      </c>
      <c r="C13381" s="23" t="s">
        <v>464</v>
      </c>
    </row>
    <row r="13384" spans="2:13" x14ac:dyDescent="0.2">
      <c r="C13384" s="23" t="s">
        <v>73</v>
      </c>
    </row>
    <row r="13385" spans="2:13" ht="24" x14ac:dyDescent="0.2">
      <c r="D13385" s="195"/>
      <c r="E13385" s="196"/>
      <c r="F13385" s="196"/>
      <c r="G13385" s="37" t="s">
        <v>15</v>
      </c>
      <c r="H13385" s="33" t="s">
        <v>436</v>
      </c>
      <c r="I13385" s="13" t="s">
        <v>437</v>
      </c>
      <c r="J13385" s="13" t="s">
        <v>438</v>
      </c>
      <c r="K13385" s="13" t="s">
        <v>439</v>
      </c>
      <c r="L13385" s="13" t="s">
        <v>440</v>
      </c>
      <c r="M13385" s="38" t="s">
        <v>18</v>
      </c>
    </row>
    <row r="13386" spans="2:13" x14ac:dyDescent="0.2">
      <c r="D13386" s="197"/>
      <c r="E13386" s="198"/>
      <c r="F13386" s="198"/>
      <c r="G13386" s="35"/>
      <c r="H13386" s="39"/>
      <c r="I13386" s="14"/>
      <c r="J13386" s="14"/>
      <c r="K13386" s="14"/>
      <c r="L13386" s="14"/>
      <c r="M13386" s="34"/>
    </row>
    <row r="13387" spans="2:13" x14ac:dyDescent="0.2">
      <c r="D13387" s="78"/>
      <c r="E13387" s="79" t="s">
        <v>15</v>
      </c>
      <c r="F13387" s="66"/>
      <c r="G13387" s="36">
        <v>1200</v>
      </c>
      <c r="H13387" s="17">
        <v>8</v>
      </c>
      <c r="I13387" s="17">
        <v>39</v>
      </c>
      <c r="J13387" s="17">
        <v>409</v>
      </c>
      <c r="K13387" s="17">
        <v>397</v>
      </c>
      <c r="L13387" s="17">
        <v>278</v>
      </c>
      <c r="M13387" s="47">
        <v>69</v>
      </c>
    </row>
    <row r="13388" spans="2:13" x14ac:dyDescent="0.2">
      <c r="D13388" s="45"/>
      <c r="E13388" s="51"/>
      <c r="F13388" s="67"/>
      <c r="G13388" s="7">
        <v>100</v>
      </c>
      <c r="H13388" s="2">
        <v>0.66666666666700003</v>
      </c>
      <c r="I13388" s="2">
        <v>3.25</v>
      </c>
      <c r="J13388" s="2">
        <v>34.083333333333002</v>
      </c>
      <c r="K13388" s="2">
        <v>33.083333333333002</v>
      </c>
      <c r="L13388" s="2">
        <v>23.166666666666998</v>
      </c>
      <c r="M13388" s="15">
        <v>5.75</v>
      </c>
    </row>
    <row r="13389" spans="2:13" x14ac:dyDescent="0.2">
      <c r="D13389" s="199" t="s">
        <v>74</v>
      </c>
      <c r="E13389" s="22" t="s">
        <v>75</v>
      </c>
      <c r="F13389" s="21"/>
      <c r="G13389" s="19">
        <v>592</v>
      </c>
      <c r="H13389" s="27">
        <v>5</v>
      </c>
      <c r="I13389" s="3">
        <v>15</v>
      </c>
      <c r="J13389" s="3">
        <v>185</v>
      </c>
      <c r="K13389" s="3">
        <v>184</v>
      </c>
      <c r="L13389" s="3">
        <v>166</v>
      </c>
      <c r="M13389" s="26">
        <v>37</v>
      </c>
    </row>
    <row r="13390" spans="2:13" x14ac:dyDescent="0.2">
      <c r="D13390" s="200"/>
      <c r="E13390" s="11"/>
      <c r="F13390" s="10"/>
      <c r="G13390" s="7">
        <v>100</v>
      </c>
      <c r="H13390" s="18">
        <v>0.84459459459499997</v>
      </c>
      <c r="I13390" s="2">
        <v>2.533783783784</v>
      </c>
      <c r="J13390" s="2">
        <v>31.25</v>
      </c>
      <c r="K13390" s="2">
        <v>31.081081081080999</v>
      </c>
      <c r="L13390" s="2">
        <v>28.040540540540999</v>
      </c>
      <c r="M13390" s="15">
        <v>6.25</v>
      </c>
    </row>
    <row r="13391" spans="2:13" x14ac:dyDescent="0.2">
      <c r="D13391" s="200"/>
      <c r="E13391" s="4" t="s">
        <v>34</v>
      </c>
      <c r="F13391" s="5"/>
      <c r="G13391" s="6">
        <v>37</v>
      </c>
      <c r="H13391" s="8">
        <v>0</v>
      </c>
      <c r="I13391" s="1">
        <v>4</v>
      </c>
      <c r="J13391" s="1">
        <v>14</v>
      </c>
      <c r="K13391" s="1">
        <v>8</v>
      </c>
      <c r="L13391" s="1">
        <v>9</v>
      </c>
      <c r="M13391" s="9">
        <v>2</v>
      </c>
    </row>
    <row r="13392" spans="2:13" x14ac:dyDescent="0.2">
      <c r="D13392" s="200"/>
      <c r="E13392" s="11"/>
      <c r="F13392" s="10"/>
      <c r="G13392" s="7">
        <v>100</v>
      </c>
      <c r="H13392" s="53">
        <v>0</v>
      </c>
      <c r="I13392" s="25">
        <v>10.810810810811001</v>
      </c>
      <c r="J13392" s="2">
        <v>37.837837837838002</v>
      </c>
      <c r="K13392" s="50">
        <v>21.621621621622001</v>
      </c>
      <c r="L13392" s="2">
        <v>24.324324324323999</v>
      </c>
      <c r="M13392" s="15">
        <v>5.4054054054050003</v>
      </c>
    </row>
    <row r="13393" spans="4:13" x14ac:dyDescent="0.2">
      <c r="D13393" s="200"/>
      <c r="E13393" s="4" t="s">
        <v>35</v>
      </c>
      <c r="F13393" s="5"/>
      <c r="G13393" s="6">
        <v>75</v>
      </c>
      <c r="H13393" s="8">
        <v>0</v>
      </c>
      <c r="I13393" s="1">
        <v>0</v>
      </c>
      <c r="J13393" s="1">
        <v>25</v>
      </c>
      <c r="K13393" s="1">
        <v>27</v>
      </c>
      <c r="L13393" s="1">
        <v>19</v>
      </c>
      <c r="M13393" s="9">
        <v>4</v>
      </c>
    </row>
    <row r="13394" spans="4:13" x14ac:dyDescent="0.2">
      <c r="D13394" s="200"/>
      <c r="E13394" s="11"/>
      <c r="F13394" s="10"/>
      <c r="G13394" s="7">
        <v>100</v>
      </c>
      <c r="H13394" s="53">
        <v>0</v>
      </c>
      <c r="I13394" s="16">
        <v>0</v>
      </c>
      <c r="J13394" s="2">
        <v>33.333333333333002</v>
      </c>
      <c r="K13394" s="2">
        <v>36</v>
      </c>
      <c r="L13394" s="2">
        <v>25.333333333333002</v>
      </c>
      <c r="M13394" s="15">
        <v>5.333333333333</v>
      </c>
    </row>
    <row r="13395" spans="4:13" x14ac:dyDescent="0.2">
      <c r="D13395" s="200"/>
      <c r="E13395" s="4" t="s">
        <v>36</v>
      </c>
      <c r="F13395" s="5"/>
      <c r="G13395" s="6">
        <v>95</v>
      </c>
      <c r="H13395" s="8">
        <v>0</v>
      </c>
      <c r="I13395" s="1">
        <v>2</v>
      </c>
      <c r="J13395" s="1">
        <v>30</v>
      </c>
      <c r="K13395" s="1">
        <v>36</v>
      </c>
      <c r="L13395" s="1">
        <v>22</v>
      </c>
      <c r="M13395" s="9">
        <v>5</v>
      </c>
    </row>
    <row r="13396" spans="4:13" x14ac:dyDescent="0.2">
      <c r="D13396" s="200"/>
      <c r="E13396" s="11"/>
      <c r="F13396" s="10"/>
      <c r="G13396" s="7">
        <v>100</v>
      </c>
      <c r="H13396" s="53">
        <v>0</v>
      </c>
      <c r="I13396" s="2">
        <v>2.1052631578950001</v>
      </c>
      <c r="J13396" s="2">
        <v>31.578947368421002</v>
      </c>
      <c r="K13396" s="2">
        <v>37.894736842104997</v>
      </c>
      <c r="L13396" s="2">
        <v>23.157894736842</v>
      </c>
      <c r="M13396" s="15">
        <v>5.2631578947369997</v>
      </c>
    </row>
    <row r="13397" spans="4:13" x14ac:dyDescent="0.2">
      <c r="D13397" s="200"/>
      <c r="E13397" s="4" t="s">
        <v>37</v>
      </c>
      <c r="F13397" s="5"/>
      <c r="G13397" s="6">
        <v>111</v>
      </c>
      <c r="H13397" s="8">
        <v>1</v>
      </c>
      <c r="I13397" s="1">
        <v>2</v>
      </c>
      <c r="J13397" s="1">
        <v>31</v>
      </c>
      <c r="K13397" s="1">
        <v>38</v>
      </c>
      <c r="L13397" s="1">
        <v>33</v>
      </c>
      <c r="M13397" s="9">
        <v>6</v>
      </c>
    </row>
    <row r="13398" spans="4:13" x14ac:dyDescent="0.2">
      <c r="D13398" s="200"/>
      <c r="E13398" s="11"/>
      <c r="F13398" s="10"/>
      <c r="G13398" s="7">
        <v>100</v>
      </c>
      <c r="H13398" s="18">
        <v>0.90090090090099995</v>
      </c>
      <c r="I13398" s="2">
        <v>1.8018018018019999</v>
      </c>
      <c r="J13398" s="30">
        <v>27.927927927928</v>
      </c>
      <c r="K13398" s="2">
        <v>34.234234234234002</v>
      </c>
      <c r="L13398" s="25">
        <v>29.72972972973</v>
      </c>
      <c r="M13398" s="15">
        <v>5.4054054054050003</v>
      </c>
    </row>
    <row r="13399" spans="4:13" x14ac:dyDescent="0.2">
      <c r="D13399" s="200"/>
      <c r="E13399" s="4" t="s">
        <v>38</v>
      </c>
      <c r="F13399" s="5"/>
      <c r="G13399" s="6">
        <v>93</v>
      </c>
      <c r="H13399" s="8">
        <v>1</v>
      </c>
      <c r="I13399" s="1">
        <v>2</v>
      </c>
      <c r="J13399" s="1">
        <v>28</v>
      </c>
      <c r="K13399" s="1">
        <v>30</v>
      </c>
      <c r="L13399" s="1">
        <v>26</v>
      </c>
      <c r="M13399" s="9">
        <v>6</v>
      </c>
    </row>
    <row r="13400" spans="4:13" x14ac:dyDescent="0.2">
      <c r="D13400" s="200"/>
      <c r="E13400" s="11"/>
      <c r="F13400" s="10"/>
      <c r="G13400" s="7">
        <v>100</v>
      </c>
      <c r="H13400" s="18">
        <v>1.0752688172039999</v>
      </c>
      <c r="I13400" s="2">
        <v>2.1505376344089999</v>
      </c>
      <c r="J13400" s="2">
        <v>30.107526881719998</v>
      </c>
      <c r="K13400" s="2">
        <v>32.258064516128997</v>
      </c>
      <c r="L13400" s="2">
        <v>27.956989247311999</v>
      </c>
      <c r="M13400" s="15">
        <v>6.4516129032259997</v>
      </c>
    </row>
    <row r="13401" spans="4:13" x14ac:dyDescent="0.2">
      <c r="D13401" s="200"/>
      <c r="E13401" s="4" t="s">
        <v>39</v>
      </c>
      <c r="F13401" s="5"/>
      <c r="G13401" s="6">
        <v>109</v>
      </c>
      <c r="H13401" s="8">
        <v>3</v>
      </c>
      <c r="I13401" s="1">
        <v>0</v>
      </c>
      <c r="J13401" s="1">
        <v>32</v>
      </c>
      <c r="K13401" s="1">
        <v>33</v>
      </c>
      <c r="L13401" s="1">
        <v>33</v>
      </c>
      <c r="M13401" s="9">
        <v>8</v>
      </c>
    </row>
    <row r="13402" spans="4:13" x14ac:dyDescent="0.2">
      <c r="D13402" s="200"/>
      <c r="E13402" s="11"/>
      <c r="F13402" s="10"/>
      <c r="G13402" s="7">
        <v>100</v>
      </c>
      <c r="H13402" s="18">
        <v>2.7522935779819999</v>
      </c>
      <c r="I13402" s="16">
        <v>0</v>
      </c>
      <c r="J13402" s="2">
        <v>29.357798165138</v>
      </c>
      <c r="K13402" s="2">
        <v>30.275229357798001</v>
      </c>
      <c r="L13402" s="25">
        <v>30.275229357798001</v>
      </c>
      <c r="M13402" s="15">
        <v>7.339449541284</v>
      </c>
    </row>
    <row r="13403" spans="4:13" x14ac:dyDescent="0.2">
      <c r="D13403" s="200"/>
      <c r="E13403" s="4" t="s">
        <v>40</v>
      </c>
      <c r="F13403" s="5"/>
      <c r="G13403" s="6">
        <v>72</v>
      </c>
      <c r="H13403" s="8">
        <v>0</v>
      </c>
      <c r="I13403" s="1">
        <v>5</v>
      </c>
      <c r="J13403" s="1">
        <v>25</v>
      </c>
      <c r="K13403" s="1">
        <v>12</v>
      </c>
      <c r="L13403" s="1">
        <v>24</v>
      </c>
      <c r="M13403" s="9">
        <v>6</v>
      </c>
    </row>
    <row r="13404" spans="4:13" x14ac:dyDescent="0.2">
      <c r="D13404" s="200"/>
      <c r="E13404" s="11"/>
      <c r="F13404" s="10"/>
      <c r="G13404" s="7">
        <v>100</v>
      </c>
      <c r="H13404" s="53">
        <v>0</v>
      </c>
      <c r="I13404" s="2">
        <v>6.9444444444439997</v>
      </c>
      <c r="J13404" s="2">
        <v>34.722222222222001</v>
      </c>
      <c r="K13404" s="50">
        <v>16.666666666666998</v>
      </c>
      <c r="L13404" s="41">
        <v>33.333333333333002</v>
      </c>
      <c r="M13404" s="15">
        <v>8.333333333333</v>
      </c>
    </row>
    <row r="13405" spans="4:13" x14ac:dyDescent="0.2">
      <c r="D13405" s="199" t="s">
        <v>76</v>
      </c>
      <c r="E13405" s="22" t="s">
        <v>77</v>
      </c>
      <c r="F13405" s="21"/>
      <c r="G13405" s="19">
        <v>608</v>
      </c>
      <c r="H13405" s="27">
        <v>3</v>
      </c>
      <c r="I13405" s="3">
        <v>24</v>
      </c>
      <c r="J13405" s="3">
        <v>224</v>
      </c>
      <c r="K13405" s="3">
        <v>213</v>
      </c>
      <c r="L13405" s="3">
        <v>112</v>
      </c>
      <c r="M13405" s="26">
        <v>32</v>
      </c>
    </row>
    <row r="13406" spans="4:13" x14ac:dyDescent="0.2">
      <c r="D13406" s="200"/>
      <c r="E13406" s="11"/>
      <c r="F13406" s="10"/>
      <c r="G13406" s="7">
        <v>100</v>
      </c>
      <c r="H13406" s="18">
        <v>0.49342105263199998</v>
      </c>
      <c r="I13406" s="2">
        <v>3.947368421053</v>
      </c>
      <c r="J13406" s="2">
        <v>36.842105263157997</v>
      </c>
      <c r="K13406" s="2">
        <v>35.032894736842003</v>
      </c>
      <c r="L13406" s="2">
        <v>18.421052631578998</v>
      </c>
      <c r="M13406" s="15">
        <v>5.2631578947369997</v>
      </c>
    </row>
    <row r="13407" spans="4:13" x14ac:dyDescent="0.2">
      <c r="D13407" s="200"/>
      <c r="E13407" s="4" t="s">
        <v>34</v>
      </c>
      <c r="F13407" s="5"/>
      <c r="G13407" s="6">
        <v>37</v>
      </c>
      <c r="H13407" s="8">
        <v>1</v>
      </c>
      <c r="I13407" s="1">
        <v>1</v>
      </c>
      <c r="J13407" s="1">
        <v>15</v>
      </c>
      <c r="K13407" s="1">
        <v>7</v>
      </c>
      <c r="L13407" s="1">
        <v>12</v>
      </c>
      <c r="M13407" s="9">
        <v>1</v>
      </c>
    </row>
    <row r="13408" spans="4:13" x14ac:dyDescent="0.2">
      <c r="D13408" s="200"/>
      <c r="E13408" s="11"/>
      <c r="F13408" s="10"/>
      <c r="G13408" s="7">
        <v>100</v>
      </c>
      <c r="H13408" s="18">
        <v>2.7027027027030002</v>
      </c>
      <c r="I13408" s="2">
        <v>2.7027027027030002</v>
      </c>
      <c r="J13408" s="25">
        <v>40.540540540541002</v>
      </c>
      <c r="K13408" s="50">
        <v>18.918918918919001</v>
      </c>
      <c r="L13408" s="25">
        <v>32.432432432432002</v>
      </c>
      <c r="M13408" s="15">
        <v>2.7027027027030002</v>
      </c>
    </row>
    <row r="13409" spans="2:13" x14ac:dyDescent="0.2">
      <c r="D13409" s="200"/>
      <c r="E13409" s="4" t="s">
        <v>35</v>
      </c>
      <c r="F13409" s="5"/>
      <c r="G13409" s="6">
        <v>73</v>
      </c>
      <c r="H13409" s="8">
        <v>0</v>
      </c>
      <c r="I13409" s="1">
        <v>5</v>
      </c>
      <c r="J13409" s="1">
        <v>24</v>
      </c>
      <c r="K13409" s="1">
        <v>33</v>
      </c>
      <c r="L13409" s="1">
        <v>8</v>
      </c>
      <c r="M13409" s="9">
        <v>3</v>
      </c>
    </row>
    <row r="13410" spans="2:13" x14ac:dyDescent="0.2">
      <c r="D13410" s="200"/>
      <c r="E13410" s="11"/>
      <c r="F13410" s="10"/>
      <c r="G13410" s="7">
        <v>100</v>
      </c>
      <c r="H13410" s="53">
        <v>0</v>
      </c>
      <c r="I13410" s="2">
        <v>6.8493150684930004</v>
      </c>
      <c r="J13410" s="2">
        <v>32.876712328766999</v>
      </c>
      <c r="K13410" s="41">
        <v>45.205479452055002</v>
      </c>
      <c r="L13410" s="50">
        <v>10.958904109589</v>
      </c>
      <c r="M13410" s="15">
        <v>4.1095890410960001</v>
      </c>
    </row>
    <row r="13411" spans="2:13" x14ac:dyDescent="0.2">
      <c r="D13411" s="200"/>
      <c r="E13411" s="4" t="s">
        <v>36</v>
      </c>
      <c r="F13411" s="5"/>
      <c r="G13411" s="6">
        <v>92</v>
      </c>
      <c r="H13411" s="8">
        <v>0</v>
      </c>
      <c r="I13411" s="1">
        <v>2</v>
      </c>
      <c r="J13411" s="1">
        <v>34</v>
      </c>
      <c r="K13411" s="1">
        <v>32</v>
      </c>
      <c r="L13411" s="1">
        <v>23</v>
      </c>
      <c r="M13411" s="9">
        <v>1</v>
      </c>
    </row>
    <row r="13412" spans="2:13" x14ac:dyDescent="0.2">
      <c r="D13412" s="200"/>
      <c r="E13412" s="11"/>
      <c r="F13412" s="10"/>
      <c r="G13412" s="7">
        <v>100</v>
      </c>
      <c r="H13412" s="53">
        <v>0</v>
      </c>
      <c r="I13412" s="2">
        <v>2.1739130434780001</v>
      </c>
      <c r="J13412" s="2">
        <v>36.956521739129997</v>
      </c>
      <c r="K13412" s="2">
        <v>34.782608695652002</v>
      </c>
      <c r="L13412" s="2">
        <v>25</v>
      </c>
      <c r="M13412" s="15">
        <v>1.086956521739</v>
      </c>
    </row>
    <row r="13413" spans="2:13" x14ac:dyDescent="0.2">
      <c r="D13413" s="200"/>
      <c r="E13413" s="4" t="s">
        <v>37</v>
      </c>
      <c r="F13413" s="5"/>
      <c r="G13413" s="6">
        <v>110</v>
      </c>
      <c r="H13413" s="8">
        <v>1</v>
      </c>
      <c r="I13413" s="1">
        <v>1</v>
      </c>
      <c r="J13413" s="1">
        <v>40</v>
      </c>
      <c r="K13413" s="1">
        <v>43</v>
      </c>
      <c r="L13413" s="1">
        <v>20</v>
      </c>
      <c r="M13413" s="9">
        <v>5</v>
      </c>
    </row>
    <row r="13414" spans="2:13" x14ac:dyDescent="0.2">
      <c r="D13414" s="200"/>
      <c r="E13414" s="11"/>
      <c r="F13414" s="10"/>
      <c r="G13414" s="7">
        <v>100</v>
      </c>
      <c r="H13414" s="18">
        <v>0.90909090909099999</v>
      </c>
      <c r="I13414" s="2">
        <v>0.90909090909099999</v>
      </c>
      <c r="J13414" s="2">
        <v>36.363636363635997</v>
      </c>
      <c r="K13414" s="25">
        <v>39.090909090909001</v>
      </c>
      <c r="L13414" s="2">
        <v>18.181818181817999</v>
      </c>
      <c r="M13414" s="15">
        <v>4.5454545454549997</v>
      </c>
    </row>
    <row r="13415" spans="2:13" x14ac:dyDescent="0.2">
      <c r="D13415" s="200"/>
      <c r="E13415" s="4" t="s">
        <v>38</v>
      </c>
      <c r="F13415" s="5"/>
      <c r="G13415" s="6">
        <v>93</v>
      </c>
      <c r="H13415" s="8">
        <v>0</v>
      </c>
      <c r="I13415" s="1">
        <v>3</v>
      </c>
      <c r="J13415" s="1">
        <v>35</v>
      </c>
      <c r="K13415" s="1">
        <v>27</v>
      </c>
      <c r="L13415" s="1">
        <v>22</v>
      </c>
      <c r="M13415" s="9">
        <v>6</v>
      </c>
    </row>
    <row r="13416" spans="2:13" x14ac:dyDescent="0.2">
      <c r="D13416" s="200"/>
      <c r="E13416" s="11"/>
      <c r="F13416" s="10"/>
      <c r="G13416" s="7">
        <v>100</v>
      </c>
      <c r="H13416" s="53">
        <v>0</v>
      </c>
      <c r="I13416" s="2">
        <v>3.2258064516129998</v>
      </c>
      <c r="J13416" s="2">
        <v>37.634408602150998</v>
      </c>
      <c r="K13416" s="2">
        <v>29.032258064516</v>
      </c>
      <c r="L13416" s="2">
        <v>23.655913978495001</v>
      </c>
      <c r="M13416" s="15">
        <v>6.4516129032259997</v>
      </c>
    </row>
    <row r="13417" spans="2:13" x14ac:dyDescent="0.2">
      <c r="D13417" s="200"/>
      <c r="E13417" s="4" t="s">
        <v>39</v>
      </c>
      <c r="F13417" s="5"/>
      <c r="G13417" s="6">
        <v>114</v>
      </c>
      <c r="H13417" s="8">
        <v>0</v>
      </c>
      <c r="I13417" s="1">
        <v>9</v>
      </c>
      <c r="J13417" s="1">
        <v>37</v>
      </c>
      <c r="K13417" s="1">
        <v>38</v>
      </c>
      <c r="L13417" s="1">
        <v>20</v>
      </c>
      <c r="M13417" s="9">
        <v>10</v>
      </c>
    </row>
    <row r="13418" spans="2:13" x14ac:dyDescent="0.2">
      <c r="D13418" s="200"/>
      <c r="E13418" s="11"/>
      <c r="F13418" s="10"/>
      <c r="G13418" s="7">
        <v>100</v>
      </c>
      <c r="H13418" s="53">
        <v>0</v>
      </c>
      <c r="I13418" s="2">
        <v>7.8947368421049999</v>
      </c>
      <c r="J13418" s="2">
        <v>32.456140350877</v>
      </c>
      <c r="K13418" s="2">
        <v>33.333333333333002</v>
      </c>
      <c r="L13418" s="30">
        <v>17.543859649123</v>
      </c>
      <c r="M13418" s="15">
        <v>8.7719298245609991</v>
      </c>
    </row>
    <row r="13419" spans="2:13" x14ac:dyDescent="0.2">
      <c r="D13419" s="200"/>
      <c r="E13419" s="4" t="s">
        <v>40</v>
      </c>
      <c r="F13419" s="5"/>
      <c r="G13419" s="6">
        <v>89</v>
      </c>
      <c r="H13419" s="8">
        <v>1</v>
      </c>
      <c r="I13419" s="1">
        <v>3</v>
      </c>
      <c r="J13419" s="1">
        <v>39</v>
      </c>
      <c r="K13419" s="1">
        <v>33</v>
      </c>
      <c r="L13419" s="1">
        <v>7</v>
      </c>
      <c r="M13419" s="9">
        <v>6</v>
      </c>
    </row>
    <row r="13420" spans="2:13" x14ac:dyDescent="0.2">
      <c r="D13420" s="201"/>
      <c r="E13420" s="45"/>
      <c r="F13420" s="51"/>
      <c r="G13420" s="81">
        <v>100</v>
      </c>
      <c r="H13420" s="115">
        <v>1.123595505618</v>
      </c>
      <c r="I13420" s="64">
        <v>3.3707865168539999</v>
      </c>
      <c r="J13420" s="124">
        <v>43.820224719100999</v>
      </c>
      <c r="K13420" s="64">
        <v>37.078651685392998</v>
      </c>
      <c r="L13420" s="108">
        <v>7.8651685393259996</v>
      </c>
      <c r="M13420" s="106">
        <v>6.7415730337079998</v>
      </c>
    </row>
    <row r="13422" spans="2:13" x14ac:dyDescent="0.2">
      <c r="B13422" s="40" t="str">
        <f xml:space="preserve"> HYPERLINK("#'目次'!B330", "[324]")</f>
        <v>[324]</v>
      </c>
      <c r="C13422" s="23" t="s">
        <v>464</v>
      </c>
    </row>
    <row r="13425" spans="3:13" x14ac:dyDescent="0.2">
      <c r="C13425" s="23" t="s">
        <v>80</v>
      </c>
    </row>
    <row r="13426" spans="3:13" ht="24" x14ac:dyDescent="0.2">
      <c r="E13426" s="195"/>
      <c r="F13426" s="196"/>
      <c r="G13426" s="37" t="s">
        <v>15</v>
      </c>
      <c r="H13426" s="33" t="s">
        <v>436</v>
      </c>
      <c r="I13426" s="13" t="s">
        <v>437</v>
      </c>
      <c r="J13426" s="13" t="s">
        <v>438</v>
      </c>
      <c r="K13426" s="13" t="s">
        <v>439</v>
      </c>
      <c r="L13426" s="13" t="s">
        <v>440</v>
      </c>
      <c r="M13426" s="38" t="s">
        <v>18</v>
      </c>
    </row>
    <row r="13427" spans="3:13" x14ac:dyDescent="0.2">
      <c r="E13427" s="197"/>
      <c r="F13427" s="198"/>
      <c r="G13427" s="35"/>
      <c r="H13427" s="39"/>
      <c r="I13427" s="14"/>
      <c r="J13427" s="14"/>
      <c r="K13427" s="14"/>
      <c r="L13427" s="14"/>
      <c r="M13427" s="34"/>
    </row>
    <row r="13428" spans="3:13" x14ac:dyDescent="0.2">
      <c r="E13428" s="120" t="s">
        <v>15</v>
      </c>
      <c r="F13428" s="66"/>
      <c r="G13428" s="36">
        <v>1200</v>
      </c>
      <c r="H13428" s="17">
        <v>8</v>
      </c>
      <c r="I13428" s="17">
        <v>39</v>
      </c>
      <c r="J13428" s="17">
        <v>409</v>
      </c>
      <c r="K13428" s="17">
        <v>397</v>
      </c>
      <c r="L13428" s="17">
        <v>278</v>
      </c>
      <c r="M13428" s="47">
        <v>69</v>
      </c>
    </row>
    <row r="13429" spans="3:13" x14ac:dyDescent="0.2">
      <c r="E13429" s="45"/>
      <c r="F13429" s="67"/>
      <c r="G13429" s="7">
        <v>100</v>
      </c>
      <c r="H13429" s="2">
        <v>0.66666666666700003</v>
      </c>
      <c r="I13429" s="2">
        <v>3.25</v>
      </c>
      <c r="J13429" s="2">
        <v>34.083333333333002</v>
      </c>
      <c r="K13429" s="2">
        <v>33.083333333333002</v>
      </c>
      <c r="L13429" s="2">
        <v>23.166666666666998</v>
      </c>
      <c r="M13429" s="15">
        <v>5.75</v>
      </c>
    </row>
    <row r="13430" spans="3:13" x14ac:dyDescent="0.2">
      <c r="E13430" s="4" t="s">
        <v>81</v>
      </c>
      <c r="F13430" s="5"/>
      <c r="G13430" s="19">
        <v>48</v>
      </c>
      <c r="H13430" s="27">
        <v>1</v>
      </c>
      <c r="I13430" s="3">
        <v>3</v>
      </c>
      <c r="J13430" s="3">
        <v>14</v>
      </c>
      <c r="K13430" s="3">
        <v>19</v>
      </c>
      <c r="L13430" s="3">
        <v>7</v>
      </c>
      <c r="M13430" s="26">
        <v>4</v>
      </c>
    </row>
    <row r="13431" spans="3:13" x14ac:dyDescent="0.2">
      <c r="E13431" s="11"/>
      <c r="F13431" s="10"/>
      <c r="G13431" s="7">
        <v>100</v>
      </c>
      <c r="H13431" s="18">
        <v>2.083333333333</v>
      </c>
      <c r="I13431" s="2">
        <v>6.25</v>
      </c>
      <c r="J13431" s="2">
        <v>29.166666666666998</v>
      </c>
      <c r="K13431" s="25">
        <v>39.583333333333002</v>
      </c>
      <c r="L13431" s="30">
        <v>14.583333333333</v>
      </c>
      <c r="M13431" s="15">
        <v>8.333333333333</v>
      </c>
    </row>
    <row r="13432" spans="3:13" x14ac:dyDescent="0.2">
      <c r="E13432" s="4" t="s">
        <v>82</v>
      </c>
      <c r="F13432" s="5"/>
      <c r="G13432" s="6">
        <v>84</v>
      </c>
      <c r="H13432" s="8">
        <v>0</v>
      </c>
      <c r="I13432" s="1">
        <v>1</v>
      </c>
      <c r="J13432" s="1">
        <v>29</v>
      </c>
      <c r="K13432" s="1">
        <v>26</v>
      </c>
      <c r="L13432" s="1">
        <v>22</v>
      </c>
      <c r="M13432" s="9">
        <v>6</v>
      </c>
    </row>
    <row r="13433" spans="3:13" x14ac:dyDescent="0.2">
      <c r="E13433" s="11"/>
      <c r="F13433" s="10"/>
      <c r="G13433" s="7">
        <v>100</v>
      </c>
      <c r="H13433" s="53">
        <v>0</v>
      </c>
      <c r="I13433" s="2">
        <v>1.190476190476</v>
      </c>
      <c r="J13433" s="2">
        <v>34.523809523810002</v>
      </c>
      <c r="K13433" s="2">
        <v>30.952380952380999</v>
      </c>
      <c r="L13433" s="2">
        <v>26.190476190476002</v>
      </c>
      <c r="M13433" s="15">
        <v>7.1428571428570002</v>
      </c>
    </row>
    <row r="13434" spans="3:13" x14ac:dyDescent="0.2">
      <c r="E13434" s="4" t="s">
        <v>83</v>
      </c>
      <c r="F13434" s="5"/>
      <c r="G13434" s="6">
        <v>462</v>
      </c>
      <c r="H13434" s="8">
        <v>2</v>
      </c>
      <c r="I13434" s="1">
        <v>15</v>
      </c>
      <c r="J13434" s="1">
        <v>162</v>
      </c>
      <c r="K13434" s="1">
        <v>153</v>
      </c>
      <c r="L13434" s="1">
        <v>102</v>
      </c>
      <c r="M13434" s="9">
        <v>28</v>
      </c>
    </row>
    <row r="13435" spans="3:13" x14ac:dyDescent="0.2">
      <c r="E13435" s="11"/>
      <c r="F13435" s="10"/>
      <c r="G13435" s="7">
        <v>100</v>
      </c>
      <c r="H13435" s="18">
        <v>0.43290043290000002</v>
      </c>
      <c r="I13435" s="2">
        <v>3.2467532467529998</v>
      </c>
      <c r="J13435" s="2">
        <v>35.064935064935</v>
      </c>
      <c r="K13435" s="2">
        <v>33.116883116883002</v>
      </c>
      <c r="L13435" s="2">
        <v>22.077922077922</v>
      </c>
      <c r="M13435" s="15">
        <v>6.0606060606060002</v>
      </c>
    </row>
    <row r="13436" spans="3:13" x14ac:dyDescent="0.2">
      <c r="E13436" s="4" t="s">
        <v>84</v>
      </c>
      <c r="F13436" s="5"/>
      <c r="G13436" s="6">
        <v>30</v>
      </c>
      <c r="H13436" s="8">
        <v>0</v>
      </c>
      <c r="I13436" s="1">
        <v>0</v>
      </c>
      <c r="J13436" s="1">
        <v>14</v>
      </c>
      <c r="K13436" s="1">
        <v>8</v>
      </c>
      <c r="L13436" s="1">
        <v>7</v>
      </c>
      <c r="M13436" s="9">
        <v>1</v>
      </c>
    </row>
    <row r="13437" spans="3:13" x14ac:dyDescent="0.2">
      <c r="E13437" s="11"/>
      <c r="F13437" s="10"/>
      <c r="G13437" s="7">
        <v>100</v>
      </c>
      <c r="H13437" s="53">
        <v>0</v>
      </c>
      <c r="I13437" s="16">
        <v>0</v>
      </c>
      <c r="J13437" s="41">
        <v>46.666666666666998</v>
      </c>
      <c r="K13437" s="30">
        <v>26.666666666666998</v>
      </c>
      <c r="L13437" s="2">
        <v>23.333333333333002</v>
      </c>
      <c r="M13437" s="15">
        <v>3.333333333333</v>
      </c>
    </row>
    <row r="13438" spans="3:13" x14ac:dyDescent="0.2">
      <c r="E13438" s="4" t="s">
        <v>85</v>
      </c>
      <c r="F13438" s="5"/>
      <c r="G13438" s="6">
        <v>144</v>
      </c>
      <c r="H13438" s="8">
        <v>1</v>
      </c>
      <c r="I13438" s="1">
        <v>4</v>
      </c>
      <c r="J13438" s="1">
        <v>42</v>
      </c>
      <c r="K13438" s="1">
        <v>50</v>
      </c>
      <c r="L13438" s="1">
        <v>38</v>
      </c>
      <c r="M13438" s="9">
        <v>9</v>
      </c>
    </row>
    <row r="13439" spans="3:13" x14ac:dyDescent="0.2">
      <c r="E13439" s="11"/>
      <c r="F13439" s="10"/>
      <c r="G13439" s="7">
        <v>100</v>
      </c>
      <c r="H13439" s="18">
        <v>0.694444444444</v>
      </c>
      <c r="I13439" s="2">
        <v>2.7777777777780002</v>
      </c>
      <c r="J13439" s="2">
        <v>29.166666666666998</v>
      </c>
      <c r="K13439" s="2">
        <v>34.722222222222001</v>
      </c>
      <c r="L13439" s="2">
        <v>26.388888888888999</v>
      </c>
      <c r="M13439" s="15">
        <v>6.25</v>
      </c>
    </row>
    <row r="13440" spans="3:13" x14ac:dyDescent="0.2">
      <c r="E13440" s="4" t="s">
        <v>86</v>
      </c>
      <c r="F13440" s="5"/>
      <c r="G13440" s="6">
        <v>192</v>
      </c>
      <c r="H13440" s="8">
        <v>1</v>
      </c>
      <c r="I13440" s="1">
        <v>4</v>
      </c>
      <c r="J13440" s="1">
        <v>73</v>
      </c>
      <c r="K13440" s="1">
        <v>56</v>
      </c>
      <c r="L13440" s="1">
        <v>48</v>
      </c>
      <c r="M13440" s="9">
        <v>10</v>
      </c>
    </row>
    <row r="13441" spans="2:13" x14ac:dyDescent="0.2">
      <c r="E13441" s="11"/>
      <c r="F13441" s="10"/>
      <c r="G13441" s="7">
        <v>100</v>
      </c>
      <c r="H13441" s="18">
        <v>0.52083333333299997</v>
      </c>
      <c r="I13441" s="2">
        <v>2.083333333333</v>
      </c>
      <c r="J13441" s="2">
        <v>38.020833333333002</v>
      </c>
      <c r="K13441" s="2">
        <v>29.166666666666998</v>
      </c>
      <c r="L13441" s="2">
        <v>25</v>
      </c>
      <c r="M13441" s="15">
        <v>5.208333333333</v>
      </c>
    </row>
    <row r="13442" spans="2:13" x14ac:dyDescent="0.2">
      <c r="E13442" s="4" t="s">
        <v>87</v>
      </c>
      <c r="F13442" s="5"/>
      <c r="G13442" s="6">
        <v>72</v>
      </c>
      <c r="H13442" s="8">
        <v>0</v>
      </c>
      <c r="I13442" s="1">
        <v>1</v>
      </c>
      <c r="J13442" s="1">
        <v>26</v>
      </c>
      <c r="K13442" s="1">
        <v>26</v>
      </c>
      <c r="L13442" s="1">
        <v>13</v>
      </c>
      <c r="M13442" s="9">
        <v>6</v>
      </c>
    </row>
    <row r="13443" spans="2:13" x14ac:dyDescent="0.2">
      <c r="E13443" s="11"/>
      <c r="F13443" s="10"/>
      <c r="G13443" s="7">
        <v>100</v>
      </c>
      <c r="H13443" s="53">
        <v>0</v>
      </c>
      <c r="I13443" s="2">
        <v>1.3888888888890001</v>
      </c>
      <c r="J13443" s="2">
        <v>36.111111111111001</v>
      </c>
      <c r="K13443" s="2">
        <v>36.111111111111001</v>
      </c>
      <c r="L13443" s="30">
        <v>18.055555555556001</v>
      </c>
      <c r="M13443" s="15">
        <v>8.333333333333</v>
      </c>
    </row>
    <row r="13444" spans="2:13" x14ac:dyDescent="0.2">
      <c r="E13444" s="4" t="s">
        <v>88</v>
      </c>
      <c r="F13444" s="5"/>
      <c r="G13444" s="6">
        <v>36</v>
      </c>
      <c r="H13444" s="8">
        <v>0</v>
      </c>
      <c r="I13444" s="1">
        <v>2</v>
      </c>
      <c r="J13444" s="1">
        <v>6</v>
      </c>
      <c r="K13444" s="1">
        <v>18</v>
      </c>
      <c r="L13444" s="1">
        <v>9</v>
      </c>
      <c r="M13444" s="9">
        <v>1</v>
      </c>
    </row>
    <row r="13445" spans="2:13" x14ac:dyDescent="0.2">
      <c r="E13445" s="11"/>
      <c r="F13445" s="10"/>
      <c r="G13445" s="7">
        <v>100</v>
      </c>
      <c r="H13445" s="53">
        <v>0</v>
      </c>
      <c r="I13445" s="2">
        <v>5.5555555555560003</v>
      </c>
      <c r="J13445" s="50">
        <v>16.666666666666998</v>
      </c>
      <c r="K13445" s="41">
        <v>50</v>
      </c>
      <c r="L13445" s="2">
        <v>25</v>
      </c>
      <c r="M13445" s="15">
        <v>2.7777777777780002</v>
      </c>
    </row>
    <row r="13446" spans="2:13" x14ac:dyDescent="0.2">
      <c r="E13446" s="4" t="s">
        <v>89</v>
      </c>
      <c r="F13446" s="5"/>
      <c r="G13446" s="6">
        <v>66</v>
      </c>
      <c r="H13446" s="8">
        <v>2</v>
      </c>
      <c r="I13446" s="1">
        <v>5</v>
      </c>
      <c r="J13446" s="1">
        <v>22</v>
      </c>
      <c r="K13446" s="1">
        <v>21</v>
      </c>
      <c r="L13446" s="1">
        <v>13</v>
      </c>
      <c r="M13446" s="9">
        <v>3</v>
      </c>
    </row>
    <row r="13447" spans="2:13" x14ac:dyDescent="0.2">
      <c r="E13447" s="11"/>
      <c r="F13447" s="10"/>
      <c r="G13447" s="7">
        <v>100</v>
      </c>
      <c r="H13447" s="18">
        <v>3.0303030303030001</v>
      </c>
      <c r="I13447" s="2">
        <v>7.5757575757579998</v>
      </c>
      <c r="J13447" s="2">
        <v>33.333333333333002</v>
      </c>
      <c r="K13447" s="2">
        <v>31.818181818182001</v>
      </c>
      <c r="L13447" s="2">
        <v>19.696969696970001</v>
      </c>
      <c r="M13447" s="15">
        <v>4.5454545454549997</v>
      </c>
    </row>
    <row r="13448" spans="2:13" x14ac:dyDescent="0.2">
      <c r="E13448" s="4" t="s">
        <v>90</v>
      </c>
      <c r="F13448" s="5"/>
      <c r="G13448" s="6">
        <v>54</v>
      </c>
      <c r="H13448" s="8">
        <v>1</v>
      </c>
      <c r="I13448" s="1">
        <v>4</v>
      </c>
      <c r="J13448" s="1">
        <v>16</v>
      </c>
      <c r="K13448" s="1">
        <v>18</v>
      </c>
      <c r="L13448" s="1">
        <v>14</v>
      </c>
      <c r="M13448" s="9">
        <v>1</v>
      </c>
    </row>
    <row r="13449" spans="2:13" x14ac:dyDescent="0.2">
      <c r="E13449" s="11"/>
      <c r="F13449" s="10"/>
      <c r="G13449" s="7">
        <v>100</v>
      </c>
      <c r="H13449" s="18">
        <v>1.851851851852</v>
      </c>
      <c r="I13449" s="2">
        <v>7.4074074074069998</v>
      </c>
      <c r="J13449" s="2">
        <v>29.629629629629999</v>
      </c>
      <c r="K13449" s="2">
        <v>33.333333333333002</v>
      </c>
      <c r="L13449" s="2">
        <v>25.925925925925998</v>
      </c>
      <c r="M13449" s="15">
        <v>1.851851851852</v>
      </c>
    </row>
    <row r="13450" spans="2:13" x14ac:dyDescent="0.2">
      <c r="E13450" s="4" t="s">
        <v>91</v>
      </c>
      <c r="F13450" s="5"/>
      <c r="G13450" s="6">
        <v>12</v>
      </c>
      <c r="H13450" s="8">
        <v>0</v>
      </c>
      <c r="I13450" s="1">
        <v>0</v>
      </c>
      <c r="J13450" s="1">
        <v>5</v>
      </c>
      <c r="K13450" s="1">
        <v>2</v>
      </c>
      <c r="L13450" s="1">
        <v>5</v>
      </c>
      <c r="M13450" s="9">
        <v>0</v>
      </c>
    </row>
    <row r="13451" spans="2:13" x14ac:dyDescent="0.2">
      <c r="E13451" s="45"/>
      <c r="F13451" s="51"/>
      <c r="G13451" s="81">
        <v>100</v>
      </c>
      <c r="H13451" s="118">
        <v>0</v>
      </c>
      <c r="I13451" s="62">
        <v>0</v>
      </c>
      <c r="J13451" s="124">
        <v>41.666666666666998</v>
      </c>
      <c r="K13451" s="108">
        <v>16.666666666666998</v>
      </c>
      <c r="L13451" s="112">
        <v>41.666666666666998</v>
      </c>
      <c r="M13451" s="146">
        <v>0</v>
      </c>
    </row>
    <row r="13453" spans="2:13" x14ac:dyDescent="0.2">
      <c r="B13453" s="40" t="str">
        <f xml:space="preserve"> HYPERLINK("#'目次'!B331", "[325]")</f>
        <v>[325]</v>
      </c>
      <c r="C13453" s="23" t="s">
        <v>467</v>
      </c>
    </row>
    <row r="13456" spans="2:13" x14ac:dyDescent="0.2">
      <c r="C13456" s="23" t="s">
        <v>14</v>
      </c>
    </row>
    <row r="13457" spans="4:13" ht="24" x14ac:dyDescent="0.2">
      <c r="D13457" s="195"/>
      <c r="E13457" s="196"/>
      <c r="F13457" s="196"/>
      <c r="G13457" s="37" t="s">
        <v>15</v>
      </c>
      <c r="H13457" s="33" t="s">
        <v>436</v>
      </c>
      <c r="I13457" s="13" t="s">
        <v>437</v>
      </c>
      <c r="J13457" s="13" t="s">
        <v>438</v>
      </c>
      <c r="K13457" s="13" t="s">
        <v>439</v>
      </c>
      <c r="L13457" s="13" t="s">
        <v>440</v>
      </c>
      <c r="M13457" s="38" t="s">
        <v>18</v>
      </c>
    </row>
    <row r="13458" spans="4:13" x14ac:dyDescent="0.2">
      <c r="D13458" s="197"/>
      <c r="E13458" s="198"/>
      <c r="F13458" s="198"/>
      <c r="G13458" s="35"/>
      <c r="H13458" s="39"/>
      <c r="I13458" s="14"/>
      <c r="J13458" s="14"/>
      <c r="K13458" s="14"/>
      <c r="L13458" s="14"/>
      <c r="M13458" s="34"/>
    </row>
    <row r="13459" spans="4:13" x14ac:dyDescent="0.2">
      <c r="D13459" s="78"/>
      <c r="E13459" s="79" t="s">
        <v>15</v>
      </c>
      <c r="F13459" s="66"/>
      <c r="G13459" s="36">
        <v>1200</v>
      </c>
      <c r="H13459" s="17">
        <v>17</v>
      </c>
      <c r="I13459" s="17">
        <v>150</v>
      </c>
      <c r="J13459" s="17">
        <v>712</v>
      </c>
      <c r="K13459" s="17">
        <v>91</v>
      </c>
      <c r="L13459" s="17">
        <v>167</v>
      </c>
      <c r="M13459" s="47">
        <v>63</v>
      </c>
    </row>
    <row r="13460" spans="4:13" x14ac:dyDescent="0.2">
      <c r="D13460" s="45"/>
      <c r="E13460" s="51"/>
      <c r="F13460" s="67"/>
      <c r="G13460" s="7">
        <v>100</v>
      </c>
      <c r="H13460" s="2">
        <v>1.416666666667</v>
      </c>
      <c r="I13460" s="2">
        <v>12.5</v>
      </c>
      <c r="J13460" s="2">
        <v>59.333333333333002</v>
      </c>
      <c r="K13460" s="2">
        <v>7.583333333333</v>
      </c>
      <c r="L13460" s="2">
        <v>13.916666666667</v>
      </c>
      <c r="M13460" s="15">
        <v>5.25</v>
      </c>
    </row>
    <row r="13461" spans="4:13" x14ac:dyDescent="0.2">
      <c r="D13461" s="199" t="s">
        <v>19</v>
      </c>
      <c r="E13461" s="22" t="s">
        <v>20</v>
      </c>
      <c r="F13461" s="21"/>
      <c r="G13461" s="19">
        <v>132</v>
      </c>
      <c r="H13461" s="27">
        <v>3</v>
      </c>
      <c r="I13461" s="3">
        <v>14</v>
      </c>
      <c r="J13461" s="3">
        <v>75</v>
      </c>
      <c r="K13461" s="3">
        <v>8</v>
      </c>
      <c r="L13461" s="3">
        <v>21</v>
      </c>
      <c r="M13461" s="26">
        <v>11</v>
      </c>
    </row>
    <row r="13462" spans="4:13" x14ac:dyDescent="0.2">
      <c r="D13462" s="200"/>
      <c r="E13462" s="11"/>
      <c r="F13462" s="10"/>
      <c r="G13462" s="7">
        <v>100</v>
      </c>
      <c r="H13462" s="18">
        <v>2.2727272727269998</v>
      </c>
      <c r="I13462" s="2">
        <v>10.606060606061</v>
      </c>
      <c r="J13462" s="2">
        <v>56.818181818181998</v>
      </c>
      <c r="K13462" s="2">
        <v>6.0606060606060002</v>
      </c>
      <c r="L13462" s="2">
        <v>15.909090909091001</v>
      </c>
      <c r="M13462" s="15">
        <v>8.333333333333</v>
      </c>
    </row>
    <row r="13463" spans="4:13" x14ac:dyDescent="0.2">
      <c r="D13463" s="200"/>
      <c r="E13463" s="4" t="s">
        <v>21</v>
      </c>
      <c r="F13463" s="5"/>
      <c r="G13463" s="6">
        <v>444</v>
      </c>
      <c r="H13463" s="8">
        <v>3</v>
      </c>
      <c r="I13463" s="1">
        <v>58</v>
      </c>
      <c r="J13463" s="1">
        <v>269</v>
      </c>
      <c r="K13463" s="1">
        <v>40</v>
      </c>
      <c r="L13463" s="1">
        <v>54</v>
      </c>
      <c r="M13463" s="9">
        <v>20</v>
      </c>
    </row>
    <row r="13464" spans="4:13" x14ac:dyDescent="0.2">
      <c r="D13464" s="200"/>
      <c r="E13464" s="11"/>
      <c r="F13464" s="10"/>
      <c r="G13464" s="7">
        <v>100</v>
      </c>
      <c r="H13464" s="18">
        <v>0.67567567567599995</v>
      </c>
      <c r="I13464" s="2">
        <v>13.063063063063</v>
      </c>
      <c r="J13464" s="2">
        <v>60.585585585586003</v>
      </c>
      <c r="K13464" s="2">
        <v>9.0090090090090005</v>
      </c>
      <c r="L13464" s="2">
        <v>12.162162162162</v>
      </c>
      <c r="M13464" s="15">
        <v>4.5045045045050003</v>
      </c>
    </row>
    <row r="13465" spans="4:13" x14ac:dyDescent="0.2">
      <c r="D13465" s="200"/>
      <c r="E13465" s="4" t="s">
        <v>22</v>
      </c>
      <c r="F13465" s="5"/>
      <c r="G13465" s="6">
        <v>192</v>
      </c>
      <c r="H13465" s="8">
        <v>4</v>
      </c>
      <c r="I13465" s="1">
        <v>21</v>
      </c>
      <c r="J13465" s="1">
        <v>117</v>
      </c>
      <c r="K13465" s="1">
        <v>12</v>
      </c>
      <c r="L13465" s="1">
        <v>28</v>
      </c>
      <c r="M13465" s="9">
        <v>10</v>
      </c>
    </row>
    <row r="13466" spans="4:13" x14ac:dyDescent="0.2">
      <c r="D13466" s="200"/>
      <c r="E13466" s="11"/>
      <c r="F13466" s="10"/>
      <c r="G13466" s="7">
        <v>100</v>
      </c>
      <c r="H13466" s="18">
        <v>2.083333333333</v>
      </c>
      <c r="I13466" s="2">
        <v>10.9375</v>
      </c>
      <c r="J13466" s="2">
        <v>60.9375</v>
      </c>
      <c r="K13466" s="2">
        <v>6.25</v>
      </c>
      <c r="L13466" s="2">
        <v>14.583333333333</v>
      </c>
      <c r="M13466" s="15">
        <v>5.208333333333</v>
      </c>
    </row>
    <row r="13467" spans="4:13" x14ac:dyDescent="0.2">
      <c r="D13467" s="200"/>
      <c r="E13467" s="4" t="s">
        <v>23</v>
      </c>
      <c r="F13467" s="5"/>
      <c r="G13467" s="6">
        <v>192</v>
      </c>
      <c r="H13467" s="8">
        <v>3</v>
      </c>
      <c r="I13467" s="1">
        <v>18</v>
      </c>
      <c r="J13467" s="1">
        <v>114</v>
      </c>
      <c r="K13467" s="1">
        <v>18</v>
      </c>
      <c r="L13467" s="1">
        <v>30</v>
      </c>
      <c r="M13467" s="9">
        <v>9</v>
      </c>
    </row>
    <row r="13468" spans="4:13" x14ac:dyDescent="0.2">
      <c r="D13468" s="200"/>
      <c r="E13468" s="11"/>
      <c r="F13468" s="10"/>
      <c r="G13468" s="7">
        <v>100</v>
      </c>
      <c r="H13468" s="18">
        <v>1.5625</v>
      </c>
      <c r="I13468" s="2">
        <v>9.375</v>
      </c>
      <c r="J13468" s="2">
        <v>59.375</v>
      </c>
      <c r="K13468" s="2">
        <v>9.375</v>
      </c>
      <c r="L13468" s="2">
        <v>15.625</v>
      </c>
      <c r="M13468" s="15">
        <v>4.6875</v>
      </c>
    </row>
    <row r="13469" spans="4:13" x14ac:dyDescent="0.2">
      <c r="D13469" s="200"/>
      <c r="E13469" s="4" t="s">
        <v>24</v>
      </c>
      <c r="F13469" s="5"/>
      <c r="G13469" s="6">
        <v>240</v>
      </c>
      <c r="H13469" s="8">
        <v>4</v>
      </c>
      <c r="I13469" s="1">
        <v>39</v>
      </c>
      <c r="J13469" s="1">
        <v>137</v>
      </c>
      <c r="K13469" s="1">
        <v>13</v>
      </c>
      <c r="L13469" s="1">
        <v>34</v>
      </c>
      <c r="M13469" s="9">
        <v>13</v>
      </c>
    </row>
    <row r="13470" spans="4:13" x14ac:dyDescent="0.2">
      <c r="D13470" s="200"/>
      <c r="E13470" s="11"/>
      <c r="F13470" s="10"/>
      <c r="G13470" s="7">
        <v>100</v>
      </c>
      <c r="H13470" s="18">
        <v>1.666666666667</v>
      </c>
      <c r="I13470" s="2">
        <v>16.25</v>
      </c>
      <c r="J13470" s="2">
        <v>57.083333333333002</v>
      </c>
      <c r="K13470" s="2">
        <v>5.416666666667</v>
      </c>
      <c r="L13470" s="2">
        <v>14.166666666667</v>
      </c>
      <c r="M13470" s="15">
        <v>5.416666666667</v>
      </c>
    </row>
    <row r="13471" spans="4:13" x14ac:dyDescent="0.2">
      <c r="D13471" s="199" t="s">
        <v>25</v>
      </c>
      <c r="E13471" s="22" t="s">
        <v>26</v>
      </c>
      <c r="F13471" s="21"/>
      <c r="G13471" s="19">
        <v>348</v>
      </c>
      <c r="H13471" s="27">
        <v>8</v>
      </c>
      <c r="I13471" s="3">
        <v>35</v>
      </c>
      <c r="J13471" s="3">
        <v>217</v>
      </c>
      <c r="K13471" s="3">
        <v>22</v>
      </c>
      <c r="L13471" s="3">
        <v>50</v>
      </c>
      <c r="M13471" s="26">
        <v>16</v>
      </c>
    </row>
    <row r="13472" spans="4:13" x14ac:dyDescent="0.2">
      <c r="D13472" s="200"/>
      <c r="E13472" s="11"/>
      <c r="F13472" s="10"/>
      <c r="G13472" s="7">
        <v>100</v>
      </c>
      <c r="H13472" s="18">
        <v>2.2988505747130001</v>
      </c>
      <c r="I13472" s="2">
        <v>10.057471264368001</v>
      </c>
      <c r="J13472" s="2">
        <v>62.356321839080003</v>
      </c>
      <c r="K13472" s="2">
        <v>6.3218390804600002</v>
      </c>
      <c r="L13472" s="2">
        <v>14.367816091953999</v>
      </c>
      <c r="M13472" s="15">
        <v>4.5977011494250002</v>
      </c>
    </row>
    <row r="13473" spans="4:13" x14ac:dyDescent="0.2">
      <c r="D13473" s="200"/>
      <c r="E13473" s="4" t="s">
        <v>27</v>
      </c>
      <c r="F13473" s="5"/>
      <c r="G13473" s="6">
        <v>378</v>
      </c>
      <c r="H13473" s="8">
        <v>4</v>
      </c>
      <c r="I13473" s="1">
        <v>58</v>
      </c>
      <c r="J13473" s="1">
        <v>214</v>
      </c>
      <c r="K13473" s="1">
        <v>35</v>
      </c>
      <c r="L13473" s="1">
        <v>45</v>
      </c>
      <c r="M13473" s="9">
        <v>22</v>
      </c>
    </row>
    <row r="13474" spans="4:13" x14ac:dyDescent="0.2">
      <c r="D13474" s="200"/>
      <c r="E13474" s="11"/>
      <c r="F13474" s="10"/>
      <c r="G13474" s="7">
        <v>100</v>
      </c>
      <c r="H13474" s="18">
        <v>1.058201058201</v>
      </c>
      <c r="I13474" s="2">
        <v>15.343915343915</v>
      </c>
      <c r="J13474" s="2">
        <v>56.613756613756998</v>
      </c>
      <c r="K13474" s="2">
        <v>9.2592592592590002</v>
      </c>
      <c r="L13474" s="2">
        <v>11.904761904761999</v>
      </c>
      <c r="M13474" s="15">
        <v>5.8201058201059999</v>
      </c>
    </row>
    <row r="13475" spans="4:13" x14ac:dyDescent="0.2">
      <c r="D13475" s="200"/>
      <c r="E13475" s="4" t="s">
        <v>28</v>
      </c>
      <c r="F13475" s="5"/>
      <c r="G13475" s="6">
        <v>372</v>
      </c>
      <c r="H13475" s="8">
        <v>4</v>
      </c>
      <c r="I13475" s="1">
        <v>50</v>
      </c>
      <c r="J13475" s="1">
        <v>223</v>
      </c>
      <c r="K13475" s="1">
        <v>24</v>
      </c>
      <c r="L13475" s="1">
        <v>51</v>
      </c>
      <c r="M13475" s="9">
        <v>20</v>
      </c>
    </row>
    <row r="13476" spans="4:13" x14ac:dyDescent="0.2">
      <c r="D13476" s="200"/>
      <c r="E13476" s="11"/>
      <c r="F13476" s="10"/>
      <c r="G13476" s="7">
        <v>100</v>
      </c>
      <c r="H13476" s="18">
        <v>1.0752688172039999</v>
      </c>
      <c r="I13476" s="2">
        <v>13.440860215054</v>
      </c>
      <c r="J13476" s="2">
        <v>59.946236559139997</v>
      </c>
      <c r="K13476" s="2">
        <v>6.4516129032259997</v>
      </c>
      <c r="L13476" s="2">
        <v>13.709677419355</v>
      </c>
      <c r="M13476" s="15">
        <v>5.3763440860219998</v>
      </c>
    </row>
    <row r="13477" spans="4:13" x14ac:dyDescent="0.2">
      <c r="D13477" s="200"/>
      <c r="E13477" s="4" t="s">
        <v>29</v>
      </c>
      <c r="F13477" s="5"/>
      <c r="G13477" s="6">
        <v>102</v>
      </c>
      <c r="H13477" s="8">
        <v>1</v>
      </c>
      <c r="I13477" s="1">
        <v>7</v>
      </c>
      <c r="J13477" s="1">
        <v>58</v>
      </c>
      <c r="K13477" s="1">
        <v>10</v>
      </c>
      <c r="L13477" s="1">
        <v>21</v>
      </c>
      <c r="M13477" s="9">
        <v>5</v>
      </c>
    </row>
    <row r="13478" spans="4:13" x14ac:dyDescent="0.2">
      <c r="D13478" s="200"/>
      <c r="E13478" s="11"/>
      <c r="F13478" s="10"/>
      <c r="G13478" s="7">
        <v>100</v>
      </c>
      <c r="H13478" s="18">
        <v>0.98039215686299996</v>
      </c>
      <c r="I13478" s="30">
        <v>6.8627450980390003</v>
      </c>
      <c r="J13478" s="2">
        <v>56.862745098038999</v>
      </c>
      <c r="K13478" s="2">
        <v>9.8039215686270005</v>
      </c>
      <c r="L13478" s="25">
        <v>20.588235294118</v>
      </c>
      <c r="M13478" s="15">
        <v>4.9019607843140003</v>
      </c>
    </row>
    <row r="13479" spans="4:13" x14ac:dyDescent="0.2">
      <c r="D13479" s="199" t="s">
        <v>30</v>
      </c>
      <c r="E13479" s="22" t="s">
        <v>31</v>
      </c>
      <c r="F13479" s="21"/>
      <c r="G13479" s="19">
        <v>592</v>
      </c>
      <c r="H13479" s="27">
        <v>8</v>
      </c>
      <c r="I13479" s="3">
        <v>60</v>
      </c>
      <c r="J13479" s="3">
        <v>325</v>
      </c>
      <c r="K13479" s="3">
        <v>51</v>
      </c>
      <c r="L13479" s="3">
        <v>113</v>
      </c>
      <c r="M13479" s="26">
        <v>35</v>
      </c>
    </row>
    <row r="13480" spans="4:13" x14ac:dyDescent="0.2">
      <c r="D13480" s="200"/>
      <c r="E13480" s="11"/>
      <c r="F13480" s="10"/>
      <c r="G13480" s="7">
        <v>100</v>
      </c>
      <c r="H13480" s="18">
        <v>1.351351351351</v>
      </c>
      <c r="I13480" s="2">
        <v>10.135135135135</v>
      </c>
      <c r="J13480" s="2">
        <v>54.898648648649001</v>
      </c>
      <c r="K13480" s="2">
        <v>8.6148648648649999</v>
      </c>
      <c r="L13480" s="25">
        <v>19.087837837837998</v>
      </c>
      <c r="M13480" s="15">
        <v>5.9121621621619997</v>
      </c>
    </row>
    <row r="13481" spans="4:13" x14ac:dyDescent="0.2">
      <c r="D13481" s="200"/>
      <c r="E13481" s="4" t="s">
        <v>32</v>
      </c>
      <c r="F13481" s="5"/>
      <c r="G13481" s="6">
        <v>608</v>
      </c>
      <c r="H13481" s="8">
        <v>9</v>
      </c>
      <c r="I13481" s="1">
        <v>90</v>
      </c>
      <c r="J13481" s="1">
        <v>387</v>
      </c>
      <c r="K13481" s="1">
        <v>40</v>
      </c>
      <c r="L13481" s="1">
        <v>54</v>
      </c>
      <c r="M13481" s="9">
        <v>28</v>
      </c>
    </row>
    <row r="13482" spans="4:13" x14ac:dyDescent="0.2">
      <c r="D13482" s="200"/>
      <c r="E13482" s="11"/>
      <c r="F13482" s="10"/>
      <c r="G13482" s="7">
        <v>100</v>
      </c>
      <c r="H13482" s="18">
        <v>1.4802631578950001</v>
      </c>
      <c r="I13482" s="2">
        <v>14.802631578947</v>
      </c>
      <c r="J13482" s="2">
        <v>63.651315789473998</v>
      </c>
      <c r="K13482" s="2">
        <v>6.5789473684209998</v>
      </c>
      <c r="L13482" s="30">
        <v>8.8815789473680002</v>
      </c>
      <c r="M13482" s="15">
        <v>4.6052631578950001</v>
      </c>
    </row>
    <row r="13483" spans="4:13" x14ac:dyDescent="0.2">
      <c r="D13483" s="199" t="s">
        <v>33</v>
      </c>
      <c r="E13483" s="22" t="s">
        <v>34</v>
      </c>
      <c r="F13483" s="21"/>
      <c r="G13483" s="19">
        <v>74</v>
      </c>
      <c r="H13483" s="27">
        <v>4</v>
      </c>
      <c r="I13483" s="3">
        <v>10</v>
      </c>
      <c r="J13483" s="3">
        <v>35</v>
      </c>
      <c r="K13483" s="3">
        <v>4</v>
      </c>
      <c r="L13483" s="3">
        <v>18</v>
      </c>
      <c r="M13483" s="26">
        <v>3</v>
      </c>
    </row>
    <row r="13484" spans="4:13" x14ac:dyDescent="0.2">
      <c r="D13484" s="200"/>
      <c r="E13484" s="11"/>
      <c r="F13484" s="10"/>
      <c r="G13484" s="7">
        <v>100</v>
      </c>
      <c r="H13484" s="18">
        <v>5.4054054054050003</v>
      </c>
      <c r="I13484" s="2">
        <v>13.513513513514001</v>
      </c>
      <c r="J13484" s="50">
        <v>47.297297297297</v>
      </c>
      <c r="K13484" s="2">
        <v>5.4054054054050003</v>
      </c>
      <c r="L13484" s="41">
        <v>24.324324324323999</v>
      </c>
      <c r="M13484" s="15">
        <v>4.0540540540540002</v>
      </c>
    </row>
    <row r="13485" spans="4:13" x14ac:dyDescent="0.2">
      <c r="D13485" s="200"/>
      <c r="E13485" s="4" t="s">
        <v>35</v>
      </c>
      <c r="F13485" s="5"/>
      <c r="G13485" s="6">
        <v>148</v>
      </c>
      <c r="H13485" s="8">
        <v>2</v>
      </c>
      <c r="I13485" s="1">
        <v>14</v>
      </c>
      <c r="J13485" s="1">
        <v>93</v>
      </c>
      <c r="K13485" s="1">
        <v>13</v>
      </c>
      <c r="L13485" s="1">
        <v>19</v>
      </c>
      <c r="M13485" s="9">
        <v>7</v>
      </c>
    </row>
    <row r="13486" spans="4:13" x14ac:dyDescent="0.2">
      <c r="D13486" s="200"/>
      <c r="E13486" s="11"/>
      <c r="F13486" s="10"/>
      <c r="G13486" s="7">
        <v>100</v>
      </c>
      <c r="H13486" s="18">
        <v>1.351351351351</v>
      </c>
      <c r="I13486" s="2">
        <v>9.4594594594589996</v>
      </c>
      <c r="J13486" s="2">
        <v>62.837837837838002</v>
      </c>
      <c r="K13486" s="2">
        <v>8.7837837837839992</v>
      </c>
      <c r="L13486" s="2">
        <v>12.837837837838</v>
      </c>
      <c r="M13486" s="15">
        <v>4.7297297297299998</v>
      </c>
    </row>
    <row r="13487" spans="4:13" x14ac:dyDescent="0.2">
      <c r="D13487" s="200"/>
      <c r="E13487" s="4" t="s">
        <v>36</v>
      </c>
      <c r="F13487" s="5"/>
      <c r="G13487" s="6">
        <v>187</v>
      </c>
      <c r="H13487" s="8">
        <v>1</v>
      </c>
      <c r="I13487" s="1">
        <v>21</v>
      </c>
      <c r="J13487" s="1">
        <v>117</v>
      </c>
      <c r="K13487" s="1">
        <v>21</v>
      </c>
      <c r="L13487" s="1">
        <v>21</v>
      </c>
      <c r="M13487" s="9">
        <v>6</v>
      </c>
    </row>
    <row r="13488" spans="4:13" x14ac:dyDescent="0.2">
      <c r="D13488" s="200"/>
      <c r="E13488" s="11"/>
      <c r="F13488" s="10"/>
      <c r="G13488" s="7">
        <v>100</v>
      </c>
      <c r="H13488" s="18">
        <v>0.53475935828900001</v>
      </c>
      <c r="I13488" s="2">
        <v>11.229946524063999</v>
      </c>
      <c r="J13488" s="2">
        <v>62.566844919786</v>
      </c>
      <c r="K13488" s="2">
        <v>11.229946524063999</v>
      </c>
      <c r="L13488" s="2">
        <v>11.229946524063999</v>
      </c>
      <c r="M13488" s="15">
        <v>3.208556149733</v>
      </c>
    </row>
    <row r="13489" spans="2:13" x14ac:dyDescent="0.2">
      <c r="D13489" s="200"/>
      <c r="E13489" s="4" t="s">
        <v>37</v>
      </c>
      <c r="F13489" s="5"/>
      <c r="G13489" s="6">
        <v>221</v>
      </c>
      <c r="H13489" s="8">
        <v>2</v>
      </c>
      <c r="I13489" s="1">
        <v>32</v>
      </c>
      <c r="J13489" s="1">
        <v>133</v>
      </c>
      <c r="K13489" s="1">
        <v>19</v>
      </c>
      <c r="L13489" s="1">
        <v>26</v>
      </c>
      <c r="M13489" s="9">
        <v>9</v>
      </c>
    </row>
    <row r="13490" spans="2:13" x14ac:dyDescent="0.2">
      <c r="D13490" s="200"/>
      <c r="E13490" s="11"/>
      <c r="F13490" s="10"/>
      <c r="G13490" s="7">
        <v>100</v>
      </c>
      <c r="H13490" s="18">
        <v>0.904977375566</v>
      </c>
      <c r="I13490" s="2">
        <v>14.479638009049999</v>
      </c>
      <c r="J13490" s="2">
        <v>60.180995475113001</v>
      </c>
      <c r="K13490" s="2">
        <v>8.5972850678730008</v>
      </c>
      <c r="L13490" s="2">
        <v>11.764705882353001</v>
      </c>
      <c r="M13490" s="15">
        <v>4.0723981900449999</v>
      </c>
    </row>
    <row r="13491" spans="2:13" x14ac:dyDescent="0.2">
      <c r="D13491" s="200"/>
      <c r="E13491" s="4" t="s">
        <v>38</v>
      </c>
      <c r="F13491" s="5"/>
      <c r="G13491" s="6">
        <v>186</v>
      </c>
      <c r="H13491" s="8">
        <v>1</v>
      </c>
      <c r="I13491" s="1">
        <v>19</v>
      </c>
      <c r="J13491" s="1">
        <v>117</v>
      </c>
      <c r="K13491" s="1">
        <v>12</v>
      </c>
      <c r="L13491" s="1">
        <v>26</v>
      </c>
      <c r="M13491" s="9">
        <v>11</v>
      </c>
    </row>
    <row r="13492" spans="2:13" x14ac:dyDescent="0.2">
      <c r="D13492" s="200"/>
      <c r="E13492" s="11"/>
      <c r="F13492" s="10"/>
      <c r="G13492" s="7">
        <v>100</v>
      </c>
      <c r="H13492" s="18">
        <v>0.53763440860199996</v>
      </c>
      <c r="I13492" s="2">
        <v>10.215053763441</v>
      </c>
      <c r="J13492" s="2">
        <v>62.903225806451999</v>
      </c>
      <c r="K13492" s="2">
        <v>6.4516129032259997</v>
      </c>
      <c r="L13492" s="2">
        <v>13.978494623655999</v>
      </c>
      <c r="M13492" s="15">
        <v>5.9139784946239997</v>
      </c>
    </row>
    <row r="13493" spans="2:13" x14ac:dyDescent="0.2">
      <c r="D13493" s="200"/>
      <c r="E13493" s="4" t="s">
        <v>39</v>
      </c>
      <c r="F13493" s="5"/>
      <c r="G13493" s="6">
        <v>223</v>
      </c>
      <c r="H13493" s="8">
        <v>3</v>
      </c>
      <c r="I13493" s="1">
        <v>31</v>
      </c>
      <c r="J13493" s="1">
        <v>128</v>
      </c>
      <c r="K13493" s="1">
        <v>9</v>
      </c>
      <c r="L13493" s="1">
        <v>37</v>
      </c>
      <c r="M13493" s="9">
        <v>15</v>
      </c>
    </row>
    <row r="13494" spans="2:13" x14ac:dyDescent="0.2">
      <c r="D13494" s="200"/>
      <c r="E13494" s="11"/>
      <c r="F13494" s="10"/>
      <c r="G13494" s="7">
        <v>100</v>
      </c>
      <c r="H13494" s="18">
        <v>1.3452914798210001</v>
      </c>
      <c r="I13494" s="2">
        <v>13.90134529148</v>
      </c>
      <c r="J13494" s="2">
        <v>57.399103139013</v>
      </c>
      <c r="K13494" s="2">
        <v>4.0358744394619999</v>
      </c>
      <c r="L13494" s="2">
        <v>16.591928251121001</v>
      </c>
      <c r="M13494" s="15">
        <v>6.7264573991030003</v>
      </c>
    </row>
    <row r="13495" spans="2:13" x14ac:dyDescent="0.2">
      <c r="D13495" s="200"/>
      <c r="E13495" s="4" t="s">
        <v>40</v>
      </c>
      <c r="F13495" s="5"/>
      <c r="G13495" s="6">
        <v>161</v>
      </c>
      <c r="H13495" s="8">
        <v>4</v>
      </c>
      <c r="I13495" s="1">
        <v>23</v>
      </c>
      <c r="J13495" s="1">
        <v>89</v>
      </c>
      <c r="K13495" s="1">
        <v>13</v>
      </c>
      <c r="L13495" s="1">
        <v>20</v>
      </c>
      <c r="M13495" s="9">
        <v>12</v>
      </c>
    </row>
    <row r="13496" spans="2:13" x14ac:dyDescent="0.2">
      <c r="D13496" s="201"/>
      <c r="E13496" s="45"/>
      <c r="F13496" s="51"/>
      <c r="G13496" s="81">
        <v>100</v>
      </c>
      <c r="H13496" s="115">
        <v>2.4844720496889998</v>
      </c>
      <c r="I13496" s="64">
        <v>14.285714285714</v>
      </c>
      <c r="J13496" s="64">
        <v>55.279503105590003</v>
      </c>
      <c r="K13496" s="64">
        <v>8.074534161491</v>
      </c>
      <c r="L13496" s="64">
        <v>12.422360248446999</v>
      </c>
      <c r="M13496" s="106">
        <v>7.4534161490680004</v>
      </c>
    </row>
    <row r="13498" spans="2:13" x14ac:dyDescent="0.2">
      <c r="B13498" s="40" t="str">
        <f xml:space="preserve"> HYPERLINK("#'目次'!B332", "[326]")</f>
        <v>[326]</v>
      </c>
      <c r="C13498" s="23" t="s">
        <v>467</v>
      </c>
    </row>
    <row r="13501" spans="2:13" x14ac:dyDescent="0.2">
      <c r="C13501" s="23" t="s">
        <v>48</v>
      </c>
    </row>
    <row r="13502" spans="2:13" ht="24" x14ac:dyDescent="0.2">
      <c r="D13502" s="195"/>
      <c r="E13502" s="196"/>
      <c r="F13502" s="196"/>
      <c r="G13502" s="37" t="s">
        <v>15</v>
      </c>
      <c r="H13502" s="33" t="s">
        <v>436</v>
      </c>
      <c r="I13502" s="13" t="s">
        <v>437</v>
      </c>
      <c r="J13502" s="13" t="s">
        <v>438</v>
      </c>
      <c r="K13502" s="13" t="s">
        <v>439</v>
      </c>
      <c r="L13502" s="13" t="s">
        <v>440</v>
      </c>
      <c r="M13502" s="38" t="s">
        <v>18</v>
      </c>
    </row>
    <row r="13503" spans="2:13" x14ac:dyDescent="0.2">
      <c r="D13503" s="197"/>
      <c r="E13503" s="198"/>
      <c r="F13503" s="198"/>
      <c r="G13503" s="35"/>
      <c r="H13503" s="39"/>
      <c r="I13503" s="14"/>
      <c r="J13503" s="14"/>
      <c r="K13503" s="14"/>
      <c r="L13503" s="14"/>
      <c r="M13503" s="34"/>
    </row>
    <row r="13504" spans="2:13" x14ac:dyDescent="0.2">
      <c r="D13504" s="78"/>
      <c r="E13504" s="79" t="s">
        <v>15</v>
      </c>
      <c r="F13504" s="66"/>
      <c r="G13504" s="36">
        <v>1200</v>
      </c>
      <c r="H13504" s="17">
        <v>17</v>
      </c>
      <c r="I13504" s="17">
        <v>150</v>
      </c>
      <c r="J13504" s="17">
        <v>712</v>
      </c>
      <c r="K13504" s="17">
        <v>91</v>
      </c>
      <c r="L13504" s="17">
        <v>167</v>
      </c>
      <c r="M13504" s="47">
        <v>63</v>
      </c>
    </row>
    <row r="13505" spans="4:13" x14ac:dyDescent="0.2">
      <c r="D13505" s="45"/>
      <c r="E13505" s="51"/>
      <c r="F13505" s="67"/>
      <c r="G13505" s="7">
        <v>100</v>
      </c>
      <c r="H13505" s="2">
        <v>1.416666666667</v>
      </c>
      <c r="I13505" s="2">
        <v>12.5</v>
      </c>
      <c r="J13505" s="2">
        <v>59.333333333333002</v>
      </c>
      <c r="K13505" s="2">
        <v>7.583333333333</v>
      </c>
      <c r="L13505" s="2">
        <v>13.916666666667</v>
      </c>
      <c r="M13505" s="15">
        <v>5.25</v>
      </c>
    </row>
    <row r="13506" spans="4:13" x14ac:dyDescent="0.2">
      <c r="D13506" s="199" t="s">
        <v>49</v>
      </c>
      <c r="E13506" s="22" t="s">
        <v>50</v>
      </c>
      <c r="F13506" s="21"/>
      <c r="G13506" s="19">
        <v>15</v>
      </c>
      <c r="H13506" s="27">
        <v>0</v>
      </c>
      <c r="I13506" s="3">
        <v>1</v>
      </c>
      <c r="J13506" s="3">
        <v>11</v>
      </c>
      <c r="K13506" s="3">
        <v>1</v>
      </c>
      <c r="L13506" s="3">
        <v>2</v>
      </c>
      <c r="M13506" s="26">
        <v>0</v>
      </c>
    </row>
    <row r="13507" spans="4:13" x14ac:dyDescent="0.2">
      <c r="D13507" s="200"/>
      <c r="E13507" s="11"/>
      <c r="F13507" s="10"/>
      <c r="G13507" s="7">
        <v>100</v>
      </c>
      <c r="H13507" s="53">
        <v>0</v>
      </c>
      <c r="I13507" s="30">
        <v>6.666666666667</v>
      </c>
      <c r="J13507" s="41">
        <v>73.333333333333002</v>
      </c>
      <c r="K13507" s="2">
        <v>6.666666666667</v>
      </c>
      <c r="L13507" s="2">
        <v>13.333333333333</v>
      </c>
      <c r="M13507" s="110">
        <v>0</v>
      </c>
    </row>
    <row r="13508" spans="4:13" x14ac:dyDescent="0.2">
      <c r="D13508" s="200"/>
      <c r="E13508" s="4" t="s">
        <v>51</v>
      </c>
      <c r="F13508" s="5"/>
      <c r="G13508" s="6">
        <v>142</v>
      </c>
      <c r="H13508" s="8">
        <v>3</v>
      </c>
      <c r="I13508" s="1">
        <v>11</v>
      </c>
      <c r="J13508" s="1">
        <v>78</v>
      </c>
      <c r="K13508" s="1">
        <v>11</v>
      </c>
      <c r="L13508" s="1">
        <v>30</v>
      </c>
      <c r="M13508" s="9">
        <v>9</v>
      </c>
    </row>
    <row r="13509" spans="4:13" x14ac:dyDescent="0.2">
      <c r="D13509" s="200"/>
      <c r="E13509" s="11"/>
      <c r="F13509" s="10"/>
      <c r="G13509" s="7">
        <v>100</v>
      </c>
      <c r="H13509" s="18">
        <v>2.112676056338</v>
      </c>
      <c r="I13509" s="2">
        <v>7.746478873239</v>
      </c>
      <c r="J13509" s="2">
        <v>54.929577464788998</v>
      </c>
      <c r="K13509" s="2">
        <v>7.746478873239</v>
      </c>
      <c r="L13509" s="25">
        <v>21.12676056338</v>
      </c>
      <c r="M13509" s="15">
        <v>6.3380281690139997</v>
      </c>
    </row>
    <row r="13510" spans="4:13" x14ac:dyDescent="0.2">
      <c r="D13510" s="200"/>
      <c r="E13510" s="4" t="s">
        <v>52</v>
      </c>
      <c r="F13510" s="5"/>
      <c r="G13510" s="6">
        <v>26</v>
      </c>
      <c r="H13510" s="8">
        <v>0</v>
      </c>
      <c r="I13510" s="1">
        <v>3</v>
      </c>
      <c r="J13510" s="1">
        <v>13</v>
      </c>
      <c r="K13510" s="1">
        <v>3</v>
      </c>
      <c r="L13510" s="1">
        <v>5</v>
      </c>
      <c r="M13510" s="9">
        <v>2</v>
      </c>
    </row>
    <row r="13511" spans="4:13" x14ac:dyDescent="0.2">
      <c r="D13511" s="200"/>
      <c r="E13511" s="11"/>
      <c r="F13511" s="10"/>
      <c r="G13511" s="7">
        <v>100</v>
      </c>
      <c r="H13511" s="53">
        <v>0</v>
      </c>
      <c r="I13511" s="2">
        <v>11.538461538462</v>
      </c>
      <c r="J13511" s="30">
        <v>50</v>
      </c>
      <c r="K13511" s="2">
        <v>11.538461538462</v>
      </c>
      <c r="L13511" s="25">
        <v>19.230769230768999</v>
      </c>
      <c r="M13511" s="15">
        <v>7.6923076923079998</v>
      </c>
    </row>
    <row r="13512" spans="4:13" x14ac:dyDescent="0.2">
      <c r="D13512" s="200"/>
      <c r="E13512" s="4" t="s">
        <v>53</v>
      </c>
      <c r="F13512" s="5"/>
      <c r="G13512" s="6">
        <v>41</v>
      </c>
      <c r="H13512" s="8">
        <v>0</v>
      </c>
      <c r="I13512" s="1">
        <v>3</v>
      </c>
      <c r="J13512" s="1">
        <v>28</v>
      </c>
      <c r="K13512" s="1">
        <v>3</v>
      </c>
      <c r="L13512" s="1">
        <v>6</v>
      </c>
      <c r="M13512" s="9">
        <v>1</v>
      </c>
    </row>
    <row r="13513" spans="4:13" x14ac:dyDescent="0.2">
      <c r="D13513" s="200"/>
      <c r="E13513" s="11"/>
      <c r="F13513" s="10"/>
      <c r="G13513" s="7">
        <v>100</v>
      </c>
      <c r="H13513" s="53">
        <v>0</v>
      </c>
      <c r="I13513" s="30">
        <v>7.3170731707319998</v>
      </c>
      <c r="J13513" s="25">
        <v>68.292682926829002</v>
      </c>
      <c r="K13513" s="2">
        <v>7.3170731707319998</v>
      </c>
      <c r="L13513" s="2">
        <v>14.634146341463</v>
      </c>
      <c r="M13513" s="15">
        <v>2.4390243902440001</v>
      </c>
    </row>
    <row r="13514" spans="4:13" x14ac:dyDescent="0.2">
      <c r="D13514" s="200"/>
      <c r="E13514" s="4" t="s">
        <v>54</v>
      </c>
      <c r="F13514" s="5"/>
      <c r="G13514" s="6">
        <v>226</v>
      </c>
      <c r="H13514" s="8">
        <v>1</v>
      </c>
      <c r="I13514" s="1">
        <v>21</v>
      </c>
      <c r="J13514" s="1">
        <v>133</v>
      </c>
      <c r="K13514" s="1">
        <v>24</v>
      </c>
      <c r="L13514" s="1">
        <v>36</v>
      </c>
      <c r="M13514" s="9">
        <v>11</v>
      </c>
    </row>
    <row r="13515" spans="4:13" x14ac:dyDescent="0.2">
      <c r="D13515" s="200"/>
      <c r="E13515" s="11"/>
      <c r="F13515" s="10"/>
      <c r="G13515" s="7">
        <v>100</v>
      </c>
      <c r="H13515" s="18">
        <v>0.44247787610599998</v>
      </c>
      <c r="I13515" s="2">
        <v>9.2920353982300004</v>
      </c>
      <c r="J13515" s="2">
        <v>58.849557522124002</v>
      </c>
      <c r="K13515" s="2">
        <v>10.619469026549</v>
      </c>
      <c r="L13515" s="2">
        <v>15.929203539823</v>
      </c>
      <c r="M13515" s="15">
        <v>4.8672566371680004</v>
      </c>
    </row>
    <row r="13516" spans="4:13" x14ac:dyDescent="0.2">
      <c r="D13516" s="200"/>
      <c r="E13516" s="4" t="s">
        <v>55</v>
      </c>
      <c r="F13516" s="5"/>
      <c r="G13516" s="6">
        <v>125</v>
      </c>
      <c r="H13516" s="8">
        <v>1</v>
      </c>
      <c r="I13516" s="1">
        <v>20</v>
      </c>
      <c r="J13516" s="1">
        <v>68</v>
      </c>
      <c r="K13516" s="1">
        <v>11</v>
      </c>
      <c r="L13516" s="1">
        <v>22</v>
      </c>
      <c r="M13516" s="9">
        <v>3</v>
      </c>
    </row>
    <row r="13517" spans="4:13" x14ac:dyDescent="0.2">
      <c r="D13517" s="200"/>
      <c r="E13517" s="11"/>
      <c r="F13517" s="10"/>
      <c r="G13517" s="7">
        <v>100</v>
      </c>
      <c r="H13517" s="18">
        <v>0.8</v>
      </c>
      <c r="I13517" s="2">
        <v>16</v>
      </c>
      <c r="J13517" s="2">
        <v>54.4</v>
      </c>
      <c r="K13517" s="2">
        <v>8.8000000000000007</v>
      </c>
      <c r="L13517" s="2">
        <v>17.600000000000001</v>
      </c>
      <c r="M13517" s="15">
        <v>2.4</v>
      </c>
    </row>
    <row r="13518" spans="4:13" x14ac:dyDescent="0.2">
      <c r="D13518" s="200"/>
      <c r="E13518" s="4" t="s">
        <v>56</v>
      </c>
      <c r="F13518" s="5"/>
      <c r="G13518" s="6">
        <v>190</v>
      </c>
      <c r="H13518" s="8">
        <v>0</v>
      </c>
      <c r="I13518" s="1">
        <v>22</v>
      </c>
      <c r="J13518" s="1">
        <v>125</v>
      </c>
      <c r="K13518" s="1">
        <v>12</v>
      </c>
      <c r="L13518" s="1">
        <v>21</v>
      </c>
      <c r="M13518" s="9">
        <v>10</v>
      </c>
    </row>
    <row r="13519" spans="4:13" x14ac:dyDescent="0.2">
      <c r="D13519" s="200"/>
      <c r="E13519" s="11"/>
      <c r="F13519" s="10"/>
      <c r="G13519" s="7">
        <v>100</v>
      </c>
      <c r="H13519" s="53">
        <v>0</v>
      </c>
      <c r="I13519" s="2">
        <v>11.578947368421</v>
      </c>
      <c r="J13519" s="25">
        <v>65.789473684211004</v>
      </c>
      <c r="K13519" s="2">
        <v>6.3157894736840001</v>
      </c>
      <c r="L13519" s="2">
        <v>11.052631578947</v>
      </c>
      <c r="M13519" s="15">
        <v>5.2631578947369997</v>
      </c>
    </row>
    <row r="13520" spans="4:13" x14ac:dyDescent="0.2">
      <c r="D13520" s="200"/>
      <c r="E13520" s="4" t="s">
        <v>57</v>
      </c>
      <c r="F13520" s="5"/>
      <c r="G13520" s="6">
        <v>185</v>
      </c>
      <c r="H13520" s="8">
        <v>3</v>
      </c>
      <c r="I13520" s="1">
        <v>34</v>
      </c>
      <c r="J13520" s="1">
        <v>126</v>
      </c>
      <c r="K13520" s="1">
        <v>11</v>
      </c>
      <c r="L13520" s="1">
        <v>7</v>
      </c>
      <c r="M13520" s="9">
        <v>4</v>
      </c>
    </row>
    <row r="13521" spans="4:13" x14ac:dyDescent="0.2">
      <c r="D13521" s="200"/>
      <c r="E13521" s="11"/>
      <c r="F13521" s="10"/>
      <c r="G13521" s="7">
        <v>100</v>
      </c>
      <c r="H13521" s="18">
        <v>1.6216216216220001</v>
      </c>
      <c r="I13521" s="25">
        <v>18.378378378377999</v>
      </c>
      <c r="J13521" s="25">
        <v>68.108108108107999</v>
      </c>
      <c r="K13521" s="2">
        <v>5.9459459459459998</v>
      </c>
      <c r="L13521" s="50">
        <v>3.783783783784</v>
      </c>
      <c r="M13521" s="15">
        <v>2.1621621621620002</v>
      </c>
    </row>
    <row r="13522" spans="4:13" x14ac:dyDescent="0.2">
      <c r="D13522" s="200"/>
      <c r="E13522" s="4" t="s">
        <v>58</v>
      </c>
      <c r="F13522" s="5"/>
      <c r="G13522" s="6">
        <v>113</v>
      </c>
      <c r="H13522" s="8">
        <v>5</v>
      </c>
      <c r="I13522" s="1">
        <v>12</v>
      </c>
      <c r="J13522" s="1">
        <v>59</v>
      </c>
      <c r="K13522" s="1">
        <v>11</v>
      </c>
      <c r="L13522" s="1">
        <v>20</v>
      </c>
      <c r="M13522" s="9">
        <v>6</v>
      </c>
    </row>
    <row r="13523" spans="4:13" x14ac:dyDescent="0.2">
      <c r="D13523" s="200"/>
      <c r="E13523" s="11"/>
      <c r="F13523" s="10"/>
      <c r="G13523" s="7">
        <v>100</v>
      </c>
      <c r="H13523" s="18">
        <v>4.424778761062</v>
      </c>
      <c r="I13523" s="2">
        <v>10.619469026549</v>
      </c>
      <c r="J13523" s="30">
        <v>52.212389380531</v>
      </c>
      <c r="K13523" s="2">
        <v>9.7345132743360008</v>
      </c>
      <c r="L13523" s="2">
        <v>17.699115044248</v>
      </c>
      <c r="M13523" s="15">
        <v>5.3097345132739999</v>
      </c>
    </row>
    <row r="13524" spans="4:13" x14ac:dyDescent="0.2">
      <c r="D13524" s="200"/>
      <c r="E13524" s="4" t="s">
        <v>59</v>
      </c>
      <c r="F13524" s="5"/>
      <c r="G13524" s="6">
        <v>136</v>
      </c>
      <c r="H13524" s="8">
        <v>4</v>
      </c>
      <c r="I13524" s="1">
        <v>23</v>
      </c>
      <c r="J13524" s="1">
        <v>70</v>
      </c>
      <c r="K13524" s="1">
        <v>4</v>
      </c>
      <c r="L13524" s="1">
        <v>18</v>
      </c>
      <c r="M13524" s="9">
        <v>17</v>
      </c>
    </row>
    <row r="13525" spans="4:13" x14ac:dyDescent="0.2">
      <c r="D13525" s="200"/>
      <c r="E13525" s="11"/>
      <c r="F13525" s="10"/>
      <c r="G13525" s="7">
        <v>100</v>
      </c>
      <c r="H13525" s="18">
        <v>2.9411764705880001</v>
      </c>
      <c r="I13525" s="2">
        <v>16.911764705882</v>
      </c>
      <c r="J13525" s="30">
        <v>51.470588235294002</v>
      </c>
      <c r="K13525" s="2">
        <v>2.9411764705880001</v>
      </c>
      <c r="L13525" s="2">
        <v>13.235294117646999</v>
      </c>
      <c r="M13525" s="85">
        <v>12.5</v>
      </c>
    </row>
    <row r="13526" spans="4:13" x14ac:dyDescent="0.2">
      <c r="D13526" s="199" t="s">
        <v>60</v>
      </c>
      <c r="E13526" s="22" t="s">
        <v>61</v>
      </c>
      <c r="F13526" s="21"/>
      <c r="G13526" s="19">
        <v>205</v>
      </c>
      <c r="H13526" s="27">
        <v>4</v>
      </c>
      <c r="I13526" s="3">
        <v>36</v>
      </c>
      <c r="J13526" s="3">
        <v>111</v>
      </c>
      <c r="K13526" s="3">
        <v>16</v>
      </c>
      <c r="L13526" s="3">
        <v>27</v>
      </c>
      <c r="M13526" s="26">
        <v>11</v>
      </c>
    </row>
    <row r="13527" spans="4:13" x14ac:dyDescent="0.2">
      <c r="D13527" s="200"/>
      <c r="E13527" s="11"/>
      <c r="F13527" s="10"/>
      <c r="G13527" s="7">
        <v>100</v>
      </c>
      <c r="H13527" s="18">
        <v>1.951219512195</v>
      </c>
      <c r="I13527" s="25">
        <v>17.560975609755999</v>
      </c>
      <c r="J13527" s="30">
        <v>54.146341463414998</v>
      </c>
      <c r="K13527" s="2">
        <v>7.80487804878</v>
      </c>
      <c r="L13527" s="2">
        <v>13.170731707317</v>
      </c>
      <c r="M13527" s="15">
        <v>5.3658536585369996</v>
      </c>
    </row>
    <row r="13528" spans="4:13" x14ac:dyDescent="0.2">
      <c r="D13528" s="200"/>
      <c r="E13528" s="4" t="s">
        <v>62</v>
      </c>
      <c r="F13528" s="5"/>
      <c r="G13528" s="6">
        <v>160</v>
      </c>
      <c r="H13528" s="8">
        <v>2</v>
      </c>
      <c r="I13528" s="1">
        <v>21</v>
      </c>
      <c r="J13528" s="1">
        <v>102</v>
      </c>
      <c r="K13528" s="1">
        <v>16</v>
      </c>
      <c r="L13528" s="1">
        <v>13</v>
      </c>
      <c r="M13528" s="9">
        <v>6</v>
      </c>
    </row>
    <row r="13529" spans="4:13" x14ac:dyDescent="0.2">
      <c r="D13529" s="200"/>
      <c r="E13529" s="11"/>
      <c r="F13529" s="10"/>
      <c r="G13529" s="7">
        <v>100</v>
      </c>
      <c r="H13529" s="18">
        <v>1.25</v>
      </c>
      <c r="I13529" s="2">
        <v>13.125</v>
      </c>
      <c r="J13529" s="2">
        <v>63.75</v>
      </c>
      <c r="K13529" s="2">
        <v>10</v>
      </c>
      <c r="L13529" s="30">
        <v>8.125</v>
      </c>
      <c r="M13529" s="15">
        <v>3.75</v>
      </c>
    </row>
    <row r="13530" spans="4:13" x14ac:dyDescent="0.2">
      <c r="D13530" s="200"/>
      <c r="E13530" s="4" t="s">
        <v>63</v>
      </c>
      <c r="F13530" s="5"/>
      <c r="G13530" s="6">
        <v>121</v>
      </c>
      <c r="H13530" s="8">
        <v>0</v>
      </c>
      <c r="I13530" s="1">
        <v>19</v>
      </c>
      <c r="J13530" s="1">
        <v>75</v>
      </c>
      <c r="K13530" s="1">
        <v>6</v>
      </c>
      <c r="L13530" s="1">
        <v>17</v>
      </c>
      <c r="M13530" s="9">
        <v>4</v>
      </c>
    </row>
    <row r="13531" spans="4:13" x14ac:dyDescent="0.2">
      <c r="D13531" s="200"/>
      <c r="E13531" s="11"/>
      <c r="F13531" s="10"/>
      <c r="G13531" s="7">
        <v>100</v>
      </c>
      <c r="H13531" s="53">
        <v>0</v>
      </c>
      <c r="I13531" s="2">
        <v>15.702479338843</v>
      </c>
      <c r="J13531" s="2">
        <v>61.983471074379999</v>
      </c>
      <c r="K13531" s="2">
        <v>4.9586776859499997</v>
      </c>
      <c r="L13531" s="2">
        <v>14.04958677686</v>
      </c>
      <c r="M13531" s="15">
        <v>3.305785123967</v>
      </c>
    </row>
    <row r="13532" spans="4:13" x14ac:dyDescent="0.2">
      <c r="D13532" s="200"/>
      <c r="E13532" s="4" t="s">
        <v>64</v>
      </c>
      <c r="F13532" s="5"/>
      <c r="G13532" s="6">
        <v>124</v>
      </c>
      <c r="H13532" s="8">
        <v>0</v>
      </c>
      <c r="I13532" s="1">
        <v>19</v>
      </c>
      <c r="J13532" s="1">
        <v>79</v>
      </c>
      <c r="K13532" s="1">
        <v>8</v>
      </c>
      <c r="L13532" s="1">
        <v>17</v>
      </c>
      <c r="M13532" s="9">
        <v>1</v>
      </c>
    </row>
    <row r="13533" spans="4:13" x14ac:dyDescent="0.2">
      <c r="D13533" s="200"/>
      <c r="E13533" s="11"/>
      <c r="F13533" s="10"/>
      <c r="G13533" s="7">
        <v>100</v>
      </c>
      <c r="H13533" s="53">
        <v>0</v>
      </c>
      <c r="I13533" s="2">
        <v>15.322580645161</v>
      </c>
      <c r="J13533" s="2">
        <v>63.709677419355003</v>
      </c>
      <c r="K13533" s="2">
        <v>6.4516129032259997</v>
      </c>
      <c r="L13533" s="2">
        <v>13.709677419355</v>
      </c>
      <c r="M13533" s="15">
        <v>0.80645161290300005</v>
      </c>
    </row>
    <row r="13534" spans="4:13" x14ac:dyDescent="0.2">
      <c r="D13534" s="200"/>
      <c r="E13534" s="4" t="s">
        <v>65</v>
      </c>
      <c r="F13534" s="5"/>
      <c r="G13534" s="6">
        <v>109</v>
      </c>
      <c r="H13534" s="8">
        <v>2</v>
      </c>
      <c r="I13534" s="1">
        <v>14</v>
      </c>
      <c r="J13534" s="1">
        <v>55</v>
      </c>
      <c r="K13534" s="1">
        <v>9</v>
      </c>
      <c r="L13534" s="1">
        <v>17</v>
      </c>
      <c r="M13534" s="9">
        <v>12</v>
      </c>
    </row>
    <row r="13535" spans="4:13" x14ac:dyDescent="0.2">
      <c r="D13535" s="200"/>
      <c r="E13535" s="11"/>
      <c r="F13535" s="10"/>
      <c r="G13535" s="7">
        <v>100</v>
      </c>
      <c r="H13535" s="18">
        <v>1.834862385321</v>
      </c>
      <c r="I13535" s="2">
        <v>12.844036697248001</v>
      </c>
      <c r="J13535" s="30">
        <v>50.458715596330002</v>
      </c>
      <c r="K13535" s="2">
        <v>8.2568807339449997</v>
      </c>
      <c r="L13535" s="2">
        <v>15.596330275229001</v>
      </c>
      <c r="M13535" s="85">
        <v>11.009174311927</v>
      </c>
    </row>
    <row r="13536" spans="4:13" x14ac:dyDescent="0.2">
      <c r="D13536" s="200"/>
      <c r="E13536" s="4" t="s">
        <v>66</v>
      </c>
      <c r="F13536" s="5"/>
      <c r="G13536" s="6">
        <v>104</v>
      </c>
      <c r="H13536" s="8">
        <v>1</v>
      </c>
      <c r="I13536" s="1">
        <v>10</v>
      </c>
      <c r="J13536" s="1">
        <v>64</v>
      </c>
      <c r="K13536" s="1">
        <v>11</v>
      </c>
      <c r="L13536" s="1">
        <v>14</v>
      </c>
      <c r="M13536" s="9">
        <v>4</v>
      </c>
    </row>
    <row r="13537" spans="2:13" x14ac:dyDescent="0.2">
      <c r="D13537" s="200"/>
      <c r="E13537" s="11"/>
      <c r="F13537" s="10"/>
      <c r="G13537" s="7">
        <v>100</v>
      </c>
      <c r="H13537" s="18">
        <v>0.96153846153800004</v>
      </c>
      <c r="I13537" s="2">
        <v>9.6153846153850004</v>
      </c>
      <c r="J13537" s="2">
        <v>61.538461538462002</v>
      </c>
      <c r="K13537" s="2">
        <v>10.576923076923</v>
      </c>
      <c r="L13537" s="2">
        <v>13.461538461538</v>
      </c>
      <c r="M13537" s="15">
        <v>3.8461538461539999</v>
      </c>
    </row>
    <row r="13538" spans="2:13" x14ac:dyDescent="0.2">
      <c r="D13538" s="200"/>
      <c r="E13538" s="4" t="s">
        <v>67</v>
      </c>
      <c r="F13538" s="5"/>
      <c r="G13538" s="6">
        <v>139</v>
      </c>
      <c r="H13538" s="8">
        <v>3</v>
      </c>
      <c r="I13538" s="1">
        <v>7</v>
      </c>
      <c r="J13538" s="1">
        <v>94</v>
      </c>
      <c r="K13538" s="1">
        <v>7</v>
      </c>
      <c r="L13538" s="1">
        <v>22</v>
      </c>
      <c r="M13538" s="9">
        <v>6</v>
      </c>
    </row>
    <row r="13539" spans="2:13" x14ac:dyDescent="0.2">
      <c r="D13539" s="200"/>
      <c r="E13539" s="11"/>
      <c r="F13539" s="10"/>
      <c r="G13539" s="7">
        <v>100</v>
      </c>
      <c r="H13539" s="18">
        <v>2.1582733812949999</v>
      </c>
      <c r="I13539" s="30">
        <v>5.035971223022</v>
      </c>
      <c r="J13539" s="25">
        <v>67.625899280575993</v>
      </c>
      <c r="K13539" s="2">
        <v>5.035971223022</v>
      </c>
      <c r="L13539" s="2">
        <v>15.827338129496001</v>
      </c>
      <c r="M13539" s="15">
        <v>4.3165467625899998</v>
      </c>
    </row>
    <row r="13540" spans="2:13" x14ac:dyDescent="0.2">
      <c r="D13540" s="200"/>
      <c r="E13540" s="4" t="s">
        <v>68</v>
      </c>
      <c r="F13540" s="5"/>
      <c r="G13540" s="6">
        <v>48</v>
      </c>
      <c r="H13540" s="8">
        <v>0</v>
      </c>
      <c r="I13540" s="1">
        <v>8</v>
      </c>
      <c r="J13540" s="1">
        <v>28</v>
      </c>
      <c r="K13540" s="1">
        <v>5</v>
      </c>
      <c r="L13540" s="1">
        <v>7</v>
      </c>
      <c r="M13540" s="9">
        <v>0</v>
      </c>
    </row>
    <row r="13541" spans="2:13" x14ac:dyDescent="0.2">
      <c r="D13541" s="200"/>
      <c r="E13541" s="11"/>
      <c r="F13541" s="10"/>
      <c r="G13541" s="7">
        <v>100</v>
      </c>
      <c r="H13541" s="53">
        <v>0</v>
      </c>
      <c r="I13541" s="2">
        <v>16.666666666666998</v>
      </c>
      <c r="J13541" s="2">
        <v>58.333333333333002</v>
      </c>
      <c r="K13541" s="2">
        <v>10.416666666667</v>
      </c>
      <c r="L13541" s="2">
        <v>14.583333333333</v>
      </c>
      <c r="M13541" s="110">
        <v>0</v>
      </c>
    </row>
    <row r="13542" spans="2:13" x14ac:dyDescent="0.2">
      <c r="D13542" s="200"/>
      <c r="E13542" s="4" t="s">
        <v>69</v>
      </c>
      <c r="F13542" s="5"/>
      <c r="G13542" s="6">
        <v>37</v>
      </c>
      <c r="H13542" s="8">
        <v>2</v>
      </c>
      <c r="I13542" s="1">
        <v>5</v>
      </c>
      <c r="J13542" s="1">
        <v>15</v>
      </c>
      <c r="K13542" s="1">
        <v>4</v>
      </c>
      <c r="L13542" s="1">
        <v>9</v>
      </c>
      <c r="M13542" s="9">
        <v>2</v>
      </c>
    </row>
    <row r="13543" spans="2:13" x14ac:dyDescent="0.2">
      <c r="D13543" s="200"/>
      <c r="E13543" s="11"/>
      <c r="F13543" s="10"/>
      <c r="G13543" s="7">
        <v>100</v>
      </c>
      <c r="H13543" s="18">
        <v>5.4054054054050003</v>
      </c>
      <c r="I13543" s="2">
        <v>13.513513513514001</v>
      </c>
      <c r="J13543" s="50">
        <v>40.540540540541002</v>
      </c>
      <c r="K13543" s="2">
        <v>10.810810810811001</v>
      </c>
      <c r="L13543" s="41">
        <v>24.324324324323999</v>
      </c>
      <c r="M13543" s="15">
        <v>5.4054054054050003</v>
      </c>
    </row>
    <row r="13544" spans="2:13" x14ac:dyDescent="0.2">
      <c r="D13544" s="199" t="s">
        <v>70</v>
      </c>
      <c r="E13544" s="22" t="s">
        <v>18</v>
      </c>
      <c r="F13544" s="21"/>
      <c r="G13544" s="19">
        <v>0</v>
      </c>
      <c r="H13544" s="27">
        <v>0</v>
      </c>
      <c r="I13544" s="3">
        <v>0</v>
      </c>
      <c r="J13544" s="3">
        <v>0</v>
      </c>
      <c r="K13544" s="3">
        <v>0</v>
      </c>
      <c r="L13544" s="3">
        <v>0</v>
      </c>
      <c r="M13544" s="26">
        <v>0</v>
      </c>
    </row>
    <row r="13545" spans="2:13" x14ac:dyDescent="0.2">
      <c r="D13545" s="201"/>
      <c r="E13545" s="45"/>
      <c r="F13545" s="51"/>
      <c r="G13545" s="119">
        <v>0</v>
      </c>
      <c r="H13545" s="118">
        <v>0</v>
      </c>
      <c r="I13545" s="83">
        <v>0</v>
      </c>
      <c r="J13545" s="83">
        <v>0</v>
      </c>
      <c r="K13545" s="103">
        <v>0</v>
      </c>
      <c r="L13545" s="83">
        <v>0</v>
      </c>
      <c r="M13545" s="146">
        <v>0</v>
      </c>
    </row>
    <row r="13547" spans="2:13" x14ac:dyDescent="0.2">
      <c r="B13547" s="40" t="str">
        <f xml:space="preserve"> HYPERLINK("#'目次'!B333", "[327]")</f>
        <v>[327]</v>
      </c>
      <c r="C13547" s="23" t="s">
        <v>467</v>
      </c>
    </row>
    <row r="13550" spans="2:13" x14ac:dyDescent="0.2">
      <c r="C13550" s="23" t="s">
        <v>73</v>
      </c>
    </row>
    <row r="13551" spans="2:13" ht="24" x14ac:dyDescent="0.2">
      <c r="D13551" s="195"/>
      <c r="E13551" s="196"/>
      <c r="F13551" s="196"/>
      <c r="G13551" s="37" t="s">
        <v>15</v>
      </c>
      <c r="H13551" s="33" t="s">
        <v>436</v>
      </c>
      <c r="I13551" s="13" t="s">
        <v>437</v>
      </c>
      <c r="J13551" s="13" t="s">
        <v>438</v>
      </c>
      <c r="K13551" s="13" t="s">
        <v>439</v>
      </c>
      <c r="L13551" s="13" t="s">
        <v>440</v>
      </c>
      <c r="M13551" s="38" t="s">
        <v>18</v>
      </c>
    </row>
    <row r="13552" spans="2:13" x14ac:dyDescent="0.2">
      <c r="D13552" s="197"/>
      <c r="E13552" s="198"/>
      <c r="F13552" s="198"/>
      <c r="G13552" s="35"/>
      <c r="H13552" s="39"/>
      <c r="I13552" s="14"/>
      <c r="J13552" s="14"/>
      <c r="K13552" s="14"/>
      <c r="L13552" s="14"/>
      <c r="M13552" s="34"/>
    </row>
    <row r="13553" spans="4:13" x14ac:dyDescent="0.2">
      <c r="D13553" s="78"/>
      <c r="E13553" s="79" t="s">
        <v>15</v>
      </c>
      <c r="F13553" s="66"/>
      <c r="G13553" s="36">
        <v>1200</v>
      </c>
      <c r="H13553" s="17">
        <v>17</v>
      </c>
      <c r="I13553" s="17">
        <v>150</v>
      </c>
      <c r="J13553" s="17">
        <v>712</v>
      </c>
      <c r="K13553" s="17">
        <v>91</v>
      </c>
      <c r="L13553" s="17">
        <v>167</v>
      </c>
      <c r="M13553" s="47">
        <v>63</v>
      </c>
    </row>
    <row r="13554" spans="4:13" x14ac:dyDescent="0.2">
      <c r="D13554" s="45"/>
      <c r="E13554" s="51"/>
      <c r="F13554" s="67"/>
      <c r="G13554" s="7">
        <v>100</v>
      </c>
      <c r="H13554" s="2">
        <v>1.416666666667</v>
      </c>
      <c r="I13554" s="2">
        <v>12.5</v>
      </c>
      <c r="J13554" s="2">
        <v>59.333333333333002</v>
      </c>
      <c r="K13554" s="2">
        <v>7.583333333333</v>
      </c>
      <c r="L13554" s="2">
        <v>13.916666666667</v>
      </c>
      <c r="M13554" s="15">
        <v>5.25</v>
      </c>
    </row>
    <row r="13555" spans="4:13" x14ac:dyDescent="0.2">
      <c r="D13555" s="199" t="s">
        <v>74</v>
      </c>
      <c r="E13555" s="22" t="s">
        <v>75</v>
      </c>
      <c r="F13555" s="21"/>
      <c r="G13555" s="19">
        <v>592</v>
      </c>
      <c r="H13555" s="27">
        <v>8</v>
      </c>
      <c r="I13555" s="3">
        <v>60</v>
      </c>
      <c r="J13555" s="3">
        <v>325</v>
      </c>
      <c r="K13555" s="3">
        <v>51</v>
      </c>
      <c r="L13555" s="3">
        <v>113</v>
      </c>
      <c r="M13555" s="26">
        <v>35</v>
      </c>
    </row>
    <row r="13556" spans="4:13" x14ac:dyDescent="0.2">
      <c r="D13556" s="200"/>
      <c r="E13556" s="11"/>
      <c r="F13556" s="10"/>
      <c r="G13556" s="7">
        <v>100</v>
      </c>
      <c r="H13556" s="18">
        <v>1.351351351351</v>
      </c>
      <c r="I13556" s="2">
        <v>10.135135135135</v>
      </c>
      <c r="J13556" s="2">
        <v>54.898648648649001</v>
      </c>
      <c r="K13556" s="2">
        <v>8.6148648648649999</v>
      </c>
      <c r="L13556" s="25">
        <v>19.087837837837998</v>
      </c>
      <c r="M13556" s="15">
        <v>5.9121621621619997</v>
      </c>
    </row>
    <row r="13557" spans="4:13" x14ac:dyDescent="0.2">
      <c r="D13557" s="200"/>
      <c r="E13557" s="4" t="s">
        <v>34</v>
      </c>
      <c r="F13557" s="5"/>
      <c r="G13557" s="6">
        <v>37</v>
      </c>
      <c r="H13557" s="8">
        <v>1</v>
      </c>
      <c r="I13557" s="1">
        <v>6</v>
      </c>
      <c r="J13557" s="1">
        <v>19</v>
      </c>
      <c r="K13557" s="1">
        <v>0</v>
      </c>
      <c r="L13557" s="1">
        <v>10</v>
      </c>
      <c r="M13557" s="9">
        <v>1</v>
      </c>
    </row>
    <row r="13558" spans="4:13" x14ac:dyDescent="0.2">
      <c r="D13558" s="200"/>
      <c r="E13558" s="11"/>
      <c r="F13558" s="10"/>
      <c r="G13558" s="7">
        <v>100</v>
      </c>
      <c r="H13558" s="18">
        <v>2.7027027027030002</v>
      </c>
      <c r="I13558" s="2">
        <v>16.216216216216001</v>
      </c>
      <c r="J13558" s="30">
        <v>51.351351351350999</v>
      </c>
      <c r="K13558" s="49">
        <v>0</v>
      </c>
      <c r="L13558" s="41">
        <v>27.027027027027</v>
      </c>
      <c r="M13558" s="15">
        <v>2.7027027027030002</v>
      </c>
    </row>
    <row r="13559" spans="4:13" x14ac:dyDescent="0.2">
      <c r="D13559" s="200"/>
      <c r="E13559" s="4" t="s">
        <v>35</v>
      </c>
      <c r="F13559" s="5"/>
      <c r="G13559" s="6">
        <v>75</v>
      </c>
      <c r="H13559" s="8">
        <v>1</v>
      </c>
      <c r="I13559" s="1">
        <v>4</v>
      </c>
      <c r="J13559" s="1">
        <v>46</v>
      </c>
      <c r="K13559" s="1">
        <v>6</v>
      </c>
      <c r="L13559" s="1">
        <v>14</v>
      </c>
      <c r="M13559" s="9">
        <v>4</v>
      </c>
    </row>
    <row r="13560" spans="4:13" x14ac:dyDescent="0.2">
      <c r="D13560" s="200"/>
      <c r="E13560" s="11"/>
      <c r="F13560" s="10"/>
      <c r="G13560" s="7">
        <v>100</v>
      </c>
      <c r="H13560" s="18">
        <v>1.333333333333</v>
      </c>
      <c r="I13560" s="30">
        <v>5.333333333333</v>
      </c>
      <c r="J13560" s="2">
        <v>61.333333333333002</v>
      </c>
      <c r="K13560" s="2">
        <v>8</v>
      </c>
      <c r="L13560" s="2">
        <v>18.666666666666998</v>
      </c>
      <c r="M13560" s="15">
        <v>5.333333333333</v>
      </c>
    </row>
    <row r="13561" spans="4:13" x14ac:dyDescent="0.2">
      <c r="D13561" s="200"/>
      <c r="E13561" s="4" t="s">
        <v>36</v>
      </c>
      <c r="F13561" s="5"/>
      <c r="G13561" s="6">
        <v>95</v>
      </c>
      <c r="H13561" s="8">
        <v>0</v>
      </c>
      <c r="I13561" s="1">
        <v>9</v>
      </c>
      <c r="J13561" s="1">
        <v>54</v>
      </c>
      <c r="K13561" s="1">
        <v>13</v>
      </c>
      <c r="L13561" s="1">
        <v>14</v>
      </c>
      <c r="M13561" s="9">
        <v>5</v>
      </c>
    </row>
    <row r="13562" spans="4:13" x14ac:dyDescent="0.2">
      <c r="D13562" s="200"/>
      <c r="E13562" s="11"/>
      <c r="F13562" s="10"/>
      <c r="G13562" s="7">
        <v>100</v>
      </c>
      <c r="H13562" s="53">
        <v>0</v>
      </c>
      <c r="I13562" s="2">
        <v>9.4736842105260006</v>
      </c>
      <c r="J13562" s="2">
        <v>56.842105263157997</v>
      </c>
      <c r="K13562" s="25">
        <v>13.684210526316001</v>
      </c>
      <c r="L13562" s="2">
        <v>14.736842105262999</v>
      </c>
      <c r="M13562" s="15">
        <v>5.2631578947369997</v>
      </c>
    </row>
    <row r="13563" spans="4:13" x14ac:dyDescent="0.2">
      <c r="D13563" s="200"/>
      <c r="E13563" s="4" t="s">
        <v>37</v>
      </c>
      <c r="F13563" s="5"/>
      <c r="G13563" s="6">
        <v>111</v>
      </c>
      <c r="H13563" s="8">
        <v>1</v>
      </c>
      <c r="I13563" s="1">
        <v>15</v>
      </c>
      <c r="J13563" s="1">
        <v>57</v>
      </c>
      <c r="K13563" s="1">
        <v>13</v>
      </c>
      <c r="L13563" s="1">
        <v>20</v>
      </c>
      <c r="M13563" s="9">
        <v>5</v>
      </c>
    </row>
    <row r="13564" spans="4:13" x14ac:dyDescent="0.2">
      <c r="D13564" s="200"/>
      <c r="E13564" s="11"/>
      <c r="F13564" s="10"/>
      <c r="G13564" s="7">
        <v>100</v>
      </c>
      <c r="H13564" s="18">
        <v>0.90090090090099995</v>
      </c>
      <c r="I13564" s="2">
        <v>13.513513513514001</v>
      </c>
      <c r="J13564" s="30">
        <v>51.351351351350999</v>
      </c>
      <c r="K13564" s="2">
        <v>11.711711711712001</v>
      </c>
      <c r="L13564" s="2">
        <v>18.018018018018001</v>
      </c>
      <c r="M13564" s="15">
        <v>4.5045045045050003</v>
      </c>
    </row>
    <row r="13565" spans="4:13" x14ac:dyDescent="0.2">
      <c r="D13565" s="200"/>
      <c r="E13565" s="4" t="s">
        <v>38</v>
      </c>
      <c r="F13565" s="5"/>
      <c r="G13565" s="6">
        <v>93</v>
      </c>
      <c r="H13565" s="8">
        <v>0</v>
      </c>
      <c r="I13565" s="1">
        <v>6</v>
      </c>
      <c r="J13565" s="1">
        <v>56</v>
      </c>
      <c r="K13565" s="1">
        <v>8</v>
      </c>
      <c r="L13565" s="1">
        <v>17</v>
      </c>
      <c r="M13565" s="9">
        <v>6</v>
      </c>
    </row>
    <row r="13566" spans="4:13" x14ac:dyDescent="0.2">
      <c r="D13566" s="200"/>
      <c r="E13566" s="11"/>
      <c r="F13566" s="10"/>
      <c r="G13566" s="7">
        <v>100</v>
      </c>
      <c r="H13566" s="53">
        <v>0</v>
      </c>
      <c r="I13566" s="30">
        <v>6.4516129032259997</v>
      </c>
      <c r="J13566" s="2">
        <v>60.215053763440999</v>
      </c>
      <c r="K13566" s="2">
        <v>8.6021505376339995</v>
      </c>
      <c r="L13566" s="2">
        <v>18.279569892472999</v>
      </c>
      <c r="M13566" s="15">
        <v>6.4516129032259997</v>
      </c>
    </row>
    <row r="13567" spans="4:13" x14ac:dyDescent="0.2">
      <c r="D13567" s="200"/>
      <c r="E13567" s="4" t="s">
        <v>39</v>
      </c>
      <c r="F13567" s="5"/>
      <c r="G13567" s="6">
        <v>109</v>
      </c>
      <c r="H13567" s="8">
        <v>3</v>
      </c>
      <c r="I13567" s="1">
        <v>8</v>
      </c>
      <c r="J13567" s="1">
        <v>61</v>
      </c>
      <c r="K13567" s="1">
        <v>5</v>
      </c>
      <c r="L13567" s="1">
        <v>24</v>
      </c>
      <c r="M13567" s="9">
        <v>8</v>
      </c>
    </row>
    <row r="13568" spans="4:13" x14ac:dyDescent="0.2">
      <c r="D13568" s="200"/>
      <c r="E13568" s="11"/>
      <c r="F13568" s="10"/>
      <c r="G13568" s="7">
        <v>100</v>
      </c>
      <c r="H13568" s="18">
        <v>2.7522935779819999</v>
      </c>
      <c r="I13568" s="30">
        <v>7.339449541284</v>
      </c>
      <c r="J13568" s="2">
        <v>55.963302752293998</v>
      </c>
      <c r="K13568" s="2">
        <v>4.5871559633030001</v>
      </c>
      <c r="L13568" s="25">
        <v>22.018348623853001</v>
      </c>
      <c r="M13568" s="15">
        <v>7.339449541284</v>
      </c>
    </row>
    <row r="13569" spans="4:13" x14ac:dyDescent="0.2">
      <c r="D13569" s="200"/>
      <c r="E13569" s="4" t="s">
        <v>40</v>
      </c>
      <c r="F13569" s="5"/>
      <c r="G13569" s="6">
        <v>72</v>
      </c>
      <c r="H13569" s="8">
        <v>2</v>
      </c>
      <c r="I13569" s="1">
        <v>12</v>
      </c>
      <c r="J13569" s="1">
        <v>32</v>
      </c>
      <c r="K13569" s="1">
        <v>6</v>
      </c>
      <c r="L13569" s="1">
        <v>14</v>
      </c>
      <c r="M13569" s="9">
        <v>6</v>
      </c>
    </row>
    <row r="13570" spans="4:13" x14ac:dyDescent="0.2">
      <c r="D13570" s="200"/>
      <c r="E13570" s="11"/>
      <c r="F13570" s="10"/>
      <c r="G13570" s="7">
        <v>100</v>
      </c>
      <c r="H13570" s="18">
        <v>2.7777777777780002</v>
      </c>
      <c r="I13570" s="2">
        <v>16.666666666666998</v>
      </c>
      <c r="J13570" s="50">
        <v>44.444444444444002</v>
      </c>
      <c r="K13570" s="2">
        <v>8.333333333333</v>
      </c>
      <c r="L13570" s="25">
        <v>19.444444444443999</v>
      </c>
      <c r="M13570" s="15">
        <v>8.333333333333</v>
      </c>
    </row>
    <row r="13571" spans="4:13" x14ac:dyDescent="0.2">
      <c r="D13571" s="199" t="s">
        <v>76</v>
      </c>
      <c r="E13571" s="22" t="s">
        <v>77</v>
      </c>
      <c r="F13571" s="21"/>
      <c r="G13571" s="19">
        <v>608</v>
      </c>
      <c r="H13571" s="27">
        <v>9</v>
      </c>
      <c r="I13571" s="3">
        <v>90</v>
      </c>
      <c r="J13571" s="3">
        <v>387</v>
      </c>
      <c r="K13571" s="3">
        <v>40</v>
      </c>
      <c r="L13571" s="3">
        <v>54</v>
      </c>
      <c r="M13571" s="26">
        <v>28</v>
      </c>
    </row>
    <row r="13572" spans="4:13" x14ac:dyDescent="0.2">
      <c r="D13572" s="200"/>
      <c r="E13572" s="11"/>
      <c r="F13572" s="10"/>
      <c r="G13572" s="7">
        <v>100</v>
      </c>
      <c r="H13572" s="18">
        <v>1.4802631578950001</v>
      </c>
      <c r="I13572" s="2">
        <v>14.802631578947</v>
      </c>
      <c r="J13572" s="2">
        <v>63.651315789473998</v>
      </c>
      <c r="K13572" s="2">
        <v>6.5789473684209998</v>
      </c>
      <c r="L13572" s="30">
        <v>8.8815789473680002</v>
      </c>
      <c r="M13572" s="15">
        <v>4.6052631578950001</v>
      </c>
    </row>
    <row r="13573" spans="4:13" x14ac:dyDescent="0.2">
      <c r="D13573" s="200"/>
      <c r="E13573" s="4" t="s">
        <v>34</v>
      </c>
      <c r="F13573" s="5"/>
      <c r="G13573" s="6">
        <v>37</v>
      </c>
      <c r="H13573" s="8">
        <v>3</v>
      </c>
      <c r="I13573" s="1">
        <v>4</v>
      </c>
      <c r="J13573" s="1">
        <v>16</v>
      </c>
      <c r="K13573" s="1">
        <v>4</v>
      </c>
      <c r="L13573" s="1">
        <v>8</v>
      </c>
      <c r="M13573" s="9">
        <v>2</v>
      </c>
    </row>
    <row r="13574" spans="4:13" x14ac:dyDescent="0.2">
      <c r="D13574" s="200"/>
      <c r="E13574" s="11"/>
      <c r="F13574" s="10"/>
      <c r="G13574" s="7">
        <v>100</v>
      </c>
      <c r="H13574" s="70">
        <v>8.1081081081080004</v>
      </c>
      <c r="I13574" s="2">
        <v>10.810810810811001</v>
      </c>
      <c r="J13574" s="50">
        <v>43.243243243243001</v>
      </c>
      <c r="K13574" s="2">
        <v>10.810810810811001</v>
      </c>
      <c r="L13574" s="25">
        <v>21.621621621622001</v>
      </c>
      <c r="M13574" s="15">
        <v>5.4054054054050003</v>
      </c>
    </row>
    <row r="13575" spans="4:13" x14ac:dyDescent="0.2">
      <c r="D13575" s="200"/>
      <c r="E13575" s="4" t="s">
        <v>35</v>
      </c>
      <c r="F13575" s="5"/>
      <c r="G13575" s="6">
        <v>73</v>
      </c>
      <c r="H13575" s="8">
        <v>1</v>
      </c>
      <c r="I13575" s="1">
        <v>10</v>
      </c>
      <c r="J13575" s="1">
        <v>47</v>
      </c>
      <c r="K13575" s="1">
        <v>7</v>
      </c>
      <c r="L13575" s="1">
        <v>5</v>
      </c>
      <c r="M13575" s="9">
        <v>3</v>
      </c>
    </row>
    <row r="13576" spans="4:13" x14ac:dyDescent="0.2">
      <c r="D13576" s="200"/>
      <c r="E13576" s="11"/>
      <c r="F13576" s="10"/>
      <c r="G13576" s="7">
        <v>100</v>
      </c>
      <c r="H13576" s="18">
        <v>1.369863013699</v>
      </c>
      <c r="I13576" s="2">
        <v>13.698630136986001</v>
      </c>
      <c r="J13576" s="25">
        <v>64.383561643836003</v>
      </c>
      <c r="K13576" s="2">
        <v>9.5890410958899999</v>
      </c>
      <c r="L13576" s="30">
        <v>6.8493150684930004</v>
      </c>
      <c r="M13576" s="15">
        <v>4.1095890410960001</v>
      </c>
    </row>
    <row r="13577" spans="4:13" x14ac:dyDescent="0.2">
      <c r="D13577" s="200"/>
      <c r="E13577" s="4" t="s">
        <v>36</v>
      </c>
      <c r="F13577" s="5"/>
      <c r="G13577" s="6">
        <v>92</v>
      </c>
      <c r="H13577" s="8">
        <v>1</v>
      </c>
      <c r="I13577" s="1">
        <v>12</v>
      </c>
      <c r="J13577" s="1">
        <v>63</v>
      </c>
      <c r="K13577" s="1">
        <v>8</v>
      </c>
      <c r="L13577" s="1">
        <v>7</v>
      </c>
      <c r="M13577" s="9">
        <v>1</v>
      </c>
    </row>
    <row r="13578" spans="4:13" x14ac:dyDescent="0.2">
      <c r="D13578" s="200"/>
      <c r="E13578" s="11"/>
      <c r="F13578" s="10"/>
      <c r="G13578" s="7">
        <v>100</v>
      </c>
      <c r="H13578" s="18">
        <v>1.086956521739</v>
      </c>
      <c r="I13578" s="2">
        <v>13.04347826087</v>
      </c>
      <c r="J13578" s="25">
        <v>68.478260869565005</v>
      </c>
      <c r="K13578" s="2">
        <v>8.6956521739130004</v>
      </c>
      <c r="L13578" s="30">
        <v>7.6086956521740001</v>
      </c>
      <c r="M13578" s="15">
        <v>1.086956521739</v>
      </c>
    </row>
    <row r="13579" spans="4:13" x14ac:dyDescent="0.2">
      <c r="D13579" s="200"/>
      <c r="E13579" s="4" t="s">
        <v>37</v>
      </c>
      <c r="F13579" s="5"/>
      <c r="G13579" s="6">
        <v>110</v>
      </c>
      <c r="H13579" s="8">
        <v>1</v>
      </c>
      <c r="I13579" s="1">
        <v>17</v>
      </c>
      <c r="J13579" s="1">
        <v>76</v>
      </c>
      <c r="K13579" s="1">
        <v>6</v>
      </c>
      <c r="L13579" s="1">
        <v>6</v>
      </c>
      <c r="M13579" s="9">
        <v>4</v>
      </c>
    </row>
    <row r="13580" spans="4:13" x14ac:dyDescent="0.2">
      <c r="D13580" s="200"/>
      <c r="E13580" s="11"/>
      <c r="F13580" s="10"/>
      <c r="G13580" s="7">
        <v>100</v>
      </c>
      <c r="H13580" s="18">
        <v>0.90909090909099999</v>
      </c>
      <c r="I13580" s="2">
        <v>15.454545454545</v>
      </c>
      <c r="J13580" s="25">
        <v>69.090909090908994</v>
      </c>
      <c r="K13580" s="2">
        <v>5.4545454545450003</v>
      </c>
      <c r="L13580" s="30">
        <v>5.4545454545450003</v>
      </c>
      <c r="M13580" s="15">
        <v>3.636363636364</v>
      </c>
    </row>
    <row r="13581" spans="4:13" x14ac:dyDescent="0.2">
      <c r="D13581" s="200"/>
      <c r="E13581" s="4" t="s">
        <v>38</v>
      </c>
      <c r="F13581" s="5"/>
      <c r="G13581" s="6">
        <v>93</v>
      </c>
      <c r="H13581" s="8">
        <v>1</v>
      </c>
      <c r="I13581" s="1">
        <v>13</v>
      </c>
      <c r="J13581" s="1">
        <v>61</v>
      </c>
      <c r="K13581" s="1">
        <v>4</v>
      </c>
      <c r="L13581" s="1">
        <v>9</v>
      </c>
      <c r="M13581" s="9">
        <v>5</v>
      </c>
    </row>
    <row r="13582" spans="4:13" x14ac:dyDescent="0.2">
      <c r="D13582" s="200"/>
      <c r="E13582" s="11"/>
      <c r="F13582" s="10"/>
      <c r="G13582" s="7">
        <v>100</v>
      </c>
      <c r="H13582" s="18">
        <v>1.0752688172039999</v>
      </c>
      <c r="I13582" s="2">
        <v>13.978494623655999</v>
      </c>
      <c r="J13582" s="25">
        <v>65.591397849461998</v>
      </c>
      <c r="K13582" s="2">
        <v>4.3010752688169998</v>
      </c>
      <c r="L13582" s="2">
        <v>9.6774193548389995</v>
      </c>
      <c r="M13582" s="15">
        <v>5.3763440860219998</v>
      </c>
    </row>
    <row r="13583" spans="4:13" x14ac:dyDescent="0.2">
      <c r="D13583" s="200"/>
      <c r="E13583" s="4" t="s">
        <v>39</v>
      </c>
      <c r="F13583" s="5"/>
      <c r="G13583" s="6">
        <v>114</v>
      </c>
      <c r="H13583" s="8">
        <v>0</v>
      </c>
      <c r="I13583" s="1">
        <v>23</v>
      </c>
      <c r="J13583" s="1">
        <v>67</v>
      </c>
      <c r="K13583" s="1">
        <v>4</v>
      </c>
      <c r="L13583" s="1">
        <v>13</v>
      </c>
      <c r="M13583" s="9">
        <v>7</v>
      </c>
    </row>
    <row r="13584" spans="4:13" x14ac:dyDescent="0.2">
      <c r="D13584" s="200"/>
      <c r="E13584" s="11"/>
      <c r="F13584" s="10"/>
      <c r="G13584" s="7">
        <v>100</v>
      </c>
      <c r="H13584" s="53">
        <v>0</v>
      </c>
      <c r="I13584" s="25">
        <v>20.175438596490999</v>
      </c>
      <c r="J13584" s="2">
        <v>58.771929824560999</v>
      </c>
      <c r="K13584" s="2">
        <v>3.508771929825</v>
      </c>
      <c r="L13584" s="2">
        <v>11.403508771929999</v>
      </c>
      <c r="M13584" s="15">
        <v>6.1403508771929998</v>
      </c>
    </row>
    <row r="13585" spans="2:13" x14ac:dyDescent="0.2">
      <c r="D13585" s="200"/>
      <c r="E13585" s="4" t="s">
        <v>40</v>
      </c>
      <c r="F13585" s="5"/>
      <c r="G13585" s="6">
        <v>89</v>
      </c>
      <c r="H13585" s="8">
        <v>2</v>
      </c>
      <c r="I13585" s="1">
        <v>11</v>
      </c>
      <c r="J13585" s="1">
        <v>57</v>
      </c>
      <c r="K13585" s="1">
        <v>7</v>
      </c>
      <c r="L13585" s="1">
        <v>6</v>
      </c>
      <c r="M13585" s="9">
        <v>6</v>
      </c>
    </row>
    <row r="13586" spans="2:13" x14ac:dyDescent="0.2">
      <c r="D13586" s="201"/>
      <c r="E13586" s="45"/>
      <c r="F13586" s="51"/>
      <c r="G13586" s="81">
        <v>100</v>
      </c>
      <c r="H13586" s="115">
        <v>2.2471910112360001</v>
      </c>
      <c r="I13586" s="64">
        <v>12.359550561798001</v>
      </c>
      <c r="J13586" s="64">
        <v>64.044943820225001</v>
      </c>
      <c r="K13586" s="64">
        <v>7.8651685393259996</v>
      </c>
      <c r="L13586" s="126">
        <v>6.7415730337079998</v>
      </c>
      <c r="M13586" s="106">
        <v>6.7415730337079998</v>
      </c>
    </row>
    <row r="13588" spans="2:13" x14ac:dyDescent="0.2">
      <c r="B13588" s="40" t="str">
        <f xml:space="preserve"> HYPERLINK("#'目次'!B334", "[328]")</f>
        <v>[328]</v>
      </c>
      <c r="C13588" s="23" t="s">
        <v>467</v>
      </c>
    </row>
    <row r="13591" spans="2:13" x14ac:dyDescent="0.2">
      <c r="C13591" s="23" t="s">
        <v>80</v>
      </c>
    </row>
    <row r="13592" spans="2:13" ht="24" x14ac:dyDescent="0.2">
      <c r="E13592" s="195"/>
      <c r="F13592" s="196"/>
      <c r="G13592" s="37" t="s">
        <v>15</v>
      </c>
      <c r="H13592" s="33" t="s">
        <v>436</v>
      </c>
      <c r="I13592" s="13" t="s">
        <v>437</v>
      </c>
      <c r="J13592" s="13" t="s">
        <v>438</v>
      </c>
      <c r="K13592" s="13" t="s">
        <v>439</v>
      </c>
      <c r="L13592" s="13" t="s">
        <v>440</v>
      </c>
      <c r="M13592" s="38" t="s">
        <v>18</v>
      </c>
    </row>
    <row r="13593" spans="2:13" x14ac:dyDescent="0.2">
      <c r="E13593" s="197"/>
      <c r="F13593" s="198"/>
      <c r="G13593" s="35"/>
      <c r="H13593" s="39"/>
      <c r="I13593" s="14"/>
      <c r="J13593" s="14"/>
      <c r="K13593" s="14"/>
      <c r="L13593" s="14"/>
      <c r="M13593" s="34"/>
    </row>
    <row r="13594" spans="2:13" x14ac:dyDescent="0.2">
      <c r="E13594" s="120" t="s">
        <v>15</v>
      </c>
      <c r="F13594" s="66"/>
      <c r="G13594" s="36">
        <v>1200</v>
      </c>
      <c r="H13594" s="17">
        <v>17</v>
      </c>
      <c r="I13594" s="17">
        <v>150</v>
      </c>
      <c r="J13594" s="17">
        <v>712</v>
      </c>
      <c r="K13594" s="17">
        <v>91</v>
      </c>
      <c r="L13594" s="17">
        <v>167</v>
      </c>
      <c r="M13594" s="47">
        <v>63</v>
      </c>
    </row>
    <row r="13595" spans="2:13" x14ac:dyDescent="0.2">
      <c r="E13595" s="45"/>
      <c r="F13595" s="67"/>
      <c r="G13595" s="7">
        <v>100</v>
      </c>
      <c r="H13595" s="2">
        <v>1.416666666667</v>
      </c>
      <c r="I13595" s="2">
        <v>12.5</v>
      </c>
      <c r="J13595" s="2">
        <v>59.333333333333002</v>
      </c>
      <c r="K13595" s="2">
        <v>7.583333333333</v>
      </c>
      <c r="L13595" s="2">
        <v>13.916666666667</v>
      </c>
      <c r="M13595" s="15">
        <v>5.25</v>
      </c>
    </row>
    <row r="13596" spans="2:13" x14ac:dyDescent="0.2">
      <c r="E13596" s="4" t="s">
        <v>81</v>
      </c>
      <c r="F13596" s="5"/>
      <c r="G13596" s="19">
        <v>48</v>
      </c>
      <c r="H13596" s="27">
        <v>3</v>
      </c>
      <c r="I13596" s="3">
        <v>4</v>
      </c>
      <c r="J13596" s="3">
        <v>29</v>
      </c>
      <c r="K13596" s="3">
        <v>2</v>
      </c>
      <c r="L13596" s="3">
        <v>7</v>
      </c>
      <c r="M13596" s="26">
        <v>3</v>
      </c>
    </row>
    <row r="13597" spans="2:13" x14ac:dyDescent="0.2">
      <c r="E13597" s="11"/>
      <c r="F13597" s="10"/>
      <c r="G13597" s="7">
        <v>100</v>
      </c>
      <c r="H13597" s="18">
        <v>6.25</v>
      </c>
      <c r="I13597" s="2">
        <v>8.333333333333</v>
      </c>
      <c r="J13597" s="2">
        <v>60.416666666666998</v>
      </c>
      <c r="K13597" s="2">
        <v>4.166666666667</v>
      </c>
      <c r="L13597" s="2">
        <v>14.583333333333</v>
      </c>
      <c r="M13597" s="15">
        <v>6.25</v>
      </c>
    </row>
    <row r="13598" spans="2:13" x14ac:dyDescent="0.2">
      <c r="E13598" s="4" t="s">
        <v>82</v>
      </c>
      <c r="F13598" s="5"/>
      <c r="G13598" s="6">
        <v>84</v>
      </c>
      <c r="H13598" s="8">
        <v>0</v>
      </c>
      <c r="I13598" s="1">
        <v>10</v>
      </c>
      <c r="J13598" s="1">
        <v>46</v>
      </c>
      <c r="K13598" s="1">
        <v>6</v>
      </c>
      <c r="L13598" s="1">
        <v>14</v>
      </c>
      <c r="M13598" s="9">
        <v>8</v>
      </c>
    </row>
    <row r="13599" spans="2:13" x14ac:dyDescent="0.2">
      <c r="E13599" s="11"/>
      <c r="F13599" s="10"/>
      <c r="G13599" s="7">
        <v>100</v>
      </c>
      <c r="H13599" s="53">
        <v>0</v>
      </c>
      <c r="I13599" s="2">
        <v>11.904761904761999</v>
      </c>
      <c r="J13599" s="2">
        <v>54.761904761905001</v>
      </c>
      <c r="K13599" s="2">
        <v>7.1428571428570002</v>
      </c>
      <c r="L13599" s="2">
        <v>16.666666666666998</v>
      </c>
      <c r="M13599" s="15">
        <v>9.5238095238099998</v>
      </c>
    </row>
    <row r="13600" spans="2:13" x14ac:dyDescent="0.2">
      <c r="E13600" s="4" t="s">
        <v>83</v>
      </c>
      <c r="F13600" s="5"/>
      <c r="G13600" s="6">
        <v>462</v>
      </c>
      <c r="H13600" s="8">
        <v>4</v>
      </c>
      <c r="I13600" s="1">
        <v>61</v>
      </c>
      <c r="J13600" s="1">
        <v>278</v>
      </c>
      <c r="K13600" s="1">
        <v>40</v>
      </c>
      <c r="L13600" s="1">
        <v>57</v>
      </c>
      <c r="M13600" s="9">
        <v>22</v>
      </c>
    </row>
    <row r="13601" spans="5:13" x14ac:dyDescent="0.2">
      <c r="E13601" s="11"/>
      <c r="F13601" s="10"/>
      <c r="G13601" s="7">
        <v>100</v>
      </c>
      <c r="H13601" s="18">
        <v>0.86580086580100002</v>
      </c>
      <c r="I13601" s="2">
        <v>13.203463203463</v>
      </c>
      <c r="J13601" s="2">
        <v>60.173160173159999</v>
      </c>
      <c r="K13601" s="2">
        <v>8.6580086580090008</v>
      </c>
      <c r="L13601" s="2">
        <v>12.337662337662</v>
      </c>
      <c r="M13601" s="15">
        <v>4.7619047619049999</v>
      </c>
    </row>
    <row r="13602" spans="5:13" x14ac:dyDescent="0.2">
      <c r="E13602" s="4" t="s">
        <v>84</v>
      </c>
      <c r="F13602" s="5"/>
      <c r="G13602" s="6">
        <v>30</v>
      </c>
      <c r="H13602" s="8">
        <v>0</v>
      </c>
      <c r="I13602" s="1">
        <v>2</v>
      </c>
      <c r="J13602" s="1">
        <v>21</v>
      </c>
      <c r="K13602" s="1">
        <v>1</v>
      </c>
      <c r="L13602" s="1">
        <v>5</v>
      </c>
      <c r="M13602" s="9">
        <v>1</v>
      </c>
    </row>
    <row r="13603" spans="5:13" x14ac:dyDescent="0.2">
      <c r="E13603" s="11"/>
      <c r="F13603" s="10"/>
      <c r="G13603" s="7">
        <v>100</v>
      </c>
      <c r="H13603" s="53">
        <v>0</v>
      </c>
      <c r="I13603" s="30">
        <v>6.666666666667</v>
      </c>
      <c r="J13603" s="41">
        <v>70</v>
      </c>
      <c r="K13603" s="2">
        <v>3.333333333333</v>
      </c>
      <c r="L13603" s="2">
        <v>16.666666666666998</v>
      </c>
      <c r="M13603" s="15">
        <v>3.333333333333</v>
      </c>
    </row>
    <row r="13604" spans="5:13" x14ac:dyDescent="0.2">
      <c r="E13604" s="4" t="s">
        <v>85</v>
      </c>
      <c r="F13604" s="5"/>
      <c r="G13604" s="6">
        <v>144</v>
      </c>
      <c r="H13604" s="8">
        <v>3</v>
      </c>
      <c r="I13604" s="1">
        <v>16</v>
      </c>
      <c r="J13604" s="1">
        <v>87</v>
      </c>
      <c r="K13604" s="1">
        <v>11</v>
      </c>
      <c r="L13604" s="1">
        <v>20</v>
      </c>
      <c r="M13604" s="9">
        <v>7</v>
      </c>
    </row>
    <row r="13605" spans="5:13" x14ac:dyDescent="0.2">
      <c r="E13605" s="11"/>
      <c r="F13605" s="10"/>
      <c r="G13605" s="7">
        <v>100</v>
      </c>
      <c r="H13605" s="18">
        <v>2.083333333333</v>
      </c>
      <c r="I13605" s="2">
        <v>11.111111111111001</v>
      </c>
      <c r="J13605" s="2">
        <v>60.416666666666998</v>
      </c>
      <c r="K13605" s="2">
        <v>7.6388888888890003</v>
      </c>
      <c r="L13605" s="2">
        <v>13.888888888888999</v>
      </c>
      <c r="M13605" s="15">
        <v>4.8611111111109997</v>
      </c>
    </row>
    <row r="13606" spans="5:13" x14ac:dyDescent="0.2">
      <c r="E13606" s="4" t="s">
        <v>86</v>
      </c>
      <c r="F13606" s="5"/>
      <c r="G13606" s="6">
        <v>192</v>
      </c>
      <c r="H13606" s="8">
        <v>3</v>
      </c>
      <c r="I13606" s="1">
        <v>18</v>
      </c>
      <c r="J13606" s="1">
        <v>114</v>
      </c>
      <c r="K13606" s="1">
        <v>18</v>
      </c>
      <c r="L13606" s="1">
        <v>30</v>
      </c>
      <c r="M13606" s="9">
        <v>9</v>
      </c>
    </row>
    <row r="13607" spans="5:13" x14ac:dyDescent="0.2">
      <c r="E13607" s="11"/>
      <c r="F13607" s="10"/>
      <c r="G13607" s="7">
        <v>100</v>
      </c>
      <c r="H13607" s="18">
        <v>1.5625</v>
      </c>
      <c r="I13607" s="2">
        <v>9.375</v>
      </c>
      <c r="J13607" s="2">
        <v>59.375</v>
      </c>
      <c r="K13607" s="2">
        <v>9.375</v>
      </c>
      <c r="L13607" s="2">
        <v>15.625</v>
      </c>
      <c r="M13607" s="15">
        <v>4.6875</v>
      </c>
    </row>
    <row r="13608" spans="5:13" x14ac:dyDescent="0.2">
      <c r="E13608" s="4" t="s">
        <v>87</v>
      </c>
      <c r="F13608" s="5"/>
      <c r="G13608" s="6">
        <v>72</v>
      </c>
      <c r="H13608" s="8">
        <v>1</v>
      </c>
      <c r="I13608" s="1">
        <v>13</v>
      </c>
      <c r="J13608" s="1">
        <v>41</v>
      </c>
      <c r="K13608" s="1">
        <v>5</v>
      </c>
      <c r="L13608" s="1">
        <v>7</v>
      </c>
      <c r="M13608" s="9">
        <v>5</v>
      </c>
    </row>
    <row r="13609" spans="5:13" x14ac:dyDescent="0.2">
      <c r="E13609" s="11"/>
      <c r="F13609" s="10"/>
      <c r="G13609" s="7">
        <v>100</v>
      </c>
      <c r="H13609" s="18">
        <v>1.3888888888890001</v>
      </c>
      <c r="I13609" s="25">
        <v>18.055555555556001</v>
      </c>
      <c r="J13609" s="2">
        <v>56.944444444444002</v>
      </c>
      <c r="K13609" s="2">
        <v>6.9444444444439997</v>
      </c>
      <c r="L13609" s="2">
        <v>9.7222222222219994</v>
      </c>
      <c r="M13609" s="15">
        <v>6.9444444444439997</v>
      </c>
    </row>
    <row r="13610" spans="5:13" x14ac:dyDescent="0.2">
      <c r="E13610" s="4" t="s">
        <v>88</v>
      </c>
      <c r="F13610" s="5"/>
      <c r="G13610" s="6">
        <v>36</v>
      </c>
      <c r="H13610" s="8">
        <v>0</v>
      </c>
      <c r="I13610" s="1">
        <v>6</v>
      </c>
      <c r="J13610" s="1">
        <v>20</v>
      </c>
      <c r="K13610" s="1">
        <v>1</v>
      </c>
      <c r="L13610" s="1">
        <v>7</v>
      </c>
      <c r="M13610" s="9">
        <v>2</v>
      </c>
    </row>
    <row r="13611" spans="5:13" x14ac:dyDescent="0.2">
      <c r="E13611" s="11"/>
      <c r="F13611" s="10"/>
      <c r="G13611" s="7">
        <v>100</v>
      </c>
      <c r="H13611" s="53">
        <v>0</v>
      </c>
      <c r="I13611" s="2">
        <v>16.666666666666998</v>
      </c>
      <c r="J13611" s="2">
        <v>55.555555555555998</v>
      </c>
      <c r="K13611" s="2">
        <v>2.7777777777780002</v>
      </c>
      <c r="L13611" s="25">
        <v>19.444444444443999</v>
      </c>
      <c r="M13611" s="15">
        <v>5.5555555555560003</v>
      </c>
    </row>
    <row r="13612" spans="5:13" x14ac:dyDescent="0.2">
      <c r="E13612" s="4" t="s">
        <v>89</v>
      </c>
      <c r="F13612" s="5"/>
      <c r="G13612" s="6">
        <v>66</v>
      </c>
      <c r="H13612" s="8">
        <v>2</v>
      </c>
      <c r="I13612" s="1">
        <v>10</v>
      </c>
      <c r="J13612" s="1">
        <v>37</v>
      </c>
      <c r="K13612" s="1">
        <v>4</v>
      </c>
      <c r="L13612" s="1">
        <v>10</v>
      </c>
      <c r="M13612" s="9">
        <v>3</v>
      </c>
    </row>
    <row r="13613" spans="5:13" x14ac:dyDescent="0.2">
      <c r="E13613" s="11"/>
      <c r="F13613" s="10"/>
      <c r="G13613" s="7">
        <v>100</v>
      </c>
      <c r="H13613" s="18">
        <v>3.0303030303030001</v>
      </c>
      <c r="I13613" s="2">
        <v>15.151515151515</v>
      </c>
      <c r="J13613" s="2">
        <v>56.060606060605998</v>
      </c>
      <c r="K13613" s="2">
        <v>6.0606060606060002</v>
      </c>
      <c r="L13613" s="2">
        <v>15.151515151515</v>
      </c>
      <c r="M13613" s="15">
        <v>4.5454545454549997</v>
      </c>
    </row>
    <row r="13614" spans="5:13" x14ac:dyDescent="0.2">
      <c r="E13614" s="4" t="s">
        <v>90</v>
      </c>
      <c r="F13614" s="5"/>
      <c r="G13614" s="6">
        <v>54</v>
      </c>
      <c r="H13614" s="8">
        <v>1</v>
      </c>
      <c r="I13614" s="1">
        <v>7</v>
      </c>
      <c r="J13614" s="1">
        <v>32</v>
      </c>
      <c r="K13614" s="1">
        <v>3</v>
      </c>
      <c r="L13614" s="1">
        <v>8</v>
      </c>
      <c r="M13614" s="9">
        <v>3</v>
      </c>
    </row>
    <row r="13615" spans="5:13" x14ac:dyDescent="0.2">
      <c r="E13615" s="11"/>
      <c r="F13615" s="10"/>
      <c r="G13615" s="7">
        <v>100</v>
      </c>
      <c r="H13615" s="18">
        <v>1.851851851852</v>
      </c>
      <c r="I13615" s="2">
        <v>12.962962962962999</v>
      </c>
      <c r="J13615" s="2">
        <v>59.259259259258997</v>
      </c>
      <c r="K13615" s="2">
        <v>5.5555555555560003</v>
      </c>
      <c r="L13615" s="2">
        <v>14.814814814815</v>
      </c>
      <c r="M13615" s="15">
        <v>5.5555555555560003</v>
      </c>
    </row>
    <row r="13616" spans="5:13" x14ac:dyDescent="0.2">
      <c r="E13616" s="4" t="s">
        <v>91</v>
      </c>
      <c r="F13616" s="5"/>
      <c r="G13616" s="6">
        <v>12</v>
      </c>
      <c r="H13616" s="8">
        <v>0</v>
      </c>
      <c r="I13616" s="1">
        <v>3</v>
      </c>
      <c r="J13616" s="1">
        <v>7</v>
      </c>
      <c r="K13616" s="1">
        <v>0</v>
      </c>
      <c r="L13616" s="1">
        <v>2</v>
      </c>
      <c r="M13616" s="9">
        <v>0</v>
      </c>
    </row>
    <row r="13617" spans="2:13" x14ac:dyDescent="0.2">
      <c r="E13617" s="45"/>
      <c r="F13617" s="51"/>
      <c r="G13617" s="81">
        <v>100</v>
      </c>
      <c r="H13617" s="118">
        <v>0</v>
      </c>
      <c r="I13617" s="112">
        <v>25</v>
      </c>
      <c r="J13617" s="64">
        <v>58.333333333333002</v>
      </c>
      <c r="K13617" s="103">
        <v>0</v>
      </c>
      <c r="L13617" s="64">
        <v>16.666666666666998</v>
      </c>
      <c r="M13617" s="146">
        <v>0</v>
      </c>
    </row>
    <row r="13619" spans="2:13" x14ac:dyDescent="0.2">
      <c r="B13619" s="40" t="str">
        <f xml:space="preserve"> HYPERLINK("#'目次'!B335", "[329]")</f>
        <v>[329]</v>
      </c>
      <c r="C13619" s="23" t="s">
        <v>470</v>
      </c>
    </row>
    <row r="13622" spans="2:13" x14ac:dyDescent="0.2">
      <c r="C13622" s="23" t="s">
        <v>14</v>
      </c>
    </row>
    <row r="13623" spans="2:13" ht="24" x14ac:dyDescent="0.2">
      <c r="D13623" s="195"/>
      <c r="E13623" s="196"/>
      <c r="F13623" s="196"/>
      <c r="G13623" s="37" t="s">
        <v>15</v>
      </c>
      <c r="H13623" s="33" t="s">
        <v>471</v>
      </c>
      <c r="I13623" s="13" t="s">
        <v>472</v>
      </c>
      <c r="J13623" s="13" t="s">
        <v>473</v>
      </c>
      <c r="K13623" s="13" t="s">
        <v>440</v>
      </c>
      <c r="L13623" s="38" t="s">
        <v>18</v>
      </c>
    </row>
    <row r="13624" spans="2:13" x14ac:dyDescent="0.2">
      <c r="D13624" s="197"/>
      <c r="E13624" s="198"/>
      <c r="F13624" s="198"/>
      <c r="G13624" s="35"/>
      <c r="H13624" s="39"/>
      <c r="I13624" s="14"/>
      <c r="J13624" s="14"/>
      <c r="K13624" s="14"/>
      <c r="L13624" s="34"/>
    </row>
    <row r="13625" spans="2:13" x14ac:dyDescent="0.2">
      <c r="D13625" s="78"/>
      <c r="E13625" s="79" t="s">
        <v>15</v>
      </c>
      <c r="F13625" s="66"/>
      <c r="G13625" s="36">
        <v>1200</v>
      </c>
      <c r="H13625" s="17">
        <v>20</v>
      </c>
      <c r="I13625" s="17">
        <v>133</v>
      </c>
      <c r="J13625" s="17">
        <v>723</v>
      </c>
      <c r="K13625" s="17">
        <v>248</v>
      </c>
      <c r="L13625" s="47">
        <v>76</v>
      </c>
    </row>
    <row r="13626" spans="2:13" x14ac:dyDescent="0.2">
      <c r="D13626" s="45"/>
      <c r="E13626" s="51"/>
      <c r="F13626" s="67"/>
      <c r="G13626" s="7">
        <v>100</v>
      </c>
      <c r="H13626" s="2">
        <v>1.666666666667</v>
      </c>
      <c r="I13626" s="2">
        <v>11.083333333333</v>
      </c>
      <c r="J13626" s="2">
        <v>60.25</v>
      </c>
      <c r="K13626" s="2">
        <v>20.666666666666998</v>
      </c>
      <c r="L13626" s="15">
        <v>6.333333333333</v>
      </c>
    </row>
    <row r="13627" spans="2:13" x14ac:dyDescent="0.2">
      <c r="D13627" s="199" t="s">
        <v>19</v>
      </c>
      <c r="E13627" s="22" t="s">
        <v>20</v>
      </c>
      <c r="F13627" s="21"/>
      <c r="G13627" s="19">
        <v>132</v>
      </c>
      <c r="H13627" s="27">
        <v>2</v>
      </c>
      <c r="I13627" s="3">
        <v>14</v>
      </c>
      <c r="J13627" s="3">
        <v>68</v>
      </c>
      <c r="K13627" s="3">
        <v>35</v>
      </c>
      <c r="L13627" s="26">
        <v>13</v>
      </c>
    </row>
    <row r="13628" spans="2:13" x14ac:dyDescent="0.2">
      <c r="D13628" s="200"/>
      <c r="E13628" s="11"/>
      <c r="F13628" s="10"/>
      <c r="G13628" s="7">
        <v>100</v>
      </c>
      <c r="H13628" s="18">
        <v>1.5151515151520001</v>
      </c>
      <c r="I13628" s="2">
        <v>10.606060606061</v>
      </c>
      <c r="J13628" s="30">
        <v>51.515151515151999</v>
      </c>
      <c r="K13628" s="25">
        <v>26.515151515151999</v>
      </c>
      <c r="L13628" s="15">
        <v>9.8484848484850005</v>
      </c>
    </row>
    <row r="13629" spans="2:13" x14ac:dyDescent="0.2">
      <c r="D13629" s="200"/>
      <c r="E13629" s="4" t="s">
        <v>21</v>
      </c>
      <c r="F13629" s="5"/>
      <c r="G13629" s="6">
        <v>444</v>
      </c>
      <c r="H13629" s="8">
        <v>8</v>
      </c>
      <c r="I13629" s="1">
        <v>54</v>
      </c>
      <c r="J13629" s="1">
        <v>272</v>
      </c>
      <c r="K13629" s="1">
        <v>90</v>
      </c>
      <c r="L13629" s="9">
        <v>20</v>
      </c>
    </row>
    <row r="13630" spans="2:13" x14ac:dyDescent="0.2">
      <c r="D13630" s="200"/>
      <c r="E13630" s="11"/>
      <c r="F13630" s="10"/>
      <c r="G13630" s="7">
        <v>100</v>
      </c>
      <c r="H13630" s="18">
        <v>1.8018018018019999</v>
      </c>
      <c r="I13630" s="2">
        <v>12.162162162162</v>
      </c>
      <c r="J13630" s="2">
        <v>61.261261261260998</v>
      </c>
      <c r="K13630" s="2">
        <v>20.27027027027</v>
      </c>
      <c r="L13630" s="15">
        <v>4.5045045045050003</v>
      </c>
    </row>
    <row r="13631" spans="2:13" x14ac:dyDescent="0.2">
      <c r="D13631" s="200"/>
      <c r="E13631" s="4" t="s">
        <v>22</v>
      </c>
      <c r="F13631" s="5"/>
      <c r="G13631" s="6">
        <v>192</v>
      </c>
      <c r="H13631" s="8">
        <v>4</v>
      </c>
      <c r="I13631" s="1">
        <v>26</v>
      </c>
      <c r="J13631" s="1">
        <v>104</v>
      </c>
      <c r="K13631" s="1">
        <v>42</v>
      </c>
      <c r="L13631" s="9">
        <v>16</v>
      </c>
    </row>
    <row r="13632" spans="2:13" x14ac:dyDescent="0.2">
      <c r="D13632" s="200"/>
      <c r="E13632" s="11"/>
      <c r="F13632" s="10"/>
      <c r="G13632" s="7">
        <v>100</v>
      </c>
      <c r="H13632" s="18">
        <v>2.083333333333</v>
      </c>
      <c r="I13632" s="2">
        <v>13.541666666667</v>
      </c>
      <c r="J13632" s="30">
        <v>54.166666666666998</v>
      </c>
      <c r="K13632" s="2">
        <v>21.875</v>
      </c>
      <c r="L13632" s="15">
        <v>8.333333333333</v>
      </c>
    </row>
    <row r="13633" spans="4:12" x14ac:dyDescent="0.2">
      <c r="D13633" s="200"/>
      <c r="E13633" s="4" t="s">
        <v>23</v>
      </c>
      <c r="F13633" s="5"/>
      <c r="G13633" s="6">
        <v>192</v>
      </c>
      <c r="H13633" s="8">
        <v>4</v>
      </c>
      <c r="I13633" s="1">
        <v>22</v>
      </c>
      <c r="J13633" s="1">
        <v>128</v>
      </c>
      <c r="K13633" s="1">
        <v>28</v>
      </c>
      <c r="L13633" s="9">
        <v>10</v>
      </c>
    </row>
    <row r="13634" spans="4:12" x14ac:dyDescent="0.2">
      <c r="D13634" s="200"/>
      <c r="E13634" s="11"/>
      <c r="F13634" s="10"/>
      <c r="G13634" s="7">
        <v>100</v>
      </c>
      <c r="H13634" s="18">
        <v>2.083333333333</v>
      </c>
      <c r="I13634" s="2">
        <v>11.458333333333</v>
      </c>
      <c r="J13634" s="25">
        <v>66.666666666666998</v>
      </c>
      <c r="K13634" s="30">
        <v>14.583333333333</v>
      </c>
      <c r="L13634" s="15">
        <v>5.208333333333</v>
      </c>
    </row>
    <row r="13635" spans="4:12" x14ac:dyDescent="0.2">
      <c r="D13635" s="200"/>
      <c r="E13635" s="4" t="s">
        <v>24</v>
      </c>
      <c r="F13635" s="5"/>
      <c r="G13635" s="6">
        <v>240</v>
      </c>
      <c r="H13635" s="8">
        <v>2</v>
      </c>
      <c r="I13635" s="1">
        <v>17</v>
      </c>
      <c r="J13635" s="1">
        <v>151</v>
      </c>
      <c r="K13635" s="1">
        <v>53</v>
      </c>
      <c r="L13635" s="9">
        <v>17</v>
      </c>
    </row>
    <row r="13636" spans="4:12" x14ac:dyDescent="0.2">
      <c r="D13636" s="200"/>
      <c r="E13636" s="11"/>
      <c r="F13636" s="10"/>
      <c r="G13636" s="7">
        <v>100</v>
      </c>
      <c r="H13636" s="18">
        <v>0.83333333333299997</v>
      </c>
      <c r="I13636" s="2">
        <v>7.083333333333</v>
      </c>
      <c r="J13636" s="2">
        <v>62.916666666666998</v>
      </c>
      <c r="K13636" s="2">
        <v>22.083333333333002</v>
      </c>
      <c r="L13636" s="15">
        <v>7.083333333333</v>
      </c>
    </row>
    <row r="13637" spans="4:12" x14ac:dyDescent="0.2">
      <c r="D13637" s="199" t="s">
        <v>25</v>
      </c>
      <c r="E13637" s="22" t="s">
        <v>26</v>
      </c>
      <c r="F13637" s="21"/>
      <c r="G13637" s="19">
        <v>348</v>
      </c>
      <c r="H13637" s="27">
        <v>9</v>
      </c>
      <c r="I13637" s="3">
        <v>47</v>
      </c>
      <c r="J13637" s="3">
        <v>209</v>
      </c>
      <c r="K13637" s="3">
        <v>63</v>
      </c>
      <c r="L13637" s="26">
        <v>20</v>
      </c>
    </row>
    <row r="13638" spans="4:12" x14ac:dyDescent="0.2">
      <c r="D13638" s="200"/>
      <c r="E13638" s="11"/>
      <c r="F13638" s="10"/>
      <c r="G13638" s="7">
        <v>100</v>
      </c>
      <c r="H13638" s="18">
        <v>2.586206896552</v>
      </c>
      <c r="I13638" s="2">
        <v>13.505747126437001</v>
      </c>
      <c r="J13638" s="2">
        <v>60.057471264367997</v>
      </c>
      <c r="K13638" s="2">
        <v>18.103448275862</v>
      </c>
      <c r="L13638" s="15">
        <v>5.7471264367819996</v>
      </c>
    </row>
    <row r="13639" spans="4:12" x14ac:dyDescent="0.2">
      <c r="D13639" s="200"/>
      <c r="E13639" s="4" t="s">
        <v>27</v>
      </c>
      <c r="F13639" s="5"/>
      <c r="G13639" s="6">
        <v>378</v>
      </c>
      <c r="H13639" s="8">
        <v>9</v>
      </c>
      <c r="I13639" s="1">
        <v>39</v>
      </c>
      <c r="J13639" s="1">
        <v>239</v>
      </c>
      <c r="K13639" s="1">
        <v>72</v>
      </c>
      <c r="L13639" s="9">
        <v>19</v>
      </c>
    </row>
    <row r="13640" spans="4:12" x14ac:dyDescent="0.2">
      <c r="D13640" s="200"/>
      <c r="E13640" s="11"/>
      <c r="F13640" s="10"/>
      <c r="G13640" s="7">
        <v>100</v>
      </c>
      <c r="H13640" s="18">
        <v>2.3809523809519999</v>
      </c>
      <c r="I13640" s="2">
        <v>10.31746031746</v>
      </c>
      <c r="J13640" s="2">
        <v>63.227513227513001</v>
      </c>
      <c r="K13640" s="2">
        <v>19.047619047619001</v>
      </c>
      <c r="L13640" s="15">
        <v>5.0264550264550003</v>
      </c>
    </row>
    <row r="13641" spans="4:12" x14ac:dyDescent="0.2">
      <c r="D13641" s="200"/>
      <c r="E13641" s="4" t="s">
        <v>28</v>
      </c>
      <c r="F13641" s="5"/>
      <c r="G13641" s="6">
        <v>372</v>
      </c>
      <c r="H13641" s="8">
        <v>2</v>
      </c>
      <c r="I13641" s="1">
        <v>38</v>
      </c>
      <c r="J13641" s="1">
        <v>208</v>
      </c>
      <c r="K13641" s="1">
        <v>95</v>
      </c>
      <c r="L13641" s="9">
        <v>29</v>
      </c>
    </row>
    <row r="13642" spans="4:12" x14ac:dyDescent="0.2">
      <c r="D13642" s="200"/>
      <c r="E13642" s="11"/>
      <c r="F13642" s="10"/>
      <c r="G13642" s="7">
        <v>100</v>
      </c>
      <c r="H13642" s="18">
        <v>0.53763440860199996</v>
      </c>
      <c r="I13642" s="2">
        <v>10.215053763441</v>
      </c>
      <c r="J13642" s="2">
        <v>55.913978494623997</v>
      </c>
      <c r="K13642" s="2">
        <v>25.537634408601999</v>
      </c>
      <c r="L13642" s="15">
        <v>7.795698924731</v>
      </c>
    </row>
    <row r="13643" spans="4:12" x14ac:dyDescent="0.2">
      <c r="D13643" s="200"/>
      <c r="E13643" s="4" t="s">
        <v>29</v>
      </c>
      <c r="F13643" s="5"/>
      <c r="G13643" s="6">
        <v>102</v>
      </c>
      <c r="H13643" s="8">
        <v>0</v>
      </c>
      <c r="I13643" s="1">
        <v>9</v>
      </c>
      <c r="J13643" s="1">
        <v>67</v>
      </c>
      <c r="K13643" s="1">
        <v>18</v>
      </c>
      <c r="L13643" s="9">
        <v>8</v>
      </c>
    </row>
    <row r="13644" spans="4:12" x14ac:dyDescent="0.2">
      <c r="D13644" s="200"/>
      <c r="E13644" s="11"/>
      <c r="F13644" s="10"/>
      <c r="G13644" s="7">
        <v>100</v>
      </c>
      <c r="H13644" s="53">
        <v>0</v>
      </c>
      <c r="I13644" s="2">
        <v>8.8235294117649996</v>
      </c>
      <c r="J13644" s="25">
        <v>65.686274509803994</v>
      </c>
      <c r="K13644" s="2">
        <v>17.647058823529001</v>
      </c>
      <c r="L13644" s="15">
        <v>7.8431372549020004</v>
      </c>
    </row>
    <row r="13645" spans="4:12" x14ac:dyDescent="0.2">
      <c r="D13645" s="199" t="s">
        <v>30</v>
      </c>
      <c r="E13645" s="22" t="s">
        <v>31</v>
      </c>
      <c r="F13645" s="21"/>
      <c r="G13645" s="19">
        <v>592</v>
      </c>
      <c r="H13645" s="27">
        <v>10</v>
      </c>
      <c r="I13645" s="3">
        <v>62</v>
      </c>
      <c r="J13645" s="3">
        <v>335</v>
      </c>
      <c r="K13645" s="3">
        <v>144</v>
      </c>
      <c r="L13645" s="26">
        <v>41</v>
      </c>
    </row>
    <row r="13646" spans="4:12" x14ac:dyDescent="0.2">
      <c r="D13646" s="200"/>
      <c r="E13646" s="11"/>
      <c r="F13646" s="10"/>
      <c r="G13646" s="7">
        <v>100</v>
      </c>
      <c r="H13646" s="18">
        <v>1.6891891891890001</v>
      </c>
      <c r="I13646" s="2">
        <v>10.472972972973</v>
      </c>
      <c r="J13646" s="2">
        <v>56.587837837838002</v>
      </c>
      <c r="K13646" s="2">
        <v>24.324324324323999</v>
      </c>
      <c r="L13646" s="15">
        <v>6.9256756756759996</v>
      </c>
    </row>
    <row r="13647" spans="4:12" x14ac:dyDescent="0.2">
      <c r="D13647" s="200"/>
      <c r="E13647" s="4" t="s">
        <v>32</v>
      </c>
      <c r="F13647" s="5"/>
      <c r="G13647" s="6">
        <v>608</v>
      </c>
      <c r="H13647" s="8">
        <v>10</v>
      </c>
      <c r="I13647" s="1">
        <v>71</v>
      </c>
      <c r="J13647" s="1">
        <v>388</v>
      </c>
      <c r="K13647" s="1">
        <v>104</v>
      </c>
      <c r="L13647" s="9">
        <v>35</v>
      </c>
    </row>
    <row r="13648" spans="4:12" x14ac:dyDescent="0.2">
      <c r="D13648" s="200"/>
      <c r="E13648" s="11"/>
      <c r="F13648" s="10"/>
      <c r="G13648" s="7">
        <v>100</v>
      </c>
      <c r="H13648" s="18">
        <v>1.6447368421049999</v>
      </c>
      <c r="I13648" s="2">
        <v>11.677631578947</v>
      </c>
      <c r="J13648" s="2">
        <v>63.815789473683999</v>
      </c>
      <c r="K13648" s="2">
        <v>17.105263157894999</v>
      </c>
      <c r="L13648" s="15">
        <v>5.7565789473680002</v>
      </c>
    </row>
    <row r="13649" spans="2:12" x14ac:dyDescent="0.2">
      <c r="D13649" s="199" t="s">
        <v>33</v>
      </c>
      <c r="E13649" s="22" t="s">
        <v>34</v>
      </c>
      <c r="F13649" s="21"/>
      <c r="G13649" s="19">
        <v>74</v>
      </c>
      <c r="H13649" s="27">
        <v>1</v>
      </c>
      <c r="I13649" s="3">
        <v>0</v>
      </c>
      <c r="J13649" s="3">
        <v>38</v>
      </c>
      <c r="K13649" s="3">
        <v>26</v>
      </c>
      <c r="L13649" s="26">
        <v>9</v>
      </c>
    </row>
    <row r="13650" spans="2:12" x14ac:dyDescent="0.2">
      <c r="D13650" s="200"/>
      <c r="E13650" s="11"/>
      <c r="F13650" s="10"/>
      <c r="G13650" s="7">
        <v>100</v>
      </c>
      <c r="H13650" s="18">
        <v>1.351351351351</v>
      </c>
      <c r="I13650" s="82">
        <v>0</v>
      </c>
      <c r="J13650" s="30">
        <v>51.351351351350999</v>
      </c>
      <c r="K13650" s="41">
        <v>35.135135135135002</v>
      </c>
      <c r="L13650" s="85">
        <v>12.162162162162</v>
      </c>
    </row>
    <row r="13651" spans="2:12" x14ac:dyDescent="0.2">
      <c r="D13651" s="200"/>
      <c r="E13651" s="4" t="s">
        <v>35</v>
      </c>
      <c r="F13651" s="5"/>
      <c r="G13651" s="6">
        <v>148</v>
      </c>
      <c r="H13651" s="8">
        <v>2</v>
      </c>
      <c r="I13651" s="1">
        <v>12</v>
      </c>
      <c r="J13651" s="1">
        <v>83</v>
      </c>
      <c r="K13651" s="1">
        <v>44</v>
      </c>
      <c r="L13651" s="9">
        <v>7</v>
      </c>
    </row>
    <row r="13652" spans="2:12" x14ac:dyDescent="0.2">
      <c r="D13652" s="200"/>
      <c r="E13652" s="11"/>
      <c r="F13652" s="10"/>
      <c r="G13652" s="7">
        <v>100</v>
      </c>
      <c r="H13652" s="18">
        <v>1.351351351351</v>
      </c>
      <c r="I13652" s="2">
        <v>8.1081081081080004</v>
      </c>
      <c r="J13652" s="2">
        <v>56.081081081081003</v>
      </c>
      <c r="K13652" s="25">
        <v>29.72972972973</v>
      </c>
      <c r="L13652" s="15">
        <v>4.7297297297299998</v>
      </c>
    </row>
    <row r="13653" spans="2:12" x14ac:dyDescent="0.2">
      <c r="D13653" s="200"/>
      <c r="E13653" s="4" t="s">
        <v>36</v>
      </c>
      <c r="F13653" s="5"/>
      <c r="G13653" s="6">
        <v>187</v>
      </c>
      <c r="H13653" s="8">
        <v>2</v>
      </c>
      <c r="I13653" s="1">
        <v>13</v>
      </c>
      <c r="J13653" s="1">
        <v>108</v>
      </c>
      <c r="K13653" s="1">
        <v>56</v>
      </c>
      <c r="L13653" s="9">
        <v>8</v>
      </c>
    </row>
    <row r="13654" spans="2:12" x14ac:dyDescent="0.2">
      <c r="D13654" s="200"/>
      <c r="E13654" s="11"/>
      <c r="F13654" s="10"/>
      <c r="G13654" s="7">
        <v>100</v>
      </c>
      <c r="H13654" s="18">
        <v>1.069518716578</v>
      </c>
      <c r="I13654" s="2">
        <v>6.9518716577540003</v>
      </c>
      <c r="J13654" s="2">
        <v>57.754010695186999</v>
      </c>
      <c r="K13654" s="25">
        <v>29.946524064171001</v>
      </c>
      <c r="L13654" s="15">
        <v>4.2780748663099999</v>
      </c>
    </row>
    <row r="13655" spans="2:12" x14ac:dyDescent="0.2">
      <c r="D13655" s="200"/>
      <c r="E13655" s="4" t="s">
        <v>37</v>
      </c>
      <c r="F13655" s="5"/>
      <c r="G13655" s="6">
        <v>221</v>
      </c>
      <c r="H13655" s="8">
        <v>6</v>
      </c>
      <c r="I13655" s="1">
        <v>22</v>
      </c>
      <c r="J13655" s="1">
        <v>139</v>
      </c>
      <c r="K13655" s="1">
        <v>46</v>
      </c>
      <c r="L13655" s="9">
        <v>8</v>
      </c>
    </row>
    <row r="13656" spans="2:12" x14ac:dyDescent="0.2">
      <c r="D13656" s="200"/>
      <c r="E13656" s="11"/>
      <c r="F13656" s="10"/>
      <c r="G13656" s="7">
        <v>100</v>
      </c>
      <c r="H13656" s="18">
        <v>2.7149321266970001</v>
      </c>
      <c r="I13656" s="2">
        <v>9.9547511312220003</v>
      </c>
      <c r="J13656" s="2">
        <v>62.895927601810001</v>
      </c>
      <c r="K13656" s="2">
        <v>20.814479638009001</v>
      </c>
      <c r="L13656" s="15">
        <v>3.6199095022619998</v>
      </c>
    </row>
    <row r="13657" spans="2:12" x14ac:dyDescent="0.2">
      <c r="D13657" s="200"/>
      <c r="E13657" s="4" t="s">
        <v>38</v>
      </c>
      <c r="F13657" s="5"/>
      <c r="G13657" s="6">
        <v>186</v>
      </c>
      <c r="H13657" s="8">
        <v>3</v>
      </c>
      <c r="I13657" s="1">
        <v>22</v>
      </c>
      <c r="J13657" s="1">
        <v>118</v>
      </c>
      <c r="K13657" s="1">
        <v>34</v>
      </c>
      <c r="L13657" s="9">
        <v>9</v>
      </c>
    </row>
    <row r="13658" spans="2:12" x14ac:dyDescent="0.2">
      <c r="D13658" s="200"/>
      <c r="E13658" s="11"/>
      <c r="F13658" s="10"/>
      <c r="G13658" s="7">
        <v>100</v>
      </c>
      <c r="H13658" s="18">
        <v>1.6129032258060001</v>
      </c>
      <c r="I13658" s="2">
        <v>11.827956989246999</v>
      </c>
      <c r="J13658" s="2">
        <v>63.440860215054002</v>
      </c>
      <c r="K13658" s="2">
        <v>18.279569892472999</v>
      </c>
      <c r="L13658" s="15">
        <v>4.8387096774189997</v>
      </c>
    </row>
    <row r="13659" spans="2:12" x14ac:dyDescent="0.2">
      <c r="D13659" s="200"/>
      <c r="E13659" s="4" t="s">
        <v>39</v>
      </c>
      <c r="F13659" s="5"/>
      <c r="G13659" s="6">
        <v>223</v>
      </c>
      <c r="H13659" s="8">
        <v>5</v>
      </c>
      <c r="I13659" s="1">
        <v>34</v>
      </c>
      <c r="J13659" s="1">
        <v>139</v>
      </c>
      <c r="K13659" s="1">
        <v>26</v>
      </c>
      <c r="L13659" s="9">
        <v>19</v>
      </c>
    </row>
    <row r="13660" spans="2:12" x14ac:dyDescent="0.2">
      <c r="D13660" s="200"/>
      <c r="E13660" s="11"/>
      <c r="F13660" s="10"/>
      <c r="G13660" s="7">
        <v>100</v>
      </c>
      <c r="H13660" s="18">
        <v>2.2421524663680001</v>
      </c>
      <c r="I13660" s="2">
        <v>15.2466367713</v>
      </c>
      <c r="J13660" s="2">
        <v>62.331838565021997</v>
      </c>
      <c r="K13660" s="30">
        <v>11.659192825111999</v>
      </c>
      <c r="L13660" s="15">
        <v>8.5201793721969992</v>
      </c>
    </row>
    <row r="13661" spans="2:12" x14ac:dyDescent="0.2">
      <c r="D13661" s="200"/>
      <c r="E13661" s="4" t="s">
        <v>40</v>
      </c>
      <c r="F13661" s="5"/>
      <c r="G13661" s="6">
        <v>161</v>
      </c>
      <c r="H13661" s="8">
        <v>1</v>
      </c>
      <c r="I13661" s="1">
        <v>30</v>
      </c>
      <c r="J13661" s="1">
        <v>98</v>
      </c>
      <c r="K13661" s="1">
        <v>16</v>
      </c>
      <c r="L13661" s="9">
        <v>16</v>
      </c>
    </row>
    <row r="13662" spans="2:12" x14ac:dyDescent="0.2">
      <c r="D13662" s="201"/>
      <c r="E13662" s="45"/>
      <c r="F13662" s="51"/>
      <c r="G13662" s="81">
        <v>100</v>
      </c>
      <c r="H13662" s="115">
        <v>0.62111801242200004</v>
      </c>
      <c r="I13662" s="124">
        <v>18.633540372671</v>
      </c>
      <c r="J13662" s="64">
        <v>60.869565217390999</v>
      </c>
      <c r="K13662" s="108">
        <v>9.9378881987579994</v>
      </c>
      <c r="L13662" s="106">
        <v>9.9378881987579994</v>
      </c>
    </row>
    <row r="13664" spans="2:12" x14ac:dyDescent="0.2">
      <c r="B13664" s="40" t="str">
        <f xml:space="preserve"> HYPERLINK("#'目次'!B336", "[330]")</f>
        <v>[330]</v>
      </c>
      <c r="C13664" s="23" t="s">
        <v>470</v>
      </c>
    </row>
    <row r="13667" spans="3:12" x14ac:dyDescent="0.2">
      <c r="C13667" s="23" t="s">
        <v>48</v>
      </c>
    </row>
    <row r="13668" spans="3:12" ht="24" x14ac:dyDescent="0.2">
      <c r="D13668" s="195"/>
      <c r="E13668" s="196"/>
      <c r="F13668" s="196"/>
      <c r="G13668" s="37" t="s">
        <v>15</v>
      </c>
      <c r="H13668" s="33" t="s">
        <v>471</v>
      </c>
      <c r="I13668" s="13" t="s">
        <v>472</v>
      </c>
      <c r="J13668" s="13" t="s">
        <v>473</v>
      </c>
      <c r="K13668" s="13" t="s">
        <v>440</v>
      </c>
      <c r="L13668" s="38" t="s">
        <v>18</v>
      </c>
    </row>
    <row r="13669" spans="3:12" x14ac:dyDescent="0.2">
      <c r="D13669" s="197"/>
      <c r="E13669" s="198"/>
      <c r="F13669" s="198"/>
      <c r="G13669" s="35"/>
      <c r="H13669" s="39"/>
      <c r="I13669" s="14"/>
      <c r="J13669" s="14"/>
      <c r="K13669" s="14"/>
      <c r="L13669" s="34"/>
    </row>
    <row r="13670" spans="3:12" x14ac:dyDescent="0.2">
      <c r="D13670" s="78"/>
      <c r="E13670" s="79" t="s">
        <v>15</v>
      </c>
      <c r="F13670" s="66"/>
      <c r="G13670" s="36">
        <v>1200</v>
      </c>
      <c r="H13670" s="17">
        <v>20</v>
      </c>
      <c r="I13670" s="17">
        <v>133</v>
      </c>
      <c r="J13670" s="17">
        <v>723</v>
      </c>
      <c r="K13670" s="17">
        <v>248</v>
      </c>
      <c r="L13670" s="47">
        <v>76</v>
      </c>
    </row>
    <row r="13671" spans="3:12" x14ac:dyDescent="0.2">
      <c r="D13671" s="45"/>
      <c r="E13671" s="51"/>
      <c r="F13671" s="67"/>
      <c r="G13671" s="7">
        <v>100</v>
      </c>
      <c r="H13671" s="2">
        <v>1.666666666667</v>
      </c>
      <c r="I13671" s="2">
        <v>11.083333333333</v>
      </c>
      <c r="J13671" s="2">
        <v>60.25</v>
      </c>
      <c r="K13671" s="2">
        <v>20.666666666666998</v>
      </c>
      <c r="L13671" s="15">
        <v>6.333333333333</v>
      </c>
    </row>
    <row r="13672" spans="3:12" x14ac:dyDescent="0.2">
      <c r="D13672" s="199" t="s">
        <v>49</v>
      </c>
      <c r="E13672" s="22" t="s">
        <v>50</v>
      </c>
      <c r="F13672" s="21"/>
      <c r="G13672" s="19">
        <v>15</v>
      </c>
      <c r="H13672" s="27">
        <v>0</v>
      </c>
      <c r="I13672" s="3">
        <v>3</v>
      </c>
      <c r="J13672" s="3">
        <v>8</v>
      </c>
      <c r="K13672" s="3">
        <v>4</v>
      </c>
      <c r="L13672" s="26">
        <v>0</v>
      </c>
    </row>
    <row r="13673" spans="3:12" x14ac:dyDescent="0.2">
      <c r="D13673" s="200"/>
      <c r="E13673" s="11"/>
      <c r="F13673" s="10"/>
      <c r="G13673" s="7">
        <v>100</v>
      </c>
      <c r="H13673" s="53">
        <v>0</v>
      </c>
      <c r="I13673" s="25">
        <v>20</v>
      </c>
      <c r="J13673" s="30">
        <v>53.333333333333002</v>
      </c>
      <c r="K13673" s="25">
        <v>26.666666666666998</v>
      </c>
      <c r="L13673" s="110">
        <v>0</v>
      </c>
    </row>
    <row r="13674" spans="3:12" x14ac:dyDescent="0.2">
      <c r="D13674" s="200"/>
      <c r="E13674" s="4" t="s">
        <v>51</v>
      </c>
      <c r="F13674" s="5"/>
      <c r="G13674" s="6">
        <v>142</v>
      </c>
      <c r="H13674" s="8">
        <v>6</v>
      </c>
      <c r="I13674" s="1">
        <v>18</v>
      </c>
      <c r="J13674" s="1">
        <v>85</v>
      </c>
      <c r="K13674" s="1">
        <v>24</v>
      </c>
      <c r="L13674" s="9">
        <v>9</v>
      </c>
    </row>
    <row r="13675" spans="3:12" x14ac:dyDescent="0.2">
      <c r="D13675" s="200"/>
      <c r="E13675" s="11"/>
      <c r="F13675" s="10"/>
      <c r="G13675" s="7">
        <v>100</v>
      </c>
      <c r="H13675" s="18">
        <v>4.2253521126760001</v>
      </c>
      <c r="I13675" s="2">
        <v>12.676056338027999</v>
      </c>
      <c r="J13675" s="2">
        <v>59.859154929577002</v>
      </c>
      <c r="K13675" s="2">
        <v>16.901408450704</v>
      </c>
      <c r="L13675" s="15">
        <v>6.3380281690139997</v>
      </c>
    </row>
    <row r="13676" spans="3:12" x14ac:dyDescent="0.2">
      <c r="D13676" s="200"/>
      <c r="E13676" s="4" t="s">
        <v>52</v>
      </c>
      <c r="F13676" s="5"/>
      <c r="G13676" s="6">
        <v>26</v>
      </c>
      <c r="H13676" s="8">
        <v>1</v>
      </c>
      <c r="I13676" s="1">
        <v>3</v>
      </c>
      <c r="J13676" s="1">
        <v>16</v>
      </c>
      <c r="K13676" s="1">
        <v>4</v>
      </c>
      <c r="L13676" s="9">
        <v>2</v>
      </c>
    </row>
    <row r="13677" spans="3:12" x14ac:dyDescent="0.2">
      <c r="D13677" s="200"/>
      <c r="E13677" s="11"/>
      <c r="F13677" s="10"/>
      <c r="G13677" s="7">
        <v>100</v>
      </c>
      <c r="H13677" s="18">
        <v>3.8461538461539999</v>
      </c>
      <c r="I13677" s="2">
        <v>11.538461538462</v>
      </c>
      <c r="J13677" s="2">
        <v>61.538461538462002</v>
      </c>
      <c r="K13677" s="30">
        <v>15.384615384615</v>
      </c>
      <c r="L13677" s="15">
        <v>7.6923076923079998</v>
      </c>
    </row>
    <row r="13678" spans="3:12" x14ac:dyDescent="0.2">
      <c r="D13678" s="200"/>
      <c r="E13678" s="4" t="s">
        <v>53</v>
      </c>
      <c r="F13678" s="5"/>
      <c r="G13678" s="6">
        <v>41</v>
      </c>
      <c r="H13678" s="8">
        <v>0</v>
      </c>
      <c r="I13678" s="1">
        <v>5</v>
      </c>
      <c r="J13678" s="1">
        <v>30</v>
      </c>
      <c r="K13678" s="1">
        <v>5</v>
      </c>
      <c r="L13678" s="9">
        <v>1</v>
      </c>
    </row>
    <row r="13679" spans="3:12" x14ac:dyDescent="0.2">
      <c r="D13679" s="200"/>
      <c r="E13679" s="11"/>
      <c r="F13679" s="10"/>
      <c r="G13679" s="7">
        <v>100</v>
      </c>
      <c r="H13679" s="53">
        <v>0</v>
      </c>
      <c r="I13679" s="2">
        <v>12.195121951220001</v>
      </c>
      <c r="J13679" s="41">
        <v>73.170731707317003</v>
      </c>
      <c r="K13679" s="30">
        <v>12.195121951220001</v>
      </c>
      <c r="L13679" s="15">
        <v>2.4390243902440001</v>
      </c>
    </row>
    <row r="13680" spans="3:12" x14ac:dyDescent="0.2">
      <c r="D13680" s="200"/>
      <c r="E13680" s="4" t="s">
        <v>54</v>
      </c>
      <c r="F13680" s="5"/>
      <c r="G13680" s="6">
        <v>226</v>
      </c>
      <c r="H13680" s="8">
        <v>5</v>
      </c>
      <c r="I13680" s="1">
        <v>20</v>
      </c>
      <c r="J13680" s="1">
        <v>138</v>
      </c>
      <c r="K13680" s="1">
        <v>52</v>
      </c>
      <c r="L13680" s="9">
        <v>11</v>
      </c>
    </row>
    <row r="13681" spans="4:12" x14ac:dyDescent="0.2">
      <c r="D13681" s="200"/>
      <c r="E13681" s="11"/>
      <c r="F13681" s="10"/>
      <c r="G13681" s="7">
        <v>100</v>
      </c>
      <c r="H13681" s="18">
        <v>2.212389380531</v>
      </c>
      <c r="I13681" s="2">
        <v>8.8495575221239999</v>
      </c>
      <c r="J13681" s="2">
        <v>61.061946902655002</v>
      </c>
      <c r="K13681" s="2">
        <v>23.008849557522002</v>
      </c>
      <c r="L13681" s="15">
        <v>4.8672566371680004</v>
      </c>
    </row>
    <row r="13682" spans="4:12" x14ac:dyDescent="0.2">
      <c r="D13682" s="200"/>
      <c r="E13682" s="4" t="s">
        <v>55</v>
      </c>
      <c r="F13682" s="5"/>
      <c r="G13682" s="6">
        <v>125</v>
      </c>
      <c r="H13682" s="8">
        <v>0</v>
      </c>
      <c r="I13682" s="1">
        <v>10</v>
      </c>
      <c r="J13682" s="1">
        <v>73</v>
      </c>
      <c r="K13682" s="1">
        <v>36</v>
      </c>
      <c r="L13682" s="9">
        <v>6</v>
      </c>
    </row>
    <row r="13683" spans="4:12" x14ac:dyDescent="0.2">
      <c r="D13683" s="200"/>
      <c r="E13683" s="11"/>
      <c r="F13683" s="10"/>
      <c r="G13683" s="7">
        <v>100</v>
      </c>
      <c r="H13683" s="53">
        <v>0</v>
      </c>
      <c r="I13683" s="2">
        <v>8</v>
      </c>
      <c r="J13683" s="2">
        <v>58.4</v>
      </c>
      <c r="K13683" s="25">
        <v>28.8</v>
      </c>
      <c r="L13683" s="15">
        <v>4.8</v>
      </c>
    </row>
    <row r="13684" spans="4:12" x14ac:dyDescent="0.2">
      <c r="D13684" s="200"/>
      <c r="E13684" s="4" t="s">
        <v>56</v>
      </c>
      <c r="F13684" s="5"/>
      <c r="G13684" s="6">
        <v>190</v>
      </c>
      <c r="H13684" s="8">
        <v>1</v>
      </c>
      <c r="I13684" s="1">
        <v>17</v>
      </c>
      <c r="J13684" s="1">
        <v>124</v>
      </c>
      <c r="K13684" s="1">
        <v>39</v>
      </c>
      <c r="L13684" s="9">
        <v>9</v>
      </c>
    </row>
    <row r="13685" spans="4:12" x14ac:dyDescent="0.2">
      <c r="D13685" s="200"/>
      <c r="E13685" s="11"/>
      <c r="F13685" s="10"/>
      <c r="G13685" s="7">
        <v>100</v>
      </c>
      <c r="H13685" s="18">
        <v>0.52631578947400004</v>
      </c>
      <c r="I13685" s="2">
        <v>8.9473684210529996</v>
      </c>
      <c r="J13685" s="25">
        <v>65.263157894737006</v>
      </c>
      <c r="K13685" s="2">
        <v>20.526315789474001</v>
      </c>
      <c r="L13685" s="15">
        <v>4.7368421052630003</v>
      </c>
    </row>
    <row r="13686" spans="4:12" x14ac:dyDescent="0.2">
      <c r="D13686" s="200"/>
      <c r="E13686" s="4" t="s">
        <v>57</v>
      </c>
      <c r="F13686" s="5"/>
      <c r="G13686" s="6">
        <v>185</v>
      </c>
      <c r="H13686" s="8">
        <v>4</v>
      </c>
      <c r="I13686" s="1">
        <v>32</v>
      </c>
      <c r="J13686" s="1">
        <v>115</v>
      </c>
      <c r="K13686" s="1">
        <v>23</v>
      </c>
      <c r="L13686" s="9">
        <v>11</v>
      </c>
    </row>
    <row r="13687" spans="4:12" x14ac:dyDescent="0.2">
      <c r="D13687" s="200"/>
      <c r="E13687" s="11"/>
      <c r="F13687" s="10"/>
      <c r="G13687" s="7">
        <v>100</v>
      </c>
      <c r="H13687" s="18">
        <v>2.1621621621620002</v>
      </c>
      <c r="I13687" s="25">
        <v>17.297297297297</v>
      </c>
      <c r="J13687" s="2">
        <v>62.162162162161998</v>
      </c>
      <c r="K13687" s="30">
        <v>12.432432432432</v>
      </c>
      <c r="L13687" s="15">
        <v>5.9459459459459998</v>
      </c>
    </row>
    <row r="13688" spans="4:12" x14ac:dyDescent="0.2">
      <c r="D13688" s="200"/>
      <c r="E13688" s="4" t="s">
        <v>58</v>
      </c>
      <c r="F13688" s="5"/>
      <c r="G13688" s="6">
        <v>113</v>
      </c>
      <c r="H13688" s="8">
        <v>1</v>
      </c>
      <c r="I13688" s="1">
        <v>4</v>
      </c>
      <c r="J13688" s="1">
        <v>54</v>
      </c>
      <c r="K13688" s="1">
        <v>41</v>
      </c>
      <c r="L13688" s="9">
        <v>13</v>
      </c>
    </row>
    <row r="13689" spans="4:12" x14ac:dyDescent="0.2">
      <c r="D13689" s="200"/>
      <c r="E13689" s="11"/>
      <c r="F13689" s="10"/>
      <c r="G13689" s="7">
        <v>100</v>
      </c>
      <c r="H13689" s="18">
        <v>0.88495575221199996</v>
      </c>
      <c r="I13689" s="30">
        <v>3.53982300885</v>
      </c>
      <c r="J13689" s="50">
        <v>47.787610619469</v>
      </c>
      <c r="K13689" s="41">
        <v>36.283185840708001</v>
      </c>
      <c r="L13689" s="85">
        <v>11.504424778761001</v>
      </c>
    </row>
    <row r="13690" spans="4:12" x14ac:dyDescent="0.2">
      <c r="D13690" s="200"/>
      <c r="E13690" s="4" t="s">
        <v>59</v>
      </c>
      <c r="F13690" s="5"/>
      <c r="G13690" s="6">
        <v>136</v>
      </c>
      <c r="H13690" s="8">
        <v>2</v>
      </c>
      <c r="I13690" s="1">
        <v>21</v>
      </c>
      <c r="J13690" s="1">
        <v>79</v>
      </c>
      <c r="K13690" s="1">
        <v>20</v>
      </c>
      <c r="L13690" s="9">
        <v>14</v>
      </c>
    </row>
    <row r="13691" spans="4:12" x14ac:dyDescent="0.2">
      <c r="D13691" s="200"/>
      <c r="E13691" s="11"/>
      <c r="F13691" s="10"/>
      <c r="G13691" s="7">
        <v>100</v>
      </c>
      <c r="H13691" s="18">
        <v>1.4705882352940001</v>
      </c>
      <c r="I13691" s="2">
        <v>15.441176470587999</v>
      </c>
      <c r="J13691" s="2">
        <v>58.088235294118</v>
      </c>
      <c r="K13691" s="30">
        <v>14.705882352941</v>
      </c>
      <c r="L13691" s="15">
        <v>10.294117647059</v>
      </c>
    </row>
    <row r="13692" spans="4:12" x14ac:dyDescent="0.2">
      <c r="D13692" s="199" t="s">
        <v>60</v>
      </c>
      <c r="E13692" s="22" t="s">
        <v>61</v>
      </c>
      <c r="F13692" s="21"/>
      <c r="G13692" s="19">
        <v>205</v>
      </c>
      <c r="H13692" s="27">
        <v>2</v>
      </c>
      <c r="I13692" s="3">
        <v>19</v>
      </c>
      <c r="J13692" s="3">
        <v>121</v>
      </c>
      <c r="K13692" s="3">
        <v>51</v>
      </c>
      <c r="L13692" s="26">
        <v>12</v>
      </c>
    </row>
    <row r="13693" spans="4:12" x14ac:dyDescent="0.2">
      <c r="D13693" s="200"/>
      <c r="E13693" s="11"/>
      <c r="F13693" s="10"/>
      <c r="G13693" s="7">
        <v>100</v>
      </c>
      <c r="H13693" s="18">
        <v>0.97560975609800005</v>
      </c>
      <c r="I13693" s="2">
        <v>9.2682926829269991</v>
      </c>
      <c r="J13693" s="2">
        <v>59.024390243901998</v>
      </c>
      <c r="K13693" s="2">
        <v>24.878048780488001</v>
      </c>
      <c r="L13693" s="15">
        <v>5.8536585365849998</v>
      </c>
    </row>
    <row r="13694" spans="4:12" x14ac:dyDescent="0.2">
      <c r="D13694" s="200"/>
      <c r="E13694" s="4" t="s">
        <v>62</v>
      </c>
      <c r="F13694" s="5"/>
      <c r="G13694" s="6">
        <v>160</v>
      </c>
      <c r="H13694" s="8">
        <v>3</v>
      </c>
      <c r="I13694" s="1">
        <v>12</v>
      </c>
      <c r="J13694" s="1">
        <v>100</v>
      </c>
      <c r="K13694" s="1">
        <v>39</v>
      </c>
      <c r="L13694" s="9">
        <v>6</v>
      </c>
    </row>
    <row r="13695" spans="4:12" x14ac:dyDescent="0.2">
      <c r="D13695" s="200"/>
      <c r="E13695" s="11"/>
      <c r="F13695" s="10"/>
      <c r="G13695" s="7">
        <v>100</v>
      </c>
      <c r="H13695" s="18">
        <v>1.875</v>
      </c>
      <c r="I13695" s="2">
        <v>7.5</v>
      </c>
      <c r="J13695" s="2">
        <v>62.5</v>
      </c>
      <c r="K13695" s="2">
        <v>24.375</v>
      </c>
      <c r="L13695" s="15">
        <v>3.75</v>
      </c>
    </row>
    <row r="13696" spans="4:12" x14ac:dyDescent="0.2">
      <c r="D13696" s="200"/>
      <c r="E13696" s="4" t="s">
        <v>63</v>
      </c>
      <c r="F13696" s="5"/>
      <c r="G13696" s="6">
        <v>121</v>
      </c>
      <c r="H13696" s="8">
        <v>0</v>
      </c>
      <c r="I13696" s="1">
        <v>19</v>
      </c>
      <c r="J13696" s="1">
        <v>68</v>
      </c>
      <c r="K13696" s="1">
        <v>29</v>
      </c>
      <c r="L13696" s="9">
        <v>5</v>
      </c>
    </row>
    <row r="13697" spans="4:12" x14ac:dyDescent="0.2">
      <c r="D13697" s="200"/>
      <c r="E13697" s="11"/>
      <c r="F13697" s="10"/>
      <c r="G13697" s="7">
        <v>100</v>
      </c>
      <c r="H13697" s="53">
        <v>0</v>
      </c>
      <c r="I13697" s="2">
        <v>15.702479338843</v>
      </c>
      <c r="J13697" s="2">
        <v>56.198347107438003</v>
      </c>
      <c r="K13697" s="2">
        <v>23.966942148760001</v>
      </c>
      <c r="L13697" s="15">
        <v>4.1322314049589997</v>
      </c>
    </row>
    <row r="13698" spans="4:12" x14ac:dyDescent="0.2">
      <c r="D13698" s="200"/>
      <c r="E13698" s="4" t="s">
        <v>64</v>
      </c>
      <c r="F13698" s="5"/>
      <c r="G13698" s="6">
        <v>124</v>
      </c>
      <c r="H13698" s="8">
        <v>2</v>
      </c>
      <c r="I13698" s="1">
        <v>10</v>
      </c>
      <c r="J13698" s="1">
        <v>86</v>
      </c>
      <c r="K13698" s="1">
        <v>24</v>
      </c>
      <c r="L13698" s="9">
        <v>2</v>
      </c>
    </row>
    <row r="13699" spans="4:12" x14ac:dyDescent="0.2">
      <c r="D13699" s="200"/>
      <c r="E13699" s="11"/>
      <c r="F13699" s="10"/>
      <c r="G13699" s="7">
        <v>100</v>
      </c>
      <c r="H13699" s="18">
        <v>1.6129032258060001</v>
      </c>
      <c r="I13699" s="2">
        <v>8.0645161290320004</v>
      </c>
      <c r="J13699" s="25">
        <v>69.354838709676997</v>
      </c>
      <c r="K13699" s="2">
        <v>19.354838709677001</v>
      </c>
      <c r="L13699" s="15">
        <v>1.6129032258060001</v>
      </c>
    </row>
    <row r="13700" spans="4:12" x14ac:dyDescent="0.2">
      <c r="D13700" s="200"/>
      <c r="E13700" s="4" t="s">
        <v>65</v>
      </c>
      <c r="F13700" s="5"/>
      <c r="G13700" s="6">
        <v>109</v>
      </c>
      <c r="H13700" s="8">
        <v>3</v>
      </c>
      <c r="I13700" s="1">
        <v>16</v>
      </c>
      <c r="J13700" s="1">
        <v>60</v>
      </c>
      <c r="K13700" s="1">
        <v>23</v>
      </c>
      <c r="L13700" s="9">
        <v>7</v>
      </c>
    </row>
    <row r="13701" spans="4:12" x14ac:dyDescent="0.2">
      <c r="D13701" s="200"/>
      <c r="E13701" s="11"/>
      <c r="F13701" s="10"/>
      <c r="G13701" s="7">
        <v>100</v>
      </c>
      <c r="H13701" s="18">
        <v>2.7522935779819999</v>
      </c>
      <c r="I13701" s="2">
        <v>14.678899082569</v>
      </c>
      <c r="J13701" s="30">
        <v>55.045871559632999</v>
      </c>
      <c r="K13701" s="2">
        <v>21.100917431193</v>
      </c>
      <c r="L13701" s="15">
        <v>6.4220183486240003</v>
      </c>
    </row>
    <row r="13702" spans="4:12" x14ac:dyDescent="0.2">
      <c r="D13702" s="200"/>
      <c r="E13702" s="4" t="s">
        <v>66</v>
      </c>
      <c r="F13702" s="5"/>
      <c r="G13702" s="6">
        <v>104</v>
      </c>
      <c r="H13702" s="8">
        <v>2</v>
      </c>
      <c r="I13702" s="1">
        <v>13</v>
      </c>
      <c r="J13702" s="1">
        <v>69</v>
      </c>
      <c r="K13702" s="1">
        <v>18</v>
      </c>
      <c r="L13702" s="9">
        <v>2</v>
      </c>
    </row>
    <row r="13703" spans="4:12" x14ac:dyDescent="0.2">
      <c r="D13703" s="200"/>
      <c r="E13703" s="11"/>
      <c r="F13703" s="10"/>
      <c r="G13703" s="7">
        <v>100</v>
      </c>
      <c r="H13703" s="18">
        <v>1.923076923077</v>
      </c>
      <c r="I13703" s="2">
        <v>12.5</v>
      </c>
      <c r="J13703" s="25">
        <v>66.346153846153996</v>
      </c>
      <c r="K13703" s="2">
        <v>17.307692307692001</v>
      </c>
      <c r="L13703" s="15">
        <v>1.923076923077</v>
      </c>
    </row>
    <row r="13704" spans="4:12" x14ac:dyDescent="0.2">
      <c r="D13704" s="200"/>
      <c r="E13704" s="4" t="s">
        <v>67</v>
      </c>
      <c r="F13704" s="5"/>
      <c r="G13704" s="6">
        <v>139</v>
      </c>
      <c r="H13704" s="8">
        <v>5</v>
      </c>
      <c r="I13704" s="1">
        <v>16</v>
      </c>
      <c r="J13704" s="1">
        <v>95</v>
      </c>
      <c r="K13704" s="1">
        <v>20</v>
      </c>
      <c r="L13704" s="9">
        <v>3</v>
      </c>
    </row>
    <row r="13705" spans="4:12" x14ac:dyDescent="0.2">
      <c r="D13705" s="200"/>
      <c r="E13705" s="11"/>
      <c r="F13705" s="10"/>
      <c r="G13705" s="7">
        <v>100</v>
      </c>
      <c r="H13705" s="18">
        <v>3.5971223021580001</v>
      </c>
      <c r="I13705" s="2">
        <v>11.510791366906</v>
      </c>
      <c r="J13705" s="25">
        <v>68.345323741006993</v>
      </c>
      <c r="K13705" s="30">
        <v>14.388489208633001</v>
      </c>
      <c r="L13705" s="15">
        <v>2.1582733812949999</v>
      </c>
    </row>
    <row r="13706" spans="4:12" x14ac:dyDescent="0.2">
      <c r="D13706" s="200"/>
      <c r="E13706" s="4" t="s">
        <v>68</v>
      </c>
      <c r="F13706" s="5"/>
      <c r="G13706" s="6">
        <v>48</v>
      </c>
      <c r="H13706" s="8">
        <v>0</v>
      </c>
      <c r="I13706" s="1">
        <v>9</v>
      </c>
      <c r="J13706" s="1">
        <v>30</v>
      </c>
      <c r="K13706" s="1">
        <v>9</v>
      </c>
      <c r="L13706" s="9">
        <v>0</v>
      </c>
    </row>
    <row r="13707" spans="4:12" x14ac:dyDescent="0.2">
      <c r="D13707" s="200"/>
      <c r="E13707" s="11"/>
      <c r="F13707" s="10"/>
      <c r="G13707" s="7">
        <v>100</v>
      </c>
      <c r="H13707" s="53">
        <v>0</v>
      </c>
      <c r="I13707" s="25">
        <v>18.75</v>
      </c>
      <c r="J13707" s="2">
        <v>62.5</v>
      </c>
      <c r="K13707" s="2">
        <v>18.75</v>
      </c>
      <c r="L13707" s="110">
        <v>0</v>
      </c>
    </row>
    <row r="13708" spans="4:12" x14ac:dyDescent="0.2">
      <c r="D13708" s="200"/>
      <c r="E13708" s="4" t="s">
        <v>69</v>
      </c>
      <c r="F13708" s="5"/>
      <c r="G13708" s="6">
        <v>37</v>
      </c>
      <c r="H13708" s="8">
        <v>1</v>
      </c>
      <c r="I13708" s="1">
        <v>9</v>
      </c>
      <c r="J13708" s="1">
        <v>21</v>
      </c>
      <c r="K13708" s="1">
        <v>5</v>
      </c>
      <c r="L13708" s="9">
        <v>1</v>
      </c>
    </row>
    <row r="13709" spans="4:12" x14ac:dyDescent="0.2">
      <c r="D13709" s="200"/>
      <c r="E13709" s="11"/>
      <c r="F13709" s="10"/>
      <c r="G13709" s="7">
        <v>100</v>
      </c>
      <c r="H13709" s="18">
        <v>2.7027027027030002</v>
      </c>
      <c r="I13709" s="41">
        <v>24.324324324323999</v>
      </c>
      <c r="J13709" s="2">
        <v>56.756756756756999</v>
      </c>
      <c r="K13709" s="30">
        <v>13.513513513514001</v>
      </c>
      <c r="L13709" s="15">
        <v>2.7027027027030002</v>
      </c>
    </row>
    <row r="13710" spans="4:12" x14ac:dyDescent="0.2">
      <c r="D13710" s="199" t="s">
        <v>70</v>
      </c>
      <c r="E13710" s="22" t="s">
        <v>18</v>
      </c>
      <c r="F13710" s="21"/>
      <c r="G13710" s="19">
        <v>0</v>
      </c>
      <c r="H13710" s="27">
        <v>0</v>
      </c>
      <c r="I13710" s="3">
        <v>0</v>
      </c>
      <c r="J13710" s="3">
        <v>0</v>
      </c>
      <c r="K13710" s="3">
        <v>0</v>
      </c>
      <c r="L13710" s="26">
        <v>0</v>
      </c>
    </row>
    <row r="13711" spans="4:12" x14ac:dyDescent="0.2">
      <c r="D13711" s="201"/>
      <c r="E13711" s="45"/>
      <c r="F13711" s="51"/>
      <c r="G13711" s="119">
        <v>0</v>
      </c>
      <c r="H13711" s="118">
        <v>0</v>
      </c>
      <c r="I13711" s="83">
        <v>0</v>
      </c>
      <c r="J13711" s="83">
        <v>0</v>
      </c>
      <c r="K13711" s="83">
        <v>0</v>
      </c>
      <c r="L13711" s="146">
        <v>0</v>
      </c>
    </row>
    <row r="13713" spans="2:12" x14ac:dyDescent="0.2">
      <c r="B13713" s="40" t="str">
        <f xml:space="preserve"> HYPERLINK("#'目次'!B337", "[331]")</f>
        <v>[331]</v>
      </c>
      <c r="C13713" s="23" t="s">
        <v>470</v>
      </c>
    </row>
    <row r="13716" spans="2:12" x14ac:dyDescent="0.2">
      <c r="C13716" s="23" t="s">
        <v>73</v>
      </c>
    </row>
    <row r="13717" spans="2:12" ht="24" x14ac:dyDescent="0.2">
      <c r="D13717" s="195"/>
      <c r="E13717" s="196"/>
      <c r="F13717" s="196"/>
      <c r="G13717" s="37" t="s">
        <v>15</v>
      </c>
      <c r="H13717" s="33" t="s">
        <v>471</v>
      </c>
      <c r="I13717" s="13" t="s">
        <v>472</v>
      </c>
      <c r="J13717" s="13" t="s">
        <v>473</v>
      </c>
      <c r="K13717" s="13" t="s">
        <v>440</v>
      </c>
      <c r="L13717" s="38" t="s">
        <v>18</v>
      </c>
    </row>
    <row r="13718" spans="2:12" x14ac:dyDescent="0.2">
      <c r="D13718" s="197"/>
      <c r="E13718" s="198"/>
      <c r="F13718" s="198"/>
      <c r="G13718" s="35"/>
      <c r="H13718" s="39"/>
      <c r="I13718" s="14"/>
      <c r="J13718" s="14"/>
      <c r="K13718" s="14"/>
      <c r="L13718" s="34"/>
    </row>
    <row r="13719" spans="2:12" x14ac:dyDescent="0.2">
      <c r="D13719" s="78"/>
      <c r="E13719" s="79" t="s">
        <v>15</v>
      </c>
      <c r="F13719" s="66"/>
      <c r="G13719" s="36">
        <v>1200</v>
      </c>
      <c r="H13719" s="17">
        <v>20</v>
      </c>
      <c r="I13719" s="17">
        <v>133</v>
      </c>
      <c r="J13719" s="17">
        <v>723</v>
      </c>
      <c r="K13719" s="17">
        <v>248</v>
      </c>
      <c r="L13719" s="47">
        <v>76</v>
      </c>
    </row>
    <row r="13720" spans="2:12" x14ac:dyDescent="0.2">
      <c r="D13720" s="45"/>
      <c r="E13720" s="51"/>
      <c r="F13720" s="67"/>
      <c r="G13720" s="7">
        <v>100</v>
      </c>
      <c r="H13720" s="2">
        <v>1.666666666667</v>
      </c>
      <c r="I13720" s="2">
        <v>11.083333333333</v>
      </c>
      <c r="J13720" s="2">
        <v>60.25</v>
      </c>
      <c r="K13720" s="2">
        <v>20.666666666666998</v>
      </c>
      <c r="L13720" s="15">
        <v>6.333333333333</v>
      </c>
    </row>
    <row r="13721" spans="2:12" x14ac:dyDescent="0.2">
      <c r="D13721" s="199" t="s">
        <v>74</v>
      </c>
      <c r="E13721" s="22" t="s">
        <v>75</v>
      </c>
      <c r="F13721" s="21"/>
      <c r="G13721" s="19">
        <v>592</v>
      </c>
      <c r="H13721" s="27">
        <v>10</v>
      </c>
      <c r="I13721" s="3">
        <v>62</v>
      </c>
      <c r="J13721" s="3">
        <v>335</v>
      </c>
      <c r="K13721" s="3">
        <v>144</v>
      </c>
      <c r="L13721" s="26">
        <v>41</v>
      </c>
    </row>
    <row r="13722" spans="2:12" x14ac:dyDescent="0.2">
      <c r="D13722" s="200"/>
      <c r="E13722" s="11"/>
      <c r="F13722" s="10"/>
      <c r="G13722" s="7">
        <v>100</v>
      </c>
      <c r="H13722" s="18">
        <v>1.6891891891890001</v>
      </c>
      <c r="I13722" s="2">
        <v>10.472972972973</v>
      </c>
      <c r="J13722" s="2">
        <v>56.587837837838002</v>
      </c>
      <c r="K13722" s="2">
        <v>24.324324324323999</v>
      </c>
      <c r="L13722" s="15">
        <v>6.9256756756759996</v>
      </c>
    </row>
    <row r="13723" spans="2:12" x14ac:dyDescent="0.2">
      <c r="D13723" s="200"/>
      <c r="E13723" s="4" t="s">
        <v>34</v>
      </c>
      <c r="F13723" s="5"/>
      <c r="G13723" s="6">
        <v>37</v>
      </c>
      <c r="H13723" s="8">
        <v>1</v>
      </c>
      <c r="I13723" s="1">
        <v>0</v>
      </c>
      <c r="J13723" s="1">
        <v>16</v>
      </c>
      <c r="K13723" s="1">
        <v>14</v>
      </c>
      <c r="L13723" s="9">
        <v>6</v>
      </c>
    </row>
    <row r="13724" spans="2:12" x14ac:dyDescent="0.2">
      <c r="D13724" s="200"/>
      <c r="E13724" s="11"/>
      <c r="F13724" s="10"/>
      <c r="G13724" s="7">
        <v>100</v>
      </c>
      <c r="H13724" s="18">
        <v>2.7027027027030002</v>
      </c>
      <c r="I13724" s="82">
        <v>0</v>
      </c>
      <c r="J13724" s="50">
        <v>43.243243243243001</v>
      </c>
      <c r="K13724" s="41">
        <v>37.837837837838002</v>
      </c>
      <c r="L13724" s="85">
        <v>16.216216216216001</v>
      </c>
    </row>
    <row r="13725" spans="2:12" x14ac:dyDescent="0.2">
      <c r="D13725" s="200"/>
      <c r="E13725" s="4" t="s">
        <v>35</v>
      </c>
      <c r="F13725" s="5"/>
      <c r="G13725" s="6">
        <v>75</v>
      </c>
      <c r="H13725" s="8">
        <v>1</v>
      </c>
      <c r="I13725" s="1">
        <v>7</v>
      </c>
      <c r="J13725" s="1">
        <v>37</v>
      </c>
      <c r="K13725" s="1">
        <v>27</v>
      </c>
      <c r="L13725" s="9">
        <v>3</v>
      </c>
    </row>
    <row r="13726" spans="2:12" x14ac:dyDescent="0.2">
      <c r="D13726" s="200"/>
      <c r="E13726" s="11"/>
      <c r="F13726" s="10"/>
      <c r="G13726" s="7">
        <v>100</v>
      </c>
      <c r="H13726" s="18">
        <v>1.333333333333</v>
      </c>
      <c r="I13726" s="2">
        <v>9.333333333333</v>
      </c>
      <c r="J13726" s="50">
        <v>49.333333333333002</v>
      </c>
      <c r="K13726" s="41">
        <v>36</v>
      </c>
      <c r="L13726" s="15">
        <v>4</v>
      </c>
    </row>
    <row r="13727" spans="2:12" x14ac:dyDescent="0.2">
      <c r="D13727" s="200"/>
      <c r="E13727" s="4" t="s">
        <v>36</v>
      </c>
      <c r="F13727" s="5"/>
      <c r="G13727" s="6">
        <v>95</v>
      </c>
      <c r="H13727" s="8">
        <v>0</v>
      </c>
      <c r="I13727" s="1">
        <v>8</v>
      </c>
      <c r="J13727" s="1">
        <v>46</v>
      </c>
      <c r="K13727" s="1">
        <v>35</v>
      </c>
      <c r="L13727" s="9">
        <v>6</v>
      </c>
    </row>
    <row r="13728" spans="2:12" x14ac:dyDescent="0.2">
      <c r="D13728" s="200"/>
      <c r="E13728" s="11"/>
      <c r="F13728" s="10"/>
      <c r="G13728" s="7">
        <v>100</v>
      </c>
      <c r="H13728" s="53">
        <v>0</v>
      </c>
      <c r="I13728" s="2">
        <v>8.4210526315790002</v>
      </c>
      <c r="J13728" s="50">
        <v>48.421052631579002</v>
      </c>
      <c r="K13728" s="41">
        <v>36.842105263157997</v>
      </c>
      <c r="L13728" s="15">
        <v>6.3157894736840001</v>
      </c>
    </row>
    <row r="13729" spans="4:12" x14ac:dyDescent="0.2">
      <c r="D13729" s="200"/>
      <c r="E13729" s="4" t="s">
        <v>37</v>
      </c>
      <c r="F13729" s="5"/>
      <c r="G13729" s="6">
        <v>111</v>
      </c>
      <c r="H13729" s="8">
        <v>3</v>
      </c>
      <c r="I13729" s="1">
        <v>9</v>
      </c>
      <c r="J13729" s="1">
        <v>71</v>
      </c>
      <c r="K13729" s="1">
        <v>23</v>
      </c>
      <c r="L13729" s="9">
        <v>5</v>
      </c>
    </row>
    <row r="13730" spans="4:12" x14ac:dyDescent="0.2">
      <c r="D13730" s="200"/>
      <c r="E13730" s="11"/>
      <c r="F13730" s="10"/>
      <c r="G13730" s="7">
        <v>100</v>
      </c>
      <c r="H13730" s="18">
        <v>2.7027027027030002</v>
      </c>
      <c r="I13730" s="2">
        <v>8.1081081081080004</v>
      </c>
      <c r="J13730" s="2">
        <v>63.963963963963998</v>
      </c>
      <c r="K13730" s="2">
        <v>20.720720720721001</v>
      </c>
      <c r="L13730" s="15">
        <v>4.5045045045050003</v>
      </c>
    </row>
    <row r="13731" spans="4:12" x14ac:dyDescent="0.2">
      <c r="D13731" s="200"/>
      <c r="E13731" s="4" t="s">
        <v>38</v>
      </c>
      <c r="F13731" s="5"/>
      <c r="G13731" s="6">
        <v>93</v>
      </c>
      <c r="H13731" s="8">
        <v>0</v>
      </c>
      <c r="I13731" s="1">
        <v>9</v>
      </c>
      <c r="J13731" s="1">
        <v>60</v>
      </c>
      <c r="K13731" s="1">
        <v>20</v>
      </c>
      <c r="L13731" s="9">
        <v>4</v>
      </c>
    </row>
    <row r="13732" spans="4:12" x14ac:dyDescent="0.2">
      <c r="D13732" s="200"/>
      <c r="E13732" s="11"/>
      <c r="F13732" s="10"/>
      <c r="G13732" s="7">
        <v>100</v>
      </c>
      <c r="H13732" s="53">
        <v>0</v>
      </c>
      <c r="I13732" s="2">
        <v>9.6774193548389995</v>
      </c>
      <c r="J13732" s="2">
        <v>64.516129032257993</v>
      </c>
      <c r="K13732" s="2">
        <v>21.505376344085999</v>
      </c>
      <c r="L13732" s="15">
        <v>4.3010752688169998</v>
      </c>
    </row>
    <row r="13733" spans="4:12" x14ac:dyDescent="0.2">
      <c r="D13733" s="200"/>
      <c r="E13733" s="4" t="s">
        <v>39</v>
      </c>
      <c r="F13733" s="5"/>
      <c r="G13733" s="6">
        <v>109</v>
      </c>
      <c r="H13733" s="8">
        <v>4</v>
      </c>
      <c r="I13733" s="1">
        <v>13</v>
      </c>
      <c r="J13733" s="1">
        <v>68</v>
      </c>
      <c r="K13733" s="1">
        <v>15</v>
      </c>
      <c r="L13733" s="9">
        <v>9</v>
      </c>
    </row>
    <row r="13734" spans="4:12" x14ac:dyDescent="0.2">
      <c r="D13734" s="200"/>
      <c r="E13734" s="11"/>
      <c r="F13734" s="10"/>
      <c r="G13734" s="7">
        <v>100</v>
      </c>
      <c r="H13734" s="18">
        <v>3.669724770642</v>
      </c>
      <c r="I13734" s="2">
        <v>11.926605504587</v>
      </c>
      <c r="J13734" s="2">
        <v>62.385321100916997</v>
      </c>
      <c r="K13734" s="30">
        <v>13.761467889907999</v>
      </c>
      <c r="L13734" s="15">
        <v>8.2568807339449997</v>
      </c>
    </row>
    <row r="13735" spans="4:12" x14ac:dyDescent="0.2">
      <c r="D13735" s="200"/>
      <c r="E13735" s="4" t="s">
        <v>40</v>
      </c>
      <c r="F13735" s="5"/>
      <c r="G13735" s="6">
        <v>72</v>
      </c>
      <c r="H13735" s="8">
        <v>1</v>
      </c>
      <c r="I13735" s="1">
        <v>16</v>
      </c>
      <c r="J13735" s="1">
        <v>37</v>
      </c>
      <c r="K13735" s="1">
        <v>10</v>
      </c>
      <c r="L13735" s="9">
        <v>8</v>
      </c>
    </row>
    <row r="13736" spans="4:12" x14ac:dyDescent="0.2">
      <c r="D13736" s="200"/>
      <c r="E13736" s="11"/>
      <c r="F13736" s="10"/>
      <c r="G13736" s="7">
        <v>100</v>
      </c>
      <c r="H13736" s="18">
        <v>1.3888888888890001</v>
      </c>
      <c r="I13736" s="41">
        <v>22.222222222222001</v>
      </c>
      <c r="J13736" s="30">
        <v>51.388888888888999</v>
      </c>
      <c r="K13736" s="30">
        <v>13.888888888888999</v>
      </c>
      <c r="L13736" s="15">
        <v>11.111111111111001</v>
      </c>
    </row>
    <row r="13737" spans="4:12" x14ac:dyDescent="0.2">
      <c r="D13737" s="199" t="s">
        <v>76</v>
      </c>
      <c r="E13737" s="22" t="s">
        <v>77</v>
      </c>
      <c r="F13737" s="21"/>
      <c r="G13737" s="19">
        <v>608</v>
      </c>
      <c r="H13737" s="27">
        <v>10</v>
      </c>
      <c r="I13737" s="3">
        <v>71</v>
      </c>
      <c r="J13737" s="3">
        <v>388</v>
      </c>
      <c r="K13737" s="3">
        <v>104</v>
      </c>
      <c r="L13737" s="26">
        <v>35</v>
      </c>
    </row>
    <row r="13738" spans="4:12" x14ac:dyDescent="0.2">
      <c r="D13738" s="200"/>
      <c r="E13738" s="11"/>
      <c r="F13738" s="10"/>
      <c r="G13738" s="7">
        <v>100</v>
      </c>
      <c r="H13738" s="18">
        <v>1.6447368421049999</v>
      </c>
      <c r="I13738" s="2">
        <v>11.677631578947</v>
      </c>
      <c r="J13738" s="2">
        <v>63.815789473683999</v>
      </c>
      <c r="K13738" s="2">
        <v>17.105263157894999</v>
      </c>
      <c r="L13738" s="15">
        <v>5.7565789473680002</v>
      </c>
    </row>
    <row r="13739" spans="4:12" x14ac:dyDescent="0.2">
      <c r="D13739" s="200"/>
      <c r="E13739" s="4" t="s">
        <v>34</v>
      </c>
      <c r="F13739" s="5"/>
      <c r="G13739" s="6">
        <v>37</v>
      </c>
      <c r="H13739" s="8">
        <v>0</v>
      </c>
      <c r="I13739" s="1">
        <v>0</v>
      </c>
      <c r="J13739" s="1">
        <v>22</v>
      </c>
      <c r="K13739" s="1">
        <v>12</v>
      </c>
      <c r="L13739" s="9">
        <v>3</v>
      </c>
    </row>
    <row r="13740" spans="4:12" x14ac:dyDescent="0.2">
      <c r="D13740" s="200"/>
      <c r="E13740" s="11"/>
      <c r="F13740" s="10"/>
      <c r="G13740" s="7">
        <v>100</v>
      </c>
      <c r="H13740" s="53">
        <v>0</v>
      </c>
      <c r="I13740" s="82">
        <v>0</v>
      </c>
      <c r="J13740" s="2">
        <v>59.459459459458998</v>
      </c>
      <c r="K13740" s="41">
        <v>32.432432432432002</v>
      </c>
      <c r="L13740" s="15">
        <v>8.1081081081080004</v>
      </c>
    </row>
    <row r="13741" spans="4:12" x14ac:dyDescent="0.2">
      <c r="D13741" s="200"/>
      <c r="E13741" s="4" t="s">
        <v>35</v>
      </c>
      <c r="F13741" s="5"/>
      <c r="G13741" s="6">
        <v>73</v>
      </c>
      <c r="H13741" s="8">
        <v>1</v>
      </c>
      <c r="I13741" s="1">
        <v>5</v>
      </c>
      <c r="J13741" s="1">
        <v>46</v>
      </c>
      <c r="K13741" s="1">
        <v>17</v>
      </c>
      <c r="L13741" s="9">
        <v>4</v>
      </c>
    </row>
    <row r="13742" spans="4:12" x14ac:dyDescent="0.2">
      <c r="D13742" s="200"/>
      <c r="E13742" s="11"/>
      <c r="F13742" s="10"/>
      <c r="G13742" s="7">
        <v>100</v>
      </c>
      <c r="H13742" s="18">
        <v>1.369863013699</v>
      </c>
      <c r="I13742" s="2">
        <v>6.8493150684930004</v>
      </c>
      <c r="J13742" s="2">
        <v>63.013698630137</v>
      </c>
      <c r="K13742" s="2">
        <v>23.287671232876999</v>
      </c>
      <c r="L13742" s="15">
        <v>5.4794520547949999</v>
      </c>
    </row>
    <row r="13743" spans="4:12" x14ac:dyDescent="0.2">
      <c r="D13743" s="200"/>
      <c r="E13743" s="4" t="s">
        <v>36</v>
      </c>
      <c r="F13743" s="5"/>
      <c r="G13743" s="6">
        <v>92</v>
      </c>
      <c r="H13743" s="8">
        <v>2</v>
      </c>
      <c r="I13743" s="1">
        <v>5</v>
      </c>
      <c r="J13743" s="1">
        <v>62</v>
      </c>
      <c r="K13743" s="1">
        <v>21</v>
      </c>
      <c r="L13743" s="9">
        <v>2</v>
      </c>
    </row>
    <row r="13744" spans="4:12" x14ac:dyDescent="0.2">
      <c r="D13744" s="200"/>
      <c r="E13744" s="11"/>
      <c r="F13744" s="10"/>
      <c r="G13744" s="7">
        <v>100</v>
      </c>
      <c r="H13744" s="18">
        <v>2.1739130434780001</v>
      </c>
      <c r="I13744" s="30">
        <v>5.4347826086959996</v>
      </c>
      <c r="J13744" s="25">
        <v>67.391304347825994</v>
      </c>
      <c r="K13744" s="2">
        <v>22.826086956522001</v>
      </c>
      <c r="L13744" s="15">
        <v>2.1739130434780001</v>
      </c>
    </row>
    <row r="13745" spans="2:12" x14ac:dyDescent="0.2">
      <c r="D13745" s="200"/>
      <c r="E13745" s="4" t="s">
        <v>37</v>
      </c>
      <c r="F13745" s="5"/>
      <c r="G13745" s="6">
        <v>110</v>
      </c>
      <c r="H13745" s="8">
        <v>3</v>
      </c>
      <c r="I13745" s="1">
        <v>13</v>
      </c>
      <c r="J13745" s="1">
        <v>68</v>
      </c>
      <c r="K13745" s="1">
        <v>23</v>
      </c>
      <c r="L13745" s="9">
        <v>3</v>
      </c>
    </row>
    <row r="13746" spans="2:12" x14ac:dyDescent="0.2">
      <c r="D13746" s="200"/>
      <c r="E13746" s="11"/>
      <c r="F13746" s="10"/>
      <c r="G13746" s="7">
        <v>100</v>
      </c>
      <c r="H13746" s="18">
        <v>2.7272727272730002</v>
      </c>
      <c r="I13746" s="2">
        <v>11.818181818182</v>
      </c>
      <c r="J13746" s="2">
        <v>61.818181818181998</v>
      </c>
      <c r="K13746" s="2">
        <v>20.909090909090999</v>
      </c>
      <c r="L13746" s="15">
        <v>2.7272727272730002</v>
      </c>
    </row>
    <row r="13747" spans="2:12" x14ac:dyDescent="0.2">
      <c r="D13747" s="200"/>
      <c r="E13747" s="4" t="s">
        <v>38</v>
      </c>
      <c r="F13747" s="5"/>
      <c r="G13747" s="6">
        <v>93</v>
      </c>
      <c r="H13747" s="8">
        <v>3</v>
      </c>
      <c r="I13747" s="1">
        <v>13</v>
      </c>
      <c r="J13747" s="1">
        <v>58</v>
      </c>
      <c r="K13747" s="1">
        <v>14</v>
      </c>
      <c r="L13747" s="9">
        <v>5</v>
      </c>
    </row>
    <row r="13748" spans="2:12" x14ac:dyDescent="0.2">
      <c r="D13748" s="200"/>
      <c r="E13748" s="11"/>
      <c r="F13748" s="10"/>
      <c r="G13748" s="7">
        <v>100</v>
      </c>
      <c r="H13748" s="18">
        <v>3.2258064516129998</v>
      </c>
      <c r="I13748" s="2">
        <v>13.978494623655999</v>
      </c>
      <c r="J13748" s="2">
        <v>62.365591397849002</v>
      </c>
      <c r="K13748" s="30">
        <v>15.053763440859999</v>
      </c>
      <c r="L13748" s="15">
        <v>5.3763440860219998</v>
      </c>
    </row>
    <row r="13749" spans="2:12" x14ac:dyDescent="0.2">
      <c r="D13749" s="200"/>
      <c r="E13749" s="4" t="s">
        <v>39</v>
      </c>
      <c r="F13749" s="5"/>
      <c r="G13749" s="6">
        <v>114</v>
      </c>
      <c r="H13749" s="8">
        <v>1</v>
      </c>
      <c r="I13749" s="1">
        <v>21</v>
      </c>
      <c r="J13749" s="1">
        <v>71</v>
      </c>
      <c r="K13749" s="1">
        <v>11</v>
      </c>
      <c r="L13749" s="9">
        <v>10</v>
      </c>
    </row>
    <row r="13750" spans="2:12" x14ac:dyDescent="0.2">
      <c r="D13750" s="200"/>
      <c r="E13750" s="11"/>
      <c r="F13750" s="10"/>
      <c r="G13750" s="7">
        <v>100</v>
      </c>
      <c r="H13750" s="18">
        <v>0.87719298245599997</v>
      </c>
      <c r="I13750" s="25">
        <v>18.421052631578998</v>
      </c>
      <c r="J13750" s="2">
        <v>62.280701754386001</v>
      </c>
      <c r="K13750" s="50">
        <v>9.6491228070179993</v>
      </c>
      <c r="L13750" s="15">
        <v>8.7719298245609991</v>
      </c>
    </row>
    <row r="13751" spans="2:12" x14ac:dyDescent="0.2">
      <c r="D13751" s="200"/>
      <c r="E13751" s="4" t="s">
        <v>40</v>
      </c>
      <c r="F13751" s="5"/>
      <c r="G13751" s="6">
        <v>89</v>
      </c>
      <c r="H13751" s="8">
        <v>0</v>
      </c>
      <c r="I13751" s="1">
        <v>14</v>
      </c>
      <c r="J13751" s="1">
        <v>61</v>
      </c>
      <c r="K13751" s="1">
        <v>6</v>
      </c>
      <c r="L13751" s="9">
        <v>8</v>
      </c>
    </row>
    <row r="13752" spans="2:12" x14ac:dyDescent="0.2">
      <c r="D13752" s="201"/>
      <c r="E13752" s="45"/>
      <c r="F13752" s="51"/>
      <c r="G13752" s="81">
        <v>100</v>
      </c>
      <c r="H13752" s="118">
        <v>0</v>
      </c>
      <c r="I13752" s="64">
        <v>15.730337078651999</v>
      </c>
      <c r="J13752" s="124">
        <v>68.539325842696996</v>
      </c>
      <c r="K13752" s="108">
        <v>6.7415730337079998</v>
      </c>
      <c r="L13752" s="106">
        <v>8.9887640449440003</v>
      </c>
    </row>
    <row r="13754" spans="2:12" x14ac:dyDescent="0.2">
      <c r="B13754" s="40" t="str">
        <f xml:space="preserve"> HYPERLINK("#'目次'!B338", "[332]")</f>
        <v>[332]</v>
      </c>
      <c r="C13754" s="23" t="s">
        <v>470</v>
      </c>
    </row>
    <row r="13757" spans="2:12" x14ac:dyDescent="0.2">
      <c r="C13757" s="23" t="s">
        <v>80</v>
      </c>
    </row>
    <row r="13758" spans="2:12" ht="24" x14ac:dyDescent="0.2">
      <c r="E13758" s="195"/>
      <c r="F13758" s="196"/>
      <c r="G13758" s="37" t="s">
        <v>15</v>
      </c>
      <c r="H13758" s="33" t="s">
        <v>471</v>
      </c>
      <c r="I13758" s="13" t="s">
        <v>472</v>
      </c>
      <c r="J13758" s="13" t="s">
        <v>473</v>
      </c>
      <c r="K13758" s="13" t="s">
        <v>440</v>
      </c>
      <c r="L13758" s="38" t="s">
        <v>18</v>
      </c>
    </row>
    <row r="13759" spans="2:12" x14ac:dyDescent="0.2">
      <c r="E13759" s="197"/>
      <c r="F13759" s="198"/>
      <c r="G13759" s="35"/>
      <c r="H13759" s="39"/>
      <c r="I13759" s="14"/>
      <c r="J13759" s="14"/>
      <c r="K13759" s="14"/>
      <c r="L13759" s="34"/>
    </row>
    <row r="13760" spans="2:12" x14ac:dyDescent="0.2">
      <c r="E13760" s="120" t="s">
        <v>15</v>
      </c>
      <c r="F13760" s="66"/>
      <c r="G13760" s="36">
        <v>1200</v>
      </c>
      <c r="H13760" s="17">
        <v>20</v>
      </c>
      <c r="I13760" s="17">
        <v>133</v>
      </c>
      <c r="J13760" s="17">
        <v>723</v>
      </c>
      <c r="K13760" s="17">
        <v>248</v>
      </c>
      <c r="L13760" s="47">
        <v>76</v>
      </c>
    </row>
    <row r="13761" spans="5:12" x14ac:dyDescent="0.2">
      <c r="E13761" s="45"/>
      <c r="F13761" s="67"/>
      <c r="G13761" s="7">
        <v>100</v>
      </c>
      <c r="H13761" s="2">
        <v>1.666666666667</v>
      </c>
      <c r="I13761" s="2">
        <v>11.083333333333</v>
      </c>
      <c r="J13761" s="2">
        <v>60.25</v>
      </c>
      <c r="K13761" s="2">
        <v>20.666666666666998</v>
      </c>
      <c r="L13761" s="15">
        <v>6.333333333333</v>
      </c>
    </row>
    <row r="13762" spans="5:12" x14ac:dyDescent="0.2">
      <c r="E13762" s="4" t="s">
        <v>81</v>
      </c>
      <c r="F13762" s="5"/>
      <c r="G13762" s="19">
        <v>48</v>
      </c>
      <c r="H13762" s="27">
        <v>1</v>
      </c>
      <c r="I13762" s="3">
        <v>4</v>
      </c>
      <c r="J13762" s="3">
        <v>32</v>
      </c>
      <c r="K13762" s="3">
        <v>6</v>
      </c>
      <c r="L13762" s="26">
        <v>5</v>
      </c>
    </row>
    <row r="13763" spans="5:12" x14ac:dyDescent="0.2">
      <c r="E13763" s="11"/>
      <c r="F13763" s="10"/>
      <c r="G13763" s="7">
        <v>100</v>
      </c>
      <c r="H13763" s="18">
        <v>2.083333333333</v>
      </c>
      <c r="I13763" s="2">
        <v>8.333333333333</v>
      </c>
      <c r="J13763" s="25">
        <v>66.666666666666998</v>
      </c>
      <c r="K13763" s="30">
        <v>12.5</v>
      </c>
      <c r="L13763" s="15">
        <v>10.416666666667</v>
      </c>
    </row>
    <row r="13764" spans="5:12" x14ac:dyDescent="0.2">
      <c r="E13764" s="4" t="s">
        <v>82</v>
      </c>
      <c r="F13764" s="5"/>
      <c r="G13764" s="6">
        <v>84</v>
      </c>
      <c r="H13764" s="8">
        <v>1</v>
      </c>
      <c r="I13764" s="1">
        <v>10</v>
      </c>
      <c r="J13764" s="1">
        <v>36</v>
      </c>
      <c r="K13764" s="1">
        <v>29</v>
      </c>
      <c r="L13764" s="9">
        <v>8</v>
      </c>
    </row>
    <row r="13765" spans="5:12" x14ac:dyDescent="0.2">
      <c r="E13765" s="11"/>
      <c r="F13765" s="10"/>
      <c r="G13765" s="7">
        <v>100</v>
      </c>
      <c r="H13765" s="18">
        <v>1.190476190476</v>
      </c>
      <c r="I13765" s="2">
        <v>11.904761904761999</v>
      </c>
      <c r="J13765" s="50">
        <v>42.857142857143003</v>
      </c>
      <c r="K13765" s="41">
        <v>34.523809523810002</v>
      </c>
      <c r="L13765" s="15">
        <v>9.5238095238099998</v>
      </c>
    </row>
    <row r="13766" spans="5:12" x14ac:dyDescent="0.2">
      <c r="E13766" s="4" t="s">
        <v>83</v>
      </c>
      <c r="F13766" s="5"/>
      <c r="G13766" s="6">
        <v>462</v>
      </c>
      <c r="H13766" s="8">
        <v>9</v>
      </c>
      <c r="I13766" s="1">
        <v>58</v>
      </c>
      <c r="J13766" s="1">
        <v>278</v>
      </c>
      <c r="K13766" s="1">
        <v>95</v>
      </c>
      <c r="L13766" s="9">
        <v>22</v>
      </c>
    </row>
    <row r="13767" spans="5:12" x14ac:dyDescent="0.2">
      <c r="E13767" s="11"/>
      <c r="F13767" s="10"/>
      <c r="G13767" s="7">
        <v>100</v>
      </c>
      <c r="H13767" s="18">
        <v>1.948051948052</v>
      </c>
      <c r="I13767" s="2">
        <v>12.554112554113001</v>
      </c>
      <c r="J13767" s="2">
        <v>60.173160173159999</v>
      </c>
      <c r="K13767" s="2">
        <v>20.562770562771</v>
      </c>
      <c r="L13767" s="15">
        <v>4.7619047619049999</v>
      </c>
    </row>
    <row r="13768" spans="5:12" x14ac:dyDescent="0.2">
      <c r="E13768" s="4" t="s">
        <v>84</v>
      </c>
      <c r="F13768" s="5"/>
      <c r="G13768" s="6">
        <v>30</v>
      </c>
      <c r="H13768" s="8">
        <v>1</v>
      </c>
      <c r="I13768" s="1">
        <v>0</v>
      </c>
      <c r="J13768" s="1">
        <v>19</v>
      </c>
      <c r="K13768" s="1">
        <v>8</v>
      </c>
      <c r="L13768" s="9">
        <v>2</v>
      </c>
    </row>
    <row r="13769" spans="5:12" x14ac:dyDescent="0.2">
      <c r="E13769" s="11"/>
      <c r="F13769" s="10"/>
      <c r="G13769" s="7">
        <v>100</v>
      </c>
      <c r="H13769" s="18">
        <v>3.333333333333</v>
      </c>
      <c r="I13769" s="82">
        <v>0</v>
      </c>
      <c r="J13769" s="2">
        <v>63.333333333333002</v>
      </c>
      <c r="K13769" s="25">
        <v>26.666666666666998</v>
      </c>
      <c r="L13769" s="15">
        <v>6.666666666667</v>
      </c>
    </row>
    <row r="13770" spans="5:12" x14ac:dyDescent="0.2">
      <c r="E13770" s="4" t="s">
        <v>85</v>
      </c>
      <c r="F13770" s="5"/>
      <c r="G13770" s="6">
        <v>144</v>
      </c>
      <c r="H13770" s="8">
        <v>2</v>
      </c>
      <c r="I13770" s="1">
        <v>22</v>
      </c>
      <c r="J13770" s="1">
        <v>79</v>
      </c>
      <c r="K13770" s="1">
        <v>29</v>
      </c>
      <c r="L13770" s="9">
        <v>12</v>
      </c>
    </row>
    <row r="13771" spans="5:12" x14ac:dyDescent="0.2">
      <c r="E13771" s="11"/>
      <c r="F13771" s="10"/>
      <c r="G13771" s="7">
        <v>100</v>
      </c>
      <c r="H13771" s="18">
        <v>1.3888888888890001</v>
      </c>
      <c r="I13771" s="2">
        <v>15.277777777778001</v>
      </c>
      <c r="J13771" s="30">
        <v>54.861111111111001</v>
      </c>
      <c r="K13771" s="2">
        <v>20.138888888888999</v>
      </c>
      <c r="L13771" s="15">
        <v>8.333333333333</v>
      </c>
    </row>
    <row r="13772" spans="5:12" x14ac:dyDescent="0.2">
      <c r="E13772" s="4" t="s">
        <v>86</v>
      </c>
      <c r="F13772" s="5"/>
      <c r="G13772" s="6">
        <v>192</v>
      </c>
      <c r="H13772" s="8">
        <v>4</v>
      </c>
      <c r="I13772" s="1">
        <v>22</v>
      </c>
      <c r="J13772" s="1">
        <v>128</v>
      </c>
      <c r="K13772" s="1">
        <v>28</v>
      </c>
      <c r="L13772" s="9">
        <v>10</v>
      </c>
    </row>
    <row r="13773" spans="5:12" x14ac:dyDescent="0.2">
      <c r="E13773" s="11"/>
      <c r="F13773" s="10"/>
      <c r="G13773" s="7">
        <v>100</v>
      </c>
      <c r="H13773" s="18">
        <v>2.083333333333</v>
      </c>
      <c r="I13773" s="2">
        <v>11.458333333333</v>
      </c>
      <c r="J13773" s="25">
        <v>66.666666666666998</v>
      </c>
      <c r="K13773" s="30">
        <v>14.583333333333</v>
      </c>
      <c r="L13773" s="15">
        <v>5.208333333333</v>
      </c>
    </row>
    <row r="13774" spans="5:12" x14ac:dyDescent="0.2">
      <c r="E13774" s="4" t="s">
        <v>87</v>
      </c>
      <c r="F13774" s="5"/>
      <c r="G13774" s="6">
        <v>72</v>
      </c>
      <c r="H13774" s="8">
        <v>0</v>
      </c>
      <c r="I13774" s="1">
        <v>4</v>
      </c>
      <c r="J13774" s="1">
        <v>45</v>
      </c>
      <c r="K13774" s="1">
        <v>17</v>
      </c>
      <c r="L13774" s="9">
        <v>6</v>
      </c>
    </row>
    <row r="13775" spans="5:12" x14ac:dyDescent="0.2">
      <c r="E13775" s="11"/>
      <c r="F13775" s="10"/>
      <c r="G13775" s="7">
        <v>100</v>
      </c>
      <c r="H13775" s="53">
        <v>0</v>
      </c>
      <c r="I13775" s="30">
        <v>5.5555555555560003</v>
      </c>
      <c r="J13775" s="2">
        <v>62.5</v>
      </c>
      <c r="K13775" s="2">
        <v>23.611111111111001</v>
      </c>
      <c r="L13775" s="15">
        <v>8.333333333333</v>
      </c>
    </row>
    <row r="13776" spans="5:12" x14ac:dyDescent="0.2">
      <c r="E13776" s="4" t="s">
        <v>88</v>
      </c>
      <c r="F13776" s="5"/>
      <c r="G13776" s="6">
        <v>36</v>
      </c>
      <c r="H13776" s="8">
        <v>1</v>
      </c>
      <c r="I13776" s="1">
        <v>3</v>
      </c>
      <c r="J13776" s="1">
        <v>26</v>
      </c>
      <c r="K13776" s="1">
        <v>4</v>
      </c>
      <c r="L13776" s="9">
        <v>2</v>
      </c>
    </row>
    <row r="13777" spans="2:12" x14ac:dyDescent="0.2">
      <c r="E13777" s="11"/>
      <c r="F13777" s="10"/>
      <c r="G13777" s="7">
        <v>100</v>
      </c>
      <c r="H13777" s="18">
        <v>2.7777777777780002</v>
      </c>
      <c r="I13777" s="2">
        <v>8.333333333333</v>
      </c>
      <c r="J13777" s="41">
        <v>72.222222222222001</v>
      </c>
      <c r="K13777" s="30">
        <v>11.111111111111001</v>
      </c>
      <c r="L13777" s="15">
        <v>5.5555555555560003</v>
      </c>
    </row>
    <row r="13778" spans="2:12" x14ac:dyDescent="0.2">
      <c r="E13778" s="4" t="s">
        <v>89</v>
      </c>
      <c r="F13778" s="5"/>
      <c r="G13778" s="6">
        <v>66</v>
      </c>
      <c r="H13778" s="8">
        <v>0</v>
      </c>
      <c r="I13778" s="1">
        <v>8</v>
      </c>
      <c r="J13778" s="1">
        <v>39</v>
      </c>
      <c r="K13778" s="1">
        <v>11</v>
      </c>
      <c r="L13778" s="9">
        <v>8</v>
      </c>
    </row>
    <row r="13779" spans="2:12" x14ac:dyDescent="0.2">
      <c r="E13779" s="11"/>
      <c r="F13779" s="10"/>
      <c r="G13779" s="7">
        <v>100</v>
      </c>
      <c r="H13779" s="53">
        <v>0</v>
      </c>
      <c r="I13779" s="2">
        <v>12.121212121212</v>
      </c>
      <c r="J13779" s="2">
        <v>59.090909090909001</v>
      </c>
      <c r="K13779" s="2">
        <v>16.666666666666998</v>
      </c>
      <c r="L13779" s="85">
        <v>12.121212121212</v>
      </c>
    </row>
    <row r="13780" spans="2:12" x14ac:dyDescent="0.2">
      <c r="E13780" s="4" t="s">
        <v>90</v>
      </c>
      <c r="F13780" s="5"/>
      <c r="G13780" s="6">
        <v>54</v>
      </c>
      <c r="H13780" s="8">
        <v>1</v>
      </c>
      <c r="I13780" s="1">
        <v>2</v>
      </c>
      <c r="J13780" s="1">
        <v>36</v>
      </c>
      <c r="K13780" s="1">
        <v>14</v>
      </c>
      <c r="L13780" s="9">
        <v>1</v>
      </c>
    </row>
    <row r="13781" spans="2:12" x14ac:dyDescent="0.2">
      <c r="E13781" s="11"/>
      <c r="F13781" s="10"/>
      <c r="G13781" s="7">
        <v>100</v>
      </c>
      <c r="H13781" s="18">
        <v>1.851851851852</v>
      </c>
      <c r="I13781" s="30">
        <v>3.7037037037039999</v>
      </c>
      <c r="J13781" s="25">
        <v>66.666666666666998</v>
      </c>
      <c r="K13781" s="25">
        <v>25.925925925925998</v>
      </c>
      <c r="L13781" s="15">
        <v>1.851851851852</v>
      </c>
    </row>
    <row r="13782" spans="2:12" x14ac:dyDescent="0.2">
      <c r="E13782" s="4" t="s">
        <v>91</v>
      </c>
      <c r="F13782" s="5"/>
      <c r="G13782" s="6">
        <v>12</v>
      </c>
      <c r="H13782" s="8">
        <v>0</v>
      </c>
      <c r="I13782" s="1">
        <v>0</v>
      </c>
      <c r="J13782" s="1">
        <v>5</v>
      </c>
      <c r="K13782" s="1">
        <v>7</v>
      </c>
      <c r="L13782" s="9">
        <v>0</v>
      </c>
    </row>
    <row r="13783" spans="2:12" x14ac:dyDescent="0.2">
      <c r="E13783" s="45"/>
      <c r="F13783" s="51"/>
      <c r="G13783" s="81">
        <v>100</v>
      </c>
      <c r="H13783" s="118">
        <v>0</v>
      </c>
      <c r="I13783" s="83">
        <v>0</v>
      </c>
      <c r="J13783" s="108">
        <v>41.666666666666998</v>
      </c>
      <c r="K13783" s="112">
        <v>58.333333333333002</v>
      </c>
      <c r="L13783" s="146">
        <v>0</v>
      </c>
    </row>
    <row r="13785" spans="2:12" x14ac:dyDescent="0.2">
      <c r="B13785" s="40" t="str">
        <f xml:space="preserve"> HYPERLINK("#'目次'!B339", "[333]")</f>
        <v>[333]</v>
      </c>
      <c r="C13785" s="23" t="s">
        <v>476</v>
      </c>
    </row>
    <row r="13788" spans="2:12" x14ac:dyDescent="0.2">
      <c r="C13788" s="23" t="s">
        <v>14</v>
      </c>
    </row>
    <row r="13789" spans="2:12" ht="24" x14ac:dyDescent="0.2">
      <c r="D13789" s="195"/>
      <c r="E13789" s="196"/>
      <c r="F13789" s="196"/>
      <c r="G13789" s="37" t="s">
        <v>15</v>
      </c>
      <c r="H13789" s="33" t="s">
        <v>471</v>
      </c>
      <c r="I13789" s="13" t="s">
        <v>472</v>
      </c>
      <c r="J13789" s="13" t="s">
        <v>473</v>
      </c>
      <c r="K13789" s="13" t="s">
        <v>440</v>
      </c>
      <c r="L13789" s="38" t="s">
        <v>18</v>
      </c>
    </row>
    <row r="13790" spans="2:12" x14ac:dyDescent="0.2">
      <c r="D13790" s="197"/>
      <c r="E13790" s="198"/>
      <c r="F13790" s="198"/>
      <c r="G13790" s="35"/>
      <c r="H13790" s="39"/>
      <c r="I13790" s="14"/>
      <c r="J13790" s="14"/>
      <c r="K13790" s="14"/>
      <c r="L13790" s="34"/>
    </row>
    <row r="13791" spans="2:12" x14ac:dyDescent="0.2">
      <c r="D13791" s="78"/>
      <c r="E13791" s="79" t="s">
        <v>15</v>
      </c>
      <c r="F13791" s="66"/>
      <c r="G13791" s="36">
        <v>1200</v>
      </c>
      <c r="H13791" s="17">
        <v>2</v>
      </c>
      <c r="I13791" s="17">
        <v>15</v>
      </c>
      <c r="J13791" s="17">
        <v>556</v>
      </c>
      <c r="K13791" s="17">
        <v>506</v>
      </c>
      <c r="L13791" s="47">
        <v>121</v>
      </c>
    </row>
    <row r="13792" spans="2:12" x14ac:dyDescent="0.2">
      <c r="D13792" s="45"/>
      <c r="E13792" s="51"/>
      <c r="F13792" s="67"/>
      <c r="G13792" s="7">
        <v>100</v>
      </c>
      <c r="H13792" s="2">
        <v>0.166666666667</v>
      </c>
      <c r="I13792" s="2">
        <v>1.25</v>
      </c>
      <c r="J13792" s="2">
        <v>46.333333333333002</v>
      </c>
      <c r="K13792" s="2">
        <v>42.166666666666998</v>
      </c>
      <c r="L13792" s="15">
        <v>10.083333333333</v>
      </c>
    </row>
    <row r="13793" spans="4:12" x14ac:dyDescent="0.2">
      <c r="D13793" s="199" t="s">
        <v>19</v>
      </c>
      <c r="E13793" s="22" t="s">
        <v>20</v>
      </c>
      <c r="F13793" s="21"/>
      <c r="G13793" s="19">
        <v>132</v>
      </c>
      <c r="H13793" s="27">
        <v>0</v>
      </c>
      <c r="I13793" s="3">
        <v>2</v>
      </c>
      <c r="J13793" s="3">
        <v>44</v>
      </c>
      <c r="K13793" s="3">
        <v>69</v>
      </c>
      <c r="L13793" s="26">
        <v>17</v>
      </c>
    </row>
    <row r="13794" spans="4:12" x14ac:dyDescent="0.2">
      <c r="D13794" s="200"/>
      <c r="E13794" s="11"/>
      <c r="F13794" s="10"/>
      <c r="G13794" s="7">
        <v>100</v>
      </c>
      <c r="H13794" s="53">
        <v>0</v>
      </c>
      <c r="I13794" s="2">
        <v>1.5151515151520001</v>
      </c>
      <c r="J13794" s="50">
        <v>33.333333333333002</v>
      </c>
      <c r="K13794" s="41">
        <v>52.272727272727003</v>
      </c>
      <c r="L13794" s="15">
        <v>12.878787878788</v>
      </c>
    </row>
    <row r="13795" spans="4:12" x14ac:dyDescent="0.2">
      <c r="D13795" s="200"/>
      <c r="E13795" s="4" t="s">
        <v>21</v>
      </c>
      <c r="F13795" s="5"/>
      <c r="G13795" s="6">
        <v>444</v>
      </c>
      <c r="H13795" s="8">
        <v>1</v>
      </c>
      <c r="I13795" s="1">
        <v>6</v>
      </c>
      <c r="J13795" s="1">
        <v>219</v>
      </c>
      <c r="K13795" s="1">
        <v>179</v>
      </c>
      <c r="L13795" s="9">
        <v>39</v>
      </c>
    </row>
    <row r="13796" spans="4:12" x14ac:dyDescent="0.2">
      <c r="D13796" s="200"/>
      <c r="E13796" s="11"/>
      <c r="F13796" s="10"/>
      <c r="G13796" s="7">
        <v>100</v>
      </c>
      <c r="H13796" s="18">
        <v>0.22522522522499999</v>
      </c>
      <c r="I13796" s="2">
        <v>1.351351351351</v>
      </c>
      <c r="J13796" s="2">
        <v>49.324324324324003</v>
      </c>
      <c r="K13796" s="2">
        <v>40.315315315314997</v>
      </c>
      <c r="L13796" s="15">
        <v>8.7837837837839992</v>
      </c>
    </row>
    <row r="13797" spans="4:12" x14ac:dyDescent="0.2">
      <c r="D13797" s="200"/>
      <c r="E13797" s="4" t="s">
        <v>22</v>
      </c>
      <c r="F13797" s="5"/>
      <c r="G13797" s="6">
        <v>192</v>
      </c>
      <c r="H13797" s="8">
        <v>1</v>
      </c>
      <c r="I13797" s="1">
        <v>1</v>
      </c>
      <c r="J13797" s="1">
        <v>86</v>
      </c>
      <c r="K13797" s="1">
        <v>80</v>
      </c>
      <c r="L13797" s="9">
        <v>24</v>
      </c>
    </row>
    <row r="13798" spans="4:12" x14ac:dyDescent="0.2">
      <c r="D13798" s="200"/>
      <c r="E13798" s="11"/>
      <c r="F13798" s="10"/>
      <c r="G13798" s="7">
        <v>100</v>
      </c>
      <c r="H13798" s="18">
        <v>0.52083333333299997</v>
      </c>
      <c r="I13798" s="2">
        <v>0.52083333333299997</v>
      </c>
      <c r="J13798" s="2">
        <v>44.791666666666998</v>
      </c>
      <c r="K13798" s="2">
        <v>41.666666666666998</v>
      </c>
      <c r="L13798" s="15">
        <v>12.5</v>
      </c>
    </row>
    <row r="13799" spans="4:12" x14ac:dyDescent="0.2">
      <c r="D13799" s="200"/>
      <c r="E13799" s="4" t="s">
        <v>23</v>
      </c>
      <c r="F13799" s="5"/>
      <c r="G13799" s="6">
        <v>192</v>
      </c>
      <c r="H13799" s="8">
        <v>0</v>
      </c>
      <c r="I13799" s="1">
        <v>2</v>
      </c>
      <c r="J13799" s="1">
        <v>105</v>
      </c>
      <c r="K13799" s="1">
        <v>70</v>
      </c>
      <c r="L13799" s="9">
        <v>15</v>
      </c>
    </row>
    <row r="13800" spans="4:12" x14ac:dyDescent="0.2">
      <c r="D13800" s="200"/>
      <c r="E13800" s="11"/>
      <c r="F13800" s="10"/>
      <c r="G13800" s="7">
        <v>100</v>
      </c>
      <c r="H13800" s="53">
        <v>0</v>
      </c>
      <c r="I13800" s="2">
        <v>1.041666666667</v>
      </c>
      <c r="J13800" s="25">
        <v>54.6875</v>
      </c>
      <c r="K13800" s="30">
        <v>36.458333333333002</v>
      </c>
      <c r="L13800" s="15">
        <v>7.8125</v>
      </c>
    </row>
    <row r="13801" spans="4:12" x14ac:dyDescent="0.2">
      <c r="D13801" s="200"/>
      <c r="E13801" s="4" t="s">
        <v>24</v>
      </c>
      <c r="F13801" s="5"/>
      <c r="G13801" s="6">
        <v>240</v>
      </c>
      <c r="H13801" s="8">
        <v>0</v>
      </c>
      <c r="I13801" s="1">
        <v>4</v>
      </c>
      <c r="J13801" s="1">
        <v>102</v>
      </c>
      <c r="K13801" s="1">
        <v>108</v>
      </c>
      <c r="L13801" s="9">
        <v>26</v>
      </c>
    </row>
    <row r="13802" spans="4:12" x14ac:dyDescent="0.2">
      <c r="D13802" s="200"/>
      <c r="E13802" s="11"/>
      <c r="F13802" s="10"/>
      <c r="G13802" s="7">
        <v>100</v>
      </c>
      <c r="H13802" s="53">
        <v>0</v>
      </c>
      <c r="I13802" s="2">
        <v>1.666666666667</v>
      </c>
      <c r="J13802" s="2">
        <v>42.5</v>
      </c>
      <c r="K13802" s="2">
        <v>45</v>
      </c>
      <c r="L13802" s="15">
        <v>10.833333333333</v>
      </c>
    </row>
    <row r="13803" spans="4:12" x14ac:dyDescent="0.2">
      <c r="D13803" s="199" t="s">
        <v>25</v>
      </c>
      <c r="E13803" s="22" t="s">
        <v>26</v>
      </c>
      <c r="F13803" s="21"/>
      <c r="G13803" s="19">
        <v>348</v>
      </c>
      <c r="H13803" s="27">
        <v>0</v>
      </c>
      <c r="I13803" s="3">
        <v>6</v>
      </c>
      <c r="J13803" s="3">
        <v>162</v>
      </c>
      <c r="K13803" s="3">
        <v>148</v>
      </c>
      <c r="L13803" s="26">
        <v>32</v>
      </c>
    </row>
    <row r="13804" spans="4:12" x14ac:dyDescent="0.2">
      <c r="D13804" s="200"/>
      <c r="E13804" s="11"/>
      <c r="F13804" s="10"/>
      <c r="G13804" s="7">
        <v>100</v>
      </c>
      <c r="H13804" s="53">
        <v>0</v>
      </c>
      <c r="I13804" s="2">
        <v>1.7241379310339999</v>
      </c>
      <c r="J13804" s="2">
        <v>46.551724137930997</v>
      </c>
      <c r="K13804" s="2">
        <v>42.528735632184002</v>
      </c>
      <c r="L13804" s="15">
        <v>9.1954022988510005</v>
      </c>
    </row>
    <row r="13805" spans="4:12" x14ac:dyDescent="0.2">
      <c r="D13805" s="200"/>
      <c r="E13805" s="4" t="s">
        <v>27</v>
      </c>
      <c r="F13805" s="5"/>
      <c r="G13805" s="6">
        <v>378</v>
      </c>
      <c r="H13805" s="8">
        <v>2</v>
      </c>
      <c r="I13805" s="1">
        <v>6</v>
      </c>
      <c r="J13805" s="1">
        <v>181</v>
      </c>
      <c r="K13805" s="1">
        <v>152</v>
      </c>
      <c r="L13805" s="9">
        <v>37</v>
      </c>
    </row>
    <row r="13806" spans="4:12" x14ac:dyDescent="0.2">
      <c r="D13806" s="200"/>
      <c r="E13806" s="11"/>
      <c r="F13806" s="10"/>
      <c r="G13806" s="7">
        <v>100</v>
      </c>
      <c r="H13806" s="18">
        <v>0.52910052910100003</v>
      </c>
      <c r="I13806" s="2">
        <v>1.587301587302</v>
      </c>
      <c r="J13806" s="2">
        <v>47.883597883598</v>
      </c>
      <c r="K13806" s="2">
        <v>40.211640211640002</v>
      </c>
      <c r="L13806" s="15">
        <v>9.7883597883599993</v>
      </c>
    </row>
    <row r="13807" spans="4:12" x14ac:dyDescent="0.2">
      <c r="D13807" s="200"/>
      <c r="E13807" s="4" t="s">
        <v>28</v>
      </c>
      <c r="F13807" s="5"/>
      <c r="G13807" s="6">
        <v>372</v>
      </c>
      <c r="H13807" s="8">
        <v>0</v>
      </c>
      <c r="I13807" s="1">
        <v>2</v>
      </c>
      <c r="J13807" s="1">
        <v>154</v>
      </c>
      <c r="K13807" s="1">
        <v>173</v>
      </c>
      <c r="L13807" s="9">
        <v>43</v>
      </c>
    </row>
    <row r="13808" spans="4:12" x14ac:dyDescent="0.2">
      <c r="D13808" s="200"/>
      <c r="E13808" s="11"/>
      <c r="F13808" s="10"/>
      <c r="G13808" s="7">
        <v>100</v>
      </c>
      <c r="H13808" s="53">
        <v>0</v>
      </c>
      <c r="I13808" s="2">
        <v>0.53763440860199996</v>
      </c>
      <c r="J13808" s="2">
        <v>41.397849462365997</v>
      </c>
      <c r="K13808" s="2">
        <v>46.505376344086002</v>
      </c>
      <c r="L13808" s="15">
        <v>11.559139784946</v>
      </c>
    </row>
    <row r="13809" spans="4:12" x14ac:dyDescent="0.2">
      <c r="D13809" s="200"/>
      <c r="E13809" s="4" t="s">
        <v>29</v>
      </c>
      <c r="F13809" s="5"/>
      <c r="G13809" s="6">
        <v>102</v>
      </c>
      <c r="H13809" s="8">
        <v>0</v>
      </c>
      <c r="I13809" s="1">
        <v>1</v>
      </c>
      <c r="J13809" s="1">
        <v>59</v>
      </c>
      <c r="K13809" s="1">
        <v>33</v>
      </c>
      <c r="L13809" s="9">
        <v>9</v>
      </c>
    </row>
    <row r="13810" spans="4:12" x14ac:dyDescent="0.2">
      <c r="D13810" s="200"/>
      <c r="E13810" s="11"/>
      <c r="F13810" s="10"/>
      <c r="G13810" s="7">
        <v>100</v>
      </c>
      <c r="H13810" s="53">
        <v>0</v>
      </c>
      <c r="I13810" s="2">
        <v>0.98039215686299996</v>
      </c>
      <c r="J13810" s="41">
        <v>57.843137254901997</v>
      </c>
      <c r="K13810" s="30">
        <v>32.352941176470999</v>
      </c>
      <c r="L13810" s="15">
        <v>8.8235294117649996</v>
      </c>
    </row>
    <row r="13811" spans="4:12" x14ac:dyDescent="0.2">
      <c r="D13811" s="199" t="s">
        <v>30</v>
      </c>
      <c r="E13811" s="22" t="s">
        <v>31</v>
      </c>
      <c r="F13811" s="21"/>
      <c r="G13811" s="19">
        <v>592</v>
      </c>
      <c r="H13811" s="27">
        <v>2</v>
      </c>
      <c r="I13811" s="3">
        <v>8</v>
      </c>
      <c r="J13811" s="3">
        <v>263</v>
      </c>
      <c r="K13811" s="3">
        <v>257</v>
      </c>
      <c r="L13811" s="26">
        <v>62</v>
      </c>
    </row>
    <row r="13812" spans="4:12" x14ac:dyDescent="0.2">
      <c r="D13812" s="200"/>
      <c r="E13812" s="11"/>
      <c r="F13812" s="10"/>
      <c r="G13812" s="7">
        <v>100</v>
      </c>
      <c r="H13812" s="18">
        <v>0.33783783783799998</v>
      </c>
      <c r="I13812" s="2">
        <v>1.351351351351</v>
      </c>
      <c r="J13812" s="2">
        <v>44.425675675675997</v>
      </c>
      <c r="K13812" s="2">
        <v>43.412162162161998</v>
      </c>
      <c r="L13812" s="15">
        <v>10.472972972973</v>
      </c>
    </row>
    <row r="13813" spans="4:12" x14ac:dyDescent="0.2">
      <c r="D13813" s="200"/>
      <c r="E13813" s="4" t="s">
        <v>32</v>
      </c>
      <c r="F13813" s="5"/>
      <c r="G13813" s="6">
        <v>608</v>
      </c>
      <c r="H13813" s="8">
        <v>0</v>
      </c>
      <c r="I13813" s="1">
        <v>7</v>
      </c>
      <c r="J13813" s="1">
        <v>293</v>
      </c>
      <c r="K13813" s="1">
        <v>249</v>
      </c>
      <c r="L13813" s="9">
        <v>59</v>
      </c>
    </row>
    <row r="13814" spans="4:12" x14ac:dyDescent="0.2">
      <c r="D13814" s="200"/>
      <c r="E13814" s="11"/>
      <c r="F13814" s="10"/>
      <c r="G13814" s="7">
        <v>100</v>
      </c>
      <c r="H13814" s="53">
        <v>0</v>
      </c>
      <c r="I13814" s="2">
        <v>1.151315789474</v>
      </c>
      <c r="J13814" s="2">
        <v>48.190789473683999</v>
      </c>
      <c r="K13814" s="2">
        <v>40.953947368420998</v>
      </c>
      <c r="L13814" s="15">
        <v>9.7039473684209998</v>
      </c>
    </row>
    <row r="13815" spans="4:12" x14ac:dyDescent="0.2">
      <c r="D13815" s="199" t="s">
        <v>33</v>
      </c>
      <c r="E13815" s="22" t="s">
        <v>34</v>
      </c>
      <c r="F13815" s="21"/>
      <c r="G13815" s="19">
        <v>74</v>
      </c>
      <c r="H13815" s="27">
        <v>0</v>
      </c>
      <c r="I13815" s="3">
        <v>0</v>
      </c>
      <c r="J13815" s="3">
        <v>28</v>
      </c>
      <c r="K13815" s="3">
        <v>34</v>
      </c>
      <c r="L13815" s="26">
        <v>12</v>
      </c>
    </row>
    <row r="13816" spans="4:12" x14ac:dyDescent="0.2">
      <c r="D13816" s="200"/>
      <c r="E13816" s="11"/>
      <c r="F13816" s="10"/>
      <c r="G13816" s="7">
        <v>100</v>
      </c>
      <c r="H13816" s="53">
        <v>0</v>
      </c>
      <c r="I13816" s="16">
        <v>0</v>
      </c>
      <c r="J13816" s="30">
        <v>37.837837837838002</v>
      </c>
      <c r="K13816" s="2">
        <v>45.945945945946001</v>
      </c>
      <c r="L13816" s="85">
        <v>16.216216216216001</v>
      </c>
    </row>
    <row r="13817" spans="4:12" x14ac:dyDescent="0.2">
      <c r="D13817" s="200"/>
      <c r="E13817" s="4" t="s">
        <v>35</v>
      </c>
      <c r="F13817" s="5"/>
      <c r="G13817" s="6">
        <v>148</v>
      </c>
      <c r="H13817" s="8">
        <v>1</v>
      </c>
      <c r="I13817" s="1">
        <v>3</v>
      </c>
      <c r="J13817" s="1">
        <v>54</v>
      </c>
      <c r="K13817" s="1">
        <v>79</v>
      </c>
      <c r="L13817" s="9">
        <v>11</v>
      </c>
    </row>
    <row r="13818" spans="4:12" x14ac:dyDescent="0.2">
      <c r="D13818" s="200"/>
      <c r="E13818" s="11"/>
      <c r="F13818" s="10"/>
      <c r="G13818" s="7">
        <v>100</v>
      </c>
      <c r="H13818" s="18">
        <v>0.67567567567599995</v>
      </c>
      <c r="I13818" s="2">
        <v>2.0270270270270001</v>
      </c>
      <c r="J13818" s="30">
        <v>36.486486486486001</v>
      </c>
      <c r="K13818" s="41">
        <v>53.378378378378002</v>
      </c>
      <c r="L13818" s="15">
        <v>7.4324324324319999</v>
      </c>
    </row>
    <row r="13819" spans="4:12" x14ac:dyDescent="0.2">
      <c r="D13819" s="200"/>
      <c r="E13819" s="4" t="s">
        <v>36</v>
      </c>
      <c r="F13819" s="5"/>
      <c r="G13819" s="6">
        <v>187</v>
      </c>
      <c r="H13819" s="8">
        <v>0</v>
      </c>
      <c r="I13819" s="1">
        <v>0</v>
      </c>
      <c r="J13819" s="1">
        <v>80</v>
      </c>
      <c r="K13819" s="1">
        <v>96</v>
      </c>
      <c r="L13819" s="9">
        <v>11</v>
      </c>
    </row>
    <row r="13820" spans="4:12" x14ac:dyDescent="0.2">
      <c r="D13820" s="200"/>
      <c r="E13820" s="11"/>
      <c r="F13820" s="10"/>
      <c r="G13820" s="7">
        <v>100</v>
      </c>
      <c r="H13820" s="53">
        <v>0</v>
      </c>
      <c r="I13820" s="16">
        <v>0</v>
      </c>
      <c r="J13820" s="2">
        <v>42.780748663102003</v>
      </c>
      <c r="K13820" s="25">
        <v>51.336898395722002</v>
      </c>
      <c r="L13820" s="15">
        <v>5.8823529411760003</v>
      </c>
    </row>
    <row r="13821" spans="4:12" x14ac:dyDescent="0.2">
      <c r="D13821" s="200"/>
      <c r="E13821" s="4" t="s">
        <v>37</v>
      </c>
      <c r="F13821" s="5"/>
      <c r="G13821" s="6">
        <v>221</v>
      </c>
      <c r="H13821" s="8">
        <v>0</v>
      </c>
      <c r="I13821" s="1">
        <v>3</v>
      </c>
      <c r="J13821" s="1">
        <v>114</v>
      </c>
      <c r="K13821" s="1">
        <v>94</v>
      </c>
      <c r="L13821" s="9">
        <v>10</v>
      </c>
    </row>
    <row r="13822" spans="4:12" x14ac:dyDescent="0.2">
      <c r="D13822" s="200"/>
      <c r="E13822" s="11"/>
      <c r="F13822" s="10"/>
      <c r="G13822" s="7">
        <v>100</v>
      </c>
      <c r="H13822" s="53">
        <v>0</v>
      </c>
      <c r="I13822" s="2">
        <v>1.357466063348</v>
      </c>
      <c r="J13822" s="25">
        <v>51.583710407239998</v>
      </c>
      <c r="K13822" s="2">
        <v>42.533936651584</v>
      </c>
      <c r="L13822" s="95">
        <v>4.524886877828</v>
      </c>
    </row>
    <row r="13823" spans="4:12" x14ac:dyDescent="0.2">
      <c r="D13823" s="200"/>
      <c r="E13823" s="4" t="s">
        <v>38</v>
      </c>
      <c r="F13823" s="5"/>
      <c r="G13823" s="6">
        <v>186</v>
      </c>
      <c r="H13823" s="8">
        <v>0</v>
      </c>
      <c r="I13823" s="1">
        <v>1</v>
      </c>
      <c r="J13823" s="1">
        <v>89</v>
      </c>
      <c r="K13823" s="1">
        <v>76</v>
      </c>
      <c r="L13823" s="9">
        <v>20</v>
      </c>
    </row>
    <row r="13824" spans="4:12" x14ac:dyDescent="0.2">
      <c r="D13824" s="200"/>
      <c r="E13824" s="11"/>
      <c r="F13824" s="10"/>
      <c r="G13824" s="7">
        <v>100</v>
      </c>
      <c r="H13824" s="53">
        <v>0</v>
      </c>
      <c r="I13824" s="2">
        <v>0.53763440860199996</v>
      </c>
      <c r="J13824" s="2">
        <v>47.849462365591002</v>
      </c>
      <c r="K13824" s="2">
        <v>40.860215053763</v>
      </c>
      <c r="L13824" s="15">
        <v>10.752688172042999</v>
      </c>
    </row>
    <row r="13825" spans="2:12" x14ac:dyDescent="0.2">
      <c r="D13825" s="200"/>
      <c r="E13825" s="4" t="s">
        <v>39</v>
      </c>
      <c r="F13825" s="5"/>
      <c r="G13825" s="6">
        <v>223</v>
      </c>
      <c r="H13825" s="8">
        <v>0</v>
      </c>
      <c r="I13825" s="1">
        <v>4</v>
      </c>
      <c r="J13825" s="1">
        <v>114</v>
      </c>
      <c r="K13825" s="1">
        <v>77</v>
      </c>
      <c r="L13825" s="9">
        <v>28</v>
      </c>
    </row>
    <row r="13826" spans="2:12" x14ac:dyDescent="0.2">
      <c r="D13826" s="200"/>
      <c r="E13826" s="11"/>
      <c r="F13826" s="10"/>
      <c r="G13826" s="7">
        <v>100</v>
      </c>
      <c r="H13826" s="53">
        <v>0</v>
      </c>
      <c r="I13826" s="2">
        <v>1.7937219730939999</v>
      </c>
      <c r="J13826" s="2">
        <v>51.121076233183999</v>
      </c>
      <c r="K13826" s="30">
        <v>34.529147982063002</v>
      </c>
      <c r="L13826" s="15">
        <v>12.556053811659</v>
      </c>
    </row>
    <row r="13827" spans="2:12" x14ac:dyDescent="0.2">
      <c r="D13827" s="200"/>
      <c r="E13827" s="4" t="s">
        <v>40</v>
      </c>
      <c r="F13827" s="5"/>
      <c r="G13827" s="6">
        <v>161</v>
      </c>
      <c r="H13827" s="8">
        <v>1</v>
      </c>
      <c r="I13827" s="1">
        <v>4</v>
      </c>
      <c r="J13827" s="1">
        <v>77</v>
      </c>
      <c r="K13827" s="1">
        <v>50</v>
      </c>
      <c r="L13827" s="9">
        <v>29</v>
      </c>
    </row>
    <row r="13828" spans="2:12" x14ac:dyDescent="0.2">
      <c r="D13828" s="201"/>
      <c r="E13828" s="45"/>
      <c r="F13828" s="51"/>
      <c r="G13828" s="81">
        <v>100</v>
      </c>
      <c r="H13828" s="115">
        <v>0.62111801242200004</v>
      </c>
      <c r="I13828" s="64">
        <v>2.4844720496889998</v>
      </c>
      <c r="J13828" s="64">
        <v>47.826086956521998</v>
      </c>
      <c r="K13828" s="108">
        <v>31.055900621117999</v>
      </c>
      <c r="L13828" s="154">
        <v>18.012422360247999</v>
      </c>
    </row>
    <row r="13830" spans="2:12" x14ac:dyDescent="0.2">
      <c r="B13830" s="40" t="str">
        <f xml:space="preserve"> HYPERLINK("#'目次'!B340", "[334]")</f>
        <v>[334]</v>
      </c>
      <c r="C13830" s="23" t="s">
        <v>476</v>
      </c>
    </row>
    <row r="13833" spans="2:12" x14ac:dyDescent="0.2">
      <c r="C13833" s="23" t="s">
        <v>48</v>
      </c>
    </row>
    <row r="13834" spans="2:12" ht="24" x14ac:dyDescent="0.2">
      <c r="D13834" s="195"/>
      <c r="E13834" s="196"/>
      <c r="F13834" s="196"/>
      <c r="G13834" s="37" t="s">
        <v>15</v>
      </c>
      <c r="H13834" s="33" t="s">
        <v>471</v>
      </c>
      <c r="I13834" s="13" t="s">
        <v>472</v>
      </c>
      <c r="J13834" s="13" t="s">
        <v>473</v>
      </c>
      <c r="K13834" s="13" t="s">
        <v>440</v>
      </c>
      <c r="L13834" s="38" t="s">
        <v>18</v>
      </c>
    </row>
    <row r="13835" spans="2:12" x14ac:dyDescent="0.2">
      <c r="D13835" s="197"/>
      <c r="E13835" s="198"/>
      <c r="F13835" s="198"/>
      <c r="G13835" s="35"/>
      <c r="H13835" s="39"/>
      <c r="I13835" s="14"/>
      <c r="J13835" s="14"/>
      <c r="K13835" s="14"/>
      <c r="L13835" s="34"/>
    </row>
    <row r="13836" spans="2:12" x14ac:dyDescent="0.2">
      <c r="D13836" s="78"/>
      <c r="E13836" s="79" t="s">
        <v>15</v>
      </c>
      <c r="F13836" s="66"/>
      <c r="G13836" s="36">
        <v>1200</v>
      </c>
      <c r="H13836" s="17">
        <v>2</v>
      </c>
      <c r="I13836" s="17">
        <v>15</v>
      </c>
      <c r="J13836" s="17">
        <v>556</v>
      </c>
      <c r="K13836" s="17">
        <v>506</v>
      </c>
      <c r="L13836" s="47">
        <v>121</v>
      </c>
    </row>
    <row r="13837" spans="2:12" x14ac:dyDescent="0.2">
      <c r="D13837" s="45"/>
      <c r="E13837" s="51"/>
      <c r="F13837" s="67"/>
      <c r="G13837" s="7">
        <v>100</v>
      </c>
      <c r="H13837" s="2">
        <v>0.166666666667</v>
      </c>
      <c r="I13837" s="2">
        <v>1.25</v>
      </c>
      <c r="J13837" s="2">
        <v>46.333333333333002</v>
      </c>
      <c r="K13837" s="2">
        <v>42.166666666666998</v>
      </c>
      <c r="L13837" s="15">
        <v>10.083333333333</v>
      </c>
    </row>
    <row r="13838" spans="2:12" x14ac:dyDescent="0.2">
      <c r="D13838" s="199" t="s">
        <v>49</v>
      </c>
      <c r="E13838" s="22" t="s">
        <v>50</v>
      </c>
      <c r="F13838" s="21"/>
      <c r="G13838" s="19">
        <v>15</v>
      </c>
      <c r="H13838" s="27">
        <v>0</v>
      </c>
      <c r="I13838" s="3">
        <v>0</v>
      </c>
      <c r="J13838" s="3">
        <v>7</v>
      </c>
      <c r="K13838" s="3">
        <v>6</v>
      </c>
      <c r="L13838" s="26">
        <v>2</v>
      </c>
    </row>
    <row r="13839" spans="2:12" x14ac:dyDescent="0.2">
      <c r="D13839" s="200"/>
      <c r="E13839" s="11"/>
      <c r="F13839" s="10"/>
      <c r="G13839" s="7">
        <v>100</v>
      </c>
      <c r="H13839" s="53">
        <v>0</v>
      </c>
      <c r="I13839" s="16">
        <v>0</v>
      </c>
      <c r="J13839" s="2">
        <v>46.666666666666998</v>
      </c>
      <c r="K13839" s="2">
        <v>40</v>
      </c>
      <c r="L13839" s="15">
        <v>13.333333333333</v>
      </c>
    </row>
    <row r="13840" spans="2:12" x14ac:dyDescent="0.2">
      <c r="D13840" s="200"/>
      <c r="E13840" s="4" t="s">
        <v>51</v>
      </c>
      <c r="F13840" s="5"/>
      <c r="G13840" s="6">
        <v>142</v>
      </c>
      <c r="H13840" s="8">
        <v>0</v>
      </c>
      <c r="I13840" s="1">
        <v>3</v>
      </c>
      <c r="J13840" s="1">
        <v>81</v>
      </c>
      <c r="K13840" s="1">
        <v>46</v>
      </c>
      <c r="L13840" s="9">
        <v>12</v>
      </c>
    </row>
    <row r="13841" spans="4:12" x14ac:dyDescent="0.2">
      <c r="D13841" s="200"/>
      <c r="E13841" s="11"/>
      <c r="F13841" s="10"/>
      <c r="G13841" s="7">
        <v>100</v>
      </c>
      <c r="H13841" s="53">
        <v>0</v>
      </c>
      <c r="I13841" s="2">
        <v>2.112676056338</v>
      </c>
      <c r="J13841" s="41">
        <v>57.042253521127002</v>
      </c>
      <c r="K13841" s="30">
        <v>32.394366197182997</v>
      </c>
      <c r="L13841" s="15">
        <v>8.4507042253520002</v>
      </c>
    </row>
    <row r="13842" spans="4:12" x14ac:dyDescent="0.2">
      <c r="D13842" s="200"/>
      <c r="E13842" s="4" t="s">
        <v>52</v>
      </c>
      <c r="F13842" s="5"/>
      <c r="G13842" s="6">
        <v>26</v>
      </c>
      <c r="H13842" s="8">
        <v>0</v>
      </c>
      <c r="I13842" s="1">
        <v>0</v>
      </c>
      <c r="J13842" s="1">
        <v>13</v>
      </c>
      <c r="K13842" s="1">
        <v>11</v>
      </c>
      <c r="L13842" s="9">
        <v>2</v>
      </c>
    </row>
    <row r="13843" spans="4:12" x14ac:dyDescent="0.2">
      <c r="D13843" s="200"/>
      <c r="E13843" s="11"/>
      <c r="F13843" s="10"/>
      <c r="G13843" s="7">
        <v>100</v>
      </c>
      <c r="H13843" s="53">
        <v>0</v>
      </c>
      <c r="I13843" s="16">
        <v>0</v>
      </c>
      <c r="J13843" s="2">
        <v>50</v>
      </c>
      <c r="K13843" s="2">
        <v>42.307692307692001</v>
      </c>
      <c r="L13843" s="15">
        <v>7.6923076923079998</v>
      </c>
    </row>
    <row r="13844" spans="4:12" x14ac:dyDescent="0.2">
      <c r="D13844" s="200"/>
      <c r="E13844" s="4" t="s">
        <v>53</v>
      </c>
      <c r="F13844" s="5"/>
      <c r="G13844" s="6">
        <v>41</v>
      </c>
      <c r="H13844" s="8">
        <v>0</v>
      </c>
      <c r="I13844" s="1">
        <v>0</v>
      </c>
      <c r="J13844" s="1">
        <v>27</v>
      </c>
      <c r="K13844" s="1">
        <v>12</v>
      </c>
      <c r="L13844" s="9">
        <v>2</v>
      </c>
    </row>
    <row r="13845" spans="4:12" x14ac:dyDescent="0.2">
      <c r="D13845" s="200"/>
      <c r="E13845" s="11"/>
      <c r="F13845" s="10"/>
      <c r="G13845" s="7">
        <v>100</v>
      </c>
      <c r="H13845" s="53">
        <v>0</v>
      </c>
      <c r="I13845" s="16">
        <v>0</v>
      </c>
      <c r="J13845" s="41">
        <v>65.853658536585002</v>
      </c>
      <c r="K13845" s="50">
        <v>29.268292682927001</v>
      </c>
      <c r="L13845" s="95">
        <v>4.8780487804880002</v>
      </c>
    </row>
    <row r="13846" spans="4:12" x14ac:dyDescent="0.2">
      <c r="D13846" s="200"/>
      <c r="E13846" s="4" t="s">
        <v>54</v>
      </c>
      <c r="F13846" s="5"/>
      <c r="G13846" s="6">
        <v>226</v>
      </c>
      <c r="H13846" s="8">
        <v>0</v>
      </c>
      <c r="I13846" s="1">
        <v>2</v>
      </c>
      <c r="J13846" s="1">
        <v>93</v>
      </c>
      <c r="K13846" s="1">
        <v>118</v>
      </c>
      <c r="L13846" s="9">
        <v>13</v>
      </c>
    </row>
    <row r="13847" spans="4:12" x14ac:dyDescent="0.2">
      <c r="D13847" s="200"/>
      <c r="E13847" s="11"/>
      <c r="F13847" s="10"/>
      <c r="G13847" s="7">
        <v>100</v>
      </c>
      <c r="H13847" s="53">
        <v>0</v>
      </c>
      <c r="I13847" s="2">
        <v>0.88495575221199996</v>
      </c>
      <c r="J13847" s="30">
        <v>41.150442477875998</v>
      </c>
      <c r="K13847" s="41">
        <v>52.212389380531</v>
      </c>
      <c r="L13847" s="15">
        <v>5.7522123893810004</v>
      </c>
    </row>
    <row r="13848" spans="4:12" x14ac:dyDescent="0.2">
      <c r="D13848" s="200"/>
      <c r="E13848" s="4" t="s">
        <v>55</v>
      </c>
      <c r="F13848" s="5"/>
      <c r="G13848" s="6">
        <v>125</v>
      </c>
      <c r="H13848" s="8">
        <v>0</v>
      </c>
      <c r="I13848" s="1">
        <v>2</v>
      </c>
      <c r="J13848" s="1">
        <v>57</v>
      </c>
      <c r="K13848" s="1">
        <v>58</v>
      </c>
      <c r="L13848" s="9">
        <v>8</v>
      </c>
    </row>
    <row r="13849" spans="4:12" x14ac:dyDescent="0.2">
      <c r="D13849" s="200"/>
      <c r="E13849" s="11"/>
      <c r="F13849" s="10"/>
      <c r="G13849" s="7">
        <v>100</v>
      </c>
      <c r="H13849" s="53">
        <v>0</v>
      </c>
      <c r="I13849" s="2">
        <v>1.6</v>
      </c>
      <c r="J13849" s="2">
        <v>45.6</v>
      </c>
      <c r="K13849" s="2">
        <v>46.4</v>
      </c>
      <c r="L13849" s="15">
        <v>6.4</v>
      </c>
    </row>
    <row r="13850" spans="4:12" x14ac:dyDescent="0.2">
      <c r="D13850" s="200"/>
      <c r="E13850" s="4" t="s">
        <v>56</v>
      </c>
      <c r="F13850" s="5"/>
      <c r="G13850" s="6">
        <v>190</v>
      </c>
      <c r="H13850" s="8">
        <v>0</v>
      </c>
      <c r="I13850" s="1">
        <v>1</v>
      </c>
      <c r="J13850" s="1">
        <v>82</v>
      </c>
      <c r="K13850" s="1">
        <v>90</v>
      </c>
      <c r="L13850" s="9">
        <v>17</v>
      </c>
    </row>
    <row r="13851" spans="4:12" x14ac:dyDescent="0.2">
      <c r="D13851" s="200"/>
      <c r="E13851" s="11"/>
      <c r="F13851" s="10"/>
      <c r="G13851" s="7">
        <v>100</v>
      </c>
      <c r="H13851" s="53">
        <v>0</v>
      </c>
      <c r="I13851" s="2">
        <v>0.52631578947400004</v>
      </c>
      <c r="J13851" s="2">
        <v>43.157894736842003</v>
      </c>
      <c r="K13851" s="25">
        <v>47.368421052632002</v>
      </c>
      <c r="L13851" s="15">
        <v>8.9473684210529996</v>
      </c>
    </row>
    <row r="13852" spans="4:12" x14ac:dyDescent="0.2">
      <c r="D13852" s="200"/>
      <c r="E13852" s="4" t="s">
        <v>57</v>
      </c>
      <c r="F13852" s="5"/>
      <c r="G13852" s="6">
        <v>185</v>
      </c>
      <c r="H13852" s="8">
        <v>0</v>
      </c>
      <c r="I13852" s="1">
        <v>5</v>
      </c>
      <c r="J13852" s="1">
        <v>95</v>
      </c>
      <c r="K13852" s="1">
        <v>63</v>
      </c>
      <c r="L13852" s="9">
        <v>22</v>
      </c>
    </row>
    <row r="13853" spans="4:12" x14ac:dyDescent="0.2">
      <c r="D13853" s="200"/>
      <c r="E13853" s="11"/>
      <c r="F13853" s="10"/>
      <c r="G13853" s="7">
        <v>100</v>
      </c>
      <c r="H13853" s="53">
        <v>0</v>
      </c>
      <c r="I13853" s="2">
        <v>2.7027027027030002</v>
      </c>
      <c r="J13853" s="25">
        <v>51.351351351350999</v>
      </c>
      <c r="K13853" s="30">
        <v>34.054054054053999</v>
      </c>
      <c r="L13853" s="15">
        <v>11.891891891892</v>
      </c>
    </row>
    <row r="13854" spans="4:12" x14ac:dyDescent="0.2">
      <c r="D13854" s="200"/>
      <c r="E13854" s="4" t="s">
        <v>58</v>
      </c>
      <c r="F13854" s="5"/>
      <c r="G13854" s="6">
        <v>113</v>
      </c>
      <c r="H13854" s="8">
        <v>1</v>
      </c>
      <c r="I13854" s="1">
        <v>1</v>
      </c>
      <c r="J13854" s="1">
        <v>37</v>
      </c>
      <c r="K13854" s="1">
        <v>57</v>
      </c>
      <c r="L13854" s="9">
        <v>17</v>
      </c>
    </row>
    <row r="13855" spans="4:12" x14ac:dyDescent="0.2">
      <c r="D13855" s="200"/>
      <c r="E13855" s="11"/>
      <c r="F13855" s="10"/>
      <c r="G13855" s="7">
        <v>100</v>
      </c>
      <c r="H13855" s="18">
        <v>0.88495575221199996</v>
      </c>
      <c r="I13855" s="2">
        <v>0.88495575221199996</v>
      </c>
      <c r="J13855" s="50">
        <v>32.743362831858001</v>
      </c>
      <c r="K13855" s="25">
        <v>50.442477876105997</v>
      </c>
      <c r="L13855" s="15">
        <v>15.044247787611001</v>
      </c>
    </row>
    <row r="13856" spans="4:12" x14ac:dyDescent="0.2">
      <c r="D13856" s="200"/>
      <c r="E13856" s="4" t="s">
        <v>59</v>
      </c>
      <c r="F13856" s="5"/>
      <c r="G13856" s="6">
        <v>136</v>
      </c>
      <c r="H13856" s="8">
        <v>1</v>
      </c>
      <c r="I13856" s="1">
        <v>1</v>
      </c>
      <c r="J13856" s="1">
        <v>63</v>
      </c>
      <c r="K13856" s="1">
        <v>45</v>
      </c>
      <c r="L13856" s="9">
        <v>26</v>
      </c>
    </row>
    <row r="13857" spans="4:12" x14ac:dyDescent="0.2">
      <c r="D13857" s="200"/>
      <c r="E13857" s="11"/>
      <c r="F13857" s="10"/>
      <c r="G13857" s="7">
        <v>100</v>
      </c>
      <c r="H13857" s="18">
        <v>0.73529411764700003</v>
      </c>
      <c r="I13857" s="2">
        <v>0.73529411764700003</v>
      </c>
      <c r="J13857" s="2">
        <v>46.323529411765001</v>
      </c>
      <c r="K13857" s="30">
        <v>33.088235294118</v>
      </c>
      <c r="L13857" s="85">
        <v>19.117647058824002</v>
      </c>
    </row>
    <row r="13858" spans="4:12" x14ac:dyDescent="0.2">
      <c r="D13858" s="199" t="s">
        <v>60</v>
      </c>
      <c r="E13858" s="22" t="s">
        <v>61</v>
      </c>
      <c r="F13858" s="21"/>
      <c r="G13858" s="19">
        <v>205</v>
      </c>
      <c r="H13858" s="27">
        <v>1</v>
      </c>
      <c r="I13858" s="3">
        <v>1</v>
      </c>
      <c r="J13858" s="3">
        <v>96</v>
      </c>
      <c r="K13858" s="3">
        <v>88</v>
      </c>
      <c r="L13858" s="26">
        <v>19</v>
      </c>
    </row>
    <row r="13859" spans="4:12" x14ac:dyDescent="0.2">
      <c r="D13859" s="200"/>
      <c r="E13859" s="11"/>
      <c r="F13859" s="10"/>
      <c r="G13859" s="7">
        <v>100</v>
      </c>
      <c r="H13859" s="18">
        <v>0.48780487804900002</v>
      </c>
      <c r="I13859" s="2">
        <v>0.48780487804900002</v>
      </c>
      <c r="J13859" s="2">
        <v>46.829268292682997</v>
      </c>
      <c r="K13859" s="2">
        <v>42.926829268292998</v>
      </c>
      <c r="L13859" s="15">
        <v>9.2682926829269991</v>
      </c>
    </row>
    <row r="13860" spans="4:12" x14ac:dyDescent="0.2">
      <c r="D13860" s="200"/>
      <c r="E13860" s="4" t="s">
        <v>62</v>
      </c>
      <c r="F13860" s="5"/>
      <c r="G13860" s="6">
        <v>160</v>
      </c>
      <c r="H13860" s="8">
        <v>0</v>
      </c>
      <c r="I13860" s="1">
        <v>4</v>
      </c>
      <c r="J13860" s="1">
        <v>66</v>
      </c>
      <c r="K13860" s="1">
        <v>79</v>
      </c>
      <c r="L13860" s="9">
        <v>11</v>
      </c>
    </row>
    <row r="13861" spans="4:12" x14ac:dyDescent="0.2">
      <c r="D13861" s="200"/>
      <c r="E13861" s="11"/>
      <c r="F13861" s="10"/>
      <c r="G13861" s="7">
        <v>100</v>
      </c>
      <c r="H13861" s="53">
        <v>0</v>
      </c>
      <c r="I13861" s="2">
        <v>2.5</v>
      </c>
      <c r="J13861" s="30">
        <v>41.25</v>
      </c>
      <c r="K13861" s="25">
        <v>49.375</v>
      </c>
      <c r="L13861" s="15">
        <v>6.875</v>
      </c>
    </row>
    <row r="13862" spans="4:12" x14ac:dyDescent="0.2">
      <c r="D13862" s="200"/>
      <c r="E13862" s="4" t="s">
        <v>63</v>
      </c>
      <c r="F13862" s="5"/>
      <c r="G13862" s="6">
        <v>121</v>
      </c>
      <c r="H13862" s="8">
        <v>0</v>
      </c>
      <c r="I13862" s="1">
        <v>3</v>
      </c>
      <c r="J13862" s="1">
        <v>50</v>
      </c>
      <c r="K13862" s="1">
        <v>57</v>
      </c>
      <c r="L13862" s="9">
        <v>11</v>
      </c>
    </row>
    <row r="13863" spans="4:12" x14ac:dyDescent="0.2">
      <c r="D13863" s="200"/>
      <c r="E13863" s="11"/>
      <c r="F13863" s="10"/>
      <c r="G13863" s="7">
        <v>100</v>
      </c>
      <c r="H13863" s="53">
        <v>0</v>
      </c>
      <c r="I13863" s="2">
        <v>2.4793388429749998</v>
      </c>
      <c r="J13863" s="30">
        <v>41.322314049587</v>
      </c>
      <c r="K13863" s="2">
        <v>47.107438016529002</v>
      </c>
      <c r="L13863" s="15">
        <v>9.0909090909089993</v>
      </c>
    </row>
    <row r="13864" spans="4:12" x14ac:dyDescent="0.2">
      <c r="D13864" s="200"/>
      <c r="E13864" s="4" t="s">
        <v>64</v>
      </c>
      <c r="F13864" s="5"/>
      <c r="G13864" s="6">
        <v>124</v>
      </c>
      <c r="H13864" s="8">
        <v>0</v>
      </c>
      <c r="I13864" s="1">
        <v>0</v>
      </c>
      <c r="J13864" s="1">
        <v>66</v>
      </c>
      <c r="K13864" s="1">
        <v>53</v>
      </c>
      <c r="L13864" s="9">
        <v>5</v>
      </c>
    </row>
    <row r="13865" spans="4:12" x14ac:dyDescent="0.2">
      <c r="D13865" s="200"/>
      <c r="E13865" s="11"/>
      <c r="F13865" s="10"/>
      <c r="G13865" s="7">
        <v>100</v>
      </c>
      <c r="H13865" s="53">
        <v>0</v>
      </c>
      <c r="I13865" s="16">
        <v>0</v>
      </c>
      <c r="J13865" s="25">
        <v>53.225806451613003</v>
      </c>
      <c r="K13865" s="2">
        <v>42.741935483871003</v>
      </c>
      <c r="L13865" s="95">
        <v>4.0322580645160002</v>
      </c>
    </row>
    <row r="13866" spans="4:12" x14ac:dyDescent="0.2">
      <c r="D13866" s="200"/>
      <c r="E13866" s="4" t="s">
        <v>65</v>
      </c>
      <c r="F13866" s="5"/>
      <c r="G13866" s="6">
        <v>109</v>
      </c>
      <c r="H13866" s="8">
        <v>0</v>
      </c>
      <c r="I13866" s="1">
        <v>0</v>
      </c>
      <c r="J13866" s="1">
        <v>41</v>
      </c>
      <c r="K13866" s="1">
        <v>52</v>
      </c>
      <c r="L13866" s="9">
        <v>16</v>
      </c>
    </row>
    <row r="13867" spans="4:12" x14ac:dyDescent="0.2">
      <c r="D13867" s="200"/>
      <c r="E13867" s="11"/>
      <c r="F13867" s="10"/>
      <c r="G13867" s="7">
        <v>100</v>
      </c>
      <c r="H13867" s="53">
        <v>0</v>
      </c>
      <c r="I13867" s="16">
        <v>0</v>
      </c>
      <c r="J13867" s="30">
        <v>37.614678899083003</v>
      </c>
      <c r="K13867" s="25">
        <v>47.706422018349002</v>
      </c>
      <c r="L13867" s="15">
        <v>14.678899082569</v>
      </c>
    </row>
    <row r="13868" spans="4:12" x14ac:dyDescent="0.2">
      <c r="D13868" s="200"/>
      <c r="E13868" s="4" t="s">
        <v>66</v>
      </c>
      <c r="F13868" s="5"/>
      <c r="G13868" s="6">
        <v>104</v>
      </c>
      <c r="H13868" s="8">
        <v>0</v>
      </c>
      <c r="I13868" s="1">
        <v>2</v>
      </c>
      <c r="J13868" s="1">
        <v>54</v>
      </c>
      <c r="K13868" s="1">
        <v>45</v>
      </c>
      <c r="L13868" s="9">
        <v>3</v>
      </c>
    </row>
    <row r="13869" spans="4:12" x14ac:dyDescent="0.2">
      <c r="D13869" s="200"/>
      <c r="E13869" s="11"/>
      <c r="F13869" s="10"/>
      <c r="G13869" s="7">
        <v>100</v>
      </c>
      <c r="H13869" s="53">
        <v>0</v>
      </c>
      <c r="I13869" s="2">
        <v>1.923076923077</v>
      </c>
      <c r="J13869" s="25">
        <v>51.923076923076998</v>
      </c>
      <c r="K13869" s="2">
        <v>43.269230769231001</v>
      </c>
      <c r="L13869" s="95">
        <v>2.884615384615</v>
      </c>
    </row>
    <row r="13870" spans="4:12" x14ac:dyDescent="0.2">
      <c r="D13870" s="200"/>
      <c r="E13870" s="4" t="s">
        <v>67</v>
      </c>
      <c r="F13870" s="5"/>
      <c r="G13870" s="6">
        <v>139</v>
      </c>
      <c r="H13870" s="8">
        <v>1</v>
      </c>
      <c r="I13870" s="1">
        <v>0</v>
      </c>
      <c r="J13870" s="1">
        <v>79</v>
      </c>
      <c r="K13870" s="1">
        <v>51</v>
      </c>
      <c r="L13870" s="9">
        <v>8</v>
      </c>
    </row>
    <row r="13871" spans="4:12" x14ac:dyDescent="0.2">
      <c r="D13871" s="200"/>
      <c r="E13871" s="11"/>
      <c r="F13871" s="10"/>
      <c r="G13871" s="7">
        <v>100</v>
      </c>
      <c r="H13871" s="18">
        <v>0.71942446043200003</v>
      </c>
      <c r="I13871" s="16">
        <v>0</v>
      </c>
      <c r="J13871" s="41">
        <v>56.834532374101002</v>
      </c>
      <c r="K13871" s="30">
        <v>36.690647482014001</v>
      </c>
      <c r="L13871" s="15">
        <v>5.755395683453</v>
      </c>
    </row>
    <row r="13872" spans="4:12" x14ac:dyDescent="0.2">
      <c r="D13872" s="200"/>
      <c r="E13872" s="4" t="s">
        <v>68</v>
      </c>
      <c r="F13872" s="5"/>
      <c r="G13872" s="6">
        <v>48</v>
      </c>
      <c r="H13872" s="8">
        <v>0</v>
      </c>
      <c r="I13872" s="1">
        <v>2</v>
      </c>
      <c r="J13872" s="1">
        <v>21</v>
      </c>
      <c r="K13872" s="1">
        <v>23</v>
      </c>
      <c r="L13872" s="9">
        <v>2</v>
      </c>
    </row>
    <row r="13873" spans="2:12" x14ac:dyDescent="0.2">
      <c r="D13873" s="200"/>
      <c r="E13873" s="11"/>
      <c r="F13873" s="10"/>
      <c r="G13873" s="7">
        <v>100</v>
      </c>
      <c r="H13873" s="53">
        <v>0</v>
      </c>
      <c r="I13873" s="2">
        <v>4.166666666667</v>
      </c>
      <c r="J13873" s="2">
        <v>43.75</v>
      </c>
      <c r="K13873" s="25">
        <v>47.916666666666998</v>
      </c>
      <c r="L13873" s="95">
        <v>4.166666666667</v>
      </c>
    </row>
    <row r="13874" spans="2:12" x14ac:dyDescent="0.2">
      <c r="D13874" s="200"/>
      <c r="E13874" s="4" t="s">
        <v>69</v>
      </c>
      <c r="F13874" s="5"/>
      <c r="G13874" s="6">
        <v>37</v>
      </c>
      <c r="H13874" s="8">
        <v>0</v>
      </c>
      <c r="I13874" s="1">
        <v>1</v>
      </c>
      <c r="J13874" s="1">
        <v>24</v>
      </c>
      <c r="K13874" s="1">
        <v>9</v>
      </c>
      <c r="L13874" s="9">
        <v>3</v>
      </c>
    </row>
    <row r="13875" spans="2:12" x14ac:dyDescent="0.2">
      <c r="D13875" s="200"/>
      <c r="E13875" s="11"/>
      <c r="F13875" s="10"/>
      <c r="G13875" s="7">
        <v>100</v>
      </c>
      <c r="H13875" s="53">
        <v>0</v>
      </c>
      <c r="I13875" s="2">
        <v>2.7027027027030002</v>
      </c>
      <c r="J13875" s="41">
        <v>64.864864864864998</v>
      </c>
      <c r="K13875" s="50">
        <v>24.324324324323999</v>
      </c>
      <c r="L13875" s="15">
        <v>8.1081081081080004</v>
      </c>
    </row>
    <row r="13876" spans="2:12" x14ac:dyDescent="0.2">
      <c r="D13876" s="199" t="s">
        <v>70</v>
      </c>
      <c r="E13876" s="22" t="s">
        <v>18</v>
      </c>
      <c r="F13876" s="21"/>
      <c r="G13876" s="19">
        <v>0</v>
      </c>
      <c r="H13876" s="27">
        <v>0</v>
      </c>
      <c r="I13876" s="3">
        <v>0</v>
      </c>
      <c r="J13876" s="3">
        <v>0</v>
      </c>
      <c r="K13876" s="3">
        <v>0</v>
      </c>
      <c r="L13876" s="26">
        <v>0</v>
      </c>
    </row>
    <row r="13877" spans="2:12" x14ac:dyDescent="0.2">
      <c r="D13877" s="201"/>
      <c r="E13877" s="45"/>
      <c r="F13877" s="51"/>
      <c r="G13877" s="119">
        <v>0</v>
      </c>
      <c r="H13877" s="118">
        <v>0</v>
      </c>
      <c r="I13877" s="62">
        <v>0</v>
      </c>
      <c r="J13877" s="83">
        <v>0</v>
      </c>
      <c r="K13877" s="83">
        <v>0</v>
      </c>
      <c r="L13877" s="164">
        <v>0</v>
      </c>
    </row>
    <row r="13879" spans="2:12" x14ac:dyDescent="0.2">
      <c r="B13879" s="40" t="str">
        <f xml:space="preserve"> HYPERLINK("#'目次'!B341", "[335]")</f>
        <v>[335]</v>
      </c>
      <c r="C13879" s="23" t="s">
        <v>476</v>
      </c>
    </row>
    <row r="13882" spans="2:12" x14ac:dyDescent="0.2">
      <c r="C13882" s="23" t="s">
        <v>73</v>
      </c>
    </row>
    <row r="13883" spans="2:12" ht="24" x14ac:dyDescent="0.2">
      <c r="D13883" s="195"/>
      <c r="E13883" s="196"/>
      <c r="F13883" s="196"/>
      <c r="G13883" s="37" t="s">
        <v>15</v>
      </c>
      <c r="H13883" s="33" t="s">
        <v>471</v>
      </c>
      <c r="I13883" s="13" t="s">
        <v>472</v>
      </c>
      <c r="J13883" s="13" t="s">
        <v>473</v>
      </c>
      <c r="K13883" s="13" t="s">
        <v>440</v>
      </c>
      <c r="L13883" s="38" t="s">
        <v>18</v>
      </c>
    </row>
    <row r="13884" spans="2:12" x14ac:dyDescent="0.2">
      <c r="D13884" s="197"/>
      <c r="E13884" s="198"/>
      <c r="F13884" s="198"/>
      <c r="G13884" s="35"/>
      <c r="H13884" s="39"/>
      <c r="I13884" s="14"/>
      <c r="J13884" s="14"/>
      <c r="K13884" s="14"/>
      <c r="L13884" s="34"/>
    </row>
    <row r="13885" spans="2:12" x14ac:dyDescent="0.2">
      <c r="D13885" s="78"/>
      <c r="E13885" s="79" t="s">
        <v>15</v>
      </c>
      <c r="F13885" s="66"/>
      <c r="G13885" s="36">
        <v>1200</v>
      </c>
      <c r="H13885" s="17">
        <v>2</v>
      </c>
      <c r="I13885" s="17">
        <v>15</v>
      </c>
      <c r="J13885" s="17">
        <v>556</v>
      </c>
      <c r="K13885" s="17">
        <v>506</v>
      </c>
      <c r="L13885" s="47">
        <v>121</v>
      </c>
    </row>
    <row r="13886" spans="2:12" x14ac:dyDescent="0.2">
      <c r="D13886" s="45"/>
      <c r="E13886" s="51"/>
      <c r="F13886" s="67"/>
      <c r="G13886" s="7">
        <v>100</v>
      </c>
      <c r="H13886" s="2">
        <v>0.166666666667</v>
      </c>
      <c r="I13886" s="2">
        <v>1.25</v>
      </c>
      <c r="J13886" s="2">
        <v>46.333333333333002</v>
      </c>
      <c r="K13886" s="2">
        <v>42.166666666666998</v>
      </c>
      <c r="L13886" s="15">
        <v>10.083333333333</v>
      </c>
    </row>
    <row r="13887" spans="2:12" x14ac:dyDescent="0.2">
      <c r="D13887" s="199" t="s">
        <v>74</v>
      </c>
      <c r="E13887" s="22" t="s">
        <v>75</v>
      </c>
      <c r="F13887" s="21"/>
      <c r="G13887" s="19">
        <v>592</v>
      </c>
      <c r="H13887" s="27">
        <v>2</v>
      </c>
      <c r="I13887" s="3">
        <v>8</v>
      </c>
      <c r="J13887" s="3">
        <v>263</v>
      </c>
      <c r="K13887" s="3">
        <v>257</v>
      </c>
      <c r="L13887" s="26">
        <v>62</v>
      </c>
    </row>
    <row r="13888" spans="2:12" x14ac:dyDescent="0.2">
      <c r="D13888" s="200"/>
      <c r="E13888" s="11"/>
      <c r="F13888" s="10"/>
      <c r="G13888" s="7">
        <v>100</v>
      </c>
      <c r="H13888" s="18">
        <v>0.33783783783799998</v>
      </c>
      <c r="I13888" s="2">
        <v>1.351351351351</v>
      </c>
      <c r="J13888" s="2">
        <v>44.425675675675997</v>
      </c>
      <c r="K13888" s="2">
        <v>43.412162162161998</v>
      </c>
      <c r="L13888" s="15">
        <v>10.472972972973</v>
      </c>
    </row>
    <row r="13889" spans="4:12" x14ac:dyDescent="0.2">
      <c r="D13889" s="200"/>
      <c r="E13889" s="4" t="s">
        <v>34</v>
      </c>
      <c r="F13889" s="5"/>
      <c r="G13889" s="6">
        <v>37</v>
      </c>
      <c r="H13889" s="8">
        <v>0</v>
      </c>
      <c r="I13889" s="1">
        <v>0</v>
      </c>
      <c r="J13889" s="1">
        <v>13</v>
      </c>
      <c r="K13889" s="1">
        <v>16</v>
      </c>
      <c r="L13889" s="9">
        <v>8</v>
      </c>
    </row>
    <row r="13890" spans="4:12" x14ac:dyDescent="0.2">
      <c r="D13890" s="200"/>
      <c r="E13890" s="11"/>
      <c r="F13890" s="10"/>
      <c r="G13890" s="7">
        <v>100</v>
      </c>
      <c r="H13890" s="53">
        <v>0</v>
      </c>
      <c r="I13890" s="16">
        <v>0</v>
      </c>
      <c r="J13890" s="50">
        <v>35.135135135135002</v>
      </c>
      <c r="K13890" s="2">
        <v>43.243243243243001</v>
      </c>
      <c r="L13890" s="102">
        <v>21.621621621622001</v>
      </c>
    </row>
    <row r="13891" spans="4:12" x14ac:dyDescent="0.2">
      <c r="D13891" s="200"/>
      <c r="E13891" s="4" t="s">
        <v>35</v>
      </c>
      <c r="F13891" s="5"/>
      <c r="G13891" s="6">
        <v>75</v>
      </c>
      <c r="H13891" s="8">
        <v>1</v>
      </c>
      <c r="I13891" s="1">
        <v>2</v>
      </c>
      <c r="J13891" s="1">
        <v>25</v>
      </c>
      <c r="K13891" s="1">
        <v>40</v>
      </c>
      <c r="L13891" s="9">
        <v>7</v>
      </c>
    </row>
    <row r="13892" spans="4:12" x14ac:dyDescent="0.2">
      <c r="D13892" s="200"/>
      <c r="E13892" s="11"/>
      <c r="F13892" s="10"/>
      <c r="G13892" s="7">
        <v>100</v>
      </c>
      <c r="H13892" s="18">
        <v>1.333333333333</v>
      </c>
      <c r="I13892" s="2">
        <v>2.666666666667</v>
      </c>
      <c r="J13892" s="50">
        <v>33.333333333333002</v>
      </c>
      <c r="K13892" s="41">
        <v>53.333333333333002</v>
      </c>
      <c r="L13892" s="15">
        <v>9.333333333333</v>
      </c>
    </row>
    <row r="13893" spans="4:12" x14ac:dyDescent="0.2">
      <c r="D13893" s="200"/>
      <c r="E13893" s="4" t="s">
        <v>36</v>
      </c>
      <c r="F13893" s="5"/>
      <c r="G13893" s="6">
        <v>95</v>
      </c>
      <c r="H13893" s="8">
        <v>0</v>
      </c>
      <c r="I13893" s="1">
        <v>0</v>
      </c>
      <c r="J13893" s="1">
        <v>37</v>
      </c>
      <c r="K13893" s="1">
        <v>52</v>
      </c>
      <c r="L13893" s="9">
        <v>6</v>
      </c>
    </row>
    <row r="13894" spans="4:12" x14ac:dyDescent="0.2">
      <c r="D13894" s="200"/>
      <c r="E13894" s="11"/>
      <c r="F13894" s="10"/>
      <c r="G13894" s="7">
        <v>100</v>
      </c>
      <c r="H13894" s="53">
        <v>0</v>
      </c>
      <c r="I13894" s="16">
        <v>0</v>
      </c>
      <c r="J13894" s="30">
        <v>38.947368421053</v>
      </c>
      <c r="K13894" s="41">
        <v>54.736842105263001</v>
      </c>
      <c r="L13894" s="15">
        <v>6.3157894736840001</v>
      </c>
    </row>
    <row r="13895" spans="4:12" x14ac:dyDescent="0.2">
      <c r="D13895" s="200"/>
      <c r="E13895" s="4" t="s">
        <v>37</v>
      </c>
      <c r="F13895" s="5"/>
      <c r="G13895" s="6">
        <v>111</v>
      </c>
      <c r="H13895" s="8">
        <v>0</v>
      </c>
      <c r="I13895" s="1">
        <v>2</v>
      </c>
      <c r="J13895" s="1">
        <v>56</v>
      </c>
      <c r="K13895" s="1">
        <v>48</v>
      </c>
      <c r="L13895" s="9">
        <v>5</v>
      </c>
    </row>
    <row r="13896" spans="4:12" x14ac:dyDescent="0.2">
      <c r="D13896" s="200"/>
      <c r="E13896" s="11"/>
      <c r="F13896" s="10"/>
      <c r="G13896" s="7">
        <v>100</v>
      </c>
      <c r="H13896" s="53">
        <v>0</v>
      </c>
      <c r="I13896" s="2">
        <v>1.8018018018019999</v>
      </c>
      <c r="J13896" s="2">
        <v>50.450450450449999</v>
      </c>
      <c r="K13896" s="2">
        <v>43.243243243243001</v>
      </c>
      <c r="L13896" s="95">
        <v>4.5045045045050003</v>
      </c>
    </row>
    <row r="13897" spans="4:12" x14ac:dyDescent="0.2">
      <c r="D13897" s="200"/>
      <c r="E13897" s="4" t="s">
        <v>38</v>
      </c>
      <c r="F13897" s="5"/>
      <c r="G13897" s="6">
        <v>93</v>
      </c>
      <c r="H13897" s="8">
        <v>0</v>
      </c>
      <c r="I13897" s="1">
        <v>0</v>
      </c>
      <c r="J13897" s="1">
        <v>46</v>
      </c>
      <c r="K13897" s="1">
        <v>38</v>
      </c>
      <c r="L13897" s="9">
        <v>9</v>
      </c>
    </row>
    <row r="13898" spans="4:12" x14ac:dyDescent="0.2">
      <c r="D13898" s="200"/>
      <c r="E13898" s="11"/>
      <c r="F13898" s="10"/>
      <c r="G13898" s="7">
        <v>100</v>
      </c>
      <c r="H13898" s="53">
        <v>0</v>
      </c>
      <c r="I13898" s="16">
        <v>0</v>
      </c>
      <c r="J13898" s="2">
        <v>49.462365591397997</v>
      </c>
      <c r="K13898" s="2">
        <v>40.860215053763</v>
      </c>
      <c r="L13898" s="15">
        <v>9.6774193548389995</v>
      </c>
    </row>
    <row r="13899" spans="4:12" x14ac:dyDescent="0.2">
      <c r="D13899" s="200"/>
      <c r="E13899" s="4" t="s">
        <v>39</v>
      </c>
      <c r="F13899" s="5"/>
      <c r="G13899" s="6">
        <v>109</v>
      </c>
      <c r="H13899" s="8">
        <v>0</v>
      </c>
      <c r="I13899" s="1">
        <v>2</v>
      </c>
      <c r="J13899" s="1">
        <v>58</v>
      </c>
      <c r="K13899" s="1">
        <v>36</v>
      </c>
      <c r="L13899" s="9">
        <v>13</v>
      </c>
    </row>
    <row r="13900" spans="4:12" x14ac:dyDescent="0.2">
      <c r="D13900" s="200"/>
      <c r="E13900" s="11"/>
      <c r="F13900" s="10"/>
      <c r="G13900" s="7">
        <v>100</v>
      </c>
      <c r="H13900" s="53">
        <v>0</v>
      </c>
      <c r="I13900" s="2">
        <v>1.834862385321</v>
      </c>
      <c r="J13900" s="25">
        <v>53.211009174311997</v>
      </c>
      <c r="K13900" s="30">
        <v>33.027522935779999</v>
      </c>
      <c r="L13900" s="15">
        <v>11.926605504587</v>
      </c>
    </row>
    <row r="13901" spans="4:12" x14ac:dyDescent="0.2">
      <c r="D13901" s="200"/>
      <c r="E13901" s="4" t="s">
        <v>40</v>
      </c>
      <c r="F13901" s="5"/>
      <c r="G13901" s="6">
        <v>72</v>
      </c>
      <c r="H13901" s="8">
        <v>1</v>
      </c>
      <c r="I13901" s="1">
        <v>2</v>
      </c>
      <c r="J13901" s="1">
        <v>28</v>
      </c>
      <c r="K13901" s="1">
        <v>27</v>
      </c>
      <c r="L13901" s="9">
        <v>14</v>
      </c>
    </row>
    <row r="13902" spans="4:12" x14ac:dyDescent="0.2">
      <c r="D13902" s="200"/>
      <c r="E13902" s="11"/>
      <c r="F13902" s="10"/>
      <c r="G13902" s="7">
        <v>100</v>
      </c>
      <c r="H13902" s="18">
        <v>1.3888888888890001</v>
      </c>
      <c r="I13902" s="2">
        <v>2.7777777777780002</v>
      </c>
      <c r="J13902" s="30">
        <v>38.888888888888999</v>
      </c>
      <c r="K13902" s="2">
        <v>37.5</v>
      </c>
      <c r="L13902" s="85">
        <v>19.444444444443999</v>
      </c>
    </row>
    <row r="13903" spans="4:12" x14ac:dyDescent="0.2">
      <c r="D13903" s="199" t="s">
        <v>76</v>
      </c>
      <c r="E13903" s="22" t="s">
        <v>77</v>
      </c>
      <c r="F13903" s="21"/>
      <c r="G13903" s="19">
        <v>608</v>
      </c>
      <c r="H13903" s="27">
        <v>0</v>
      </c>
      <c r="I13903" s="3">
        <v>7</v>
      </c>
      <c r="J13903" s="3">
        <v>293</v>
      </c>
      <c r="K13903" s="3">
        <v>249</v>
      </c>
      <c r="L13903" s="26">
        <v>59</v>
      </c>
    </row>
    <row r="13904" spans="4:12" x14ac:dyDescent="0.2">
      <c r="D13904" s="200"/>
      <c r="E13904" s="11"/>
      <c r="F13904" s="10"/>
      <c r="G13904" s="7">
        <v>100</v>
      </c>
      <c r="H13904" s="53">
        <v>0</v>
      </c>
      <c r="I13904" s="2">
        <v>1.151315789474</v>
      </c>
      <c r="J13904" s="2">
        <v>48.190789473683999</v>
      </c>
      <c r="K13904" s="2">
        <v>40.953947368420998</v>
      </c>
      <c r="L13904" s="15">
        <v>9.7039473684209998</v>
      </c>
    </row>
    <row r="13905" spans="2:12" x14ac:dyDescent="0.2">
      <c r="D13905" s="200"/>
      <c r="E13905" s="4" t="s">
        <v>34</v>
      </c>
      <c r="F13905" s="5"/>
      <c r="G13905" s="6">
        <v>37</v>
      </c>
      <c r="H13905" s="8">
        <v>0</v>
      </c>
      <c r="I13905" s="1">
        <v>0</v>
      </c>
      <c r="J13905" s="1">
        <v>15</v>
      </c>
      <c r="K13905" s="1">
        <v>18</v>
      </c>
      <c r="L13905" s="9">
        <v>4</v>
      </c>
    </row>
    <row r="13906" spans="2:12" x14ac:dyDescent="0.2">
      <c r="D13906" s="200"/>
      <c r="E13906" s="11"/>
      <c r="F13906" s="10"/>
      <c r="G13906" s="7">
        <v>100</v>
      </c>
      <c r="H13906" s="53">
        <v>0</v>
      </c>
      <c r="I13906" s="16">
        <v>0</v>
      </c>
      <c r="J13906" s="30">
        <v>40.540540540541002</v>
      </c>
      <c r="K13906" s="25">
        <v>48.648648648649001</v>
      </c>
      <c r="L13906" s="15">
        <v>10.810810810811001</v>
      </c>
    </row>
    <row r="13907" spans="2:12" x14ac:dyDescent="0.2">
      <c r="D13907" s="200"/>
      <c r="E13907" s="4" t="s">
        <v>35</v>
      </c>
      <c r="F13907" s="5"/>
      <c r="G13907" s="6">
        <v>73</v>
      </c>
      <c r="H13907" s="8">
        <v>0</v>
      </c>
      <c r="I13907" s="1">
        <v>1</v>
      </c>
      <c r="J13907" s="1">
        <v>29</v>
      </c>
      <c r="K13907" s="1">
        <v>39</v>
      </c>
      <c r="L13907" s="9">
        <v>4</v>
      </c>
    </row>
    <row r="13908" spans="2:12" x14ac:dyDescent="0.2">
      <c r="D13908" s="200"/>
      <c r="E13908" s="11"/>
      <c r="F13908" s="10"/>
      <c r="G13908" s="7">
        <v>100</v>
      </c>
      <c r="H13908" s="53">
        <v>0</v>
      </c>
      <c r="I13908" s="2">
        <v>1.369863013699</v>
      </c>
      <c r="J13908" s="30">
        <v>39.726027397259998</v>
      </c>
      <c r="K13908" s="41">
        <v>53.424657534246997</v>
      </c>
      <c r="L13908" s="15">
        <v>5.4794520547949999</v>
      </c>
    </row>
    <row r="13909" spans="2:12" x14ac:dyDescent="0.2">
      <c r="D13909" s="200"/>
      <c r="E13909" s="4" t="s">
        <v>36</v>
      </c>
      <c r="F13909" s="5"/>
      <c r="G13909" s="6">
        <v>92</v>
      </c>
      <c r="H13909" s="8">
        <v>0</v>
      </c>
      <c r="I13909" s="1">
        <v>0</v>
      </c>
      <c r="J13909" s="1">
        <v>43</v>
      </c>
      <c r="K13909" s="1">
        <v>44</v>
      </c>
      <c r="L13909" s="9">
        <v>5</v>
      </c>
    </row>
    <row r="13910" spans="2:12" x14ac:dyDescent="0.2">
      <c r="D13910" s="200"/>
      <c r="E13910" s="11"/>
      <c r="F13910" s="10"/>
      <c r="G13910" s="7">
        <v>100</v>
      </c>
      <c r="H13910" s="53">
        <v>0</v>
      </c>
      <c r="I13910" s="16">
        <v>0</v>
      </c>
      <c r="J13910" s="2">
        <v>46.739130434783</v>
      </c>
      <c r="K13910" s="25">
        <v>47.826086956521998</v>
      </c>
      <c r="L13910" s="15">
        <v>5.4347826086959996</v>
      </c>
    </row>
    <row r="13911" spans="2:12" x14ac:dyDescent="0.2">
      <c r="D13911" s="200"/>
      <c r="E13911" s="4" t="s">
        <v>37</v>
      </c>
      <c r="F13911" s="5"/>
      <c r="G13911" s="6">
        <v>110</v>
      </c>
      <c r="H13911" s="8">
        <v>0</v>
      </c>
      <c r="I13911" s="1">
        <v>1</v>
      </c>
      <c r="J13911" s="1">
        <v>58</v>
      </c>
      <c r="K13911" s="1">
        <v>46</v>
      </c>
      <c r="L13911" s="9">
        <v>5</v>
      </c>
    </row>
    <row r="13912" spans="2:12" x14ac:dyDescent="0.2">
      <c r="D13912" s="200"/>
      <c r="E13912" s="11"/>
      <c r="F13912" s="10"/>
      <c r="G13912" s="7">
        <v>100</v>
      </c>
      <c r="H13912" s="53">
        <v>0</v>
      </c>
      <c r="I13912" s="2">
        <v>0.90909090909099999</v>
      </c>
      <c r="J13912" s="25">
        <v>52.727272727272997</v>
      </c>
      <c r="K13912" s="2">
        <v>41.818181818181998</v>
      </c>
      <c r="L13912" s="95">
        <v>4.5454545454549997</v>
      </c>
    </row>
    <row r="13913" spans="2:12" x14ac:dyDescent="0.2">
      <c r="D13913" s="200"/>
      <c r="E13913" s="4" t="s">
        <v>38</v>
      </c>
      <c r="F13913" s="5"/>
      <c r="G13913" s="6">
        <v>93</v>
      </c>
      <c r="H13913" s="8">
        <v>0</v>
      </c>
      <c r="I13913" s="1">
        <v>1</v>
      </c>
      <c r="J13913" s="1">
        <v>43</v>
      </c>
      <c r="K13913" s="1">
        <v>38</v>
      </c>
      <c r="L13913" s="9">
        <v>11</v>
      </c>
    </row>
    <row r="13914" spans="2:12" x14ac:dyDescent="0.2">
      <c r="D13914" s="200"/>
      <c r="E13914" s="11"/>
      <c r="F13914" s="10"/>
      <c r="G13914" s="7">
        <v>100</v>
      </c>
      <c r="H13914" s="53">
        <v>0</v>
      </c>
      <c r="I13914" s="2">
        <v>1.0752688172039999</v>
      </c>
      <c r="J13914" s="2">
        <v>46.236559139785001</v>
      </c>
      <c r="K13914" s="2">
        <v>40.860215053763</v>
      </c>
      <c r="L13914" s="15">
        <v>11.827956989246999</v>
      </c>
    </row>
    <row r="13915" spans="2:12" x14ac:dyDescent="0.2">
      <c r="D13915" s="200"/>
      <c r="E13915" s="4" t="s">
        <v>39</v>
      </c>
      <c r="F13915" s="5"/>
      <c r="G13915" s="6">
        <v>114</v>
      </c>
      <c r="H13915" s="8">
        <v>0</v>
      </c>
      <c r="I13915" s="1">
        <v>2</v>
      </c>
      <c r="J13915" s="1">
        <v>56</v>
      </c>
      <c r="K13915" s="1">
        <v>41</v>
      </c>
      <c r="L13915" s="9">
        <v>15</v>
      </c>
    </row>
    <row r="13916" spans="2:12" x14ac:dyDescent="0.2">
      <c r="D13916" s="200"/>
      <c r="E13916" s="11"/>
      <c r="F13916" s="10"/>
      <c r="G13916" s="7">
        <v>100</v>
      </c>
      <c r="H13916" s="53">
        <v>0</v>
      </c>
      <c r="I13916" s="2">
        <v>1.7543859649119999</v>
      </c>
      <c r="J13916" s="2">
        <v>49.122807017543998</v>
      </c>
      <c r="K13916" s="30">
        <v>35.964912280702002</v>
      </c>
      <c r="L13916" s="15">
        <v>13.157894736842</v>
      </c>
    </row>
    <row r="13917" spans="2:12" x14ac:dyDescent="0.2">
      <c r="D13917" s="200"/>
      <c r="E13917" s="4" t="s">
        <v>40</v>
      </c>
      <c r="F13917" s="5"/>
      <c r="G13917" s="6">
        <v>89</v>
      </c>
      <c r="H13917" s="8">
        <v>0</v>
      </c>
      <c r="I13917" s="1">
        <v>2</v>
      </c>
      <c r="J13917" s="1">
        <v>49</v>
      </c>
      <c r="K13917" s="1">
        <v>23</v>
      </c>
      <c r="L13917" s="9">
        <v>15</v>
      </c>
    </row>
    <row r="13918" spans="2:12" x14ac:dyDescent="0.2">
      <c r="D13918" s="201"/>
      <c r="E13918" s="45"/>
      <c r="F13918" s="51"/>
      <c r="G13918" s="81">
        <v>100</v>
      </c>
      <c r="H13918" s="118">
        <v>0</v>
      </c>
      <c r="I13918" s="64">
        <v>2.2471910112360001</v>
      </c>
      <c r="J13918" s="124">
        <v>55.056179775281002</v>
      </c>
      <c r="K13918" s="108">
        <v>25.842696629212998</v>
      </c>
      <c r="L13918" s="154">
        <v>16.853932584270002</v>
      </c>
    </row>
    <row r="13920" spans="2:12" x14ac:dyDescent="0.2">
      <c r="B13920" s="40" t="str">
        <f xml:space="preserve"> HYPERLINK("#'目次'!B342", "[336]")</f>
        <v>[336]</v>
      </c>
      <c r="C13920" s="23" t="s">
        <v>476</v>
      </c>
    </row>
    <row r="13923" spans="3:12" x14ac:dyDescent="0.2">
      <c r="C13923" s="23" t="s">
        <v>80</v>
      </c>
    </row>
    <row r="13924" spans="3:12" ht="24" x14ac:dyDescent="0.2">
      <c r="E13924" s="195"/>
      <c r="F13924" s="196"/>
      <c r="G13924" s="37" t="s">
        <v>15</v>
      </c>
      <c r="H13924" s="33" t="s">
        <v>471</v>
      </c>
      <c r="I13924" s="13" t="s">
        <v>472</v>
      </c>
      <c r="J13924" s="13" t="s">
        <v>473</v>
      </c>
      <c r="K13924" s="13" t="s">
        <v>440</v>
      </c>
      <c r="L13924" s="38" t="s">
        <v>18</v>
      </c>
    </row>
    <row r="13925" spans="3:12" x14ac:dyDescent="0.2">
      <c r="E13925" s="197"/>
      <c r="F13925" s="198"/>
      <c r="G13925" s="35"/>
      <c r="H13925" s="39"/>
      <c r="I13925" s="14"/>
      <c r="J13925" s="14"/>
      <c r="K13925" s="14"/>
      <c r="L13925" s="34"/>
    </row>
    <row r="13926" spans="3:12" x14ac:dyDescent="0.2">
      <c r="E13926" s="120" t="s">
        <v>15</v>
      </c>
      <c r="F13926" s="66"/>
      <c r="G13926" s="36">
        <v>1200</v>
      </c>
      <c r="H13926" s="17">
        <v>2</v>
      </c>
      <c r="I13926" s="17">
        <v>15</v>
      </c>
      <c r="J13926" s="17">
        <v>556</v>
      </c>
      <c r="K13926" s="17">
        <v>506</v>
      </c>
      <c r="L13926" s="47">
        <v>121</v>
      </c>
    </row>
    <row r="13927" spans="3:12" x14ac:dyDescent="0.2">
      <c r="E13927" s="45"/>
      <c r="F13927" s="67"/>
      <c r="G13927" s="7">
        <v>100</v>
      </c>
      <c r="H13927" s="2">
        <v>0.166666666667</v>
      </c>
      <c r="I13927" s="2">
        <v>1.25</v>
      </c>
      <c r="J13927" s="2">
        <v>46.333333333333002</v>
      </c>
      <c r="K13927" s="2">
        <v>42.166666666666998</v>
      </c>
      <c r="L13927" s="15">
        <v>10.083333333333</v>
      </c>
    </row>
    <row r="13928" spans="3:12" x14ac:dyDescent="0.2">
      <c r="E13928" s="4" t="s">
        <v>81</v>
      </c>
      <c r="F13928" s="5"/>
      <c r="G13928" s="19">
        <v>48</v>
      </c>
      <c r="H13928" s="27">
        <v>0</v>
      </c>
      <c r="I13928" s="3">
        <v>0</v>
      </c>
      <c r="J13928" s="3">
        <v>25</v>
      </c>
      <c r="K13928" s="3">
        <v>17</v>
      </c>
      <c r="L13928" s="26">
        <v>6</v>
      </c>
    </row>
    <row r="13929" spans="3:12" x14ac:dyDescent="0.2">
      <c r="E13929" s="11"/>
      <c r="F13929" s="10"/>
      <c r="G13929" s="7">
        <v>100</v>
      </c>
      <c r="H13929" s="53">
        <v>0</v>
      </c>
      <c r="I13929" s="16">
        <v>0</v>
      </c>
      <c r="J13929" s="25">
        <v>52.083333333333002</v>
      </c>
      <c r="K13929" s="30">
        <v>35.416666666666998</v>
      </c>
      <c r="L13929" s="15">
        <v>12.5</v>
      </c>
    </row>
    <row r="13930" spans="3:12" x14ac:dyDescent="0.2">
      <c r="E13930" s="4" t="s">
        <v>82</v>
      </c>
      <c r="F13930" s="5"/>
      <c r="G13930" s="6">
        <v>84</v>
      </c>
      <c r="H13930" s="8">
        <v>0</v>
      </c>
      <c r="I13930" s="1">
        <v>2</v>
      </c>
      <c r="J13930" s="1">
        <v>19</v>
      </c>
      <c r="K13930" s="1">
        <v>52</v>
      </c>
      <c r="L13930" s="9">
        <v>11</v>
      </c>
    </row>
    <row r="13931" spans="3:12" x14ac:dyDescent="0.2">
      <c r="E13931" s="11"/>
      <c r="F13931" s="10"/>
      <c r="G13931" s="7">
        <v>100</v>
      </c>
      <c r="H13931" s="53">
        <v>0</v>
      </c>
      <c r="I13931" s="2">
        <v>2.3809523809519999</v>
      </c>
      <c r="J13931" s="50">
        <v>22.619047619048001</v>
      </c>
      <c r="K13931" s="41">
        <v>61.904761904761997</v>
      </c>
      <c r="L13931" s="15">
        <v>13.095238095238001</v>
      </c>
    </row>
    <row r="13932" spans="3:12" x14ac:dyDescent="0.2">
      <c r="E13932" s="4" t="s">
        <v>83</v>
      </c>
      <c r="F13932" s="5"/>
      <c r="G13932" s="6">
        <v>462</v>
      </c>
      <c r="H13932" s="8">
        <v>1</v>
      </c>
      <c r="I13932" s="1">
        <v>6</v>
      </c>
      <c r="J13932" s="1">
        <v>223</v>
      </c>
      <c r="K13932" s="1">
        <v>189</v>
      </c>
      <c r="L13932" s="9">
        <v>43</v>
      </c>
    </row>
    <row r="13933" spans="3:12" x14ac:dyDescent="0.2">
      <c r="E13933" s="11"/>
      <c r="F13933" s="10"/>
      <c r="G13933" s="7">
        <v>100</v>
      </c>
      <c r="H13933" s="18">
        <v>0.21645021645000001</v>
      </c>
      <c r="I13933" s="2">
        <v>1.298701298701</v>
      </c>
      <c r="J13933" s="2">
        <v>48.268398268398002</v>
      </c>
      <c r="K13933" s="2">
        <v>40.909090909090999</v>
      </c>
      <c r="L13933" s="15">
        <v>9.3073593073590004</v>
      </c>
    </row>
    <row r="13934" spans="3:12" x14ac:dyDescent="0.2">
      <c r="E13934" s="4" t="s">
        <v>84</v>
      </c>
      <c r="F13934" s="5"/>
      <c r="G13934" s="6">
        <v>30</v>
      </c>
      <c r="H13934" s="8">
        <v>1</v>
      </c>
      <c r="I13934" s="1">
        <v>0</v>
      </c>
      <c r="J13934" s="1">
        <v>14</v>
      </c>
      <c r="K13934" s="1">
        <v>12</v>
      </c>
      <c r="L13934" s="9">
        <v>3</v>
      </c>
    </row>
    <row r="13935" spans="3:12" x14ac:dyDescent="0.2">
      <c r="E13935" s="11"/>
      <c r="F13935" s="10"/>
      <c r="G13935" s="7">
        <v>100</v>
      </c>
      <c r="H13935" s="18">
        <v>3.333333333333</v>
      </c>
      <c r="I13935" s="16">
        <v>0</v>
      </c>
      <c r="J13935" s="2">
        <v>46.666666666666998</v>
      </c>
      <c r="K13935" s="2">
        <v>40</v>
      </c>
      <c r="L13935" s="15">
        <v>10</v>
      </c>
    </row>
    <row r="13936" spans="3:12" x14ac:dyDescent="0.2">
      <c r="E13936" s="4" t="s">
        <v>85</v>
      </c>
      <c r="F13936" s="5"/>
      <c r="G13936" s="6">
        <v>144</v>
      </c>
      <c r="H13936" s="8">
        <v>0</v>
      </c>
      <c r="I13936" s="1">
        <v>1</v>
      </c>
      <c r="J13936" s="1">
        <v>68</v>
      </c>
      <c r="K13936" s="1">
        <v>58</v>
      </c>
      <c r="L13936" s="9">
        <v>17</v>
      </c>
    </row>
    <row r="13937" spans="2:12" x14ac:dyDescent="0.2">
      <c r="E13937" s="11"/>
      <c r="F13937" s="10"/>
      <c r="G13937" s="7">
        <v>100</v>
      </c>
      <c r="H13937" s="53">
        <v>0</v>
      </c>
      <c r="I13937" s="2">
        <v>0.694444444444</v>
      </c>
      <c r="J13937" s="2">
        <v>47.222222222222001</v>
      </c>
      <c r="K13937" s="2">
        <v>40.277777777777999</v>
      </c>
      <c r="L13937" s="15">
        <v>11.805555555555999</v>
      </c>
    </row>
    <row r="13938" spans="2:12" x14ac:dyDescent="0.2">
      <c r="E13938" s="4" t="s">
        <v>86</v>
      </c>
      <c r="F13938" s="5"/>
      <c r="G13938" s="6">
        <v>192</v>
      </c>
      <c r="H13938" s="8">
        <v>0</v>
      </c>
      <c r="I13938" s="1">
        <v>2</v>
      </c>
      <c r="J13938" s="1">
        <v>105</v>
      </c>
      <c r="K13938" s="1">
        <v>70</v>
      </c>
      <c r="L13938" s="9">
        <v>15</v>
      </c>
    </row>
    <row r="13939" spans="2:12" x14ac:dyDescent="0.2">
      <c r="E13939" s="11"/>
      <c r="F13939" s="10"/>
      <c r="G13939" s="7">
        <v>100</v>
      </c>
      <c r="H13939" s="53">
        <v>0</v>
      </c>
      <c r="I13939" s="2">
        <v>1.041666666667</v>
      </c>
      <c r="J13939" s="25">
        <v>54.6875</v>
      </c>
      <c r="K13939" s="30">
        <v>36.458333333333002</v>
      </c>
      <c r="L13939" s="15">
        <v>7.8125</v>
      </c>
    </row>
    <row r="13940" spans="2:12" x14ac:dyDescent="0.2">
      <c r="E13940" s="4" t="s">
        <v>87</v>
      </c>
      <c r="F13940" s="5"/>
      <c r="G13940" s="6">
        <v>72</v>
      </c>
      <c r="H13940" s="8">
        <v>0</v>
      </c>
      <c r="I13940" s="1">
        <v>0</v>
      </c>
      <c r="J13940" s="1">
        <v>33</v>
      </c>
      <c r="K13940" s="1">
        <v>31</v>
      </c>
      <c r="L13940" s="9">
        <v>8</v>
      </c>
    </row>
    <row r="13941" spans="2:12" x14ac:dyDescent="0.2">
      <c r="E13941" s="11"/>
      <c r="F13941" s="10"/>
      <c r="G13941" s="7">
        <v>100</v>
      </c>
      <c r="H13941" s="53">
        <v>0</v>
      </c>
      <c r="I13941" s="16">
        <v>0</v>
      </c>
      <c r="J13941" s="2">
        <v>45.833333333333002</v>
      </c>
      <c r="K13941" s="2">
        <v>43.055555555555998</v>
      </c>
      <c r="L13941" s="15">
        <v>11.111111111111001</v>
      </c>
    </row>
    <row r="13942" spans="2:12" x14ac:dyDescent="0.2">
      <c r="E13942" s="4" t="s">
        <v>88</v>
      </c>
      <c r="F13942" s="5"/>
      <c r="G13942" s="6">
        <v>36</v>
      </c>
      <c r="H13942" s="8">
        <v>0</v>
      </c>
      <c r="I13942" s="1">
        <v>2</v>
      </c>
      <c r="J13942" s="1">
        <v>17</v>
      </c>
      <c r="K13942" s="1">
        <v>12</v>
      </c>
      <c r="L13942" s="9">
        <v>5</v>
      </c>
    </row>
    <row r="13943" spans="2:12" x14ac:dyDescent="0.2">
      <c r="E13943" s="11"/>
      <c r="F13943" s="10"/>
      <c r="G13943" s="7">
        <v>100</v>
      </c>
      <c r="H13943" s="53">
        <v>0</v>
      </c>
      <c r="I13943" s="2">
        <v>5.5555555555560003</v>
      </c>
      <c r="J13943" s="2">
        <v>47.222222222222001</v>
      </c>
      <c r="K13943" s="30">
        <v>33.333333333333002</v>
      </c>
      <c r="L13943" s="15">
        <v>13.888888888888999</v>
      </c>
    </row>
    <row r="13944" spans="2:12" x14ac:dyDescent="0.2">
      <c r="E13944" s="4" t="s">
        <v>89</v>
      </c>
      <c r="F13944" s="5"/>
      <c r="G13944" s="6">
        <v>66</v>
      </c>
      <c r="H13944" s="8">
        <v>0</v>
      </c>
      <c r="I13944" s="1">
        <v>1</v>
      </c>
      <c r="J13944" s="1">
        <v>27</v>
      </c>
      <c r="K13944" s="1">
        <v>29</v>
      </c>
      <c r="L13944" s="9">
        <v>9</v>
      </c>
    </row>
    <row r="13945" spans="2:12" x14ac:dyDescent="0.2">
      <c r="E13945" s="11"/>
      <c r="F13945" s="10"/>
      <c r="G13945" s="7">
        <v>100</v>
      </c>
      <c r="H13945" s="53">
        <v>0</v>
      </c>
      <c r="I13945" s="2">
        <v>1.5151515151520001</v>
      </c>
      <c r="J13945" s="30">
        <v>40.909090909090999</v>
      </c>
      <c r="K13945" s="2">
        <v>43.939393939394002</v>
      </c>
      <c r="L13945" s="15">
        <v>13.636363636364001</v>
      </c>
    </row>
    <row r="13946" spans="2:12" x14ac:dyDescent="0.2">
      <c r="E13946" s="4" t="s">
        <v>90</v>
      </c>
      <c r="F13946" s="5"/>
      <c r="G13946" s="6">
        <v>54</v>
      </c>
      <c r="H13946" s="8">
        <v>0</v>
      </c>
      <c r="I13946" s="1">
        <v>1</v>
      </c>
      <c r="J13946" s="1">
        <v>21</v>
      </c>
      <c r="K13946" s="1">
        <v>28</v>
      </c>
      <c r="L13946" s="9">
        <v>4</v>
      </c>
    </row>
    <row r="13947" spans="2:12" x14ac:dyDescent="0.2">
      <c r="E13947" s="11"/>
      <c r="F13947" s="10"/>
      <c r="G13947" s="7">
        <v>100</v>
      </c>
      <c r="H13947" s="53">
        <v>0</v>
      </c>
      <c r="I13947" s="2">
        <v>1.851851851852</v>
      </c>
      <c r="J13947" s="30">
        <v>38.888888888888999</v>
      </c>
      <c r="K13947" s="25">
        <v>51.851851851851997</v>
      </c>
      <c r="L13947" s="15">
        <v>7.4074074074069998</v>
      </c>
    </row>
    <row r="13948" spans="2:12" x14ac:dyDescent="0.2">
      <c r="E13948" s="4" t="s">
        <v>91</v>
      </c>
      <c r="F13948" s="5"/>
      <c r="G13948" s="6">
        <v>12</v>
      </c>
      <c r="H13948" s="8">
        <v>0</v>
      </c>
      <c r="I13948" s="1">
        <v>0</v>
      </c>
      <c r="J13948" s="1">
        <v>4</v>
      </c>
      <c r="K13948" s="1">
        <v>8</v>
      </c>
      <c r="L13948" s="9">
        <v>0</v>
      </c>
    </row>
    <row r="13949" spans="2:12" x14ac:dyDescent="0.2">
      <c r="E13949" s="45"/>
      <c r="F13949" s="51"/>
      <c r="G13949" s="81">
        <v>100</v>
      </c>
      <c r="H13949" s="118">
        <v>0</v>
      </c>
      <c r="I13949" s="62">
        <v>0</v>
      </c>
      <c r="J13949" s="108">
        <v>33.333333333333002</v>
      </c>
      <c r="K13949" s="112">
        <v>66.666666666666998</v>
      </c>
      <c r="L13949" s="164">
        <v>0</v>
      </c>
    </row>
    <row r="13951" spans="2:12" x14ac:dyDescent="0.2">
      <c r="B13951" s="40" t="str">
        <f xml:space="preserve"> HYPERLINK("#'目次'!B343", "[337]")</f>
        <v>[337]</v>
      </c>
      <c r="C13951" s="23" t="s">
        <v>479</v>
      </c>
    </row>
    <row r="13954" spans="3:12" x14ac:dyDescent="0.2">
      <c r="C13954" s="23" t="s">
        <v>14</v>
      </c>
    </row>
    <row r="13955" spans="3:12" ht="24" x14ac:dyDescent="0.2">
      <c r="D13955" s="195"/>
      <c r="E13955" s="196"/>
      <c r="F13955" s="196"/>
      <c r="G13955" s="37" t="s">
        <v>15</v>
      </c>
      <c r="H13955" s="33" t="s">
        <v>471</v>
      </c>
      <c r="I13955" s="13" t="s">
        <v>472</v>
      </c>
      <c r="J13955" s="13" t="s">
        <v>473</v>
      </c>
      <c r="K13955" s="13" t="s">
        <v>440</v>
      </c>
      <c r="L13955" s="38" t="s">
        <v>18</v>
      </c>
    </row>
    <row r="13956" spans="3:12" x14ac:dyDescent="0.2">
      <c r="D13956" s="197"/>
      <c r="E13956" s="198"/>
      <c r="F13956" s="198"/>
      <c r="G13956" s="35"/>
      <c r="H13956" s="39"/>
      <c r="I13956" s="14"/>
      <c r="J13956" s="14"/>
      <c r="K13956" s="14"/>
      <c r="L13956" s="34"/>
    </row>
    <row r="13957" spans="3:12" x14ac:dyDescent="0.2">
      <c r="D13957" s="78"/>
      <c r="E13957" s="79" t="s">
        <v>15</v>
      </c>
      <c r="F13957" s="66"/>
      <c r="G13957" s="36">
        <v>1200</v>
      </c>
      <c r="H13957" s="17">
        <v>1</v>
      </c>
      <c r="I13957" s="17">
        <v>11</v>
      </c>
      <c r="J13957" s="17">
        <v>125</v>
      </c>
      <c r="K13957" s="17">
        <v>915</v>
      </c>
      <c r="L13957" s="47">
        <v>148</v>
      </c>
    </row>
    <row r="13958" spans="3:12" x14ac:dyDescent="0.2">
      <c r="D13958" s="45"/>
      <c r="E13958" s="51"/>
      <c r="F13958" s="67"/>
      <c r="G13958" s="7">
        <v>100</v>
      </c>
      <c r="H13958" s="2">
        <v>8.3333333332999998E-2</v>
      </c>
      <c r="I13958" s="2">
        <v>0.91666666666700003</v>
      </c>
      <c r="J13958" s="2">
        <v>10.416666666667</v>
      </c>
      <c r="K13958" s="2">
        <v>76.25</v>
      </c>
      <c r="L13958" s="15">
        <v>12.333333333333</v>
      </c>
    </row>
    <row r="13959" spans="3:12" x14ac:dyDescent="0.2">
      <c r="D13959" s="199" t="s">
        <v>19</v>
      </c>
      <c r="E13959" s="22" t="s">
        <v>20</v>
      </c>
      <c r="F13959" s="21"/>
      <c r="G13959" s="19">
        <v>132</v>
      </c>
      <c r="H13959" s="27">
        <v>0</v>
      </c>
      <c r="I13959" s="3">
        <v>2</v>
      </c>
      <c r="J13959" s="3">
        <v>7</v>
      </c>
      <c r="K13959" s="3">
        <v>102</v>
      </c>
      <c r="L13959" s="26">
        <v>21</v>
      </c>
    </row>
    <row r="13960" spans="3:12" x14ac:dyDescent="0.2">
      <c r="D13960" s="200"/>
      <c r="E13960" s="11"/>
      <c r="F13960" s="10"/>
      <c r="G13960" s="7">
        <v>100</v>
      </c>
      <c r="H13960" s="53">
        <v>0</v>
      </c>
      <c r="I13960" s="2">
        <v>1.5151515151520001</v>
      </c>
      <c r="J13960" s="30">
        <v>5.3030303030299999</v>
      </c>
      <c r="K13960" s="2">
        <v>77.272727272726996</v>
      </c>
      <c r="L13960" s="15">
        <v>15.909090909091001</v>
      </c>
    </row>
    <row r="13961" spans="3:12" x14ac:dyDescent="0.2">
      <c r="D13961" s="200"/>
      <c r="E13961" s="4" t="s">
        <v>21</v>
      </c>
      <c r="F13961" s="5"/>
      <c r="G13961" s="6">
        <v>444</v>
      </c>
      <c r="H13961" s="8">
        <v>1</v>
      </c>
      <c r="I13961" s="1">
        <v>4</v>
      </c>
      <c r="J13961" s="1">
        <v>44</v>
      </c>
      <c r="K13961" s="1">
        <v>344</v>
      </c>
      <c r="L13961" s="9">
        <v>51</v>
      </c>
    </row>
    <row r="13962" spans="3:12" x14ac:dyDescent="0.2">
      <c r="D13962" s="200"/>
      <c r="E13962" s="11"/>
      <c r="F13962" s="10"/>
      <c r="G13962" s="7">
        <v>100</v>
      </c>
      <c r="H13962" s="18">
        <v>0.22522522522499999</v>
      </c>
      <c r="I13962" s="2">
        <v>0.90090090090099995</v>
      </c>
      <c r="J13962" s="2">
        <v>9.9099099099100005</v>
      </c>
      <c r="K13962" s="2">
        <v>77.477477477476995</v>
      </c>
      <c r="L13962" s="15">
        <v>11.486486486485999</v>
      </c>
    </row>
    <row r="13963" spans="3:12" x14ac:dyDescent="0.2">
      <c r="D13963" s="200"/>
      <c r="E13963" s="4" t="s">
        <v>22</v>
      </c>
      <c r="F13963" s="5"/>
      <c r="G13963" s="6">
        <v>192</v>
      </c>
      <c r="H13963" s="8">
        <v>0</v>
      </c>
      <c r="I13963" s="1">
        <v>1</v>
      </c>
      <c r="J13963" s="1">
        <v>21</v>
      </c>
      <c r="K13963" s="1">
        <v>145</v>
      </c>
      <c r="L13963" s="9">
        <v>25</v>
      </c>
    </row>
    <row r="13964" spans="3:12" x14ac:dyDescent="0.2">
      <c r="D13964" s="200"/>
      <c r="E13964" s="11"/>
      <c r="F13964" s="10"/>
      <c r="G13964" s="7">
        <v>100</v>
      </c>
      <c r="H13964" s="53">
        <v>0</v>
      </c>
      <c r="I13964" s="2">
        <v>0.52083333333299997</v>
      </c>
      <c r="J13964" s="2">
        <v>10.9375</v>
      </c>
      <c r="K13964" s="2">
        <v>75.520833333333002</v>
      </c>
      <c r="L13964" s="15">
        <v>13.020833333333</v>
      </c>
    </row>
    <row r="13965" spans="3:12" x14ac:dyDescent="0.2">
      <c r="D13965" s="200"/>
      <c r="E13965" s="4" t="s">
        <v>23</v>
      </c>
      <c r="F13965" s="5"/>
      <c r="G13965" s="6">
        <v>192</v>
      </c>
      <c r="H13965" s="8">
        <v>0</v>
      </c>
      <c r="I13965" s="1">
        <v>2</v>
      </c>
      <c r="J13965" s="1">
        <v>20</v>
      </c>
      <c r="K13965" s="1">
        <v>150</v>
      </c>
      <c r="L13965" s="9">
        <v>20</v>
      </c>
    </row>
    <row r="13966" spans="3:12" x14ac:dyDescent="0.2">
      <c r="D13966" s="200"/>
      <c r="E13966" s="11"/>
      <c r="F13966" s="10"/>
      <c r="G13966" s="7">
        <v>100</v>
      </c>
      <c r="H13966" s="53">
        <v>0</v>
      </c>
      <c r="I13966" s="2">
        <v>1.041666666667</v>
      </c>
      <c r="J13966" s="2">
        <v>10.416666666667</v>
      </c>
      <c r="K13966" s="2">
        <v>78.125</v>
      </c>
      <c r="L13966" s="15">
        <v>10.416666666667</v>
      </c>
    </row>
    <row r="13967" spans="3:12" x14ac:dyDescent="0.2">
      <c r="D13967" s="200"/>
      <c r="E13967" s="4" t="s">
        <v>24</v>
      </c>
      <c r="F13967" s="5"/>
      <c r="G13967" s="6">
        <v>240</v>
      </c>
      <c r="H13967" s="8">
        <v>0</v>
      </c>
      <c r="I13967" s="1">
        <v>2</v>
      </c>
      <c r="J13967" s="1">
        <v>33</v>
      </c>
      <c r="K13967" s="1">
        <v>174</v>
      </c>
      <c r="L13967" s="9">
        <v>31</v>
      </c>
    </row>
    <row r="13968" spans="3:12" x14ac:dyDescent="0.2">
      <c r="D13968" s="200"/>
      <c r="E13968" s="11"/>
      <c r="F13968" s="10"/>
      <c r="G13968" s="7">
        <v>100</v>
      </c>
      <c r="H13968" s="53">
        <v>0</v>
      </c>
      <c r="I13968" s="2">
        <v>0.83333333333299997</v>
      </c>
      <c r="J13968" s="2">
        <v>13.75</v>
      </c>
      <c r="K13968" s="2">
        <v>72.5</v>
      </c>
      <c r="L13968" s="15">
        <v>12.916666666667</v>
      </c>
    </row>
    <row r="13969" spans="4:12" x14ac:dyDescent="0.2">
      <c r="D13969" s="199" t="s">
        <v>25</v>
      </c>
      <c r="E13969" s="22" t="s">
        <v>26</v>
      </c>
      <c r="F13969" s="21"/>
      <c r="G13969" s="19">
        <v>348</v>
      </c>
      <c r="H13969" s="27">
        <v>0</v>
      </c>
      <c r="I13969" s="3">
        <v>3</v>
      </c>
      <c r="J13969" s="3">
        <v>38</v>
      </c>
      <c r="K13969" s="3">
        <v>270</v>
      </c>
      <c r="L13969" s="26">
        <v>37</v>
      </c>
    </row>
    <row r="13970" spans="4:12" x14ac:dyDescent="0.2">
      <c r="D13970" s="200"/>
      <c r="E13970" s="11"/>
      <c r="F13970" s="10"/>
      <c r="G13970" s="7">
        <v>100</v>
      </c>
      <c r="H13970" s="53">
        <v>0</v>
      </c>
      <c r="I13970" s="2">
        <v>0.86206896551699996</v>
      </c>
      <c r="J13970" s="2">
        <v>10.919540229885</v>
      </c>
      <c r="K13970" s="2">
        <v>77.586206896552</v>
      </c>
      <c r="L13970" s="15">
        <v>10.632183908046001</v>
      </c>
    </row>
    <row r="13971" spans="4:12" x14ac:dyDescent="0.2">
      <c r="D13971" s="200"/>
      <c r="E13971" s="4" t="s">
        <v>27</v>
      </c>
      <c r="F13971" s="5"/>
      <c r="G13971" s="6">
        <v>378</v>
      </c>
      <c r="H13971" s="8">
        <v>1</v>
      </c>
      <c r="I13971" s="1">
        <v>5</v>
      </c>
      <c r="J13971" s="1">
        <v>38</v>
      </c>
      <c r="K13971" s="1">
        <v>290</v>
      </c>
      <c r="L13971" s="9">
        <v>44</v>
      </c>
    </row>
    <row r="13972" spans="4:12" x14ac:dyDescent="0.2">
      <c r="D13972" s="200"/>
      <c r="E13972" s="11"/>
      <c r="F13972" s="10"/>
      <c r="G13972" s="7">
        <v>100</v>
      </c>
      <c r="H13972" s="18">
        <v>0.26455026455000002</v>
      </c>
      <c r="I13972" s="2">
        <v>1.3227513227509999</v>
      </c>
      <c r="J13972" s="2">
        <v>10.052910052910001</v>
      </c>
      <c r="K13972" s="2">
        <v>76.719576719577006</v>
      </c>
      <c r="L13972" s="15">
        <v>11.640211640212</v>
      </c>
    </row>
    <row r="13973" spans="4:12" x14ac:dyDescent="0.2">
      <c r="D13973" s="200"/>
      <c r="E13973" s="4" t="s">
        <v>28</v>
      </c>
      <c r="F13973" s="5"/>
      <c r="G13973" s="6">
        <v>372</v>
      </c>
      <c r="H13973" s="8">
        <v>0</v>
      </c>
      <c r="I13973" s="1">
        <v>2</v>
      </c>
      <c r="J13973" s="1">
        <v>38</v>
      </c>
      <c r="K13973" s="1">
        <v>277</v>
      </c>
      <c r="L13973" s="9">
        <v>55</v>
      </c>
    </row>
    <row r="13974" spans="4:12" x14ac:dyDescent="0.2">
      <c r="D13974" s="200"/>
      <c r="E13974" s="11"/>
      <c r="F13974" s="10"/>
      <c r="G13974" s="7">
        <v>100</v>
      </c>
      <c r="H13974" s="53">
        <v>0</v>
      </c>
      <c r="I13974" s="2">
        <v>0.53763440860199996</v>
      </c>
      <c r="J13974" s="2">
        <v>10.215053763441</v>
      </c>
      <c r="K13974" s="2">
        <v>74.462365591397997</v>
      </c>
      <c r="L13974" s="15">
        <v>14.784946236559</v>
      </c>
    </row>
    <row r="13975" spans="4:12" x14ac:dyDescent="0.2">
      <c r="D13975" s="200"/>
      <c r="E13975" s="4" t="s">
        <v>29</v>
      </c>
      <c r="F13975" s="5"/>
      <c r="G13975" s="6">
        <v>102</v>
      </c>
      <c r="H13975" s="8">
        <v>0</v>
      </c>
      <c r="I13975" s="1">
        <v>1</v>
      </c>
      <c r="J13975" s="1">
        <v>11</v>
      </c>
      <c r="K13975" s="1">
        <v>78</v>
      </c>
      <c r="L13975" s="9">
        <v>12</v>
      </c>
    </row>
    <row r="13976" spans="4:12" x14ac:dyDescent="0.2">
      <c r="D13976" s="200"/>
      <c r="E13976" s="11"/>
      <c r="F13976" s="10"/>
      <c r="G13976" s="7">
        <v>100</v>
      </c>
      <c r="H13976" s="53">
        <v>0</v>
      </c>
      <c r="I13976" s="2">
        <v>0.98039215686299996</v>
      </c>
      <c r="J13976" s="2">
        <v>10.78431372549</v>
      </c>
      <c r="K13976" s="2">
        <v>76.470588235294002</v>
      </c>
      <c r="L13976" s="15">
        <v>11.764705882353001</v>
      </c>
    </row>
    <row r="13977" spans="4:12" x14ac:dyDescent="0.2">
      <c r="D13977" s="199" t="s">
        <v>30</v>
      </c>
      <c r="E13977" s="22" t="s">
        <v>31</v>
      </c>
      <c r="F13977" s="21"/>
      <c r="G13977" s="19">
        <v>592</v>
      </c>
      <c r="H13977" s="27">
        <v>0</v>
      </c>
      <c r="I13977" s="3">
        <v>8</v>
      </c>
      <c r="J13977" s="3">
        <v>61</v>
      </c>
      <c r="K13977" s="3">
        <v>445</v>
      </c>
      <c r="L13977" s="26">
        <v>78</v>
      </c>
    </row>
    <row r="13978" spans="4:12" x14ac:dyDescent="0.2">
      <c r="D13978" s="200"/>
      <c r="E13978" s="11"/>
      <c r="F13978" s="10"/>
      <c r="G13978" s="7">
        <v>100</v>
      </c>
      <c r="H13978" s="53">
        <v>0</v>
      </c>
      <c r="I13978" s="2">
        <v>1.351351351351</v>
      </c>
      <c r="J13978" s="2">
        <v>10.304054054053999</v>
      </c>
      <c r="K13978" s="2">
        <v>75.168918918919005</v>
      </c>
      <c r="L13978" s="15">
        <v>13.175675675676001</v>
      </c>
    </row>
    <row r="13979" spans="4:12" x14ac:dyDescent="0.2">
      <c r="D13979" s="200"/>
      <c r="E13979" s="4" t="s">
        <v>32</v>
      </c>
      <c r="F13979" s="5"/>
      <c r="G13979" s="6">
        <v>608</v>
      </c>
      <c r="H13979" s="8">
        <v>1</v>
      </c>
      <c r="I13979" s="1">
        <v>3</v>
      </c>
      <c r="J13979" s="1">
        <v>64</v>
      </c>
      <c r="K13979" s="1">
        <v>470</v>
      </c>
      <c r="L13979" s="9">
        <v>70</v>
      </c>
    </row>
    <row r="13980" spans="4:12" x14ac:dyDescent="0.2">
      <c r="D13980" s="200"/>
      <c r="E13980" s="11"/>
      <c r="F13980" s="10"/>
      <c r="G13980" s="7">
        <v>100</v>
      </c>
      <c r="H13980" s="18">
        <v>0.164473684211</v>
      </c>
      <c r="I13980" s="2">
        <v>0.49342105263199998</v>
      </c>
      <c r="J13980" s="2">
        <v>10.526315789473999</v>
      </c>
      <c r="K13980" s="2">
        <v>77.302631578947</v>
      </c>
      <c r="L13980" s="15">
        <v>11.513157894737001</v>
      </c>
    </row>
    <row r="13981" spans="4:12" x14ac:dyDescent="0.2">
      <c r="D13981" s="199" t="s">
        <v>33</v>
      </c>
      <c r="E13981" s="22" t="s">
        <v>34</v>
      </c>
      <c r="F13981" s="21"/>
      <c r="G13981" s="19">
        <v>74</v>
      </c>
      <c r="H13981" s="27">
        <v>0</v>
      </c>
      <c r="I13981" s="3">
        <v>1</v>
      </c>
      <c r="J13981" s="3">
        <v>8</v>
      </c>
      <c r="K13981" s="3">
        <v>53</v>
      </c>
      <c r="L13981" s="26">
        <v>12</v>
      </c>
    </row>
    <row r="13982" spans="4:12" x14ac:dyDescent="0.2">
      <c r="D13982" s="200"/>
      <c r="E13982" s="11"/>
      <c r="F13982" s="10"/>
      <c r="G13982" s="7">
        <v>100</v>
      </c>
      <c r="H13982" s="53">
        <v>0</v>
      </c>
      <c r="I13982" s="2">
        <v>1.351351351351</v>
      </c>
      <c r="J13982" s="2">
        <v>10.810810810811001</v>
      </c>
      <c r="K13982" s="2">
        <v>71.621621621621998</v>
      </c>
      <c r="L13982" s="15">
        <v>16.216216216216001</v>
      </c>
    </row>
    <row r="13983" spans="4:12" x14ac:dyDescent="0.2">
      <c r="D13983" s="200"/>
      <c r="E13983" s="4" t="s">
        <v>35</v>
      </c>
      <c r="F13983" s="5"/>
      <c r="G13983" s="6">
        <v>148</v>
      </c>
      <c r="H13983" s="8">
        <v>0</v>
      </c>
      <c r="I13983" s="1">
        <v>2</v>
      </c>
      <c r="J13983" s="1">
        <v>14</v>
      </c>
      <c r="K13983" s="1">
        <v>120</v>
      </c>
      <c r="L13983" s="9">
        <v>12</v>
      </c>
    </row>
    <row r="13984" spans="4:12" x14ac:dyDescent="0.2">
      <c r="D13984" s="200"/>
      <c r="E13984" s="11"/>
      <c r="F13984" s="10"/>
      <c r="G13984" s="7">
        <v>100</v>
      </c>
      <c r="H13984" s="53">
        <v>0</v>
      </c>
      <c r="I13984" s="2">
        <v>1.351351351351</v>
      </c>
      <c r="J13984" s="2">
        <v>9.4594594594589996</v>
      </c>
      <c r="K13984" s="2">
        <v>81.081081081080995</v>
      </c>
      <c r="L13984" s="15">
        <v>8.1081081081080004</v>
      </c>
    </row>
    <row r="13985" spans="2:12" x14ac:dyDescent="0.2">
      <c r="D13985" s="200"/>
      <c r="E13985" s="4" t="s">
        <v>36</v>
      </c>
      <c r="F13985" s="5"/>
      <c r="G13985" s="6">
        <v>187</v>
      </c>
      <c r="H13985" s="8">
        <v>0</v>
      </c>
      <c r="I13985" s="1">
        <v>1</v>
      </c>
      <c r="J13985" s="1">
        <v>19</v>
      </c>
      <c r="K13985" s="1">
        <v>154</v>
      </c>
      <c r="L13985" s="9">
        <v>13</v>
      </c>
    </row>
    <row r="13986" spans="2:12" x14ac:dyDescent="0.2">
      <c r="D13986" s="200"/>
      <c r="E13986" s="11"/>
      <c r="F13986" s="10"/>
      <c r="G13986" s="7">
        <v>100</v>
      </c>
      <c r="H13986" s="53">
        <v>0</v>
      </c>
      <c r="I13986" s="2">
        <v>0.53475935828900001</v>
      </c>
      <c r="J13986" s="2">
        <v>10.160427807487</v>
      </c>
      <c r="K13986" s="25">
        <v>82.352941176471006</v>
      </c>
      <c r="L13986" s="95">
        <v>6.9518716577540003</v>
      </c>
    </row>
    <row r="13987" spans="2:12" x14ac:dyDescent="0.2">
      <c r="D13987" s="200"/>
      <c r="E13987" s="4" t="s">
        <v>37</v>
      </c>
      <c r="F13987" s="5"/>
      <c r="G13987" s="6">
        <v>221</v>
      </c>
      <c r="H13987" s="8">
        <v>0</v>
      </c>
      <c r="I13987" s="1">
        <v>2</v>
      </c>
      <c r="J13987" s="1">
        <v>31</v>
      </c>
      <c r="K13987" s="1">
        <v>174</v>
      </c>
      <c r="L13987" s="9">
        <v>14</v>
      </c>
    </row>
    <row r="13988" spans="2:12" x14ac:dyDescent="0.2">
      <c r="D13988" s="200"/>
      <c r="E13988" s="11"/>
      <c r="F13988" s="10"/>
      <c r="G13988" s="7">
        <v>100</v>
      </c>
      <c r="H13988" s="53">
        <v>0</v>
      </c>
      <c r="I13988" s="2">
        <v>0.904977375566</v>
      </c>
      <c r="J13988" s="2">
        <v>14.027149321267</v>
      </c>
      <c r="K13988" s="2">
        <v>78.733031674207993</v>
      </c>
      <c r="L13988" s="95">
        <v>6.3348416289590004</v>
      </c>
    </row>
    <row r="13989" spans="2:12" x14ac:dyDescent="0.2">
      <c r="D13989" s="200"/>
      <c r="E13989" s="4" t="s">
        <v>38</v>
      </c>
      <c r="F13989" s="5"/>
      <c r="G13989" s="6">
        <v>186</v>
      </c>
      <c r="H13989" s="8">
        <v>0</v>
      </c>
      <c r="I13989" s="1">
        <v>1</v>
      </c>
      <c r="J13989" s="1">
        <v>20</v>
      </c>
      <c r="K13989" s="1">
        <v>144</v>
      </c>
      <c r="L13989" s="9">
        <v>21</v>
      </c>
    </row>
    <row r="13990" spans="2:12" x14ac:dyDescent="0.2">
      <c r="D13990" s="200"/>
      <c r="E13990" s="11"/>
      <c r="F13990" s="10"/>
      <c r="G13990" s="7">
        <v>100</v>
      </c>
      <c r="H13990" s="53">
        <v>0</v>
      </c>
      <c r="I13990" s="2">
        <v>0.53763440860199996</v>
      </c>
      <c r="J13990" s="2">
        <v>10.752688172042999</v>
      </c>
      <c r="K13990" s="2">
        <v>77.419354838710007</v>
      </c>
      <c r="L13990" s="15">
        <v>11.290322580645</v>
      </c>
    </row>
    <row r="13991" spans="2:12" x14ac:dyDescent="0.2">
      <c r="D13991" s="200"/>
      <c r="E13991" s="4" t="s">
        <v>39</v>
      </c>
      <c r="F13991" s="5"/>
      <c r="G13991" s="6">
        <v>223</v>
      </c>
      <c r="H13991" s="8">
        <v>1</v>
      </c>
      <c r="I13991" s="1">
        <v>1</v>
      </c>
      <c r="J13991" s="1">
        <v>20</v>
      </c>
      <c r="K13991" s="1">
        <v>166</v>
      </c>
      <c r="L13991" s="9">
        <v>35</v>
      </c>
    </row>
    <row r="13992" spans="2:12" x14ac:dyDescent="0.2">
      <c r="D13992" s="200"/>
      <c r="E13992" s="11"/>
      <c r="F13992" s="10"/>
      <c r="G13992" s="7">
        <v>100</v>
      </c>
      <c r="H13992" s="18">
        <v>0.44843049327399997</v>
      </c>
      <c r="I13992" s="2">
        <v>0.44843049327399997</v>
      </c>
      <c r="J13992" s="2">
        <v>8.9686098654710005</v>
      </c>
      <c r="K13992" s="2">
        <v>74.439461883408001</v>
      </c>
      <c r="L13992" s="15">
        <v>15.695067264574</v>
      </c>
    </row>
    <row r="13993" spans="2:12" x14ac:dyDescent="0.2">
      <c r="D13993" s="200"/>
      <c r="E13993" s="4" t="s">
        <v>40</v>
      </c>
      <c r="F13993" s="5"/>
      <c r="G13993" s="6">
        <v>161</v>
      </c>
      <c r="H13993" s="8">
        <v>0</v>
      </c>
      <c r="I13993" s="1">
        <v>3</v>
      </c>
      <c r="J13993" s="1">
        <v>13</v>
      </c>
      <c r="K13993" s="1">
        <v>104</v>
      </c>
      <c r="L13993" s="9">
        <v>41</v>
      </c>
    </row>
    <row r="13994" spans="2:12" x14ac:dyDescent="0.2">
      <c r="D13994" s="201"/>
      <c r="E13994" s="45"/>
      <c r="F13994" s="51"/>
      <c r="G13994" s="81">
        <v>100</v>
      </c>
      <c r="H13994" s="118">
        <v>0</v>
      </c>
      <c r="I13994" s="64">
        <v>1.8633540372670001</v>
      </c>
      <c r="J13994" s="64">
        <v>8.074534161491</v>
      </c>
      <c r="K13994" s="108">
        <v>64.596273291925002</v>
      </c>
      <c r="L13994" s="140">
        <v>25.465838509316999</v>
      </c>
    </row>
    <row r="13996" spans="2:12" x14ac:dyDescent="0.2">
      <c r="B13996" s="40" t="str">
        <f xml:space="preserve"> HYPERLINK("#'目次'!B344", "[338]")</f>
        <v>[338]</v>
      </c>
      <c r="C13996" s="23" t="s">
        <v>479</v>
      </c>
    </row>
    <row r="13999" spans="2:12" x14ac:dyDescent="0.2">
      <c r="C13999" s="23" t="s">
        <v>48</v>
      </c>
    </row>
    <row r="14000" spans="2:12" ht="24" x14ac:dyDescent="0.2">
      <c r="D14000" s="195"/>
      <c r="E14000" s="196"/>
      <c r="F14000" s="196"/>
      <c r="G14000" s="37" t="s">
        <v>15</v>
      </c>
      <c r="H14000" s="33" t="s">
        <v>471</v>
      </c>
      <c r="I14000" s="13" t="s">
        <v>472</v>
      </c>
      <c r="J14000" s="13" t="s">
        <v>473</v>
      </c>
      <c r="K14000" s="13" t="s">
        <v>440</v>
      </c>
      <c r="L14000" s="38" t="s">
        <v>18</v>
      </c>
    </row>
    <row r="14001" spans="4:12" x14ac:dyDescent="0.2">
      <c r="D14001" s="197"/>
      <c r="E14001" s="198"/>
      <c r="F14001" s="198"/>
      <c r="G14001" s="35"/>
      <c r="H14001" s="39"/>
      <c r="I14001" s="14"/>
      <c r="J14001" s="14"/>
      <c r="K14001" s="14"/>
      <c r="L14001" s="34"/>
    </row>
    <row r="14002" spans="4:12" x14ac:dyDescent="0.2">
      <c r="D14002" s="78"/>
      <c r="E14002" s="79" t="s">
        <v>15</v>
      </c>
      <c r="F14002" s="66"/>
      <c r="G14002" s="36">
        <v>1200</v>
      </c>
      <c r="H14002" s="17">
        <v>1</v>
      </c>
      <c r="I14002" s="17">
        <v>11</v>
      </c>
      <c r="J14002" s="17">
        <v>125</v>
      </c>
      <c r="K14002" s="17">
        <v>915</v>
      </c>
      <c r="L14002" s="47">
        <v>148</v>
      </c>
    </row>
    <row r="14003" spans="4:12" x14ac:dyDescent="0.2">
      <c r="D14003" s="45"/>
      <c r="E14003" s="51"/>
      <c r="F14003" s="67"/>
      <c r="G14003" s="7">
        <v>100</v>
      </c>
      <c r="H14003" s="2">
        <v>8.3333333332999998E-2</v>
      </c>
      <c r="I14003" s="2">
        <v>0.91666666666700003</v>
      </c>
      <c r="J14003" s="2">
        <v>10.416666666667</v>
      </c>
      <c r="K14003" s="2">
        <v>76.25</v>
      </c>
      <c r="L14003" s="15">
        <v>12.333333333333</v>
      </c>
    </row>
    <row r="14004" spans="4:12" x14ac:dyDescent="0.2">
      <c r="D14004" s="199" t="s">
        <v>49</v>
      </c>
      <c r="E14004" s="22" t="s">
        <v>50</v>
      </c>
      <c r="F14004" s="21"/>
      <c r="G14004" s="19">
        <v>15</v>
      </c>
      <c r="H14004" s="27">
        <v>0</v>
      </c>
      <c r="I14004" s="3">
        <v>0</v>
      </c>
      <c r="J14004" s="3">
        <v>1</v>
      </c>
      <c r="K14004" s="3">
        <v>10</v>
      </c>
      <c r="L14004" s="26">
        <v>4</v>
      </c>
    </row>
    <row r="14005" spans="4:12" x14ac:dyDescent="0.2">
      <c r="D14005" s="200"/>
      <c r="E14005" s="11"/>
      <c r="F14005" s="10"/>
      <c r="G14005" s="7">
        <v>100</v>
      </c>
      <c r="H14005" s="53">
        <v>0</v>
      </c>
      <c r="I14005" s="16">
        <v>0</v>
      </c>
      <c r="J14005" s="2">
        <v>6.666666666667</v>
      </c>
      <c r="K14005" s="30">
        <v>66.666666666666998</v>
      </c>
      <c r="L14005" s="102">
        <v>26.666666666666998</v>
      </c>
    </row>
    <row r="14006" spans="4:12" x14ac:dyDescent="0.2">
      <c r="D14006" s="200"/>
      <c r="E14006" s="4" t="s">
        <v>51</v>
      </c>
      <c r="F14006" s="5"/>
      <c r="G14006" s="6">
        <v>142</v>
      </c>
      <c r="H14006" s="8">
        <v>0</v>
      </c>
      <c r="I14006" s="1">
        <v>2</v>
      </c>
      <c r="J14006" s="1">
        <v>11</v>
      </c>
      <c r="K14006" s="1">
        <v>111</v>
      </c>
      <c r="L14006" s="9">
        <v>18</v>
      </c>
    </row>
    <row r="14007" spans="4:12" x14ac:dyDescent="0.2">
      <c r="D14007" s="200"/>
      <c r="E14007" s="11"/>
      <c r="F14007" s="10"/>
      <c r="G14007" s="7">
        <v>100</v>
      </c>
      <c r="H14007" s="53">
        <v>0</v>
      </c>
      <c r="I14007" s="2">
        <v>1.4084507042250001</v>
      </c>
      <c r="J14007" s="2">
        <v>7.746478873239</v>
      </c>
      <c r="K14007" s="2">
        <v>78.169014084506998</v>
      </c>
      <c r="L14007" s="15">
        <v>12.676056338027999</v>
      </c>
    </row>
    <row r="14008" spans="4:12" x14ac:dyDescent="0.2">
      <c r="D14008" s="200"/>
      <c r="E14008" s="4" t="s">
        <v>52</v>
      </c>
      <c r="F14008" s="5"/>
      <c r="G14008" s="6">
        <v>26</v>
      </c>
      <c r="H14008" s="8">
        <v>0</v>
      </c>
      <c r="I14008" s="1">
        <v>0</v>
      </c>
      <c r="J14008" s="1">
        <v>3</v>
      </c>
      <c r="K14008" s="1">
        <v>21</v>
      </c>
      <c r="L14008" s="9">
        <v>2</v>
      </c>
    </row>
    <row r="14009" spans="4:12" x14ac:dyDescent="0.2">
      <c r="D14009" s="200"/>
      <c r="E14009" s="11"/>
      <c r="F14009" s="10"/>
      <c r="G14009" s="7">
        <v>100</v>
      </c>
      <c r="H14009" s="53">
        <v>0</v>
      </c>
      <c r="I14009" s="16">
        <v>0</v>
      </c>
      <c r="J14009" s="2">
        <v>11.538461538462</v>
      </c>
      <c r="K14009" s="2">
        <v>80.769230769231001</v>
      </c>
      <c r="L14009" s="15">
        <v>7.6923076923079998</v>
      </c>
    </row>
    <row r="14010" spans="4:12" x14ac:dyDescent="0.2">
      <c r="D14010" s="200"/>
      <c r="E14010" s="4" t="s">
        <v>53</v>
      </c>
      <c r="F14010" s="5"/>
      <c r="G14010" s="6">
        <v>41</v>
      </c>
      <c r="H14010" s="8">
        <v>0</v>
      </c>
      <c r="I14010" s="1">
        <v>0</v>
      </c>
      <c r="J14010" s="1">
        <v>7</v>
      </c>
      <c r="K14010" s="1">
        <v>32</v>
      </c>
      <c r="L14010" s="9">
        <v>2</v>
      </c>
    </row>
    <row r="14011" spans="4:12" x14ac:dyDescent="0.2">
      <c r="D14011" s="200"/>
      <c r="E14011" s="11"/>
      <c r="F14011" s="10"/>
      <c r="G14011" s="7">
        <v>100</v>
      </c>
      <c r="H14011" s="53">
        <v>0</v>
      </c>
      <c r="I14011" s="16">
        <v>0</v>
      </c>
      <c r="J14011" s="25">
        <v>17.073170731706998</v>
      </c>
      <c r="K14011" s="2">
        <v>78.048780487805004</v>
      </c>
      <c r="L14011" s="95">
        <v>4.8780487804880002</v>
      </c>
    </row>
    <row r="14012" spans="4:12" x14ac:dyDescent="0.2">
      <c r="D14012" s="200"/>
      <c r="E14012" s="4" t="s">
        <v>54</v>
      </c>
      <c r="F14012" s="5"/>
      <c r="G14012" s="6">
        <v>226</v>
      </c>
      <c r="H14012" s="8">
        <v>0</v>
      </c>
      <c r="I14012" s="1">
        <v>2</v>
      </c>
      <c r="J14012" s="1">
        <v>24</v>
      </c>
      <c r="K14012" s="1">
        <v>183</v>
      </c>
      <c r="L14012" s="9">
        <v>17</v>
      </c>
    </row>
    <row r="14013" spans="4:12" x14ac:dyDescent="0.2">
      <c r="D14013" s="200"/>
      <c r="E14013" s="11"/>
      <c r="F14013" s="10"/>
      <c r="G14013" s="7">
        <v>100</v>
      </c>
      <c r="H14013" s="53">
        <v>0</v>
      </c>
      <c r="I14013" s="2">
        <v>0.88495575221199996</v>
      </c>
      <c r="J14013" s="2">
        <v>10.619469026549</v>
      </c>
      <c r="K14013" s="2">
        <v>80.973451327434006</v>
      </c>
      <c r="L14013" s="15">
        <v>7.5221238938050003</v>
      </c>
    </row>
    <row r="14014" spans="4:12" x14ac:dyDescent="0.2">
      <c r="D14014" s="200"/>
      <c r="E14014" s="4" t="s">
        <v>55</v>
      </c>
      <c r="F14014" s="5"/>
      <c r="G14014" s="6">
        <v>125</v>
      </c>
      <c r="H14014" s="8">
        <v>0</v>
      </c>
      <c r="I14014" s="1">
        <v>2</v>
      </c>
      <c r="J14014" s="1">
        <v>17</v>
      </c>
      <c r="K14014" s="1">
        <v>96</v>
      </c>
      <c r="L14014" s="9">
        <v>10</v>
      </c>
    </row>
    <row r="14015" spans="4:12" x14ac:dyDescent="0.2">
      <c r="D14015" s="200"/>
      <c r="E14015" s="11"/>
      <c r="F14015" s="10"/>
      <c r="G14015" s="7">
        <v>100</v>
      </c>
      <c r="H14015" s="53">
        <v>0</v>
      </c>
      <c r="I14015" s="2">
        <v>1.6</v>
      </c>
      <c r="J14015" s="2">
        <v>13.6</v>
      </c>
      <c r="K14015" s="2">
        <v>76.8</v>
      </c>
      <c r="L14015" s="15">
        <v>8</v>
      </c>
    </row>
    <row r="14016" spans="4:12" x14ac:dyDescent="0.2">
      <c r="D14016" s="200"/>
      <c r="E14016" s="4" t="s">
        <v>56</v>
      </c>
      <c r="F14016" s="5"/>
      <c r="G14016" s="6">
        <v>190</v>
      </c>
      <c r="H14016" s="8">
        <v>1</v>
      </c>
      <c r="I14016" s="1">
        <v>0</v>
      </c>
      <c r="J14016" s="1">
        <v>22</v>
      </c>
      <c r="K14016" s="1">
        <v>147</v>
      </c>
      <c r="L14016" s="9">
        <v>20</v>
      </c>
    </row>
    <row r="14017" spans="4:12" x14ac:dyDescent="0.2">
      <c r="D14017" s="200"/>
      <c r="E14017" s="11"/>
      <c r="F14017" s="10"/>
      <c r="G14017" s="7">
        <v>100</v>
      </c>
      <c r="H14017" s="18">
        <v>0.52631578947400004</v>
      </c>
      <c r="I14017" s="16">
        <v>0</v>
      </c>
      <c r="J14017" s="2">
        <v>11.578947368421</v>
      </c>
      <c r="K14017" s="2">
        <v>77.368421052632002</v>
      </c>
      <c r="L14017" s="15">
        <v>10.526315789473999</v>
      </c>
    </row>
    <row r="14018" spans="4:12" x14ac:dyDescent="0.2">
      <c r="D14018" s="200"/>
      <c r="E14018" s="4" t="s">
        <v>57</v>
      </c>
      <c r="F14018" s="5"/>
      <c r="G14018" s="6">
        <v>185</v>
      </c>
      <c r="H14018" s="8">
        <v>0</v>
      </c>
      <c r="I14018" s="1">
        <v>1</v>
      </c>
      <c r="J14018" s="1">
        <v>19</v>
      </c>
      <c r="K14018" s="1">
        <v>142</v>
      </c>
      <c r="L14018" s="9">
        <v>23</v>
      </c>
    </row>
    <row r="14019" spans="4:12" x14ac:dyDescent="0.2">
      <c r="D14019" s="200"/>
      <c r="E14019" s="11"/>
      <c r="F14019" s="10"/>
      <c r="G14019" s="7">
        <v>100</v>
      </c>
      <c r="H14019" s="53">
        <v>0</v>
      </c>
      <c r="I14019" s="2">
        <v>0.54054054054099998</v>
      </c>
      <c r="J14019" s="2">
        <v>10.27027027027</v>
      </c>
      <c r="K14019" s="2">
        <v>76.756756756756999</v>
      </c>
      <c r="L14019" s="15">
        <v>12.432432432432</v>
      </c>
    </row>
    <row r="14020" spans="4:12" x14ac:dyDescent="0.2">
      <c r="D14020" s="200"/>
      <c r="E14020" s="4" t="s">
        <v>58</v>
      </c>
      <c r="F14020" s="5"/>
      <c r="G14020" s="6">
        <v>113</v>
      </c>
      <c r="H14020" s="8">
        <v>0</v>
      </c>
      <c r="I14020" s="1">
        <v>3</v>
      </c>
      <c r="J14020" s="1">
        <v>10</v>
      </c>
      <c r="K14020" s="1">
        <v>82</v>
      </c>
      <c r="L14020" s="9">
        <v>18</v>
      </c>
    </row>
    <row r="14021" spans="4:12" x14ac:dyDescent="0.2">
      <c r="D14021" s="200"/>
      <c r="E14021" s="11"/>
      <c r="F14021" s="10"/>
      <c r="G14021" s="7">
        <v>100</v>
      </c>
      <c r="H14021" s="53">
        <v>0</v>
      </c>
      <c r="I14021" s="2">
        <v>2.654867256637</v>
      </c>
      <c r="J14021" s="2">
        <v>8.8495575221239999</v>
      </c>
      <c r="K14021" s="2">
        <v>72.566371681416001</v>
      </c>
      <c r="L14021" s="15">
        <v>15.929203539823</v>
      </c>
    </row>
    <row r="14022" spans="4:12" x14ac:dyDescent="0.2">
      <c r="D14022" s="200"/>
      <c r="E14022" s="4" t="s">
        <v>59</v>
      </c>
      <c r="F14022" s="5"/>
      <c r="G14022" s="6">
        <v>136</v>
      </c>
      <c r="H14022" s="8">
        <v>0</v>
      </c>
      <c r="I14022" s="1">
        <v>1</v>
      </c>
      <c r="J14022" s="1">
        <v>11</v>
      </c>
      <c r="K14022" s="1">
        <v>90</v>
      </c>
      <c r="L14022" s="9">
        <v>34</v>
      </c>
    </row>
    <row r="14023" spans="4:12" x14ac:dyDescent="0.2">
      <c r="D14023" s="200"/>
      <c r="E14023" s="11"/>
      <c r="F14023" s="10"/>
      <c r="G14023" s="7">
        <v>100</v>
      </c>
      <c r="H14023" s="53">
        <v>0</v>
      </c>
      <c r="I14023" s="2">
        <v>0.73529411764700003</v>
      </c>
      <c r="J14023" s="2">
        <v>8.0882352941180002</v>
      </c>
      <c r="K14023" s="50">
        <v>66.176470588235006</v>
      </c>
      <c r="L14023" s="102">
        <v>25</v>
      </c>
    </row>
    <row r="14024" spans="4:12" x14ac:dyDescent="0.2">
      <c r="D14024" s="199" t="s">
        <v>60</v>
      </c>
      <c r="E14024" s="22" t="s">
        <v>61</v>
      </c>
      <c r="F14024" s="21"/>
      <c r="G14024" s="19">
        <v>205</v>
      </c>
      <c r="H14024" s="27">
        <v>0</v>
      </c>
      <c r="I14024" s="3">
        <v>1</v>
      </c>
      <c r="J14024" s="3">
        <v>22</v>
      </c>
      <c r="K14024" s="3">
        <v>155</v>
      </c>
      <c r="L14024" s="26">
        <v>27</v>
      </c>
    </row>
    <row r="14025" spans="4:12" x14ac:dyDescent="0.2">
      <c r="D14025" s="200"/>
      <c r="E14025" s="11"/>
      <c r="F14025" s="10"/>
      <c r="G14025" s="7">
        <v>100</v>
      </c>
      <c r="H14025" s="53">
        <v>0</v>
      </c>
      <c r="I14025" s="2">
        <v>0.48780487804900002</v>
      </c>
      <c r="J14025" s="2">
        <v>10.731707317073001</v>
      </c>
      <c r="K14025" s="2">
        <v>75.609756097561004</v>
      </c>
      <c r="L14025" s="15">
        <v>13.170731707317</v>
      </c>
    </row>
    <row r="14026" spans="4:12" x14ac:dyDescent="0.2">
      <c r="D14026" s="200"/>
      <c r="E14026" s="4" t="s">
        <v>62</v>
      </c>
      <c r="F14026" s="5"/>
      <c r="G14026" s="6">
        <v>160</v>
      </c>
      <c r="H14026" s="8">
        <v>1</v>
      </c>
      <c r="I14026" s="1">
        <v>1</v>
      </c>
      <c r="J14026" s="1">
        <v>11</v>
      </c>
      <c r="K14026" s="1">
        <v>132</v>
      </c>
      <c r="L14026" s="9">
        <v>15</v>
      </c>
    </row>
    <row r="14027" spans="4:12" x14ac:dyDescent="0.2">
      <c r="D14027" s="200"/>
      <c r="E14027" s="11"/>
      <c r="F14027" s="10"/>
      <c r="G14027" s="7">
        <v>100</v>
      </c>
      <c r="H14027" s="18">
        <v>0.625</v>
      </c>
      <c r="I14027" s="2">
        <v>0.625</v>
      </c>
      <c r="J14027" s="2">
        <v>6.875</v>
      </c>
      <c r="K14027" s="25">
        <v>82.5</v>
      </c>
      <c r="L14027" s="15">
        <v>9.375</v>
      </c>
    </row>
    <row r="14028" spans="4:12" x14ac:dyDescent="0.2">
      <c r="D14028" s="200"/>
      <c r="E14028" s="4" t="s">
        <v>63</v>
      </c>
      <c r="F14028" s="5"/>
      <c r="G14028" s="6">
        <v>121</v>
      </c>
      <c r="H14028" s="8">
        <v>0</v>
      </c>
      <c r="I14028" s="1">
        <v>3</v>
      </c>
      <c r="J14028" s="1">
        <v>11</v>
      </c>
      <c r="K14028" s="1">
        <v>95</v>
      </c>
      <c r="L14028" s="9">
        <v>12</v>
      </c>
    </row>
    <row r="14029" spans="4:12" x14ac:dyDescent="0.2">
      <c r="D14029" s="200"/>
      <c r="E14029" s="11"/>
      <c r="F14029" s="10"/>
      <c r="G14029" s="7">
        <v>100</v>
      </c>
      <c r="H14029" s="53">
        <v>0</v>
      </c>
      <c r="I14029" s="2">
        <v>2.4793388429749998</v>
      </c>
      <c r="J14029" s="2">
        <v>9.0909090909089993</v>
      </c>
      <c r="K14029" s="2">
        <v>78.512396694214999</v>
      </c>
      <c r="L14029" s="15">
        <v>9.9173553719009995</v>
      </c>
    </row>
    <row r="14030" spans="4:12" x14ac:dyDescent="0.2">
      <c r="D14030" s="200"/>
      <c r="E14030" s="4" t="s">
        <v>64</v>
      </c>
      <c r="F14030" s="5"/>
      <c r="G14030" s="6">
        <v>124</v>
      </c>
      <c r="H14030" s="8">
        <v>0</v>
      </c>
      <c r="I14030" s="1">
        <v>0</v>
      </c>
      <c r="J14030" s="1">
        <v>15</v>
      </c>
      <c r="K14030" s="1">
        <v>101</v>
      </c>
      <c r="L14030" s="9">
        <v>8</v>
      </c>
    </row>
    <row r="14031" spans="4:12" x14ac:dyDescent="0.2">
      <c r="D14031" s="200"/>
      <c r="E14031" s="11"/>
      <c r="F14031" s="10"/>
      <c r="G14031" s="7">
        <v>100</v>
      </c>
      <c r="H14031" s="53">
        <v>0</v>
      </c>
      <c r="I14031" s="16">
        <v>0</v>
      </c>
      <c r="J14031" s="2">
        <v>12.096774193548001</v>
      </c>
      <c r="K14031" s="25">
        <v>81.451612903226007</v>
      </c>
      <c r="L14031" s="95">
        <v>6.4516129032259997</v>
      </c>
    </row>
    <row r="14032" spans="4:12" x14ac:dyDescent="0.2">
      <c r="D14032" s="200"/>
      <c r="E14032" s="4" t="s">
        <v>65</v>
      </c>
      <c r="F14032" s="5"/>
      <c r="G14032" s="6">
        <v>109</v>
      </c>
      <c r="H14032" s="8">
        <v>0</v>
      </c>
      <c r="I14032" s="1">
        <v>0</v>
      </c>
      <c r="J14032" s="1">
        <v>8</v>
      </c>
      <c r="K14032" s="1">
        <v>83</v>
      </c>
      <c r="L14032" s="9">
        <v>18</v>
      </c>
    </row>
    <row r="14033" spans="2:12" x14ac:dyDescent="0.2">
      <c r="D14033" s="200"/>
      <c r="E14033" s="11"/>
      <c r="F14033" s="10"/>
      <c r="G14033" s="7">
        <v>100</v>
      </c>
      <c r="H14033" s="53">
        <v>0</v>
      </c>
      <c r="I14033" s="16">
        <v>0</v>
      </c>
      <c r="J14033" s="2">
        <v>7.339449541284</v>
      </c>
      <c r="K14033" s="2">
        <v>76.146788990825996</v>
      </c>
      <c r="L14033" s="15">
        <v>16.513761467889999</v>
      </c>
    </row>
    <row r="14034" spans="2:12" x14ac:dyDescent="0.2">
      <c r="D14034" s="200"/>
      <c r="E14034" s="4" t="s">
        <v>66</v>
      </c>
      <c r="F14034" s="5"/>
      <c r="G14034" s="6">
        <v>104</v>
      </c>
      <c r="H14034" s="8">
        <v>0</v>
      </c>
      <c r="I14034" s="1">
        <v>1</v>
      </c>
      <c r="J14034" s="1">
        <v>17</v>
      </c>
      <c r="K14034" s="1">
        <v>82</v>
      </c>
      <c r="L14034" s="9">
        <v>4</v>
      </c>
    </row>
    <row r="14035" spans="2:12" x14ac:dyDescent="0.2">
      <c r="D14035" s="200"/>
      <c r="E14035" s="11"/>
      <c r="F14035" s="10"/>
      <c r="G14035" s="7">
        <v>100</v>
      </c>
      <c r="H14035" s="53">
        <v>0</v>
      </c>
      <c r="I14035" s="2">
        <v>0.96153846153800004</v>
      </c>
      <c r="J14035" s="25">
        <v>16.346153846153999</v>
      </c>
      <c r="K14035" s="2">
        <v>78.846153846153996</v>
      </c>
      <c r="L14035" s="95">
        <v>3.8461538461539999</v>
      </c>
    </row>
    <row r="14036" spans="2:12" x14ac:dyDescent="0.2">
      <c r="D14036" s="200"/>
      <c r="E14036" s="4" t="s">
        <v>67</v>
      </c>
      <c r="F14036" s="5"/>
      <c r="G14036" s="6">
        <v>139</v>
      </c>
      <c r="H14036" s="8">
        <v>0</v>
      </c>
      <c r="I14036" s="1">
        <v>2</v>
      </c>
      <c r="J14036" s="1">
        <v>18</v>
      </c>
      <c r="K14036" s="1">
        <v>109</v>
      </c>
      <c r="L14036" s="9">
        <v>10</v>
      </c>
    </row>
    <row r="14037" spans="2:12" x14ac:dyDescent="0.2">
      <c r="D14037" s="200"/>
      <c r="E14037" s="11"/>
      <c r="F14037" s="10"/>
      <c r="G14037" s="7">
        <v>100</v>
      </c>
      <c r="H14037" s="53">
        <v>0</v>
      </c>
      <c r="I14037" s="2">
        <v>1.438848920863</v>
      </c>
      <c r="J14037" s="2">
        <v>12.94964028777</v>
      </c>
      <c r="K14037" s="2">
        <v>78.417266187050004</v>
      </c>
      <c r="L14037" s="95">
        <v>7.1942446043170003</v>
      </c>
    </row>
    <row r="14038" spans="2:12" x14ac:dyDescent="0.2">
      <c r="D14038" s="200"/>
      <c r="E14038" s="4" t="s">
        <v>68</v>
      </c>
      <c r="F14038" s="5"/>
      <c r="G14038" s="6">
        <v>48</v>
      </c>
      <c r="H14038" s="8">
        <v>0</v>
      </c>
      <c r="I14038" s="1">
        <v>1</v>
      </c>
      <c r="J14038" s="1">
        <v>6</v>
      </c>
      <c r="K14038" s="1">
        <v>39</v>
      </c>
      <c r="L14038" s="9">
        <v>2</v>
      </c>
    </row>
    <row r="14039" spans="2:12" x14ac:dyDescent="0.2">
      <c r="D14039" s="200"/>
      <c r="E14039" s="11"/>
      <c r="F14039" s="10"/>
      <c r="G14039" s="7">
        <v>100</v>
      </c>
      <c r="H14039" s="53">
        <v>0</v>
      </c>
      <c r="I14039" s="2">
        <v>2.083333333333</v>
      </c>
      <c r="J14039" s="2">
        <v>12.5</v>
      </c>
      <c r="K14039" s="25">
        <v>81.25</v>
      </c>
      <c r="L14039" s="95">
        <v>4.166666666667</v>
      </c>
    </row>
    <row r="14040" spans="2:12" x14ac:dyDescent="0.2">
      <c r="D14040" s="200"/>
      <c r="E14040" s="4" t="s">
        <v>69</v>
      </c>
      <c r="F14040" s="5"/>
      <c r="G14040" s="6">
        <v>37</v>
      </c>
      <c r="H14040" s="8">
        <v>0</v>
      </c>
      <c r="I14040" s="1">
        <v>0</v>
      </c>
      <c r="J14040" s="1">
        <v>5</v>
      </c>
      <c r="K14040" s="1">
        <v>28</v>
      </c>
      <c r="L14040" s="9">
        <v>4</v>
      </c>
    </row>
    <row r="14041" spans="2:12" x14ac:dyDescent="0.2">
      <c r="D14041" s="200"/>
      <c r="E14041" s="11"/>
      <c r="F14041" s="10"/>
      <c r="G14041" s="7">
        <v>100</v>
      </c>
      <c r="H14041" s="53">
        <v>0</v>
      </c>
      <c r="I14041" s="16">
        <v>0</v>
      </c>
      <c r="J14041" s="2">
        <v>13.513513513514001</v>
      </c>
      <c r="K14041" s="2">
        <v>75.675675675676004</v>
      </c>
      <c r="L14041" s="15">
        <v>10.810810810811001</v>
      </c>
    </row>
    <row r="14042" spans="2:12" x14ac:dyDescent="0.2">
      <c r="D14042" s="199" t="s">
        <v>70</v>
      </c>
      <c r="E14042" s="22" t="s">
        <v>18</v>
      </c>
      <c r="F14042" s="21"/>
      <c r="G14042" s="19">
        <v>0</v>
      </c>
      <c r="H14042" s="27">
        <v>0</v>
      </c>
      <c r="I14042" s="3">
        <v>0</v>
      </c>
      <c r="J14042" s="3">
        <v>0</v>
      </c>
      <c r="K14042" s="3">
        <v>0</v>
      </c>
      <c r="L14042" s="26">
        <v>0</v>
      </c>
    </row>
    <row r="14043" spans="2:12" x14ac:dyDescent="0.2">
      <c r="D14043" s="201"/>
      <c r="E14043" s="45"/>
      <c r="F14043" s="51"/>
      <c r="G14043" s="119">
        <v>0</v>
      </c>
      <c r="H14043" s="118">
        <v>0</v>
      </c>
      <c r="I14043" s="62">
        <v>0</v>
      </c>
      <c r="J14043" s="83">
        <v>0</v>
      </c>
      <c r="K14043" s="83">
        <v>0</v>
      </c>
      <c r="L14043" s="164">
        <v>0</v>
      </c>
    </row>
    <row r="14045" spans="2:12" x14ac:dyDescent="0.2">
      <c r="B14045" s="40" t="str">
        <f xml:space="preserve"> HYPERLINK("#'目次'!B345", "[339]")</f>
        <v>[339]</v>
      </c>
      <c r="C14045" s="23" t="s">
        <v>479</v>
      </c>
    </row>
    <row r="14048" spans="2:12" x14ac:dyDescent="0.2">
      <c r="C14048" s="23" t="s">
        <v>73</v>
      </c>
    </row>
    <row r="14049" spans="4:12" ht="24" x14ac:dyDescent="0.2">
      <c r="D14049" s="195"/>
      <c r="E14049" s="196"/>
      <c r="F14049" s="196"/>
      <c r="G14049" s="37" t="s">
        <v>15</v>
      </c>
      <c r="H14049" s="33" t="s">
        <v>471</v>
      </c>
      <c r="I14049" s="13" t="s">
        <v>472</v>
      </c>
      <c r="J14049" s="13" t="s">
        <v>473</v>
      </c>
      <c r="K14049" s="13" t="s">
        <v>440</v>
      </c>
      <c r="L14049" s="38" t="s">
        <v>18</v>
      </c>
    </row>
    <row r="14050" spans="4:12" x14ac:dyDescent="0.2">
      <c r="D14050" s="197"/>
      <c r="E14050" s="198"/>
      <c r="F14050" s="198"/>
      <c r="G14050" s="35"/>
      <c r="H14050" s="39"/>
      <c r="I14050" s="14"/>
      <c r="J14050" s="14"/>
      <c r="K14050" s="14"/>
      <c r="L14050" s="34"/>
    </row>
    <row r="14051" spans="4:12" x14ac:dyDescent="0.2">
      <c r="D14051" s="78"/>
      <c r="E14051" s="79" t="s">
        <v>15</v>
      </c>
      <c r="F14051" s="66"/>
      <c r="G14051" s="36">
        <v>1200</v>
      </c>
      <c r="H14051" s="17">
        <v>1</v>
      </c>
      <c r="I14051" s="17">
        <v>11</v>
      </c>
      <c r="J14051" s="17">
        <v>125</v>
      </c>
      <c r="K14051" s="17">
        <v>915</v>
      </c>
      <c r="L14051" s="47">
        <v>148</v>
      </c>
    </row>
    <row r="14052" spans="4:12" x14ac:dyDescent="0.2">
      <c r="D14052" s="45"/>
      <c r="E14052" s="51"/>
      <c r="F14052" s="67"/>
      <c r="G14052" s="7">
        <v>100</v>
      </c>
      <c r="H14052" s="2">
        <v>8.3333333332999998E-2</v>
      </c>
      <c r="I14052" s="2">
        <v>0.91666666666700003</v>
      </c>
      <c r="J14052" s="2">
        <v>10.416666666667</v>
      </c>
      <c r="K14052" s="2">
        <v>76.25</v>
      </c>
      <c r="L14052" s="15">
        <v>12.333333333333</v>
      </c>
    </row>
    <row r="14053" spans="4:12" x14ac:dyDescent="0.2">
      <c r="D14053" s="199" t="s">
        <v>74</v>
      </c>
      <c r="E14053" s="22" t="s">
        <v>75</v>
      </c>
      <c r="F14053" s="21"/>
      <c r="G14053" s="19">
        <v>592</v>
      </c>
      <c r="H14053" s="27">
        <v>0</v>
      </c>
      <c r="I14053" s="3">
        <v>8</v>
      </c>
      <c r="J14053" s="3">
        <v>61</v>
      </c>
      <c r="K14053" s="3">
        <v>445</v>
      </c>
      <c r="L14053" s="26">
        <v>78</v>
      </c>
    </row>
    <row r="14054" spans="4:12" x14ac:dyDescent="0.2">
      <c r="D14054" s="200"/>
      <c r="E14054" s="11"/>
      <c r="F14054" s="10"/>
      <c r="G14054" s="7">
        <v>100</v>
      </c>
      <c r="H14054" s="53">
        <v>0</v>
      </c>
      <c r="I14054" s="2">
        <v>1.351351351351</v>
      </c>
      <c r="J14054" s="2">
        <v>10.304054054053999</v>
      </c>
      <c r="K14054" s="2">
        <v>75.168918918919005</v>
      </c>
      <c r="L14054" s="15">
        <v>13.175675675676001</v>
      </c>
    </row>
    <row r="14055" spans="4:12" x14ac:dyDescent="0.2">
      <c r="D14055" s="200"/>
      <c r="E14055" s="4" t="s">
        <v>34</v>
      </c>
      <c r="F14055" s="5"/>
      <c r="G14055" s="6">
        <v>37</v>
      </c>
      <c r="H14055" s="8">
        <v>0</v>
      </c>
      <c r="I14055" s="1">
        <v>1</v>
      </c>
      <c r="J14055" s="1">
        <v>6</v>
      </c>
      <c r="K14055" s="1">
        <v>22</v>
      </c>
      <c r="L14055" s="9">
        <v>8</v>
      </c>
    </row>
    <row r="14056" spans="4:12" x14ac:dyDescent="0.2">
      <c r="D14056" s="200"/>
      <c r="E14056" s="11"/>
      <c r="F14056" s="10"/>
      <c r="G14056" s="7">
        <v>100</v>
      </c>
      <c r="H14056" s="53">
        <v>0</v>
      </c>
      <c r="I14056" s="2">
        <v>2.7027027027030002</v>
      </c>
      <c r="J14056" s="25">
        <v>16.216216216216001</v>
      </c>
      <c r="K14056" s="50">
        <v>59.459459459458998</v>
      </c>
      <c r="L14056" s="85">
        <v>21.621621621622001</v>
      </c>
    </row>
    <row r="14057" spans="4:12" x14ac:dyDescent="0.2">
      <c r="D14057" s="200"/>
      <c r="E14057" s="4" t="s">
        <v>35</v>
      </c>
      <c r="F14057" s="5"/>
      <c r="G14057" s="6">
        <v>75</v>
      </c>
      <c r="H14057" s="8">
        <v>0</v>
      </c>
      <c r="I14057" s="1">
        <v>2</v>
      </c>
      <c r="J14057" s="1">
        <v>9</v>
      </c>
      <c r="K14057" s="1">
        <v>57</v>
      </c>
      <c r="L14057" s="9">
        <v>7</v>
      </c>
    </row>
    <row r="14058" spans="4:12" x14ac:dyDescent="0.2">
      <c r="D14058" s="200"/>
      <c r="E14058" s="11"/>
      <c r="F14058" s="10"/>
      <c r="G14058" s="7">
        <v>100</v>
      </c>
      <c r="H14058" s="53">
        <v>0</v>
      </c>
      <c r="I14058" s="2">
        <v>2.666666666667</v>
      </c>
      <c r="J14058" s="2">
        <v>12</v>
      </c>
      <c r="K14058" s="2">
        <v>76</v>
      </c>
      <c r="L14058" s="15">
        <v>9.333333333333</v>
      </c>
    </row>
    <row r="14059" spans="4:12" x14ac:dyDescent="0.2">
      <c r="D14059" s="200"/>
      <c r="E14059" s="4" t="s">
        <v>36</v>
      </c>
      <c r="F14059" s="5"/>
      <c r="G14059" s="6">
        <v>95</v>
      </c>
      <c r="H14059" s="8">
        <v>0</v>
      </c>
      <c r="I14059" s="1">
        <v>0</v>
      </c>
      <c r="J14059" s="1">
        <v>12</v>
      </c>
      <c r="K14059" s="1">
        <v>77</v>
      </c>
      <c r="L14059" s="9">
        <v>6</v>
      </c>
    </row>
    <row r="14060" spans="4:12" x14ac:dyDescent="0.2">
      <c r="D14060" s="200"/>
      <c r="E14060" s="11"/>
      <c r="F14060" s="10"/>
      <c r="G14060" s="7">
        <v>100</v>
      </c>
      <c r="H14060" s="53">
        <v>0</v>
      </c>
      <c r="I14060" s="16">
        <v>0</v>
      </c>
      <c r="J14060" s="2">
        <v>12.631578947368</v>
      </c>
      <c r="K14060" s="2">
        <v>81.052631578947</v>
      </c>
      <c r="L14060" s="95">
        <v>6.3157894736840001</v>
      </c>
    </row>
    <row r="14061" spans="4:12" x14ac:dyDescent="0.2">
      <c r="D14061" s="200"/>
      <c r="E14061" s="4" t="s">
        <v>37</v>
      </c>
      <c r="F14061" s="5"/>
      <c r="G14061" s="6">
        <v>111</v>
      </c>
      <c r="H14061" s="8">
        <v>0</v>
      </c>
      <c r="I14061" s="1">
        <v>2</v>
      </c>
      <c r="J14061" s="1">
        <v>11</v>
      </c>
      <c r="K14061" s="1">
        <v>90</v>
      </c>
      <c r="L14061" s="9">
        <v>8</v>
      </c>
    </row>
    <row r="14062" spans="4:12" x14ac:dyDescent="0.2">
      <c r="D14062" s="200"/>
      <c r="E14062" s="11"/>
      <c r="F14062" s="10"/>
      <c r="G14062" s="7">
        <v>100</v>
      </c>
      <c r="H14062" s="53">
        <v>0</v>
      </c>
      <c r="I14062" s="2">
        <v>1.8018018018019999</v>
      </c>
      <c r="J14062" s="2">
        <v>9.9099099099100005</v>
      </c>
      <c r="K14062" s="2">
        <v>81.081081081080995</v>
      </c>
      <c r="L14062" s="95">
        <v>7.2072072072070004</v>
      </c>
    </row>
    <row r="14063" spans="4:12" x14ac:dyDescent="0.2">
      <c r="D14063" s="200"/>
      <c r="E14063" s="4" t="s">
        <v>38</v>
      </c>
      <c r="F14063" s="5"/>
      <c r="G14063" s="6">
        <v>93</v>
      </c>
      <c r="H14063" s="8">
        <v>0</v>
      </c>
      <c r="I14063" s="1">
        <v>0</v>
      </c>
      <c r="J14063" s="1">
        <v>10</v>
      </c>
      <c r="K14063" s="1">
        <v>72</v>
      </c>
      <c r="L14063" s="9">
        <v>11</v>
      </c>
    </row>
    <row r="14064" spans="4:12" x14ac:dyDescent="0.2">
      <c r="D14064" s="200"/>
      <c r="E14064" s="11"/>
      <c r="F14064" s="10"/>
      <c r="G14064" s="7">
        <v>100</v>
      </c>
      <c r="H14064" s="53">
        <v>0</v>
      </c>
      <c r="I14064" s="16">
        <v>0</v>
      </c>
      <c r="J14064" s="2">
        <v>10.752688172042999</v>
      </c>
      <c r="K14064" s="2">
        <v>77.419354838710007</v>
      </c>
      <c r="L14064" s="15">
        <v>11.827956989246999</v>
      </c>
    </row>
    <row r="14065" spans="4:12" x14ac:dyDescent="0.2">
      <c r="D14065" s="200"/>
      <c r="E14065" s="4" t="s">
        <v>39</v>
      </c>
      <c r="F14065" s="5"/>
      <c r="G14065" s="6">
        <v>109</v>
      </c>
      <c r="H14065" s="8">
        <v>0</v>
      </c>
      <c r="I14065" s="1">
        <v>1</v>
      </c>
      <c r="J14065" s="1">
        <v>10</v>
      </c>
      <c r="K14065" s="1">
        <v>80</v>
      </c>
      <c r="L14065" s="9">
        <v>18</v>
      </c>
    </row>
    <row r="14066" spans="4:12" x14ac:dyDescent="0.2">
      <c r="D14066" s="200"/>
      <c r="E14066" s="11"/>
      <c r="F14066" s="10"/>
      <c r="G14066" s="7">
        <v>100</v>
      </c>
      <c r="H14066" s="53">
        <v>0</v>
      </c>
      <c r="I14066" s="2">
        <v>0.91743119266100004</v>
      </c>
      <c r="J14066" s="2">
        <v>9.1743119266060003</v>
      </c>
      <c r="K14066" s="2">
        <v>73.394495412843995</v>
      </c>
      <c r="L14066" s="15">
        <v>16.513761467889999</v>
      </c>
    </row>
    <row r="14067" spans="4:12" x14ac:dyDescent="0.2">
      <c r="D14067" s="200"/>
      <c r="E14067" s="4" t="s">
        <v>40</v>
      </c>
      <c r="F14067" s="5"/>
      <c r="G14067" s="6">
        <v>72</v>
      </c>
      <c r="H14067" s="8">
        <v>0</v>
      </c>
      <c r="I14067" s="1">
        <v>2</v>
      </c>
      <c r="J14067" s="1">
        <v>3</v>
      </c>
      <c r="K14067" s="1">
        <v>47</v>
      </c>
      <c r="L14067" s="9">
        <v>20</v>
      </c>
    </row>
    <row r="14068" spans="4:12" x14ac:dyDescent="0.2">
      <c r="D14068" s="200"/>
      <c r="E14068" s="11"/>
      <c r="F14068" s="10"/>
      <c r="G14068" s="7">
        <v>100</v>
      </c>
      <c r="H14068" s="53">
        <v>0</v>
      </c>
      <c r="I14068" s="2">
        <v>2.7777777777780002</v>
      </c>
      <c r="J14068" s="30">
        <v>4.166666666667</v>
      </c>
      <c r="K14068" s="50">
        <v>65.277777777777999</v>
      </c>
      <c r="L14068" s="102">
        <v>27.777777777777999</v>
      </c>
    </row>
    <row r="14069" spans="4:12" x14ac:dyDescent="0.2">
      <c r="D14069" s="199" t="s">
        <v>76</v>
      </c>
      <c r="E14069" s="22" t="s">
        <v>77</v>
      </c>
      <c r="F14069" s="21"/>
      <c r="G14069" s="19">
        <v>608</v>
      </c>
      <c r="H14069" s="27">
        <v>1</v>
      </c>
      <c r="I14069" s="3">
        <v>3</v>
      </c>
      <c r="J14069" s="3">
        <v>64</v>
      </c>
      <c r="K14069" s="3">
        <v>470</v>
      </c>
      <c r="L14069" s="26">
        <v>70</v>
      </c>
    </row>
    <row r="14070" spans="4:12" x14ac:dyDescent="0.2">
      <c r="D14070" s="200"/>
      <c r="E14070" s="11"/>
      <c r="F14070" s="10"/>
      <c r="G14070" s="7">
        <v>100</v>
      </c>
      <c r="H14070" s="18">
        <v>0.164473684211</v>
      </c>
      <c r="I14070" s="2">
        <v>0.49342105263199998</v>
      </c>
      <c r="J14070" s="2">
        <v>10.526315789473999</v>
      </c>
      <c r="K14070" s="2">
        <v>77.302631578947</v>
      </c>
      <c r="L14070" s="15">
        <v>11.513157894737001</v>
      </c>
    </row>
    <row r="14071" spans="4:12" x14ac:dyDescent="0.2">
      <c r="D14071" s="200"/>
      <c r="E14071" s="4" t="s">
        <v>34</v>
      </c>
      <c r="F14071" s="5"/>
      <c r="G14071" s="6">
        <v>37</v>
      </c>
      <c r="H14071" s="8">
        <v>0</v>
      </c>
      <c r="I14071" s="1">
        <v>0</v>
      </c>
      <c r="J14071" s="1">
        <v>2</v>
      </c>
      <c r="K14071" s="1">
        <v>31</v>
      </c>
      <c r="L14071" s="9">
        <v>4</v>
      </c>
    </row>
    <row r="14072" spans="4:12" x14ac:dyDescent="0.2">
      <c r="D14072" s="200"/>
      <c r="E14072" s="11"/>
      <c r="F14072" s="10"/>
      <c r="G14072" s="7">
        <v>100</v>
      </c>
      <c r="H14072" s="53">
        <v>0</v>
      </c>
      <c r="I14072" s="16">
        <v>0</v>
      </c>
      <c r="J14072" s="30">
        <v>5.4054054054050003</v>
      </c>
      <c r="K14072" s="25">
        <v>83.783783783784003</v>
      </c>
      <c r="L14072" s="15">
        <v>10.810810810811001</v>
      </c>
    </row>
    <row r="14073" spans="4:12" x14ac:dyDescent="0.2">
      <c r="D14073" s="200"/>
      <c r="E14073" s="4" t="s">
        <v>35</v>
      </c>
      <c r="F14073" s="5"/>
      <c r="G14073" s="6">
        <v>73</v>
      </c>
      <c r="H14073" s="8">
        <v>0</v>
      </c>
      <c r="I14073" s="1">
        <v>0</v>
      </c>
      <c r="J14073" s="1">
        <v>5</v>
      </c>
      <c r="K14073" s="1">
        <v>63</v>
      </c>
      <c r="L14073" s="9">
        <v>5</v>
      </c>
    </row>
    <row r="14074" spans="4:12" x14ac:dyDescent="0.2">
      <c r="D14074" s="200"/>
      <c r="E14074" s="11"/>
      <c r="F14074" s="10"/>
      <c r="G14074" s="7">
        <v>100</v>
      </c>
      <c r="H14074" s="53">
        <v>0</v>
      </c>
      <c r="I14074" s="16">
        <v>0</v>
      </c>
      <c r="J14074" s="2">
        <v>6.8493150684930004</v>
      </c>
      <c r="K14074" s="41">
        <v>86.301369863014003</v>
      </c>
      <c r="L14074" s="95">
        <v>6.8493150684930004</v>
      </c>
    </row>
    <row r="14075" spans="4:12" x14ac:dyDescent="0.2">
      <c r="D14075" s="200"/>
      <c r="E14075" s="4" t="s">
        <v>36</v>
      </c>
      <c r="F14075" s="5"/>
      <c r="G14075" s="6">
        <v>92</v>
      </c>
      <c r="H14075" s="8">
        <v>0</v>
      </c>
      <c r="I14075" s="1">
        <v>1</v>
      </c>
      <c r="J14075" s="1">
        <v>7</v>
      </c>
      <c r="K14075" s="1">
        <v>77</v>
      </c>
      <c r="L14075" s="9">
        <v>7</v>
      </c>
    </row>
    <row r="14076" spans="4:12" x14ac:dyDescent="0.2">
      <c r="D14076" s="200"/>
      <c r="E14076" s="11"/>
      <c r="F14076" s="10"/>
      <c r="G14076" s="7">
        <v>100</v>
      </c>
      <c r="H14076" s="53">
        <v>0</v>
      </c>
      <c r="I14076" s="2">
        <v>1.086956521739</v>
      </c>
      <c r="J14076" s="2">
        <v>7.6086956521740001</v>
      </c>
      <c r="K14076" s="25">
        <v>83.695652173913004</v>
      </c>
      <c r="L14076" s="15">
        <v>7.6086956521740001</v>
      </c>
    </row>
    <row r="14077" spans="4:12" x14ac:dyDescent="0.2">
      <c r="D14077" s="200"/>
      <c r="E14077" s="4" t="s">
        <v>37</v>
      </c>
      <c r="F14077" s="5"/>
      <c r="G14077" s="6">
        <v>110</v>
      </c>
      <c r="H14077" s="8">
        <v>0</v>
      </c>
      <c r="I14077" s="1">
        <v>0</v>
      </c>
      <c r="J14077" s="1">
        <v>20</v>
      </c>
      <c r="K14077" s="1">
        <v>84</v>
      </c>
      <c r="L14077" s="9">
        <v>6</v>
      </c>
    </row>
    <row r="14078" spans="4:12" x14ac:dyDescent="0.2">
      <c r="D14078" s="200"/>
      <c r="E14078" s="11"/>
      <c r="F14078" s="10"/>
      <c r="G14078" s="7">
        <v>100</v>
      </c>
      <c r="H14078" s="53">
        <v>0</v>
      </c>
      <c r="I14078" s="16">
        <v>0</v>
      </c>
      <c r="J14078" s="25">
        <v>18.181818181817999</v>
      </c>
      <c r="K14078" s="2">
        <v>76.363636363636004</v>
      </c>
      <c r="L14078" s="95">
        <v>5.4545454545450003</v>
      </c>
    </row>
    <row r="14079" spans="4:12" x14ac:dyDescent="0.2">
      <c r="D14079" s="200"/>
      <c r="E14079" s="4" t="s">
        <v>38</v>
      </c>
      <c r="F14079" s="5"/>
      <c r="G14079" s="6">
        <v>93</v>
      </c>
      <c r="H14079" s="8">
        <v>0</v>
      </c>
      <c r="I14079" s="1">
        <v>1</v>
      </c>
      <c r="J14079" s="1">
        <v>10</v>
      </c>
      <c r="K14079" s="1">
        <v>72</v>
      </c>
      <c r="L14079" s="9">
        <v>10</v>
      </c>
    </row>
    <row r="14080" spans="4:12" x14ac:dyDescent="0.2">
      <c r="D14080" s="200"/>
      <c r="E14080" s="11"/>
      <c r="F14080" s="10"/>
      <c r="G14080" s="7">
        <v>100</v>
      </c>
      <c r="H14080" s="53">
        <v>0</v>
      </c>
      <c r="I14080" s="2">
        <v>1.0752688172039999</v>
      </c>
      <c r="J14080" s="2">
        <v>10.752688172042999</v>
      </c>
      <c r="K14080" s="2">
        <v>77.419354838710007</v>
      </c>
      <c r="L14080" s="15">
        <v>10.752688172042999</v>
      </c>
    </row>
    <row r="14081" spans="2:12" x14ac:dyDescent="0.2">
      <c r="D14081" s="200"/>
      <c r="E14081" s="4" t="s">
        <v>39</v>
      </c>
      <c r="F14081" s="5"/>
      <c r="G14081" s="6">
        <v>114</v>
      </c>
      <c r="H14081" s="8">
        <v>1</v>
      </c>
      <c r="I14081" s="1">
        <v>0</v>
      </c>
      <c r="J14081" s="1">
        <v>10</v>
      </c>
      <c r="K14081" s="1">
        <v>86</v>
      </c>
      <c r="L14081" s="9">
        <v>17</v>
      </c>
    </row>
    <row r="14082" spans="2:12" x14ac:dyDescent="0.2">
      <c r="D14082" s="200"/>
      <c r="E14082" s="11"/>
      <c r="F14082" s="10"/>
      <c r="G14082" s="7">
        <v>100</v>
      </c>
      <c r="H14082" s="18">
        <v>0.87719298245599997</v>
      </c>
      <c r="I14082" s="16">
        <v>0</v>
      </c>
      <c r="J14082" s="2">
        <v>8.7719298245609991</v>
      </c>
      <c r="K14082" s="2">
        <v>75.438596491227997</v>
      </c>
      <c r="L14082" s="15">
        <v>14.912280701754</v>
      </c>
    </row>
    <row r="14083" spans="2:12" x14ac:dyDescent="0.2">
      <c r="D14083" s="200"/>
      <c r="E14083" s="4" t="s">
        <v>40</v>
      </c>
      <c r="F14083" s="5"/>
      <c r="G14083" s="6">
        <v>89</v>
      </c>
      <c r="H14083" s="8">
        <v>0</v>
      </c>
      <c r="I14083" s="1">
        <v>1</v>
      </c>
      <c r="J14083" s="1">
        <v>10</v>
      </c>
      <c r="K14083" s="1">
        <v>57</v>
      </c>
      <c r="L14083" s="9">
        <v>21</v>
      </c>
    </row>
    <row r="14084" spans="2:12" x14ac:dyDescent="0.2">
      <c r="D14084" s="201"/>
      <c r="E14084" s="45"/>
      <c r="F14084" s="51"/>
      <c r="G14084" s="81">
        <v>100</v>
      </c>
      <c r="H14084" s="118">
        <v>0</v>
      </c>
      <c r="I14084" s="64">
        <v>1.123595505618</v>
      </c>
      <c r="J14084" s="64">
        <v>11.23595505618</v>
      </c>
      <c r="K14084" s="108">
        <v>64.044943820225001</v>
      </c>
      <c r="L14084" s="140">
        <v>23.595505617977999</v>
      </c>
    </row>
    <row r="14086" spans="2:12" x14ac:dyDescent="0.2">
      <c r="B14086" s="40" t="str">
        <f xml:space="preserve"> HYPERLINK("#'目次'!B346", "[340]")</f>
        <v>[340]</v>
      </c>
      <c r="C14086" s="23" t="s">
        <v>479</v>
      </c>
    </row>
    <row r="14089" spans="2:12" x14ac:dyDescent="0.2">
      <c r="C14089" s="23" t="s">
        <v>80</v>
      </c>
    </row>
    <row r="14090" spans="2:12" ht="24" x14ac:dyDescent="0.2">
      <c r="E14090" s="195"/>
      <c r="F14090" s="196"/>
      <c r="G14090" s="37" t="s">
        <v>15</v>
      </c>
      <c r="H14090" s="33" t="s">
        <v>471</v>
      </c>
      <c r="I14090" s="13" t="s">
        <v>472</v>
      </c>
      <c r="J14090" s="13" t="s">
        <v>473</v>
      </c>
      <c r="K14090" s="13" t="s">
        <v>440</v>
      </c>
      <c r="L14090" s="38" t="s">
        <v>18</v>
      </c>
    </row>
    <row r="14091" spans="2:12" x14ac:dyDescent="0.2">
      <c r="E14091" s="197"/>
      <c r="F14091" s="198"/>
      <c r="G14091" s="35"/>
      <c r="H14091" s="39"/>
      <c r="I14091" s="14"/>
      <c r="J14091" s="14"/>
      <c r="K14091" s="14"/>
      <c r="L14091" s="34"/>
    </row>
    <row r="14092" spans="2:12" x14ac:dyDescent="0.2">
      <c r="E14092" s="120" t="s">
        <v>15</v>
      </c>
      <c r="F14092" s="66"/>
      <c r="G14092" s="36">
        <v>1200</v>
      </c>
      <c r="H14092" s="17">
        <v>1</v>
      </c>
      <c r="I14092" s="17">
        <v>11</v>
      </c>
      <c r="J14092" s="17">
        <v>125</v>
      </c>
      <c r="K14092" s="17">
        <v>915</v>
      </c>
      <c r="L14092" s="47">
        <v>148</v>
      </c>
    </row>
    <row r="14093" spans="2:12" x14ac:dyDescent="0.2">
      <c r="E14093" s="45"/>
      <c r="F14093" s="67"/>
      <c r="G14093" s="7">
        <v>100</v>
      </c>
      <c r="H14093" s="2">
        <v>8.3333333332999998E-2</v>
      </c>
      <c r="I14093" s="2">
        <v>0.91666666666700003</v>
      </c>
      <c r="J14093" s="2">
        <v>10.416666666667</v>
      </c>
      <c r="K14093" s="2">
        <v>76.25</v>
      </c>
      <c r="L14093" s="15">
        <v>12.333333333333</v>
      </c>
    </row>
    <row r="14094" spans="2:12" x14ac:dyDescent="0.2">
      <c r="E14094" s="4" t="s">
        <v>81</v>
      </c>
      <c r="F14094" s="5"/>
      <c r="G14094" s="19">
        <v>48</v>
      </c>
      <c r="H14094" s="27">
        <v>0</v>
      </c>
      <c r="I14094" s="3">
        <v>0</v>
      </c>
      <c r="J14094" s="3">
        <v>4</v>
      </c>
      <c r="K14094" s="3">
        <v>37</v>
      </c>
      <c r="L14094" s="26">
        <v>7</v>
      </c>
    </row>
    <row r="14095" spans="2:12" x14ac:dyDescent="0.2">
      <c r="E14095" s="11"/>
      <c r="F14095" s="10"/>
      <c r="G14095" s="7">
        <v>100</v>
      </c>
      <c r="H14095" s="53">
        <v>0</v>
      </c>
      <c r="I14095" s="16">
        <v>0</v>
      </c>
      <c r="J14095" s="2">
        <v>8.333333333333</v>
      </c>
      <c r="K14095" s="2">
        <v>77.083333333333002</v>
      </c>
      <c r="L14095" s="15">
        <v>14.583333333333</v>
      </c>
    </row>
    <row r="14096" spans="2:12" x14ac:dyDescent="0.2">
      <c r="E14096" s="4" t="s">
        <v>82</v>
      </c>
      <c r="F14096" s="5"/>
      <c r="G14096" s="6">
        <v>84</v>
      </c>
      <c r="H14096" s="8">
        <v>0</v>
      </c>
      <c r="I14096" s="1">
        <v>2</v>
      </c>
      <c r="J14096" s="1">
        <v>3</v>
      </c>
      <c r="K14096" s="1">
        <v>65</v>
      </c>
      <c r="L14096" s="9">
        <v>14</v>
      </c>
    </row>
    <row r="14097" spans="5:12" x14ac:dyDescent="0.2">
      <c r="E14097" s="11"/>
      <c r="F14097" s="10"/>
      <c r="G14097" s="7">
        <v>100</v>
      </c>
      <c r="H14097" s="53">
        <v>0</v>
      </c>
      <c r="I14097" s="2">
        <v>2.3809523809519999</v>
      </c>
      <c r="J14097" s="30">
        <v>3.5714285714290002</v>
      </c>
      <c r="K14097" s="2">
        <v>77.380952380951996</v>
      </c>
      <c r="L14097" s="15">
        <v>16.666666666666998</v>
      </c>
    </row>
    <row r="14098" spans="5:12" x14ac:dyDescent="0.2">
      <c r="E14098" s="4" t="s">
        <v>83</v>
      </c>
      <c r="F14098" s="5"/>
      <c r="G14098" s="6">
        <v>462</v>
      </c>
      <c r="H14098" s="8">
        <v>1</v>
      </c>
      <c r="I14098" s="1">
        <v>4</v>
      </c>
      <c r="J14098" s="1">
        <v>47</v>
      </c>
      <c r="K14098" s="1">
        <v>355</v>
      </c>
      <c r="L14098" s="9">
        <v>55</v>
      </c>
    </row>
    <row r="14099" spans="5:12" x14ac:dyDescent="0.2">
      <c r="E14099" s="11"/>
      <c r="F14099" s="10"/>
      <c r="G14099" s="7">
        <v>100</v>
      </c>
      <c r="H14099" s="18">
        <v>0.21645021645000001</v>
      </c>
      <c r="I14099" s="2">
        <v>0.86580086580100002</v>
      </c>
      <c r="J14099" s="2">
        <v>10.173160173159999</v>
      </c>
      <c r="K14099" s="2">
        <v>76.839826839826998</v>
      </c>
      <c r="L14099" s="15">
        <v>11.904761904761999</v>
      </c>
    </row>
    <row r="14100" spans="5:12" x14ac:dyDescent="0.2">
      <c r="E14100" s="4" t="s">
        <v>84</v>
      </c>
      <c r="F14100" s="5"/>
      <c r="G14100" s="6">
        <v>30</v>
      </c>
      <c r="H14100" s="8">
        <v>0</v>
      </c>
      <c r="I14100" s="1">
        <v>0</v>
      </c>
      <c r="J14100" s="1">
        <v>4</v>
      </c>
      <c r="K14100" s="1">
        <v>23</v>
      </c>
      <c r="L14100" s="9">
        <v>3</v>
      </c>
    </row>
    <row r="14101" spans="5:12" x14ac:dyDescent="0.2">
      <c r="E14101" s="11"/>
      <c r="F14101" s="10"/>
      <c r="G14101" s="7">
        <v>100</v>
      </c>
      <c r="H14101" s="53">
        <v>0</v>
      </c>
      <c r="I14101" s="16">
        <v>0</v>
      </c>
      <c r="J14101" s="2">
        <v>13.333333333333</v>
      </c>
      <c r="K14101" s="2">
        <v>76.666666666666998</v>
      </c>
      <c r="L14101" s="15">
        <v>10</v>
      </c>
    </row>
    <row r="14102" spans="5:12" x14ac:dyDescent="0.2">
      <c r="E14102" s="4" t="s">
        <v>85</v>
      </c>
      <c r="F14102" s="5"/>
      <c r="G14102" s="6">
        <v>144</v>
      </c>
      <c r="H14102" s="8">
        <v>0</v>
      </c>
      <c r="I14102" s="1">
        <v>1</v>
      </c>
      <c r="J14102" s="1">
        <v>14</v>
      </c>
      <c r="K14102" s="1">
        <v>111</v>
      </c>
      <c r="L14102" s="9">
        <v>18</v>
      </c>
    </row>
    <row r="14103" spans="5:12" x14ac:dyDescent="0.2">
      <c r="E14103" s="11"/>
      <c r="F14103" s="10"/>
      <c r="G14103" s="7">
        <v>100</v>
      </c>
      <c r="H14103" s="53">
        <v>0</v>
      </c>
      <c r="I14103" s="2">
        <v>0.694444444444</v>
      </c>
      <c r="J14103" s="2">
        <v>9.7222222222219994</v>
      </c>
      <c r="K14103" s="2">
        <v>77.083333333333002</v>
      </c>
      <c r="L14103" s="15">
        <v>12.5</v>
      </c>
    </row>
    <row r="14104" spans="5:12" x14ac:dyDescent="0.2">
      <c r="E14104" s="4" t="s">
        <v>86</v>
      </c>
      <c r="F14104" s="5"/>
      <c r="G14104" s="6">
        <v>192</v>
      </c>
      <c r="H14104" s="8">
        <v>0</v>
      </c>
      <c r="I14104" s="1">
        <v>2</v>
      </c>
      <c r="J14104" s="1">
        <v>20</v>
      </c>
      <c r="K14104" s="1">
        <v>150</v>
      </c>
      <c r="L14104" s="9">
        <v>20</v>
      </c>
    </row>
    <row r="14105" spans="5:12" x14ac:dyDescent="0.2">
      <c r="E14105" s="11"/>
      <c r="F14105" s="10"/>
      <c r="G14105" s="7">
        <v>100</v>
      </c>
      <c r="H14105" s="53">
        <v>0</v>
      </c>
      <c r="I14105" s="2">
        <v>1.041666666667</v>
      </c>
      <c r="J14105" s="2">
        <v>10.416666666667</v>
      </c>
      <c r="K14105" s="2">
        <v>78.125</v>
      </c>
      <c r="L14105" s="15">
        <v>10.416666666667</v>
      </c>
    </row>
    <row r="14106" spans="5:12" x14ac:dyDescent="0.2">
      <c r="E14106" s="4" t="s">
        <v>87</v>
      </c>
      <c r="F14106" s="5"/>
      <c r="G14106" s="6">
        <v>72</v>
      </c>
      <c r="H14106" s="8">
        <v>0</v>
      </c>
      <c r="I14106" s="1">
        <v>0</v>
      </c>
      <c r="J14106" s="1">
        <v>10</v>
      </c>
      <c r="K14106" s="1">
        <v>53</v>
      </c>
      <c r="L14106" s="9">
        <v>9</v>
      </c>
    </row>
    <row r="14107" spans="5:12" x14ac:dyDescent="0.2">
      <c r="E14107" s="11"/>
      <c r="F14107" s="10"/>
      <c r="G14107" s="7">
        <v>100</v>
      </c>
      <c r="H14107" s="53">
        <v>0</v>
      </c>
      <c r="I14107" s="16">
        <v>0</v>
      </c>
      <c r="J14107" s="2">
        <v>13.888888888888999</v>
      </c>
      <c r="K14107" s="2">
        <v>73.611111111111001</v>
      </c>
      <c r="L14107" s="15">
        <v>12.5</v>
      </c>
    </row>
    <row r="14108" spans="5:12" x14ac:dyDescent="0.2">
      <c r="E14108" s="4" t="s">
        <v>88</v>
      </c>
      <c r="F14108" s="5"/>
      <c r="G14108" s="6">
        <v>36</v>
      </c>
      <c r="H14108" s="8">
        <v>0</v>
      </c>
      <c r="I14108" s="1">
        <v>0</v>
      </c>
      <c r="J14108" s="1">
        <v>5</v>
      </c>
      <c r="K14108" s="1">
        <v>25</v>
      </c>
      <c r="L14108" s="9">
        <v>6</v>
      </c>
    </row>
    <row r="14109" spans="5:12" x14ac:dyDescent="0.2">
      <c r="E14109" s="11"/>
      <c r="F14109" s="10"/>
      <c r="G14109" s="7">
        <v>100</v>
      </c>
      <c r="H14109" s="53">
        <v>0</v>
      </c>
      <c r="I14109" s="16">
        <v>0</v>
      </c>
      <c r="J14109" s="2">
        <v>13.888888888888999</v>
      </c>
      <c r="K14109" s="30">
        <v>69.444444444444002</v>
      </c>
      <c r="L14109" s="15">
        <v>16.666666666666998</v>
      </c>
    </row>
    <row r="14110" spans="5:12" x14ac:dyDescent="0.2">
      <c r="E14110" s="4" t="s">
        <v>89</v>
      </c>
      <c r="F14110" s="5"/>
      <c r="G14110" s="6">
        <v>66</v>
      </c>
      <c r="H14110" s="8">
        <v>0</v>
      </c>
      <c r="I14110" s="1">
        <v>1</v>
      </c>
      <c r="J14110" s="1">
        <v>5</v>
      </c>
      <c r="K14110" s="1">
        <v>49</v>
      </c>
      <c r="L14110" s="9">
        <v>11</v>
      </c>
    </row>
    <row r="14111" spans="5:12" x14ac:dyDescent="0.2">
      <c r="E14111" s="11"/>
      <c r="F14111" s="10"/>
      <c r="G14111" s="7">
        <v>100</v>
      </c>
      <c r="H14111" s="53">
        <v>0</v>
      </c>
      <c r="I14111" s="2">
        <v>1.5151515151520001</v>
      </c>
      <c r="J14111" s="2">
        <v>7.5757575757579998</v>
      </c>
      <c r="K14111" s="2">
        <v>74.242424242423994</v>
      </c>
      <c r="L14111" s="15">
        <v>16.666666666666998</v>
      </c>
    </row>
    <row r="14112" spans="5:12" x14ac:dyDescent="0.2">
      <c r="E14112" s="4" t="s">
        <v>90</v>
      </c>
      <c r="F14112" s="5"/>
      <c r="G14112" s="6">
        <v>54</v>
      </c>
      <c r="H14112" s="8">
        <v>0</v>
      </c>
      <c r="I14112" s="1">
        <v>1</v>
      </c>
      <c r="J14112" s="1">
        <v>11</v>
      </c>
      <c r="K14112" s="1">
        <v>37</v>
      </c>
      <c r="L14112" s="9">
        <v>5</v>
      </c>
    </row>
    <row r="14113" spans="2:12" x14ac:dyDescent="0.2">
      <c r="E14113" s="11"/>
      <c r="F14113" s="10"/>
      <c r="G14113" s="7">
        <v>100</v>
      </c>
      <c r="H14113" s="53">
        <v>0</v>
      </c>
      <c r="I14113" s="2">
        <v>1.851851851852</v>
      </c>
      <c r="J14113" s="25">
        <v>20.370370370370001</v>
      </c>
      <c r="K14113" s="30">
        <v>68.518518518519002</v>
      </c>
      <c r="L14113" s="15">
        <v>9.2592592592590002</v>
      </c>
    </row>
    <row r="14114" spans="2:12" x14ac:dyDescent="0.2">
      <c r="E14114" s="4" t="s">
        <v>91</v>
      </c>
      <c r="F14114" s="5"/>
      <c r="G14114" s="6">
        <v>12</v>
      </c>
      <c r="H14114" s="8">
        <v>0</v>
      </c>
      <c r="I14114" s="1">
        <v>0</v>
      </c>
      <c r="J14114" s="1">
        <v>2</v>
      </c>
      <c r="K14114" s="1">
        <v>10</v>
      </c>
      <c r="L14114" s="9">
        <v>0</v>
      </c>
    </row>
    <row r="14115" spans="2:12" x14ac:dyDescent="0.2">
      <c r="E14115" s="45"/>
      <c r="F14115" s="51"/>
      <c r="G14115" s="81">
        <v>100</v>
      </c>
      <c r="H14115" s="118">
        <v>0</v>
      </c>
      <c r="I14115" s="62">
        <v>0</v>
      </c>
      <c r="J14115" s="124">
        <v>16.666666666666998</v>
      </c>
      <c r="K14115" s="124">
        <v>83.333333333333002</v>
      </c>
      <c r="L14115" s="164">
        <v>0</v>
      </c>
    </row>
    <row r="14117" spans="2:12" x14ac:dyDescent="0.2">
      <c r="B14117" s="40" t="str">
        <f xml:space="preserve"> HYPERLINK("#'目次'!B347", "[341]")</f>
        <v>[341]</v>
      </c>
      <c r="C14117" s="23" t="s">
        <v>482</v>
      </c>
    </row>
    <row r="14120" spans="2:12" x14ac:dyDescent="0.2">
      <c r="C14120" s="23" t="s">
        <v>14</v>
      </c>
    </row>
    <row r="14121" spans="2:12" ht="24" x14ac:dyDescent="0.2">
      <c r="D14121" s="195"/>
      <c r="E14121" s="196"/>
      <c r="F14121" s="196"/>
      <c r="G14121" s="37" t="s">
        <v>15</v>
      </c>
      <c r="H14121" s="33" t="s">
        <v>471</v>
      </c>
      <c r="I14121" s="13" t="s">
        <v>472</v>
      </c>
      <c r="J14121" s="13" t="s">
        <v>473</v>
      </c>
      <c r="K14121" s="13" t="s">
        <v>440</v>
      </c>
      <c r="L14121" s="38" t="s">
        <v>18</v>
      </c>
    </row>
    <row r="14122" spans="2:12" x14ac:dyDescent="0.2">
      <c r="D14122" s="197"/>
      <c r="E14122" s="198"/>
      <c r="F14122" s="198"/>
      <c r="G14122" s="35"/>
      <c r="H14122" s="39"/>
      <c r="I14122" s="14"/>
      <c r="J14122" s="14"/>
      <c r="K14122" s="14"/>
      <c r="L14122" s="34"/>
    </row>
    <row r="14123" spans="2:12" x14ac:dyDescent="0.2">
      <c r="D14123" s="78"/>
      <c r="E14123" s="79" t="s">
        <v>15</v>
      </c>
      <c r="F14123" s="66"/>
      <c r="G14123" s="36">
        <v>1200</v>
      </c>
      <c r="H14123" s="17">
        <v>4</v>
      </c>
      <c r="I14123" s="17">
        <v>160</v>
      </c>
      <c r="J14123" s="17">
        <v>620</v>
      </c>
      <c r="K14123" s="17">
        <v>315</v>
      </c>
      <c r="L14123" s="47">
        <v>101</v>
      </c>
    </row>
    <row r="14124" spans="2:12" x14ac:dyDescent="0.2">
      <c r="D14124" s="45"/>
      <c r="E14124" s="51"/>
      <c r="F14124" s="67"/>
      <c r="G14124" s="7">
        <v>100</v>
      </c>
      <c r="H14124" s="2">
        <v>0.33333333333300003</v>
      </c>
      <c r="I14124" s="2">
        <v>13.333333333333</v>
      </c>
      <c r="J14124" s="2">
        <v>51.666666666666998</v>
      </c>
      <c r="K14124" s="2">
        <v>26.25</v>
      </c>
      <c r="L14124" s="15">
        <v>8.416666666667</v>
      </c>
    </row>
    <row r="14125" spans="2:12" x14ac:dyDescent="0.2">
      <c r="D14125" s="199" t="s">
        <v>19</v>
      </c>
      <c r="E14125" s="22" t="s">
        <v>20</v>
      </c>
      <c r="F14125" s="21"/>
      <c r="G14125" s="19">
        <v>132</v>
      </c>
      <c r="H14125" s="27">
        <v>0</v>
      </c>
      <c r="I14125" s="3">
        <v>15</v>
      </c>
      <c r="J14125" s="3">
        <v>64</v>
      </c>
      <c r="K14125" s="3">
        <v>38</v>
      </c>
      <c r="L14125" s="26">
        <v>15</v>
      </c>
    </row>
    <row r="14126" spans="2:12" x14ac:dyDescent="0.2">
      <c r="D14126" s="200"/>
      <c r="E14126" s="11"/>
      <c r="F14126" s="10"/>
      <c r="G14126" s="7">
        <v>100</v>
      </c>
      <c r="H14126" s="53">
        <v>0</v>
      </c>
      <c r="I14126" s="2">
        <v>11.363636363635999</v>
      </c>
      <c r="J14126" s="2">
        <v>48.484848484848001</v>
      </c>
      <c r="K14126" s="2">
        <v>28.787878787878999</v>
      </c>
      <c r="L14126" s="15">
        <v>11.363636363635999</v>
      </c>
    </row>
    <row r="14127" spans="2:12" x14ac:dyDescent="0.2">
      <c r="D14127" s="200"/>
      <c r="E14127" s="4" t="s">
        <v>21</v>
      </c>
      <c r="F14127" s="5"/>
      <c r="G14127" s="6">
        <v>444</v>
      </c>
      <c r="H14127" s="8">
        <v>0</v>
      </c>
      <c r="I14127" s="1">
        <v>55</v>
      </c>
      <c r="J14127" s="1">
        <v>239</v>
      </c>
      <c r="K14127" s="1">
        <v>120</v>
      </c>
      <c r="L14127" s="9">
        <v>30</v>
      </c>
    </row>
    <row r="14128" spans="2:12" x14ac:dyDescent="0.2">
      <c r="D14128" s="200"/>
      <c r="E14128" s="11"/>
      <c r="F14128" s="10"/>
      <c r="G14128" s="7">
        <v>100</v>
      </c>
      <c r="H14128" s="53">
        <v>0</v>
      </c>
      <c r="I14128" s="2">
        <v>12.387387387386999</v>
      </c>
      <c r="J14128" s="2">
        <v>53.828828828829003</v>
      </c>
      <c r="K14128" s="2">
        <v>27.027027027027</v>
      </c>
      <c r="L14128" s="15">
        <v>6.7567567567570004</v>
      </c>
    </row>
    <row r="14129" spans="4:12" x14ac:dyDescent="0.2">
      <c r="D14129" s="200"/>
      <c r="E14129" s="4" t="s">
        <v>22</v>
      </c>
      <c r="F14129" s="5"/>
      <c r="G14129" s="6">
        <v>192</v>
      </c>
      <c r="H14129" s="8">
        <v>2</v>
      </c>
      <c r="I14129" s="1">
        <v>29</v>
      </c>
      <c r="J14129" s="1">
        <v>94</v>
      </c>
      <c r="K14129" s="1">
        <v>47</v>
      </c>
      <c r="L14129" s="9">
        <v>20</v>
      </c>
    </row>
    <row r="14130" spans="4:12" x14ac:dyDescent="0.2">
      <c r="D14130" s="200"/>
      <c r="E14130" s="11"/>
      <c r="F14130" s="10"/>
      <c r="G14130" s="7">
        <v>100</v>
      </c>
      <c r="H14130" s="18">
        <v>1.041666666667</v>
      </c>
      <c r="I14130" s="2">
        <v>15.104166666667</v>
      </c>
      <c r="J14130" s="2">
        <v>48.958333333333002</v>
      </c>
      <c r="K14130" s="2">
        <v>24.479166666666998</v>
      </c>
      <c r="L14130" s="15">
        <v>10.416666666667</v>
      </c>
    </row>
    <row r="14131" spans="4:12" x14ac:dyDescent="0.2">
      <c r="D14131" s="200"/>
      <c r="E14131" s="4" t="s">
        <v>23</v>
      </c>
      <c r="F14131" s="5"/>
      <c r="G14131" s="6">
        <v>192</v>
      </c>
      <c r="H14131" s="8">
        <v>2</v>
      </c>
      <c r="I14131" s="1">
        <v>29</v>
      </c>
      <c r="J14131" s="1">
        <v>101</v>
      </c>
      <c r="K14131" s="1">
        <v>46</v>
      </c>
      <c r="L14131" s="9">
        <v>14</v>
      </c>
    </row>
    <row r="14132" spans="4:12" x14ac:dyDescent="0.2">
      <c r="D14132" s="200"/>
      <c r="E14132" s="11"/>
      <c r="F14132" s="10"/>
      <c r="G14132" s="7">
        <v>100</v>
      </c>
      <c r="H14132" s="18">
        <v>1.041666666667</v>
      </c>
      <c r="I14132" s="2">
        <v>15.104166666667</v>
      </c>
      <c r="J14132" s="2">
        <v>52.604166666666998</v>
      </c>
      <c r="K14132" s="2">
        <v>23.958333333333002</v>
      </c>
      <c r="L14132" s="15">
        <v>7.291666666667</v>
      </c>
    </row>
    <row r="14133" spans="4:12" x14ac:dyDescent="0.2">
      <c r="D14133" s="200"/>
      <c r="E14133" s="4" t="s">
        <v>24</v>
      </c>
      <c r="F14133" s="5"/>
      <c r="G14133" s="6">
        <v>240</v>
      </c>
      <c r="H14133" s="8">
        <v>0</v>
      </c>
      <c r="I14133" s="1">
        <v>32</v>
      </c>
      <c r="J14133" s="1">
        <v>122</v>
      </c>
      <c r="K14133" s="1">
        <v>64</v>
      </c>
      <c r="L14133" s="9">
        <v>22</v>
      </c>
    </row>
    <row r="14134" spans="4:12" x14ac:dyDescent="0.2">
      <c r="D14134" s="200"/>
      <c r="E14134" s="11"/>
      <c r="F14134" s="10"/>
      <c r="G14134" s="7">
        <v>100</v>
      </c>
      <c r="H14134" s="53">
        <v>0</v>
      </c>
      <c r="I14134" s="2">
        <v>13.333333333333</v>
      </c>
      <c r="J14134" s="2">
        <v>50.833333333333002</v>
      </c>
      <c r="K14134" s="2">
        <v>26.666666666666998</v>
      </c>
      <c r="L14134" s="15">
        <v>9.166666666667</v>
      </c>
    </row>
    <row r="14135" spans="4:12" x14ac:dyDescent="0.2">
      <c r="D14135" s="199" t="s">
        <v>25</v>
      </c>
      <c r="E14135" s="22" t="s">
        <v>26</v>
      </c>
      <c r="F14135" s="21"/>
      <c r="G14135" s="19">
        <v>348</v>
      </c>
      <c r="H14135" s="27">
        <v>1</v>
      </c>
      <c r="I14135" s="3">
        <v>58</v>
      </c>
      <c r="J14135" s="3">
        <v>177</v>
      </c>
      <c r="K14135" s="3">
        <v>88</v>
      </c>
      <c r="L14135" s="26">
        <v>24</v>
      </c>
    </row>
    <row r="14136" spans="4:12" x14ac:dyDescent="0.2">
      <c r="D14136" s="200"/>
      <c r="E14136" s="11"/>
      <c r="F14136" s="10"/>
      <c r="G14136" s="7">
        <v>100</v>
      </c>
      <c r="H14136" s="18">
        <v>0.28735632183900001</v>
      </c>
      <c r="I14136" s="2">
        <v>16.666666666666998</v>
      </c>
      <c r="J14136" s="2">
        <v>50.862068965516997</v>
      </c>
      <c r="K14136" s="2">
        <v>25.287356321838999</v>
      </c>
      <c r="L14136" s="15">
        <v>6.8965517241379999</v>
      </c>
    </row>
    <row r="14137" spans="4:12" x14ac:dyDescent="0.2">
      <c r="D14137" s="200"/>
      <c r="E14137" s="4" t="s">
        <v>27</v>
      </c>
      <c r="F14137" s="5"/>
      <c r="G14137" s="6">
        <v>378</v>
      </c>
      <c r="H14137" s="8">
        <v>2</v>
      </c>
      <c r="I14137" s="1">
        <v>51</v>
      </c>
      <c r="J14137" s="1">
        <v>205</v>
      </c>
      <c r="K14137" s="1">
        <v>89</v>
      </c>
      <c r="L14137" s="9">
        <v>31</v>
      </c>
    </row>
    <row r="14138" spans="4:12" x14ac:dyDescent="0.2">
      <c r="D14138" s="200"/>
      <c r="E14138" s="11"/>
      <c r="F14138" s="10"/>
      <c r="G14138" s="7">
        <v>100</v>
      </c>
      <c r="H14138" s="18">
        <v>0.52910052910100003</v>
      </c>
      <c r="I14138" s="2">
        <v>13.492063492063</v>
      </c>
      <c r="J14138" s="2">
        <v>54.232804232804</v>
      </c>
      <c r="K14138" s="2">
        <v>23.544973544973999</v>
      </c>
      <c r="L14138" s="15">
        <v>8.2010582010580002</v>
      </c>
    </row>
    <row r="14139" spans="4:12" x14ac:dyDescent="0.2">
      <c r="D14139" s="200"/>
      <c r="E14139" s="4" t="s">
        <v>28</v>
      </c>
      <c r="F14139" s="5"/>
      <c r="G14139" s="6">
        <v>372</v>
      </c>
      <c r="H14139" s="8">
        <v>0</v>
      </c>
      <c r="I14139" s="1">
        <v>39</v>
      </c>
      <c r="J14139" s="1">
        <v>180</v>
      </c>
      <c r="K14139" s="1">
        <v>115</v>
      </c>
      <c r="L14139" s="9">
        <v>38</v>
      </c>
    </row>
    <row r="14140" spans="4:12" x14ac:dyDescent="0.2">
      <c r="D14140" s="200"/>
      <c r="E14140" s="11"/>
      <c r="F14140" s="10"/>
      <c r="G14140" s="7">
        <v>100</v>
      </c>
      <c r="H14140" s="53">
        <v>0</v>
      </c>
      <c r="I14140" s="2">
        <v>10.483870967742</v>
      </c>
      <c r="J14140" s="2">
        <v>48.387096774193999</v>
      </c>
      <c r="K14140" s="2">
        <v>30.913978494624001</v>
      </c>
      <c r="L14140" s="15">
        <v>10.215053763441</v>
      </c>
    </row>
    <row r="14141" spans="4:12" x14ac:dyDescent="0.2">
      <c r="D14141" s="200"/>
      <c r="E14141" s="4" t="s">
        <v>29</v>
      </c>
      <c r="F14141" s="5"/>
      <c r="G14141" s="6">
        <v>102</v>
      </c>
      <c r="H14141" s="8">
        <v>1</v>
      </c>
      <c r="I14141" s="1">
        <v>12</v>
      </c>
      <c r="J14141" s="1">
        <v>58</v>
      </c>
      <c r="K14141" s="1">
        <v>23</v>
      </c>
      <c r="L14141" s="9">
        <v>8</v>
      </c>
    </row>
    <row r="14142" spans="4:12" x14ac:dyDescent="0.2">
      <c r="D14142" s="200"/>
      <c r="E14142" s="11"/>
      <c r="F14142" s="10"/>
      <c r="G14142" s="7">
        <v>100</v>
      </c>
      <c r="H14142" s="18">
        <v>0.98039215686299996</v>
      </c>
      <c r="I14142" s="2">
        <v>11.764705882353001</v>
      </c>
      <c r="J14142" s="25">
        <v>56.862745098038999</v>
      </c>
      <c r="K14142" s="2">
        <v>22.549019607843</v>
      </c>
      <c r="L14142" s="15">
        <v>7.8431372549020004</v>
      </c>
    </row>
    <row r="14143" spans="4:12" x14ac:dyDescent="0.2">
      <c r="D14143" s="199" t="s">
        <v>30</v>
      </c>
      <c r="E14143" s="22" t="s">
        <v>31</v>
      </c>
      <c r="F14143" s="21"/>
      <c r="G14143" s="19">
        <v>592</v>
      </c>
      <c r="H14143" s="27">
        <v>3</v>
      </c>
      <c r="I14143" s="3">
        <v>79</v>
      </c>
      <c r="J14143" s="3">
        <v>290</v>
      </c>
      <c r="K14143" s="3">
        <v>166</v>
      </c>
      <c r="L14143" s="26">
        <v>54</v>
      </c>
    </row>
    <row r="14144" spans="4:12" x14ac:dyDescent="0.2">
      <c r="D14144" s="200"/>
      <c r="E14144" s="11"/>
      <c r="F14144" s="10"/>
      <c r="G14144" s="7">
        <v>100</v>
      </c>
      <c r="H14144" s="18">
        <v>0.50675675675700005</v>
      </c>
      <c r="I14144" s="2">
        <v>13.344594594595</v>
      </c>
      <c r="J14144" s="2">
        <v>48.986486486486001</v>
      </c>
      <c r="K14144" s="2">
        <v>28.040540540540999</v>
      </c>
      <c r="L14144" s="15">
        <v>9.1216216216219994</v>
      </c>
    </row>
    <row r="14145" spans="4:12" x14ac:dyDescent="0.2">
      <c r="D14145" s="200"/>
      <c r="E14145" s="4" t="s">
        <v>32</v>
      </c>
      <c r="F14145" s="5"/>
      <c r="G14145" s="6">
        <v>608</v>
      </c>
      <c r="H14145" s="8">
        <v>1</v>
      </c>
      <c r="I14145" s="1">
        <v>81</v>
      </c>
      <c r="J14145" s="1">
        <v>330</v>
      </c>
      <c r="K14145" s="1">
        <v>149</v>
      </c>
      <c r="L14145" s="9">
        <v>47</v>
      </c>
    </row>
    <row r="14146" spans="4:12" x14ac:dyDescent="0.2">
      <c r="D14146" s="200"/>
      <c r="E14146" s="11"/>
      <c r="F14146" s="10"/>
      <c r="G14146" s="7">
        <v>100</v>
      </c>
      <c r="H14146" s="18">
        <v>0.164473684211</v>
      </c>
      <c r="I14146" s="2">
        <v>13.322368421053</v>
      </c>
      <c r="J14146" s="2">
        <v>54.276315789473998</v>
      </c>
      <c r="K14146" s="2">
        <v>24.506578947367998</v>
      </c>
      <c r="L14146" s="15">
        <v>7.7302631578950001</v>
      </c>
    </row>
    <row r="14147" spans="4:12" x14ac:dyDescent="0.2">
      <c r="D14147" s="199" t="s">
        <v>33</v>
      </c>
      <c r="E14147" s="22" t="s">
        <v>34</v>
      </c>
      <c r="F14147" s="21"/>
      <c r="G14147" s="19">
        <v>74</v>
      </c>
      <c r="H14147" s="27">
        <v>0</v>
      </c>
      <c r="I14147" s="3">
        <v>3</v>
      </c>
      <c r="J14147" s="3">
        <v>40</v>
      </c>
      <c r="K14147" s="3">
        <v>19</v>
      </c>
      <c r="L14147" s="26">
        <v>12</v>
      </c>
    </row>
    <row r="14148" spans="4:12" x14ac:dyDescent="0.2">
      <c r="D14148" s="200"/>
      <c r="E14148" s="11"/>
      <c r="F14148" s="10"/>
      <c r="G14148" s="7">
        <v>100</v>
      </c>
      <c r="H14148" s="53">
        <v>0</v>
      </c>
      <c r="I14148" s="30">
        <v>4.0540540540540002</v>
      </c>
      <c r="J14148" s="2">
        <v>54.054054054053999</v>
      </c>
      <c r="K14148" s="2">
        <v>25.675675675676001</v>
      </c>
      <c r="L14148" s="85">
        <v>16.216216216216001</v>
      </c>
    </row>
    <row r="14149" spans="4:12" x14ac:dyDescent="0.2">
      <c r="D14149" s="200"/>
      <c r="E14149" s="4" t="s">
        <v>35</v>
      </c>
      <c r="F14149" s="5"/>
      <c r="G14149" s="6">
        <v>148</v>
      </c>
      <c r="H14149" s="8">
        <v>0</v>
      </c>
      <c r="I14149" s="1">
        <v>12</v>
      </c>
      <c r="J14149" s="1">
        <v>73</v>
      </c>
      <c r="K14149" s="1">
        <v>54</v>
      </c>
      <c r="L14149" s="9">
        <v>9</v>
      </c>
    </row>
    <row r="14150" spans="4:12" x14ac:dyDescent="0.2">
      <c r="D14150" s="200"/>
      <c r="E14150" s="11"/>
      <c r="F14150" s="10"/>
      <c r="G14150" s="7">
        <v>100</v>
      </c>
      <c r="H14150" s="53">
        <v>0</v>
      </c>
      <c r="I14150" s="30">
        <v>8.1081081081080004</v>
      </c>
      <c r="J14150" s="2">
        <v>49.324324324324003</v>
      </c>
      <c r="K14150" s="41">
        <v>36.486486486486001</v>
      </c>
      <c r="L14150" s="15">
        <v>6.0810810810809999</v>
      </c>
    </row>
    <row r="14151" spans="4:12" x14ac:dyDescent="0.2">
      <c r="D14151" s="200"/>
      <c r="E14151" s="4" t="s">
        <v>36</v>
      </c>
      <c r="F14151" s="5"/>
      <c r="G14151" s="6">
        <v>187</v>
      </c>
      <c r="H14151" s="8">
        <v>1</v>
      </c>
      <c r="I14151" s="1">
        <v>26</v>
      </c>
      <c r="J14151" s="1">
        <v>82</v>
      </c>
      <c r="K14151" s="1">
        <v>68</v>
      </c>
      <c r="L14151" s="9">
        <v>10</v>
      </c>
    </row>
    <row r="14152" spans="4:12" x14ac:dyDescent="0.2">
      <c r="D14152" s="200"/>
      <c r="E14152" s="11"/>
      <c r="F14152" s="10"/>
      <c r="G14152" s="7">
        <v>100</v>
      </c>
      <c r="H14152" s="18">
        <v>0.53475935828900001</v>
      </c>
      <c r="I14152" s="2">
        <v>13.903743315508001</v>
      </c>
      <c r="J14152" s="30">
        <v>43.850267379679003</v>
      </c>
      <c r="K14152" s="41">
        <v>36.363636363635997</v>
      </c>
      <c r="L14152" s="15">
        <v>5.3475935828879999</v>
      </c>
    </row>
    <row r="14153" spans="4:12" x14ac:dyDescent="0.2">
      <c r="D14153" s="200"/>
      <c r="E14153" s="4" t="s">
        <v>37</v>
      </c>
      <c r="F14153" s="5"/>
      <c r="G14153" s="6">
        <v>221</v>
      </c>
      <c r="H14153" s="8">
        <v>0</v>
      </c>
      <c r="I14153" s="1">
        <v>38</v>
      </c>
      <c r="J14153" s="1">
        <v>116</v>
      </c>
      <c r="K14153" s="1">
        <v>58</v>
      </c>
      <c r="L14153" s="9">
        <v>9</v>
      </c>
    </row>
    <row r="14154" spans="4:12" x14ac:dyDescent="0.2">
      <c r="D14154" s="200"/>
      <c r="E14154" s="11"/>
      <c r="F14154" s="10"/>
      <c r="G14154" s="7">
        <v>100</v>
      </c>
      <c r="H14154" s="53">
        <v>0</v>
      </c>
      <c r="I14154" s="2">
        <v>17.194570135747</v>
      </c>
      <c r="J14154" s="2">
        <v>52.488687782805002</v>
      </c>
      <c r="K14154" s="2">
        <v>26.244343891402998</v>
      </c>
      <c r="L14154" s="15">
        <v>4.0723981900449999</v>
      </c>
    </row>
    <row r="14155" spans="4:12" x14ac:dyDescent="0.2">
      <c r="D14155" s="200"/>
      <c r="E14155" s="4" t="s">
        <v>38</v>
      </c>
      <c r="F14155" s="5"/>
      <c r="G14155" s="6">
        <v>186</v>
      </c>
      <c r="H14155" s="8">
        <v>1</v>
      </c>
      <c r="I14155" s="1">
        <v>26</v>
      </c>
      <c r="J14155" s="1">
        <v>95</v>
      </c>
      <c r="K14155" s="1">
        <v>50</v>
      </c>
      <c r="L14155" s="9">
        <v>14</v>
      </c>
    </row>
    <row r="14156" spans="4:12" x14ac:dyDescent="0.2">
      <c r="D14156" s="200"/>
      <c r="E14156" s="11"/>
      <c r="F14156" s="10"/>
      <c r="G14156" s="7">
        <v>100</v>
      </c>
      <c r="H14156" s="18">
        <v>0.53763440860199996</v>
      </c>
      <c r="I14156" s="2">
        <v>13.978494623655999</v>
      </c>
      <c r="J14156" s="2">
        <v>51.075268817203998</v>
      </c>
      <c r="K14156" s="2">
        <v>26.881720430108</v>
      </c>
      <c r="L14156" s="15">
        <v>7.5268817204299996</v>
      </c>
    </row>
    <row r="14157" spans="4:12" x14ac:dyDescent="0.2">
      <c r="D14157" s="200"/>
      <c r="E14157" s="4" t="s">
        <v>39</v>
      </c>
      <c r="F14157" s="5"/>
      <c r="G14157" s="6">
        <v>223</v>
      </c>
      <c r="H14157" s="8">
        <v>0</v>
      </c>
      <c r="I14157" s="1">
        <v>30</v>
      </c>
      <c r="J14157" s="1">
        <v>121</v>
      </c>
      <c r="K14157" s="1">
        <v>44</v>
      </c>
      <c r="L14157" s="9">
        <v>28</v>
      </c>
    </row>
    <row r="14158" spans="4:12" x14ac:dyDescent="0.2">
      <c r="D14158" s="200"/>
      <c r="E14158" s="11"/>
      <c r="F14158" s="10"/>
      <c r="G14158" s="7">
        <v>100</v>
      </c>
      <c r="H14158" s="53">
        <v>0</v>
      </c>
      <c r="I14158" s="2">
        <v>13.452914798206001</v>
      </c>
      <c r="J14158" s="2">
        <v>54.260089686099001</v>
      </c>
      <c r="K14158" s="30">
        <v>19.730941704035999</v>
      </c>
      <c r="L14158" s="15">
        <v>12.556053811659</v>
      </c>
    </row>
    <row r="14159" spans="4:12" x14ac:dyDescent="0.2">
      <c r="D14159" s="200"/>
      <c r="E14159" s="4" t="s">
        <v>40</v>
      </c>
      <c r="F14159" s="5"/>
      <c r="G14159" s="6">
        <v>161</v>
      </c>
      <c r="H14159" s="8">
        <v>2</v>
      </c>
      <c r="I14159" s="1">
        <v>25</v>
      </c>
      <c r="J14159" s="1">
        <v>93</v>
      </c>
      <c r="K14159" s="1">
        <v>22</v>
      </c>
      <c r="L14159" s="9">
        <v>19</v>
      </c>
    </row>
    <row r="14160" spans="4:12" x14ac:dyDescent="0.2">
      <c r="D14160" s="201"/>
      <c r="E14160" s="45"/>
      <c r="F14160" s="51"/>
      <c r="G14160" s="81">
        <v>100</v>
      </c>
      <c r="H14160" s="115">
        <v>1.242236024845</v>
      </c>
      <c r="I14160" s="64">
        <v>15.527950310559</v>
      </c>
      <c r="J14160" s="124">
        <v>57.763975155280001</v>
      </c>
      <c r="K14160" s="108">
        <v>13.664596273292</v>
      </c>
      <c r="L14160" s="106">
        <v>11.801242236025001</v>
      </c>
    </row>
    <row r="14162" spans="2:12" x14ac:dyDescent="0.2">
      <c r="B14162" s="40" t="str">
        <f xml:space="preserve"> HYPERLINK("#'目次'!B348", "[342]")</f>
        <v>[342]</v>
      </c>
      <c r="C14162" s="23" t="s">
        <v>482</v>
      </c>
    </row>
    <row r="14165" spans="2:12" x14ac:dyDescent="0.2">
      <c r="C14165" s="23" t="s">
        <v>48</v>
      </c>
    </row>
    <row r="14166" spans="2:12" ht="24" x14ac:dyDescent="0.2">
      <c r="D14166" s="195"/>
      <c r="E14166" s="196"/>
      <c r="F14166" s="196"/>
      <c r="G14166" s="37" t="s">
        <v>15</v>
      </c>
      <c r="H14166" s="33" t="s">
        <v>471</v>
      </c>
      <c r="I14166" s="13" t="s">
        <v>472</v>
      </c>
      <c r="J14166" s="13" t="s">
        <v>473</v>
      </c>
      <c r="K14166" s="13" t="s">
        <v>440</v>
      </c>
      <c r="L14166" s="38" t="s">
        <v>18</v>
      </c>
    </row>
    <row r="14167" spans="2:12" x14ac:dyDescent="0.2">
      <c r="D14167" s="197"/>
      <c r="E14167" s="198"/>
      <c r="F14167" s="198"/>
      <c r="G14167" s="35"/>
      <c r="H14167" s="39"/>
      <c r="I14167" s="14"/>
      <c r="J14167" s="14"/>
      <c r="K14167" s="14"/>
      <c r="L14167" s="34"/>
    </row>
    <row r="14168" spans="2:12" x14ac:dyDescent="0.2">
      <c r="D14168" s="78"/>
      <c r="E14168" s="79" t="s">
        <v>15</v>
      </c>
      <c r="F14168" s="66"/>
      <c r="G14168" s="36">
        <v>1200</v>
      </c>
      <c r="H14168" s="17">
        <v>4</v>
      </c>
      <c r="I14168" s="17">
        <v>160</v>
      </c>
      <c r="J14168" s="17">
        <v>620</v>
      </c>
      <c r="K14168" s="17">
        <v>315</v>
      </c>
      <c r="L14168" s="47">
        <v>101</v>
      </c>
    </row>
    <row r="14169" spans="2:12" x14ac:dyDescent="0.2">
      <c r="D14169" s="45"/>
      <c r="E14169" s="51"/>
      <c r="F14169" s="67"/>
      <c r="G14169" s="7">
        <v>100</v>
      </c>
      <c r="H14169" s="2">
        <v>0.33333333333300003</v>
      </c>
      <c r="I14169" s="2">
        <v>13.333333333333</v>
      </c>
      <c r="J14169" s="2">
        <v>51.666666666666998</v>
      </c>
      <c r="K14169" s="2">
        <v>26.25</v>
      </c>
      <c r="L14169" s="15">
        <v>8.416666666667</v>
      </c>
    </row>
    <row r="14170" spans="2:12" x14ac:dyDescent="0.2">
      <c r="D14170" s="199" t="s">
        <v>49</v>
      </c>
      <c r="E14170" s="22" t="s">
        <v>50</v>
      </c>
      <c r="F14170" s="21"/>
      <c r="G14170" s="19">
        <v>15</v>
      </c>
      <c r="H14170" s="27">
        <v>0</v>
      </c>
      <c r="I14170" s="3">
        <v>2</v>
      </c>
      <c r="J14170" s="3">
        <v>6</v>
      </c>
      <c r="K14170" s="3">
        <v>5</v>
      </c>
      <c r="L14170" s="26">
        <v>2</v>
      </c>
    </row>
    <row r="14171" spans="2:12" x14ac:dyDescent="0.2">
      <c r="D14171" s="200"/>
      <c r="E14171" s="11"/>
      <c r="F14171" s="10"/>
      <c r="G14171" s="7">
        <v>100</v>
      </c>
      <c r="H14171" s="53">
        <v>0</v>
      </c>
      <c r="I14171" s="2">
        <v>13.333333333333</v>
      </c>
      <c r="J14171" s="50">
        <v>40</v>
      </c>
      <c r="K14171" s="25">
        <v>33.333333333333002</v>
      </c>
      <c r="L14171" s="15">
        <v>13.333333333333</v>
      </c>
    </row>
    <row r="14172" spans="2:12" x14ac:dyDescent="0.2">
      <c r="D14172" s="200"/>
      <c r="E14172" s="4" t="s">
        <v>51</v>
      </c>
      <c r="F14172" s="5"/>
      <c r="G14172" s="6">
        <v>142</v>
      </c>
      <c r="H14172" s="8">
        <v>2</v>
      </c>
      <c r="I14172" s="1">
        <v>23</v>
      </c>
      <c r="J14172" s="1">
        <v>74</v>
      </c>
      <c r="K14172" s="1">
        <v>33</v>
      </c>
      <c r="L14172" s="9">
        <v>10</v>
      </c>
    </row>
    <row r="14173" spans="2:12" x14ac:dyDescent="0.2">
      <c r="D14173" s="200"/>
      <c r="E14173" s="11"/>
      <c r="F14173" s="10"/>
      <c r="G14173" s="7">
        <v>100</v>
      </c>
      <c r="H14173" s="18">
        <v>1.4084507042250001</v>
      </c>
      <c r="I14173" s="2">
        <v>16.197183098591999</v>
      </c>
      <c r="J14173" s="2">
        <v>52.112676056338003</v>
      </c>
      <c r="K14173" s="2">
        <v>23.239436619717999</v>
      </c>
      <c r="L14173" s="15">
        <v>7.0422535211269999</v>
      </c>
    </row>
    <row r="14174" spans="2:12" x14ac:dyDescent="0.2">
      <c r="D14174" s="200"/>
      <c r="E14174" s="4" t="s">
        <v>52</v>
      </c>
      <c r="F14174" s="5"/>
      <c r="G14174" s="6">
        <v>26</v>
      </c>
      <c r="H14174" s="8">
        <v>0</v>
      </c>
      <c r="I14174" s="1">
        <v>2</v>
      </c>
      <c r="J14174" s="1">
        <v>16</v>
      </c>
      <c r="K14174" s="1">
        <v>7</v>
      </c>
      <c r="L14174" s="9">
        <v>1</v>
      </c>
    </row>
    <row r="14175" spans="2:12" x14ac:dyDescent="0.2">
      <c r="D14175" s="200"/>
      <c r="E14175" s="11"/>
      <c r="F14175" s="10"/>
      <c r="G14175" s="7">
        <v>100</v>
      </c>
      <c r="H14175" s="53">
        <v>0</v>
      </c>
      <c r="I14175" s="30">
        <v>7.6923076923079998</v>
      </c>
      <c r="J14175" s="25">
        <v>61.538461538462002</v>
      </c>
      <c r="K14175" s="2">
        <v>26.923076923077002</v>
      </c>
      <c r="L14175" s="15">
        <v>3.8461538461539999</v>
      </c>
    </row>
    <row r="14176" spans="2:12" x14ac:dyDescent="0.2">
      <c r="D14176" s="200"/>
      <c r="E14176" s="4" t="s">
        <v>53</v>
      </c>
      <c r="F14176" s="5"/>
      <c r="G14176" s="6">
        <v>41</v>
      </c>
      <c r="H14176" s="8">
        <v>0</v>
      </c>
      <c r="I14176" s="1">
        <v>10</v>
      </c>
      <c r="J14176" s="1">
        <v>23</v>
      </c>
      <c r="K14176" s="1">
        <v>7</v>
      </c>
      <c r="L14176" s="9">
        <v>1</v>
      </c>
    </row>
    <row r="14177" spans="4:12" x14ac:dyDescent="0.2">
      <c r="D14177" s="200"/>
      <c r="E14177" s="11"/>
      <c r="F14177" s="10"/>
      <c r="G14177" s="7">
        <v>100</v>
      </c>
      <c r="H14177" s="53">
        <v>0</v>
      </c>
      <c r="I14177" s="41">
        <v>24.390243902439</v>
      </c>
      <c r="J14177" s="2">
        <v>56.097560975610001</v>
      </c>
      <c r="K14177" s="30">
        <v>17.073170731706998</v>
      </c>
      <c r="L14177" s="95">
        <v>2.4390243902440001</v>
      </c>
    </row>
    <row r="14178" spans="4:12" x14ac:dyDescent="0.2">
      <c r="D14178" s="200"/>
      <c r="E14178" s="4" t="s">
        <v>54</v>
      </c>
      <c r="F14178" s="5"/>
      <c r="G14178" s="6">
        <v>226</v>
      </c>
      <c r="H14178" s="8">
        <v>0</v>
      </c>
      <c r="I14178" s="1">
        <v>29</v>
      </c>
      <c r="J14178" s="1">
        <v>113</v>
      </c>
      <c r="K14178" s="1">
        <v>73</v>
      </c>
      <c r="L14178" s="9">
        <v>11</v>
      </c>
    </row>
    <row r="14179" spans="4:12" x14ac:dyDescent="0.2">
      <c r="D14179" s="200"/>
      <c r="E14179" s="11"/>
      <c r="F14179" s="10"/>
      <c r="G14179" s="7">
        <v>100</v>
      </c>
      <c r="H14179" s="53">
        <v>0</v>
      </c>
      <c r="I14179" s="2">
        <v>12.83185840708</v>
      </c>
      <c r="J14179" s="2">
        <v>50</v>
      </c>
      <c r="K14179" s="25">
        <v>32.300884955751997</v>
      </c>
      <c r="L14179" s="15">
        <v>4.8672566371680004</v>
      </c>
    </row>
    <row r="14180" spans="4:12" x14ac:dyDescent="0.2">
      <c r="D14180" s="200"/>
      <c r="E14180" s="4" t="s">
        <v>55</v>
      </c>
      <c r="F14180" s="5"/>
      <c r="G14180" s="6">
        <v>125</v>
      </c>
      <c r="H14180" s="8">
        <v>0</v>
      </c>
      <c r="I14180" s="1">
        <v>15</v>
      </c>
      <c r="J14180" s="1">
        <v>60</v>
      </c>
      <c r="K14180" s="1">
        <v>43</v>
      </c>
      <c r="L14180" s="9">
        <v>7</v>
      </c>
    </row>
    <row r="14181" spans="4:12" x14ac:dyDescent="0.2">
      <c r="D14181" s="200"/>
      <c r="E14181" s="11"/>
      <c r="F14181" s="10"/>
      <c r="G14181" s="7">
        <v>100</v>
      </c>
      <c r="H14181" s="53">
        <v>0</v>
      </c>
      <c r="I14181" s="2">
        <v>12</v>
      </c>
      <c r="J14181" s="2">
        <v>48</v>
      </c>
      <c r="K14181" s="25">
        <v>34.4</v>
      </c>
      <c r="L14181" s="15">
        <v>5.6</v>
      </c>
    </row>
    <row r="14182" spans="4:12" x14ac:dyDescent="0.2">
      <c r="D14182" s="200"/>
      <c r="E14182" s="4" t="s">
        <v>56</v>
      </c>
      <c r="F14182" s="5"/>
      <c r="G14182" s="6">
        <v>190</v>
      </c>
      <c r="H14182" s="8">
        <v>0</v>
      </c>
      <c r="I14182" s="1">
        <v>25</v>
      </c>
      <c r="J14182" s="1">
        <v>93</v>
      </c>
      <c r="K14182" s="1">
        <v>58</v>
      </c>
      <c r="L14182" s="9">
        <v>14</v>
      </c>
    </row>
    <row r="14183" spans="4:12" x14ac:dyDescent="0.2">
      <c r="D14183" s="200"/>
      <c r="E14183" s="11"/>
      <c r="F14183" s="10"/>
      <c r="G14183" s="7">
        <v>100</v>
      </c>
      <c r="H14183" s="53">
        <v>0</v>
      </c>
      <c r="I14183" s="2">
        <v>13.157894736842</v>
      </c>
      <c r="J14183" s="2">
        <v>48.947368421053</v>
      </c>
      <c r="K14183" s="2">
        <v>30.526315789474001</v>
      </c>
      <c r="L14183" s="15">
        <v>7.3684210526319998</v>
      </c>
    </row>
    <row r="14184" spans="4:12" x14ac:dyDescent="0.2">
      <c r="D14184" s="200"/>
      <c r="E14184" s="4" t="s">
        <v>57</v>
      </c>
      <c r="F14184" s="5"/>
      <c r="G14184" s="6">
        <v>185</v>
      </c>
      <c r="H14184" s="8">
        <v>0</v>
      </c>
      <c r="I14184" s="1">
        <v>32</v>
      </c>
      <c r="J14184" s="1">
        <v>107</v>
      </c>
      <c r="K14184" s="1">
        <v>29</v>
      </c>
      <c r="L14184" s="9">
        <v>17</v>
      </c>
    </row>
    <row r="14185" spans="4:12" x14ac:dyDescent="0.2">
      <c r="D14185" s="200"/>
      <c r="E14185" s="11"/>
      <c r="F14185" s="10"/>
      <c r="G14185" s="7">
        <v>100</v>
      </c>
      <c r="H14185" s="53">
        <v>0</v>
      </c>
      <c r="I14185" s="2">
        <v>17.297297297297</v>
      </c>
      <c r="J14185" s="25">
        <v>57.837837837838002</v>
      </c>
      <c r="K14185" s="50">
        <v>15.675675675676001</v>
      </c>
      <c r="L14185" s="15">
        <v>9.1891891891889994</v>
      </c>
    </row>
    <row r="14186" spans="4:12" x14ac:dyDescent="0.2">
      <c r="D14186" s="200"/>
      <c r="E14186" s="4" t="s">
        <v>58</v>
      </c>
      <c r="F14186" s="5"/>
      <c r="G14186" s="6">
        <v>113</v>
      </c>
      <c r="H14186" s="8">
        <v>0</v>
      </c>
      <c r="I14186" s="1">
        <v>7</v>
      </c>
      <c r="J14186" s="1">
        <v>52</v>
      </c>
      <c r="K14186" s="1">
        <v>37</v>
      </c>
      <c r="L14186" s="9">
        <v>17</v>
      </c>
    </row>
    <row r="14187" spans="4:12" x14ac:dyDescent="0.2">
      <c r="D14187" s="200"/>
      <c r="E14187" s="11"/>
      <c r="F14187" s="10"/>
      <c r="G14187" s="7">
        <v>100</v>
      </c>
      <c r="H14187" s="53">
        <v>0</v>
      </c>
      <c r="I14187" s="30">
        <v>6.194690265487</v>
      </c>
      <c r="J14187" s="30">
        <v>46.017699115044003</v>
      </c>
      <c r="K14187" s="25">
        <v>32.743362831858001</v>
      </c>
      <c r="L14187" s="85">
        <v>15.044247787611001</v>
      </c>
    </row>
    <row r="14188" spans="4:12" x14ac:dyDescent="0.2">
      <c r="D14188" s="200"/>
      <c r="E14188" s="4" t="s">
        <v>59</v>
      </c>
      <c r="F14188" s="5"/>
      <c r="G14188" s="6">
        <v>136</v>
      </c>
      <c r="H14188" s="8">
        <v>2</v>
      </c>
      <c r="I14188" s="1">
        <v>15</v>
      </c>
      <c r="J14188" s="1">
        <v>75</v>
      </c>
      <c r="K14188" s="1">
        <v>23</v>
      </c>
      <c r="L14188" s="9">
        <v>21</v>
      </c>
    </row>
    <row r="14189" spans="4:12" x14ac:dyDescent="0.2">
      <c r="D14189" s="200"/>
      <c r="E14189" s="11"/>
      <c r="F14189" s="10"/>
      <c r="G14189" s="7">
        <v>100</v>
      </c>
      <c r="H14189" s="18">
        <v>1.4705882352940001</v>
      </c>
      <c r="I14189" s="2">
        <v>11.029411764705999</v>
      </c>
      <c r="J14189" s="2">
        <v>55.147058823529001</v>
      </c>
      <c r="K14189" s="30">
        <v>16.911764705882</v>
      </c>
      <c r="L14189" s="85">
        <v>15.441176470587999</v>
      </c>
    </row>
    <row r="14190" spans="4:12" x14ac:dyDescent="0.2">
      <c r="D14190" s="199" t="s">
        <v>60</v>
      </c>
      <c r="E14190" s="22" t="s">
        <v>61</v>
      </c>
      <c r="F14190" s="21"/>
      <c r="G14190" s="19">
        <v>205</v>
      </c>
      <c r="H14190" s="27">
        <v>1</v>
      </c>
      <c r="I14190" s="3">
        <v>27</v>
      </c>
      <c r="J14190" s="3">
        <v>105</v>
      </c>
      <c r="K14190" s="3">
        <v>57</v>
      </c>
      <c r="L14190" s="26">
        <v>15</v>
      </c>
    </row>
    <row r="14191" spans="4:12" x14ac:dyDescent="0.2">
      <c r="D14191" s="200"/>
      <c r="E14191" s="11"/>
      <c r="F14191" s="10"/>
      <c r="G14191" s="7">
        <v>100</v>
      </c>
      <c r="H14191" s="18">
        <v>0.48780487804900002</v>
      </c>
      <c r="I14191" s="2">
        <v>13.170731707317</v>
      </c>
      <c r="J14191" s="2">
        <v>51.219512195122</v>
      </c>
      <c r="K14191" s="2">
        <v>27.804878048780001</v>
      </c>
      <c r="L14191" s="15">
        <v>7.3170731707319998</v>
      </c>
    </row>
    <row r="14192" spans="4:12" x14ac:dyDescent="0.2">
      <c r="D14192" s="200"/>
      <c r="E14192" s="4" t="s">
        <v>62</v>
      </c>
      <c r="F14192" s="5"/>
      <c r="G14192" s="6">
        <v>160</v>
      </c>
      <c r="H14192" s="8">
        <v>1</v>
      </c>
      <c r="I14192" s="1">
        <v>15</v>
      </c>
      <c r="J14192" s="1">
        <v>92</v>
      </c>
      <c r="K14192" s="1">
        <v>43</v>
      </c>
      <c r="L14192" s="9">
        <v>9</v>
      </c>
    </row>
    <row r="14193" spans="4:12" x14ac:dyDescent="0.2">
      <c r="D14193" s="200"/>
      <c r="E14193" s="11"/>
      <c r="F14193" s="10"/>
      <c r="G14193" s="7">
        <v>100</v>
      </c>
      <c r="H14193" s="18">
        <v>0.625</v>
      </c>
      <c r="I14193" s="2">
        <v>9.375</v>
      </c>
      <c r="J14193" s="25">
        <v>57.5</v>
      </c>
      <c r="K14193" s="2">
        <v>26.875</v>
      </c>
      <c r="L14193" s="15">
        <v>5.625</v>
      </c>
    </row>
    <row r="14194" spans="4:12" x14ac:dyDescent="0.2">
      <c r="D14194" s="200"/>
      <c r="E14194" s="4" t="s">
        <v>63</v>
      </c>
      <c r="F14194" s="5"/>
      <c r="G14194" s="6">
        <v>121</v>
      </c>
      <c r="H14194" s="8">
        <v>1</v>
      </c>
      <c r="I14194" s="1">
        <v>19</v>
      </c>
      <c r="J14194" s="1">
        <v>59</v>
      </c>
      <c r="K14194" s="1">
        <v>36</v>
      </c>
      <c r="L14194" s="9">
        <v>6</v>
      </c>
    </row>
    <row r="14195" spans="4:12" x14ac:dyDescent="0.2">
      <c r="D14195" s="200"/>
      <c r="E14195" s="11"/>
      <c r="F14195" s="10"/>
      <c r="G14195" s="7">
        <v>100</v>
      </c>
      <c r="H14195" s="18">
        <v>0.82644628099200002</v>
      </c>
      <c r="I14195" s="2">
        <v>15.702479338843</v>
      </c>
      <c r="J14195" s="2">
        <v>48.760330578511997</v>
      </c>
      <c r="K14195" s="2">
        <v>29.752066115702</v>
      </c>
      <c r="L14195" s="15">
        <v>4.9586776859499997</v>
      </c>
    </row>
    <row r="14196" spans="4:12" x14ac:dyDescent="0.2">
      <c r="D14196" s="200"/>
      <c r="E14196" s="4" t="s">
        <v>64</v>
      </c>
      <c r="F14196" s="5"/>
      <c r="G14196" s="6">
        <v>124</v>
      </c>
      <c r="H14196" s="8">
        <v>0</v>
      </c>
      <c r="I14196" s="1">
        <v>17</v>
      </c>
      <c r="J14196" s="1">
        <v>69</v>
      </c>
      <c r="K14196" s="1">
        <v>33</v>
      </c>
      <c r="L14196" s="9">
        <v>5</v>
      </c>
    </row>
    <row r="14197" spans="4:12" x14ac:dyDescent="0.2">
      <c r="D14197" s="200"/>
      <c r="E14197" s="11"/>
      <c r="F14197" s="10"/>
      <c r="G14197" s="7">
        <v>100</v>
      </c>
      <c r="H14197" s="53">
        <v>0</v>
      </c>
      <c r="I14197" s="2">
        <v>13.709677419355</v>
      </c>
      <c r="J14197" s="2">
        <v>55.645161290323003</v>
      </c>
      <c r="K14197" s="2">
        <v>26.612903225806001</v>
      </c>
      <c r="L14197" s="15">
        <v>4.0322580645160002</v>
      </c>
    </row>
    <row r="14198" spans="4:12" x14ac:dyDescent="0.2">
      <c r="D14198" s="200"/>
      <c r="E14198" s="4" t="s">
        <v>65</v>
      </c>
      <c r="F14198" s="5"/>
      <c r="G14198" s="6">
        <v>109</v>
      </c>
      <c r="H14198" s="8">
        <v>1</v>
      </c>
      <c r="I14198" s="1">
        <v>17</v>
      </c>
      <c r="J14198" s="1">
        <v>51</v>
      </c>
      <c r="K14198" s="1">
        <v>28</v>
      </c>
      <c r="L14198" s="9">
        <v>12</v>
      </c>
    </row>
    <row r="14199" spans="4:12" x14ac:dyDescent="0.2">
      <c r="D14199" s="200"/>
      <c r="E14199" s="11"/>
      <c r="F14199" s="10"/>
      <c r="G14199" s="7">
        <v>100</v>
      </c>
      <c r="H14199" s="18">
        <v>0.91743119266100004</v>
      </c>
      <c r="I14199" s="2">
        <v>15.596330275229001</v>
      </c>
      <c r="J14199" s="2">
        <v>46.788990825688003</v>
      </c>
      <c r="K14199" s="2">
        <v>25.688073394494999</v>
      </c>
      <c r="L14199" s="15">
        <v>11.009174311927</v>
      </c>
    </row>
    <row r="14200" spans="4:12" x14ac:dyDescent="0.2">
      <c r="D14200" s="200"/>
      <c r="E14200" s="4" t="s">
        <v>66</v>
      </c>
      <c r="F14200" s="5"/>
      <c r="G14200" s="6">
        <v>104</v>
      </c>
      <c r="H14200" s="8">
        <v>0</v>
      </c>
      <c r="I14200" s="1">
        <v>18</v>
      </c>
      <c r="J14200" s="1">
        <v>56</v>
      </c>
      <c r="K14200" s="1">
        <v>28</v>
      </c>
      <c r="L14200" s="9">
        <v>2</v>
      </c>
    </row>
    <row r="14201" spans="4:12" x14ac:dyDescent="0.2">
      <c r="D14201" s="200"/>
      <c r="E14201" s="11"/>
      <c r="F14201" s="10"/>
      <c r="G14201" s="7">
        <v>100</v>
      </c>
      <c r="H14201" s="53">
        <v>0</v>
      </c>
      <c r="I14201" s="2">
        <v>17.307692307692001</v>
      </c>
      <c r="J14201" s="2">
        <v>53.846153846154003</v>
      </c>
      <c r="K14201" s="2">
        <v>26.923076923077002</v>
      </c>
      <c r="L14201" s="95">
        <v>1.923076923077</v>
      </c>
    </row>
    <row r="14202" spans="4:12" x14ac:dyDescent="0.2">
      <c r="D14202" s="200"/>
      <c r="E14202" s="4" t="s">
        <v>67</v>
      </c>
      <c r="F14202" s="5"/>
      <c r="G14202" s="6">
        <v>139</v>
      </c>
      <c r="H14202" s="8">
        <v>0</v>
      </c>
      <c r="I14202" s="1">
        <v>24</v>
      </c>
      <c r="J14202" s="1">
        <v>81</v>
      </c>
      <c r="K14202" s="1">
        <v>28</v>
      </c>
      <c r="L14202" s="9">
        <v>6</v>
      </c>
    </row>
    <row r="14203" spans="4:12" x14ac:dyDescent="0.2">
      <c r="D14203" s="200"/>
      <c r="E14203" s="11"/>
      <c r="F14203" s="10"/>
      <c r="G14203" s="7">
        <v>100</v>
      </c>
      <c r="H14203" s="53">
        <v>0</v>
      </c>
      <c r="I14203" s="2">
        <v>17.266187050359999</v>
      </c>
      <c r="J14203" s="25">
        <v>58.273381294963997</v>
      </c>
      <c r="K14203" s="30">
        <v>20.143884892086</v>
      </c>
      <c r="L14203" s="15">
        <v>4.3165467625899998</v>
      </c>
    </row>
    <row r="14204" spans="4:12" x14ac:dyDescent="0.2">
      <c r="D14204" s="200"/>
      <c r="E14204" s="4" t="s">
        <v>68</v>
      </c>
      <c r="F14204" s="5"/>
      <c r="G14204" s="6">
        <v>48</v>
      </c>
      <c r="H14204" s="8">
        <v>0</v>
      </c>
      <c r="I14204" s="1">
        <v>8</v>
      </c>
      <c r="J14204" s="1">
        <v>21</v>
      </c>
      <c r="K14204" s="1">
        <v>17</v>
      </c>
      <c r="L14204" s="9">
        <v>2</v>
      </c>
    </row>
    <row r="14205" spans="4:12" x14ac:dyDescent="0.2">
      <c r="D14205" s="200"/>
      <c r="E14205" s="11"/>
      <c r="F14205" s="10"/>
      <c r="G14205" s="7">
        <v>100</v>
      </c>
      <c r="H14205" s="53">
        <v>0</v>
      </c>
      <c r="I14205" s="2">
        <v>16.666666666666998</v>
      </c>
      <c r="J14205" s="30">
        <v>43.75</v>
      </c>
      <c r="K14205" s="25">
        <v>35.416666666666998</v>
      </c>
      <c r="L14205" s="15">
        <v>4.166666666667</v>
      </c>
    </row>
    <row r="14206" spans="4:12" x14ac:dyDescent="0.2">
      <c r="D14206" s="200"/>
      <c r="E14206" s="4" t="s">
        <v>69</v>
      </c>
      <c r="F14206" s="5"/>
      <c r="G14206" s="6">
        <v>37</v>
      </c>
      <c r="H14206" s="8">
        <v>0</v>
      </c>
      <c r="I14206" s="1">
        <v>5</v>
      </c>
      <c r="J14206" s="1">
        <v>22</v>
      </c>
      <c r="K14206" s="1">
        <v>7</v>
      </c>
      <c r="L14206" s="9">
        <v>3</v>
      </c>
    </row>
    <row r="14207" spans="4:12" x14ac:dyDescent="0.2">
      <c r="D14207" s="200"/>
      <c r="E14207" s="11"/>
      <c r="F14207" s="10"/>
      <c r="G14207" s="7">
        <v>100</v>
      </c>
      <c r="H14207" s="53">
        <v>0</v>
      </c>
      <c r="I14207" s="2">
        <v>13.513513513514001</v>
      </c>
      <c r="J14207" s="25">
        <v>59.459459459458998</v>
      </c>
      <c r="K14207" s="30">
        <v>18.918918918919001</v>
      </c>
      <c r="L14207" s="15">
        <v>8.1081081081080004</v>
      </c>
    </row>
    <row r="14208" spans="4:12" x14ac:dyDescent="0.2">
      <c r="D14208" s="199" t="s">
        <v>70</v>
      </c>
      <c r="E14208" s="22" t="s">
        <v>18</v>
      </c>
      <c r="F14208" s="21"/>
      <c r="G14208" s="19">
        <v>0</v>
      </c>
      <c r="H14208" s="27">
        <v>0</v>
      </c>
      <c r="I14208" s="3">
        <v>0</v>
      </c>
      <c r="J14208" s="3">
        <v>0</v>
      </c>
      <c r="K14208" s="3">
        <v>0</v>
      </c>
      <c r="L14208" s="26">
        <v>0</v>
      </c>
    </row>
    <row r="14209" spans="2:12" x14ac:dyDescent="0.2">
      <c r="D14209" s="201"/>
      <c r="E14209" s="45"/>
      <c r="F14209" s="51"/>
      <c r="G14209" s="119">
        <v>0</v>
      </c>
      <c r="H14209" s="118">
        <v>0</v>
      </c>
      <c r="I14209" s="83">
        <v>0</v>
      </c>
      <c r="J14209" s="83">
        <v>0</v>
      </c>
      <c r="K14209" s="83">
        <v>0</v>
      </c>
      <c r="L14209" s="146">
        <v>0</v>
      </c>
    </row>
    <row r="14211" spans="2:12" x14ac:dyDescent="0.2">
      <c r="B14211" s="40" t="str">
        <f xml:space="preserve"> HYPERLINK("#'目次'!B349", "[343]")</f>
        <v>[343]</v>
      </c>
      <c r="C14211" s="23" t="s">
        <v>482</v>
      </c>
    </row>
    <row r="14214" spans="2:12" x14ac:dyDescent="0.2">
      <c r="C14214" s="23" t="s">
        <v>73</v>
      </c>
    </row>
    <row r="14215" spans="2:12" ht="24" x14ac:dyDescent="0.2">
      <c r="D14215" s="195"/>
      <c r="E14215" s="196"/>
      <c r="F14215" s="196"/>
      <c r="G14215" s="37" t="s">
        <v>15</v>
      </c>
      <c r="H14215" s="33" t="s">
        <v>471</v>
      </c>
      <c r="I14215" s="13" t="s">
        <v>472</v>
      </c>
      <c r="J14215" s="13" t="s">
        <v>473</v>
      </c>
      <c r="K14215" s="13" t="s">
        <v>440</v>
      </c>
      <c r="L14215" s="38" t="s">
        <v>18</v>
      </c>
    </row>
    <row r="14216" spans="2:12" x14ac:dyDescent="0.2">
      <c r="D14216" s="197"/>
      <c r="E14216" s="198"/>
      <c r="F14216" s="198"/>
      <c r="G14216" s="35"/>
      <c r="H14216" s="39"/>
      <c r="I14216" s="14"/>
      <c r="J14216" s="14"/>
      <c r="K14216" s="14"/>
      <c r="L14216" s="34"/>
    </row>
    <row r="14217" spans="2:12" x14ac:dyDescent="0.2">
      <c r="D14217" s="78"/>
      <c r="E14217" s="79" t="s">
        <v>15</v>
      </c>
      <c r="F14217" s="66"/>
      <c r="G14217" s="36">
        <v>1200</v>
      </c>
      <c r="H14217" s="17">
        <v>4</v>
      </c>
      <c r="I14217" s="17">
        <v>160</v>
      </c>
      <c r="J14217" s="17">
        <v>620</v>
      </c>
      <c r="K14217" s="17">
        <v>315</v>
      </c>
      <c r="L14217" s="47">
        <v>101</v>
      </c>
    </row>
    <row r="14218" spans="2:12" x14ac:dyDescent="0.2">
      <c r="D14218" s="45"/>
      <c r="E14218" s="51"/>
      <c r="F14218" s="67"/>
      <c r="G14218" s="7">
        <v>100</v>
      </c>
      <c r="H14218" s="2">
        <v>0.33333333333300003</v>
      </c>
      <c r="I14218" s="2">
        <v>13.333333333333</v>
      </c>
      <c r="J14218" s="2">
        <v>51.666666666666998</v>
      </c>
      <c r="K14218" s="2">
        <v>26.25</v>
      </c>
      <c r="L14218" s="15">
        <v>8.416666666667</v>
      </c>
    </row>
    <row r="14219" spans="2:12" x14ac:dyDescent="0.2">
      <c r="D14219" s="199" t="s">
        <v>74</v>
      </c>
      <c r="E14219" s="22" t="s">
        <v>75</v>
      </c>
      <c r="F14219" s="21"/>
      <c r="G14219" s="19">
        <v>592</v>
      </c>
      <c r="H14219" s="27">
        <v>3</v>
      </c>
      <c r="I14219" s="3">
        <v>79</v>
      </c>
      <c r="J14219" s="3">
        <v>290</v>
      </c>
      <c r="K14219" s="3">
        <v>166</v>
      </c>
      <c r="L14219" s="26">
        <v>54</v>
      </c>
    </row>
    <row r="14220" spans="2:12" x14ac:dyDescent="0.2">
      <c r="D14220" s="200"/>
      <c r="E14220" s="11"/>
      <c r="F14220" s="10"/>
      <c r="G14220" s="7">
        <v>100</v>
      </c>
      <c r="H14220" s="18">
        <v>0.50675675675700005</v>
      </c>
      <c r="I14220" s="2">
        <v>13.344594594595</v>
      </c>
      <c r="J14220" s="2">
        <v>48.986486486486001</v>
      </c>
      <c r="K14220" s="2">
        <v>28.040540540540999</v>
      </c>
      <c r="L14220" s="15">
        <v>9.1216216216219994</v>
      </c>
    </row>
    <row r="14221" spans="2:12" x14ac:dyDescent="0.2">
      <c r="D14221" s="200"/>
      <c r="E14221" s="4" t="s">
        <v>34</v>
      </c>
      <c r="F14221" s="5"/>
      <c r="G14221" s="6">
        <v>37</v>
      </c>
      <c r="H14221" s="8">
        <v>0</v>
      </c>
      <c r="I14221" s="1">
        <v>2</v>
      </c>
      <c r="J14221" s="1">
        <v>19</v>
      </c>
      <c r="K14221" s="1">
        <v>8</v>
      </c>
      <c r="L14221" s="9">
        <v>8</v>
      </c>
    </row>
    <row r="14222" spans="2:12" x14ac:dyDescent="0.2">
      <c r="D14222" s="200"/>
      <c r="E14222" s="11"/>
      <c r="F14222" s="10"/>
      <c r="G14222" s="7">
        <v>100</v>
      </c>
      <c r="H14222" s="53">
        <v>0</v>
      </c>
      <c r="I14222" s="30">
        <v>5.4054054054050003</v>
      </c>
      <c r="J14222" s="2">
        <v>51.351351351350999</v>
      </c>
      <c r="K14222" s="2">
        <v>21.621621621622001</v>
      </c>
      <c r="L14222" s="102">
        <v>21.621621621622001</v>
      </c>
    </row>
    <row r="14223" spans="2:12" x14ac:dyDescent="0.2">
      <c r="D14223" s="200"/>
      <c r="E14223" s="4" t="s">
        <v>35</v>
      </c>
      <c r="F14223" s="5"/>
      <c r="G14223" s="6">
        <v>75</v>
      </c>
      <c r="H14223" s="8">
        <v>0</v>
      </c>
      <c r="I14223" s="1">
        <v>8</v>
      </c>
      <c r="J14223" s="1">
        <v>34</v>
      </c>
      <c r="K14223" s="1">
        <v>28</v>
      </c>
      <c r="L14223" s="9">
        <v>5</v>
      </c>
    </row>
    <row r="14224" spans="2:12" x14ac:dyDescent="0.2">
      <c r="D14224" s="200"/>
      <c r="E14224" s="11"/>
      <c r="F14224" s="10"/>
      <c r="G14224" s="7">
        <v>100</v>
      </c>
      <c r="H14224" s="53">
        <v>0</v>
      </c>
      <c r="I14224" s="2">
        <v>10.666666666667</v>
      </c>
      <c r="J14224" s="30">
        <v>45.333333333333002</v>
      </c>
      <c r="K14224" s="41">
        <v>37.333333333333002</v>
      </c>
      <c r="L14224" s="15">
        <v>6.666666666667</v>
      </c>
    </row>
    <row r="14225" spans="4:12" x14ac:dyDescent="0.2">
      <c r="D14225" s="200"/>
      <c r="E14225" s="4" t="s">
        <v>36</v>
      </c>
      <c r="F14225" s="5"/>
      <c r="G14225" s="6">
        <v>95</v>
      </c>
      <c r="H14225" s="8">
        <v>1</v>
      </c>
      <c r="I14225" s="1">
        <v>15</v>
      </c>
      <c r="J14225" s="1">
        <v>35</v>
      </c>
      <c r="K14225" s="1">
        <v>38</v>
      </c>
      <c r="L14225" s="9">
        <v>6</v>
      </c>
    </row>
    <row r="14226" spans="4:12" x14ac:dyDescent="0.2">
      <c r="D14226" s="200"/>
      <c r="E14226" s="11"/>
      <c r="F14226" s="10"/>
      <c r="G14226" s="7">
        <v>100</v>
      </c>
      <c r="H14226" s="18">
        <v>1.052631578947</v>
      </c>
      <c r="I14226" s="2">
        <v>15.789473684211</v>
      </c>
      <c r="J14226" s="50">
        <v>36.842105263157997</v>
      </c>
      <c r="K14226" s="41">
        <v>40</v>
      </c>
      <c r="L14226" s="15">
        <v>6.3157894736840001</v>
      </c>
    </row>
    <row r="14227" spans="4:12" x14ac:dyDescent="0.2">
      <c r="D14227" s="200"/>
      <c r="E14227" s="4" t="s">
        <v>37</v>
      </c>
      <c r="F14227" s="5"/>
      <c r="G14227" s="6">
        <v>111</v>
      </c>
      <c r="H14227" s="8">
        <v>0</v>
      </c>
      <c r="I14227" s="1">
        <v>19</v>
      </c>
      <c r="J14227" s="1">
        <v>58</v>
      </c>
      <c r="K14227" s="1">
        <v>29</v>
      </c>
      <c r="L14227" s="9">
        <v>5</v>
      </c>
    </row>
    <row r="14228" spans="4:12" x14ac:dyDescent="0.2">
      <c r="D14228" s="200"/>
      <c r="E14228" s="11"/>
      <c r="F14228" s="10"/>
      <c r="G14228" s="7">
        <v>100</v>
      </c>
      <c r="H14228" s="53">
        <v>0</v>
      </c>
      <c r="I14228" s="2">
        <v>17.117117117117001</v>
      </c>
      <c r="J14228" s="2">
        <v>52.252252252251999</v>
      </c>
      <c r="K14228" s="2">
        <v>26.126126126126</v>
      </c>
      <c r="L14228" s="15">
        <v>4.5045045045050003</v>
      </c>
    </row>
    <row r="14229" spans="4:12" x14ac:dyDescent="0.2">
      <c r="D14229" s="200"/>
      <c r="E14229" s="4" t="s">
        <v>38</v>
      </c>
      <c r="F14229" s="5"/>
      <c r="G14229" s="6">
        <v>93</v>
      </c>
      <c r="H14229" s="8">
        <v>0</v>
      </c>
      <c r="I14229" s="1">
        <v>13</v>
      </c>
      <c r="J14229" s="1">
        <v>48</v>
      </c>
      <c r="K14229" s="1">
        <v>26</v>
      </c>
      <c r="L14229" s="9">
        <v>6</v>
      </c>
    </row>
    <row r="14230" spans="4:12" x14ac:dyDescent="0.2">
      <c r="D14230" s="200"/>
      <c r="E14230" s="11"/>
      <c r="F14230" s="10"/>
      <c r="G14230" s="7">
        <v>100</v>
      </c>
      <c r="H14230" s="53">
        <v>0</v>
      </c>
      <c r="I14230" s="2">
        <v>13.978494623655999</v>
      </c>
      <c r="J14230" s="2">
        <v>51.612903225806001</v>
      </c>
      <c r="K14230" s="2">
        <v>27.956989247311999</v>
      </c>
      <c r="L14230" s="15">
        <v>6.4516129032259997</v>
      </c>
    </row>
    <row r="14231" spans="4:12" x14ac:dyDescent="0.2">
      <c r="D14231" s="200"/>
      <c r="E14231" s="4" t="s">
        <v>39</v>
      </c>
      <c r="F14231" s="5"/>
      <c r="G14231" s="6">
        <v>109</v>
      </c>
      <c r="H14231" s="8">
        <v>0</v>
      </c>
      <c r="I14231" s="1">
        <v>13</v>
      </c>
      <c r="J14231" s="1">
        <v>58</v>
      </c>
      <c r="K14231" s="1">
        <v>24</v>
      </c>
      <c r="L14231" s="9">
        <v>14</v>
      </c>
    </row>
    <row r="14232" spans="4:12" x14ac:dyDescent="0.2">
      <c r="D14232" s="200"/>
      <c r="E14232" s="11"/>
      <c r="F14232" s="10"/>
      <c r="G14232" s="7">
        <v>100</v>
      </c>
      <c r="H14232" s="53">
        <v>0</v>
      </c>
      <c r="I14232" s="2">
        <v>11.926605504587</v>
      </c>
      <c r="J14232" s="2">
        <v>53.211009174311997</v>
      </c>
      <c r="K14232" s="2">
        <v>22.018348623853001</v>
      </c>
      <c r="L14232" s="15">
        <v>12.844036697248001</v>
      </c>
    </row>
    <row r="14233" spans="4:12" x14ac:dyDescent="0.2">
      <c r="D14233" s="200"/>
      <c r="E14233" s="4" t="s">
        <v>40</v>
      </c>
      <c r="F14233" s="5"/>
      <c r="G14233" s="6">
        <v>72</v>
      </c>
      <c r="H14233" s="8">
        <v>2</v>
      </c>
      <c r="I14233" s="1">
        <v>9</v>
      </c>
      <c r="J14233" s="1">
        <v>38</v>
      </c>
      <c r="K14233" s="1">
        <v>13</v>
      </c>
      <c r="L14233" s="9">
        <v>10</v>
      </c>
    </row>
    <row r="14234" spans="4:12" x14ac:dyDescent="0.2">
      <c r="D14234" s="200"/>
      <c r="E14234" s="11"/>
      <c r="F14234" s="10"/>
      <c r="G14234" s="7">
        <v>100</v>
      </c>
      <c r="H14234" s="18">
        <v>2.7777777777780002</v>
      </c>
      <c r="I14234" s="2">
        <v>12.5</v>
      </c>
      <c r="J14234" s="2">
        <v>52.777777777777999</v>
      </c>
      <c r="K14234" s="30">
        <v>18.055555555556001</v>
      </c>
      <c r="L14234" s="85">
        <v>13.888888888888999</v>
      </c>
    </row>
    <row r="14235" spans="4:12" x14ac:dyDescent="0.2">
      <c r="D14235" s="199" t="s">
        <v>76</v>
      </c>
      <c r="E14235" s="22" t="s">
        <v>77</v>
      </c>
      <c r="F14235" s="21"/>
      <c r="G14235" s="19">
        <v>608</v>
      </c>
      <c r="H14235" s="27">
        <v>1</v>
      </c>
      <c r="I14235" s="3">
        <v>81</v>
      </c>
      <c r="J14235" s="3">
        <v>330</v>
      </c>
      <c r="K14235" s="3">
        <v>149</v>
      </c>
      <c r="L14235" s="26">
        <v>47</v>
      </c>
    </row>
    <row r="14236" spans="4:12" x14ac:dyDescent="0.2">
      <c r="D14236" s="200"/>
      <c r="E14236" s="11"/>
      <c r="F14236" s="10"/>
      <c r="G14236" s="7">
        <v>100</v>
      </c>
      <c r="H14236" s="18">
        <v>0.164473684211</v>
      </c>
      <c r="I14236" s="2">
        <v>13.322368421053</v>
      </c>
      <c r="J14236" s="2">
        <v>54.276315789473998</v>
      </c>
      <c r="K14236" s="2">
        <v>24.506578947367998</v>
      </c>
      <c r="L14236" s="15">
        <v>7.7302631578950001</v>
      </c>
    </row>
    <row r="14237" spans="4:12" x14ac:dyDescent="0.2">
      <c r="D14237" s="200"/>
      <c r="E14237" s="4" t="s">
        <v>34</v>
      </c>
      <c r="F14237" s="5"/>
      <c r="G14237" s="6">
        <v>37</v>
      </c>
      <c r="H14237" s="8">
        <v>0</v>
      </c>
      <c r="I14237" s="1">
        <v>1</v>
      </c>
      <c r="J14237" s="1">
        <v>21</v>
      </c>
      <c r="K14237" s="1">
        <v>11</v>
      </c>
      <c r="L14237" s="9">
        <v>4</v>
      </c>
    </row>
    <row r="14238" spans="4:12" x14ac:dyDescent="0.2">
      <c r="D14238" s="200"/>
      <c r="E14238" s="11"/>
      <c r="F14238" s="10"/>
      <c r="G14238" s="7">
        <v>100</v>
      </c>
      <c r="H14238" s="53">
        <v>0</v>
      </c>
      <c r="I14238" s="50">
        <v>2.7027027027030002</v>
      </c>
      <c r="J14238" s="25">
        <v>56.756756756756999</v>
      </c>
      <c r="K14238" s="2">
        <v>29.72972972973</v>
      </c>
      <c r="L14238" s="15">
        <v>10.810810810811001</v>
      </c>
    </row>
    <row r="14239" spans="4:12" x14ac:dyDescent="0.2">
      <c r="D14239" s="200"/>
      <c r="E14239" s="4" t="s">
        <v>35</v>
      </c>
      <c r="F14239" s="5"/>
      <c r="G14239" s="6">
        <v>73</v>
      </c>
      <c r="H14239" s="8">
        <v>0</v>
      </c>
      <c r="I14239" s="1">
        <v>4</v>
      </c>
      <c r="J14239" s="1">
        <v>39</v>
      </c>
      <c r="K14239" s="1">
        <v>26</v>
      </c>
      <c r="L14239" s="9">
        <v>4</v>
      </c>
    </row>
    <row r="14240" spans="4:12" x14ac:dyDescent="0.2">
      <c r="D14240" s="200"/>
      <c r="E14240" s="11"/>
      <c r="F14240" s="10"/>
      <c r="G14240" s="7">
        <v>100</v>
      </c>
      <c r="H14240" s="53">
        <v>0</v>
      </c>
      <c r="I14240" s="30">
        <v>5.4794520547949999</v>
      </c>
      <c r="J14240" s="2">
        <v>53.424657534246997</v>
      </c>
      <c r="K14240" s="25">
        <v>35.616438356163997</v>
      </c>
      <c r="L14240" s="15">
        <v>5.4794520547949999</v>
      </c>
    </row>
    <row r="14241" spans="2:12" x14ac:dyDescent="0.2">
      <c r="D14241" s="200"/>
      <c r="E14241" s="4" t="s">
        <v>36</v>
      </c>
      <c r="F14241" s="5"/>
      <c r="G14241" s="6">
        <v>92</v>
      </c>
      <c r="H14241" s="8">
        <v>0</v>
      </c>
      <c r="I14241" s="1">
        <v>11</v>
      </c>
      <c r="J14241" s="1">
        <v>47</v>
      </c>
      <c r="K14241" s="1">
        <v>30</v>
      </c>
      <c r="L14241" s="9">
        <v>4</v>
      </c>
    </row>
    <row r="14242" spans="2:12" x14ac:dyDescent="0.2">
      <c r="D14242" s="200"/>
      <c r="E14242" s="11"/>
      <c r="F14242" s="10"/>
      <c r="G14242" s="7">
        <v>100</v>
      </c>
      <c r="H14242" s="53">
        <v>0</v>
      </c>
      <c r="I14242" s="2">
        <v>11.95652173913</v>
      </c>
      <c r="J14242" s="2">
        <v>51.086956521738998</v>
      </c>
      <c r="K14242" s="25">
        <v>32.608695652173999</v>
      </c>
      <c r="L14242" s="15">
        <v>4.3478260869570002</v>
      </c>
    </row>
    <row r="14243" spans="2:12" x14ac:dyDescent="0.2">
      <c r="D14243" s="200"/>
      <c r="E14243" s="4" t="s">
        <v>37</v>
      </c>
      <c r="F14243" s="5"/>
      <c r="G14243" s="6">
        <v>110</v>
      </c>
      <c r="H14243" s="8">
        <v>0</v>
      </c>
      <c r="I14243" s="1">
        <v>19</v>
      </c>
      <c r="J14243" s="1">
        <v>58</v>
      </c>
      <c r="K14243" s="1">
        <v>29</v>
      </c>
      <c r="L14243" s="9">
        <v>4</v>
      </c>
    </row>
    <row r="14244" spans="2:12" x14ac:dyDescent="0.2">
      <c r="D14244" s="200"/>
      <c r="E14244" s="11"/>
      <c r="F14244" s="10"/>
      <c r="G14244" s="7">
        <v>100</v>
      </c>
      <c r="H14244" s="53">
        <v>0</v>
      </c>
      <c r="I14244" s="2">
        <v>17.272727272727</v>
      </c>
      <c r="J14244" s="2">
        <v>52.727272727272997</v>
      </c>
      <c r="K14244" s="2">
        <v>26.363636363636001</v>
      </c>
      <c r="L14244" s="15">
        <v>3.636363636364</v>
      </c>
    </row>
    <row r="14245" spans="2:12" x14ac:dyDescent="0.2">
      <c r="D14245" s="200"/>
      <c r="E14245" s="4" t="s">
        <v>38</v>
      </c>
      <c r="F14245" s="5"/>
      <c r="G14245" s="6">
        <v>93</v>
      </c>
      <c r="H14245" s="8">
        <v>1</v>
      </c>
      <c r="I14245" s="1">
        <v>13</v>
      </c>
      <c r="J14245" s="1">
        <v>47</v>
      </c>
      <c r="K14245" s="1">
        <v>24</v>
      </c>
      <c r="L14245" s="9">
        <v>8</v>
      </c>
    </row>
    <row r="14246" spans="2:12" x14ac:dyDescent="0.2">
      <c r="D14246" s="200"/>
      <c r="E14246" s="11"/>
      <c r="F14246" s="10"/>
      <c r="G14246" s="7">
        <v>100</v>
      </c>
      <c r="H14246" s="18">
        <v>1.0752688172039999</v>
      </c>
      <c r="I14246" s="2">
        <v>13.978494623655999</v>
      </c>
      <c r="J14246" s="2">
        <v>50.537634408602003</v>
      </c>
      <c r="K14246" s="2">
        <v>25.806451612903</v>
      </c>
      <c r="L14246" s="15">
        <v>8.6021505376339995</v>
      </c>
    </row>
    <row r="14247" spans="2:12" x14ac:dyDescent="0.2">
      <c r="D14247" s="200"/>
      <c r="E14247" s="4" t="s">
        <v>39</v>
      </c>
      <c r="F14247" s="5"/>
      <c r="G14247" s="6">
        <v>114</v>
      </c>
      <c r="H14247" s="8">
        <v>0</v>
      </c>
      <c r="I14247" s="1">
        <v>17</v>
      </c>
      <c r="J14247" s="1">
        <v>63</v>
      </c>
      <c r="K14247" s="1">
        <v>20</v>
      </c>
      <c r="L14247" s="9">
        <v>14</v>
      </c>
    </row>
    <row r="14248" spans="2:12" x14ac:dyDescent="0.2">
      <c r="D14248" s="200"/>
      <c r="E14248" s="11"/>
      <c r="F14248" s="10"/>
      <c r="G14248" s="7">
        <v>100</v>
      </c>
      <c r="H14248" s="53">
        <v>0</v>
      </c>
      <c r="I14248" s="2">
        <v>14.912280701754</v>
      </c>
      <c r="J14248" s="2">
        <v>55.263157894736999</v>
      </c>
      <c r="K14248" s="30">
        <v>17.543859649123</v>
      </c>
      <c r="L14248" s="15">
        <v>12.280701754386</v>
      </c>
    </row>
    <row r="14249" spans="2:12" x14ac:dyDescent="0.2">
      <c r="D14249" s="200"/>
      <c r="E14249" s="4" t="s">
        <v>40</v>
      </c>
      <c r="F14249" s="5"/>
      <c r="G14249" s="6">
        <v>89</v>
      </c>
      <c r="H14249" s="8">
        <v>0</v>
      </c>
      <c r="I14249" s="1">
        <v>16</v>
      </c>
      <c r="J14249" s="1">
        <v>55</v>
      </c>
      <c r="K14249" s="1">
        <v>9</v>
      </c>
      <c r="L14249" s="9">
        <v>9</v>
      </c>
    </row>
    <row r="14250" spans="2:12" x14ac:dyDescent="0.2">
      <c r="D14250" s="201"/>
      <c r="E14250" s="45"/>
      <c r="F14250" s="51"/>
      <c r="G14250" s="81">
        <v>100</v>
      </c>
      <c r="H14250" s="118">
        <v>0</v>
      </c>
      <c r="I14250" s="64">
        <v>17.977528089888001</v>
      </c>
      <c r="J14250" s="112">
        <v>61.797752808989003</v>
      </c>
      <c r="K14250" s="108">
        <v>10.112359550561999</v>
      </c>
      <c r="L14250" s="106">
        <v>10.112359550561999</v>
      </c>
    </row>
    <row r="14252" spans="2:12" x14ac:dyDescent="0.2">
      <c r="B14252" s="40" t="str">
        <f xml:space="preserve"> HYPERLINK("#'目次'!B350", "[344]")</f>
        <v>[344]</v>
      </c>
      <c r="C14252" s="23" t="s">
        <v>482</v>
      </c>
    </row>
    <row r="14255" spans="2:12" x14ac:dyDescent="0.2">
      <c r="C14255" s="23" t="s">
        <v>80</v>
      </c>
    </row>
    <row r="14256" spans="2:12" ht="24" x14ac:dyDescent="0.2">
      <c r="E14256" s="195"/>
      <c r="F14256" s="196"/>
      <c r="G14256" s="37" t="s">
        <v>15</v>
      </c>
      <c r="H14256" s="33" t="s">
        <v>471</v>
      </c>
      <c r="I14256" s="13" t="s">
        <v>472</v>
      </c>
      <c r="J14256" s="13" t="s">
        <v>473</v>
      </c>
      <c r="K14256" s="13" t="s">
        <v>440</v>
      </c>
      <c r="L14256" s="38" t="s">
        <v>18</v>
      </c>
    </row>
    <row r="14257" spans="5:12" x14ac:dyDescent="0.2">
      <c r="E14257" s="197"/>
      <c r="F14257" s="198"/>
      <c r="G14257" s="35"/>
      <c r="H14257" s="39"/>
      <c r="I14257" s="14"/>
      <c r="J14257" s="14"/>
      <c r="K14257" s="14"/>
      <c r="L14257" s="34"/>
    </row>
    <row r="14258" spans="5:12" x14ac:dyDescent="0.2">
      <c r="E14258" s="120" t="s">
        <v>15</v>
      </c>
      <c r="F14258" s="66"/>
      <c r="G14258" s="36">
        <v>1200</v>
      </c>
      <c r="H14258" s="17">
        <v>4</v>
      </c>
      <c r="I14258" s="17">
        <v>160</v>
      </c>
      <c r="J14258" s="17">
        <v>620</v>
      </c>
      <c r="K14258" s="17">
        <v>315</v>
      </c>
      <c r="L14258" s="47">
        <v>101</v>
      </c>
    </row>
    <row r="14259" spans="5:12" x14ac:dyDescent="0.2">
      <c r="E14259" s="45"/>
      <c r="F14259" s="67"/>
      <c r="G14259" s="7">
        <v>100</v>
      </c>
      <c r="H14259" s="2">
        <v>0.33333333333300003</v>
      </c>
      <c r="I14259" s="2">
        <v>13.333333333333</v>
      </c>
      <c r="J14259" s="2">
        <v>51.666666666666998</v>
      </c>
      <c r="K14259" s="2">
        <v>26.25</v>
      </c>
      <c r="L14259" s="15">
        <v>8.416666666667</v>
      </c>
    </row>
    <row r="14260" spans="5:12" x14ac:dyDescent="0.2">
      <c r="E14260" s="4" t="s">
        <v>81</v>
      </c>
      <c r="F14260" s="5"/>
      <c r="G14260" s="19">
        <v>48</v>
      </c>
      <c r="H14260" s="27">
        <v>0</v>
      </c>
      <c r="I14260" s="3">
        <v>4</v>
      </c>
      <c r="J14260" s="3">
        <v>32</v>
      </c>
      <c r="K14260" s="3">
        <v>7</v>
      </c>
      <c r="L14260" s="26">
        <v>5</v>
      </c>
    </row>
    <row r="14261" spans="5:12" x14ac:dyDescent="0.2">
      <c r="E14261" s="11"/>
      <c r="F14261" s="10"/>
      <c r="G14261" s="7">
        <v>100</v>
      </c>
      <c r="H14261" s="53">
        <v>0</v>
      </c>
      <c r="I14261" s="30">
        <v>8.333333333333</v>
      </c>
      <c r="J14261" s="41">
        <v>66.666666666666998</v>
      </c>
      <c r="K14261" s="50">
        <v>14.583333333333</v>
      </c>
      <c r="L14261" s="15">
        <v>10.416666666667</v>
      </c>
    </row>
    <row r="14262" spans="5:12" x14ac:dyDescent="0.2">
      <c r="E14262" s="4" t="s">
        <v>82</v>
      </c>
      <c r="F14262" s="5"/>
      <c r="G14262" s="6">
        <v>84</v>
      </c>
      <c r="H14262" s="8">
        <v>0</v>
      </c>
      <c r="I14262" s="1">
        <v>11</v>
      </c>
      <c r="J14262" s="1">
        <v>32</v>
      </c>
      <c r="K14262" s="1">
        <v>31</v>
      </c>
      <c r="L14262" s="9">
        <v>10</v>
      </c>
    </row>
    <row r="14263" spans="5:12" x14ac:dyDescent="0.2">
      <c r="E14263" s="11"/>
      <c r="F14263" s="10"/>
      <c r="G14263" s="7">
        <v>100</v>
      </c>
      <c r="H14263" s="53">
        <v>0</v>
      </c>
      <c r="I14263" s="2">
        <v>13.095238095238001</v>
      </c>
      <c r="J14263" s="50">
        <v>38.095238095238003</v>
      </c>
      <c r="K14263" s="41">
        <v>36.904761904761997</v>
      </c>
      <c r="L14263" s="15">
        <v>11.904761904761999</v>
      </c>
    </row>
    <row r="14264" spans="5:12" x14ac:dyDescent="0.2">
      <c r="E14264" s="4" t="s">
        <v>83</v>
      </c>
      <c r="F14264" s="5"/>
      <c r="G14264" s="6">
        <v>462</v>
      </c>
      <c r="H14264" s="8">
        <v>0</v>
      </c>
      <c r="I14264" s="1">
        <v>59</v>
      </c>
      <c r="J14264" s="1">
        <v>246</v>
      </c>
      <c r="K14264" s="1">
        <v>125</v>
      </c>
      <c r="L14264" s="9">
        <v>32</v>
      </c>
    </row>
    <row r="14265" spans="5:12" x14ac:dyDescent="0.2">
      <c r="E14265" s="11"/>
      <c r="F14265" s="10"/>
      <c r="G14265" s="7">
        <v>100</v>
      </c>
      <c r="H14265" s="53">
        <v>0</v>
      </c>
      <c r="I14265" s="2">
        <v>12.770562770563</v>
      </c>
      <c r="J14265" s="2">
        <v>53.246753246753002</v>
      </c>
      <c r="K14265" s="2">
        <v>27.056277056277001</v>
      </c>
      <c r="L14265" s="15">
        <v>6.9264069264070001</v>
      </c>
    </row>
    <row r="14266" spans="5:12" x14ac:dyDescent="0.2">
      <c r="E14266" s="4" t="s">
        <v>84</v>
      </c>
      <c r="F14266" s="5"/>
      <c r="G14266" s="6">
        <v>30</v>
      </c>
      <c r="H14266" s="8">
        <v>1</v>
      </c>
      <c r="I14266" s="1">
        <v>2</v>
      </c>
      <c r="J14266" s="1">
        <v>17</v>
      </c>
      <c r="K14266" s="1">
        <v>8</v>
      </c>
      <c r="L14266" s="9">
        <v>2</v>
      </c>
    </row>
    <row r="14267" spans="5:12" x14ac:dyDescent="0.2">
      <c r="E14267" s="11"/>
      <c r="F14267" s="10"/>
      <c r="G14267" s="7">
        <v>100</v>
      </c>
      <c r="H14267" s="18">
        <v>3.333333333333</v>
      </c>
      <c r="I14267" s="30">
        <v>6.666666666667</v>
      </c>
      <c r="J14267" s="25">
        <v>56.666666666666998</v>
      </c>
      <c r="K14267" s="2">
        <v>26.666666666666998</v>
      </c>
      <c r="L14267" s="15">
        <v>6.666666666667</v>
      </c>
    </row>
    <row r="14268" spans="5:12" x14ac:dyDescent="0.2">
      <c r="E14268" s="4" t="s">
        <v>85</v>
      </c>
      <c r="F14268" s="5"/>
      <c r="G14268" s="6">
        <v>144</v>
      </c>
      <c r="H14268" s="8">
        <v>1</v>
      </c>
      <c r="I14268" s="1">
        <v>23</v>
      </c>
      <c r="J14268" s="1">
        <v>70</v>
      </c>
      <c r="K14268" s="1">
        <v>34</v>
      </c>
      <c r="L14268" s="9">
        <v>16</v>
      </c>
    </row>
    <row r="14269" spans="5:12" x14ac:dyDescent="0.2">
      <c r="E14269" s="11"/>
      <c r="F14269" s="10"/>
      <c r="G14269" s="7">
        <v>100</v>
      </c>
      <c r="H14269" s="18">
        <v>0.694444444444</v>
      </c>
      <c r="I14269" s="2">
        <v>15.972222222221999</v>
      </c>
      <c r="J14269" s="2">
        <v>48.611111111111001</v>
      </c>
      <c r="K14269" s="2">
        <v>23.611111111111001</v>
      </c>
      <c r="L14269" s="15">
        <v>11.111111111111001</v>
      </c>
    </row>
    <row r="14270" spans="5:12" x14ac:dyDescent="0.2">
      <c r="E14270" s="4" t="s">
        <v>86</v>
      </c>
      <c r="F14270" s="5"/>
      <c r="G14270" s="6">
        <v>192</v>
      </c>
      <c r="H14270" s="8">
        <v>2</v>
      </c>
      <c r="I14270" s="1">
        <v>29</v>
      </c>
      <c r="J14270" s="1">
        <v>101</v>
      </c>
      <c r="K14270" s="1">
        <v>46</v>
      </c>
      <c r="L14270" s="9">
        <v>14</v>
      </c>
    </row>
    <row r="14271" spans="5:12" x14ac:dyDescent="0.2">
      <c r="E14271" s="11"/>
      <c r="F14271" s="10"/>
      <c r="G14271" s="7">
        <v>100</v>
      </c>
      <c r="H14271" s="18">
        <v>1.041666666667</v>
      </c>
      <c r="I14271" s="2">
        <v>15.104166666667</v>
      </c>
      <c r="J14271" s="2">
        <v>52.604166666666998</v>
      </c>
      <c r="K14271" s="2">
        <v>23.958333333333002</v>
      </c>
      <c r="L14271" s="15">
        <v>7.291666666667</v>
      </c>
    </row>
    <row r="14272" spans="5:12" x14ac:dyDescent="0.2">
      <c r="E14272" s="4" t="s">
        <v>87</v>
      </c>
      <c r="F14272" s="5"/>
      <c r="G14272" s="6">
        <v>72</v>
      </c>
      <c r="H14272" s="8">
        <v>0</v>
      </c>
      <c r="I14272" s="1">
        <v>10</v>
      </c>
      <c r="J14272" s="1">
        <v>40</v>
      </c>
      <c r="K14272" s="1">
        <v>15</v>
      </c>
      <c r="L14272" s="9">
        <v>7</v>
      </c>
    </row>
    <row r="14273" spans="2:12" x14ac:dyDescent="0.2">
      <c r="E14273" s="11"/>
      <c r="F14273" s="10"/>
      <c r="G14273" s="7">
        <v>100</v>
      </c>
      <c r="H14273" s="53">
        <v>0</v>
      </c>
      <c r="I14273" s="2">
        <v>13.888888888888999</v>
      </c>
      <c r="J14273" s="2">
        <v>55.555555555555998</v>
      </c>
      <c r="K14273" s="30">
        <v>20.833333333333002</v>
      </c>
      <c r="L14273" s="15">
        <v>9.7222222222219994</v>
      </c>
    </row>
    <row r="14274" spans="2:12" x14ac:dyDescent="0.2">
      <c r="E14274" s="4" t="s">
        <v>88</v>
      </c>
      <c r="F14274" s="5"/>
      <c r="G14274" s="6">
        <v>36</v>
      </c>
      <c r="H14274" s="8">
        <v>0</v>
      </c>
      <c r="I14274" s="1">
        <v>7</v>
      </c>
      <c r="J14274" s="1">
        <v>18</v>
      </c>
      <c r="K14274" s="1">
        <v>8</v>
      </c>
      <c r="L14274" s="9">
        <v>3</v>
      </c>
    </row>
    <row r="14275" spans="2:12" x14ac:dyDescent="0.2">
      <c r="E14275" s="11"/>
      <c r="F14275" s="10"/>
      <c r="G14275" s="7">
        <v>100</v>
      </c>
      <c r="H14275" s="53">
        <v>0</v>
      </c>
      <c r="I14275" s="25">
        <v>19.444444444443999</v>
      </c>
      <c r="J14275" s="2">
        <v>50</v>
      </c>
      <c r="K14275" s="2">
        <v>22.222222222222001</v>
      </c>
      <c r="L14275" s="15">
        <v>8.333333333333</v>
      </c>
    </row>
    <row r="14276" spans="2:12" x14ac:dyDescent="0.2">
      <c r="E14276" s="4" t="s">
        <v>89</v>
      </c>
      <c r="F14276" s="5"/>
      <c r="G14276" s="6">
        <v>66</v>
      </c>
      <c r="H14276" s="8">
        <v>0</v>
      </c>
      <c r="I14276" s="1">
        <v>8</v>
      </c>
      <c r="J14276" s="1">
        <v>35</v>
      </c>
      <c r="K14276" s="1">
        <v>14</v>
      </c>
      <c r="L14276" s="9">
        <v>9</v>
      </c>
    </row>
    <row r="14277" spans="2:12" x14ac:dyDescent="0.2">
      <c r="E14277" s="11"/>
      <c r="F14277" s="10"/>
      <c r="G14277" s="7">
        <v>100</v>
      </c>
      <c r="H14277" s="53">
        <v>0</v>
      </c>
      <c r="I14277" s="2">
        <v>12.121212121212</v>
      </c>
      <c r="J14277" s="2">
        <v>53.030303030303003</v>
      </c>
      <c r="K14277" s="30">
        <v>21.212121212121001</v>
      </c>
      <c r="L14277" s="85">
        <v>13.636363636364001</v>
      </c>
    </row>
    <row r="14278" spans="2:12" x14ac:dyDescent="0.2">
      <c r="E14278" s="4" t="s">
        <v>90</v>
      </c>
      <c r="F14278" s="5"/>
      <c r="G14278" s="6">
        <v>54</v>
      </c>
      <c r="H14278" s="8">
        <v>0</v>
      </c>
      <c r="I14278" s="1">
        <v>7</v>
      </c>
      <c r="J14278" s="1">
        <v>22</v>
      </c>
      <c r="K14278" s="1">
        <v>22</v>
      </c>
      <c r="L14278" s="9">
        <v>3</v>
      </c>
    </row>
    <row r="14279" spans="2:12" x14ac:dyDescent="0.2">
      <c r="E14279" s="11"/>
      <c r="F14279" s="10"/>
      <c r="G14279" s="7">
        <v>100</v>
      </c>
      <c r="H14279" s="53">
        <v>0</v>
      </c>
      <c r="I14279" s="2">
        <v>12.962962962962999</v>
      </c>
      <c r="J14279" s="50">
        <v>40.740740740741003</v>
      </c>
      <c r="K14279" s="41">
        <v>40.740740740741003</v>
      </c>
      <c r="L14279" s="15">
        <v>5.5555555555560003</v>
      </c>
    </row>
    <row r="14280" spans="2:12" x14ac:dyDescent="0.2">
      <c r="E14280" s="4" t="s">
        <v>91</v>
      </c>
      <c r="F14280" s="5"/>
      <c r="G14280" s="6">
        <v>12</v>
      </c>
      <c r="H14280" s="8">
        <v>0</v>
      </c>
      <c r="I14280" s="1">
        <v>0</v>
      </c>
      <c r="J14280" s="1">
        <v>7</v>
      </c>
      <c r="K14280" s="1">
        <v>5</v>
      </c>
      <c r="L14280" s="9">
        <v>0</v>
      </c>
    </row>
    <row r="14281" spans="2:12" x14ac:dyDescent="0.2">
      <c r="E14281" s="45"/>
      <c r="F14281" s="51"/>
      <c r="G14281" s="81">
        <v>100</v>
      </c>
      <c r="H14281" s="118">
        <v>0</v>
      </c>
      <c r="I14281" s="83">
        <v>0</v>
      </c>
      <c r="J14281" s="124">
        <v>58.333333333333002</v>
      </c>
      <c r="K14281" s="112">
        <v>41.666666666666998</v>
      </c>
      <c r="L14281" s="146">
        <v>0</v>
      </c>
    </row>
    <row r="14283" spans="2:12" x14ac:dyDescent="0.2">
      <c r="B14283" s="40" t="str">
        <f xml:space="preserve"> HYPERLINK("#'目次'!B351", "[345]")</f>
        <v>[345]</v>
      </c>
      <c r="C14283" s="23" t="s">
        <v>485</v>
      </c>
    </row>
    <row r="14286" spans="2:12" x14ac:dyDescent="0.2">
      <c r="C14286" s="23" t="s">
        <v>14</v>
      </c>
    </row>
    <row r="14287" spans="2:12" ht="24" x14ac:dyDescent="0.2">
      <c r="D14287" s="195"/>
      <c r="E14287" s="196"/>
      <c r="F14287" s="196"/>
      <c r="G14287" s="37" t="s">
        <v>15</v>
      </c>
      <c r="H14287" s="33" t="s">
        <v>471</v>
      </c>
      <c r="I14287" s="13" t="s">
        <v>472</v>
      </c>
      <c r="J14287" s="13" t="s">
        <v>473</v>
      </c>
      <c r="K14287" s="13" t="s">
        <v>440</v>
      </c>
      <c r="L14287" s="38" t="s">
        <v>18</v>
      </c>
    </row>
    <row r="14288" spans="2:12" x14ac:dyDescent="0.2">
      <c r="D14288" s="197"/>
      <c r="E14288" s="198"/>
      <c r="F14288" s="198"/>
      <c r="G14288" s="35"/>
      <c r="H14288" s="39"/>
      <c r="I14288" s="14"/>
      <c r="J14288" s="14"/>
      <c r="K14288" s="14"/>
      <c r="L14288" s="34"/>
    </row>
    <row r="14289" spans="4:12" x14ac:dyDescent="0.2">
      <c r="D14289" s="78"/>
      <c r="E14289" s="79" t="s">
        <v>15</v>
      </c>
      <c r="F14289" s="66"/>
      <c r="G14289" s="36">
        <v>1200</v>
      </c>
      <c r="H14289" s="17">
        <v>51</v>
      </c>
      <c r="I14289" s="17">
        <v>107</v>
      </c>
      <c r="J14289" s="17">
        <v>565</v>
      </c>
      <c r="K14289" s="17">
        <v>365</v>
      </c>
      <c r="L14289" s="47">
        <v>112</v>
      </c>
    </row>
    <row r="14290" spans="4:12" x14ac:dyDescent="0.2">
      <c r="D14290" s="45"/>
      <c r="E14290" s="51"/>
      <c r="F14290" s="67"/>
      <c r="G14290" s="7">
        <v>100</v>
      </c>
      <c r="H14290" s="2">
        <v>4.25</v>
      </c>
      <c r="I14290" s="2">
        <v>8.916666666667</v>
      </c>
      <c r="J14290" s="2">
        <v>47.083333333333002</v>
      </c>
      <c r="K14290" s="2">
        <v>30.416666666666998</v>
      </c>
      <c r="L14290" s="15">
        <v>9.333333333333</v>
      </c>
    </row>
    <row r="14291" spans="4:12" x14ac:dyDescent="0.2">
      <c r="D14291" s="199" t="s">
        <v>19</v>
      </c>
      <c r="E14291" s="22" t="s">
        <v>20</v>
      </c>
      <c r="F14291" s="21"/>
      <c r="G14291" s="19">
        <v>132</v>
      </c>
      <c r="H14291" s="27">
        <v>6</v>
      </c>
      <c r="I14291" s="3">
        <v>8</v>
      </c>
      <c r="J14291" s="3">
        <v>52</v>
      </c>
      <c r="K14291" s="3">
        <v>50</v>
      </c>
      <c r="L14291" s="26">
        <v>16</v>
      </c>
    </row>
    <row r="14292" spans="4:12" x14ac:dyDescent="0.2">
      <c r="D14292" s="200"/>
      <c r="E14292" s="11"/>
      <c r="F14292" s="10"/>
      <c r="G14292" s="7">
        <v>100</v>
      </c>
      <c r="H14292" s="18">
        <v>4.5454545454549997</v>
      </c>
      <c r="I14292" s="2">
        <v>6.0606060606060002</v>
      </c>
      <c r="J14292" s="30">
        <v>39.393939393939</v>
      </c>
      <c r="K14292" s="25">
        <v>37.878787878788003</v>
      </c>
      <c r="L14292" s="15">
        <v>12.121212121212</v>
      </c>
    </row>
    <row r="14293" spans="4:12" x14ac:dyDescent="0.2">
      <c r="D14293" s="200"/>
      <c r="E14293" s="4" t="s">
        <v>21</v>
      </c>
      <c r="F14293" s="5"/>
      <c r="G14293" s="6">
        <v>444</v>
      </c>
      <c r="H14293" s="8">
        <v>20</v>
      </c>
      <c r="I14293" s="1">
        <v>41</v>
      </c>
      <c r="J14293" s="1">
        <v>209</v>
      </c>
      <c r="K14293" s="1">
        <v>137</v>
      </c>
      <c r="L14293" s="9">
        <v>37</v>
      </c>
    </row>
    <row r="14294" spans="4:12" x14ac:dyDescent="0.2">
      <c r="D14294" s="200"/>
      <c r="E14294" s="11"/>
      <c r="F14294" s="10"/>
      <c r="G14294" s="7">
        <v>100</v>
      </c>
      <c r="H14294" s="18">
        <v>4.5045045045050003</v>
      </c>
      <c r="I14294" s="2">
        <v>9.234234234234</v>
      </c>
      <c r="J14294" s="2">
        <v>47.072072072071997</v>
      </c>
      <c r="K14294" s="2">
        <v>30.855855855855999</v>
      </c>
      <c r="L14294" s="15">
        <v>8.333333333333</v>
      </c>
    </row>
    <row r="14295" spans="4:12" x14ac:dyDescent="0.2">
      <c r="D14295" s="200"/>
      <c r="E14295" s="4" t="s">
        <v>22</v>
      </c>
      <c r="F14295" s="5"/>
      <c r="G14295" s="6">
        <v>192</v>
      </c>
      <c r="H14295" s="8">
        <v>9</v>
      </c>
      <c r="I14295" s="1">
        <v>18</v>
      </c>
      <c r="J14295" s="1">
        <v>90</v>
      </c>
      <c r="K14295" s="1">
        <v>51</v>
      </c>
      <c r="L14295" s="9">
        <v>24</v>
      </c>
    </row>
    <row r="14296" spans="4:12" x14ac:dyDescent="0.2">
      <c r="D14296" s="200"/>
      <c r="E14296" s="11"/>
      <c r="F14296" s="10"/>
      <c r="G14296" s="7">
        <v>100</v>
      </c>
      <c r="H14296" s="18">
        <v>4.6875</v>
      </c>
      <c r="I14296" s="2">
        <v>9.375</v>
      </c>
      <c r="J14296" s="2">
        <v>46.875</v>
      </c>
      <c r="K14296" s="2">
        <v>26.5625</v>
      </c>
      <c r="L14296" s="15">
        <v>12.5</v>
      </c>
    </row>
    <row r="14297" spans="4:12" x14ac:dyDescent="0.2">
      <c r="D14297" s="200"/>
      <c r="E14297" s="4" t="s">
        <v>23</v>
      </c>
      <c r="F14297" s="5"/>
      <c r="G14297" s="6">
        <v>192</v>
      </c>
      <c r="H14297" s="8">
        <v>9</v>
      </c>
      <c r="I14297" s="1">
        <v>20</v>
      </c>
      <c r="J14297" s="1">
        <v>98</v>
      </c>
      <c r="K14297" s="1">
        <v>53</v>
      </c>
      <c r="L14297" s="9">
        <v>12</v>
      </c>
    </row>
    <row r="14298" spans="4:12" x14ac:dyDescent="0.2">
      <c r="D14298" s="200"/>
      <c r="E14298" s="11"/>
      <c r="F14298" s="10"/>
      <c r="G14298" s="7">
        <v>100</v>
      </c>
      <c r="H14298" s="18">
        <v>4.6875</v>
      </c>
      <c r="I14298" s="2">
        <v>10.416666666667</v>
      </c>
      <c r="J14298" s="2">
        <v>51.041666666666998</v>
      </c>
      <c r="K14298" s="2">
        <v>27.604166666666998</v>
      </c>
      <c r="L14298" s="15">
        <v>6.25</v>
      </c>
    </row>
    <row r="14299" spans="4:12" x14ac:dyDescent="0.2">
      <c r="D14299" s="200"/>
      <c r="E14299" s="4" t="s">
        <v>24</v>
      </c>
      <c r="F14299" s="5"/>
      <c r="G14299" s="6">
        <v>240</v>
      </c>
      <c r="H14299" s="8">
        <v>7</v>
      </c>
      <c r="I14299" s="1">
        <v>20</v>
      </c>
      <c r="J14299" s="1">
        <v>116</v>
      </c>
      <c r="K14299" s="1">
        <v>74</v>
      </c>
      <c r="L14299" s="9">
        <v>23</v>
      </c>
    </row>
    <row r="14300" spans="4:12" x14ac:dyDescent="0.2">
      <c r="D14300" s="200"/>
      <c r="E14300" s="11"/>
      <c r="F14300" s="10"/>
      <c r="G14300" s="7">
        <v>100</v>
      </c>
      <c r="H14300" s="18">
        <v>2.916666666667</v>
      </c>
      <c r="I14300" s="2">
        <v>8.333333333333</v>
      </c>
      <c r="J14300" s="2">
        <v>48.333333333333002</v>
      </c>
      <c r="K14300" s="2">
        <v>30.833333333333002</v>
      </c>
      <c r="L14300" s="15">
        <v>9.583333333333</v>
      </c>
    </row>
    <row r="14301" spans="4:12" x14ac:dyDescent="0.2">
      <c r="D14301" s="199" t="s">
        <v>25</v>
      </c>
      <c r="E14301" s="22" t="s">
        <v>26</v>
      </c>
      <c r="F14301" s="21"/>
      <c r="G14301" s="19">
        <v>348</v>
      </c>
      <c r="H14301" s="27">
        <v>15</v>
      </c>
      <c r="I14301" s="3">
        <v>34</v>
      </c>
      <c r="J14301" s="3">
        <v>164</v>
      </c>
      <c r="K14301" s="3">
        <v>106</v>
      </c>
      <c r="L14301" s="26">
        <v>29</v>
      </c>
    </row>
    <row r="14302" spans="4:12" x14ac:dyDescent="0.2">
      <c r="D14302" s="200"/>
      <c r="E14302" s="11"/>
      <c r="F14302" s="10"/>
      <c r="G14302" s="7">
        <v>100</v>
      </c>
      <c r="H14302" s="18">
        <v>4.3103448275860003</v>
      </c>
      <c r="I14302" s="2">
        <v>9.7701149425290001</v>
      </c>
      <c r="J14302" s="2">
        <v>47.126436781609002</v>
      </c>
      <c r="K14302" s="2">
        <v>30.459770114943002</v>
      </c>
      <c r="L14302" s="15">
        <v>8.333333333333</v>
      </c>
    </row>
    <row r="14303" spans="4:12" x14ac:dyDescent="0.2">
      <c r="D14303" s="200"/>
      <c r="E14303" s="4" t="s">
        <v>27</v>
      </c>
      <c r="F14303" s="5"/>
      <c r="G14303" s="6">
        <v>378</v>
      </c>
      <c r="H14303" s="8">
        <v>19</v>
      </c>
      <c r="I14303" s="1">
        <v>41</v>
      </c>
      <c r="J14303" s="1">
        <v>189</v>
      </c>
      <c r="K14303" s="1">
        <v>98</v>
      </c>
      <c r="L14303" s="9">
        <v>31</v>
      </c>
    </row>
    <row r="14304" spans="4:12" x14ac:dyDescent="0.2">
      <c r="D14304" s="200"/>
      <c r="E14304" s="11"/>
      <c r="F14304" s="10"/>
      <c r="G14304" s="7">
        <v>100</v>
      </c>
      <c r="H14304" s="18">
        <v>5.0264550264550003</v>
      </c>
      <c r="I14304" s="2">
        <v>10.846560846560999</v>
      </c>
      <c r="J14304" s="2">
        <v>50</v>
      </c>
      <c r="K14304" s="2">
        <v>25.925925925925998</v>
      </c>
      <c r="L14304" s="15">
        <v>8.2010582010580002</v>
      </c>
    </row>
    <row r="14305" spans="4:12" x14ac:dyDescent="0.2">
      <c r="D14305" s="200"/>
      <c r="E14305" s="4" t="s">
        <v>28</v>
      </c>
      <c r="F14305" s="5"/>
      <c r="G14305" s="6">
        <v>372</v>
      </c>
      <c r="H14305" s="8">
        <v>13</v>
      </c>
      <c r="I14305" s="1">
        <v>26</v>
      </c>
      <c r="J14305" s="1">
        <v>158</v>
      </c>
      <c r="K14305" s="1">
        <v>133</v>
      </c>
      <c r="L14305" s="9">
        <v>42</v>
      </c>
    </row>
    <row r="14306" spans="4:12" x14ac:dyDescent="0.2">
      <c r="D14306" s="200"/>
      <c r="E14306" s="11"/>
      <c r="F14306" s="10"/>
      <c r="G14306" s="7">
        <v>100</v>
      </c>
      <c r="H14306" s="18">
        <v>3.4946236559139998</v>
      </c>
      <c r="I14306" s="2">
        <v>6.9892473118279996</v>
      </c>
      <c r="J14306" s="2">
        <v>42.473118279570002</v>
      </c>
      <c r="K14306" s="25">
        <v>35.752688172043001</v>
      </c>
      <c r="L14306" s="15">
        <v>11.290322580645</v>
      </c>
    </row>
    <row r="14307" spans="4:12" x14ac:dyDescent="0.2">
      <c r="D14307" s="200"/>
      <c r="E14307" s="4" t="s">
        <v>29</v>
      </c>
      <c r="F14307" s="5"/>
      <c r="G14307" s="6">
        <v>102</v>
      </c>
      <c r="H14307" s="8">
        <v>4</v>
      </c>
      <c r="I14307" s="1">
        <v>6</v>
      </c>
      <c r="J14307" s="1">
        <v>54</v>
      </c>
      <c r="K14307" s="1">
        <v>28</v>
      </c>
      <c r="L14307" s="9">
        <v>10</v>
      </c>
    </row>
    <row r="14308" spans="4:12" x14ac:dyDescent="0.2">
      <c r="D14308" s="200"/>
      <c r="E14308" s="11"/>
      <c r="F14308" s="10"/>
      <c r="G14308" s="7">
        <v>100</v>
      </c>
      <c r="H14308" s="18">
        <v>3.9215686274510002</v>
      </c>
      <c r="I14308" s="2">
        <v>5.8823529411760003</v>
      </c>
      <c r="J14308" s="25">
        <v>52.941176470587997</v>
      </c>
      <c r="K14308" s="2">
        <v>27.450980392157</v>
      </c>
      <c r="L14308" s="15">
        <v>9.8039215686270005</v>
      </c>
    </row>
    <row r="14309" spans="4:12" x14ac:dyDescent="0.2">
      <c r="D14309" s="199" t="s">
        <v>30</v>
      </c>
      <c r="E14309" s="22" t="s">
        <v>31</v>
      </c>
      <c r="F14309" s="21"/>
      <c r="G14309" s="19">
        <v>592</v>
      </c>
      <c r="H14309" s="27">
        <v>29</v>
      </c>
      <c r="I14309" s="3">
        <v>49</v>
      </c>
      <c r="J14309" s="3">
        <v>264</v>
      </c>
      <c r="K14309" s="3">
        <v>187</v>
      </c>
      <c r="L14309" s="26">
        <v>63</v>
      </c>
    </row>
    <row r="14310" spans="4:12" x14ac:dyDescent="0.2">
      <c r="D14310" s="200"/>
      <c r="E14310" s="11"/>
      <c r="F14310" s="10"/>
      <c r="G14310" s="7">
        <v>100</v>
      </c>
      <c r="H14310" s="18">
        <v>4.898648648649</v>
      </c>
      <c r="I14310" s="2">
        <v>8.2770270270269997</v>
      </c>
      <c r="J14310" s="2">
        <v>44.594594594595002</v>
      </c>
      <c r="K14310" s="2">
        <v>31.587837837837998</v>
      </c>
      <c r="L14310" s="15">
        <v>10.641891891892</v>
      </c>
    </row>
    <row r="14311" spans="4:12" x14ac:dyDescent="0.2">
      <c r="D14311" s="200"/>
      <c r="E14311" s="4" t="s">
        <v>32</v>
      </c>
      <c r="F14311" s="5"/>
      <c r="G14311" s="6">
        <v>608</v>
      </c>
      <c r="H14311" s="8">
        <v>22</v>
      </c>
      <c r="I14311" s="1">
        <v>58</v>
      </c>
      <c r="J14311" s="1">
        <v>301</v>
      </c>
      <c r="K14311" s="1">
        <v>178</v>
      </c>
      <c r="L14311" s="9">
        <v>49</v>
      </c>
    </row>
    <row r="14312" spans="4:12" x14ac:dyDescent="0.2">
      <c r="D14312" s="200"/>
      <c r="E14312" s="11"/>
      <c r="F14312" s="10"/>
      <c r="G14312" s="7">
        <v>100</v>
      </c>
      <c r="H14312" s="18">
        <v>3.6184210526320002</v>
      </c>
      <c r="I14312" s="2">
        <v>9.5394736842109999</v>
      </c>
      <c r="J14312" s="2">
        <v>49.506578947367998</v>
      </c>
      <c r="K14312" s="2">
        <v>29.276315789474001</v>
      </c>
      <c r="L14312" s="15">
        <v>8.0592105263160008</v>
      </c>
    </row>
    <row r="14313" spans="4:12" x14ac:dyDescent="0.2">
      <c r="D14313" s="199" t="s">
        <v>33</v>
      </c>
      <c r="E14313" s="22" t="s">
        <v>34</v>
      </c>
      <c r="F14313" s="21"/>
      <c r="G14313" s="19">
        <v>74</v>
      </c>
      <c r="H14313" s="27">
        <v>0</v>
      </c>
      <c r="I14313" s="3">
        <v>4</v>
      </c>
      <c r="J14313" s="3">
        <v>36</v>
      </c>
      <c r="K14313" s="3">
        <v>22</v>
      </c>
      <c r="L14313" s="26">
        <v>12</v>
      </c>
    </row>
    <row r="14314" spans="4:12" x14ac:dyDescent="0.2">
      <c r="D14314" s="200"/>
      <c r="E14314" s="11"/>
      <c r="F14314" s="10"/>
      <c r="G14314" s="7">
        <v>100</v>
      </c>
      <c r="H14314" s="53">
        <v>0</v>
      </c>
      <c r="I14314" s="2">
        <v>5.4054054054050003</v>
      </c>
      <c r="J14314" s="2">
        <v>48.648648648649001</v>
      </c>
      <c r="K14314" s="2">
        <v>29.72972972973</v>
      </c>
      <c r="L14314" s="85">
        <v>16.216216216216001</v>
      </c>
    </row>
    <row r="14315" spans="4:12" x14ac:dyDescent="0.2">
      <c r="D14315" s="200"/>
      <c r="E14315" s="4" t="s">
        <v>35</v>
      </c>
      <c r="F14315" s="5"/>
      <c r="G14315" s="6">
        <v>148</v>
      </c>
      <c r="H14315" s="8">
        <v>4</v>
      </c>
      <c r="I14315" s="1">
        <v>17</v>
      </c>
      <c r="J14315" s="1">
        <v>55</v>
      </c>
      <c r="K14315" s="1">
        <v>61</v>
      </c>
      <c r="L14315" s="9">
        <v>11</v>
      </c>
    </row>
    <row r="14316" spans="4:12" x14ac:dyDescent="0.2">
      <c r="D14316" s="200"/>
      <c r="E14316" s="11"/>
      <c r="F14316" s="10"/>
      <c r="G14316" s="7">
        <v>100</v>
      </c>
      <c r="H14316" s="18">
        <v>2.7027027027030002</v>
      </c>
      <c r="I14316" s="2">
        <v>11.486486486485999</v>
      </c>
      <c r="J14316" s="30">
        <v>37.162162162161998</v>
      </c>
      <c r="K14316" s="41">
        <v>41.216216216215997</v>
      </c>
      <c r="L14316" s="15">
        <v>7.4324324324319999</v>
      </c>
    </row>
    <row r="14317" spans="4:12" x14ac:dyDescent="0.2">
      <c r="D14317" s="200"/>
      <c r="E14317" s="4" t="s">
        <v>36</v>
      </c>
      <c r="F14317" s="5"/>
      <c r="G14317" s="6">
        <v>187</v>
      </c>
      <c r="H14317" s="8">
        <v>10</v>
      </c>
      <c r="I14317" s="1">
        <v>14</v>
      </c>
      <c r="J14317" s="1">
        <v>74</v>
      </c>
      <c r="K14317" s="1">
        <v>78</v>
      </c>
      <c r="L14317" s="9">
        <v>11</v>
      </c>
    </row>
    <row r="14318" spans="4:12" x14ac:dyDescent="0.2">
      <c r="D14318" s="200"/>
      <c r="E14318" s="11"/>
      <c r="F14318" s="10"/>
      <c r="G14318" s="7">
        <v>100</v>
      </c>
      <c r="H14318" s="18">
        <v>5.3475935828879999</v>
      </c>
      <c r="I14318" s="2">
        <v>7.4866310160429999</v>
      </c>
      <c r="J14318" s="30">
        <v>39.572192513368996</v>
      </c>
      <c r="K14318" s="41">
        <v>41.711229946524</v>
      </c>
      <c r="L14318" s="15">
        <v>5.8823529411760003</v>
      </c>
    </row>
    <row r="14319" spans="4:12" x14ac:dyDescent="0.2">
      <c r="D14319" s="200"/>
      <c r="E14319" s="4" t="s">
        <v>37</v>
      </c>
      <c r="F14319" s="5"/>
      <c r="G14319" s="6">
        <v>221</v>
      </c>
      <c r="H14319" s="8">
        <v>9</v>
      </c>
      <c r="I14319" s="1">
        <v>29</v>
      </c>
      <c r="J14319" s="1">
        <v>109</v>
      </c>
      <c r="K14319" s="1">
        <v>64</v>
      </c>
      <c r="L14319" s="9">
        <v>10</v>
      </c>
    </row>
    <row r="14320" spans="4:12" x14ac:dyDescent="0.2">
      <c r="D14320" s="200"/>
      <c r="E14320" s="11"/>
      <c r="F14320" s="10"/>
      <c r="G14320" s="7">
        <v>100</v>
      </c>
      <c r="H14320" s="18">
        <v>4.0723981900449999</v>
      </c>
      <c r="I14320" s="2">
        <v>13.122171945701</v>
      </c>
      <c r="J14320" s="2">
        <v>49.321266968326</v>
      </c>
      <c r="K14320" s="2">
        <v>28.959276018099999</v>
      </c>
      <c r="L14320" s="15">
        <v>4.524886877828</v>
      </c>
    </row>
    <row r="14321" spans="2:12" x14ac:dyDescent="0.2">
      <c r="D14321" s="200"/>
      <c r="E14321" s="4" t="s">
        <v>38</v>
      </c>
      <c r="F14321" s="5"/>
      <c r="G14321" s="6">
        <v>186</v>
      </c>
      <c r="H14321" s="8">
        <v>12</v>
      </c>
      <c r="I14321" s="1">
        <v>14</v>
      </c>
      <c r="J14321" s="1">
        <v>89</v>
      </c>
      <c r="K14321" s="1">
        <v>55</v>
      </c>
      <c r="L14321" s="9">
        <v>16</v>
      </c>
    </row>
    <row r="14322" spans="2:12" x14ac:dyDescent="0.2">
      <c r="D14322" s="200"/>
      <c r="E14322" s="11"/>
      <c r="F14322" s="10"/>
      <c r="G14322" s="7">
        <v>100</v>
      </c>
      <c r="H14322" s="18">
        <v>6.4516129032259997</v>
      </c>
      <c r="I14322" s="2">
        <v>7.5268817204299996</v>
      </c>
      <c r="J14322" s="2">
        <v>47.849462365591002</v>
      </c>
      <c r="K14322" s="2">
        <v>29.569892473117999</v>
      </c>
      <c r="L14322" s="15">
        <v>8.6021505376339995</v>
      </c>
    </row>
    <row r="14323" spans="2:12" x14ac:dyDescent="0.2">
      <c r="D14323" s="200"/>
      <c r="E14323" s="4" t="s">
        <v>39</v>
      </c>
      <c r="F14323" s="5"/>
      <c r="G14323" s="6">
        <v>223</v>
      </c>
      <c r="H14323" s="8">
        <v>12</v>
      </c>
      <c r="I14323" s="1">
        <v>19</v>
      </c>
      <c r="J14323" s="1">
        <v>112</v>
      </c>
      <c r="K14323" s="1">
        <v>52</v>
      </c>
      <c r="L14323" s="9">
        <v>28</v>
      </c>
    </row>
    <row r="14324" spans="2:12" x14ac:dyDescent="0.2">
      <c r="D14324" s="200"/>
      <c r="E14324" s="11"/>
      <c r="F14324" s="10"/>
      <c r="G14324" s="7">
        <v>100</v>
      </c>
      <c r="H14324" s="18">
        <v>5.3811659192830001</v>
      </c>
      <c r="I14324" s="2">
        <v>8.5201793721969992</v>
      </c>
      <c r="J14324" s="2">
        <v>50.224215246637002</v>
      </c>
      <c r="K14324" s="30">
        <v>23.318385650223998</v>
      </c>
      <c r="L14324" s="15">
        <v>12.556053811659</v>
      </c>
    </row>
    <row r="14325" spans="2:12" x14ac:dyDescent="0.2">
      <c r="D14325" s="200"/>
      <c r="E14325" s="4" t="s">
        <v>40</v>
      </c>
      <c r="F14325" s="5"/>
      <c r="G14325" s="6">
        <v>161</v>
      </c>
      <c r="H14325" s="8">
        <v>4</v>
      </c>
      <c r="I14325" s="1">
        <v>10</v>
      </c>
      <c r="J14325" s="1">
        <v>90</v>
      </c>
      <c r="K14325" s="1">
        <v>33</v>
      </c>
      <c r="L14325" s="9">
        <v>24</v>
      </c>
    </row>
    <row r="14326" spans="2:12" x14ac:dyDescent="0.2">
      <c r="D14326" s="201"/>
      <c r="E14326" s="45"/>
      <c r="F14326" s="51"/>
      <c r="G14326" s="81">
        <v>100</v>
      </c>
      <c r="H14326" s="115">
        <v>2.4844720496889998</v>
      </c>
      <c r="I14326" s="64">
        <v>6.2111801242239997</v>
      </c>
      <c r="J14326" s="124">
        <v>55.900621118011998</v>
      </c>
      <c r="K14326" s="126">
        <v>20.496894409938001</v>
      </c>
      <c r="L14326" s="154">
        <v>14.906832298136999</v>
      </c>
    </row>
    <row r="14328" spans="2:12" x14ac:dyDescent="0.2">
      <c r="B14328" s="40" t="str">
        <f xml:space="preserve"> HYPERLINK("#'目次'!B352", "[346]")</f>
        <v>[346]</v>
      </c>
      <c r="C14328" s="23" t="s">
        <v>485</v>
      </c>
    </row>
    <row r="14331" spans="2:12" x14ac:dyDescent="0.2">
      <c r="C14331" s="23" t="s">
        <v>48</v>
      </c>
    </row>
    <row r="14332" spans="2:12" ht="24" x14ac:dyDescent="0.2">
      <c r="D14332" s="195"/>
      <c r="E14332" s="196"/>
      <c r="F14332" s="196"/>
      <c r="G14332" s="37" t="s">
        <v>15</v>
      </c>
      <c r="H14332" s="33" t="s">
        <v>471</v>
      </c>
      <c r="I14332" s="13" t="s">
        <v>472</v>
      </c>
      <c r="J14332" s="13" t="s">
        <v>473</v>
      </c>
      <c r="K14332" s="13" t="s">
        <v>440</v>
      </c>
      <c r="L14332" s="38" t="s">
        <v>18</v>
      </c>
    </row>
    <row r="14333" spans="2:12" x14ac:dyDescent="0.2">
      <c r="D14333" s="197"/>
      <c r="E14333" s="198"/>
      <c r="F14333" s="198"/>
      <c r="G14333" s="35"/>
      <c r="H14333" s="39"/>
      <c r="I14333" s="14"/>
      <c r="J14333" s="14"/>
      <c r="K14333" s="14"/>
      <c r="L14333" s="34"/>
    </row>
    <row r="14334" spans="2:12" x14ac:dyDescent="0.2">
      <c r="D14334" s="78"/>
      <c r="E14334" s="79" t="s">
        <v>15</v>
      </c>
      <c r="F14334" s="66"/>
      <c r="G14334" s="36">
        <v>1200</v>
      </c>
      <c r="H14334" s="17">
        <v>51</v>
      </c>
      <c r="I14334" s="17">
        <v>107</v>
      </c>
      <c r="J14334" s="17">
        <v>565</v>
      </c>
      <c r="K14334" s="17">
        <v>365</v>
      </c>
      <c r="L14334" s="47">
        <v>112</v>
      </c>
    </row>
    <row r="14335" spans="2:12" x14ac:dyDescent="0.2">
      <c r="D14335" s="45"/>
      <c r="E14335" s="51"/>
      <c r="F14335" s="67"/>
      <c r="G14335" s="7">
        <v>100</v>
      </c>
      <c r="H14335" s="2">
        <v>4.25</v>
      </c>
      <c r="I14335" s="2">
        <v>8.916666666667</v>
      </c>
      <c r="J14335" s="2">
        <v>47.083333333333002</v>
      </c>
      <c r="K14335" s="2">
        <v>30.416666666666998</v>
      </c>
      <c r="L14335" s="15">
        <v>9.333333333333</v>
      </c>
    </row>
    <row r="14336" spans="2:12" x14ac:dyDescent="0.2">
      <c r="D14336" s="199" t="s">
        <v>49</v>
      </c>
      <c r="E14336" s="22" t="s">
        <v>50</v>
      </c>
      <c r="F14336" s="21"/>
      <c r="G14336" s="19">
        <v>15</v>
      </c>
      <c r="H14336" s="27">
        <v>0</v>
      </c>
      <c r="I14336" s="3">
        <v>1</v>
      </c>
      <c r="J14336" s="3">
        <v>7</v>
      </c>
      <c r="K14336" s="3">
        <v>5</v>
      </c>
      <c r="L14336" s="26">
        <v>2</v>
      </c>
    </row>
    <row r="14337" spans="4:12" x14ac:dyDescent="0.2">
      <c r="D14337" s="200"/>
      <c r="E14337" s="11"/>
      <c r="F14337" s="10"/>
      <c r="G14337" s="7">
        <v>100</v>
      </c>
      <c r="H14337" s="53">
        <v>0</v>
      </c>
      <c r="I14337" s="2">
        <v>6.666666666667</v>
      </c>
      <c r="J14337" s="2">
        <v>46.666666666666998</v>
      </c>
      <c r="K14337" s="2">
        <v>33.333333333333002</v>
      </c>
      <c r="L14337" s="15">
        <v>13.333333333333</v>
      </c>
    </row>
    <row r="14338" spans="4:12" x14ac:dyDescent="0.2">
      <c r="D14338" s="200"/>
      <c r="E14338" s="4" t="s">
        <v>51</v>
      </c>
      <c r="F14338" s="5"/>
      <c r="G14338" s="6">
        <v>142</v>
      </c>
      <c r="H14338" s="8">
        <v>10</v>
      </c>
      <c r="I14338" s="1">
        <v>15</v>
      </c>
      <c r="J14338" s="1">
        <v>63</v>
      </c>
      <c r="K14338" s="1">
        <v>38</v>
      </c>
      <c r="L14338" s="9">
        <v>16</v>
      </c>
    </row>
    <row r="14339" spans="4:12" x14ac:dyDescent="0.2">
      <c r="D14339" s="200"/>
      <c r="E14339" s="11"/>
      <c r="F14339" s="10"/>
      <c r="G14339" s="7">
        <v>100</v>
      </c>
      <c r="H14339" s="18">
        <v>7.0422535211269999</v>
      </c>
      <c r="I14339" s="2">
        <v>10.56338028169</v>
      </c>
      <c r="J14339" s="2">
        <v>44.366197183098997</v>
      </c>
      <c r="K14339" s="2">
        <v>26.760563380282001</v>
      </c>
      <c r="L14339" s="15">
        <v>11.267605633803001</v>
      </c>
    </row>
    <row r="14340" spans="4:12" x14ac:dyDescent="0.2">
      <c r="D14340" s="200"/>
      <c r="E14340" s="4" t="s">
        <v>52</v>
      </c>
      <c r="F14340" s="5"/>
      <c r="G14340" s="6">
        <v>26</v>
      </c>
      <c r="H14340" s="8">
        <v>3</v>
      </c>
      <c r="I14340" s="1">
        <v>4</v>
      </c>
      <c r="J14340" s="1">
        <v>8</v>
      </c>
      <c r="K14340" s="1">
        <v>9</v>
      </c>
      <c r="L14340" s="9">
        <v>2</v>
      </c>
    </row>
    <row r="14341" spans="4:12" x14ac:dyDescent="0.2">
      <c r="D14341" s="200"/>
      <c r="E14341" s="11"/>
      <c r="F14341" s="10"/>
      <c r="G14341" s="7">
        <v>100</v>
      </c>
      <c r="H14341" s="70">
        <v>11.538461538462</v>
      </c>
      <c r="I14341" s="25">
        <v>15.384615384615</v>
      </c>
      <c r="J14341" s="50">
        <v>30.769230769231001</v>
      </c>
      <c r="K14341" s="2">
        <v>34.615384615384997</v>
      </c>
      <c r="L14341" s="15">
        <v>7.6923076923079998</v>
      </c>
    </row>
    <row r="14342" spans="4:12" x14ac:dyDescent="0.2">
      <c r="D14342" s="200"/>
      <c r="E14342" s="4" t="s">
        <v>53</v>
      </c>
      <c r="F14342" s="5"/>
      <c r="G14342" s="6">
        <v>41</v>
      </c>
      <c r="H14342" s="8">
        <v>1</v>
      </c>
      <c r="I14342" s="1">
        <v>6</v>
      </c>
      <c r="J14342" s="1">
        <v>25</v>
      </c>
      <c r="K14342" s="1">
        <v>7</v>
      </c>
      <c r="L14342" s="9">
        <v>2</v>
      </c>
    </row>
    <row r="14343" spans="4:12" x14ac:dyDescent="0.2">
      <c r="D14343" s="200"/>
      <c r="E14343" s="11"/>
      <c r="F14343" s="10"/>
      <c r="G14343" s="7">
        <v>100</v>
      </c>
      <c r="H14343" s="18">
        <v>2.4390243902440001</v>
      </c>
      <c r="I14343" s="25">
        <v>14.634146341463</v>
      </c>
      <c r="J14343" s="41">
        <v>60.975609756098002</v>
      </c>
      <c r="K14343" s="50">
        <v>17.073170731706998</v>
      </c>
      <c r="L14343" s="15">
        <v>4.8780487804880002</v>
      </c>
    </row>
    <row r="14344" spans="4:12" x14ac:dyDescent="0.2">
      <c r="D14344" s="200"/>
      <c r="E14344" s="4" t="s">
        <v>54</v>
      </c>
      <c r="F14344" s="5"/>
      <c r="G14344" s="6">
        <v>226</v>
      </c>
      <c r="H14344" s="8">
        <v>10</v>
      </c>
      <c r="I14344" s="1">
        <v>18</v>
      </c>
      <c r="J14344" s="1">
        <v>103</v>
      </c>
      <c r="K14344" s="1">
        <v>83</v>
      </c>
      <c r="L14344" s="9">
        <v>12</v>
      </c>
    </row>
    <row r="14345" spans="4:12" x14ac:dyDescent="0.2">
      <c r="D14345" s="200"/>
      <c r="E14345" s="11"/>
      <c r="F14345" s="10"/>
      <c r="G14345" s="7">
        <v>100</v>
      </c>
      <c r="H14345" s="18">
        <v>4.424778761062</v>
      </c>
      <c r="I14345" s="2">
        <v>7.964601769912</v>
      </c>
      <c r="J14345" s="2">
        <v>45.575221238937999</v>
      </c>
      <c r="K14345" s="25">
        <v>36.725663716813997</v>
      </c>
      <c r="L14345" s="15">
        <v>5.3097345132739999</v>
      </c>
    </row>
    <row r="14346" spans="4:12" x14ac:dyDescent="0.2">
      <c r="D14346" s="200"/>
      <c r="E14346" s="4" t="s">
        <v>55</v>
      </c>
      <c r="F14346" s="5"/>
      <c r="G14346" s="6">
        <v>125</v>
      </c>
      <c r="H14346" s="8">
        <v>4</v>
      </c>
      <c r="I14346" s="1">
        <v>10</v>
      </c>
      <c r="J14346" s="1">
        <v>54</v>
      </c>
      <c r="K14346" s="1">
        <v>48</v>
      </c>
      <c r="L14346" s="9">
        <v>9</v>
      </c>
    </row>
    <row r="14347" spans="4:12" x14ac:dyDescent="0.2">
      <c r="D14347" s="200"/>
      <c r="E14347" s="11"/>
      <c r="F14347" s="10"/>
      <c r="G14347" s="7">
        <v>100</v>
      </c>
      <c r="H14347" s="18">
        <v>3.2</v>
      </c>
      <c r="I14347" s="2">
        <v>8</v>
      </c>
      <c r="J14347" s="2">
        <v>43.2</v>
      </c>
      <c r="K14347" s="25">
        <v>38.4</v>
      </c>
      <c r="L14347" s="15">
        <v>7.2</v>
      </c>
    </row>
    <row r="14348" spans="4:12" x14ac:dyDescent="0.2">
      <c r="D14348" s="200"/>
      <c r="E14348" s="4" t="s">
        <v>56</v>
      </c>
      <c r="F14348" s="5"/>
      <c r="G14348" s="6">
        <v>190</v>
      </c>
      <c r="H14348" s="8">
        <v>6</v>
      </c>
      <c r="I14348" s="1">
        <v>18</v>
      </c>
      <c r="J14348" s="1">
        <v>87</v>
      </c>
      <c r="K14348" s="1">
        <v>67</v>
      </c>
      <c r="L14348" s="9">
        <v>12</v>
      </c>
    </row>
    <row r="14349" spans="4:12" x14ac:dyDescent="0.2">
      <c r="D14349" s="200"/>
      <c r="E14349" s="11"/>
      <c r="F14349" s="10"/>
      <c r="G14349" s="7">
        <v>100</v>
      </c>
      <c r="H14349" s="18">
        <v>3.1578947368420001</v>
      </c>
      <c r="I14349" s="2">
        <v>9.4736842105260006</v>
      </c>
      <c r="J14349" s="2">
        <v>45.789473684211004</v>
      </c>
      <c r="K14349" s="2">
        <v>35.263157894736999</v>
      </c>
      <c r="L14349" s="15">
        <v>6.3157894736840001</v>
      </c>
    </row>
    <row r="14350" spans="4:12" x14ac:dyDescent="0.2">
      <c r="D14350" s="200"/>
      <c r="E14350" s="4" t="s">
        <v>57</v>
      </c>
      <c r="F14350" s="5"/>
      <c r="G14350" s="6">
        <v>185</v>
      </c>
      <c r="H14350" s="8">
        <v>9</v>
      </c>
      <c r="I14350" s="1">
        <v>22</v>
      </c>
      <c r="J14350" s="1">
        <v>96</v>
      </c>
      <c r="K14350" s="1">
        <v>42</v>
      </c>
      <c r="L14350" s="9">
        <v>16</v>
      </c>
    </row>
    <row r="14351" spans="4:12" x14ac:dyDescent="0.2">
      <c r="D14351" s="200"/>
      <c r="E14351" s="11"/>
      <c r="F14351" s="10"/>
      <c r="G14351" s="7">
        <v>100</v>
      </c>
      <c r="H14351" s="18">
        <v>4.8648648648649999</v>
      </c>
      <c r="I14351" s="2">
        <v>11.891891891892</v>
      </c>
      <c r="J14351" s="2">
        <v>51.891891891892001</v>
      </c>
      <c r="K14351" s="30">
        <v>22.702702702703</v>
      </c>
      <c r="L14351" s="15">
        <v>8.6486486486490008</v>
      </c>
    </row>
    <row r="14352" spans="4:12" x14ac:dyDescent="0.2">
      <c r="D14352" s="200"/>
      <c r="E14352" s="4" t="s">
        <v>58</v>
      </c>
      <c r="F14352" s="5"/>
      <c r="G14352" s="6">
        <v>113</v>
      </c>
      <c r="H14352" s="8">
        <v>1</v>
      </c>
      <c r="I14352" s="1">
        <v>6</v>
      </c>
      <c r="J14352" s="1">
        <v>48</v>
      </c>
      <c r="K14352" s="1">
        <v>41</v>
      </c>
      <c r="L14352" s="9">
        <v>17</v>
      </c>
    </row>
    <row r="14353" spans="4:12" x14ac:dyDescent="0.2">
      <c r="D14353" s="200"/>
      <c r="E14353" s="11"/>
      <c r="F14353" s="10"/>
      <c r="G14353" s="7">
        <v>100</v>
      </c>
      <c r="H14353" s="18">
        <v>0.88495575221199996</v>
      </c>
      <c r="I14353" s="2">
        <v>5.3097345132739999</v>
      </c>
      <c r="J14353" s="2">
        <v>42.477876106194998</v>
      </c>
      <c r="K14353" s="25">
        <v>36.283185840708001</v>
      </c>
      <c r="L14353" s="85">
        <v>15.044247787611001</v>
      </c>
    </row>
    <row r="14354" spans="4:12" x14ac:dyDescent="0.2">
      <c r="D14354" s="200"/>
      <c r="E14354" s="4" t="s">
        <v>59</v>
      </c>
      <c r="F14354" s="5"/>
      <c r="G14354" s="6">
        <v>136</v>
      </c>
      <c r="H14354" s="8">
        <v>7</v>
      </c>
      <c r="I14354" s="1">
        <v>7</v>
      </c>
      <c r="J14354" s="1">
        <v>73</v>
      </c>
      <c r="K14354" s="1">
        <v>25</v>
      </c>
      <c r="L14354" s="9">
        <v>24</v>
      </c>
    </row>
    <row r="14355" spans="4:12" x14ac:dyDescent="0.2">
      <c r="D14355" s="200"/>
      <c r="E14355" s="11"/>
      <c r="F14355" s="10"/>
      <c r="G14355" s="7">
        <v>100</v>
      </c>
      <c r="H14355" s="18">
        <v>5.147058823529</v>
      </c>
      <c r="I14355" s="2">
        <v>5.147058823529</v>
      </c>
      <c r="J14355" s="25">
        <v>53.676470588234999</v>
      </c>
      <c r="K14355" s="50">
        <v>18.382352941175998</v>
      </c>
      <c r="L14355" s="85">
        <v>17.647058823529001</v>
      </c>
    </row>
    <row r="14356" spans="4:12" x14ac:dyDescent="0.2">
      <c r="D14356" s="199" t="s">
        <v>60</v>
      </c>
      <c r="E14356" s="22" t="s">
        <v>61</v>
      </c>
      <c r="F14356" s="21"/>
      <c r="G14356" s="19">
        <v>205</v>
      </c>
      <c r="H14356" s="27">
        <v>7</v>
      </c>
      <c r="I14356" s="3">
        <v>15</v>
      </c>
      <c r="J14356" s="3">
        <v>100</v>
      </c>
      <c r="K14356" s="3">
        <v>68</v>
      </c>
      <c r="L14356" s="26">
        <v>15</v>
      </c>
    </row>
    <row r="14357" spans="4:12" x14ac:dyDescent="0.2">
      <c r="D14357" s="200"/>
      <c r="E14357" s="11"/>
      <c r="F14357" s="10"/>
      <c r="G14357" s="7">
        <v>100</v>
      </c>
      <c r="H14357" s="18">
        <v>3.4146341463410002</v>
      </c>
      <c r="I14357" s="2">
        <v>7.3170731707319998</v>
      </c>
      <c r="J14357" s="2">
        <v>48.780487804878</v>
      </c>
      <c r="K14357" s="2">
        <v>33.170731707317003</v>
      </c>
      <c r="L14357" s="15">
        <v>7.3170731707319998</v>
      </c>
    </row>
    <row r="14358" spans="4:12" x14ac:dyDescent="0.2">
      <c r="D14358" s="200"/>
      <c r="E14358" s="4" t="s">
        <v>62</v>
      </c>
      <c r="F14358" s="5"/>
      <c r="G14358" s="6">
        <v>160</v>
      </c>
      <c r="H14358" s="8">
        <v>8</v>
      </c>
      <c r="I14358" s="1">
        <v>8</v>
      </c>
      <c r="J14358" s="1">
        <v>80</v>
      </c>
      <c r="K14358" s="1">
        <v>53</v>
      </c>
      <c r="L14358" s="9">
        <v>11</v>
      </c>
    </row>
    <row r="14359" spans="4:12" x14ac:dyDescent="0.2">
      <c r="D14359" s="200"/>
      <c r="E14359" s="11"/>
      <c r="F14359" s="10"/>
      <c r="G14359" s="7">
        <v>100</v>
      </c>
      <c r="H14359" s="18">
        <v>5</v>
      </c>
      <c r="I14359" s="2">
        <v>5</v>
      </c>
      <c r="J14359" s="2">
        <v>50</v>
      </c>
      <c r="K14359" s="2">
        <v>33.125</v>
      </c>
      <c r="L14359" s="15">
        <v>6.875</v>
      </c>
    </row>
    <row r="14360" spans="4:12" x14ac:dyDescent="0.2">
      <c r="D14360" s="200"/>
      <c r="E14360" s="4" t="s">
        <v>63</v>
      </c>
      <c r="F14360" s="5"/>
      <c r="G14360" s="6">
        <v>121</v>
      </c>
      <c r="H14360" s="8">
        <v>6</v>
      </c>
      <c r="I14360" s="1">
        <v>13</v>
      </c>
      <c r="J14360" s="1">
        <v>50</v>
      </c>
      <c r="K14360" s="1">
        <v>44</v>
      </c>
      <c r="L14360" s="9">
        <v>8</v>
      </c>
    </row>
    <row r="14361" spans="4:12" x14ac:dyDescent="0.2">
      <c r="D14361" s="200"/>
      <c r="E14361" s="11"/>
      <c r="F14361" s="10"/>
      <c r="G14361" s="7">
        <v>100</v>
      </c>
      <c r="H14361" s="18">
        <v>4.9586776859499997</v>
      </c>
      <c r="I14361" s="2">
        <v>10.743801652893</v>
      </c>
      <c r="J14361" s="30">
        <v>41.322314049587</v>
      </c>
      <c r="K14361" s="25">
        <v>36.363636363635997</v>
      </c>
      <c r="L14361" s="15">
        <v>6.6115702479339999</v>
      </c>
    </row>
    <row r="14362" spans="4:12" x14ac:dyDescent="0.2">
      <c r="D14362" s="200"/>
      <c r="E14362" s="4" t="s">
        <v>64</v>
      </c>
      <c r="F14362" s="5"/>
      <c r="G14362" s="6">
        <v>124</v>
      </c>
      <c r="H14362" s="8">
        <v>4</v>
      </c>
      <c r="I14362" s="1">
        <v>14</v>
      </c>
      <c r="J14362" s="1">
        <v>65</v>
      </c>
      <c r="K14362" s="1">
        <v>36</v>
      </c>
      <c r="L14362" s="9">
        <v>5</v>
      </c>
    </row>
    <row r="14363" spans="4:12" x14ac:dyDescent="0.2">
      <c r="D14363" s="200"/>
      <c r="E14363" s="11"/>
      <c r="F14363" s="10"/>
      <c r="G14363" s="7">
        <v>100</v>
      </c>
      <c r="H14363" s="18">
        <v>3.2258064516129998</v>
      </c>
      <c r="I14363" s="2">
        <v>11.290322580645</v>
      </c>
      <c r="J14363" s="25">
        <v>52.419354838709999</v>
      </c>
      <c r="K14363" s="2">
        <v>29.032258064516</v>
      </c>
      <c r="L14363" s="95">
        <v>4.0322580645160002</v>
      </c>
    </row>
    <row r="14364" spans="4:12" x14ac:dyDescent="0.2">
      <c r="D14364" s="200"/>
      <c r="E14364" s="4" t="s">
        <v>65</v>
      </c>
      <c r="F14364" s="5"/>
      <c r="G14364" s="6">
        <v>109</v>
      </c>
      <c r="H14364" s="8">
        <v>4</v>
      </c>
      <c r="I14364" s="1">
        <v>10</v>
      </c>
      <c r="J14364" s="1">
        <v>48</v>
      </c>
      <c r="K14364" s="1">
        <v>33</v>
      </c>
      <c r="L14364" s="9">
        <v>14</v>
      </c>
    </row>
    <row r="14365" spans="4:12" x14ac:dyDescent="0.2">
      <c r="D14365" s="200"/>
      <c r="E14365" s="11"/>
      <c r="F14365" s="10"/>
      <c r="G14365" s="7">
        <v>100</v>
      </c>
      <c r="H14365" s="18">
        <v>3.669724770642</v>
      </c>
      <c r="I14365" s="2">
        <v>9.1743119266060003</v>
      </c>
      <c r="J14365" s="2">
        <v>44.036697247706002</v>
      </c>
      <c r="K14365" s="2">
        <v>30.275229357798001</v>
      </c>
      <c r="L14365" s="15">
        <v>12.844036697248001</v>
      </c>
    </row>
    <row r="14366" spans="4:12" x14ac:dyDescent="0.2">
      <c r="D14366" s="200"/>
      <c r="E14366" s="4" t="s">
        <v>66</v>
      </c>
      <c r="F14366" s="5"/>
      <c r="G14366" s="6">
        <v>104</v>
      </c>
      <c r="H14366" s="8">
        <v>6</v>
      </c>
      <c r="I14366" s="1">
        <v>7</v>
      </c>
      <c r="J14366" s="1">
        <v>52</v>
      </c>
      <c r="K14366" s="1">
        <v>36</v>
      </c>
      <c r="L14366" s="9">
        <v>3</v>
      </c>
    </row>
    <row r="14367" spans="4:12" x14ac:dyDescent="0.2">
      <c r="D14367" s="200"/>
      <c r="E14367" s="11"/>
      <c r="F14367" s="10"/>
      <c r="G14367" s="7">
        <v>100</v>
      </c>
      <c r="H14367" s="18">
        <v>5.7692307692310001</v>
      </c>
      <c r="I14367" s="2">
        <v>6.7307692307689999</v>
      </c>
      <c r="J14367" s="2">
        <v>50</v>
      </c>
      <c r="K14367" s="2">
        <v>34.615384615384997</v>
      </c>
      <c r="L14367" s="95">
        <v>2.884615384615</v>
      </c>
    </row>
    <row r="14368" spans="4:12" x14ac:dyDescent="0.2">
      <c r="D14368" s="200"/>
      <c r="E14368" s="4" t="s">
        <v>67</v>
      </c>
      <c r="F14368" s="5"/>
      <c r="G14368" s="6">
        <v>139</v>
      </c>
      <c r="H14368" s="8">
        <v>8</v>
      </c>
      <c r="I14368" s="1">
        <v>16</v>
      </c>
      <c r="J14368" s="1">
        <v>76</v>
      </c>
      <c r="K14368" s="1">
        <v>32</v>
      </c>
      <c r="L14368" s="9">
        <v>7</v>
      </c>
    </row>
    <row r="14369" spans="2:12" x14ac:dyDescent="0.2">
      <c r="D14369" s="200"/>
      <c r="E14369" s="11"/>
      <c r="F14369" s="10"/>
      <c r="G14369" s="7">
        <v>100</v>
      </c>
      <c r="H14369" s="18">
        <v>5.755395683453</v>
      </c>
      <c r="I14369" s="2">
        <v>11.510791366906</v>
      </c>
      <c r="J14369" s="25">
        <v>54.676258992805998</v>
      </c>
      <c r="K14369" s="30">
        <v>23.021582733812998</v>
      </c>
      <c r="L14369" s="15">
        <v>5.035971223022</v>
      </c>
    </row>
    <row r="14370" spans="2:12" x14ac:dyDescent="0.2">
      <c r="D14370" s="200"/>
      <c r="E14370" s="4" t="s">
        <v>68</v>
      </c>
      <c r="F14370" s="5"/>
      <c r="G14370" s="6">
        <v>48</v>
      </c>
      <c r="H14370" s="8">
        <v>2</v>
      </c>
      <c r="I14370" s="1">
        <v>5</v>
      </c>
      <c r="J14370" s="1">
        <v>22</v>
      </c>
      <c r="K14370" s="1">
        <v>16</v>
      </c>
      <c r="L14370" s="9">
        <v>3</v>
      </c>
    </row>
    <row r="14371" spans="2:12" x14ac:dyDescent="0.2">
      <c r="D14371" s="200"/>
      <c r="E14371" s="11"/>
      <c r="F14371" s="10"/>
      <c r="G14371" s="7">
        <v>100</v>
      </c>
      <c r="H14371" s="18">
        <v>4.166666666667</v>
      </c>
      <c r="I14371" s="2">
        <v>10.416666666667</v>
      </c>
      <c r="J14371" s="2">
        <v>45.833333333333002</v>
      </c>
      <c r="K14371" s="2">
        <v>33.333333333333002</v>
      </c>
      <c r="L14371" s="15">
        <v>6.25</v>
      </c>
    </row>
    <row r="14372" spans="2:12" x14ac:dyDescent="0.2">
      <c r="D14372" s="200"/>
      <c r="E14372" s="4" t="s">
        <v>69</v>
      </c>
      <c r="F14372" s="5"/>
      <c r="G14372" s="6">
        <v>37</v>
      </c>
      <c r="H14372" s="8">
        <v>2</v>
      </c>
      <c r="I14372" s="1">
        <v>8</v>
      </c>
      <c r="J14372" s="1">
        <v>19</v>
      </c>
      <c r="K14372" s="1">
        <v>5</v>
      </c>
      <c r="L14372" s="9">
        <v>3</v>
      </c>
    </row>
    <row r="14373" spans="2:12" x14ac:dyDescent="0.2">
      <c r="D14373" s="200"/>
      <c r="E14373" s="11"/>
      <c r="F14373" s="10"/>
      <c r="G14373" s="7">
        <v>100</v>
      </c>
      <c r="H14373" s="18">
        <v>5.4054054054050003</v>
      </c>
      <c r="I14373" s="41">
        <v>21.621621621622001</v>
      </c>
      <c r="J14373" s="2">
        <v>51.351351351350999</v>
      </c>
      <c r="K14373" s="50">
        <v>13.513513513514001</v>
      </c>
      <c r="L14373" s="15">
        <v>8.1081081081080004</v>
      </c>
    </row>
    <row r="14374" spans="2:12" x14ac:dyDescent="0.2">
      <c r="D14374" s="199" t="s">
        <v>70</v>
      </c>
      <c r="E14374" s="22" t="s">
        <v>18</v>
      </c>
      <c r="F14374" s="21"/>
      <c r="G14374" s="19">
        <v>0</v>
      </c>
      <c r="H14374" s="27">
        <v>0</v>
      </c>
      <c r="I14374" s="3">
        <v>0</v>
      </c>
      <c r="J14374" s="3">
        <v>0</v>
      </c>
      <c r="K14374" s="3">
        <v>0</v>
      </c>
      <c r="L14374" s="26">
        <v>0</v>
      </c>
    </row>
    <row r="14375" spans="2:12" x14ac:dyDescent="0.2">
      <c r="D14375" s="201"/>
      <c r="E14375" s="45"/>
      <c r="F14375" s="51"/>
      <c r="G14375" s="119">
        <v>0</v>
      </c>
      <c r="H14375" s="118">
        <v>0</v>
      </c>
      <c r="I14375" s="103">
        <v>0</v>
      </c>
      <c r="J14375" s="83">
        <v>0</v>
      </c>
      <c r="K14375" s="83">
        <v>0</v>
      </c>
      <c r="L14375" s="146">
        <v>0</v>
      </c>
    </row>
    <row r="14377" spans="2:12" x14ac:dyDescent="0.2">
      <c r="B14377" s="40" t="str">
        <f xml:space="preserve"> HYPERLINK("#'目次'!B353", "[347]")</f>
        <v>[347]</v>
      </c>
      <c r="C14377" s="23" t="s">
        <v>485</v>
      </c>
    </row>
    <row r="14380" spans="2:12" x14ac:dyDescent="0.2">
      <c r="C14380" s="23" t="s">
        <v>73</v>
      </c>
    </row>
    <row r="14381" spans="2:12" ht="24" x14ac:dyDescent="0.2">
      <c r="D14381" s="195"/>
      <c r="E14381" s="196"/>
      <c r="F14381" s="196"/>
      <c r="G14381" s="37" t="s">
        <v>15</v>
      </c>
      <c r="H14381" s="33" t="s">
        <v>471</v>
      </c>
      <c r="I14381" s="13" t="s">
        <v>472</v>
      </c>
      <c r="J14381" s="13" t="s">
        <v>473</v>
      </c>
      <c r="K14381" s="13" t="s">
        <v>440</v>
      </c>
      <c r="L14381" s="38" t="s">
        <v>18</v>
      </c>
    </row>
    <row r="14382" spans="2:12" x14ac:dyDescent="0.2">
      <c r="D14382" s="197"/>
      <c r="E14382" s="198"/>
      <c r="F14382" s="198"/>
      <c r="G14382" s="35"/>
      <c r="H14382" s="39"/>
      <c r="I14382" s="14"/>
      <c r="J14382" s="14"/>
      <c r="K14382" s="14"/>
      <c r="L14382" s="34"/>
    </row>
    <row r="14383" spans="2:12" x14ac:dyDescent="0.2">
      <c r="D14383" s="78"/>
      <c r="E14383" s="79" t="s">
        <v>15</v>
      </c>
      <c r="F14383" s="66"/>
      <c r="G14383" s="36">
        <v>1200</v>
      </c>
      <c r="H14383" s="17">
        <v>51</v>
      </c>
      <c r="I14383" s="17">
        <v>107</v>
      </c>
      <c r="J14383" s="17">
        <v>565</v>
      </c>
      <c r="K14383" s="17">
        <v>365</v>
      </c>
      <c r="L14383" s="47">
        <v>112</v>
      </c>
    </row>
    <row r="14384" spans="2:12" x14ac:dyDescent="0.2">
      <c r="D14384" s="45"/>
      <c r="E14384" s="51"/>
      <c r="F14384" s="67"/>
      <c r="G14384" s="7">
        <v>100</v>
      </c>
      <c r="H14384" s="2">
        <v>4.25</v>
      </c>
      <c r="I14384" s="2">
        <v>8.916666666667</v>
      </c>
      <c r="J14384" s="2">
        <v>47.083333333333002</v>
      </c>
      <c r="K14384" s="2">
        <v>30.416666666666998</v>
      </c>
      <c r="L14384" s="15">
        <v>9.333333333333</v>
      </c>
    </row>
    <row r="14385" spans="4:12" x14ac:dyDescent="0.2">
      <c r="D14385" s="199" t="s">
        <v>74</v>
      </c>
      <c r="E14385" s="22" t="s">
        <v>75</v>
      </c>
      <c r="F14385" s="21"/>
      <c r="G14385" s="19">
        <v>592</v>
      </c>
      <c r="H14385" s="27">
        <v>29</v>
      </c>
      <c r="I14385" s="3">
        <v>49</v>
      </c>
      <c r="J14385" s="3">
        <v>264</v>
      </c>
      <c r="K14385" s="3">
        <v>187</v>
      </c>
      <c r="L14385" s="26">
        <v>63</v>
      </c>
    </row>
    <row r="14386" spans="4:12" x14ac:dyDescent="0.2">
      <c r="D14386" s="200"/>
      <c r="E14386" s="11"/>
      <c r="F14386" s="10"/>
      <c r="G14386" s="7">
        <v>100</v>
      </c>
      <c r="H14386" s="18">
        <v>4.898648648649</v>
      </c>
      <c r="I14386" s="2">
        <v>8.2770270270269997</v>
      </c>
      <c r="J14386" s="2">
        <v>44.594594594595002</v>
      </c>
      <c r="K14386" s="2">
        <v>31.587837837837998</v>
      </c>
      <c r="L14386" s="15">
        <v>10.641891891892</v>
      </c>
    </row>
    <row r="14387" spans="4:12" x14ac:dyDescent="0.2">
      <c r="D14387" s="200"/>
      <c r="E14387" s="4" t="s">
        <v>34</v>
      </c>
      <c r="F14387" s="5"/>
      <c r="G14387" s="6">
        <v>37</v>
      </c>
      <c r="H14387" s="8">
        <v>0</v>
      </c>
      <c r="I14387" s="1">
        <v>4</v>
      </c>
      <c r="J14387" s="1">
        <v>17</v>
      </c>
      <c r="K14387" s="1">
        <v>8</v>
      </c>
      <c r="L14387" s="9">
        <v>8</v>
      </c>
    </row>
    <row r="14388" spans="4:12" x14ac:dyDescent="0.2">
      <c r="D14388" s="200"/>
      <c r="E14388" s="11"/>
      <c r="F14388" s="10"/>
      <c r="G14388" s="7">
        <v>100</v>
      </c>
      <c r="H14388" s="53">
        <v>0</v>
      </c>
      <c r="I14388" s="2">
        <v>10.810810810811001</v>
      </c>
      <c r="J14388" s="2">
        <v>45.945945945946001</v>
      </c>
      <c r="K14388" s="30">
        <v>21.621621621622001</v>
      </c>
      <c r="L14388" s="102">
        <v>21.621621621622001</v>
      </c>
    </row>
    <row r="14389" spans="4:12" x14ac:dyDescent="0.2">
      <c r="D14389" s="200"/>
      <c r="E14389" s="4" t="s">
        <v>35</v>
      </c>
      <c r="F14389" s="5"/>
      <c r="G14389" s="6">
        <v>75</v>
      </c>
      <c r="H14389" s="8">
        <v>4</v>
      </c>
      <c r="I14389" s="1">
        <v>8</v>
      </c>
      <c r="J14389" s="1">
        <v>24</v>
      </c>
      <c r="K14389" s="1">
        <v>32</v>
      </c>
      <c r="L14389" s="9">
        <v>7</v>
      </c>
    </row>
    <row r="14390" spans="4:12" x14ac:dyDescent="0.2">
      <c r="D14390" s="200"/>
      <c r="E14390" s="11"/>
      <c r="F14390" s="10"/>
      <c r="G14390" s="7">
        <v>100</v>
      </c>
      <c r="H14390" s="18">
        <v>5.333333333333</v>
      </c>
      <c r="I14390" s="2">
        <v>10.666666666667</v>
      </c>
      <c r="J14390" s="50">
        <v>32</v>
      </c>
      <c r="K14390" s="41">
        <v>42.666666666666998</v>
      </c>
      <c r="L14390" s="15">
        <v>9.333333333333</v>
      </c>
    </row>
    <row r="14391" spans="4:12" x14ac:dyDescent="0.2">
      <c r="D14391" s="200"/>
      <c r="E14391" s="4" t="s">
        <v>36</v>
      </c>
      <c r="F14391" s="5"/>
      <c r="G14391" s="6">
        <v>95</v>
      </c>
      <c r="H14391" s="8">
        <v>8</v>
      </c>
      <c r="I14391" s="1">
        <v>4</v>
      </c>
      <c r="J14391" s="1">
        <v>31</v>
      </c>
      <c r="K14391" s="1">
        <v>46</v>
      </c>
      <c r="L14391" s="9">
        <v>6</v>
      </c>
    </row>
    <row r="14392" spans="4:12" x14ac:dyDescent="0.2">
      <c r="D14392" s="200"/>
      <c r="E14392" s="11"/>
      <c r="F14392" s="10"/>
      <c r="G14392" s="7">
        <v>100</v>
      </c>
      <c r="H14392" s="18">
        <v>8.4210526315790002</v>
      </c>
      <c r="I14392" s="2">
        <v>4.2105263157890001</v>
      </c>
      <c r="J14392" s="50">
        <v>32.631578947367998</v>
      </c>
      <c r="K14392" s="41">
        <v>48.421052631579002</v>
      </c>
      <c r="L14392" s="15">
        <v>6.3157894736840001</v>
      </c>
    </row>
    <row r="14393" spans="4:12" x14ac:dyDescent="0.2">
      <c r="D14393" s="200"/>
      <c r="E14393" s="4" t="s">
        <v>37</v>
      </c>
      <c r="F14393" s="5"/>
      <c r="G14393" s="6">
        <v>111</v>
      </c>
      <c r="H14393" s="8">
        <v>4</v>
      </c>
      <c r="I14393" s="1">
        <v>15</v>
      </c>
      <c r="J14393" s="1">
        <v>54</v>
      </c>
      <c r="K14393" s="1">
        <v>32</v>
      </c>
      <c r="L14393" s="9">
        <v>6</v>
      </c>
    </row>
    <row r="14394" spans="4:12" x14ac:dyDescent="0.2">
      <c r="D14394" s="200"/>
      <c r="E14394" s="11"/>
      <c r="F14394" s="10"/>
      <c r="G14394" s="7">
        <v>100</v>
      </c>
      <c r="H14394" s="18">
        <v>3.6036036036039998</v>
      </c>
      <c r="I14394" s="2">
        <v>13.513513513514001</v>
      </c>
      <c r="J14394" s="2">
        <v>48.648648648649001</v>
      </c>
      <c r="K14394" s="2">
        <v>28.828828828829</v>
      </c>
      <c r="L14394" s="15">
        <v>5.4054054054050003</v>
      </c>
    </row>
    <row r="14395" spans="4:12" x14ac:dyDescent="0.2">
      <c r="D14395" s="200"/>
      <c r="E14395" s="4" t="s">
        <v>38</v>
      </c>
      <c r="F14395" s="5"/>
      <c r="G14395" s="6">
        <v>93</v>
      </c>
      <c r="H14395" s="8">
        <v>4</v>
      </c>
      <c r="I14395" s="1">
        <v>6</v>
      </c>
      <c r="J14395" s="1">
        <v>46</v>
      </c>
      <c r="K14395" s="1">
        <v>28</v>
      </c>
      <c r="L14395" s="9">
        <v>9</v>
      </c>
    </row>
    <row r="14396" spans="4:12" x14ac:dyDescent="0.2">
      <c r="D14396" s="200"/>
      <c r="E14396" s="11"/>
      <c r="F14396" s="10"/>
      <c r="G14396" s="7">
        <v>100</v>
      </c>
      <c r="H14396" s="18">
        <v>4.3010752688169998</v>
      </c>
      <c r="I14396" s="2">
        <v>6.4516129032259997</v>
      </c>
      <c r="J14396" s="2">
        <v>49.462365591397997</v>
      </c>
      <c r="K14396" s="2">
        <v>30.107526881719998</v>
      </c>
      <c r="L14396" s="15">
        <v>9.6774193548389995</v>
      </c>
    </row>
    <row r="14397" spans="4:12" x14ac:dyDescent="0.2">
      <c r="D14397" s="200"/>
      <c r="E14397" s="4" t="s">
        <v>39</v>
      </c>
      <c r="F14397" s="5"/>
      <c r="G14397" s="6">
        <v>109</v>
      </c>
      <c r="H14397" s="8">
        <v>5</v>
      </c>
      <c r="I14397" s="1">
        <v>7</v>
      </c>
      <c r="J14397" s="1">
        <v>60</v>
      </c>
      <c r="K14397" s="1">
        <v>23</v>
      </c>
      <c r="L14397" s="9">
        <v>14</v>
      </c>
    </row>
    <row r="14398" spans="4:12" x14ac:dyDescent="0.2">
      <c r="D14398" s="200"/>
      <c r="E14398" s="11"/>
      <c r="F14398" s="10"/>
      <c r="G14398" s="7">
        <v>100</v>
      </c>
      <c r="H14398" s="18">
        <v>4.5871559633030001</v>
      </c>
      <c r="I14398" s="2">
        <v>6.4220183486240003</v>
      </c>
      <c r="J14398" s="25">
        <v>55.045871559632999</v>
      </c>
      <c r="K14398" s="30">
        <v>21.100917431193</v>
      </c>
      <c r="L14398" s="15">
        <v>12.844036697248001</v>
      </c>
    </row>
    <row r="14399" spans="4:12" x14ac:dyDescent="0.2">
      <c r="D14399" s="200"/>
      <c r="E14399" s="4" t="s">
        <v>40</v>
      </c>
      <c r="F14399" s="5"/>
      <c r="G14399" s="6">
        <v>72</v>
      </c>
      <c r="H14399" s="8">
        <v>4</v>
      </c>
      <c r="I14399" s="1">
        <v>5</v>
      </c>
      <c r="J14399" s="1">
        <v>32</v>
      </c>
      <c r="K14399" s="1">
        <v>18</v>
      </c>
      <c r="L14399" s="9">
        <v>13</v>
      </c>
    </row>
    <row r="14400" spans="4:12" x14ac:dyDescent="0.2">
      <c r="D14400" s="200"/>
      <c r="E14400" s="11"/>
      <c r="F14400" s="10"/>
      <c r="G14400" s="7">
        <v>100</v>
      </c>
      <c r="H14400" s="18">
        <v>5.5555555555560003</v>
      </c>
      <c r="I14400" s="2">
        <v>6.9444444444439997</v>
      </c>
      <c r="J14400" s="2">
        <v>44.444444444444002</v>
      </c>
      <c r="K14400" s="30">
        <v>25</v>
      </c>
      <c r="L14400" s="85">
        <v>18.055555555556001</v>
      </c>
    </row>
    <row r="14401" spans="4:12" x14ac:dyDescent="0.2">
      <c r="D14401" s="199" t="s">
        <v>76</v>
      </c>
      <c r="E14401" s="22" t="s">
        <v>77</v>
      </c>
      <c r="F14401" s="21"/>
      <c r="G14401" s="19">
        <v>608</v>
      </c>
      <c r="H14401" s="27">
        <v>22</v>
      </c>
      <c r="I14401" s="3">
        <v>58</v>
      </c>
      <c r="J14401" s="3">
        <v>301</v>
      </c>
      <c r="K14401" s="3">
        <v>178</v>
      </c>
      <c r="L14401" s="26">
        <v>49</v>
      </c>
    </row>
    <row r="14402" spans="4:12" x14ac:dyDescent="0.2">
      <c r="D14402" s="200"/>
      <c r="E14402" s="11"/>
      <c r="F14402" s="10"/>
      <c r="G14402" s="7">
        <v>100</v>
      </c>
      <c r="H14402" s="18">
        <v>3.6184210526320002</v>
      </c>
      <c r="I14402" s="2">
        <v>9.5394736842109999</v>
      </c>
      <c r="J14402" s="2">
        <v>49.506578947367998</v>
      </c>
      <c r="K14402" s="2">
        <v>29.276315789474001</v>
      </c>
      <c r="L14402" s="15">
        <v>8.0592105263160008</v>
      </c>
    </row>
    <row r="14403" spans="4:12" x14ac:dyDescent="0.2">
      <c r="D14403" s="200"/>
      <c r="E14403" s="4" t="s">
        <v>34</v>
      </c>
      <c r="F14403" s="5"/>
      <c r="G14403" s="6">
        <v>37</v>
      </c>
      <c r="H14403" s="8">
        <v>0</v>
      </c>
      <c r="I14403" s="1">
        <v>0</v>
      </c>
      <c r="J14403" s="1">
        <v>19</v>
      </c>
      <c r="K14403" s="1">
        <v>14</v>
      </c>
      <c r="L14403" s="9">
        <v>4</v>
      </c>
    </row>
    <row r="14404" spans="4:12" x14ac:dyDescent="0.2">
      <c r="D14404" s="200"/>
      <c r="E14404" s="11"/>
      <c r="F14404" s="10"/>
      <c r="G14404" s="7">
        <v>100</v>
      </c>
      <c r="H14404" s="53">
        <v>0</v>
      </c>
      <c r="I14404" s="49">
        <v>0</v>
      </c>
      <c r="J14404" s="2">
        <v>51.351351351350999</v>
      </c>
      <c r="K14404" s="25">
        <v>37.837837837838002</v>
      </c>
      <c r="L14404" s="15">
        <v>10.810810810811001</v>
      </c>
    </row>
    <row r="14405" spans="4:12" x14ac:dyDescent="0.2">
      <c r="D14405" s="200"/>
      <c r="E14405" s="4" t="s">
        <v>35</v>
      </c>
      <c r="F14405" s="5"/>
      <c r="G14405" s="6">
        <v>73</v>
      </c>
      <c r="H14405" s="8">
        <v>0</v>
      </c>
      <c r="I14405" s="1">
        <v>9</v>
      </c>
      <c r="J14405" s="1">
        <v>31</v>
      </c>
      <c r="K14405" s="1">
        <v>29</v>
      </c>
      <c r="L14405" s="9">
        <v>4</v>
      </c>
    </row>
    <row r="14406" spans="4:12" x14ac:dyDescent="0.2">
      <c r="D14406" s="200"/>
      <c r="E14406" s="11"/>
      <c r="F14406" s="10"/>
      <c r="G14406" s="7">
        <v>100</v>
      </c>
      <c r="H14406" s="53">
        <v>0</v>
      </c>
      <c r="I14406" s="2">
        <v>12.328767123287999</v>
      </c>
      <c r="J14406" s="2">
        <v>42.465753424657997</v>
      </c>
      <c r="K14406" s="25">
        <v>39.726027397259998</v>
      </c>
      <c r="L14406" s="15">
        <v>5.4794520547949999</v>
      </c>
    </row>
    <row r="14407" spans="4:12" x14ac:dyDescent="0.2">
      <c r="D14407" s="200"/>
      <c r="E14407" s="4" t="s">
        <v>36</v>
      </c>
      <c r="F14407" s="5"/>
      <c r="G14407" s="6">
        <v>92</v>
      </c>
      <c r="H14407" s="8">
        <v>2</v>
      </c>
      <c r="I14407" s="1">
        <v>10</v>
      </c>
      <c r="J14407" s="1">
        <v>43</v>
      </c>
      <c r="K14407" s="1">
        <v>32</v>
      </c>
      <c r="L14407" s="9">
        <v>5</v>
      </c>
    </row>
    <row r="14408" spans="4:12" x14ac:dyDescent="0.2">
      <c r="D14408" s="200"/>
      <c r="E14408" s="11"/>
      <c r="F14408" s="10"/>
      <c r="G14408" s="7">
        <v>100</v>
      </c>
      <c r="H14408" s="18">
        <v>2.1739130434780001</v>
      </c>
      <c r="I14408" s="2">
        <v>10.869565217390999</v>
      </c>
      <c r="J14408" s="2">
        <v>46.739130434783</v>
      </c>
      <c r="K14408" s="2">
        <v>34.782608695652002</v>
      </c>
      <c r="L14408" s="15">
        <v>5.4347826086959996</v>
      </c>
    </row>
    <row r="14409" spans="4:12" x14ac:dyDescent="0.2">
      <c r="D14409" s="200"/>
      <c r="E14409" s="4" t="s">
        <v>37</v>
      </c>
      <c r="F14409" s="5"/>
      <c r="G14409" s="6">
        <v>110</v>
      </c>
      <c r="H14409" s="8">
        <v>5</v>
      </c>
      <c r="I14409" s="1">
        <v>14</v>
      </c>
      <c r="J14409" s="1">
        <v>55</v>
      </c>
      <c r="K14409" s="1">
        <v>32</v>
      </c>
      <c r="L14409" s="9">
        <v>4</v>
      </c>
    </row>
    <row r="14410" spans="4:12" x14ac:dyDescent="0.2">
      <c r="D14410" s="200"/>
      <c r="E14410" s="11"/>
      <c r="F14410" s="10"/>
      <c r="G14410" s="7">
        <v>100</v>
      </c>
      <c r="H14410" s="18">
        <v>4.5454545454549997</v>
      </c>
      <c r="I14410" s="2">
        <v>12.727272727273</v>
      </c>
      <c r="J14410" s="2">
        <v>50</v>
      </c>
      <c r="K14410" s="2">
        <v>29.090909090909001</v>
      </c>
      <c r="L14410" s="95">
        <v>3.636363636364</v>
      </c>
    </row>
    <row r="14411" spans="4:12" x14ac:dyDescent="0.2">
      <c r="D14411" s="200"/>
      <c r="E14411" s="4" t="s">
        <v>38</v>
      </c>
      <c r="F14411" s="5"/>
      <c r="G14411" s="6">
        <v>93</v>
      </c>
      <c r="H14411" s="8">
        <v>8</v>
      </c>
      <c r="I14411" s="1">
        <v>8</v>
      </c>
      <c r="J14411" s="1">
        <v>43</v>
      </c>
      <c r="K14411" s="1">
        <v>27</v>
      </c>
      <c r="L14411" s="9">
        <v>7</v>
      </c>
    </row>
    <row r="14412" spans="4:12" x14ac:dyDescent="0.2">
      <c r="D14412" s="200"/>
      <c r="E14412" s="11"/>
      <c r="F14412" s="10"/>
      <c r="G14412" s="7">
        <v>100</v>
      </c>
      <c r="H14412" s="18">
        <v>8.6021505376339995</v>
      </c>
      <c r="I14412" s="2">
        <v>8.6021505376339995</v>
      </c>
      <c r="J14412" s="2">
        <v>46.236559139785001</v>
      </c>
      <c r="K14412" s="2">
        <v>29.032258064516</v>
      </c>
      <c r="L14412" s="15">
        <v>7.5268817204299996</v>
      </c>
    </row>
    <row r="14413" spans="4:12" x14ac:dyDescent="0.2">
      <c r="D14413" s="200"/>
      <c r="E14413" s="4" t="s">
        <v>39</v>
      </c>
      <c r="F14413" s="5"/>
      <c r="G14413" s="6">
        <v>114</v>
      </c>
      <c r="H14413" s="8">
        <v>7</v>
      </c>
      <c r="I14413" s="1">
        <v>12</v>
      </c>
      <c r="J14413" s="1">
        <v>52</v>
      </c>
      <c r="K14413" s="1">
        <v>29</v>
      </c>
      <c r="L14413" s="9">
        <v>14</v>
      </c>
    </row>
    <row r="14414" spans="4:12" x14ac:dyDescent="0.2">
      <c r="D14414" s="200"/>
      <c r="E14414" s="11"/>
      <c r="F14414" s="10"/>
      <c r="G14414" s="7">
        <v>100</v>
      </c>
      <c r="H14414" s="18">
        <v>6.1403508771929998</v>
      </c>
      <c r="I14414" s="2">
        <v>10.526315789473999</v>
      </c>
      <c r="J14414" s="2">
        <v>45.614035087719003</v>
      </c>
      <c r="K14414" s="2">
        <v>25.438596491228001</v>
      </c>
      <c r="L14414" s="15">
        <v>12.280701754386</v>
      </c>
    </row>
    <row r="14415" spans="4:12" x14ac:dyDescent="0.2">
      <c r="D14415" s="200"/>
      <c r="E14415" s="4" t="s">
        <v>40</v>
      </c>
      <c r="F14415" s="5"/>
      <c r="G14415" s="6">
        <v>89</v>
      </c>
      <c r="H14415" s="8">
        <v>0</v>
      </c>
      <c r="I14415" s="1">
        <v>5</v>
      </c>
      <c r="J14415" s="1">
        <v>58</v>
      </c>
      <c r="K14415" s="1">
        <v>15</v>
      </c>
      <c r="L14415" s="9">
        <v>11</v>
      </c>
    </row>
    <row r="14416" spans="4:12" x14ac:dyDescent="0.2">
      <c r="D14416" s="201"/>
      <c r="E14416" s="45"/>
      <c r="F14416" s="51"/>
      <c r="G14416" s="81">
        <v>100</v>
      </c>
      <c r="H14416" s="118">
        <v>0</v>
      </c>
      <c r="I14416" s="64">
        <v>5.61797752809</v>
      </c>
      <c r="J14416" s="112">
        <v>65.168539325843</v>
      </c>
      <c r="K14416" s="108">
        <v>16.853932584270002</v>
      </c>
      <c r="L14416" s="106">
        <v>12.359550561798001</v>
      </c>
    </row>
    <row r="14418" spans="2:12" x14ac:dyDescent="0.2">
      <c r="B14418" s="40" t="str">
        <f xml:space="preserve"> HYPERLINK("#'目次'!B354", "[348]")</f>
        <v>[348]</v>
      </c>
      <c r="C14418" s="23" t="s">
        <v>485</v>
      </c>
    </row>
    <row r="14421" spans="2:12" x14ac:dyDescent="0.2">
      <c r="C14421" s="23" t="s">
        <v>80</v>
      </c>
    </row>
    <row r="14422" spans="2:12" ht="24" x14ac:dyDescent="0.2">
      <c r="E14422" s="195"/>
      <c r="F14422" s="196"/>
      <c r="G14422" s="37" t="s">
        <v>15</v>
      </c>
      <c r="H14422" s="33" t="s">
        <v>471</v>
      </c>
      <c r="I14422" s="13" t="s">
        <v>472</v>
      </c>
      <c r="J14422" s="13" t="s">
        <v>473</v>
      </c>
      <c r="K14422" s="13" t="s">
        <v>440</v>
      </c>
      <c r="L14422" s="38" t="s">
        <v>18</v>
      </c>
    </row>
    <row r="14423" spans="2:12" x14ac:dyDescent="0.2">
      <c r="E14423" s="197"/>
      <c r="F14423" s="198"/>
      <c r="G14423" s="35"/>
      <c r="H14423" s="39"/>
      <c r="I14423" s="14"/>
      <c r="J14423" s="14"/>
      <c r="K14423" s="14"/>
      <c r="L14423" s="34"/>
    </row>
    <row r="14424" spans="2:12" x14ac:dyDescent="0.2">
      <c r="E14424" s="120" t="s">
        <v>15</v>
      </c>
      <c r="F14424" s="66"/>
      <c r="G14424" s="36">
        <v>1200</v>
      </c>
      <c r="H14424" s="17">
        <v>51</v>
      </c>
      <c r="I14424" s="17">
        <v>107</v>
      </c>
      <c r="J14424" s="17">
        <v>565</v>
      </c>
      <c r="K14424" s="17">
        <v>365</v>
      </c>
      <c r="L14424" s="47">
        <v>112</v>
      </c>
    </row>
    <row r="14425" spans="2:12" x14ac:dyDescent="0.2">
      <c r="E14425" s="45"/>
      <c r="F14425" s="67"/>
      <c r="G14425" s="7">
        <v>100</v>
      </c>
      <c r="H14425" s="2">
        <v>4.25</v>
      </c>
      <c r="I14425" s="2">
        <v>8.916666666667</v>
      </c>
      <c r="J14425" s="2">
        <v>47.083333333333002</v>
      </c>
      <c r="K14425" s="2">
        <v>30.416666666666998</v>
      </c>
      <c r="L14425" s="15">
        <v>9.333333333333</v>
      </c>
    </row>
    <row r="14426" spans="2:12" x14ac:dyDescent="0.2">
      <c r="E14426" s="4" t="s">
        <v>81</v>
      </c>
      <c r="F14426" s="5"/>
      <c r="G14426" s="19">
        <v>48</v>
      </c>
      <c r="H14426" s="27">
        <v>4</v>
      </c>
      <c r="I14426" s="3">
        <v>3</v>
      </c>
      <c r="J14426" s="3">
        <v>22</v>
      </c>
      <c r="K14426" s="3">
        <v>14</v>
      </c>
      <c r="L14426" s="26">
        <v>5</v>
      </c>
    </row>
    <row r="14427" spans="2:12" x14ac:dyDescent="0.2">
      <c r="E14427" s="11"/>
      <c r="F14427" s="10"/>
      <c r="G14427" s="7">
        <v>100</v>
      </c>
      <c r="H14427" s="18">
        <v>8.333333333333</v>
      </c>
      <c r="I14427" s="2">
        <v>6.25</v>
      </c>
      <c r="J14427" s="2">
        <v>45.833333333333002</v>
      </c>
      <c r="K14427" s="2">
        <v>29.166666666666998</v>
      </c>
      <c r="L14427" s="15">
        <v>10.416666666667</v>
      </c>
    </row>
    <row r="14428" spans="2:12" x14ac:dyDescent="0.2">
      <c r="E14428" s="4" t="s">
        <v>82</v>
      </c>
      <c r="F14428" s="5"/>
      <c r="G14428" s="6">
        <v>84</v>
      </c>
      <c r="H14428" s="8">
        <v>2</v>
      </c>
      <c r="I14428" s="1">
        <v>5</v>
      </c>
      <c r="J14428" s="1">
        <v>30</v>
      </c>
      <c r="K14428" s="1">
        <v>36</v>
      </c>
      <c r="L14428" s="9">
        <v>11</v>
      </c>
    </row>
    <row r="14429" spans="2:12" x14ac:dyDescent="0.2">
      <c r="E14429" s="11"/>
      <c r="F14429" s="10"/>
      <c r="G14429" s="7">
        <v>100</v>
      </c>
      <c r="H14429" s="18">
        <v>2.3809523809519999</v>
      </c>
      <c r="I14429" s="2">
        <v>5.9523809523809996</v>
      </c>
      <c r="J14429" s="50">
        <v>35.714285714286</v>
      </c>
      <c r="K14429" s="41">
        <v>42.857142857143003</v>
      </c>
      <c r="L14429" s="15">
        <v>13.095238095238001</v>
      </c>
    </row>
    <row r="14430" spans="2:12" x14ac:dyDescent="0.2">
      <c r="E14430" s="4" t="s">
        <v>83</v>
      </c>
      <c r="F14430" s="5"/>
      <c r="G14430" s="6">
        <v>462</v>
      </c>
      <c r="H14430" s="8">
        <v>21</v>
      </c>
      <c r="I14430" s="1">
        <v>44</v>
      </c>
      <c r="J14430" s="1">
        <v>214</v>
      </c>
      <c r="K14430" s="1">
        <v>141</v>
      </c>
      <c r="L14430" s="9">
        <v>42</v>
      </c>
    </row>
    <row r="14431" spans="2:12" x14ac:dyDescent="0.2">
      <c r="E14431" s="11"/>
      <c r="F14431" s="10"/>
      <c r="G14431" s="7">
        <v>100</v>
      </c>
      <c r="H14431" s="18">
        <v>4.5454545454549997</v>
      </c>
      <c r="I14431" s="2">
        <v>9.5238095238099998</v>
      </c>
      <c r="J14431" s="2">
        <v>46.320346320345998</v>
      </c>
      <c r="K14431" s="2">
        <v>30.519480519481</v>
      </c>
      <c r="L14431" s="15">
        <v>9.0909090909089993</v>
      </c>
    </row>
    <row r="14432" spans="2:12" x14ac:dyDescent="0.2">
      <c r="E14432" s="4" t="s">
        <v>84</v>
      </c>
      <c r="F14432" s="5"/>
      <c r="G14432" s="6">
        <v>30</v>
      </c>
      <c r="H14432" s="8">
        <v>0</v>
      </c>
      <c r="I14432" s="1">
        <v>0</v>
      </c>
      <c r="J14432" s="1">
        <v>18</v>
      </c>
      <c r="K14432" s="1">
        <v>9</v>
      </c>
      <c r="L14432" s="9">
        <v>3</v>
      </c>
    </row>
    <row r="14433" spans="5:12" x14ac:dyDescent="0.2">
      <c r="E14433" s="11"/>
      <c r="F14433" s="10"/>
      <c r="G14433" s="7">
        <v>100</v>
      </c>
      <c r="H14433" s="53">
        <v>0</v>
      </c>
      <c r="I14433" s="49">
        <v>0</v>
      </c>
      <c r="J14433" s="41">
        <v>60</v>
      </c>
      <c r="K14433" s="2">
        <v>30</v>
      </c>
      <c r="L14433" s="15">
        <v>10</v>
      </c>
    </row>
    <row r="14434" spans="5:12" x14ac:dyDescent="0.2">
      <c r="E14434" s="4" t="s">
        <v>85</v>
      </c>
      <c r="F14434" s="5"/>
      <c r="G14434" s="6">
        <v>144</v>
      </c>
      <c r="H14434" s="8">
        <v>8</v>
      </c>
      <c r="I14434" s="1">
        <v>15</v>
      </c>
      <c r="J14434" s="1">
        <v>67</v>
      </c>
      <c r="K14434" s="1">
        <v>38</v>
      </c>
      <c r="L14434" s="9">
        <v>16</v>
      </c>
    </row>
    <row r="14435" spans="5:12" x14ac:dyDescent="0.2">
      <c r="E14435" s="11"/>
      <c r="F14435" s="10"/>
      <c r="G14435" s="7">
        <v>100</v>
      </c>
      <c r="H14435" s="18">
        <v>5.5555555555560003</v>
      </c>
      <c r="I14435" s="2">
        <v>10.416666666667</v>
      </c>
      <c r="J14435" s="2">
        <v>46.527777777777999</v>
      </c>
      <c r="K14435" s="2">
        <v>26.388888888888999</v>
      </c>
      <c r="L14435" s="15">
        <v>11.111111111111001</v>
      </c>
    </row>
    <row r="14436" spans="5:12" x14ac:dyDescent="0.2">
      <c r="E14436" s="4" t="s">
        <v>86</v>
      </c>
      <c r="F14436" s="5"/>
      <c r="G14436" s="6">
        <v>192</v>
      </c>
      <c r="H14436" s="8">
        <v>9</v>
      </c>
      <c r="I14436" s="1">
        <v>20</v>
      </c>
      <c r="J14436" s="1">
        <v>98</v>
      </c>
      <c r="K14436" s="1">
        <v>53</v>
      </c>
      <c r="L14436" s="9">
        <v>12</v>
      </c>
    </row>
    <row r="14437" spans="5:12" x14ac:dyDescent="0.2">
      <c r="E14437" s="11"/>
      <c r="F14437" s="10"/>
      <c r="G14437" s="7">
        <v>100</v>
      </c>
      <c r="H14437" s="18">
        <v>4.6875</v>
      </c>
      <c r="I14437" s="2">
        <v>10.416666666667</v>
      </c>
      <c r="J14437" s="2">
        <v>51.041666666666998</v>
      </c>
      <c r="K14437" s="2">
        <v>27.604166666666998</v>
      </c>
      <c r="L14437" s="15">
        <v>6.25</v>
      </c>
    </row>
    <row r="14438" spans="5:12" x14ac:dyDescent="0.2">
      <c r="E14438" s="4" t="s">
        <v>87</v>
      </c>
      <c r="F14438" s="5"/>
      <c r="G14438" s="6">
        <v>72</v>
      </c>
      <c r="H14438" s="8">
        <v>2</v>
      </c>
      <c r="I14438" s="1">
        <v>6</v>
      </c>
      <c r="J14438" s="1">
        <v>40</v>
      </c>
      <c r="K14438" s="1">
        <v>16</v>
      </c>
      <c r="L14438" s="9">
        <v>8</v>
      </c>
    </row>
    <row r="14439" spans="5:12" x14ac:dyDescent="0.2">
      <c r="E14439" s="11"/>
      <c r="F14439" s="10"/>
      <c r="G14439" s="7">
        <v>100</v>
      </c>
      <c r="H14439" s="18">
        <v>2.7777777777780002</v>
      </c>
      <c r="I14439" s="2">
        <v>8.333333333333</v>
      </c>
      <c r="J14439" s="25">
        <v>55.555555555555998</v>
      </c>
      <c r="K14439" s="30">
        <v>22.222222222222001</v>
      </c>
      <c r="L14439" s="15">
        <v>11.111111111111001</v>
      </c>
    </row>
    <row r="14440" spans="5:12" x14ac:dyDescent="0.2">
      <c r="E14440" s="4" t="s">
        <v>88</v>
      </c>
      <c r="F14440" s="5"/>
      <c r="G14440" s="6">
        <v>36</v>
      </c>
      <c r="H14440" s="8">
        <v>1</v>
      </c>
      <c r="I14440" s="1">
        <v>3</v>
      </c>
      <c r="J14440" s="1">
        <v>20</v>
      </c>
      <c r="K14440" s="1">
        <v>9</v>
      </c>
      <c r="L14440" s="9">
        <v>3</v>
      </c>
    </row>
    <row r="14441" spans="5:12" x14ac:dyDescent="0.2">
      <c r="E14441" s="11"/>
      <c r="F14441" s="10"/>
      <c r="G14441" s="7">
        <v>100</v>
      </c>
      <c r="H14441" s="18">
        <v>2.7777777777780002</v>
      </c>
      <c r="I14441" s="2">
        <v>8.333333333333</v>
      </c>
      <c r="J14441" s="25">
        <v>55.555555555555998</v>
      </c>
      <c r="K14441" s="30">
        <v>25</v>
      </c>
      <c r="L14441" s="15">
        <v>8.333333333333</v>
      </c>
    </row>
    <row r="14442" spans="5:12" x14ac:dyDescent="0.2">
      <c r="E14442" s="4" t="s">
        <v>89</v>
      </c>
      <c r="F14442" s="5"/>
      <c r="G14442" s="6">
        <v>66</v>
      </c>
      <c r="H14442" s="8">
        <v>3</v>
      </c>
      <c r="I14442" s="1">
        <v>4</v>
      </c>
      <c r="J14442" s="1">
        <v>30</v>
      </c>
      <c r="K14442" s="1">
        <v>21</v>
      </c>
      <c r="L14442" s="9">
        <v>8</v>
      </c>
    </row>
    <row r="14443" spans="5:12" x14ac:dyDescent="0.2">
      <c r="E14443" s="11"/>
      <c r="F14443" s="10"/>
      <c r="G14443" s="7">
        <v>100</v>
      </c>
      <c r="H14443" s="18">
        <v>4.5454545454549997</v>
      </c>
      <c r="I14443" s="2">
        <v>6.0606060606060002</v>
      </c>
      <c r="J14443" s="2">
        <v>45.454545454544999</v>
      </c>
      <c r="K14443" s="2">
        <v>31.818181818182001</v>
      </c>
      <c r="L14443" s="15">
        <v>12.121212121212</v>
      </c>
    </row>
    <row r="14444" spans="5:12" x14ac:dyDescent="0.2">
      <c r="E14444" s="4" t="s">
        <v>90</v>
      </c>
      <c r="F14444" s="5"/>
      <c r="G14444" s="6">
        <v>54</v>
      </c>
      <c r="H14444" s="8">
        <v>1</v>
      </c>
      <c r="I14444" s="1">
        <v>7</v>
      </c>
      <c r="J14444" s="1">
        <v>21</v>
      </c>
      <c r="K14444" s="1">
        <v>21</v>
      </c>
      <c r="L14444" s="9">
        <v>4</v>
      </c>
    </row>
    <row r="14445" spans="5:12" x14ac:dyDescent="0.2">
      <c r="E14445" s="11"/>
      <c r="F14445" s="10"/>
      <c r="G14445" s="7">
        <v>100</v>
      </c>
      <c r="H14445" s="18">
        <v>1.851851851852</v>
      </c>
      <c r="I14445" s="2">
        <v>12.962962962962999</v>
      </c>
      <c r="J14445" s="30">
        <v>38.888888888888999</v>
      </c>
      <c r="K14445" s="25">
        <v>38.888888888888999</v>
      </c>
      <c r="L14445" s="15">
        <v>7.4074074074069998</v>
      </c>
    </row>
    <row r="14446" spans="5:12" x14ac:dyDescent="0.2">
      <c r="E14446" s="4" t="s">
        <v>91</v>
      </c>
      <c r="F14446" s="5"/>
      <c r="G14446" s="6">
        <v>12</v>
      </c>
      <c r="H14446" s="8">
        <v>0</v>
      </c>
      <c r="I14446" s="1">
        <v>0</v>
      </c>
      <c r="J14446" s="1">
        <v>5</v>
      </c>
      <c r="K14446" s="1">
        <v>7</v>
      </c>
      <c r="L14446" s="9">
        <v>0</v>
      </c>
    </row>
    <row r="14447" spans="5:12" x14ac:dyDescent="0.2">
      <c r="E14447" s="45"/>
      <c r="F14447" s="51"/>
      <c r="G14447" s="81">
        <v>100</v>
      </c>
      <c r="H14447" s="118">
        <v>0</v>
      </c>
      <c r="I14447" s="103">
        <v>0</v>
      </c>
      <c r="J14447" s="126">
        <v>41.666666666666998</v>
      </c>
      <c r="K14447" s="112">
        <v>58.333333333333002</v>
      </c>
      <c r="L14447" s="146">
        <v>0</v>
      </c>
    </row>
    <row r="14449" spans="2:12" x14ac:dyDescent="0.2">
      <c r="B14449" s="40" t="str">
        <f xml:space="preserve"> HYPERLINK("#'目次'!B355", "[349]")</f>
        <v>[349]</v>
      </c>
      <c r="C14449" s="23" t="s">
        <v>488</v>
      </c>
    </row>
    <row r="14452" spans="2:12" x14ac:dyDescent="0.2">
      <c r="C14452" s="23" t="s">
        <v>14</v>
      </c>
    </row>
    <row r="14453" spans="2:12" ht="24" x14ac:dyDescent="0.2">
      <c r="D14453" s="195"/>
      <c r="E14453" s="196"/>
      <c r="F14453" s="196"/>
      <c r="G14453" s="37" t="s">
        <v>15</v>
      </c>
      <c r="H14453" s="33" t="s">
        <v>471</v>
      </c>
      <c r="I14453" s="13" t="s">
        <v>472</v>
      </c>
      <c r="J14453" s="13" t="s">
        <v>473</v>
      </c>
      <c r="K14453" s="13" t="s">
        <v>440</v>
      </c>
      <c r="L14453" s="38" t="s">
        <v>18</v>
      </c>
    </row>
    <row r="14454" spans="2:12" x14ac:dyDescent="0.2">
      <c r="D14454" s="197"/>
      <c r="E14454" s="198"/>
      <c r="F14454" s="198"/>
      <c r="G14454" s="35"/>
      <c r="H14454" s="39"/>
      <c r="I14454" s="14"/>
      <c r="J14454" s="14"/>
      <c r="K14454" s="14"/>
      <c r="L14454" s="34"/>
    </row>
    <row r="14455" spans="2:12" x14ac:dyDescent="0.2">
      <c r="D14455" s="78"/>
      <c r="E14455" s="79" t="s">
        <v>15</v>
      </c>
      <c r="F14455" s="66"/>
      <c r="G14455" s="36">
        <v>1200</v>
      </c>
      <c r="H14455" s="17">
        <v>32</v>
      </c>
      <c r="I14455" s="17">
        <v>195</v>
      </c>
      <c r="J14455" s="17">
        <v>522</v>
      </c>
      <c r="K14455" s="17">
        <v>339</v>
      </c>
      <c r="L14455" s="47">
        <v>112</v>
      </c>
    </row>
    <row r="14456" spans="2:12" x14ac:dyDescent="0.2">
      <c r="D14456" s="45"/>
      <c r="E14456" s="51"/>
      <c r="F14456" s="67"/>
      <c r="G14456" s="7">
        <v>100</v>
      </c>
      <c r="H14456" s="2">
        <v>2.666666666667</v>
      </c>
      <c r="I14456" s="2">
        <v>16.25</v>
      </c>
      <c r="J14456" s="2">
        <v>43.5</v>
      </c>
      <c r="K14456" s="2">
        <v>28.25</v>
      </c>
      <c r="L14456" s="15">
        <v>9.333333333333</v>
      </c>
    </row>
    <row r="14457" spans="2:12" x14ac:dyDescent="0.2">
      <c r="D14457" s="199" t="s">
        <v>19</v>
      </c>
      <c r="E14457" s="22" t="s">
        <v>20</v>
      </c>
      <c r="F14457" s="21"/>
      <c r="G14457" s="19">
        <v>132</v>
      </c>
      <c r="H14457" s="27">
        <v>3</v>
      </c>
      <c r="I14457" s="3">
        <v>16</v>
      </c>
      <c r="J14457" s="3">
        <v>45</v>
      </c>
      <c r="K14457" s="3">
        <v>52</v>
      </c>
      <c r="L14457" s="26">
        <v>16</v>
      </c>
    </row>
    <row r="14458" spans="2:12" x14ac:dyDescent="0.2">
      <c r="D14458" s="200"/>
      <c r="E14458" s="11"/>
      <c r="F14458" s="10"/>
      <c r="G14458" s="7">
        <v>100</v>
      </c>
      <c r="H14458" s="18">
        <v>2.2727272727269998</v>
      </c>
      <c r="I14458" s="2">
        <v>12.121212121212</v>
      </c>
      <c r="J14458" s="30">
        <v>34.090909090909001</v>
      </c>
      <c r="K14458" s="41">
        <v>39.393939393939</v>
      </c>
      <c r="L14458" s="15">
        <v>12.121212121212</v>
      </c>
    </row>
    <row r="14459" spans="2:12" x14ac:dyDescent="0.2">
      <c r="D14459" s="200"/>
      <c r="E14459" s="4" t="s">
        <v>21</v>
      </c>
      <c r="F14459" s="5"/>
      <c r="G14459" s="6">
        <v>444</v>
      </c>
      <c r="H14459" s="8">
        <v>10</v>
      </c>
      <c r="I14459" s="1">
        <v>73</v>
      </c>
      <c r="J14459" s="1">
        <v>202</v>
      </c>
      <c r="K14459" s="1">
        <v>122</v>
      </c>
      <c r="L14459" s="9">
        <v>37</v>
      </c>
    </row>
    <row r="14460" spans="2:12" x14ac:dyDescent="0.2">
      <c r="D14460" s="200"/>
      <c r="E14460" s="11"/>
      <c r="F14460" s="10"/>
      <c r="G14460" s="7">
        <v>100</v>
      </c>
      <c r="H14460" s="18">
        <v>2.2522522522520001</v>
      </c>
      <c r="I14460" s="2">
        <v>16.441441441441</v>
      </c>
      <c r="J14460" s="2">
        <v>45.495495495495</v>
      </c>
      <c r="K14460" s="2">
        <v>27.477477477476999</v>
      </c>
      <c r="L14460" s="15">
        <v>8.333333333333</v>
      </c>
    </row>
    <row r="14461" spans="2:12" x14ac:dyDescent="0.2">
      <c r="D14461" s="200"/>
      <c r="E14461" s="4" t="s">
        <v>22</v>
      </c>
      <c r="F14461" s="5"/>
      <c r="G14461" s="6">
        <v>192</v>
      </c>
      <c r="H14461" s="8">
        <v>6</v>
      </c>
      <c r="I14461" s="1">
        <v>30</v>
      </c>
      <c r="J14461" s="1">
        <v>80</v>
      </c>
      <c r="K14461" s="1">
        <v>54</v>
      </c>
      <c r="L14461" s="9">
        <v>22</v>
      </c>
    </row>
    <row r="14462" spans="2:12" x14ac:dyDescent="0.2">
      <c r="D14462" s="200"/>
      <c r="E14462" s="11"/>
      <c r="F14462" s="10"/>
      <c r="G14462" s="7">
        <v>100</v>
      </c>
      <c r="H14462" s="18">
        <v>3.125</v>
      </c>
      <c r="I14462" s="2">
        <v>15.625</v>
      </c>
      <c r="J14462" s="2">
        <v>41.666666666666998</v>
      </c>
      <c r="K14462" s="2">
        <v>28.125</v>
      </c>
      <c r="L14462" s="15">
        <v>11.458333333333</v>
      </c>
    </row>
    <row r="14463" spans="2:12" x14ac:dyDescent="0.2">
      <c r="D14463" s="200"/>
      <c r="E14463" s="4" t="s">
        <v>23</v>
      </c>
      <c r="F14463" s="5"/>
      <c r="G14463" s="6">
        <v>192</v>
      </c>
      <c r="H14463" s="8">
        <v>6</v>
      </c>
      <c r="I14463" s="1">
        <v>37</v>
      </c>
      <c r="J14463" s="1">
        <v>92</v>
      </c>
      <c r="K14463" s="1">
        <v>44</v>
      </c>
      <c r="L14463" s="9">
        <v>13</v>
      </c>
    </row>
    <row r="14464" spans="2:12" x14ac:dyDescent="0.2">
      <c r="D14464" s="200"/>
      <c r="E14464" s="11"/>
      <c r="F14464" s="10"/>
      <c r="G14464" s="7">
        <v>100</v>
      </c>
      <c r="H14464" s="18">
        <v>3.125</v>
      </c>
      <c r="I14464" s="2">
        <v>19.270833333333002</v>
      </c>
      <c r="J14464" s="2">
        <v>47.916666666666998</v>
      </c>
      <c r="K14464" s="30">
        <v>22.916666666666998</v>
      </c>
      <c r="L14464" s="15">
        <v>6.770833333333</v>
      </c>
    </row>
    <row r="14465" spans="4:12" x14ac:dyDescent="0.2">
      <c r="D14465" s="200"/>
      <c r="E14465" s="4" t="s">
        <v>24</v>
      </c>
      <c r="F14465" s="5"/>
      <c r="G14465" s="6">
        <v>240</v>
      </c>
      <c r="H14465" s="8">
        <v>7</v>
      </c>
      <c r="I14465" s="1">
        <v>39</v>
      </c>
      <c r="J14465" s="1">
        <v>103</v>
      </c>
      <c r="K14465" s="1">
        <v>67</v>
      </c>
      <c r="L14465" s="9">
        <v>24</v>
      </c>
    </row>
    <row r="14466" spans="4:12" x14ac:dyDescent="0.2">
      <c r="D14466" s="200"/>
      <c r="E14466" s="11"/>
      <c r="F14466" s="10"/>
      <c r="G14466" s="7">
        <v>100</v>
      </c>
      <c r="H14466" s="18">
        <v>2.916666666667</v>
      </c>
      <c r="I14466" s="2">
        <v>16.25</v>
      </c>
      <c r="J14466" s="2">
        <v>42.916666666666998</v>
      </c>
      <c r="K14466" s="2">
        <v>27.916666666666998</v>
      </c>
      <c r="L14466" s="15">
        <v>10</v>
      </c>
    </row>
    <row r="14467" spans="4:12" x14ac:dyDescent="0.2">
      <c r="D14467" s="199" t="s">
        <v>25</v>
      </c>
      <c r="E14467" s="22" t="s">
        <v>26</v>
      </c>
      <c r="F14467" s="21"/>
      <c r="G14467" s="19">
        <v>348</v>
      </c>
      <c r="H14467" s="27">
        <v>11</v>
      </c>
      <c r="I14467" s="3">
        <v>62</v>
      </c>
      <c r="J14467" s="3">
        <v>143</v>
      </c>
      <c r="K14467" s="3">
        <v>100</v>
      </c>
      <c r="L14467" s="26">
        <v>32</v>
      </c>
    </row>
    <row r="14468" spans="4:12" x14ac:dyDescent="0.2">
      <c r="D14468" s="200"/>
      <c r="E14468" s="11"/>
      <c r="F14468" s="10"/>
      <c r="G14468" s="7">
        <v>100</v>
      </c>
      <c r="H14468" s="18">
        <v>3.1609195402300001</v>
      </c>
      <c r="I14468" s="2">
        <v>17.816091954023001</v>
      </c>
      <c r="J14468" s="2">
        <v>41.091954022989</v>
      </c>
      <c r="K14468" s="2">
        <v>28.735632183907999</v>
      </c>
      <c r="L14468" s="15">
        <v>9.1954022988510005</v>
      </c>
    </row>
    <row r="14469" spans="4:12" x14ac:dyDescent="0.2">
      <c r="D14469" s="200"/>
      <c r="E14469" s="4" t="s">
        <v>27</v>
      </c>
      <c r="F14469" s="5"/>
      <c r="G14469" s="6">
        <v>378</v>
      </c>
      <c r="H14469" s="8">
        <v>7</v>
      </c>
      <c r="I14469" s="1">
        <v>68</v>
      </c>
      <c r="J14469" s="1">
        <v>184</v>
      </c>
      <c r="K14469" s="1">
        <v>86</v>
      </c>
      <c r="L14469" s="9">
        <v>33</v>
      </c>
    </row>
    <row r="14470" spans="4:12" x14ac:dyDescent="0.2">
      <c r="D14470" s="200"/>
      <c r="E14470" s="11"/>
      <c r="F14470" s="10"/>
      <c r="G14470" s="7">
        <v>100</v>
      </c>
      <c r="H14470" s="18">
        <v>1.851851851852</v>
      </c>
      <c r="I14470" s="2">
        <v>17.989417989418001</v>
      </c>
      <c r="J14470" s="25">
        <v>48.677248677248997</v>
      </c>
      <c r="K14470" s="30">
        <v>22.751322751322999</v>
      </c>
      <c r="L14470" s="15">
        <v>8.7301587301589993</v>
      </c>
    </row>
    <row r="14471" spans="4:12" x14ac:dyDescent="0.2">
      <c r="D14471" s="200"/>
      <c r="E14471" s="4" t="s">
        <v>28</v>
      </c>
      <c r="F14471" s="5"/>
      <c r="G14471" s="6">
        <v>372</v>
      </c>
      <c r="H14471" s="8">
        <v>11</v>
      </c>
      <c r="I14471" s="1">
        <v>50</v>
      </c>
      <c r="J14471" s="1">
        <v>147</v>
      </c>
      <c r="K14471" s="1">
        <v>126</v>
      </c>
      <c r="L14471" s="9">
        <v>38</v>
      </c>
    </row>
    <row r="14472" spans="4:12" x14ac:dyDescent="0.2">
      <c r="D14472" s="200"/>
      <c r="E14472" s="11"/>
      <c r="F14472" s="10"/>
      <c r="G14472" s="7">
        <v>100</v>
      </c>
      <c r="H14472" s="18">
        <v>2.9569892473119999</v>
      </c>
      <c r="I14472" s="2">
        <v>13.440860215054</v>
      </c>
      <c r="J14472" s="2">
        <v>39.516129032258</v>
      </c>
      <c r="K14472" s="25">
        <v>33.870967741934997</v>
      </c>
      <c r="L14472" s="15">
        <v>10.215053763441</v>
      </c>
    </row>
    <row r="14473" spans="4:12" x14ac:dyDescent="0.2">
      <c r="D14473" s="200"/>
      <c r="E14473" s="4" t="s">
        <v>29</v>
      </c>
      <c r="F14473" s="5"/>
      <c r="G14473" s="6">
        <v>102</v>
      </c>
      <c r="H14473" s="8">
        <v>3</v>
      </c>
      <c r="I14473" s="1">
        <v>15</v>
      </c>
      <c r="J14473" s="1">
        <v>48</v>
      </c>
      <c r="K14473" s="1">
        <v>27</v>
      </c>
      <c r="L14473" s="9">
        <v>9</v>
      </c>
    </row>
    <row r="14474" spans="4:12" x14ac:dyDescent="0.2">
      <c r="D14474" s="200"/>
      <c r="E14474" s="11"/>
      <c r="F14474" s="10"/>
      <c r="G14474" s="7">
        <v>100</v>
      </c>
      <c r="H14474" s="18">
        <v>2.9411764705880001</v>
      </c>
      <c r="I14474" s="2">
        <v>14.705882352941</v>
      </c>
      <c r="J14474" s="2">
        <v>47.058823529412003</v>
      </c>
      <c r="K14474" s="2">
        <v>26.470588235293999</v>
      </c>
      <c r="L14474" s="15">
        <v>8.8235294117649996</v>
      </c>
    </row>
    <row r="14475" spans="4:12" x14ac:dyDescent="0.2">
      <c r="D14475" s="199" t="s">
        <v>30</v>
      </c>
      <c r="E14475" s="22" t="s">
        <v>31</v>
      </c>
      <c r="F14475" s="21"/>
      <c r="G14475" s="19">
        <v>592</v>
      </c>
      <c r="H14475" s="27">
        <v>16</v>
      </c>
      <c r="I14475" s="3">
        <v>87</v>
      </c>
      <c r="J14475" s="3">
        <v>259</v>
      </c>
      <c r="K14475" s="3">
        <v>171</v>
      </c>
      <c r="L14475" s="26">
        <v>59</v>
      </c>
    </row>
    <row r="14476" spans="4:12" x14ac:dyDescent="0.2">
      <c r="D14476" s="200"/>
      <c r="E14476" s="11"/>
      <c r="F14476" s="10"/>
      <c r="G14476" s="7">
        <v>100</v>
      </c>
      <c r="H14476" s="18">
        <v>2.7027027027030002</v>
      </c>
      <c r="I14476" s="2">
        <v>14.695945945946001</v>
      </c>
      <c r="J14476" s="2">
        <v>43.75</v>
      </c>
      <c r="K14476" s="2">
        <v>28.885135135134998</v>
      </c>
      <c r="L14476" s="15">
        <v>9.9662162162160008</v>
      </c>
    </row>
    <row r="14477" spans="4:12" x14ac:dyDescent="0.2">
      <c r="D14477" s="200"/>
      <c r="E14477" s="4" t="s">
        <v>32</v>
      </c>
      <c r="F14477" s="5"/>
      <c r="G14477" s="6">
        <v>608</v>
      </c>
      <c r="H14477" s="8">
        <v>16</v>
      </c>
      <c r="I14477" s="1">
        <v>108</v>
      </c>
      <c r="J14477" s="1">
        <v>263</v>
      </c>
      <c r="K14477" s="1">
        <v>168</v>
      </c>
      <c r="L14477" s="9">
        <v>53</v>
      </c>
    </row>
    <row r="14478" spans="4:12" x14ac:dyDescent="0.2">
      <c r="D14478" s="200"/>
      <c r="E14478" s="11"/>
      <c r="F14478" s="10"/>
      <c r="G14478" s="7">
        <v>100</v>
      </c>
      <c r="H14478" s="18">
        <v>2.6315789473679998</v>
      </c>
      <c r="I14478" s="2">
        <v>17.763157894736999</v>
      </c>
      <c r="J14478" s="2">
        <v>43.256578947367998</v>
      </c>
      <c r="K14478" s="2">
        <v>27.631578947367998</v>
      </c>
      <c r="L14478" s="15">
        <v>8.7171052631580004</v>
      </c>
    </row>
    <row r="14479" spans="4:12" x14ac:dyDescent="0.2">
      <c r="D14479" s="199" t="s">
        <v>33</v>
      </c>
      <c r="E14479" s="22" t="s">
        <v>34</v>
      </c>
      <c r="F14479" s="21"/>
      <c r="G14479" s="19">
        <v>74</v>
      </c>
      <c r="H14479" s="27">
        <v>0</v>
      </c>
      <c r="I14479" s="3">
        <v>6</v>
      </c>
      <c r="J14479" s="3">
        <v>33</v>
      </c>
      <c r="K14479" s="3">
        <v>23</v>
      </c>
      <c r="L14479" s="26">
        <v>12</v>
      </c>
    </row>
    <row r="14480" spans="4:12" x14ac:dyDescent="0.2">
      <c r="D14480" s="200"/>
      <c r="E14480" s="11"/>
      <c r="F14480" s="10"/>
      <c r="G14480" s="7">
        <v>100</v>
      </c>
      <c r="H14480" s="53">
        <v>0</v>
      </c>
      <c r="I14480" s="30">
        <v>8.1081081081080004</v>
      </c>
      <c r="J14480" s="2">
        <v>44.594594594595002</v>
      </c>
      <c r="K14480" s="2">
        <v>31.081081081080999</v>
      </c>
      <c r="L14480" s="85">
        <v>16.216216216216001</v>
      </c>
    </row>
    <row r="14481" spans="2:12" x14ac:dyDescent="0.2">
      <c r="D14481" s="200"/>
      <c r="E14481" s="4" t="s">
        <v>35</v>
      </c>
      <c r="F14481" s="5"/>
      <c r="G14481" s="6">
        <v>148</v>
      </c>
      <c r="H14481" s="8">
        <v>5</v>
      </c>
      <c r="I14481" s="1">
        <v>12</v>
      </c>
      <c r="J14481" s="1">
        <v>65</v>
      </c>
      <c r="K14481" s="1">
        <v>55</v>
      </c>
      <c r="L14481" s="9">
        <v>11</v>
      </c>
    </row>
    <row r="14482" spans="2:12" x14ac:dyDescent="0.2">
      <c r="D14482" s="200"/>
      <c r="E14482" s="11"/>
      <c r="F14482" s="10"/>
      <c r="G14482" s="7">
        <v>100</v>
      </c>
      <c r="H14482" s="18">
        <v>3.3783783783780001</v>
      </c>
      <c r="I14482" s="30">
        <v>8.1081081081080004</v>
      </c>
      <c r="J14482" s="2">
        <v>43.918918918918997</v>
      </c>
      <c r="K14482" s="25">
        <v>37.162162162161998</v>
      </c>
      <c r="L14482" s="15">
        <v>7.4324324324319999</v>
      </c>
    </row>
    <row r="14483" spans="2:12" x14ac:dyDescent="0.2">
      <c r="D14483" s="200"/>
      <c r="E14483" s="4" t="s">
        <v>36</v>
      </c>
      <c r="F14483" s="5"/>
      <c r="G14483" s="6">
        <v>187</v>
      </c>
      <c r="H14483" s="8">
        <v>5</v>
      </c>
      <c r="I14483" s="1">
        <v>28</v>
      </c>
      <c r="J14483" s="1">
        <v>63</v>
      </c>
      <c r="K14483" s="1">
        <v>80</v>
      </c>
      <c r="L14483" s="9">
        <v>11</v>
      </c>
    </row>
    <row r="14484" spans="2:12" x14ac:dyDescent="0.2">
      <c r="D14484" s="200"/>
      <c r="E14484" s="11"/>
      <c r="F14484" s="10"/>
      <c r="G14484" s="7">
        <v>100</v>
      </c>
      <c r="H14484" s="18">
        <v>2.673796791444</v>
      </c>
      <c r="I14484" s="2">
        <v>14.973262032086</v>
      </c>
      <c r="J14484" s="30">
        <v>33.689839572193002</v>
      </c>
      <c r="K14484" s="41">
        <v>42.780748663102003</v>
      </c>
      <c r="L14484" s="15">
        <v>5.8823529411760003</v>
      </c>
    </row>
    <row r="14485" spans="2:12" x14ac:dyDescent="0.2">
      <c r="D14485" s="200"/>
      <c r="E14485" s="4" t="s">
        <v>37</v>
      </c>
      <c r="F14485" s="5"/>
      <c r="G14485" s="6">
        <v>221</v>
      </c>
      <c r="H14485" s="8">
        <v>6</v>
      </c>
      <c r="I14485" s="1">
        <v>38</v>
      </c>
      <c r="J14485" s="1">
        <v>108</v>
      </c>
      <c r="K14485" s="1">
        <v>58</v>
      </c>
      <c r="L14485" s="9">
        <v>11</v>
      </c>
    </row>
    <row r="14486" spans="2:12" x14ac:dyDescent="0.2">
      <c r="D14486" s="200"/>
      <c r="E14486" s="11"/>
      <c r="F14486" s="10"/>
      <c r="G14486" s="7">
        <v>100</v>
      </c>
      <c r="H14486" s="18">
        <v>2.7149321266970001</v>
      </c>
      <c r="I14486" s="2">
        <v>17.194570135747</v>
      </c>
      <c r="J14486" s="25">
        <v>48.868778280542998</v>
      </c>
      <c r="K14486" s="2">
        <v>26.244343891402998</v>
      </c>
      <c r="L14486" s="15">
        <v>4.9773755656110001</v>
      </c>
    </row>
    <row r="14487" spans="2:12" x14ac:dyDescent="0.2">
      <c r="D14487" s="200"/>
      <c r="E14487" s="4" t="s">
        <v>38</v>
      </c>
      <c r="F14487" s="5"/>
      <c r="G14487" s="6">
        <v>186</v>
      </c>
      <c r="H14487" s="8">
        <v>4</v>
      </c>
      <c r="I14487" s="1">
        <v>33</v>
      </c>
      <c r="J14487" s="1">
        <v>85</v>
      </c>
      <c r="K14487" s="1">
        <v>46</v>
      </c>
      <c r="L14487" s="9">
        <v>18</v>
      </c>
    </row>
    <row r="14488" spans="2:12" x14ac:dyDescent="0.2">
      <c r="D14488" s="200"/>
      <c r="E14488" s="11"/>
      <c r="F14488" s="10"/>
      <c r="G14488" s="7">
        <v>100</v>
      </c>
      <c r="H14488" s="18">
        <v>2.1505376344089999</v>
      </c>
      <c r="I14488" s="2">
        <v>17.741935483871</v>
      </c>
      <c r="J14488" s="2">
        <v>45.698924731182998</v>
      </c>
      <c r="K14488" s="2">
        <v>24.731182795698999</v>
      </c>
      <c r="L14488" s="15">
        <v>9.6774193548389995</v>
      </c>
    </row>
    <row r="14489" spans="2:12" x14ac:dyDescent="0.2">
      <c r="D14489" s="200"/>
      <c r="E14489" s="4" t="s">
        <v>39</v>
      </c>
      <c r="F14489" s="5"/>
      <c r="G14489" s="6">
        <v>223</v>
      </c>
      <c r="H14489" s="8">
        <v>9</v>
      </c>
      <c r="I14489" s="1">
        <v>42</v>
      </c>
      <c r="J14489" s="1">
        <v>97</v>
      </c>
      <c r="K14489" s="1">
        <v>47</v>
      </c>
      <c r="L14489" s="9">
        <v>28</v>
      </c>
    </row>
    <row r="14490" spans="2:12" x14ac:dyDescent="0.2">
      <c r="D14490" s="200"/>
      <c r="E14490" s="11"/>
      <c r="F14490" s="10"/>
      <c r="G14490" s="7">
        <v>100</v>
      </c>
      <c r="H14490" s="18">
        <v>4.0358744394619999</v>
      </c>
      <c r="I14490" s="2">
        <v>18.834080717489002</v>
      </c>
      <c r="J14490" s="2">
        <v>43.497757847533997</v>
      </c>
      <c r="K14490" s="30">
        <v>21.076233183856999</v>
      </c>
      <c r="L14490" s="15">
        <v>12.556053811659</v>
      </c>
    </row>
    <row r="14491" spans="2:12" x14ac:dyDescent="0.2">
      <c r="D14491" s="200"/>
      <c r="E14491" s="4" t="s">
        <v>40</v>
      </c>
      <c r="F14491" s="5"/>
      <c r="G14491" s="6">
        <v>161</v>
      </c>
      <c r="H14491" s="8">
        <v>3</v>
      </c>
      <c r="I14491" s="1">
        <v>36</v>
      </c>
      <c r="J14491" s="1">
        <v>71</v>
      </c>
      <c r="K14491" s="1">
        <v>30</v>
      </c>
      <c r="L14491" s="9">
        <v>21</v>
      </c>
    </row>
    <row r="14492" spans="2:12" x14ac:dyDescent="0.2">
      <c r="D14492" s="201"/>
      <c r="E14492" s="45"/>
      <c r="F14492" s="51"/>
      <c r="G14492" s="81">
        <v>100</v>
      </c>
      <c r="H14492" s="115">
        <v>1.8633540372670001</v>
      </c>
      <c r="I14492" s="124">
        <v>22.360248447204999</v>
      </c>
      <c r="J14492" s="64">
        <v>44.099378881988002</v>
      </c>
      <c r="K14492" s="126">
        <v>18.633540372671</v>
      </c>
      <c r="L14492" s="106">
        <v>13.04347826087</v>
      </c>
    </row>
    <row r="14494" spans="2:12" x14ac:dyDescent="0.2">
      <c r="B14494" s="40" t="str">
        <f xml:space="preserve"> HYPERLINK("#'目次'!B356", "[350]")</f>
        <v>[350]</v>
      </c>
      <c r="C14494" s="23" t="s">
        <v>488</v>
      </c>
    </row>
    <row r="14497" spans="3:12" x14ac:dyDescent="0.2">
      <c r="C14497" s="23" t="s">
        <v>48</v>
      </c>
    </row>
    <row r="14498" spans="3:12" ht="24" x14ac:dyDescent="0.2">
      <c r="D14498" s="195"/>
      <c r="E14498" s="196"/>
      <c r="F14498" s="196"/>
      <c r="G14498" s="37" t="s">
        <v>15</v>
      </c>
      <c r="H14498" s="33" t="s">
        <v>471</v>
      </c>
      <c r="I14498" s="13" t="s">
        <v>472</v>
      </c>
      <c r="J14498" s="13" t="s">
        <v>473</v>
      </c>
      <c r="K14498" s="13" t="s">
        <v>440</v>
      </c>
      <c r="L14498" s="38" t="s">
        <v>18</v>
      </c>
    </row>
    <row r="14499" spans="3:12" x14ac:dyDescent="0.2">
      <c r="D14499" s="197"/>
      <c r="E14499" s="198"/>
      <c r="F14499" s="198"/>
      <c r="G14499" s="35"/>
      <c r="H14499" s="39"/>
      <c r="I14499" s="14"/>
      <c r="J14499" s="14"/>
      <c r="K14499" s="14"/>
      <c r="L14499" s="34"/>
    </row>
    <row r="14500" spans="3:12" x14ac:dyDescent="0.2">
      <c r="D14500" s="78"/>
      <c r="E14500" s="79" t="s">
        <v>15</v>
      </c>
      <c r="F14500" s="66"/>
      <c r="G14500" s="36">
        <v>1200</v>
      </c>
      <c r="H14500" s="17">
        <v>32</v>
      </c>
      <c r="I14500" s="17">
        <v>195</v>
      </c>
      <c r="J14500" s="17">
        <v>522</v>
      </c>
      <c r="K14500" s="17">
        <v>339</v>
      </c>
      <c r="L14500" s="47">
        <v>112</v>
      </c>
    </row>
    <row r="14501" spans="3:12" x14ac:dyDescent="0.2">
      <c r="D14501" s="45"/>
      <c r="E14501" s="51"/>
      <c r="F14501" s="67"/>
      <c r="G14501" s="7">
        <v>100</v>
      </c>
      <c r="H14501" s="2">
        <v>2.666666666667</v>
      </c>
      <c r="I14501" s="2">
        <v>16.25</v>
      </c>
      <c r="J14501" s="2">
        <v>43.5</v>
      </c>
      <c r="K14501" s="2">
        <v>28.25</v>
      </c>
      <c r="L14501" s="15">
        <v>9.333333333333</v>
      </c>
    </row>
    <row r="14502" spans="3:12" x14ac:dyDescent="0.2">
      <c r="D14502" s="199" t="s">
        <v>49</v>
      </c>
      <c r="E14502" s="22" t="s">
        <v>50</v>
      </c>
      <c r="F14502" s="21"/>
      <c r="G14502" s="19">
        <v>15</v>
      </c>
      <c r="H14502" s="27">
        <v>0</v>
      </c>
      <c r="I14502" s="3">
        <v>2</v>
      </c>
      <c r="J14502" s="3">
        <v>5</v>
      </c>
      <c r="K14502" s="3">
        <v>6</v>
      </c>
      <c r="L14502" s="26">
        <v>2</v>
      </c>
    </row>
    <row r="14503" spans="3:12" x14ac:dyDescent="0.2">
      <c r="D14503" s="200"/>
      <c r="E14503" s="11"/>
      <c r="F14503" s="10"/>
      <c r="G14503" s="7">
        <v>100</v>
      </c>
      <c r="H14503" s="53">
        <v>0</v>
      </c>
      <c r="I14503" s="2">
        <v>13.333333333333</v>
      </c>
      <c r="J14503" s="50">
        <v>33.333333333333002</v>
      </c>
      <c r="K14503" s="41">
        <v>40</v>
      </c>
      <c r="L14503" s="15">
        <v>13.333333333333</v>
      </c>
    </row>
    <row r="14504" spans="3:12" x14ac:dyDescent="0.2">
      <c r="D14504" s="200"/>
      <c r="E14504" s="4" t="s">
        <v>51</v>
      </c>
      <c r="F14504" s="5"/>
      <c r="G14504" s="6">
        <v>142</v>
      </c>
      <c r="H14504" s="8">
        <v>5</v>
      </c>
      <c r="I14504" s="1">
        <v>22</v>
      </c>
      <c r="J14504" s="1">
        <v>67</v>
      </c>
      <c r="K14504" s="1">
        <v>33</v>
      </c>
      <c r="L14504" s="9">
        <v>15</v>
      </c>
    </row>
    <row r="14505" spans="3:12" x14ac:dyDescent="0.2">
      <c r="D14505" s="200"/>
      <c r="E14505" s="11"/>
      <c r="F14505" s="10"/>
      <c r="G14505" s="7">
        <v>100</v>
      </c>
      <c r="H14505" s="18">
        <v>3.5211267605629999</v>
      </c>
      <c r="I14505" s="2">
        <v>15.492957746479</v>
      </c>
      <c r="J14505" s="2">
        <v>47.183098591548998</v>
      </c>
      <c r="K14505" s="30">
        <v>23.239436619717999</v>
      </c>
      <c r="L14505" s="15">
        <v>10.56338028169</v>
      </c>
    </row>
    <row r="14506" spans="3:12" x14ac:dyDescent="0.2">
      <c r="D14506" s="200"/>
      <c r="E14506" s="4" t="s">
        <v>52</v>
      </c>
      <c r="F14506" s="5"/>
      <c r="G14506" s="6">
        <v>26</v>
      </c>
      <c r="H14506" s="8">
        <v>2</v>
      </c>
      <c r="I14506" s="1">
        <v>5</v>
      </c>
      <c r="J14506" s="1">
        <v>10</v>
      </c>
      <c r="K14506" s="1">
        <v>7</v>
      </c>
      <c r="L14506" s="9">
        <v>2</v>
      </c>
    </row>
    <row r="14507" spans="3:12" x14ac:dyDescent="0.2">
      <c r="D14507" s="200"/>
      <c r="E14507" s="11"/>
      <c r="F14507" s="10"/>
      <c r="G14507" s="7">
        <v>100</v>
      </c>
      <c r="H14507" s="70">
        <v>7.6923076923079998</v>
      </c>
      <c r="I14507" s="2">
        <v>19.230769230768999</v>
      </c>
      <c r="J14507" s="30">
        <v>38.461538461537998</v>
      </c>
      <c r="K14507" s="2">
        <v>26.923076923077002</v>
      </c>
      <c r="L14507" s="15">
        <v>7.6923076923079998</v>
      </c>
    </row>
    <row r="14508" spans="3:12" x14ac:dyDescent="0.2">
      <c r="D14508" s="200"/>
      <c r="E14508" s="4" t="s">
        <v>53</v>
      </c>
      <c r="F14508" s="5"/>
      <c r="G14508" s="6">
        <v>41</v>
      </c>
      <c r="H14508" s="8">
        <v>1</v>
      </c>
      <c r="I14508" s="1">
        <v>11</v>
      </c>
      <c r="J14508" s="1">
        <v>18</v>
      </c>
      <c r="K14508" s="1">
        <v>9</v>
      </c>
      <c r="L14508" s="9">
        <v>2</v>
      </c>
    </row>
    <row r="14509" spans="3:12" x14ac:dyDescent="0.2">
      <c r="D14509" s="200"/>
      <c r="E14509" s="11"/>
      <c r="F14509" s="10"/>
      <c r="G14509" s="7">
        <v>100</v>
      </c>
      <c r="H14509" s="18">
        <v>2.4390243902440001</v>
      </c>
      <c r="I14509" s="41">
        <v>26.829268292683</v>
      </c>
      <c r="J14509" s="2">
        <v>43.902439024389999</v>
      </c>
      <c r="K14509" s="30">
        <v>21.951219512194999</v>
      </c>
      <c r="L14509" s="15">
        <v>4.8780487804880002</v>
      </c>
    </row>
    <row r="14510" spans="3:12" x14ac:dyDescent="0.2">
      <c r="D14510" s="200"/>
      <c r="E14510" s="4" t="s">
        <v>54</v>
      </c>
      <c r="F14510" s="5"/>
      <c r="G14510" s="6">
        <v>226</v>
      </c>
      <c r="H14510" s="8">
        <v>6</v>
      </c>
      <c r="I14510" s="1">
        <v>31</v>
      </c>
      <c r="J14510" s="1">
        <v>95</v>
      </c>
      <c r="K14510" s="1">
        <v>80</v>
      </c>
      <c r="L14510" s="9">
        <v>14</v>
      </c>
    </row>
    <row r="14511" spans="3:12" x14ac:dyDescent="0.2">
      <c r="D14511" s="200"/>
      <c r="E14511" s="11"/>
      <c r="F14511" s="10"/>
      <c r="G14511" s="7">
        <v>100</v>
      </c>
      <c r="H14511" s="18">
        <v>2.654867256637</v>
      </c>
      <c r="I14511" s="2">
        <v>13.716814159291999</v>
      </c>
      <c r="J14511" s="2">
        <v>42.035398230087999</v>
      </c>
      <c r="K14511" s="25">
        <v>35.398230088496</v>
      </c>
      <c r="L14511" s="15">
        <v>6.194690265487</v>
      </c>
    </row>
    <row r="14512" spans="3:12" x14ac:dyDescent="0.2">
      <c r="D14512" s="200"/>
      <c r="E14512" s="4" t="s">
        <v>55</v>
      </c>
      <c r="F14512" s="5"/>
      <c r="G14512" s="6">
        <v>125</v>
      </c>
      <c r="H14512" s="8">
        <v>1</v>
      </c>
      <c r="I14512" s="1">
        <v>21</v>
      </c>
      <c r="J14512" s="1">
        <v>50</v>
      </c>
      <c r="K14512" s="1">
        <v>45</v>
      </c>
      <c r="L14512" s="9">
        <v>8</v>
      </c>
    </row>
    <row r="14513" spans="4:12" x14ac:dyDescent="0.2">
      <c r="D14513" s="200"/>
      <c r="E14513" s="11"/>
      <c r="F14513" s="10"/>
      <c r="G14513" s="7">
        <v>100</v>
      </c>
      <c r="H14513" s="18">
        <v>0.8</v>
      </c>
      <c r="I14513" s="2">
        <v>16.8</v>
      </c>
      <c r="J14513" s="2">
        <v>40</v>
      </c>
      <c r="K14513" s="25">
        <v>36</v>
      </c>
      <c r="L14513" s="15">
        <v>6.4</v>
      </c>
    </row>
    <row r="14514" spans="4:12" x14ac:dyDescent="0.2">
      <c r="D14514" s="200"/>
      <c r="E14514" s="4" t="s">
        <v>56</v>
      </c>
      <c r="F14514" s="5"/>
      <c r="G14514" s="6">
        <v>190</v>
      </c>
      <c r="H14514" s="8">
        <v>5</v>
      </c>
      <c r="I14514" s="1">
        <v>30</v>
      </c>
      <c r="J14514" s="1">
        <v>80</v>
      </c>
      <c r="K14514" s="1">
        <v>62</v>
      </c>
      <c r="L14514" s="9">
        <v>13</v>
      </c>
    </row>
    <row r="14515" spans="4:12" x14ac:dyDescent="0.2">
      <c r="D14515" s="200"/>
      <c r="E14515" s="11"/>
      <c r="F14515" s="10"/>
      <c r="G14515" s="7">
        <v>100</v>
      </c>
      <c r="H14515" s="18">
        <v>2.6315789473679998</v>
      </c>
      <c r="I14515" s="2">
        <v>15.789473684211</v>
      </c>
      <c r="J14515" s="2">
        <v>42.105263157895003</v>
      </c>
      <c r="K14515" s="2">
        <v>32.631578947367998</v>
      </c>
      <c r="L14515" s="15">
        <v>6.8421052631580004</v>
      </c>
    </row>
    <row r="14516" spans="4:12" x14ac:dyDescent="0.2">
      <c r="D14516" s="200"/>
      <c r="E14516" s="4" t="s">
        <v>57</v>
      </c>
      <c r="F14516" s="5"/>
      <c r="G14516" s="6">
        <v>185</v>
      </c>
      <c r="H14516" s="8">
        <v>6</v>
      </c>
      <c r="I14516" s="1">
        <v>39</v>
      </c>
      <c r="J14516" s="1">
        <v>88</v>
      </c>
      <c r="K14516" s="1">
        <v>37</v>
      </c>
      <c r="L14516" s="9">
        <v>15</v>
      </c>
    </row>
    <row r="14517" spans="4:12" x14ac:dyDescent="0.2">
      <c r="D14517" s="200"/>
      <c r="E14517" s="11"/>
      <c r="F14517" s="10"/>
      <c r="G14517" s="7">
        <v>100</v>
      </c>
      <c r="H14517" s="18">
        <v>3.2432432432430001</v>
      </c>
      <c r="I14517" s="2">
        <v>21.081081081080999</v>
      </c>
      <c r="J14517" s="2">
        <v>47.567567567567998</v>
      </c>
      <c r="K14517" s="30">
        <v>20</v>
      </c>
      <c r="L14517" s="15">
        <v>8.1081081081080004</v>
      </c>
    </row>
    <row r="14518" spans="4:12" x14ac:dyDescent="0.2">
      <c r="D14518" s="200"/>
      <c r="E14518" s="4" t="s">
        <v>58</v>
      </c>
      <c r="F14518" s="5"/>
      <c r="G14518" s="6">
        <v>113</v>
      </c>
      <c r="H14518" s="8">
        <v>2</v>
      </c>
      <c r="I14518" s="1">
        <v>8</v>
      </c>
      <c r="J14518" s="1">
        <v>47</v>
      </c>
      <c r="K14518" s="1">
        <v>39</v>
      </c>
      <c r="L14518" s="9">
        <v>17</v>
      </c>
    </row>
    <row r="14519" spans="4:12" x14ac:dyDescent="0.2">
      <c r="D14519" s="200"/>
      <c r="E14519" s="11"/>
      <c r="F14519" s="10"/>
      <c r="G14519" s="7">
        <v>100</v>
      </c>
      <c r="H14519" s="18">
        <v>1.769911504425</v>
      </c>
      <c r="I14519" s="30">
        <v>7.0796460176989999</v>
      </c>
      <c r="J14519" s="2">
        <v>41.592920353982002</v>
      </c>
      <c r="K14519" s="25">
        <v>34.513274336282997</v>
      </c>
      <c r="L14519" s="85">
        <v>15.044247787611001</v>
      </c>
    </row>
    <row r="14520" spans="4:12" x14ac:dyDescent="0.2">
      <c r="D14520" s="200"/>
      <c r="E14520" s="4" t="s">
        <v>59</v>
      </c>
      <c r="F14520" s="5"/>
      <c r="G14520" s="6">
        <v>136</v>
      </c>
      <c r="H14520" s="8">
        <v>4</v>
      </c>
      <c r="I14520" s="1">
        <v>26</v>
      </c>
      <c r="J14520" s="1">
        <v>61</v>
      </c>
      <c r="K14520" s="1">
        <v>21</v>
      </c>
      <c r="L14520" s="9">
        <v>24</v>
      </c>
    </row>
    <row r="14521" spans="4:12" x14ac:dyDescent="0.2">
      <c r="D14521" s="200"/>
      <c r="E14521" s="11"/>
      <c r="F14521" s="10"/>
      <c r="G14521" s="7">
        <v>100</v>
      </c>
      <c r="H14521" s="18">
        <v>2.9411764705880001</v>
      </c>
      <c r="I14521" s="2">
        <v>19.117647058824002</v>
      </c>
      <c r="J14521" s="2">
        <v>44.852941176470999</v>
      </c>
      <c r="K14521" s="50">
        <v>15.441176470587999</v>
      </c>
      <c r="L14521" s="85">
        <v>17.647058823529001</v>
      </c>
    </row>
    <row r="14522" spans="4:12" x14ac:dyDescent="0.2">
      <c r="D14522" s="199" t="s">
        <v>60</v>
      </c>
      <c r="E14522" s="22" t="s">
        <v>61</v>
      </c>
      <c r="F14522" s="21"/>
      <c r="G14522" s="19">
        <v>205</v>
      </c>
      <c r="H14522" s="27">
        <v>7</v>
      </c>
      <c r="I14522" s="3">
        <v>39</v>
      </c>
      <c r="J14522" s="3">
        <v>87</v>
      </c>
      <c r="K14522" s="3">
        <v>56</v>
      </c>
      <c r="L14522" s="26">
        <v>16</v>
      </c>
    </row>
    <row r="14523" spans="4:12" x14ac:dyDescent="0.2">
      <c r="D14523" s="200"/>
      <c r="E14523" s="11"/>
      <c r="F14523" s="10"/>
      <c r="G14523" s="7">
        <v>100</v>
      </c>
      <c r="H14523" s="18">
        <v>3.4146341463410002</v>
      </c>
      <c r="I14523" s="2">
        <v>19.024390243902001</v>
      </c>
      <c r="J14523" s="2">
        <v>42.439024390244001</v>
      </c>
      <c r="K14523" s="2">
        <v>27.317073170732002</v>
      </c>
      <c r="L14523" s="15">
        <v>7.80487804878</v>
      </c>
    </row>
    <row r="14524" spans="4:12" x14ac:dyDescent="0.2">
      <c r="D14524" s="200"/>
      <c r="E14524" s="4" t="s">
        <v>62</v>
      </c>
      <c r="F14524" s="5"/>
      <c r="G14524" s="6">
        <v>160</v>
      </c>
      <c r="H14524" s="8">
        <v>4</v>
      </c>
      <c r="I14524" s="1">
        <v>18</v>
      </c>
      <c r="J14524" s="1">
        <v>79</v>
      </c>
      <c r="K14524" s="1">
        <v>51</v>
      </c>
      <c r="L14524" s="9">
        <v>8</v>
      </c>
    </row>
    <row r="14525" spans="4:12" x14ac:dyDescent="0.2">
      <c r="D14525" s="200"/>
      <c r="E14525" s="11"/>
      <c r="F14525" s="10"/>
      <c r="G14525" s="7">
        <v>100</v>
      </c>
      <c r="H14525" s="18">
        <v>2.5</v>
      </c>
      <c r="I14525" s="30">
        <v>11.25</v>
      </c>
      <c r="J14525" s="25">
        <v>49.375</v>
      </c>
      <c r="K14525" s="2">
        <v>31.875</v>
      </c>
      <c r="L14525" s="15">
        <v>5</v>
      </c>
    </row>
    <row r="14526" spans="4:12" x14ac:dyDescent="0.2">
      <c r="D14526" s="200"/>
      <c r="E14526" s="4" t="s">
        <v>63</v>
      </c>
      <c r="F14526" s="5"/>
      <c r="G14526" s="6">
        <v>121</v>
      </c>
      <c r="H14526" s="8">
        <v>6</v>
      </c>
      <c r="I14526" s="1">
        <v>20</v>
      </c>
      <c r="J14526" s="1">
        <v>47</v>
      </c>
      <c r="K14526" s="1">
        <v>41</v>
      </c>
      <c r="L14526" s="9">
        <v>7</v>
      </c>
    </row>
    <row r="14527" spans="4:12" x14ac:dyDescent="0.2">
      <c r="D14527" s="200"/>
      <c r="E14527" s="11"/>
      <c r="F14527" s="10"/>
      <c r="G14527" s="7">
        <v>100</v>
      </c>
      <c r="H14527" s="18">
        <v>4.9586776859499997</v>
      </c>
      <c r="I14527" s="2">
        <v>16.528925619835</v>
      </c>
      <c r="J14527" s="2">
        <v>38.842975206612003</v>
      </c>
      <c r="K14527" s="25">
        <v>33.884297520661001</v>
      </c>
      <c r="L14527" s="15">
        <v>5.7851239669419998</v>
      </c>
    </row>
    <row r="14528" spans="4:12" x14ac:dyDescent="0.2">
      <c r="D14528" s="200"/>
      <c r="E14528" s="4" t="s">
        <v>64</v>
      </c>
      <c r="F14528" s="5"/>
      <c r="G14528" s="6">
        <v>124</v>
      </c>
      <c r="H14528" s="8">
        <v>1</v>
      </c>
      <c r="I14528" s="1">
        <v>23</v>
      </c>
      <c r="J14528" s="1">
        <v>58</v>
      </c>
      <c r="K14528" s="1">
        <v>36</v>
      </c>
      <c r="L14528" s="9">
        <v>6</v>
      </c>
    </row>
    <row r="14529" spans="2:12" x14ac:dyDescent="0.2">
      <c r="D14529" s="200"/>
      <c r="E14529" s="11"/>
      <c r="F14529" s="10"/>
      <c r="G14529" s="7">
        <v>100</v>
      </c>
      <c r="H14529" s="18">
        <v>0.80645161290300005</v>
      </c>
      <c r="I14529" s="2">
        <v>18.548387096774</v>
      </c>
      <c r="J14529" s="2">
        <v>46.774193548386997</v>
      </c>
      <c r="K14529" s="2">
        <v>29.032258064516</v>
      </c>
      <c r="L14529" s="15">
        <v>4.8387096774189997</v>
      </c>
    </row>
    <row r="14530" spans="2:12" x14ac:dyDescent="0.2">
      <c r="D14530" s="200"/>
      <c r="E14530" s="4" t="s">
        <v>65</v>
      </c>
      <c r="F14530" s="5"/>
      <c r="G14530" s="6">
        <v>109</v>
      </c>
      <c r="H14530" s="8">
        <v>0</v>
      </c>
      <c r="I14530" s="1">
        <v>20</v>
      </c>
      <c r="J14530" s="1">
        <v>47</v>
      </c>
      <c r="K14530" s="1">
        <v>28</v>
      </c>
      <c r="L14530" s="9">
        <v>14</v>
      </c>
    </row>
    <row r="14531" spans="2:12" x14ac:dyDescent="0.2">
      <c r="D14531" s="200"/>
      <c r="E14531" s="11"/>
      <c r="F14531" s="10"/>
      <c r="G14531" s="7">
        <v>100</v>
      </c>
      <c r="H14531" s="53">
        <v>0</v>
      </c>
      <c r="I14531" s="2">
        <v>18.348623853210999</v>
      </c>
      <c r="J14531" s="2">
        <v>43.119266055045998</v>
      </c>
      <c r="K14531" s="2">
        <v>25.688073394494999</v>
      </c>
      <c r="L14531" s="15">
        <v>12.844036697248001</v>
      </c>
    </row>
    <row r="14532" spans="2:12" x14ac:dyDescent="0.2">
      <c r="D14532" s="200"/>
      <c r="E14532" s="4" t="s">
        <v>66</v>
      </c>
      <c r="F14532" s="5"/>
      <c r="G14532" s="6">
        <v>104</v>
      </c>
      <c r="H14532" s="8">
        <v>3</v>
      </c>
      <c r="I14532" s="1">
        <v>14</v>
      </c>
      <c r="J14532" s="1">
        <v>47</v>
      </c>
      <c r="K14532" s="1">
        <v>36</v>
      </c>
      <c r="L14532" s="9">
        <v>4</v>
      </c>
    </row>
    <row r="14533" spans="2:12" x14ac:dyDescent="0.2">
      <c r="D14533" s="200"/>
      <c r="E14533" s="11"/>
      <c r="F14533" s="10"/>
      <c r="G14533" s="7">
        <v>100</v>
      </c>
      <c r="H14533" s="18">
        <v>2.884615384615</v>
      </c>
      <c r="I14533" s="2">
        <v>13.461538461538</v>
      </c>
      <c r="J14533" s="2">
        <v>45.192307692307999</v>
      </c>
      <c r="K14533" s="25">
        <v>34.615384615384997</v>
      </c>
      <c r="L14533" s="95">
        <v>3.8461538461539999</v>
      </c>
    </row>
    <row r="14534" spans="2:12" x14ac:dyDescent="0.2">
      <c r="D14534" s="200"/>
      <c r="E14534" s="4" t="s">
        <v>67</v>
      </c>
      <c r="F14534" s="5"/>
      <c r="G14534" s="6">
        <v>139</v>
      </c>
      <c r="H14534" s="8">
        <v>5</v>
      </c>
      <c r="I14534" s="1">
        <v>26</v>
      </c>
      <c r="J14534" s="1">
        <v>66</v>
      </c>
      <c r="K14534" s="1">
        <v>34</v>
      </c>
      <c r="L14534" s="9">
        <v>8</v>
      </c>
    </row>
    <row r="14535" spans="2:12" x14ac:dyDescent="0.2">
      <c r="D14535" s="200"/>
      <c r="E14535" s="11"/>
      <c r="F14535" s="10"/>
      <c r="G14535" s="7">
        <v>100</v>
      </c>
      <c r="H14535" s="18">
        <v>3.5971223021580001</v>
      </c>
      <c r="I14535" s="2">
        <v>18.705035971223001</v>
      </c>
      <c r="J14535" s="2">
        <v>47.482014388488999</v>
      </c>
      <c r="K14535" s="2">
        <v>24.460431654676</v>
      </c>
      <c r="L14535" s="15">
        <v>5.755395683453</v>
      </c>
    </row>
    <row r="14536" spans="2:12" x14ac:dyDescent="0.2">
      <c r="D14536" s="200"/>
      <c r="E14536" s="4" t="s">
        <v>68</v>
      </c>
      <c r="F14536" s="5"/>
      <c r="G14536" s="6">
        <v>48</v>
      </c>
      <c r="H14536" s="8">
        <v>2</v>
      </c>
      <c r="I14536" s="1">
        <v>9</v>
      </c>
      <c r="J14536" s="1">
        <v>20</v>
      </c>
      <c r="K14536" s="1">
        <v>15</v>
      </c>
      <c r="L14536" s="9">
        <v>2</v>
      </c>
    </row>
    <row r="14537" spans="2:12" x14ac:dyDescent="0.2">
      <c r="D14537" s="200"/>
      <c r="E14537" s="11"/>
      <c r="F14537" s="10"/>
      <c r="G14537" s="7">
        <v>100</v>
      </c>
      <c r="H14537" s="18">
        <v>4.166666666667</v>
      </c>
      <c r="I14537" s="2">
        <v>18.75</v>
      </c>
      <c r="J14537" s="2">
        <v>41.666666666666998</v>
      </c>
      <c r="K14537" s="2">
        <v>31.25</v>
      </c>
      <c r="L14537" s="95">
        <v>4.166666666667</v>
      </c>
    </row>
    <row r="14538" spans="2:12" x14ac:dyDescent="0.2">
      <c r="D14538" s="200"/>
      <c r="E14538" s="4" t="s">
        <v>69</v>
      </c>
      <c r="F14538" s="5"/>
      <c r="G14538" s="6">
        <v>37</v>
      </c>
      <c r="H14538" s="8">
        <v>2</v>
      </c>
      <c r="I14538" s="1">
        <v>11</v>
      </c>
      <c r="J14538" s="1">
        <v>16</v>
      </c>
      <c r="K14538" s="1">
        <v>5</v>
      </c>
      <c r="L14538" s="9">
        <v>3</v>
      </c>
    </row>
    <row r="14539" spans="2:12" x14ac:dyDescent="0.2">
      <c r="D14539" s="200"/>
      <c r="E14539" s="11"/>
      <c r="F14539" s="10"/>
      <c r="G14539" s="7">
        <v>100</v>
      </c>
      <c r="H14539" s="18">
        <v>5.4054054054050003</v>
      </c>
      <c r="I14539" s="41">
        <v>29.72972972973</v>
      </c>
      <c r="J14539" s="2">
        <v>43.243243243243001</v>
      </c>
      <c r="K14539" s="50">
        <v>13.513513513514001</v>
      </c>
      <c r="L14539" s="15">
        <v>8.1081081081080004</v>
      </c>
    </row>
    <row r="14540" spans="2:12" x14ac:dyDescent="0.2">
      <c r="D14540" s="199" t="s">
        <v>70</v>
      </c>
      <c r="E14540" s="22" t="s">
        <v>18</v>
      </c>
      <c r="F14540" s="21"/>
      <c r="G14540" s="19">
        <v>0</v>
      </c>
      <c r="H14540" s="27">
        <v>0</v>
      </c>
      <c r="I14540" s="3">
        <v>0</v>
      </c>
      <c r="J14540" s="3">
        <v>0</v>
      </c>
      <c r="K14540" s="3">
        <v>0</v>
      </c>
      <c r="L14540" s="26">
        <v>0</v>
      </c>
    </row>
    <row r="14541" spans="2:12" x14ac:dyDescent="0.2">
      <c r="D14541" s="201"/>
      <c r="E14541" s="45"/>
      <c r="F14541" s="51"/>
      <c r="G14541" s="119">
        <v>0</v>
      </c>
      <c r="H14541" s="118">
        <v>0</v>
      </c>
      <c r="I14541" s="83">
        <v>0</v>
      </c>
      <c r="J14541" s="83">
        <v>0</v>
      </c>
      <c r="K14541" s="83">
        <v>0</v>
      </c>
      <c r="L14541" s="146">
        <v>0</v>
      </c>
    </row>
    <row r="14543" spans="2:12" x14ac:dyDescent="0.2">
      <c r="B14543" s="40" t="str">
        <f xml:space="preserve"> HYPERLINK("#'目次'!B357", "[351]")</f>
        <v>[351]</v>
      </c>
      <c r="C14543" s="23" t="s">
        <v>488</v>
      </c>
    </row>
    <row r="14546" spans="3:12" x14ac:dyDescent="0.2">
      <c r="C14546" s="23" t="s">
        <v>73</v>
      </c>
    </row>
    <row r="14547" spans="3:12" ht="24" x14ac:dyDescent="0.2">
      <c r="D14547" s="195"/>
      <c r="E14547" s="196"/>
      <c r="F14547" s="196"/>
      <c r="G14547" s="37" t="s">
        <v>15</v>
      </c>
      <c r="H14547" s="33" t="s">
        <v>471</v>
      </c>
      <c r="I14547" s="13" t="s">
        <v>472</v>
      </c>
      <c r="J14547" s="13" t="s">
        <v>473</v>
      </c>
      <c r="K14547" s="13" t="s">
        <v>440</v>
      </c>
      <c r="L14547" s="38" t="s">
        <v>18</v>
      </c>
    </row>
    <row r="14548" spans="3:12" x14ac:dyDescent="0.2">
      <c r="D14548" s="197"/>
      <c r="E14548" s="198"/>
      <c r="F14548" s="198"/>
      <c r="G14548" s="35"/>
      <c r="H14548" s="39"/>
      <c r="I14548" s="14"/>
      <c r="J14548" s="14"/>
      <c r="K14548" s="14"/>
      <c r="L14548" s="34"/>
    </row>
    <row r="14549" spans="3:12" x14ac:dyDescent="0.2">
      <c r="D14549" s="78"/>
      <c r="E14549" s="79" t="s">
        <v>15</v>
      </c>
      <c r="F14549" s="66"/>
      <c r="G14549" s="36">
        <v>1200</v>
      </c>
      <c r="H14549" s="17">
        <v>32</v>
      </c>
      <c r="I14549" s="17">
        <v>195</v>
      </c>
      <c r="J14549" s="17">
        <v>522</v>
      </c>
      <c r="K14549" s="17">
        <v>339</v>
      </c>
      <c r="L14549" s="47">
        <v>112</v>
      </c>
    </row>
    <row r="14550" spans="3:12" x14ac:dyDescent="0.2">
      <c r="D14550" s="45"/>
      <c r="E14550" s="51"/>
      <c r="F14550" s="67"/>
      <c r="G14550" s="7">
        <v>100</v>
      </c>
      <c r="H14550" s="2">
        <v>2.666666666667</v>
      </c>
      <c r="I14550" s="2">
        <v>16.25</v>
      </c>
      <c r="J14550" s="2">
        <v>43.5</v>
      </c>
      <c r="K14550" s="2">
        <v>28.25</v>
      </c>
      <c r="L14550" s="15">
        <v>9.333333333333</v>
      </c>
    </row>
    <row r="14551" spans="3:12" x14ac:dyDescent="0.2">
      <c r="D14551" s="199" t="s">
        <v>74</v>
      </c>
      <c r="E14551" s="22" t="s">
        <v>75</v>
      </c>
      <c r="F14551" s="21"/>
      <c r="G14551" s="19">
        <v>592</v>
      </c>
      <c r="H14551" s="27">
        <v>16</v>
      </c>
      <c r="I14551" s="3">
        <v>87</v>
      </c>
      <c r="J14551" s="3">
        <v>259</v>
      </c>
      <c r="K14551" s="3">
        <v>171</v>
      </c>
      <c r="L14551" s="26">
        <v>59</v>
      </c>
    </row>
    <row r="14552" spans="3:12" x14ac:dyDescent="0.2">
      <c r="D14552" s="200"/>
      <c r="E14552" s="11"/>
      <c r="F14552" s="10"/>
      <c r="G14552" s="7">
        <v>100</v>
      </c>
      <c r="H14552" s="18">
        <v>2.7027027027030002</v>
      </c>
      <c r="I14552" s="2">
        <v>14.695945945946001</v>
      </c>
      <c r="J14552" s="2">
        <v>43.75</v>
      </c>
      <c r="K14552" s="2">
        <v>28.885135135134998</v>
      </c>
      <c r="L14552" s="15">
        <v>9.9662162162160008</v>
      </c>
    </row>
    <row r="14553" spans="3:12" x14ac:dyDescent="0.2">
      <c r="D14553" s="200"/>
      <c r="E14553" s="4" t="s">
        <v>34</v>
      </c>
      <c r="F14553" s="5"/>
      <c r="G14553" s="6">
        <v>37</v>
      </c>
      <c r="H14553" s="8">
        <v>0</v>
      </c>
      <c r="I14553" s="1">
        <v>5</v>
      </c>
      <c r="J14553" s="1">
        <v>16</v>
      </c>
      <c r="K14553" s="1">
        <v>8</v>
      </c>
      <c r="L14553" s="9">
        <v>8</v>
      </c>
    </row>
    <row r="14554" spans="3:12" x14ac:dyDescent="0.2">
      <c r="D14554" s="200"/>
      <c r="E14554" s="11"/>
      <c r="F14554" s="10"/>
      <c r="G14554" s="7">
        <v>100</v>
      </c>
      <c r="H14554" s="53">
        <v>0</v>
      </c>
      <c r="I14554" s="2">
        <v>13.513513513514001</v>
      </c>
      <c r="J14554" s="2">
        <v>43.243243243243001</v>
      </c>
      <c r="K14554" s="30">
        <v>21.621621621622001</v>
      </c>
      <c r="L14554" s="102">
        <v>21.621621621622001</v>
      </c>
    </row>
    <row r="14555" spans="3:12" x14ac:dyDescent="0.2">
      <c r="D14555" s="200"/>
      <c r="E14555" s="4" t="s">
        <v>35</v>
      </c>
      <c r="F14555" s="5"/>
      <c r="G14555" s="6">
        <v>75</v>
      </c>
      <c r="H14555" s="8">
        <v>5</v>
      </c>
      <c r="I14555" s="1">
        <v>6</v>
      </c>
      <c r="J14555" s="1">
        <v>29</v>
      </c>
      <c r="K14555" s="1">
        <v>29</v>
      </c>
      <c r="L14555" s="9">
        <v>6</v>
      </c>
    </row>
    <row r="14556" spans="3:12" x14ac:dyDescent="0.2">
      <c r="D14556" s="200"/>
      <c r="E14556" s="11"/>
      <c r="F14556" s="10"/>
      <c r="G14556" s="7">
        <v>100</v>
      </c>
      <c r="H14556" s="18">
        <v>6.666666666667</v>
      </c>
      <c r="I14556" s="30">
        <v>8</v>
      </c>
      <c r="J14556" s="2">
        <v>38.666666666666998</v>
      </c>
      <c r="K14556" s="41">
        <v>38.666666666666998</v>
      </c>
      <c r="L14556" s="15">
        <v>8</v>
      </c>
    </row>
    <row r="14557" spans="3:12" x14ac:dyDescent="0.2">
      <c r="D14557" s="200"/>
      <c r="E14557" s="4" t="s">
        <v>36</v>
      </c>
      <c r="F14557" s="5"/>
      <c r="G14557" s="6">
        <v>95</v>
      </c>
      <c r="H14557" s="8">
        <v>3</v>
      </c>
      <c r="I14557" s="1">
        <v>14</v>
      </c>
      <c r="J14557" s="1">
        <v>27</v>
      </c>
      <c r="K14557" s="1">
        <v>45</v>
      </c>
      <c r="L14557" s="9">
        <v>6</v>
      </c>
    </row>
    <row r="14558" spans="3:12" x14ac:dyDescent="0.2">
      <c r="D14558" s="200"/>
      <c r="E14558" s="11"/>
      <c r="F14558" s="10"/>
      <c r="G14558" s="7">
        <v>100</v>
      </c>
      <c r="H14558" s="18">
        <v>3.1578947368420001</v>
      </c>
      <c r="I14558" s="2">
        <v>14.736842105262999</v>
      </c>
      <c r="J14558" s="50">
        <v>28.421052631578998</v>
      </c>
      <c r="K14558" s="41">
        <v>47.368421052632002</v>
      </c>
      <c r="L14558" s="15">
        <v>6.3157894736840001</v>
      </c>
    </row>
    <row r="14559" spans="3:12" x14ac:dyDescent="0.2">
      <c r="D14559" s="200"/>
      <c r="E14559" s="4" t="s">
        <v>37</v>
      </c>
      <c r="F14559" s="5"/>
      <c r="G14559" s="6">
        <v>111</v>
      </c>
      <c r="H14559" s="8">
        <v>2</v>
      </c>
      <c r="I14559" s="1">
        <v>18</v>
      </c>
      <c r="J14559" s="1">
        <v>59</v>
      </c>
      <c r="K14559" s="1">
        <v>26</v>
      </c>
      <c r="L14559" s="9">
        <v>6</v>
      </c>
    </row>
    <row r="14560" spans="3:12" x14ac:dyDescent="0.2">
      <c r="D14560" s="200"/>
      <c r="E14560" s="11"/>
      <c r="F14560" s="10"/>
      <c r="G14560" s="7">
        <v>100</v>
      </c>
      <c r="H14560" s="18">
        <v>1.8018018018019999</v>
      </c>
      <c r="I14560" s="2">
        <v>16.216216216216001</v>
      </c>
      <c r="J14560" s="25">
        <v>53.153153153152999</v>
      </c>
      <c r="K14560" s="2">
        <v>23.423423423422999</v>
      </c>
      <c r="L14560" s="15">
        <v>5.4054054054050003</v>
      </c>
    </row>
    <row r="14561" spans="4:12" x14ac:dyDescent="0.2">
      <c r="D14561" s="200"/>
      <c r="E14561" s="4" t="s">
        <v>38</v>
      </c>
      <c r="F14561" s="5"/>
      <c r="G14561" s="6">
        <v>93</v>
      </c>
      <c r="H14561" s="8">
        <v>1</v>
      </c>
      <c r="I14561" s="1">
        <v>13</v>
      </c>
      <c r="J14561" s="1">
        <v>44</v>
      </c>
      <c r="K14561" s="1">
        <v>27</v>
      </c>
      <c r="L14561" s="9">
        <v>8</v>
      </c>
    </row>
    <row r="14562" spans="4:12" x14ac:dyDescent="0.2">
      <c r="D14562" s="200"/>
      <c r="E14562" s="11"/>
      <c r="F14562" s="10"/>
      <c r="G14562" s="7">
        <v>100</v>
      </c>
      <c r="H14562" s="18">
        <v>1.0752688172039999</v>
      </c>
      <c r="I14562" s="2">
        <v>13.978494623655999</v>
      </c>
      <c r="J14562" s="2">
        <v>47.311827956988999</v>
      </c>
      <c r="K14562" s="2">
        <v>29.032258064516</v>
      </c>
      <c r="L14562" s="15">
        <v>8.6021505376339995</v>
      </c>
    </row>
    <row r="14563" spans="4:12" x14ac:dyDescent="0.2">
      <c r="D14563" s="200"/>
      <c r="E14563" s="4" t="s">
        <v>39</v>
      </c>
      <c r="F14563" s="5"/>
      <c r="G14563" s="6">
        <v>109</v>
      </c>
      <c r="H14563" s="8">
        <v>3</v>
      </c>
      <c r="I14563" s="1">
        <v>18</v>
      </c>
      <c r="J14563" s="1">
        <v>53</v>
      </c>
      <c r="K14563" s="1">
        <v>20</v>
      </c>
      <c r="L14563" s="9">
        <v>15</v>
      </c>
    </row>
    <row r="14564" spans="4:12" x14ac:dyDescent="0.2">
      <c r="D14564" s="200"/>
      <c r="E14564" s="11"/>
      <c r="F14564" s="10"/>
      <c r="G14564" s="7">
        <v>100</v>
      </c>
      <c r="H14564" s="18">
        <v>2.7522935779819999</v>
      </c>
      <c r="I14564" s="2">
        <v>16.513761467889999</v>
      </c>
      <c r="J14564" s="25">
        <v>48.623853211008999</v>
      </c>
      <c r="K14564" s="30">
        <v>18.348623853210999</v>
      </c>
      <c r="L14564" s="15">
        <v>13.761467889907999</v>
      </c>
    </row>
    <row r="14565" spans="4:12" x14ac:dyDescent="0.2">
      <c r="D14565" s="200"/>
      <c r="E14565" s="4" t="s">
        <v>40</v>
      </c>
      <c r="F14565" s="5"/>
      <c r="G14565" s="6">
        <v>72</v>
      </c>
      <c r="H14565" s="8">
        <v>2</v>
      </c>
      <c r="I14565" s="1">
        <v>13</v>
      </c>
      <c r="J14565" s="1">
        <v>31</v>
      </c>
      <c r="K14565" s="1">
        <v>16</v>
      </c>
      <c r="L14565" s="9">
        <v>10</v>
      </c>
    </row>
    <row r="14566" spans="4:12" x14ac:dyDescent="0.2">
      <c r="D14566" s="200"/>
      <c r="E14566" s="11"/>
      <c r="F14566" s="10"/>
      <c r="G14566" s="7">
        <v>100</v>
      </c>
      <c r="H14566" s="18">
        <v>2.7777777777780002</v>
      </c>
      <c r="I14566" s="2">
        <v>18.055555555556001</v>
      </c>
      <c r="J14566" s="2">
        <v>43.055555555555998</v>
      </c>
      <c r="K14566" s="30">
        <v>22.222222222222001</v>
      </c>
      <c r="L14566" s="15">
        <v>13.888888888888999</v>
      </c>
    </row>
    <row r="14567" spans="4:12" x14ac:dyDescent="0.2">
      <c r="D14567" s="199" t="s">
        <v>76</v>
      </c>
      <c r="E14567" s="22" t="s">
        <v>77</v>
      </c>
      <c r="F14567" s="21"/>
      <c r="G14567" s="19">
        <v>608</v>
      </c>
      <c r="H14567" s="27">
        <v>16</v>
      </c>
      <c r="I14567" s="3">
        <v>108</v>
      </c>
      <c r="J14567" s="3">
        <v>263</v>
      </c>
      <c r="K14567" s="3">
        <v>168</v>
      </c>
      <c r="L14567" s="26">
        <v>53</v>
      </c>
    </row>
    <row r="14568" spans="4:12" x14ac:dyDescent="0.2">
      <c r="D14568" s="200"/>
      <c r="E14568" s="11"/>
      <c r="F14568" s="10"/>
      <c r="G14568" s="7">
        <v>100</v>
      </c>
      <c r="H14568" s="18">
        <v>2.6315789473679998</v>
      </c>
      <c r="I14568" s="2">
        <v>17.763157894736999</v>
      </c>
      <c r="J14568" s="2">
        <v>43.256578947367998</v>
      </c>
      <c r="K14568" s="2">
        <v>27.631578947367998</v>
      </c>
      <c r="L14568" s="15">
        <v>8.7171052631580004</v>
      </c>
    </row>
    <row r="14569" spans="4:12" x14ac:dyDescent="0.2">
      <c r="D14569" s="200"/>
      <c r="E14569" s="4" t="s">
        <v>34</v>
      </c>
      <c r="F14569" s="5"/>
      <c r="G14569" s="6">
        <v>37</v>
      </c>
      <c r="H14569" s="8">
        <v>0</v>
      </c>
      <c r="I14569" s="1">
        <v>1</v>
      </c>
      <c r="J14569" s="1">
        <v>17</v>
      </c>
      <c r="K14569" s="1">
        <v>15</v>
      </c>
      <c r="L14569" s="9">
        <v>4</v>
      </c>
    </row>
    <row r="14570" spans="4:12" x14ac:dyDescent="0.2">
      <c r="D14570" s="200"/>
      <c r="E14570" s="11"/>
      <c r="F14570" s="10"/>
      <c r="G14570" s="7">
        <v>100</v>
      </c>
      <c r="H14570" s="53">
        <v>0</v>
      </c>
      <c r="I14570" s="50">
        <v>2.7027027027030002</v>
      </c>
      <c r="J14570" s="2">
        <v>45.945945945946001</v>
      </c>
      <c r="K14570" s="41">
        <v>40.540540540541002</v>
      </c>
      <c r="L14570" s="15">
        <v>10.810810810811001</v>
      </c>
    </row>
    <row r="14571" spans="4:12" x14ac:dyDescent="0.2">
      <c r="D14571" s="200"/>
      <c r="E14571" s="4" t="s">
        <v>35</v>
      </c>
      <c r="F14571" s="5"/>
      <c r="G14571" s="6">
        <v>73</v>
      </c>
      <c r="H14571" s="8">
        <v>0</v>
      </c>
      <c r="I14571" s="1">
        <v>6</v>
      </c>
      <c r="J14571" s="1">
        <v>36</v>
      </c>
      <c r="K14571" s="1">
        <v>26</v>
      </c>
      <c r="L14571" s="9">
        <v>5</v>
      </c>
    </row>
    <row r="14572" spans="4:12" x14ac:dyDescent="0.2">
      <c r="D14572" s="200"/>
      <c r="E14572" s="11"/>
      <c r="F14572" s="10"/>
      <c r="G14572" s="7">
        <v>100</v>
      </c>
      <c r="H14572" s="53">
        <v>0</v>
      </c>
      <c r="I14572" s="30">
        <v>8.2191780821920002</v>
      </c>
      <c r="J14572" s="25">
        <v>49.315068493151003</v>
      </c>
      <c r="K14572" s="25">
        <v>35.616438356163997</v>
      </c>
      <c r="L14572" s="15">
        <v>6.8493150684930004</v>
      </c>
    </row>
    <row r="14573" spans="4:12" x14ac:dyDescent="0.2">
      <c r="D14573" s="200"/>
      <c r="E14573" s="4" t="s">
        <v>36</v>
      </c>
      <c r="F14573" s="5"/>
      <c r="G14573" s="6">
        <v>92</v>
      </c>
      <c r="H14573" s="8">
        <v>2</v>
      </c>
      <c r="I14573" s="1">
        <v>14</v>
      </c>
      <c r="J14573" s="1">
        <v>36</v>
      </c>
      <c r="K14573" s="1">
        <v>35</v>
      </c>
      <c r="L14573" s="9">
        <v>5</v>
      </c>
    </row>
    <row r="14574" spans="4:12" x14ac:dyDescent="0.2">
      <c r="D14574" s="200"/>
      <c r="E14574" s="11"/>
      <c r="F14574" s="10"/>
      <c r="G14574" s="7">
        <v>100</v>
      </c>
      <c r="H14574" s="18">
        <v>2.1739130434780001</v>
      </c>
      <c r="I14574" s="2">
        <v>15.217391304348</v>
      </c>
      <c r="J14574" s="2">
        <v>39.130434782609001</v>
      </c>
      <c r="K14574" s="25">
        <v>38.043478260870003</v>
      </c>
      <c r="L14574" s="15">
        <v>5.4347826086959996</v>
      </c>
    </row>
    <row r="14575" spans="4:12" x14ac:dyDescent="0.2">
      <c r="D14575" s="200"/>
      <c r="E14575" s="4" t="s">
        <v>37</v>
      </c>
      <c r="F14575" s="5"/>
      <c r="G14575" s="6">
        <v>110</v>
      </c>
      <c r="H14575" s="8">
        <v>4</v>
      </c>
      <c r="I14575" s="1">
        <v>20</v>
      </c>
      <c r="J14575" s="1">
        <v>49</v>
      </c>
      <c r="K14575" s="1">
        <v>32</v>
      </c>
      <c r="L14575" s="9">
        <v>5</v>
      </c>
    </row>
    <row r="14576" spans="4:12" x14ac:dyDescent="0.2">
      <c r="D14576" s="200"/>
      <c r="E14576" s="11"/>
      <c r="F14576" s="10"/>
      <c r="G14576" s="7">
        <v>100</v>
      </c>
      <c r="H14576" s="18">
        <v>3.636363636364</v>
      </c>
      <c r="I14576" s="2">
        <v>18.181818181817999</v>
      </c>
      <c r="J14576" s="2">
        <v>44.545454545455001</v>
      </c>
      <c r="K14576" s="2">
        <v>29.090909090909001</v>
      </c>
      <c r="L14576" s="15">
        <v>4.5454545454549997</v>
      </c>
    </row>
    <row r="14577" spans="2:12" x14ac:dyDescent="0.2">
      <c r="D14577" s="200"/>
      <c r="E14577" s="4" t="s">
        <v>38</v>
      </c>
      <c r="F14577" s="5"/>
      <c r="G14577" s="6">
        <v>93</v>
      </c>
      <c r="H14577" s="8">
        <v>3</v>
      </c>
      <c r="I14577" s="1">
        <v>20</v>
      </c>
      <c r="J14577" s="1">
        <v>41</v>
      </c>
      <c r="K14577" s="1">
        <v>19</v>
      </c>
      <c r="L14577" s="9">
        <v>10</v>
      </c>
    </row>
    <row r="14578" spans="2:12" x14ac:dyDescent="0.2">
      <c r="D14578" s="200"/>
      <c r="E14578" s="11"/>
      <c r="F14578" s="10"/>
      <c r="G14578" s="7">
        <v>100</v>
      </c>
      <c r="H14578" s="18">
        <v>3.2258064516129998</v>
      </c>
      <c r="I14578" s="25">
        <v>21.505376344085999</v>
      </c>
      <c r="J14578" s="2">
        <v>44.086021505376003</v>
      </c>
      <c r="K14578" s="30">
        <v>20.430107526882001</v>
      </c>
      <c r="L14578" s="15">
        <v>10.752688172042999</v>
      </c>
    </row>
    <row r="14579" spans="2:12" x14ac:dyDescent="0.2">
      <c r="D14579" s="200"/>
      <c r="E14579" s="4" t="s">
        <v>39</v>
      </c>
      <c r="F14579" s="5"/>
      <c r="G14579" s="6">
        <v>114</v>
      </c>
      <c r="H14579" s="8">
        <v>6</v>
      </c>
      <c r="I14579" s="1">
        <v>24</v>
      </c>
      <c r="J14579" s="1">
        <v>44</v>
      </c>
      <c r="K14579" s="1">
        <v>27</v>
      </c>
      <c r="L14579" s="9">
        <v>13</v>
      </c>
    </row>
    <row r="14580" spans="2:12" x14ac:dyDescent="0.2">
      <c r="D14580" s="200"/>
      <c r="E14580" s="11"/>
      <c r="F14580" s="10"/>
      <c r="G14580" s="7">
        <v>100</v>
      </c>
      <c r="H14580" s="18">
        <v>5.2631578947369997</v>
      </c>
      <c r="I14580" s="2">
        <v>21.052631578947</v>
      </c>
      <c r="J14580" s="2">
        <v>38.596491228070001</v>
      </c>
      <c r="K14580" s="2">
        <v>23.684210526316001</v>
      </c>
      <c r="L14580" s="15">
        <v>11.403508771929999</v>
      </c>
    </row>
    <row r="14581" spans="2:12" x14ac:dyDescent="0.2">
      <c r="D14581" s="200"/>
      <c r="E14581" s="4" t="s">
        <v>40</v>
      </c>
      <c r="F14581" s="5"/>
      <c r="G14581" s="6">
        <v>89</v>
      </c>
      <c r="H14581" s="8">
        <v>1</v>
      </c>
      <c r="I14581" s="1">
        <v>23</v>
      </c>
      <c r="J14581" s="1">
        <v>40</v>
      </c>
      <c r="K14581" s="1">
        <v>14</v>
      </c>
      <c r="L14581" s="9">
        <v>11</v>
      </c>
    </row>
    <row r="14582" spans="2:12" x14ac:dyDescent="0.2">
      <c r="D14582" s="201"/>
      <c r="E14582" s="45"/>
      <c r="F14582" s="51"/>
      <c r="G14582" s="81">
        <v>100</v>
      </c>
      <c r="H14582" s="115">
        <v>1.123595505618</v>
      </c>
      <c r="I14582" s="124">
        <v>25.842696629212998</v>
      </c>
      <c r="J14582" s="64">
        <v>44.943820224718998</v>
      </c>
      <c r="K14582" s="108">
        <v>15.730337078651999</v>
      </c>
      <c r="L14582" s="106">
        <v>12.359550561798001</v>
      </c>
    </row>
    <row r="14584" spans="2:12" x14ac:dyDescent="0.2">
      <c r="B14584" s="40" t="str">
        <f xml:space="preserve"> HYPERLINK("#'目次'!B358", "[352]")</f>
        <v>[352]</v>
      </c>
      <c r="C14584" s="23" t="s">
        <v>488</v>
      </c>
    </row>
    <row r="14587" spans="2:12" x14ac:dyDescent="0.2">
      <c r="C14587" s="23" t="s">
        <v>80</v>
      </c>
    </row>
    <row r="14588" spans="2:12" ht="24" x14ac:dyDescent="0.2">
      <c r="E14588" s="195"/>
      <c r="F14588" s="196"/>
      <c r="G14588" s="37" t="s">
        <v>15</v>
      </c>
      <c r="H14588" s="33" t="s">
        <v>471</v>
      </c>
      <c r="I14588" s="13" t="s">
        <v>472</v>
      </c>
      <c r="J14588" s="13" t="s">
        <v>473</v>
      </c>
      <c r="K14588" s="13" t="s">
        <v>440</v>
      </c>
      <c r="L14588" s="38" t="s">
        <v>18</v>
      </c>
    </row>
    <row r="14589" spans="2:12" x14ac:dyDescent="0.2">
      <c r="E14589" s="197"/>
      <c r="F14589" s="198"/>
      <c r="G14589" s="35"/>
      <c r="H14589" s="39"/>
      <c r="I14589" s="14"/>
      <c r="J14589" s="14"/>
      <c r="K14589" s="14"/>
      <c r="L14589" s="34"/>
    </row>
    <row r="14590" spans="2:12" x14ac:dyDescent="0.2">
      <c r="E14590" s="120" t="s">
        <v>15</v>
      </c>
      <c r="F14590" s="66"/>
      <c r="G14590" s="36">
        <v>1200</v>
      </c>
      <c r="H14590" s="17">
        <v>32</v>
      </c>
      <c r="I14590" s="17">
        <v>195</v>
      </c>
      <c r="J14590" s="17">
        <v>522</v>
      </c>
      <c r="K14590" s="17">
        <v>339</v>
      </c>
      <c r="L14590" s="47">
        <v>112</v>
      </c>
    </row>
    <row r="14591" spans="2:12" x14ac:dyDescent="0.2">
      <c r="E14591" s="45"/>
      <c r="F14591" s="67"/>
      <c r="G14591" s="7">
        <v>100</v>
      </c>
      <c r="H14591" s="2">
        <v>2.666666666667</v>
      </c>
      <c r="I14591" s="2">
        <v>16.25</v>
      </c>
      <c r="J14591" s="2">
        <v>43.5</v>
      </c>
      <c r="K14591" s="2">
        <v>28.25</v>
      </c>
      <c r="L14591" s="15">
        <v>9.333333333333</v>
      </c>
    </row>
    <row r="14592" spans="2:12" x14ac:dyDescent="0.2">
      <c r="E14592" s="4" t="s">
        <v>81</v>
      </c>
      <c r="F14592" s="5"/>
      <c r="G14592" s="19">
        <v>48</v>
      </c>
      <c r="H14592" s="27">
        <v>2</v>
      </c>
      <c r="I14592" s="3">
        <v>7</v>
      </c>
      <c r="J14592" s="3">
        <v>21</v>
      </c>
      <c r="K14592" s="3">
        <v>13</v>
      </c>
      <c r="L14592" s="26">
        <v>5</v>
      </c>
    </row>
    <row r="14593" spans="5:12" x14ac:dyDescent="0.2">
      <c r="E14593" s="11"/>
      <c r="F14593" s="10"/>
      <c r="G14593" s="7">
        <v>100</v>
      </c>
      <c r="H14593" s="18">
        <v>4.166666666667</v>
      </c>
      <c r="I14593" s="2">
        <v>14.583333333333</v>
      </c>
      <c r="J14593" s="2">
        <v>43.75</v>
      </c>
      <c r="K14593" s="2">
        <v>27.083333333333002</v>
      </c>
      <c r="L14593" s="15">
        <v>10.416666666667</v>
      </c>
    </row>
    <row r="14594" spans="5:12" x14ac:dyDescent="0.2">
      <c r="E14594" s="4" t="s">
        <v>82</v>
      </c>
      <c r="F14594" s="5"/>
      <c r="G14594" s="6">
        <v>84</v>
      </c>
      <c r="H14594" s="8">
        <v>1</v>
      </c>
      <c r="I14594" s="1">
        <v>9</v>
      </c>
      <c r="J14594" s="1">
        <v>24</v>
      </c>
      <c r="K14594" s="1">
        <v>39</v>
      </c>
      <c r="L14594" s="9">
        <v>11</v>
      </c>
    </row>
    <row r="14595" spans="5:12" x14ac:dyDescent="0.2">
      <c r="E14595" s="11"/>
      <c r="F14595" s="10"/>
      <c r="G14595" s="7">
        <v>100</v>
      </c>
      <c r="H14595" s="18">
        <v>1.190476190476</v>
      </c>
      <c r="I14595" s="30">
        <v>10.714285714286</v>
      </c>
      <c r="J14595" s="50">
        <v>28.571428571428999</v>
      </c>
      <c r="K14595" s="41">
        <v>46.428571428570997</v>
      </c>
      <c r="L14595" s="15">
        <v>13.095238095238001</v>
      </c>
    </row>
    <row r="14596" spans="5:12" x14ac:dyDescent="0.2">
      <c r="E14596" s="4" t="s">
        <v>83</v>
      </c>
      <c r="F14596" s="5"/>
      <c r="G14596" s="6">
        <v>462</v>
      </c>
      <c r="H14596" s="8">
        <v>11</v>
      </c>
      <c r="I14596" s="1">
        <v>76</v>
      </c>
      <c r="J14596" s="1">
        <v>206</v>
      </c>
      <c r="K14596" s="1">
        <v>128</v>
      </c>
      <c r="L14596" s="9">
        <v>41</v>
      </c>
    </row>
    <row r="14597" spans="5:12" x14ac:dyDescent="0.2">
      <c r="E14597" s="11"/>
      <c r="F14597" s="10"/>
      <c r="G14597" s="7">
        <v>100</v>
      </c>
      <c r="H14597" s="18">
        <v>2.3809523809519999</v>
      </c>
      <c r="I14597" s="2">
        <v>16.450216450216001</v>
      </c>
      <c r="J14597" s="2">
        <v>44.588744588745001</v>
      </c>
      <c r="K14597" s="2">
        <v>27.705627705628</v>
      </c>
      <c r="L14597" s="15">
        <v>8.8744588744590001</v>
      </c>
    </row>
    <row r="14598" spans="5:12" x14ac:dyDescent="0.2">
      <c r="E14598" s="4" t="s">
        <v>84</v>
      </c>
      <c r="F14598" s="5"/>
      <c r="G14598" s="6">
        <v>30</v>
      </c>
      <c r="H14598" s="8">
        <v>0</v>
      </c>
      <c r="I14598" s="1">
        <v>3</v>
      </c>
      <c r="J14598" s="1">
        <v>16</v>
      </c>
      <c r="K14598" s="1">
        <v>9</v>
      </c>
      <c r="L14598" s="9">
        <v>2</v>
      </c>
    </row>
    <row r="14599" spans="5:12" x14ac:dyDescent="0.2">
      <c r="E14599" s="11"/>
      <c r="F14599" s="10"/>
      <c r="G14599" s="7">
        <v>100</v>
      </c>
      <c r="H14599" s="53">
        <v>0</v>
      </c>
      <c r="I14599" s="30">
        <v>10</v>
      </c>
      <c r="J14599" s="25">
        <v>53.333333333333002</v>
      </c>
      <c r="K14599" s="2">
        <v>30</v>
      </c>
      <c r="L14599" s="15">
        <v>6.666666666667</v>
      </c>
    </row>
    <row r="14600" spans="5:12" x14ac:dyDescent="0.2">
      <c r="E14600" s="4" t="s">
        <v>85</v>
      </c>
      <c r="F14600" s="5"/>
      <c r="G14600" s="6">
        <v>144</v>
      </c>
      <c r="H14600" s="8">
        <v>5</v>
      </c>
      <c r="I14600" s="1">
        <v>24</v>
      </c>
      <c r="J14600" s="1">
        <v>60</v>
      </c>
      <c r="K14600" s="1">
        <v>39</v>
      </c>
      <c r="L14600" s="9">
        <v>16</v>
      </c>
    </row>
    <row r="14601" spans="5:12" x14ac:dyDescent="0.2">
      <c r="E14601" s="11"/>
      <c r="F14601" s="10"/>
      <c r="G14601" s="7">
        <v>100</v>
      </c>
      <c r="H14601" s="18">
        <v>3.4722222222219998</v>
      </c>
      <c r="I14601" s="2">
        <v>16.666666666666998</v>
      </c>
      <c r="J14601" s="2">
        <v>41.666666666666998</v>
      </c>
      <c r="K14601" s="2">
        <v>27.083333333333002</v>
      </c>
      <c r="L14601" s="15">
        <v>11.111111111111001</v>
      </c>
    </row>
    <row r="14602" spans="5:12" x14ac:dyDescent="0.2">
      <c r="E14602" s="4" t="s">
        <v>86</v>
      </c>
      <c r="F14602" s="5"/>
      <c r="G14602" s="6">
        <v>192</v>
      </c>
      <c r="H14602" s="8">
        <v>6</v>
      </c>
      <c r="I14602" s="1">
        <v>37</v>
      </c>
      <c r="J14602" s="1">
        <v>92</v>
      </c>
      <c r="K14602" s="1">
        <v>44</v>
      </c>
      <c r="L14602" s="9">
        <v>13</v>
      </c>
    </row>
    <row r="14603" spans="5:12" x14ac:dyDescent="0.2">
      <c r="E14603" s="11"/>
      <c r="F14603" s="10"/>
      <c r="G14603" s="7">
        <v>100</v>
      </c>
      <c r="H14603" s="18">
        <v>3.125</v>
      </c>
      <c r="I14603" s="2">
        <v>19.270833333333002</v>
      </c>
      <c r="J14603" s="2">
        <v>47.916666666666998</v>
      </c>
      <c r="K14603" s="30">
        <v>22.916666666666998</v>
      </c>
      <c r="L14603" s="15">
        <v>6.770833333333</v>
      </c>
    </row>
    <row r="14604" spans="5:12" x14ac:dyDescent="0.2">
      <c r="E14604" s="4" t="s">
        <v>87</v>
      </c>
      <c r="F14604" s="5"/>
      <c r="G14604" s="6">
        <v>72</v>
      </c>
      <c r="H14604" s="8">
        <v>3</v>
      </c>
      <c r="I14604" s="1">
        <v>12</v>
      </c>
      <c r="J14604" s="1">
        <v>35</v>
      </c>
      <c r="K14604" s="1">
        <v>14</v>
      </c>
      <c r="L14604" s="9">
        <v>8</v>
      </c>
    </row>
    <row r="14605" spans="5:12" x14ac:dyDescent="0.2">
      <c r="E14605" s="11"/>
      <c r="F14605" s="10"/>
      <c r="G14605" s="7">
        <v>100</v>
      </c>
      <c r="H14605" s="18">
        <v>4.166666666667</v>
      </c>
      <c r="I14605" s="2">
        <v>16.666666666666998</v>
      </c>
      <c r="J14605" s="25">
        <v>48.611111111111001</v>
      </c>
      <c r="K14605" s="30">
        <v>19.444444444443999</v>
      </c>
      <c r="L14605" s="15">
        <v>11.111111111111001</v>
      </c>
    </row>
    <row r="14606" spans="5:12" x14ac:dyDescent="0.2">
      <c r="E14606" s="4" t="s">
        <v>88</v>
      </c>
      <c r="F14606" s="5"/>
      <c r="G14606" s="6">
        <v>36</v>
      </c>
      <c r="H14606" s="8">
        <v>1</v>
      </c>
      <c r="I14606" s="1">
        <v>7</v>
      </c>
      <c r="J14606" s="1">
        <v>15</v>
      </c>
      <c r="K14606" s="1">
        <v>10</v>
      </c>
      <c r="L14606" s="9">
        <v>3</v>
      </c>
    </row>
    <row r="14607" spans="5:12" x14ac:dyDescent="0.2">
      <c r="E14607" s="11"/>
      <c r="F14607" s="10"/>
      <c r="G14607" s="7">
        <v>100</v>
      </c>
      <c r="H14607" s="18">
        <v>2.7777777777780002</v>
      </c>
      <c r="I14607" s="2">
        <v>19.444444444443999</v>
      </c>
      <c r="J14607" s="2">
        <v>41.666666666666998</v>
      </c>
      <c r="K14607" s="2">
        <v>27.777777777777999</v>
      </c>
      <c r="L14607" s="15">
        <v>8.333333333333</v>
      </c>
    </row>
    <row r="14608" spans="5:12" x14ac:dyDescent="0.2">
      <c r="E14608" s="4" t="s">
        <v>89</v>
      </c>
      <c r="F14608" s="5"/>
      <c r="G14608" s="6">
        <v>66</v>
      </c>
      <c r="H14608" s="8">
        <v>2</v>
      </c>
      <c r="I14608" s="1">
        <v>12</v>
      </c>
      <c r="J14608" s="1">
        <v>26</v>
      </c>
      <c r="K14608" s="1">
        <v>17</v>
      </c>
      <c r="L14608" s="9">
        <v>9</v>
      </c>
    </row>
    <row r="14609" spans="2:12" x14ac:dyDescent="0.2">
      <c r="E14609" s="11"/>
      <c r="F14609" s="10"/>
      <c r="G14609" s="7">
        <v>100</v>
      </c>
      <c r="H14609" s="18">
        <v>3.0303030303030001</v>
      </c>
      <c r="I14609" s="2">
        <v>18.181818181817999</v>
      </c>
      <c r="J14609" s="2">
        <v>39.393939393939</v>
      </c>
      <c r="K14609" s="2">
        <v>25.757575757575999</v>
      </c>
      <c r="L14609" s="15">
        <v>13.636363636364001</v>
      </c>
    </row>
    <row r="14610" spans="2:12" x14ac:dyDescent="0.2">
      <c r="E14610" s="4" t="s">
        <v>90</v>
      </c>
      <c r="F14610" s="5"/>
      <c r="G14610" s="6">
        <v>54</v>
      </c>
      <c r="H14610" s="8">
        <v>1</v>
      </c>
      <c r="I14610" s="1">
        <v>7</v>
      </c>
      <c r="J14610" s="1">
        <v>21</v>
      </c>
      <c r="K14610" s="1">
        <v>21</v>
      </c>
      <c r="L14610" s="9">
        <v>4</v>
      </c>
    </row>
    <row r="14611" spans="2:12" x14ac:dyDescent="0.2">
      <c r="E14611" s="11"/>
      <c r="F14611" s="10"/>
      <c r="G14611" s="7">
        <v>100</v>
      </c>
      <c r="H14611" s="18">
        <v>1.851851851852</v>
      </c>
      <c r="I14611" s="2">
        <v>12.962962962962999</v>
      </c>
      <c r="J14611" s="2">
        <v>38.888888888888999</v>
      </c>
      <c r="K14611" s="41">
        <v>38.888888888888999</v>
      </c>
      <c r="L14611" s="15">
        <v>7.4074074074069998</v>
      </c>
    </row>
    <row r="14612" spans="2:12" x14ac:dyDescent="0.2">
      <c r="E14612" s="4" t="s">
        <v>91</v>
      </c>
      <c r="F14612" s="5"/>
      <c r="G14612" s="6">
        <v>12</v>
      </c>
      <c r="H14612" s="8">
        <v>0</v>
      </c>
      <c r="I14612" s="1">
        <v>1</v>
      </c>
      <c r="J14612" s="1">
        <v>6</v>
      </c>
      <c r="K14612" s="1">
        <v>5</v>
      </c>
      <c r="L14612" s="9">
        <v>0</v>
      </c>
    </row>
    <row r="14613" spans="2:12" x14ac:dyDescent="0.2">
      <c r="E14613" s="45"/>
      <c r="F14613" s="51"/>
      <c r="G14613" s="81">
        <v>100</v>
      </c>
      <c r="H14613" s="118">
        <v>0</v>
      </c>
      <c r="I14613" s="126">
        <v>8.333333333333</v>
      </c>
      <c r="J14613" s="124">
        <v>50</v>
      </c>
      <c r="K14613" s="112">
        <v>41.666666666666998</v>
      </c>
      <c r="L14613" s="146">
        <v>0</v>
      </c>
    </row>
    <row r="14615" spans="2:12" x14ac:dyDescent="0.2">
      <c r="B14615" s="40" t="str">
        <f xml:space="preserve"> HYPERLINK("#'目次'!B359", "[353]")</f>
        <v>[353]</v>
      </c>
      <c r="C14615" s="23" t="s">
        <v>491</v>
      </c>
    </row>
    <row r="14618" spans="2:12" x14ac:dyDescent="0.2">
      <c r="C14618" s="23" t="s">
        <v>14</v>
      </c>
    </row>
    <row r="14619" spans="2:12" ht="24" x14ac:dyDescent="0.2">
      <c r="D14619" s="195"/>
      <c r="E14619" s="196"/>
      <c r="F14619" s="196"/>
      <c r="G14619" s="37" t="s">
        <v>15</v>
      </c>
      <c r="H14619" s="33" t="s">
        <v>471</v>
      </c>
      <c r="I14619" s="13" t="s">
        <v>472</v>
      </c>
      <c r="J14619" s="13" t="s">
        <v>473</v>
      </c>
      <c r="K14619" s="13" t="s">
        <v>440</v>
      </c>
      <c r="L14619" s="38" t="s">
        <v>18</v>
      </c>
    </row>
    <row r="14620" spans="2:12" x14ac:dyDescent="0.2">
      <c r="D14620" s="197"/>
      <c r="E14620" s="198"/>
      <c r="F14620" s="198"/>
      <c r="G14620" s="35"/>
      <c r="H14620" s="39"/>
      <c r="I14620" s="14"/>
      <c r="J14620" s="14"/>
      <c r="K14620" s="14"/>
      <c r="L14620" s="34"/>
    </row>
    <row r="14621" spans="2:12" x14ac:dyDescent="0.2">
      <c r="D14621" s="78"/>
      <c r="E14621" s="79" t="s">
        <v>15</v>
      </c>
      <c r="F14621" s="66"/>
      <c r="G14621" s="36">
        <v>1200</v>
      </c>
      <c r="H14621" s="17">
        <v>26</v>
      </c>
      <c r="I14621" s="17">
        <v>99</v>
      </c>
      <c r="J14621" s="17">
        <v>592</v>
      </c>
      <c r="K14621" s="17">
        <v>370</v>
      </c>
      <c r="L14621" s="47">
        <v>113</v>
      </c>
    </row>
    <row r="14622" spans="2:12" x14ac:dyDescent="0.2">
      <c r="D14622" s="45"/>
      <c r="E14622" s="51"/>
      <c r="F14622" s="67"/>
      <c r="G14622" s="7">
        <v>100</v>
      </c>
      <c r="H14622" s="2">
        <v>2.166666666667</v>
      </c>
      <c r="I14622" s="2">
        <v>8.25</v>
      </c>
      <c r="J14622" s="2">
        <v>49.333333333333002</v>
      </c>
      <c r="K14622" s="2">
        <v>30.833333333333002</v>
      </c>
      <c r="L14622" s="15">
        <v>9.416666666667</v>
      </c>
    </row>
    <row r="14623" spans="2:12" x14ac:dyDescent="0.2">
      <c r="D14623" s="199" t="s">
        <v>19</v>
      </c>
      <c r="E14623" s="22" t="s">
        <v>20</v>
      </c>
      <c r="F14623" s="21"/>
      <c r="G14623" s="19">
        <v>132</v>
      </c>
      <c r="H14623" s="27">
        <v>3</v>
      </c>
      <c r="I14623" s="3">
        <v>6</v>
      </c>
      <c r="J14623" s="3">
        <v>51</v>
      </c>
      <c r="K14623" s="3">
        <v>56</v>
      </c>
      <c r="L14623" s="26">
        <v>16</v>
      </c>
    </row>
    <row r="14624" spans="2:12" x14ac:dyDescent="0.2">
      <c r="D14624" s="200"/>
      <c r="E14624" s="11"/>
      <c r="F14624" s="10"/>
      <c r="G14624" s="7">
        <v>100</v>
      </c>
      <c r="H14624" s="18">
        <v>2.2727272727269998</v>
      </c>
      <c r="I14624" s="2">
        <v>4.5454545454549997</v>
      </c>
      <c r="J14624" s="50">
        <v>38.636363636364003</v>
      </c>
      <c r="K14624" s="41">
        <v>42.424242424242003</v>
      </c>
      <c r="L14624" s="15">
        <v>12.121212121212</v>
      </c>
    </row>
    <row r="14625" spans="4:12" x14ac:dyDescent="0.2">
      <c r="D14625" s="200"/>
      <c r="E14625" s="4" t="s">
        <v>21</v>
      </c>
      <c r="F14625" s="5"/>
      <c r="G14625" s="6">
        <v>444</v>
      </c>
      <c r="H14625" s="8">
        <v>7</v>
      </c>
      <c r="I14625" s="1">
        <v>39</v>
      </c>
      <c r="J14625" s="1">
        <v>225</v>
      </c>
      <c r="K14625" s="1">
        <v>134</v>
      </c>
      <c r="L14625" s="9">
        <v>39</v>
      </c>
    </row>
    <row r="14626" spans="4:12" x14ac:dyDescent="0.2">
      <c r="D14626" s="200"/>
      <c r="E14626" s="11"/>
      <c r="F14626" s="10"/>
      <c r="G14626" s="7">
        <v>100</v>
      </c>
      <c r="H14626" s="18">
        <v>1.5765765765769999</v>
      </c>
      <c r="I14626" s="2">
        <v>8.7837837837839992</v>
      </c>
      <c r="J14626" s="2">
        <v>50.675675675675997</v>
      </c>
      <c r="K14626" s="2">
        <v>30.180180180179999</v>
      </c>
      <c r="L14626" s="15">
        <v>8.7837837837839992</v>
      </c>
    </row>
    <row r="14627" spans="4:12" x14ac:dyDescent="0.2">
      <c r="D14627" s="200"/>
      <c r="E14627" s="4" t="s">
        <v>22</v>
      </c>
      <c r="F14627" s="5"/>
      <c r="G14627" s="6">
        <v>192</v>
      </c>
      <c r="H14627" s="8">
        <v>4</v>
      </c>
      <c r="I14627" s="1">
        <v>19</v>
      </c>
      <c r="J14627" s="1">
        <v>91</v>
      </c>
      <c r="K14627" s="1">
        <v>56</v>
      </c>
      <c r="L14627" s="9">
        <v>22</v>
      </c>
    </row>
    <row r="14628" spans="4:12" x14ac:dyDescent="0.2">
      <c r="D14628" s="200"/>
      <c r="E14628" s="11"/>
      <c r="F14628" s="10"/>
      <c r="G14628" s="7">
        <v>100</v>
      </c>
      <c r="H14628" s="18">
        <v>2.083333333333</v>
      </c>
      <c r="I14628" s="2">
        <v>9.895833333333</v>
      </c>
      <c r="J14628" s="2">
        <v>47.395833333333002</v>
      </c>
      <c r="K14628" s="2">
        <v>29.166666666666998</v>
      </c>
      <c r="L14628" s="15">
        <v>11.458333333333</v>
      </c>
    </row>
    <row r="14629" spans="4:12" x14ac:dyDescent="0.2">
      <c r="D14629" s="200"/>
      <c r="E14629" s="4" t="s">
        <v>23</v>
      </c>
      <c r="F14629" s="5"/>
      <c r="G14629" s="6">
        <v>192</v>
      </c>
      <c r="H14629" s="8">
        <v>7</v>
      </c>
      <c r="I14629" s="1">
        <v>16</v>
      </c>
      <c r="J14629" s="1">
        <v>101</v>
      </c>
      <c r="K14629" s="1">
        <v>55</v>
      </c>
      <c r="L14629" s="9">
        <v>13</v>
      </c>
    </row>
    <row r="14630" spans="4:12" x14ac:dyDescent="0.2">
      <c r="D14630" s="200"/>
      <c r="E14630" s="11"/>
      <c r="F14630" s="10"/>
      <c r="G14630" s="7">
        <v>100</v>
      </c>
      <c r="H14630" s="18">
        <v>3.645833333333</v>
      </c>
      <c r="I14630" s="2">
        <v>8.333333333333</v>
      </c>
      <c r="J14630" s="2">
        <v>52.604166666666998</v>
      </c>
      <c r="K14630" s="2">
        <v>28.645833333333002</v>
      </c>
      <c r="L14630" s="15">
        <v>6.770833333333</v>
      </c>
    </row>
    <row r="14631" spans="4:12" x14ac:dyDescent="0.2">
      <c r="D14631" s="200"/>
      <c r="E14631" s="4" t="s">
        <v>24</v>
      </c>
      <c r="F14631" s="5"/>
      <c r="G14631" s="6">
        <v>240</v>
      </c>
      <c r="H14631" s="8">
        <v>5</v>
      </c>
      <c r="I14631" s="1">
        <v>19</v>
      </c>
      <c r="J14631" s="1">
        <v>124</v>
      </c>
      <c r="K14631" s="1">
        <v>69</v>
      </c>
      <c r="L14631" s="9">
        <v>23</v>
      </c>
    </row>
    <row r="14632" spans="4:12" x14ac:dyDescent="0.2">
      <c r="D14632" s="200"/>
      <c r="E14632" s="11"/>
      <c r="F14632" s="10"/>
      <c r="G14632" s="7">
        <v>100</v>
      </c>
      <c r="H14632" s="18">
        <v>2.083333333333</v>
      </c>
      <c r="I14632" s="2">
        <v>7.916666666667</v>
      </c>
      <c r="J14632" s="2">
        <v>51.666666666666998</v>
      </c>
      <c r="K14632" s="2">
        <v>28.75</v>
      </c>
      <c r="L14632" s="15">
        <v>9.583333333333</v>
      </c>
    </row>
    <row r="14633" spans="4:12" x14ac:dyDescent="0.2">
      <c r="D14633" s="199" t="s">
        <v>25</v>
      </c>
      <c r="E14633" s="22" t="s">
        <v>26</v>
      </c>
      <c r="F14633" s="21"/>
      <c r="G14633" s="19">
        <v>348</v>
      </c>
      <c r="H14633" s="27">
        <v>12</v>
      </c>
      <c r="I14633" s="3">
        <v>28</v>
      </c>
      <c r="J14633" s="3">
        <v>173</v>
      </c>
      <c r="K14633" s="3">
        <v>105</v>
      </c>
      <c r="L14633" s="26">
        <v>30</v>
      </c>
    </row>
    <row r="14634" spans="4:12" x14ac:dyDescent="0.2">
      <c r="D14634" s="200"/>
      <c r="E14634" s="11"/>
      <c r="F14634" s="10"/>
      <c r="G14634" s="7">
        <v>100</v>
      </c>
      <c r="H14634" s="18">
        <v>3.4482758620689999</v>
      </c>
      <c r="I14634" s="2">
        <v>8.0459770114939992</v>
      </c>
      <c r="J14634" s="2">
        <v>49.712643678161001</v>
      </c>
      <c r="K14634" s="2">
        <v>30.172413793103001</v>
      </c>
      <c r="L14634" s="15">
        <v>8.6206896551720007</v>
      </c>
    </row>
    <row r="14635" spans="4:12" x14ac:dyDescent="0.2">
      <c r="D14635" s="200"/>
      <c r="E14635" s="4" t="s">
        <v>27</v>
      </c>
      <c r="F14635" s="5"/>
      <c r="G14635" s="6">
        <v>378</v>
      </c>
      <c r="H14635" s="8">
        <v>4</v>
      </c>
      <c r="I14635" s="1">
        <v>35</v>
      </c>
      <c r="J14635" s="1">
        <v>202</v>
      </c>
      <c r="K14635" s="1">
        <v>102</v>
      </c>
      <c r="L14635" s="9">
        <v>35</v>
      </c>
    </row>
    <row r="14636" spans="4:12" x14ac:dyDescent="0.2">
      <c r="D14636" s="200"/>
      <c r="E14636" s="11"/>
      <c r="F14636" s="10"/>
      <c r="G14636" s="7">
        <v>100</v>
      </c>
      <c r="H14636" s="18">
        <v>1.058201058201</v>
      </c>
      <c r="I14636" s="2">
        <v>9.2592592592590002</v>
      </c>
      <c r="J14636" s="2">
        <v>53.439153439153003</v>
      </c>
      <c r="K14636" s="2">
        <v>26.984126984126998</v>
      </c>
      <c r="L14636" s="15">
        <v>9.2592592592590002</v>
      </c>
    </row>
    <row r="14637" spans="4:12" x14ac:dyDescent="0.2">
      <c r="D14637" s="200"/>
      <c r="E14637" s="4" t="s">
        <v>28</v>
      </c>
      <c r="F14637" s="5"/>
      <c r="G14637" s="6">
        <v>372</v>
      </c>
      <c r="H14637" s="8">
        <v>5</v>
      </c>
      <c r="I14637" s="1">
        <v>32</v>
      </c>
      <c r="J14637" s="1">
        <v>163</v>
      </c>
      <c r="K14637" s="1">
        <v>134</v>
      </c>
      <c r="L14637" s="9">
        <v>38</v>
      </c>
    </row>
    <row r="14638" spans="4:12" x14ac:dyDescent="0.2">
      <c r="D14638" s="200"/>
      <c r="E14638" s="11"/>
      <c r="F14638" s="10"/>
      <c r="G14638" s="7">
        <v>100</v>
      </c>
      <c r="H14638" s="18">
        <v>1.3440860215049999</v>
      </c>
      <c r="I14638" s="2">
        <v>8.6021505376339995</v>
      </c>
      <c r="J14638" s="30">
        <v>43.817204301075002</v>
      </c>
      <c r="K14638" s="25">
        <v>36.021505376344003</v>
      </c>
      <c r="L14638" s="15">
        <v>10.215053763441</v>
      </c>
    </row>
    <row r="14639" spans="4:12" x14ac:dyDescent="0.2">
      <c r="D14639" s="200"/>
      <c r="E14639" s="4" t="s">
        <v>29</v>
      </c>
      <c r="F14639" s="5"/>
      <c r="G14639" s="6">
        <v>102</v>
      </c>
      <c r="H14639" s="8">
        <v>5</v>
      </c>
      <c r="I14639" s="1">
        <v>4</v>
      </c>
      <c r="J14639" s="1">
        <v>54</v>
      </c>
      <c r="K14639" s="1">
        <v>29</v>
      </c>
      <c r="L14639" s="9">
        <v>10</v>
      </c>
    </row>
    <row r="14640" spans="4:12" x14ac:dyDescent="0.2">
      <c r="D14640" s="200"/>
      <c r="E14640" s="11"/>
      <c r="F14640" s="10"/>
      <c r="G14640" s="7">
        <v>100</v>
      </c>
      <c r="H14640" s="18">
        <v>4.9019607843140003</v>
      </c>
      <c r="I14640" s="2">
        <v>3.9215686274510002</v>
      </c>
      <c r="J14640" s="2">
        <v>52.941176470587997</v>
      </c>
      <c r="K14640" s="2">
        <v>28.431372549020001</v>
      </c>
      <c r="L14640" s="15">
        <v>9.8039215686270005</v>
      </c>
    </row>
    <row r="14641" spans="4:12" x14ac:dyDescent="0.2">
      <c r="D14641" s="199" t="s">
        <v>30</v>
      </c>
      <c r="E14641" s="22" t="s">
        <v>31</v>
      </c>
      <c r="F14641" s="21"/>
      <c r="G14641" s="19">
        <v>592</v>
      </c>
      <c r="H14641" s="27">
        <v>15</v>
      </c>
      <c r="I14641" s="3">
        <v>45</v>
      </c>
      <c r="J14641" s="3">
        <v>285</v>
      </c>
      <c r="K14641" s="3">
        <v>186</v>
      </c>
      <c r="L14641" s="26">
        <v>61</v>
      </c>
    </row>
    <row r="14642" spans="4:12" x14ac:dyDescent="0.2">
      <c r="D14642" s="200"/>
      <c r="E14642" s="11"/>
      <c r="F14642" s="10"/>
      <c r="G14642" s="7">
        <v>100</v>
      </c>
      <c r="H14642" s="18">
        <v>2.533783783784</v>
      </c>
      <c r="I14642" s="2">
        <v>7.601351351351</v>
      </c>
      <c r="J14642" s="2">
        <v>48.141891891892001</v>
      </c>
      <c r="K14642" s="2">
        <v>31.418918918919001</v>
      </c>
      <c r="L14642" s="15">
        <v>10.304054054053999</v>
      </c>
    </row>
    <row r="14643" spans="4:12" x14ac:dyDescent="0.2">
      <c r="D14643" s="200"/>
      <c r="E14643" s="4" t="s">
        <v>32</v>
      </c>
      <c r="F14643" s="5"/>
      <c r="G14643" s="6">
        <v>608</v>
      </c>
      <c r="H14643" s="8">
        <v>11</v>
      </c>
      <c r="I14643" s="1">
        <v>54</v>
      </c>
      <c r="J14643" s="1">
        <v>307</v>
      </c>
      <c r="K14643" s="1">
        <v>184</v>
      </c>
      <c r="L14643" s="9">
        <v>52</v>
      </c>
    </row>
    <row r="14644" spans="4:12" x14ac:dyDescent="0.2">
      <c r="D14644" s="200"/>
      <c r="E14644" s="11"/>
      <c r="F14644" s="10"/>
      <c r="G14644" s="7">
        <v>100</v>
      </c>
      <c r="H14644" s="18">
        <v>1.8092105263160001</v>
      </c>
      <c r="I14644" s="2">
        <v>8.8815789473680002</v>
      </c>
      <c r="J14644" s="2">
        <v>50.493421052632002</v>
      </c>
      <c r="K14644" s="2">
        <v>30.263157894736999</v>
      </c>
      <c r="L14644" s="15">
        <v>8.5526315789470004</v>
      </c>
    </row>
    <row r="14645" spans="4:12" x14ac:dyDescent="0.2">
      <c r="D14645" s="199" t="s">
        <v>33</v>
      </c>
      <c r="E14645" s="22" t="s">
        <v>34</v>
      </c>
      <c r="F14645" s="21"/>
      <c r="G14645" s="19">
        <v>74</v>
      </c>
      <c r="H14645" s="27">
        <v>0</v>
      </c>
      <c r="I14645" s="3">
        <v>5</v>
      </c>
      <c r="J14645" s="3">
        <v>31</v>
      </c>
      <c r="K14645" s="3">
        <v>26</v>
      </c>
      <c r="L14645" s="26">
        <v>12</v>
      </c>
    </row>
    <row r="14646" spans="4:12" x14ac:dyDescent="0.2">
      <c r="D14646" s="200"/>
      <c r="E14646" s="11"/>
      <c r="F14646" s="10"/>
      <c r="G14646" s="7">
        <v>100</v>
      </c>
      <c r="H14646" s="53">
        <v>0</v>
      </c>
      <c r="I14646" s="2">
        <v>6.7567567567570004</v>
      </c>
      <c r="J14646" s="30">
        <v>41.891891891892001</v>
      </c>
      <c r="K14646" s="2">
        <v>35.135135135135002</v>
      </c>
      <c r="L14646" s="85">
        <v>16.216216216216001</v>
      </c>
    </row>
    <row r="14647" spans="4:12" x14ac:dyDescent="0.2">
      <c r="D14647" s="200"/>
      <c r="E14647" s="4" t="s">
        <v>35</v>
      </c>
      <c r="F14647" s="5"/>
      <c r="G14647" s="6">
        <v>148</v>
      </c>
      <c r="H14647" s="8">
        <v>4</v>
      </c>
      <c r="I14647" s="1">
        <v>10</v>
      </c>
      <c r="J14647" s="1">
        <v>59</v>
      </c>
      <c r="K14647" s="1">
        <v>63</v>
      </c>
      <c r="L14647" s="9">
        <v>12</v>
      </c>
    </row>
    <row r="14648" spans="4:12" x14ac:dyDescent="0.2">
      <c r="D14648" s="200"/>
      <c r="E14648" s="11"/>
      <c r="F14648" s="10"/>
      <c r="G14648" s="7">
        <v>100</v>
      </c>
      <c r="H14648" s="18">
        <v>2.7027027027030002</v>
      </c>
      <c r="I14648" s="2">
        <v>6.7567567567570004</v>
      </c>
      <c r="J14648" s="30">
        <v>39.864864864864998</v>
      </c>
      <c r="K14648" s="41">
        <v>42.567567567567998</v>
      </c>
      <c r="L14648" s="15">
        <v>8.1081081081080004</v>
      </c>
    </row>
    <row r="14649" spans="4:12" x14ac:dyDescent="0.2">
      <c r="D14649" s="200"/>
      <c r="E14649" s="4" t="s">
        <v>36</v>
      </c>
      <c r="F14649" s="5"/>
      <c r="G14649" s="6">
        <v>187</v>
      </c>
      <c r="H14649" s="8">
        <v>8</v>
      </c>
      <c r="I14649" s="1">
        <v>15</v>
      </c>
      <c r="J14649" s="1">
        <v>73</v>
      </c>
      <c r="K14649" s="1">
        <v>80</v>
      </c>
      <c r="L14649" s="9">
        <v>11</v>
      </c>
    </row>
    <row r="14650" spans="4:12" x14ac:dyDescent="0.2">
      <c r="D14650" s="200"/>
      <c r="E14650" s="11"/>
      <c r="F14650" s="10"/>
      <c r="G14650" s="7">
        <v>100</v>
      </c>
      <c r="H14650" s="18">
        <v>4.2780748663099999</v>
      </c>
      <c r="I14650" s="2">
        <v>8.0213903743320003</v>
      </c>
      <c r="J14650" s="50">
        <v>39.037433155080002</v>
      </c>
      <c r="K14650" s="41">
        <v>42.780748663102003</v>
      </c>
      <c r="L14650" s="15">
        <v>5.8823529411760003</v>
      </c>
    </row>
    <row r="14651" spans="4:12" x14ac:dyDescent="0.2">
      <c r="D14651" s="200"/>
      <c r="E14651" s="4" t="s">
        <v>37</v>
      </c>
      <c r="F14651" s="5"/>
      <c r="G14651" s="6">
        <v>221</v>
      </c>
      <c r="H14651" s="8">
        <v>1</v>
      </c>
      <c r="I14651" s="1">
        <v>20</v>
      </c>
      <c r="J14651" s="1">
        <v>124</v>
      </c>
      <c r="K14651" s="1">
        <v>65</v>
      </c>
      <c r="L14651" s="9">
        <v>11</v>
      </c>
    </row>
    <row r="14652" spans="4:12" x14ac:dyDescent="0.2">
      <c r="D14652" s="200"/>
      <c r="E14652" s="11"/>
      <c r="F14652" s="10"/>
      <c r="G14652" s="7">
        <v>100</v>
      </c>
      <c r="H14652" s="18">
        <v>0.452488687783</v>
      </c>
      <c r="I14652" s="2">
        <v>9.0497737556560001</v>
      </c>
      <c r="J14652" s="25">
        <v>56.108597285068001</v>
      </c>
      <c r="K14652" s="2">
        <v>29.411764705882</v>
      </c>
      <c r="L14652" s="15">
        <v>4.9773755656110001</v>
      </c>
    </row>
    <row r="14653" spans="4:12" x14ac:dyDescent="0.2">
      <c r="D14653" s="200"/>
      <c r="E14653" s="4" t="s">
        <v>38</v>
      </c>
      <c r="F14653" s="5"/>
      <c r="G14653" s="6">
        <v>186</v>
      </c>
      <c r="H14653" s="8">
        <v>6</v>
      </c>
      <c r="I14653" s="1">
        <v>18</v>
      </c>
      <c r="J14653" s="1">
        <v>96</v>
      </c>
      <c r="K14653" s="1">
        <v>49</v>
      </c>
      <c r="L14653" s="9">
        <v>17</v>
      </c>
    </row>
    <row r="14654" spans="4:12" x14ac:dyDescent="0.2">
      <c r="D14654" s="200"/>
      <c r="E14654" s="11"/>
      <c r="F14654" s="10"/>
      <c r="G14654" s="7">
        <v>100</v>
      </c>
      <c r="H14654" s="18">
        <v>3.2258064516129998</v>
      </c>
      <c r="I14654" s="2">
        <v>9.6774193548389995</v>
      </c>
      <c r="J14654" s="2">
        <v>51.612903225806001</v>
      </c>
      <c r="K14654" s="2">
        <v>26.344086021504999</v>
      </c>
      <c r="L14654" s="15">
        <v>9.1397849462370004</v>
      </c>
    </row>
    <row r="14655" spans="4:12" x14ac:dyDescent="0.2">
      <c r="D14655" s="200"/>
      <c r="E14655" s="4" t="s">
        <v>39</v>
      </c>
      <c r="F14655" s="5"/>
      <c r="G14655" s="6">
        <v>223</v>
      </c>
      <c r="H14655" s="8">
        <v>5</v>
      </c>
      <c r="I14655" s="1">
        <v>17</v>
      </c>
      <c r="J14655" s="1">
        <v>120</v>
      </c>
      <c r="K14655" s="1">
        <v>54</v>
      </c>
      <c r="L14655" s="9">
        <v>27</v>
      </c>
    </row>
    <row r="14656" spans="4:12" x14ac:dyDescent="0.2">
      <c r="D14656" s="200"/>
      <c r="E14656" s="11"/>
      <c r="F14656" s="10"/>
      <c r="G14656" s="7">
        <v>100</v>
      </c>
      <c r="H14656" s="18">
        <v>2.2421524663680001</v>
      </c>
      <c r="I14656" s="2">
        <v>7.6233183856500002</v>
      </c>
      <c r="J14656" s="2">
        <v>53.811659192824997</v>
      </c>
      <c r="K14656" s="30">
        <v>24.215246636770999</v>
      </c>
      <c r="L14656" s="15">
        <v>12.107623318386</v>
      </c>
    </row>
    <row r="14657" spans="2:12" x14ac:dyDescent="0.2">
      <c r="D14657" s="200"/>
      <c r="E14657" s="4" t="s">
        <v>40</v>
      </c>
      <c r="F14657" s="5"/>
      <c r="G14657" s="6">
        <v>161</v>
      </c>
      <c r="H14657" s="8">
        <v>2</v>
      </c>
      <c r="I14657" s="1">
        <v>14</v>
      </c>
      <c r="J14657" s="1">
        <v>89</v>
      </c>
      <c r="K14657" s="1">
        <v>33</v>
      </c>
      <c r="L14657" s="9">
        <v>23</v>
      </c>
    </row>
    <row r="14658" spans="2:12" x14ac:dyDescent="0.2">
      <c r="D14658" s="201"/>
      <c r="E14658" s="45"/>
      <c r="F14658" s="51"/>
      <c r="G14658" s="81">
        <v>100</v>
      </c>
      <c r="H14658" s="115">
        <v>1.242236024845</v>
      </c>
      <c r="I14658" s="64">
        <v>8.6956521739130004</v>
      </c>
      <c r="J14658" s="124">
        <v>55.279503105590003</v>
      </c>
      <c r="K14658" s="108">
        <v>20.496894409938001</v>
      </c>
      <c r="L14658" s="106">
        <v>14.285714285714</v>
      </c>
    </row>
    <row r="14660" spans="2:12" x14ac:dyDescent="0.2">
      <c r="B14660" s="40" t="str">
        <f xml:space="preserve"> HYPERLINK("#'目次'!B360", "[354]")</f>
        <v>[354]</v>
      </c>
      <c r="C14660" s="23" t="s">
        <v>491</v>
      </c>
    </row>
    <row r="14663" spans="2:12" x14ac:dyDescent="0.2">
      <c r="C14663" s="23" t="s">
        <v>48</v>
      </c>
    </row>
    <row r="14664" spans="2:12" ht="24" x14ac:dyDescent="0.2">
      <c r="D14664" s="195"/>
      <c r="E14664" s="196"/>
      <c r="F14664" s="196"/>
      <c r="G14664" s="37" t="s">
        <v>15</v>
      </c>
      <c r="H14664" s="33" t="s">
        <v>471</v>
      </c>
      <c r="I14664" s="13" t="s">
        <v>472</v>
      </c>
      <c r="J14664" s="13" t="s">
        <v>473</v>
      </c>
      <c r="K14664" s="13" t="s">
        <v>440</v>
      </c>
      <c r="L14664" s="38" t="s">
        <v>18</v>
      </c>
    </row>
    <row r="14665" spans="2:12" x14ac:dyDescent="0.2">
      <c r="D14665" s="197"/>
      <c r="E14665" s="198"/>
      <c r="F14665" s="198"/>
      <c r="G14665" s="35"/>
      <c r="H14665" s="39"/>
      <c r="I14665" s="14"/>
      <c r="J14665" s="14"/>
      <c r="K14665" s="14"/>
      <c r="L14665" s="34"/>
    </row>
    <row r="14666" spans="2:12" x14ac:dyDescent="0.2">
      <c r="D14666" s="78"/>
      <c r="E14666" s="79" t="s">
        <v>15</v>
      </c>
      <c r="F14666" s="66"/>
      <c r="G14666" s="36">
        <v>1200</v>
      </c>
      <c r="H14666" s="17">
        <v>26</v>
      </c>
      <c r="I14666" s="17">
        <v>99</v>
      </c>
      <c r="J14666" s="17">
        <v>592</v>
      </c>
      <c r="K14666" s="17">
        <v>370</v>
      </c>
      <c r="L14666" s="47">
        <v>113</v>
      </c>
    </row>
    <row r="14667" spans="2:12" x14ac:dyDescent="0.2">
      <c r="D14667" s="45"/>
      <c r="E14667" s="51"/>
      <c r="F14667" s="67"/>
      <c r="G14667" s="7">
        <v>100</v>
      </c>
      <c r="H14667" s="2">
        <v>2.166666666667</v>
      </c>
      <c r="I14667" s="2">
        <v>8.25</v>
      </c>
      <c r="J14667" s="2">
        <v>49.333333333333002</v>
      </c>
      <c r="K14667" s="2">
        <v>30.833333333333002</v>
      </c>
      <c r="L14667" s="15">
        <v>9.416666666667</v>
      </c>
    </row>
    <row r="14668" spans="2:12" x14ac:dyDescent="0.2">
      <c r="D14668" s="199" t="s">
        <v>49</v>
      </c>
      <c r="E14668" s="22" t="s">
        <v>50</v>
      </c>
      <c r="F14668" s="21"/>
      <c r="G14668" s="19">
        <v>15</v>
      </c>
      <c r="H14668" s="27">
        <v>0</v>
      </c>
      <c r="I14668" s="3">
        <v>0</v>
      </c>
      <c r="J14668" s="3">
        <v>7</v>
      </c>
      <c r="K14668" s="3">
        <v>6</v>
      </c>
      <c r="L14668" s="26">
        <v>2</v>
      </c>
    </row>
    <row r="14669" spans="2:12" x14ac:dyDescent="0.2">
      <c r="D14669" s="200"/>
      <c r="E14669" s="11"/>
      <c r="F14669" s="10"/>
      <c r="G14669" s="7">
        <v>100</v>
      </c>
      <c r="H14669" s="53">
        <v>0</v>
      </c>
      <c r="I14669" s="49">
        <v>0</v>
      </c>
      <c r="J14669" s="2">
        <v>46.666666666666998</v>
      </c>
      <c r="K14669" s="25">
        <v>40</v>
      </c>
      <c r="L14669" s="15">
        <v>13.333333333333</v>
      </c>
    </row>
    <row r="14670" spans="2:12" x14ac:dyDescent="0.2">
      <c r="D14670" s="200"/>
      <c r="E14670" s="4" t="s">
        <v>51</v>
      </c>
      <c r="F14670" s="5"/>
      <c r="G14670" s="6">
        <v>142</v>
      </c>
      <c r="H14670" s="8">
        <v>6</v>
      </c>
      <c r="I14670" s="1">
        <v>13</v>
      </c>
      <c r="J14670" s="1">
        <v>71</v>
      </c>
      <c r="K14670" s="1">
        <v>37</v>
      </c>
      <c r="L14670" s="9">
        <v>15</v>
      </c>
    </row>
    <row r="14671" spans="2:12" x14ac:dyDescent="0.2">
      <c r="D14671" s="200"/>
      <c r="E14671" s="11"/>
      <c r="F14671" s="10"/>
      <c r="G14671" s="7">
        <v>100</v>
      </c>
      <c r="H14671" s="18">
        <v>4.2253521126760001</v>
      </c>
      <c r="I14671" s="2">
        <v>9.1549295774649995</v>
      </c>
      <c r="J14671" s="2">
        <v>50</v>
      </c>
      <c r="K14671" s="2">
        <v>26.056338028169002</v>
      </c>
      <c r="L14671" s="15">
        <v>10.56338028169</v>
      </c>
    </row>
    <row r="14672" spans="2:12" x14ac:dyDescent="0.2">
      <c r="D14672" s="200"/>
      <c r="E14672" s="4" t="s">
        <v>52</v>
      </c>
      <c r="F14672" s="5"/>
      <c r="G14672" s="6">
        <v>26</v>
      </c>
      <c r="H14672" s="8">
        <v>2</v>
      </c>
      <c r="I14672" s="1">
        <v>2</v>
      </c>
      <c r="J14672" s="1">
        <v>13</v>
      </c>
      <c r="K14672" s="1">
        <v>7</v>
      </c>
      <c r="L14672" s="9">
        <v>2</v>
      </c>
    </row>
    <row r="14673" spans="4:12" x14ac:dyDescent="0.2">
      <c r="D14673" s="200"/>
      <c r="E14673" s="11"/>
      <c r="F14673" s="10"/>
      <c r="G14673" s="7">
        <v>100</v>
      </c>
      <c r="H14673" s="70">
        <v>7.6923076923079998</v>
      </c>
      <c r="I14673" s="2">
        <v>7.6923076923079998</v>
      </c>
      <c r="J14673" s="2">
        <v>50</v>
      </c>
      <c r="K14673" s="2">
        <v>26.923076923077002</v>
      </c>
      <c r="L14673" s="15">
        <v>7.6923076923079998</v>
      </c>
    </row>
    <row r="14674" spans="4:12" x14ac:dyDescent="0.2">
      <c r="D14674" s="200"/>
      <c r="E14674" s="4" t="s">
        <v>53</v>
      </c>
      <c r="F14674" s="5"/>
      <c r="G14674" s="6">
        <v>41</v>
      </c>
      <c r="H14674" s="8">
        <v>0</v>
      </c>
      <c r="I14674" s="1">
        <v>3</v>
      </c>
      <c r="J14674" s="1">
        <v>25</v>
      </c>
      <c r="K14674" s="1">
        <v>11</v>
      </c>
      <c r="L14674" s="9">
        <v>2</v>
      </c>
    </row>
    <row r="14675" spans="4:12" x14ac:dyDescent="0.2">
      <c r="D14675" s="200"/>
      <c r="E14675" s="11"/>
      <c r="F14675" s="10"/>
      <c r="G14675" s="7">
        <v>100</v>
      </c>
      <c r="H14675" s="53">
        <v>0</v>
      </c>
      <c r="I14675" s="2">
        <v>7.3170731707319998</v>
      </c>
      <c r="J14675" s="41">
        <v>60.975609756098002</v>
      </c>
      <c r="K14675" s="2">
        <v>26.829268292683</v>
      </c>
      <c r="L14675" s="15">
        <v>4.8780487804880002</v>
      </c>
    </row>
    <row r="14676" spans="4:12" x14ac:dyDescent="0.2">
      <c r="D14676" s="200"/>
      <c r="E14676" s="4" t="s">
        <v>54</v>
      </c>
      <c r="F14676" s="5"/>
      <c r="G14676" s="6">
        <v>226</v>
      </c>
      <c r="H14676" s="8">
        <v>6</v>
      </c>
      <c r="I14676" s="1">
        <v>19</v>
      </c>
      <c r="J14676" s="1">
        <v>104</v>
      </c>
      <c r="K14676" s="1">
        <v>83</v>
      </c>
      <c r="L14676" s="9">
        <v>14</v>
      </c>
    </row>
    <row r="14677" spans="4:12" x14ac:dyDescent="0.2">
      <c r="D14677" s="200"/>
      <c r="E14677" s="11"/>
      <c r="F14677" s="10"/>
      <c r="G14677" s="7">
        <v>100</v>
      </c>
      <c r="H14677" s="18">
        <v>2.654867256637</v>
      </c>
      <c r="I14677" s="2">
        <v>8.4070796460179995</v>
      </c>
      <c r="J14677" s="2">
        <v>46.017699115044003</v>
      </c>
      <c r="K14677" s="25">
        <v>36.725663716813997</v>
      </c>
      <c r="L14677" s="15">
        <v>6.194690265487</v>
      </c>
    </row>
    <row r="14678" spans="4:12" x14ac:dyDescent="0.2">
      <c r="D14678" s="200"/>
      <c r="E14678" s="4" t="s">
        <v>55</v>
      </c>
      <c r="F14678" s="5"/>
      <c r="G14678" s="6">
        <v>125</v>
      </c>
      <c r="H14678" s="8">
        <v>1</v>
      </c>
      <c r="I14678" s="1">
        <v>15</v>
      </c>
      <c r="J14678" s="1">
        <v>50</v>
      </c>
      <c r="K14678" s="1">
        <v>50</v>
      </c>
      <c r="L14678" s="9">
        <v>9</v>
      </c>
    </row>
    <row r="14679" spans="4:12" x14ac:dyDescent="0.2">
      <c r="D14679" s="200"/>
      <c r="E14679" s="11"/>
      <c r="F14679" s="10"/>
      <c r="G14679" s="7">
        <v>100</v>
      </c>
      <c r="H14679" s="18">
        <v>0.8</v>
      </c>
      <c r="I14679" s="2">
        <v>12</v>
      </c>
      <c r="J14679" s="30">
        <v>40</v>
      </c>
      <c r="K14679" s="25">
        <v>40</v>
      </c>
      <c r="L14679" s="15">
        <v>7.2</v>
      </c>
    </row>
    <row r="14680" spans="4:12" x14ac:dyDescent="0.2">
      <c r="D14680" s="200"/>
      <c r="E14680" s="4" t="s">
        <v>56</v>
      </c>
      <c r="F14680" s="5"/>
      <c r="G14680" s="6">
        <v>190</v>
      </c>
      <c r="H14680" s="8">
        <v>6</v>
      </c>
      <c r="I14680" s="1">
        <v>13</v>
      </c>
      <c r="J14680" s="1">
        <v>92</v>
      </c>
      <c r="K14680" s="1">
        <v>67</v>
      </c>
      <c r="L14680" s="9">
        <v>12</v>
      </c>
    </row>
    <row r="14681" spans="4:12" x14ac:dyDescent="0.2">
      <c r="D14681" s="200"/>
      <c r="E14681" s="11"/>
      <c r="F14681" s="10"/>
      <c r="G14681" s="7">
        <v>100</v>
      </c>
      <c r="H14681" s="18">
        <v>3.1578947368420001</v>
      </c>
      <c r="I14681" s="2">
        <v>6.8421052631580004</v>
      </c>
      <c r="J14681" s="2">
        <v>48.421052631579002</v>
      </c>
      <c r="K14681" s="2">
        <v>35.263157894736999</v>
      </c>
      <c r="L14681" s="15">
        <v>6.3157894736840001</v>
      </c>
    </row>
    <row r="14682" spans="4:12" x14ac:dyDescent="0.2">
      <c r="D14682" s="200"/>
      <c r="E14682" s="4" t="s">
        <v>57</v>
      </c>
      <c r="F14682" s="5"/>
      <c r="G14682" s="6">
        <v>185</v>
      </c>
      <c r="H14682" s="8">
        <v>2</v>
      </c>
      <c r="I14682" s="1">
        <v>20</v>
      </c>
      <c r="J14682" s="1">
        <v>105</v>
      </c>
      <c r="K14682" s="1">
        <v>42</v>
      </c>
      <c r="L14682" s="9">
        <v>16</v>
      </c>
    </row>
    <row r="14683" spans="4:12" x14ac:dyDescent="0.2">
      <c r="D14683" s="200"/>
      <c r="E14683" s="11"/>
      <c r="F14683" s="10"/>
      <c r="G14683" s="7">
        <v>100</v>
      </c>
      <c r="H14683" s="18">
        <v>1.0810810810810001</v>
      </c>
      <c r="I14683" s="2">
        <v>10.810810810811001</v>
      </c>
      <c r="J14683" s="25">
        <v>56.756756756756999</v>
      </c>
      <c r="K14683" s="30">
        <v>22.702702702703</v>
      </c>
      <c r="L14683" s="15">
        <v>8.6486486486490008</v>
      </c>
    </row>
    <row r="14684" spans="4:12" x14ac:dyDescent="0.2">
      <c r="D14684" s="200"/>
      <c r="E14684" s="4" t="s">
        <v>58</v>
      </c>
      <c r="F14684" s="5"/>
      <c r="G14684" s="6">
        <v>113</v>
      </c>
      <c r="H14684" s="8">
        <v>1</v>
      </c>
      <c r="I14684" s="1">
        <v>8</v>
      </c>
      <c r="J14684" s="1">
        <v>44</v>
      </c>
      <c r="K14684" s="1">
        <v>43</v>
      </c>
      <c r="L14684" s="9">
        <v>17</v>
      </c>
    </row>
    <row r="14685" spans="4:12" x14ac:dyDescent="0.2">
      <c r="D14685" s="200"/>
      <c r="E14685" s="11"/>
      <c r="F14685" s="10"/>
      <c r="G14685" s="7">
        <v>100</v>
      </c>
      <c r="H14685" s="18">
        <v>0.88495575221199996</v>
      </c>
      <c r="I14685" s="2">
        <v>7.0796460176989999</v>
      </c>
      <c r="J14685" s="50">
        <v>38.938053097344998</v>
      </c>
      <c r="K14685" s="25">
        <v>38.053097345132997</v>
      </c>
      <c r="L14685" s="85">
        <v>15.044247787611001</v>
      </c>
    </row>
    <row r="14686" spans="4:12" x14ac:dyDescent="0.2">
      <c r="D14686" s="200"/>
      <c r="E14686" s="4" t="s">
        <v>59</v>
      </c>
      <c r="F14686" s="5"/>
      <c r="G14686" s="6">
        <v>136</v>
      </c>
      <c r="H14686" s="8">
        <v>2</v>
      </c>
      <c r="I14686" s="1">
        <v>6</v>
      </c>
      <c r="J14686" s="1">
        <v>80</v>
      </c>
      <c r="K14686" s="1">
        <v>24</v>
      </c>
      <c r="L14686" s="9">
        <v>24</v>
      </c>
    </row>
    <row r="14687" spans="4:12" x14ac:dyDescent="0.2">
      <c r="D14687" s="200"/>
      <c r="E14687" s="11"/>
      <c r="F14687" s="10"/>
      <c r="G14687" s="7">
        <v>100</v>
      </c>
      <c r="H14687" s="18">
        <v>1.4705882352940001</v>
      </c>
      <c r="I14687" s="2">
        <v>4.4117647058819998</v>
      </c>
      <c r="J14687" s="25">
        <v>58.823529411765001</v>
      </c>
      <c r="K14687" s="50">
        <v>17.647058823529001</v>
      </c>
      <c r="L14687" s="85">
        <v>17.647058823529001</v>
      </c>
    </row>
    <row r="14688" spans="4:12" x14ac:dyDescent="0.2">
      <c r="D14688" s="199" t="s">
        <v>60</v>
      </c>
      <c r="E14688" s="22" t="s">
        <v>61</v>
      </c>
      <c r="F14688" s="21"/>
      <c r="G14688" s="19">
        <v>205</v>
      </c>
      <c r="H14688" s="27">
        <v>3</v>
      </c>
      <c r="I14688" s="3">
        <v>21</v>
      </c>
      <c r="J14688" s="3">
        <v>101</v>
      </c>
      <c r="K14688" s="3">
        <v>65</v>
      </c>
      <c r="L14688" s="26">
        <v>15</v>
      </c>
    </row>
    <row r="14689" spans="4:12" x14ac:dyDescent="0.2">
      <c r="D14689" s="200"/>
      <c r="E14689" s="11"/>
      <c r="F14689" s="10"/>
      <c r="G14689" s="7">
        <v>100</v>
      </c>
      <c r="H14689" s="18">
        <v>1.4634146341459999</v>
      </c>
      <c r="I14689" s="2">
        <v>10.243902439024</v>
      </c>
      <c r="J14689" s="2">
        <v>49.268292682926997</v>
      </c>
      <c r="K14689" s="2">
        <v>31.707317073171001</v>
      </c>
      <c r="L14689" s="15">
        <v>7.3170731707319998</v>
      </c>
    </row>
    <row r="14690" spans="4:12" x14ac:dyDescent="0.2">
      <c r="D14690" s="200"/>
      <c r="E14690" s="4" t="s">
        <v>62</v>
      </c>
      <c r="F14690" s="5"/>
      <c r="G14690" s="6">
        <v>160</v>
      </c>
      <c r="H14690" s="8">
        <v>5</v>
      </c>
      <c r="I14690" s="1">
        <v>4</v>
      </c>
      <c r="J14690" s="1">
        <v>90</v>
      </c>
      <c r="K14690" s="1">
        <v>51</v>
      </c>
      <c r="L14690" s="9">
        <v>10</v>
      </c>
    </row>
    <row r="14691" spans="4:12" x14ac:dyDescent="0.2">
      <c r="D14691" s="200"/>
      <c r="E14691" s="11"/>
      <c r="F14691" s="10"/>
      <c r="G14691" s="7">
        <v>100</v>
      </c>
      <c r="H14691" s="18">
        <v>3.125</v>
      </c>
      <c r="I14691" s="30">
        <v>2.5</v>
      </c>
      <c r="J14691" s="25">
        <v>56.25</v>
      </c>
      <c r="K14691" s="2">
        <v>31.875</v>
      </c>
      <c r="L14691" s="15">
        <v>6.25</v>
      </c>
    </row>
    <row r="14692" spans="4:12" x14ac:dyDescent="0.2">
      <c r="D14692" s="200"/>
      <c r="E14692" s="4" t="s">
        <v>63</v>
      </c>
      <c r="F14692" s="5"/>
      <c r="G14692" s="6">
        <v>121</v>
      </c>
      <c r="H14692" s="8">
        <v>1</v>
      </c>
      <c r="I14692" s="1">
        <v>8</v>
      </c>
      <c r="J14692" s="1">
        <v>59</v>
      </c>
      <c r="K14692" s="1">
        <v>45</v>
      </c>
      <c r="L14692" s="9">
        <v>8</v>
      </c>
    </row>
    <row r="14693" spans="4:12" x14ac:dyDescent="0.2">
      <c r="D14693" s="200"/>
      <c r="E14693" s="11"/>
      <c r="F14693" s="10"/>
      <c r="G14693" s="7">
        <v>100</v>
      </c>
      <c r="H14693" s="18">
        <v>0.82644628099200002</v>
      </c>
      <c r="I14693" s="2">
        <v>6.6115702479339999</v>
      </c>
      <c r="J14693" s="2">
        <v>48.760330578511997</v>
      </c>
      <c r="K14693" s="25">
        <v>37.190082644627999</v>
      </c>
      <c r="L14693" s="15">
        <v>6.6115702479339999</v>
      </c>
    </row>
    <row r="14694" spans="4:12" x14ac:dyDescent="0.2">
      <c r="D14694" s="200"/>
      <c r="E14694" s="4" t="s">
        <v>64</v>
      </c>
      <c r="F14694" s="5"/>
      <c r="G14694" s="6">
        <v>124</v>
      </c>
      <c r="H14694" s="8">
        <v>2</v>
      </c>
      <c r="I14694" s="1">
        <v>10</v>
      </c>
      <c r="J14694" s="1">
        <v>70</v>
      </c>
      <c r="K14694" s="1">
        <v>38</v>
      </c>
      <c r="L14694" s="9">
        <v>4</v>
      </c>
    </row>
    <row r="14695" spans="4:12" x14ac:dyDescent="0.2">
      <c r="D14695" s="200"/>
      <c r="E14695" s="11"/>
      <c r="F14695" s="10"/>
      <c r="G14695" s="7">
        <v>100</v>
      </c>
      <c r="H14695" s="18">
        <v>1.6129032258060001</v>
      </c>
      <c r="I14695" s="2">
        <v>8.0645161290320004</v>
      </c>
      <c r="J14695" s="25">
        <v>56.451612903226</v>
      </c>
      <c r="K14695" s="2">
        <v>30.645161290322999</v>
      </c>
      <c r="L14695" s="95">
        <v>3.2258064516129998</v>
      </c>
    </row>
    <row r="14696" spans="4:12" x14ac:dyDescent="0.2">
      <c r="D14696" s="200"/>
      <c r="E14696" s="4" t="s">
        <v>65</v>
      </c>
      <c r="F14696" s="5"/>
      <c r="G14696" s="6">
        <v>109</v>
      </c>
      <c r="H14696" s="8">
        <v>3</v>
      </c>
      <c r="I14696" s="1">
        <v>11</v>
      </c>
      <c r="J14696" s="1">
        <v>52</v>
      </c>
      <c r="K14696" s="1">
        <v>28</v>
      </c>
      <c r="L14696" s="9">
        <v>15</v>
      </c>
    </row>
    <row r="14697" spans="4:12" x14ac:dyDescent="0.2">
      <c r="D14697" s="200"/>
      <c r="E14697" s="11"/>
      <c r="F14697" s="10"/>
      <c r="G14697" s="7">
        <v>100</v>
      </c>
      <c r="H14697" s="18">
        <v>2.7522935779819999</v>
      </c>
      <c r="I14697" s="2">
        <v>10.091743119266001</v>
      </c>
      <c r="J14697" s="2">
        <v>47.706422018349002</v>
      </c>
      <c r="K14697" s="30">
        <v>25.688073394494999</v>
      </c>
      <c r="L14697" s="15">
        <v>13.761467889907999</v>
      </c>
    </row>
    <row r="14698" spans="4:12" x14ac:dyDescent="0.2">
      <c r="D14698" s="200"/>
      <c r="E14698" s="4" t="s">
        <v>66</v>
      </c>
      <c r="F14698" s="5"/>
      <c r="G14698" s="6">
        <v>104</v>
      </c>
      <c r="H14698" s="8">
        <v>3</v>
      </c>
      <c r="I14698" s="1">
        <v>8</v>
      </c>
      <c r="J14698" s="1">
        <v>52</v>
      </c>
      <c r="K14698" s="1">
        <v>37</v>
      </c>
      <c r="L14698" s="9">
        <v>4</v>
      </c>
    </row>
    <row r="14699" spans="4:12" x14ac:dyDescent="0.2">
      <c r="D14699" s="200"/>
      <c r="E14699" s="11"/>
      <c r="F14699" s="10"/>
      <c r="G14699" s="7">
        <v>100</v>
      </c>
      <c r="H14699" s="18">
        <v>2.884615384615</v>
      </c>
      <c r="I14699" s="2">
        <v>7.6923076923079998</v>
      </c>
      <c r="J14699" s="2">
        <v>50</v>
      </c>
      <c r="K14699" s="2">
        <v>35.576923076923002</v>
      </c>
      <c r="L14699" s="95">
        <v>3.8461538461539999</v>
      </c>
    </row>
    <row r="14700" spans="4:12" x14ac:dyDescent="0.2">
      <c r="D14700" s="200"/>
      <c r="E14700" s="4" t="s">
        <v>67</v>
      </c>
      <c r="F14700" s="5"/>
      <c r="G14700" s="6">
        <v>139</v>
      </c>
      <c r="H14700" s="8">
        <v>5</v>
      </c>
      <c r="I14700" s="1">
        <v>14</v>
      </c>
      <c r="J14700" s="1">
        <v>73</v>
      </c>
      <c r="K14700" s="1">
        <v>39</v>
      </c>
      <c r="L14700" s="9">
        <v>8</v>
      </c>
    </row>
    <row r="14701" spans="4:12" x14ac:dyDescent="0.2">
      <c r="D14701" s="200"/>
      <c r="E14701" s="11"/>
      <c r="F14701" s="10"/>
      <c r="G14701" s="7">
        <v>100</v>
      </c>
      <c r="H14701" s="18">
        <v>3.5971223021580001</v>
      </c>
      <c r="I14701" s="2">
        <v>10.071942446043</v>
      </c>
      <c r="J14701" s="2">
        <v>52.517985611511001</v>
      </c>
      <c r="K14701" s="2">
        <v>28.057553956835001</v>
      </c>
      <c r="L14701" s="15">
        <v>5.755395683453</v>
      </c>
    </row>
    <row r="14702" spans="4:12" x14ac:dyDescent="0.2">
      <c r="D14702" s="200"/>
      <c r="E14702" s="4" t="s">
        <v>68</v>
      </c>
      <c r="F14702" s="5"/>
      <c r="G14702" s="6">
        <v>48</v>
      </c>
      <c r="H14702" s="8">
        <v>1</v>
      </c>
      <c r="I14702" s="1">
        <v>5</v>
      </c>
      <c r="J14702" s="1">
        <v>22</v>
      </c>
      <c r="K14702" s="1">
        <v>18</v>
      </c>
      <c r="L14702" s="9">
        <v>2</v>
      </c>
    </row>
    <row r="14703" spans="4:12" x14ac:dyDescent="0.2">
      <c r="D14703" s="200"/>
      <c r="E14703" s="11"/>
      <c r="F14703" s="10"/>
      <c r="G14703" s="7">
        <v>100</v>
      </c>
      <c r="H14703" s="18">
        <v>2.083333333333</v>
      </c>
      <c r="I14703" s="2">
        <v>10.416666666667</v>
      </c>
      <c r="J14703" s="2">
        <v>45.833333333333002</v>
      </c>
      <c r="K14703" s="25">
        <v>37.5</v>
      </c>
      <c r="L14703" s="95">
        <v>4.166666666667</v>
      </c>
    </row>
    <row r="14704" spans="4:12" x14ac:dyDescent="0.2">
      <c r="D14704" s="200"/>
      <c r="E14704" s="4" t="s">
        <v>69</v>
      </c>
      <c r="F14704" s="5"/>
      <c r="G14704" s="6">
        <v>37</v>
      </c>
      <c r="H14704" s="8">
        <v>3</v>
      </c>
      <c r="I14704" s="1">
        <v>8</v>
      </c>
      <c r="J14704" s="1">
        <v>16</v>
      </c>
      <c r="K14704" s="1">
        <v>7</v>
      </c>
      <c r="L14704" s="9">
        <v>3</v>
      </c>
    </row>
    <row r="14705" spans="2:12" x14ac:dyDescent="0.2">
      <c r="D14705" s="200"/>
      <c r="E14705" s="11"/>
      <c r="F14705" s="10"/>
      <c r="G14705" s="7">
        <v>100</v>
      </c>
      <c r="H14705" s="70">
        <v>8.1081081081080004</v>
      </c>
      <c r="I14705" s="41">
        <v>21.621621621622001</v>
      </c>
      <c r="J14705" s="30">
        <v>43.243243243243001</v>
      </c>
      <c r="K14705" s="50">
        <v>18.918918918919001</v>
      </c>
      <c r="L14705" s="15">
        <v>8.1081081081080004</v>
      </c>
    </row>
    <row r="14706" spans="2:12" x14ac:dyDescent="0.2">
      <c r="D14706" s="199" t="s">
        <v>70</v>
      </c>
      <c r="E14706" s="22" t="s">
        <v>18</v>
      </c>
      <c r="F14706" s="21"/>
      <c r="G14706" s="19">
        <v>0</v>
      </c>
      <c r="H14706" s="27">
        <v>0</v>
      </c>
      <c r="I14706" s="3">
        <v>0</v>
      </c>
      <c r="J14706" s="3">
        <v>0</v>
      </c>
      <c r="K14706" s="3">
        <v>0</v>
      </c>
      <c r="L14706" s="26">
        <v>0</v>
      </c>
    </row>
    <row r="14707" spans="2:12" x14ac:dyDescent="0.2">
      <c r="D14707" s="201"/>
      <c r="E14707" s="45"/>
      <c r="F14707" s="51"/>
      <c r="G14707" s="119">
        <v>0</v>
      </c>
      <c r="H14707" s="118">
        <v>0</v>
      </c>
      <c r="I14707" s="103">
        <v>0</v>
      </c>
      <c r="J14707" s="83">
        <v>0</v>
      </c>
      <c r="K14707" s="83">
        <v>0</v>
      </c>
      <c r="L14707" s="146">
        <v>0</v>
      </c>
    </row>
    <row r="14709" spans="2:12" x14ac:dyDescent="0.2">
      <c r="B14709" s="40" t="str">
        <f xml:space="preserve"> HYPERLINK("#'目次'!B361", "[355]")</f>
        <v>[355]</v>
      </c>
      <c r="C14709" s="23" t="s">
        <v>491</v>
      </c>
    </row>
    <row r="14712" spans="2:12" x14ac:dyDescent="0.2">
      <c r="C14712" s="23" t="s">
        <v>73</v>
      </c>
    </row>
    <row r="14713" spans="2:12" ht="24" x14ac:dyDescent="0.2">
      <c r="D14713" s="195"/>
      <c r="E14713" s="196"/>
      <c r="F14713" s="196"/>
      <c r="G14713" s="37" t="s">
        <v>15</v>
      </c>
      <c r="H14713" s="33" t="s">
        <v>471</v>
      </c>
      <c r="I14713" s="13" t="s">
        <v>472</v>
      </c>
      <c r="J14713" s="13" t="s">
        <v>473</v>
      </c>
      <c r="K14713" s="13" t="s">
        <v>440</v>
      </c>
      <c r="L14713" s="38" t="s">
        <v>18</v>
      </c>
    </row>
    <row r="14714" spans="2:12" x14ac:dyDescent="0.2">
      <c r="D14714" s="197"/>
      <c r="E14714" s="198"/>
      <c r="F14714" s="198"/>
      <c r="G14714" s="35"/>
      <c r="H14714" s="39"/>
      <c r="I14714" s="14"/>
      <c r="J14714" s="14"/>
      <c r="K14714" s="14"/>
      <c r="L14714" s="34"/>
    </row>
    <row r="14715" spans="2:12" x14ac:dyDescent="0.2">
      <c r="D14715" s="78"/>
      <c r="E14715" s="79" t="s">
        <v>15</v>
      </c>
      <c r="F14715" s="66"/>
      <c r="G14715" s="36">
        <v>1200</v>
      </c>
      <c r="H14715" s="17">
        <v>26</v>
      </c>
      <c r="I14715" s="17">
        <v>99</v>
      </c>
      <c r="J14715" s="17">
        <v>592</v>
      </c>
      <c r="K14715" s="17">
        <v>370</v>
      </c>
      <c r="L14715" s="47">
        <v>113</v>
      </c>
    </row>
    <row r="14716" spans="2:12" x14ac:dyDescent="0.2">
      <c r="D14716" s="45"/>
      <c r="E14716" s="51"/>
      <c r="F14716" s="67"/>
      <c r="G14716" s="7">
        <v>100</v>
      </c>
      <c r="H14716" s="2">
        <v>2.166666666667</v>
      </c>
      <c r="I14716" s="2">
        <v>8.25</v>
      </c>
      <c r="J14716" s="2">
        <v>49.333333333333002</v>
      </c>
      <c r="K14716" s="2">
        <v>30.833333333333002</v>
      </c>
      <c r="L14716" s="15">
        <v>9.416666666667</v>
      </c>
    </row>
    <row r="14717" spans="2:12" x14ac:dyDescent="0.2">
      <c r="D14717" s="199" t="s">
        <v>74</v>
      </c>
      <c r="E14717" s="22" t="s">
        <v>75</v>
      </c>
      <c r="F14717" s="21"/>
      <c r="G14717" s="19">
        <v>592</v>
      </c>
      <c r="H14717" s="27">
        <v>15</v>
      </c>
      <c r="I14717" s="3">
        <v>45</v>
      </c>
      <c r="J14717" s="3">
        <v>285</v>
      </c>
      <c r="K14717" s="3">
        <v>186</v>
      </c>
      <c r="L14717" s="26">
        <v>61</v>
      </c>
    </row>
    <row r="14718" spans="2:12" x14ac:dyDescent="0.2">
      <c r="D14718" s="200"/>
      <c r="E14718" s="11"/>
      <c r="F14718" s="10"/>
      <c r="G14718" s="7">
        <v>100</v>
      </c>
      <c r="H14718" s="18">
        <v>2.533783783784</v>
      </c>
      <c r="I14718" s="2">
        <v>7.601351351351</v>
      </c>
      <c r="J14718" s="2">
        <v>48.141891891892001</v>
      </c>
      <c r="K14718" s="2">
        <v>31.418918918919001</v>
      </c>
      <c r="L14718" s="15">
        <v>10.304054054053999</v>
      </c>
    </row>
    <row r="14719" spans="2:12" x14ac:dyDescent="0.2">
      <c r="D14719" s="200"/>
      <c r="E14719" s="4" t="s">
        <v>34</v>
      </c>
      <c r="F14719" s="5"/>
      <c r="G14719" s="6">
        <v>37</v>
      </c>
      <c r="H14719" s="8">
        <v>0</v>
      </c>
      <c r="I14719" s="1">
        <v>4</v>
      </c>
      <c r="J14719" s="1">
        <v>15</v>
      </c>
      <c r="K14719" s="1">
        <v>10</v>
      </c>
      <c r="L14719" s="9">
        <v>8</v>
      </c>
    </row>
    <row r="14720" spans="2:12" x14ac:dyDescent="0.2">
      <c r="D14720" s="200"/>
      <c r="E14720" s="11"/>
      <c r="F14720" s="10"/>
      <c r="G14720" s="7">
        <v>100</v>
      </c>
      <c r="H14720" s="53">
        <v>0</v>
      </c>
      <c r="I14720" s="2">
        <v>10.810810810811001</v>
      </c>
      <c r="J14720" s="30">
        <v>40.540540540541002</v>
      </c>
      <c r="K14720" s="2">
        <v>27.027027027027</v>
      </c>
      <c r="L14720" s="102">
        <v>21.621621621622001</v>
      </c>
    </row>
    <row r="14721" spans="4:12" x14ac:dyDescent="0.2">
      <c r="D14721" s="200"/>
      <c r="E14721" s="4" t="s">
        <v>35</v>
      </c>
      <c r="F14721" s="5"/>
      <c r="G14721" s="6">
        <v>75</v>
      </c>
      <c r="H14721" s="8">
        <v>3</v>
      </c>
      <c r="I14721" s="1">
        <v>3</v>
      </c>
      <c r="J14721" s="1">
        <v>31</v>
      </c>
      <c r="K14721" s="1">
        <v>31</v>
      </c>
      <c r="L14721" s="9">
        <v>7</v>
      </c>
    </row>
    <row r="14722" spans="4:12" x14ac:dyDescent="0.2">
      <c r="D14722" s="200"/>
      <c r="E14722" s="11"/>
      <c r="F14722" s="10"/>
      <c r="G14722" s="7">
        <v>100</v>
      </c>
      <c r="H14722" s="18">
        <v>4</v>
      </c>
      <c r="I14722" s="2">
        <v>4</v>
      </c>
      <c r="J14722" s="30">
        <v>41.333333333333002</v>
      </c>
      <c r="K14722" s="41">
        <v>41.333333333333002</v>
      </c>
      <c r="L14722" s="15">
        <v>9.333333333333</v>
      </c>
    </row>
    <row r="14723" spans="4:12" x14ac:dyDescent="0.2">
      <c r="D14723" s="200"/>
      <c r="E14723" s="4" t="s">
        <v>36</v>
      </c>
      <c r="F14723" s="5"/>
      <c r="G14723" s="6">
        <v>95</v>
      </c>
      <c r="H14723" s="8">
        <v>5</v>
      </c>
      <c r="I14723" s="1">
        <v>6</v>
      </c>
      <c r="J14723" s="1">
        <v>33</v>
      </c>
      <c r="K14723" s="1">
        <v>45</v>
      </c>
      <c r="L14723" s="9">
        <v>6</v>
      </c>
    </row>
    <row r="14724" spans="4:12" x14ac:dyDescent="0.2">
      <c r="D14724" s="200"/>
      <c r="E14724" s="11"/>
      <c r="F14724" s="10"/>
      <c r="G14724" s="7">
        <v>100</v>
      </c>
      <c r="H14724" s="18">
        <v>5.2631578947369997</v>
      </c>
      <c r="I14724" s="2">
        <v>6.3157894736840001</v>
      </c>
      <c r="J14724" s="50">
        <v>34.736842105263001</v>
      </c>
      <c r="K14724" s="41">
        <v>47.368421052632002</v>
      </c>
      <c r="L14724" s="15">
        <v>6.3157894736840001</v>
      </c>
    </row>
    <row r="14725" spans="4:12" x14ac:dyDescent="0.2">
      <c r="D14725" s="200"/>
      <c r="E14725" s="4" t="s">
        <v>37</v>
      </c>
      <c r="F14725" s="5"/>
      <c r="G14725" s="6">
        <v>111</v>
      </c>
      <c r="H14725" s="8">
        <v>1</v>
      </c>
      <c r="I14725" s="1">
        <v>10</v>
      </c>
      <c r="J14725" s="1">
        <v>61</v>
      </c>
      <c r="K14725" s="1">
        <v>33</v>
      </c>
      <c r="L14725" s="9">
        <v>6</v>
      </c>
    </row>
    <row r="14726" spans="4:12" x14ac:dyDescent="0.2">
      <c r="D14726" s="200"/>
      <c r="E14726" s="11"/>
      <c r="F14726" s="10"/>
      <c r="G14726" s="7">
        <v>100</v>
      </c>
      <c r="H14726" s="18">
        <v>0.90090090090099995</v>
      </c>
      <c r="I14726" s="2">
        <v>9.0090090090090005</v>
      </c>
      <c r="J14726" s="25">
        <v>54.954954954954999</v>
      </c>
      <c r="K14726" s="2">
        <v>29.72972972973</v>
      </c>
      <c r="L14726" s="15">
        <v>5.4054054054050003</v>
      </c>
    </row>
    <row r="14727" spans="4:12" x14ac:dyDescent="0.2">
      <c r="D14727" s="200"/>
      <c r="E14727" s="4" t="s">
        <v>38</v>
      </c>
      <c r="F14727" s="5"/>
      <c r="G14727" s="6">
        <v>93</v>
      </c>
      <c r="H14727" s="8">
        <v>2</v>
      </c>
      <c r="I14727" s="1">
        <v>10</v>
      </c>
      <c r="J14727" s="1">
        <v>45</v>
      </c>
      <c r="K14727" s="1">
        <v>27</v>
      </c>
      <c r="L14727" s="9">
        <v>9</v>
      </c>
    </row>
    <row r="14728" spans="4:12" x14ac:dyDescent="0.2">
      <c r="D14728" s="200"/>
      <c r="E14728" s="11"/>
      <c r="F14728" s="10"/>
      <c r="G14728" s="7">
        <v>100</v>
      </c>
      <c r="H14728" s="18">
        <v>2.1505376344089999</v>
      </c>
      <c r="I14728" s="2">
        <v>10.752688172042999</v>
      </c>
      <c r="J14728" s="2">
        <v>48.387096774193999</v>
      </c>
      <c r="K14728" s="2">
        <v>29.032258064516</v>
      </c>
      <c r="L14728" s="15">
        <v>9.6774193548389995</v>
      </c>
    </row>
    <row r="14729" spans="4:12" x14ac:dyDescent="0.2">
      <c r="D14729" s="200"/>
      <c r="E14729" s="4" t="s">
        <v>39</v>
      </c>
      <c r="F14729" s="5"/>
      <c r="G14729" s="6">
        <v>109</v>
      </c>
      <c r="H14729" s="8">
        <v>3</v>
      </c>
      <c r="I14729" s="1">
        <v>6</v>
      </c>
      <c r="J14729" s="1">
        <v>63</v>
      </c>
      <c r="K14729" s="1">
        <v>24</v>
      </c>
      <c r="L14729" s="9">
        <v>13</v>
      </c>
    </row>
    <row r="14730" spans="4:12" x14ac:dyDescent="0.2">
      <c r="D14730" s="200"/>
      <c r="E14730" s="11"/>
      <c r="F14730" s="10"/>
      <c r="G14730" s="7">
        <v>100</v>
      </c>
      <c r="H14730" s="18">
        <v>2.7522935779819999</v>
      </c>
      <c r="I14730" s="2">
        <v>5.5045871559629997</v>
      </c>
      <c r="J14730" s="25">
        <v>57.798165137615001</v>
      </c>
      <c r="K14730" s="30">
        <v>22.018348623853001</v>
      </c>
      <c r="L14730" s="15">
        <v>11.926605504587</v>
      </c>
    </row>
    <row r="14731" spans="4:12" x14ac:dyDescent="0.2">
      <c r="D14731" s="200"/>
      <c r="E14731" s="4" t="s">
        <v>40</v>
      </c>
      <c r="F14731" s="5"/>
      <c r="G14731" s="6">
        <v>72</v>
      </c>
      <c r="H14731" s="8">
        <v>1</v>
      </c>
      <c r="I14731" s="1">
        <v>6</v>
      </c>
      <c r="J14731" s="1">
        <v>37</v>
      </c>
      <c r="K14731" s="1">
        <v>16</v>
      </c>
      <c r="L14731" s="9">
        <v>12</v>
      </c>
    </row>
    <row r="14732" spans="4:12" x14ac:dyDescent="0.2">
      <c r="D14732" s="200"/>
      <c r="E14732" s="11"/>
      <c r="F14732" s="10"/>
      <c r="G14732" s="7">
        <v>100</v>
      </c>
      <c r="H14732" s="18">
        <v>1.3888888888890001</v>
      </c>
      <c r="I14732" s="2">
        <v>8.333333333333</v>
      </c>
      <c r="J14732" s="2">
        <v>51.388888888888999</v>
      </c>
      <c r="K14732" s="30">
        <v>22.222222222222001</v>
      </c>
      <c r="L14732" s="85">
        <v>16.666666666666998</v>
      </c>
    </row>
    <row r="14733" spans="4:12" x14ac:dyDescent="0.2">
      <c r="D14733" s="199" t="s">
        <v>76</v>
      </c>
      <c r="E14733" s="22" t="s">
        <v>77</v>
      </c>
      <c r="F14733" s="21"/>
      <c r="G14733" s="19">
        <v>608</v>
      </c>
      <c r="H14733" s="27">
        <v>11</v>
      </c>
      <c r="I14733" s="3">
        <v>54</v>
      </c>
      <c r="J14733" s="3">
        <v>307</v>
      </c>
      <c r="K14733" s="3">
        <v>184</v>
      </c>
      <c r="L14733" s="26">
        <v>52</v>
      </c>
    </row>
    <row r="14734" spans="4:12" x14ac:dyDescent="0.2">
      <c r="D14734" s="200"/>
      <c r="E14734" s="11"/>
      <c r="F14734" s="10"/>
      <c r="G14734" s="7">
        <v>100</v>
      </c>
      <c r="H14734" s="18">
        <v>1.8092105263160001</v>
      </c>
      <c r="I14734" s="2">
        <v>8.8815789473680002</v>
      </c>
      <c r="J14734" s="2">
        <v>50.493421052632002</v>
      </c>
      <c r="K14734" s="2">
        <v>30.263157894736999</v>
      </c>
      <c r="L14734" s="15">
        <v>8.5526315789470004</v>
      </c>
    </row>
    <row r="14735" spans="4:12" x14ac:dyDescent="0.2">
      <c r="D14735" s="200"/>
      <c r="E14735" s="4" t="s">
        <v>34</v>
      </c>
      <c r="F14735" s="5"/>
      <c r="G14735" s="6">
        <v>37</v>
      </c>
      <c r="H14735" s="8">
        <v>0</v>
      </c>
      <c r="I14735" s="1">
        <v>1</v>
      </c>
      <c r="J14735" s="1">
        <v>16</v>
      </c>
      <c r="K14735" s="1">
        <v>16</v>
      </c>
      <c r="L14735" s="9">
        <v>4</v>
      </c>
    </row>
    <row r="14736" spans="4:12" x14ac:dyDescent="0.2">
      <c r="D14736" s="200"/>
      <c r="E14736" s="11"/>
      <c r="F14736" s="10"/>
      <c r="G14736" s="7">
        <v>100</v>
      </c>
      <c r="H14736" s="53">
        <v>0</v>
      </c>
      <c r="I14736" s="30">
        <v>2.7027027027030002</v>
      </c>
      <c r="J14736" s="30">
        <v>43.243243243243001</v>
      </c>
      <c r="K14736" s="41">
        <v>43.243243243243001</v>
      </c>
      <c r="L14736" s="15">
        <v>10.810810810811001</v>
      </c>
    </row>
    <row r="14737" spans="2:12" x14ac:dyDescent="0.2">
      <c r="D14737" s="200"/>
      <c r="E14737" s="4" t="s">
        <v>35</v>
      </c>
      <c r="F14737" s="5"/>
      <c r="G14737" s="6">
        <v>73</v>
      </c>
      <c r="H14737" s="8">
        <v>1</v>
      </c>
      <c r="I14737" s="1">
        <v>7</v>
      </c>
      <c r="J14737" s="1">
        <v>28</v>
      </c>
      <c r="K14737" s="1">
        <v>32</v>
      </c>
      <c r="L14737" s="9">
        <v>5</v>
      </c>
    </row>
    <row r="14738" spans="2:12" x14ac:dyDescent="0.2">
      <c r="D14738" s="200"/>
      <c r="E14738" s="11"/>
      <c r="F14738" s="10"/>
      <c r="G14738" s="7">
        <v>100</v>
      </c>
      <c r="H14738" s="18">
        <v>1.369863013699</v>
      </c>
      <c r="I14738" s="2">
        <v>9.5890410958899999</v>
      </c>
      <c r="J14738" s="50">
        <v>38.356164383562003</v>
      </c>
      <c r="K14738" s="41">
        <v>43.835616438355999</v>
      </c>
      <c r="L14738" s="15">
        <v>6.8493150684930004</v>
      </c>
    </row>
    <row r="14739" spans="2:12" x14ac:dyDescent="0.2">
      <c r="D14739" s="200"/>
      <c r="E14739" s="4" t="s">
        <v>36</v>
      </c>
      <c r="F14739" s="5"/>
      <c r="G14739" s="6">
        <v>92</v>
      </c>
      <c r="H14739" s="8">
        <v>3</v>
      </c>
      <c r="I14739" s="1">
        <v>9</v>
      </c>
      <c r="J14739" s="1">
        <v>40</v>
      </c>
      <c r="K14739" s="1">
        <v>35</v>
      </c>
      <c r="L14739" s="9">
        <v>5</v>
      </c>
    </row>
    <row r="14740" spans="2:12" x14ac:dyDescent="0.2">
      <c r="D14740" s="200"/>
      <c r="E14740" s="11"/>
      <c r="F14740" s="10"/>
      <c r="G14740" s="7">
        <v>100</v>
      </c>
      <c r="H14740" s="18">
        <v>3.2608695652169999</v>
      </c>
      <c r="I14740" s="2">
        <v>9.7826086956519998</v>
      </c>
      <c r="J14740" s="30">
        <v>43.478260869564998</v>
      </c>
      <c r="K14740" s="25">
        <v>38.043478260870003</v>
      </c>
      <c r="L14740" s="15">
        <v>5.4347826086959996</v>
      </c>
    </row>
    <row r="14741" spans="2:12" x14ac:dyDescent="0.2">
      <c r="D14741" s="200"/>
      <c r="E14741" s="4" t="s">
        <v>37</v>
      </c>
      <c r="F14741" s="5"/>
      <c r="G14741" s="6">
        <v>110</v>
      </c>
      <c r="H14741" s="8">
        <v>0</v>
      </c>
      <c r="I14741" s="1">
        <v>10</v>
      </c>
      <c r="J14741" s="1">
        <v>63</v>
      </c>
      <c r="K14741" s="1">
        <v>32</v>
      </c>
      <c r="L14741" s="9">
        <v>5</v>
      </c>
    </row>
    <row r="14742" spans="2:12" x14ac:dyDescent="0.2">
      <c r="D14742" s="200"/>
      <c r="E14742" s="11"/>
      <c r="F14742" s="10"/>
      <c r="G14742" s="7">
        <v>100</v>
      </c>
      <c r="H14742" s="53">
        <v>0</v>
      </c>
      <c r="I14742" s="2">
        <v>9.0909090909089993</v>
      </c>
      <c r="J14742" s="25">
        <v>57.272727272727003</v>
      </c>
      <c r="K14742" s="2">
        <v>29.090909090909001</v>
      </c>
      <c r="L14742" s="15">
        <v>4.5454545454549997</v>
      </c>
    </row>
    <row r="14743" spans="2:12" x14ac:dyDescent="0.2">
      <c r="D14743" s="200"/>
      <c r="E14743" s="4" t="s">
        <v>38</v>
      </c>
      <c r="F14743" s="5"/>
      <c r="G14743" s="6">
        <v>93</v>
      </c>
      <c r="H14743" s="8">
        <v>4</v>
      </c>
      <c r="I14743" s="1">
        <v>8</v>
      </c>
      <c r="J14743" s="1">
        <v>51</v>
      </c>
      <c r="K14743" s="1">
        <v>22</v>
      </c>
      <c r="L14743" s="9">
        <v>8</v>
      </c>
    </row>
    <row r="14744" spans="2:12" x14ac:dyDescent="0.2">
      <c r="D14744" s="200"/>
      <c r="E14744" s="11"/>
      <c r="F14744" s="10"/>
      <c r="G14744" s="7">
        <v>100</v>
      </c>
      <c r="H14744" s="18">
        <v>4.3010752688169998</v>
      </c>
      <c r="I14744" s="2">
        <v>8.6021505376339995</v>
      </c>
      <c r="J14744" s="25">
        <v>54.838709677418997</v>
      </c>
      <c r="K14744" s="30">
        <v>23.655913978495001</v>
      </c>
      <c r="L14744" s="15">
        <v>8.6021505376339995</v>
      </c>
    </row>
    <row r="14745" spans="2:12" x14ac:dyDescent="0.2">
      <c r="D14745" s="200"/>
      <c r="E14745" s="4" t="s">
        <v>39</v>
      </c>
      <c r="F14745" s="5"/>
      <c r="G14745" s="6">
        <v>114</v>
      </c>
      <c r="H14745" s="8">
        <v>2</v>
      </c>
      <c r="I14745" s="1">
        <v>11</v>
      </c>
      <c r="J14745" s="1">
        <v>57</v>
      </c>
      <c r="K14745" s="1">
        <v>30</v>
      </c>
      <c r="L14745" s="9">
        <v>14</v>
      </c>
    </row>
    <row r="14746" spans="2:12" x14ac:dyDescent="0.2">
      <c r="D14746" s="200"/>
      <c r="E14746" s="11"/>
      <c r="F14746" s="10"/>
      <c r="G14746" s="7">
        <v>100</v>
      </c>
      <c r="H14746" s="18">
        <v>1.7543859649119999</v>
      </c>
      <c r="I14746" s="2">
        <v>9.6491228070179993</v>
      </c>
      <c r="J14746" s="2">
        <v>50</v>
      </c>
      <c r="K14746" s="2">
        <v>26.315789473683999</v>
      </c>
      <c r="L14746" s="15">
        <v>12.280701754386</v>
      </c>
    </row>
    <row r="14747" spans="2:12" x14ac:dyDescent="0.2">
      <c r="D14747" s="200"/>
      <c r="E14747" s="4" t="s">
        <v>40</v>
      </c>
      <c r="F14747" s="5"/>
      <c r="G14747" s="6">
        <v>89</v>
      </c>
      <c r="H14747" s="8">
        <v>1</v>
      </c>
      <c r="I14747" s="1">
        <v>8</v>
      </c>
      <c r="J14747" s="1">
        <v>52</v>
      </c>
      <c r="K14747" s="1">
        <v>17</v>
      </c>
      <c r="L14747" s="9">
        <v>11</v>
      </c>
    </row>
    <row r="14748" spans="2:12" x14ac:dyDescent="0.2">
      <c r="D14748" s="201"/>
      <c r="E14748" s="45"/>
      <c r="F14748" s="51"/>
      <c r="G14748" s="81">
        <v>100</v>
      </c>
      <c r="H14748" s="115">
        <v>1.123595505618</v>
      </c>
      <c r="I14748" s="64">
        <v>8.9887640449440003</v>
      </c>
      <c r="J14748" s="124">
        <v>58.426966292134999</v>
      </c>
      <c r="K14748" s="108">
        <v>19.101123595505999</v>
      </c>
      <c r="L14748" s="106">
        <v>12.359550561798001</v>
      </c>
    </row>
    <row r="14750" spans="2:12" x14ac:dyDescent="0.2">
      <c r="B14750" s="40" t="str">
        <f xml:space="preserve"> HYPERLINK("#'目次'!B362", "[356]")</f>
        <v>[356]</v>
      </c>
      <c r="C14750" s="23" t="s">
        <v>491</v>
      </c>
    </row>
    <row r="14753" spans="3:12" x14ac:dyDescent="0.2">
      <c r="C14753" s="23" t="s">
        <v>80</v>
      </c>
    </row>
    <row r="14754" spans="3:12" ht="24" x14ac:dyDescent="0.2">
      <c r="E14754" s="195"/>
      <c r="F14754" s="196"/>
      <c r="G14754" s="37" t="s">
        <v>15</v>
      </c>
      <c r="H14754" s="33" t="s">
        <v>471</v>
      </c>
      <c r="I14754" s="13" t="s">
        <v>472</v>
      </c>
      <c r="J14754" s="13" t="s">
        <v>473</v>
      </c>
      <c r="K14754" s="13" t="s">
        <v>440</v>
      </c>
      <c r="L14754" s="38" t="s">
        <v>18</v>
      </c>
    </row>
    <row r="14755" spans="3:12" x14ac:dyDescent="0.2">
      <c r="E14755" s="197"/>
      <c r="F14755" s="198"/>
      <c r="G14755" s="35"/>
      <c r="H14755" s="39"/>
      <c r="I14755" s="14"/>
      <c r="J14755" s="14"/>
      <c r="K14755" s="14"/>
      <c r="L14755" s="34"/>
    </row>
    <row r="14756" spans="3:12" x14ac:dyDescent="0.2">
      <c r="E14756" s="120" t="s">
        <v>15</v>
      </c>
      <c r="F14756" s="66"/>
      <c r="G14756" s="36">
        <v>1200</v>
      </c>
      <c r="H14756" s="17">
        <v>26</v>
      </c>
      <c r="I14756" s="17">
        <v>99</v>
      </c>
      <c r="J14756" s="17">
        <v>592</v>
      </c>
      <c r="K14756" s="17">
        <v>370</v>
      </c>
      <c r="L14756" s="47">
        <v>113</v>
      </c>
    </row>
    <row r="14757" spans="3:12" x14ac:dyDescent="0.2">
      <c r="E14757" s="45"/>
      <c r="F14757" s="67"/>
      <c r="G14757" s="7">
        <v>100</v>
      </c>
      <c r="H14757" s="2">
        <v>2.166666666667</v>
      </c>
      <c r="I14757" s="2">
        <v>8.25</v>
      </c>
      <c r="J14757" s="2">
        <v>49.333333333333002</v>
      </c>
      <c r="K14757" s="2">
        <v>30.833333333333002</v>
      </c>
      <c r="L14757" s="15">
        <v>9.416666666667</v>
      </c>
    </row>
    <row r="14758" spans="3:12" x14ac:dyDescent="0.2">
      <c r="E14758" s="4" t="s">
        <v>81</v>
      </c>
      <c r="F14758" s="5"/>
      <c r="G14758" s="19">
        <v>48</v>
      </c>
      <c r="H14758" s="27">
        <v>1</v>
      </c>
      <c r="I14758" s="3">
        <v>2</v>
      </c>
      <c r="J14758" s="3">
        <v>23</v>
      </c>
      <c r="K14758" s="3">
        <v>16</v>
      </c>
      <c r="L14758" s="26">
        <v>6</v>
      </c>
    </row>
    <row r="14759" spans="3:12" x14ac:dyDescent="0.2">
      <c r="E14759" s="11"/>
      <c r="F14759" s="10"/>
      <c r="G14759" s="7">
        <v>100</v>
      </c>
      <c r="H14759" s="18">
        <v>2.083333333333</v>
      </c>
      <c r="I14759" s="2">
        <v>4.166666666667</v>
      </c>
      <c r="J14759" s="2">
        <v>47.916666666666998</v>
      </c>
      <c r="K14759" s="2">
        <v>33.333333333333002</v>
      </c>
      <c r="L14759" s="15">
        <v>12.5</v>
      </c>
    </row>
    <row r="14760" spans="3:12" x14ac:dyDescent="0.2">
      <c r="E14760" s="4" t="s">
        <v>82</v>
      </c>
      <c r="F14760" s="5"/>
      <c r="G14760" s="6">
        <v>84</v>
      </c>
      <c r="H14760" s="8">
        <v>2</v>
      </c>
      <c r="I14760" s="1">
        <v>4</v>
      </c>
      <c r="J14760" s="1">
        <v>28</v>
      </c>
      <c r="K14760" s="1">
        <v>40</v>
      </c>
      <c r="L14760" s="9">
        <v>10</v>
      </c>
    </row>
    <row r="14761" spans="3:12" x14ac:dyDescent="0.2">
      <c r="E14761" s="11"/>
      <c r="F14761" s="10"/>
      <c r="G14761" s="7">
        <v>100</v>
      </c>
      <c r="H14761" s="18">
        <v>2.3809523809519999</v>
      </c>
      <c r="I14761" s="2">
        <v>4.7619047619049999</v>
      </c>
      <c r="J14761" s="50">
        <v>33.333333333333002</v>
      </c>
      <c r="K14761" s="41">
        <v>47.619047619047997</v>
      </c>
      <c r="L14761" s="15">
        <v>11.904761904761999</v>
      </c>
    </row>
    <row r="14762" spans="3:12" x14ac:dyDescent="0.2">
      <c r="E14762" s="4" t="s">
        <v>83</v>
      </c>
      <c r="F14762" s="5"/>
      <c r="G14762" s="6">
        <v>462</v>
      </c>
      <c r="H14762" s="8">
        <v>8</v>
      </c>
      <c r="I14762" s="1">
        <v>42</v>
      </c>
      <c r="J14762" s="1">
        <v>230</v>
      </c>
      <c r="K14762" s="1">
        <v>139</v>
      </c>
      <c r="L14762" s="9">
        <v>43</v>
      </c>
    </row>
    <row r="14763" spans="3:12" x14ac:dyDescent="0.2">
      <c r="E14763" s="11"/>
      <c r="F14763" s="10"/>
      <c r="G14763" s="7">
        <v>100</v>
      </c>
      <c r="H14763" s="18">
        <v>1.731601731602</v>
      </c>
      <c r="I14763" s="2">
        <v>9.0909090909089993</v>
      </c>
      <c r="J14763" s="2">
        <v>49.783549783550001</v>
      </c>
      <c r="K14763" s="2">
        <v>30.08658008658</v>
      </c>
      <c r="L14763" s="15">
        <v>9.3073593073590004</v>
      </c>
    </row>
    <row r="14764" spans="3:12" x14ac:dyDescent="0.2">
      <c r="E14764" s="4" t="s">
        <v>84</v>
      </c>
      <c r="F14764" s="5"/>
      <c r="G14764" s="6">
        <v>30</v>
      </c>
      <c r="H14764" s="8">
        <v>0</v>
      </c>
      <c r="I14764" s="1">
        <v>0</v>
      </c>
      <c r="J14764" s="1">
        <v>18</v>
      </c>
      <c r="K14764" s="1">
        <v>10</v>
      </c>
      <c r="L14764" s="9">
        <v>2</v>
      </c>
    </row>
    <row r="14765" spans="3:12" x14ac:dyDescent="0.2">
      <c r="E14765" s="11"/>
      <c r="F14765" s="10"/>
      <c r="G14765" s="7">
        <v>100</v>
      </c>
      <c r="H14765" s="53">
        <v>0</v>
      </c>
      <c r="I14765" s="49">
        <v>0</v>
      </c>
      <c r="J14765" s="41">
        <v>60</v>
      </c>
      <c r="K14765" s="2">
        <v>33.333333333333002</v>
      </c>
      <c r="L14765" s="15">
        <v>6.666666666667</v>
      </c>
    </row>
    <row r="14766" spans="3:12" x14ac:dyDescent="0.2">
      <c r="E14766" s="4" t="s">
        <v>85</v>
      </c>
      <c r="F14766" s="5"/>
      <c r="G14766" s="6">
        <v>144</v>
      </c>
      <c r="H14766" s="8">
        <v>3</v>
      </c>
      <c r="I14766" s="1">
        <v>16</v>
      </c>
      <c r="J14766" s="1">
        <v>68</v>
      </c>
      <c r="K14766" s="1">
        <v>41</v>
      </c>
      <c r="L14766" s="9">
        <v>16</v>
      </c>
    </row>
    <row r="14767" spans="3:12" x14ac:dyDescent="0.2">
      <c r="E14767" s="11"/>
      <c r="F14767" s="10"/>
      <c r="G14767" s="7">
        <v>100</v>
      </c>
      <c r="H14767" s="18">
        <v>2.083333333333</v>
      </c>
      <c r="I14767" s="2">
        <v>11.111111111111001</v>
      </c>
      <c r="J14767" s="2">
        <v>47.222222222222001</v>
      </c>
      <c r="K14767" s="2">
        <v>28.472222222222001</v>
      </c>
      <c r="L14767" s="15">
        <v>11.111111111111001</v>
      </c>
    </row>
    <row r="14768" spans="3:12" x14ac:dyDescent="0.2">
      <c r="E14768" s="4" t="s">
        <v>86</v>
      </c>
      <c r="F14768" s="5"/>
      <c r="G14768" s="6">
        <v>192</v>
      </c>
      <c r="H14768" s="8">
        <v>7</v>
      </c>
      <c r="I14768" s="1">
        <v>16</v>
      </c>
      <c r="J14768" s="1">
        <v>101</v>
      </c>
      <c r="K14768" s="1">
        <v>55</v>
      </c>
      <c r="L14768" s="9">
        <v>13</v>
      </c>
    </row>
    <row r="14769" spans="2:12" x14ac:dyDescent="0.2">
      <c r="E14769" s="11"/>
      <c r="F14769" s="10"/>
      <c r="G14769" s="7">
        <v>100</v>
      </c>
      <c r="H14769" s="18">
        <v>3.645833333333</v>
      </c>
      <c r="I14769" s="2">
        <v>8.333333333333</v>
      </c>
      <c r="J14769" s="2">
        <v>52.604166666666998</v>
      </c>
      <c r="K14769" s="2">
        <v>28.645833333333002</v>
      </c>
      <c r="L14769" s="15">
        <v>6.770833333333</v>
      </c>
    </row>
    <row r="14770" spans="2:12" x14ac:dyDescent="0.2">
      <c r="E14770" s="4" t="s">
        <v>87</v>
      </c>
      <c r="F14770" s="5"/>
      <c r="G14770" s="6">
        <v>72</v>
      </c>
      <c r="H14770" s="8">
        <v>1</v>
      </c>
      <c r="I14770" s="1">
        <v>4</v>
      </c>
      <c r="J14770" s="1">
        <v>43</v>
      </c>
      <c r="K14770" s="1">
        <v>16</v>
      </c>
      <c r="L14770" s="9">
        <v>8</v>
      </c>
    </row>
    <row r="14771" spans="2:12" x14ac:dyDescent="0.2">
      <c r="E14771" s="11"/>
      <c r="F14771" s="10"/>
      <c r="G14771" s="7">
        <v>100</v>
      </c>
      <c r="H14771" s="18">
        <v>1.3888888888890001</v>
      </c>
      <c r="I14771" s="2">
        <v>5.5555555555560003</v>
      </c>
      <c r="J14771" s="41">
        <v>59.722222222222001</v>
      </c>
      <c r="K14771" s="30">
        <v>22.222222222222001</v>
      </c>
      <c r="L14771" s="15">
        <v>11.111111111111001</v>
      </c>
    </row>
    <row r="14772" spans="2:12" x14ac:dyDescent="0.2">
      <c r="E14772" s="4" t="s">
        <v>88</v>
      </c>
      <c r="F14772" s="5"/>
      <c r="G14772" s="6">
        <v>36</v>
      </c>
      <c r="H14772" s="8">
        <v>0</v>
      </c>
      <c r="I14772" s="1">
        <v>3</v>
      </c>
      <c r="J14772" s="1">
        <v>20</v>
      </c>
      <c r="K14772" s="1">
        <v>10</v>
      </c>
      <c r="L14772" s="9">
        <v>3</v>
      </c>
    </row>
    <row r="14773" spans="2:12" x14ac:dyDescent="0.2">
      <c r="E14773" s="11"/>
      <c r="F14773" s="10"/>
      <c r="G14773" s="7">
        <v>100</v>
      </c>
      <c r="H14773" s="53">
        <v>0</v>
      </c>
      <c r="I14773" s="2">
        <v>8.333333333333</v>
      </c>
      <c r="J14773" s="25">
        <v>55.555555555555998</v>
      </c>
      <c r="K14773" s="2">
        <v>27.777777777777999</v>
      </c>
      <c r="L14773" s="15">
        <v>8.333333333333</v>
      </c>
    </row>
    <row r="14774" spans="2:12" x14ac:dyDescent="0.2">
      <c r="E14774" s="4" t="s">
        <v>89</v>
      </c>
      <c r="F14774" s="5"/>
      <c r="G14774" s="6">
        <v>66</v>
      </c>
      <c r="H14774" s="8">
        <v>3</v>
      </c>
      <c r="I14774" s="1">
        <v>7</v>
      </c>
      <c r="J14774" s="1">
        <v>29</v>
      </c>
      <c r="K14774" s="1">
        <v>19</v>
      </c>
      <c r="L14774" s="9">
        <v>8</v>
      </c>
    </row>
    <row r="14775" spans="2:12" x14ac:dyDescent="0.2">
      <c r="E14775" s="11"/>
      <c r="F14775" s="10"/>
      <c r="G14775" s="7">
        <v>100</v>
      </c>
      <c r="H14775" s="18">
        <v>4.5454545454549997</v>
      </c>
      <c r="I14775" s="2">
        <v>10.606060606061</v>
      </c>
      <c r="J14775" s="30">
        <v>43.939393939394002</v>
      </c>
      <c r="K14775" s="2">
        <v>28.787878787878999</v>
      </c>
      <c r="L14775" s="15">
        <v>12.121212121212</v>
      </c>
    </row>
    <row r="14776" spans="2:12" x14ac:dyDescent="0.2">
      <c r="E14776" s="4" t="s">
        <v>90</v>
      </c>
      <c r="F14776" s="5"/>
      <c r="G14776" s="6">
        <v>54</v>
      </c>
      <c r="H14776" s="8">
        <v>1</v>
      </c>
      <c r="I14776" s="1">
        <v>4</v>
      </c>
      <c r="J14776" s="1">
        <v>26</v>
      </c>
      <c r="K14776" s="1">
        <v>19</v>
      </c>
      <c r="L14776" s="9">
        <v>4</v>
      </c>
    </row>
    <row r="14777" spans="2:12" x14ac:dyDescent="0.2">
      <c r="E14777" s="11"/>
      <c r="F14777" s="10"/>
      <c r="G14777" s="7">
        <v>100</v>
      </c>
      <c r="H14777" s="18">
        <v>1.851851851852</v>
      </c>
      <c r="I14777" s="2">
        <v>7.4074074074069998</v>
      </c>
      <c r="J14777" s="2">
        <v>48.148148148148003</v>
      </c>
      <c r="K14777" s="2">
        <v>35.185185185184999</v>
      </c>
      <c r="L14777" s="15">
        <v>7.4074074074069998</v>
      </c>
    </row>
    <row r="14778" spans="2:12" x14ac:dyDescent="0.2">
      <c r="E14778" s="4" t="s">
        <v>91</v>
      </c>
      <c r="F14778" s="5"/>
      <c r="G14778" s="6">
        <v>12</v>
      </c>
      <c r="H14778" s="8">
        <v>0</v>
      </c>
      <c r="I14778" s="1">
        <v>1</v>
      </c>
      <c r="J14778" s="1">
        <v>6</v>
      </c>
      <c r="K14778" s="1">
        <v>5</v>
      </c>
      <c r="L14778" s="9">
        <v>0</v>
      </c>
    </row>
    <row r="14779" spans="2:12" x14ac:dyDescent="0.2">
      <c r="E14779" s="45"/>
      <c r="F14779" s="51"/>
      <c r="G14779" s="81">
        <v>100</v>
      </c>
      <c r="H14779" s="118">
        <v>0</v>
      </c>
      <c r="I14779" s="64">
        <v>8.333333333333</v>
      </c>
      <c r="J14779" s="64">
        <v>50</v>
      </c>
      <c r="K14779" s="112">
        <v>41.666666666666998</v>
      </c>
      <c r="L14779" s="146">
        <v>0</v>
      </c>
    </row>
    <row r="14781" spans="2:12" x14ac:dyDescent="0.2">
      <c r="B14781" s="40" t="str">
        <f xml:space="preserve"> HYPERLINK("#'目次'!B363", "[357]")</f>
        <v>[357]</v>
      </c>
      <c r="C14781" s="23" t="s">
        <v>494</v>
      </c>
    </row>
    <row r="14784" spans="2:12" x14ac:dyDescent="0.2">
      <c r="C14784" s="23" t="s">
        <v>14</v>
      </c>
    </row>
    <row r="14785" spans="4:12" ht="24" x14ac:dyDescent="0.2">
      <c r="D14785" s="195"/>
      <c r="E14785" s="196"/>
      <c r="F14785" s="196"/>
      <c r="G14785" s="37" t="s">
        <v>15</v>
      </c>
      <c r="H14785" s="33" t="s">
        <v>471</v>
      </c>
      <c r="I14785" s="13" t="s">
        <v>472</v>
      </c>
      <c r="J14785" s="13" t="s">
        <v>473</v>
      </c>
      <c r="K14785" s="13" t="s">
        <v>440</v>
      </c>
      <c r="L14785" s="38" t="s">
        <v>18</v>
      </c>
    </row>
    <row r="14786" spans="4:12" x14ac:dyDescent="0.2">
      <c r="D14786" s="197"/>
      <c r="E14786" s="198"/>
      <c r="F14786" s="198"/>
      <c r="G14786" s="35"/>
      <c r="H14786" s="39"/>
      <c r="I14786" s="14"/>
      <c r="J14786" s="14"/>
      <c r="K14786" s="14"/>
      <c r="L14786" s="34"/>
    </row>
    <row r="14787" spans="4:12" x14ac:dyDescent="0.2">
      <c r="D14787" s="78"/>
      <c r="E14787" s="79" t="s">
        <v>15</v>
      </c>
      <c r="F14787" s="66"/>
      <c r="G14787" s="36">
        <v>1200</v>
      </c>
      <c r="H14787" s="17">
        <v>48</v>
      </c>
      <c r="I14787" s="17">
        <v>207</v>
      </c>
      <c r="J14787" s="17">
        <v>506</v>
      </c>
      <c r="K14787" s="17">
        <v>331</v>
      </c>
      <c r="L14787" s="47">
        <v>108</v>
      </c>
    </row>
    <row r="14788" spans="4:12" x14ac:dyDescent="0.2">
      <c r="D14788" s="45"/>
      <c r="E14788" s="51"/>
      <c r="F14788" s="67"/>
      <c r="G14788" s="7">
        <v>100</v>
      </c>
      <c r="H14788" s="2">
        <v>4</v>
      </c>
      <c r="I14788" s="2">
        <v>17.25</v>
      </c>
      <c r="J14788" s="2">
        <v>42.166666666666998</v>
      </c>
      <c r="K14788" s="2">
        <v>27.583333333333002</v>
      </c>
      <c r="L14788" s="15">
        <v>9</v>
      </c>
    </row>
    <row r="14789" spans="4:12" x14ac:dyDescent="0.2">
      <c r="D14789" s="199" t="s">
        <v>19</v>
      </c>
      <c r="E14789" s="22" t="s">
        <v>20</v>
      </c>
      <c r="F14789" s="21"/>
      <c r="G14789" s="19">
        <v>132</v>
      </c>
      <c r="H14789" s="27">
        <v>4</v>
      </c>
      <c r="I14789" s="3">
        <v>19</v>
      </c>
      <c r="J14789" s="3">
        <v>39</v>
      </c>
      <c r="K14789" s="3">
        <v>54</v>
      </c>
      <c r="L14789" s="26">
        <v>16</v>
      </c>
    </row>
    <row r="14790" spans="4:12" x14ac:dyDescent="0.2">
      <c r="D14790" s="200"/>
      <c r="E14790" s="11"/>
      <c r="F14790" s="10"/>
      <c r="G14790" s="7">
        <v>100</v>
      </c>
      <c r="H14790" s="18">
        <v>3.0303030303030001</v>
      </c>
      <c r="I14790" s="2">
        <v>14.393939393939</v>
      </c>
      <c r="J14790" s="50">
        <v>29.545454545455001</v>
      </c>
      <c r="K14790" s="41">
        <v>40.909090909090999</v>
      </c>
      <c r="L14790" s="15">
        <v>12.121212121212</v>
      </c>
    </row>
    <row r="14791" spans="4:12" x14ac:dyDescent="0.2">
      <c r="D14791" s="200"/>
      <c r="E14791" s="4" t="s">
        <v>21</v>
      </c>
      <c r="F14791" s="5"/>
      <c r="G14791" s="6">
        <v>444</v>
      </c>
      <c r="H14791" s="8">
        <v>16</v>
      </c>
      <c r="I14791" s="1">
        <v>78</v>
      </c>
      <c r="J14791" s="1">
        <v>195</v>
      </c>
      <c r="K14791" s="1">
        <v>122</v>
      </c>
      <c r="L14791" s="9">
        <v>33</v>
      </c>
    </row>
    <row r="14792" spans="4:12" x14ac:dyDescent="0.2">
      <c r="D14792" s="200"/>
      <c r="E14792" s="11"/>
      <c r="F14792" s="10"/>
      <c r="G14792" s="7">
        <v>100</v>
      </c>
      <c r="H14792" s="18">
        <v>3.6036036036039998</v>
      </c>
      <c r="I14792" s="2">
        <v>17.567567567567998</v>
      </c>
      <c r="J14792" s="2">
        <v>43.918918918918997</v>
      </c>
      <c r="K14792" s="2">
        <v>27.477477477476999</v>
      </c>
      <c r="L14792" s="15">
        <v>7.4324324324319999</v>
      </c>
    </row>
    <row r="14793" spans="4:12" x14ac:dyDescent="0.2">
      <c r="D14793" s="200"/>
      <c r="E14793" s="4" t="s">
        <v>22</v>
      </c>
      <c r="F14793" s="5"/>
      <c r="G14793" s="6">
        <v>192</v>
      </c>
      <c r="H14793" s="8">
        <v>11</v>
      </c>
      <c r="I14793" s="1">
        <v>31</v>
      </c>
      <c r="J14793" s="1">
        <v>77</v>
      </c>
      <c r="K14793" s="1">
        <v>50</v>
      </c>
      <c r="L14793" s="9">
        <v>23</v>
      </c>
    </row>
    <row r="14794" spans="4:12" x14ac:dyDescent="0.2">
      <c r="D14794" s="200"/>
      <c r="E14794" s="11"/>
      <c r="F14794" s="10"/>
      <c r="G14794" s="7">
        <v>100</v>
      </c>
      <c r="H14794" s="18">
        <v>5.729166666667</v>
      </c>
      <c r="I14794" s="2">
        <v>16.145833333333002</v>
      </c>
      <c r="J14794" s="2">
        <v>40.104166666666998</v>
      </c>
      <c r="K14794" s="2">
        <v>26.041666666666998</v>
      </c>
      <c r="L14794" s="15">
        <v>11.979166666667</v>
      </c>
    </row>
    <row r="14795" spans="4:12" x14ac:dyDescent="0.2">
      <c r="D14795" s="200"/>
      <c r="E14795" s="4" t="s">
        <v>23</v>
      </c>
      <c r="F14795" s="5"/>
      <c r="G14795" s="6">
        <v>192</v>
      </c>
      <c r="H14795" s="8">
        <v>7</v>
      </c>
      <c r="I14795" s="1">
        <v>36</v>
      </c>
      <c r="J14795" s="1">
        <v>94</v>
      </c>
      <c r="K14795" s="1">
        <v>42</v>
      </c>
      <c r="L14795" s="9">
        <v>13</v>
      </c>
    </row>
    <row r="14796" spans="4:12" x14ac:dyDescent="0.2">
      <c r="D14796" s="200"/>
      <c r="E14796" s="11"/>
      <c r="F14796" s="10"/>
      <c r="G14796" s="7">
        <v>100</v>
      </c>
      <c r="H14796" s="18">
        <v>3.645833333333</v>
      </c>
      <c r="I14796" s="2">
        <v>18.75</v>
      </c>
      <c r="J14796" s="25">
        <v>48.958333333333002</v>
      </c>
      <c r="K14796" s="30">
        <v>21.875</v>
      </c>
      <c r="L14796" s="15">
        <v>6.770833333333</v>
      </c>
    </row>
    <row r="14797" spans="4:12" x14ac:dyDescent="0.2">
      <c r="D14797" s="200"/>
      <c r="E14797" s="4" t="s">
        <v>24</v>
      </c>
      <c r="F14797" s="5"/>
      <c r="G14797" s="6">
        <v>240</v>
      </c>
      <c r="H14797" s="8">
        <v>10</v>
      </c>
      <c r="I14797" s="1">
        <v>43</v>
      </c>
      <c r="J14797" s="1">
        <v>101</v>
      </c>
      <c r="K14797" s="1">
        <v>63</v>
      </c>
      <c r="L14797" s="9">
        <v>23</v>
      </c>
    </row>
    <row r="14798" spans="4:12" x14ac:dyDescent="0.2">
      <c r="D14798" s="200"/>
      <c r="E14798" s="11"/>
      <c r="F14798" s="10"/>
      <c r="G14798" s="7">
        <v>100</v>
      </c>
      <c r="H14798" s="18">
        <v>4.166666666667</v>
      </c>
      <c r="I14798" s="2">
        <v>17.916666666666998</v>
      </c>
      <c r="J14798" s="2">
        <v>42.083333333333002</v>
      </c>
      <c r="K14798" s="2">
        <v>26.25</v>
      </c>
      <c r="L14798" s="15">
        <v>9.583333333333</v>
      </c>
    </row>
    <row r="14799" spans="4:12" x14ac:dyDescent="0.2">
      <c r="D14799" s="199" t="s">
        <v>25</v>
      </c>
      <c r="E14799" s="22" t="s">
        <v>26</v>
      </c>
      <c r="F14799" s="21"/>
      <c r="G14799" s="19">
        <v>348</v>
      </c>
      <c r="H14799" s="27">
        <v>17</v>
      </c>
      <c r="I14799" s="3">
        <v>62</v>
      </c>
      <c r="J14799" s="3">
        <v>145</v>
      </c>
      <c r="K14799" s="3">
        <v>95</v>
      </c>
      <c r="L14799" s="26">
        <v>29</v>
      </c>
    </row>
    <row r="14800" spans="4:12" x14ac:dyDescent="0.2">
      <c r="D14800" s="200"/>
      <c r="E14800" s="11"/>
      <c r="F14800" s="10"/>
      <c r="G14800" s="7">
        <v>100</v>
      </c>
      <c r="H14800" s="18">
        <v>4.885057471264</v>
      </c>
      <c r="I14800" s="2">
        <v>17.816091954023001</v>
      </c>
      <c r="J14800" s="2">
        <v>41.666666666666998</v>
      </c>
      <c r="K14800" s="2">
        <v>27.298850574713001</v>
      </c>
      <c r="L14800" s="15">
        <v>8.333333333333</v>
      </c>
    </row>
    <row r="14801" spans="4:12" x14ac:dyDescent="0.2">
      <c r="D14801" s="200"/>
      <c r="E14801" s="4" t="s">
        <v>27</v>
      </c>
      <c r="F14801" s="5"/>
      <c r="G14801" s="6">
        <v>378</v>
      </c>
      <c r="H14801" s="8">
        <v>9</v>
      </c>
      <c r="I14801" s="1">
        <v>72</v>
      </c>
      <c r="J14801" s="1">
        <v>179</v>
      </c>
      <c r="K14801" s="1">
        <v>86</v>
      </c>
      <c r="L14801" s="9">
        <v>32</v>
      </c>
    </row>
    <row r="14802" spans="4:12" x14ac:dyDescent="0.2">
      <c r="D14802" s="200"/>
      <c r="E14802" s="11"/>
      <c r="F14802" s="10"/>
      <c r="G14802" s="7">
        <v>100</v>
      </c>
      <c r="H14802" s="18">
        <v>2.3809523809519999</v>
      </c>
      <c r="I14802" s="2">
        <v>19.047619047619001</v>
      </c>
      <c r="J14802" s="25">
        <v>47.354497354496999</v>
      </c>
      <c r="K14802" s="2">
        <v>22.751322751322999</v>
      </c>
      <c r="L14802" s="15">
        <v>8.4656084656079997</v>
      </c>
    </row>
    <row r="14803" spans="4:12" x14ac:dyDescent="0.2">
      <c r="D14803" s="200"/>
      <c r="E14803" s="4" t="s">
        <v>28</v>
      </c>
      <c r="F14803" s="5"/>
      <c r="G14803" s="6">
        <v>372</v>
      </c>
      <c r="H14803" s="8">
        <v>16</v>
      </c>
      <c r="I14803" s="1">
        <v>59</v>
      </c>
      <c r="J14803" s="1">
        <v>135</v>
      </c>
      <c r="K14803" s="1">
        <v>124</v>
      </c>
      <c r="L14803" s="9">
        <v>38</v>
      </c>
    </row>
    <row r="14804" spans="4:12" x14ac:dyDescent="0.2">
      <c r="D14804" s="200"/>
      <c r="E14804" s="11"/>
      <c r="F14804" s="10"/>
      <c r="G14804" s="7">
        <v>100</v>
      </c>
      <c r="H14804" s="18">
        <v>4.3010752688169998</v>
      </c>
      <c r="I14804" s="2">
        <v>15.860215053763</v>
      </c>
      <c r="J14804" s="30">
        <v>36.290322580644997</v>
      </c>
      <c r="K14804" s="25">
        <v>33.333333333333002</v>
      </c>
      <c r="L14804" s="15">
        <v>10.215053763441</v>
      </c>
    </row>
    <row r="14805" spans="4:12" x14ac:dyDescent="0.2">
      <c r="D14805" s="200"/>
      <c r="E14805" s="4" t="s">
        <v>29</v>
      </c>
      <c r="F14805" s="5"/>
      <c r="G14805" s="6">
        <v>102</v>
      </c>
      <c r="H14805" s="8">
        <v>6</v>
      </c>
      <c r="I14805" s="1">
        <v>14</v>
      </c>
      <c r="J14805" s="1">
        <v>47</v>
      </c>
      <c r="K14805" s="1">
        <v>26</v>
      </c>
      <c r="L14805" s="9">
        <v>9</v>
      </c>
    </row>
    <row r="14806" spans="4:12" x14ac:dyDescent="0.2">
      <c r="D14806" s="200"/>
      <c r="E14806" s="11"/>
      <c r="F14806" s="10"/>
      <c r="G14806" s="7">
        <v>100</v>
      </c>
      <c r="H14806" s="18">
        <v>5.8823529411760003</v>
      </c>
      <c r="I14806" s="2">
        <v>13.725490196078001</v>
      </c>
      <c r="J14806" s="2">
        <v>46.078431372548998</v>
      </c>
      <c r="K14806" s="2">
        <v>25.490196078431001</v>
      </c>
      <c r="L14806" s="15">
        <v>8.8235294117649996</v>
      </c>
    </row>
    <row r="14807" spans="4:12" x14ac:dyDescent="0.2">
      <c r="D14807" s="199" t="s">
        <v>30</v>
      </c>
      <c r="E14807" s="22" t="s">
        <v>31</v>
      </c>
      <c r="F14807" s="21"/>
      <c r="G14807" s="19">
        <v>592</v>
      </c>
      <c r="H14807" s="27">
        <v>25</v>
      </c>
      <c r="I14807" s="3">
        <v>95</v>
      </c>
      <c r="J14807" s="3">
        <v>251</v>
      </c>
      <c r="K14807" s="3">
        <v>163</v>
      </c>
      <c r="L14807" s="26">
        <v>58</v>
      </c>
    </row>
    <row r="14808" spans="4:12" x14ac:dyDescent="0.2">
      <c r="D14808" s="200"/>
      <c r="E14808" s="11"/>
      <c r="F14808" s="10"/>
      <c r="G14808" s="7">
        <v>100</v>
      </c>
      <c r="H14808" s="18">
        <v>4.2229729729730003</v>
      </c>
      <c r="I14808" s="2">
        <v>16.047297297297</v>
      </c>
      <c r="J14808" s="2">
        <v>42.398648648649001</v>
      </c>
      <c r="K14808" s="2">
        <v>27.533783783783999</v>
      </c>
      <c r="L14808" s="15">
        <v>9.7972972972969998</v>
      </c>
    </row>
    <row r="14809" spans="4:12" x14ac:dyDescent="0.2">
      <c r="D14809" s="200"/>
      <c r="E14809" s="4" t="s">
        <v>32</v>
      </c>
      <c r="F14809" s="5"/>
      <c r="G14809" s="6">
        <v>608</v>
      </c>
      <c r="H14809" s="8">
        <v>23</v>
      </c>
      <c r="I14809" s="1">
        <v>112</v>
      </c>
      <c r="J14809" s="1">
        <v>255</v>
      </c>
      <c r="K14809" s="1">
        <v>168</v>
      </c>
      <c r="L14809" s="9">
        <v>50</v>
      </c>
    </row>
    <row r="14810" spans="4:12" x14ac:dyDescent="0.2">
      <c r="D14810" s="200"/>
      <c r="E14810" s="11"/>
      <c r="F14810" s="10"/>
      <c r="G14810" s="7">
        <v>100</v>
      </c>
      <c r="H14810" s="18">
        <v>3.7828947368420001</v>
      </c>
      <c r="I14810" s="2">
        <v>18.421052631578998</v>
      </c>
      <c r="J14810" s="2">
        <v>41.940789473683999</v>
      </c>
      <c r="K14810" s="2">
        <v>27.631578947367998</v>
      </c>
      <c r="L14810" s="15">
        <v>8.2236842105260006</v>
      </c>
    </row>
    <row r="14811" spans="4:12" x14ac:dyDescent="0.2">
      <c r="D14811" s="199" t="s">
        <v>33</v>
      </c>
      <c r="E14811" s="22" t="s">
        <v>34</v>
      </c>
      <c r="F14811" s="21"/>
      <c r="G14811" s="19">
        <v>74</v>
      </c>
      <c r="H14811" s="27">
        <v>3</v>
      </c>
      <c r="I14811" s="3">
        <v>5</v>
      </c>
      <c r="J14811" s="3">
        <v>32</v>
      </c>
      <c r="K14811" s="3">
        <v>22</v>
      </c>
      <c r="L14811" s="26">
        <v>12</v>
      </c>
    </row>
    <row r="14812" spans="4:12" x14ac:dyDescent="0.2">
      <c r="D14812" s="200"/>
      <c r="E14812" s="11"/>
      <c r="F14812" s="10"/>
      <c r="G14812" s="7">
        <v>100</v>
      </c>
      <c r="H14812" s="18">
        <v>4.0540540540540002</v>
      </c>
      <c r="I14812" s="50">
        <v>6.7567567567570004</v>
      </c>
      <c r="J14812" s="2">
        <v>43.243243243243001</v>
      </c>
      <c r="K14812" s="2">
        <v>29.72972972973</v>
      </c>
      <c r="L14812" s="85">
        <v>16.216216216216001</v>
      </c>
    </row>
    <row r="14813" spans="4:12" x14ac:dyDescent="0.2">
      <c r="D14813" s="200"/>
      <c r="E14813" s="4" t="s">
        <v>35</v>
      </c>
      <c r="F14813" s="5"/>
      <c r="G14813" s="6">
        <v>148</v>
      </c>
      <c r="H14813" s="8">
        <v>3</v>
      </c>
      <c r="I14813" s="1">
        <v>15</v>
      </c>
      <c r="J14813" s="1">
        <v>64</v>
      </c>
      <c r="K14813" s="1">
        <v>55</v>
      </c>
      <c r="L14813" s="9">
        <v>11</v>
      </c>
    </row>
    <row r="14814" spans="4:12" x14ac:dyDescent="0.2">
      <c r="D14814" s="200"/>
      <c r="E14814" s="11"/>
      <c r="F14814" s="10"/>
      <c r="G14814" s="7">
        <v>100</v>
      </c>
      <c r="H14814" s="18">
        <v>2.0270270270270001</v>
      </c>
      <c r="I14814" s="30">
        <v>10.135135135135</v>
      </c>
      <c r="J14814" s="2">
        <v>43.243243243243001</v>
      </c>
      <c r="K14814" s="25">
        <v>37.162162162161998</v>
      </c>
      <c r="L14814" s="15">
        <v>7.4324324324319999</v>
      </c>
    </row>
    <row r="14815" spans="4:12" x14ac:dyDescent="0.2">
      <c r="D14815" s="200"/>
      <c r="E14815" s="4" t="s">
        <v>36</v>
      </c>
      <c r="F14815" s="5"/>
      <c r="G14815" s="6">
        <v>187</v>
      </c>
      <c r="H14815" s="8">
        <v>11</v>
      </c>
      <c r="I14815" s="1">
        <v>25</v>
      </c>
      <c r="J14815" s="1">
        <v>63</v>
      </c>
      <c r="K14815" s="1">
        <v>78</v>
      </c>
      <c r="L14815" s="9">
        <v>10</v>
      </c>
    </row>
    <row r="14816" spans="4:12" x14ac:dyDescent="0.2">
      <c r="D14816" s="200"/>
      <c r="E14816" s="11"/>
      <c r="F14816" s="10"/>
      <c r="G14816" s="7">
        <v>100</v>
      </c>
      <c r="H14816" s="18">
        <v>5.8823529411760003</v>
      </c>
      <c r="I14816" s="2">
        <v>13.368983957218999</v>
      </c>
      <c r="J14816" s="30">
        <v>33.689839572193002</v>
      </c>
      <c r="K14816" s="41">
        <v>41.711229946524</v>
      </c>
      <c r="L14816" s="15">
        <v>5.3475935828879999</v>
      </c>
    </row>
    <row r="14817" spans="2:12" x14ac:dyDescent="0.2">
      <c r="D14817" s="200"/>
      <c r="E14817" s="4" t="s">
        <v>37</v>
      </c>
      <c r="F14817" s="5"/>
      <c r="G14817" s="6">
        <v>221</v>
      </c>
      <c r="H14817" s="8">
        <v>3</v>
      </c>
      <c r="I14817" s="1">
        <v>46</v>
      </c>
      <c r="J14817" s="1">
        <v>104</v>
      </c>
      <c r="K14817" s="1">
        <v>57</v>
      </c>
      <c r="L14817" s="9">
        <v>11</v>
      </c>
    </row>
    <row r="14818" spans="2:12" x14ac:dyDescent="0.2">
      <c r="D14818" s="200"/>
      <c r="E14818" s="11"/>
      <c r="F14818" s="10"/>
      <c r="G14818" s="7">
        <v>100</v>
      </c>
      <c r="H14818" s="18">
        <v>1.357466063348</v>
      </c>
      <c r="I14818" s="2">
        <v>20.814479638009001</v>
      </c>
      <c r="J14818" s="2">
        <v>47.058823529412003</v>
      </c>
      <c r="K14818" s="2">
        <v>25.791855203619999</v>
      </c>
      <c r="L14818" s="15">
        <v>4.9773755656110001</v>
      </c>
    </row>
    <row r="14819" spans="2:12" x14ac:dyDescent="0.2">
      <c r="D14819" s="200"/>
      <c r="E14819" s="4" t="s">
        <v>38</v>
      </c>
      <c r="F14819" s="5"/>
      <c r="G14819" s="6">
        <v>186</v>
      </c>
      <c r="H14819" s="8">
        <v>9</v>
      </c>
      <c r="I14819" s="1">
        <v>40</v>
      </c>
      <c r="J14819" s="1">
        <v>76</v>
      </c>
      <c r="K14819" s="1">
        <v>44</v>
      </c>
      <c r="L14819" s="9">
        <v>17</v>
      </c>
    </row>
    <row r="14820" spans="2:12" x14ac:dyDescent="0.2">
      <c r="D14820" s="200"/>
      <c r="E14820" s="11"/>
      <c r="F14820" s="10"/>
      <c r="G14820" s="7">
        <v>100</v>
      </c>
      <c r="H14820" s="18">
        <v>4.8387096774189997</v>
      </c>
      <c r="I14820" s="2">
        <v>21.505376344085999</v>
      </c>
      <c r="J14820" s="2">
        <v>40.860215053763</v>
      </c>
      <c r="K14820" s="2">
        <v>23.655913978495001</v>
      </c>
      <c r="L14820" s="15">
        <v>9.1397849462370004</v>
      </c>
    </row>
    <row r="14821" spans="2:12" x14ac:dyDescent="0.2">
      <c r="D14821" s="200"/>
      <c r="E14821" s="4" t="s">
        <v>39</v>
      </c>
      <c r="F14821" s="5"/>
      <c r="G14821" s="6">
        <v>223</v>
      </c>
      <c r="H14821" s="8">
        <v>14</v>
      </c>
      <c r="I14821" s="1">
        <v>40</v>
      </c>
      <c r="J14821" s="1">
        <v>97</v>
      </c>
      <c r="K14821" s="1">
        <v>47</v>
      </c>
      <c r="L14821" s="9">
        <v>25</v>
      </c>
    </row>
    <row r="14822" spans="2:12" x14ac:dyDescent="0.2">
      <c r="D14822" s="200"/>
      <c r="E14822" s="11"/>
      <c r="F14822" s="10"/>
      <c r="G14822" s="7">
        <v>100</v>
      </c>
      <c r="H14822" s="18">
        <v>6.27802690583</v>
      </c>
      <c r="I14822" s="2">
        <v>17.937219730942001</v>
      </c>
      <c r="J14822" s="2">
        <v>43.497757847533997</v>
      </c>
      <c r="K14822" s="30">
        <v>21.076233183856999</v>
      </c>
      <c r="L14822" s="15">
        <v>11.210762331839</v>
      </c>
    </row>
    <row r="14823" spans="2:12" x14ac:dyDescent="0.2">
      <c r="D14823" s="200"/>
      <c r="E14823" s="4" t="s">
        <v>40</v>
      </c>
      <c r="F14823" s="5"/>
      <c r="G14823" s="6">
        <v>161</v>
      </c>
      <c r="H14823" s="8">
        <v>5</v>
      </c>
      <c r="I14823" s="1">
        <v>36</v>
      </c>
      <c r="J14823" s="1">
        <v>70</v>
      </c>
      <c r="K14823" s="1">
        <v>28</v>
      </c>
      <c r="L14823" s="9">
        <v>22</v>
      </c>
    </row>
    <row r="14824" spans="2:12" x14ac:dyDescent="0.2">
      <c r="D14824" s="201"/>
      <c r="E14824" s="45"/>
      <c r="F14824" s="51"/>
      <c r="G14824" s="81">
        <v>100</v>
      </c>
      <c r="H14824" s="115">
        <v>3.1055900621119998</v>
      </c>
      <c r="I14824" s="124">
        <v>22.360248447204999</v>
      </c>
      <c r="J14824" s="64">
        <v>43.478260869564998</v>
      </c>
      <c r="K14824" s="108">
        <v>17.391304347826001</v>
      </c>
      <c r="L14824" s="106">
        <v>13.664596273292</v>
      </c>
    </row>
    <row r="14826" spans="2:12" x14ac:dyDescent="0.2">
      <c r="B14826" s="40" t="str">
        <f xml:space="preserve"> HYPERLINK("#'目次'!B364", "[358]")</f>
        <v>[358]</v>
      </c>
      <c r="C14826" s="23" t="s">
        <v>494</v>
      </c>
    </row>
    <row r="14829" spans="2:12" x14ac:dyDescent="0.2">
      <c r="C14829" s="23" t="s">
        <v>48</v>
      </c>
    </row>
    <row r="14830" spans="2:12" ht="24" x14ac:dyDescent="0.2">
      <c r="D14830" s="195"/>
      <c r="E14830" s="196"/>
      <c r="F14830" s="196"/>
      <c r="G14830" s="37" t="s">
        <v>15</v>
      </c>
      <c r="H14830" s="33" t="s">
        <v>471</v>
      </c>
      <c r="I14830" s="13" t="s">
        <v>472</v>
      </c>
      <c r="J14830" s="13" t="s">
        <v>473</v>
      </c>
      <c r="K14830" s="13" t="s">
        <v>440</v>
      </c>
      <c r="L14830" s="38" t="s">
        <v>18</v>
      </c>
    </row>
    <row r="14831" spans="2:12" x14ac:dyDescent="0.2">
      <c r="D14831" s="197"/>
      <c r="E14831" s="198"/>
      <c r="F14831" s="198"/>
      <c r="G14831" s="35"/>
      <c r="H14831" s="39"/>
      <c r="I14831" s="14"/>
      <c r="J14831" s="14"/>
      <c r="K14831" s="14"/>
      <c r="L14831" s="34"/>
    </row>
    <row r="14832" spans="2:12" x14ac:dyDescent="0.2">
      <c r="D14832" s="78"/>
      <c r="E14832" s="79" t="s">
        <v>15</v>
      </c>
      <c r="F14832" s="66"/>
      <c r="G14832" s="36">
        <v>1200</v>
      </c>
      <c r="H14832" s="17">
        <v>48</v>
      </c>
      <c r="I14832" s="17">
        <v>207</v>
      </c>
      <c r="J14832" s="17">
        <v>506</v>
      </c>
      <c r="K14832" s="17">
        <v>331</v>
      </c>
      <c r="L14832" s="47">
        <v>108</v>
      </c>
    </row>
    <row r="14833" spans="4:12" x14ac:dyDescent="0.2">
      <c r="D14833" s="45"/>
      <c r="E14833" s="51"/>
      <c r="F14833" s="67"/>
      <c r="G14833" s="7">
        <v>100</v>
      </c>
      <c r="H14833" s="2">
        <v>4</v>
      </c>
      <c r="I14833" s="2">
        <v>17.25</v>
      </c>
      <c r="J14833" s="2">
        <v>42.166666666666998</v>
      </c>
      <c r="K14833" s="2">
        <v>27.583333333333002</v>
      </c>
      <c r="L14833" s="15">
        <v>9</v>
      </c>
    </row>
    <row r="14834" spans="4:12" x14ac:dyDescent="0.2">
      <c r="D14834" s="199" t="s">
        <v>49</v>
      </c>
      <c r="E14834" s="22" t="s">
        <v>50</v>
      </c>
      <c r="F14834" s="21"/>
      <c r="G14834" s="19">
        <v>15</v>
      </c>
      <c r="H14834" s="27">
        <v>1</v>
      </c>
      <c r="I14834" s="3">
        <v>2</v>
      </c>
      <c r="J14834" s="3">
        <v>5</v>
      </c>
      <c r="K14834" s="3">
        <v>5</v>
      </c>
      <c r="L14834" s="26">
        <v>2</v>
      </c>
    </row>
    <row r="14835" spans="4:12" x14ac:dyDescent="0.2">
      <c r="D14835" s="200"/>
      <c r="E14835" s="11"/>
      <c r="F14835" s="10"/>
      <c r="G14835" s="7">
        <v>100</v>
      </c>
      <c r="H14835" s="18">
        <v>6.666666666667</v>
      </c>
      <c r="I14835" s="2">
        <v>13.333333333333</v>
      </c>
      <c r="J14835" s="30">
        <v>33.333333333333002</v>
      </c>
      <c r="K14835" s="25">
        <v>33.333333333333002</v>
      </c>
      <c r="L14835" s="15">
        <v>13.333333333333</v>
      </c>
    </row>
    <row r="14836" spans="4:12" x14ac:dyDescent="0.2">
      <c r="D14836" s="200"/>
      <c r="E14836" s="4" t="s">
        <v>51</v>
      </c>
      <c r="F14836" s="5"/>
      <c r="G14836" s="6">
        <v>142</v>
      </c>
      <c r="H14836" s="8">
        <v>10</v>
      </c>
      <c r="I14836" s="1">
        <v>23</v>
      </c>
      <c r="J14836" s="1">
        <v>66</v>
      </c>
      <c r="K14836" s="1">
        <v>30</v>
      </c>
      <c r="L14836" s="9">
        <v>13</v>
      </c>
    </row>
    <row r="14837" spans="4:12" x14ac:dyDescent="0.2">
      <c r="D14837" s="200"/>
      <c r="E14837" s="11"/>
      <c r="F14837" s="10"/>
      <c r="G14837" s="7">
        <v>100</v>
      </c>
      <c r="H14837" s="18">
        <v>7.0422535211269999</v>
      </c>
      <c r="I14837" s="2">
        <v>16.197183098591999</v>
      </c>
      <c r="J14837" s="2">
        <v>46.478873239437</v>
      </c>
      <c r="K14837" s="30">
        <v>21.12676056338</v>
      </c>
      <c r="L14837" s="15">
        <v>9.1549295774649995</v>
      </c>
    </row>
    <row r="14838" spans="4:12" x14ac:dyDescent="0.2">
      <c r="D14838" s="200"/>
      <c r="E14838" s="4" t="s">
        <v>52</v>
      </c>
      <c r="F14838" s="5"/>
      <c r="G14838" s="6">
        <v>26</v>
      </c>
      <c r="H14838" s="8">
        <v>2</v>
      </c>
      <c r="I14838" s="1">
        <v>4</v>
      </c>
      <c r="J14838" s="1">
        <v>11</v>
      </c>
      <c r="K14838" s="1">
        <v>7</v>
      </c>
      <c r="L14838" s="9">
        <v>2</v>
      </c>
    </row>
    <row r="14839" spans="4:12" x14ac:dyDescent="0.2">
      <c r="D14839" s="200"/>
      <c r="E14839" s="11"/>
      <c r="F14839" s="10"/>
      <c r="G14839" s="7">
        <v>100</v>
      </c>
      <c r="H14839" s="18">
        <v>7.6923076923079998</v>
      </c>
      <c r="I14839" s="2">
        <v>15.384615384615</v>
      </c>
      <c r="J14839" s="2">
        <v>42.307692307692001</v>
      </c>
      <c r="K14839" s="2">
        <v>26.923076923077002</v>
      </c>
      <c r="L14839" s="15">
        <v>7.6923076923079998</v>
      </c>
    </row>
    <row r="14840" spans="4:12" x14ac:dyDescent="0.2">
      <c r="D14840" s="200"/>
      <c r="E14840" s="4" t="s">
        <v>53</v>
      </c>
      <c r="F14840" s="5"/>
      <c r="G14840" s="6">
        <v>41</v>
      </c>
      <c r="H14840" s="8">
        <v>0</v>
      </c>
      <c r="I14840" s="1">
        <v>11</v>
      </c>
      <c r="J14840" s="1">
        <v>19</v>
      </c>
      <c r="K14840" s="1">
        <v>9</v>
      </c>
      <c r="L14840" s="9">
        <v>2</v>
      </c>
    </row>
    <row r="14841" spans="4:12" x14ac:dyDescent="0.2">
      <c r="D14841" s="200"/>
      <c r="E14841" s="11"/>
      <c r="F14841" s="10"/>
      <c r="G14841" s="7">
        <v>100</v>
      </c>
      <c r="H14841" s="53">
        <v>0</v>
      </c>
      <c r="I14841" s="25">
        <v>26.829268292683</v>
      </c>
      <c r="J14841" s="2">
        <v>46.341463414633999</v>
      </c>
      <c r="K14841" s="30">
        <v>21.951219512194999</v>
      </c>
      <c r="L14841" s="15">
        <v>4.8780487804880002</v>
      </c>
    </row>
    <row r="14842" spans="4:12" x14ac:dyDescent="0.2">
      <c r="D14842" s="200"/>
      <c r="E14842" s="4" t="s">
        <v>54</v>
      </c>
      <c r="F14842" s="5"/>
      <c r="G14842" s="6">
        <v>226</v>
      </c>
      <c r="H14842" s="8">
        <v>7</v>
      </c>
      <c r="I14842" s="1">
        <v>37</v>
      </c>
      <c r="J14842" s="1">
        <v>87</v>
      </c>
      <c r="K14842" s="1">
        <v>81</v>
      </c>
      <c r="L14842" s="9">
        <v>14</v>
      </c>
    </row>
    <row r="14843" spans="4:12" x14ac:dyDescent="0.2">
      <c r="D14843" s="200"/>
      <c r="E14843" s="11"/>
      <c r="F14843" s="10"/>
      <c r="G14843" s="7">
        <v>100</v>
      </c>
      <c r="H14843" s="18">
        <v>3.0973451327429999</v>
      </c>
      <c r="I14843" s="2">
        <v>16.371681415929</v>
      </c>
      <c r="J14843" s="2">
        <v>38.495575221239001</v>
      </c>
      <c r="K14843" s="25">
        <v>35.840707964601997</v>
      </c>
      <c r="L14843" s="15">
        <v>6.194690265487</v>
      </c>
    </row>
    <row r="14844" spans="4:12" x14ac:dyDescent="0.2">
      <c r="D14844" s="200"/>
      <c r="E14844" s="4" t="s">
        <v>55</v>
      </c>
      <c r="F14844" s="5"/>
      <c r="G14844" s="6">
        <v>125</v>
      </c>
      <c r="H14844" s="8">
        <v>2</v>
      </c>
      <c r="I14844" s="1">
        <v>24</v>
      </c>
      <c r="J14844" s="1">
        <v>48</v>
      </c>
      <c r="K14844" s="1">
        <v>43</v>
      </c>
      <c r="L14844" s="9">
        <v>8</v>
      </c>
    </row>
    <row r="14845" spans="4:12" x14ac:dyDescent="0.2">
      <c r="D14845" s="200"/>
      <c r="E14845" s="11"/>
      <c r="F14845" s="10"/>
      <c r="G14845" s="7">
        <v>100</v>
      </c>
      <c r="H14845" s="18">
        <v>1.6</v>
      </c>
      <c r="I14845" s="2">
        <v>19.2</v>
      </c>
      <c r="J14845" s="2">
        <v>38.4</v>
      </c>
      <c r="K14845" s="25">
        <v>34.4</v>
      </c>
      <c r="L14845" s="15">
        <v>6.4</v>
      </c>
    </row>
    <row r="14846" spans="4:12" x14ac:dyDescent="0.2">
      <c r="D14846" s="200"/>
      <c r="E14846" s="4" t="s">
        <v>56</v>
      </c>
      <c r="F14846" s="5"/>
      <c r="G14846" s="6">
        <v>190</v>
      </c>
      <c r="H14846" s="8">
        <v>12</v>
      </c>
      <c r="I14846" s="1">
        <v>33</v>
      </c>
      <c r="J14846" s="1">
        <v>76</v>
      </c>
      <c r="K14846" s="1">
        <v>58</v>
      </c>
      <c r="L14846" s="9">
        <v>11</v>
      </c>
    </row>
    <row r="14847" spans="4:12" x14ac:dyDescent="0.2">
      <c r="D14847" s="200"/>
      <c r="E14847" s="11"/>
      <c r="F14847" s="10"/>
      <c r="G14847" s="7">
        <v>100</v>
      </c>
      <c r="H14847" s="18">
        <v>6.3157894736840001</v>
      </c>
      <c r="I14847" s="2">
        <v>17.368421052632002</v>
      </c>
      <c r="J14847" s="2">
        <v>40</v>
      </c>
      <c r="K14847" s="2">
        <v>30.526315789474001</v>
      </c>
      <c r="L14847" s="15">
        <v>5.7894736842109999</v>
      </c>
    </row>
    <row r="14848" spans="4:12" x14ac:dyDescent="0.2">
      <c r="D14848" s="200"/>
      <c r="E14848" s="4" t="s">
        <v>57</v>
      </c>
      <c r="F14848" s="5"/>
      <c r="G14848" s="6">
        <v>185</v>
      </c>
      <c r="H14848" s="8">
        <v>6</v>
      </c>
      <c r="I14848" s="1">
        <v>36</v>
      </c>
      <c r="J14848" s="1">
        <v>89</v>
      </c>
      <c r="K14848" s="1">
        <v>39</v>
      </c>
      <c r="L14848" s="9">
        <v>15</v>
      </c>
    </row>
    <row r="14849" spans="4:12" x14ac:dyDescent="0.2">
      <c r="D14849" s="200"/>
      <c r="E14849" s="11"/>
      <c r="F14849" s="10"/>
      <c r="G14849" s="7">
        <v>100</v>
      </c>
      <c r="H14849" s="18">
        <v>3.2432432432430001</v>
      </c>
      <c r="I14849" s="2">
        <v>19.459459459459001</v>
      </c>
      <c r="J14849" s="25">
        <v>48.108108108107999</v>
      </c>
      <c r="K14849" s="30">
        <v>21.081081081080999</v>
      </c>
      <c r="L14849" s="15">
        <v>8.1081081081080004</v>
      </c>
    </row>
    <row r="14850" spans="4:12" x14ac:dyDescent="0.2">
      <c r="D14850" s="200"/>
      <c r="E14850" s="4" t="s">
        <v>58</v>
      </c>
      <c r="F14850" s="5"/>
      <c r="G14850" s="6">
        <v>113</v>
      </c>
      <c r="H14850" s="8">
        <v>4</v>
      </c>
      <c r="I14850" s="1">
        <v>10</v>
      </c>
      <c r="J14850" s="1">
        <v>45</v>
      </c>
      <c r="K14850" s="1">
        <v>37</v>
      </c>
      <c r="L14850" s="9">
        <v>17</v>
      </c>
    </row>
    <row r="14851" spans="4:12" x14ac:dyDescent="0.2">
      <c r="D14851" s="200"/>
      <c r="E14851" s="11"/>
      <c r="F14851" s="10"/>
      <c r="G14851" s="7">
        <v>100</v>
      </c>
      <c r="H14851" s="18">
        <v>3.53982300885</v>
      </c>
      <c r="I14851" s="30">
        <v>8.8495575221239999</v>
      </c>
      <c r="J14851" s="2">
        <v>39.823008849558001</v>
      </c>
      <c r="K14851" s="25">
        <v>32.743362831858001</v>
      </c>
      <c r="L14851" s="85">
        <v>15.044247787611001</v>
      </c>
    </row>
    <row r="14852" spans="4:12" x14ac:dyDescent="0.2">
      <c r="D14852" s="200"/>
      <c r="E14852" s="4" t="s">
        <v>59</v>
      </c>
      <c r="F14852" s="5"/>
      <c r="G14852" s="6">
        <v>136</v>
      </c>
      <c r="H14852" s="8">
        <v>4</v>
      </c>
      <c r="I14852" s="1">
        <v>27</v>
      </c>
      <c r="J14852" s="1">
        <v>59</v>
      </c>
      <c r="K14852" s="1">
        <v>22</v>
      </c>
      <c r="L14852" s="9">
        <v>24</v>
      </c>
    </row>
    <row r="14853" spans="4:12" x14ac:dyDescent="0.2">
      <c r="D14853" s="200"/>
      <c r="E14853" s="11"/>
      <c r="F14853" s="10"/>
      <c r="G14853" s="7">
        <v>100</v>
      </c>
      <c r="H14853" s="18">
        <v>2.9411764705880001</v>
      </c>
      <c r="I14853" s="2">
        <v>19.852941176470999</v>
      </c>
      <c r="J14853" s="2">
        <v>43.382352941176002</v>
      </c>
      <c r="K14853" s="50">
        <v>16.176470588234999</v>
      </c>
      <c r="L14853" s="85">
        <v>17.647058823529001</v>
      </c>
    </row>
    <row r="14854" spans="4:12" x14ac:dyDescent="0.2">
      <c r="D14854" s="199" t="s">
        <v>60</v>
      </c>
      <c r="E14854" s="22" t="s">
        <v>61</v>
      </c>
      <c r="F14854" s="21"/>
      <c r="G14854" s="19">
        <v>205</v>
      </c>
      <c r="H14854" s="27">
        <v>7</v>
      </c>
      <c r="I14854" s="3">
        <v>41</v>
      </c>
      <c r="J14854" s="3">
        <v>88</v>
      </c>
      <c r="K14854" s="3">
        <v>54</v>
      </c>
      <c r="L14854" s="26">
        <v>15</v>
      </c>
    </row>
    <row r="14855" spans="4:12" x14ac:dyDescent="0.2">
      <c r="D14855" s="200"/>
      <c r="E14855" s="11"/>
      <c r="F14855" s="10"/>
      <c r="G14855" s="7">
        <v>100</v>
      </c>
      <c r="H14855" s="18">
        <v>3.4146341463410002</v>
      </c>
      <c r="I14855" s="2">
        <v>20</v>
      </c>
      <c r="J14855" s="2">
        <v>42.926829268292998</v>
      </c>
      <c r="K14855" s="2">
        <v>26.341463414633999</v>
      </c>
      <c r="L14855" s="15">
        <v>7.3170731707319998</v>
      </c>
    </row>
    <row r="14856" spans="4:12" x14ac:dyDescent="0.2">
      <c r="D14856" s="200"/>
      <c r="E14856" s="4" t="s">
        <v>62</v>
      </c>
      <c r="F14856" s="5"/>
      <c r="G14856" s="6">
        <v>160</v>
      </c>
      <c r="H14856" s="8">
        <v>6</v>
      </c>
      <c r="I14856" s="1">
        <v>20</v>
      </c>
      <c r="J14856" s="1">
        <v>81</v>
      </c>
      <c r="K14856" s="1">
        <v>44</v>
      </c>
      <c r="L14856" s="9">
        <v>9</v>
      </c>
    </row>
    <row r="14857" spans="4:12" x14ac:dyDescent="0.2">
      <c r="D14857" s="200"/>
      <c r="E14857" s="11"/>
      <c r="F14857" s="10"/>
      <c r="G14857" s="7">
        <v>100</v>
      </c>
      <c r="H14857" s="18">
        <v>3.75</v>
      </c>
      <c r="I14857" s="2">
        <v>12.5</v>
      </c>
      <c r="J14857" s="25">
        <v>50.625</v>
      </c>
      <c r="K14857" s="2">
        <v>27.5</v>
      </c>
      <c r="L14857" s="15">
        <v>5.625</v>
      </c>
    </row>
    <row r="14858" spans="4:12" x14ac:dyDescent="0.2">
      <c r="D14858" s="200"/>
      <c r="E14858" s="4" t="s">
        <v>63</v>
      </c>
      <c r="F14858" s="5"/>
      <c r="G14858" s="6">
        <v>121</v>
      </c>
      <c r="H14858" s="8">
        <v>4</v>
      </c>
      <c r="I14858" s="1">
        <v>24</v>
      </c>
      <c r="J14858" s="1">
        <v>46</v>
      </c>
      <c r="K14858" s="1">
        <v>40</v>
      </c>
      <c r="L14858" s="9">
        <v>7</v>
      </c>
    </row>
    <row r="14859" spans="4:12" x14ac:dyDescent="0.2">
      <c r="D14859" s="200"/>
      <c r="E14859" s="11"/>
      <c r="F14859" s="10"/>
      <c r="G14859" s="7">
        <v>100</v>
      </c>
      <c r="H14859" s="18">
        <v>3.305785123967</v>
      </c>
      <c r="I14859" s="2">
        <v>19.834710743801999</v>
      </c>
      <c r="J14859" s="2">
        <v>38.016528925620001</v>
      </c>
      <c r="K14859" s="25">
        <v>33.057851239668999</v>
      </c>
      <c r="L14859" s="15">
        <v>5.7851239669419998</v>
      </c>
    </row>
    <row r="14860" spans="4:12" x14ac:dyDescent="0.2">
      <c r="D14860" s="200"/>
      <c r="E14860" s="4" t="s">
        <v>64</v>
      </c>
      <c r="F14860" s="5"/>
      <c r="G14860" s="6">
        <v>124</v>
      </c>
      <c r="H14860" s="8">
        <v>3</v>
      </c>
      <c r="I14860" s="1">
        <v>25</v>
      </c>
      <c r="J14860" s="1">
        <v>57</v>
      </c>
      <c r="K14860" s="1">
        <v>35</v>
      </c>
      <c r="L14860" s="9">
        <v>4</v>
      </c>
    </row>
    <row r="14861" spans="4:12" x14ac:dyDescent="0.2">
      <c r="D14861" s="200"/>
      <c r="E14861" s="11"/>
      <c r="F14861" s="10"/>
      <c r="G14861" s="7">
        <v>100</v>
      </c>
      <c r="H14861" s="18">
        <v>2.4193548387099999</v>
      </c>
      <c r="I14861" s="2">
        <v>20.161290322580999</v>
      </c>
      <c r="J14861" s="2">
        <v>45.967741935484</v>
      </c>
      <c r="K14861" s="2">
        <v>28.225806451613</v>
      </c>
      <c r="L14861" s="95">
        <v>3.2258064516129998</v>
      </c>
    </row>
    <row r="14862" spans="4:12" x14ac:dyDescent="0.2">
      <c r="D14862" s="200"/>
      <c r="E14862" s="4" t="s">
        <v>65</v>
      </c>
      <c r="F14862" s="5"/>
      <c r="G14862" s="6">
        <v>109</v>
      </c>
      <c r="H14862" s="8">
        <v>2</v>
      </c>
      <c r="I14862" s="1">
        <v>18</v>
      </c>
      <c r="J14862" s="1">
        <v>48</v>
      </c>
      <c r="K14862" s="1">
        <v>27</v>
      </c>
      <c r="L14862" s="9">
        <v>14</v>
      </c>
    </row>
    <row r="14863" spans="4:12" x14ac:dyDescent="0.2">
      <c r="D14863" s="200"/>
      <c r="E14863" s="11"/>
      <c r="F14863" s="10"/>
      <c r="G14863" s="7">
        <v>100</v>
      </c>
      <c r="H14863" s="18">
        <v>1.834862385321</v>
      </c>
      <c r="I14863" s="2">
        <v>16.513761467889999</v>
      </c>
      <c r="J14863" s="2">
        <v>44.036697247706002</v>
      </c>
      <c r="K14863" s="2">
        <v>24.770642201834999</v>
      </c>
      <c r="L14863" s="15">
        <v>12.844036697248001</v>
      </c>
    </row>
    <row r="14864" spans="4:12" x14ac:dyDescent="0.2">
      <c r="D14864" s="200"/>
      <c r="E14864" s="4" t="s">
        <v>66</v>
      </c>
      <c r="F14864" s="5"/>
      <c r="G14864" s="6">
        <v>104</v>
      </c>
      <c r="H14864" s="8">
        <v>3</v>
      </c>
      <c r="I14864" s="1">
        <v>15</v>
      </c>
      <c r="J14864" s="1">
        <v>47</v>
      </c>
      <c r="K14864" s="1">
        <v>36</v>
      </c>
      <c r="L14864" s="9">
        <v>3</v>
      </c>
    </row>
    <row r="14865" spans="2:12" x14ac:dyDescent="0.2">
      <c r="D14865" s="200"/>
      <c r="E14865" s="11"/>
      <c r="F14865" s="10"/>
      <c r="G14865" s="7">
        <v>100</v>
      </c>
      <c r="H14865" s="18">
        <v>2.884615384615</v>
      </c>
      <c r="I14865" s="2">
        <v>14.423076923077</v>
      </c>
      <c r="J14865" s="2">
        <v>45.192307692307999</v>
      </c>
      <c r="K14865" s="25">
        <v>34.615384615384997</v>
      </c>
      <c r="L14865" s="95">
        <v>2.884615384615</v>
      </c>
    </row>
    <row r="14866" spans="2:12" x14ac:dyDescent="0.2">
      <c r="D14866" s="200"/>
      <c r="E14866" s="4" t="s">
        <v>67</v>
      </c>
      <c r="F14866" s="5"/>
      <c r="G14866" s="6">
        <v>139</v>
      </c>
      <c r="H14866" s="8">
        <v>11</v>
      </c>
      <c r="I14866" s="1">
        <v>25</v>
      </c>
      <c r="J14866" s="1">
        <v>61</v>
      </c>
      <c r="K14866" s="1">
        <v>34</v>
      </c>
      <c r="L14866" s="9">
        <v>8</v>
      </c>
    </row>
    <row r="14867" spans="2:12" x14ac:dyDescent="0.2">
      <c r="D14867" s="200"/>
      <c r="E14867" s="11"/>
      <c r="F14867" s="10"/>
      <c r="G14867" s="7">
        <v>100</v>
      </c>
      <c r="H14867" s="18">
        <v>7.9136690647480004</v>
      </c>
      <c r="I14867" s="2">
        <v>17.985611510790999</v>
      </c>
      <c r="J14867" s="2">
        <v>43.884892086331</v>
      </c>
      <c r="K14867" s="2">
        <v>24.460431654676</v>
      </c>
      <c r="L14867" s="15">
        <v>5.755395683453</v>
      </c>
    </row>
    <row r="14868" spans="2:12" x14ac:dyDescent="0.2">
      <c r="D14868" s="200"/>
      <c r="E14868" s="4" t="s">
        <v>68</v>
      </c>
      <c r="F14868" s="5"/>
      <c r="G14868" s="6">
        <v>48</v>
      </c>
      <c r="H14868" s="8">
        <v>2</v>
      </c>
      <c r="I14868" s="1">
        <v>12</v>
      </c>
      <c r="J14868" s="1">
        <v>17</v>
      </c>
      <c r="K14868" s="1">
        <v>15</v>
      </c>
      <c r="L14868" s="9">
        <v>2</v>
      </c>
    </row>
    <row r="14869" spans="2:12" x14ac:dyDescent="0.2">
      <c r="D14869" s="200"/>
      <c r="E14869" s="11"/>
      <c r="F14869" s="10"/>
      <c r="G14869" s="7">
        <v>100</v>
      </c>
      <c r="H14869" s="18">
        <v>4.166666666667</v>
      </c>
      <c r="I14869" s="25">
        <v>25</v>
      </c>
      <c r="J14869" s="30">
        <v>35.416666666666998</v>
      </c>
      <c r="K14869" s="2">
        <v>31.25</v>
      </c>
      <c r="L14869" s="15">
        <v>4.166666666667</v>
      </c>
    </row>
    <row r="14870" spans="2:12" x14ac:dyDescent="0.2">
      <c r="D14870" s="200"/>
      <c r="E14870" s="4" t="s">
        <v>69</v>
      </c>
      <c r="F14870" s="5"/>
      <c r="G14870" s="6">
        <v>37</v>
      </c>
      <c r="H14870" s="8">
        <v>5</v>
      </c>
      <c r="I14870" s="1">
        <v>9</v>
      </c>
      <c r="J14870" s="1">
        <v>13</v>
      </c>
      <c r="K14870" s="1">
        <v>7</v>
      </c>
      <c r="L14870" s="9">
        <v>3</v>
      </c>
    </row>
    <row r="14871" spans="2:12" x14ac:dyDescent="0.2">
      <c r="D14871" s="200"/>
      <c r="E14871" s="11"/>
      <c r="F14871" s="10"/>
      <c r="G14871" s="7">
        <v>100</v>
      </c>
      <c r="H14871" s="70">
        <v>13.513513513514001</v>
      </c>
      <c r="I14871" s="25">
        <v>24.324324324323999</v>
      </c>
      <c r="J14871" s="30">
        <v>35.135135135135002</v>
      </c>
      <c r="K14871" s="30">
        <v>18.918918918919001</v>
      </c>
      <c r="L14871" s="15">
        <v>8.1081081081080004</v>
      </c>
    </row>
    <row r="14872" spans="2:12" x14ac:dyDescent="0.2">
      <c r="D14872" s="199" t="s">
        <v>70</v>
      </c>
      <c r="E14872" s="22" t="s">
        <v>18</v>
      </c>
      <c r="F14872" s="21"/>
      <c r="G14872" s="19">
        <v>0</v>
      </c>
      <c r="H14872" s="27">
        <v>0</v>
      </c>
      <c r="I14872" s="3">
        <v>0</v>
      </c>
      <c r="J14872" s="3">
        <v>0</v>
      </c>
      <c r="K14872" s="3">
        <v>0</v>
      </c>
      <c r="L14872" s="26">
        <v>0</v>
      </c>
    </row>
    <row r="14873" spans="2:12" x14ac:dyDescent="0.2">
      <c r="D14873" s="201"/>
      <c r="E14873" s="45"/>
      <c r="F14873" s="51"/>
      <c r="G14873" s="119">
        <v>0</v>
      </c>
      <c r="H14873" s="118">
        <v>0</v>
      </c>
      <c r="I14873" s="83">
        <v>0</v>
      </c>
      <c r="J14873" s="83">
        <v>0</v>
      </c>
      <c r="K14873" s="83">
        <v>0</v>
      </c>
      <c r="L14873" s="146">
        <v>0</v>
      </c>
    </row>
    <row r="14875" spans="2:12" x14ac:dyDescent="0.2">
      <c r="B14875" s="40" t="str">
        <f xml:space="preserve"> HYPERLINK("#'目次'!B365", "[359]")</f>
        <v>[359]</v>
      </c>
      <c r="C14875" s="23" t="s">
        <v>494</v>
      </c>
    </row>
    <row r="14878" spans="2:12" x14ac:dyDescent="0.2">
      <c r="C14878" s="23" t="s">
        <v>73</v>
      </c>
    </row>
    <row r="14879" spans="2:12" ht="24" x14ac:dyDescent="0.2">
      <c r="D14879" s="195"/>
      <c r="E14879" s="196"/>
      <c r="F14879" s="196"/>
      <c r="G14879" s="37" t="s">
        <v>15</v>
      </c>
      <c r="H14879" s="33" t="s">
        <v>471</v>
      </c>
      <c r="I14879" s="13" t="s">
        <v>472</v>
      </c>
      <c r="J14879" s="13" t="s">
        <v>473</v>
      </c>
      <c r="K14879" s="13" t="s">
        <v>440</v>
      </c>
      <c r="L14879" s="38" t="s">
        <v>18</v>
      </c>
    </row>
    <row r="14880" spans="2:12" x14ac:dyDescent="0.2">
      <c r="D14880" s="197"/>
      <c r="E14880" s="198"/>
      <c r="F14880" s="198"/>
      <c r="G14880" s="35"/>
      <c r="H14880" s="39"/>
      <c r="I14880" s="14"/>
      <c r="J14880" s="14"/>
      <c r="K14880" s="14"/>
      <c r="L14880" s="34"/>
    </row>
    <row r="14881" spans="4:12" x14ac:dyDescent="0.2">
      <c r="D14881" s="78"/>
      <c r="E14881" s="79" t="s">
        <v>15</v>
      </c>
      <c r="F14881" s="66"/>
      <c r="G14881" s="36">
        <v>1200</v>
      </c>
      <c r="H14881" s="17">
        <v>48</v>
      </c>
      <c r="I14881" s="17">
        <v>207</v>
      </c>
      <c r="J14881" s="17">
        <v>506</v>
      </c>
      <c r="K14881" s="17">
        <v>331</v>
      </c>
      <c r="L14881" s="47">
        <v>108</v>
      </c>
    </row>
    <row r="14882" spans="4:12" x14ac:dyDescent="0.2">
      <c r="D14882" s="45"/>
      <c r="E14882" s="51"/>
      <c r="F14882" s="67"/>
      <c r="G14882" s="7">
        <v>100</v>
      </c>
      <c r="H14882" s="2">
        <v>4</v>
      </c>
      <c r="I14882" s="2">
        <v>17.25</v>
      </c>
      <c r="J14882" s="2">
        <v>42.166666666666998</v>
      </c>
      <c r="K14882" s="2">
        <v>27.583333333333002</v>
      </c>
      <c r="L14882" s="15">
        <v>9</v>
      </c>
    </row>
    <row r="14883" spans="4:12" x14ac:dyDescent="0.2">
      <c r="D14883" s="199" t="s">
        <v>74</v>
      </c>
      <c r="E14883" s="22" t="s">
        <v>75</v>
      </c>
      <c r="F14883" s="21"/>
      <c r="G14883" s="19">
        <v>592</v>
      </c>
      <c r="H14883" s="27">
        <v>25</v>
      </c>
      <c r="I14883" s="3">
        <v>95</v>
      </c>
      <c r="J14883" s="3">
        <v>251</v>
      </c>
      <c r="K14883" s="3">
        <v>163</v>
      </c>
      <c r="L14883" s="26">
        <v>58</v>
      </c>
    </row>
    <row r="14884" spans="4:12" x14ac:dyDescent="0.2">
      <c r="D14884" s="200"/>
      <c r="E14884" s="11"/>
      <c r="F14884" s="10"/>
      <c r="G14884" s="7">
        <v>100</v>
      </c>
      <c r="H14884" s="18">
        <v>4.2229729729730003</v>
      </c>
      <c r="I14884" s="2">
        <v>16.047297297297</v>
      </c>
      <c r="J14884" s="2">
        <v>42.398648648649001</v>
      </c>
      <c r="K14884" s="2">
        <v>27.533783783783999</v>
      </c>
      <c r="L14884" s="15">
        <v>9.7972972972969998</v>
      </c>
    </row>
    <row r="14885" spans="4:12" x14ac:dyDescent="0.2">
      <c r="D14885" s="200"/>
      <c r="E14885" s="4" t="s">
        <v>34</v>
      </c>
      <c r="F14885" s="5"/>
      <c r="G14885" s="6">
        <v>37</v>
      </c>
      <c r="H14885" s="8">
        <v>3</v>
      </c>
      <c r="I14885" s="1">
        <v>3</v>
      </c>
      <c r="J14885" s="1">
        <v>15</v>
      </c>
      <c r="K14885" s="1">
        <v>8</v>
      </c>
      <c r="L14885" s="9">
        <v>8</v>
      </c>
    </row>
    <row r="14886" spans="4:12" x14ac:dyDescent="0.2">
      <c r="D14886" s="200"/>
      <c r="E14886" s="11"/>
      <c r="F14886" s="10"/>
      <c r="G14886" s="7">
        <v>100</v>
      </c>
      <c r="H14886" s="18">
        <v>8.1081081081080004</v>
      </c>
      <c r="I14886" s="30">
        <v>8.1081081081080004</v>
      </c>
      <c r="J14886" s="2">
        <v>40.540540540541002</v>
      </c>
      <c r="K14886" s="30">
        <v>21.621621621622001</v>
      </c>
      <c r="L14886" s="102">
        <v>21.621621621622001</v>
      </c>
    </row>
    <row r="14887" spans="4:12" x14ac:dyDescent="0.2">
      <c r="D14887" s="200"/>
      <c r="E14887" s="4" t="s">
        <v>35</v>
      </c>
      <c r="F14887" s="5"/>
      <c r="G14887" s="6">
        <v>75</v>
      </c>
      <c r="H14887" s="8">
        <v>3</v>
      </c>
      <c r="I14887" s="1">
        <v>5</v>
      </c>
      <c r="J14887" s="1">
        <v>34</v>
      </c>
      <c r="K14887" s="1">
        <v>27</v>
      </c>
      <c r="L14887" s="9">
        <v>6</v>
      </c>
    </row>
    <row r="14888" spans="4:12" x14ac:dyDescent="0.2">
      <c r="D14888" s="200"/>
      <c r="E14888" s="11"/>
      <c r="F14888" s="10"/>
      <c r="G14888" s="7">
        <v>100</v>
      </c>
      <c r="H14888" s="18">
        <v>4</v>
      </c>
      <c r="I14888" s="50">
        <v>6.666666666667</v>
      </c>
      <c r="J14888" s="2">
        <v>45.333333333333002</v>
      </c>
      <c r="K14888" s="25">
        <v>36</v>
      </c>
      <c r="L14888" s="15">
        <v>8</v>
      </c>
    </row>
    <row r="14889" spans="4:12" x14ac:dyDescent="0.2">
      <c r="D14889" s="200"/>
      <c r="E14889" s="4" t="s">
        <v>36</v>
      </c>
      <c r="F14889" s="5"/>
      <c r="G14889" s="6">
        <v>95</v>
      </c>
      <c r="H14889" s="8">
        <v>5</v>
      </c>
      <c r="I14889" s="1">
        <v>15</v>
      </c>
      <c r="J14889" s="1">
        <v>26</v>
      </c>
      <c r="K14889" s="1">
        <v>43</v>
      </c>
      <c r="L14889" s="9">
        <v>6</v>
      </c>
    </row>
    <row r="14890" spans="4:12" x14ac:dyDescent="0.2">
      <c r="D14890" s="200"/>
      <c r="E14890" s="11"/>
      <c r="F14890" s="10"/>
      <c r="G14890" s="7">
        <v>100</v>
      </c>
      <c r="H14890" s="18">
        <v>5.2631578947369997</v>
      </c>
      <c r="I14890" s="2">
        <v>15.789473684211</v>
      </c>
      <c r="J14890" s="50">
        <v>27.368421052632002</v>
      </c>
      <c r="K14890" s="41">
        <v>45.263157894736999</v>
      </c>
      <c r="L14890" s="15">
        <v>6.3157894736840001</v>
      </c>
    </row>
    <row r="14891" spans="4:12" x14ac:dyDescent="0.2">
      <c r="D14891" s="200"/>
      <c r="E14891" s="4" t="s">
        <v>37</v>
      </c>
      <c r="F14891" s="5"/>
      <c r="G14891" s="6">
        <v>111</v>
      </c>
      <c r="H14891" s="8">
        <v>1</v>
      </c>
      <c r="I14891" s="1">
        <v>25</v>
      </c>
      <c r="J14891" s="1">
        <v>54</v>
      </c>
      <c r="K14891" s="1">
        <v>25</v>
      </c>
      <c r="L14891" s="9">
        <v>6</v>
      </c>
    </row>
    <row r="14892" spans="4:12" x14ac:dyDescent="0.2">
      <c r="D14892" s="200"/>
      <c r="E14892" s="11"/>
      <c r="F14892" s="10"/>
      <c r="G14892" s="7">
        <v>100</v>
      </c>
      <c r="H14892" s="18">
        <v>0.90090090090099995</v>
      </c>
      <c r="I14892" s="25">
        <v>22.522522522523001</v>
      </c>
      <c r="J14892" s="25">
        <v>48.648648648649001</v>
      </c>
      <c r="K14892" s="30">
        <v>22.522522522523001</v>
      </c>
      <c r="L14892" s="15">
        <v>5.4054054054050003</v>
      </c>
    </row>
    <row r="14893" spans="4:12" x14ac:dyDescent="0.2">
      <c r="D14893" s="200"/>
      <c r="E14893" s="4" t="s">
        <v>38</v>
      </c>
      <c r="F14893" s="5"/>
      <c r="G14893" s="6">
        <v>93</v>
      </c>
      <c r="H14893" s="8">
        <v>3</v>
      </c>
      <c r="I14893" s="1">
        <v>19</v>
      </c>
      <c r="J14893" s="1">
        <v>38</v>
      </c>
      <c r="K14893" s="1">
        <v>25</v>
      </c>
      <c r="L14893" s="9">
        <v>8</v>
      </c>
    </row>
    <row r="14894" spans="4:12" x14ac:dyDescent="0.2">
      <c r="D14894" s="200"/>
      <c r="E14894" s="11"/>
      <c r="F14894" s="10"/>
      <c r="G14894" s="7">
        <v>100</v>
      </c>
      <c r="H14894" s="18">
        <v>3.2258064516129998</v>
      </c>
      <c r="I14894" s="2">
        <v>20.430107526882001</v>
      </c>
      <c r="J14894" s="2">
        <v>40.860215053763</v>
      </c>
      <c r="K14894" s="2">
        <v>26.881720430108</v>
      </c>
      <c r="L14894" s="15">
        <v>8.6021505376339995</v>
      </c>
    </row>
    <row r="14895" spans="4:12" x14ac:dyDescent="0.2">
      <c r="D14895" s="200"/>
      <c r="E14895" s="4" t="s">
        <v>39</v>
      </c>
      <c r="F14895" s="5"/>
      <c r="G14895" s="6">
        <v>109</v>
      </c>
      <c r="H14895" s="8">
        <v>7</v>
      </c>
      <c r="I14895" s="1">
        <v>16</v>
      </c>
      <c r="J14895" s="1">
        <v>51</v>
      </c>
      <c r="K14895" s="1">
        <v>22</v>
      </c>
      <c r="L14895" s="9">
        <v>13</v>
      </c>
    </row>
    <row r="14896" spans="4:12" x14ac:dyDescent="0.2">
      <c r="D14896" s="200"/>
      <c r="E14896" s="11"/>
      <c r="F14896" s="10"/>
      <c r="G14896" s="7">
        <v>100</v>
      </c>
      <c r="H14896" s="18">
        <v>6.4220183486240003</v>
      </c>
      <c r="I14896" s="2">
        <v>14.678899082569</v>
      </c>
      <c r="J14896" s="2">
        <v>46.788990825688003</v>
      </c>
      <c r="K14896" s="30">
        <v>20.183486238532002</v>
      </c>
      <c r="L14896" s="15">
        <v>11.926605504587</v>
      </c>
    </row>
    <row r="14897" spans="4:12" x14ac:dyDescent="0.2">
      <c r="D14897" s="200"/>
      <c r="E14897" s="4" t="s">
        <v>40</v>
      </c>
      <c r="F14897" s="5"/>
      <c r="G14897" s="6">
        <v>72</v>
      </c>
      <c r="H14897" s="8">
        <v>3</v>
      </c>
      <c r="I14897" s="1">
        <v>12</v>
      </c>
      <c r="J14897" s="1">
        <v>33</v>
      </c>
      <c r="K14897" s="1">
        <v>13</v>
      </c>
      <c r="L14897" s="9">
        <v>11</v>
      </c>
    </row>
    <row r="14898" spans="4:12" x14ac:dyDescent="0.2">
      <c r="D14898" s="200"/>
      <c r="E14898" s="11"/>
      <c r="F14898" s="10"/>
      <c r="G14898" s="7">
        <v>100</v>
      </c>
      <c r="H14898" s="18">
        <v>4.166666666667</v>
      </c>
      <c r="I14898" s="2">
        <v>16.666666666666998</v>
      </c>
      <c r="J14898" s="2">
        <v>45.833333333333002</v>
      </c>
      <c r="K14898" s="30">
        <v>18.055555555556001</v>
      </c>
      <c r="L14898" s="85">
        <v>15.277777777778001</v>
      </c>
    </row>
    <row r="14899" spans="4:12" x14ac:dyDescent="0.2">
      <c r="D14899" s="199" t="s">
        <v>76</v>
      </c>
      <c r="E14899" s="22" t="s">
        <v>77</v>
      </c>
      <c r="F14899" s="21"/>
      <c r="G14899" s="19">
        <v>608</v>
      </c>
      <c r="H14899" s="27">
        <v>23</v>
      </c>
      <c r="I14899" s="3">
        <v>112</v>
      </c>
      <c r="J14899" s="3">
        <v>255</v>
      </c>
      <c r="K14899" s="3">
        <v>168</v>
      </c>
      <c r="L14899" s="26">
        <v>50</v>
      </c>
    </row>
    <row r="14900" spans="4:12" x14ac:dyDescent="0.2">
      <c r="D14900" s="200"/>
      <c r="E14900" s="11"/>
      <c r="F14900" s="10"/>
      <c r="G14900" s="7">
        <v>100</v>
      </c>
      <c r="H14900" s="18">
        <v>3.7828947368420001</v>
      </c>
      <c r="I14900" s="2">
        <v>18.421052631578998</v>
      </c>
      <c r="J14900" s="2">
        <v>41.940789473683999</v>
      </c>
      <c r="K14900" s="2">
        <v>27.631578947367998</v>
      </c>
      <c r="L14900" s="15">
        <v>8.2236842105260006</v>
      </c>
    </row>
    <row r="14901" spans="4:12" x14ac:dyDescent="0.2">
      <c r="D14901" s="200"/>
      <c r="E14901" s="4" t="s">
        <v>34</v>
      </c>
      <c r="F14901" s="5"/>
      <c r="G14901" s="6">
        <v>37</v>
      </c>
      <c r="H14901" s="8">
        <v>0</v>
      </c>
      <c r="I14901" s="1">
        <v>2</v>
      </c>
      <c r="J14901" s="1">
        <v>17</v>
      </c>
      <c r="K14901" s="1">
        <v>14</v>
      </c>
      <c r="L14901" s="9">
        <v>4</v>
      </c>
    </row>
    <row r="14902" spans="4:12" x14ac:dyDescent="0.2">
      <c r="D14902" s="200"/>
      <c r="E14902" s="11"/>
      <c r="F14902" s="10"/>
      <c r="G14902" s="7">
        <v>100</v>
      </c>
      <c r="H14902" s="53">
        <v>0</v>
      </c>
      <c r="I14902" s="50">
        <v>5.4054054054050003</v>
      </c>
      <c r="J14902" s="2">
        <v>45.945945945946001</v>
      </c>
      <c r="K14902" s="41">
        <v>37.837837837838002</v>
      </c>
      <c r="L14902" s="15">
        <v>10.810810810811001</v>
      </c>
    </row>
    <row r="14903" spans="4:12" x14ac:dyDescent="0.2">
      <c r="D14903" s="200"/>
      <c r="E14903" s="4" t="s">
        <v>35</v>
      </c>
      <c r="F14903" s="5"/>
      <c r="G14903" s="6">
        <v>73</v>
      </c>
      <c r="H14903" s="8">
        <v>0</v>
      </c>
      <c r="I14903" s="1">
        <v>10</v>
      </c>
      <c r="J14903" s="1">
        <v>30</v>
      </c>
      <c r="K14903" s="1">
        <v>28</v>
      </c>
      <c r="L14903" s="9">
        <v>5</v>
      </c>
    </row>
    <row r="14904" spans="4:12" x14ac:dyDescent="0.2">
      <c r="D14904" s="200"/>
      <c r="E14904" s="11"/>
      <c r="F14904" s="10"/>
      <c r="G14904" s="7">
        <v>100</v>
      </c>
      <c r="H14904" s="53">
        <v>0</v>
      </c>
      <c r="I14904" s="2">
        <v>13.698630136986001</v>
      </c>
      <c r="J14904" s="2">
        <v>41.095890410959001</v>
      </c>
      <c r="K14904" s="41">
        <v>38.356164383562003</v>
      </c>
      <c r="L14904" s="15">
        <v>6.8493150684930004</v>
      </c>
    </row>
    <row r="14905" spans="4:12" x14ac:dyDescent="0.2">
      <c r="D14905" s="200"/>
      <c r="E14905" s="4" t="s">
        <v>36</v>
      </c>
      <c r="F14905" s="5"/>
      <c r="G14905" s="6">
        <v>92</v>
      </c>
      <c r="H14905" s="8">
        <v>6</v>
      </c>
      <c r="I14905" s="1">
        <v>10</v>
      </c>
      <c r="J14905" s="1">
        <v>37</v>
      </c>
      <c r="K14905" s="1">
        <v>35</v>
      </c>
      <c r="L14905" s="9">
        <v>4</v>
      </c>
    </row>
    <row r="14906" spans="4:12" x14ac:dyDescent="0.2">
      <c r="D14906" s="200"/>
      <c r="E14906" s="11"/>
      <c r="F14906" s="10"/>
      <c r="G14906" s="7">
        <v>100</v>
      </c>
      <c r="H14906" s="18">
        <v>6.5217391304349999</v>
      </c>
      <c r="I14906" s="30">
        <v>10.869565217390999</v>
      </c>
      <c r="J14906" s="2">
        <v>40.217391304347998</v>
      </c>
      <c r="K14906" s="41">
        <v>38.043478260870003</v>
      </c>
      <c r="L14906" s="15">
        <v>4.3478260869570002</v>
      </c>
    </row>
    <row r="14907" spans="4:12" x14ac:dyDescent="0.2">
      <c r="D14907" s="200"/>
      <c r="E14907" s="4" t="s">
        <v>37</v>
      </c>
      <c r="F14907" s="5"/>
      <c r="G14907" s="6">
        <v>110</v>
      </c>
      <c r="H14907" s="8">
        <v>2</v>
      </c>
      <c r="I14907" s="1">
        <v>21</v>
      </c>
      <c r="J14907" s="1">
        <v>50</v>
      </c>
      <c r="K14907" s="1">
        <v>32</v>
      </c>
      <c r="L14907" s="9">
        <v>5</v>
      </c>
    </row>
    <row r="14908" spans="4:12" x14ac:dyDescent="0.2">
      <c r="D14908" s="200"/>
      <c r="E14908" s="11"/>
      <c r="F14908" s="10"/>
      <c r="G14908" s="7">
        <v>100</v>
      </c>
      <c r="H14908" s="18">
        <v>1.818181818182</v>
      </c>
      <c r="I14908" s="2">
        <v>19.090909090909001</v>
      </c>
      <c r="J14908" s="2">
        <v>45.454545454544999</v>
      </c>
      <c r="K14908" s="2">
        <v>29.090909090909001</v>
      </c>
      <c r="L14908" s="15">
        <v>4.5454545454549997</v>
      </c>
    </row>
    <row r="14909" spans="4:12" x14ac:dyDescent="0.2">
      <c r="D14909" s="200"/>
      <c r="E14909" s="4" t="s">
        <v>38</v>
      </c>
      <c r="F14909" s="5"/>
      <c r="G14909" s="6">
        <v>93</v>
      </c>
      <c r="H14909" s="8">
        <v>6</v>
      </c>
      <c r="I14909" s="1">
        <v>21</v>
      </c>
      <c r="J14909" s="1">
        <v>38</v>
      </c>
      <c r="K14909" s="1">
        <v>19</v>
      </c>
      <c r="L14909" s="9">
        <v>9</v>
      </c>
    </row>
    <row r="14910" spans="4:12" x14ac:dyDescent="0.2">
      <c r="D14910" s="200"/>
      <c r="E14910" s="11"/>
      <c r="F14910" s="10"/>
      <c r="G14910" s="7">
        <v>100</v>
      </c>
      <c r="H14910" s="18">
        <v>6.4516129032259997</v>
      </c>
      <c r="I14910" s="25">
        <v>22.580645161290001</v>
      </c>
      <c r="J14910" s="2">
        <v>40.860215053763</v>
      </c>
      <c r="K14910" s="30">
        <v>20.430107526882001</v>
      </c>
      <c r="L14910" s="15">
        <v>9.6774193548389995</v>
      </c>
    </row>
    <row r="14911" spans="4:12" x14ac:dyDescent="0.2">
      <c r="D14911" s="200"/>
      <c r="E14911" s="4" t="s">
        <v>39</v>
      </c>
      <c r="F14911" s="5"/>
      <c r="G14911" s="6">
        <v>114</v>
      </c>
      <c r="H14911" s="8">
        <v>7</v>
      </c>
      <c r="I14911" s="1">
        <v>24</v>
      </c>
      <c r="J14911" s="1">
        <v>46</v>
      </c>
      <c r="K14911" s="1">
        <v>25</v>
      </c>
      <c r="L14911" s="9">
        <v>12</v>
      </c>
    </row>
    <row r="14912" spans="4:12" x14ac:dyDescent="0.2">
      <c r="D14912" s="200"/>
      <c r="E14912" s="11"/>
      <c r="F14912" s="10"/>
      <c r="G14912" s="7">
        <v>100</v>
      </c>
      <c r="H14912" s="18">
        <v>6.1403508771929998</v>
      </c>
      <c r="I14912" s="2">
        <v>21.052631578947</v>
      </c>
      <c r="J14912" s="2">
        <v>40.350877192981997</v>
      </c>
      <c r="K14912" s="30">
        <v>21.929824561404001</v>
      </c>
      <c r="L14912" s="15">
        <v>10.526315789473999</v>
      </c>
    </row>
    <row r="14913" spans="2:12" x14ac:dyDescent="0.2">
      <c r="D14913" s="200"/>
      <c r="E14913" s="4" t="s">
        <v>40</v>
      </c>
      <c r="F14913" s="5"/>
      <c r="G14913" s="6">
        <v>89</v>
      </c>
      <c r="H14913" s="8">
        <v>2</v>
      </c>
      <c r="I14913" s="1">
        <v>24</v>
      </c>
      <c r="J14913" s="1">
        <v>37</v>
      </c>
      <c r="K14913" s="1">
        <v>15</v>
      </c>
      <c r="L14913" s="9">
        <v>11</v>
      </c>
    </row>
    <row r="14914" spans="2:12" x14ac:dyDescent="0.2">
      <c r="D14914" s="201"/>
      <c r="E14914" s="45"/>
      <c r="F14914" s="51"/>
      <c r="G14914" s="81">
        <v>100</v>
      </c>
      <c r="H14914" s="115">
        <v>2.2471910112360001</v>
      </c>
      <c r="I14914" s="124">
        <v>26.966292134831001</v>
      </c>
      <c r="J14914" s="64">
        <v>41.573033707865001</v>
      </c>
      <c r="K14914" s="108">
        <v>16.853932584270002</v>
      </c>
      <c r="L14914" s="106">
        <v>12.359550561798001</v>
      </c>
    </row>
    <row r="14916" spans="2:12" x14ac:dyDescent="0.2">
      <c r="B14916" s="40" t="str">
        <f xml:space="preserve"> HYPERLINK("#'目次'!B366", "[360]")</f>
        <v>[360]</v>
      </c>
      <c r="C14916" s="23" t="s">
        <v>494</v>
      </c>
    </row>
    <row r="14919" spans="2:12" x14ac:dyDescent="0.2">
      <c r="C14919" s="23" t="s">
        <v>80</v>
      </c>
    </row>
    <row r="14920" spans="2:12" ht="24" x14ac:dyDescent="0.2">
      <c r="E14920" s="195"/>
      <c r="F14920" s="196"/>
      <c r="G14920" s="37" t="s">
        <v>15</v>
      </c>
      <c r="H14920" s="33" t="s">
        <v>471</v>
      </c>
      <c r="I14920" s="13" t="s">
        <v>472</v>
      </c>
      <c r="J14920" s="13" t="s">
        <v>473</v>
      </c>
      <c r="K14920" s="13" t="s">
        <v>440</v>
      </c>
      <c r="L14920" s="38" t="s">
        <v>18</v>
      </c>
    </row>
    <row r="14921" spans="2:12" x14ac:dyDescent="0.2">
      <c r="E14921" s="197"/>
      <c r="F14921" s="198"/>
      <c r="G14921" s="35"/>
      <c r="H14921" s="39"/>
      <c r="I14921" s="14"/>
      <c r="J14921" s="14"/>
      <c r="K14921" s="14"/>
      <c r="L14921" s="34"/>
    </row>
    <row r="14922" spans="2:12" x14ac:dyDescent="0.2">
      <c r="E14922" s="120" t="s">
        <v>15</v>
      </c>
      <c r="F14922" s="66"/>
      <c r="G14922" s="36">
        <v>1200</v>
      </c>
      <c r="H14922" s="17">
        <v>48</v>
      </c>
      <c r="I14922" s="17">
        <v>207</v>
      </c>
      <c r="J14922" s="17">
        <v>506</v>
      </c>
      <c r="K14922" s="17">
        <v>331</v>
      </c>
      <c r="L14922" s="47">
        <v>108</v>
      </c>
    </row>
    <row r="14923" spans="2:12" x14ac:dyDescent="0.2">
      <c r="E14923" s="45"/>
      <c r="F14923" s="67"/>
      <c r="G14923" s="7">
        <v>100</v>
      </c>
      <c r="H14923" s="2">
        <v>4</v>
      </c>
      <c r="I14923" s="2">
        <v>17.25</v>
      </c>
      <c r="J14923" s="2">
        <v>42.166666666666998</v>
      </c>
      <c r="K14923" s="2">
        <v>27.583333333333002</v>
      </c>
      <c r="L14923" s="15">
        <v>9</v>
      </c>
    </row>
    <row r="14924" spans="2:12" x14ac:dyDescent="0.2">
      <c r="E14924" s="4" t="s">
        <v>81</v>
      </c>
      <c r="F14924" s="5"/>
      <c r="G14924" s="19">
        <v>48</v>
      </c>
      <c r="H14924" s="27">
        <v>1</v>
      </c>
      <c r="I14924" s="3">
        <v>7</v>
      </c>
      <c r="J14924" s="3">
        <v>20</v>
      </c>
      <c r="K14924" s="3">
        <v>15</v>
      </c>
      <c r="L14924" s="26">
        <v>5</v>
      </c>
    </row>
    <row r="14925" spans="2:12" x14ac:dyDescent="0.2">
      <c r="E14925" s="11"/>
      <c r="F14925" s="10"/>
      <c r="G14925" s="7">
        <v>100</v>
      </c>
      <c r="H14925" s="18">
        <v>2.083333333333</v>
      </c>
      <c r="I14925" s="2">
        <v>14.583333333333</v>
      </c>
      <c r="J14925" s="2">
        <v>41.666666666666998</v>
      </c>
      <c r="K14925" s="2">
        <v>31.25</v>
      </c>
      <c r="L14925" s="15">
        <v>10.416666666667</v>
      </c>
    </row>
    <row r="14926" spans="2:12" x14ac:dyDescent="0.2">
      <c r="E14926" s="4" t="s">
        <v>82</v>
      </c>
      <c r="F14926" s="5"/>
      <c r="G14926" s="6">
        <v>84</v>
      </c>
      <c r="H14926" s="8">
        <v>3</v>
      </c>
      <c r="I14926" s="1">
        <v>12</v>
      </c>
      <c r="J14926" s="1">
        <v>19</v>
      </c>
      <c r="K14926" s="1">
        <v>39</v>
      </c>
      <c r="L14926" s="9">
        <v>11</v>
      </c>
    </row>
    <row r="14927" spans="2:12" x14ac:dyDescent="0.2">
      <c r="E14927" s="11"/>
      <c r="F14927" s="10"/>
      <c r="G14927" s="7">
        <v>100</v>
      </c>
      <c r="H14927" s="18">
        <v>3.5714285714290002</v>
      </c>
      <c r="I14927" s="2">
        <v>14.285714285714</v>
      </c>
      <c r="J14927" s="50">
        <v>22.619047619048001</v>
      </c>
      <c r="K14927" s="41">
        <v>46.428571428570997</v>
      </c>
      <c r="L14927" s="15">
        <v>13.095238095238001</v>
      </c>
    </row>
    <row r="14928" spans="2:12" x14ac:dyDescent="0.2">
      <c r="E14928" s="4" t="s">
        <v>83</v>
      </c>
      <c r="F14928" s="5"/>
      <c r="G14928" s="6">
        <v>462</v>
      </c>
      <c r="H14928" s="8">
        <v>18</v>
      </c>
      <c r="I14928" s="1">
        <v>80</v>
      </c>
      <c r="J14928" s="1">
        <v>200</v>
      </c>
      <c r="K14928" s="1">
        <v>127</v>
      </c>
      <c r="L14928" s="9">
        <v>37</v>
      </c>
    </row>
    <row r="14929" spans="5:12" x14ac:dyDescent="0.2">
      <c r="E14929" s="11"/>
      <c r="F14929" s="10"/>
      <c r="G14929" s="7">
        <v>100</v>
      </c>
      <c r="H14929" s="18">
        <v>3.896103896104</v>
      </c>
      <c r="I14929" s="2">
        <v>17.316017316017</v>
      </c>
      <c r="J14929" s="2">
        <v>43.290043290043002</v>
      </c>
      <c r="K14929" s="2">
        <v>27.489177489176999</v>
      </c>
      <c r="L14929" s="15">
        <v>8.0086580086579993</v>
      </c>
    </row>
    <row r="14930" spans="5:12" x14ac:dyDescent="0.2">
      <c r="E14930" s="4" t="s">
        <v>84</v>
      </c>
      <c r="F14930" s="5"/>
      <c r="G14930" s="6">
        <v>30</v>
      </c>
      <c r="H14930" s="8">
        <v>0</v>
      </c>
      <c r="I14930" s="1">
        <v>4</v>
      </c>
      <c r="J14930" s="1">
        <v>14</v>
      </c>
      <c r="K14930" s="1">
        <v>9</v>
      </c>
      <c r="L14930" s="9">
        <v>3</v>
      </c>
    </row>
    <row r="14931" spans="5:12" x14ac:dyDescent="0.2">
      <c r="E14931" s="11"/>
      <c r="F14931" s="10"/>
      <c r="G14931" s="7">
        <v>100</v>
      </c>
      <c r="H14931" s="53">
        <v>0</v>
      </c>
      <c r="I14931" s="2">
        <v>13.333333333333</v>
      </c>
      <c r="J14931" s="2">
        <v>46.666666666666998</v>
      </c>
      <c r="K14931" s="2">
        <v>30</v>
      </c>
      <c r="L14931" s="15">
        <v>10</v>
      </c>
    </row>
    <row r="14932" spans="5:12" x14ac:dyDescent="0.2">
      <c r="E14932" s="4" t="s">
        <v>85</v>
      </c>
      <c r="F14932" s="5"/>
      <c r="G14932" s="6">
        <v>144</v>
      </c>
      <c r="H14932" s="8">
        <v>9</v>
      </c>
      <c r="I14932" s="1">
        <v>25</v>
      </c>
      <c r="J14932" s="1">
        <v>58</v>
      </c>
      <c r="K14932" s="1">
        <v>36</v>
      </c>
      <c r="L14932" s="9">
        <v>16</v>
      </c>
    </row>
    <row r="14933" spans="5:12" x14ac:dyDescent="0.2">
      <c r="E14933" s="11"/>
      <c r="F14933" s="10"/>
      <c r="G14933" s="7">
        <v>100</v>
      </c>
      <c r="H14933" s="18">
        <v>6.25</v>
      </c>
      <c r="I14933" s="2">
        <v>17.361111111111001</v>
      </c>
      <c r="J14933" s="2">
        <v>40.277777777777999</v>
      </c>
      <c r="K14933" s="2">
        <v>25</v>
      </c>
      <c r="L14933" s="15">
        <v>11.111111111111001</v>
      </c>
    </row>
    <row r="14934" spans="5:12" x14ac:dyDescent="0.2">
      <c r="E14934" s="4" t="s">
        <v>86</v>
      </c>
      <c r="F14934" s="5"/>
      <c r="G14934" s="6">
        <v>192</v>
      </c>
      <c r="H14934" s="8">
        <v>7</v>
      </c>
      <c r="I14934" s="1">
        <v>36</v>
      </c>
      <c r="J14934" s="1">
        <v>94</v>
      </c>
      <c r="K14934" s="1">
        <v>42</v>
      </c>
      <c r="L14934" s="9">
        <v>13</v>
      </c>
    </row>
    <row r="14935" spans="5:12" x14ac:dyDescent="0.2">
      <c r="E14935" s="11"/>
      <c r="F14935" s="10"/>
      <c r="G14935" s="7">
        <v>100</v>
      </c>
      <c r="H14935" s="18">
        <v>3.645833333333</v>
      </c>
      <c r="I14935" s="2">
        <v>18.75</v>
      </c>
      <c r="J14935" s="25">
        <v>48.958333333333002</v>
      </c>
      <c r="K14935" s="30">
        <v>21.875</v>
      </c>
      <c r="L14935" s="15">
        <v>6.770833333333</v>
      </c>
    </row>
    <row r="14936" spans="5:12" x14ac:dyDescent="0.2">
      <c r="E14936" s="4" t="s">
        <v>87</v>
      </c>
      <c r="F14936" s="5"/>
      <c r="G14936" s="6">
        <v>72</v>
      </c>
      <c r="H14936" s="8">
        <v>3</v>
      </c>
      <c r="I14936" s="1">
        <v>12</v>
      </c>
      <c r="J14936" s="1">
        <v>36</v>
      </c>
      <c r="K14936" s="1">
        <v>13</v>
      </c>
      <c r="L14936" s="9">
        <v>8</v>
      </c>
    </row>
    <row r="14937" spans="5:12" x14ac:dyDescent="0.2">
      <c r="E14937" s="11"/>
      <c r="F14937" s="10"/>
      <c r="G14937" s="7">
        <v>100</v>
      </c>
      <c r="H14937" s="18">
        <v>4.166666666667</v>
      </c>
      <c r="I14937" s="2">
        <v>16.666666666666998</v>
      </c>
      <c r="J14937" s="25">
        <v>50</v>
      </c>
      <c r="K14937" s="30">
        <v>18.055555555556001</v>
      </c>
      <c r="L14937" s="15">
        <v>11.111111111111001</v>
      </c>
    </row>
    <row r="14938" spans="5:12" x14ac:dyDescent="0.2">
      <c r="E14938" s="4" t="s">
        <v>88</v>
      </c>
      <c r="F14938" s="5"/>
      <c r="G14938" s="6">
        <v>36</v>
      </c>
      <c r="H14938" s="8">
        <v>2</v>
      </c>
      <c r="I14938" s="1">
        <v>9</v>
      </c>
      <c r="J14938" s="1">
        <v>13</v>
      </c>
      <c r="K14938" s="1">
        <v>9</v>
      </c>
      <c r="L14938" s="9">
        <v>3</v>
      </c>
    </row>
    <row r="14939" spans="5:12" x14ac:dyDescent="0.2">
      <c r="E14939" s="11"/>
      <c r="F14939" s="10"/>
      <c r="G14939" s="7">
        <v>100</v>
      </c>
      <c r="H14939" s="18">
        <v>5.5555555555560003</v>
      </c>
      <c r="I14939" s="25">
        <v>25</v>
      </c>
      <c r="J14939" s="30">
        <v>36.111111111111001</v>
      </c>
      <c r="K14939" s="2">
        <v>25</v>
      </c>
      <c r="L14939" s="15">
        <v>8.333333333333</v>
      </c>
    </row>
    <row r="14940" spans="5:12" x14ac:dyDescent="0.2">
      <c r="E14940" s="4" t="s">
        <v>89</v>
      </c>
      <c r="F14940" s="5"/>
      <c r="G14940" s="6">
        <v>66</v>
      </c>
      <c r="H14940" s="8">
        <v>3</v>
      </c>
      <c r="I14940" s="1">
        <v>11</v>
      </c>
      <c r="J14940" s="1">
        <v>27</v>
      </c>
      <c r="K14940" s="1">
        <v>17</v>
      </c>
      <c r="L14940" s="9">
        <v>8</v>
      </c>
    </row>
    <row r="14941" spans="5:12" x14ac:dyDescent="0.2">
      <c r="E14941" s="11"/>
      <c r="F14941" s="10"/>
      <c r="G14941" s="7">
        <v>100</v>
      </c>
      <c r="H14941" s="18">
        <v>4.5454545454549997</v>
      </c>
      <c r="I14941" s="2">
        <v>16.666666666666998</v>
      </c>
      <c r="J14941" s="2">
        <v>40.909090909090999</v>
      </c>
      <c r="K14941" s="2">
        <v>25.757575757575999</v>
      </c>
      <c r="L14941" s="15">
        <v>12.121212121212</v>
      </c>
    </row>
    <row r="14942" spans="5:12" x14ac:dyDescent="0.2">
      <c r="E14942" s="4" t="s">
        <v>90</v>
      </c>
      <c r="F14942" s="5"/>
      <c r="G14942" s="6">
        <v>54</v>
      </c>
      <c r="H14942" s="8">
        <v>2</v>
      </c>
      <c r="I14942" s="1">
        <v>7</v>
      </c>
      <c r="J14942" s="1">
        <v>22</v>
      </c>
      <c r="K14942" s="1">
        <v>19</v>
      </c>
      <c r="L14942" s="9">
        <v>4</v>
      </c>
    </row>
    <row r="14943" spans="5:12" x14ac:dyDescent="0.2">
      <c r="E14943" s="11"/>
      <c r="F14943" s="10"/>
      <c r="G14943" s="7">
        <v>100</v>
      </c>
      <c r="H14943" s="18">
        <v>3.7037037037039999</v>
      </c>
      <c r="I14943" s="2">
        <v>12.962962962962999</v>
      </c>
      <c r="J14943" s="2">
        <v>40.740740740741003</v>
      </c>
      <c r="K14943" s="25">
        <v>35.185185185184999</v>
      </c>
      <c r="L14943" s="15">
        <v>7.4074074074069998</v>
      </c>
    </row>
    <row r="14944" spans="5:12" x14ac:dyDescent="0.2">
      <c r="E14944" s="4" t="s">
        <v>91</v>
      </c>
      <c r="F14944" s="5"/>
      <c r="G14944" s="6">
        <v>12</v>
      </c>
      <c r="H14944" s="8">
        <v>0</v>
      </c>
      <c r="I14944" s="1">
        <v>4</v>
      </c>
      <c r="J14944" s="1">
        <v>3</v>
      </c>
      <c r="K14944" s="1">
        <v>5</v>
      </c>
      <c r="L14944" s="9">
        <v>0</v>
      </c>
    </row>
    <row r="14945" spans="2:12" x14ac:dyDescent="0.2">
      <c r="E14945" s="45"/>
      <c r="F14945" s="51"/>
      <c r="G14945" s="81">
        <v>100</v>
      </c>
      <c r="H14945" s="118">
        <v>0</v>
      </c>
      <c r="I14945" s="112">
        <v>33.333333333333002</v>
      </c>
      <c r="J14945" s="108">
        <v>25</v>
      </c>
      <c r="K14945" s="112">
        <v>41.666666666666998</v>
      </c>
      <c r="L14945" s="146">
        <v>0</v>
      </c>
    </row>
    <row r="14947" spans="2:12" x14ac:dyDescent="0.2">
      <c r="B14947" s="40" t="str">
        <f xml:space="preserve"> HYPERLINK("#'目次'!B367", "[361]")</f>
        <v>[361]</v>
      </c>
      <c r="C14947" s="23" t="s">
        <v>497</v>
      </c>
    </row>
    <row r="14950" spans="2:12" x14ac:dyDescent="0.2">
      <c r="C14950" s="23" t="s">
        <v>14</v>
      </c>
    </row>
    <row r="14951" spans="2:12" ht="24" x14ac:dyDescent="0.2">
      <c r="D14951" s="195"/>
      <c r="E14951" s="196"/>
      <c r="F14951" s="196"/>
      <c r="G14951" s="37" t="s">
        <v>15</v>
      </c>
      <c r="H14951" s="33" t="s">
        <v>471</v>
      </c>
      <c r="I14951" s="13" t="s">
        <v>472</v>
      </c>
      <c r="J14951" s="13" t="s">
        <v>473</v>
      </c>
      <c r="K14951" s="13" t="s">
        <v>440</v>
      </c>
      <c r="L14951" s="38" t="s">
        <v>18</v>
      </c>
    </row>
    <row r="14952" spans="2:12" x14ac:dyDescent="0.2">
      <c r="D14952" s="197"/>
      <c r="E14952" s="198"/>
      <c r="F14952" s="198"/>
      <c r="G14952" s="35"/>
      <c r="H14952" s="39"/>
      <c r="I14952" s="14"/>
      <c r="J14952" s="14"/>
      <c r="K14952" s="14"/>
      <c r="L14952" s="34"/>
    </row>
    <row r="14953" spans="2:12" x14ac:dyDescent="0.2">
      <c r="D14953" s="78"/>
      <c r="E14953" s="79" t="s">
        <v>15</v>
      </c>
      <c r="F14953" s="66"/>
      <c r="G14953" s="36">
        <v>1200</v>
      </c>
      <c r="H14953" s="17">
        <v>52</v>
      </c>
      <c r="I14953" s="17">
        <v>117</v>
      </c>
      <c r="J14953" s="17">
        <v>554</v>
      </c>
      <c r="K14953" s="17">
        <v>365</v>
      </c>
      <c r="L14953" s="47">
        <v>112</v>
      </c>
    </row>
    <row r="14954" spans="2:12" x14ac:dyDescent="0.2">
      <c r="D14954" s="45"/>
      <c r="E14954" s="51"/>
      <c r="F14954" s="67"/>
      <c r="G14954" s="7">
        <v>100</v>
      </c>
      <c r="H14954" s="2">
        <v>4.333333333333</v>
      </c>
      <c r="I14954" s="2">
        <v>9.75</v>
      </c>
      <c r="J14954" s="2">
        <v>46.166666666666998</v>
      </c>
      <c r="K14954" s="2">
        <v>30.416666666666998</v>
      </c>
      <c r="L14954" s="15">
        <v>9.333333333333</v>
      </c>
    </row>
    <row r="14955" spans="2:12" x14ac:dyDescent="0.2">
      <c r="D14955" s="199" t="s">
        <v>19</v>
      </c>
      <c r="E14955" s="22" t="s">
        <v>20</v>
      </c>
      <c r="F14955" s="21"/>
      <c r="G14955" s="19">
        <v>132</v>
      </c>
      <c r="H14955" s="27">
        <v>5</v>
      </c>
      <c r="I14955" s="3">
        <v>6</v>
      </c>
      <c r="J14955" s="3">
        <v>47</v>
      </c>
      <c r="K14955" s="3">
        <v>58</v>
      </c>
      <c r="L14955" s="26">
        <v>16</v>
      </c>
    </row>
    <row r="14956" spans="2:12" x14ac:dyDescent="0.2">
      <c r="D14956" s="200"/>
      <c r="E14956" s="11"/>
      <c r="F14956" s="10"/>
      <c r="G14956" s="7">
        <v>100</v>
      </c>
      <c r="H14956" s="18">
        <v>3.7878787878789999</v>
      </c>
      <c r="I14956" s="30">
        <v>4.5454545454549997</v>
      </c>
      <c r="J14956" s="50">
        <v>35.606060606061</v>
      </c>
      <c r="K14956" s="41">
        <v>43.939393939394002</v>
      </c>
      <c r="L14956" s="15">
        <v>12.121212121212</v>
      </c>
    </row>
    <row r="14957" spans="2:12" x14ac:dyDescent="0.2">
      <c r="D14957" s="200"/>
      <c r="E14957" s="4" t="s">
        <v>21</v>
      </c>
      <c r="F14957" s="5"/>
      <c r="G14957" s="6">
        <v>444</v>
      </c>
      <c r="H14957" s="8">
        <v>17</v>
      </c>
      <c r="I14957" s="1">
        <v>45</v>
      </c>
      <c r="J14957" s="1">
        <v>209</v>
      </c>
      <c r="K14957" s="1">
        <v>135</v>
      </c>
      <c r="L14957" s="9">
        <v>38</v>
      </c>
    </row>
    <row r="14958" spans="2:12" x14ac:dyDescent="0.2">
      <c r="D14958" s="200"/>
      <c r="E14958" s="11"/>
      <c r="F14958" s="10"/>
      <c r="G14958" s="7">
        <v>100</v>
      </c>
      <c r="H14958" s="18">
        <v>3.8288288288290002</v>
      </c>
      <c r="I14958" s="2">
        <v>10.135135135135</v>
      </c>
      <c r="J14958" s="2">
        <v>47.072072072071997</v>
      </c>
      <c r="K14958" s="2">
        <v>30.405405405404998</v>
      </c>
      <c r="L14958" s="15">
        <v>8.5585585585589996</v>
      </c>
    </row>
    <row r="14959" spans="2:12" x14ac:dyDescent="0.2">
      <c r="D14959" s="200"/>
      <c r="E14959" s="4" t="s">
        <v>22</v>
      </c>
      <c r="F14959" s="5"/>
      <c r="G14959" s="6">
        <v>192</v>
      </c>
      <c r="H14959" s="8">
        <v>15</v>
      </c>
      <c r="I14959" s="1">
        <v>13</v>
      </c>
      <c r="J14959" s="1">
        <v>90</v>
      </c>
      <c r="K14959" s="1">
        <v>52</v>
      </c>
      <c r="L14959" s="9">
        <v>22</v>
      </c>
    </row>
    <row r="14960" spans="2:12" x14ac:dyDescent="0.2">
      <c r="D14960" s="200"/>
      <c r="E14960" s="11"/>
      <c r="F14960" s="10"/>
      <c r="G14960" s="7">
        <v>100</v>
      </c>
      <c r="H14960" s="18">
        <v>7.8125</v>
      </c>
      <c r="I14960" s="2">
        <v>6.770833333333</v>
      </c>
      <c r="J14960" s="2">
        <v>46.875</v>
      </c>
      <c r="K14960" s="2">
        <v>27.083333333333002</v>
      </c>
      <c r="L14960" s="15">
        <v>11.458333333333</v>
      </c>
    </row>
    <row r="14961" spans="4:12" x14ac:dyDescent="0.2">
      <c r="D14961" s="200"/>
      <c r="E14961" s="4" t="s">
        <v>23</v>
      </c>
      <c r="F14961" s="5"/>
      <c r="G14961" s="6">
        <v>192</v>
      </c>
      <c r="H14961" s="8">
        <v>8</v>
      </c>
      <c r="I14961" s="1">
        <v>23</v>
      </c>
      <c r="J14961" s="1">
        <v>98</v>
      </c>
      <c r="K14961" s="1">
        <v>50</v>
      </c>
      <c r="L14961" s="9">
        <v>13</v>
      </c>
    </row>
    <row r="14962" spans="4:12" x14ac:dyDescent="0.2">
      <c r="D14962" s="200"/>
      <c r="E14962" s="11"/>
      <c r="F14962" s="10"/>
      <c r="G14962" s="7">
        <v>100</v>
      </c>
      <c r="H14962" s="18">
        <v>4.166666666667</v>
      </c>
      <c r="I14962" s="2">
        <v>11.979166666667</v>
      </c>
      <c r="J14962" s="2">
        <v>51.041666666666998</v>
      </c>
      <c r="K14962" s="2">
        <v>26.041666666666998</v>
      </c>
      <c r="L14962" s="15">
        <v>6.770833333333</v>
      </c>
    </row>
    <row r="14963" spans="4:12" x14ac:dyDescent="0.2">
      <c r="D14963" s="200"/>
      <c r="E14963" s="4" t="s">
        <v>24</v>
      </c>
      <c r="F14963" s="5"/>
      <c r="G14963" s="6">
        <v>240</v>
      </c>
      <c r="H14963" s="8">
        <v>7</v>
      </c>
      <c r="I14963" s="1">
        <v>30</v>
      </c>
      <c r="J14963" s="1">
        <v>110</v>
      </c>
      <c r="K14963" s="1">
        <v>70</v>
      </c>
      <c r="L14963" s="9">
        <v>23</v>
      </c>
    </row>
    <row r="14964" spans="4:12" x14ac:dyDescent="0.2">
      <c r="D14964" s="200"/>
      <c r="E14964" s="11"/>
      <c r="F14964" s="10"/>
      <c r="G14964" s="7">
        <v>100</v>
      </c>
      <c r="H14964" s="18">
        <v>2.916666666667</v>
      </c>
      <c r="I14964" s="2">
        <v>12.5</v>
      </c>
      <c r="J14964" s="2">
        <v>45.833333333333002</v>
      </c>
      <c r="K14964" s="2">
        <v>29.166666666666998</v>
      </c>
      <c r="L14964" s="15">
        <v>9.583333333333</v>
      </c>
    </row>
    <row r="14965" spans="4:12" x14ac:dyDescent="0.2">
      <c r="D14965" s="199" t="s">
        <v>25</v>
      </c>
      <c r="E14965" s="22" t="s">
        <v>26</v>
      </c>
      <c r="F14965" s="21"/>
      <c r="G14965" s="19">
        <v>348</v>
      </c>
      <c r="H14965" s="27">
        <v>18</v>
      </c>
      <c r="I14965" s="3">
        <v>32</v>
      </c>
      <c r="J14965" s="3">
        <v>164</v>
      </c>
      <c r="K14965" s="3">
        <v>105</v>
      </c>
      <c r="L14965" s="26">
        <v>29</v>
      </c>
    </row>
    <row r="14966" spans="4:12" x14ac:dyDescent="0.2">
      <c r="D14966" s="200"/>
      <c r="E14966" s="11"/>
      <c r="F14966" s="10"/>
      <c r="G14966" s="7">
        <v>100</v>
      </c>
      <c r="H14966" s="18">
        <v>5.1724137931029999</v>
      </c>
      <c r="I14966" s="2">
        <v>9.1954022988510005</v>
      </c>
      <c r="J14966" s="2">
        <v>47.126436781609002</v>
      </c>
      <c r="K14966" s="2">
        <v>30.172413793103001</v>
      </c>
      <c r="L14966" s="15">
        <v>8.333333333333</v>
      </c>
    </row>
    <row r="14967" spans="4:12" x14ac:dyDescent="0.2">
      <c r="D14967" s="200"/>
      <c r="E14967" s="4" t="s">
        <v>27</v>
      </c>
      <c r="F14967" s="5"/>
      <c r="G14967" s="6">
        <v>378</v>
      </c>
      <c r="H14967" s="8">
        <v>9</v>
      </c>
      <c r="I14967" s="1">
        <v>41</v>
      </c>
      <c r="J14967" s="1">
        <v>194</v>
      </c>
      <c r="K14967" s="1">
        <v>99</v>
      </c>
      <c r="L14967" s="9">
        <v>35</v>
      </c>
    </row>
    <row r="14968" spans="4:12" x14ac:dyDescent="0.2">
      <c r="D14968" s="200"/>
      <c r="E14968" s="11"/>
      <c r="F14968" s="10"/>
      <c r="G14968" s="7">
        <v>100</v>
      </c>
      <c r="H14968" s="18">
        <v>2.3809523809519999</v>
      </c>
      <c r="I14968" s="2">
        <v>10.846560846560999</v>
      </c>
      <c r="J14968" s="25">
        <v>51.322751322751003</v>
      </c>
      <c r="K14968" s="2">
        <v>26.190476190476002</v>
      </c>
      <c r="L14968" s="15">
        <v>9.2592592592590002</v>
      </c>
    </row>
    <row r="14969" spans="4:12" x14ac:dyDescent="0.2">
      <c r="D14969" s="200"/>
      <c r="E14969" s="4" t="s">
        <v>28</v>
      </c>
      <c r="F14969" s="5"/>
      <c r="G14969" s="6">
        <v>372</v>
      </c>
      <c r="H14969" s="8">
        <v>18</v>
      </c>
      <c r="I14969" s="1">
        <v>38</v>
      </c>
      <c r="J14969" s="1">
        <v>143</v>
      </c>
      <c r="K14969" s="1">
        <v>135</v>
      </c>
      <c r="L14969" s="9">
        <v>38</v>
      </c>
    </row>
    <row r="14970" spans="4:12" x14ac:dyDescent="0.2">
      <c r="D14970" s="200"/>
      <c r="E14970" s="11"/>
      <c r="F14970" s="10"/>
      <c r="G14970" s="7">
        <v>100</v>
      </c>
      <c r="H14970" s="18">
        <v>4.8387096774189997</v>
      </c>
      <c r="I14970" s="2">
        <v>10.215053763441</v>
      </c>
      <c r="J14970" s="30">
        <v>38.440860215054002</v>
      </c>
      <c r="K14970" s="25">
        <v>36.290322580644997</v>
      </c>
      <c r="L14970" s="15">
        <v>10.215053763441</v>
      </c>
    </row>
    <row r="14971" spans="4:12" x14ac:dyDescent="0.2">
      <c r="D14971" s="200"/>
      <c r="E14971" s="4" t="s">
        <v>29</v>
      </c>
      <c r="F14971" s="5"/>
      <c r="G14971" s="6">
        <v>102</v>
      </c>
      <c r="H14971" s="8">
        <v>7</v>
      </c>
      <c r="I14971" s="1">
        <v>6</v>
      </c>
      <c r="J14971" s="1">
        <v>53</v>
      </c>
      <c r="K14971" s="1">
        <v>26</v>
      </c>
      <c r="L14971" s="9">
        <v>10</v>
      </c>
    </row>
    <row r="14972" spans="4:12" x14ac:dyDescent="0.2">
      <c r="D14972" s="200"/>
      <c r="E14972" s="11"/>
      <c r="F14972" s="10"/>
      <c r="G14972" s="7">
        <v>100</v>
      </c>
      <c r="H14972" s="18">
        <v>6.8627450980390003</v>
      </c>
      <c r="I14972" s="2">
        <v>5.8823529411760003</v>
      </c>
      <c r="J14972" s="25">
        <v>51.960784313725</v>
      </c>
      <c r="K14972" s="2">
        <v>25.490196078431001</v>
      </c>
      <c r="L14972" s="15">
        <v>9.8039215686270005</v>
      </c>
    </row>
    <row r="14973" spans="4:12" x14ac:dyDescent="0.2">
      <c r="D14973" s="199" t="s">
        <v>30</v>
      </c>
      <c r="E14973" s="22" t="s">
        <v>31</v>
      </c>
      <c r="F14973" s="21"/>
      <c r="G14973" s="19">
        <v>592</v>
      </c>
      <c r="H14973" s="27">
        <v>29</v>
      </c>
      <c r="I14973" s="3">
        <v>48</v>
      </c>
      <c r="J14973" s="3">
        <v>274</v>
      </c>
      <c r="K14973" s="3">
        <v>180</v>
      </c>
      <c r="L14973" s="26">
        <v>61</v>
      </c>
    </row>
    <row r="14974" spans="4:12" x14ac:dyDescent="0.2">
      <c r="D14974" s="200"/>
      <c r="E14974" s="11"/>
      <c r="F14974" s="10"/>
      <c r="G14974" s="7">
        <v>100</v>
      </c>
      <c r="H14974" s="18">
        <v>4.898648648649</v>
      </c>
      <c r="I14974" s="2">
        <v>8.1081081081080004</v>
      </c>
      <c r="J14974" s="2">
        <v>46.283783783784003</v>
      </c>
      <c r="K14974" s="2">
        <v>30.405405405404998</v>
      </c>
      <c r="L14974" s="15">
        <v>10.304054054053999</v>
      </c>
    </row>
    <row r="14975" spans="4:12" x14ac:dyDescent="0.2">
      <c r="D14975" s="200"/>
      <c r="E14975" s="4" t="s">
        <v>32</v>
      </c>
      <c r="F14975" s="5"/>
      <c r="G14975" s="6">
        <v>608</v>
      </c>
      <c r="H14975" s="8">
        <v>23</v>
      </c>
      <c r="I14975" s="1">
        <v>69</v>
      </c>
      <c r="J14975" s="1">
        <v>280</v>
      </c>
      <c r="K14975" s="1">
        <v>185</v>
      </c>
      <c r="L14975" s="9">
        <v>51</v>
      </c>
    </row>
    <row r="14976" spans="4:12" x14ac:dyDescent="0.2">
      <c r="D14976" s="200"/>
      <c r="E14976" s="11"/>
      <c r="F14976" s="10"/>
      <c r="G14976" s="7">
        <v>100</v>
      </c>
      <c r="H14976" s="18">
        <v>3.7828947368420001</v>
      </c>
      <c r="I14976" s="2">
        <v>11.348684210526001</v>
      </c>
      <c r="J14976" s="2">
        <v>46.052631578947</v>
      </c>
      <c r="K14976" s="2">
        <v>30.427631578947</v>
      </c>
      <c r="L14976" s="15">
        <v>8.3881578947370006</v>
      </c>
    </row>
    <row r="14977" spans="2:12" x14ac:dyDescent="0.2">
      <c r="D14977" s="199" t="s">
        <v>33</v>
      </c>
      <c r="E14977" s="22" t="s">
        <v>34</v>
      </c>
      <c r="F14977" s="21"/>
      <c r="G14977" s="19">
        <v>74</v>
      </c>
      <c r="H14977" s="27">
        <v>4</v>
      </c>
      <c r="I14977" s="3">
        <v>3</v>
      </c>
      <c r="J14977" s="3">
        <v>33</v>
      </c>
      <c r="K14977" s="3">
        <v>22</v>
      </c>
      <c r="L14977" s="26">
        <v>12</v>
      </c>
    </row>
    <row r="14978" spans="2:12" x14ac:dyDescent="0.2">
      <c r="D14978" s="200"/>
      <c r="E14978" s="11"/>
      <c r="F14978" s="10"/>
      <c r="G14978" s="7">
        <v>100</v>
      </c>
      <c r="H14978" s="18">
        <v>5.4054054054050003</v>
      </c>
      <c r="I14978" s="30">
        <v>4.0540540540540002</v>
      </c>
      <c r="J14978" s="2">
        <v>44.594594594595002</v>
      </c>
      <c r="K14978" s="2">
        <v>29.72972972973</v>
      </c>
      <c r="L14978" s="85">
        <v>16.216216216216001</v>
      </c>
    </row>
    <row r="14979" spans="2:12" x14ac:dyDescent="0.2">
      <c r="D14979" s="200"/>
      <c r="E14979" s="4" t="s">
        <v>35</v>
      </c>
      <c r="F14979" s="5"/>
      <c r="G14979" s="6">
        <v>148</v>
      </c>
      <c r="H14979" s="8">
        <v>3</v>
      </c>
      <c r="I14979" s="1">
        <v>14</v>
      </c>
      <c r="J14979" s="1">
        <v>56</v>
      </c>
      <c r="K14979" s="1">
        <v>63</v>
      </c>
      <c r="L14979" s="9">
        <v>12</v>
      </c>
    </row>
    <row r="14980" spans="2:12" x14ac:dyDescent="0.2">
      <c r="D14980" s="200"/>
      <c r="E14980" s="11"/>
      <c r="F14980" s="10"/>
      <c r="G14980" s="7">
        <v>100</v>
      </c>
      <c r="H14980" s="18">
        <v>2.0270270270270001</v>
      </c>
      <c r="I14980" s="2">
        <v>9.4594594594589996</v>
      </c>
      <c r="J14980" s="30">
        <v>37.837837837838002</v>
      </c>
      <c r="K14980" s="41">
        <v>42.567567567567998</v>
      </c>
      <c r="L14980" s="15">
        <v>8.1081081081080004</v>
      </c>
    </row>
    <row r="14981" spans="2:12" x14ac:dyDescent="0.2">
      <c r="D14981" s="200"/>
      <c r="E14981" s="4" t="s">
        <v>36</v>
      </c>
      <c r="F14981" s="5"/>
      <c r="G14981" s="6">
        <v>187</v>
      </c>
      <c r="H14981" s="8">
        <v>10</v>
      </c>
      <c r="I14981" s="1">
        <v>16</v>
      </c>
      <c r="J14981" s="1">
        <v>69</v>
      </c>
      <c r="K14981" s="1">
        <v>80</v>
      </c>
      <c r="L14981" s="9">
        <v>12</v>
      </c>
    </row>
    <row r="14982" spans="2:12" x14ac:dyDescent="0.2">
      <c r="D14982" s="200"/>
      <c r="E14982" s="11"/>
      <c r="F14982" s="10"/>
      <c r="G14982" s="7">
        <v>100</v>
      </c>
      <c r="H14982" s="18">
        <v>5.3475935828879999</v>
      </c>
      <c r="I14982" s="2">
        <v>8.5561497326199998</v>
      </c>
      <c r="J14982" s="30">
        <v>36.898395721924999</v>
      </c>
      <c r="K14982" s="41">
        <v>42.780748663102003</v>
      </c>
      <c r="L14982" s="15">
        <v>6.4171122994649998</v>
      </c>
    </row>
    <row r="14983" spans="2:12" x14ac:dyDescent="0.2">
      <c r="D14983" s="200"/>
      <c r="E14983" s="4" t="s">
        <v>37</v>
      </c>
      <c r="F14983" s="5"/>
      <c r="G14983" s="6">
        <v>221</v>
      </c>
      <c r="H14983" s="8">
        <v>5</v>
      </c>
      <c r="I14983" s="1">
        <v>29</v>
      </c>
      <c r="J14983" s="1">
        <v>111</v>
      </c>
      <c r="K14983" s="1">
        <v>65</v>
      </c>
      <c r="L14983" s="9">
        <v>11</v>
      </c>
    </row>
    <row r="14984" spans="2:12" x14ac:dyDescent="0.2">
      <c r="D14984" s="200"/>
      <c r="E14984" s="11"/>
      <c r="F14984" s="10"/>
      <c r="G14984" s="7">
        <v>100</v>
      </c>
      <c r="H14984" s="18">
        <v>2.262443438914</v>
      </c>
      <c r="I14984" s="2">
        <v>13.122171945701</v>
      </c>
      <c r="J14984" s="2">
        <v>50.226244343890997</v>
      </c>
      <c r="K14984" s="2">
        <v>29.411764705882</v>
      </c>
      <c r="L14984" s="15">
        <v>4.9773755656110001</v>
      </c>
    </row>
    <row r="14985" spans="2:12" x14ac:dyDescent="0.2">
      <c r="D14985" s="200"/>
      <c r="E14985" s="4" t="s">
        <v>38</v>
      </c>
      <c r="F14985" s="5"/>
      <c r="G14985" s="6">
        <v>186</v>
      </c>
      <c r="H14985" s="8">
        <v>9</v>
      </c>
      <c r="I14985" s="1">
        <v>18</v>
      </c>
      <c r="J14985" s="1">
        <v>95</v>
      </c>
      <c r="K14985" s="1">
        <v>47</v>
      </c>
      <c r="L14985" s="9">
        <v>17</v>
      </c>
    </row>
    <row r="14986" spans="2:12" x14ac:dyDescent="0.2">
      <c r="D14986" s="200"/>
      <c r="E14986" s="11"/>
      <c r="F14986" s="10"/>
      <c r="G14986" s="7">
        <v>100</v>
      </c>
      <c r="H14986" s="18">
        <v>4.8387096774189997</v>
      </c>
      <c r="I14986" s="2">
        <v>9.6774193548389995</v>
      </c>
      <c r="J14986" s="2">
        <v>51.075268817203998</v>
      </c>
      <c r="K14986" s="30">
        <v>25.268817204301001</v>
      </c>
      <c r="L14986" s="15">
        <v>9.1397849462370004</v>
      </c>
    </row>
    <row r="14987" spans="2:12" x14ac:dyDescent="0.2">
      <c r="D14987" s="200"/>
      <c r="E14987" s="4" t="s">
        <v>39</v>
      </c>
      <c r="F14987" s="5"/>
      <c r="G14987" s="6">
        <v>223</v>
      </c>
      <c r="H14987" s="8">
        <v>13</v>
      </c>
      <c r="I14987" s="1">
        <v>21</v>
      </c>
      <c r="J14987" s="1">
        <v>108</v>
      </c>
      <c r="K14987" s="1">
        <v>55</v>
      </c>
      <c r="L14987" s="9">
        <v>26</v>
      </c>
    </row>
    <row r="14988" spans="2:12" x14ac:dyDescent="0.2">
      <c r="D14988" s="200"/>
      <c r="E14988" s="11"/>
      <c r="F14988" s="10"/>
      <c r="G14988" s="7">
        <v>100</v>
      </c>
      <c r="H14988" s="18">
        <v>5.8295964125559996</v>
      </c>
      <c r="I14988" s="2">
        <v>9.4170403587439999</v>
      </c>
      <c r="J14988" s="2">
        <v>48.430493273543</v>
      </c>
      <c r="K14988" s="30">
        <v>24.663677130044999</v>
      </c>
      <c r="L14988" s="15">
        <v>11.659192825111999</v>
      </c>
    </row>
    <row r="14989" spans="2:12" x14ac:dyDescent="0.2">
      <c r="D14989" s="200"/>
      <c r="E14989" s="4" t="s">
        <v>40</v>
      </c>
      <c r="F14989" s="5"/>
      <c r="G14989" s="6">
        <v>161</v>
      </c>
      <c r="H14989" s="8">
        <v>8</v>
      </c>
      <c r="I14989" s="1">
        <v>16</v>
      </c>
      <c r="J14989" s="1">
        <v>82</v>
      </c>
      <c r="K14989" s="1">
        <v>33</v>
      </c>
      <c r="L14989" s="9">
        <v>22</v>
      </c>
    </row>
    <row r="14990" spans="2:12" x14ac:dyDescent="0.2">
      <c r="D14990" s="201"/>
      <c r="E14990" s="45"/>
      <c r="F14990" s="51"/>
      <c r="G14990" s="81">
        <v>100</v>
      </c>
      <c r="H14990" s="115">
        <v>4.9689440993789997</v>
      </c>
      <c r="I14990" s="64">
        <v>9.9378881987579994</v>
      </c>
      <c r="J14990" s="64">
        <v>50.931677018633998</v>
      </c>
      <c r="K14990" s="126">
        <v>20.496894409938001</v>
      </c>
      <c r="L14990" s="106">
        <v>13.664596273292</v>
      </c>
    </row>
    <row r="14992" spans="2:12" x14ac:dyDescent="0.2">
      <c r="B14992" s="40" t="str">
        <f xml:space="preserve"> HYPERLINK("#'目次'!B368", "[362]")</f>
        <v>[362]</v>
      </c>
      <c r="C14992" s="23" t="s">
        <v>497</v>
      </c>
    </row>
    <row r="14995" spans="3:12" x14ac:dyDescent="0.2">
      <c r="C14995" s="23" t="s">
        <v>48</v>
      </c>
    </row>
    <row r="14996" spans="3:12" ht="24" x14ac:dyDescent="0.2">
      <c r="D14996" s="195"/>
      <c r="E14996" s="196"/>
      <c r="F14996" s="196"/>
      <c r="G14996" s="37" t="s">
        <v>15</v>
      </c>
      <c r="H14996" s="33" t="s">
        <v>471</v>
      </c>
      <c r="I14996" s="13" t="s">
        <v>472</v>
      </c>
      <c r="J14996" s="13" t="s">
        <v>473</v>
      </c>
      <c r="K14996" s="13" t="s">
        <v>440</v>
      </c>
      <c r="L14996" s="38" t="s">
        <v>18</v>
      </c>
    </row>
    <row r="14997" spans="3:12" x14ac:dyDescent="0.2">
      <c r="D14997" s="197"/>
      <c r="E14997" s="198"/>
      <c r="F14997" s="198"/>
      <c r="G14997" s="35"/>
      <c r="H14997" s="39"/>
      <c r="I14997" s="14"/>
      <c r="J14997" s="14"/>
      <c r="K14997" s="14"/>
      <c r="L14997" s="34"/>
    </row>
    <row r="14998" spans="3:12" x14ac:dyDescent="0.2">
      <c r="D14998" s="78"/>
      <c r="E14998" s="79" t="s">
        <v>15</v>
      </c>
      <c r="F14998" s="66"/>
      <c r="G14998" s="36">
        <v>1200</v>
      </c>
      <c r="H14998" s="17">
        <v>52</v>
      </c>
      <c r="I14998" s="17">
        <v>117</v>
      </c>
      <c r="J14998" s="17">
        <v>554</v>
      </c>
      <c r="K14998" s="17">
        <v>365</v>
      </c>
      <c r="L14998" s="47">
        <v>112</v>
      </c>
    </row>
    <row r="14999" spans="3:12" x14ac:dyDescent="0.2">
      <c r="D14999" s="45"/>
      <c r="E14999" s="51"/>
      <c r="F14999" s="67"/>
      <c r="G14999" s="7">
        <v>100</v>
      </c>
      <c r="H14999" s="2">
        <v>4.333333333333</v>
      </c>
      <c r="I14999" s="2">
        <v>9.75</v>
      </c>
      <c r="J14999" s="2">
        <v>46.166666666666998</v>
      </c>
      <c r="K14999" s="2">
        <v>30.416666666666998</v>
      </c>
      <c r="L14999" s="15">
        <v>9.333333333333</v>
      </c>
    </row>
    <row r="15000" spans="3:12" x14ac:dyDescent="0.2">
      <c r="D15000" s="199" t="s">
        <v>49</v>
      </c>
      <c r="E15000" s="22" t="s">
        <v>50</v>
      </c>
      <c r="F15000" s="21"/>
      <c r="G15000" s="19">
        <v>15</v>
      </c>
      <c r="H15000" s="27">
        <v>1</v>
      </c>
      <c r="I15000" s="3">
        <v>1</v>
      </c>
      <c r="J15000" s="3">
        <v>6</v>
      </c>
      <c r="K15000" s="3">
        <v>5</v>
      </c>
      <c r="L15000" s="26">
        <v>2</v>
      </c>
    </row>
    <row r="15001" spans="3:12" x14ac:dyDescent="0.2">
      <c r="D15001" s="200"/>
      <c r="E15001" s="11"/>
      <c r="F15001" s="10"/>
      <c r="G15001" s="7">
        <v>100</v>
      </c>
      <c r="H15001" s="18">
        <v>6.666666666667</v>
      </c>
      <c r="I15001" s="2">
        <v>6.666666666667</v>
      </c>
      <c r="J15001" s="30">
        <v>40</v>
      </c>
      <c r="K15001" s="2">
        <v>33.333333333333002</v>
      </c>
      <c r="L15001" s="15">
        <v>13.333333333333</v>
      </c>
    </row>
    <row r="15002" spans="3:12" x14ac:dyDescent="0.2">
      <c r="D15002" s="200"/>
      <c r="E15002" s="4" t="s">
        <v>51</v>
      </c>
      <c r="F15002" s="5"/>
      <c r="G15002" s="6">
        <v>142</v>
      </c>
      <c r="H15002" s="8">
        <v>10</v>
      </c>
      <c r="I15002" s="1">
        <v>13</v>
      </c>
      <c r="J15002" s="1">
        <v>72</v>
      </c>
      <c r="K15002" s="1">
        <v>33</v>
      </c>
      <c r="L15002" s="9">
        <v>14</v>
      </c>
    </row>
    <row r="15003" spans="3:12" x14ac:dyDescent="0.2">
      <c r="D15003" s="200"/>
      <c r="E15003" s="11"/>
      <c r="F15003" s="10"/>
      <c r="G15003" s="7">
        <v>100</v>
      </c>
      <c r="H15003" s="18">
        <v>7.0422535211269999</v>
      </c>
      <c r="I15003" s="2">
        <v>9.1549295774649995</v>
      </c>
      <c r="J15003" s="2">
        <v>50.704225352112999</v>
      </c>
      <c r="K15003" s="30">
        <v>23.239436619717999</v>
      </c>
      <c r="L15003" s="15">
        <v>9.8591549295770005</v>
      </c>
    </row>
    <row r="15004" spans="3:12" x14ac:dyDescent="0.2">
      <c r="D15004" s="200"/>
      <c r="E15004" s="4" t="s">
        <v>52</v>
      </c>
      <c r="F15004" s="5"/>
      <c r="G15004" s="6">
        <v>26</v>
      </c>
      <c r="H15004" s="8">
        <v>2</v>
      </c>
      <c r="I15004" s="1">
        <v>2</v>
      </c>
      <c r="J15004" s="1">
        <v>12</v>
      </c>
      <c r="K15004" s="1">
        <v>8</v>
      </c>
      <c r="L15004" s="9">
        <v>2</v>
      </c>
    </row>
    <row r="15005" spans="3:12" x14ac:dyDescent="0.2">
      <c r="D15005" s="200"/>
      <c r="E15005" s="11"/>
      <c r="F15005" s="10"/>
      <c r="G15005" s="7">
        <v>100</v>
      </c>
      <c r="H15005" s="18">
        <v>7.6923076923079998</v>
      </c>
      <c r="I15005" s="2">
        <v>7.6923076923079998</v>
      </c>
      <c r="J15005" s="2">
        <v>46.153846153845997</v>
      </c>
      <c r="K15005" s="2">
        <v>30.769230769231001</v>
      </c>
      <c r="L15005" s="15">
        <v>7.6923076923079998</v>
      </c>
    </row>
    <row r="15006" spans="3:12" x14ac:dyDescent="0.2">
      <c r="D15006" s="200"/>
      <c r="E15006" s="4" t="s">
        <v>53</v>
      </c>
      <c r="F15006" s="5"/>
      <c r="G15006" s="6">
        <v>41</v>
      </c>
      <c r="H15006" s="8">
        <v>2</v>
      </c>
      <c r="I15006" s="1">
        <v>1</v>
      </c>
      <c r="J15006" s="1">
        <v>26</v>
      </c>
      <c r="K15006" s="1">
        <v>10</v>
      </c>
      <c r="L15006" s="9">
        <v>2</v>
      </c>
    </row>
    <row r="15007" spans="3:12" x14ac:dyDescent="0.2">
      <c r="D15007" s="200"/>
      <c r="E15007" s="11"/>
      <c r="F15007" s="10"/>
      <c r="G15007" s="7">
        <v>100</v>
      </c>
      <c r="H15007" s="18">
        <v>4.8780487804880002</v>
      </c>
      <c r="I15007" s="30">
        <v>2.4390243902440001</v>
      </c>
      <c r="J15007" s="41">
        <v>63.414634146341001</v>
      </c>
      <c r="K15007" s="30">
        <v>24.390243902439</v>
      </c>
      <c r="L15007" s="15">
        <v>4.8780487804880002</v>
      </c>
    </row>
    <row r="15008" spans="3:12" x14ac:dyDescent="0.2">
      <c r="D15008" s="200"/>
      <c r="E15008" s="4" t="s">
        <v>54</v>
      </c>
      <c r="F15008" s="5"/>
      <c r="G15008" s="6">
        <v>226</v>
      </c>
      <c r="H15008" s="8">
        <v>6</v>
      </c>
      <c r="I15008" s="1">
        <v>22</v>
      </c>
      <c r="J15008" s="1">
        <v>93</v>
      </c>
      <c r="K15008" s="1">
        <v>90</v>
      </c>
      <c r="L15008" s="9">
        <v>15</v>
      </c>
    </row>
    <row r="15009" spans="4:12" x14ac:dyDescent="0.2">
      <c r="D15009" s="200"/>
      <c r="E15009" s="11"/>
      <c r="F15009" s="10"/>
      <c r="G15009" s="7">
        <v>100</v>
      </c>
      <c r="H15009" s="18">
        <v>2.654867256637</v>
      </c>
      <c r="I15009" s="2">
        <v>9.7345132743360008</v>
      </c>
      <c r="J15009" s="30">
        <v>41.150442477875998</v>
      </c>
      <c r="K15009" s="25">
        <v>39.823008849558001</v>
      </c>
      <c r="L15009" s="15">
        <v>6.6371681415930004</v>
      </c>
    </row>
    <row r="15010" spans="4:12" x14ac:dyDescent="0.2">
      <c r="D15010" s="200"/>
      <c r="E15010" s="4" t="s">
        <v>55</v>
      </c>
      <c r="F15010" s="5"/>
      <c r="G15010" s="6">
        <v>125</v>
      </c>
      <c r="H15010" s="8">
        <v>4</v>
      </c>
      <c r="I15010" s="1">
        <v>14</v>
      </c>
      <c r="J15010" s="1">
        <v>51</v>
      </c>
      <c r="K15010" s="1">
        <v>47</v>
      </c>
      <c r="L15010" s="9">
        <v>9</v>
      </c>
    </row>
    <row r="15011" spans="4:12" x14ac:dyDescent="0.2">
      <c r="D15011" s="200"/>
      <c r="E15011" s="11"/>
      <c r="F15011" s="10"/>
      <c r="G15011" s="7">
        <v>100</v>
      </c>
      <c r="H15011" s="18">
        <v>3.2</v>
      </c>
      <c r="I15011" s="2">
        <v>11.2</v>
      </c>
      <c r="J15011" s="30">
        <v>40.799999999999997</v>
      </c>
      <c r="K15011" s="25">
        <v>37.6</v>
      </c>
      <c r="L15011" s="15">
        <v>7.2</v>
      </c>
    </row>
    <row r="15012" spans="4:12" x14ac:dyDescent="0.2">
      <c r="D15012" s="200"/>
      <c r="E15012" s="4" t="s">
        <v>56</v>
      </c>
      <c r="F15012" s="5"/>
      <c r="G15012" s="6">
        <v>190</v>
      </c>
      <c r="H15012" s="8">
        <v>11</v>
      </c>
      <c r="I15012" s="1">
        <v>20</v>
      </c>
      <c r="J15012" s="1">
        <v>82</v>
      </c>
      <c r="K15012" s="1">
        <v>65</v>
      </c>
      <c r="L15012" s="9">
        <v>12</v>
      </c>
    </row>
    <row r="15013" spans="4:12" x14ac:dyDescent="0.2">
      <c r="D15013" s="200"/>
      <c r="E15013" s="11"/>
      <c r="F15013" s="10"/>
      <c r="G15013" s="7">
        <v>100</v>
      </c>
      <c r="H15013" s="18">
        <v>5.7894736842109999</v>
      </c>
      <c r="I15013" s="2">
        <v>10.526315789473999</v>
      </c>
      <c r="J15013" s="2">
        <v>43.157894736842003</v>
      </c>
      <c r="K15013" s="2">
        <v>34.210526315788996</v>
      </c>
      <c r="L15013" s="15">
        <v>6.3157894736840001</v>
      </c>
    </row>
    <row r="15014" spans="4:12" x14ac:dyDescent="0.2">
      <c r="D15014" s="200"/>
      <c r="E15014" s="4" t="s">
        <v>57</v>
      </c>
      <c r="F15014" s="5"/>
      <c r="G15014" s="6">
        <v>185</v>
      </c>
      <c r="H15014" s="8">
        <v>7</v>
      </c>
      <c r="I15014" s="1">
        <v>23</v>
      </c>
      <c r="J15014" s="1">
        <v>97</v>
      </c>
      <c r="K15014" s="1">
        <v>42</v>
      </c>
      <c r="L15014" s="9">
        <v>16</v>
      </c>
    </row>
    <row r="15015" spans="4:12" x14ac:dyDescent="0.2">
      <c r="D15015" s="200"/>
      <c r="E15015" s="11"/>
      <c r="F15015" s="10"/>
      <c r="G15015" s="7">
        <v>100</v>
      </c>
      <c r="H15015" s="18">
        <v>3.783783783784</v>
      </c>
      <c r="I15015" s="2">
        <v>12.432432432432</v>
      </c>
      <c r="J15015" s="25">
        <v>52.432432432432002</v>
      </c>
      <c r="K15015" s="30">
        <v>22.702702702703</v>
      </c>
      <c r="L15015" s="15">
        <v>8.6486486486490008</v>
      </c>
    </row>
    <row r="15016" spans="4:12" x14ac:dyDescent="0.2">
      <c r="D15016" s="200"/>
      <c r="E15016" s="4" t="s">
        <v>58</v>
      </c>
      <c r="F15016" s="5"/>
      <c r="G15016" s="6">
        <v>113</v>
      </c>
      <c r="H15016" s="8">
        <v>4</v>
      </c>
      <c r="I15016" s="1">
        <v>8</v>
      </c>
      <c r="J15016" s="1">
        <v>44</v>
      </c>
      <c r="K15016" s="1">
        <v>40</v>
      </c>
      <c r="L15016" s="9">
        <v>17</v>
      </c>
    </row>
    <row r="15017" spans="4:12" x14ac:dyDescent="0.2">
      <c r="D15017" s="200"/>
      <c r="E15017" s="11"/>
      <c r="F15017" s="10"/>
      <c r="G15017" s="7">
        <v>100</v>
      </c>
      <c r="H15017" s="18">
        <v>3.53982300885</v>
      </c>
      <c r="I15017" s="2">
        <v>7.0796460176989999</v>
      </c>
      <c r="J15017" s="30">
        <v>38.938053097344998</v>
      </c>
      <c r="K15017" s="2">
        <v>35.398230088496</v>
      </c>
      <c r="L15017" s="85">
        <v>15.044247787611001</v>
      </c>
    </row>
    <row r="15018" spans="4:12" x14ac:dyDescent="0.2">
      <c r="D15018" s="200"/>
      <c r="E15018" s="4" t="s">
        <v>59</v>
      </c>
      <c r="F15018" s="5"/>
      <c r="G15018" s="6">
        <v>136</v>
      </c>
      <c r="H15018" s="8">
        <v>5</v>
      </c>
      <c r="I15018" s="1">
        <v>13</v>
      </c>
      <c r="J15018" s="1">
        <v>70</v>
      </c>
      <c r="K15018" s="1">
        <v>25</v>
      </c>
      <c r="L15018" s="9">
        <v>23</v>
      </c>
    </row>
    <row r="15019" spans="4:12" x14ac:dyDescent="0.2">
      <c r="D15019" s="200"/>
      <c r="E15019" s="11"/>
      <c r="F15019" s="10"/>
      <c r="G15019" s="7">
        <v>100</v>
      </c>
      <c r="H15019" s="18">
        <v>3.6764705882349999</v>
      </c>
      <c r="I15019" s="2">
        <v>9.5588235294120008</v>
      </c>
      <c r="J15019" s="25">
        <v>51.470588235294002</v>
      </c>
      <c r="K15019" s="50">
        <v>18.382352941175998</v>
      </c>
      <c r="L15019" s="85">
        <v>16.911764705882</v>
      </c>
    </row>
    <row r="15020" spans="4:12" x14ac:dyDescent="0.2">
      <c r="D15020" s="199" t="s">
        <v>60</v>
      </c>
      <c r="E15020" s="22" t="s">
        <v>61</v>
      </c>
      <c r="F15020" s="21"/>
      <c r="G15020" s="19">
        <v>205</v>
      </c>
      <c r="H15020" s="27">
        <v>9</v>
      </c>
      <c r="I15020" s="3">
        <v>26</v>
      </c>
      <c r="J15020" s="3">
        <v>92</v>
      </c>
      <c r="K15020" s="3">
        <v>63</v>
      </c>
      <c r="L15020" s="26">
        <v>15</v>
      </c>
    </row>
    <row r="15021" spans="4:12" x14ac:dyDescent="0.2">
      <c r="D15021" s="200"/>
      <c r="E15021" s="11"/>
      <c r="F15021" s="10"/>
      <c r="G15021" s="7">
        <v>100</v>
      </c>
      <c r="H15021" s="18">
        <v>4.3902439024389999</v>
      </c>
      <c r="I15021" s="2">
        <v>12.682926829268</v>
      </c>
      <c r="J15021" s="2">
        <v>44.878048780488001</v>
      </c>
      <c r="K15021" s="2">
        <v>30.731707317072999</v>
      </c>
      <c r="L15021" s="15">
        <v>7.3170731707319998</v>
      </c>
    </row>
    <row r="15022" spans="4:12" x14ac:dyDescent="0.2">
      <c r="D15022" s="200"/>
      <c r="E15022" s="4" t="s">
        <v>62</v>
      </c>
      <c r="F15022" s="5"/>
      <c r="G15022" s="6">
        <v>160</v>
      </c>
      <c r="H15022" s="8">
        <v>6</v>
      </c>
      <c r="I15022" s="1">
        <v>11</v>
      </c>
      <c r="J15022" s="1">
        <v>85</v>
      </c>
      <c r="K15022" s="1">
        <v>49</v>
      </c>
      <c r="L15022" s="9">
        <v>9</v>
      </c>
    </row>
    <row r="15023" spans="4:12" x14ac:dyDescent="0.2">
      <c r="D15023" s="200"/>
      <c r="E15023" s="11"/>
      <c r="F15023" s="10"/>
      <c r="G15023" s="7">
        <v>100</v>
      </c>
      <c r="H15023" s="18">
        <v>3.75</v>
      </c>
      <c r="I15023" s="2">
        <v>6.875</v>
      </c>
      <c r="J15023" s="25">
        <v>53.125</v>
      </c>
      <c r="K15023" s="2">
        <v>30.625</v>
      </c>
      <c r="L15023" s="15">
        <v>5.625</v>
      </c>
    </row>
    <row r="15024" spans="4:12" x14ac:dyDescent="0.2">
      <c r="D15024" s="200"/>
      <c r="E15024" s="4" t="s">
        <v>63</v>
      </c>
      <c r="F15024" s="5"/>
      <c r="G15024" s="6">
        <v>121</v>
      </c>
      <c r="H15024" s="8">
        <v>7</v>
      </c>
      <c r="I15024" s="1">
        <v>12</v>
      </c>
      <c r="J15024" s="1">
        <v>53</v>
      </c>
      <c r="K15024" s="1">
        <v>41</v>
      </c>
      <c r="L15024" s="9">
        <v>8</v>
      </c>
    </row>
    <row r="15025" spans="4:12" x14ac:dyDescent="0.2">
      <c r="D15025" s="200"/>
      <c r="E15025" s="11"/>
      <c r="F15025" s="10"/>
      <c r="G15025" s="7">
        <v>100</v>
      </c>
      <c r="H15025" s="18">
        <v>5.7851239669419998</v>
      </c>
      <c r="I15025" s="2">
        <v>9.9173553719009995</v>
      </c>
      <c r="J15025" s="2">
        <v>43.801652892561997</v>
      </c>
      <c r="K15025" s="2">
        <v>33.884297520661001</v>
      </c>
      <c r="L15025" s="15">
        <v>6.6115702479339999</v>
      </c>
    </row>
    <row r="15026" spans="4:12" x14ac:dyDescent="0.2">
      <c r="D15026" s="200"/>
      <c r="E15026" s="4" t="s">
        <v>64</v>
      </c>
      <c r="F15026" s="5"/>
      <c r="G15026" s="6">
        <v>124</v>
      </c>
      <c r="H15026" s="8">
        <v>5</v>
      </c>
      <c r="I15026" s="1">
        <v>12</v>
      </c>
      <c r="J15026" s="1">
        <v>64</v>
      </c>
      <c r="K15026" s="1">
        <v>39</v>
      </c>
      <c r="L15026" s="9">
        <v>4</v>
      </c>
    </row>
    <row r="15027" spans="4:12" x14ac:dyDescent="0.2">
      <c r="D15027" s="200"/>
      <c r="E15027" s="11"/>
      <c r="F15027" s="10"/>
      <c r="G15027" s="7">
        <v>100</v>
      </c>
      <c r="H15027" s="18">
        <v>4.0322580645160002</v>
      </c>
      <c r="I15027" s="2">
        <v>9.6774193548389995</v>
      </c>
      <c r="J15027" s="25">
        <v>51.612903225806001</v>
      </c>
      <c r="K15027" s="2">
        <v>31.451612903226</v>
      </c>
      <c r="L15027" s="95">
        <v>3.2258064516129998</v>
      </c>
    </row>
    <row r="15028" spans="4:12" x14ac:dyDescent="0.2">
      <c r="D15028" s="200"/>
      <c r="E15028" s="4" t="s">
        <v>65</v>
      </c>
      <c r="F15028" s="5"/>
      <c r="G15028" s="6">
        <v>109</v>
      </c>
      <c r="H15028" s="8">
        <v>2</v>
      </c>
      <c r="I15028" s="1">
        <v>12</v>
      </c>
      <c r="J15028" s="1">
        <v>49</v>
      </c>
      <c r="K15028" s="1">
        <v>31</v>
      </c>
      <c r="L15028" s="9">
        <v>15</v>
      </c>
    </row>
    <row r="15029" spans="4:12" x14ac:dyDescent="0.2">
      <c r="D15029" s="200"/>
      <c r="E15029" s="11"/>
      <c r="F15029" s="10"/>
      <c r="G15029" s="7">
        <v>100</v>
      </c>
      <c r="H15029" s="18">
        <v>1.834862385321</v>
      </c>
      <c r="I15029" s="2">
        <v>11.009174311927</v>
      </c>
      <c r="J15029" s="2">
        <v>44.954128440367001</v>
      </c>
      <c r="K15029" s="2">
        <v>28.440366972477001</v>
      </c>
      <c r="L15029" s="15">
        <v>13.761467889907999</v>
      </c>
    </row>
    <row r="15030" spans="4:12" x14ac:dyDescent="0.2">
      <c r="D15030" s="200"/>
      <c r="E15030" s="4" t="s">
        <v>66</v>
      </c>
      <c r="F15030" s="5"/>
      <c r="G15030" s="6">
        <v>104</v>
      </c>
      <c r="H15030" s="8">
        <v>2</v>
      </c>
      <c r="I15030" s="1">
        <v>7</v>
      </c>
      <c r="J15030" s="1">
        <v>53</v>
      </c>
      <c r="K15030" s="1">
        <v>38</v>
      </c>
      <c r="L15030" s="9">
        <v>4</v>
      </c>
    </row>
    <row r="15031" spans="4:12" x14ac:dyDescent="0.2">
      <c r="D15031" s="200"/>
      <c r="E15031" s="11"/>
      <c r="F15031" s="10"/>
      <c r="G15031" s="7">
        <v>100</v>
      </c>
      <c r="H15031" s="18">
        <v>1.923076923077</v>
      </c>
      <c r="I15031" s="2">
        <v>6.7307692307689999</v>
      </c>
      <c r="J15031" s="2">
        <v>50.961538461537998</v>
      </c>
      <c r="K15031" s="25">
        <v>36.538461538462002</v>
      </c>
      <c r="L15031" s="95">
        <v>3.8461538461539999</v>
      </c>
    </row>
    <row r="15032" spans="4:12" x14ac:dyDescent="0.2">
      <c r="D15032" s="200"/>
      <c r="E15032" s="4" t="s">
        <v>67</v>
      </c>
      <c r="F15032" s="5"/>
      <c r="G15032" s="6">
        <v>139</v>
      </c>
      <c r="H15032" s="8">
        <v>11</v>
      </c>
      <c r="I15032" s="1">
        <v>14</v>
      </c>
      <c r="J15032" s="1">
        <v>69</v>
      </c>
      <c r="K15032" s="1">
        <v>36</v>
      </c>
      <c r="L15032" s="9">
        <v>9</v>
      </c>
    </row>
    <row r="15033" spans="4:12" x14ac:dyDescent="0.2">
      <c r="D15033" s="200"/>
      <c r="E15033" s="11"/>
      <c r="F15033" s="10"/>
      <c r="G15033" s="7">
        <v>100</v>
      </c>
      <c r="H15033" s="18">
        <v>7.9136690647480004</v>
      </c>
      <c r="I15033" s="2">
        <v>10.071942446043</v>
      </c>
      <c r="J15033" s="2">
        <v>49.640287769784003</v>
      </c>
      <c r="K15033" s="2">
        <v>25.899280575540001</v>
      </c>
      <c r="L15033" s="15">
        <v>6.4748201438850002</v>
      </c>
    </row>
    <row r="15034" spans="4:12" x14ac:dyDescent="0.2">
      <c r="D15034" s="200"/>
      <c r="E15034" s="4" t="s">
        <v>68</v>
      </c>
      <c r="F15034" s="5"/>
      <c r="G15034" s="6">
        <v>48</v>
      </c>
      <c r="H15034" s="8">
        <v>2</v>
      </c>
      <c r="I15034" s="1">
        <v>6</v>
      </c>
      <c r="J15034" s="1">
        <v>21</v>
      </c>
      <c r="K15034" s="1">
        <v>17</v>
      </c>
      <c r="L15034" s="9">
        <v>2</v>
      </c>
    </row>
    <row r="15035" spans="4:12" x14ac:dyDescent="0.2">
      <c r="D15035" s="200"/>
      <c r="E15035" s="11"/>
      <c r="F15035" s="10"/>
      <c r="G15035" s="7">
        <v>100</v>
      </c>
      <c r="H15035" s="18">
        <v>4.166666666667</v>
      </c>
      <c r="I15035" s="2">
        <v>12.5</v>
      </c>
      <c r="J15035" s="2">
        <v>43.75</v>
      </c>
      <c r="K15035" s="25">
        <v>35.416666666666998</v>
      </c>
      <c r="L15035" s="95">
        <v>4.166666666667</v>
      </c>
    </row>
    <row r="15036" spans="4:12" x14ac:dyDescent="0.2">
      <c r="D15036" s="200"/>
      <c r="E15036" s="4" t="s">
        <v>69</v>
      </c>
      <c r="F15036" s="5"/>
      <c r="G15036" s="6">
        <v>37</v>
      </c>
      <c r="H15036" s="8">
        <v>5</v>
      </c>
      <c r="I15036" s="1">
        <v>5</v>
      </c>
      <c r="J15036" s="1">
        <v>17</v>
      </c>
      <c r="K15036" s="1">
        <v>7</v>
      </c>
      <c r="L15036" s="9">
        <v>3</v>
      </c>
    </row>
    <row r="15037" spans="4:12" x14ac:dyDescent="0.2">
      <c r="D15037" s="200"/>
      <c r="E15037" s="11"/>
      <c r="F15037" s="10"/>
      <c r="G15037" s="7">
        <v>100</v>
      </c>
      <c r="H15037" s="70">
        <v>13.513513513514001</v>
      </c>
      <c r="I15037" s="2">
        <v>13.513513513514001</v>
      </c>
      <c r="J15037" s="2">
        <v>45.945945945946001</v>
      </c>
      <c r="K15037" s="50">
        <v>18.918918918919001</v>
      </c>
      <c r="L15037" s="15">
        <v>8.1081081081080004</v>
      </c>
    </row>
    <row r="15038" spans="4:12" x14ac:dyDescent="0.2">
      <c r="D15038" s="199" t="s">
        <v>70</v>
      </c>
      <c r="E15038" s="22" t="s">
        <v>18</v>
      </c>
      <c r="F15038" s="21"/>
      <c r="G15038" s="19">
        <v>0</v>
      </c>
      <c r="H15038" s="27">
        <v>0</v>
      </c>
      <c r="I15038" s="3">
        <v>0</v>
      </c>
      <c r="J15038" s="3">
        <v>0</v>
      </c>
      <c r="K15038" s="3">
        <v>0</v>
      </c>
      <c r="L15038" s="26">
        <v>0</v>
      </c>
    </row>
    <row r="15039" spans="4:12" x14ac:dyDescent="0.2">
      <c r="D15039" s="201"/>
      <c r="E15039" s="45"/>
      <c r="F15039" s="51"/>
      <c r="G15039" s="119">
        <v>0</v>
      </c>
      <c r="H15039" s="118">
        <v>0</v>
      </c>
      <c r="I15039" s="103">
        <v>0</v>
      </c>
      <c r="J15039" s="83">
        <v>0</v>
      </c>
      <c r="K15039" s="83">
        <v>0</v>
      </c>
      <c r="L15039" s="146">
        <v>0</v>
      </c>
    </row>
    <row r="15041" spans="2:12" x14ac:dyDescent="0.2">
      <c r="B15041" s="40" t="str">
        <f xml:space="preserve"> HYPERLINK("#'目次'!B369", "[363]")</f>
        <v>[363]</v>
      </c>
      <c r="C15041" s="23" t="s">
        <v>497</v>
      </c>
    </row>
    <row r="15044" spans="2:12" x14ac:dyDescent="0.2">
      <c r="C15044" s="23" t="s">
        <v>73</v>
      </c>
    </row>
    <row r="15045" spans="2:12" ht="24" x14ac:dyDescent="0.2">
      <c r="D15045" s="195"/>
      <c r="E15045" s="196"/>
      <c r="F15045" s="196"/>
      <c r="G15045" s="37" t="s">
        <v>15</v>
      </c>
      <c r="H15045" s="33" t="s">
        <v>471</v>
      </c>
      <c r="I15045" s="13" t="s">
        <v>472</v>
      </c>
      <c r="J15045" s="13" t="s">
        <v>473</v>
      </c>
      <c r="K15045" s="13" t="s">
        <v>440</v>
      </c>
      <c r="L15045" s="38" t="s">
        <v>18</v>
      </c>
    </row>
    <row r="15046" spans="2:12" x14ac:dyDescent="0.2">
      <c r="D15046" s="197"/>
      <c r="E15046" s="198"/>
      <c r="F15046" s="198"/>
      <c r="G15046" s="35"/>
      <c r="H15046" s="39"/>
      <c r="I15046" s="14"/>
      <c r="J15046" s="14"/>
      <c r="K15046" s="14"/>
      <c r="L15046" s="34"/>
    </row>
    <row r="15047" spans="2:12" x14ac:dyDescent="0.2">
      <c r="D15047" s="78"/>
      <c r="E15047" s="79" t="s">
        <v>15</v>
      </c>
      <c r="F15047" s="66"/>
      <c r="G15047" s="36">
        <v>1200</v>
      </c>
      <c r="H15047" s="17">
        <v>52</v>
      </c>
      <c r="I15047" s="17">
        <v>117</v>
      </c>
      <c r="J15047" s="17">
        <v>554</v>
      </c>
      <c r="K15047" s="17">
        <v>365</v>
      </c>
      <c r="L15047" s="47">
        <v>112</v>
      </c>
    </row>
    <row r="15048" spans="2:12" x14ac:dyDescent="0.2">
      <c r="D15048" s="45"/>
      <c r="E15048" s="51"/>
      <c r="F15048" s="67"/>
      <c r="G15048" s="7">
        <v>100</v>
      </c>
      <c r="H15048" s="2">
        <v>4.333333333333</v>
      </c>
      <c r="I15048" s="2">
        <v>9.75</v>
      </c>
      <c r="J15048" s="2">
        <v>46.166666666666998</v>
      </c>
      <c r="K15048" s="2">
        <v>30.416666666666998</v>
      </c>
      <c r="L15048" s="15">
        <v>9.333333333333</v>
      </c>
    </row>
    <row r="15049" spans="2:12" x14ac:dyDescent="0.2">
      <c r="D15049" s="199" t="s">
        <v>74</v>
      </c>
      <c r="E15049" s="22" t="s">
        <v>75</v>
      </c>
      <c r="F15049" s="21"/>
      <c r="G15049" s="19">
        <v>592</v>
      </c>
      <c r="H15049" s="27">
        <v>29</v>
      </c>
      <c r="I15049" s="3">
        <v>48</v>
      </c>
      <c r="J15049" s="3">
        <v>274</v>
      </c>
      <c r="K15049" s="3">
        <v>180</v>
      </c>
      <c r="L15049" s="26">
        <v>61</v>
      </c>
    </row>
    <row r="15050" spans="2:12" x14ac:dyDescent="0.2">
      <c r="D15050" s="200"/>
      <c r="E15050" s="11"/>
      <c r="F15050" s="10"/>
      <c r="G15050" s="7">
        <v>100</v>
      </c>
      <c r="H15050" s="18">
        <v>4.898648648649</v>
      </c>
      <c r="I15050" s="2">
        <v>8.1081081081080004</v>
      </c>
      <c r="J15050" s="2">
        <v>46.283783783784003</v>
      </c>
      <c r="K15050" s="2">
        <v>30.405405405404998</v>
      </c>
      <c r="L15050" s="15">
        <v>10.304054054053999</v>
      </c>
    </row>
    <row r="15051" spans="2:12" x14ac:dyDescent="0.2">
      <c r="D15051" s="200"/>
      <c r="E15051" s="4" t="s">
        <v>34</v>
      </c>
      <c r="F15051" s="5"/>
      <c r="G15051" s="6">
        <v>37</v>
      </c>
      <c r="H15051" s="8">
        <v>4</v>
      </c>
      <c r="I15051" s="1">
        <v>1</v>
      </c>
      <c r="J15051" s="1">
        <v>16</v>
      </c>
      <c r="K15051" s="1">
        <v>8</v>
      </c>
      <c r="L15051" s="9">
        <v>8</v>
      </c>
    </row>
    <row r="15052" spans="2:12" x14ac:dyDescent="0.2">
      <c r="D15052" s="200"/>
      <c r="E15052" s="11"/>
      <c r="F15052" s="10"/>
      <c r="G15052" s="7">
        <v>100</v>
      </c>
      <c r="H15052" s="70">
        <v>10.810810810811001</v>
      </c>
      <c r="I15052" s="30">
        <v>2.7027027027030002</v>
      </c>
      <c r="J15052" s="2">
        <v>43.243243243243001</v>
      </c>
      <c r="K15052" s="30">
        <v>21.621621621622001</v>
      </c>
      <c r="L15052" s="102">
        <v>21.621621621622001</v>
      </c>
    </row>
    <row r="15053" spans="2:12" x14ac:dyDescent="0.2">
      <c r="D15053" s="200"/>
      <c r="E15053" s="4" t="s">
        <v>35</v>
      </c>
      <c r="F15053" s="5"/>
      <c r="G15053" s="6">
        <v>75</v>
      </c>
      <c r="H15053" s="8">
        <v>2</v>
      </c>
      <c r="I15053" s="1">
        <v>4</v>
      </c>
      <c r="J15053" s="1">
        <v>30</v>
      </c>
      <c r="K15053" s="1">
        <v>32</v>
      </c>
      <c r="L15053" s="9">
        <v>7</v>
      </c>
    </row>
    <row r="15054" spans="2:12" x14ac:dyDescent="0.2">
      <c r="D15054" s="200"/>
      <c r="E15054" s="11"/>
      <c r="F15054" s="10"/>
      <c r="G15054" s="7">
        <v>100</v>
      </c>
      <c r="H15054" s="18">
        <v>2.666666666667</v>
      </c>
      <c r="I15054" s="2">
        <v>5.333333333333</v>
      </c>
      <c r="J15054" s="30">
        <v>40</v>
      </c>
      <c r="K15054" s="41">
        <v>42.666666666666998</v>
      </c>
      <c r="L15054" s="15">
        <v>9.333333333333</v>
      </c>
    </row>
    <row r="15055" spans="2:12" x14ac:dyDescent="0.2">
      <c r="D15055" s="200"/>
      <c r="E15055" s="4" t="s">
        <v>36</v>
      </c>
      <c r="F15055" s="5"/>
      <c r="G15055" s="6">
        <v>95</v>
      </c>
      <c r="H15055" s="8">
        <v>5</v>
      </c>
      <c r="I15055" s="1">
        <v>9</v>
      </c>
      <c r="J15055" s="1">
        <v>29</v>
      </c>
      <c r="K15055" s="1">
        <v>45</v>
      </c>
      <c r="L15055" s="9">
        <v>7</v>
      </c>
    </row>
    <row r="15056" spans="2:12" x14ac:dyDescent="0.2">
      <c r="D15056" s="200"/>
      <c r="E15056" s="11"/>
      <c r="F15056" s="10"/>
      <c r="G15056" s="7">
        <v>100</v>
      </c>
      <c r="H15056" s="18">
        <v>5.2631578947369997</v>
      </c>
      <c r="I15056" s="2">
        <v>9.4736842105260006</v>
      </c>
      <c r="J15056" s="50">
        <v>30.526315789474001</v>
      </c>
      <c r="K15056" s="41">
        <v>47.368421052632002</v>
      </c>
      <c r="L15056" s="15">
        <v>7.3684210526319998</v>
      </c>
    </row>
    <row r="15057" spans="4:12" x14ac:dyDescent="0.2">
      <c r="D15057" s="200"/>
      <c r="E15057" s="4" t="s">
        <v>37</v>
      </c>
      <c r="F15057" s="5"/>
      <c r="G15057" s="6">
        <v>111</v>
      </c>
      <c r="H15057" s="8">
        <v>4</v>
      </c>
      <c r="I15057" s="1">
        <v>14</v>
      </c>
      <c r="J15057" s="1">
        <v>58</v>
      </c>
      <c r="K15057" s="1">
        <v>29</v>
      </c>
      <c r="L15057" s="9">
        <v>6</v>
      </c>
    </row>
    <row r="15058" spans="4:12" x14ac:dyDescent="0.2">
      <c r="D15058" s="200"/>
      <c r="E15058" s="11"/>
      <c r="F15058" s="10"/>
      <c r="G15058" s="7">
        <v>100</v>
      </c>
      <c r="H15058" s="18">
        <v>3.6036036036039998</v>
      </c>
      <c r="I15058" s="2">
        <v>12.612612612613001</v>
      </c>
      <c r="J15058" s="25">
        <v>52.252252252251999</v>
      </c>
      <c r="K15058" s="2">
        <v>26.126126126126</v>
      </c>
      <c r="L15058" s="15">
        <v>5.4054054054050003</v>
      </c>
    </row>
    <row r="15059" spans="4:12" x14ac:dyDescent="0.2">
      <c r="D15059" s="200"/>
      <c r="E15059" s="4" t="s">
        <v>38</v>
      </c>
      <c r="F15059" s="5"/>
      <c r="G15059" s="6">
        <v>93</v>
      </c>
      <c r="H15059" s="8">
        <v>3</v>
      </c>
      <c r="I15059" s="1">
        <v>8</v>
      </c>
      <c r="J15059" s="1">
        <v>48</v>
      </c>
      <c r="K15059" s="1">
        <v>25</v>
      </c>
      <c r="L15059" s="9">
        <v>9</v>
      </c>
    </row>
    <row r="15060" spans="4:12" x14ac:dyDescent="0.2">
      <c r="D15060" s="200"/>
      <c r="E15060" s="11"/>
      <c r="F15060" s="10"/>
      <c r="G15060" s="7">
        <v>100</v>
      </c>
      <c r="H15060" s="18">
        <v>3.2258064516129998</v>
      </c>
      <c r="I15060" s="2">
        <v>8.6021505376339995</v>
      </c>
      <c r="J15060" s="25">
        <v>51.612903225806001</v>
      </c>
      <c r="K15060" s="2">
        <v>26.881720430108</v>
      </c>
      <c r="L15060" s="15">
        <v>9.6774193548389995</v>
      </c>
    </row>
    <row r="15061" spans="4:12" x14ac:dyDescent="0.2">
      <c r="D15061" s="200"/>
      <c r="E15061" s="4" t="s">
        <v>39</v>
      </c>
      <c r="F15061" s="5"/>
      <c r="G15061" s="6">
        <v>109</v>
      </c>
      <c r="H15061" s="8">
        <v>6</v>
      </c>
      <c r="I15061" s="1">
        <v>7</v>
      </c>
      <c r="J15061" s="1">
        <v>58</v>
      </c>
      <c r="K15061" s="1">
        <v>25</v>
      </c>
      <c r="L15061" s="9">
        <v>13</v>
      </c>
    </row>
    <row r="15062" spans="4:12" x14ac:dyDescent="0.2">
      <c r="D15062" s="200"/>
      <c r="E15062" s="11"/>
      <c r="F15062" s="10"/>
      <c r="G15062" s="7">
        <v>100</v>
      </c>
      <c r="H15062" s="18">
        <v>5.5045871559629997</v>
      </c>
      <c r="I15062" s="2">
        <v>6.4220183486240003</v>
      </c>
      <c r="J15062" s="25">
        <v>53.211009174311997</v>
      </c>
      <c r="K15062" s="30">
        <v>22.935779816514</v>
      </c>
      <c r="L15062" s="15">
        <v>11.926605504587</v>
      </c>
    </row>
    <row r="15063" spans="4:12" x14ac:dyDescent="0.2">
      <c r="D15063" s="200"/>
      <c r="E15063" s="4" t="s">
        <v>40</v>
      </c>
      <c r="F15063" s="5"/>
      <c r="G15063" s="6">
        <v>72</v>
      </c>
      <c r="H15063" s="8">
        <v>5</v>
      </c>
      <c r="I15063" s="1">
        <v>5</v>
      </c>
      <c r="J15063" s="1">
        <v>35</v>
      </c>
      <c r="K15063" s="1">
        <v>16</v>
      </c>
      <c r="L15063" s="9">
        <v>11</v>
      </c>
    </row>
    <row r="15064" spans="4:12" x14ac:dyDescent="0.2">
      <c r="D15064" s="200"/>
      <c r="E15064" s="11"/>
      <c r="F15064" s="10"/>
      <c r="G15064" s="7">
        <v>100</v>
      </c>
      <c r="H15064" s="18">
        <v>6.9444444444439997</v>
      </c>
      <c r="I15064" s="2">
        <v>6.9444444444439997</v>
      </c>
      <c r="J15064" s="2">
        <v>48.611111111111001</v>
      </c>
      <c r="K15064" s="30">
        <v>22.222222222222001</v>
      </c>
      <c r="L15064" s="85">
        <v>15.277777777778001</v>
      </c>
    </row>
    <row r="15065" spans="4:12" x14ac:dyDescent="0.2">
      <c r="D15065" s="199" t="s">
        <v>76</v>
      </c>
      <c r="E15065" s="22" t="s">
        <v>77</v>
      </c>
      <c r="F15065" s="21"/>
      <c r="G15065" s="19">
        <v>608</v>
      </c>
      <c r="H15065" s="27">
        <v>23</v>
      </c>
      <c r="I15065" s="3">
        <v>69</v>
      </c>
      <c r="J15065" s="3">
        <v>280</v>
      </c>
      <c r="K15065" s="3">
        <v>185</v>
      </c>
      <c r="L15065" s="26">
        <v>51</v>
      </c>
    </row>
    <row r="15066" spans="4:12" x14ac:dyDescent="0.2">
      <c r="D15066" s="200"/>
      <c r="E15066" s="11"/>
      <c r="F15066" s="10"/>
      <c r="G15066" s="7">
        <v>100</v>
      </c>
      <c r="H15066" s="18">
        <v>3.7828947368420001</v>
      </c>
      <c r="I15066" s="2">
        <v>11.348684210526001</v>
      </c>
      <c r="J15066" s="2">
        <v>46.052631578947</v>
      </c>
      <c r="K15066" s="2">
        <v>30.427631578947</v>
      </c>
      <c r="L15066" s="15">
        <v>8.3881578947370006</v>
      </c>
    </row>
    <row r="15067" spans="4:12" x14ac:dyDescent="0.2">
      <c r="D15067" s="200"/>
      <c r="E15067" s="4" t="s">
        <v>34</v>
      </c>
      <c r="F15067" s="5"/>
      <c r="G15067" s="6">
        <v>37</v>
      </c>
      <c r="H15067" s="8">
        <v>0</v>
      </c>
      <c r="I15067" s="1">
        <v>2</v>
      </c>
      <c r="J15067" s="1">
        <v>17</v>
      </c>
      <c r="K15067" s="1">
        <v>14</v>
      </c>
      <c r="L15067" s="9">
        <v>4</v>
      </c>
    </row>
    <row r="15068" spans="4:12" x14ac:dyDescent="0.2">
      <c r="D15068" s="200"/>
      <c r="E15068" s="11"/>
      <c r="F15068" s="10"/>
      <c r="G15068" s="7">
        <v>100</v>
      </c>
      <c r="H15068" s="53">
        <v>0</v>
      </c>
      <c r="I15068" s="2">
        <v>5.4054054054050003</v>
      </c>
      <c r="J15068" s="2">
        <v>45.945945945946001</v>
      </c>
      <c r="K15068" s="25">
        <v>37.837837837838002</v>
      </c>
      <c r="L15068" s="15">
        <v>10.810810810811001</v>
      </c>
    </row>
    <row r="15069" spans="4:12" x14ac:dyDescent="0.2">
      <c r="D15069" s="200"/>
      <c r="E15069" s="4" t="s">
        <v>35</v>
      </c>
      <c r="F15069" s="5"/>
      <c r="G15069" s="6">
        <v>73</v>
      </c>
      <c r="H15069" s="8">
        <v>1</v>
      </c>
      <c r="I15069" s="1">
        <v>10</v>
      </c>
      <c r="J15069" s="1">
        <v>26</v>
      </c>
      <c r="K15069" s="1">
        <v>31</v>
      </c>
      <c r="L15069" s="9">
        <v>5</v>
      </c>
    </row>
    <row r="15070" spans="4:12" x14ac:dyDescent="0.2">
      <c r="D15070" s="200"/>
      <c r="E15070" s="11"/>
      <c r="F15070" s="10"/>
      <c r="G15070" s="7">
        <v>100</v>
      </c>
      <c r="H15070" s="18">
        <v>1.369863013699</v>
      </c>
      <c r="I15070" s="2">
        <v>13.698630136986001</v>
      </c>
      <c r="J15070" s="50">
        <v>35.616438356163997</v>
      </c>
      <c r="K15070" s="41">
        <v>42.465753424657997</v>
      </c>
      <c r="L15070" s="15">
        <v>6.8493150684930004</v>
      </c>
    </row>
    <row r="15071" spans="4:12" x14ac:dyDescent="0.2">
      <c r="D15071" s="200"/>
      <c r="E15071" s="4" t="s">
        <v>36</v>
      </c>
      <c r="F15071" s="5"/>
      <c r="G15071" s="6">
        <v>92</v>
      </c>
      <c r="H15071" s="8">
        <v>5</v>
      </c>
      <c r="I15071" s="1">
        <v>7</v>
      </c>
      <c r="J15071" s="1">
        <v>40</v>
      </c>
      <c r="K15071" s="1">
        <v>35</v>
      </c>
      <c r="L15071" s="9">
        <v>5</v>
      </c>
    </row>
    <row r="15072" spans="4:12" x14ac:dyDescent="0.2">
      <c r="D15072" s="200"/>
      <c r="E15072" s="11"/>
      <c r="F15072" s="10"/>
      <c r="G15072" s="7">
        <v>100</v>
      </c>
      <c r="H15072" s="18">
        <v>5.4347826086959996</v>
      </c>
      <c r="I15072" s="2">
        <v>7.6086956521740001</v>
      </c>
      <c r="J15072" s="2">
        <v>43.478260869564998</v>
      </c>
      <c r="K15072" s="25">
        <v>38.043478260870003</v>
      </c>
      <c r="L15072" s="15">
        <v>5.4347826086959996</v>
      </c>
    </row>
    <row r="15073" spans="2:12" x14ac:dyDescent="0.2">
      <c r="D15073" s="200"/>
      <c r="E15073" s="4" t="s">
        <v>37</v>
      </c>
      <c r="F15073" s="5"/>
      <c r="G15073" s="6">
        <v>110</v>
      </c>
      <c r="H15073" s="8">
        <v>1</v>
      </c>
      <c r="I15073" s="1">
        <v>15</v>
      </c>
      <c r="J15073" s="1">
        <v>53</v>
      </c>
      <c r="K15073" s="1">
        <v>36</v>
      </c>
      <c r="L15073" s="9">
        <v>5</v>
      </c>
    </row>
    <row r="15074" spans="2:12" x14ac:dyDescent="0.2">
      <c r="D15074" s="200"/>
      <c r="E15074" s="11"/>
      <c r="F15074" s="10"/>
      <c r="G15074" s="7">
        <v>100</v>
      </c>
      <c r="H15074" s="18">
        <v>0.90909090909099999</v>
      </c>
      <c r="I15074" s="2">
        <v>13.636363636364001</v>
      </c>
      <c r="J15074" s="2">
        <v>48.181818181818002</v>
      </c>
      <c r="K15074" s="2">
        <v>32.727272727272997</v>
      </c>
      <c r="L15074" s="15">
        <v>4.5454545454549997</v>
      </c>
    </row>
    <row r="15075" spans="2:12" x14ac:dyDescent="0.2">
      <c r="D15075" s="200"/>
      <c r="E15075" s="4" t="s">
        <v>38</v>
      </c>
      <c r="F15075" s="5"/>
      <c r="G15075" s="6">
        <v>93</v>
      </c>
      <c r="H15075" s="8">
        <v>6</v>
      </c>
      <c r="I15075" s="1">
        <v>10</v>
      </c>
      <c r="J15075" s="1">
        <v>47</v>
      </c>
      <c r="K15075" s="1">
        <v>22</v>
      </c>
      <c r="L15075" s="9">
        <v>8</v>
      </c>
    </row>
    <row r="15076" spans="2:12" x14ac:dyDescent="0.2">
      <c r="D15076" s="200"/>
      <c r="E15076" s="11"/>
      <c r="F15076" s="10"/>
      <c r="G15076" s="7">
        <v>100</v>
      </c>
      <c r="H15076" s="18">
        <v>6.4516129032259997</v>
      </c>
      <c r="I15076" s="2">
        <v>10.752688172042999</v>
      </c>
      <c r="J15076" s="2">
        <v>50.537634408602003</v>
      </c>
      <c r="K15076" s="30">
        <v>23.655913978495001</v>
      </c>
      <c r="L15076" s="15">
        <v>8.6021505376339995</v>
      </c>
    </row>
    <row r="15077" spans="2:12" x14ac:dyDescent="0.2">
      <c r="D15077" s="200"/>
      <c r="E15077" s="4" t="s">
        <v>39</v>
      </c>
      <c r="F15077" s="5"/>
      <c r="G15077" s="6">
        <v>114</v>
      </c>
      <c r="H15077" s="8">
        <v>7</v>
      </c>
      <c r="I15077" s="1">
        <v>14</v>
      </c>
      <c r="J15077" s="1">
        <v>50</v>
      </c>
      <c r="K15077" s="1">
        <v>30</v>
      </c>
      <c r="L15077" s="9">
        <v>13</v>
      </c>
    </row>
    <row r="15078" spans="2:12" x14ac:dyDescent="0.2">
      <c r="D15078" s="200"/>
      <c r="E15078" s="11"/>
      <c r="F15078" s="10"/>
      <c r="G15078" s="7">
        <v>100</v>
      </c>
      <c r="H15078" s="18">
        <v>6.1403508771929998</v>
      </c>
      <c r="I15078" s="2">
        <v>12.280701754386</v>
      </c>
      <c r="J15078" s="2">
        <v>43.859649122806999</v>
      </c>
      <c r="K15078" s="2">
        <v>26.315789473683999</v>
      </c>
      <c r="L15078" s="15">
        <v>11.403508771929999</v>
      </c>
    </row>
    <row r="15079" spans="2:12" x14ac:dyDescent="0.2">
      <c r="D15079" s="200"/>
      <c r="E15079" s="4" t="s">
        <v>40</v>
      </c>
      <c r="F15079" s="5"/>
      <c r="G15079" s="6">
        <v>89</v>
      </c>
      <c r="H15079" s="8">
        <v>3</v>
      </c>
      <c r="I15079" s="1">
        <v>11</v>
      </c>
      <c r="J15079" s="1">
        <v>47</v>
      </c>
      <c r="K15079" s="1">
        <v>17</v>
      </c>
      <c r="L15079" s="9">
        <v>11</v>
      </c>
    </row>
    <row r="15080" spans="2:12" x14ac:dyDescent="0.2">
      <c r="D15080" s="201"/>
      <c r="E15080" s="45"/>
      <c r="F15080" s="51"/>
      <c r="G15080" s="81">
        <v>100</v>
      </c>
      <c r="H15080" s="115">
        <v>3.3707865168539999</v>
      </c>
      <c r="I15080" s="64">
        <v>12.359550561798001</v>
      </c>
      <c r="J15080" s="124">
        <v>52.808988764044997</v>
      </c>
      <c r="K15080" s="108">
        <v>19.101123595505999</v>
      </c>
      <c r="L15080" s="106">
        <v>12.359550561798001</v>
      </c>
    </row>
    <row r="15082" spans="2:12" x14ac:dyDescent="0.2">
      <c r="B15082" s="40" t="str">
        <f xml:space="preserve"> HYPERLINK("#'目次'!B370", "[364]")</f>
        <v>[364]</v>
      </c>
      <c r="C15082" s="23" t="s">
        <v>497</v>
      </c>
    </row>
    <row r="15085" spans="2:12" x14ac:dyDescent="0.2">
      <c r="C15085" s="23" t="s">
        <v>80</v>
      </c>
    </row>
    <row r="15086" spans="2:12" ht="24" x14ac:dyDescent="0.2">
      <c r="E15086" s="195"/>
      <c r="F15086" s="196"/>
      <c r="G15086" s="37" t="s">
        <v>15</v>
      </c>
      <c r="H15086" s="33" t="s">
        <v>471</v>
      </c>
      <c r="I15086" s="13" t="s">
        <v>472</v>
      </c>
      <c r="J15086" s="13" t="s">
        <v>473</v>
      </c>
      <c r="K15086" s="13" t="s">
        <v>440</v>
      </c>
      <c r="L15086" s="38" t="s">
        <v>18</v>
      </c>
    </row>
    <row r="15087" spans="2:12" x14ac:dyDescent="0.2">
      <c r="E15087" s="197"/>
      <c r="F15087" s="198"/>
      <c r="G15087" s="35"/>
      <c r="H15087" s="39"/>
      <c r="I15087" s="14"/>
      <c r="J15087" s="14"/>
      <c r="K15087" s="14"/>
      <c r="L15087" s="34"/>
    </row>
    <row r="15088" spans="2:12" x14ac:dyDescent="0.2">
      <c r="E15088" s="120" t="s">
        <v>15</v>
      </c>
      <c r="F15088" s="66"/>
      <c r="G15088" s="36">
        <v>1200</v>
      </c>
      <c r="H15088" s="17">
        <v>52</v>
      </c>
      <c r="I15088" s="17">
        <v>117</v>
      </c>
      <c r="J15088" s="17">
        <v>554</v>
      </c>
      <c r="K15088" s="17">
        <v>365</v>
      </c>
      <c r="L15088" s="47">
        <v>112</v>
      </c>
    </row>
    <row r="15089" spans="5:12" x14ac:dyDescent="0.2">
      <c r="E15089" s="45"/>
      <c r="F15089" s="67"/>
      <c r="G15089" s="7">
        <v>100</v>
      </c>
      <c r="H15089" s="2">
        <v>4.333333333333</v>
      </c>
      <c r="I15089" s="2">
        <v>9.75</v>
      </c>
      <c r="J15089" s="2">
        <v>46.166666666666998</v>
      </c>
      <c r="K15089" s="2">
        <v>30.416666666666998</v>
      </c>
      <c r="L15089" s="15">
        <v>9.333333333333</v>
      </c>
    </row>
    <row r="15090" spans="5:12" x14ac:dyDescent="0.2">
      <c r="E15090" s="4" t="s">
        <v>81</v>
      </c>
      <c r="F15090" s="5"/>
      <c r="G15090" s="19">
        <v>48</v>
      </c>
      <c r="H15090" s="27">
        <v>1</v>
      </c>
      <c r="I15090" s="3">
        <v>2</v>
      </c>
      <c r="J15090" s="3">
        <v>22</v>
      </c>
      <c r="K15090" s="3">
        <v>17</v>
      </c>
      <c r="L15090" s="26">
        <v>6</v>
      </c>
    </row>
    <row r="15091" spans="5:12" x14ac:dyDescent="0.2">
      <c r="E15091" s="11"/>
      <c r="F15091" s="10"/>
      <c r="G15091" s="7">
        <v>100</v>
      </c>
      <c r="H15091" s="18">
        <v>2.083333333333</v>
      </c>
      <c r="I15091" s="30">
        <v>4.166666666667</v>
      </c>
      <c r="J15091" s="2">
        <v>45.833333333333002</v>
      </c>
      <c r="K15091" s="25">
        <v>35.416666666666998</v>
      </c>
      <c r="L15091" s="15">
        <v>12.5</v>
      </c>
    </row>
    <row r="15092" spans="5:12" x14ac:dyDescent="0.2">
      <c r="E15092" s="4" t="s">
        <v>82</v>
      </c>
      <c r="F15092" s="5"/>
      <c r="G15092" s="6">
        <v>84</v>
      </c>
      <c r="H15092" s="8">
        <v>4</v>
      </c>
      <c r="I15092" s="1">
        <v>4</v>
      </c>
      <c r="J15092" s="1">
        <v>25</v>
      </c>
      <c r="K15092" s="1">
        <v>41</v>
      </c>
      <c r="L15092" s="9">
        <v>10</v>
      </c>
    </row>
    <row r="15093" spans="5:12" x14ac:dyDescent="0.2">
      <c r="E15093" s="11"/>
      <c r="F15093" s="10"/>
      <c r="G15093" s="7">
        <v>100</v>
      </c>
      <c r="H15093" s="18">
        <v>4.7619047619049999</v>
      </c>
      <c r="I15093" s="2">
        <v>4.7619047619049999</v>
      </c>
      <c r="J15093" s="50">
        <v>29.761904761905001</v>
      </c>
      <c r="K15093" s="41">
        <v>48.809523809524002</v>
      </c>
      <c r="L15093" s="15">
        <v>11.904761904761999</v>
      </c>
    </row>
    <row r="15094" spans="5:12" x14ac:dyDescent="0.2">
      <c r="E15094" s="4" t="s">
        <v>83</v>
      </c>
      <c r="F15094" s="5"/>
      <c r="G15094" s="6">
        <v>462</v>
      </c>
      <c r="H15094" s="8">
        <v>19</v>
      </c>
      <c r="I15094" s="1">
        <v>46</v>
      </c>
      <c r="J15094" s="1">
        <v>215</v>
      </c>
      <c r="K15094" s="1">
        <v>140</v>
      </c>
      <c r="L15094" s="9">
        <v>42</v>
      </c>
    </row>
    <row r="15095" spans="5:12" x14ac:dyDescent="0.2">
      <c r="E15095" s="11"/>
      <c r="F15095" s="10"/>
      <c r="G15095" s="7">
        <v>100</v>
      </c>
      <c r="H15095" s="18">
        <v>4.1125541125540002</v>
      </c>
      <c r="I15095" s="2">
        <v>9.9567099567100001</v>
      </c>
      <c r="J15095" s="2">
        <v>46.536796536796999</v>
      </c>
      <c r="K15095" s="2">
        <v>30.303030303029999</v>
      </c>
      <c r="L15095" s="15">
        <v>9.0909090909089993</v>
      </c>
    </row>
    <row r="15096" spans="5:12" x14ac:dyDescent="0.2">
      <c r="E15096" s="4" t="s">
        <v>84</v>
      </c>
      <c r="F15096" s="5"/>
      <c r="G15096" s="6">
        <v>30</v>
      </c>
      <c r="H15096" s="8">
        <v>1</v>
      </c>
      <c r="I15096" s="1">
        <v>0</v>
      </c>
      <c r="J15096" s="1">
        <v>18</v>
      </c>
      <c r="K15096" s="1">
        <v>9</v>
      </c>
      <c r="L15096" s="9">
        <v>2</v>
      </c>
    </row>
    <row r="15097" spans="5:12" x14ac:dyDescent="0.2">
      <c r="E15097" s="11"/>
      <c r="F15097" s="10"/>
      <c r="G15097" s="7">
        <v>100</v>
      </c>
      <c r="H15097" s="18">
        <v>3.333333333333</v>
      </c>
      <c r="I15097" s="49">
        <v>0</v>
      </c>
      <c r="J15097" s="41">
        <v>60</v>
      </c>
      <c r="K15097" s="2">
        <v>30</v>
      </c>
      <c r="L15097" s="15">
        <v>6.666666666667</v>
      </c>
    </row>
    <row r="15098" spans="5:12" x14ac:dyDescent="0.2">
      <c r="E15098" s="4" t="s">
        <v>85</v>
      </c>
      <c r="F15098" s="5"/>
      <c r="G15098" s="6">
        <v>144</v>
      </c>
      <c r="H15098" s="8">
        <v>12</v>
      </c>
      <c r="I15098" s="1">
        <v>12</v>
      </c>
      <c r="J15098" s="1">
        <v>66</v>
      </c>
      <c r="K15098" s="1">
        <v>38</v>
      </c>
      <c r="L15098" s="9">
        <v>16</v>
      </c>
    </row>
    <row r="15099" spans="5:12" x14ac:dyDescent="0.2">
      <c r="E15099" s="11"/>
      <c r="F15099" s="10"/>
      <c r="G15099" s="7">
        <v>100</v>
      </c>
      <c r="H15099" s="18">
        <v>8.333333333333</v>
      </c>
      <c r="I15099" s="2">
        <v>8.333333333333</v>
      </c>
      <c r="J15099" s="2">
        <v>45.833333333333002</v>
      </c>
      <c r="K15099" s="2">
        <v>26.388888888888999</v>
      </c>
      <c r="L15099" s="15">
        <v>11.111111111111001</v>
      </c>
    </row>
    <row r="15100" spans="5:12" x14ac:dyDescent="0.2">
      <c r="E15100" s="4" t="s">
        <v>86</v>
      </c>
      <c r="F15100" s="5"/>
      <c r="G15100" s="6">
        <v>192</v>
      </c>
      <c r="H15100" s="8">
        <v>8</v>
      </c>
      <c r="I15100" s="1">
        <v>23</v>
      </c>
      <c r="J15100" s="1">
        <v>98</v>
      </c>
      <c r="K15100" s="1">
        <v>50</v>
      </c>
      <c r="L15100" s="9">
        <v>13</v>
      </c>
    </row>
    <row r="15101" spans="5:12" x14ac:dyDescent="0.2">
      <c r="E15101" s="11"/>
      <c r="F15101" s="10"/>
      <c r="G15101" s="7">
        <v>100</v>
      </c>
      <c r="H15101" s="18">
        <v>4.166666666667</v>
      </c>
      <c r="I15101" s="2">
        <v>11.979166666667</v>
      </c>
      <c r="J15101" s="2">
        <v>51.041666666666998</v>
      </c>
      <c r="K15101" s="2">
        <v>26.041666666666998</v>
      </c>
      <c r="L15101" s="15">
        <v>6.770833333333</v>
      </c>
    </row>
    <row r="15102" spans="5:12" x14ac:dyDescent="0.2">
      <c r="E15102" s="4" t="s">
        <v>87</v>
      </c>
      <c r="F15102" s="5"/>
      <c r="G15102" s="6">
        <v>72</v>
      </c>
      <c r="H15102" s="8">
        <v>2</v>
      </c>
      <c r="I15102" s="1">
        <v>9</v>
      </c>
      <c r="J15102" s="1">
        <v>38</v>
      </c>
      <c r="K15102" s="1">
        <v>15</v>
      </c>
      <c r="L15102" s="9">
        <v>8</v>
      </c>
    </row>
    <row r="15103" spans="5:12" x14ac:dyDescent="0.2">
      <c r="E15103" s="11"/>
      <c r="F15103" s="10"/>
      <c r="G15103" s="7">
        <v>100</v>
      </c>
      <c r="H15103" s="18">
        <v>2.7777777777780002</v>
      </c>
      <c r="I15103" s="2">
        <v>12.5</v>
      </c>
      <c r="J15103" s="25">
        <v>52.777777777777999</v>
      </c>
      <c r="K15103" s="30">
        <v>20.833333333333002</v>
      </c>
      <c r="L15103" s="15">
        <v>11.111111111111001</v>
      </c>
    </row>
    <row r="15104" spans="5:12" x14ac:dyDescent="0.2">
      <c r="E15104" s="4" t="s">
        <v>88</v>
      </c>
      <c r="F15104" s="5"/>
      <c r="G15104" s="6">
        <v>36</v>
      </c>
      <c r="H15104" s="8">
        <v>1</v>
      </c>
      <c r="I15104" s="1">
        <v>2</v>
      </c>
      <c r="J15104" s="1">
        <v>19</v>
      </c>
      <c r="K15104" s="1">
        <v>11</v>
      </c>
      <c r="L15104" s="9">
        <v>3</v>
      </c>
    </row>
    <row r="15105" spans="2:12" x14ac:dyDescent="0.2">
      <c r="E15105" s="11"/>
      <c r="F15105" s="10"/>
      <c r="G15105" s="7">
        <v>100</v>
      </c>
      <c r="H15105" s="18">
        <v>2.7777777777780002</v>
      </c>
      <c r="I15105" s="2">
        <v>5.5555555555560003</v>
      </c>
      <c r="J15105" s="25">
        <v>52.777777777777999</v>
      </c>
      <c r="K15105" s="2">
        <v>30.555555555556001</v>
      </c>
      <c r="L15105" s="15">
        <v>8.333333333333</v>
      </c>
    </row>
    <row r="15106" spans="2:12" x14ac:dyDescent="0.2">
      <c r="E15106" s="4" t="s">
        <v>89</v>
      </c>
      <c r="F15106" s="5"/>
      <c r="G15106" s="6">
        <v>66</v>
      </c>
      <c r="H15106" s="8">
        <v>2</v>
      </c>
      <c r="I15106" s="1">
        <v>8</v>
      </c>
      <c r="J15106" s="1">
        <v>29</v>
      </c>
      <c r="K15106" s="1">
        <v>19</v>
      </c>
      <c r="L15106" s="9">
        <v>8</v>
      </c>
    </row>
    <row r="15107" spans="2:12" x14ac:dyDescent="0.2">
      <c r="E15107" s="11"/>
      <c r="F15107" s="10"/>
      <c r="G15107" s="7">
        <v>100</v>
      </c>
      <c r="H15107" s="18">
        <v>3.0303030303030001</v>
      </c>
      <c r="I15107" s="2">
        <v>12.121212121212</v>
      </c>
      <c r="J15107" s="2">
        <v>43.939393939394002</v>
      </c>
      <c r="K15107" s="2">
        <v>28.787878787878999</v>
      </c>
      <c r="L15107" s="15">
        <v>12.121212121212</v>
      </c>
    </row>
    <row r="15108" spans="2:12" x14ac:dyDescent="0.2">
      <c r="E15108" s="4" t="s">
        <v>90</v>
      </c>
      <c r="F15108" s="5"/>
      <c r="G15108" s="6">
        <v>54</v>
      </c>
      <c r="H15108" s="8">
        <v>2</v>
      </c>
      <c r="I15108" s="1">
        <v>8</v>
      </c>
      <c r="J15108" s="1">
        <v>21</v>
      </c>
      <c r="K15108" s="1">
        <v>19</v>
      </c>
      <c r="L15108" s="9">
        <v>4</v>
      </c>
    </row>
    <row r="15109" spans="2:12" x14ac:dyDescent="0.2">
      <c r="E15109" s="11"/>
      <c r="F15109" s="10"/>
      <c r="G15109" s="7">
        <v>100</v>
      </c>
      <c r="H15109" s="18">
        <v>3.7037037037039999</v>
      </c>
      <c r="I15109" s="25">
        <v>14.814814814815</v>
      </c>
      <c r="J15109" s="30">
        <v>38.888888888888999</v>
      </c>
      <c r="K15109" s="2">
        <v>35.185185185184999</v>
      </c>
      <c r="L15109" s="15">
        <v>7.4074074074069998</v>
      </c>
    </row>
    <row r="15110" spans="2:12" x14ac:dyDescent="0.2">
      <c r="E15110" s="4" t="s">
        <v>91</v>
      </c>
      <c r="F15110" s="5"/>
      <c r="G15110" s="6">
        <v>12</v>
      </c>
      <c r="H15110" s="8">
        <v>0</v>
      </c>
      <c r="I15110" s="1">
        <v>3</v>
      </c>
      <c r="J15110" s="1">
        <v>3</v>
      </c>
      <c r="K15110" s="1">
        <v>6</v>
      </c>
      <c r="L15110" s="9">
        <v>0</v>
      </c>
    </row>
    <row r="15111" spans="2:12" x14ac:dyDescent="0.2">
      <c r="E15111" s="45"/>
      <c r="F15111" s="51"/>
      <c r="G15111" s="81">
        <v>100</v>
      </c>
      <c r="H15111" s="118">
        <v>0</v>
      </c>
      <c r="I15111" s="112">
        <v>25</v>
      </c>
      <c r="J15111" s="108">
        <v>25</v>
      </c>
      <c r="K15111" s="112">
        <v>50</v>
      </c>
      <c r="L15111" s="146">
        <v>0</v>
      </c>
    </row>
    <row r="15113" spans="2:12" x14ac:dyDescent="0.2">
      <c r="B15113" s="40" t="str">
        <f xml:space="preserve"> HYPERLINK("#'目次'!B371", "[365]")</f>
        <v>[365]</v>
      </c>
      <c r="C15113" s="23" t="s">
        <v>500</v>
      </c>
    </row>
    <row r="15116" spans="2:12" x14ac:dyDescent="0.2">
      <c r="C15116" s="23" t="s">
        <v>14</v>
      </c>
    </row>
    <row r="15117" spans="2:12" ht="24" x14ac:dyDescent="0.2">
      <c r="D15117" s="195"/>
      <c r="E15117" s="196"/>
      <c r="F15117" s="196"/>
      <c r="G15117" s="37" t="s">
        <v>15</v>
      </c>
      <c r="H15117" s="33" t="s">
        <v>471</v>
      </c>
      <c r="I15117" s="13" t="s">
        <v>472</v>
      </c>
      <c r="J15117" s="13" t="s">
        <v>473</v>
      </c>
      <c r="K15117" s="13" t="s">
        <v>440</v>
      </c>
      <c r="L15117" s="38" t="s">
        <v>18</v>
      </c>
    </row>
    <row r="15118" spans="2:12" x14ac:dyDescent="0.2">
      <c r="D15118" s="197"/>
      <c r="E15118" s="198"/>
      <c r="F15118" s="198"/>
      <c r="G15118" s="35"/>
      <c r="H15118" s="39"/>
      <c r="I15118" s="14"/>
      <c r="J15118" s="14"/>
      <c r="K15118" s="14"/>
      <c r="L15118" s="34"/>
    </row>
    <row r="15119" spans="2:12" x14ac:dyDescent="0.2">
      <c r="D15119" s="78"/>
      <c r="E15119" s="79" t="s">
        <v>15</v>
      </c>
      <c r="F15119" s="66"/>
      <c r="G15119" s="36">
        <v>1200</v>
      </c>
      <c r="H15119" s="17">
        <v>79</v>
      </c>
      <c r="I15119" s="17">
        <v>185</v>
      </c>
      <c r="J15119" s="17">
        <v>482</v>
      </c>
      <c r="K15119" s="17">
        <v>344</v>
      </c>
      <c r="L15119" s="47">
        <v>110</v>
      </c>
    </row>
    <row r="15120" spans="2:12" x14ac:dyDescent="0.2">
      <c r="D15120" s="45"/>
      <c r="E15120" s="51"/>
      <c r="F15120" s="67"/>
      <c r="G15120" s="7">
        <v>100</v>
      </c>
      <c r="H15120" s="2">
        <v>6.583333333333</v>
      </c>
      <c r="I15120" s="2">
        <v>15.416666666667</v>
      </c>
      <c r="J15120" s="2">
        <v>40.166666666666998</v>
      </c>
      <c r="K15120" s="2">
        <v>28.666666666666998</v>
      </c>
      <c r="L15120" s="15">
        <v>9.166666666667</v>
      </c>
    </row>
    <row r="15121" spans="4:12" x14ac:dyDescent="0.2">
      <c r="D15121" s="199" t="s">
        <v>19</v>
      </c>
      <c r="E15121" s="22" t="s">
        <v>20</v>
      </c>
      <c r="F15121" s="21"/>
      <c r="G15121" s="19">
        <v>132</v>
      </c>
      <c r="H15121" s="27">
        <v>7</v>
      </c>
      <c r="I15121" s="3">
        <v>16</v>
      </c>
      <c r="J15121" s="3">
        <v>40</v>
      </c>
      <c r="K15121" s="3">
        <v>54</v>
      </c>
      <c r="L15121" s="26">
        <v>15</v>
      </c>
    </row>
    <row r="15122" spans="4:12" x14ac:dyDescent="0.2">
      <c r="D15122" s="200"/>
      <c r="E15122" s="11"/>
      <c r="F15122" s="10"/>
      <c r="G15122" s="7">
        <v>100</v>
      </c>
      <c r="H15122" s="18">
        <v>5.3030303030299999</v>
      </c>
      <c r="I15122" s="2">
        <v>12.121212121212</v>
      </c>
      <c r="J15122" s="30">
        <v>30.303030303029999</v>
      </c>
      <c r="K15122" s="41">
        <v>40.909090909090999</v>
      </c>
      <c r="L15122" s="15">
        <v>11.363636363635999</v>
      </c>
    </row>
    <row r="15123" spans="4:12" x14ac:dyDescent="0.2">
      <c r="D15123" s="200"/>
      <c r="E15123" s="4" t="s">
        <v>21</v>
      </c>
      <c r="F15123" s="5"/>
      <c r="G15123" s="6">
        <v>444</v>
      </c>
      <c r="H15123" s="8">
        <v>23</v>
      </c>
      <c r="I15123" s="1">
        <v>70</v>
      </c>
      <c r="J15123" s="1">
        <v>188</v>
      </c>
      <c r="K15123" s="1">
        <v>127</v>
      </c>
      <c r="L15123" s="9">
        <v>36</v>
      </c>
    </row>
    <row r="15124" spans="4:12" x14ac:dyDescent="0.2">
      <c r="D15124" s="200"/>
      <c r="E15124" s="11"/>
      <c r="F15124" s="10"/>
      <c r="G15124" s="7">
        <v>100</v>
      </c>
      <c r="H15124" s="18">
        <v>5.1801801801799998</v>
      </c>
      <c r="I15124" s="2">
        <v>15.765765765766</v>
      </c>
      <c r="J15124" s="2">
        <v>42.342342342342</v>
      </c>
      <c r="K15124" s="2">
        <v>28.603603603604</v>
      </c>
      <c r="L15124" s="15">
        <v>8.1081081081080004</v>
      </c>
    </row>
    <row r="15125" spans="4:12" x14ac:dyDescent="0.2">
      <c r="D15125" s="200"/>
      <c r="E15125" s="4" t="s">
        <v>22</v>
      </c>
      <c r="F15125" s="5"/>
      <c r="G15125" s="6">
        <v>192</v>
      </c>
      <c r="H15125" s="8">
        <v>15</v>
      </c>
      <c r="I15125" s="1">
        <v>30</v>
      </c>
      <c r="J15125" s="1">
        <v>72</v>
      </c>
      <c r="K15125" s="1">
        <v>53</v>
      </c>
      <c r="L15125" s="9">
        <v>22</v>
      </c>
    </row>
    <row r="15126" spans="4:12" x14ac:dyDescent="0.2">
      <c r="D15126" s="200"/>
      <c r="E15126" s="11"/>
      <c r="F15126" s="10"/>
      <c r="G15126" s="7">
        <v>100</v>
      </c>
      <c r="H15126" s="18">
        <v>7.8125</v>
      </c>
      <c r="I15126" s="2">
        <v>15.625</v>
      </c>
      <c r="J15126" s="2">
        <v>37.5</v>
      </c>
      <c r="K15126" s="2">
        <v>27.604166666666998</v>
      </c>
      <c r="L15126" s="15">
        <v>11.458333333333</v>
      </c>
    </row>
    <row r="15127" spans="4:12" x14ac:dyDescent="0.2">
      <c r="D15127" s="200"/>
      <c r="E15127" s="4" t="s">
        <v>23</v>
      </c>
      <c r="F15127" s="5"/>
      <c r="G15127" s="6">
        <v>192</v>
      </c>
      <c r="H15127" s="8">
        <v>13</v>
      </c>
      <c r="I15127" s="1">
        <v>32</v>
      </c>
      <c r="J15127" s="1">
        <v>87</v>
      </c>
      <c r="K15127" s="1">
        <v>46</v>
      </c>
      <c r="L15127" s="9">
        <v>14</v>
      </c>
    </row>
    <row r="15128" spans="4:12" x14ac:dyDescent="0.2">
      <c r="D15128" s="200"/>
      <c r="E15128" s="11"/>
      <c r="F15128" s="10"/>
      <c r="G15128" s="7">
        <v>100</v>
      </c>
      <c r="H15128" s="18">
        <v>6.770833333333</v>
      </c>
      <c r="I15128" s="2">
        <v>16.666666666666998</v>
      </c>
      <c r="J15128" s="25">
        <v>45.3125</v>
      </c>
      <c r="K15128" s="2">
        <v>23.958333333333002</v>
      </c>
      <c r="L15128" s="15">
        <v>7.291666666667</v>
      </c>
    </row>
    <row r="15129" spans="4:12" x14ac:dyDescent="0.2">
      <c r="D15129" s="200"/>
      <c r="E15129" s="4" t="s">
        <v>24</v>
      </c>
      <c r="F15129" s="5"/>
      <c r="G15129" s="6">
        <v>240</v>
      </c>
      <c r="H15129" s="8">
        <v>21</v>
      </c>
      <c r="I15129" s="1">
        <v>37</v>
      </c>
      <c r="J15129" s="1">
        <v>95</v>
      </c>
      <c r="K15129" s="1">
        <v>64</v>
      </c>
      <c r="L15129" s="9">
        <v>23</v>
      </c>
    </row>
    <row r="15130" spans="4:12" x14ac:dyDescent="0.2">
      <c r="D15130" s="200"/>
      <c r="E15130" s="11"/>
      <c r="F15130" s="10"/>
      <c r="G15130" s="7">
        <v>100</v>
      </c>
      <c r="H15130" s="18">
        <v>8.75</v>
      </c>
      <c r="I15130" s="2">
        <v>15.416666666667</v>
      </c>
      <c r="J15130" s="2">
        <v>39.583333333333002</v>
      </c>
      <c r="K15130" s="2">
        <v>26.666666666666998</v>
      </c>
      <c r="L15130" s="15">
        <v>9.583333333333</v>
      </c>
    </row>
    <row r="15131" spans="4:12" x14ac:dyDescent="0.2">
      <c r="D15131" s="199" t="s">
        <v>25</v>
      </c>
      <c r="E15131" s="22" t="s">
        <v>26</v>
      </c>
      <c r="F15131" s="21"/>
      <c r="G15131" s="19">
        <v>348</v>
      </c>
      <c r="H15131" s="27">
        <v>24</v>
      </c>
      <c r="I15131" s="3">
        <v>54</v>
      </c>
      <c r="J15131" s="3">
        <v>142</v>
      </c>
      <c r="K15131" s="3">
        <v>98</v>
      </c>
      <c r="L15131" s="26">
        <v>30</v>
      </c>
    </row>
    <row r="15132" spans="4:12" x14ac:dyDescent="0.2">
      <c r="D15132" s="200"/>
      <c r="E15132" s="11"/>
      <c r="F15132" s="10"/>
      <c r="G15132" s="7">
        <v>100</v>
      </c>
      <c r="H15132" s="18">
        <v>6.8965517241379999</v>
      </c>
      <c r="I15132" s="2">
        <v>15.517241379310001</v>
      </c>
      <c r="J15132" s="2">
        <v>40.804597701149</v>
      </c>
      <c r="K15132" s="2">
        <v>28.160919540230001</v>
      </c>
      <c r="L15132" s="15">
        <v>8.6206896551720007</v>
      </c>
    </row>
    <row r="15133" spans="4:12" x14ac:dyDescent="0.2">
      <c r="D15133" s="200"/>
      <c r="E15133" s="4" t="s">
        <v>27</v>
      </c>
      <c r="F15133" s="5"/>
      <c r="G15133" s="6">
        <v>378</v>
      </c>
      <c r="H15133" s="8">
        <v>22</v>
      </c>
      <c r="I15133" s="1">
        <v>64</v>
      </c>
      <c r="J15133" s="1">
        <v>164</v>
      </c>
      <c r="K15133" s="1">
        <v>95</v>
      </c>
      <c r="L15133" s="9">
        <v>33</v>
      </c>
    </row>
    <row r="15134" spans="4:12" x14ac:dyDescent="0.2">
      <c r="D15134" s="200"/>
      <c r="E15134" s="11"/>
      <c r="F15134" s="10"/>
      <c r="G15134" s="7">
        <v>100</v>
      </c>
      <c r="H15134" s="18">
        <v>5.8201058201059999</v>
      </c>
      <c r="I15134" s="2">
        <v>16.931216931217001</v>
      </c>
      <c r="J15134" s="2">
        <v>43.386243386243002</v>
      </c>
      <c r="K15134" s="2">
        <v>25.132275132275002</v>
      </c>
      <c r="L15134" s="15">
        <v>8.7301587301589993</v>
      </c>
    </row>
    <row r="15135" spans="4:12" x14ac:dyDescent="0.2">
      <c r="D15135" s="200"/>
      <c r="E15135" s="4" t="s">
        <v>28</v>
      </c>
      <c r="F15135" s="5"/>
      <c r="G15135" s="6">
        <v>372</v>
      </c>
      <c r="H15135" s="8">
        <v>25</v>
      </c>
      <c r="I15135" s="1">
        <v>51</v>
      </c>
      <c r="J15135" s="1">
        <v>131</v>
      </c>
      <c r="K15135" s="1">
        <v>127</v>
      </c>
      <c r="L15135" s="9">
        <v>38</v>
      </c>
    </row>
    <row r="15136" spans="4:12" x14ac:dyDescent="0.2">
      <c r="D15136" s="200"/>
      <c r="E15136" s="11"/>
      <c r="F15136" s="10"/>
      <c r="G15136" s="7">
        <v>100</v>
      </c>
      <c r="H15136" s="18">
        <v>6.7204301075270001</v>
      </c>
      <c r="I15136" s="2">
        <v>13.709677419355</v>
      </c>
      <c r="J15136" s="2">
        <v>35.215053763440999</v>
      </c>
      <c r="K15136" s="25">
        <v>34.139784946237</v>
      </c>
      <c r="L15136" s="15">
        <v>10.215053763441</v>
      </c>
    </row>
    <row r="15137" spans="4:12" x14ac:dyDescent="0.2">
      <c r="D15137" s="200"/>
      <c r="E15137" s="4" t="s">
        <v>29</v>
      </c>
      <c r="F15137" s="5"/>
      <c r="G15137" s="6">
        <v>102</v>
      </c>
      <c r="H15137" s="8">
        <v>8</v>
      </c>
      <c r="I15137" s="1">
        <v>16</v>
      </c>
      <c r="J15137" s="1">
        <v>45</v>
      </c>
      <c r="K15137" s="1">
        <v>24</v>
      </c>
      <c r="L15137" s="9">
        <v>9</v>
      </c>
    </row>
    <row r="15138" spans="4:12" x14ac:dyDescent="0.2">
      <c r="D15138" s="200"/>
      <c r="E15138" s="11"/>
      <c r="F15138" s="10"/>
      <c r="G15138" s="7">
        <v>100</v>
      </c>
      <c r="H15138" s="18">
        <v>7.8431372549020004</v>
      </c>
      <c r="I15138" s="2">
        <v>15.686274509804001</v>
      </c>
      <c r="J15138" s="2">
        <v>44.117647058823998</v>
      </c>
      <c r="K15138" s="30">
        <v>23.529411764706001</v>
      </c>
      <c r="L15138" s="15">
        <v>8.8235294117649996</v>
      </c>
    </row>
    <row r="15139" spans="4:12" x14ac:dyDescent="0.2">
      <c r="D15139" s="199" t="s">
        <v>30</v>
      </c>
      <c r="E15139" s="22" t="s">
        <v>31</v>
      </c>
      <c r="F15139" s="21"/>
      <c r="G15139" s="19">
        <v>592</v>
      </c>
      <c r="H15139" s="27">
        <v>40</v>
      </c>
      <c r="I15139" s="3">
        <v>81</v>
      </c>
      <c r="J15139" s="3">
        <v>239</v>
      </c>
      <c r="K15139" s="3">
        <v>172</v>
      </c>
      <c r="L15139" s="26">
        <v>60</v>
      </c>
    </row>
    <row r="15140" spans="4:12" x14ac:dyDescent="0.2">
      <c r="D15140" s="200"/>
      <c r="E15140" s="11"/>
      <c r="F15140" s="10"/>
      <c r="G15140" s="7">
        <v>100</v>
      </c>
      <c r="H15140" s="18">
        <v>6.7567567567570004</v>
      </c>
      <c r="I15140" s="2">
        <v>13.682432432432</v>
      </c>
      <c r="J15140" s="2">
        <v>40.371621621621998</v>
      </c>
      <c r="K15140" s="2">
        <v>29.054054054053999</v>
      </c>
      <c r="L15140" s="15">
        <v>10.135135135135</v>
      </c>
    </row>
    <row r="15141" spans="4:12" x14ac:dyDescent="0.2">
      <c r="D15141" s="200"/>
      <c r="E15141" s="4" t="s">
        <v>32</v>
      </c>
      <c r="F15141" s="5"/>
      <c r="G15141" s="6">
        <v>608</v>
      </c>
      <c r="H15141" s="8">
        <v>39</v>
      </c>
      <c r="I15141" s="1">
        <v>104</v>
      </c>
      <c r="J15141" s="1">
        <v>243</v>
      </c>
      <c r="K15141" s="1">
        <v>172</v>
      </c>
      <c r="L15141" s="9">
        <v>50</v>
      </c>
    </row>
    <row r="15142" spans="4:12" x14ac:dyDescent="0.2">
      <c r="D15142" s="200"/>
      <c r="E15142" s="11"/>
      <c r="F15142" s="10"/>
      <c r="G15142" s="7">
        <v>100</v>
      </c>
      <c r="H15142" s="18">
        <v>6.4144736842109999</v>
      </c>
      <c r="I15142" s="2">
        <v>17.105263157894999</v>
      </c>
      <c r="J15142" s="2">
        <v>39.967105263157997</v>
      </c>
      <c r="K15142" s="2">
        <v>28.289473684211</v>
      </c>
      <c r="L15142" s="15">
        <v>8.2236842105260006</v>
      </c>
    </row>
    <row r="15143" spans="4:12" x14ac:dyDescent="0.2">
      <c r="D15143" s="199" t="s">
        <v>33</v>
      </c>
      <c r="E15143" s="22" t="s">
        <v>34</v>
      </c>
      <c r="F15143" s="21"/>
      <c r="G15143" s="19">
        <v>74</v>
      </c>
      <c r="H15143" s="27">
        <v>5</v>
      </c>
      <c r="I15143" s="3">
        <v>4</v>
      </c>
      <c r="J15143" s="3">
        <v>31</v>
      </c>
      <c r="K15143" s="3">
        <v>22</v>
      </c>
      <c r="L15143" s="26">
        <v>12</v>
      </c>
    </row>
    <row r="15144" spans="4:12" x14ac:dyDescent="0.2">
      <c r="D15144" s="200"/>
      <c r="E15144" s="11"/>
      <c r="F15144" s="10"/>
      <c r="G15144" s="7">
        <v>100</v>
      </c>
      <c r="H15144" s="18">
        <v>6.7567567567570004</v>
      </c>
      <c r="I15144" s="50">
        <v>5.4054054054050003</v>
      </c>
      <c r="J15144" s="2">
        <v>41.891891891892001</v>
      </c>
      <c r="K15144" s="2">
        <v>29.72972972973</v>
      </c>
      <c r="L15144" s="85">
        <v>16.216216216216001</v>
      </c>
    </row>
    <row r="15145" spans="4:12" x14ac:dyDescent="0.2">
      <c r="D15145" s="200"/>
      <c r="E15145" s="4" t="s">
        <v>35</v>
      </c>
      <c r="F15145" s="5"/>
      <c r="G15145" s="6">
        <v>148</v>
      </c>
      <c r="H15145" s="8">
        <v>10</v>
      </c>
      <c r="I15145" s="1">
        <v>16</v>
      </c>
      <c r="J15145" s="1">
        <v>52</v>
      </c>
      <c r="K15145" s="1">
        <v>58</v>
      </c>
      <c r="L15145" s="9">
        <v>12</v>
      </c>
    </row>
    <row r="15146" spans="4:12" x14ac:dyDescent="0.2">
      <c r="D15146" s="200"/>
      <c r="E15146" s="11"/>
      <c r="F15146" s="10"/>
      <c r="G15146" s="7">
        <v>100</v>
      </c>
      <c r="H15146" s="18">
        <v>6.7567567567570004</v>
      </c>
      <c r="I15146" s="2">
        <v>10.810810810811001</v>
      </c>
      <c r="J15146" s="30">
        <v>35.135135135135002</v>
      </c>
      <c r="K15146" s="41">
        <v>39.189189189189001</v>
      </c>
      <c r="L15146" s="15">
        <v>8.1081081081080004</v>
      </c>
    </row>
    <row r="15147" spans="4:12" x14ac:dyDescent="0.2">
      <c r="D15147" s="200"/>
      <c r="E15147" s="4" t="s">
        <v>36</v>
      </c>
      <c r="F15147" s="5"/>
      <c r="G15147" s="6">
        <v>187</v>
      </c>
      <c r="H15147" s="8">
        <v>14</v>
      </c>
      <c r="I15147" s="1">
        <v>21</v>
      </c>
      <c r="J15147" s="1">
        <v>62</v>
      </c>
      <c r="K15147" s="1">
        <v>79</v>
      </c>
      <c r="L15147" s="9">
        <v>11</v>
      </c>
    </row>
    <row r="15148" spans="4:12" x14ac:dyDescent="0.2">
      <c r="D15148" s="200"/>
      <c r="E15148" s="11"/>
      <c r="F15148" s="10"/>
      <c r="G15148" s="7">
        <v>100</v>
      </c>
      <c r="H15148" s="18">
        <v>7.4866310160429999</v>
      </c>
      <c r="I15148" s="2">
        <v>11.229946524063999</v>
      </c>
      <c r="J15148" s="30">
        <v>33.155080213904</v>
      </c>
      <c r="K15148" s="41">
        <v>42.245989304813001</v>
      </c>
      <c r="L15148" s="15">
        <v>5.8823529411760003</v>
      </c>
    </row>
    <row r="15149" spans="4:12" x14ac:dyDescent="0.2">
      <c r="D15149" s="200"/>
      <c r="E15149" s="4" t="s">
        <v>37</v>
      </c>
      <c r="F15149" s="5"/>
      <c r="G15149" s="6">
        <v>221</v>
      </c>
      <c r="H15149" s="8">
        <v>10</v>
      </c>
      <c r="I15149" s="1">
        <v>43</v>
      </c>
      <c r="J15149" s="1">
        <v>96</v>
      </c>
      <c r="K15149" s="1">
        <v>62</v>
      </c>
      <c r="L15149" s="9">
        <v>10</v>
      </c>
    </row>
    <row r="15150" spans="4:12" x14ac:dyDescent="0.2">
      <c r="D15150" s="200"/>
      <c r="E15150" s="11"/>
      <c r="F15150" s="10"/>
      <c r="G15150" s="7">
        <v>100</v>
      </c>
      <c r="H15150" s="18">
        <v>4.524886877828</v>
      </c>
      <c r="I15150" s="2">
        <v>19.457013574661001</v>
      </c>
      <c r="J15150" s="2">
        <v>43.438914027149004</v>
      </c>
      <c r="K15150" s="2">
        <v>28.054298642534</v>
      </c>
      <c r="L15150" s="15">
        <v>4.524886877828</v>
      </c>
    </row>
    <row r="15151" spans="4:12" x14ac:dyDescent="0.2">
      <c r="D15151" s="200"/>
      <c r="E15151" s="4" t="s">
        <v>38</v>
      </c>
      <c r="F15151" s="5"/>
      <c r="G15151" s="6">
        <v>186</v>
      </c>
      <c r="H15151" s="8">
        <v>15</v>
      </c>
      <c r="I15151" s="1">
        <v>31</v>
      </c>
      <c r="J15151" s="1">
        <v>79</v>
      </c>
      <c r="K15151" s="1">
        <v>44</v>
      </c>
      <c r="L15151" s="9">
        <v>17</v>
      </c>
    </row>
    <row r="15152" spans="4:12" x14ac:dyDescent="0.2">
      <c r="D15152" s="200"/>
      <c r="E15152" s="11"/>
      <c r="F15152" s="10"/>
      <c r="G15152" s="7">
        <v>100</v>
      </c>
      <c r="H15152" s="18">
        <v>8.0645161290320004</v>
      </c>
      <c r="I15152" s="2">
        <v>16.666666666666998</v>
      </c>
      <c r="J15152" s="2">
        <v>42.473118279570002</v>
      </c>
      <c r="K15152" s="30">
        <v>23.655913978495001</v>
      </c>
      <c r="L15152" s="15">
        <v>9.1397849462370004</v>
      </c>
    </row>
    <row r="15153" spans="2:12" x14ac:dyDescent="0.2">
      <c r="D15153" s="200"/>
      <c r="E15153" s="4" t="s">
        <v>39</v>
      </c>
      <c r="F15153" s="5"/>
      <c r="G15153" s="6">
        <v>223</v>
      </c>
      <c r="H15153" s="8">
        <v>16</v>
      </c>
      <c r="I15153" s="1">
        <v>36</v>
      </c>
      <c r="J15153" s="1">
        <v>95</v>
      </c>
      <c r="K15153" s="1">
        <v>50</v>
      </c>
      <c r="L15153" s="9">
        <v>26</v>
      </c>
    </row>
    <row r="15154" spans="2:12" x14ac:dyDescent="0.2">
      <c r="D15154" s="200"/>
      <c r="E15154" s="11"/>
      <c r="F15154" s="10"/>
      <c r="G15154" s="7">
        <v>100</v>
      </c>
      <c r="H15154" s="18">
        <v>7.1748878923769999</v>
      </c>
      <c r="I15154" s="2">
        <v>16.143497757847999</v>
      </c>
      <c r="J15154" s="2">
        <v>42.600896860987</v>
      </c>
      <c r="K15154" s="30">
        <v>22.421524663677001</v>
      </c>
      <c r="L15154" s="15">
        <v>11.659192825111999</v>
      </c>
    </row>
    <row r="15155" spans="2:12" x14ac:dyDescent="0.2">
      <c r="D15155" s="200"/>
      <c r="E15155" s="4" t="s">
        <v>40</v>
      </c>
      <c r="F15155" s="5"/>
      <c r="G15155" s="6">
        <v>161</v>
      </c>
      <c r="H15155" s="8">
        <v>9</v>
      </c>
      <c r="I15155" s="1">
        <v>34</v>
      </c>
      <c r="J15155" s="1">
        <v>67</v>
      </c>
      <c r="K15155" s="1">
        <v>29</v>
      </c>
      <c r="L15155" s="9">
        <v>22</v>
      </c>
    </row>
    <row r="15156" spans="2:12" x14ac:dyDescent="0.2">
      <c r="D15156" s="201"/>
      <c r="E15156" s="45"/>
      <c r="F15156" s="51"/>
      <c r="G15156" s="81">
        <v>100</v>
      </c>
      <c r="H15156" s="115">
        <v>5.5900621118010001</v>
      </c>
      <c r="I15156" s="124">
        <v>21.11801242236</v>
      </c>
      <c r="J15156" s="64">
        <v>41.614906832297997</v>
      </c>
      <c r="K15156" s="108">
        <v>18.012422360247999</v>
      </c>
      <c r="L15156" s="106">
        <v>13.664596273292</v>
      </c>
    </row>
    <row r="15158" spans="2:12" x14ac:dyDescent="0.2">
      <c r="B15158" s="40" t="str">
        <f xml:space="preserve"> HYPERLINK("#'目次'!B372", "[366]")</f>
        <v>[366]</v>
      </c>
      <c r="C15158" s="23" t="s">
        <v>500</v>
      </c>
    </row>
    <row r="15161" spans="2:12" x14ac:dyDescent="0.2">
      <c r="C15161" s="23" t="s">
        <v>48</v>
      </c>
    </row>
    <row r="15162" spans="2:12" ht="24" x14ac:dyDescent="0.2">
      <c r="D15162" s="195"/>
      <c r="E15162" s="196"/>
      <c r="F15162" s="196"/>
      <c r="G15162" s="37" t="s">
        <v>15</v>
      </c>
      <c r="H15162" s="33" t="s">
        <v>471</v>
      </c>
      <c r="I15162" s="13" t="s">
        <v>472</v>
      </c>
      <c r="J15162" s="13" t="s">
        <v>473</v>
      </c>
      <c r="K15162" s="13" t="s">
        <v>440</v>
      </c>
      <c r="L15162" s="38" t="s">
        <v>18</v>
      </c>
    </row>
    <row r="15163" spans="2:12" x14ac:dyDescent="0.2">
      <c r="D15163" s="197"/>
      <c r="E15163" s="198"/>
      <c r="F15163" s="198"/>
      <c r="G15163" s="35"/>
      <c r="H15163" s="39"/>
      <c r="I15163" s="14"/>
      <c r="J15163" s="14"/>
      <c r="K15163" s="14"/>
      <c r="L15163" s="34"/>
    </row>
    <row r="15164" spans="2:12" x14ac:dyDescent="0.2">
      <c r="D15164" s="78"/>
      <c r="E15164" s="79" t="s">
        <v>15</v>
      </c>
      <c r="F15164" s="66"/>
      <c r="G15164" s="36">
        <v>1200</v>
      </c>
      <c r="H15164" s="17">
        <v>79</v>
      </c>
      <c r="I15164" s="17">
        <v>185</v>
      </c>
      <c r="J15164" s="17">
        <v>482</v>
      </c>
      <c r="K15164" s="17">
        <v>344</v>
      </c>
      <c r="L15164" s="47">
        <v>110</v>
      </c>
    </row>
    <row r="15165" spans="2:12" x14ac:dyDescent="0.2">
      <c r="D15165" s="45"/>
      <c r="E15165" s="51"/>
      <c r="F15165" s="67"/>
      <c r="G15165" s="7">
        <v>100</v>
      </c>
      <c r="H15165" s="2">
        <v>6.583333333333</v>
      </c>
      <c r="I15165" s="2">
        <v>15.416666666667</v>
      </c>
      <c r="J15165" s="2">
        <v>40.166666666666998</v>
      </c>
      <c r="K15165" s="2">
        <v>28.666666666666998</v>
      </c>
      <c r="L15165" s="15">
        <v>9.166666666667</v>
      </c>
    </row>
    <row r="15166" spans="2:12" x14ac:dyDescent="0.2">
      <c r="D15166" s="199" t="s">
        <v>49</v>
      </c>
      <c r="E15166" s="22" t="s">
        <v>50</v>
      </c>
      <c r="F15166" s="21"/>
      <c r="G15166" s="19">
        <v>15</v>
      </c>
      <c r="H15166" s="27">
        <v>2</v>
      </c>
      <c r="I15166" s="3">
        <v>1</v>
      </c>
      <c r="J15166" s="3">
        <v>6</v>
      </c>
      <c r="K15166" s="3">
        <v>4</v>
      </c>
      <c r="L15166" s="26">
        <v>2</v>
      </c>
    </row>
    <row r="15167" spans="2:12" x14ac:dyDescent="0.2">
      <c r="D15167" s="200"/>
      <c r="E15167" s="11"/>
      <c r="F15167" s="10"/>
      <c r="G15167" s="7">
        <v>100</v>
      </c>
      <c r="H15167" s="70">
        <v>13.333333333333</v>
      </c>
      <c r="I15167" s="30">
        <v>6.666666666667</v>
      </c>
      <c r="J15167" s="2">
        <v>40</v>
      </c>
      <c r="K15167" s="2">
        <v>26.666666666666998</v>
      </c>
      <c r="L15167" s="15">
        <v>13.333333333333</v>
      </c>
    </row>
    <row r="15168" spans="2:12" x14ac:dyDescent="0.2">
      <c r="D15168" s="200"/>
      <c r="E15168" s="4" t="s">
        <v>51</v>
      </c>
      <c r="F15168" s="5"/>
      <c r="G15168" s="6">
        <v>142</v>
      </c>
      <c r="H15168" s="8">
        <v>11</v>
      </c>
      <c r="I15168" s="1">
        <v>21</v>
      </c>
      <c r="J15168" s="1">
        <v>64</v>
      </c>
      <c r="K15168" s="1">
        <v>32</v>
      </c>
      <c r="L15168" s="9">
        <v>14</v>
      </c>
    </row>
    <row r="15169" spans="4:12" x14ac:dyDescent="0.2">
      <c r="D15169" s="200"/>
      <c r="E15169" s="11"/>
      <c r="F15169" s="10"/>
      <c r="G15169" s="7">
        <v>100</v>
      </c>
      <c r="H15169" s="18">
        <v>7.746478873239</v>
      </c>
      <c r="I15169" s="2">
        <v>14.788732394366001</v>
      </c>
      <c r="J15169" s="2">
        <v>45.070422535211002</v>
      </c>
      <c r="K15169" s="30">
        <v>22.535211267606002</v>
      </c>
      <c r="L15169" s="15">
        <v>9.8591549295770005</v>
      </c>
    </row>
    <row r="15170" spans="4:12" x14ac:dyDescent="0.2">
      <c r="D15170" s="200"/>
      <c r="E15170" s="4" t="s">
        <v>52</v>
      </c>
      <c r="F15170" s="5"/>
      <c r="G15170" s="6">
        <v>26</v>
      </c>
      <c r="H15170" s="8">
        <v>2</v>
      </c>
      <c r="I15170" s="1">
        <v>3</v>
      </c>
      <c r="J15170" s="1">
        <v>12</v>
      </c>
      <c r="K15170" s="1">
        <v>7</v>
      </c>
      <c r="L15170" s="9">
        <v>2</v>
      </c>
    </row>
    <row r="15171" spans="4:12" x14ac:dyDescent="0.2">
      <c r="D15171" s="200"/>
      <c r="E15171" s="11"/>
      <c r="F15171" s="10"/>
      <c r="G15171" s="7">
        <v>100</v>
      </c>
      <c r="H15171" s="18">
        <v>7.6923076923079998</v>
      </c>
      <c r="I15171" s="2">
        <v>11.538461538462</v>
      </c>
      <c r="J15171" s="25">
        <v>46.153846153845997</v>
      </c>
      <c r="K15171" s="2">
        <v>26.923076923077002</v>
      </c>
      <c r="L15171" s="15">
        <v>7.6923076923079998</v>
      </c>
    </row>
    <row r="15172" spans="4:12" x14ac:dyDescent="0.2">
      <c r="D15172" s="200"/>
      <c r="E15172" s="4" t="s">
        <v>53</v>
      </c>
      <c r="F15172" s="5"/>
      <c r="G15172" s="6">
        <v>41</v>
      </c>
      <c r="H15172" s="8">
        <v>1</v>
      </c>
      <c r="I15172" s="1">
        <v>8</v>
      </c>
      <c r="J15172" s="1">
        <v>20</v>
      </c>
      <c r="K15172" s="1">
        <v>10</v>
      </c>
      <c r="L15172" s="9">
        <v>2</v>
      </c>
    </row>
    <row r="15173" spans="4:12" x14ac:dyDescent="0.2">
      <c r="D15173" s="200"/>
      <c r="E15173" s="11"/>
      <c r="F15173" s="10"/>
      <c r="G15173" s="7">
        <v>100</v>
      </c>
      <c r="H15173" s="18">
        <v>2.4390243902440001</v>
      </c>
      <c r="I15173" s="2">
        <v>19.512195121950999</v>
      </c>
      <c r="J15173" s="25">
        <v>48.780487804878</v>
      </c>
      <c r="K15173" s="2">
        <v>24.390243902439</v>
      </c>
      <c r="L15173" s="15">
        <v>4.8780487804880002</v>
      </c>
    </row>
    <row r="15174" spans="4:12" x14ac:dyDescent="0.2">
      <c r="D15174" s="200"/>
      <c r="E15174" s="4" t="s">
        <v>54</v>
      </c>
      <c r="F15174" s="5"/>
      <c r="G15174" s="6">
        <v>226</v>
      </c>
      <c r="H15174" s="8">
        <v>11</v>
      </c>
      <c r="I15174" s="1">
        <v>34</v>
      </c>
      <c r="J15174" s="1">
        <v>80</v>
      </c>
      <c r="K15174" s="1">
        <v>87</v>
      </c>
      <c r="L15174" s="9">
        <v>14</v>
      </c>
    </row>
    <row r="15175" spans="4:12" x14ac:dyDescent="0.2">
      <c r="D15175" s="200"/>
      <c r="E15175" s="11"/>
      <c r="F15175" s="10"/>
      <c r="G15175" s="7">
        <v>100</v>
      </c>
      <c r="H15175" s="18">
        <v>4.8672566371680004</v>
      </c>
      <c r="I15175" s="2">
        <v>15.044247787611001</v>
      </c>
      <c r="J15175" s="2">
        <v>35.398230088496</v>
      </c>
      <c r="K15175" s="25">
        <v>38.495575221239001</v>
      </c>
      <c r="L15175" s="15">
        <v>6.194690265487</v>
      </c>
    </row>
    <row r="15176" spans="4:12" x14ac:dyDescent="0.2">
      <c r="D15176" s="200"/>
      <c r="E15176" s="4" t="s">
        <v>55</v>
      </c>
      <c r="F15176" s="5"/>
      <c r="G15176" s="6">
        <v>125</v>
      </c>
      <c r="H15176" s="8">
        <v>8</v>
      </c>
      <c r="I15176" s="1">
        <v>15</v>
      </c>
      <c r="J15176" s="1">
        <v>48</v>
      </c>
      <c r="K15176" s="1">
        <v>45</v>
      </c>
      <c r="L15176" s="9">
        <v>9</v>
      </c>
    </row>
    <row r="15177" spans="4:12" x14ac:dyDescent="0.2">
      <c r="D15177" s="200"/>
      <c r="E15177" s="11"/>
      <c r="F15177" s="10"/>
      <c r="G15177" s="7">
        <v>100</v>
      </c>
      <c r="H15177" s="18">
        <v>6.4</v>
      </c>
      <c r="I15177" s="2">
        <v>12</v>
      </c>
      <c r="J15177" s="2">
        <v>38.4</v>
      </c>
      <c r="K15177" s="25">
        <v>36</v>
      </c>
      <c r="L15177" s="15">
        <v>7.2</v>
      </c>
    </row>
    <row r="15178" spans="4:12" x14ac:dyDescent="0.2">
      <c r="D15178" s="200"/>
      <c r="E15178" s="4" t="s">
        <v>56</v>
      </c>
      <c r="F15178" s="5"/>
      <c r="G15178" s="6">
        <v>190</v>
      </c>
      <c r="H15178" s="8">
        <v>21</v>
      </c>
      <c r="I15178" s="1">
        <v>30</v>
      </c>
      <c r="J15178" s="1">
        <v>65</v>
      </c>
      <c r="K15178" s="1">
        <v>62</v>
      </c>
      <c r="L15178" s="9">
        <v>12</v>
      </c>
    </row>
    <row r="15179" spans="4:12" x14ac:dyDescent="0.2">
      <c r="D15179" s="200"/>
      <c r="E15179" s="11"/>
      <c r="F15179" s="10"/>
      <c r="G15179" s="7">
        <v>100</v>
      </c>
      <c r="H15179" s="18">
        <v>11.052631578947</v>
      </c>
      <c r="I15179" s="2">
        <v>15.789473684211</v>
      </c>
      <c r="J15179" s="30">
        <v>34.210526315788996</v>
      </c>
      <c r="K15179" s="2">
        <v>32.631578947367998</v>
      </c>
      <c r="L15179" s="15">
        <v>6.3157894736840001</v>
      </c>
    </row>
    <row r="15180" spans="4:12" x14ac:dyDescent="0.2">
      <c r="D15180" s="200"/>
      <c r="E15180" s="4" t="s">
        <v>57</v>
      </c>
      <c r="F15180" s="5"/>
      <c r="G15180" s="6">
        <v>185</v>
      </c>
      <c r="H15180" s="8">
        <v>10</v>
      </c>
      <c r="I15180" s="1">
        <v>37</v>
      </c>
      <c r="J15180" s="1">
        <v>86</v>
      </c>
      <c r="K15180" s="1">
        <v>37</v>
      </c>
      <c r="L15180" s="9">
        <v>15</v>
      </c>
    </row>
    <row r="15181" spans="4:12" x14ac:dyDescent="0.2">
      <c r="D15181" s="200"/>
      <c r="E15181" s="11"/>
      <c r="F15181" s="10"/>
      <c r="G15181" s="7">
        <v>100</v>
      </c>
      <c r="H15181" s="18">
        <v>5.4054054054050003</v>
      </c>
      <c r="I15181" s="2">
        <v>20</v>
      </c>
      <c r="J15181" s="25">
        <v>46.486486486486001</v>
      </c>
      <c r="K15181" s="30">
        <v>20</v>
      </c>
      <c r="L15181" s="15">
        <v>8.1081081081080004</v>
      </c>
    </row>
    <row r="15182" spans="4:12" x14ac:dyDescent="0.2">
      <c r="D15182" s="200"/>
      <c r="E15182" s="4" t="s">
        <v>58</v>
      </c>
      <c r="F15182" s="5"/>
      <c r="G15182" s="6">
        <v>113</v>
      </c>
      <c r="H15182" s="8">
        <v>8</v>
      </c>
      <c r="I15182" s="1">
        <v>9</v>
      </c>
      <c r="J15182" s="1">
        <v>41</v>
      </c>
      <c r="K15182" s="1">
        <v>38</v>
      </c>
      <c r="L15182" s="9">
        <v>17</v>
      </c>
    </row>
    <row r="15183" spans="4:12" x14ac:dyDescent="0.2">
      <c r="D15183" s="200"/>
      <c r="E15183" s="11"/>
      <c r="F15183" s="10"/>
      <c r="G15183" s="7">
        <v>100</v>
      </c>
      <c r="H15183" s="18">
        <v>7.0796460176989999</v>
      </c>
      <c r="I15183" s="30">
        <v>7.964601769912</v>
      </c>
      <c r="J15183" s="2">
        <v>36.283185840708001</v>
      </c>
      <c r="K15183" s="2">
        <v>33.628318584071003</v>
      </c>
      <c r="L15183" s="85">
        <v>15.044247787611001</v>
      </c>
    </row>
    <row r="15184" spans="4:12" x14ac:dyDescent="0.2">
      <c r="D15184" s="200"/>
      <c r="E15184" s="4" t="s">
        <v>59</v>
      </c>
      <c r="F15184" s="5"/>
      <c r="G15184" s="6">
        <v>136</v>
      </c>
      <c r="H15184" s="8">
        <v>5</v>
      </c>
      <c r="I15184" s="1">
        <v>27</v>
      </c>
      <c r="J15184" s="1">
        <v>59</v>
      </c>
      <c r="K15184" s="1">
        <v>22</v>
      </c>
      <c r="L15184" s="9">
        <v>23</v>
      </c>
    </row>
    <row r="15185" spans="4:12" x14ac:dyDescent="0.2">
      <c r="D15185" s="200"/>
      <c r="E15185" s="11"/>
      <c r="F15185" s="10"/>
      <c r="G15185" s="7">
        <v>100</v>
      </c>
      <c r="H15185" s="18">
        <v>3.6764705882349999</v>
      </c>
      <c r="I15185" s="2">
        <v>19.852941176470999</v>
      </c>
      <c r="J15185" s="2">
        <v>43.382352941176002</v>
      </c>
      <c r="K15185" s="50">
        <v>16.176470588234999</v>
      </c>
      <c r="L15185" s="85">
        <v>16.911764705882</v>
      </c>
    </row>
    <row r="15186" spans="4:12" x14ac:dyDescent="0.2">
      <c r="D15186" s="199" t="s">
        <v>60</v>
      </c>
      <c r="E15186" s="22" t="s">
        <v>61</v>
      </c>
      <c r="F15186" s="21"/>
      <c r="G15186" s="19">
        <v>205</v>
      </c>
      <c r="H15186" s="27">
        <v>14</v>
      </c>
      <c r="I15186" s="3">
        <v>35</v>
      </c>
      <c r="J15186" s="3">
        <v>85</v>
      </c>
      <c r="K15186" s="3">
        <v>56</v>
      </c>
      <c r="L15186" s="26">
        <v>15</v>
      </c>
    </row>
    <row r="15187" spans="4:12" x14ac:dyDescent="0.2">
      <c r="D15187" s="200"/>
      <c r="E15187" s="11"/>
      <c r="F15187" s="10"/>
      <c r="G15187" s="7">
        <v>100</v>
      </c>
      <c r="H15187" s="18">
        <v>6.8292682926830004</v>
      </c>
      <c r="I15187" s="2">
        <v>17.073170731706998</v>
      </c>
      <c r="J15187" s="2">
        <v>41.463414634145998</v>
      </c>
      <c r="K15187" s="2">
        <v>27.317073170732002</v>
      </c>
      <c r="L15187" s="15">
        <v>7.3170731707319998</v>
      </c>
    </row>
    <row r="15188" spans="4:12" x14ac:dyDescent="0.2">
      <c r="D15188" s="200"/>
      <c r="E15188" s="4" t="s">
        <v>62</v>
      </c>
      <c r="F15188" s="5"/>
      <c r="G15188" s="6">
        <v>160</v>
      </c>
      <c r="H15188" s="8">
        <v>9</v>
      </c>
      <c r="I15188" s="1">
        <v>21</v>
      </c>
      <c r="J15188" s="1">
        <v>75</v>
      </c>
      <c r="K15188" s="1">
        <v>46</v>
      </c>
      <c r="L15188" s="9">
        <v>9</v>
      </c>
    </row>
    <row r="15189" spans="4:12" x14ac:dyDescent="0.2">
      <c r="D15189" s="200"/>
      <c r="E15189" s="11"/>
      <c r="F15189" s="10"/>
      <c r="G15189" s="7">
        <v>100</v>
      </c>
      <c r="H15189" s="18">
        <v>5.625</v>
      </c>
      <c r="I15189" s="2">
        <v>13.125</v>
      </c>
      <c r="J15189" s="25">
        <v>46.875</v>
      </c>
      <c r="K15189" s="2">
        <v>28.75</v>
      </c>
      <c r="L15189" s="15">
        <v>5.625</v>
      </c>
    </row>
    <row r="15190" spans="4:12" x14ac:dyDescent="0.2">
      <c r="D15190" s="200"/>
      <c r="E15190" s="4" t="s">
        <v>63</v>
      </c>
      <c r="F15190" s="5"/>
      <c r="G15190" s="6">
        <v>121</v>
      </c>
      <c r="H15190" s="8">
        <v>8</v>
      </c>
      <c r="I15190" s="1">
        <v>22</v>
      </c>
      <c r="J15190" s="1">
        <v>44</v>
      </c>
      <c r="K15190" s="1">
        <v>39</v>
      </c>
      <c r="L15190" s="9">
        <v>8</v>
      </c>
    </row>
    <row r="15191" spans="4:12" x14ac:dyDescent="0.2">
      <c r="D15191" s="200"/>
      <c r="E15191" s="11"/>
      <c r="F15191" s="10"/>
      <c r="G15191" s="7">
        <v>100</v>
      </c>
      <c r="H15191" s="18">
        <v>6.6115702479339999</v>
      </c>
      <c r="I15191" s="2">
        <v>18.181818181817999</v>
      </c>
      <c r="J15191" s="2">
        <v>36.363636363635997</v>
      </c>
      <c r="K15191" s="2">
        <v>32.231404958677999</v>
      </c>
      <c r="L15191" s="15">
        <v>6.6115702479339999</v>
      </c>
    </row>
    <row r="15192" spans="4:12" x14ac:dyDescent="0.2">
      <c r="D15192" s="200"/>
      <c r="E15192" s="4" t="s">
        <v>64</v>
      </c>
      <c r="F15192" s="5"/>
      <c r="G15192" s="6">
        <v>124</v>
      </c>
      <c r="H15192" s="8">
        <v>9</v>
      </c>
      <c r="I15192" s="1">
        <v>23</v>
      </c>
      <c r="J15192" s="1">
        <v>51</v>
      </c>
      <c r="K15192" s="1">
        <v>37</v>
      </c>
      <c r="L15192" s="9">
        <v>4</v>
      </c>
    </row>
    <row r="15193" spans="4:12" x14ac:dyDescent="0.2">
      <c r="D15193" s="200"/>
      <c r="E15193" s="11"/>
      <c r="F15193" s="10"/>
      <c r="G15193" s="7">
        <v>100</v>
      </c>
      <c r="H15193" s="18">
        <v>7.2580645161290001</v>
      </c>
      <c r="I15193" s="2">
        <v>18.548387096774</v>
      </c>
      <c r="J15193" s="2">
        <v>41.129032258065003</v>
      </c>
      <c r="K15193" s="2">
        <v>29.838709677419001</v>
      </c>
      <c r="L15193" s="95">
        <v>3.2258064516129998</v>
      </c>
    </row>
    <row r="15194" spans="4:12" x14ac:dyDescent="0.2">
      <c r="D15194" s="200"/>
      <c r="E15194" s="4" t="s">
        <v>65</v>
      </c>
      <c r="F15194" s="5"/>
      <c r="G15194" s="6">
        <v>109</v>
      </c>
      <c r="H15194" s="8">
        <v>6</v>
      </c>
      <c r="I15194" s="1">
        <v>17</v>
      </c>
      <c r="J15194" s="1">
        <v>42</v>
      </c>
      <c r="K15194" s="1">
        <v>31</v>
      </c>
      <c r="L15194" s="9">
        <v>13</v>
      </c>
    </row>
    <row r="15195" spans="4:12" x14ac:dyDescent="0.2">
      <c r="D15195" s="200"/>
      <c r="E15195" s="11"/>
      <c r="F15195" s="10"/>
      <c r="G15195" s="7">
        <v>100</v>
      </c>
      <c r="H15195" s="18">
        <v>5.5045871559629997</v>
      </c>
      <c r="I15195" s="2">
        <v>15.596330275229001</v>
      </c>
      <c r="J15195" s="2">
        <v>38.532110091743</v>
      </c>
      <c r="K15195" s="2">
        <v>28.440366972477001</v>
      </c>
      <c r="L15195" s="15">
        <v>11.926605504587</v>
      </c>
    </row>
    <row r="15196" spans="4:12" x14ac:dyDescent="0.2">
      <c r="D15196" s="200"/>
      <c r="E15196" s="4" t="s">
        <v>66</v>
      </c>
      <c r="F15196" s="5"/>
      <c r="G15196" s="6">
        <v>104</v>
      </c>
      <c r="H15196" s="8">
        <v>6</v>
      </c>
      <c r="I15196" s="1">
        <v>12</v>
      </c>
      <c r="J15196" s="1">
        <v>46</v>
      </c>
      <c r="K15196" s="1">
        <v>36</v>
      </c>
      <c r="L15196" s="9">
        <v>4</v>
      </c>
    </row>
    <row r="15197" spans="4:12" x14ac:dyDescent="0.2">
      <c r="D15197" s="200"/>
      <c r="E15197" s="11"/>
      <c r="F15197" s="10"/>
      <c r="G15197" s="7">
        <v>100</v>
      </c>
      <c r="H15197" s="18">
        <v>5.7692307692310001</v>
      </c>
      <c r="I15197" s="2">
        <v>11.538461538462</v>
      </c>
      <c r="J15197" s="2">
        <v>44.230769230768999</v>
      </c>
      <c r="K15197" s="25">
        <v>34.615384615384997</v>
      </c>
      <c r="L15197" s="95">
        <v>3.8461538461539999</v>
      </c>
    </row>
    <row r="15198" spans="4:12" x14ac:dyDescent="0.2">
      <c r="D15198" s="200"/>
      <c r="E15198" s="4" t="s">
        <v>67</v>
      </c>
      <c r="F15198" s="5"/>
      <c r="G15198" s="6">
        <v>139</v>
      </c>
      <c r="H15198" s="8">
        <v>13</v>
      </c>
      <c r="I15198" s="1">
        <v>20</v>
      </c>
      <c r="J15198" s="1">
        <v>62</v>
      </c>
      <c r="K15198" s="1">
        <v>35</v>
      </c>
      <c r="L15198" s="9">
        <v>9</v>
      </c>
    </row>
    <row r="15199" spans="4:12" x14ac:dyDescent="0.2">
      <c r="D15199" s="200"/>
      <c r="E15199" s="11"/>
      <c r="F15199" s="10"/>
      <c r="G15199" s="7">
        <v>100</v>
      </c>
      <c r="H15199" s="18">
        <v>9.3525179856119998</v>
      </c>
      <c r="I15199" s="2">
        <v>14.388489208633001</v>
      </c>
      <c r="J15199" s="2">
        <v>44.604316546763002</v>
      </c>
      <c r="K15199" s="2">
        <v>25.179856115107999</v>
      </c>
      <c r="L15199" s="15">
        <v>6.4748201438850002</v>
      </c>
    </row>
    <row r="15200" spans="4:12" x14ac:dyDescent="0.2">
      <c r="D15200" s="200"/>
      <c r="E15200" s="4" t="s">
        <v>68</v>
      </c>
      <c r="F15200" s="5"/>
      <c r="G15200" s="6">
        <v>48</v>
      </c>
      <c r="H15200" s="8">
        <v>5</v>
      </c>
      <c r="I15200" s="1">
        <v>7</v>
      </c>
      <c r="J15200" s="1">
        <v>17</v>
      </c>
      <c r="K15200" s="1">
        <v>17</v>
      </c>
      <c r="L15200" s="9">
        <v>2</v>
      </c>
    </row>
    <row r="15201" spans="2:12" x14ac:dyDescent="0.2">
      <c r="D15201" s="200"/>
      <c r="E15201" s="11"/>
      <c r="F15201" s="10"/>
      <c r="G15201" s="7">
        <v>100</v>
      </c>
      <c r="H15201" s="18">
        <v>10.416666666667</v>
      </c>
      <c r="I15201" s="2">
        <v>14.583333333333</v>
      </c>
      <c r="J15201" s="2">
        <v>35.416666666666998</v>
      </c>
      <c r="K15201" s="25">
        <v>35.416666666666998</v>
      </c>
      <c r="L15201" s="95">
        <v>4.166666666667</v>
      </c>
    </row>
    <row r="15202" spans="2:12" x14ac:dyDescent="0.2">
      <c r="D15202" s="200"/>
      <c r="E15202" s="4" t="s">
        <v>69</v>
      </c>
      <c r="F15202" s="5"/>
      <c r="G15202" s="6">
        <v>37</v>
      </c>
      <c r="H15202" s="8">
        <v>5</v>
      </c>
      <c r="I15202" s="1">
        <v>10</v>
      </c>
      <c r="J15202" s="1">
        <v>12</v>
      </c>
      <c r="K15202" s="1">
        <v>7</v>
      </c>
      <c r="L15202" s="9">
        <v>3</v>
      </c>
    </row>
    <row r="15203" spans="2:12" x14ac:dyDescent="0.2">
      <c r="D15203" s="200"/>
      <c r="E15203" s="11"/>
      <c r="F15203" s="10"/>
      <c r="G15203" s="7">
        <v>100</v>
      </c>
      <c r="H15203" s="70">
        <v>13.513513513514001</v>
      </c>
      <c r="I15203" s="41">
        <v>27.027027027027</v>
      </c>
      <c r="J15203" s="30">
        <v>32.432432432432002</v>
      </c>
      <c r="K15203" s="30">
        <v>18.918918918919001</v>
      </c>
      <c r="L15203" s="15">
        <v>8.1081081081080004</v>
      </c>
    </row>
    <row r="15204" spans="2:12" x14ac:dyDescent="0.2">
      <c r="D15204" s="199" t="s">
        <v>70</v>
      </c>
      <c r="E15204" s="22" t="s">
        <v>18</v>
      </c>
      <c r="F15204" s="21"/>
      <c r="G15204" s="19">
        <v>0</v>
      </c>
      <c r="H15204" s="27">
        <v>0</v>
      </c>
      <c r="I15204" s="3">
        <v>0</v>
      </c>
      <c r="J15204" s="3">
        <v>0</v>
      </c>
      <c r="K15204" s="3">
        <v>0</v>
      </c>
      <c r="L15204" s="26">
        <v>0</v>
      </c>
    </row>
    <row r="15205" spans="2:12" x14ac:dyDescent="0.2">
      <c r="D15205" s="201"/>
      <c r="E15205" s="45"/>
      <c r="F15205" s="51"/>
      <c r="G15205" s="119">
        <v>0</v>
      </c>
      <c r="H15205" s="166">
        <v>0</v>
      </c>
      <c r="I15205" s="83">
        <v>0</v>
      </c>
      <c r="J15205" s="83">
        <v>0</v>
      </c>
      <c r="K15205" s="83">
        <v>0</v>
      </c>
      <c r="L15205" s="146">
        <v>0</v>
      </c>
    </row>
    <row r="15207" spans="2:12" x14ac:dyDescent="0.2">
      <c r="B15207" s="40" t="str">
        <f xml:space="preserve"> HYPERLINK("#'目次'!B373", "[367]")</f>
        <v>[367]</v>
      </c>
      <c r="C15207" s="23" t="s">
        <v>500</v>
      </c>
    </row>
    <row r="15210" spans="2:12" x14ac:dyDescent="0.2">
      <c r="C15210" s="23" t="s">
        <v>73</v>
      </c>
    </row>
    <row r="15211" spans="2:12" ht="24" x14ac:dyDescent="0.2">
      <c r="D15211" s="195"/>
      <c r="E15211" s="196"/>
      <c r="F15211" s="196"/>
      <c r="G15211" s="37" t="s">
        <v>15</v>
      </c>
      <c r="H15211" s="33" t="s">
        <v>471</v>
      </c>
      <c r="I15211" s="13" t="s">
        <v>472</v>
      </c>
      <c r="J15211" s="13" t="s">
        <v>473</v>
      </c>
      <c r="K15211" s="13" t="s">
        <v>440</v>
      </c>
      <c r="L15211" s="38" t="s">
        <v>18</v>
      </c>
    </row>
    <row r="15212" spans="2:12" x14ac:dyDescent="0.2">
      <c r="D15212" s="197"/>
      <c r="E15212" s="198"/>
      <c r="F15212" s="198"/>
      <c r="G15212" s="35"/>
      <c r="H15212" s="39"/>
      <c r="I15212" s="14"/>
      <c r="J15212" s="14"/>
      <c r="K15212" s="14"/>
      <c r="L15212" s="34"/>
    </row>
    <row r="15213" spans="2:12" x14ac:dyDescent="0.2">
      <c r="D15213" s="78"/>
      <c r="E15213" s="79" t="s">
        <v>15</v>
      </c>
      <c r="F15213" s="66"/>
      <c r="G15213" s="36">
        <v>1200</v>
      </c>
      <c r="H15213" s="17">
        <v>79</v>
      </c>
      <c r="I15213" s="17">
        <v>185</v>
      </c>
      <c r="J15213" s="17">
        <v>482</v>
      </c>
      <c r="K15213" s="17">
        <v>344</v>
      </c>
      <c r="L15213" s="47">
        <v>110</v>
      </c>
    </row>
    <row r="15214" spans="2:12" x14ac:dyDescent="0.2">
      <c r="D15214" s="45"/>
      <c r="E15214" s="51"/>
      <c r="F15214" s="67"/>
      <c r="G15214" s="7">
        <v>100</v>
      </c>
      <c r="H15214" s="2">
        <v>6.583333333333</v>
      </c>
      <c r="I15214" s="2">
        <v>15.416666666667</v>
      </c>
      <c r="J15214" s="2">
        <v>40.166666666666998</v>
      </c>
      <c r="K15214" s="2">
        <v>28.666666666666998</v>
      </c>
      <c r="L15214" s="15">
        <v>9.166666666667</v>
      </c>
    </row>
    <row r="15215" spans="2:12" x14ac:dyDescent="0.2">
      <c r="D15215" s="199" t="s">
        <v>74</v>
      </c>
      <c r="E15215" s="22" t="s">
        <v>75</v>
      </c>
      <c r="F15215" s="21"/>
      <c r="G15215" s="19">
        <v>592</v>
      </c>
      <c r="H15215" s="27">
        <v>40</v>
      </c>
      <c r="I15215" s="3">
        <v>81</v>
      </c>
      <c r="J15215" s="3">
        <v>239</v>
      </c>
      <c r="K15215" s="3">
        <v>172</v>
      </c>
      <c r="L15215" s="26">
        <v>60</v>
      </c>
    </row>
    <row r="15216" spans="2:12" x14ac:dyDescent="0.2">
      <c r="D15216" s="200"/>
      <c r="E15216" s="11"/>
      <c r="F15216" s="10"/>
      <c r="G15216" s="7">
        <v>100</v>
      </c>
      <c r="H15216" s="18">
        <v>6.7567567567570004</v>
      </c>
      <c r="I15216" s="2">
        <v>13.682432432432</v>
      </c>
      <c r="J15216" s="2">
        <v>40.371621621621998</v>
      </c>
      <c r="K15216" s="2">
        <v>29.054054054053999</v>
      </c>
      <c r="L15216" s="15">
        <v>10.135135135135</v>
      </c>
    </row>
    <row r="15217" spans="4:12" x14ac:dyDescent="0.2">
      <c r="D15217" s="200"/>
      <c r="E15217" s="4" t="s">
        <v>34</v>
      </c>
      <c r="F15217" s="5"/>
      <c r="G15217" s="6">
        <v>37</v>
      </c>
      <c r="H15217" s="8">
        <v>4</v>
      </c>
      <c r="I15217" s="1">
        <v>1</v>
      </c>
      <c r="J15217" s="1">
        <v>15</v>
      </c>
      <c r="K15217" s="1">
        <v>9</v>
      </c>
      <c r="L15217" s="9">
        <v>8</v>
      </c>
    </row>
    <row r="15218" spans="4:12" x14ac:dyDescent="0.2">
      <c r="D15218" s="200"/>
      <c r="E15218" s="11"/>
      <c r="F15218" s="10"/>
      <c r="G15218" s="7">
        <v>100</v>
      </c>
      <c r="H15218" s="18">
        <v>10.810810810811001</v>
      </c>
      <c r="I15218" s="50">
        <v>2.7027027027030002</v>
      </c>
      <c r="J15218" s="2">
        <v>40.540540540541002</v>
      </c>
      <c r="K15218" s="2">
        <v>24.324324324323999</v>
      </c>
      <c r="L15218" s="102">
        <v>21.621621621622001</v>
      </c>
    </row>
    <row r="15219" spans="4:12" x14ac:dyDescent="0.2">
      <c r="D15219" s="200"/>
      <c r="E15219" s="4" t="s">
        <v>35</v>
      </c>
      <c r="F15219" s="5"/>
      <c r="G15219" s="6">
        <v>75</v>
      </c>
      <c r="H15219" s="8">
        <v>7</v>
      </c>
      <c r="I15219" s="1">
        <v>6</v>
      </c>
      <c r="J15219" s="1">
        <v>27</v>
      </c>
      <c r="K15219" s="1">
        <v>28</v>
      </c>
      <c r="L15219" s="9">
        <v>7</v>
      </c>
    </row>
    <row r="15220" spans="4:12" x14ac:dyDescent="0.2">
      <c r="D15220" s="200"/>
      <c r="E15220" s="11"/>
      <c r="F15220" s="10"/>
      <c r="G15220" s="7">
        <v>100</v>
      </c>
      <c r="H15220" s="18">
        <v>9.333333333333</v>
      </c>
      <c r="I15220" s="30">
        <v>8</v>
      </c>
      <c r="J15220" s="2">
        <v>36</v>
      </c>
      <c r="K15220" s="25">
        <v>37.333333333333002</v>
      </c>
      <c r="L15220" s="15">
        <v>9.333333333333</v>
      </c>
    </row>
    <row r="15221" spans="4:12" x14ac:dyDescent="0.2">
      <c r="D15221" s="200"/>
      <c r="E15221" s="4" t="s">
        <v>36</v>
      </c>
      <c r="F15221" s="5"/>
      <c r="G15221" s="6">
        <v>95</v>
      </c>
      <c r="H15221" s="8">
        <v>7</v>
      </c>
      <c r="I15221" s="1">
        <v>11</v>
      </c>
      <c r="J15221" s="1">
        <v>25</v>
      </c>
      <c r="K15221" s="1">
        <v>45</v>
      </c>
      <c r="L15221" s="9">
        <v>7</v>
      </c>
    </row>
    <row r="15222" spans="4:12" x14ac:dyDescent="0.2">
      <c r="D15222" s="200"/>
      <c r="E15222" s="11"/>
      <c r="F15222" s="10"/>
      <c r="G15222" s="7">
        <v>100</v>
      </c>
      <c r="H15222" s="18">
        <v>7.3684210526319998</v>
      </c>
      <c r="I15222" s="2">
        <v>11.578947368421</v>
      </c>
      <c r="J15222" s="50">
        <v>26.315789473683999</v>
      </c>
      <c r="K15222" s="41">
        <v>47.368421052632002</v>
      </c>
      <c r="L15222" s="15">
        <v>7.3684210526319998</v>
      </c>
    </row>
    <row r="15223" spans="4:12" x14ac:dyDescent="0.2">
      <c r="D15223" s="200"/>
      <c r="E15223" s="4" t="s">
        <v>37</v>
      </c>
      <c r="F15223" s="5"/>
      <c r="G15223" s="6">
        <v>111</v>
      </c>
      <c r="H15223" s="8">
        <v>7</v>
      </c>
      <c r="I15223" s="1">
        <v>19</v>
      </c>
      <c r="J15223" s="1">
        <v>52</v>
      </c>
      <c r="K15223" s="1">
        <v>28</v>
      </c>
      <c r="L15223" s="9">
        <v>5</v>
      </c>
    </row>
    <row r="15224" spans="4:12" x14ac:dyDescent="0.2">
      <c r="D15224" s="200"/>
      <c r="E15224" s="11"/>
      <c r="F15224" s="10"/>
      <c r="G15224" s="7">
        <v>100</v>
      </c>
      <c r="H15224" s="18">
        <v>6.3063063063060003</v>
      </c>
      <c r="I15224" s="2">
        <v>17.117117117117001</v>
      </c>
      <c r="J15224" s="25">
        <v>46.846846846847001</v>
      </c>
      <c r="K15224" s="2">
        <v>25.225225225225</v>
      </c>
      <c r="L15224" s="15">
        <v>4.5045045045050003</v>
      </c>
    </row>
    <row r="15225" spans="4:12" x14ac:dyDescent="0.2">
      <c r="D15225" s="200"/>
      <c r="E15225" s="4" t="s">
        <v>38</v>
      </c>
      <c r="F15225" s="5"/>
      <c r="G15225" s="6">
        <v>93</v>
      </c>
      <c r="H15225" s="8">
        <v>4</v>
      </c>
      <c r="I15225" s="1">
        <v>16</v>
      </c>
      <c r="J15225" s="1">
        <v>40</v>
      </c>
      <c r="K15225" s="1">
        <v>24</v>
      </c>
      <c r="L15225" s="9">
        <v>9</v>
      </c>
    </row>
    <row r="15226" spans="4:12" x14ac:dyDescent="0.2">
      <c r="D15226" s="200"/>
      <c r="E15226" s="11"/>
      <c r="F15226" s="10"/>
      <c r="G15226" s="7">
        <v>100</v>
      </c>
      <c r="H15226" s="18">
        <v>4.3010752688169998</v>
      </c>
      <c r="I15226" s="2">
        <v>17.204301075269001</v>
      </c>
      <c r="J15226" s="2">
        <v>43.010752688171998</v>
      </c>
      <c r="K15226" s="2">
        <v>25.806451612903</v>
      </c>
      <c r="L15226" s="15">
        <v>9.6774193548389995</v>
      </c>
    </row>
    <row r="15227" spans="4:12" x14ac:dyDescent="0.2">
      <c r="D15227" s="200"/>
      <c r="E15227" s="4" t="s">
        <v>39</v>
      </c>
      <c r="F15227" s="5"/>
      <c r="G15227" s="6">
        <v>109</v>
      </c>
      <c r="H15227" s="8">
        <v>6</v>
      </c>
      <c r="I15227" s="1">
        <v>16</v>
      </c>
      <c r="J15227" s="1">
        <v>50</v>
      </c>
      <c r="K15227" s="1">
        <v>24</v>
      </c>
      <c r="L15227" s="9">
        <v>13</v>
      </c>
    </row>
    <row r="15228" spans="4:12" x14ac:dyDescent="0.2">
      <c r="D15228" s="200"/>
      <c r="E15228" s="11"/>
      <c r="F15228" s="10"/>
      <c r="G15228" s="7">
        <v>100</v>
      </c>
      <c r="H15228" s="18">
        <v>5.5045871559629997</v>
      </c>
      <c r="I15228" s="2">
        <v>14.678899082569</v>
      </c>
      <c r="J15228" s="25">
        <v>45.871559633027999</v>
      </c>
      <c r="K15228" s="30">
        <v>22.018348623853001</v>
      </c>
      <c r="L15228" s="15">
        <v>11.926605504587</v>
      </c>
    </row>
    <row r="15229" spans="4:12" x14ac:dyDescent="0.2">
      <c r="D15229" s="200"/>
      <c r="E15229" s="4" t="s">
        <v>40</v>
      </c>
      <c r="F15229" s="5"/>
      <c r="G15229" s="6">
        <v>72</v>
      </c>
      <c r="H15229" s="8">
        <v>5</v>
      </c>
      <c r="I15229" s="1">
        <v>12</v>
      </c>
      <c r="J15229" s="1">
        <v>30</v>
      </c>
      <c r="K15229" s="1">
        <v>14</v>
      </c>
      <c r="L15229" s="9">
        <v>11</v>
      </c>
    </row>
    <row r="15230" spans="4:12" x14ac:dyDescent="0.2">
      <c r="D15230" s="200"/>
      <c r="E15230" s="11"/>
      <c r="F15230" s="10"/>
      <c r="G15230" s="7">
        <v>100</v>
      </c>
      <c r="H15230" s="18">
        <v>6.9444444444439997</v>
      </c>
      <c r="I15230" s="2">
        <v>16.666666666666998</v>
      </c>
      <c r="J15230" s="2">
        <v>41.666666666666998</v>
      </c>
      <c r="K15230" s="30">
        <v>19.444444444443999</v>
      </c>
      <c r="L15230" s="85">
        <v>15.277777777778001</v>
      </c>
    </row>
    <row r="15231" spans="4:12" x14ac:dyDescent="0.2">
      <c r="D15231" s="199" t="s">
        <v>76</v>
      </c>
      <c r="E15231" s="22" t="s">
        <v>77</v>
      </c>
      <c r="F15231" s="21"/>
      <c r="G15231" s="19">
        <v>608</v>
      </c>
      <c r="H15231" s="27">
        <v>39</v>
      </c>
      <c r="I15231" s="3">
        <v>104</v>
      </c>
      <c r="J15231" s="3">
        <v>243</v>
      </c>
      <c r="K15231" s="3">
        <v>172</v>
      </c>
      <c r="L15231" s="26">
        <v>50</v>
      </c>
    </row>
    <row r="15232" spans="4:12" x14ac:dyDescent="0.2">
      <c r="D15232" s="200"/>
      <c r="E15232" s="11"/>
      <c r="F15232" s="10"/>
      <c r="G15232" s="7">
        <v>100</v>
      </c>
      <c r="H15232" s="18">
        <v>6.4144736842109999</v>
      </c>
      <c r="I15232" s="2">
        <v>17.105263157894999</v>
      </c>
      <c r="J15232" s="2">
        <v>39.967105263157997</v>
      </c>
      <c r="K15232" s="2">
        <v>28.289473684211</v>
      </c>
      <c r="L15232" s="15">
        <v>8.2236842105260006</v>
      </c>
    </row>
    <row r="15233" spans="2:12" x14ac:dyDescent="0.2">
      <c r="D15233" s="200"/>
      <c r="E15233" s="4" t="s">
        <v>34</v>
      </c>
      <c r="F15233" s="5"/>
      <c r="G15233" s="6">
        <v>37</v>
      </c>
      <c r="H15233" s="8">
        <v>1</v>
      </c>
      <c r="I15233" s="1">
        <v>3</v>
      </c>
      <c r="J15233" s="1">
        <v>16</v>
      </c>
      <c r="K15233" s="1">
        <v>13</v>
      </c>
      <c r="L15233" s="9">
        <v>4</v>
      </c>
    </row>
    <row r="15234" spans="2:12" x14ac:dyDescent="0.2">
      <c r="D15234" s="200"/>
      <c r="E15234" s="11"/>
      <c r="F15234" s="10"/>
      <c r="G15234" s="7">
        <v>100</v>
      </c>
      <c r="H15234" s="18">
        <v>2.7027027027030002</v>
      </c>
      <c r="I15234" s="30">
        <v>8.1081081081080004</v>
      </c>
      <c r="J15234" s="2">
        <v>43.243243243243001</v>
      </c>
      <c r="K15234" s="25">
        <v>35.135135135135002</v>
      </c>
      <c r="L15234" s="15">
        <v>10.810810810811001</v>
      </c>
    </row>
    <row r="15235" spans="2:12" x14ac:dyDescent="0.2">
      <c r="D15235" s="200"/>
      <c r="E15235" s="4" t="s">
        <v>35</v>
      </c>
      <c r="F15235" s="5"/>
      <c r="G15235" s="6">
        <v>73</v>
      </c>
      <c r="H15235" s="8">
        <v>3</v>
      </c>
      <c r="I15235" s="1">
        <v>10</v>
      </c>
      <c r="J15235" s="1">
        <v>25</v>
      </c>
      <c r="K15235" s="1">
        <v>30</v>
      </c>
      <c r="L15235" s="9">
        <v>5</v>
      </c>
    </row>
    <row r="15236" spans="2:12" x14ac:dyDescent="0.2">
      <c r="D15236" s="200"/>
      <c r="E15236" s="11"/>
      <c r="F15236" s="10"/>
      <c r="G15236" s="7">
        <v>100</v>
      </c>
      <c r="H15236" s="18">
        <v>4.1095890410960001</v>
      </c>
      <c r="I15236" s="2">
        <v>13.698630136986001</v>
      </c>
      <c r="J15236" s="30">
        <v>34.246575342466002</v>
      </c>
      <c r="K15236" s="41">
        <v>41.095890410959001</v>
      </c>
      <c r="L15236" s="15">
        <v>6.8493150684930004</v>
      </c>
    </row>
    <row r="15237" spans="2:12" x14ac:dyDescent="0.2">
      <c r="D15237" s="200"/>
      <c r="E15237" s="4" t="s">
        <v>36</v>
      </c>
      <c r="F15237" s="5"/>
      <c r="G15237" s="6">
        <v>92</v>
      </c>
      <c r="H15237" s="8">
        <v>7</v>
      </c>
      <c r="I15237" s="1">
        <v>10</v>
      </c>
      <c r="J15237" s="1">
        <v>37</v>
      </c>
      <c r="K15237" s="1">
        <v>34</v>
      </c>
      <c r="L15237" s="9">
        <v>4</v>
      </c>
    </row>
    <row r="15238" spans="2:12" x14ac:dyDescent="0.2">
      <c r="D15238" s="200"/>
      <c r="E15238" s="11"/>
      <c r="F15238" s="10"/>
      <c r="G15238" s="7">
        <v>100</v>
      </c>
      <c r="H15238" s="18">
        <v>7.6086956521740001</v>
      </c>
      <c r="I15238" s="2">
        <v>10.869565217390999</v>
      </c>
      <c r="J15238" s="2">
        <v>40.217391304347998</v>
      </c>
      <c r="K15238" s="25">
        <v>36.956521739129997</v>
      </c>
      <c r="L15238" s="15">
        <v>4.3478260869570002</v>
      </c>
    </row>
    <row r="15239" spans="2:12" x14ac:dyDescent="0.2">
      <c r="D15239" s="200"/>
      <c r="E15239" s="4" t="s">
        <v>37</v>
      </c>
      <c r="F15239" s="5"/>
      <c r="G15239" s="6">
        <v>110</v>
      </c>
      <c r="H15239" s="8">
        <v>3</v>
      </c>
      <c r="I15239" s="1">
        <v>24</v>
      </c>
      <c r="J15239" s="1">
        <v>44</v>
      </c>
      <c r="K15239" s="1">
        <v>34</v>
      </c>
      <c r="L15239" s="9">
        <v>5</v>
      </c>
    </row>
    <row r="15240" spans="2:12" x14ac:dyDescent="0.2">
      <c r="D15240" s="200"/>
      <c r="E15240" s="11"/>
      <c r="F15240" s="10"/>
      <c r="G15240" s="7">
        <v>100</v>
      </c>
      <c r="H15240" s="18">
        <v>2.7272727272730002</v>
      </c>
      <c r="I15240" s="25">
        <v>21.818181818182001</v>
      </c>
      <c r="J15240" s="2">
        <v>40</v>
      </c>
      <c r="K15240" s="2">
        <v>30.909090909090999</v>
      </c>
      <c r="L15240" s="15">
        <v>4.5454545454549997</v>
      </c>
    </row>
    <row r="15241" spans="2:12" x14ac:dyDescent="0.2">
      <c r="D15241" s="200"/>
      <c r="E15241" s="4" t="s">
        <v>38</v>
      </c>
      <c r="F15241" s="5"/>
      <c r="G15241" s="6">
        <v>93</v>
      </c>
      <c r="H15241" s="8">
        <v>11</v>
      </c>
      <c r="I15241" s="1">
        <v>15</v>
      </c>
      <c r="J15241" s="1">
        <v>39</v>
      </c>
      <c r="K15241" s="1">
        <v>20</v>
      </c>
      <c r="L15241" s="9">
        <v>8</v>
      </c>
    </row>
    <row r="15242" spans="2:12" x14ac:dyDescent="0.2">
      <c r="D15242" s="200"/>
      <c r="E15242" s="11"/>
      <c r="F15242" s="10"/>
      <c r="G15242" s="7">
        <v>100</v>
      </c>
      <c r="H15242" s="70">
        <v>11.827956989246999</v>
      </c>
      <c r="I15242" s="2">
        <v>16.129032258064999</v>
      </c>
      <c r="J15242" s="2">
        <v>41.935483870968</v>
      </c>
      <c r="K15242" s="30">
        <v>21.505376344085999</v>
      </c>
      <c r="L15242" s="15">
        <v>8.6021505376339995</v>
      </c>
    </row>
    <row r="15243" spans="2:12" x14ac:dyDescent="0.2">
      <c r="D15243" s="200"/>
      <c r="E15243" s="4" t="s">
        <v>39</v>
      </c>
      <c r="F15243" s="5"/>
      <c r="G15243" s="6">
        <v>114</v>
      </c>
      <c r="H15243" s="8">
        <v>10</v>
      </c>
      <c r="I15243" s="1">
        <v>20</v>
      </c>
      <c r="J15243" s="1">
        <v>45</v>
      </c>
      <c r="K15243" s="1">
        <v>26</v>
      </c>
      <c r="L15243" s="9">
        <v>13</v>
      </c>
    </row>
    <row r="15244" spans="2:12" x14ac:dyDescent="0.2">
      <c r="D15244" s="200"/>
      <c r="E15244" s="11"/>
      <c r="F15244" s="10"/>
      <c r="G15244" s="7">
        <v>100</v>
      </c>
      <c r="H15244" s="18">
        <v>8.7719298245609991</v>
      </c>
      <c r="I15244" s="2">
        <v>17.543859649123</v>
      </c>
      <c r="J15244" s="2">
        <v>39.473684210526002</v>
      </c>
      <c r="K15244" s="30">
        <v>22.807017543859999</v>
      </c>
      <c r="L15244" s="15">
        <v>11.403508771929999</v>
      </c>
    </row>
    <row r="15245" spans="2:12" x14ac:dyDescent="0.2">
      <c r="D15245" s="200"/>
      <c r="E15245" s="4" t="s">
        <v>40</v>
      </c>
      <c r="F15245" s="5"/>
      <c r="G15245" s="6">
        <v>89</v>
      </c>
      <c r="H15245" s="8">
        <v>4</v>
      </c>
      <c r="I15245" s="1">
        <v>22</v>
      </c>
      <c r="J15245" s="1">
        <v>37</v>
      </c>
      <c r="K15245" s="1">
        <v>15</v>
      </c>
      <c r="L15245" s="9">
        <v>11</v>
      </c>
    </row>
    <row r="15246" spans="2:12" x14ac:dyDescent="0.2">
      <c r="D15246" s="201"/>
      <c r="E15246" s="45"/>
      <c r="F15246" s="51"/>
      <c r="G15246" s="81">
        <v>100</v>
      </c>
      <c r="H15246" s="115">
        <v>4.4943820224720001</v>
      </c>
      <c r="I15246" s="124">
        <v>24.719101123596001</v>
      </c>
      <c r="J15246" s="64">
        <v>41.573033707865001</v>
      </c>
      <c r="K15246" s="108">
        <v>16.853932584270002</v>
      </c>
      <c r="L15246" s="106">
        <v>12.359550561798001</v>
      </c>
    </row>
    <row r="15248" spans="2:12" x14ac:dyDescent="0.2">
      <c r="B15248" s="40" t="str">
        <f xml:space="preserve"> HYPERLINK("#'目次'!B374", "[368]")</f>
        <v>[368]</v>
      </c>
      <c r="C15248" s="23" t="s">
        <v>500</v>
      </c>
    </row>
    <row r="15251" spans="3:12" x14ac:dyDescent="0.2">
      <c r="C15251" s="23" t="s">
        <v>80</v>
      </c>
    </row>
    <row r="15252" spans="3:12" ht="24" x14ac:dyDescent="0.2">
      <c r="E15252" s="195"/>
      <c r="F15252" s="196"/>
      <c r="G15252" s="37" t="s">
        <v>15</v>
      </c>
      <c r="H15252" s="33" t="s">
        <v>471</v>
      </c>
      <c r="I15252" s="13" t="s">
        <v>472</v>
      </c>
      <c r="J15252" s="13" t="s">
        <v>473</v>
      </c>
      <c r="K15252" s="13" t="s">
        <v>440</v>
      </c>
      <c r="L15252" s="38" t="s">
        <v>18</v>
      </c>
    </row>
    <row r="15253" spans="3:12" x14ac:dyDescent="0.2">
      <c r="E15253" s="197"/>
      <c r="F15253" s="198"/>
      <c r="G15253" s="35"/>
      <c r="H15253" s="39"/>
      <c r="I15253" s="14"/>
      <c r="J15253" s="14"/>
      <c r="K15253" s="14"/>
      <c r="L15253" s="34"/>
    </row>
    <row r="15254" spans="3:12" x14ac:dyDescent="0.2">
      <c r="E15254" s="120" t="s">
        <v>15</v>
      </c>
      <c r="F15254" s="66"/>
      <c r="G15254" s="36">
        <v>1200</v>
      </c>
      <c r="H15254" s="17">
        <v>79</v>
      </c>
      <c r="I15254" s="17">
        <v>185</v>
      </c>
      <c r="J15254" s="17">
        <v>482</v>
      </c>
      <c r="K15254" s="17">
        <v>344</v>
      </c>
      <c r="L15254" s="47">
        <v>110</v>
      </c>
    </row>
    <row r="15255" spans="3:12" x14ac:dyDescent="0.2">
      <c r="E15255" s="45"/>
      <c r="F15255" s="67"/>
      <c r="G15255" s="7">
        <v>100</v>
      </c>
      <c r="H15255" s="2">
        <v>6.583333333333</v>
      </c>
      <c r="I15255" s="2">
        <v>15.416666666667</v>
      </c>
      <c r="J15255" s="2">
        <v>40.166666666666998</v>
      </c>
      <c r="K15255" s="2">
        <v>28.666666666666998</v>
      </c>
      <c r="L15255" s="15">
        <v>9.166666666667</v>
      </c>
    </row>
    <row r="15256" spans="3:12" x14ac:dyDescent="0.2">
      <c r="E15256" s="4" t="s">
        <v>81</v>
      </c>
      <c r="F15256" s="5"/>
      <c r="G15256" s="19">
        <v>48</v>
      </c>
      <c r="H15256" s="27">
        <v>2</v>
      </c>
      <c r="I15256" s="3">
        <v>5</v>
      </c>
      <c r="J15256" s="3">
        <v>21</v>
      </c>
      <c r="K15256" s="3">
        <v>15</v>
      </c>
      <c r="L15256" s="26">
        <v>5</v>
      </c>
    </row>
    <row r="15257" spans="3:12" x14ac:dyDescent="0.2">
      <c r="E15257" s="11"/>
      <c r="F15257" s="10"/>
      <c r="G15257" s="7">
        <v>100</v>
      </c>
      <c r="H15257" s="18">
        <v>4.166666666667</v>
      </c>
      <c r="I15257" s="30">
        <v>10.416666666667</v>
      </c>
      <c r="J15257" s="2">
        <v>43.75</v>
      </c>
      <c r="K15257" s="2">
        <v>31.25</v>
      </c>
      <c r="L15257" s="15">
        <v>10.416666666667</v>
      </c>
    </row>
    <row r="15258" spans="3:12" x14ac:dyDescent="0.2">
      <c r="E15258" s="4" t="s">
        <v>82</v>
      </c>
      <c r="F15258" s="5"/>
      <c r="G15258" s="6">
        <v>84</v>
      </c>
      <c r="H15258" s="8">
        <v>5</v>
      </c>
      <c r="I15258" s="1">
        <v>11</v>
      </c>
      <c r="J15258" s="1">
        <v>19</v>
      </c>
      <c r="K15258" s="1">
        <v>39</v>
      </c>
      <c r="L15258" s="9">
        <v>10</v>
      </c>
    </row>
    <row r="15259" spans="3:12" x14ac:dyDescent="0.2">
      <c r="E15259" s="11"/>
      <c r="F15259" s="10"/>
      <c r="G15259" s="7">
        <v>100</v>
      </c>
      <c r="H15259" s="18">
        <v>5.9523809523809996</v>
      </c>
      <c r="I15259" s="2">
        <v>13.095238095238001</v>
      </c>
      <c r="J15259" s="50">
        <v>22.619047619048001</v>
      </c>
      <c r="K15259" s="41">
        <v>46.428571428570997</v>
      </c>
      <c r="L15259" s="15">
        <v>11.904761904761999</v>
      </c>
    </row>
    <row r="15260" spans="3:12" x14ac:dyDescent="0.2">
      <c r="E15260" s="4" t="s">
        <v>83</v>
      </c>
      <c r="F15260" s="5"/>
      <c r="G15260" s="6">
        <v>462</v>
      </c>
      <c r="H15260" s="8">
        <v>25</v>
      </c>
      <c r="I15260" s="1">
        <v>73</v>
      </c>
      <c r="J15260" s="1">
        <v>192</v>
      </c>
      <c r="K15260" s="1">
        <v>132</v>
      </c>
      <c r="L15260" s="9">
        <v>40</v>
      </c>
    </row>
    <row r="15261" spans="3:12" x14ac:dyDescent="0.2">
      <c r="E15261" s="11"/>
      <c r="F15261" s="10"/>
      <c r="G15261" s="7">
        <v>100</v>
      </c>
      <c r="H15261" s="18">
        <v>5.4112554112550004</v>
      </c>
      <c r="I15261" s="2">
        <v>15.800865800865999</v>
      </c>
      <c r="J15261" s="2">
        <v>41.558441558441999</v>
      </c>
      <c r="K15261" s="2">
        <v>28.571428571428999</v>
      </c>
      <c r="L15261" s="15">
        <v>8.6580086580090008</v>
      </c>
    </row>
    <row r="15262" spans="3:12" x14ac:dyDescent="0.2">
      <c r="E15262" s="4" t="s">
        <v>84</v>
      </c>
      <c r="F15262" s="5"/>
      <c r="G15262" s="6">
        <v>30</v>
      </c>
      <c r="H15262" s="8">
        <v>1</v>
      </c>
      <c r="I15262" s="1">
        <v>4</v>
      </c>
      <c r="J15262" s="1">
        <v>14</v>
      </c>
      <c r="K15262" s="1">
        <v>9</v>
      </c>
      <c r="L15262" s="9">
        <v>2</v>
      </c>
    </row>
    <row r="15263" spans="3:12" x14ac:dyDescent="0.2">
      <c r="E15263" s="11"/>
      <c r="F15263" s="10"/>
      <c r="G15263" s="7">
        <v>100</v>
      </c>
      <c r="H15263" s="18">
        <v>3.333333333333</v>
      </c>
      <c r="I15263" s="2">
        <v>13.333333333333</v>
      </c>
      <c r="J15263" s="25">
        <v>46.666666666666998</v>
      </c>
      <c r="K15263" s="2">
        <v>30</v>
      </c>
      <c r="L15263" s="15">
        <v>6.666666666667</v>
      </c>
    </row>
    <row r="15264" spans="3:12" x14ac:dyDescent="0.2">
      <c r="E15264" s="4" t="s">
        <v>85</v>
      </c>
      <c r="F15264" s="5"/>
      <c r="G15264" s="6">
        <v>144</v>
      </c>
      <c r="H15264" s="8">
        <v>12</v>
      </c>
      <c r="I15264" s="1">
        <v>23</v>
      </c>
      <c r="J15264" s="1">
        <v>54</v>
      </c>
      <c r="K15264" s="1">
        <v>39</v>
      </c>
      <c r="L15264" s="9">
        <v>16</v>
      </c>
    </row>
    <row r="15265" spans="2:12" x14ac:dyDescent="0.2">
      <c r="E15265" s="11"/>
      <c r="F15265" s="10"/>
      <c r="G15265" s="7">
        <v>100</v>
      </c>
      <c r="H15265" s="18">
        <v>8.333333333333</v>
      </c>
      <c r="I15265" s="2">
        <v>15.972222222221999</v>
      </c>
      <c r="J15265" s="2">
        <v>37.5</v>
      </c>
      <c r="K15265" s="2">
        <v>27.083333333333002</v>
      </c>
      <c r="L15265" s="15">
        <v>11.111111111111001</v>
      </c>
    </row>
    <row r="15266" spans="2:12" x14ac:dyDescent="0.2">
      <c r="E15266" s="4" t="s">
        <v>86</v>
      </c>
      <c r="F15266" s="5"/>
      <c r="G15266" s="6">
        <v>192</v>
      </c>
      <c r="H15266" s="8">
        <v>13</v>
      </c>
      <c r="I15266" s="1">
        <v>32</v>
      </c>
      <c r="J15266" s="1">
        <v>87</v>
      </c>
      <c r="K15266" s="1">
        <v>46</v>
      </c>
      <c r="L15266" s="9">
        <v>14</v>
      </c>
    </row>
    <row r="15267" spans="2:12" x14ac:dyDescent="0.2">
      <c r="E15267" s="11"/>
      <c r="F15267" s="10"/>
      <c r="G15267" s="7">
        <v>100</v>
      </c>
      <c r="H15267" s="18">
        <v>6.770833333333</v>
      </c>
      <c r="I15267" s="2">
        <v>16.666666666666998</v>
      </c>
      <c r="J15267" s="25">
        <v>45.3125</v>
      </c>
      <c r="K15267" s="2">
        <v>23.958333333333002</v>
      </c>
      <c r="L15267" s="15">
        <v>7.291666666667</v>
      </c>
    </row>
    <row r="15268" spans="2:12" x14ac:dyDescent="0.2">
      <c r="E15268" s="4" t="s">
        <v>87</v>
      </c>
      <c r="F15268" s="5"/>
      <c r="G15268" s="6">
        <v>72</v>
      </c>
      <c r="H15268" s="8">
        <v>4</v>
      </c>
      <c r="I15268" s="1">
        <v>13</v>
      </c>
      <c r="J15268" s="1">
        <v>33</v>
      </c>
      <c r="K15268" s="1">
        <v>14</v>
      </c>
      <c r="L15268" s="9">
        <v>8</v>
      </c>
    </row>
    <row r="15269" spans="2:12" x14ac:dyDescent="0.2">
      <c r="E15269" s="11"/>
      <c r="F15269" s="10"/>
      <c r="G15269" s="7">
        <v>100</v>
      </c>
      <c r="H15269" s="18">
        <v>5.5555555555560003</v>
      </c>
      <c r="I15269" s="2">
        <v>18.055555555556001</v>
      </c>
      <c r="J15269" s="25">
        <v>45.833333333333002</v>
      </c>
      <c r="K15269" s="30">
        <v>19.444444444443999</v>
      </c>
      <c r="L15269" s="15">
        <v>11.111111111111001</v>
      </c>
    </row>
    <row r="15270" spans="2:12" x14ac:dyDescent="0.2">
      <c r="E15270" s="4" t="s">
        <v>88</v>
      </c>
      <c r="F15270" s="5"/>
      <c r="G15270" s="6">
        <v>36</v>
      </c>
      <c r="H15270" s="8">
        <v>4</v>
      </c>
      <c r="I15270" s="1">
        <v>5</v>
      </c>
      <c r="J15270" s="1">
        <v>14</v>
      </c>
      <c r="K15270" s="1">
        <v>10</v>
      </c>
      <c r="L15270" s="9">
        <v>3</v>
      </c>
    </row>
    <row r="15271" spans="2:12" x14ac:dyDescent="0.2">
      <c r="E15271" s="11"/>
      <c r="F15271" s="10"/>
      <c r="G15271" s="7">
        <v>100</v>
      </c>
      <c r="H15271" s="18">
        <v>11.111111111111001</v>
      </c>
      <c r="I15271" s="2">
        <v>13.888888888888999</v>
      </c>
      <c r="J15271" s="2">
        <v>38.888888888888999</v>
      </c>
      <c r="K15271" s="2">
        <v>27.777777777777999</v>
      </c>
      <c r="L15271" s="15">
        <v>8.333333333333</v>
      </c>
    </row>
    <row r="15272" spans="2:12" x14ac:dyDescent="0.2">
      <c r="E15272" s="4" t="s">
        <v>89</v>
      </c>
      <c r="F15272" s="5"/>
      <c r="G15272" s="6">
        <v>66</v>
      </c>
      <c r="H15272" s="8">
        <v>5</v>
      </c>
      <c r="I15272" s="1">
        <v>11</v>
      </c>
      <c r="J15272" s="1">
        <v>26</v>
      </c>
      <c r="K15272" s="1">
        <v>16</v>
      </c>
      <c r="L15272" s="9">
        <v>8</v>
      </c>
    </row>
    <row r="15273" spans="2:12" x14ac:dyDescent="0.2">
      <c r="E15273" s="11"/>
      <c r="F15273" s="10"/>
      <c r="G15273" s="7">
        <v>100</v>
      </c>
      <c r="H15273" s="18">
        <v>7.5757575757579998</v>
      </c>
      <c r="I15273" s="2">
        <v>16.666666666666998</v>
      </c>
      <c r="J15273" s="2">
        <v>39.393939393939</v>
      </c>
      <c r="K15273" s="2">
        <v>24.242424242424001</v>
      </c>
      <c r="L15273" s="15">
        <v>12.121212121212</v>
      </c>
    </row>
    <row r="15274" spans="2:12" x14ac:dyDescent="0.2">
      <c r="E15274" s="4" t="s">
        <v>90</v>
      </c>
      <c r="F15274" s="5"/>
      <c r="G15274" s="6">
        <v>54</v>
      </c>
      <c r="H15274" s="8">
        <v>7</v>
      </c>
      <c r="I15274" s="1">
        <v>6</v>
      </c>
      <c r="J15274" s="1">
        <v>19</v>
      </c>
      <c r="K15274" s="1">
        <v>18</v>
      </c>
      <c r="L15274" s="9">
        <v>4</v>
      </c>
    </row>
    <row r="15275" spans="2:12" x14ac:dyDescent="0.2">
      <c r="E15275" s="11"/>
      <c r="F15275" s="10"/>
      <c r="G15275" s="7">
        <v>100</v>
      </c>
      <c r="H15275" s="70">
        <v>12.962962962962999</v>
      </c>
      <c r="I15275" s="2">
        <v>11.111111111111001</v>
      </c>
      <c r="J15275" s="2">
        <v>35.185185185184999</v>
      </c>
      <c r="K15275" s="2">
        <v>33.333333333333002</v>
      </c>
      <c r="L15275" s="15">
        <v>7.4074074074069998</v>
      </c>
    </row>
    <row r="15276" spans="2:12" x14ac:dyDescent="0.2">
      <c r="E15276" s="4" t="s">
        <v>91</v>
      </c>
      <c r="F15276" s="5"/>
      <c r="G15276" s="6">
        <v>12</v>
      </c>
      <c r="H15276" s="8">
        <v>1</v>
      </c>
      <c r="I15276" s="1">
        <v>2</v>
      </c>
      <c r="J15276" s="1">
        <v>3</v>
      </c>
      <c r="K15276" s="1">
        <v>6</v>
      </c>
      <c r="L15276" s="9">
        <v>0</v>
      </c>
    </row>
    <row r="15277" spans="2:12" x14ac:dyDescent="0.2">
      <c r="E15277" s="45"/>
      <c r="F15277" s="51"/>
      <c r="G15277" s="81">
        <v>100</v>
      </c>
      <c r="H15277" s="115">
        <v>8.333333333333</v>
      </c>
      <c r="I15277" s="64">
        <v>16.666666666666998</v>
      </c>
      <c r="J15277" s="108">
        <v>25</v>
      </c>
      <c r="K15277" s="112">
        <v>50</v>
      </c>
      <c r="L15277" s="146">
        <v>0</v>
      </c>
    </row>
    <row r="15279" spans="2:12" x14ac:dyDescent="0.2">
      <c r="B15279" s="40" t="str">
        <f xml:space="preserve"> HYPERLINK("#'目次'!B375", "[369]")</f>
        <v>[369]</v>
      </c>
      <c r="C15279" s="23" t="s">
        <v>503</v>
      </c>
    </row>
    <row r="15282" spans="3:14" x14ac:dyDescent="0.2">
      <c r="C15282" s="23" t="s">
        <v>14</v>
      </c>
    </row>
    <row r="15283" spans="3:14" ht="72" x14ac:dyDescent="0.2">
      <c r="D15283" s="195"/>
      <c r="E15283" s="196"/>
      <c r="F15283" s="196"/>
      <c r="G15283" s="37" t="s">
        <v>15</v>
      </c>
      <c r="H15283" s="33" t="s">
        <v>504</v>
      </c>
      <c r="I15283" s="13" t="s">
        <v>505</v>
      </c>
      <c r="J15283" s="13" t="s">
        <v>506</v>
      </c>
      <c r="K15283" s="13" t="s">
        <v>507</v>
      </c>
      <c r="L15283" s="13" t="s">
        <v>508</v>
      </c>
      <c r="M15283" s="13" t="s">
        <v>99</v>
      </c>
      <c r="N15283" s="38" t="s">
        <v>18</v>
      </c>
    </row>
    <row r="15284" spans="3:14" x14ac:dyDescent="0.2">
      <c r="D15284" s="197"/>
      <c r="E15284" s="198"/>
      <c r="F15284" s="198"/>
      <c r="G15284" s="35"/>
      <c r="H15284" s="39"/>
      <c r="I15284" s="14"/>
      <c r="J15284" s="14"/>
      <c r="K15284" s="14"/>
      <c r="L15284" s="14"/>
      <c r="M15284" s="14"/>
      <c r="N15284" s="34"/>
    </row>
    <row r="15285" spans="3:14" x14ac:dyDescent="0.2">
      <c r="D15285" s="78"/>
      <c r="E15285" s="79" t="s">
        <v>15</v>
      </c>
      <c r="F15285" s="66"/>
      <c r="G15285" s="36">
        <v>1200</v>
      </c>
      <c r="H15285" s="17">
        <v>436</v>
      </c>
      <c r="I15285" s="17">
        <v>344</v>
      </c>
      <c r="J15285" s="17">
        <v>128</v>
      </c>
      <c r="K15285" s="17">
        <v>356</v>
      </c>
      <c r="L15285" s="17">
        <v>10</v>
      </c>
      <c r="M15285" s="17">
        <v>201</v>
      </c>
      <c r="N15285" s="47">
        <v>116</v>
      </c>
    </row>
    <row r="15286" spans="3:14" x14ac:dyDescent="0.2">
      <c r="D15286" s="45"/>
      <c r="E15286" s="51"/>
      <c r="F15286" s="67"/>
      <c r="G15286" s="7">
        <v>100</v>
      </c>
      <c r="H15286" s="2">
        <v>36.333333333333002</v>
      </c>
      <c r="I15286" s="2">
        <v>28.666666666666998</v>
      </c>
      <c r="J15286" s="2">
        <v>10.666666666667</v>
      </c>
      <c r="K15286" s="2">
        <v>29.666666666666998</v>
      </c>
      <c r="L15286" s="2">
        <v>0.83333333333299997</v>
      </c>
      <c r="M15286" s="2">
        <v>16.75</v>
      </c>
      <c r="N15286" s="15">
        <v>9.666666666667</v>
      </c>
    </row>
    <row r="15287" spans="3:14" x14ac:dyDescent="0.2">
      <c r="D15287" s="199" t="s">
        <v>19</v>
      </c>
      <c r="E15287" s="22" t="s">
        <v>20</v>
      </c>
      <c r="F15287" s="21"/>
      <c r="G15287" s="19">
        <v>132</v>
      </c>
      <c r="H15287" s="27">
        <v>51</v>
      </c>
      <c r="I15287" s="3">
        <v>35</v>
      </c>
      <c r="J15287" s="3">
        <v>14</v>
      </c>
      <c r="K15287" s="3">
        <v>42</v>
      </c>
      <c r="L15287" s="3">
        <v>2</v>
      </c>
      <c r="M15287" s="3">
        <v>15</v>
      </c>
      <c r="N15287" s="26">
        <v>17</v>
      </c>
    </row>
    <row r="15288" spans="3:14" x14ac:dyDescent="0.2">
      <c r="D15288" s="200"/>
      <c r="E15288" s="11"/>
      <c r="F15288" s="10"/>
      <c r="G15288" s="7">
        <v>100</v>
      </c>
      <c r="H15288" s="18">
        <v>38.636363636364003</v>
      </c>
      <c r="I15288" s="2">
        <v>26.515151515151999</v>
      </c>
      <c r="J15288" s="2">
        <v>10.606060606061</v>
      </c>
      <c r="K15288" s="2">
        <v>31.818181818182001</v>
      </c>
      <c r="L15288" s="2">
        <v>1.5151515151520001</v>
      </c>
      <c r="M15288" s="30">
        <v>11.363636363635999</v>
      </c>
      <c r="N15288" s="15">
        <v>12.878787878788</v>
      </c>
    </row>
    <row r="15289" spans="3:14" x14ac:dyDescent="0.2">
      <c r="D15289" s="200"/>
      <c r="E15289" s="4" t="s">
        <v>21</v>
      </c>
      <c r="F15289" s="5"/>
      <c r="G15289" s="6">
        <v>444</v>
      </c>
      <c r="H15289" s="8">
        <v>145</v>
      </c>
      <c r="I15289" s="1">
        <v>136</v>
      </c>
      <c r="J15289" s="1">
        <v>51</v>
      </c>
      <c r="K15289" s="1">
        <v>159</v>
      </c>
      <c r="L15289" s="1">
        <v>3</v>
      </c>
      <c r="M15289" s="1">
        <v>70</v>
      </c>
      <c r="N15289" s="9">
        <v>51</v>
      </c>
    </row>
    <row r="15290" spans="3:14" x14ac:dyDescent="0.2">
      <c r="D15290" s="200"/>
      <c r="E15290" s="11"/>
      <c r="F15290" s="10"/>
      <c r="G15290" s="7">
        <v>100</v>
      </c>
      <c r="H15290" s="18">
        <v>32.657657657658</v>
      </c>
      <c r="I15290" s="2">
        <v>30.630630630631</v>
      </c>
      <c r="J15290" s="2">
        <v>11.486486486485999</v>
      </c>
      <c r="K15290" s="25">
        <v>35.810810810810999</v>
      </c>
      <c r="L15290" s="2">
        <v>0.67567567567599995</v>
      </c>
      <c r="M15290" s="2">
        <v>15.765765765766</v>
      </c>
      <c r="N15290" s="15">
        <v>11.486486486485999</v>
      </c>
    </row>
    <row r="15291" spans="3:14" x14ac:dyDescent="0.2">
      <c r="D15291" s="200"/>
      <c r="E15291" s="4" t="s">
        <v>22</v>
      </c>
      <c r="F15291" s="5"/>
      <c r="G15291" s="6">
        <v>192</v>
      </c>
      <c r="H15291" s="8">
        <v>64</v>
      </c>
      <c r="I15291" s="1">
        <v>56</v>
      </c>
      <c r="J15291" s="1">
        <v>11</v>
      </c>
      <c r="K15291" s="1">
        <v>51</v>
      </c>
      <c r="L15291" s="1">
        <v>2</v>
      </c>
      <c r="M15291" s="1">
        <v>35</v>
      </c>
      <c r="N15291" s="9">
        <v>16</v>
      </c>
    </row>
    <row r="15292" spans="3:14" x14ac:dyDescent="0.2">
      <c r="D15292" s="200"/>
      <c r="E15292" s="11"/>
      <c r="F15292" s="10"/>
      <c r="G15292" s="7">
        <v>100</v>
      </c>
      <c r="H15292" s="18">
        <v>33.333333333333002</v>
      </c>
      <c r="I15292" s="2">
        <v>29.166666666666998</v>
      </c>
      <c r="J15292" s="2">
        <v>5.729166666667</v>
      </c>
      <c r="K15292" s="2">
        <v>26.5625</v>
      </c>
      <c r="L15292" s="2">
        <v>1.041666666667</v>
      </c>
      <c r="M15292" s="2">
        <v>18.229166666666998</v>
      </c>
      <c r="N15292" s="15">
        <v>8.333333333333</v>
      </c>
    </row>
    <row r="15293" spans="3:14" x14ac:dyDescent="0.2">
      <c r="D15293" s="200"/>
      <c r="E15293" s="4" t="s">
        <v>23</v>
      </c>
      <c r="F15293" s="5"/>
      <c r="G15293" s="6">
        <v>192</v>
      </c>
      <c r="H15293" s="8">
        <v>72</v>
      </c>
      <c r="I15293" s="1">
        <v>48</v>
      </c>
      <c r="J15293" s="1">
        <v>21</v>
      </c>
      <c r="K15293" s="1">
        <v>52</v>
      </c>
      <c r="L15293" s="1">
        <v>1</v>
      </c>
      <c r="M15293" s="1">
        <v>31</v>
      </c>
      <c r="N15293" s="9">
        <v>14</v>
      </c>
    </row>
    <row r="15294" spans="3:14" x14ac:dyDescent="0.2">
      <c r="D15294" s="200"/>
      <c r="E15294" s="11"/>
      <c r="F15294" s="10"/>
      <c r="G15294" s="7">
        <v>100</v>
      </c>
      <c r="H15294" s="18">
        <v>37.5</v>
      </c>
      <c r="I15294" s="2">
        <v>25</v>
      </c>
      <c r="J15294" s="2">
        <v>10.9375</v>
      </c>
      <c r="K15294" s="2">
        <v>27.083333333333002</v>
      </c>
      <c r="L15294" s="2">
        <v>0.52083333333299997</v>
      </c>
      <c r="M15294" s="2">
        <v>16.145833333333002</v>
      </c>
      <c r="N15294" s="15">
        <v>7.291666666667</v>
      </c>
    </row>
    <row r="15295" spans="3:14" x14ac:dyDescent="0.2">
      <c r="D15295" s="200"/>
      <c r="E15295" s="4" t="s">
        <v>24</v>
      </c>
      <c r="F15295" s="5"/>
      <c r="G15295" s="6">
        <v>240</v>
      </c>
      <c r="H15295" s="8">
        <v>104</v>
      </c>
      <c r="I15295" s="1">
        <v>69</v>
      </c>
      <c r="J15295" s="1">
        <v>31</v>
      </c>
      <c r="K15295" s="1">
        <v>52</v>
      </c>
      <c r="L15295" s="1">
        <v>2</v>
      </c>
      <c r="M15295" s="1">
        <v>50</v>
      </c>
      <c r="N15295" s="9">
        <v>18</v>
      </c>
    </row>
    <row r="15296" spans="3:14" x14ac:dyDescent="0.2">
      <c r="D15296" s="200"/>
      <c r="E15296" s="11"/>
      <c r="F15296" s="10"/>
      <c r="G15296" s="7">
        <v>100</v>
      </c>
      <c r="H15296" s="70">
        <v>43.333333333333002</v>
      </c>
      <c r="I15296" s="2">
        <v>28.75</v>
      </c>
      <c r="J15296" s="2">
        <v>12.916666666667</v>
      </c>
      <c r="K15296" s="30">
        <v>21.666666666666998</v>
      </c>
      <c r="L15296" s="2">
        <v>0.83333333333299997</v>
      </c>
      <c r="M15296" s="2">
        <v>20.833333333333002</v>
      </c>
      <c r="N15296" s="15">
        <v>7.5</v>
      </c>
    </row>
    <row r="15297" spans="4:14" x14ac:dyDescent="0.2">
      <c r="D15297" s="199" t="s">
        <v>25</v>
      </c>
      <c r="E15297" s="22" t="s">
        <v>26</v>
      </c>
      <c r="F15297" s="21"/>
      <c r="G15297" s="19">
        <v>348</v>
      </c>
      <c r="H15297" s="27">
        <v>135</v>
      </c>
      <c r="I15297" s="3">
        <v>107</v>
      </c>
      <c r="J15297" s="3">
        <v>42</v>
      </c>
      <c r="K15297" s="3">
        <v>121</v>
      </c>
      <c r="L15297" s="3">
        <v>4</v>
      </c>
      <c r="M15297" s="3">
        <v>52</v>
      </c>
      <c r="N15297" s="26">
        <v>32</v>
      </c>
    </row>
    <row r="15298" spans="4:14" x14ac:dyDescent="0.2">
      <c r="D15298" s="200"/>
      <c r="E15298" s="11"/>
      <c r="F15298" s="10"/>
      <c r="G15298" s="7">
        <v>100</v>
      </c>
      <c r="H15298" s="18">
        <v>38.793103448276</v>
      </c>
      <c r="I15298" s="2">
        <v>30.747126436782001</v>
      </c>
      <c r="J15298" s="2">
        <v>12.068965517241001</v>
      </c>
      <c r="K15298" s="25">
        <v>34.770114942528998</v>
      </c>
      <c r="L15298" s="2">
        <v>1.149425287356</v>
      </c>
      <c r="M15298" s="2">
        <v>14.942528735631999</v>
      </c>
      <c r="N15298" s="15">
        <v>9.1954022988510005</v>
      </c>
    </row>
    <row r="15299" spans="4:14" x14ac:dyDescent="0.2">
      <c r="D15299" s="200"/>
      <c r="E15299" s="4" t="s">
        <v>27</v>
      </c>
      <c r="F15299" s="5"/>
      <c r="G15299" s="6">
        <v>378</v>
      </c>
      <c r="H15299" s="8">
        <v>131</v>
      </c>
      <c r="I15299" s="1">
        <v>110</v>
      </c>
      <c r="J15299" s="1">
        <v>35</v>
      </c>
      <c r="K15299" s="1">
        <v>118</v>
      </c>
      <c r="L15299" s="1">
        <v>6</v>
      </c>
      <c r="M15299" s="1">
        <v>67</v>
      </c>
      <c r="N15299" s="9">
        <v>31</v>
      </c>
    </row>
    <row r="15300" spans="4:14" x14ac:dyDescent="0.2">
      <c r="D15300" s="200"/>
      <c r="E15300" s="11"/>
      <c r="F15300" s="10"/>
      <c r="G15300" s="7">
        <v>100</v>
      </c>
      <c r="H15300" s="18">
        <v>34.656084656085</v>
      </c>
      <c r="I15300" s="2">
        <v>29.100529100528998</v>
      </c>
      <c r="J15300" s="2">
        <v>9.2592592592590002</v>
      </c>
      <c r="K15300" s="2">
        <v>31.216931216930998</v>
      </c>
      <c r="L15300" s="2">
        <v>1.587301587302</v>
      </c>
      <c r="M15300" s="2">
        <v>17.724867724868002</v>
      </c>
      <c r="N15300" s="15">
        <v>8.2010582010580002</v>
      </c>
    </row>
    <row r="15301" spans="4:14" x14ac:dyDescent="0.2">
      <c r="D15301" s="200"/>
      <c r="E15301" s="4" t="s">
        <v>28</v>
      </c>
      <c r="F15301" s="5"/>
      <c r="G15301" s="6">
        <v>372</v>
      </c>
      <c r="H15301" s="8">
        <v>125</v>
      </c>
      <c r="I15301" s="1">
        <v>104</v>
      </c>
      <c r="J15301" s="1">
        <v>40</v>
      </c>
      <c r="K15301" s="1">
        <v>94</v>
      </c>
      <c r="L15301" s="1">
        <v>0</v>
      </c>
      <c r="M15301" s="1">
        <v>68</v>
      </c>
      <c r="N15301" s="9">
        <v>44</v>
      </c>
    </row>
    <row r="15302" spans="4:14" x14ac:dyDescent="0.2">
      <c r="D15302" s="200"/>
      <c r="E15302" s="11"/>
      <c r="F15302" s="10"/>
      <c r="G15302" s="7">
        <v>100</v>
      </c>
      <c r="H15302" s="18">
        <v>33.602150537634003</v>
      </c>
      <c r="I15302" s="2">
        <v>27.956989247311999</v>
      </c>
      <c r="J15302" s="2">
        <v>10.752688172042999</v>
      </c>
      <c r="K15302" s="2">
        <v>25.268817204301001</v>
      </c>
      <c r="L15302" s="16">
        <v>0</v>
      </c>
      <c r="M15302" s="2">
        <v>18.279569892472999</v>
      </c>
      <c r="N15302" s="15">
        <v>11.827956989246999</v>
      </c>
    </row>
    <row r="15303" spans="4:14" x14ac:dyDescent="0.2">
      <c r="D15303" s="200"/>
      <c r="E15303" s="4" t="s">
        <v>29</v>
      </c>
      <c r="F15303" s="5"/>
      <c r="G15303" s="6">
        <v>102</v>
      </c>
      <c r="H15303" s="8">
        <v>45</v>
      </c>
      <c r="I15303" s="1">
        <v>23</v>
      </c>
      <c r="J15303" s="1">
        <v>11</v>
      </c>
      <c r="K15303" s="1">
        <v>23</v>
      </c>
      <c r="L15303" s="1">
        <v>0</v>
      </c>
      <c r="M15303" s="1">
        <v>14</v>
      </c>
      <c r="N15303" s="9">
        <v>9</v>
      </c>
    </row>
    <row r="15304" spans="4:14" x14ac:dyDescent="0.2">
      <c r="D15304" s="200"/>
      <c r="E15304" s="11"/>
      <c r="F15304" s="10"/>
      <c r="G15304" s="7">
        <v>100</v>
      </c>
      <c r="H15304" s="70">
        <v>44.117647058823998</v>
      </c>
      <c r="I15304" s="30">
        <v>22.549019607843</v>
      </c>
      <c r="J15304" s="2">
        <v>10.78431372549</v>
      </c>
      <c r="K15304" s="30">
        <v>22.549019607843</v>
      </c>
      <c r="L15304" s="16">
        <v>0</v>
      </c>
      <c r="M15304" s="2">
        <v>13.725490196078001</v>
      </c>
      <c r="N15304" s="15">
        <v>8.8235294117649996</v>
      </c>
    </row>
    <row r="15305" spans="4:14" x14ac:dyDescent="0.2">
      <c r="D15305" s="199" t="s">
        <v>30</v>
      </c>
      <c r="E15305" s="22" t="s">
        <v>31</v>
      </c>
      <c r="F15305" s="21"/>
      <c r="G15305" s="19">
        <v>592</v>
      </c>
      <c r="H15305" s="27">
        <v>207</v>
      </c>
      <c r="I15305" s="3">
        <v>171</v>
      </c>
      <c r="J15305" s="3">
        <v>70</v>
      </c>
      <c r="K15305" s="3">
        <v>171</v>
      </c>
      <c r="L15305" s="3">
        <v>7</v>
      </c>
      <c r="M15305" s="3">
        <v>90</v>
      </c>
      <c r="N15305" s="26">
        <v>62</v>
      </c>
    </row>
    <row r="15306" spans="4:14" x14ac:dyDescent="0.2">
      <c r="D15306" s="200"/>
      <c r="E15306" s="11"/>
      <c r="F15306" s="10"/>
      <c r="G15306" s="7">
        <v>100</v>
      </c>
      <c r="H15306" s="18">
        <v>34.966216216215997</v>
      </c>
      <c r="I15306" s="2">
        <v>28.885135135134998</v>
      </c>
      <c r="J15306" s="2">
        <v>11.824324324323999</v>
      </c>
      <c r="K15306" s="2">
        <v>28.885135135134998</v>
      </c>
      <c r="L15306" s="2">
        <v>1.1824324324319999</v>
      </c>
      <c r="M15306" s="2">
        <v>15.202702702703</v>
      </c>
      <c r="N15306" s="15">
        <v>10.472972972973</v>
      </c>
    </row>
    <row r="15307" spans="4:14" x14ac:dyDescent="0.2">
      <c r="D15307" s="200"/>
      <c r="E15307" s="4" t="s">
        <v>32</v>
      </c>
      <c r="F15307" s="5"/>
      <c r="G15307" s="6">
        <v>608</v>
      </c>
      <c r="H15307" s="8">
        <v>229</v>
      </c>
      <c r="I15307" s="1">
        <v>173</v>
      </c>
      <c r="J15307" s="1">
        <v>58</v>
      </c>
      <c r="K15307" s="1">
        <v>185</v>
      </c>
      <c r="L15307" s="1">
        <v>3</v>
      </c>
      <c r="M15307" s="1">
        <v>111</v>
      </c>
      <c r="N15307" s="9">
        <v>54</v>
      </c>
    </row>
    <row r="15308" spans="4:14" x14ac:dyDescent="0.2">
      <c r="D15308" s="200"/>
      <c r="E15308" s="11"/>
      <c r="F15308" s="10"/>
      <c r="G15308" s="7">
        <v>100</v>
      </c>
      <c r="H15308" s="18">
        <v>37.664473684211004</v>
      </c>
      <c r="I15308" s="2">
        <v>28.453947368421002</v>
      </c>
      <c r="J15308" s="2">
        <v>9.5394736842109999</v>
      </c>
      <c r="K15308" s="2">
        <v>30.427631578947</v>
      </c>
      <c r="L15308" s="2">
        <v>0.49342105263199998</v>
      </c>
      <c r="M15308" s="2">
        <v>18.256578947367998</v>
      </c>
      <c r="N15308" s="15">
        <v>8.8815789473680002</v>
      </c>
    </row>
    <row r="15309" spans="4:14" x14ac:dyDescent="0.2">
      <c r="D15309" s="199" t="s">
        <v>33</v>
      </c>
      <c r="E15309" s="22" t="s">
        <v>34</v>
      </c>
      <c r="F15309" s="21"/>
      <c r="G15309" s="19">
        <v>74</v>
      </c>
      <c r="H15309" s="27">
        <v>32</v>
      </c>
      <c r="I15309" s="3">
        <v>27</v>
      </c>
      <c r="J15309" s="3">
        <v>5</v>
      </c>
      <c r="K15309" s="3">
        <v>8</v>
      </c>
      <c r="L15309" s="3">
        <v>2</v>
      </c>
      <c r="M15309" s="3">
        <v>9</v>
      </c>
      <c r="N15309" s="26">
        <v>5</v>
      </c>
    </row>
    <row r="15310" spans="4:14" x14ac:dyDescent="0.2">
      <c r="D15310" s="200"/>
      <c r="E15310" s="11"/>
      <c r="F15310" s="10"/>
      <c r="G15310" s="7">
        <v>100</v>
      </c>
      <c r="H15310" s="70">
        <v>43.243243243243001</v>
      </c>
      <c r="I15310" s="25">
        <v>36.486486486486001</v>
      </c>
      <c r="J15310" s="2">
        <v>6.7567567567570004</v>
      </c>
      <c r="K15310" s="50">
        <v>10.810810810811001</v>
      </c>
      <c r="L15310" s="2">
        <v>2.7027027027030002</v>
      </c>
      <c r="M15310" s="2">
        <v>12.162162162162</v>
      </c>
      <c r="N15310" s="15">
        <v>6.7567567567570004</v>
      </c>
    </row>
    <row r="15311" spans="4:14" x14ac:dyDescent="0.2">
      <c r="D15311" s="200"/>
      <c r="E15311" s="4" t="s">
        <v>35</v>
      </c>
      <c r="F15311" s="5"/>
      <c r="G15311" s="6">
        <v>148</v>
      </c>
      <c r="H15311" s="8">
        <v>56</v>
      </c>
      <c r="I15311" s="1">
        <v>51</v>
      </c>
      <c r="J15311" s="1">
        <v>8</v>
      </c>
      <c r="K15311" s="1">
        <v>37</v>
      </c>
      <c r="L15311" s="1">
        <v>1</v>
      </c>
      <c r="M15311" s="1">
        <v>23</v>
      </c>
      <c r="N15311" s="9">
        <v>17</v>
      </c>
    </row>
    <row r="15312" spans="4:14" x14ac:dyDescent="0.2">
      <c r="D15312" s="200"/>
      <c r="E15312" s="11"/>
      <c r="F15312" s="10"/>
      <c r="G15312" s="7">
        <v>100</v>
      </c>
      <c r="H15312" s="18">
        <v>37.837837837838002</v>
      </c>
      <c r="I15312" s="25">
        <v>34.459459459458998</v>
      </c>
      <c r="J15312" s="30">
        <v>5.4054054054050003</v>
      </c>
      <c r="K15312" s="2">
        <v>25</v>
      </c>
      <c r="L15312" s="2">
        <v>0.67567567567599995</v>
      </c>
      <c r="M15312" s="2">
        <v>15.540540540541</v>
      </c>
      <c r="N15312" s="15">
        <v>11.486486486485999</v>
      </c>
    </row>
    <row r="15313" spans="2:14" x14ac:dyDescent="0.2">
      <c r="D15313" s="200"/>
      <c r="E15313" s="4" t="s">
        <v>36</v>
      </c>
      <c r="F15313" s="5"/>
      <c r="G15313" s="6">
        <v>187</v>
      </c>
      <c r="H15313" s="8">
        <v>66</v>
      </c>
      <c r="I15313" s="1">
        <v>46</v>
      </c>
      <c r="J15313" s="1">
        <v>10</v>
      </c>
      <c r="K15313" s="1">
        <v>60</v>
      </c>
      <c r="L15313" s="1">
        <v>2</v>
      </c>
      <c r="M15313" s="1">
        <v>41</v>
      </c>
      <c r="N15313" s="9">
        <v>25</v>
      </c>
    </row>
    <row r="15314" spans="2:14" x14ac:dyDescent="0.2">
      <c r="D15314" s="200"/>
      <c r="E15314" s="11"/>
      <c r="F15314" s="10"/>
      <c r="G15314" s="7">
        <v>100</v>
      </c>
      <c r="H15314" s="18">
        <v>35.294117647058997</v>
      </c>
      <c r="I15314" s="2">
        <v>24.598930481282999</v>
      </c>
      <c r="J15314" s="30">
        <v>5.3475935828879999</v>
      </c>
      <c r="K15314" s="2">
        <v>32.085561497325997</v>
      </c>
      <c r="L15314" s="2">
        <v>1.069518716578</v>
      </c>
      <c r="M15314" s="25">
        <v>21.925133689839999</v>
      </c>
      <c r="N15314" s="15">
        <v>13.368983957218999</v>
      </c>
    </row>
    <row r="15315" spans="2:14" x14ac:dyDescent="0.2">
      <c r="D15315" s="200"/>
      <c r="E15315" s="4" t="s">
        <v>37</v>
      </c>
      <c r="F15315" s="5"/>
      <c r="G15315" s="6">
        <v>221</v>
      </c>
      <c r="H15315" s="8">
        <v>85</v>
      </c>
      <c r="I15315" s="1">
        <v>61</v>
      </c>
      <c r="J15315" s="1">
        <v>27</v>
      </c>
      <c r="K15315" s="1">
        <v>79</v>
      </c>
      <c r="L15315" s="1">
        <v>0</v>
      </c>
      <c r="M15315" s="1">
        <v>33</v>
      </c>
      <c r="N15315" s="9">
        <v>11</v>
      </c>
    </row>
    <row r="15316" spans="2:14" x14ac:dyDescent="0.2">
      <c r="D15316" s="200"/>
      <c r="E15316" s="11"/>
      <c r="F15316" s="10"/>
      <c r="G15316" s="7">
        <v>100</v>
      </c>
      <c r="H15316" s="18">
        <v>38.461538461537998</v>
      </c>
      <c r="I15316" s="2">
        <v>27.601809954751001</v>
      </c>
      <c r="J15316" s="2">
        <v>12.217194570136</v>
      </c>
      <c r="K15316" s="25">
        <v>35.746606334841999</v>
      </c>
      <c r="L15316" s="16">
        <v>0</v>
      </c>
      <c r="M15316" s="2">
        <v>14.932126696833</v>
      </c>
      <c r="N15316" s="15">
        <v>4.9773755656110001</v>
      </c>
    </row>
    <row r="15317" spans="2:14" x14ac:dyDescent="0.2">
      <c r="D15317" s="200"/>
      <c r="E15317" s="4" t="s">
        <v>38</v>
      </c>
      <c r="F15317" s="5"/>
      <c r="G15317" s="6">
        <v>186</v>
      </c>
      <c r="H15317" s="8">
        <v>58</v>
      </c>
      <c r="I15317" s="1">
        <v>51</v>
      </c>
      <c r="J15317" s="1">
        <v>14</v>
      </c>
      <c r="K15317" s="1">
        <v>58</v>
      </c>
      <c r="L15317" s="1">
        <v>4</v>
      </c>
      <c r="M15317" s="1">
        <v>41</v>
      </c>
      <c r="N15317" s="9">
        <v>18</v>
      </c>
    </row>
    <row r="15318" spans="2:14" x14ac:dyDescent="0.2">
      <c r="D15318" s="200"/>
      <c r="E15318" s="11"/>
      <c r="F15318" s="10"/>
      <c r="G15318" s="7">
        <v>100</v>
      </c>
      <c r="H15318" s="72">
        <v>31.182795698924998</v>
      </c>
      <c r="I15318" s="2">
        <v>27.419354838709999</v>
      </c>
      <c r="J15318" s="2">
        <v>7.5268817204299996</v>
      </c>
      <c r="K15318" s="2">
        <v>31.182795698924998</v>
      </c>
      <c r="L15318" s="2">
        <v>2.1505376344089999</v>
      </c>
      <c r="M15318" s="25">
        <v>22.043010752688001</v>
      </c>
      <c r="N15318" s="15">
        <v>9.6774193548389995</v>
      </c>
    </row>
    <row r="15319" spans="2:14" x14ac:dyDescent="0.2">
      <c r="D15319" s="200"/>
      <c r="E15319" s="4" t="s">
        <v>39</v>
      </c>
      <c r="F15319" s="5"/>
      <c r="G15319" s="6">
        <v>223</v>
      </c>
      <c r="H15319" s="8">
        <v>84</v>
      </c>
      <c r="I15319" s="1">
        <v>60</v>
      </c>
      <c r="J15319" s="1">
        <v>32</v>
      </c>
      <c r="K15319" s="1">
        <v>76</v>
      </c>
      <c r="L15319" s="1">
        <v>1</v>
      </c>
      <c r="M15319" s="1">
        <v>31</v>
      </c>
      <c r="N15319" s="9">
        <v>28</v>
      </c>
    </row>
    <row r="15320" spans="2:14" x14ac:dyDescent="0.2">
      <c r="D15320" s="200"/>
      <c r="E15320" s="11"/>
      <c r="F15320" s="10"/>
      <c r="G15320" s="7">
        <v>100</v>
      </c>
      <c r="H15320" s="18">
        <v>37.668161434978003</v>
      </c>
      <c r="I15320" s="2">
        <v>26.905829596413</v>
      </c>
      <c r="J15320" s="2">
        <v>14.349775784753</v>
      </c>
      <c r="K15320" s="2">
        <v>34.080717488788999</v>
      </c>
      <c r="L15320" s="2">
        <v>0.44843049327399997</v>
      </c>
      <c r="M15320" s="2">
        <v>13.90134529148</v>
      </c>
      <c r="N15320" s="15">
        <v>12.556053811659</v>
      </c>
    </row>
    <row r="15321" spans="2:14" x14ac:dyDescent="0.2">
      <c r="D15321" s="200"/>
      <c r="E15321" s="4" t="s">
        <v>40</v>
      </c>
      <c r="F15321" s="5"/>
      <c r="G15321" s="6">
        <v>161</v>
      </c>
      <c r="H15321" s="8">
        <v>55</v>
      </c>
      <c r="I15321" s="1">
        <v>48</v>
      </c>
      <c r="J15321" s="1">
        <v>32</v>
      </c>
      <c r="K15321" s="1">
        <v>38</v>
      </c>
      <c r="L15321" s="1">
        <v>0</v>
      </c>
      <c r="M15321" s="1">
        <v>23</v>
      </c>
      <c r="N15321" s="9">
        <v>12</v>
      </c>
    </row>
    <row r="15322" spans="2:14" x14ac:dyDescent="0.2">
      <c r="D15322" s="201"/>
      <c r="E15322" s="45"/>
      <c r="F15322" s="51"/>
      <c r="G15322" s="81">
        <v>100</v>
      </c>
      <c r="H15322" s="115">
        <v>34.161490683229999</v>
      </c>
      <c r="I15322" s="64">
        <v>29.813664596273</v>
      </c>
      <c r="J15322" s="124">
        <v>19.875776397515999</v>
      </c>
      <c r="K15322" s="126">
        <v>23.602484472050001</v>
      </c>
      <c r="L15322" s="62">
        <v>0</v>
      </c>
      <c r="M15322" s="64">
        <v>14.285714285714</v>
      </c>
      <c r="N15322" s="106">
        <v>7.4534161490680004</v>
      </c>
    </row>
    <row r="15324" spans="2:14" x14ac:dyDescent="0.2">
      <c r="B15324" s="40" t="str">
        <f xml:space="preserve"> HYPERLINK("#'目次'!B376", "[370]")</f>
        <v>[370]</v>
      </c>
      <c r="C15324" s="23" t="s">
        <v>503</v>
      </c>
    </row>
    <row r="15327" spans="2:14" x14ac:dyDescent="0.2">
      <c r="C15327" s="23" t="s">
        <v>48</v>
      </c>
    </row>
    <row r="15328" spans="2:14" ht="72" x14ac:dyDescent="0.2">
      <c r="D15328" s="195"/>
      <c r="E15328" s="196"/>
      <c r="F15328" s="196"/>
      <c r="G15328" s="37" t="s">
        <v>15</v>
      </c>
      <c r="H15328" s="33" t="s">
        <v>504</v>
      </c>
      <c r="I15328" s="13" t="s">
        <v>505</v>
      </c>
      <c r="J15328" s="13" t="s">
        <v>506</v>
      </c>
      <c r="K15328" s="13" t="s">
        <v>507</v>
      </c>
      <c r="L15328" s="13" t="s">
        <v>508</v>
      </c>
      <c r="M15328" s="13" t="s">
        <v>99</v>
      </c>
      <c r="N15328" s="38" t="s">
        <v>18</v>
      </c>
    </row>
    <row r="15329" spans="4:14" x14ac:dyDescent="0.2">
      <c r="D15329" s="197"/>
      <c r="E15329" s="198"/>
      <c r="F15329" s="198"/>
      <c r="G15329" s="35"/>
      <c r="H15329" s="39"/>
      <c r="I15329" s="14"/>
      <c r="J15329" s="14"/>
      <c r="K15329" s="14"/>
      <c r="L15329" s="14"/>
      <c r="M15329" s="14"/>
      <c r="N15329" s="34"/>
    </row>
    <row r="15330" spans="4:14" x14ac:dyDescent="0.2">
      <c r="D15330" s="78"/>
      <c r="E15330" s="79" t="s">
        <v>15</v>
      </c>
      <c r="F15330" s="66"/>
      <c r="G15330" s="36">
        <v>1200</v>
      </c>
      <c r="H15330" s="17">
        <v>436</v>
      </c>
      <c r="I15330" s="17">
        <v>344</v>
      </c>
      <c r="J15330" s="17">
        <v>128</v>
      </c>
      <c r="K15330" s="17">
        <v>356</v>
      </c>
      <c r="L15330" s="17">
        <v>10</v>
      </c>
      <c r="M15330" s="17">
        <v>201</v>
      </c>
      <c r="N15330" s="47">
        <v>116</v>
      </c>
    </row>
    <row r="15331" spans="4:14" x14ac:dyDescent="0.2">
      <c r="D15331" s="45"/>
      <c r="E15331" s="51"/>
      <c r="F15331" s="67"/>
      <c r="G15331" s="7">
        <v>100</v>
      </c>
      <c r="H15331" s="2">
        <v>36.333333333333002</v>
      </c>
      <c r="I15331" s="2">
        <v>28.666666666666998</v>
      </c>
      <c r="J15331" s="2">
        <v>10.666666666667</v>
      </c>
      <c r="K15331" s="2">
        <v>29.666666666666998</v>
      </c>
      <c r="L15331" s="2">
        <v>0.83333333333299997</v>
      </c>
      <c r="M15331" s="2">
        <v>16.75</v>
      </c>
      <c r="N15331" s="15">
        <v>9.666666666667</v>
      </c>
    </row>
    <row r="15332" spans="4:14" x14ac:dyDescent="0.2">
      <c r="D15332" s="199" t="s">
        <v>49</v>
      </c>
      <c r="E15332" s="22" t="s">
        <v>50</v>
      </c>
      <c r="F15332" s="21"/>
      <c r="G15332" s="19">
        <v>15</v>
      </c>
      <c r="H15332" s="27">
        <v>4</v>
      </c>
      <c r="I15332" s="3">
        <v>6</v>
      </c>
      <c r="J15332" s="3">
        <v>3</v>
      </c>
      <c r="K15332" s="3">
        <v>3</v>
      </c>
      <c r="L15332" s="3">
        <v>0</v>
      </c>
      <c r="M15332" s="3">
        <v>2</v>
      </c>
      <c r="N15332" s="26">
        <v>3</v>
      </c>
    </row>
    <row r="15333" spans="4:14" x14ac:dyDescent="0.2">
      <c r="D15333" s="200"/>
      <c r="E15333" s="11"/>
      <c r="F15333" s="10"/>
      <c r="G15333" s="7">
        <v>100</v>
      </c>
      <c r="H15333" s="72">
        <v>26.666666666666998</v>
      </c>
      <c r="I15333" s="41">
        <v>40</v>
      </c>
      <c r="J15333" s="25">
        <v>20</v>
      </c>
      <c r="K15333" s="30">
        <v>20</v>
      </c>
      <c r="L15333" s="16">
        <v>0</v>
      </c>
      <c r="M15333" s="2">
        <v>13.333333333333</v>
      </c>
      <c r="N15333" s="102">
        <v>20</v>
      </c>
    </row>
    <row r="15334" spans="4:14" x14ac:dyDescent="0.2">
      <c r="D15334" s="200"/>
      <c r="E15334" s="4" t="s">
        <v>51</v>
      </c>
      <c r="F15334" s="5"/>
      <c r="G15334" s="6">
        <v>142</v>
      </c>
      <c r="H15334" s="8">
        <v>55</v>
      </c>
      <c r="I15334" s="1">
        <v>43</v>
      </c>
      <c r="J15334" s="1">
        <v>17</v>
      </c>
      <c r="K15334" s="1">
        <v>29</v>
      </c>
      <c r="L15334" s="1">
        <v>1</v>
      </c>
      <c r="M15334" s="1">
        <v>25</v>
      </c>
      <c r="N15334" s="9">
        <v>17</v>
      </c>
    </row>
    <row r="15335" spans="4:14" x14ac:dyDescent="0.2">
      <c r="D15335" s="200"/>
      <c r="E15335" s="11"/>
      <c r="F15335" s="10"/>
      <c r="G15335" s="7">
        <v>100</v>
      </c>
      <c r="H15335" s="18">
        <v>38.732394366196999</v>
      </c>
      <c r="I15335" s="2">
        <v>30.281690140845001</v>
      </c>
      <c r="J15335" s="2">
        <v>11.971830985915</v>
      </c>
      <c r="K15335" s="30">
        <v>20.422535211267999</v>
      </c>
      <c r="L15335" s="2">
        <v>0.70422535211299997</v>
      </c>
      <c r="M15335" s="2">
        <v>17.605633802817</v>
      </c>
      <c r="N15335" s="15">
        <v>11.971830985915</v>
      </c>
    </row>
    <row r="15336" spans="4:14" x14ac:dyDescent="0.2">
      <c r="D15336" s="200"/>
      <c r="E15336" s="4" t="s">
        <v>52</v>
      </c>
      <c r="F15336" s="5"/>
      <c r="G15336" s="6">
        <v>26</v>
      </c>
      <c r="H15336" s="8">
        <v>7</v>
      </c>
      <c r="I15336" s="1">
        <v>6</v>
      </c>
      <c r="J15336" s="1">
        <v>1</v>
      </c>
      <c r="K15336" s="1">
        <v>12</v>
      </c>
      <c r="L15336" s="1">
        <v>0</v>
      </c>
      <c r="M15336" s="1">
        <v>4</v>
      </c>
      <c r="N15336" s="9">
        <v>3</v>
      </c>
    </row>
    <row r="15337" spans="4:14" x14ac:dyDescent="0.2">
      <c r="D15337" s="200"/>
      <c r="E15337" s="11"/>
      <c r="F15337" s="10"/>
      <c r="G15337" s="7">
        <v>100</v>
      </c>
      <c r="H15337" s="72">
        <v>26.923076923077002</v>
      </c>
      <c r="I15337" s="30">
        <v>23.076923076922998</v>
      </c>
      <c r="J15337" s="30">
        <v>3.8461538461539999</v>
      </c>
      <c r="K15337" s="41">
        <v>46.153846153845997</v>
      </c>
      <c r="L15337" s="16">
        <v>0</v>
      </c>
      <c r="M15337" s="2">
        <v>15.384615384615</v>
      </c>
      <c r="N15337" s="15">
        <v>11.538461538462</v>
      </c>
    </row>
    <row r="15338" spans="4:14" x14ac:dyDescent="0.2">
      <c r="D15338" s="200"/>
      <c r="E15338" s="4" t="s">
        <v>53</v>
      </c>
      <c r="F15338" s="5"/>
      <c r="G15338" s="6">
        <v>41</v>
      </c>
      <c r="H15338" s="8">
        <v>10</v>
      </c>
      <c r="I15338" s="1">
        <v>15</v>
      </c>
      <c r="J15338" s="1">
        <v>3</v>
      </c>
      <c r="K15338" s="1">
        <v>15</v>
      </c>
      <c r="L15338" s="1">
        <v>1</v>
      </c>
      <c r="M15338" s="1">
        <v>11</v>
      </c>
      <c r="N15338" s="9">
        <v>1</v>
      </c>
    </row>
    <row r="15339" spans="4:14" x14ac:dyDescent="0.2">
      <c r="D15339" s="200"/>
      <c r="E15339" s="11"/>
      <c r="F15339" s="10"/>
      <c r="G15339" s="7">
        <v>100</v>
      </c>
      <c r="H15339" s="97">
        <v>24.390243902439</v>
      </c>
      <c r="I15339" s="25">
        <v>36.585365853658999</v>
      </c>
      <c r="J15339" s="2">
        <v>7.3170731707319998</v>
      </c>
      <c r="K15339" s="25">
        <v>36.585365853658999</v>
      </c>
      <c r="L15339" s="2">
        <v>2.4390243902440001</v>
      </c>
      <c r="M15339" s="41">
        <v>26.829268292683</v>
      </c>
      <c r="N15339" s="95">
        <v>2.4390243902440001</v>
      </c>
    </row>
    <row r="15340" spans="4:14" x14ac:dyDescent="0.2">
      <c r="D15340" s="200"/>
      <c r="E15340" s="4" t="s">
        <v>54</v>
      </c>
      <c r="F15340" s="5"/>
      <c r="G15340" s="6">
        <v>226</v>
      </c>
      <c r="H15340" s="8">
        <v>82</v>
      </c>
      <c r="I15340" s="1">
        <v>64</v>
      </c>
      <c r="J15340" s="1">
        <v>23</v>
      </c>
      <c r="K15340" s="1">
        <v>81</v>
      </c>
      <c r="L15340" s="1">
        <v>3</v>
      </c>
      <c r="M15340" s="1">
        <v>40</v>
      </c>
      <c r="N15340" s="9">
        <v>20</v>
      </c>
    </row>
    <row r="15341" spans="4:14" x14ac:dyDescent="0.2">
      <c r="D15341" s="200"/>
      <c r="E15341" s="11"/>
      <c r="F15341" s="10"/>
      <c r="G15341" s="7">
        <v>100</v>
      </c>
      <c r="H15341" s="18">
        <v>36.283185840708001</v>
      </c>
      <c r="I15341" s="2">
        <v>28.318584070796</v>
      </c>
      <c r="J15341" s="2">
        <v>10.176991150441999</v>
      </c>
      <c r="K15341" s="25">
        <v>35.840707964601997</v>
      </c>
      <c r="L15341" s="2">
        <v>1.327433628319</v>
      </c>
      <c r="M15341" s="2">
        <v>17.699115044248</v>
      </c>
      <c r="N15341" s="15">
        <v>8.8495575221239999</v>
      </c>
    </row>
    <row r="15342" spans="4:14" x14ac:dyDescent="0.2">
      <c r="D15342" s="200"/>
      <c r="E15342" s="4" t="s">
        <v>55</v>
      </c>
      <c r="F15342" s="5"/>
      <c r="G15342" s="6">
        <v>125</v>
      </c>
      <c r="H15342" s="8">
        <v>47</v>
      </c>
      <c r="I15342" s="1">
        <v>32</v>
      </c>
      <c r="J15342" s="1">
        <v>9</v>
      </c>
      <c r="K15342" s="1">
        <v>36</v>
      </c>
      <c r="L15342" s="1">
        <v>1</v>
      </c>
      <c r="M15342" s="1">
        <v>15</v>
      </c>
      <c r="N15342" s="9">
        <v>13</v>
      </c>
    </row>
    <row r="15343" spans="4:14" x14ac:dyDescent="0.2">
      <c r="D15343" s="200"/>
      <c r="E15343" s="11"/>
      <c r="F15343" s="10"/>
      <c r="G15343" s="7">
        <v>100</v>
      </c>
      <c r="H15343" s="18">
        <v>37.6</v>
      </c>
      <c r="I15343" s="2">
        <v>25.6</v>
      </c>
      <c r="J15343" s="2">
        <v>7.2</v>
      </c>
      <c r="K15343" s="2">
        <v>28.8</v>
      </c>
      <c r="L15343" s="2">
        <v>0.8</v>
      </c>
      <c r="M15343" s="2">
        <v>12</v>
      </c>
      <c r="N15343" s="15">
        <v>10.4</v>
      </c>
    </row>
    <row r="15344" spans="4:14" x14ac:dyDescent="0.2">
      <c r="D15344" s="200"/>
      <c r="E15344" s="4" t="s">
        <v>56</v>
      </c>
      <c r="F15344" s="5"/>
      <c r="G15344" s="6">
        <v>190</v>
      </c>
      <c r="H15344" s="8">
        <v>76</v>
      </c>
      <c r="I15344" s="1">
        <v>55</v>
      </c>
      <c r="J15344" s="1">
        <v>22</v>
      </c>
      <c r="K15344" s="1">
        <v>64</v>
      </c>
      <c r="L15344" s="1">
        <v>1</v>
      </c>
      <c r="M15344" s="1">
        <v>32</v>
      </c>
      <c r="N15344" s="9">
        <v>18</v>
      </c>
    </row>
    <row r="15345" spans="4:14" x14ac:dyDescent="0.2">
      <c r="D15345" s="200"/>
      <c r="E15345" s="11"/>
      <c r="F15345" s="10"/>
      <c r="G15345" s="7">
        <v>100</v>
      </c>
      <c r="H15345" s="18">
        <v>40</v>
      </c>
      <c r="I15345" s="2">
        <v>28.947368421053</v>
      </c>
      <c r="J15345" s="2">
        <v>11.578947368421</v>
      </c>
      <c r="K15345" s="2">
        <v>33.684210526316001</v>
      </c>
      <c r="L15345" s="2">
        <v>0.52631578947400004</v>
      </c>
      <c r="M15345" s="2">
        <v>16.842105263158</v>
      </c>
      <c r="N15345" s="15">
        <v>9.4736842105260006</v>
      </c>
    </row>
    <row r="15346" spans="4:14" x14ac:dyDescent="0.2">
      <c r="D15346" s="200"/>
      <c r="E15346" s="4" t="s">
        <v>57</v>
      </c>
      <c r="F15346" s="5"/>
      <c r="G15346" s="6">
        <v>185</v>
      </c>
      <c r="H15346" s="8">
        <v>68</v>
      </c>
      <c r="I15346" s="1">
        <v>49</v>
      </c>
      <c r="J15346" s="1">
        <v>19</v>
      </c>
      <c r="K15346" s="1">
        <v>66</v>
      </c>
      <c r="L15346" s="1">
        <v>1</v>
      </c>
      <c r="M15346" s="1">
        <v>31</v>
      </c>
      <c r="N15346" s="9">
        <v>12</v>
      </c>
    </row>
    <row r="15347" spans="4:14" x14ac:dyDescent="0.2">
      <c r="D15347" s="200"/>
      <c r="E15347" s="11"/>
      <c r="F15347" s="10"/>
      <c r="G15347" s="7">
        <v>100</v>
      </c>
      <c r="H15347" s="18">
        <v>36.756756756756999</v>
      </c>
      <c r="I15347" s="2">
        <v>26.486486486486001</v>
      </c>
      <c r="J15347" s="2">
        <v>10.27027027027</v>
      </c>
      <c r="K15347" s="25">
        <v>35.675675675675997</v>
      </c>
      <c r="L15347" s="2">
        <v>0.54054054054099998</v>
      </c>
      <c r="M15347" s="2">
        <v>16.756756756756999</v>
      </c>
      <c r="N15347" s="15">
        <v>6.4864864864860001</v>
      </c>
    </row>
    <row r="15348" spans="4:14" x14ac:dyDescent="0.2">
      <c r="D15348" s="200"/>
      <c r="E15348" s="4" t="s">
        <v>58</v>
      </c>
      <c r="F15348" s="5"/>
      <c r="G15348" s="6">
        <v>113</v>
      </c>
      <c r="H15348" s="8">
        <v>45</v>
      </c>
      <c r="I15348" s="1">
        <v>37</v>
      </c>
      <c r="J15348" s="1">
        <v>4</v>
      </c>
      <c r="K15348" s="1">
        <v>13</v>
      </c>
      <c r="L15348" s="1">
        <v>2</v>
      </c>
      <c r="M15348" s="1">
        <v>16</v>
      </c>
      <c r="N15348" s="9">
        <v>14</v>
      </c>
    </row>
    <row r="15349" spans="4:14" x14ac:dyDescent="0.2">
      <c r="D15349" s="200"/>
      <c r="E15349" s="11"/>
      <c r="F15349" s="10"/>
      <c r="G15349" s="7">
        <v>100</v>
      </c>
      <c r="H15349" s="18">
        <v>39.823008849558001</v>
      </c>
      <c r="I15349" s="2">
        <v>32.743362831858001</v>
      </c>
      <c r="J15349" s="30">
        <v>3.53982300885</v>
      </c>
      <c r="K15349" s="50">
        <v>11.504424778761001</v>
      </c>
      <c r="L15349" s="2">
        <v>1.769911504425</v>
      </c>
      <c r="M15349" s="2">
        <v>14.159292035398</v>
      </c>
      <c r="N15349" s="15">
        <v>12.389380530973</v>
      </c>
    </row>
    <row r="15350" spans="4:14" x14ac:dyDescent="0.2">
      <c r="D15350" s="200"/>
      <c r="E15350" s="4" t="s">
        <v>59</v>
      </c>
      <c r="F15350" s="5"/>
      <c r="G15350" s="6">
        <v>136</v>
      </c>
      <c r="H15350" s="8">
        <v>41</v>
      </c>
      <c r="I15350" s="1">
        <v>37</v>
      </c>
      <c r="J15350" s="1">
        <v>27</v>
      </c>
      <c r="K15350" s="1">
        <v>37</v>
      </c>
      <c r="L15350" s="1">
        <v>0</v>
      </c>
      <c r="M15350" s="1">
        <v>25</v>
      </c>
      <c r="N15350" s="9">
        <v>15</v>
      </c>
    </row>
    <row r="15351" spans="4:14" x14ac:dyDescent="0.2">
      <c r="D15351" s="200"/>
      <c r="E15351" s="11"/>
      <c r="F15351" s="10"/>
      <c r="G15351" s="7">
        <v>100</v>
      </c>
      <c r="H15351" s="72">
        <v>30.147058823529001</v>
      </c>
      <c r="I15351" s="2">
        <v>27.205882352941</v>
      </c>
      <c r="J15351" s="25">
        <v>19.852941176470999</v>
      </c>
      <c r="K15351" s="2">
        <v>27.205882352941</v>
      </c>
      <c r="L15351" s="16">
        <v>0</v>
      </c>
      <c r="M15351" s="2">
        <v>18.382352941175998</v>
      </c>
      <c r="N15351" s="15">
        <v>11.029411764705999</v>
      </c>
    </row>
    <row r="15352" spans="4:14" x14ac:dyDescent="0.2">
      <c r="D15352" s="199" t="s">
        <v>60</v>
      </c>
      <c r="E15352" s="22" t="s">
        <v>61</v>
      </c>
      <c r="F15352" s="21"/>
      <c r="G15352" s="19">
        <v>205</v>
      </c>
      <c r="H15352" s="27">
        <v>76</v>
      </c>
      <c r="I15352" s="3">
        <v>62</v>
      </c>
      <c r="J15352" s="3">
        <v>34</v>
      </c>
      <c r="K15352" s="3">
        <v>46</v>
      </c>
      <c r="L15352" s="3">
        <v>1</v>
      </c>
      <c r="M15352" s="3">
        <v>31</v>
      </c>
      <c r="N15352" s="26">
        <v>23</v>
      </c>
    </row>
    <row r="15353" spans="4:14" x14ac:dyDescent="0.2">
      <c r="D15353" s="200"/>
      <c r="E15353" s="11"/>
      <c r="F15353" s="10"/>
      <c r="G15353" s="7">
        <v>100</v>
      </c>
      <c r="H15353" s="18">
        <v>37.073170731707002</v>
      </c>
      <c r="I15353" s="2">
        <v>30.243902439024001</v>
      </c>
      <c r="J15353" s="25">
        <v>16.585365853658999</v>
      </c>
      <c r="K15353" s="30">
        <v>22.439024390244001</v>
      </c>
      <c r="L15353" s="2">
        <v>0.48780487804900002</v>
      </c>
      <c r="M15353" s="2">
        <v>15.121951219512001</v>
      </c>
      <c r="N15353" s="15">
        <v>11.219512195122</v>
      </c>
    </row>
    <row r="15354" spans="4:14" x14ac:dyDescent="0.2">
      <c r="D15354" s="200"/>
      <c r="E15354" s="4" t="s">
        <v>62</v>
      </c>
      <c r="F15354" s="5"/>
      <c r="G15354" s="6">
        <v>160</v>
      </c>
      <c r="H15354" s="8">
        <v>56</v>
      </c>
      <c r="I15354" s="1">
        <v>40</v>
      </c>
      <c r="J15354" s="1">
        <v>22</v>
      </c>
      <c r="K15354" s="1">
        <v>49</v>
      </c>
      <c r="L15354" s="1">
        <v>0</v>
      </c>
      <c r="M15354" s="1">
        <v>29</v>
      </c>
      <c r="N15354" s="9">
        <v>14</v>
      </c>
    </row>
    <row r="15355" spans="4:14" x14ac:dyDescent="0.2">
      <c r="D15355" s="200"/>
      <c r="E15355" s="11"/>
      <c r="F15355" s="10"/>
      <c r="G15355" s="7">
        <v>100</v>
      </c>
      <c r="H15355" s="18">
        <v>35</v>
      </c>
      <c r="I15355" s="2">
        <v>25</v>
      </c>
      <c r="J15355" s="2">
        <v>13.75</v>
      </c>
      <c r="K15355" s="2">
        <v>30.625</v>
      </c>
      <c r="L15355" s="16">
        <v>0</v>
      </c>
      <c r="M15355" s="2">
        <v>18.125</v>
      </c>
      <c r="N15355" s="15">
        <v>8.75</v>
      </c>
    </row>
    <row r="15356" spans="4:14" x14ac:dyDescent="0.2">
      <c r="D15356" s="200"/>
      <c r="E15356" s="4" t="s">
        <v>63</v>
      </c>
      <c r="F15356" s="5"/>
      <c r="G15356" s="6">
        <v>121</v>
      </c>
      <c r="H15356" s="8">
        <v>44</v>
      </c>
      <c r="I15356" s="1">
        <v>34</v>
      </c>
      <c r="J15356" s="1">
        <v>16</v>
      </c>
      <c r="K15356" s="1">
        <v>43</v>
      </c>
      <c r="L15356" s="1">
        <v>1</v>
      </c>
      <c r="M15356" s="1">
        <v>24</v>
      </c>
      <c r="N15356" s="9">
        <v>5</v>
      </c>
    </row>
    <row r="15357" spans="4:14" x14ac:dyDescent="0.2">
      <c r="D15357" s="200"/>
      <c r="E15357" s="11"/>
      <c r="F15357" s="10"/>
      <c r="G15357" s="7">
        <v>100</v>
      </c>
      <c r="H15357" s="18">
        <v>36.363636363635997</v>
      </c>
      <c r="I15357" s="2">
        <v>28.099173553719002</v>
      </c>
      <c r="J15357" s="2">
        <v>13.223140495868</v>
      </c>
      <c r="K15357" s="25">
        <v>35.537190082644997</v>
      </c>
      <c r="L15357" s="2">
        <v>0.82644628099200002</v>
      </c>
      <c r="M15357" s="2">
        <v>19.834710743801999</v>
      </c>
      <c r="N15357" s="95">
        <v>4.1322314049589997</v>
      </c>
    </row>
    <row r="15358" spans="4:14" x14ac:dyDescent="0.2">
      <c r="D15358" s="200"/>
      <c r="E15358" s="4" t="s">
        <v>64</v>
      </c>
      <c r="F15358" s="5"/>
      <c r="G15358" s="6">
        <v>124</v>
      </c>
      <c r="H15358" s="8">
        <v>48</v>
      </c>
      <c r="I15358" s="1">
        <v>33</v>
      </c>
      <c r="J15358" s="1">
        <v>10</v>
      </c>
      <c r="K15358" s="1">
        <v>42</v>
      </c>
      <c r="L15358" s="1">
        <v>0</v>
      </c>
      <c r="M15358" s="1">
        <v>22</v>
      </c>
      <c r="N15358" s="9">
        <v>12</v>
      </c>
    </row>
    <row r="15359" spans="4:14" x14ac:dyDescent="0.2">
      <c r="D15359" s="200"/>
      <c r="E15359" s="11"/>
      <c r="F15359" s="10"/>
      <c r="G15359" s="7">
        <v>100</v>
      </c>
      <c r="H15359" s="18">
        <v>38.709677419355003</v>
      </c>
      <c r="I15359" s="2">
        <v>26.612903225806001</v>
      </c>
      <c r="J15359" s="2">
        <v>8.0645161290320004</v>
      </c>
      <c r="K15359" s="2">
        <v>33.870967741934997</v>
      </c>
      <c r="L15359" s="16">
        <v>0</v>
      </c>
      <c r="M15359" s="2">
        <v>17.741935483871</v>
      </c>
      <c r="N15359" s="15">
        <v>9.6774193548389995</v>
      </c>
    </row>
    <row r="15360" spans="4:14" x14ac:dyDescent="0.2">
      <c r="D15360" s="200"/>
      <c r="E15360" s="4" t="s">
        <v>65</v>
      </c>
      <c r="F15360" s="5"/>
      <c r="G15360" s="6">
        <v>109</v>
      </c>
      <c r="H15360" s="8">
        <v>38</v>
      </c>
      <c r="I15360" s="1">
        <v>33</v>
      </c>
      <c r="J15360" s="1">
        <v>10</v>
      </c>
      <c r="K15360" s="1">
        <v>27</v>
      </c>
      <c r="L15360" s="1">
        <v>1</v>
      </c>
      <c r="M15360" s="1">
        <v>19</v>
      </c>
      <c r="N15360" s="9">
        <v>14</v>
      </c>
    </row>
    <row r="15361" spans="2:14" x14ac:dyDescent="0.2">
      <c r="D15361" s="200"/>
      <c r="E15361" s="11"/>
      <c r="F15361" s="10"/>
      <c r="G15361" s="7">
        <v>100</v>
      </c>
      <c r="H15361" s="18">
        <v>34.862385321101002</v>
      </c>
      <c r="I15361" s="2">
        <v>30.275229357798001</v>
      </c>
      <c r="J15361" s="2">
        <v>9.1743119266060003</v>
      </c>
      <c r="K15361" s="2">
        <v>24.770642201834999</v>
      </c>
      <c r="L15361" s="2">
        <v>0.91743119266100004</v>
      </c>
      <c r="M15361" s="2">
        <v>17.43119266055</v>
      </c>
      <c r="N15361" s="15">
        <v>12.844036697248001</v>
      </c>
    </row>
    <row r="15362" spans="2:14" x14ac:dyDescent="0.2">
      <c r="D15362" s="200"/>
      <c r="E15362" s="4" t="s">
        <v>66</v>
      </c>
      <c r="F15362" s="5"/>
      <c r="G15362" s="6">
        <v>104</v>
      </c>
      <c r="H15362" s="8">
        <v>43</v>
      </c>
      <c r="I15362" s="1">
        <v>37</v>
      </c>
      <c r="J15362" s="1">
        <v>7</v>
      </c>
      <c r="K15362" s="1">
        <v>41</v>
      </c>
      <c r="L15362" s="1">
        <v>1</v>
      </c>
      <c r="M15362" s="1">
        <v>13</v>
      </c>
      <c r="N15362" s="9">
        <v>5</v>
      </c>
    </row>
    <row r="15363" spans="2:14" x14ac:dyDescent="0.2">
      <c r="D15363" s="200"/>
      <c r="E15363" s="11"/>
      <c r="F15363" s="10"/>
      <c r="G15363" s="7">
        <v>100</v>
      </c>
      <c r="H15363" s="70">
        <v>41.346153846154003</v>
      </c>
      <c r="I15363" s="25">
        <v>35.576923076923002</v>
      </c>
      <c r="J15363" s="2">
        <v>6.7307692307689999</v>
      </c>
      <c r="K15363" s="25">
        <v>39.423076923076998</v>
      </c>
      <c r="L15363" s="2">
        <v>0.96153846153800004</v>
      </c>
      <c r="M15363" s="2">
        <v>12.5</v>
      </c>
      <c r="N15363" s="15">
        <v>4.8076923076920002</v>
      </c>
    </row>
    <row r="15364" spans="2:14" x14ac:dyDescent="0.2">
      <c r="D15364" s="200"/>
      <c r="E15364" s="4" t="s">
        <v>67</v>
      </c>
      <c r="F15364" s="5"/>
      <c r="G15364" s="6">
        <v>139</v>
      </c>
      <c r="H15364" s="8">
        <v>51</v>
      </c>
      <c r="I15364" s="1">
        <v>39</v>
      </c>
      <c r="J15364" s="1">
        <v>11</v>
      </c>
      <c r="K15364" s="1">
        <v>52</v>
      </c>
      <c r="L15364" s="1">
        <v>2</v>
      </c>
      <c r="M15364" s="1">
        <v>22</v>
      </c>
      <c r="N15364" s="9">
        <v>6</v>
      </c>
    </row>
    <row r="15365" spans="2:14" x14ac:dyDescent="0.2">
      <c r="D15365" s="200"/>
      <c r="E15365" s="11"/>
      <c r="F15365" s="10"/>
      <c r="G15365" s="7">
        <v>100</v>
      </c>
      <c r="H15365" s="18">
        <v>36.690647482014001</v>
      </c>
      <c r="I15365" s="2">
        <v>28.057553956835001</v>
      </c>
      <c r="J15365" s="2">
        <v>7.9136690647480004</v>
      </c>
      <c r="K15365" s="25">
        <v>37.410071942446002</v>
      </c>
      <c r="L15365" s="2">
        <v>1.438848920863</v>
      </c>
      <c r="M15365" s="2">
        <v>15.827338129496001</v>
      </c>
      <c r="N15365" s="95">
        <v>4.3165467625899998</v>
      </c>
    </row>
    <row r="15366" spans="2:14" x14ac:dyDescent="0.2">
      <c r="D15366" s="200"/>
      <c r="E15366" s="4" t="s">
        <v>68</v>
      </c>
      <c r="F15366" s="5"/>
      <c r="G15366" s="6">
        <v>48</v>
      </c>
      <c r="H15366" s="8">
        <v>17</v>
      </c>
      <c r="I15366" s="1">
        <v>14</v>
      </c>
      <c r="J15366" s="1">
        <v>4</v>
      </c>
      <c r="K15366" s="1">
        <v>11</v>
      </c>
      <c r="L15366" s="1">
        <v>0</v>
      </c>
      <c r="M15366" s="1">
        <v>15</v>
      </c>
      <c r="N15366" s="9">
        <v>1</v>
      </c>
    </row>
    <row r="15367" spans="2:14" x14ac:dyDescent="0.2">
      <c r="D15367" s="200"/>
      <c r="E15367" s="11"/>
      <c r="F15367" s="10"/>
      <c r="G15367" s="7">
        <v>100</v>
      </c>
      <c r="H15367" s="18">
        <v>35.416666666666998</v>
      </c>
      <c r="I15367" s="2">
        <v>29.166666666666998</v>
      </c>
      <c r="J15367" s="2">
        <v>8.333333333333</v>
      </c>
      <c r="K15367" s="30">
        <v>22.916666666666998</v>
      </c>
      <c r="L15367" s="16">
        <v>0</v>
      </c>
      <c r="M15367" s="41">
        <v>31.25</v>
      </c>
      <c r="N15367" s="95">
        <v>2.083333333333</v>
      </c>
    </row>
    <row r="15368" spans="2:14" x14ac:dyDescent="0.2">
      <c r="D15368" s="200"/>
      <c r="E15368" s="4" t="s">
        <v>69</v>
      </c>
      <c r="F15368" s="5"/>
      <c r="G15368" s="6">
        <v>37</v>
      </c>
      <c r="H15368" s="8">
        <v>14</v>
      </c>
      <c r="I15368" s="1">
        <v>13</v>
      </c>
      <c r="J15368" s="1">
        <v>6</v>
      </c>
      <c r="K15368" s="1">
        <v>16</v>
      </c>
      <c r="L15368" s="1">
        <v>2</v>
      </c>
      <c r="M15368" s="1">
        <v>7</v>
      </c>
      <c r="N15368" s="9">
        <v>1</v>
      </c>
    </row>
    <row r="15369" spans="2:14" x14ac:dyDescent="0.2">
      <c r="D15369" s="200"/>
      <c r="E15369" s="11"/>
      <c r="F15369" s="10"/>
      <c r="G15369" s="7">
        <v>100</v>
      </c>
      <c r="H15369" s="18">
        <v>37.837837837838002</v>
      </c>
      <c r="I15369" s="25">
        <v>35.135135135135002</v>
      </c>
      <c r="J15369" s="25">
        <v>16.216216216216001</v>
      </c>
      <c r="K15369" s="41">
        <v>43.243243243243001</v>
      </c>
      <c r="L15369" s="2">
        <v>5.4054054054050003</v>
      </c>
      <c r="M15369" s="2">
        <v>18.918918918919001</v>
      </c>
      <c r="N15369" s="95">
        <v>2.7027027027030002</v>
      </c>
    </row>
    <row r="15370" spans="2:14" x14ac:dyDescent="0.2">
      <c r="D15370" s="199" t="s">
        <v>70</v>
      </c>
      <c r="E15370" s="22" t="s">
        <v>18</v>
      </c>
      <c r="F15370" s="21"/>
      <c r="G15370" s="19">
        <v>0</v>
      </c>
      <c r="H15370" s="27">
        <v>0</v>
      </c>
      <c r="I15370" s="3">
        <v>0</v>
      </c>
      <c r="J15370" s="3">
        <v>0</v>
      </c>
      <c r="K15370" s="3">
        <v>0</v>
      </c>
      <c r="L15370" s="3">
        <v>0</v>
      </c>
      <c r="M15370" s="3">
        <v>0</v>
      </c>
      <c r="N15370" s="26">
        <v>0</v>
      </c>
    </row>
    <row r="15371" spans="2:14" x14ac:dyDescent="0.2">
      <c r="D15371" s="201"/>
      <c r="E15371" s="45"/>
      <c r="F15371" s="51"/>
      <c r="G15371" s="119">
        <v>0</v>
      </c>
      <c r="H15371" s="136">
        <v>0</v>
      </c>
      <c r="I15371" s="83">
        <v>0</v>
      </c>
      <c r="J15371" s="83">
        <v>0</v>
      </c>
      <c r="K15371" s="83">
        <v>0</v>
      </c>
      <c r="L15371" s="62">
        <v>0</v>
      </c>
      <c r="M15371" s="83">
        <v>0</v>
      </c>
      <c r="N15371" s="146">
        <v>0</v>
      </c>
    </row>
    <row r="15373" spans="2:14" x14ac:dyDescent="0.2">
      <c r="B15373" s="40" t="str">
        <f xml:space="preserve"> HYPERLINK("#'目次'!B377", "[371]")</f>
        <v>[371]</v>
      </c>
      <c r="C15373" s="23" t="s">
        <v>503</v>
      </c>
    </row>
    <row r="15376" spans="2:14" x14ac:dyDescent="0.2">
      <c r="C15376" s="23" t="s">
        <v>73</v>
      </c>
    </row>
    <row r="15377" spans="4:14" ht="72" x14ac:dyDescent="0.2">
      <c r="D15377" s="195"/>
      <c r="E15377" s="196"/>
      <c r="F15377" s="196"/>
      <c r="G15377" s="37" t="s">
        <v>15</v>
      </c>
      <c r="H15377" s="33" t="s">
        <v>504</v>
      </c>
      <c r="I15377" s="13" t="s">
        <v>505</v>
      </c>
      <c r="J15377" s="13" t="s">
        <v>506</v>
      </c>
      <c r="K15377" s="13" t="s">
        <v>507</v>
      </c>
      <c r="L15377" s="13" t="s">
        <v>508</v>
      </c>
      <c r="M15377" s="13" t="s">
        <v>99</v>
      </c>
      <c r="N15377" s="38" t="s">
        <v>18</v>
      </c>
    </row>
    <row r="15378" spans="4:14" x14ac:dyDescent="0.2">
      <c r="D15378" s="197"/>
      <c r="E15378" s="198"/>
      <c r="F15378" s="198"/>
      <c r="G15378" s="35"/>
      <c r="H15378" s="39"/>
      <c r="I15378" s="14"/>
      <c r="J15378" s="14"/>
      <c r="K15378" s="14"/>
      <c r="L15378" s="14"/>
      <c r="M15378" s="14"/>
      <c r="N15378" s="34"/>
    </row>
    <row r="15379" spans="4:14" x14ac:dyDescent="0.2">
      <c r="D15379" s="78"/>
      <c r="E15379" s="79" t="s">
        <v>15</v>
      </c>
      <c r="F15379" s="66"/>
      <c r="G15379" s="36">
        <v>1200</v>
      </c>
      <c r="H15379" s="17">
        <v>436</v>
      </c>
      <c r="I15379" s="17">
        <v>344</v>
      </c>
      <c r="J15379" s="17">
        <v>128</v>
      </c>
      <c r="K15379" s="17">
        <v>356</v>
      </c>
      <c r="L15379" s="17">
        <v>10</v>
      </c>
      <c r="M15379" s="17">
        <v>201</v>
      </c>
      <c r="N15379" s="47">
        <v>116</v>
      </c>
    </row>
    <row r="15380" spans="4:14" x14ac:dyDescent="0.2">
      <c r="D15380" s="45"/>
      <c r="E15380" s="51"/>
      <c r="F15380" s="67"/>
      <c r="G15380" s="7">
        <v>100</v>
      </c>
      <c r="H15380" s="2">
        <v>36.333333333333002</v>
      </c>
      <c r="I15380" s="2">
        <v>28.666666666666998</v>
      </c>
      <c r="J15380" s="2">
        <v>10.666666666667</v>
      </c>
      <c r="K15380" s="2">
        <v>29.666666666666998</v>
      </c>
      <c r="L15380" s="2">
        <v>0.83333333333299997</v>
      </c>
      <c r="M15380" s="2">
        <v>16.75</v>
      </c>
      <c r="N15380" s="15">
        <v>9.666666666667</v>
      </c>
    </row>
    <row r="15381" spans="4:14" x14ac:dyDescent="0.2">
      <c r="D15381" s="199" t="s">
        <v>74</v>
      </c>
      <c r="E15381" s="22" t="s">
        <v>75</v>
      </c>
      <c r="F15381" s="21"/>
      <c r="G15381" s="19">
        <v>592</v>
      </c>
      <c r="H15381" s="27">
        <v>207</v>
      </c>
      <c r="I15381" s="3">
        <v>171</v>
      </c>
      <c r="J15381" s="3">
        <v>70</v>
      </c>
      <c r="K15381" s="3">
        <v>171</v>
      </c>
      <c r="L15381" s="3">
        <v>7</v>
      </c>
      <c r="M15381" s="3">
        <v>90</v>
      </c>
      <c r="N15381" s="26">
        <v>62</v>
      </c>
    </row>
    <row r="15382" spans="4:14" x14ac:dyDescent="0.2">
      <c r="D15382" s="200"/>
      <c r="E15382" s="11"/>
      <c r="F15382" s="10"/>
      <c r="G15382" s="7">
        <v>100</v>
      </c>
      <c r="H15382" s="18">
        <v>34.966216216215997</v>
      </c>
      <c r="I15382" s="2">
        <v>28.885135135134998</v>
      </c>
      <c r="J15382" s="2">
        <v>11.824324324323999</v>
      </c>
      <c r="K15382" s="2">
        <v>28.885135135134998</v>
      </c>
      <c r="L15382" s="2">
        <v>1.1824324324319999</v>
      </c>
      <c r="M15382" s="2">
        <v>15.202702702703</v>
      </c>
      <c r="N15382" s="15">
        <v>10.472972972973</v>
      </c>
    </row>
    <row r="15383" spans="4:14" x14ac:dyDescent="0.2">
      <c r="D15383" s="200"/>
      <c r="E15383" s="4" t="s">
        <v>34</v>
      </c>
      <c r="F15383" s="5"/>
      <c r="G15383" s="6">
        <v>37</v>
      </c>
      <c r="H15383" s="8">
        <v>16</v>
      </c>
      <c r="I15383" s="1">
        <v>15</v>
      </c>
      <c r="J15383" s="1">
        <v>2</v>
      </c>
      <c r="K15383" s="1">
        <v>1</v>
      </c>
      <c r="L15383" s="1">
        <v>2</v>
      </c>
      <c r="M15383" s="1">
        <v>3</v>
      </c>
      <c r="N15383" s="9">
        <v>4</v>
      </c>
    </row>
    <row r="15384" spans="4:14" x14ac:dyDescent="0.2">
      <c r="D15384" s="200"/>
      <c r="E15384" s="11"/>
      <c r="F15384" s="10"/>
      <c r="G15384" s="7">
        <v>100</v>
      </c>
      <c r="H15384" s="70">
        <v>43.243243243243001</v>
      </c>
      <c r="I15384" s="41">
        <v>40.540540540541002</v>
      </c>
      <c r="J15384" s="30">
        <v>5.4054054054050003</v>
      </c>
      <c r="K15384" s="50">
        <v>2.7027027027030002</v>
      </c>
      <c r="L15384" s="2">
        <v>5.4054054054050003</v>
      </c>
      <c r="M15384" s="30">
        <v>8.1081081081080004</v>
      </c>
      <c r="N15384" s="15">
        <v>10.810810810811001</v>
      </c>
    </row>
    <row r="15385" spans="4:14" x14ac:dyDescent="0.2">
      <c r="D15385" s="200"/>
      <c r="E15385" s="4" t="s">
        <v>35</v>
      </c>
      <c r="F15385" s="5"/>
      <c r="G15385" s="6">
        <v>75</v>
      </c>
      <c r="H15385" s="8">
        <v>31</v>
      </c>
      <c r="I15385" s="1">
        <v>25</v>
      </c>
      <c r="J15385" s="1">
        <v>6</v>
      </c>
      <c r="K15385" s="1">
        <v>17</v>
      </c>
      <c r="L15385" s="1">
        <v>0</v>
      </c>
      <c r="M15385" s="1">
        <v>9</v>
      </c>
      <c r="N15385" s="9">
        <v>9</v>
      </c>
    </row>
    <row r="15386" spans="4:14" x14ac:dyDescent="0.2">
      <c r="D15386" s="200"/>
      <c r="E15386" s="11"/>
      <c r="F15386" s="10"/>
      <c r="G15386" s="7">
        <v>100</v>
      </c>
      <c r="H15386" s="70">
        <v>41.333333333333002</v>
      </c>
      <c r="I15386" s="2">
        <v>33.333333333333002</v>
      </c>
      <c r="J15386" s="2">
        <v>8</v>
      </c>
      <c r="K15386" s="30">
        <v>22.666666666666998</v>
      </c>
      <c r="L15386" s="16">
        <v>0</v>
      </c>
      <c r="M15386" s="2">
        <v>12</v>
      </c>
      <c r="N15386" s="15">
        <v>12</v>
      </c>
    </row>
    <row r="15387" spans="4:14" x14ac:dyDescent="0.2">
      <c r="D15387" s="200"/>
      <c r="E15387" s="4" t="s">
        <v>36</v>
      </c>
      <c r="F15387" s="5"/>
      <c r="G15387" s="6">
        <v>95</v>
      </c>
      <c r="H15387" s="8">
        <v>28</v>
      </c>
      <c r="I15387" s="1">
        <v>20</v>
      </c>
      <c r="J15387" s="1">
        <v>6</v>
      </c>
      <c r="K15387" s="1">
        <v>31</v>
      </c>
      <c r="L15387" s="1">
        <v>1</v>
      </c>
      <c r="M15387" s="1">
        <v>21</v>
      </c>
      <c r="N15387" s="9">
        <v>17</v>
      </c>
    </row>
    <row r="15388" spans="4:14" x14ac:dyDescent="0.2">
      <c r="D15388" s="200"/>
      <c r="E15388" s="11"/>
      <c r="F15388" s="10"/>
      <c r="G15388" s="7">
        <v>100</v>
      </c>
      <c r="H15388" s="72">
        <v>29.473684210525999</v>
      </c>
      <c r="I15388" s="30">
        <v>21.052631578947</v>
      </c>
      <c r="J15388" s="2">
        <v>6.3157894736840001</v>
      </c>
      <c r="K15388" s="2">
        <v>32.631578947367998</v>
      </c>
      <c r="L15388" s="2">
        <v>1.052631578947</v>
      </c>
      <c r="M15388" s="25">
        <v>22.105263157894999</v>
      </c>
      <c r="N15388" s="85">
        <v>17.894736842105001</v>
      </c>
    </row>
    <row r="15389" spans="4:14" x14ac:dyDescent="0.2">
      <c r="D15389" s="200"/>
      <c r="E15389" s="4" t="s">
        <v>37</v>
      </c>
      <c r="F15389" s="5"/>
      <c r="G15389" s="6">
        <v>111</v>
      </c>
      <c r="H15389" s="8">
        <v>39</v>
      </c>
      <c r="I15389" s="1">
        <v>33</v>
      </c>
      <c r="J15389" s="1">
        <v>15</v>
      </c>
      <c r="K15389" s="1">
        <v>45</v>
      </c>
      <c r="L15389" s="1">
        <v>0</v>
      </c>
      <c r="M15389" s="1">
        <v>13</v>
      </c>
      <c r="N15389" s="9">
        <v>6</v>
      </c>
    </row>
    <row r="15390" spans="4:14" x14ac:dyDescent="0.2">
      <c r="D15390" s="200"/>
      <c r="E15390" s="11"/>
      <c r="F15390" s="10"/>
      <c r="G15390" s="7">
        <v>100</v>
      </c>
      <c r="H15390" s="18">
        <v>35.135135135135002</v>
      </c>
      <c r="I15390" s="2">
        <v>29.72972972973</v>
      </c>
      <c r="J15390" s="2">
        <v>13.513513513514001</v>
      </c>
      <c r="K15390" s="41">
        <v>40.540540540541002</v>
      </c>
      <c r="L15390" s="16">
        <v>0</v>
      </c>
      <c r="M15390" s="30">
        <v>11.711711711712001</v>
      </c>
      <c r="N15390" s="15">
        <v>5.4054054054050003</v>
      </c>
    </row>
    <row r="15391" spans="4:14" x14ac:dyDescent="0.2">
      <c r="D15391" s="200"/>
      <c r="E15391" s="4" t="s">
        <v>38</v>
      </c>
      <c r="F15391" s="5"/>
      <c r="G15391" s="6">
        <v>93</v>
      </c>
      <c r="H15391" s="8">
        <v>28</v>
      </c>
      <c r="I15391" s="1">
        <v>30</v>
      </c>
      <c r="J15391" s="1">
        <v>10</v>
      </c>
      <c r="K15391" s="1">
        <v>26</v>
      </c>
      <c r="L15391" s="1">
        <v>3</v>
      </c>
      <c r="M15391" s="1">
        <v>15</v>
      </c>
      <c r="N15391" s="9">
        <v>8</v>
      </c>
    </row>
    <row r="15392" spans="4:14" x14ac:dyDescent="0.2">
      <c r="D15392" s="200"/>
      <c r="E15392" s="11"/>
      <c r="F15392" s="10"/>
      <c r="G15392" s="7">
        <v>100</v>
      </c>
      <c r="H15392" s="72">
        <v>30.107526881719998</v>
      </c>
      <c r="I15392" s="2">
        <v>32.258064516128997</v>
      </c>
      <c r="J15392" s="2">
        <v>10.752688172042999</v>
      </c>
      <c r="K15392" s="2">
        <v>27.956989247311999</v>
      </c>
      <c r="L15392" s="2">
        <v>3.2258064516129998</v>
      </c>
      <c r="M15392" s="2">
        <v>16.129032258064999</v>
      </c>
      <c r="N15392" s="15">
        <v>8.6021505376339995</v>
      </c>
    </row>
    <row r="15393" spans="4:14" x14ac:dyDescent="0.2">
      <c r="D15393" s="200"/>
      <c r="E15393" s="4" t="s">
        <v>39</v>
      </c>
      <c r="F15393" s="5"/>
      <c r="G15393" s="6">
        <v>109</v>
      </c>
      <c r="H15393" s="8">
        <v>41</v>
      </c>
      <c r="I15393" s="1">
        <v>27</v>
      </c>
      <c r="J15393" s="1">
        <v>18</v>
      </c>
      <c r="K15393" s="1">
        <v>35</v>
      </c>
      <c r="L15393" s="1">
        <v>1</v>
      </c>
      <c r="M15393" s="1">
        <v>18</v>
      </c>
      <c r="N15393" s="9">
        <v>13</v>
      </c>
    </row>
    <row r="15394" spans="4:14" x14ac:dyDescent="0.2">
      <c r="D15394" s="200"/>
      <c r="E15394" s="11"/>
      <c r="F15394" s="10"/>
      <c r="G15394" s="7">
        <v>100</v>
      </c>
      <c r="H15394" s="18">
        <v>37.614678899083003</v>
      </c>
      <c r="I15394" s="2">
        <v>24.770642201834999</v>
      </c>
      <c r="J15394" s="25">
        <v>16.513761467889999</v>
      </c>
      <c r="K15394" s="2">
        <v>32.110091743119</v>
      </c>
      <c r="L15394" s="2">
        <v>0.91743119266100004</v>
      </c>
      <c r="M15394" s="2">
        <v>16.513761467889999</v>
      </c>
      <c r="N15394" s="15">
        <v>11.926605504587</v>
      </c>
    </row>
    <row r="15395" spans="4:14" x14ac:dyDescent="0.2">
      <c r="D15395" s="200"/>
      <c r="E15395" s="4" t="s">
        <v>40</v>
      </c>
      <c r="F15395" s="5"/>
      <c r="G15395" s="6">
        <v>72</v>
      </c>
      <c r="H15395" s="8">
        <v>24</v>
      </c>
      <c r="I15395" s="1">
        <v>21</v>
      </c>
      <c r="J15395" s="1">
        <v>13</v>
      </c>
      <c r="K15395" s="1">
        <v>16</v>
      </c>
      <c r="L15395" s="1">
        <v>0</v>
      </c>
      <c r="M15395" s="1">
        <v>11</v>
      </c>
      <c r="N15395" s="9">
        <v>5</v>
      </c>
    </row>
    <row r="15396" spans="4:14" x14ac:dyDescent="0.2">
      <c r="D15396" s="200"/>
      <c r="E15396" s="11"/>
      <c r="F15396" s="10"/>
      <c r="G15396" s="7">
        <v>100</v>
      </c>
      <c r="H15396" s="18">
        <v>33.333333333333002</v>
      </c>
      <c r="I15396" s="2">
        <v>29.166666666666998</v>
      </c>
      <c r="J15396" s="25">
        <v>18.055555555556001</v>
      </c>
      <c r="K15396" s="30">
        <v>22.222222222222001</v>
      </c>
      <c r="L15396" s="16">
        <v>0</v>
      </c>
      <c r="M15396" s="2">
        <v>15.277777777778001</v>
      </c>
      <c r="N15396" s="15">
        <v>6.9444444444439997</v>
      </c>
    </row>
    <row r="15397" spans="4:14" x14ac:dyDescent="0.2">
      <c r="D15397" s="199" t="s">
        <v>76</v>
      </c>
      <c r="E15397" s="22" t="s">
        <v>77</v>
      </c>
      <c r="F15397" s="21"/>
      <c r="G15397" s="19">
        <v>608</v>
      </c>
      <c r="H15397" s="27">
        <v>229</v>
      </c>
      <c r="I15397" s="3">
        <v>173</v>
      </c>
      <c r="J15397" s="3">
        <v>58</v>
      </c>
      <c r="K15397" s="3">
        <v>185</v>
      </c>
      <c r="L15397" s="3">
        <v>3</v>
      </c>
      <c r="M15397" s="3">
        <v>111</v>
      </c>
      <c r="N15397" s="26">
        <v>54</v>
      </c>
    </row>
    <row r="15398" spans="4:14" x14ac:dyDescent="0.2">
      <c r="D15398" s="200"/>
      <c r="E15398" s="11"/>
      <c r="F15398" s="10"/>
      <c r="G15398" s="7">
        <v>100</v>
      </c>
      <c r="H15398" s="18">
        <v>37.664473684211004</v>
      </c>
      <c r="I15398" s="2">
        <v>28.453947368421002</v>
      </c>
      <c r="J15398" s="2">
        <v>9.5394736842109999</v>
      </c>
      <c r="K15398" s="2">
        <v>30.427631578947</v>
      </c>
      <c r="L15398" s="2">
        <v>0.49342105263199998</v>
      </c>
      <c r="M15398" s="2">
        <v>18.256578947367998</v>
      </c>
      <c r="N15398" s="15">
        <v>8.8815789473680002</v>
      </c>
    </row>
    <row r="15399" spans="4:14" x14ac:dyDescent="0.2">
      <c r="D15399" s="200"/>
      <c r="E15399" s="4" t="s">
        <v>34</v>
      </c>
      <c r="F15399" s="5"/>
      <c r="G15399" s="6">
        <v>37</v>
      </c>
      <c r="H15399" s="8">
        <v>16</v>
      </c>
      <c r="I15399" s="1">
        <v>12</v>
      </c>
      <c r="J15399" s="1">
        <v>3</v>
      </c>
      <c r="K15399" s="1">
        <v>7</v>
      </c>
      <c r="L15399" s="1">
        <v>0</v>
      </c>
      <c r="M15399" s="1">
        <v>6</v>
      </c>
      <c r="N15399" s="9">
        <v>1</v>
      </c>
    </row>
    <row r="15400" spans="4:14" x14ac:dyDescent="0.2">
      <c r="D15400" s="200"/>
      <c r="E15400" s="11"/>
      <c r="F15400" s="10"/>
      <c r="G15400" s="7">
        <v>100</v>
      </c>
      <c r="H15400" s="70">
        <v>43.243243243243001</v>
      </c>
      <c r="I15400" s="2">
        <v>32.432432432432002</v>
      </c>
      <c r="J15400" s="2">
        <v>8.1081081081080004</v>
      </c>
      <c r="K15400" s="50">
        <v>18.918918918919001</v>
      </c>
      <c r="L15400" s="16">
        <v>0</v>
      </c>
      <c r="M15400" s="2">
        <v>16.216216216216001</v>
      </c>
      <c r="N15400" s="95">
        <v>2.7027027027030002</v>
      </c>
    </row>
    <row r="15401" spans="4:14" x14ac:dyDescent="0.2">
      <c r="D15401" s="200"/>
      <c r="E15401" s="4" t="s">
        <v>35</v>
      </c>
      <c r="F15401" s="5"/>
      <c r="G15401" s="6">
        <v>73</v>
      </c>
      <c r="H15401" s="8">
        <v>25</v>
      </c>
      <c r="I15401" s="1">
        <v>26</v>
      </c>
      <c r="J15401" s="1">
        <v>2</v>
      </c>
      <c r="K15401" s="1">
        <v>20</v>
      </c>
      <c r="L15401" s="1">
        <v>1</v>
      </c>
      <c r="M15401" s="1">
        <v>14</v>
      </c>
      <c r="N15401" s="9">
        <v>8</v>
      </c>
    </row>
    <row r="15402" spans="4:14" x14ac:dyDescent="0.2">
      <c r="D15402" s="200"/>
      <c r="E15402" s="11"/>
      <c r="F15402" s="10"/>
      <c r="G15402" s="7">
        <v>100</v>
      </c>
      <c r="H15402" s="18">
        <v>34.246575342466002</v>
      </c>
      <c r="I15402" s="25">
        <v>35.616438356163997</v>
      </c>
      <c r="J15402" s="30">
        <v>2.7397260273969999</v>
      </c>
      <c r="K15402" s="2">
        <v>27.397260273973</v>
      </c>
      <c r="L15402" s="2">
        <v>1.369863013699</v>
      </c>
      <c r="M15402" s="2">
        <v>19.178082191781002</v>
      </c>
      <c r="N15402" s="15">
        <v>10.958904109589</v>
      </c>
    </row>
    <row r="15403" spans="4:14" x14ac:dyDescent="0.2">
      <c r="D15403" s="200"/>
      <c r="E15403" s="4" t="s">
        <v>36</v>
      </c>
      <c r="F15403" s="5"/>
      <c r="G15403" s="6">
        <v>92</v>
      </c>
      <c r="H15403" s="8">
        <v>38</v>
      </c>
      <c r="I15403" s="1">
        <v>26</v>
      </c>
      <c r="J15403" s="1">
        <v>4</v>
      </c>
      <c r="K15403" s="1">
        <v>29</v>
      </c>
      <c r="L15403" s="1">
        <v>1</v>
      </c>
      <c r="M15403" s="1">
        <v>20</v>
      </c>
      <c r="N15403" s="9">
        <v>8</v>
      </c>
    </row>
    <row r="15404" spans="4:14" x14ac:dyDescent="0.2">
      <c r="D15404" s="200"/>
      <c r="E15404" s="11"/>
      <c r="F15404" s="10"/>
      <c r="G15404" s="7">
        <v>100</v>
      </c>
      <c r="H15404" s="18">
        <v>41.304347826087003</v>
      </c>
      <c r="I15404" s="2">
        <v>28.260869565217</v>
      </c>
      <c r="J15404" s="30">
        <v>4.3478260869570002</v>
      </c>
      <c r="K15404" s="2">
        <v>31.521739130435002</v>
      </c>
      <c r="L15404" s="2">
        <v>1.086956521739</v>
      </c>
      <c r="M15404" s="2">
        <v>21.739130434783</v>
      </c>
      <c r="N15404" s="15">
        <v>8.6956521739130004</v>
      </c>
    </row>
    <row r="15405" spans="4:14" x14ac:dyDescent="0.2">
      <c r="D15405" s="200"/>
      <c r="E15405" s="4" t="s">
        <v>37</v>
      </c>
      <c r="F15405" s="5"/>
      <c r="G15405" s="6">
        <v>110</v>
      </c>
      <c r="H15405" s="8">
        <v>46</v>
      </c>
      <c r="I15405" s="1">
        <v>28</v>
      </c>
      <c r="J15405" s="1">
        <v>12</v>
      </c>
      <c r="K15405" s="1">
        <v>34</v>
      </c>
      <c r="L15405" s="1">
        <v>0</v>
      </c>
      <c r="M15405" s="1">
        <v>20</v>
      </c>
      <c r="N15405" s="9">
        <v>5</v>
      </c>
    </row>
    <row r="15406" spans="4:14" x14ac:dyDescent="0.2">
      <c r="D15406" s="200"/>
      <c r="E15406" s="11"/>
      <c r="F15406" s="10"/>
      <c r="G15406" s="7">
        <v>100</v>
      </c>
      <c r="H15406" s="70">
        <v>41.818181818181998</v>
      </c>
      <c r="I15406" s="2">
        <v>25.454545454544999</v>
      </c>
      <c r="J15406" s="2">
        <v>10.909090909091001</v>
      </c>
      <c r="K15406" s="2">
        <v>30.909090909090999</v>
      </c>
      <c r="L15406" s="16">
        <v>0</v>
      </c>
      <c r="M15406" s="2">
        <v>18.181818181817999</v>
      </c>
      <c r="N15406" s="95">
        <v>4.5454545454549997</v>
      </c>
    </row>
    <row r="15407" spans="4:14" x14ac:dyDescent="0.2">
      <c r="D15407" s="200"/>
      <c r="E15407" s="4" t="s">
        <v>38</v>
      </c>
      <c r="F15407" s="5"/>
      <c r="G15407" s="6">
        <v>93</v>
      </c>
      <c r="H15407" s="8">
        <v>30</v>
      </c>
      <c r="I15407" s="1">
        <v>21</v>
      </c>
      <c r="J15407" s="1">
        <v>4</v>
      </c>
      <c r="K15407" s="1">
        <v>32</v>
      </c>
      <c r="L15407" s="1">
        <v>1</v>
      </c>
      <c r="M15407" s="1">
        <v>26</v>
      </c>
      <c r="N15407" s="9">
        <v>10</v>
      </c>
    </row>
    <row r="15408" spans="4:14" x14ac:dyDescent="0.2">
      <c r="D15408" s="200"/>
      <c r="E15408" s="11"/>
      <c r="F15408" s="10"/>
      <c r="G15408" s="7">
        <v>100</v>
      </c>
      <c r="H15408" s="18">
        <v>32.258064516128997</v>
      </c>
      <c r="I15408" s="30">
        <v>22.580645161290001</v>
      </c>
      <c r="J15408" s="30">
        <v>4.3010752688169998</v>
      </c>
      <c r="K15408" s="2">
        <v>34.408602150538002</v>
      </c>
      <c r="L15408" s="2">
        <v>1.0752688172039999</v>
      </c>
      <c r="M15408" s="41">
        <v>27.956989247311999</v>
      </c>
      <c r="N15408" s="15">
        <v>10.752688172042999</v>
      </c>
    </row>
    <row r="15409" spans="2:14" x14ac:dyDescent="0.2">
      <c r="D15409" s="200"/>
      <c r="E15409" s="4" t="s">
        <v>39</v>
      </c>
      <c r="F15409" s="5"/>
      <c r="G15409" s="6">
        <v>114</v>
      </c>
      <c r="H15409" s="8">
        <v>43</v>
      </c>
      <c r="I15409" s="1">
        <v>33</v>
      </c>
      <c r="J15409" s="1">
        <v>14</v>
      </c>
      <c r="K15409" s="1">
        <v>41</v>
      </c>
      <c r="L15409" s="1">
        <v>0</v>
      </c>
      <c r="M15409" s="1">
        <v>13</v>
      </c>
      <c r="N15409" s="9">
        <v>15</v>
      </c>
    </row>
    <row r="15410" spans="2:14" x14ac:dyDescent="0.2">
      <c r="D15410" s="200"/>
      <c r="E15410" s="11"/>
      <c r="F15410" s="10"/>
      <c r="G15410" s="7">
        <v>100</v>
      </c>
      <c r="H15410" s="18">
        <v>37.719298245613999</v>
      </c>
      <c r="I15410" s="2">
        <v>28.947368421053</v>
      </c>
      <c r="J15410" s="2">
        <v>12.280701754386</v>
      </c>
      <c r="K15410" s="25">
        <v>35.964912280702002</v>
      </c>
      <c r="L15410" s="16">
        <v>0</v>
      </c>
      <c r="M15410" s="30">
        <v>11.403508771929999</v>
      </c>
      <c r="N15410" s="15">
        <v>13.157894736842</v>
      </c>
    </row>
    <row r="15411" spans="2:14" x14ac:dyDescent="0.2">
      <c r="D15411" s="200"/>
      <c r="E15411" s="4" t="s">
        <v>40</v>
      </c>
      <c r="F15411" s="5"/>
      <c r="G15411" s="6">
        <v>89</v>
      </c>
      <c r="H15411" s="8">
        <v>31</v>
      </c>
      <c r="I15411" s="1">
        <v>27</v>
      </c>
      <c r="J15411" s="1">
        <v>19</v>
      </c>
      <c r="K15411" s="1">
        <v>22</v>
      </c>
      <c r="L15411" s="1">
        <v>0</v>
      </c>
      <c r="M15411" s="1">
        <v>12</v>
      </c>
      <c r="N15411" s="9">
        <v>7</v>
      </c>
    </row>
    <row r="15412" spans="2:14" x14ac:dyDescent="0.2">
      <c r="D15412" s="201"/>
      <c r="E15412" s="45"/>
      <c r="F15412" s="51"/>
      <c r="G15412" s="81">
        <v>100</v>
      </c>
      <c r="H15412" s="115">
        <v>34.831460674157</v>
      </c>
      <c r="I15412" s="64">
        <v>30.337078651685001</v>
      </c>
      <c r="J15412" s="112">
        <v>21.348314606742001</v>
      </c>
      <c r="K15412" s="64">
        <v>24.719101123596001</v>
      </c>
      <c r="L15412" s="62">
        <v>0</v>
      </c>
      <c r="M15412" s="64">
        <v>13.483146067416</v>
      </c>
      <c r="N15412" s="106">
        <v>7.8651685393259996</v>
      </c>
    </row>
    <row r="15414" spans="2:14" x14ac:dyDescent="0.2">
      <c r="B15414" s="40" t="str">
        <f xml:space="preserve"> HYPERLINK("#'目次'!B378", "[372]")</f>
        <v>[372]</v>
      </c>
      <c r="C15414" s="23" t="s">
        <v>503</v>
      </c>
    </row>
    <row r="15417" spans="2:14" x14ac:dyDescent="0.2">
      <c r="C15417" s="23" t="s">
        <v>80</v>
      </c>
    </row>
    <row r="15418" spans="2:14" ht="72" x14ac:dyDescent="0.2">
      <c r="E15418" s="195"/>
      <c r="F15418" s="196"/>
      <c r="G15418" s="37" t="s">
        <v>15</v>
      </c>
      <c r="H15418" s="33" t="s">
        <v>504</v>
      </c>
      <c r="I15418" s="13" t="s">
        <v>505</v>
      </c>
      <c r="J15418" s="13" t="s">
        <v>506</v>
      </c>
      <c r="K15418" s="13" t="s">
        <v>507</v>
      </c>
      <c r="L15418" s="13" t="s">
        <v>508</v>
      </c>
      <c r="M15418" s="13" t="s">
        <v>99</v>
      </c>
      <c r="N15418" s="38" t="s">
        <v>18</v>
      </c>
    </row>
    <row r="15419" spans="2:14" x14ac:dyDescent="0.2">
      <c r="E15419" s="197"/>
      <c r="F15419" s="198"/>
      <c r="G15419" s="35"/>
      <c r="H15419" s="39"/>
      <c r="I15419" s="14"/>
      <c r="J15419" s="14"/>
      <c r="K15419" s="14"/>
      <c r="L15419" s="14"/>
      <c r="M15419" s="14"/>
      <c r="N15419" s="34"/>
    </row>
    <row r="15420" spans="2:14" x14ac:dyDescent="0.2">
      <c r="E15420" s="120" t="s">
        <v>15</v>
      </c>
      <c r="F15420" s="66"/>
      <c r="G15420" s="36">
        <v>1200</v>
      </c>
      <c r="H15420" s="17">
        <v>436</v>
      </c>
      <c r="I15420" s="17">
        <v>344</v>
      </c>
      <c r="J15420" s="17">
        <v>128</v>
      </c>
      <c r="K15420" s="17">
        <v>356</v>
      </c>
      <c r="L15420" s="17">
        <v>10</v>
      </c>
      <c r="M15420" s="17">
        <v>201</v>
      </c>
      <c r="N15420" s="47">
        <v>116</v>
      </c>
    </row>
    <row r="15421" spans="2:14" x14ac:dyDescent="0.2">
      <c r="E15421" s="45"/>
      <c r="F15421" s="67"/>
      <c r="G15421" s="7">
        <v>100</v>
      </c>
      <c r="H15421" s="2">
        <v>36.333333333333002</v>
      </c>
      <c r="I15421" s="2">
        <v>28.666666666666998</v>
      </c>
      <c r="J15421" s="2">
        <v>10.666666666667</v>
      </c>
      <c r="K15421" s="2">
        <v>29.666666666666998</v>
      </c>
      <c r="L15421" s="2">
        <v>0.83333333333299997</v>
      </c>
      <c r="M15421" s="2">
        <v>16.75</v>
      </c>
      <c r="N15421" s="15">
        <v>9.666666666667</v>
      </c>
    </row>
    <row r="15422" spans="2:14" x14ac:dyDescent="0.2">
      <c r="E15422" s="4" t="s">
        <v>81</v>
      </c>
      <c r="F15422" s="5"/>
      <c r="G15422" s="19">
        <v>48</v>
      </c>
      <c r="H15422" s="27">
        <v>22</v>
      </c>
      <c r="I15422" s="3">
        <v>14</v>
      </c>
      <c r="J15422" s="3">
        <v>4</v>
      </c>
      <c r="K15422" s="3">
        <v>17</v>
      </c>
      <c r="L15422" s="3">
        <v>0</v>
      </c>
      <c r="M15422" s="3">
        <v>6</v>
      </c>
      <c r="N15422" s="26">
        <v>5</v>
      </c>
    </row>
    <row r="15423" spans="2:14" x14ac:dyDescent="0.2">
      <c r="E15423" s="11"/>
      <c r="F15423" s="10"/>
      <c r="G15423" s="7">
        <v>100</v>
      </c>
      <c r="H15423" s="70">
        <v>45.833333333333002</v>
      </c>
      <c r="I15423" s="2">
        <v>29.166666666666998</v>
      </c>
      <c r="J15423" s="2">
        <v>8.333333333333</v>
      </c>
      <c r="K15423" s="25">
        <v>35.416666666666998</v>
      </c>
      <c r="L15423" s="16">
        <v>0</v>
      </c>
      <c r="M15423" s="2">
        <v>12.5</v>
      </c>
      <c r="N15423" s="15">
        <v>10.416666666667</v>
      </c>
    </row>
    <row r="15424" spans="2:14" x14ac:dyDescent="0.2">
      <c r="E15424" s="4" t="s">
        <v>82</v>
      </c>
      <c r="F15424" s="5"/>
      <c r="G15424" s="6">
        <v>84</v>
      </c>
      <c r="H15424" s="8">
        <v>29</v>
      </c>
      <c r="I15424" s="1">
        <v>21</v>
      </c>
      <c r="J15424" s="1">
        <v>10</v>
      </c>
      <c r="K15424" s="1">
        <v>25</v>
      </c>
      <c r="L15424" s="1">
        <v>2</v>
      </c>
      <c r="M15424" s="1">
        <v>9</v>
      </c>
      <c r="N15424" s="9">
        <v>12</v>
      </c>
    </row>
    <row r="15425" spans="5:14" x14ac:dyDescent="0.2">
      <c r="E15425" s="11"/>
      <c r="F15425" s="10"/>
      <c r="G15425" s="7">
        <v>100</v>
      </c>
      <c r="H15425" s="18">
        <v>34.523809523810002</v>
      </c>
      <c r="I15425" s="2">
        <v>25</v>
      </c>
      <c r="J15425" s="2">
        <v>11.904761904761999</v>
      </c>
      <c r="K15425" s="2">
        <v>29.761904761905001</v>
      </c>
      <c r="L15425" s="2">
        <v>2.3809523809519999</v>
      </c>
      <c r="M15425" s="30">
        <v>10.714285714286</v>
      </c>
      <c r="N15425" s="15">
        <v>14.285714285714</v>
      </c>
    </row>
    <row r="15426" spans="5:14" x14ac:dyDescent="0.2">
      <c r="E15426" s="4" t="s">
        <v>83</v>
      </c>
      <c r="F15426" s="5"/>
      <c r="G15426" s="6">
        <v>462</v>
      </c>
      <c r="H15426" s="8">
        <v>149</v>
      </c>
      <c r="I15426" s="1">
        <v>140</v>
      </c>
      <c r="J15426" s="1">
        <v>51</v>
      </c>
      <c r="K15426" s="1">
        <v>165</v>
      </c>
      <c r="L15426" s="1">
        <v>3</v>
      </c>
      <c r="M15426" s="1">
        <v>74</v>
      </c>
      <c r="N15426" s="9">
        <v>54</v>
      </c>
    </row>
    <row r="15427" spans="5:14" x14ac:dyDescent="0.2">
      <c r="E15427" s="11"/>
      <c r="F15427" s="10"/>
      <c r="G15427" s="7">
        <v>100</v>
      </c>
      <c r="H15427" s="18">
        <v>32.251082251082003</v>
      </c>
      <c r="I15427" s="2">
        <v>30.303030303029999</v>
      </c>
      <c r="J15427" s="2">
        <v>11.038961038961</v>
      </c>
      <c r="K15427" s="25">
        <v>35.714285714286</v>
      </c>
      <c r="L15427" s="2">
        <v>0.64935064935099995</v>
      </c>
      <c r="M15427" s="2">
        <v>16.017316017315999</v>
      </c>
      <c r="N15427" s="15">
        <v>11.688311688312</v>
      </c>
    </row>
    <row r="15428" spans="5:14" x14ac:dyDescent="0.2">
      <c r="E15428" s="4" t="s">
        <v>84</v>
      </c>
      <c r="F15428" s="5"/>
      <c r="G15428" s="6">
        <v>30</v>
      </c>
      <c r="H15428" s="8">
        <v>10</v>
      </c>
      <c r="I15428" s="1">
        <v>11</v>
      </c>
      <c r="J15428" s="1">
        <v>2</v>
      </c>
      <c r="K15428" s="1">
        <v>6</v>
      </c>
      <c r="L15428" s="1">
        <v>0</v>
      </c>
      <c r="M15428" s="1">
        <v>3</v>
      </c>
      <c r="N15428" s="9">
        <v>5</v>
      </c>
    </row>
    <row r="15429" spans="5:14" x14ac:dyDescent="0.2">
      <c r="E15429" s="11"/>
      <c r="F15429" s="10"/>
      <c r="G15429" s="7">
        <v>100</v>
      </c>
      <c r="H15429" s="18">
        <v>33.333333333333002</v>
      </c>
      <c r="I15429" s="25">
        <v>36.666666666666998</v>
      </c>
      <c r="J15429" s="2">
        <v>6.666666666667</v>
      </c>
      <c r="K15429" s="30">
        <v>20</v>
      </c>
      <c r="L15429" s="16">
        <v>0</v>
      </c>
      <c r="M15429" s="30">
        <v>10</v>
      </c>
      <c r="N15429" s="85">
        <v>16.666666666666998</v>
      </c>
    </row>
    <row r="15430" spans="5:14" x14ac:dyDescent="0.2">
      <c r="E15430" s="4" t="s">
        <v>85</v>
      </c>
      <c r="F15430" s="5"/>
      <c r="G15430" s="6">
        <v>144</v>
      </c>
      <c r="H15430" s="8">
        <v>50</v>
      </c>
      <c r="I15430" s="1">
        <v>41</v>
      </c>
      <c r="J15430" s="1">
        <v>9</v>
      </c>
      <c r="K15430" s="1">
        <v>39</v>
      </c>
      <c r="L15430" s="1">
        <v>2</v>
      </c>
      <c r="M15430" s="1">
        <v>28</v>
      </c>
      <c r="N15430" s="9">
        <v>8</v>
      </c>
    </row>
    <row r="15431" spans="5:14" x14ac:dyDescent="0.2">
      <c r="E15431" s="11"/>
      <c r="F15431" s="10"/>
      <c r="G15431" s="7">
        <v>100</v>
      </c>
      <c r="H15431" s="18">
        <v>34.722222222222001</v>
      </c>
      <c r="I15431" s="2">
        <v>28.472222222222001</v>
      </c>
      <c r="J15431" s="2">
        <v>6.25</v>
      </c>
      <c r="K15431" s="2">
        <v>27.083333333333002</v>
      </c>
      <c r="L15431" s="2">
        <v>1.3888888888890001</v>
      </c>
      <c r="M15431" s="2">
        <v>19.444444444443999</v>
      </c>
      <c r="N15431" s="15">
        <v>5.5555555555560003</v>
      </c>
    </row>
    <row r="15432" spans="5:14" x14ac:dyDescent="0.2">
      <c r="E15432" s="4" t="s">
        <v>86</v>
      </c>
      <c r="F15432" s="5"/>
      <c r="G15432" s="6">
        <v>192</v>
      </c>
      <c r="H15432" s="8">
        <v>72</v>
      </c>
      <c r="I15432" s="1">
        <v>48</v>
      </c>
      <c r="J15432" s="1">
        <v>21</v>
      </c>
      <c r="K15432" s="1">
        <v>52</v>
      </c>
      <c r="L15432" s="1">
        <v>1</v>
      </c>
      <c r="M15432" s="1">
        <v>31</v>
      </c>
      <c r="N15432" s="9">
        <v>14</v>
      </c>
    </row>
    <row r="15433" spans="5:14" x14ac:dyDescent="0.2">
      <c r="E15433" s="11"/>
      <c r="F15433" s="10"/>
      <c r="G15433" s="7">
        <v>100</v>
      </c>
      <c r="H15433" s="18">
        <v>37.5</v>
      </c>
      <c r="I15433" s="2">
        <v>25</v>
      </c>
      <c r="J15433" s="2">
        <v>10.9375</v>
      </c>
      <c r="K15433" s="2">
        <v>27.083333333333002</v>
      </c>
      <c r="L15433" s="2">
        <v>0.52083333333299997</v>
      </c>
      <c r="M15433" s="2">
        <v>16.145833333333002</v>
      </c>
      <c r="N15433" s="15">
        <v>7.291666666667</v>
      </c>
    </row>
    <row r="15434" spans="5:14" x14ac:dyDescent="0.2">
      <c r="E15434" s="4" t="s">
        <v>87</v>
      </c>
      <c r="F15434" s="5"/>
      <c r="G15434" s="6">
        <v>72</v>
      </c>
      <c r="H15434" s="8">
        <v>33</v>
      </c>
      <c r="I15434" s="1">
        <v>26</v>
      </c>
      <c r="J15434" s="1">
        <v>11</v>
      </c>
      <c r="K15434" s="1">
        <v>18</v>
      </c>
      <c r="L15434" s="1">
        <v>0</v>
      </c>
      <c r="M15434" s="1">
        <v>7</v>
      </c>
      <c r="N15434" s="9">
        <v>9</v>
      </c>
    </row>
    <row r="15435" spans="5:14" x14ac:dyDescent="0.2">
      <c r="E15435" s="11"/>
      <c r="F15435" s="10"/>
      <c r="G15435" s="7">
        <v>100</v>
      </c>
      <c r="H15435" s="70">
        <v>45.833333333333002</v>
      </c>
      <c r="I15435" s="25">
        <v>36.111111111111001</v>
      </c>
      <c r="J15435" s="2">
        <v>15.277777777778001</v>
      </c>
      <c r="K15435" s="2">
        <v>25</v>
      </c>
      <c r="L15435" s="16">
        <v>0</v>
      </c>
      <c r="M15435" s="30">
        <v>9.7222222222219994</v>
      </c>
      <c r="N15435" s="15">
        <v>12.5</v>
      </c>
    </row>
    <row r="15436" spans="5:14" x14ac:dyDescent="0.2">
      <c r="E15436" s="4" t="s">
        <v>88</v>
      </c>
      <c r="F15436" s="5"/>
      <c r="G15436" s="6">
        <v>36</v>
      </c>
      <c r="H15436" s="8">
        <v>10</v>
      </c>
      <c r="I15436" s="1">
        <v>11</v>
      </c>
      <c r="J15436" s="1">
        <v>3</v>
      </c>
      <c r="K15436" s="1">
        <v>12</v>
      </c>
      <c r="L15436" s="1">
        <v>1</v>
      </c>
      <c r="M15436" s="1">
        <v>11</v>
      </c>
      <c r="N15436" s="9">
        <v>3</v>
      </c>
    </row>
    <row r="15437" spans="5:14" x14ac:dyDescent="0.2">
      <c r="E15437" s="11"/>
      <c r="F15437" s="10"/>
      <c r="G15437" s="7">
        <v>100</v>
      </c>
      <c r="H15437" s="72">
        <v>27.777777777777999</v>
      </c>
      <c r="I15437" s="2">
        <v>30.555555555556001</v>
      </c>
      <c r="J15437" s="2">
        <v>8.333333333333</v>
      </c>
      <c r="K15437" s="2">
        <v>33.333333333333002</v>
      </c>
      <c r="L15437" s="2">
        <v>2.7777777777780002</v>
      </c>
      <c r="M15437" s="41">
        <v>30.555555555556001</v>
      </c>
      <c r="N15437" s="15">
        <v>8.333333333333</v>
      </c>
    </row>
    <row r="15438" spans="5:14" x14ac:dyDescent="0.2">
      <c r="E15438" s="4" t="s">
        <v>89</v>
      </c>
      <c r="F15438" s="5"/>
      <c r="G15438" s="6">
        <v>66</v>
      </c>
      <c r="H15438" s="8">
        <v>39</v>
      </c>
      <c r="I15438" s="1">
        <v>15</v>
      </c>
      <c r="J15438" s="1">
        <v>6</v>
      </c>
      <c r="K15438" s="1">
        <v>10</v>
      </c>
      <c r="L15438" s="1">
        <v>0</v>
      </c>
      <c r="M15438" s="1">
        <v>12</v>
      </c>
      <c r="N15438" s="9">
        <v>3</v>
      </c>
    </row>
    <row r="15439" spans="5:14" x14ac:dyDescent="0.2">
      <c r="E15439" s="11"/>
      <c r="F15439" s="10"/>
      <c r="G15439" s="7">
        <v>100</v>
      </c>
      <c r="H15439" s="75">
        <v>59.090909090909001</v>
      </c>
      <c r="I15439" s="30">
        <v>22.727272727273</v>
      </c>
      <c r="J15439" s="2">
        <v>9.0909090909089993</v>
      </c>
      <c r="K15439" s="50">
        <v>15.151515151515</v>
      </c>
      <c r="L15439" s="16">
        <v>0</v>
      </c>
      <c r="M15439" s="2">
        <v>18.181818181817999</v>
      </c>
      <c r="N15439" s="95">
        <v>4.5454545454549997</v>
      </c>
    </row>
    <row r="15440" spans="5:14" x14ac:dyDescent="0.2">
      <c r="E15440" s="4" t="s">
        <v>90</v>
      </c>
      <c r="F15440" s="5"/>
      <c r="G15440" s="6">
        <v>54</v>
      </c>
      <c r="H15440" s="8">
        <v>19</v>
      </c>
      <c r="I15440" s="1">
        <v>14</v>
      </c>
      <c r="J15440" s="1">
        <v>10</v>
      </c>
      <c r="K15440" s="1">
        <v>9</v>
      </c>
      <c r="L15440" s="1">
        <v>1</v>
      </c>
      <c r="M15440" s="1">
        <v>16</v>
      </c>
      <c r="N15440" s="9">
        <v>1</v>
      </c>
    </row>
    <row r="15441" spans="2:14" x14ac:dyDescent="0.2">
      <c r="E15441" s="11"/>
      <c r="F15441" s="10"/>
      <c r="G15441" s="7">
        <v>100</v>
      </c>
      <c r="H15441" s="18">
        <v>35.185185185184999</v>
      </c>
      <c r="I15441" s="2">
        <v>25.925925925925998</v>
      </c>
      <c r="J15441" s="25">
        <v>18.518518518518999</v>
      </c>
      <c r="K15441" s="50">
        <v>16.666666666666998</v>
      </c>
      <c r="L15441" s="2">
        <v>1.851851851852</v>
      </c>
      <c r="M15441" s="41">
        <v>29.629629629629999</v>
      </c>
      <c r="N15441" s="95">
        <v>1.851851851852</v>
      </c>
    </row>
    <row r="15442" spans="2:14" x14ac:dyDescent="0.2">
      <c r="E15442" s="4" t="s">
        <v>91</v>
      </c>
      <c r="F15442" s="5"/>
      <c r="G15442" s="6">
        <v>12</v>
      </c>
      <c r="H15442" s="8">
        <v>3</v>
      </c>
      <c r="I15442" s="1">
        <v>3</v>
      </c>
      <c r="J15442" s="1">
        <v>1</v>
      </c>
      <c r="K15442" s="1">
        <v>3</v>
      </c>
      <c r="L15442" s="1">
        <v>0</v>
      </c>
      <c r="M15442" s="1">
        <v>4</v>
      </c>
      <c r="N15442" s="9">
        <v>2</v>
      </c>
    </row>
    <row r="15443" spans="2:14" x14ac:dyDescent="0.2">
      <c r="E15443" s="45"/>
      <c r="F15443" s="51"/>
      <c r="G15443" s="81">
        <v>100</v>
      </c>
      <c r="H15443" s="168">
        <v>25</v>
      </c>
      <c r="I15443" s="64">
        <v>25</v>
      </c>
      <c r="J15443" s="64">
        <v>8.333333333333</v>
      </c>
      <c r="K15443" s="64">
        <v>25</v>
      </c>
      <c r="L15443" s="62">
        <v>0</v>
      </c>
      <c r="M15443" s="112">
        <v>33.333333333333002</v>
      </c>
      <c r="N15443" s="154">
        <v>16.666666666666998</v>
      </c>
    </row>
    <row r="15445" spans="2:14" x14ac:dyDescent="0.2">
      <c r="B15445" s="40" t="str">
        <f xml:space="preserve"> HYPERLINK("#'目次'!B379", "[373]")</f>
        <v>[373]</v>
      </c>
      <c r="C15445" s="23" t="s">
        <v>511</v>
      </c>
    </row>
    <row r="15448" spans="2:14" x14ac:dyDescent="0.2">
      <c r="C15448" s="23" t="s">
        <v>14</v>
      </c>
    </row>
    <row r="15449" spans="2:14" x14ac:dyDescent="0.2">
      <c r="D15449" s="195"/>
      <c r="E15449" s="196"/>
      <c r="F15449" s="196"/>
      <c r="G15449" s="37" t="s">
        <v>15</v>
      </c>
      <c r="H15449" s="33" t="s">
        <v>512</v>
      </c>
      <c r="I15449" s="13" t="s">
        <v>513</v>
      </c>
      <c r="J15449" s="13" t="s">
        <v>514</v>
      </c>
      <c r="K15449" s="38" t="s">
        <v>18</v>
      </c>
    </row>
    <row r="15450" spans="2:14" x14ac:dyDescent="0.2">
      <c r="D15450" s="197"/>
      <c r="E15450" s="198"/>
      <c r="F15450" s="198"/>
      <c r="G15450" s="35"/>
      <c r="H15450" s="39"/>
      <c r="I15450" s="14"/>
      <c r="J15450" s="14"/>
      <c r="K15450" s="34"/>
    </row>
    <row r="15451" spans="2:14" x14ac:dyDescent="0.2">
      <c r="D15451" s="78"/>
      <c r="E15451" s="79" t="s">
        <v>15</v>
      </c>
      <c r="F15451" s="66"/>
      <c r="G15451" s="36">
        <v>1200</v>
      </c>
      <c r="H15451" s="17">
        <v>78</v>
      </c>
      <c r="I15451" s="17">
        <v>731</v>
      </c>
      <c r="J15451" s="17">
        <v>353</v>
      </c>
      <c r="K15451" s="47">
        <v>38</v>
      </c>
    </row>
    <row r="15452" spans="2:14" x14ac:dyDescent="0.2">
      <c r="D15452" s="45"/>
      <c r="E15452" s="51"/>
      <c r="F15452" s="67"/>
      <c r="G15452" s="7">
        <v>100</v>
      </c>
      <c r="H15452" s="2">
        <v>6.5</v>
      </c>
      <c r="I15452" s="2">
        <v>60.916666666666998</v>
      </c>
      <c r="J15452" s="2">
        <v>29.416666666666998</v>
      </c>
      <c r="K15452" s="15">
        <v>3.166666666667</v>
      </c>
    </row>
    <row r="15453" spans="2:14" x14ac:dyDescent="0.2">
      <c r="D15453" s="199" t="s">
        <v>19</v>
      </c>
      <c r="E15453" s="22" t="s">
        <v>20</v>
      </c>
      <c r="F15453" s="21"/>
      <c r="G15453" s="19">
        <v>132</v>
      </c>
      <c r="H15453" s="27">
        <v>12</v>
      </c>
      <c r="I15453" s="3">
        <v>79</v>
      </c>
      <c r="J15453" s="3">
        <v>32</v>
      </c>
      <c r="K15453" s="26">
        <v>9</v>
      </c>
    </row>
    <row r="15454" spans="2:14" x14ac:dyDescent="0.2">
      <c r="D15454" s="200"/>
      <c r="E15454" s="11"/>
      <c r="F15454" s="10"/>
      <c r="G15454" s="7">
        <v>100</v>
      </c>
      <c r="H15454" s="18">
        <v>9.0909090909089993</v>
      </c>
      <c r="I15454" s="2">
        <v>59.848484848485</v>
      </c>
      <c r="J15454" s="30">
        <v>24.242424242424001</v>
      </c>
      <c r="K15454" s="15">
        <v>6.8181818181820004</v>
      </c>
    </row>
    <row r="15455" spans="2:14" x14ac:dyDescent="0.2">
      <c r="D15455" s="200"/>
      <c r="E15455" s="4" t="s">
        <v>21</v>
      </c>
      <c r="F15455" s="5"/>
      <c r="G15455" s="6">
        <v>444</v>
      </c>
      <c r="H15455" s="8">
        <v>28</v>
      </c>
      <c r="I15455" s="1">
        <v>275</v>
      </c>
      <c r="J15455" s="1">
        <v>128</v>
      </c>
      <c r="K15455" s="9">
        <v>13</v>
      </c>
    </row>
    <row r="15456" spans="2:14" x14ac:dyDescent="0.2">
      <c r="D15456" s="200"/>
      <c r="E15456" s="11"/>
      <c r="F15456" s="10"/>
      <c r="G15456" s="7">
        <v>100</v>
      </c>
      <c r="H15456" s="18">
        <v>6.3063063063060003</v>
      </c>
      <c r="I15456" s="2">
        <v>61.936936936937002</v>
      </c>
      <c r="J15456" s="2">
        <v>28.828828828829</v>
      </c>
      <c r="K15456" s="15">
        <v>2.9279279279280002</v>
      </c>
    </row>
    <row r="15457" spans="4:11" x14ac:dyDescent="0.2">
      <c r="D15457" s="200"/>
      <c r="E15457" s="4" t="s">
        <v>22</v>
      </c>
      <c r="F15457" s="5"/>
      <c r="G15457" s="6">
        <v>192</v>
      </c>
      <c r="H15457" s="8">
        <v>13</v>
      </c>
      <c r="I15457" s="1">
        <v>112</v>
      </c>
      <c r="J15457" s="1">
        <v>63</v>
      </c>
      <c r="K15457" s="9">
        <v>4</v>
      </c>
    </row>
    <row r="15458" spans="4:11" x14ac:dyDescent="0.2">
      <c r="D15458" s="200"/>
      <c r="E15458" s="11"/>
      <c r="F15458" s="10"/>
      <c r="G15458" s="7">
        <v>100</v>
      </c>
      <c r="H15458" s="18">
        <v>6.770833333333</v>
      </c>
      <c r="I15458" s="2">
        <v>58.333333333333002</v>
      </c>
      <c r="J15458" s="2">
        <v>32.8125</v>
      </c>
      <c r="K15458" s="15">
        <v>2.083333333333</v>
      </c>
    </row>
    <row r="15459" spans="4:11" x14ac:dyDescent="0.2">
      <c r="D15459" s="200"/>
      <c r="E15459" s="4" t="s">
        <v>23</v>
      </c>
      <c r="F15459" s="5"/>
      <c r="G15459" s="6">
        <v>192</v>
      </c>
      <c r="H15459" s="8">
        <v>10</v>
      </c>
      <c r="I15459" s="1">
        <v>117</v>
      </c>
      <c r="J15459" s="1">
        <v>62</v>
      </c>
      <c r="K15459" s="9">
        <v>3</v>
      </c>
    </row>
    <row r="15460" spans="4:11" x14ac:dyDescent="0.2">
      <c r="D15460" s="200"/>
      <c r="E15460" s="11"/>
      <c r="F15460" s="10"/>
      <c r="G15460" s="7">
        <v>100</v>
      </c>
      <c r="H15460" s="18">
        <v>5.208333333333</v>
      </c>
      <c r="I15460" s="2">
        <v>60.9375</v>
      </c>
      <c r="J15460" s="2">
        <v>32.291666666666998</v>
      </c>
      <c r="K15460" s="15">
        <v>1.5625</v>
      </c>
    </row>
    <row r="15461" spans="4:11" x14ac:dyDescent="0.2">
      <c r="D15461" s="200"/>
      <c r="E15461" s="4" t="s">
        <v>24</v>
      </c>
      <c r="F15461" s="5"/>
      <c r="G15461" s="6">
        <v>240</v>
      </c>
      <c r="H15461" s="8">
        <v>15</v>
      </c>
      <c r="I15461" s="1">
        <v>148</v>
      </c>
      <c r="J15461" s="1">
        <v>68</v>
      </c>
      <c r="K15461" s="9">
        <v>9</v>
      </c>
    </row>
    <row r="15462" spans="4:11" x14ac:dyDescent="0.2">
      <c r="D15462" s="200"/>
      <c r="E15462" s="11"/>
      <c r="F15462" s="10"/>
      <c r="G15462" s="7">
        <v>100</v>
      </c>
      <c r="H15462" s="18">
        <v>6.25</v>
      </c>
      <c r="I15462" s="2">
        <v>61.666666666666998</v>
      </c>
      <c r="J15462" s="2">
        <v>28.333333333333002</v>
      </c>
      <c r="K15462" s="15">
        <v>3.75</v>
      </c>
    </row>
    <row r="15463" spans="4:11" x14ac:dyDescent="0.2">
      <c r="D15463" s="199" t="s">
        <v>25</v>
      </c>
      <c r="E15463" s="22" t="s">
        <v>26</v>
      </c>
      <c r="F15463" s="21"/>
      <c r="G15463" s="19">
        <v>348</v>
      </c>
      <c r="H15463" s="27">
        <v>23</v>
      </c>
      <c r="I15463" s="3">
        <v>218</v>
      </c>
      <c r="J15463" s="3">
        <v>103</v>
      </c>
      <c r="K15463" s="26">
        <v>4</v>
      </c>
    </row>
    <row r="15464" spans="4:11" x14ac:dyDescent="0.2">
      <c r="D15464" s="200"/>
      <c r="E15464" s="11"/>
      <c r="F15464" s="10"/>
      <c r="G15464" s="7">
        <v>100</v>
      </c>
      <c r="H15464" s="18">
        <v>6.609195402299</v>
      </c>
      <c r="I15464" s="2">
        <v>62.643678160919997</v>
      </c>
      <c r="J15464" s="2">
        <v>29.597701149424999</v>
      </c>
      <c r="K15464" s="15">
        <v>1.149425287356</v>
      </c>
    </row>
    <row r="15465" spans="4:11" x14ac:dyDescent="0.2">
      <c r="D15465" s="200"/>
      <c r="E15465" s="4" t="s">
        <v>27</v>
      </c>
      <c r="F15465" s="5"/>
      <c r="G15465" s="6">
        <v>378</v>
      </c>
      <c r="H15465" s="8">
        <v>30</v>
      </c>
      <c r="I15465" s="1">
        <v>231</v>
      </c>
      <c r="J15465" s="1">
        <v>105</v>
      </c>
      <c r="K15465" s="9">
        <v>12</v>
      </c>
    </row>
    <row r="15466" spans="4:11" x14ac:dyDescent="0.2">
      <c r="D15466" s="200"/>
      <c r="E15466" s="11"/>
      <c r="F15466" s="10"/>
      <c r="G15466" s="7">
        <v>100</v>
      </c>
      <c r="H15466" s="18">
        <v>7.9365079365079998</v>
      </c>
      <c r="I15466" s="2">
        <v>61.111111111111001</v>
      </c>
      <c r="J15466" s="2">
        <v>27.777777777777999</v>
      </c>
      <c r="K15466" s="15">
        <v>3.1746031746029999</v>
      </c>
    </row>
    <row r="15467" spans="4:11" x14ac:dyDescent="0.2">
      <c r="D15467" s="200"/>
      <c r="E15467" s="4" t="s">
        <v>28</v>
      </c>
      <c r="F15467" s="5"/>
      <c r="G15467" s="6">
        <v>372</v>
      </c>
      <c r="H15467" s="8">
        <v>22</v>
      </c>
      <c r="I15467" s="1">
        <v>214</v>
      </c>
      <c r="J15467" s="1">
        <v>120</v>
      </c>
      <c r="K15467" s="9">
        <v>16</v>
      </c>
    </row>
    <row r="15468" spans="4:11" x14ac:dyDescent="0.2">
      <c r="D15468" s="200"/>
      <c r="E15468" s="11"/>
      <c r="F15468" s="10"/>
      <c r="G15468" s="7">
        <v>100</v>
      </c>
      <c r="H15468" s="18">
        <v>5.9139784946239997</v>
      </c>
      <c r="I15468" s="2">
        <v>57.526881720429998</v>
      </c>
      <c r="J15468" s="2">
        <v>32.258064516128997</v>
      </c>
      <c r="K15468" s="15">
        <v>4.3010752688169998</v>
      </c>
    </row>
    <row r="15469" spans="4:11" x14ac:dyDescent="0.2">
      <c r="D15469" s="200"/>
      <c r="E15469" s="4" t="s">
        <v>29</v>
      </c>
      <c r="F15469" s="5"/>
      <c r="G15469" s="6">
        <v>102</v>
      </c>
      <c r="H15469" s="8">
        <v>3</v>
      </c>
      <c r="I15469" s="1">
        <v>68</v>
      </c>
      <c r="J15469" s="1">
        <v>25</v>
      </c>
      <c r="K15469" s="9">
        <v>6</v>
      </c>
    </row>
    <row r="15470" spans="4:11" x14ac:dyDescent="0.2">
      <c r="D15470" s="200"/>
      <c r="E15470" s="11"/>
      <c r="F15470" s="10"/>
      <c r="G15470" s="7">
        <v>100</v>
      </c>
      <c r="H15470" s="18">
        <v>2.9411764705880001</v>
      </c>
      <c r="I15470" s="25">
        <v>66.666666666666998</v>
      </c>
      <c r="J15470" s="2">
        <v>24.509803921568999</v>
      </c>
      <c r="K15470" s="15">
        <v>5.8823529411760003</v>
      </c>
    </row>
    <row r="15471" spans="4:11" x14ac:dyDescent="0.2">
      <c r="D15471" s="199" t="s">
        <v>30</v>
      </c>
      <c r="E15471" s="22" t="s">
        <v>31</v>
      </c>
      <c r="F15471" s="21"/>
      <c r="G15471" s="19">
        <v>592</v>
      </c>
      <c r="H15471" s="27">
        <v>30</v>
      </c>
      <c r="I15471" s="3">
        <v>372</v>
      </c>
      <c r="J15471" s="3">
        <v>168</v>
      </c>
      <c r="K15471" s="26">
        <v>22</v>
      </c>
    </row>
    <row r="15472" spans="4:11" x14ac:dyDescent="0.2">
      <c r="D15472" s="200"/>
      <c r="E15472" s="11"/>
      <c r="F15472" s="10"/>
      <c r="G15472" s="7">
        <v>100</v>
      </c>
      <c r="H15472" s="18">
        <v>5.0675675675680001</v>
      </c>
      <c r="I15472" s="2">
        <v>62.837837837838002</v>
      </c>
      <c r="J15472" s="2">
        <v>28.378378378377999</v>
      </c>
      <c r="K15472" s="15">
        <v>3.716216216216</v>
      </c>
    </row>
    <row r="15473" spans="4:11" x14ac:dyDescent="0.2">
      <c r="D15473" s="200"/>
      <c r="E15473" s="4" t="s">
        <v>32</v>
      </c>
      <c r="F15473" s="5"/>
      <c r="G15473" s="6">
        <v>608</v>
      </c>
      <c r="H15473" s="8">
        <v>48</v>
      </c>
      <c r="I15473" s="1">
        <v>359</v>
      </c>
      <c r="J15473" s="1">
        <v>185</v>
      </c>
      <c r="K15473" s="9">
        <v>16</v>
      </c>
    </row>
    <row r="15474" spans="4:11" x14ac:dyDescent="0.2">
      <c r="D15474" s="200"/>
      <c r="E15474" s="11"/>
      <c r="F15474" s="10"/>
      <c r="G15474" s="7">
        <v>100</v>
      </c>
      <c r="H15474" s="18">
        <v>7.8947368421049999</v>
      </c>
      <c r="I15474" s="2">
        <v>59.046052631579002</v>
      </c>
      <c r="J15474" s="2">
        <v>30.427631578947</v>
      </c>
      <c r="K15474" s="15">
        <v>2.6315789473679998</v>
      </c>
    </row>
    <row r="15475" spans="4:11" x14ac:dyDescent="0.2">
      <c r="D15475" s="199" t="s">
        <v>33</v>
      </c>
      <c r="E15475" s="22" t="s">
        <v>34</v>
      </c>
      <c r="F15475" s="21"/>
      <c r="G15475" s="19">
        <v>74</v>
      </c>
      <c r="H15475" s="27">
        <v>11</v>
      </c>
      <c r="I15475" s="3">
        <v>51</v>
      </c>
      <c r="J15475" s="3">
        <v>9</v>
      </c>
      <c r="K15475" s="26">
        <v>3</v>
      </c>
    </row>
    <row r="15476" spans="4:11" x14ac:dyDescent="0.2">
      <c r="D15476" s="200"/>
      <c r="E15476" s="11"/>
      <c r="F15476" s="10"/>
      <c r="G15476" s="7">
        <v>100</v>
      </c>
      <c r="H15476" s="70">
        <v>14.864864864865</v>
      </c>
      <c r="I15476" s="25">
        <v>68.918918918919005</v>
      </c>
      <c r="J15476" s="50">
        <v>12.162162162162</v>
      </c>
      <c r="K15476" s="15">
        <v>4.0540540540540002</v>
      </c>
    </row>
    <row r="15477" spans="4:11" x14ac:dyDescent="0.2">
      <c r="D15477" s="200"/>
      <c r="E15477" s="4" t="s">
        <v>35</v>
      </c>
      <c r="F15477" s="5"/>
      <c r="G15477" s="6">
        <v>148</v>
      </c>
      <c r="H15477" s="8">
        <v>22</v>
      </c>
      <c r="I15477" s="1">
        <v>88</v>
      </c>
      <c r="J15477" s="1">
        <v>32</v>
      </c>
      <c r="K15477" s="9">
        <v>6</v>
      </c>
    </row>
    <row r="15478" spans="4:11" x14ac:dyDescent="0.2">
      <c r="D15478" s="200"/>
      <c r="E15478" s="11"/>
      <c r="F15478" s="10"/>
      <c r="G15478" s="7">
        <v>100</v>
      </c>
      <c r="H15478" s="70">
        <v>14.864864864865</v>
      </c>
      <c r="I15478" s="2">
        <v>59.459459459458998</v>
      </c>
      <c r="J15478" s="30">
        <v>21.621621621622001</v>
      </c>
      <c r="K15478" s="15">
        <v>4.0540540540540002</v>
      </c>
    </row>
    <row r="15479" spans="4:11" x14ac:dyDescent="0.2">
      <c r="D15479" s="200"/>
      <c r="E15479" s="4" t="s">
        <v>36</v>
      </c>
      <c r="F15479" s="5"/>
      <c r="G15479" s="6">
        <v>187</v>
      </c>
      <c r="H15479" s="8">
        <v>11</v>
      </c>
      <c r="I15479" s="1">
        <v>121</v>
      </c>
      <c r="J15479" s="1">
        <v>49</v>
      </c>
      <c r="K15479" s="9">
        <v>6</v>
      </c>
    </row>
    <row r="15480" spans="4:11" x14ac:dyDescent="0.2">
      <c r="D15480" s="200"/>
      <c r="E15480" s="11"/>
      <c r="F15480" s="10"/>
      <c r="G15480" s="7">
        <v>100</v>
      </c>
      <c r="H15480" s="18">
        <v>5.8823529411760003</v>
      </c>
      <c r="I15480" s="2">
        <v>64.705882352941003</v>
      </c>
      <c r="J15480" s="2">
        <v>26.203208556149999</v>
      </c>
      <c r="K15480" s="15">
        <v>3.208556149733</v>
      </c>
    </row>
    <row r="15481" spans="4:11" x14ac:dyDescent="0.2">
      <c r="D15481" s="200"/>
      <c r="E15481" s="4" t="s">
        <v>37</v>
      </c>
      <c r="F15481" s="5"/>
      <c r="G15481" s="6">
        <v>221</v>
      </c>
      <c r="H15481" s="8">
        <v>11</v>
      </c>
      <c r="I15481" s="1">
        <v>139</v>
      </c>
      <c r="J15481" s="1">
        <v>66</v>
      </c>
      <c r="K15481" s="9">
        <v>5</v>
      </c>
    </row>
    <row r="15482" spans="4:11" x14ac:dyDescent="0.2">
      <c r="D15482" s="200"/>
      <c r="E15482" s="11"/>
      <c r="F15482" s="10"/>
      <c r="G15482" s="7">
        <v>100</v>
      </c>
      <c r="H15482" s="18">
        <v>4.9773755656110001</v>
      </c>
      <c r="I15482" s="2">
        <v>62.895927601810001</v>
      </c>
      <c r="J15482" s="2">
        <v>29.864253393664999</v>
      </c>
      <c r="K15482" s="15">
        <v>2.262443438914</v>
      </c>
    </row>
    <row r="15483" spans="4:11" x14ac:dyDescent="0.2">
      <c r="D15483" s="200"/>
      <c r="E15483" s="4" t="s">
        <v>38</v>
      </c>
      <c r="F15483" s="5"/>
      <c r="G15483" s="6">
        <v>186</v>
      </c>
      <c r="H15483" s="8">
        <v>10</v>
      </c>
      <c r="I15483" s="1">
        <v>98</v>
      </c>
      <c r="J15483" s="1">
        <v>74</v>
      </c>
      <c r="K15483" s="9">
        <v>4</v>
      </c>
    </row>
    <row r="15484" spans="4:11" x14ac:dyDescent="0.2">
      <c r="D15484" s="200"/>
      <c r="E15484" s="11"/>
      <c r="F15484" s="10"/>
      <c r="G15484" s="7">
        <v>100</v>
      </c>
      <c r="H15484" s="18">
        <v>5.3763440860219998</v>
      </c>
      <c r="I15484" s="30">
        <v>52.688172043011001</v>
      </c>
      <c r="J15484" s="41">
        <v>39.784946236559001</v>
      </c>
      <c r="K15484" s="15">
        <v>2.1505376344089999</v>
      </c>
    </row>
    <row r="15485" spans="4:11" x14ac:dyDescent="0.2">
      <c r="D15485" s="200"/>
      <c r="E15485" s="4" t="s">
        <v>39</v>
      </c>
      <c r="F15485" s="5"/>
      <c r="G15485" s="6">
        <v>223</v>
      </c>
      <c r="H15485" s="8">
        <v>9</v>
      </c>
      <c r="I15485" s="1">
        <v>134</v>
      </c>
      <c r="J15485" s="1">
        <v>71</v>
      </c>
      <c r="K15485" s="9">
        <v>9</v>
      </c>
    </row>
    <row r="15486" spans="4:11" x14ac:dyDescent="0.2">
      <c r="D15486" s="200"/>
      <c r="E15486" s="11"/>
      <c r="F15486" s="10"/>
      <c r="G15486" s="7">
        <v>100</v>
      </c>
      <c r="H15486" s="18">
        <v>4.0358744394619999</v>
      </c>
      <c r="I15486" s="2">
        <v>60.089686098655001</v>
      </c>
      <c r="J15486" s="2">
        <v>31.838565022421999</v>
      </c>
      <c r="K15486" s="15">
        <v>4.0358744394619999</v>
      </c>
    </row>
    <row r="15487" spans="4:11" x14ac:dyDescent="0.2">
      <c r="D15487" s="200"/>
      <c r="E15487" s="4" t="s">
        <v>40</v>
      </c>
      <c r="F15487" s="5"/>
      <c r="G15487" s="6">
        <v>161</v>
      </c>
      <c r="H15487" s="8">
        <v>4</v>
      </c>
      <c r="I15487" s="1">
        <v>100</v>
      </c>
      <c r="J15487" s="1">
        <v>52</v>
      </c>
      <c r="K15487" s="9">
        <v>5</v>
      </c>
    </row>
    <row r="15488" spans="4:11" x14ac:dyDescent="0.2">
      <c r="D15488" s="201"/>
      <c r="E15488" s="45"/>
      <c r="F15488" s="51"/>
      <c r="G15488" s="81">
        <v>100</v>
      </c>
      <c r="H15488" s="115">
        <v>2.4844720496889998</v>
      </c>
      <c r="I15488" s="64">
        <v>62.111801242235998</v>
      </c>
      <c r="J15488" s="64">
        <v>32.298136645962998</v>
      </c>
      <c r="K15488" s="106">
        <v>3.1055900621119998</v>
      </c>
    </row>
    <row r="15490" spans="2:11" x14ac:dyDescent="0.2">
      <c r="B15490" s="40" t="str">
        <f xml:space="preserve"> HYPERLINK("#'目次'!B380", "[374]")</f>
        <v>[374]</v>
      </c>
      <c r="C15490" s="23" t="s">
        <v>511</v>
      </c>
    </row>
    <row r="15493" spans="2:11" x14ac:dyDescent="0.2">
      <c r="C15493" s="23" t="s">
        <v>48</v>
      </c>
    </row>
    <row r="15494" spans="2:11" x14ac:dyDescent="0.2">
      <c r="D15494" s="195"/>
      <c r="E15494" s="196"/>
      <c r="F15494" s="196"/>
      <c r="G15494" s="37" t="s">
        <v>15</v>
      </c>
      <c r="H15494" s="33" t="s">
        <v>512</v>
      </c>
      <c r="I15494" s="13" t="s">
        <v>513</v>
      </c>
      <c r="J15494" s="13" t="s">
        <v>514</v>
      </c>
      <c r="K15494" s="38" t="s">
        <v>18</v>
      </c>
    </row>
    <row r="15495" spans="2:11" x14ac:dyDescent="0.2">
      <c r="D15495" s="197"/>
      <c r="E15495" s="198"/>
      <c r="F15495" s="198"/>
      <c r="G15495" s="35"/>
      <c r="H15495" s="39"/>
      <c r="I15495" s="14"/>
      <c r="J15495" s="14"/>
      <c r="K15495" s="34"/>
    </row>
    <row r="15496" spans="2:11" x14ac:dyDescent="0.2">
      <c r="D15496" s="78"/>
      <c r="E15496" s="79" t="s">
        <v>15</v>
      </c>
      <c r="F15496" s="66"/>
      <c r="G15496" s="36">
        <v>1200</v>
      </c>
      <c r="H15496" s="17">
        <v>78</v>
      </c>
      <c r="I15496" s="17">
        <v>731</v>
      </c>
      <c r="J15496" s="17">
        <v>353</v>
      </c>
      <c r="K15496" s="47">
        <v>38</v>
      </c>
    </row>
    <row r="15497" spans="2:11" x14ac:dyDescent="0.2">
      <c r="D15497" s="45"/>
      <c r="E15497" s="51"/>
      <c r="F15497" s="67"/>
      <c r="G15497" s="7">
        <v>100</v>
      </c>
      <c r="H15497" s="2">
        <v>6.5</v>
      </c>
      <c r="I15497" s="2">
        <v>60.916666666666998</v>
      </c>
      <c r="J15497" s="2">
        <v>29.416666666666998</v>
      </c>
      <c r="K15497" s="15">
        <v>3.166666666667</v>
      </c>
    </row>
    <row r="15498" spans="2:11" x14ac:dyDescent="0.2">
      <c r="D15498" s="199" t="s">
        <v>49</v>
      </c>
      <c r="E15498" s="22" t="s">
        <v>50</v>
      </c>
      <c r="F15498" s="21"/>
      <c r="G15498" s="19">
        <v>15</v>
      </c>
      <c r="H15498" s="27">
        <v>0</v>
      </c>
      <c r="I15498" s="3">
        <v>9</v>
      </c>
      <c r="J15498" s="3">
        <v>6</v>
      </c>
      <c r="K15498" s="26">
        <v>0</v>
      </c>
    </row>
    <row r="15499" spans="2:11" x14ac:dyDescent="0.2">
      <c r="D15499" s="200"/>
      <c r="E15499" s="11"/>
      <c r="F15499" s="10"/>
      <c r="G15499" s="7">
        <v>100</v>
      </c>
      <c r="H15499" s="143">
        <v>0</v>
      </c>
      <c r="I15499" s="2">
        <v>60</v>
      </c>
      <c r="J15499" s="41">
        <v>40</v>
      </c>
      <c r="K15499" s="48">
        <v>0</v>
      </c>
    </row>
    <row r="15500" spans="2:11" x14ac:dyDescent="0.2">
      <c r="D15500" s="200"/>
      <c r="E15500" s="4" t="s">
        <v>51</v>
      </c>
      <c r="F15500" s="5"/>
      <c r="G15500" s="6">
        <v>142</v>
      </c>
      <c r="H15500" s="8">
        <v>9</v>
      </c>
      <c r="I15500" s="1">
        <v>84</v>
      </c>
      <c r="J15500" s="1">
        <v>45</v>
      </c>
      <c r="K15500" s="9">
        <v>4</v>
      </c>
    </row>
    <row r="15501" spans="2:11" x14ac:dyDescent="0.2">
      <c r="D15501" s="200"/>
      <c r="E15501" s="11"/>
      <c r="F15501" s="10"/>
      <c r="G15501" s="7">
        <v>100</v>
      </c>
      <c r="H15501" s="18">
        <v>6.3380281690139997</v>
      </c>
      <c r="I15501" s="2">
        <v>59.154929577464998</v>
      </c>
      <c r="J15501" s="2">
        <v>31.690140845070001</v>
      </c>
      <c r="K15501" s="15">
        <v>2.8169014084509998</v>
      </c>
    </row>
    <row r="15502" spans="2:11" x14ac:dyDescent="0.2">
      <c r="D15502" s="200"/>
      <c r="E15502" s="4" t="s">
        <v>52</v>
      </c>
      <c r="F15502" s="5"/>
      <c r="G15502" s="6">
        <v>26</v>
      </c>
      <c r="H15502" s="8">
        <v>2</v>
      </c>
      <c r="I15502" s="1">
        <v>17</v>
      </c>
      <c r="J15502" s="1">
        <v>7</v>
      </c>
      <c r="K15502" s="9">
        <v>0</v>
      </c>
    </row>
    <row r="15503" spans="2:11" x14ac:dyDescent="0.2">
      <c r="D15503" s="200"/>
      <c r="E15503" s="11"/>
      <c r="F15503" s="10"/>
      <c r="G15503" s="7">
        <v>100</v>
      </c>
      <c r="H15503" s="18">
        <v>7.6923076923079998</v>
      </c>
      <c r="I15503" s="2">
        <v>65.384615384615003</v>
      </c>
      <c r="J15503" s="2">
        <v>26.923076923077002</v>
      </c>
      <c r="K15503" s="48">
        <v>0</v>
      </c>
    </row>
    <row r="15504" spans="2:11" x14ac:dyDescent="0.2">
      <c r="D15504" s="200"/>
      <c r="E15504" s="4" t="s">
        <v>53</v>
      </c>
      <c r="F15504" s="5"/>
      <c r="G15504" s="6">
        <v>41</v>
      </c>
      <c r="H15504" s="8">
        <v>3</v>
      </c>
      <c r="I15504" s="1">
        <v>25</v>
      </c>
      <c r="J15504" s="1">
        <v>13</v>
      </c>
      <c r="K15504" s="9">
        <v>0</v>
      </c>
    </row>
    <row r="15505" spans="4:11" x14ac:dyDescent="0.2">
      <c r="D15505" s="200"/>
      <c r="E15505" s="11"/>
      <c r="F15505" s="10"/>
      <c r="G15505" s="7">
        <v>100</v>
      </c>
      <c r="H15505" s="18">
        <v>7.3170731707319998</v>
      </c>
      <c r="I15505" s="2">
        <v>60.975609756098002</v>
      </c>
      <c r="J15505" s="2">
        <v>31.707317073171001</v>
      </c>
      <c r="K15505" s="48">
        <v>0</v>
      </c>
    </row>
    <row r="15506" spans="4:11" x14ac:dyDescent="0.2">
      <c r="D15506" s="200"/>
      <c r="E15506" s="4" t="s">
        <v>54</v>
      </c>
      <c r="F15506" s="5"/>
      <c r="G15506" s="6">
        <v>226</v>
      </c>
      <c r="H15506" s="8">
        <v>14</v>
      </c>
      <c r="I15506" s="1">
        <v>141</v>
      </c>
      <c r="J15506" s="1">
        <v>64</v>
      </c>
      <c r="K15506" s="9">
        <v>7</v>
      </c>
    </row>
    <row r="15507" spans="4:11" x14ac:dyDescent="0.2">
      <c r="D15507" s="200"/>
      <c r="E15507" s="11"/>
      <c r="F15507" s="10"/>
      <c r="G15507" s="7">
        <v>100</v>
      </c>
      <c r="H15507" s="18">
        <v>6.194690265487</v>
      </c>
      <c r="I15507" s="2">
        <v>62.389380530973</v>
      </c>
      <c r="J15507" s="2">
        <v>28.318584070796</v>
      </c>
      <c r="K15507" s="15">
        <v>3.0973451327429999</v>
      </c>
    </row>
    <row r="15508" spans="4:11" x14ac:dyDescent="0.2">
      <c r="D15508" s="200"/>
      <c r="E15508" s="4" t="s">
        <v>55</v>
      </c>
      <c r="F15508" s="5"/>
      <c r="G15508" s="6">
        <v>125</v>
      </c>
      <c r="H15508" s="8">
        <v>9</v>
      </c>
      <c r="I15508" s="1">
        <v>71</v>
      </c>
      <c r="J15508" s="1">
        <v>43</v>
      </c>
      <c r="K15508" s="9">
        <v>2</v>
      </c>
    </row>
    <row r="15509" spans="4:11" x14ac:dyDescent="0.2">
      <c r="D15509" s="200"/>
      <c r="E15509" s="11"/>
      <c r="F15509" s="10"/>
      <c r="G15509" s="7">
        <v>100</v>
      </c>
      <c r="H15509" s="18">
        <v>7.2</v>
      </c>
      <c r="I15509" s="2">
        <v>56.8</v>
      </c>
      <c r="J15509" s="2">
        <v>34.4</v>
      </c>
      <c r="K15509" s="15">
        <v>1.6</v>
      </c>
    </row>
    <row r="15510" spans="4:11" x14ac:dyDescent="0.2">
      <c r="D15510" s="200"/>
      <c r="E15510" s="4" t="s">
        <v>56</v>
      </c>
      <c r="F15510" s="5"/>
      <c r="G15510" s="6">
        <v>190</v>
      </c>
      <c r="H15510" s="8">
        <v>11</v>
      </c>
      <c r="I15510" s="1">
        <v>117</v>
      </c>
      <c r="J15510" s="1">
        <v>55</v>
      </c>
      <c r="K15510" s="9">
        <v>7</v>
      </c>
    </row>
    <row r="15511" spans="4:11" x14ac:dyDescent="0.2">
      <c r="D15511" s="200"/>
      <c r="E15511" s="11"/>
      <c r="F15511" s="10"/>
      <c r="G15511" s="7">
        <v>100</v>
      </c>
      <c r="H15511" s="18">
        <v>5.7894736842109999</v>
      </c>
      <c r="I15511" s="2">
        <v>61.578947368420998</v>
      </c>
      <c r="J15511" s="2">
        <v>28.947368421053</v>
      </c>
      <c r="K15511" s="15">
        <v>3.6842105263159999</v>
      </c>
    </row>
    <row r="15512" spans="4:11" x14ac:dyDescent="0.2">
      <c r="D15512" s="200"/>
      <c r="E15512" s="4" t="s">
        <v>57</v>
      </c>
      <c r="F15512" s="5"/>
      <c r="G15512" s="6">
        <v>185</v>
      </c>
      <c r="H15512" s="8">
        <v>11</v>
      </c>
      <c r="I15512" s="1">
        <v>120</v>
      </c>
      <c r="J15512" s="1">
        <v>51</v>
      </c>
      <c r="K15512" s="9">
        <v>3</v>
      </c>
    </row>
    <row r="15513" spans="4:11" x14ac:dyDescent="0.2">
      <c r="D15513" s="200"/>
      <c r="E15513" s="11"/>
      <c r="F15513" s="10"/>
      <c r="G15513" s="7">
        <v>100</v>
      </c>
      <c r="H15513" s="18">
        <v>5.9459459459459998</v>
      </c>
      <c r="I15513" s="2">
        <v>64.864864864864998</v>
      </c>
      <c r="J15513" s="2">
        <v>27.567567567567998</v>
      </c>
      <c r="K15513" s="15">
        <v>1.6216216216220001</v>
      </c>
    </row>
    <row r="15514" spans="4:11" x14ac:dyDescent="0.2">
      <c r="D15514" s="200"/>
      <c r="E15514" s="4" t="s">
        <v>58</v>
      </c>
      <c r="F15514" s="5"/>
      <c r="G15514" s="6">
        <v>113</v>
      </c>
      <c r="H15514" s="8">
        <v>16</v>
      </c>
      <c r="I15514" s="1">
        <v>76</v>
      </c>
      <c r="J15514" s="1">
        <v>15</v>
      </c>
      <c r="K15514" s="9">
        <v>6</v>
      </c>
    </row>
    <row r="15515" spans="4:11" x14ac:dyDescent="0.2">
      <c r="D15515" s="200"/>
      <c r="E15515" s="11"/>
      <c r="F15515" s="10"/>
      <c r="G15515" s="7">
        <v>100</v>
      </c>
      <c r="H15515" s="70">
        <v>14.159292035398</v>
      </c>
      <c r="I15515" s="25">
        <v>67.256637168142007</v>
      </c>
      <c r="J15515" s="50">
        <v>13.274336283186001</v>
      </c>
      <c r="K15515" s="15">
        <v>5.3097345132739999</v>
      </c>
    </row>
    <row r="15516" spans="4:11" x14ac:dyDescent="0.2">
      <c r="D15516" s="200"/>
      <c r="E15516" s="4" t="s">
        <v>59</v>
      </c>
      <c r="F15516" s="5"/>
      <c r="G15516" s="6">
        <v>136</v>
      </c>
      <c r="H15516" s="8">
        <v>3</v>
      </c>
      <c r="I15516" s="1">
        <v>70</v>
      </c>
      <c r="J15516" s="1">
        <v>54</v>
      </c>
      <c r="K15516" s="9">
        <v>9</v>
      </c>
    </row>
    <row r="15517" spans="4:11" x14ac:dyDescent="0.2">
      <c r="D15517" s="200"/>
      <c r="E15517" s="11"/>
      <c r="F15517" s="10"/>
      <c r="G15517" s="7">
        <v>100</v>
      </c>
      <c r="H15517" s="18">
        <v>2.2058823529409999</v>
      </c>
      <c r="I15517" s="30">
        <v>51.470588235294002</v>
      </c>
      <c r="J15517" s="41">
        <v>39.705882352941003</v>
      </c>
      <c r="K15517" s="15">
        <v>6.6176470588239997</v>
      </c>
    </row>
    <row r="15518" spans="4:11" x14ac:dyDescent="0.2">
      <c r="D15518" s="199" t="s">
        <v>60</v>
      </c>
      <c r="E15518" s="22" t="s">
        <v>61</v>
      </c>
      <c r="F15518" s="21"/>
      <c r="G15518" s="19">
        <v>205</v>
      </c>
      <c r="H15518" s="27">
        <v>6</v>
      </c>
      <c r="I15518" s="3">
        <v>115</v>
      </c>
      <c r="J15518" s="3">
        <v>78</v>
      </c>
      <c r="K15518" s="26">
        <v>6</v>
      </c>
    </row>
    <row r="15519" spans="4:11" x14ac:dyDescent="0.2">
      <c r="D15519" s="200"/>
      <c r="E15519" s="11"/>
      <c r="F15519" s="10"/>
      <c r="G15519" s="7">
        <v>100</v>
      </c>
      <c r="H15519" s="18">
        <v>2.9268292682929999</v>
      </c>
      <c r="I15519" s="2">
        <v>56.097560975610001</v>
      </c>
      <c r="J15519" s="25">
        <v>38.048780487804997</v>
      </c>
      <c r="K15519" s="15">
        <v>2.9268292682929999</v>
      </c>
    </row>
    <row r="15520" spans="4:11" x14ac:dyDescent="0.2">
      <c r="D15520" s="200"/>
      <c r="E15520" s="4" t="s">
        <v>62</v>
      </c>
      <c r="F15520" s="5"/>
      <c r="G15520" s="6">
        <v>160</v>
      </c>
      <c r="H15520" s="8">
        <v>6</v>
      </c>
      <c r="I15520" s="1">
        <v>113</v>
      </c>
      <c r="J15520" s="1">
        <v>36</v>
      </c>
      <c r="K15520" s="9">
        <v>5</v>
      </c>
    </row>
    <row r="15521" spans="4:11" x14ac:dyDescent="0.2">
      <c r="D15521" s="200"/>
      <c r="E15521" s="11"/>
      <c r="F15521" s="10"/>
      <c r="G15521" s="7">
        <v>100</v>
      </c>
      <c r="H15521" s="18">
        <v>3.75</v>
      </c>
      <c r="I15521" s="25">
        <v>70.625</v>
      </c>
      <c r="J15521" s="30">
        <v>22.5</v>
      </c>
      <c r="K15521" s="15">
        <v>3.125</v>
      </c>
    </row>
    <row r="15522" spans="4:11" x14ac:dyDescent="0.2">
      <c r="D15522" s="200"/>
      <c r="E15522" s="4" t="s">
        <v>63</v>
      </c>
      <c r="F15522" s="5"/>
      <c r="G15522" s="6">
        <v>121</v>
      </c>
      <c r="H15522" s="8">
        <v>9</v>
      </c>
      <c r="I15522" s="1">
        <v>69</v>
      </c>
      <c r="J15522" s="1">
        <v>42</v>
      </c>
      <c r="K15522" s="9">
        <v>1</v>
      </c>
    </row>
    <row r="15523" spans="4:11" x14ac:dyDescent="0.2">
      <c r="D15523" s="200"/>
      <c r="E15523" s="11"/>
      <c r="F15523" s="10"/>
      <c r="G15523" s="7">
        <v>100</v>
      </c>
      <c r="H15523" s="18">
        <v>7.4380165289260001</v>
      </c>
      <c r="I15523" s="2">
        <v>57.024793388429998</v>
      </c>
      <c r="J15523" s="25">
        <v>34.710743801653003</v>
      </c>
      <c r="K15523" s="15">
        <v>0.82644628099200002</v>
      </c>
    </row>
    <row r="15524" spans="4:11" x14ac:dyDescent="0.2">
      <c r="D15524" s="200"/>
      <c r="E15524" s="4" t="s">
        <v>64</v>
      </c>
      <c r="F15524" s="5"/>
      <c r="G15524" s="6">
        <v>124</v>
      </c>
      <c r="H15524" s="8">
        <v>11</v>
      </c>
      <c r="I15524" s="1">
        <v>71</v>
      </c>
      <c r="J15524" s="1">
        <v>41</v>
      </c>
      <c r="K15524" s="9">
        <v>1</v>
      </c>
    </row>
    <row r="15525" spans="4:11" x14ac:dyDescent="0.2">
      <c r="D15525" s="200"/>
      <c r="E15525" s="11"/>
      <c r="F15525" s="10"/>
      <c r="G15525" s="7">
        <v>100</v>
      </c>
      <c r="H15525" s="18">
        <v>8.8709677419350008</v>
      </c>
      <c r="I15525" s="2">
        <v>57.258064516128997</v>
      </c>
      <c r="J15525" s="2">
        <v>33.064516129032</v>
      </c>
      <c r="K15525" s="15">
        <v>0.80645161290300005</v>
      </c>
    </row>
    <row r="15526" spans="4:11" x14ac:dyDescent="0.2">
      <c r="D15526" s="200"/>
      <c r="E15526" s="4" t="s">
        <v>65</v>
      </c>
      <c r="F15526" s="5"/>
      <c r="G15526" s="6">
        <v>109</v>
      </c>
      <c r="H15526" s="8">
        <v>7</v>
      </c>
      <c r="I15526" s="1">
        <v>66</v>
      </c>
      <c r="J15526" s="1">
        <v>32</v>
      </c>
      <c r="K15526" s="9">
        <v>4</v>
      </c>
    </row>
    <row r="15527" spans="4:11" x14ac:dyDescent="0.2">
      <c r="D15527" s="200"/>
      <c r="E15527" s="11"/>
      <c r="F15527" s="10"/>
      <c r="G15527" s="7">
        <v>100</v>
      </c>
      <c r="H15527" s="18">
        <v>6.4220183486240003</v>
      </c>
      <c r="I15527" s="2">
        <v>60.550458715596001</v>
      </c>
      <c r="J15527" s="2">
        <v>29.357798165138</v>
      </c>
      <c r="K15527" s="15">
        <v>3.669724770642</v>
      </c>
    </row>
    <row r="15528" spans="4:11" x14ac:dyDescent="0.2">
      <c r="D15528" s="200"/>
      <c r="E15528" s="4" t="s">
        <v>66</v>
      </c>
      <c r="F15528" s="5"/>
      <c r="G15528" s="6">
        <v>104</v>
      </c>
      <c r="H15528" s="8">
        <v>12</v>
      </c>
      <c r="I15528" s="1">
        <v>64</v>
      </c>
      <c r="J15528" s="1">
        <v>27</v>
      </c>
      <c r="K15528" s="9">
        <v>1</v>
      </c>
    </row>
    <row r="15529" spans="4:11" x14ac:dyDescent="0.2">
      <c r="D15529" s="200"/>
      <c r="E15529" s="11"/>
      <c r="F15529" s="10"/>
      <c r="G15529" s="7">
        <v>100</v>
      </c>
      <c r="H15529" s="70">
        <v>11.538461538462</v>
      </c>
      <c r="I15529" s="2">
        <v>61.538461538462002</v>
      </c>
      <c r="J15529" s="2">
        <v>25.961538461538002</v>
      </c>
      <c r="K15529" s="15">
        <v>0.96153846153800004</v>
      </c>
    </row>
    <row r="15530" spans="4:11" x14ac:dyDescent="0.2">
      <c r="D15530" s="200"/>
      <c r="E15530" s="4" t="s">
        <v>67</v>
      </c>
      <c r="F15530" s="5"/>
      <c r="G15530" s="6">
        <v>139</v>
      </c>
      <c r="H15530" s="8">
        <v>12</v>
      </c>
      <c r="I15530" s="1">
        <v>86</v>
      </c>
      <c r="J15530" s="1">
        <v>40</v>
      </c>
      <c r="K15530" s="9">
        <v>1</v>
      </c>
    </row>
    <row r="15531" spans="4:11" x14ac:dyDescent="0.2">
      <c r="D15531" s="200"/>
      <c r="E15531" s="11"/>
      <c r="F15531" s="10"/>
      <c r="G15531" s="7">
        <v>100</v>
      </c>
      <c r="H15531" s="18">
        <v>8.6330935251799996</v>
      </c>
      <c r="I15531" s="2">
        <v>61.870503597122003</v>
      </c>
      <c r="J15531" s="2">
        <v>28.776978417266001</v>
      </c>
      <c r="K15531" s="15">
        <v>0.71942446043200003</v>
      </c>
    </row>
    <row r="15532" spans="4:11" x14ac:dyDescent="0.2">
      <c r="D15532" s="200"/>
      <c r="E15532" s="4" t="s">
        <v>68</v>
      </c>
      <c r="F15532" s="5"/>
      <c r="G15532" s="6">
        <v>48</v>
      </c>
      <c r="H15532" s="8">
        <v>3</v>
      </c>
      <c r="I15532" s="1">
        <v>27</v>
      </c>
      <c r="J15532" s="1">
        <v>18</v>
      </c>
      <c r="K15532" s="9">
        <v>0</v>
      </c>
    </row>
    <row r="15533" spans="4:11" x14ac:dyDescent="0.2">
      <c r="D15533" s="200"/>
      <c r="E15533" s="11"/>
      <c r="F15533" s="10"/>
      <c r="G15533" s="7">
        <v>100</v>
      </c>
      <c r="H15533" s="18">
        <v>6.25</v>
      </c>
      <c r="I15533" s="2">
        <v>56.25</v>
      </c>
      <c r="J15533" s="25">
        <v>37.5</v>
      </c>
      <c r="K15533" s="48">
        <v>0</v>
      </c>
    </row>
    <row r="15534" spans="4:11" x14ac:dyDescent="0.2">
      <c r="D15534" s="200"/>
      <c r="E15534" s="4" t="s">
        <v>69</v>
      </c>
      <c r="F15534" s="5"/>
      <c r="G15534" s="6">
        <v>37</v>
      </c>
      <c r="H15534" s="8">
        <v>7</v>
      </c>
      <c r="I15534" s="1">
        <v>23</v>
      </c>
      <c r="J15534" s="1">
        <v>7</v>
      </c>
      <c r="K15534" s="9">
        <v>0</v>
      </c>
    </row>
    <row r="15535" spans="4:11" x14ac:dyDescent="0.2">
      <c r="D15535" s="200"/>
      <c r="E15535" s="11"/>
      <c r="F15535" s="10"/>
      <c r="G15535" s="7">
        <v>100</v>
      </c>
      <c r="H15535" s="75">
        <v>18.918918918919001</v>
      </c>
      <c r="I15535" s="2">
        <v>62.162162162161998</v>
      </c>
      <c r="J15535" s="50">
        <v>18.918918918919001</v>
      </c>
      <c r="K15535" s="48">
        <v>0</v>
      </c>
    </row>
    <row r="15536" spans="4:11" x14ac:dyDescent="0.2">
      <c r="D15536" s="199" t="s">
        <v>70</v>
      </c>
      <c r="E15536" s="22" t="s">
        <v>18</v>
      </c>
      <c r="F15536" s="21"/>
      <c r="G15536" s="19">
        <v>0</v>
      </c>
      <c r="H15536" s="27">
        <v>0</v>
      </c>
      <c r="I15536" s="3">
        <v>0</v>
      </c>
      <c r="J15536" s="3">
        <v>0</v>
      </c>
      <c r="K15536" s="26">
        <v>0</v>
      </c>
    </row>
    <row r="15537" spans="2:11" x14ac:dyDescent="0.2">
      <c r="D15537" s="201"/>
      <c r="E15537" s="45"/>
      <c r="F15537" s="51"/>
      <c r="G15537" s="119">
        <v>0</v>
      </c>
      <c r="H15537" s="166">
        <v>0</v>
      </c>
      <c r="I15537" s="83">
        <v>0</v>
      </c>
      <c r="J15537" s="83">
        <v>0</v>
      </c>
      <c r="K15537" s="116">
        <v>0</v>
      </c>
    </row>
    <row r="15539" spans="2:11" x14ac:dyDescent="0.2">
      <c r="B15539" s="40" t="str">
        <f xml:space="preserve"> HYPERLINK("#'目次'!B381", "[375]")</f>
        <v>[375]</v>
      </c>
      <c r="C15539" s="23" t="s">
        <v>511</v>
      </c>
    </row>
    <row r="15542" spans="2:11" x14ac:dyDescent="0.2">
      <c r="C15542" s="23" t="s">
        <v>73</v>
      </c>
    </row>
    <row r="15543" spans="2:11" x14ac:dyDescent="0.2">
      <c r="D15543" s="195"/>
      <c r="E15543" s="196"/>
      <c r="F15543" s="196"/>
      <c r="G15543" s="37" t="s">
        <v>15</v>
      </c>
      <c r="H15543" s="33" t="s">
        <v>512</v>
      </c>
      <c r="I15543" s="13" t="s">
        <v>513</v>
      </c>
      <c r="J15543" s="13" t="s">
        <v>514</v>
      </c>
      <c r="K15543" s="38" t="s">
        <v>18</v>
      </c>
    </row>
    <row r="15544" spans="2:11" x14ac:dyDescent="0.2">
      <c r="D15544" s="197"/>
      <c r="E15544" s="198"/>
      <c r="F15544" s="198"/>
      <c r="G15544" s="35"/>
      <c r="H15544" s="39"/>
      <c r="I15544" s="14"/>
      <c r="J15544" s="14"/>
      <c r="K15544" s="34"/>
    </row>
    <row r="15545" spans="2:11" x14ac:dyDescent="0.2">
      <c r="D15545" s="78"/>
      <c r="E15545" s="79" t="s">
        <v>15</v>
      </c>
      <c r="F15545" s="66"/>
      <c r="G15545" s="36">
        <v>1200</v>
      </c>
      <c r="H15545" s="17">
        <v>78</v>
      </c>
      <c r="I15545" s="17">
        <v>731</v>
      </c>
      <c r="J15545" s="17">
        <v>353</v>
      </c>
      <c r="K15545" s="47">
        <v>38</v>
      </c>
    </row>
    <row r="15546" spans="2:11" x14ac:dyDescent="0.2">
      <c r="D15546" s="45"/>
      <c r="E15546" s="51"/>
      <c r="F15546" s="67"/>
      <c r="G15546" s="7">
        <v>100</v>
      </c>
      <c r="H15546" s="2">
        <v>6.5</v>
      </c>
      <c r="I15546" s="2">
        <v>60.916666666666998</v>
      </c>
      <c r="J15546" s="2">
        <v>29.416666666666998</v>
      </c>
      <c r="K15546" s="15">
        <v>3.166666666667</v>
      </c>
    </row>
    <row r="15547" spans="2:11" x14ac:dyDescent="0.2">
      <c r="D15547" s="199" t="s">
        <v>74</v>
      </c>
      <c r="E15547" s="22" t="s">
        <v>75</v>
      </c>
      <c r="F15547" s="21"/>
      <c r="G15547" s="19">
        <v>592</v>
      </c>
      <c r="H15547" s="27">
        <v>30</v>
      </c>
      <c r="I15547" s="3">
        <v>372</v>
      </c>
      <c r="J15547" s="3">
        <v>168</v>
      </c>
      <c r="K15547" s="26">
        <v>22</v>
      </c>
    </row>
    <row r="15548" spans="2:11" x14ac:dyDescent="0.2">
      <c r="D15548" s="200"/>
      <c r="E15548" s="11"/>
      <c r="F15548" s="10"/>
      <c r="G15548" s="7">
        <v>100</v>
      </c>
      <c r="H15548" s="18">
        <v>5.0675675675680001</v>
      </c>
      <c r="I15548" s="2">
        <v>62.837837837838002</v>
      </c>
      <c r="J15548" s="2">
        <v>28.378378378377999</v>
      </c>
      <c r="K15548" s="15">
        <v>3.716216216216</v>
      </c>
    </row>
    <row r="15549" spans="2:11" x14ac:dyDescent="0.2">
      <c r="D15549" s="200"/>
      <c r="E15549" s="4" t="s">
        <v>34</v>
      </c>
      <c r="F15549" s="5"/>
      <c r="G15549" s="6">
        <v>37</v>
      </c>
      <c r="H15549" s="8">
        <v>3</v>
      </c>
      <c r="I15549" s="1">
        <v>28</v>
      </c>
      <c r="J15549" s="1">
        <v>3</v>
      </c>
      <c r="K15549" s="9">
        <v>3</v>
      </c>
    </row>
    <row r="15550" spans="2:11" x14ac:dyDescent="0.2">
      <c r="D15550" s="200"/>
      <c r="E15550" s="11"/>
      <c r="F15550" s="10"/>
      <c r="G15550" s="7">
        <v>100</v>
      </c>
      <c r="H15550" s="18">
        <v>8.1081081081080004</v>
      </c>
      <c r="I15550" s="41">
        <v>75.675675675676004</v>
      </c>
      <c r="J15550" s="50">
        <v>8.1081081081080004</v>
      </c>
      <c r="K15550" s="15">
        <v>8.1081081081080004</v>
      </c>
    </row>
    <row r="15551" spans="2:11" x14ac:dyDescent="0.2">
      <c r="D15551" s="200"/>
      <c r="E15551" s="4" t="s">
        <v>35</v>
      </c>
      <c r="F15551" s="5"/>
      <c r="G15551" s="6">
        <v>75</v>
      </c>
      <c r="H15551" s="8">
        <v>9</v>
      </c>
      <c r="I15551" s="1">
        <v>51</v>
      </c>
      <c r="J15551" s="1">
        <v>13</v>
      </c>
      <c r="K15551" s="9">
        <v>2</v>
      </c>
    </row>
    <row r="15552" spans="2:11" x14ac:dyDescent="0.2">
      <c r="D15552" s="200"/>
      <c r="E15552" s="11"/>
      <c r="F15552" s="10"/>
      <c r="G15552" s="7">
        <v>100</v>
      </c>
      <c r="H15552" s="70">
        <v>12</v>
      </c>
      <c r="I15552" s="25">
        <v>68</v>
      </c>
      <c r="J15552" s="50">
        <v>17.333333333333002</v>
      </c>
      <c r="K15552" s="15">
        <v>2.666666666667</v>
      </c>
    </row>
    <row r="15553" spans="4:11" x14ac:dyDescent="0.2">
      <c r="D15553" s="200"/>
      <c r="E15553" s="4" t="s">
        <v>36</v>
      </c>
      <c r="F15553" s="5"/>
      <c r="G15553" s="6">
        <v>95</v>
      </c>
      <c r="H15553" s="8">
        <v>5</v>
      </c>
      <c r="I15553" s="1">
        <v>60</v>
      </c>
      <c r="J15553" s="1">
        <v>25</v>
      </c>
      <c r="K15553" s="9">
        <v>5</v>
      </c>
    </row>
    <row r="15554" spans="4:11" x14ac:dyDescent="0.2">
      <c r="D15554" s="200"/>
      <c r="E15554" s="11"/>
      <c r="F15554" s="10"/>
      <c r="G15554" s="7">
        <v>100</v>
      </c>
      <c r="H15554" s="18">
        <v>5.2631578947369997</v>
      </c>
      <c r="I15554" s="2">
        <v>63.157894736842003</v>
      </c>
      <c r="J15554" s="2">
        <v>26.315789473683999</v>
      </c>
      <c r="K15554" s="15">
        <v>5.2631578947369997</v>
      </c>
    </row>
    <row r="15555" spans="4:11" x14ac:dyDescent="0.2">
      <c r="D15555" s="200"/>
      <c r="E15555" s="4" t="s">
        <v>37</v>
      </c>
      <c r="F15555" s="5"/>
      <c r="G15555" s="6">
        <v>111</v>
      </c>
      <c r="H15555" s="8">
        <v>4</v>
      </c>
      <c r="I15555" s="1">
        <v>74</v>
      </c>
      <c r="J15555" s="1">
        <v>30</v>
      </c>
      <c r="K15555" s="9">
        <v>3</v>
      </c>
    </row>
    <row r="15556" spans="4:11" x14ac:dyDescent="0.2">
      <c r="D15556" s="200"/>
      <c r="E15556" s="11"/>
      <c r="F15556" s="10"/>
      <c r="G15556" s="7">
        <v>100</v>
      </c>
      <c r="H15556" s="18">
        <v>3.6036036036039998</v>
      </c>
      <c r="I15556" s="25">
        <v>66.666666666666998</v>
      </c>
      <c r="J15556" s="2">
        <v>27.027027027027</v>
      </c>
      <c r="K15556" s="15">
        <v>2.7027027027030002</v>
      </c>
    </row>
    <row r="15557" spans="4:11" x14ac:dyDescent="0.2">
      <c r="D15557" s="200"/>
      <c r="E15557" s="4" t="s">
        <v>38</v>
      </c>
      <c r="F15557" s="5"/>
      <c r="G15557" s="6">
        <v>93</v>
      </c>
      <c r="H15557" s="8">
        <v>5</v>
      </c>
      <c r="I15557" s="1">
        <v>47</v>
      </c>
      <c r="J15557" s="1">
        <v>39</v>
      </c>
      <c r="K15557" s="9">
        <v>2</v>
      </c>
    </row>
    <row r="15558" spans="4:11" x14ac:dyDescent="0.2">
      <c r="D15558" s="200"/>
      <c r="E15558" s="11"/>
      <c r="F15558" s="10"/>
      <c r="G15558" s="7">
        <v>100</v>
      </c>
      <c r="H15558" s="18">
        <v>5.3763440860219998</v>
      </c>
      <c r="I15558" s="50">
        <v>50.537634408602003</v>
      </c>
      <c r="J15558" s="41">
        <v>41.935483870968</v>
      </c>
      <c r="K15558" s="15">
        <v>2.1505376344089999</v>
      </c>
    </row>
    <row r="15559" spans="4:11" x14ac:dyDescent="0.2">
      <c r="D15559" s="200"/>
      <c r="E15559" s="4" t="s">
        <v>39</v>
      </c>
      <c r="F15559" s="5"/>
      <c r="G15559" s="6">
        <v>109</v>
      </c>
      <c r="H15559" s="8">
        <v>3</v>
      </c>
      <c r="I15559" s="1">
        <v>68</v>
      </c>
      <c r="J15559" s="1">
        <v>34</v>
      </c>
      <c r="K15559" s="9">
        <v>4</v>
      </c>
    </row>
    <row r="15560" spans="4:11" x14ac:dyDescent="0.2">
      <c r="D15560" s="200"/>
      <c r="E15560" s="11"/>
      <c r="F15560" s="10"/>
      <c r="G15560" s="7">
        <v>100</v>
      </c>
      <c r="H15560" s="18">
        <v>2.7522935779819999</v>
      </c>
      <c r="I15560" s="2">
        <v>62.385321100916997</v>
      </c>
      <c r="J15560" s="2">
        <v>31.192660550458999</v>
      </c>
      <c r="K15560" s="15">
        <v>3.669724770642</v>
      </c>
    </row>
    <row r="15561" spans="4:11" x14ac:dyDescent="0.2">
      <c r="D15561" s="200"/>
      <c r="E15561" s="4" t="s">
        <v>40</v>
      </c>
      <c r="F15561" s="5"/>
      <c r="G15561" s="6">
        <v>72</v>
      </c>
      <c r="H15561" s="8">
        <v>1</v>
      </c>
      <c r="I15561" s="1">
        <v>44</v>
      </c>
      <c r="J15561" s="1">
        <v>24</v>
      </c>
      <c r="K15561" s="9">
        <v>3</v>
      </c>
    </row>
    <row r="15562" spans="4:11" x14ac:dyDescent="0.2">
      <c r="D15562" s="200"/>
      <c r="E15562" s="11"/>
      <c r="F15562" s="10"/>
      <c r="G15562" s="7">
        <v>100</v>
      </c>
      <c r="H15562" s="72">
        <v>1.3888888888890001</v>
      </c>
      <c r="I15562" s="2">
        <v>61.111111111111001</v>
      </c>
      <c r="J15562" s="2">
        <v>33.333333333333002</v>
      </c>
      <c r="K15562" s="15">
        <v>4.166666666667</v>
      </c>
    </row>
    <row r="15563" spans="4:11" x14ac:dyDescent="0.2">
      <c r="D15563" s="199" t="s">
        <v>76</v>
      </c>
      <c r="E15563" s="22" t="s">
        <v>77</v>
      </c>
      <c r="F15563" s="21"/>
      <c r="G15563" s="19">
        <v>608</v>
      </c>
      <c r="H15563" s="27">
        <v>48</v>
      </c>
      <c r="I15563" s="3">
        <v>359</v>
      </c>
      <c r="J15563" s="3">
        <v>185</v>
      </c>
      <c r="K15563" s="26">
        <v>16</v>
      </c>
    </row>
    <row r="15564" spans="4:11" x14ac:dyDescent="0.2">
      <c r="D15564" s="200"/>
      <c r="E15564" s="11"/>
      <c r="F15564" s="10"/>
      <c r="G15564" s="7">
        <v>100</v>
      </c>
      <c r="H15564" s="18">
        <v>7.8947368421049999</v>
      </c>
      <c r="I15564" s="2">
        <v>59.046052631579002</v>
      </c>
      <c r="J15564" s="2">
        <v>30.427631578947</v>
      </c>
      <c r="K15564" s="15">
        <v>2.6315789473679998</v>
      </c>
    </row>
    <row r="15565" spans="4:11" x14ac:dyDescent="0.2">
      <c r="D15565" s="200"/>
      <c r="E15565" s="4" t="s">
        <v>34</v>
      </c>
      <c r="F15565" s="5"/>
      <c r="G15565" s="6">
        <v>37</v>
      </c>
      <c r="H15565" s="8">
        <v>8</v>
      </c>
      <c r="I15565" s="1">
        <v>23</v>
      </c>
      <c r="J15565" s="1">
        <v>6</v>
      </c>
      <c r="K15565" s="9">
        <v>0</v>
      </c>
    </row>
    <row r="15566" spans="4:11" x14ac:dyDescent="0.2">
      <c r="D15566" s="200"/>
      <c r="E15566" s="11"/>
      <c r="F15566" s="10"/>
      <c r="G15566" s="7">
        <v>100</v>
      </c>
      <c r="H15566" s="75">
        <v>21.621621621622001</v>
      </c>
      <c r="I15566" s="2">
        <v>62.162162162161998</v>
      </c>
      <c r="J15566" s="50">
        <v>16.216216216216001</v>
      </c>
      <c r="K15566" s="48">
        <v>0</v>
      </c>
    </row>
    <row r="15567" spans="4:11" x14ac:dyDescent="0.2">
      <c r="D15567" s="200"/>
      <c r="E15567" s="4" t="s">
        <v>35</v>
      </c>
      <c r="F15567" s="5"/>
      <c r="G15567" s="6">
        <v>73</v>
      </c>
      <c r="H15567" s="8">
        <v>13</v>
      </c>
      <c r="I15567" s="1">
        <v>37</v>
      </c>
      <c r="J15567" s="1">
        <v>19</v>
      </c>
      <c r="K15567" s="9">
        <v>4</v>
      </c>
    </row>
    <row r="15568" spans="4:11" x14ac:dyDescent="0.2">
      <c r="D15568" s="200"/>
      <c r="E15568" s="11"/>
      <c r="F15568" s="10"/>
      <c r="G15568" s="7">
        <v>100</v>
      </c>
      <c r="H15568" s="75">
        <v>17.808219178081998</v>
      </c>
      <c r="I15568" s="50">
        <v>50.684931506848997</v>
      </c>
      <c r="J15568" s="2">
        <v>26.027397260274</v>
      </c>
      <c r="K15568" s="15">
        <v>5.4794520547949999</v>
      </c>
    </row>
    <row r="15569" spans="2:11" x14ac:dyDescent="0.2">
      <c r="D15569" s="200"/>
      <c r="E15569" s="4" t="s">
        <v>36</v>
      </c>
      <c r="F15569" s="5"/>
      <c r="G15569" s="6">
        <v>92</v>
      </c>
      <c r="H15569" s="8">
        <v>6</v>
      </c>
      <c r="I15569" s="1">
        <v>61</v>
      </c>
      <c r="J15569" s="1">
        <v>24</v>
      </c>
      <c r="K15569" s="9">
        <v>1</v>
      </c>
    </row>
    <row r="15570" spans="2:11" x14ac:dyDescent="0.2">
      <c r="D15570" s="200"/>
      <c r="E15570" s="11"/>
      <c r="F15570" s="10"/>
      <c r="G15570" s="7">
        <v>100</v>
      </c>
      <c r="H15570" s="18">
        <v>6.5217391304349999</v>
      </c>
      <c r="I15570" s="25">
        <v>66.304347826086996</v>
      </c>
      <c r="J15570" s="2">
        <v>26.086956521739001</v>
      </c>
      <c r="K15570" s="15">
        <v>1.086956521739</v>
      </c>
    </row>
    <row r="15571" spans="2:11" x14ac:dyDescent="0.2">
      <c r="D15571" s="200"/>
      <c r="E15571" s="4" t="s">
        <v>37</v>
      </c>
      <c r="F15571" s="5"/>
      <c r="G15571" s="6">
        <v>110</v>
      </c>
      <c r="H15571" s="8">
        <v>7</v>
      </c>
      <c r="I15571" s="1">
        <v>65</v>
      </c>
      <c r="J15571" s="1">
        <v>36</v>
      </c>
      <c r="K15571" s="9">
        <v>2</v>
      </c>
    </row>
    <row r="15572" spans="2:11" x14ac:dyDescent="0.2">
      <c r="D15572" s="200"/>
      <c r="E15572" s="11"/>
      <c r="F15572" s="10"/>
      <c r="G15572" s="7">
        <v>100</v>
      </c>
      <c r="H15572" s="18">
        <v>6.363636363636</v>
      </c>
      <c r="I15572" s="2">
        <v>59.090909090909001</v>
      </c>
      <c r="J15572" s="2">
        <v>32.727272727272997</v>
      </c>
      <c r="K15572" s="15">
        <v>1.818181818182</v>
      </c>
    </row>
    <row r="15573" spans="2:11" x14ac:dyDescent="0.2">
      <c r="D15573" s="200"/>
      <c r="E15573" s="4" t="s">
        <v>38</v>
      </c>
      <c r="F15573" s="5"/>
      <c r="G15573" s="6">
        <v>93</v>
      </c>
      <c r="H15573" s="8">
        <v>5</v>
      </c>
      <c r="I15573" s="1">
        <v>51</v>
      </c>
      <c r="J15573" s="1">
        <v>35</v>
      </c>
      <c r="K15573" s="9">
        <v>2</v>
      </c>
    </row>
    <row r="15574" spans="2:11" x14ac:dyDescent="0.2">
      <c r="D15574" s="200"/>
      <c r="E15574" s="11"/>
      <c r="F15574" s="10"/>
      <c r="G15574" s="7">
        <v>100</v>
      </c>
      <c r="H15574" s="18">
        <v>5.3763440860219998</v>
      </c>
      <c r="I15574" s="30">
        <v>54.838709677418997</v>
      </c>
      <c r="J15574" s="25">
        <v>37.634408602150998</v>
      </c>
      <c r="K15574" s="15">
        <v>2.1505376344089999</v>
      </c>
    </row>
    <row r="15575" spans="2:11" x14ac:dyDescent="0.2">
      <c r="D15575" s="200"/>
      <c r="E15575" s="4" t="s">
        <v>39</v>
      </c>
      <c r="F15575" s="5"/>
      <c r="G15575" s="6">
        <v>114</v>
      </c>
      <c r="H15575" s="8">
        <v>6</v>
      </c>
      <c r="I15575" s="1">
        <v>66</v>
      </c>
      <c r="J15575" s="1">
        <v>37</v>
      </c>
      <c r="K15575" s="9">
        <v>5</v>
      </c>
    </row>
    <row r="15576" spans="2:11" x14ac:dyDescent="0.2">
      <c r="D15576" s="200"/>
      <c r="E15576" s="11"/>
      <c r="F15576" s="10"/>
      <c r="G15576" s="7">
        <v>100</v>
      </c>
      <c r="H15576" s="18">
        <v>5.2631578947369997</v>
      </c>
      <c r="I15576" s="2">
        <v>57.894736842104997</v>
      </c>
      <c r="J15576" s="2">
        <v>32.456140350877</v>
      </c>
      <c r="K15576" s="15">
        <v>4.3859649122809996</v>
      </c>
    </row>
    <row r="15577" spans="2:11" x14ac:dyDescent="0.2">
      <c r="D15577" s="200"/>
      <c r="E15577" s="4" t="s">
        <v>40</v>
      </c>
      <c r="F15577" s="5"/>
      <c r="G15577" s="6">
        <v>89</v>
      </c>
      <c r="H15577" s="8">
        <v>3</v>
      </c>
      <c r="I15577" s="1">
        <v>56</v>
      </c>
      <c r="J15577" s="1">
        <v>28</v>
      </c>
      <c r="K15577" s="9">
        <v>2</v>
      </c>
    </row>
    <row r="15578" spans="2:11" x14ac:dyDescent="0.2">
      <c r="D15578" s="201"/>
      <c r="E15578" s="45"/>
      <c r="F15578" s="51"/>
      <c r="G15578" s="81">
        <v>100</v>
      </c>
      <c r="H15578" s="115">
        <v>3.3707865168539999</v>
      </c>
      <c r="I15578" s="64">
        <v>62.921348314607002</v>
      </c>
      <c r="J15578" s="64">
        <v>31.460674157303</v>
      </c>
      <c r="K15578" s="106">
        <v>2.2471910112360001</v>
      </c>
    </row>
    <row r="15580" spans="2:11" x14ac:dyDescent="0.2">
      <c r="B15580" s="40" t="str">
        <f xml:space="preserve"> HYPERLINK("#'目次'!B382", "[376]")</f>
        <v>[376]</v>
      </c>
      <c r="C15580" s="23" t="s">
        <v>511</v>
      </c>
    </row>
    <row r="15583" spans="2:11" x14ac:dyDescent="0.2">
      <c r="C15583" s="23" t="s">
        <v>80</v>
      </c>
    </row>
    <row r="15584" spans="2:11" x14ac:dyDescent="0.2">
      <c r="E15584" s="195"/>
      <c r="F15584" s="196"/>
      <c r="G15584" s="37" t="s">
        <v>15</v>
      </c>
      <c r="H15584" s="33" t="s">
        <v>512</v>
      </c>
      <c r="I15584" s="13" t="s">
        <v>513</v>
      </c>
      <c r="J15584" s="13" t="s">
        <v>514</v>
      </c>
      <c r="K15584" s="38" t="s">
        <v>18</v>
      </c>
    </row>
    <row r="15585" spans="5:11" x14ac:dyDescent="0.2">
      <c r="E15585" s="197"/>
      <c r="F15585" s="198"/>
      <c r="G15585" s="35"/>
      <c r="H15585" s="39"/>
      <c r="I15585" s="14"/>
      <c r="J15585" s="14"/>
      <c r="K15585" s="34"/>
    </row>
    <row r="15586" spans="5:11" x14ac:dyDescent="0.2">
      <c r="E15586" s="120" t="s">
        <v>15</v>
      </c>
      <c r="F15586" s="66"/>
      <c r="G15586" s="36">
        <v>1200</v>
      </c>
      <c r="H15586" s="17">
        <v>78</v>
      </c>
      <c r="I15586" s="17">
        <v>731</v>
      </c>
      <c r="J15586" s="17">
        <v>353</v>
      </c>
      <c r="K15586" s="47">
        <v>38</v>
      </c>
    </row>
    <row r="15587" spans="5:11" x14ac:dyDescent="0.2">
      <c r="E15587" s="45"/>
      <c r="F15587" s="67"/>
      <c r="G15587" s="7">
        <v>100</v>
      </c>
      <c r="H15587" s="2">
        <v>6.5</v>
      </c>
      <c r="I15587" s="2">
        <v>60.916666666666998</v>
      </c>
      <c r="J15587" s="2">
        <v>29.416666666666998</v>
      </c>
      <c r="K15587" s="15">
        <v>3.166666666667</v>
      </c>
    </row>
    <row r="15588" spans="5:11" x14ac:dyDescent="0.2">
      <c r="E15588" s="4" t="s">
        <v>81</v>
      </c>
      <c r="F15588" s="5"/>
      <c r="G15588" s="19">
        <v>48</v>
      </c>
      <c r="H15588" s="27">
        <v>7</v>
      </c>
      <c r="I15588" s="3">
        <v>30</v>
      </c>
      <c r="J15588" s="3">
        <v>9</v>
      </c>
      <c r="K15588" s="26">
        <v>2</v>
      </c>
    </row>
    <row r="15589" spans="5:11" x14ac:dyDescent="0.2">
      <c r="E15589" s="11"/>
      <c r="F15589" s="10"/>
      <c r="G15589" s="7">
        <v>100</v>
      </c>
      <c r="H15589" s="70">
        <v>14.583333333333</v>
      </c>
      <c r="I15589" s="2">
        <v>62.5</v>
      </c>
      <c r="J15589" s="50">
        <v>18.75</v>
      </c>
      <c r="K15589" s="15">
        <v>4.166666666667</v>
      </c>
    </row>
    <row r="15590" spans="5:11" x14ac:dyDescent="0.2">
      <c r="E15590" s="4" t="s">
        <v>82</v>
      </c>
      <c r="F15590" s="5"/>
      <c r="G15590" s="6">
        <v>84</v>
      </c>
      <c r="H15590" s="8">
        <v>5</v>
      </c>
      <c r="I15590" s="1">
        <v>49</v>
      </c>
      <c r="J15590" s="1">
        <v>23</v>
      </c>
      <c r="K15590" s="9">
        <v>7</v>
      </c>
    </row>
    <row r="15591" spans="5:11" x14ac:dyDescent="0.2">
      <c r="E15591" s="11"/>
      <c r="F15591" s="10"/>
      <c r="G15591" s="7">
        <v>100</v>
      </c>
      <c r="H15591" s="18">
        <v>5.9523809523809996</v>
      </c>
      <c r="I15591" s="2">
        <v>58.333333333333002</v>
      </c>
      <c r="J15591" s="2">
        <v>27.380952380951999</v>
      </c>
      <c r="K15591" s="85">
        <v>8.333333333333</v>
      </c>
    </row>
    <row r="15592" spans="5:11" x14ac:dyDescent="0.2">
      <c r="E15592" s="4" t="s">
        <v>83</v>
      </c>
      <c r="F15592" s="5"/>
      <c r="G15592" s="6">
        <v>462</v>
      </c>
      <c r="H15592" s="8">
        <v>30</v>
      </c>
      <c r="I15592" s="1">
        <v>282</v>
      </c>
      <c r="J15592" s="1">
        <v>136</v>
      </c>
      <c r="K15592" s="9">
        <v>14</v>
      </c>
    </row>
    <row r="15593" spans="5:11" x14ac:dyDescent="0.2">
      <c r="E15593" s="11"/>
      <c r="F15593" s="10"/>
      <c r="G15593" s="7">
        <v>100</v>
      </c>
      <c r="H15593" s="18">
        <v>6.4935064935059996</v>
      </c>
      <c r="I15593" s="2">
        <v>61.038961038960998</v>
      </c>
      <c r="J15593" s="2">
        <v>29.437229437229</v>
      </c>
      <c r="K15593" s="15">
        <v>3.0303030303030001</v>
      </c>
    </row>
    <row r="15594" spans="5:11" x14ac:dyDescent="0.2">
      <c r="E15594" s="4" t="s">
        <v>84</v>
      </c>
      <c r="F15594" s="5"/>
      <c r="G15594" s="6">
        <v>30</v>
      </c>
      <c r="H15594" s="8">
        <v>3</v>
      </c>
      <c r="I15594" s="1">
        <v>17</v>
      </c>
      <c r="J15594" s="1">
        <v>10</v>
      </c>
      <c r="K15594" s="9">
        <v>0</v>
      </c>
    </row>
    <row r="15595" spans="5:11" x14ac:dyDescent="0.2">
      <c r="E15595" s="11"/>
      <c r="F15595" s="10"/>
      <c r="G15595" s="7">
        <v>100</v>
      </c>
      <c r="H15595" s="18">
        <v>10</v>
      </c>
      <c r="I15595" s="2">
        <v>56.666666666666998</v>
      </c>
      <c r="J15595" s="2">
        <v>33.333333333333002</v>
      </c>
      <c r="K15595" s="48">
        <v>0</v>
      </c>
    </row>
    <row r="15596" spans="5:11" x14ac:dyDescent="0.2">
      <c r="E15596" s="4" t="s">
        <v>85</v>
      </c>
      <c r="F15596" s="5"/>
      <c r="G15596" s="6">
        <v>144</v>
      </c>
      <c r="H15596" s="8">
        <v>8</v>
      </c>
      <c r="I15596" s="1">
        <v>88</v>
      </c>
      <c r="J15596" s="1">
        <v>45</v>
      </c>
      <c r="K15596" s="9">
        <v>3</v>
      </c>
    </row>
    <row r="15597" spans="5:11" x14ac:dyDescent="0.2">
      <c r="E15597" s="11"/>
      <c r="F15597" s="10"/>
      <c r="G15597" s="7">
        <v>100</v>
      </c>
      <c r="H15597" s="18">
        <v>5.5555555555560003</v>
      </c>
      <c r="I15597" s="2">
        <v>61.111111111111001</v>
      </c>
      <c r="J15597" s="2">
        <v>31.25</v>
      </c>
      <c r="K15597" s="15">
        <v>2.083333333333</v>
      </c>
    </row>
    <row r="15598" spans="5:11" x14ac:dyDescent="0.2">
      <c r="E15598" s="4" t="s">
        <v>86</v>
      </c>
      <c r="F15598" s="5"/>
      <c r="G15598" s="6">
        <v>192</v>
      </c>
      <c r="H15598" s="8">
        <v>10</v>
      </c>
      <c r="I15598" s="1">
        <v>117</v>
      </c>
      <c r="J15598" s="1">
        <v>62</v>
      </c>
      <c r="K15598" s="9">
        <v>3</v>
      </c>
    </row>
    <row r="15599" spans="5:11" x14ac:dyDescent="0.2">
      <c r="E15599" s="11"/>
      <c r="F15599" s="10"/>
      <c r="G15599" s="7">
        <v>100</v>
      </c>
      <c r="H15599" s="18">
        <v>5.208333333333</v>
      </c>
      <c r="I15599" s="2">
        <v>60.9375</v>
      </c>
      <c r="J15599" s="2">
        <v>32.291666666666998</v>
      </c>
      <c r="K15599" s="15">
        <v>1.5625</v>
      </c>
    </row>
    <row r="15600" spans="5:11" x14ac:dyDescent="0.2">
      <c r="E15600" s="4" t="s">
        <v>87</v>
      </c>
      <c r="F15600" s="5"/>
      <c r="G15600" s="6">
        <v>72</v>
      </c>
      <c r="H15600" s="8">
        <v>6</v>
      </c>
      <c r="I15600" s="1">
        <v>47</v>
      </c>
      <c r="J15600" s="1">
        <v>17</v>
      </c>
      <c r="K15600" s="9">
        <v>2</v>
      </c>
    </row>
    <row r="15601" spans="2:11" x14ac:dyDescent="0.2">
      <c r="E15601" s="11"/>
      <c r="F15601" s="10"/>
      <c r="G15601" s="7">
        <v>100</v>
      </c>
      <c r="H15601" s="18">
        <v>8.333333333333</v>
      </c>
      <c r="I15601" s="2">
        <v>65.277777777777999</v>
      </c>
      <c r="J15601" s="30">
        <v>23.611111111111001</v>
      </c>
      <c r="K15601" s="15">
        <v>2.7777777777780002</v>
      </c>
    </row>
    <row r="15602" spans="2:11" x14ac:dyDescent="0.2">
      <c r="E15602" s="4" t="s">
        <v>88</v>
      </c>
      <c r="F15602" s="5"/>
      <c r="G15602" s="6">
        <v>36</v>
      </c>
      <c r="H15602" s="8">
        <v>2</v>
      </c>
      <c r="I15602" s="1">
        <v>21</v>
      </c>
      <c r="J15602" s="1">
        <v>11</v>
      </c>
      <c r="K15602" s="9">
        <v>2</v>
      </c>
    </row>
    <row r="15603" spans="2:11" x14ac:dyDescent="0.2">
      <c r="E15603" s="11"/>
      <c r="F15603" s="10"/>
      <c r="G15603" s="7">
        <v>100</v>
      </c>
      <c r="H15603" s="18">
        <v>5.5555555555560003</v>
      </c>
      <c r="I15603" s="2">
        <v>58.333333333333002</v>
      </c>
      <c r="J15603" s="2">
        <v>30.555555555556001</v>
      </c>
      <c r="K15603" s="15">
        <v>5.5555555555560003</v>
      </c>
    </row>
    <row r="15604" spans="2:11" x14ac:dyDescent="0.2">
      <c r="E15604" s="4" t="s">
        <v>89</v>
      </c>
      <c r="F15604" s="5"/>
      <c r="G15604" s="6">
        <v>66</v>
      </c>
      <c r="H15604" s="8">
        <v>5</v>
      </c>
      <c r="I15604" s="1">
        <v>41</v>
      </c>
      <c r="J15604" s="1">
        <v>17</v>
      </c>
      <c r="K15604" s="9">
        <v>3</v>
      </c>
    </row>
    <row r="15605" spans="2:11" x14ac:dyDescent="0.2">
      <c r="E15605" s="11"/>
      <c r="F15605" s="10"/>
      <c r="G15605" s="7">
        <v>100</v>
      </c>
      <c r="H15605" s="18">
        <v>7.5757575757579998</v>
      </c>
      <c r="I15605" s="2">
        <v>62.121212121211997</v>
      </c>
      <c r="J15605" s="2">
        <v>25.757575757575999</v>
      </c>
      <c r="K15605" s="15">
        <v>4.5454545454549997</v>
      </c>
    </row>
    <row r="15606" spans="2:11" x14ac:dyDescent="0.2">
      <c r="E15606" s="4" t="s">
        <v>90</v>
      </c>
      <c r="F15606" s="5"/>
      <c r="G15606" s="6">
        <v>54</v>
      </c>
      <c r="H15606" s="8">
        <v>2</v>
      </c>
      <c r="I15606" s="1">
        <v>32</v>
      </c>
      <c r="J15606" s="1">
        <v>20</v>
      </c>
      <c r="K15606" s="9">
        <v>0</v>
      </c>
    </row>
    <row r="15607" spans="2:11" x14ac:dyDescent="0.2">
      <c r="E15607" s="11"/>
      <c r="F15607" s="10"/>
      <c r="G15607" s="7">
        <v>100</v>
      </c>
      <c r="H15607" s="18">
        <v>3.7037037037039999</v>
      </c>
      <c r="I15607" s="2">
        <v>59.259259259258997</v>
      </c>
      <c r="J15607" s="25">
        <v>37.037037037037003</v>
      </c>
      <c r="K15607" s="48">
        <v>0</v>
      </c>
    </row>
    <row r="15608" spans="2:11" x14ac:dyDescent="0.2">
      <c r="E15608" s="4" t="s">
        <v>91</v>
      </c>
      <c r="F15608" s="5"/>
      <c r="G15608" s="6">
        <v>12</v>
      </c>
      <c r="H15608" s="8">
        <v>0</v>
      </c>
      <c r="I15608" s="1">
        <v>7</v>
      </c>
      <c r="J15608" s="1">
        <v>3</v>
      </c>
      <c r="K15608" s="9">
        <v>2</v>
      </c>
    </row>
    <row r="15609" spans="2:11" x14ac:dyDescent="0.2">
      <c r="E15609" s="45"/>
      <c r="F15609" s="51"/>
      <c r="G15609" s="81">
        <v>100</v>
      </c>
      <c r="H15609" s="166">
        <v>0</v>
      </c>
      <c r="I15609" s="64">
        <v>58.333333333333002</v>
      </c>
      <c r="J15609" s="64">
        <v>25</v>
      </c>
      <c r="K15609" s="140">
        <v>16.666666666666998</v>
      </c>
    </row>
    <row r="15611" spans="2:11" x14ac:dyDescent="0.2">
      <c r="B15611" s="40" t="str">
        <f xml:space="preserve"> HYPERLINK("#'目次'!B383", "[377]")</f>
        <v>[377]</v>
      </c>
      <c r="C15611" s="23" t="s">
        <v>517</v>
      </c>
    </row>
    <row r="15614" spans="2:11" x14ac:dyDescent="0.2">
      <c r="C15614" s="23" t="s">
        <v>14</v>
      </c>
    </row>
    <row r="15615" spans="2:11" x14ac:dyDescent="0.2">
      <c r="D15615" s="195"/>
      <c r="E15615" s="196"/>
      <c r="F15615" s="196"/>
      <c r="G15615" s="37" t="s">
        <v>15</v>
      </c>
      <c r="H15615" s="33" t="s">
        <v>512</v>
      </c>
      <c r="I15615" s="13" t="s">
        <v>513</v>
      </c>
      <c r="J15615" s="13" t="s">
        <v>514</v>
      </c>
      <c r="K15615" s="38" t="s">
        <v>18</v>
      </c>
    </row>
    <row r="15616" spans="2:11" x14ac:dyDescent="0.2">
      <c r="D15616" s="197"/>
      <c r="E15616" s="198"/>
      <c r="F15616" s="198"/>
      <c r="G15616" s="35"/>
      <c r="H15616" s="39"/>
      <c r="I15616" s="14"/>
      <c r="J15616" s="14"/>
      <c r="K15616" s="34"/>
    </row>
    <row r="15617" spans="4:11" x14ac:dyDescent="0.2">
      <c r="D15617" s="78"/>
      <c r="E15617" s="79" t="s">
        <v>15</v>
      </c>
      <c r="F15617" s="66"/>
      <c r="G15617" s="36">
        <v>1200</v>
      </c>
      <c r="H15617" s="17">
        <v>35</v>
      </c>
      <c r="I15617" s="17">
        <v>789</v>
      </c>
      <c r="J15617" s="17">
        <v>331</v>
      </c>
      <c r="K15617" s="47">
        <v>45</v>
      </c>
    </row>
    <row r="15618" spans="4:11" x14ac:dyDescent="0.2">
      <c r="D15618" s="45"/>
      <c r="E15618" s="51"/>
      <c r="F15618" s="67"/>
      <c r="G15618" s="7">
        <v>100</v>
      </c>
      <c r="H15618" s="2">
        <v>2.916666666667</v>
      </c>
      <c r="I15618" s="2">
        <v>65.75</v>
      </c>
      <c r="J15618" s="2">
        <v>27.583333333333002</v>
      </c>
      <c r="K15618" s="15">
        <v>3.75</v>
      </c>
    </row>
    <row r="15619" spans="4:11" x14ac:dyDescent="0.2">
      <c r="D15619" s="199" t="s">
        <v>19</v>
      </c>
      <c r="E15619" s="22" t="s">
        <v>20</v>
      </c>
      <c r="F15619" s="21"/>
      <c r="G15619" s="19">
        <v>132</v>
      </c>
      <c r="H15619" s="27">
        <v>4</v>
      </c>
      <c r="I15619" s="3">
        <v>89</v>
      </c>
      <c r="J15619" s="3">
        <v>29</v>
      </c>
      <c r="K15619" s="26">
        <v>10</v>
      </c>
    </row>
    <row r="15620" spans="4:11" x14ac:dyDescent="0.2">
      <c r="D15620" s="200"/>
      <c r="E15620" s="11"/>
      <c r="F15620" s="10"/>
      <c r="G15620" s="7">
        <v>100</v>
      </c>
      <c r="H15620" s="18">
        <v>3.0303030303030001</v>
      </c>
      <c r="I15620" s="2">
        <v>67.424242424241996</v>
      </c>
      <c r="J15620" s="30">
        <v>21.969696969697001</v>
      </c>
      <c r="K15620" s="15">
        <v>7.5757575757579998</v>
      </c>
    </row>
    <row r="15621" spans="4:11" x14ac:dyDescent="0.2">
      <c r="D15621" s="200"/>
      <c r="E15621" s="4" t="s">
        <v>21</v>
      </c>
      <c r="F15621" s="5"/>
      <c r="G15621" s="6">
        <v>444</v>
      </c>
      <c r="H15621" s="8">
        <v>13</v>
      </c>
      <c r="I15621" s="1">
        <v>300</v>
      </c>
      <c r="J15621" s="1">
        <v>114</v>
      </c>
      <c r="K15621" s="9">
        <v>17</v>
      </c>
    </row>
    <row r="15622" spans="4:11" x14ac:dyDescent="0.2">
      <c r="D15622" s="200"/>
      <c r="E15622" s="11"/>
      <c r="F15622" s="10"/>
      <c r="G15622" s="7">
        <v>100</v>
      </c>
      <c r="H15622" s="18">
        <v>2.9279279279280002</v>
      </c>
      <c r="I15622" s="2">
        <v>67.567567567568005</v>
      </c>
      <c r="J15622" s="2">
        <v>25.675675675676001</v>
      </c>
      <c r="K15622" s="15">
        <v>3.8288288288290002</v>
      </c>
    </row>
    <row r="15623" spans="4:11" x14ac:dyDescent="0.2">
      <c r="D15623" s="200"/>
      <c r="E15623" s="4" t="s">
        <v>22</v>
      </c>
      <c r="F15623" s="5"/>
      <c r="G15623" s="6">
        <v>192</v>
      </c>
      <c r="H15623" s="8">
        <v>6</v>
      </c>
      <c r="I15623" s="1">
        <v>120</v>
      </c>
      <c r="J15623" s="1">
        <v>61</v>
      </c>
      <c r="K15623" s="9">
        <v>5</v>
      </c>
    </row>
    <row r="15624" spans="4:11" x14ac:dyDescent="0.2">
      <c r="D15624" s="200"/>
      <c r="E15624" s="11"/>
      <c r="F15624" s="10"/>
      <c r="G15624" s="7">
        <v>100</v>
      </c>
      <c r="H15624" s="18">
        <v>3.125</v>
      </c>
      <c r="I15624" s="2">
        <v>62.5</v>
      </c>
      <c r="J15624" s="2">
        <v>31.770833333333002</v>
      </c>
      <c r="K15624" s="15">
        <v>2.604166666667</v>
      </c>
    </row>
    <row r="15625" spans="4:11" x14ac:dyDescent="0.2">
      <c r="D15625" s="200"/>
      <c r="E15625" s="4" t="s">
        <v>23</v>
      </c>
      <c r="F15625" s="5"/>
      <c r="G15625" s="6">
        <v>192</v>
      </c>
      <c r="H15625" s="8">
        <v>6</v>
      </c>
      <c r="I15625" s="1">
        <v>126</v>
      </c>
      <c r="J15625" s="1">
        <v>57</v>
      </c>
      <c r="K15625" s="9">
        <v>3</v>
      </c>
    </row>
    <row r="15626" spans="4:11" x14ac:dyDescent="0.2">
      <c r="D15626" s="200"/>
      <c r="E15626" s="11"/>
      <c r="F15626" s="10"/>
      <c r="G15626" s="7">
        <v>100</v>
      </c>
      <c r="H15626" s="18">
        <v>3.125</v>
      </c>
      <c r="I15626" s="2">
        <v>65.625</v>
      </c>
      <c r="J15626" s="2">
        <v>29.6875</v>
      </c>
      <c r="K15626" s="15">
        <v>1.5625</v>
      </c>
    </row>
    <row r="15627" spans="4:11" x14ac:dyDescent="0.2">
      <c r="D15627" s="200"/>
      <c r="E15627" s="4" t="s">
        <v>24</v>
      </c>
      <c r="F15627" s="5"/>
      <c r="G15627" s="6">
        <v>240</v>
      </c>
      <c r="H15627" s="8">
        <v>6</v>
      </c>
      <c r="I15627" s="1">
        <v>154</v>
      </c>
      <c r="J15627" s="1">
        <v>70</v>
      </c>
      <c r="K15627" s="9">
        <v>10</v>
      </c>
    </row>
    <row r="15628" spans="4:11" x14ac:dyDescent="0.2">
      <c r="D15628" s="200"/>
      <c r="E15628" s="11"/>
      <c r="F15628" s="10"/>
      <c r="G15628" s="7">
        <v>100</v>
      </c>
      <c r="H15628" s="18">
        <v>2.5</v>
      </c>
      <c r="I15628" s="2">
        <v>64.166666666666998</v>
      </c>
      <c r="J15628" s="2">
        <v>29.166666666666998</v>
      </c>
      <c r="K15628" s="15">
        <v>4.166666666667</v>
      </c>
    </row>
    <row r="15629" spans="4:11" x14ac:dyDescent="0.2">
      <c r="D15629" s="199" t="s">
        <v>25</v>
      </c>
      <c r="E15629" s="22" t="s">
        <v>26</v>
      </c>
      <c r="F15629" s="21"/>
      <c r="G15629" s="19">
        <v>348</v>
      </c>
      <c r="H15629" s="27">
        <v>9</v>
      </c>
      <c r="I15629" s="3">
        <v>236</v>
      </c>
      <c r="J15629" s="3">
        <v>97</v>
      </c>
      <c r="K15629" s="26">
        <v>6</v>
      </c>
    </row>
    <row r="15630" spans="4:11" x14ac:dyDescent="0.2">
      <c r="D15630" s="200"/>
      <c r="E15630" s="11"/>
      <c r="F15630" s="10"/>
      <c r="G15630" s="7">
        <v>100</v>
      </c>
      <c r="H15630" s="18">
        <v>2.586206896552</v>
      </c>
      <c r="I15630" s="2">
        <v>67.816091954022994</v>
      </c>
      <c r="J15630" s="2">
        <v>27.873563218390998</v>
      </c>
      <c r="K15630" s="15">
        <v>1.7241379310339999</v>
      </c>
    </row>
    <row r="15631" spans="4:11" x14ac:dyDescent="0.2">
      <c r="D15631" s="200"/>
      <c r="E15631" s="4" t="s">
        <v>27</v>
      </c>
      <c r="F15631" s="5"/>
      <c r="G15631" s="6">
        <v>378</v>
      </c>
      <c r="H15631" s="8">
        <v>14</v>
      </c>
      <c r="I15631" s="1">
        <v>246</v>
      </c>
      <c r="J15631" s="1">
        <v>103</v>
      </c>
      <c r="K15631" s="9">
        <v>15</v>
      </c>
    </row>
    <row r="15632" spans="4:11" x14ac:dyDescent="0.2">
      <c r="D15632" s="200"/>
      <c r="E15632" s="11"/>
      <c r="F15632" s="10"/>
      <c r="G15632" s="7">
        <v>100</v>
      </c>
      <c r="H15632" s="18">
        <v>3.7037037037039999</v>
      </c>
      <c r="I15632" s="2">
        <v>65.079365079365004</v>
      </c>
      <c r="J15632" s="2">
        <v>27.248677248677001</v>
      </c>
      <c r="K15632" s="15">
        <v>3.9682539682539999</v>
      </c>
    </row>
    <row r="15633" spans="4:11" x14ac:dyDescent="0.2">
      <c r="D15633" s="200"/>
      <c r="E15633" s="4" t="s">
        <v>28</v>
      </c>
      <c r="F15633" s="5"/>
      <c r="G15633" s="6">
        <v>372</v>
      </c>
      <c r="H15633" s="8">
        <v>11</v>
      </c>
      <c r="I15633" s="1">
        <v>236</v>
      </c>
      <c r="J15633" s="1">
        <v>107</v>
      </c>
      <c r="K15633" s="9">
        <v>18</v>
      </c>
    </row>
    <row r="15634" spans="4:11" x14ac:dyDescent="0.2">
      <c r="D15634" s="200"/>
      <c r="E15634" s="11"/>
      <c r="F15634" s="10"/>
      <c r="G15634" s="7">
        <v>100</v>
      </c>
      <c r="H15634" s="18">
        <v>2.9569892473119999</v>
      </c>
      <c r="I15634" s="2">
        <v>63.440860215054002</v>
      </c>
      <c r="J15634" s="2">
        <v>28.763440860214999</v>
      </c>
      <c r="K15634" s="15">
        <v>4.8387096774189997</v>
      </c>
    </row>
    <row r="15635" spans="4:11" x14ac:dyDescent="0.2">
      <c r="D15635" s="200"/>
      <c r="E15635" s="4" t="s">
        <v>29</v>
      </c>
      <c r="F15635" s="5"/>
      <c r="G15635" s="6">
        <v>102</v>
      </c>
      <c r="H15635" s="8">
        <v>1</v>
      </c>
      <c r="I15635" s="1">
        <v>71</v>
      </c>
      <c r="J15635" s="1">
        <v>24</v>
      </c>
      <c r="K15635" s="9">
        <v>6</v>
      </c>
    </row>
    <row r="15636" spans="4:11" x14ac:dyDescent="0.2">
      <c r="D15636" s="200"/>
      <c r="E15636" s="11"/>
      <c r="F15636" s="10"/>
      <c r="G15636" s="7">
        <v>100</v>
      </c>
      <c r="H15636" s="18">
        <v>0.98039215686299996</v>
      </c>
      <c r="I15636" s="2">
        <v>69.607843137255003</v>
      </c>
      <c r="J15636" s="2">
        <v>23.529411764706001</v>
      </c>
      <c r="K15636" s="15">
        <v>5.8823529411760003</v>
      </c>
    </row>
    <row r="15637" spans="4:11" x14ac:dyDescent="0.2">
      <c r="D15637" s="199" t="s">
        <v>30</v>
      </c>
      <c r="E15637" s="22" t="s">
        <v>31</v>
      </c>
      <c r="F15637" s="21"/>
      <c r="G15637" s="19">
        <v>592</v>
      </c>
      <c r="H15637" s="27">
        <v>16</v>
      </c>
      <c r="I15637" s="3">
        <v>394</v>
      </c>
      <c r="J15637" s="3">
        <v>157</v>
      </c>
      <c r="K15637" s="26">
        <v>25</v>
      </c>
    </row>
    <row r="15638" spans="4:11" x14ac:dyDescent="0.2">
      <c r="D15638" s="200"/>
      <c r="E15638" s="11"/>
      <c r="F15638" s="10"/>
      <c r="G15638" s="7">
        <v>100</v>
      </c>
      <c r="H15638" s="18">
        <v>2.7027027027030002</v>
      </c>
      <c r="I15638" s="2">
        <v>66.554054054054006</v>
      </c>
      <c r="J15638" s="2">
        <v>26.52027027027</v>
      </c>
      <c r="K15638" s="15">
        <v>4.2229729729730003</v>
      </c>
    </row>
    <row r="15639" spans="4:11" x14ac:dyDescent="0.2">
      <c r="D15639" s="200"/>
      <c r="E15639" s="4" t="s">
        <v>32</v>
      </c>
      <c r="F15639" s="5"/>
      <c r="G15639" s="6">
        <v>608</v>
      </c>
      <c r="H15639" s="8">
        <v>19</v>
      </c>
      <c r="I15639" s="1">
        <v>395</v>
      </c>
      <c r="J15639" s="1">
        <v>174</v>
      </c>
      <c r="K15639" s="9">
        <v>20</v>
      </c>
    </row>
    <row r="15640" spans="4:11" x14ac:dyDescent="0.2">
      <c r="D15640" s="200"/>
      <c r="E15640" s="11"/>
      <c r="F15640" s="10"/>
      <c r="G15640" s="7">
        <v>100</v>
      </c>
      <c r="H15640" s="18">
        <v>3.125</v>
      </c>
      <c r="I15640" s="2">
        <v>64.967105263158004</v>
      </c>
      <c r="J15640" s="2">
        <v>28.618421052632002</v>
      </c>
      <c r="K15640" s="15">
        <v>3.2894736842109999</v>
      </c>
    </row>
    <row r="15641" spans="4:11" x14ac:dyDescent="0.2">
      <c r="D15641" s="199" t="s">
        <v>33</v>
      </c>
      <c r="E15641" s="22" t="s">
        <v>34</v>
      </c>
      <c r="F15641" s="21"/>
      <c r="G15641" s="19">
        <v>74</v>
      </c>
      <c r="H15641" s="27">
        <v>6</v>
      </c>
      <c r="I15641" s="3">
        <v>53</v>
      </c>
      <c r="J15641" s="3">
        <v>12</v>
      </c>
      <c r="K15641" s="26">
        <v>3</v>
      </c>
    </row>
    <row r="15642" spans="4:11" x14ac:dyDescent="0.2">
      <c r="D15642" s="200"/>
      <c r="E15642" s="11"/>
      <c r="F15642" s="10"/>
      <c r="G15642" s="7">
        <v>100</v>
      </c>
      <c r="H15642" s="70">
        <v>8.1081081081080004</v>
      </c>
      <c r="I15642" s="25">
        <v>71.621621621621998</v>
      </c>
      <c r="J15642" s="50">
        <v>16.216216216216001</v>
      </c>
      <c r="K15642" s="15">
        <v>4.0540540540540002</v>
      </c>
    </row>
    <row r="15643" spans="4:11" x14ac:dyDescent="0.2">
      <c r="D15643" s="200"/>
      <c r="E15643" s="4" t="s">
        <v>35</v>
      </c>
      <c r="F15643" s="5"/>
      <c r="G15643" s="6">
        <v>148</v>
      </c>
      <c r="H15643" s="8">
        <v>7</v>
      </c>
      <c r="I15643" s="1">
        <v>106</v>
      </c>
      <c r="J15643" s="1">
        <v>30</v>
      </c>
      <c r="K15643" s="9">
        <v>5</v>
      </c>
    </row>
    <row r="15644" spans="4:11" x14ac:dyDescent="0.2">
      <c r="D15644" s="200"/>
      <c r="E15644" s="11"/>
      <c r="F15644" s="10"/>
      <c r="G15644" s="7">
        <v>100</v>
      </c>
      <c r="H15644" s="18">
        <v>4.7297297297299998</v>
      </c>
      <c r="I15644" s="25">
        <v>71.621621621621998</v>
      </c>
      <c r="J15644" s="30">
        <v>20.27027027027</v>
      </c>
      <c r="K15644" s="15">
        <v>3.3783783783780001</v>
      </c>
    </row>
    <row r="15645" spans="4:11" x14ac:dyDescent="0.2">
      <c r="D15645" s="200"/>
      <c r="E15645" s="4" t="s">
        <v>36</v>
      </c>
      <c r="F15645" s="5"/>
      <c r="G15645" s="6">
        <v>187</v>
      </c>
      <c r="H15645" s="8">
        <v>7</v>
      </c>
      <c r="I15645" s="1">
        <v>123</v>
      </c>
      <c r="J15645" s="1">
        <v>51</v>
      </c>
      <c r="K15645" s="9">
        <v>6</v>
      </c>
    </row>
    <row r="15646" spans="4:11" x14ac:dyDescent="0.2">
      <c r="D15646" s="200"/>
      <c r="E15646" s="11"/>
      <c r="F15646" s="10"/>
      <c r="G15646" s="7">
        <v>100</v>
      </c>
      <c r="H15646" s="18">
        <v>3.7433155080209999</v>
      </c>
      <c r="I15646" s="2">
        <v>65.775401069519006</v>
      </c>
      <c r="J15646" s="2">
        <v>27.272727272727</v>
      </c>
      <c r="K15646" s="15">
        <v>3.208556149733</v>
      </c>
    </row>
    <row r="15647" spans="4:11" x14ac:dyDescent="0.2">
      <c r="D15647" s="200"/>
      <c r="E15647" s="4" t="s">
        <v>37</v>
      </c>
      <c r="F15647" s="5"/>
      <c r="G15647" s="6">
        <v>221</v>
      </c>
      <c r="H15647" s="8">
        <v>7</v>
      </c>
      <c r="I15647" s="1">
        <v>148</v>
      </c>
      <c r="J15647" s="1">
        <v>61</v>
      </c>
      <c r="K15647" s="9">
        <v>5</v>
      </c>
    </row>
    <row r="15648" spans="4:11" x14ac:dyDescent="0.2">
      <c r="D15648" s="200"/>
      <c r="E15648" s="11"/>
      <c r="F15648" s="10"/>
      <c r="G15648" s="7">
        <v>100</v>
      </c>
      <c r="H15648" s="18">
        <v>3.1674208144799998</v>
      </c>
      <c r="I15648" s="2">
        <v>66.968325791854994</v>
      </c>
      <c r="J15648" s="2">
        <v>27.601809954751001</v>
      </c>
      <c r="K15648" s="15">
        <v>2.262443438914</v>
      </c>
    </row>
    <row r="15649" spans="2:11" x14ac:dyDescent="0.2">
      <c r="D15649" s="200"/>
      <c r="E15649" s="4" t="s">
        <v>38</v>
      </c>
      <c r="F15649" s="5"/>
      <c r="G15649" s="6">
        <v>186</v>
      </c>
      <c r="H15649" s="8">
        <v>4</v>
      </c>
      <c r="I15649" s="1">
        <v>108</v>
      </c>
      <c r="J15649" s="1">
        <v>69</v>
      </c>
      <c r="K15649" s="9">
        <v>5</v>
      </c>
    </row>
    <row r="15650" spans="2:11" x14ac:dyDescent="0.2">
      <c r="D15650" s="200"/>
      <c r="E15650" s="11"/>
      <c r="F15650" s="10"/>
      <c r="G15650" s="7">
        <v>100</v>
      </c>
      <c r="H15650" s="18">
        <v>2.1505376344089999</v>
      </c>
      <c r="I15650" s="30">
        <v>58.064516129032</v>
      </c>
      <c r="J15650" s="25">
        <v>37.096774193548001</v>
      </c>
      <c r="K15650" s="15">
        <v>2.6881720430109999</v>
      </c>
    </row>
    <row r="15651" spans="2:11" x14ac:dyDescent="0.2">
      <c r="D15651" s="200"/>
      <c r="E15651" s="4" t="s">
        <v>39</v>
      </c>
      <c r="F15651" s="5"/>
      <c r="G15651" s="6">
        <v>223</v>
      </c>
      <c r="H15651" s="8">
        <v>4</v>
      </c>
      <c r="I15651" s="1">
        <v>147</v>
      </c>
      <c r="J15651" s="1">
        <v>62</v>
      </c>
      <c r="K15651" s="9">
        <v>10</v>
      </c>
    </row>
    <row r="15652" spans="2:11" x14ac:dyDescent="0.2">
      <c r="D15652" s="200"/>
      <c r="E15652" s="11"/>
      <c r="F15652" s="10"/>
      <c r="G15652" s="7">
        <v>100</v>
      </c>
      <c r="H15652" s="18">
        <v>1.7937219730939999</v>
      </c>
      <c r="I15652" s="2">
        <v>65.919282511210994</v>
      </c>
      <c r="J15652" s="2">
        <v>27.80269058296</v>
      </c>
      <c r="K15652" s="15">
        <v>4.4843049327350002</v>
      </c>
    </row>
    <row r="15653" spans="2:11" x14ac:dyDescent="0.2">
      <c r="D15653" s="200"/>
      <c r="E15653" s="4" t="s">
        <v>40</v>
      </c>
      <c r="F15653" s="5"/>
      <c r="G15653" s="6">
        <v>161</v>
      </c>
      <c r="H15653" s="8">
        <v>0</v>
      </c>
      <c r="I15653" s="1">
        <v>104</v>
      </c>
      <c r="J15653" s="1">
        <v>46</v>
      </c>
      <c r="K15653" s="9">
        <v>11</v>
      </c>
    </row>
    <row r="15654" spans="2:11" x14ac:dyDescent="0.2">
      <c r="D15654" s="201"/>
      <c r="E15654" s="45"/>
      <c r="F15654" s="51"/>
      <c r="G15654" s="81">
        <v>100</v>
      </c>
      <c r="H15654" s="118">
        <v>0</v>
      </c>
      <c r="I15654" s="64">
        <v>64.596273291925002</v>
      </c>
      <c r="J15654" s="64">
        <v>28.571428571428999</v>
      </c>
      <c r="K15654" s="106">
        <v>6.8322981366460001</v>
      </c>
    </row>
    <row r="15656" spans="2:11" x14ac:dyDescent="0.2">
      <c r="B15656" s="40" t="str">
        <f xml:space="preserve"> HYPERLINK("#'目次'!B384", "[378]")</f>
        <v>[378]</v>
      </c>
      <c r="C15656" s="23" t="s">
        <v>517</v>
      </c>
    </row>
    <row r="15659" spans="2:11" x14ac:dyDescent="0.2">
      <c r="C15659" s="23" t="s">
        <v>48</v>
      </c>
    </row>
    <row r="15660" spans="2:11" x14ac:dyDescent="0.2">
      <c r="D15660" s="195"/>
      <c r="E15660" s="196"/>
      <c r="F15660" s="196"/>
      <c r="G15660" s="37" t="s">
        <v>15</v>
      </c>
      <c r="H15660" s="33" t="s">
        <v>512</v>
      </c>
      <c r="I15660" s="13" t="s">
        <v>513</v>
      </c>
      <c r="J15660" s="13" t="s">
        <v>514</v>
      </c>
      <c r="K15660" s="38" t="s">
        <v>18</v>
      </c>
    </row>
    <row r="15661" spans="2:11" x14ac:dyDescent="0.2">
      <c r="D15661" s="197"/>
      <c r="E15661" s="198"/>
      <c r="F15661" s="198"/>
      <c r="G15661" s="35"/>
      <c r="H15661" s="39"/>
      <c r="I15661" s="14"/>
      <c r="J15661" s="14"/>
      <c r="K15661" s="34"/>
    </row>
    <row r="15662" spans="2:11" x14ac:dyDescent="0.2">
      <c r="D15662" s="78"/>
      <c r="E15662" s="79" t="s">
        <v>15</v>
      </c>
      <c r="F15662" s="66"/>
      <c r="G15662" s="36">
        <v>1200</v>
      </c>
      <c r="H15662" s="17">
        <v>35</v>
      </c>
      <c r="I15662" s="17">
        <v>789</v>
      </c>
      <c r="J15662" s="17">
        <v>331</v>
      </c>
      <c r="K15662" s="47">
        <v>45</v>
      </c>
    </row>
    <row r="15663" spans="2:11" x14ac:dyDescent="0.2">
      <c r="D15663" s="45"/>
      <c r="E15663" s="51"/>
      <c r="F15663" s="67"/>
      <c r="G15663" s="7">
        <v>100</v>
      </c>
      <c r="H15663" s="2">
        <v>2.916666666667</v>
      </c>
      <c r="I15663" s="2">
        <v>65.75</v>
      </c>
      <c r="J15663" s="2">
        <v>27.583333333333002</v>
      </c>
      <c r="K15663" s="15">
        <v>3.75</v>
      </c>
    </row>
    <row r="15664" spans="2:11" x14ac:dyDescent="0.2">
      <c r="D15664" s="199" t="s">
        <v>49</v>
      </c>
      <c r="E15664" s="22" t="s">
        <v>50</v>
      </c>
      <c r="F15664" s="21"/>
      <c r="G15664" s="19">
        <v>15</v>
      </c>
      <c r="H15664" s="27">
        <v>0</v>
      </c>
      <c r="I15664" s="3">
        <v>10</v>
      </c>
      <c r="J15664" s="3">
        <v>5</v>
      </c>
      <c r="K15664" s="26">
        <v>0</v>
      </c>
    </row>
    <row r="15665" spans="4:11" x14ac:dyDescent="0.2">
      <c r="D15665" s="200"/>
      <c r="E15665" s="11"/>
      <c r="F15665" s="10"/>
      <c r="G15665" s="7">
        <v>100</v>
      </c>
      <c r="H15665" s="53">
        <v>0</v>
      </c>
      <c r="I15665" s="2">
        <v>66.666666666666998</v>
      </c>
      <c r="J15665" s="25">
        <v>33.333333333333002</v>
      </c>
      <c r="K15665" s="48">
        <v>0</v>
      </c>
    </row>
    <row r="15666" spans="4:11" x14ac:dyDescent="0.2">
      <c r="D15666" s="200"/>
      <c r="E15666" s="4" t="s">
        <v>51</v>
      </c>
      <c r="F15666" s="5"/>
      <c r="G15666" s="6">
        <v>142</v>
      </c>
      <c r="H15666" s="8">
        <v>7</v>
      </c>
      <c r="I15666" s="1">
        <v>84</v>
      </c>
      <c r="J15666" s="1">
        <v>47</v>
      </c>
      <c r="K15666" s="9">
        <v>4</v>
      </c>
    </row>
    <row r="15667" spans="4:11" x14ac:dyDescent="0.2">
      <c r="D15667" s="200"/>
      <c r="E15667" s="11"/>
      <c r="F15667" s="10"/>
      <c r="G15667" s="7">
        <v>100</v>
      </c>
      <c r="H15667" s="18">
        <v>4.9295774647890003</v>
      </c>
      <c r="I15667" s="30">
        <v>59.154929577464998</v>
      </c>
      <c r="J15667" s="25">
        <v>33.098591549296003</v>
      </c>
      <c r="K15667" s="15">
        <v>2.8169014084509998</v>
      </c>
    </row>
    <row r="15668" spans="4:11" x14ac:dyDescent="0.2">
      <c r="D15668" s="200"/>
      <c r="E15668" s="4" t="s">
        <v>52</v>
      </c>
      <c r="F15668" s="5"/>
      <c r="G15668" s="6">
        <v>26</v>
      </c>
      <c r="H15668" s="8">
        <v>1</v>
      </c>
      <c r="I15668" s="1">
        <v>17</v>
      </c>
      <c r="J15668" s="1">
        <v>8</v>
      </c>
      <c r="K15668" s="9">
        <v>0</v>
      </c>
    </row>
    <row r="15669" spans="4:11" x14ac:dyDescent="0.2">
      <c r="D15669" s="200"/>
      <c r="E15669" s="11"/>
      <c r="F15669" s="10"/>
      <c r="G15669" s="7">
        <v>100</v>
      </c>
      <c r="H15669" s="18">
        <v>3.8461538461539999</v>
      </c>
      <c r="I15669" s="2">
        <v>65.384615384615003</v>
      </c>
      <c r="J15669" s="2">
        <v>30.769230769231001</v>
      </c>
      <c r="K15669" s="48">
        <v>0</v>
      </c>
    </row>
    <row r="15670" spans="4:11" x14ac:dyDescent="0.2">
      <c r="D15670" s="200"/>
      <c r="E15670" s="4" t="s">
        <v>53</v>
      </c>
      <c r="F15670" s="5"/>
      <c r="G15670" s="6">
        <v>41</v>
      </c>
      <c r="H15670" s="8">
        <v>1</v>
      </c>
      <c r="I15670" s="1">
        <v>29</v>
      </c>
      <c r="J15670" s="1">
        <v>11</v>
      </c>
      <c r="K15670" s="9">
        <v>0</v>
      </c>
    </row>
    <row r="15671" spans="4:11" x14ac:dyDescent="0.2">
      <c r="D15671" s="200"/>
      <c r="E15671" s="11"/>
      <c r="F15671" s="10"/>
      <c r="G15671" s="7">
        <v>100</v>
      </c>
      <c r="H15671" s="18">
        <v>2.4390243902440001</v>
      </c>
      <c r="I15671" s="2">
        <v>70.731707317073003</v>
      </c>
      <c r="J15671" s="2">
        <v>26.829268292683</v>
      </c>
      <c r="K15671" s="48">
        <v>0</v>
      </c>
    </row>
    <row r="15672" spans="4:11" x14ac:dyDescent="0.2">
      <c r="D15672" s="200"/>
      <c r="E15672" s="4" t="s">
        <v>54</v>
      </c>
      <c r="F15672" s="5"/>
      <c r="G15672" s="6">
        <v>226</v>
      </c>
      <c r="H15672" s="8">
        <v>1</v>
      </c>
      <c r="I15672" s="1">
        <v>156</v>
      </c>
      <c r="J15672" s="1">
        <v>62</v>
      </c>
      <c r="K15672" s="9">
        <v>7</v>
      </c>
    </row>
    <row r="15673" spans="4:11" x14ac:dyDescent="0.2">
      <c r="D15673" s="200"/>
      <c r="E15673" s="11"/>
      <c r="F15673" s="10"/>
      <c r="G15673" s="7">
        <v>100</v>
      </c>
      <c r="H15673" s="18">
        <v>0.44247787610599998</v>
      </c>
      <c r="I15673" s="2">
        <v>69.026548672565994</v>
      </c>
      <c r="J15673" s="2">
        <v>27.433628318583999</v>
      </c>
      <c r="K15673" s="15">
        <v>3.0973451327429999</v>
      </c>
    </row>
    <row r="15674" spans="4:11" x14ac:dyDescent="0.2">
      <c r="D15674" s="200"/>
      <c r="E15674" s="4" t="s">
        <v>55</v>
      </c>
      <c r="F15674" s="5"/>
      <c r="G15674" s="6">
        <v>125</v>
      </c>
      <c r="H15674" s="8">
        <v>6</v>
      </c>
      <c r="I15674" s="1">
        <v>76</v>
      </c>
      <c r="J15674" s="1">
        <v>41</v>
      </c>
      <c r="K15674" s="9">
        <v>2</v>
      </c>
    </row>
    <row r="15675" spans="4:11" x14ac:dyDescent="0.2">
      <c r="D15675" s="200"/>
      <c r="E15675" s="11"/>
      <c r="F15675" s="10"/>
      <c r="G15675" s="7">
        <v>100</v>
      </c>
      <c r="H15675" s="18">
        <v>4.8</v>
      </c>
      <c r="I15675" s="2">
        <v>60.8</v>
      </c>
      <c r="J15675" s="25">
        <v>32.799999999999997</v>
      </c>
      <c r="K15675" s="15">
        <v>1.6</v>
      </c>
    </row>
    <row r="15676" spans="4:11" x14ac:dyDescent="0.2">
      <c r="D15676" s="200"/>
      <c r="E15676" s="4" t="s">
        <v>56</v>
      </c>
      <c r="F15676" s="5"/>
      <c r="G15676" s="6">
        <v>190</v>
      </c>
      <c r="H15676" s="8">
        <v>8</v>
      </c>
      <c r="I15676" s="1">
        <v>123</v>
      </c>
      <c r="J15676" s="1">
        <v>52</v>
      </c>
      <c r="K15676" s="9">
        <v>7</v>
      </c>
    </row>
    <row r="15677" spans="4:11" x14ac:dyDescent="0.2">
      <c r="D15677" s="200"/>
      <c r="E15677" s="11"/>
      <c r="F15677" s="10"/>
      <c r="G15677" s="7">
        <v>100</v>
      </c>
      <c r="H15677" s="18">
        <v>4.2105263157890001</v>
      </c>
      <c r="I15677" s="2">
        <v>64.736842105262994</v>
      </c>
      <c r="J15677" s="2">
        <v>27.368421052632002</v>
      </c>
      <c r="K15677" s="15">
        <v>3.6842105263159999</v>
      </c>
    </row>
    <row r="15678" spans="4:11" x14ac:dyDescent="0.2">
      <c r="D15678" s="200"/>
      <c r="E15678" s="4" t="s">
        <v>57</v>
      </c>
      <c r="F15678" s="5"/>
      <c r="G15678" s="6">
        <v>185</v>
      </c>
      <c r="H15678" s="8">
        <v>3</v>
      </c>
      <c r="I15678" s="1">
        <v>133</v>
      </c>
      <c r="J15678" s="1">
        <v>46</v>
      </c>
      <c r="K15678" s="9">
        <v>3</v>
      </c>
    </row>
    <row r="15679" spans="4:11" x14ac:dyDescent="0.2">
      <c r="D15679" s="200"/>
      <c r="E15679" s="11"/>
      <c r="F15679" s="10"/>
      <c r="G15679" s="7">
        <v>100</v>
      </c>
      <c r="H15679" s="18">
        <v>1.6216216216220001</v>
      </c>
      <c r="I15679" s="25">
        <v>71.891891891892001</v>
      </c>
      <c r="J15679" s="2">
        <v>24.864864864865002</v>
      </c>
      <c r="K15679" s="15">
        <v>1.6216216216220001</v>
      </c>
    </row>
    <row r="15680" spans="4:11" x14ac:dyDescent="0.2">
      <c r="D15680" s="200"/>
      <c r="E15680" s="4" t="s">
        <v>58</v>
      </c>
      <c r="F15680" s="5"/>
      <c r="G15680" s="6">
        <v>113</v>
      </c>
      <c r="H15680" s="8">
        <v>8</v>
      </c>
      <c r="I15680" s="1">
        <v>83</v>
      </c>
      <c r="J15680" s="1">
        <v>16</v>
      </c>
      <c r="K15680" s="9">
        <v>6</v>
      </c>
    </row>
    <row r="15681" spans="4:11" x14ac:dyDescent="0.2">
      <c r="D15681" s="200"/>
      <c r="E15681" s="11"/>
      <c r="F15681" s="10"/>
      <c r="G15681" s="7">
        <v>100</v>
      </c>
      <c r="H15681" s="18">
        <v>7.0796460176989999</v>
      </c>
      <c r="I15681" s="25">
        <v>73.451327433627995</v>
      </c>
      <c r="J15681" s="50">
        <v>14.159292035398</v>
      </c>
      <c r="K15681" s="15">
        <v>5.3097345132739999</v>
      </c>
    </row>
    <row r="15682" spans="4:11" x14ac:dyDescent="0.2">
      <c r="D15682" s="200"/>
      <c r="E15682" s="4" t="s">
        <v>59</v>
      </c>
      <c r="F15682" s="5"/>
      <c r="G15682" s="6">
        <v>136</v>
      </c>
      <c r="H15682" s="8">
        <v>0</v>
      </c>
      <c r="I15682" s="1">
        <v>77</v>
      </c>
      <c r="J15682" s="1">
        <v>43</v>
      </c>
      <c r="K15682" s="9">
        <v>16</v>
      </c>
    </row>
    <row r="15683" spans="4:11" x14ac:dyDescent="0.2">
      <c r="D15683" s="200"/>
      <c r="E15683" s="11"/>
      <c r="F15683" s="10"/>
      <c r="G15683" s="7">
        <v>100</v>
      </c>
      <c r="H15683" s="53">
        <v>0</v>
      </c>
      <c r="I15683" s="30">
        <v>56.617647058823998</v>
      </c>
      <c r="J15683" s="2">
        <v>31.617647058824002</v>
      </c>
      <c r="K15683" s="85">
        <v>11.764705882353001</v>
      </c>
    </row>
    <row r="15684" spans="4:11" x14ac:dyDescent="0.2">
      <c r="D15684" s="199" t="s">
        <v>60</v>
      </c>
      <c r="E15684" s="22" t="s">
        <v>61</v>
      </c>
      <c r="F15684" s="21"/>
      <c r="G15684" s="19">
        <v>205</v>
      </c>
      <c r="H15684" s="27">
        <v>3</v>
      </c>
      <c r="I15684" s="3">
        <v>128</v>
      </c>
      <c r="J15684" s="3">
        <v>65</v>
      </c>
      <c r="K15684" s="26">
        <v>9</v>
      </c>
    </row>
    <row r="15685" spans="4:11" x14ac:dyDescent="0.2">
      <c r="D15685" s="200"/>
      <c r="E15685" s="11"/>
      <c r="F15685" s="10"/>
      <c r="G15685" s="7">
        <v>100</v>
      </c>
      <c r="H15685" s="18">
        <v>1.4634146341459999</v>
      </c>
      <c r="I15685" s="2">
        <v>62.439024390244001</v>
      </c>
      <c r="J15685" s="2">
        <v>31.707317073171001</v>
      </c>
      <c r="K15685" s="15">
        <v>4.3902439024389999</v>
      </c>
    </row>
    <row r="15686" spans="4:11" x14ac:dyDescent="0.2">
      <c r="D15686" s="200"/>
      <c r="E15686" s="4" t="s">
        <v>62</v>
      </c>
      <c r="F15686" s="5"/>
      <c r="G15686" s="6">
        <v>160</v>
      </c>
      <c r="H15686" s="8">
        <v>3</v>
      </c>
      <c r="I15686" s="1">
        <v>114</v>
      </c>
      <c r="J15686" s="1">
        <v>36</v>
      </c>
      <c r="K15686" s="9">
        <v>7</v>
      </c>
    </row>
    <row r="15687" spans="4:11" x14ac:dyDescent="0.2">
      <c r="D15687" s="200"/>
      <c r="E15687" s="11"/>
      <c r="F15687" s="10"/>
      <c r="G15687" s="7">
        <v>100</v>
      </c>
      <c r="H15687" s="18">
        <v>1.875</v>
      </c>
      <c r="I15687" s="25">
        <v>71.25</v>
      </c>
      <c r="J15687" s="30">
        <v>22.5</v>
      </c>
      <c r="K15687" s="15">
        <v>4.375</v>
      </c>
    </row>
    <row r="15688" spans="4:11" x14ac:dyDescent="0.2">
      <c r="D15688" s="200"/>
      <c r="E15688" s="4" t="s">
        <v>63</v>
      </c>
      <c r="F15688" s="5"/>
      <c r="G15688" s="6">
        <v>121</v>
      </c>
      <c r="H15688" s="8">
        <v>4</v>
      </c>
      <c r="I15688" s="1">
        <v>75</v>
      </c>
      <c r="J15688" s="1">
        <v>41</v>
      </c>
      <c r="K15688" s="9">
        <v>1</v>
      </c>
    </row>
    <row r="15689" spans="4:11" x14ac:dyDescent="0.2">
      <c r="D15689" s="200"/>
      <c r="E15689" s="11"/>
      <c r="F15689" s="10"/>
      <c r="G15689" s="7">
        <v>100</v>
      </c>
      <c r="H15689" s="18">
        <v>3.305785123967</v>
      </c>
      <c r="I15689" s="2">
        <v>61.983471074379999</v>
      </c>
      <c r="J15689" s="25">
        <v>33.884297520661001</v>
      </c>
      <c r="K15689" s="15">
        <v>0.82644628099200002</v>
      </c>
    </row>
    <row r="15690" spans="4:11" x14ac:dyDescent="0.2">
      <c r="D15690" s="200"/>
      <c r="E15690" s="4" t="s">
        <v>64</v>
      </c>
      <c r="F15690" s="5"/>
      <c r="G15690" s="6">
        <v>124</v>
      </c>
      <c r="H15690" s="8">
        <v>4</v>
      </c>
      <c r="I15690" s="1">
        <v>74</v>
      </c>
      <c r="J15690" s="1">
        <v>45</v>
      </c>
      <c r="K15690" s="9">
        <v>1</v>
      </c>
    </row>
    <row r="15691" spans="4:11" x14ac:dyDescent="0.2">
      <c r="D15691" s="200"/>
      <c r="E15691" s="11"/>
      <c r="F15691" s="10"/>
      <c r="G15691" s="7">
        <v>100</v>
      </c>
      <c r="H15691" s="18">
        <v>3.2258064516129998</v>
      </c>
      <c r="I15691" s="30">
        <v>59.677419354839003</v>
      </c>
      <c r="J15691" s="25">
        <v>36.290322580644997</v>
      </c>
      <c r="K15691" s="15">
        <v>0.80645161290300005</v>
      </c>
    </row>
    <row r="15692" spans="4:11" x14ac:dyDescent="0.2">
      <c r="D15692" s="200"/>
      <c r="E15692" s="4" t="s">
        <v>65</v>
      </c>
      <c r="F15692" s="5"/>
      <c r="G15692" s="6">
        <v>109</v>
      </c>
      <c r="H15692" s="8">
        <v>3</v>
      </c>
      <c r="I15692" s="1">
        <v>71</v>
      </c>
      <c r="J15692" s="1">
        <v>31</v>
      </c>
      <c r="K15692" s="9">
        <v>4</v>
      </c>
    </row>
    <row r="15693" spans="4:11" x14ac:dyDescent="0.2">
      <c r="D15693" s="200"/>
      <c r="E15693" s="11"/>
      <c r="F15693" s="10"/>
      <c r="G15693" s="7">
        <v>100</v>
      </c>
      <c r="H15693" s="18">
        <v>2.7522935779819999</v>
      </c>
      <c r="I15693" s="2">
        <v>65.137614678898998</v>
      </c>
      <c r="J15693" s="2">
        <v>28.440366972477001</v>
      </c>
      <c r="K15693" s="15">
        <v>3.669724770642</v>
      </c>
    </row>
    <row r="15694" spans="4:11" x14ac:dyDescent="0.2">
      <c r="D15694" s="200"/>
      <c r="E15694" s="4" t="s">
        <v>66</v>
      </c>
      <c r="F15694" s="5"/>
      <c r="G15694" s="6">
        <v>104</v>
      </c>
      <c r="H15694" s="8">
        <v>6</v>
      </c>
      <c r="I15694" s="1">
        <v>70</v>
      </c>
      <c r="J15694" s="1">
        <v>26</v>
      </c>
      <c r="K15694" s="9">
        <v>2</v>
      </c>
    </row>
    <row r="15695" spans="4:11" x14ac:dyDescent="0.2">
      <c r="D15695" s="200"/>
      <c r="E15695" s="11"/>
      <c r="F15695" s="10"/>
      <c r="G15695" s="7">
        <v>100</v>
      </c>
      <c r="H15695" s="18">
        <v>5.7692307692310001</v>
      </c>
      <c r="I15695" s="2">
        <v>67.307692307691994</v>
      </c>
      <c r="J15695" s="2">
        <v>25</v>
      </c>
      <c r="K15695" s="15">
        <v>1.923076923077</v>
      </c>
    </row>
    <row r="15696" spans="4:11" x14ac:dyDescent="0.2">
      <c r="D15696" s="200"/>
      <c r="E15696" s="4" t="s">
        <v>67</v>
      </c>
      <c r="F15696" s="5"/>
      <c r="G15696" s="6">
        <v>139</v>
      </c>
      <c r="H15696" s="8">
        <v>5</v>
      </c>
      <c r="I15696" s="1">
        <v>98</v>
      </c>
      <c r="J15696" s="1">
        <v>35</v>
      </c>
      <c r="K15696" s="9">
        <v>1</v>
      </c>
    </row>
    <row r="15697" spans="2:11" x14ac:dyDescent="0.2">
      <c r="D15697" s="200"/>
      <c r="E15697" s="11"/>
      <c r="F15697" s="10"/>
      <c r="G15697" s="7">
        <v>100</v>
      </c>
      <c r="H15697" s="18">
        <v>3.5971223021580001</v>
      </c>
      <c r="I15697" s="2">
        <v>70.503597122301997</v>
      </c>
      <c r="J15697" s="2">
        <v>25.179856115107999</v>
      </c>
      <c r="K15697" s="15">
        <v>0.71942446043200003</v>
      </c>
    </row>
    <row r="15698" spans="2:11" x14ac:dyDescent="0.2">
      <c r="D15698" s="200"/>
      <c r="E15698" s="4" t="s">
        <v>68</v>
      </c>
      <c r="F15698" s="5"/>
      <c r="G15698" s="6">
        <v>48</v>
      </c>
      <c r="H15698" s="8">
        <v>2</v>
      </c>
      <c r="I15698" s="1">
        <v>29</v>
      </c>
      <c r="J15698" s="1">
        <v>17</v>
      </c>
      <c r="K15698" s="9">
        <v>0</v>
      </c>
    </row>
    <row r="15699" spans="2:11" x14ac:dyDescent="0.2">
      <c r="D15699" s="200"/>
      <c r="E15699" s="11"/>
      <c r="F15699" s="10"/>
      <c r="G15699" s="7">
        <v>100</v>
      </c>
      <c r="H15699" s="18">
        <v>4.166666666667</v>
      </c>
      <c r="I15699" s="30">
        <v>60.416666666666998</v>
      </c>
      <c r="J15699" s="25">
        <v>35.416666666666998</v>
      </c>
      <c r="K15699" s="48">
        <v>0</v>
      </c>
    </row>
    <row r="15700" spans="2:11" x14ac:dyDescent="0.2">
      <c r="D15700" s="200"/>
      <c r="E15700" s="4" t="s">
        <v>69</v>
      </c>
      <c r="F15700" s="5"/>
      <c r="G15700" s="6">
        <v>37</v>
      </c>
      <c r="H15700" s="8">
        <v>1</v>
      </c>
      <c r="I15700" s="1">
        <v>30</v>
      </c>
      <c r="J15700" s="1">
        <v>6</v>
      </c>
      <c r="K15700" s="9">
        <v>0</v>
      </c>
    </row>
    <row r="15701" spans="2:11" x14ac:dyDescent="0.2">
      <c r="D15701" s="200"/>
      <c r="E15701" s="11"/>
      <c r="F15701" s="10"/>
      <c r="G15701" s="7">
        <v>100</v>
      </c>
      <c r="H15701" s="18">
        <v>2.7027027027030002</v>
      </c>
      <c r="I15701" s="41">
        <v>81.081081081080995</v>
      </c>
      <c r="J15701" s="50">
        <v>16.216216216216001</v>
      </c>
      <c r="K15701" s="48">
        <v>0</v>
      </c>
    </row>
    <row r="15702" spans="2:11" x14ac:dyDescent="0.2">
      <c r="D15702" s="199" t="s">
        <v>70</v>
      </c>
      <c r="E15702" s="22" t="s">
        <v>18</v>
      </c>
      <c r="F15702" s="21"/>
      <c r="G15702" s="19">
        <v>0</v>
      </c>
      <c r="H15702" s="27">
        <v>0</v>
      </c>
      <c r="I15702" s="3">
        <v>0</v>
      </c>
      <c r="J15702" s="3">
        <v>0</v>
      </c>
      <c r="K15702" s="26">
        <v>0</v>
      </c>
    </row>
    <row r="15703" spans="2:11" x14ac:dyDescent="0.2">
      <c r="D15703" s="201"/>
      <c r="E15703" s="45"/>
      <c r="F15703" s="51"/>
      <c r="G15703" s="119">
        <v>0</v>
      </c>
      <c r="H15703" s="118">
        <v>0</v>
      </c>
      <c r="I15703" s="83">
        <v>0</v>
      </c>
      <c r="J15703" s="83">
        <v>0</v>
      </c>
      <c r="K15703" s="116">
        <v>0</v>
      </c>
    </row>
    <row r="15705" spans="2:11" x14ac:dyDescent="0.2">
      <c r="B15705" s="40" t="str">
        <f xml:space="preserve"> HYPERLINK("#'目次'!B385", "[379]")</f>
        <v>[379]</v>
      </c>
      <c r="C15705" s="23" t="s">
        <v>517</v>
      </c>
    </row>
    <row r="15708" spans="2:11" x14ac:dyDescent="0.2">
      <c r="C15708" s="23" t="s">
        <v>73</v>
      </c>
    </row>
    <row r="15709" spans="2:11" x14ac:dyDescent="0.2">
      <c r="D15709" s="195"/>
      <c r="E15709" s="196"/>
      <c r="F15709" s="196"/>
      <c r="G15709" s="37" t="s">
        <v>15</v>
      </c>
      <c r="H15709" s="33" t="s">
        <v>512</v>
      </c>
      <c r="I15709" s="13" t="s">
        <v>513</v>
      </c>
      <c r="J15709" s="13" t="s">
        <v>514</v>
      </c>
      <c r="K15709" s="38" t="s">
        <v>18</v>
      </c>
    </row>
    <row r="15710" spans="2:11" x14ac:dyDescent="0.2">
      <c r="D15710" s="197"/>
      <c r="E15710" s="198"/>
      <c r="F15710" s="198"/>
      <c r="G15710" s="35"/>
      <c r="H15710" s="39"/>
      <c r="I15710" s="14"/>
      <c r="J15710" s="14"/>
      <c r="K15710" s="34"/>
    </row>
    <row r="15711" spans="2:11" x14ac:dyDescent="0.2">
      <c r="D15711" s="78"/>
      <c r="E15711" s="79" t="s">
        <v>15</v>
      </c>
      <c r="F15711" s="66"/>
      <c r="G15711" s="36">
        <v>1200</v>
      </c>
      <c r="H15711" s="17">
        <v>35</v>
      </c>
      <c r="I15711" s="17">
        <v>789</v>
      </c>
      <c r="J15711" s="17">
        <v>331</v>
      </c>
      <c r="K15711" s="47">
        <v>45</v>
      </c>
    </row>
    <row r="15712" spans="2:11" x14ac:dyDescent="0.2">
      <c r="D15712" s="45"/>
      <c r="E15712" s="51"/>
      <c r="F15712" s="67"/>
      <c r="G15712" s="7">
        <v>100</v>
      </c>
      <c r="H15712" s="2">
        <v>2.916666666667</v>
      </c>
      <c r="I15712" s="2">
        <v>65.75</v>
      </c>
      <c r="J15712" s="2">
        <v>27.583333333333002</v>
      </c>
      <c r="K15712" s="15">
        <v>3.75</v>
      </c>
    </row>
    <row r="15713" spans="4:11" x14ac:dyDescent="0.2">
      <c r="D15713" s="199" t="s">
        <v>74</v>
      </c>
      <c r="E15713" s="22" t="s">
        <v>75</v>
      </c>
      <c r="F15713" s="21"/>
      <c r="G15713" s="19">
        <v>592</v>
      </c>
      <c r="H15713" s="27">
        <v>16</v>
      </c>
      <c r="I15713" s="3">
        <v>394</v>
      </c>
      <c r="J15713" s="3">
        <v>157</v>
      </c>
      <c r="K15713" s="26">
        <v>25</v>
      </c>
    </row>
    <row r="15714" spans="4:11" x14ac:dyDescent="0.2">
      <c r="D15714" s="200"/>
      <c r="E15714" s="11"/>
      <c r="F15714" s="10"/>
      <c r="G15714" s="7">
        <v>100</v>
      </c>
      <c r="H15714" s="18">
        <v>2.7027027027030002</v>
      </c>
      <c r="I15714" s="2">
        <v>66.554054054054006</v>
      </c>
      <c r="J15714" s="2">
        <v>26.52027027027</v>
      </c>
      <c r="K15714" s="15">
        <v>4.2229729729730003</v>
      </c>
    </row>
    <row r="15715" spans="4:11" x14ac:dyDescent="0.2">
      <c r="D15715" s="200"/>
      <c r="E15715" s="4" t="s">
        <v>34</v>
      </c>
      <c r="F15715" s="5"/>
      <c r="G15715" s="6">
        <v>37</v>
      </c>
      <c r="H15715" s="8">
        <v>2</v>
      </c>
      <c r="I15715" s="1">
        <v>29</v>
      </c>
      <c r="J15715" s="1">
        <v>3</v>
      </c>
      <c r="K15715" s="9">
        <v>3</v>
      </c>
    </row>
    <row r="15716" spans="4:11" x14ac:dyDescent="0.2">
      <c r="D15716" s="200"/>
      <c r="E15716" s="11"/>
      <c r="F15716" s="10"/>
      <c r="G15716" s="7">
        <v>100</v>
      </c>
      <c r="H15716" s="18">
        <v>5.4054054054050003</v>
      </c>
      <c r="I15716" s="41">
        <v>78.378378378378002</v>
      </c>
      <c r="J15716" s="50">
        <v>8.1081081081080004</v>
      </c>
      <c r="K15716" s="15">
        <v>8.1081081081080004</v>
      </c>
    </row>
    <row r="15717" spans="4:11" x14ac:dyDescent="0.2">
      <c r="D15717" s="200"/>
      <c r="E15717" s="4" t="s">
        <v>35</v>
      </c>
      <c r="F15717" s="5"/>
      <c r="G15717" s="6">
        <v>75</v>
      </c>
      <c r="H15717" s="8">
        <v>5</v>
      </c>
      <c r="I15717" s="1">
        <v>58</v>
      </c>
      <c r="J15717" s="1">
        <v>10</v>
      </c>
      <c r="K15717" s="9">
        <v>2</v>
      </c>
    </row>
    <row r="15718" spans="4:11" x14ac:dyDescent="0.2">
      <c r="D15718" s="200"/>
      <c r="E15718" s="11"/>
      <c r="F15718" s="10"/>
      <c r="G15718" s="7">
        <v>100</v>
      </c>
      <c r="H15718" s="18">
        <v>6.666666666667</v>
      </c>
      <c r="I15718" s="41">
        <v>77.333333333333002</v>
      </c>
      <c r="J15718" s="50">
        <v>13.333333333333</v>
      </c>
      <c r="K15718" s="15">
        <v>2.666666666667</v>
      </c>
    </row>
    <row r="15719" spans="4:11" x14ac:dyDescent="0.2">
      <c r="D15719" s="200"/>
      <c r="E15719" s="4" t="s">
        <v>36</v>
      </c>
      <c r="F15719" s="5"/>
      <c r="G15719" s="6">
        <v>95</v>
      </c>
      <c r="H15719" s="8">
        <v>3</v>
      </c>
      <c r="I15719" s="1">
        <v>63</v>
      </c>
      <c r="J15719" s="1">
        <v>24</v>
      </c>
      <c r="K15719" s="9">
        <v>5</v>
      </c>
    </row>
    <row r="15720" spans="4:11" x14ac:dyDescent="0.2">
      <c r="D15720" s="200"/>
      <c r="E15720" s="11"/>
      <c r="F15720" s="10"/>
      <c r="G15720" s="7">
        <v>100</v>
      </c>
      <c r="H15720" s="18">
        <v>3.1578947368420001</v>
      </c>
      <c r="I15720" s="2">
        <v>66.315789473684006</v>
      </c>
      <c r="J15720" s="2">
        <v>25.263157894736999</v>
      </c>
      <c r="K15720" s="15">
        <v>5.2631578947369997</v>
      </c>
    </row>
    <row r="15721" spans="4:11" x14ac:dyDescent="0.2">
      <c r="D15721" s="200"/>
      <c r="E15721" s="4" t="s">
        <v>37</v>
      </c>
      <c r="F15721" s="5"/>
      <c r="G15721" s="6">
        <v>111</v>
      </c>
      <c r="H15721" s="8">
        <v>3</v>
      </c>
      <c r="I15721" s="1">
        <v>77</v>
      </c>
      <c r="J15721" s="1">
        <v>28</v>
      </c>
      <c r="K15721" s="9">
        <v>3</v>
      </c>
    </row>
    <row r="15722" spans="4:11" x14ac:dyDescent="0.2">
      <c r="D15722" s="200"/>
      <c r="E15722" s="11"/>
      <c r="F15722" s="10"/>
      <c r="G15722" s="7">
        <v>100</v>
      </c>
      <c r="H15722" s="18">
        <v>2.7027027027030002</v>
      </c>
      <c r="I15722" s="2">
        <v>69.369369369368997</v>
      </c>
      <c r="J15722" s="2">
        <v>25.225225225225</v>
      </c>
      <c r="K15722" s="15">
        <v>2.7027027027030002</v>
      </c>
    </row>
    <row r="15723" spans="4:11" x14ac:dyDescent="0.2">
      <c r="D15723" s="200"/>
      <c r="E15723" s="4" t="s">
        <v>38</v>
      </c>
      <c r="F15723" s="5"/>
      <c r="G15723" s="6">
        <v>93</v>
      </c>
      <c r="H15723" s="8">
        <v>2</v>
      </c>
      <c r="I15723" s="1">
        <v>47</v>
      </c>
      <c r="J15723" s="1">
        <v>42</v>
      </c>
      <c r="K15723" s="9">
        <v>2</v>
      </c>
    </row>
    <row r="15724" spans="4:11" x14ac:dyDescent="0.2">
      <c r="D15724" s="200"/>
      <c r="E15724" s="11"/>
      <c r="F15724" s="10"/>
      <c r="G15724" s="7">
        <v>100</v>
      </c>
      <c r="H15724" s="18">
        <v>2.1505376344089999</v>
      </c>
      <c r="I15724" s="50">
        <v>50.537634408602003</v>
      </c>
      <c r="J15724" s="41">
        <v>45.161290322581003</v>
      </c>
      <c r="K15724" s="15">
        <v>2.1505376344089999</v>
      </c>
    </row>
    <row r="15725" spans="4:11" x14ac:dyDescent="0.2">
      <c r="D15725" s="200"/>
      <c r="E15725" s="4" t="s">
        <v>39</v>
      </c>
      <c r="F15725" s="5"/>
      <c r="G15725" s="6">
        <v>109</v>
      </c>
      <c r="H15725" s="8">
        <v>1</v>
      </c>
      <c r="I15725" s="1">
        <v>76</v>
      </c>
      <c r="J15725" s="1">
        <v>28</v>
      </c>
      <c r="K15725" s="9">
        <v>4</v>
      </c>
    </row>
    <row r="15726" spans="4:11" x14ac:dyDescent="0.2">
      <c r="D15726" s="200"/>
      <c r="E15726" s="11"/>
      <c r="F15726" s="10"/>
      <c r="G15726" s="7">
        <v>100</v>
      </c>
      <c r="H15726" s="18">
        <v>0.91743119266100004</v>
      </c>
      <c r="I15726" s="2">
        <v>69.724770642202003</v>
      </c>
      <c r="J15726" s="2">
        <v>25.688073394494999</v>
      </c>
      <c r="K15726" s="15">
        <v>3.669724770642</v>
      </c>
    </row>
    <row r="15727" spans="4:11" x14ac:dyDescent="0.2">
      <c r="D15727" s="200"/>
      <c r="E15727" s="4" t="s">
        <v>40</v>
      </c>
      <c r="F15727" s="5"/>
      <c r="G15727" s="6">
        <v>72</v>
      </c>
      <c r="H15727" s="8">
        <v>0</v>
      </c>
      <c r="I15727" s="1">
        <v>44</v>
      </c>
      <c r="J15727" s="1">
        <v>22</v>
      </c>
      <c r="K15727" s="9">
        <v>6</v>
      </c>
    </row>
    <row r="15728" spans="4:11" x14ac:dyDescent="0.2">
      <c r="D15728" s="200"/>
      <c r="E15728" s="11"/>
      <c r="F15728" s="10"/>
      <c r="G15728" s="7">
        <v>100</v>
      </c>
      <c r="H15728" s="53">
        <v>0</v>
      </c>
      <c r="I15728" s="2">
        <v>61.111111111111001</v>
      </c>
      <c r="J15728" s="2">
        <v>30.555555555556001</v>
      </c>
      <c r="K15728" s="15">
        <v>8.333333333333</v>
      </c>
    </row>
    <row r="15729" spans="4:11" x14ac:dyDescent="0.2">
      <c r="D15729" s="199" t="s">
        <v>76</v>
      </c>
      <c r="E15729" s="22" t="s">
        <v>77</v>
      </c>
      <c r="F15729" s="21"/>
      <c r="G15729" s="19">
        <v>608</v>
      </c>
      <c r="H15729" s="27">
        <v>19</v>
      </c>
      <c r="I15729" s="3">
        <v>395</v>
      </c>
      <c r="J15729" s="3">
        <v>174</v>
      </c>
      <c r="K15729" s="26">
        <v>20</v>
      </c>
    </row>
    <row r="15730" spans="4:11" x14ac:dyDescent="0.2">
      <c r="D15730" s="200"/>
      <c r="E15730" s="11"/>
      <c r="F15730" s="10"/>
      <c r="G15730" s="7">
        <v>100</v>
      </c>
      <c r="H15730" s="18">
        <v>3.125</v>
      </c>
      <c r="I15730" s="2">
        <v>64.967105263158004</v>
      </c>
      <c r="J15730" s="2">
        <v>28.618421052632002</v>
      </c>
      <c r="K15730" s="15">
        <v>3.2894736842109999</v>
      </c>
    </row>
    <row r="15731" spans="4:11" x14ac:dyDescent="0.2">
      <c r="D15731" s="200"/>
      <c r="E15731" s="4" t="s">
        <v>34</v>
      </c>
      <c r="F15731" s="5"/>
      <c r="G15731" s="6">
        <v>37</v>
      </c>
      <c r="H15731" s="8">
        <v>4</v>
      </c>
      <c r="I15731" s="1">
        <v>24</v>
      </c>
      <c r="J15731" s="1">
        <v>9</v>
      </c>
      <c r="K15731" s="9">
        <v>0</v>
      </c>
    </row>
    <row r="15732" spans="4:11" x14ac:dyDescent="0.2">
      <c r="D15732" s="200"/>
      <c r="E15732" s="11"/>
      <c r="F15732" s="10"/>
      <c r="G15732" s="7">
        <v>100</v>
      </c>
      <c r="H15732" s="70">
        <v>10.810810810811001</v>
      </c>
      <c r="I15732" s="2">
        <v>64.864864864864998</v>
      </c>
      <c r="J15732" s="2">
        <v>24.324324324323999</v>
      </c>
      <c r="K15732" s="48">
        <v>0</v>
      </c>
    </row>
    <row r="15733" spans="4:11" x14ac:dyDescent="0.2">
      <c r="D15733" s="200"/>
      <c r="E15733" s="4" t="s">
        <v>35</v>
      </c>
      <c r="F15733" s="5"/>
      <c r="G15733" s="6">
        <v>73</v>
      </c>
      <c r="H15733" s="8">
        <v>2</v>
      </c>
      <c r="I15733" s="1">
        <v>48</v>
      </c>
      <c r="J15733" s="1">
        <v>20</v>
      </c>
      <c r="K15733" s="9">
        <v>3</v>
      </c>
    </row>
    <row r="15734" spans="4:11" x14ac:dyDescent="0.2">
      <c r="D15734" s="200"/>
      <c r="E15734" s="11"/>
      <c r="F15734" s="10"/>
      <c r="G15734" s="7">
        <v>100</v>
      </c>
      <c r="H15734" s="18">
        <v>2.7397260273969999</v>
      </c>
      <c r="I15734" s="2">
        <v>65.753424657533998</v>
      </c>
      <c r="J15734" s="2">
        <v>27.397260273973</v>
      </c>
      <c r="K15734" s="15">
        <v>4.1095890410960001</v>
      </c>
    </row>
    <row r="15735" spans="4:11" x14ac:dyDescent="0.2">
      <c r="D15735" s="200"/>
      <c r="E15735" s="4" t="s">
        <v>36</v>
      </c>
      <c r="F15735" s="5"/>
      <c r="G15735" s="6">
        <v>92</v>
      </c>
      <c r="H15735" s="8">
        <v>4</v>
      </c>
      <c r="I15735" s="1">
        <v>60</v>
      </c>
      <c r="J15735" s="1">
        <v>27</v>
      </c>
      <c r="K15735" s="9">
        <v>1</v>
      </c>
    </row>
    <row r="15736" spans="4:11" x14ac:dyDescent="0.2">
      <c r="D15736" s="200"/>
      <c r="E15736" s="11"/>
      <c r="F15736" s="10"/>
      <c r="G15736" s="7">
        <v>100</v>
      </c>
      <c r="H15736" s="18">
        <v>4.3478260869570002</v>
      </c>
      <c r="I15736" s="2">
        <v>65.217391304347998</v>
      </c>
      <c r="J15736" s="2">
        <v>29.347826086956999</v>
      </c>
      <c r="K15736" s="15">
        <v>1.086956521739</v>
      </c>
    </row>
    <row r="15737" spans="4:11" x14ac:dyDescent="0.2">
      <c r="D15737" s="200"/>
      <c r="E15737" s="4" t="s">
        <v>37</v>
      </c>
      <c r="F15737" s="5"/>
      <c r="G15737" s="6">
        <v>110</v>
      </c>
      <c r="H15737" s="8">
        <v>4</v>
      </c>
      <c r="I15737" s="1">
        <v>71</v>
      </c>
      <c r="J15737" s="1">
        <v>33</v>
      </c>
      <c r="K15737" s="9">
        <v>2</v>
      </c>
    </row>
    <row r="15738" spans="4:11" x14ac:dyDescent="0.2">
      <c r="D15738" s="200"/>
      <c r="E15738" s="11"/>
      <c r="F15738" s="10"/>
      <c r="G15738" s="7">
        <v>100</v>
      </c>
      <c r="H15738" s="18">
        <v>3.636363636364</v>
      </c>
      <c r="I15738" s="2">
        <v>64.545454545455001</v>
      </c>
      <c r="J15738" s="2">
        <v>30</v>
      </c>
      <c r="K15738" s="15">
        <v>1.818181818182</v>
      </c>
    </row>
    <row r="15739" spans="4:11" x14ac:dyDescent="0.2">
      <c r="D15739" s="200"/>
      <c r="E15739" s="4" t="s">
        <v>38</v>
      </c>
      <c r="F15739" s="5"/>
      <c r="G15739" s="6">
        <v>93</v>
      </c>
      <c r="H15739" s="8">
        <v>2</v>
      </c>
      <c r="I15739" s="1">
        <v>61</v>
      </c>
      <c r="J15739" s="1">
        <v>27</v>
      </c>
      <c r="K15739" s="9">
        <v>3</v>
      </c>
    </row>
    <row r="15740" spans="4:11" x14ac:dyDescent="0.2">
      <c r="D15740" s="200"/>
      <c r="E15740" s="11"/>
      <c r="F15740" s="10"/>
      <c r="G15740" s="7">
        <v>100</v>
      </c>
      <c r="H15740" s="18">
        <v>2.1505376344089999</v>
      </c>
      <c r="I15740" s="2">
        <v>65.591397849461998</v>
      </c>
      <c r="J15740" s="2">
        <v>29.032258064516</v>
      </c>
      <c r="K15740" s="15">
        <v>3.2258064516129998</v>
      </c>
    </row>
    <row r="15741" spans="4:11" x14ac:dyDescent="0.2">
      <c r="D15741" s="200"/>
      <c r="E15741" s="4" t="s">
        <v>39</v>
      </c>
      <c r="F15741" s="5"/>
      <c r="G15741" s="6">
        <v>114</v>
      </c>
      <c r="H15741" s="8">
        <v>3</v>
      </c>
      <c r="I15741" s="1">
        <v>71</v>
      </c>
      <c r="J15741" s="1">
        <v>34</v>
      </c>
      <c r="K15741" s="9">
        <v>6</v>
      </c>
    </row>
    <row r="15742" spans="4:11" x14ac:dyDescent="0.2">
      <c r="D15742" s="200"/>
      <c r="E15742" s="11"/>
      <c r="F15742" s="10"/>
      <c r="G15742" s="7">
        <v>100</v>
      </c>
      <c r="H15742" s="18">
        <v>2.6315789473679998</v>
      </c>
      <c r="I15742" s="2">
        <v>62.280701754386001</v>
      </c>
      <c r="J15742" s="2">
        <v>29.824561403509001</v>
      </c>
      <c r="K15742" s="15">
        <v>5.2631578947369997</v>
      </c>
    </row>
    <row r="15743" spans="4:11" x14ac:dyDescent="0.2">
      <c r="D15743" s="200"/>
      <c r="E15743" s="4" t="s">
        <v>40</v>
      </c>
      <c r="F15743" s="5"/>
      <c r="G15743" s="6">
        <v>89</v>
      </c>
      <c r="H15743" s="8">
        <v>0</v>
      </c>
      <c r="I15743" s="1">
        <v>60</v>
      </c>
      <c r="J15743" s="1">
        <v>24</v>
      </c>
      <c r="K15743" s="9">
        <v>5</v>
      </c>
    </row>
    <row r="15744" spans="4:11" x14ac:dyDescent="0.2">
      <c r="D15744" s="201"/>
      <c r="E15744" s="45"/>
      <c r="F15744" s="51"/>
      <c r="G15744" s="81">
        <v>100</v>
      </c>
      <c r="H15744" s="118">
        <v>0</v>
      </c>
      <c r="I15744" s="64">
        <v>67.415730337078998</v>
      </c>
      <c r="J15744" s="64">
        <v>26.966292134831001</v>
      </c>
      <c r="K15744" s="106">
        <v>5.61797752809</v>
      </c>
    </row>
    <row r="15746" spans="2:11" x14ac:dyDescent="0.2">
      <c r="B15746" s="40" t="str">
        <f xml:space="preserve"> HYPERLINK("#'目次'!B386", "[380]")</f>
        <v>[380]</v>
      </c>
      <c r="C15746" s="23" t="s">
        <v>517</v>
      </c>
    </row>
    <row r="15749" spans="2:11" x14ac:dyDescent="0.2">
      <c r="C15749" s="23" t="s">
        <v>80</v>
      </c>
    </row>
    <row r="15750" spans="2:11" x14ac:dyDescent="0.2">
      <c r="E15750" s="195"/>
      <c r="F15750" s="196"/>
      <c r="G15750" s="37" t="s">
        <v>15</v>
      </c>
      <c r="H15750" s="33" t="s">
        <v>512</v>
      </c>
      <c r="I15750" s="13" t="s">
        <v>513</v>
      </c>
      <c r="J15750" s="13" t="s">
        <v>514</v>
      </c>
      <c r="K15750" s="38" t="s">
        <v>18</v>
      </c>
    </row>
    <row r="15751" spans="2:11" x14ac:dyDescent="0.2">
      <c r="E15751" s="197"/>
      <c r="F15751" s="198"/>
      <c r="G15751" s="35"/>
      <c r="H15751" s="39"/>
      <c r="I15751" s="14"/>
      <c r="J15751" s="14"/>
      <c r="K15751" s="34"/>
    </row>
    <row r="15752" spans="2:11" x14ac:dyDescent="0.2">
      <c r="E15752" s="120" t="s">
        <v>15</v>
      </c>
      <c r="F15752" s="66"/>
      <c r="G15752" s="36">
        <v>1200</v>
      </c>
      <c r="H15752" s="17">
        <v>35</v>
      </c>
      <c r="I15752" s="17">
        <v>789</v>
      </c>
      <c r="J15752" s="17">
        <v>331</v>
      </c>
      <c r="K15752" s="47">
        <v>45</v>
      </c>
    </row>
    <row r="15753" spans="2:11" x14ac:dyDescent="0.2">
      <c r="E15753" s="45"/>
      <c r="F15753" s="67"/>
      <c r="G15753" s="7">
        <v>100</v>
      </c>
      <c r="H15753" s="2">
        <v>2.916666666667</v>
      </c>
      <c r="I15753" s="2">
        <v>65.75</v>
      </c>
      <c r="J15753" s="2">
        <v>27.583333333333002</v>
      </c>
      <c r="K15753" s="15">
        <v>3.75</v>
      </c>
    </row>
    <row r="15754" spans="2:11" x14ac:dyDescent="0.2">
      <c r="E15754" s="4" t="s">
        <v>81</v>
      </c>
      <c r="F15754" s="5"/>
      <c r="G15754" s="19">
        <v>48</v>
      </c>
      <c r="H15754" s="27">
        <v>1</v>
      </c>
      <c r="I15754" s="3">
        <v>37</v>
      </c>
      <c r="J15754" s="3">
        <v>8</v>
      </c>
      <c r="K15754" s="26">
        <v>2</v>
      </c>
    </row>
    <row r="15755" spans="2:11" x14ac:dyDescent="0.2">
      <c r="E15755" s="11"/>
      <c r="F15755" s="10"/>
      <c r="G15755" s="7">
        <v>100</v>
      </c>
      <c r="H15755" s="18">
        <v>2.083333333333</v>
      </c>
      <c r="I15755" s="41">
        <v>77.083333333333002</v>
      </c>
      <c r="J15755" s="50">
        <v>16.666666666666998</v>
      </c>
      <c r="K15755" s="15">
        <v>4.166666666667</v>
      </c>
    </row>
    <row r="15756" spans="2:11" x14ac:dyDescent="0.2">
      <c r="E15756" s="4" t="s">
        <v>82</v>
      </c>
      <c r="F15756" s="5"/>
      <c r="G15756" s="6">
        <v>84</v>
      </c>
      <c r="H15756" s="8">
        <v>3</v>
      </c>
      <c r="I15756" s="1">
        <v>52</v>
      </c>
      <c r="J15756" s="1">
        <v>21</v>
      </c>
      <c r="K15756" s="9">
        <v>8</v>
      </c>
    </row>
    <row r="15757" spans="2:11" x14ac:dyDescent="0.2">
      <c r="E15757" s="11"/>
      <c r="F15757" s="10"/>
      <c r="G15757" s="7">
        <v>100</v>
      </c>
      <c r="H15757" s="18">
        <v>3.5714285714290002</v>
      </c>
      <c r="I15757" s="2">
        <v>61.904761904761997</v>
      </c>
      <c r="J15757" s="2">
        <v>25</v>
      </c>
      <c r="K15757" s="85">
        <v>9.5238095238099998</v>
      </c>
    </row>
    <row r="15758" spans="2:11" x14ac:dyDescent="0.2">
      <c r="E15758" s="4" t="s">
        <v>83</v>
      </c>
      <c r="F15758" s="5"/>
      <c r="G15758" s="6">
        <v>462</v>
      </c>
      <c r="H15758" s="8">
        <v>14</v>
      </c>
      <c r="I15758" s="1">
        <v>309</v>
      </c>
      <c r="J15758" s="1">
        <v>121</v>
      </c>
      <c r="K15758" s="9">
        <v>18</v>
      </c>
    </row>
    <row r="15759" spans="2:11" x14ac:dyDescent="0.2">
      <c r="E15759" s="11"/>
      <c r="F15759" s="10"/>
      <c r="G15759" s="7">
        <v>100</v>
      </c>
      <c r="H15759" s="18">
        <v>3.0303030303030001</v>
      </c>
      <c r="I15759" s="2">
        <v>66.883116883116998</v>
      </c>
      <c r="J15759" s="2">
        <v>26.190476190476002</v>
      </c>
      <c r="K15759" s="15">
        <v>3.896103896104</v>
      </c>
    </row>
    <row r="15760" spans="2:11" x14ac:dyDescent="0.2">
      <c r="E15760" s="4" t="s">
        <v>84</v>
      </c>
      <c r="F15760" s="5"/>
      <c r="G15760" s="6">
        <v>30</v>
      </c>
      <c r="H15760" s="8">
        <v>1</v>
      </c>
      <c r="I15760" s="1">
        <v>18</v>
      </c>
      <c r="J15760" s="1">
        <v>10</v>
      </c>
      <c r="K15760" s="9">
        <v>1</v>
      </c>
    </row>
    <row r="15761" spans="5:11" x14ac:dyDescent="0.2">
      <c r="E15761" s="11"/>
      <c r="F15761" s="10"/>
      <c r="G15761" s="7">
        <v>100</v>
      </c>
      <c r="H15761" s="18">
        <v>3.333333333333</v>
      </c>
      <c r="I15761" s="30">
        <v>60</v>
      </c>
      <c r="J15761" s="25">
        <v>33.333333333333002</v>
      </c>
      <c r="K15761" s="15">
        <v>3.333333333333</v>
      </c>
    </row>
    <row r="15762" spans="5:11" x14ac:dyDescent="0.2">
      <c r="E15762" s="4" t="s">
        <v>85</v>
      </c>
      <c r="F15762" s="5"/>
      <c r="G15762" s="6">
        <v>144</v>
      </c>
      <c r="H15762" s="8">
        <v>4</v>
      </c>
      <c r="I15762" s="1">
        <v>93</v>
      </c>
      <c r="J15762" s="1">
        <v>44</v>
      </c>
      <c r="K15762" s="9">
        <v>3</v>
      </c>
    </row>
    <row r="15763" spans="5:11" x14ac:dyDescent="0.2">
      <c r="E15763" s="11"/>
      <c r="F15763" s="10"/>
      <c r="G15763" s="7">
        <v>100</v>
      </c>
      <c r="H15763" s="18">
        <v>2.7777777777780002</v>
      </c>
      <c r="I15763" s="2">
        <v>64.583333333333002</v>
      </c>
      <c r="J15763" s="2">
        <v>30.555555555556001</v>
      </c>
      <c r="K15763" s="15">
        <v>2.083333333333</v>
      </c>
    </row>
    <row r="15764" spans="5:11" x14ac:dyDescent="0.2">
      <c r="E15764" s="4" t="s">
        <v>86</v>
      </c>
      <c r="F15764" s="5"/>
      <c r="G15764" s="6">
        <v>192</v>
      </c>
      <c r="H15764" s="8">
        <v>6</v>
      </c>
      <c r="I15764" s="1">
        <v>126</v>
      </c>
      <c r="J15764" s="1">
        <v>57</v>
      </c>
      <c r="K15764" s="9">
        <v>3</v>
      </c>
    </row>
    <row r="15765" spans="5:11" x14ac:dyDescent="0.2">
      <c r="E15765" s="11"/>
      <c r="F15765" s="10"/>
      <c r="G15765" s="7">
        <v>100</v>
      </c>
      <c r="H15765" s="18">
        <v>3.125</v>
      </c>
      <c r="I15765" s="2">
        <v>65.625</v>
      </c>
      <c r="J15765" s="2">
        <v>29.6875</v>
      </c>
      <c r="K15765" s="15">
        <v>1.5625</v>
      </c>
    </row>
    <row r="15766" spans="5:11" x14ac:dyDescent="0.2">
      <c r="E15766" s="4" t="s">
        <v>87</v>
      </c>
      <c r="F15766" s="5"/>
      <c r="G15766" s="6">
        <v>72</v>
      </c>
      <c r="H15766" s="8">
        <v>3</v>
      </c>
      <c r="I15766" s="1">
        <v>50</v>
      </c>
      <c r="J15766" s="1">
        <v>16</v>
      </c>
      <c r="K15766" s="9">
        <v>3</v>
      </c>
    </row>
    <row r="15767" spans="5:11" x14ac:dyDescent="0.2">
      <c r="E15767" s="11"/>
      <c r="F15767" s="10"/>
      <c r="G15767" s="7">
        <v>100</v>
      </c>
      <c r="H15767" s="18">
        <v>4.166666666667</v>
      </c>
      <c r="I15767" s="2">
        <v>69.444444444444002</v>
      </c>
      <c r="J15767" s="30">
        <v>22.222222222222001</v>
      </c>
      <c r="K15767" s="15">
        <v>4.166666666667</v>
      </c>
    </row>
    <row r="15768" spans="5:11" x14ac:dyDescent="0.2">
      <c r="E15768" s="4" t="s">
        <v>88</v>
      </c>
      <c r="F15768" s="5"/>
      <c r="G15768" s="6">
        <v>36</v>
      </c>
      <c r="H15768" s="8">
        <v>0</v>
      </c>
      <c r="I15768" s="1">
        <v>24</v>
      </c>
      <c r="J15768" s="1">
        <v>10</v>
      </c>
      <c r="K15768" s="9">
        <v>2</v>
      </c>
    </row>
    <row r="15769" spans="5:11" x14ac:dyDescent="0.2">
      <c r="E15769" s="11"/>
      <c r="F15769" s="10"/>
      <c r="G15769" s="7">
        <v>100</v>
      </c>
      <c r="H15769" s="53">
        <v>0</v>
      </c>
      <c r="I15769" s="2">
        <v>66.666666666666998</v>
      </c>
      <c r="J15769" s="2">
        <v>27.777777777777999</v>
      </c>
      <c r="K15769" s="15">
        <v>5.5555555555560003</v>
      </c>
    </row>
    <row r="15770" spans="5:11" x14ac:dyDescent="0.2">
      <c r="E15770" s="4" t="s">
        <v>89</v>
      </c>
      <c r="F15770" s="5"/>
      <c r="G15770" s="6">
        <v>66</v>
      </c>
      <c r="H15770" s="8">
        <v>2</v>
      </c>
      <c r="I15770" s="1">
        <v>42</v>
      </c>
      <c r="J15770" s="1">
        <v>19</v>
      </c>
      <c r="K15770" s="9">
        <v>3</v>
      </c>
    </row>
    <row r="15771" spans="5:11" x14ac:dyDescent="0.2">
      <c r="E15771" s="11"/>
      <c r="F15771" s="10"/>
      <c r="G15771" s="7">
        <v>100</v>
      </c>
      <c r="H15771" s="18">
        <v>3.0303030303030001</v>
      </c>
      <c r="I15771" s="2">
        <v>63.636363636364003</v>
      </c>
      <c r="J15771" s="2">
        <v>28.787878787878999</v>
      </c>
      <c r="K15771" s="15">
        <v>4.5454545454549997</v>
      </c>
    </row>
    <row r="15772" spans="5:11" x14ac:dyDescent="0.2">
      <c r="E15772" s="4" t="s">
        <v>90</v>
      </c>
      <c r="F15772" s="5"/>
      <c r="G15772" s="6">
        <v>54</v>
      </c>
      <c r="H15772" s="8">
        <v>1</v>
      </c>
      <c r="I15772" s="1">
        <v>31</v>
      </c>
      <c r="J15772" s="1">
        <v>22</v>
      </c>
      <c r="K15772" s="9">
        <v>0</v>
      </c>
    </row>
    <row r="15773" spans="5:11" x14ac:dyDescent="0.2">
      <c r="E15773" s="11"/>
      <c r="F15773" s="10"/>
      <c r="G15773" s="7">
        <v>100</v>
      </c>
      <c r="H15773" s="18">
        <v>1.851851851852</v>
      </c>
      <c r="I15773" s="30">
        <v>57.407407407407</v>
      </c>
      <c r="J15773" s="41">
        <v>40.740740740741003</v>
      </c>
      <c r="K15773" s="48">
        <v>0</v>
      </c>
    </row>
    <row r="15774" spans="5:11" x14ac:dyDescent="0.2">
      <c r="E15774" s="4" t="s">
        <v>91</v>
      </c>
      <c r="F15774" s="5"/>
      <c r="G15774" s="6">
        <v>12</v>
      </c>
      <c r="H15774" s="8">
        <v>0</v>
      </c>
      <c r="I15774" s="1">
        <v>7</v>
      </c>
      <c r="J15774" s="1">
        <v>3</v>
      </c>
      <c r="K15774" s="9">
        <v>2</v>
      </c>
    </row>
    <row r="15775" spans="5:11" x14ac:dyDescent="0.2">
      <c r="E15775" s="45"/>
      <c r="F15775" s="51"/>
      <c r="G15775" s="81">
        <v>100</v>
      </c>
      <c r="H15775" s="118">
        <v>0</v>
      </c>
      <c r="I15775" s="126">
        <v>58.333333333333002</v>
      </c>
      <c r="J15775" s="64">
        <v>25</v>
      </c>
      <c r="K15775" s="140">
        <v>16.666666666666998</v>
      </c>
    </row>
    <row r="15777" spans="2:11" x14ac:dyDescent="0.2">
      <c r="B15777" s="40" t="str">
        <f xml:space="preserve"> HYPERLINK("#'目次'!B387", "[381]")</f>
        <v>[381]</v>
      </c>
      <c r="C15777" s="23" t="s">
        <v>520</v>
      </c>
    </row>
    <row r="15780" spans="2:11" x14ac:dyDescent="0.2">
      <c r="C15780" s="23" t="s">
        <v>14</v>
      </c>
    </row>
    <row r="15781" spans="2:11" x14ac:dyDescent="0.2">
      <c r="D15781" s="195"/>
      <c r="E15781" s="196"/>
      <c r="F15781" s="196"/>
      <c r="G15781" s="37" t="s">
        <v>15</v>
      </c>
      <c r="H15781" s="33" t="s">
        <v>512</v>
      </c>
      <c r="I15781" s="13" t="s">
        <v>513</v>
      </c>
      <c r="J15781" s="13" t="s">
        <v>514</v>
      </c>
      <c r="K15781" s="38" t="s">
        <v>18</v>
      </c>
    </row>
    <row r="15782" spans="2:11" x14ac:dyDescent="0.2">
      <c r="D15782" s="197"/>
      <c r="E15782" s="198"/>
      <c r="F15782" s="198"/>
      <c r="G15782" s="35"/>
      <c r="H15782" s="39"/>
      <c r="I15782" s="14"/>
      <c r="J15782" s="14"/>
      <c r="K15782" s="34"/>
    </row>
    <row r="15783" spans="2:11" x14ac:dyDescent="0.2">
      <c r="D15783" s="78"/>
      <c r="E15783" s="79" t="s">
        <v>15</v>
      </c>
      <c r="F15783" s="66"/>
      <c r="G15783" s="36">
        <v>1200</v>
      </c>
      <c r="H15783" s="17">
        <v>6</v>
      </c>
      <c r="I15783" s="17">
        <v>677</v>
      </c>
      <c r="J15783" s="17">
        <v>437</v>
      </c>
      <c r="K15783" s="47">
        <v>80</v>
      </c>
    </row>
    <row r="15784" spans="2:11" x14ac:dyDescent="0.2">
      <c r="D15784" s="45"/>
      <c r="E15784" s="51"/>
      <c r="F15784" s="67"/>
      <c r="G15784" s="7">
        <v>100</v>
      </c>
      <c r="H15784" s="2">
        <v>0.5</v>
      </c>
      <c r="I15784" s="2">
        <v>56.416666666666998</v>
      </c>
      <c r="J15784" s="2">
        <v>36.416666666666998</v>
      </c>
      <c r="K15784" s="15">
        <v>6.666666666667</v>
      </c>
    </row>
    <row r="15785" spans="2:11" x14ac:dyDescent="0.2">
      <c r="D15785" s="199" t="s">
        <v>19</v>
      </c>
      <c r="E15785" s="22" t="s">
        <v>20</v>
      </c>
      <c r="F15785" s="21"/>
      <c r="G15785" s="19">
        <v>132</v>
      </c>
      <c r="H15785" s="27">
        <v>2</v>
      </c>
      <c r="I15785" s="3">
        <v>77</v>
      </c>
      <c r="J15785" s="3">
        <v>41</v>
      </c>
      <c r="K15785" s="26">
        <v>12</v>
      </c>
    </row>
    <row r="15786" spans="2:11" x14ac:dyDescent="0.2">
      <c r="D15786" s="200"/>
      <c r="E15786" s="11"/>
      <c r="F15786" s="10"/>
      <c r="G15786" s="7">
        <v>100</v>
      </c>
      <c r="H15786" s="18">
        <v>1.5151515151520001</v>
      </c>
      <c r="I15786" s="2">
        <v>58.333333333333002</v>
      </c>
      <c r="J15786" s="30">
        <v>31.060606060605998</v>
      </c>
      <c r="K15786" s="15">
        <v>9.0909090909089993</v>
      </c>
    </row>
    <row r="15787" spans="2:11" x14ac:dyDescent="0.2">
      <c r="D15787" s="200"/>
      <c r="E15787" s="4" t="s">
        <v>21</v>
      </c>
      <c r="F15787" s="5"/>
      <c r="G15787" s="6">
        <v>444</v>
      </c>
      <c r="H15787" s="8">
        <v>2</v>
      </c>
      <c r="I15787" s="1">
        <v>237</v>
      </c>
      <c r="J15787" s="1">
        <v>177</v>
      </c>
      <c r="K15787" s="9">
        <v>28</v>
      </c>
    </row>
    <row r="15788" spans="2:11" x14ac:dyDescent="0.2">
      <c r="D15788" s="200"/>
      <c r="E15788" s="11"/>
      <c r="F15788" s="10"/>
      <c r="G15788" s="7">
        <v>100</v>
      </c>
      <c r="H15788" s="18">
        <v>0.45045045044999998</v>
      </c>
      <c r="I15788" s="2">
        <v>53.378378378378002</v>
      </c>
      <c r="J15788" s="2">
        <v>39.864864864864998</v>
      </c>
      <c r="K15788" s="15">
        <v>6.3063063063060003</v>
      </c>
    </row>
    <row r="15789" spans="2:11" x14ac:dyDescent="0.2">
      <c r="D15789" s="200"/>
      <c r="E15789" s="4" t="s">
        <v>22</v>
      </c>
      <c r="F15789" s="5"/>
      <c r="G15789" s="6">
        <v>192</v>
      </c>
      <c r="H15789" s="8">
        <v>1</v>
      </c>
      <c r="I15789" s="1">
        <v>118</v>
      </c>
      <c r="J15789" s="1">
        <v>62</v>
      </c>
      <c r="K15789" s="9">
        <v>11</v>
      </c>
    </row>
    <row r="15790" spans="2:11" x14ac:dyDescent="0.2">
      <c r="D15790" s="200"/>
      <c r="E15790" s="11"/>
      <c r="F15790" s="10"/>
      <c r="G15790" s="7">
        <v>100</v>
      </c>
      <c r="H15790" s="18">
        <v>0.52083333333299997</v>
      </c>
      <c r="I15790" s="25">
        <v>61.458333333333002</v>
      </c>
      <c r="J15790" s="2">
        <v>32.291666666666998</v>
      </c>
      <c r="K15790" s="15">
        <v>5.729166666667</v>
      </c>
    </row>
    <row r="15791" spans="2:11" x14ac:dyDescent="0.2">
      <c r="D15791" s="200"/>
      <c r="E15791" s="4" t="s">
        <v>23</v>
      </c>
      <c r="F15791" s="5"/>
      <c r="G15791" s="6">
        <v>192</v>
      </c>
      <c r="H15791" s="8">
        <v>1</v>
      </c>
      <c r="I15791" s="1">
        <v>114</v>
      </c>
      <c r="J15791" s="1">
        <v>67</v>
      </c>
      <c r="K15791" s="9">
        <v>10</v>
      </c>
    </row>
    <row r="15792" spans="2:11" x14ac:dyDescent="0.2">
      <c r="D15792" s="200"/>
      <c r="E15792" s="11"/>
      <c r="F15792" s="10"/>
      <c r="G15792" s="7">
        <v>100</v>
      </c>
      <c r="H15792" s="18">
        <v>0.52083333333299997</v>
      </c>
      <c r="I15792" s="2">
        <v>59.375</v>
      </c>
      <c r="J15792" s="2">
        <v>34.895833333333002</v>
      </c>
      <c r="K15792" s="15">
        <v>5.208333333333</v>
      </c>
    </row>
    <row r="15793" spans="4:11" x14ac:dyDescent="0.2">
      <c r="D15793" s="200"/>
      <c r="E15793" s="4" t="s">
        <v>24</v>
      </c>
      <c r="F15793" s="5"/>
      <c r="G15793" s="6">
        <v>240</v>
      </c>
      <c r="H15793" s="8">
        <v>0</v>
      </c>
      <c r="I15793" s="1">
        <v>131</v>
      </c>
      <c r="J15793" s="1">
        <v>90</v>
      </c>
      <c r="K15793" s="9">
        <v>19</v>
      </c>
    </row>
    <row r="15794" spans="4:11" x14ac:dyDescent="0.2">
      <c r="D15794" s="200"/>
      <c r="E15794" s="11"/>
      <c r="F15794" s="10"/>
      <c r="G15794" s="7">
        <v>100</v>
      </c>
      <c r="H15794" s="53">
        <v>0</v>
      </c>
      <c r="I15794" s="2">
        <v>54.583333333333002</v>
      </c>
      <c r="J15794" s="2">
        <v>37.5</v>
      </c>
      <c r="K15794" s="15">
        <v>7.916666666667</v>
      </c>
    </row>
    <row r="15795" spans="4:11" x14ac:dyDescent="0.2">
      <c r="D15795" s="199" t="s">
        <v>25</v>
      </c>
      <c r="E15795" s="22" t="s">
        <v>26</v>
      </c>
      <c r="F15795" s="21"/>
      <c r="G15795" s="19">
        <v>348</v>
      </c>
      <c r="H15795" s="27">
        <v>1</v>
      </c>
      <c r="I15795" s="3">
        <v>202</v>
      </c>
      <c r="J15795" s="3">
        <v>126</v>
      </c>
      <c r="K15795" s="26">
        <v>19</v>
      </c>
    </row>
    <row r="15796" spans="4:11" x14ac:dyDescent="0.2">
      <c r="D15796" s="200"/>
      <c r="E15796" s="11"/>
      <c r="F15796" s="10"/>
      <c r="G15796" s="7">
        <v>100</v>
      </c>
      <c r="H15796" s="18">
        <v>0.28735632183900001</v>
      </c>
      <c r="I15796" s="2">
        <v>58.045977011494003</v>
      </c>
      <c r="J15796" s="2">
        <v>36.206896551724</v>
      </c>
      <c r="K15796" s="15">
        <v>5.4597701149429998</v>
      </c>
    </row>
    <row r="15797" spans="4:11" x14ac:dyDescent="0.2">
      <c r="D15797" s="200"/>
      <c r="E15797" s="4" t="s">
        <v>27</v>
      </c>
      <c r="F15797" s="5"/>
      <c r="G15797" s="6">
        <v>378</v>
      </c>
      <c r="H15797" s="8">
        <v>2</v>
      </c>
      <c r="I15797" s="1">
        <v>213</v>
      </c>
      <c r="J15797" s="1">
        <v>137</v>
      </c>
      <c r="K15797" s="9">
        <v>26</v>
      </c>
    </row>
    <row r="15798" spans="4:11" x14ac:dyDescent="0.2">
      <c r="D15798" s="200"/>
      <c r="E15798" s="11"/>
      <c r="F15798" s="10"/>
      <c r="G15798" s="7">
        <v>100</v>
      </c>
      <c r="H15798" s="18">
        <v>0.52910052910100003</v>
      </c>
      <c r="I15798" s="2">
        <v>56.349206349206</v>
      </c>
      <c r="J15798" s="2">
        <v>36.243386243385999</v>
      </c>
      <c r="K15798" s="15">
        <v>6.8783068783069998</v>
      </c>
    </row>
    <row r="15799" spans="4:11" x14ac:dyDescent="0.2">
      <c r="D15799" s="200"/>
      <c r="E15799" s="4" t="s">
        <v>28</v>
      </c>
      <c r="F15799" s="5"/>
      <c r="G15799" s="6">
        <v>372</v>
      </c>
      <c r="H15799" s="8">
        <v>3</v>
      </c>
      <c r="I15799" s="1">
        <v>207</v>
      </c>
      <c r="J15799" s="1">
        <v>136</v>
      </c>
      <c r="K15799" s="9">
        <v>26</v>
      </c>
    </row>
    <row r="15800" spans="4:11" x14ac:dyDescent="0.2">
      <c r="D15800" s="200"/>
      <c r="E15800" s="11"/>
      <c r="F15800" s="10"/>
      <c r="G15800" s="7">
        <v>100</v>
      </c>
      <c r="H15800" s="18">
        <v>0.80645161290300005</v>
      </c>
      <c r="I15800" s="2">
        <v>55.645161290323003</v>
      </c>
      <c r="J15800" s="2">
        <v>36.559139784945998</v>
      </c>
      <c r="K15800" s="15">
        <v>6.9892473118279996</v>
      </c>
    </row>
    <row r="15801" spans="4:11" x14ac:dyDescent="0.2">
      <c r="D15801" s="200"/>
      <c r="E15801" s="4" t="s">
        <v>29</v>
      </c>
      <c r="F15801" s="5"/>
      <c r="G15801" s="6">
        <v>102</v>
      </c>
      <c r="H15801" s="8">
        <v>0</v>
      </c>
      <c r="I15801" s="1">
        <v>55</v>
      </c>
      <c r="J15801" s="1">
        <v>38</v>
      </c>
      <c r="K15801" s="9">
        <v>9</v>
      </c>
    </row>
    <row r="15802" spans="4:11" x14ac:dyDescent="0.2">
      <c r="D15802" s="200"/>
      <c r="E15802" s="11"/>
      <c r="F15802" s="10"/>
      <c r="G15802" s="7">
        <v>100</v>
      </c>
      <c r="H15802" s="53">
        <v>0</v>
      </c>
      <c r="I15802" s="2">
        <v>53.921568627451002</v>
      </c>
      <c r="J15802" s="2">
        <v>37.254901960783997</v>
      </c>
      <c r="K15802" s="15">
        <v>8.8235294117649996</v>
      </c>
    </row>
    <row r="15803" spans="4:11" x14ac:dyDescent="0.2">
      <c r="D15803" s="199" t="s">
        <v>30</v>
      </c>
      <c r="E15803" s="22" t="s">
        <v>31</v>
      </c>
      <c r="F15803" s="21"/>
      <c r="G15803" s="19">
        <v>592</v>
      </c>
      <c r="H15803" s="27">
        <v>3</v>
      </c>
      <c r="I15803" s="3">
        <v>341</v>
      </c>
      <c r="J15803" s="3">
        <v>207</v>
      </c>
      <c r="K15803" s="26">
        <v>41</v>
      </c>
    </row>
    <row r="15804" spans="4:11" x14ac:dyDescent="0.2">
      <c r="D15804" s="200"/>
      <c r="E15804" s="11"/>
      <c r="F15804" s="10"/>
      <c r="G15804" s="7">
        <v>100</v>
      </c>
      <c r="H15804" s="18">
        <v>0.50675675675700005</v>
      </c>
      <c r="I15804" s="2">
        <v>57.601351351350999</v>
      </c>
      <c r="J15804" s="2">
        <v>34.966216216215997</v>
      </c>
      <c r="K15804" s="15">
        <v>6.9256756756759996</v>
      </c>
    </row>
    <row r="15805" spans="4:11" x14ac:dyDescent="0.2">
      <c r="D15805" s="200"/>
      <c r="E15805" s="4" t="s">
        <v>32</v>
      </c>
      <c r="F15805" s="5"/>
      <c r="G15805" s="6">
        <v>608</v>
      </c>
      <c r="H15805" s="8">
        <v>3</v>
      </c>
      <c r="I15805" s="1">
        <v>336</v>
      </c>
      <c r="J15805" s="1">
        <v>230</v>
      </c>
      <c r="K15805" s="9">
        <v>39</v>
      </c>
    </row>
    <row r="15806" spans="4:11" x14ac:dyDescent="0.2">
      <c r="D15806" s="200"/>
      <c r="E15806" s="11"/>
      <c r="F15806" s="10"/>
      <c r="G15806" s="7">
        <v>100</v>
      </c>
      <c r="H15806" s="18">
        <v>0.49342105263199998</v>
      </c>
      <c r="I15806" s="2">
        <v>55.263157894736999</v>
      </c>
      <c r="J15806" s="2">
        <v>37.828947368420998</v>
      </c>
      <c r="K15806" s="15">
        <v>6.4144736842109999</v>
      </c>
    </row>
    <row r="15807" spans="4:11" x14ac:dyDescent="0.2">
      <c r="D15807" s="199" t="s">
        <v>33</v>
      </c>
      <c r="E15807" s="22" t="s">
        <v>34</v>
      </c>
      <c r="F15807" s="21"/>
      <c r="G15807" s="19">
        <v>74</v>
      </c>
      <c r="H15807" s="27">
        <v>3</v>
      </c>
      <c r="I15807" s="3">
        <v>56</v>
      </c>
      <c r="J15807" s="3">
        <v>12</v>
      </c>
      <c r="K15807" s="26">
        <v>3</v>
      </c>
    </row>
    <row r="15808" spans="4:11" x14ac:dyDescent="0.2">
      <c r="D15808" s="200"/>
      <c r="E15808" s="11"/>
      <c r="F15808" s="10"/>
      <c r="G15808" s="7">
        <v>100</v>
      </c>
      <c r="H15808" s="18">
        <v>4.0540540540540002</v>
      </c>
      <c r="I15808" s="41">
        <v>75.675675675676004</v>
      </c>
      <c r="J15808" s="50">
        <v>16.216216216216001</v>
      </c>
      <c r="K15808" s="15">
        <v>4.0540540540540002</v>
      </c>
    </row>
    <row r="15809" spans="2:11" x14ac:dyDescent="0.2">
      <c r="D15809" s="200"/>
      <c r="E15809" s="4" t="s">
        <v>35</v>
      </c>
      <c r="F15809" s="5"/>
      <c r="G15809" s="6">
        <v>148</v>
      </c>
      <c r="H15809" s="8">
        <v>1</v>
      </c>
      <c r="I15809" s="1">
        <v>95</v>
      </c>
      <c r="J15809" s="1">
        <v>45</v>
      </c>
      <c r="K15809" s="9">
        <v>7</v>
      </c>
    </row>
    <row r="15810" spans="2:11" x14ac:dyDescent="0.2">
      <c r="D15810" s="200"/>
      <c r="E15810" s="11"/>
      <c r="F15810" s="10"/>
      <c r="G15810" s="7">
        <v>100</v>
      </c>
      <c r="H15810" s="18">
        <v>0.67567567567599995</v>
      </c>
      <c r="I15810" s="25">
        <v>64.189189189188994</v>
      </c>
      <c r="J15810" s="30">
        <v>30.405405405404998</v>
      </c>
      <c r="K15810" s="15">
        <v>4.7297297297299998</v>
      </c>
    </row>
    <row r="15811" spans="2:11" x14ac:dyDescent="0.2">
      <c r="D15811" s="200"/>
      <c r="E15811" s="4" t="s">
        <v>36</v>
      </c>
      <c r="F15811" s="5"/>
      <c r="G15811" s="6">
        <v>187</v>
      </c>
      <c r="H15811" s="8">
        <v>0</v>
      </c>
      <c r="I15811" s="1">
        <v>118</v>
      </c>
      <c r="J15811" s="1">
        <v>62</v>
      </c>
      <c r="K15811" s="9">
        <v>7</v>
      </c>
    </row>
    <row r="15812" spans="2:11" x14ac:dyDescent="0.2">
      <c r="D15812" s="200"/>
      <c r="E15812" s="11"/>
      <c r="F15812" s="10"/>
      <c r="G15812" s="7">
        <v>100</v>
      </c>
      <c r="H15812" s="53">
        <v>0</v>
      </c>
      <c r="I15812" s="25">
        <v>63.101604278075001</v>
      </c>
      <c r="J15812" s="2">
        <v>33.155080213904</v>
      </c>
      <c r="K15812" s="15">
        <v>3.7433155080209999</v>
      </c>
    </row>
    <row r="15813" spans="2:11" x14ac:dyDescent="0.2">
      <c r="D15813" s="200"/>
      <c r="E15813" s="4" t="s">
        <v>37</v>
      </c>
      <c r="F15813" s="5"/>
      <c r="G15813" s="6">
        <v>221</v>
      </c>
      <c r="H15813" s="8">
        <v>1</v>
      </c>
      <c r="I15813" s="1">
        <v>133</v>
      </c>
      <c r="J15813" s="1">
        <v>81</v>
      </c>
      <c r="K15813" s="9">
        <v>6</v>
      </c>
    </row>
    <row r="15814" spans="2:11" x14ac:dyDescent="0.2">
      <c r="D15814" s="200"/>
      <c r="E15814" s="11"/>
      <c r="F15814" s="10"/>
      <c r="G15814" s="7">
        <v>100</v>
      </c>
      <c r="H15814" s="18">
        <v>0.452488687783</v>
      </c>
      <c r="I15814" s="2">
        <v>60.180995475113001</v>
      </c>
      <c r="J15814" s="2">
        <v>36.651583710407003</v>
      </c>
      <c r="K15814" s="15">
        <v>2.7149321266970001</v>
      </c>
    </row>
    <row r="15815" spans="2:11" x14ac:dyDescent="0.2">
      <c r="D15815" s="200"/>
      <c r="E15815" s="4" t="s">
        <v>38</v>
      </c>
      <c r="F15815" s="5"/>
      <c r="G15815" s="6">
        <v>186</v>
      </c>
      <c r="H15815" s="8">
        <v>0</v>
      </c>
      <c r="I15815" s="1">
        <v>89</v>
      </c>
      <c r="J15815" s="1">
        <v>88</v>
      </c>
      <c r="K15815" s="9">
        <v>9</v>
      </c>
    </row>
    <row r="15816" spans="2:11" x14ac:dyDescent="0.2">
      <c r="D15816" s="200"/>
      <c r="E15816" s="11"/>
      <c r="F15816" s="10"/>
      <c r="G15816" s="7">
        <v>100</v>
      </c>
      <c r="H15816" s="53">
        <v>0</v>
      </c>
      <c r="I15816" s="30">
        <v>47.849462365591002</v>
      </c>
      <c r="J15816" s="41">
        <v>47.311827956988999</v>
      </c>
      <c r="K15816" s="15">
        <v>4.8387096774189997</v>
      </c>
    </row>
    <row r="15817" spans="2:11" x14ac:dyDescent="0.2">
      <c r="D15817" s="200"/>
      <c r="E15817" s="4" t="s">
        <v>39</v>
      </c>
      <c r="F15817" s="5"/>
      <c r="G15817" s="6">
        <v>223</v>
      </c>
      <c r="H15817" s="8">
        <v>1</v>
      </c>
      <c r="I15817" s="1">
        <v>108</v>
      </c>
      <c r="J15817" s="1">
        <v>92</v>
      </c>
      <c r="K15817" s="9">
        <v>22</v>
      </c>
    </row>
    <row r="15818" spans="2:11" x14ac:dyDescent="0.2">
      <c r="D15818" s="200"/>
      <c r="E15818" s="11"/>
      <c r="F15818" s="10"/>
      <c r="G15818" s="7">
        <v>100</v>
      </c>
      <c r="H15818" s="18">
        <v>0.44843049327399997</v>
      </c>
      <c r="I15818" s="30">
        <v>48.430493273543</v>
      </c>
      <c r="J15818" s="2">
        <v>41.255605381165999</v>
      </c>
      <c r="K15818" s="15">
        <v>9.8654708520179994</v>
      </c>
    </row>
    <row r="15819" spans="2:11" x14ac:dyDescent="0.2">
      <c r="D15819" s="200"/>
      <c r="E15819" s="4" t="s">
        <v>40</v>
      </c>
      <c r="F15819" s="5"/>
      <c r="G15819" s="6">
        <v>161</v>
      </c>
      <c r="H15819" s="8">
        <v>0</v>
      </c>
      <c r="I15819" s="1">
        <v>78</v>
      </c>
      <c r="J15819" s="1">
        <v>57</v>
      </c>
      <c r="K15819" s="9">
        <v>26</v>
      </c>
    </row>
    <row r="15820" spans="2:11" x14ac:dyDescent="0.2">
      <c r="D15820" s="201"/>
      <c r="E15820" s="45"/>
      <c r="F15820" s="51"/>
      <c r="G15820" s="81">
        <v>100</v>
      </c>
      <c r="H15820" s="118">
        <v>0</v>
      </c>
      <c r="I15820" s="126">
        <v>48.447204968944</v>
      </c>
      <c r="J15820" s="64">
        <v>35.403726708074998</v>
      </c>
      <c r="K15820" s="154">
        <v>16.149068322981002</v>
      </c>
    </row>
    <row r="15822" spans="2:11" x14ac:dyDescent="0.2">
      <c r="B15822" s="40" t="str">
        <f xml:space="preserve"> HYPERLINK("#'目次'!B388", "[382]")</f>
        <v>[382]</v>
      </c>
      <c r="C15822" s="23" t="s">
        <v>520</v>
      </c>
    </row>
    <row r="15825" spans="3:11" x14ac:dyDescent="0.2">
      <c r="C15825" s="23" t="s">
        <v>48</v>
      </c>
    </row>
    <row r="15826" spans="3:11" x14ac:dyDescent="0.2">
      <c r="D15826" s="195"/>
      <c r="E15826" s="196"/>
      <c r="F15826" s="196"/>
      <c r="G15826" s="37" t="s">
        <v>15</v>
      </c>
      <c r="H15826" s="33" t="s">
        <v>512</v>
      </c>
      <c r="I15826" s="13" t="s">
        <v>513</v>
      </c>
      <c r="J15826" s="13" t="s">
        <v>514</v>
      </c>
      <c r="K15826" s="38" t="s">
        <v>18</v>
      </c>
    </row>
    <row r="15827" spans="3:11" x14ac:dyDescent="0.2">
      <c r="D15827" s="197"/>
      <c r="E15827" s="198"/>
      <c r="F15827" s="198"/>
      <c r="G15827" s="35"/>
      <c r="H15827" s="39"/>
      <c r="I15827" s="14"/>
      <c r="J15827" s="14"/>
      <c r="K15827" s="34"/>
    </row>
    <row r="15828" spans="3:11" x14ac:dyDescent="0.2">
      <c r="D15828" s="78"/>
      <c r="E15828" s="79" t="s">
        <v>15</v>
      </c>
      <c r="F15828" s="66"/>
      <c r="G15828" s="36">
        <v>1200</v>
      </c>
      <c r="H15828" s="17">
        <v>6</v>
      </c>
      <c r="I15828" s="17">
        <v>677</v>
      </c>
      <c r="J15828" s="17">
        <v>437</v>
      </c>
      <c r="K15828" s="47">
        <v>80</v>
      </c>
    </row>
    <row r="15829" spans="3:11" x14ac:dyDescent="0.2">
      <c r="D15829" s="45"/>
      <c r="E15829" s="51"/>
      <c r="F15829" s="67"/>
      <c r="G15829" s="7">
        <v>100</v>
      </c>
      <c r="H15829" s="2">
        <v>0.5</v>
      </c>
      <c r="I15829" s="2">
        <v>56.416666666666998</v>
      </c>
      <c r="J15829" s="2">
        <v>36.416666666666998</v>
      </c>
      <c r="K15829" s="15">
        <v>6.666666666667</v>
      </c>
    </row>
    <row r="15830" spans="3:11" x14ac:dyDescent="0.2">
      <c r="D15830" s="199" t="s">
        <v>49</v>
      </c>
      <c r="E15830" s="22" t="s">
        <v>50</v>
      </c>
      <c r="F15830" s="21"/>
      <c r="G15830" s="19">
        <v>15</v>
      </c>
      <c r="H15830" s="27">
        <v>0</v>
      </c>
      <c r="I15830" s="3">
        <v>7</v>
      </c>
      <c r="J15830" s="3">
        <v>7</v>
      </c>
      <c r="K15830" s="26">
        <v>1</v>
      </c>
    </row>
    <row r="15831" spans="3:11" x14ac:dyDescent="0.2">
      <c r="D15831" s="200"/>
      <c r="E15831" s="11"/>
      <c r="F15831" s="10"/>
      <c r="G15831" s="7">
        <v>100</v>
      </c>
      <c r="H15831" s="53">
        <v>0</v>
      </c>
      <c r="I15831" s="30">
        <v>46.666666666666998</v>
      </c>
      <c r="J15831" s="41">
        <v>46.666666666666998</v>
      </c>
      <c r="K15831" s="15">
        <v>6.666666666667</v>
      </c>
    </row>
    <row r="15832" spans="3:11" x14ac:dyDescent="0.2">
      <c r="D15832" s="200"/>
      <c r="E15832" s="4" t="s">
        <v>51</v>
      </c>
      <c r="F15832" s="5"/>
      <c r="G15832" s="6">
        <v>142</v>
      </c>
      <c r="H15832" s="8">
        <v>1</v>
      </c>
      <c r="I15832" s="1">
        <v>74</v>
      </c>
      <c r="J15832" s="1">
        <v>59</v>
      </c>
      <c r="K15832" s="9">
        <v>8</v>
      </c>
    </row>
    <row r="15833" spans="3:11" x14ac:dyDescent="0.2">
      <c r="D15833" s="200"/>
      <c r="E15833" s="11"/>
      <c r="F15833" s="10"/>
      <c r="G15833" s="7">
        <v>100</v>
      </c>
      <c r="H15833" s="18">
        <v>0.70422535211299997</v>
      </c>
      <c r="I15833" s="2">
        <v>52.112676056338003</v>
      </c>
      <c r="J15833" s="25">
        <v>41.549295774648002</v>
      </c>
      <c r="K15833" s="15">
        <v>5.6338028169010004</v>
      </c>
    </row>
    <row r="15834" spans="3:11" x14ac:dyDescent="0.2">
      <c r="D15834" s="200"/>
      <c r="E15834" s="4" t="s">
        <v>52</v>
      </c>
      <c r="F15834" s="5"/>
      <c r="G15834" s="6">
        <v>26</v>
      </c>
      <c r="H15834" s="8">
        <v>0</v>
      </c>
      <c r="I15834" s="1">
        <v>13</v>
      </c>
      <c r="J15834" s="1">
        <v>12</v>
      </c>
      <c r="K15834" s="9">
        <v>1</v>
      </c>
    </row>
    <row r="15835" spans="3:11" x14ac:dyDescent="0.2">
      <c r="D15835" s="200"/>
      <c r="E15835" s="11"/>
      <c r="F15835" s="10"/>
      <c r="G15835" s="7">
        <v>100</v>
      </c>
      <c r="H15835" s="53">
        <v>0</v>
      </c>
      <c r="I15835" s="30">
        <v>50</v>
      </c>
      <c r="J15835" s="25">
        <v>46.153846153845997</v>
      </c>
      <c r="K15835" s="15">
        <v>3.8461538461539999</v>
      </c>
    </row>
    <row r="15836" spans="3:11" x14ac:dyDescent="0.2">
      <c r="D15836" s="200"/>
      <c r="E15836" s="4" t="s">
        <v>53</v>
      </c>
      <c r="F15836" s="5"/>
      <c r="G15836" s="6">
        <v>41</v>
      </c>
      <c r="H15836" s="8">
        <v>0</v>
      </c>
      <c r="I15836" s="1">
        <v>23</v>
      </c>
      <c r="J15836" s="1">
        <v>18</v>
      </c>
      <c r="K15836" s="9">
        <v>0</v>
      </c>
    </row>
    <row r="15837" spans="3:11" x14ac:dyDescent="0.2">
      <c r="D15837" s="200"/>
      <c r="E15837" s="11"/>
      <c r="F15837" s="10"/>
      <c r="G15837" s="7">
        <v>100</v>
      </c>
      <c r="H15837" s="53">
        <v>0</v>
      </c>
      <c r="I15837" s="2">
        <v>56.097560975610001</v>
      </c>
      <c r="J15837" s="25">
        <v>43.902439024389999</v>
      </c>
      <c r="K15837" s="110">
        <v>0</v>
      </c>
    </row>
    <row r="15838" spans="3:11" x14ac:dyDescent="0.2">
      <c r="D15838" s="200"/>
      <c r="E15838" s="4" t="s">
        <v>54</v>
      </c>
      <c r="F15838" s="5"/>
      <c r="G15838" s="6">
        <v>226</v>
      </c>
      <c r="H15838" s="8">
        <v>0</v>
      </c>
      <c r="I15838" s="1">
        <v>135</v>
      </c>
      <c r="J15838" s="1">
        <v>81</v>
      </c>
      <c r="K15838" s="9">
        <v>10</v>
      </c>
    </row>
    <row r="15839" spans="3:11" x14ac:dyDescent="0.2">
      <c r="D15839" s="200"/>
      <c r="E15839" s="11"/>
      <c r="F15839" s="10"/>
      <c r="G15839" s="7">
        <v>100</v>
      </c>
      <c r="H15839" s="53">
        <v>0</v>
      </c>
      <c r="I15839" s="2">
        <v>59.734513274336003</v>
      </c>
      <c r="J15839" s="2">
        <v>35.840707964601997</v>
      </c>
      <c r="K15839" s="15">
        <v>4.424778761062</v>
      </c>
    </row>
    <row r="15840" spans="3:11" x14ac:dyDescent="0.2">
      <c r="D15840" s="200"/>
      <c r="E15840" s="4" t="s">
        <v>55</v>
      </c>
      <c r="F15840" s="5"/>
      <c r="G15840" s="6">
        <v>125</v>
      </c>
      <c r="H15840" s="8">
        <v>0</v>
      </c>
      <c r="I15840" s="1">
        <v>69</v>
      </c>
      <c r="J15840" s="1">
        <v>49</v>
      </c>
      <c r="K15840" s="9">
        <v>7</v>
      </c>
    </row>
    <row r="15841" spans="4:11" x14ac:dyDescent="0.2">
      <c r="D15841" s="200"/>
      <c r="E15841" s="11"/>
      <c r="F15841" s="10"/>
      <c r="G15841" s="7">
        <v>100</v>
      </c>
      <c r="H15841" s="53">
        <v>0</v>
      </c>
      <c r="I15841" s="2">
        <v>55.2</v>
      </c>
      <c r="J15841" s="2">
        <v>39.200000000000003</v>
      </c>
      <c r="K15841" s="15">
        <v>5.6</v>
      </c>
    </row>
    <row r="15842" spans="4:11" x14ac:dyDescent="0.2">
      <c r="D15842" s="200"/>
      <c r="E15842" s="4" t="s">
        <v>56</v>
      </c>
      <c r="F15842" s="5"/>
      <c r="G15842" s="6">
        <v>190</v>
      </c>
      <c r="H15842" s="8">
        <v>1</v>
      </c>
      <c r="I15842" s="1">
        <v>105</v>
      </c>
      <c r="J15842" s="1">
        <v>74</v>
      </c>
      <c r="K15842" s="9">
        <v>10</v>
      </c>
    </row>
    <row r="15843" spans="4:11" x14ac:dyDescent="0.2">
      <c r="D15843" s="200"/>
      <c r="E15843" s="11"/>
      <c r="F15843" s="10"/>
      <c r="G15843" s="7">
        <v>100</v>
      </c>
      <c r="H15843" s="18">
        <v>0.52631578947400004</v>
      </c>
      <c r="I15843" s="2">
        <v>55.263157894736999</v>
      </c>
      <c r="J15843" s="2">
        <v>38.947368421053</v>
      </c>
      <c r="K15843" s="15">
        <v>5.2631578947369997</v>
      </c>
    </row>
    <row r="15844" spans="4:11" x14ac:dyDescent="0.2">
      <c r="D15844" s="200"/>
      <c r="E15844" s="4" t="s">
        <v>57</v>
      </c>
      <c r="F15844" s="5"/>
      <c r="G15844" s="6">
        <v>185</v>
      </c>
      <c r="H15844" s="8">
        <v>0</v>
      </c>
      <c r="I15844" s="1">
        <v>102</v>
      </c>
      <c r="J15844" s="1">
        <v>72</v>
      </c>
      <c r="K15844" s="9">
        <v>11</v>
      </c>
    </row>
    <row r="15845" spans="4:11" x14ac:dyDescent="0.2">
      <c r="D15845" s="200"/>
      <c r="E15845" s="11"/>
      <c r="F15845" s="10"/>
      <c r="G15845" s="7">
        <v>100</v>
      </c>
      <c r="H15845" s="53">
        <v>0</v>
      </c>
      <c r="I15845" s="2">
        <v>55.135135135135002</v>
      </c>
      <c r="J15845" s="2">
        <v>38.918918918918997</v>
      </c>
      <c r="K15845" s="15">
        <v>5.9459459459459998</v>
      </c>
    </row>
    <row r="15846" spans="4:11" x14ac:dyDescent="0.2">
      <c r="D15846" s="200"/>
      <c r="E15846" s="4" t="s">
        <v>58</v>
      </c>
      <c r="F15846" s="5"/>
      <c r="G15846" s="6">
        <v>113</v>
      </c>
      <c r="H15846" s="8">
        <v>4</v>
      </c>
      <c r="I15846" s="1">
        <v>87</v>
      </c>
      <c r="J15846" s="1">
        <v>16</v>
      </c>
      <c r="K15846" s="9">
        <v>6</v>
      </c>
    </row>
    <row r="15847" spans="4:11" x14ac:dyDescent="0.2">
      <c r="D15847" s="200"/>
      <c r="E15847" s="11"/>
      <c r="F15847" s="10"/>
      <c r="G15847" s="7">
        <v>100</v>
      </c>
      <c r="H15847" s="18">
        <v>3.53982300885</v>
      </c>
      <c r="I15847" s="41">
        <v>76.991150442478002</v>
      </c>
      <c r="J15847" s="50">
        <v>14.159292035398</v>
      </c>
      <c r="K15847" s="15">
        <v>5.3097345132739999</v>
      </c>
    </row>
    <row r="15848" spans="4:11" x14ac:dyDescent="0.2">
      <c r="D15848" s="200"/>
      <c r="E15848" s="4" t="s">
        <v>59</v>
      </c>
      <c r="F15848" s="5"/>
      <c r="G15848" s="6">
        <v>136</v>
      </c>
      <c r="H15848" s="8">
        <v>0</v>
      </c>
      <c r="I15848" s="1">
        <v>62</v>
      </c>
      <c r="J15848" s="1">
        <v>48</v>
      </c>
      <c r="K15848" s="9">
        <v>26</v>
      </c>
    </row>
    <row r="15849" spans="4:11" x14ac:dyDescent="0.2">
      <c r="D15849" s="200"/>
      <c r="E15849" s="11"/>
      <c r="F15849" s="10"/>
      <c r="G15849" s="7">
        <v>100</v>
      </c>
      <c r="H15849" s="53">
        <v>0</v>
      </c>
      <c r="I15849" s="50">
        <v>45.588235294118</v>
      </c>
      <c r="J15849" s="2">
        <v>35.294117647058997</v>
      </c>
      <c r="K15849" s="102">
        <v>19.117647058824002</v>
      </c>
    </row>
    <row r="15850" spans="4:11" x14ac:dyDescent="0.2">
      <c r="D15850" s="199" t="s">
        <v>60</v>
      </c>
      <c r="E15850" s="22" t="s">
        <v>61</v>
      </c>
      <c r="F15850" s="21"/>
      <c r="G15850" s="19">
        <v>205</v>
      </c>
      <c r="H15850" s="27">
        <v>1</v>
      </c>
      <c r="I15850" s="3">
        <v>103</v>
      </c>
      <c r="J15850" s="3">
        <v>82</v>
      </c>
      <c r="K15850" s="26">
        <v>19</v>
      </c>
    </row>
    <row r="15851" spans="4:11" x14ac:dyDescent="0.2">
      <c r="D15851" s="200"/>
      <c r="E15851" s="11"/>
      <c r="F15851" s="10"/>
      <c r="G15851" s="7">
        <v>100</v>
      </c>
      <c r="H15851" s="18">
        <v>0.48780487804900002</v>
      </c>
      <c r="I15851" s="30">
        <v>50.243902439023998</v>
      </c>
      <c r="J15851" s="2">
        <v>40</v>
      </c>
      <c r="K15851" s="15">
        <v>9.2682926829269991</v>
      </c>
    </row>
    <row r="15852" spans="4:11" x14ac:dyDescent="0.2">
      <c r="D15852" s="200"/>
      <c r="E15852" s="4" t="s">
        <v>62</v>
      </c>
      <c r="F15852" s="5"/>
      <c r="G15852" s="6">
        <v>160</v>
      </c>
      <c r="H15852" s="8">
        <v>1</v>
      </c>
      <c r="I15852" s="1">
        <v>94</v>
      </c>
      <c r="J15852" s="1">
        <v>54</v>
      </c>
      <c r="K15852" s="9">
        <v>11</v>
      </c>
    </row>
    <row r="15853" spans="4:11" x14ac:dyDescent="0.2">
      <c r="D15853" s="200"/>
      <c r="E15853" s="11"/>
      <c r="F15853" s="10"/>
      <c r="G15853" s="7">
        <v>100</v>
      </c>
      <c r="H15853" s="18">
        <v>0.625</v>
      </c>
      <c r="I15853" s="2">
        <v>58.75</v>
      </c>
      <c r="J15853" s="2">
        <v>33.75</v>
      </c>
      <c r="K15853" s="15">
        <v>6.875</v>
      </c>
    </row>
    <row r="15854" spans="4:11" x14ac:dyDescent="0.2">
      <c r="D15854" s="200"/>
      <c r="E15854" s="4" t="s">
        <v>63</v>
      </c>
      <c r="F15854" s="5"/>
      <c r="G15854" s="6">
        <v>121</v>
      </c>
      <c r="H15854" s="8">
        <v>0</v>
      </c>
      <c r="I15854" s="1">
        <v>66</v>
      </c>
      <c r="J15854" s="1">
        <v>47</v>
      </c>
      <c r="K15854" s="9">
        <v>8</v>
      </c>
    </row>
    <row r="15855" spans="4:11" x14ac:dyDescent="0.2">
      <c r="D15855" s="200"/>
      <c r="E15855" s="11"/>
      <c r="F15855" s="10"/>
      <c r="G15855" s="7">
        <v>100</v>
      </c>
      <c r="H15855" s="53">
        <v>0</v>
      </c>
      <c r="I15855" s="2">
        <v>54.545454545455001</v>
      </c>
      <c r="J15855" s="2">
        <v>38.842975206612003</v>
      </c>
      <c r="K15855" s="15">
        <v>6.6115702479339999</v>
      </c>
    </row>
    <row r="15856" spans="4:11" x14ac:dyDescent="0.2">
      <c r="D15856" s="200"/>
      <c r="E15856" s="4" t="s">
        <v>64</v>
      </c>
      <c r="F15856" s="5"/>
      <c r="G15856" s="6">
        <v>124</v>
      </c>
      <c r="H15856" s="8">
        <v>0</v>
      </c>
      <c r="I15856" s="1">
        <v>60</v>
      </c>
      <c r="J15856" s="1">
        <v>59</v>
      </c>
      <c r="K15856" s="9">
        <v>5</v>
      </c>
    </row>
    <row r="15857" spans="2:11" x14ac:dyDescent="0.2">
      <c r="D15857" s="200"/>
      <c r="E15857" s="11"/>
      <c r="F15857" s="10"/>
      <c r="G15857" s="7">
        <v>100</v>
      </c>
      <c r="H15857" s="53">
        <v>0</v>
      </c>
      <c r="I15857" s="30">
        <v>48.387096774193999</v>
      </c>
      <c r="J15857" s="41">
        <v>47.580645161290001</v>
      </c>
      <c r="K15857" s="15">
        <v>4.0322580645160002</v>
      </c>
    </row>
    <row r="15858" spans="2:11" x14ac:dyDescent="0.2">
      <c r="D15858" s="200"/>
      <c r="E15858" s="4" t="s">
        <v>65</v>
      </c>
      <c r="F15858" s="5"/>
      <c r="G15858" s="6">
        <v>109</v>
      </c>
      <c r="H15858" s="8">
        <v>1</v>
      </c>
      <c r="I15858" s="1">
        <v>66</v>
      </c>
      <c r="J15858" s="1">
        <v>38</v>
      </c>
      <c r="K15858" s="9">
        <v>4</v>
      </c>
    </row>
    <row r="15859" spans="2:11" x14ac:dyDescent="0.2">
      <c r="D15859" s="200"/>
      <c r="E15859" s="11"/>
      <c r="F15859" s="10"/>
      <c r="G15859" s="7">
        <v>100</v>
      </c>
      <c r="H15859" s="18">
        <v>0.91743119266100004</v>
      </c>
      <c r="I15859" s="2">
        <v>60.550458715596001</v>
      </c>
      <c r="J15859" s="2">
        <v>34.862385321101002</v>
      </c>
      <c r="K15859" s="15">
        <v>3.669724770642</v>
      </c>
    </row>
    <row r="15860" spans="2:11" x14ac:dyDescent="0.2">
      <c r="D15860" s="200"/>
      <c r="E15860" s="4" t="s">
        <v>66</v>
      </c>
      <c r="F15860" s="5"/>
      <c r="G15860" s="6">
        <v>104</v>
      </c>
      <c r="H15860" s="8">
        <v>1</v>
      </c>
      <c r="I15860" s="1">
        <v>64</v>
      </c>
      <c r="J15860" s="1">
        <v>37</v>
      </c>
      <c r="K15860" s="9">
        <v>2</v>
      </c>
    </row>
    <row r="15861" spans="2:11" x14ac:dyDescent="0.2">
      <c r="D15861" s="200"/>
      <c r="E15861" s="11"/>
      <c r="F15861" s="10"/>
      <c r="G15861" s="7">
        <v>100</v>
      </c>
      <c r="H15861" s="18">
        <v>0.96153846153800004</v>
      </c>
      <c r="I15861" s="25">
        <v>61.538461538462002</v>
      </c>
      <c r="J15861" s="2">
        <v>35.576923076923002</v>
      </c>
      <c r="K15861" s="15">
        <v>1.923076923077</v>
      </c>
    </row>
    <row r="15862" spans="2:11" x14ac:dyDescent="0.2">
      <c r="D15862" s="200"/>
      <c r="E15862" s="4" t="s">
        <v>67</v>
      </c>
      <c r="F15862" s="5"/>
      <c r="G15862" s="6">
        <v>139</v>
      </c>
      <c r="H15862" s="8">
        <v>1</v>
      </c>
      <c r="I15862" s="1">
        <v>78</v>
      </c>
      <c r="J15862" s="1">
        <v>56</v>
      </c>
      <c r="K15862" s="9">
        <v>4</v>
      </c>
    </row>
    <row r="15863" spans="2:11" x14ac:dyDescent="0.2">
      <c r="D15863" s="200"/>
      <c r="E15863" s="11"/>
      <c r="F15863" s="10"/>
      <c r="G15863" s="7">
        <v>100</v>
      </c>
      <c r="H15863" s="18">
        <v>0.71942446043200003</v>
      </c>
      <c r="I15863" s="2">
        <v>56.115107913669</v>
      </c>
      <c r="J15863" s="2">
        <v>40.287769784173001</v>
      </c>
      <c r="K15863" s="15">
        <v>2.877697841727</v>
      </c>
    </row>
    <row r="15864" spans="2:11" x14ac:dyDescent="0.2">
      <c r="D15864" s="200"/>
      <c r="E15864" s="4" t="s">
        <v>68</v>
      </c>
      <c r="F15864" s="5"/>
      <c r="G15864" s="6">
        <v>48</v>
      </c>
      <c r="H15864" s="8">
        <v>1</v>
      </c>
      <c r="I15864" s="1">
        <v>23</v>
      </c>
      <c r="J15864" s="1">
        <v>22</v>
      </c>
      <c r="K15864" s="9">
        <v>2</v>
      </c>
    </row>
    <row r="15865" spans="2:11" x14ac:dyDescent="0.2">
      <c r="D15865" s="200"/>
      <c r="E15865" s="11"/>
      <c r="F15865" s="10"/>
      <c r="G15865" s="7">
        <v>100</v>
      </c>
      <c r="H15865" s="18">
        <v>2.083333333333</v>
      </c>
      <c r="I15865" s="30">
        <v>47.916666666666998</v>
      </c>
      <c r="J15865" s="25">
        <v>45.833333333333002</v>
      </c>
      <c r="K15865" s="15">
        <v>4.166666666667</v>
      </c>
    </row>
    <row r="15866" spans="2:11" x14ac:dyDescent="0.2">
      <c r="D15866" s="200"/>
      <c r="E15866" s="4" t="s">
        <v>69</v>
      </c>
      <c r="F15866" s="5"/>
      <c r="G15866" s="6">
        <v>37</v>
      </c>
      <c r="H15866" s="8">
        <v>0</v>
      </c>
      <c r="I15866" s="1">
        <v>28</v>
      </c>
      <c r="J15866" s="1">
        <v>8</v>
      </c>
      <c r="K15866" s="9">
        <v>1</v>
      </c>
    </row>
    <row r="15867" spans="2:11" x14ac:dyDescent="0.2">
      <c r="D15867" s="200"/>
      <c r="E15867" s="11"/>
      <c r="F15867" s="10"/>
      <c r="G15867" s="7">
        <v>100</v>
      </c>
      <c r="H15867" s="53">
        <v>0</v>
      </c>
      <c r="I15867" s="41">
        <v>75.675675675676004</v>
      </c>
      <c r="J15867" s="50">
        <v>21.621621621622001</v>
      </c>
      <c r="K15867" s="15">
        <v>2.7027027027030002</v>
      </c>
    </row>
    <row r="15868" spans="2:11" x14ac:dyDescent="0.2">
      <c r="D15868" s="199" t="s">
        <v>70</v>
      </c>
      <c r="E15868" s="22" t="s">
        <v>18</v>
      </c>
      <c r="F15868" s="21"/>
      <c r="G15868" s="19">
        <v>0</v>
      </c>
      <c r="H15868" s="27">
        <v>0</v>
      </c>
      <c r="I15868" s="3">
        <v>0</v>
      </c>
      <c r="J15868" s="3">
        <v>0</v>
      </c>
      <c r="K15868" s="26">
        <v>0</v>
      </c>
    </row>
    <row r="15869" spans="2:11" x14ac:dyDescent="0.2">
      <c r="D15869" s="201"/>
      <c r="E15869" s="45"/>
      <c r="F15869" s="51"/>
      <c r="G15869" s="119">
        <v>0</v>
      </c>
      <c r="H15869" s="118">
        <v>0</v>
      </c>
      <c r="I15869" s="83">
        <v>0</v>
      </c>
      <c r="J15869" s="83">
        <v>0</v>
      </c>
      <c r="K15869" s="146">
        <v>0</v>
      </c>
    </row>
    <row r="15871" spans="2:11" x14ac:dyDescent="0.2">
      <c r="B15871" s="40" t="str">
        <f xml:space="preserve"> HYPERLINK("#'目次'!B389", "[383]")</f>
        <v>[383]</v>
      </c>
      <c r="C15871" s="23" t="s">
        <v>520</v>
      </c>
    </row>
    <row r="15874" spans="3:11" x14ac:dyDescent="0.2">
      <c r="C15874" s="23" t="s">
        <v>73</v>
      </c>
    </row>
    <row r="15875" spans="3:11" x14ac:dyDescent="0.2">
      <c r="D15875" s="195"/>
      <c r="E15875" s="196"/>
      <c r="F15875" s="196"/>
      <c r="G15875" s="37" t="s">
        <v>15</v>
      </c>
      <c r="H15875" s="33" t="s">
        <v>512</v>
      </c>
      <c r="I15875" s="13" t="s">
        <v>513</v>
      </c>
      <c r="J15875" s="13" t="s">
        <v>514</v>
      </c>
      <c r="K15875" s="38" t="s">
        <v>18</v>
      </c>
    </row>
    <row r="15876" spans="3:11" x14ac:dyDescent="0.2">
      <c r="D15876" s="197"/>
      <c r="E15876" s="198"/>
      <c r="F15876" s="198"/>
      <c r="G15876" s="35"/>
      <c r="H15876" s="39"/>
      <c r="I15876" s="14"/>
      <c r="J15876" s="14"/>
      <c r="K15876" s="34"/>
    </row>
    <row r="15877" spans="3:11" x14ac:dyDescent="0.2">
      <c r="D15877" s="78"/>
      <c r="E15877" s="79" t="s">
        <v>15</v>
      </c>
      <c r="F15877" s="66"/>
      <c r="G15877" s="36">
        <v>1200</v>
      </c>
      <c r="H15877" s="17">
        <v>6</v>
      </c>
      <c r="I15877" s="17">
        <v>677</v>
      </c>
      <c r="J15877" s="17">
        <v>437</v>
      </c>
      <c r="K15877" s="47">
        <v>80</v>
      </c>
    </row>
    <row r="15878" spans="3:11" x14ac:dyDescent="0.2">
      <c r="D15878" s="45"/>
      <c r="E15878" s="51"/>
      <c r="F15878" s="67"/>
      <c r="G15878" s="7">
        <v>100</v>
      </c>
      <c r="H15878" s="2">
        <v>0.5</v>
      </c>
      <c r="I15878" s="2">
        <v>56.416666666666998</v>
      </c>
      <c r="J15878" s="2">
        <v>36.416666666666998</v>
      </c>
      <c r="K15878" s="15">
        <v>6.666666666667</v>
      </c>
    </row>
    <row r="15879" spans="3:11" x14ac:dyDescent="0.2">
      <c r="D15879" s="199" t="s">
        <v>74</v>
      </c>
      <c r="E15879" s="22" t="s">
        <v>75</v>
      </c>
      <c r="F15879" s="21"/>
      <c r="G15879" s="19">
        <v>592</v>
      </c>
      <c r="H15879" s="27">
        <v>3</v>
      </c>
      <c r="I15879" s="3">
        <v>341</v>
      </c>
      <c r="J15879" s="3">
        <v>207</v>
      </c>
      <c r="K15879" s="26">
        <v>41</v>
      </c>
    </row>
    <row r="15880" spans="3:11" x14ac:dyDescent="0.2">
      <c r="D15880" s="200"/>
      <c r="E15880" s="11"/>
      <c r="F15880" s="10"/>
      <c r="G15880" s="7">
        <v>100</v>
      </c>
      <c r="H15880" s="18">
        <v>0.50675675675700005</v>
      </c>
      <c r="I15880" s="2">
        <v>57.601351351350999</v>
      </c>
      <c r="J15880" s="2">
        <v>34.966216216215997</v>
      </c>
      <c r="K15880" s="15">
        <v>6.9256756756759996</v>
      </c>
    </row>
    <row r="15881" spans="3:11" x14ac:dyDescent="0.2">
      <c r="D15881" s="200"/>
      <c r="E15881" s="4" t="s">
        <v>34</v>
      </c>
      <c r="F15881" s="5"/>
      <c r="G15881" s="6">
        <v>37</v>
      </c>
      <c r="H15881" s="8">
        <v>2</v>
      </c>
      <c r="I15881" s="1">
        <v>27</v>
      </c>
      <c r="J15881" s="1">
        <v>5</v>
      </c>
      <c r="K15881" s="9">
        <v>3</v>
      </c>
    </row>
    <row r="15882" spans="3:11" x14ac:dyDescent="0.2">
      <c r="D15882" s="200"/>
      <c r="E15882" s="11"/>
      <c r="F15882" s="10"/>
      <c r="G15882" s="7">
        <v>100</v>
      </c>
      <c r="H15882" s="18">
        <v>5.4054054054050003</v>
      </c>
      <c r="I15882" s="41">
        <v>72.972972972972997</v>
      </c>
      <c r="J15882" s="50">
        <v>13.513513513514001</v>
      </c>
      <c r="K15882" s="15">
        <v>8.1081081081080004</v>
      </c>
    </row>
    <row r="15883" spans="3:11" x14ac:dyDescent="0.2">
      <c r="D15883" s="200"/>
      <c r="E15883" s="4" t="s">
        <v>35</v>
      </c>
      <c r="F15883" s="5"/>
      <c r="G15883" s="6">
        <v>75</v>
      </c>
      <c r="H15883" s="8">
        <v>1</v>
      </c>
      <c r="I15883" s="1">
        <v>57</v>
      </c>
      <c r="J15883" s="1">
        <v>15</v>
      </c>
      <c r="K15883" s="9">
        <v>2</v>
      </c>
    </row>
    <row r="15884" spans="3:11" x14ac:dyDescent="0.2">
      <c r="D15884" s="200"/>
      <c r="E15884" s="11"/>
      <c r="F15884" s="10"/>
      <c r="G15884" s="7">
        <v>100</v>
      </c>
      <c r="H15884" s="18">
        <v>1.333333333333</v>
      </c>
      <c r="I15884" s="41">
        <v>76</v>
      </c>
      <c r="J15884" s="50">
        <v>20</v>
      </c>
      <c r="K15884" s="15">
        <v>2.666666666667</v>
      </c>
    </row>
    <row r="15885" spans="3:11" x14ac:dyDescent="0.2">
      <c r="D15885" s="200"/>
      <c r="E15885" s="4" t="s">
        <v>36</v>
      </c>
      <c r="F15885" s="5"/>
      <c r="G15885" s="6">
        <v>95</v>
      </c>
      <c r="H15885" s="8">
        <v>0</v>
      </c>
      <c r="I15885" s="1">
        <v>63</v>
      </c>
      <c r="J15885" s="1">
        <v>26</v>
      </c>
      <c r="K15885" s="9">
        <v>6</v>
      </c>
    </row>
    <row r="15886" spans="3:11" x14ac:dyDescent="0.2">
      <c r="D15886" s="200"/>
      <c r="E15886" s="11"/>
      <c r="F15886" s="10"/>
      <c r="G15886" s="7">
        <v>100</v>
      </c>
      <c r="H15886" s="53">
        <v>0</v>
      </c>
      <c r="I15886" s="25">
        <v>66.315789473684006</v>
      </c>
      <c r="J15886" s="30">
        <v>27.368421052632002</v>
      </c>
      <c r="K15886" s="15">
        <v>6.3157894736840001</v>
      </c>
    </row>
    <row r="15887" spans="3:11" x14ac:dyDescent="0.2">
      <c r="D15887" s="200"/>
      <c r="E15887" s="4" t="s">
        <v>37</v>
      </c>
      <c r="F15887" s="5"/>
      <c r="G15887" s="6">
        <v>111</v>
      </c>
      <c r="H15887" s="8">
        <v>0</v>
      </c>
      <c r="I15887" s="1">
        <v>64</v>
      </c>
      <c r="J15887" s="1">
        <v>44</v>
      </c>
      <c r="K15887" s="9">
        <v>3</v>
      </c>
    </row>
    <row r="15888" spans="3:11" x14ac:dyDescent="0.2">
      <c r="D15888" s="200"/>
      <c r="E15888" s="11"/>
      <c r="F15888" s="10"/>
      <c r="G15888" s="7">
        <v>100</v>
      </c>
      <c r="H15888" s="53">
        <v>0</v>
      </c>
      <c r="I15888" s="2">
        <v>57.657657657658</v>
      </c>
      <c r="J15888" s="2">
        <v>39.639639639640002</v>
      </c>
      <c r="K15888" s="15">
        <v>2.7027027027030002</v>
      </c>
    </row>
    <row r="15889" spans="4:11" x14ac:dyDescent="0.2">
      <c r="D15889" s="200"/>
      <c r="E15889" s="4" t="s">
        <v>38</v>
      </c>
      <c r="F15889" s="5"/>
      <c r="G15889" s="6">
        <v>93</v>
      </c>
      <c r="H15889" s="8">
        <v>0</v>
      </c>
      <c r="I15889" s="1">
        <v>36</v>
      </c>
      <c r="J15889" s="1">
        <v>52</v>
      </c>
      <c r="K15889" s="9">
        <v>5</v>
      </c>
    </row>
    <row r="15890" spans="4:11" x14ac:dyDescent="0.2">
      <c r="D15890" s="200"/>
      <c r="E15890" s="11"/>
      <c r="F15890" s="10"/>
      <c r="G15890" s="7">
        <v>100</v>
      </c>
      <c r="H15890" s="53">
        <v>0</v>
      </c>
      <c r="I15890" s="50">
        <v>38.709677419355003</v>
      </c>
      <c r="J15890" s="41">
        <v>55.913978494623997</v>
      </c>
      <c r="K15890" s="15">
        <v>5.3763440860219998</v>
      </c>
    </row>
    <row r="15891" spans="4:11" x14ac:dyDescent="0.2">
      <c r="D15891" s="200"/>
      <c r="E15891" s="4" t="s">
        <v>39</v>
      </c>
      <c r="F15891" s="5"/>
      <c r="G15891" s="6">
        <v>109</v>
      </c>
      <c r="H15891" s="8">
        <v>0</v>
      </c>
      <c r="I15891" s="1">
        <v>56</v>
      </c>
      <c r="J15891" s="1">
        <v>44</v>
      </c>
      <c r="K15891" s="9">
        <v>9</v>
      </c>
    </row>
    <row r="15892" spans="4:11" x14ac:dyDescent="0.2">
      <c r="D15892" s="200"/>
      <c r="E15892" s="11"/>
      <c r="F15892" s="10"/>
      <c r="G15892" s="7">
        <v>100</v>
      </c>
      <c r="H15892" s="53">
        <v>0</v>
      </c>
      <c r="I15892" s="30">
        <v>51.376146788991001</v>
      </c>
      <c r="J15892" s="2">
        <v>40.366972477064003</v>
      </c>
      <c r="K15892" s="15">
        <v>8.2568807339449997</v>
      </c>
    </row>
    <row r="15893" spans="4:11" x14ac:dyDescent="0.2">
      <c r="D15893" s="200"/>
      <c r="E15893" s="4" t="s">
        <v>40</v>
      </c>
      <c r="F15893" s="5"/>
      <c r="G15893" s="6">
        <v>72</v>
      </c>
      <c r="H15893" s="8">
        <v>0</v>
      </c>
      <c r="I15893" s="1">
        <v>38</v>
      </c>
      <c r="J15893" s="1">
        <v>21</v>
      </c>
      <c r="K15893" s="9">
        <v>13</v>
      </c>
    </row>
    <row r="15894" spans="4:11" x14ac:dyDescent="0.2">
      <c r="D15894" s="200"/>
      <c r="E15894" s="11"/>
      <c r="F15894" s="10"/>
      <c r="G15894" s="7">
        <v>100</v>
      </c>
      <c r="H15894" s="53">
        <v>0</v>
      </c>
      <c r="I15894" s="2">
        <v>52.777777777777999</v>
      </c>
      <c r="J15894" s="30">
        <v>29.166666666666998</v>
      </c>
      <c r="K15894" s="102">
        <v>18.055555555556001</v>
      </c>
    </row>
    <row r="15895" spans="4:11" x14ac:dyDescent="0.2">
      <c r="D15895" s="199" t="s">
        <v>76</v>
      </c>
      <c r="E15895" s="22" t="s">
        <v>77</v>
      </c>
      <c r="F15895" s="21"/>
      <c r="G15895" s="19">
        <v>608</v>
      </c>
      <c r="H15895" s="27">
        <v>3</v>
      </c>
      <c r="I15895" s="3">
        <v>336</v>
      </c>
      <c r="J15895" s="3">
        <v>230</v>
      </c>
      <c r="K15895" s="26">
        <v>39</v>
      </c>
    </row>
    <row r="15896" spans="4:11" x14ac:dyDescent="0.2">
      <c r="D15896" s="200"/>
      <c r="E15896" s="11"/>
      <c r="F15896" s="10"/>
      <c r="G15896" s="7">
        <v>100</v>
      </c>
      <c r="H15896" s="18">
        <v>0.49342105263199998</v>
      </c>
      <c r="I15896" s="2">
        <v>55.263157894736999</v>
      </c>
      <c r="J15896" s="2">
        <v>37.828947368420998</v>
      </c>
      <c r="K15896" s="15">
        <v>6.4144736842109999</v>
      </c>
    </row>
    <row r="15897" spans="4:11" x14ac:dyDescent="0.2">
      <c r="D15897" s="200"/>
      <c r="E15897" s="4" t="s">
        <v>34</v>
      </c>
      <c r="F15897" s="5"/>
      <c r="G15897" s="6">
        <v>37</v>
      </c>
      <c r="H15897" s="8">
        <v>1</v>
      </c>
      <c r="I15897" s="1">
        <v>29</v>
      </c>
      <c r="J15897" s="1">
        <v>7</v>
      </c>
      <c r="K15897" s="9">
        <v>0</v>
      </c>
    </row>
    <row r="15898" spans="4:11" x14ac:dyDescent="0.2">
      <c r="D15898" s="200"/>
      <c r="E15898" s="11"/>
      <c r="F15898" s="10"/>
      <c r="G15898" s="7">
        <v>100</v>
      </c>
      <c r="H15898" s="18">
        <v>2.7027027027030002</v>
      </c>
      <c r="I15898" s="41">
        <v>78.378378378378002</v>
      </c>
      <c r="J15898" s="50">
        <v>18.918918918919001</v>
      </c>
      <c r="K15898" s="110">
        <v>0</v>
      </c>
    </row>
    <row r="15899" spans="4:11" x14ac:dyDescent="0.2">
      <c r="D15899" s="200"/>
      <c r="E15899" s="4" t="s">
        <v>35</v>
      </c>
      <c r="F15899" s="5"/>
      <c r="G15899" s="6">
        <v>73</v>
      </c>
      <c r="H15899" s="8">
        <v>0</v>
      </c>
      <c r="I15899" s="1">
        <v>38</v>
      </c>
      <c r="J15899" s="1">
        <v>30</v>
      </c>
      <c r="K15899" s="9">
        <v>5</v>
      </c>
    </row>
    <row r="15900" spans="4:11" x14ac:dyDescent="0.2">
      <c r="D15900" s="200"/>
      <c r="E15900" s="11"/>
      <c r="F15900" s="10"/>
      <c r="G15900" s="7">
        <v>100</v>
      </c>
      <c r="H15900" s="53">
        <v>0</v>
      </c>
      <c r="I15900" s="2">
        <v>52.054794520548</v>
      </c>
      <c r="J15900" s="2">
        <v>41.095890410959001</v>
      </c>
      <c r="K15900" s="15">
        <v>6.8493150684930004</v>
      </c>
    </row>
    <row r="15901" spans="4:11" x14ac:dyDescent="0.2">
      <c r="D15901" s="200"/>
      <c r="E15901" s="4" t="s">
        <v>36</v>
      </c>
      <c r="F15901" s="5"/>
      <c r="G15901" s="6">
        <v>92</v>
      </c>
      <c r="H15901" s="8">
        <v>0</v>
      </c>
      <c r="I15901" s="1">
        <v>55</v>
      </c>
      <c r="J15901" s="1">
        <v>36</v>
      </c>
      <c r="K15901" s="9">
        <v>1</v>
      </c>
    </row>
    <row r="15902" spans="4:11" x14ac:dyDescent="0.2">
      <c r="D15902" s="200"/>
      <c r="E15902" s="11"/>
      <c r="F15902" s="10"/>
      <c r="G15902" s="7">
        <v>100</v>
      </c>
      <c r="H15902" s="53">
        <v>0</v>
      </c>
      <c r="I15902" s="2">
        <v>59.782608695652002</v>
      </c>
      <c r="J15902" s="2">
        <v>39.130434782609001</v>
      </c>
      <c r="K15902" s="95">
        <v>1.086956521739</v>
      </c>
    </row>
    <row r="15903" spans="4:11" x14ac:dyDescent="0.2">
      <c r="D15903" s="200"/>
      <c r="E15903" s="4" t="s">
        <v>37</v>
      </c>
      <c r="F15903" s="5"/>
      <c r="G15903" s="6">
        <v>110</v>
      </c>
      <c r="H15903" s="8">
        <v>1</v>
      </c>
      <c r="I15903" s="1">
        <v>69</v>
      </c>
      <c r="J15903" s="1">
        <v>37</v>
      </c>
      <c r="K15903" s="9">
        <v>3</v>
      </c>
    </row>
    <row r="15904" spans="4:11" x14ac:dyDescent="0.2">
      <c r="D15904" s="200"/>
      <c r="E15904" s="11"/>
      <c r="F15904" s="10"/>
      <c r="G15904" s="7">
        <v>100</v>
      </c>
      <c r="H15904" s="18">
        <v>0.90909090909099999</v>
      </c>
      <c r="I15904" s="25">
        <v>62.727272727272997</v>
      </c>
      <c r="J15904" s="2">
        <v>33.636363636364003</v>
      </c>
      <c r="K15904" s="15">
        <v>2.7272727272730002</v>
      </c>
    </row>
    <row r="15905" spans="2:11" x14ac:dyDescent="0.2">
      <c r="D15905" s="200"/>
      <c r="E15905" s="4" t="s">
        <v>38</v>
      </c>
      <c r="F15905" s="5"/>
      <c r="G15905" s="6">
        <v>93</v>
      </c>
      <c r="H15905" s="8">
        <v>0</v>
      </c>
      <c r="I15905" s="1">
        <v>53</v>
      </c>
      <c r="J15905" s="1">
        <v>36</v>
      </c>
      <c r="K15905" s="9">
        <v>4</v>
      </c>
    </row>
    <row r="15906" spans="2:11" x14ac:dyDescent="0.2">
      <c r="D15906" s="200"/>
      <c r="E15906" s="11"/>
      <c r="F15906" s="10"/>
      <c r="G15906" s="7">
        <v>100</v>
      </c>
      <c r="H15906" s="53">
        <v>0</v>
      </c>
      <c r="I15906" s="2">
        <v>56.989247311828002</v>
      </c>
      <c r="J15906" s="2">
        <v>38.709677419355003</v>
      </c>
      <c r="K15906" s="15">
        <v>4.3010752688169998</v>
      </c>
    </row>
    <row r="15907" spans="2:11" x14ac:dyDescent="0.2">
      <c r="D15907" s="200"/>
      <c r="E15907" s="4" t="s">
        <v>39</v>
      </c>
      <c r="F15907" s="5"/>
      <c r="G15907" s="6">
        <v>114</v>
      </c>
      <c r="H15907" s="8">
        <v>1</v>
      </c>
      <c r="I15907" s="1">
        <v>52</v>
      </c>
      <c r="J15907" s="1">
        <v>48</v>
      </c>
      <c r="K15907" s="9">
        <v>13</v>
      </c>
    </row>
    <row r="15908" spans="2:11" x14ac:dyDescent="0.2">
      <c r="D15908" s="200"/>
      <c r="E15908" s="11"/>
      <c r="F15908" s="10"/>
      <c r="G15908" s="7">
        <v>100</v>
      </c>
      <c r="H15908" s="18">
        <v>0.87719298245599997</v>
      </c>
      <c r="I15908" s="50">
        <v>45.614035087719003</v>
      </c>
      <c r="J15908" s="25">
        <v>42.105263157895003</v>
      </c>
      <c r="K15908" s="15">
        <v>11.403508771929999</v>
      </c>
    </row>
    <row r="15909" spans="2:11" x14ac:dyDescent="0.2">
      <c r="D15909" s="200"/>
      <c r="E15909" s="4" t="s">
        <v>40</v>
      </c>
      <c r="F15909" s="5"/>
      <c r="G15909" s="6">
        <v>89</v>
      </c>
      <c r="H15909" s="8">
        <v>0</v>
      </c>
      <c r="I15909" s="1">
        <v>40</v>
      </c>
      <c r="J15909" s="1">
        <v>36</v>
      </c>
      <c r="K15909" s="9">
        <v>13</v>
      </c>
    </row>
    <row r="15910" spans="2:11" x14ac:dyDescent="0.2">
      <c r="D15910" s="201"/>
      <c r="E15910" s="45"/>
      <c r="F15910" s="51"/>
      <c r="G15910" s="81">
        <v>100</v>
      </c>
      <c r="H15910" s="118">
        <v>0</v>
      </c>
      <c r="I15910" s="108">
        <v>44.943820224718998</v>
      </c>
      <c r="J15910" s="64">
        <v>40.449438202247002</v>
      </c>
      <c r="K15910" s="154">
        <v>14.606741573034</v>
      </c>
    </row>
    <row r="15912" spans="2:11" x14ac:dyDescent="0.2">
      <c r="B15912" s="40" t="str">
        <f xml:space="preserve"> HYPERLINK("#'目次'!B390", "[384]")</f>
        <v>[384]</v>
      </c>
      <c r="C15912" s="23" t="s">
        <v>520</v>
      </c>
    </row>
    <row r="15915" spans="2:11" x14ac:dyDescent="0.2">
      <c r="C15915" s="23" t="s">
        <v>80</v>
      </c>
    </row>
    <row r="15916" spans="2:11" x14ac:dyDescent="0.2">
      <c r="E15916" s="195"/>
      <c r="F15916" s="196"/>
      <c r="G15916" s="37" t="s">
        <v>15</v>
      </c>
      <c r="H15916" s="33" t="s">
        <v>512</v>
      </c>
      <c r="I15916" s="13" t="s">
        <v>513</v>
      </c>
      <c r="J15916" s="13" t="s">
        <v>514</v>
      </c>
      <c r="K15916" s="38" t="s">
        <v>18</v>
      </c>
    </row>
    <row r="15917" spans="2:11" x14ac:dyDescent="0.2">
      <c r="E15917" s="197"/>
      <c r="F15917" s="198"/>
      <c r="G15917" s="35"/>
      <c r="H15917" s="39"/>
      <c r="I15917" s="14"/>
      <c r="J15917" s="14"/>
      <c r="K15917" s="34"/>
    </row>
    <row r="15918" spans="2:11" x14ac:dyDescent="0.2">
      <c r="E15918" s="120" t="s">
        <v>15</v>
      </c>
      <c r="F15918" s="66"/>
      <c r="G15918" s="36">
        <v>1200</v>
      </c>
      <c r="H15918" s="17">
        <v>6</v>
      </c>
      <c r="I15918" s="17">
        <v>677</v>
      </c>
      <c r="J15918" s="17">
        <v>437</v>
      </c>
      <c r="K15918" s="47">
        <v>80</v>
      </c>
    </row>
    <row r="15919" spans="2:11" x14ac:dyDescent="0.2">
      <c r="E15919" s="45"/>
      <c r="F15919" s="67"/>
      <c r="G15919" s="7">
        <v>100</v>
      </c>
      <c r="H15919" s="2">
        <v>0.5</v>
      </c>
      <c r="I15919" s="2">
        <v>56.416666666666998</v>
      </c>
      <c r="J15919" s="2">
        <v>36.416666666666998</v>
      </c>
      <c r="K15919" s="15">
        <v>6.666666666667</v>
      </c>
    </row>
    <row r="15920" spans="2:11" x14ac:dyDescent="0.2">
      <c r="E15920" s="4" t="s">
        <v>81</v>
      </c>
      <c r="F15920" s="5"/>
      <c r="G15920" s="19">
        <v>48</v>
      </c>
      <c r="H15920" s="27">
        <v>0</v>
      </c>
      <c r="I15920" s="3">
        <v>29</v>
      </c>
      <c r="J15920" s="3">
        <v>15</v>
      </c>
      <c r="K15920" s="26">
        <v>4</v>
      </c>
    </row>
    <row r="15921" spans="5:11" x14ac:dyDescent="0.2">
      <c r="E15921" s="11"/>
      <c r="F15921" s="10"/>
      <c r="G15921" s="7">
        <v>100</v>
      </c>
      <c r="H15921" s="53">
        <v>0</v>
      </c>
      <c r="I15921" s="2">
        <v>60.416666666666998</v>
      </c>
      <c r="J15921" s="30">
        <v>31.25</v>
      </c>
      <c r="K15921" s="15">
        <v>8.333333333333</v>
      </c>
    </row>
    <row r="15922" spans="5:11" x14ac:dyDescent="0.2">
      <c r="E15922" s="4" t="s">
        <v>82</v>
      </c>
      <c r="F15922" s="5"/>
      <c r="G15922" s="6">
        <v>84</v>
      </c>
      <c r="H15922" s="8">
        <v>2</v>
      </c>
      <c r="I15922" s="1">
        <v>48</v>
      </c>
      <c r="J15922" s="1">
        <v>26</v>
      </c>
      <c r="K15922" s="9">
        <v>8</v>
      </c>
    </row>
    <row r="15923" spans="5:11" x14ac:dyDescent="0.2">
      <c r="E15923" s="11"/>
      <c r="F15923" s="10"/>
      <c r="G15923" s="7">
        <v>100</v>
      </c>
      <c r="H15923" s="18">
        <v>2.3809523809519999</v>
      </c>
      <c r="I15923" s="2">
        <v>57.142857142856997</v>
      </c>
      <c r="J15923" s="30">
        <v>30.952380952380999</v>
      </c>
      <c r="K15923" s="15">
        <v>9.5238095238099998</v>
      </c>
    </row>
    <row r="15924" spans="5:11" x14ac:dyDescent="0.2">
      <c r="E15924" s="4" t="s">
        <v>83</v>
      </c>
      <c r="F15924" s="5"/>
      <c r="G15924" s="6">
        <v>462</v>
      </c>
      <c r="H15924" s="8">
        <v>2</v>
      </c>
      <c r="I15924" s="1">
        <v>246</v>
      </c>
      <c r="J15924" s="1">
        <v>185</v>
      </c>
      <c r="K15924" s="9">
        <v>29</v>
      </c>
    </row>
    <row r="15925" spans="5:11" x14ac:dyDescent="0.2">
      <c r="E15925" s="11"/>
      <c r="F15925" s="10"/>
      <c r="G15925" s="7">
        <v>100</v>
      </c>
      <c r="H15925" s="18">
        <v>0.43290043290000002</v>
      </c>
      <c r="I15925" s="2">
        <v>53.246753246753002</v>
      </c>
      <c r="J15925" s="2">
        <v>40.04329004329</v>
      </c>
      <c r="K15925" s="15">
        <v>6.2770562770560003</v>
      </c>
    </row>
    <row r="15926" spans="5:11" x14ac:dyDescent="0.2">
      <c r="E15926" s="4" t="s">
        <v>84</v>
      </c>
      <c r="F15926" s="5"/>
      <c r="G15926" s="6">
        <v>30</v>
      </c>
      <c r="H15926" s="8">
        <v>0</v>
      </c>
      <c r="I15926" s="1">
        <v>17</v>
      </c>
      <c r="J15926" s="1">
        <v>11</v>
      </c>
      <c r="K15926" s="9">
        <v>2</v>
      </c>
    </row>
    <row r="15927" spans="5:11" x14ac:dyDescent="0.2">
      <c r="E15927" s="11"/>
      <c r="F15927" s="10"/>
      <c r="G15927" s="7">
        <v>100</v>
      </c>
      <c r="H15927" s="53">
        <v>0</v>
      </c>
      <c r="I15927" s="2">
        <v>56.666666666666998</v>
      </c>
      <c r="J15927" s="2">
        <v>36.666666666666998</v>
      </c>
      <c r="K15927" s="15">
        <v>6.666666666667</v>
      </c>
    </row>
    <row r="15928" spans="5:11" x14ac:dyDescent="0.2">
      <c r="E15928" s="4" t="s">
        <v>85</v>
      </c>
      <c r="F15928" s="5"/>
      <c r="G15928" s="6">
        <v>144</v>
      </c>
      <c r="H15928" s="8">
        <v>1</v>
      </c>
      <c r="I15928" s="1">
        <v>92</v>
      </c>
      <c r="J15928" s="1">
        <v>43</v>
      </c>
      <c r="K15928" s="9">
        <v>8</v>
      </c>
    </row>
    <row r="15929" spans="5:11" x14ac:dyDescent="0.2">
      <c r="E15929" s="11"/>
      <c r="F15929" s="10"/>
      <c r="G15929" s="7">
        <v>100</v>
      </c>
      <c r="H15929" s="18">
        <v>0.694444444444</v>
      </c>
      <c r="I15929" s="25">
        <v>63.888888888888999</v>
      </c>
      <c r="J15929" s="30">
        <v>29.861111111111001</v>
      </c>
      <c r="K15929" s="15">
        <v>5.5555555555560003</v>
      </c>
    </row>
    <row r="15930" spans="5:11" x14ac:dyDescent="0.2">
      <c r="E15930" s="4" t="s">
        <v>86</v>
      </c>
      <c r="F15930" s="5"/>
      <c r="G15930" s="6">
        <v>192</v>
      </c>
      <c r="H15930" s="8">
        <v>1</v>
      </c>
      <c r="I15930" s="1">
        <v>114</v>
      </c>
      <c r="J15930" s="1">
        <v>67</v>
      </c>
      <c r="K15930" s="9">
        <v>10</v>
      </c>
    </row>
    <row r="15931" spans="5:11" x14ac:dyDescent="0.2">
      <c r="E15931" s="11"/>
      <c r="F15931" s="10"/>
      <c r="G15931" s="7">
        <v>100</v>
      </c>
      <c r="H15931" s="18">
        <v>0.52083333333299997</v>
      </c>
      <c r="I15931" s="2">
        <v>59.375</v>
      </c>
      <c r="J15931" s="2">
        <v>34.895833333333002</v>
      </c>
      <c r="K15931" s="15">
        <v>5.208333333333</v>
      </c>
    </row>
    <row r="15932" spans="5:11" x14ac:dyDescent="0.2">
      <c r="E15932" s="4" t="s">
        <v>87</v>
      </c>
      <c r="F15932" s="5"/>
      <c r="G15932" s="6">
        <v>72</v>
      </c>
      <c r="H15932" s="8">
        <v>0</v>
      </c>
      <c r="I15932" s="1">
        <v>43</v>
      </c>
      <c r="J15932" s="1">
        <v>25</v>
      </c>
      <c r="K15932" s="9">
        <v>4</v>
      </c>
    </row>
    <row r="15933" spans="5:11" x14ac:dyDescent="0.2">
      <c r="E15933" s="11"/>
      <c r="F15933" s="10"/>
      <c r="G15933" s="7">
        <v>100</v>
      </c>
      <c r="H15933" s="53">
        <v>0</v>
      </c>
      <c r="I15933" s="2">
        <v>59.722222222222001</v>
      </c>
      <c r="J15933" s="2">
        <v>34.722222222222001</v>
      </c>
      <c r="K15933" s="15">
        <v>5.5555555555560003</v>
      </c>
    </row>
    <row r="15934" spans="5:11" x14ac:dyDescent="0.2">
      <c r="E15934" s="4" t="s">
        <v>88</v>
      </c>
      <c r="F15934" s="5"/>
      <c r="G15934" s="6">
        <v>36</v>
      </c>
      <c r="H15934" s="8">
        <v>0</v>
      </c>
      <c r="I15934" s="1">
        <v>22</v>
      </c>
      <c r="J15934" s="1">
        <v>10</v>
      </c>
      <c r="K15934" s="9">
        <v>4</v>
      </c>
    </row>
    <row r="15935" spans="5:11" x14ac:dyDescent="0.2">
      <c r="E15935" s="11"/>
      <c r="F15935" s="10"/>
      <c r="G15935" s="7">
        <v>100</v>
      </c>
      <c r="H15935" s="53">
        <v>0</v>
      </c>
      <c r="I15935" s="2">
        <v>61.111111111111001</v>
      </c>
      <c r="J15935" s="30">
        <v>27.777777777777999</v>
      </c>
      <c r="K15935" s="15">
        <v>11.111111111111001</v>
      </c>
    </row>
    <row r="15936" spans="5:11" x14ac:dyDescent="0.2">
      <c r="E15936" s="4" t="s">
        <v>89</v>
      </c>
      <c r="F15936" s="5"/>
      <c r="G15936" s="6">
        <v>66</v>
      </c>
      <c r="H15936" s="8">
        <v>0</v>
      </c>
      <c r="I15936" s="1">
        <v>32</v>
      </c>
      <c r="J15936" s="1">
        <v>27</v>
      </c>
      <c r="K15936" s="9">
        <v>7</v>
      </c>
    </row>
    <row r="15937" spans="2:11" x14ac:dyDescent="0.2">
      <c r="E15937" s="11"/>
      <c r="F15937" s="10"/>
      <c r="G15937" s="7">
        <v>100</v>
      </c>
      <c r="H15937" s="53">
        <v>0</v>
      </c>
      <c r="I15937" s="30">
        <v>48.484848484848001</v>
      </c>
      <c r="J15937" s="2">
        <v>40.909090909090999</v>
      </c>
      <c r="K15937" s="15">
        <v>10.606060606061</v>
      </c>
    </row>
    <row r="15938" spans="2:11" x14ac:dyDescent="0.2">
      <c r="E15938" s="4" t="s">
        <v>90</v>
      </c>
      <c r="F15938" s="5"/>
      <c r="G15938" s="6">
        <v>54</v>
      </c>
      <c r="H15938" s="8">
        <v>0</v>
      </c>
      <c r="I15938" s="1">
        <v>27</v>
      </c>
      <c r="J15938" s="1">
        <v>25</v>
      </c>
      <c r="K15938" s="9">
        <v>2</v>
      </c>
    </row>
    <row r="15939" spans="2:11" x14ac:dyDescent="0.2">
      <c r="E15939" s="11"/>
      <c r="F15939" s="10"/>
      <c r="G15939" s="7">
        <v>100</v>
      </c>
      <c r="H15939" s="53">
        <v>0</v>
      </c>
      <c r="I15939" s="30">
        <v>50</v>
      </c>
      <c r="J15939" s="25">
        <v>46.296296296295999</v>
      </c>
      <c r="K15939" s="15">
        <v>3.7037037037039999</v>
      </c>
    </row>
    <row r="15940" spans="2:11" x14ac:dyDescent="0.2">
      <c r="E15940" s="4" t="s">
        <v>91</v>
      </c>
      <c r="F15940" s="5"/>
      <c r="G15940" s="6">
        <v>12</v>
      </c>
      <c r="H15940" s="8">
        <v>0</v>
      </c>
      <c r="I15940" s="1">
        <v>7</v>
      </c>
      <c r="J15940" s="1">
        <v>3</v>
      </c>
      <c r="K15940" s="9">
        <v>2</v>
      </c>
    </row>
    <row r="15941" spans="2:11" x14ac:dyDescent="0.2">
      <c r="E15941" s="45"/>
      <c r="F15941" s="51"/>
      <c r="G15941" s="81">
        <v>100</v>
      </c>
      <c r="H15941" s="118">
        <v>0</v>
      </c>
      <c r="I15941" s="64">
        <v>58.333333333333002</v>
      </c>
      <c r="J15941" s="108">
        <v>25</v>
      </c>
      <c r="K15941" s="140">
        <v>16.666666666666998</v>
      </c>
    </row>
    <row r="15943" spans="2:11" x14ac:dyDescent="0.2">
      <c r="B15943" s="40" t="str">
        <f xml:space="preserve"> HYPERLINK("#'目次'!B391", "[385]")</f>
        <v>[385]</v>
      </c>
      <c r="C15943" s="23" t="s">
        <v>523</v>
      </c>
    </row>
    <row r="15946" spans="2:11" x14ac:dyDescent="0.2">
      <c r="C15946" s="23" t="s">
        <v>14</v>
      </c>
    </row>
    <row r="15947" spans="2:11" x14ac:dyDescent="0.2">
      <c r="D15947" s="195"/>
      <c r="E15947" s="196"/>
      <c r="F15947" s="196"/>
      <c r="G15947" s="37" t="s">
        <v>15</v>
      </c>
      <c r="H15947" s="33" t="s">
        <v>512</v>
      </c>
      <c r="I15947" s="13" t="s">
        <v>513</v>
      </c>
      <c r="J15947" s="13" t="s">
        <v>514</v>
      </c>
      <c r="K15947" s="38" t="s">
        <v>18</v>
      </c>
    </row>
    <row r="15948" spans="2:11" x14ac:dyDescent="0.2">
      <c r="D15948" s="197"/>
      <c r="E15948" s="198"/>
      <c r="F15948" s="198"/>
      <c r="G15948" s="35"/>
      <c r="H15948" s="39"/>
      <c r="I15948" s="14"/>
      <c r="J15948" s="14"/>
      <c r="K15948" s="34"/>
    </row>
    <row r="15949" spans="2:11" x14ac:dyDescent="0.2">
      <c r="D15949" s="78"/>
      <c r="E15949" s="79" t="s">
        <v>15</v>
      </c>
      <c r="F15949" s="66"/>
      <c r="G15949" s="36">
        <v>1200</v>
      </c>
      <c r="H15949" s="17">
        <v>101</v>
      </c>
      <c r="I15949" s="17">
        <v>825</v>
      </c>
      <c r="J15949" s="17">
        <v>234</v>
      </c>
      <c r="K15949" s="47">
        <v>40</v>
      </c>
    </row>
    <row r="15950" spans="2:11" x14ac:dyDescent="0.2">
      <c r="D15950" s="45"/>
      <c r="E15950" s="51"/>
      <c r="F15950" s="67"/>
      <c r="G15950" s="7">
        <v>100</v>
      </c>
      <c r="H15950" s="2">
        <v>8.416666666667</v>
      </c>
      <c r="I15950" s="2">
        <v>68.75</v>
      </c>
      <c r="J15950" s="2">
        <v>19.5</v>
      </c>
      <c r="K15950" s="15">
        <v>3.333333333333</v>
      </c>
    </row>
    <row r="15951" spans="2:11" x14ac:dyDescent="0.2">
      <c r="D15951" s="199" t="s">
        <v>19</v>
      </c>
      <c r="E15951" s="22" t="s">
        <v>20</v>
      </c>
      <c r="F15951" s="21"/>
      <c r="G15951" s="19">
        <v>132</v>
      </c>
      <c r="H15951" s="27">
        <v>9</v>
      </c>
      <c r="I15951" s="3">
        <v>95</v>
      </c>
      <c r="J15951" s="3">
        <v>18</v>
      </c>
      <c r="K15951" s="26">
        <v>10</v>
      </c>
    </row>
    <row r="15952" spans="2:11" x14ac:dyDescent="0.2">
      <c r="D15952" s="200"/>
      <c r="E15952" s="11"/>
      <c r="F15952" s="10"/>
      <c r="G15952" s="7">
        <v>100</v>
      </c>
      <c r="H15952" s="18">
        <v>6.8181818181820004</v>
      </c>
      <c r="I15952" s="2">
        <v>71.969696969696997</v>
      </c>
      <c r="J15952" s="30">
        <v>13.636363636364001</v>
      </c>
      <c r="K15952" s="15">
        <v>7.5757575757579998</v>
      </c>
    </row>
    <row r="15953" spans="4:11" x14ac:dyDescent="0.2">
      <c r="D15953" s="200"/>
      <c r="E15953" s="4" t="s">
        <v>21</v>
      </c>
      <c r="F15953" s="5"/>
      <c r="G15953" s="6">
        <v>444</v>
      </c>
      <c r="H15953" s="8">
        <v>39</v>
      </c>
      <c r="I15953" s="1">
        <v>306</v>
      </c>
      <c r="J15953" s="1">
        <v>87</v>
      </c>
      <c r="K15953" s="9">
        <v>12</v>
      </c>
    </row>
    <row r="15954" spans="4:11" x14ac:dyDescent="0.2">
      <c r="D15954" s="200"/>
      <c r="E15954" s="11"/>
      <c r="F15954" s="10"/>
      <c r="G15954" s="7">
        <v>100</v>
      </c>
      <c r="H15954" s="18">
        <v>8.7837837837839992</v>
      </c>
      <c r="I15954" s="2">
        <v>68.918918918919005</v>
      </c>
      <c r="J15954" s="2">
        <v>19.594594594595002</v>
      </c>
      <c r="K15954" s="15">
        <v>2.7027027027030002</v>
      </c>
    </row>
    <row r="15955" spans="4:11" x14ac:dyDescent="0.2">
      <c r="D15955" s="200"/>
      <c r="E15955" s="4" t="s">
        <v>22</v>
      </c>
      <c r="F15955" s="5"/>
      <c r="G15955" s="6">
        <v>192</v>
      </c>
      <c r="H15955" s="8">
        <v>16</v>
      </c>
      <c r="I15955" s="1">
        <v>130</v>
      </c>
      <c r="J15955" s="1">
        <v>42</v>
      </c>
      <c r="K15955" s="9">
        <v>4</v>
      </c>
    </row>
    <row r="15956" spans="4:11" x14ac:dyDescent="0.2">
      <c r="D15956" s="200"/>
      <c r="E15956" s="11"/>
      <c r="F15956" s="10"/>
      <c r="G15956" s="7">
        <v>100</v>
      </c>
      <c r="H15956" s="18">
        <v>8.333333333333</v>
      </c>
      <c r="I15956" s="2">
        <v>67.708333333333002</v>
      </c>
      <c r="J15956" s="2">
        <v>21.875</v>
      </c>
      <c r="K15956" s="15">
        <v>2.083333333333</v>
      </c>
    </row>
    <row r="15957" spans="4:11" x14ac:dyDescent="0.2">
      <c r="D15957" s="200"/>
      <c r="E15957" s="4" t="s">
        <v>23</v>
      </c>
      <c r="F15957" s="5"/>
      <c r="G15957" s="6">
        <v>192</v>
      </c>
      <c r="H15957" s="8">
        <v>13</v>
      </c>
      <c r="I15957" s="1">
        <v>135</v>
      </c>
      <c r="J15957" s="1">
        <v>40</v>
      </c>
      <c r="K15957" s="9">
        <v>4</v>
      </c>
    </row>
    <row r="15958" spans="4:11" x14ac:dyDescent="0.2">
      <c r="D15958" s="200"/>
      <c r="E15958" s="11"/>
      <c r="F15958" s="10"/>
      <c r="G15958" s="7">
        <v>100</v>
      </c>
      <c r="H15958" s="18">
        <v>6.770833333333</v>
      </c>
      <c r="I15958" s="2">
        <v>70.3125</v>
      </c>
      <c r="J15958" s="2">
        <v>20.833333333333002</v>
      </c>
      <c r="K15958" s="15">
        <v>2.083333333333</v>
      </c>
    </row>
    <row r="15959" spans="4:11" x14ac:dyDescent="0.2">
      <c r="D15959" s="200"/>
      <c r="E15959" s="4" t="s">
        <v>24</v>
      </c>
      <c r="F15959" s="5"/>
      <c r="G15959" s="6">
        <v>240</v>
      </c>
      <c r="H15959" s="8">
        <v>24</v>
      </c>
      <c r="I15959" s="1">
        <v>159</v>
      </c>
      <c r="J15959" s="1">
        <v>47</v>
      </c>
      <c r="K15959" s="9">
        <v>10</v>
      </c>
    </row>
    <row r="15960" spans="4:11" x14ac:dyDescent="0.2">
      <c r="D15960" s="200"/>
      <c r="E15960" s="11"/>
      <c r="F15960" s="10"/>
      <c r="G15960" s="7">
        <v>100</v>
      </c>
      <c r="H15960" s="18">
        <v>10</v>
      </c>
      <c r="I15960" s="2">
        <v>66.25</v>
      </c>
      <c r="J15960" s="2">
        <v>19.583333333333002</v>
      </c>
      <c r="K15960" s="15">
        <v>4.166666666667</v>
      </c>
    </row>
    <row r="15961" spans="4:11" x14ac:dyDescent="0.2">
      <c r="D15961" s="199" t="s">
        <v>25</v>
      </c>
      <c r="E15961" s="22" t="s">
        <v>26</v>
      </c>
      <c r="F15961" s="21"/>
      <c r="G15961" s="19">
        <v>348</v>
      </c>
      <c r="H15961" s="27">
        <v>29</v>
      </c>
      <c r="I15961" s="3">
        <v>250</v>
      </c>
      <c r="J15961" s="3">
        <v>63</v>
      </c>
      <c r="K15961" s="26">
        <v>6</v>
      </c>
    </row>
    <row r="15962" spans="4:11" x14ac:dyDescent="0.2">
      <c r="D15962" s="200"/>
      <c r="E15962" s="11"/>
      <c r="F15962" s="10"/>
      <c r="G15962" s="7">
        <v>100</v>
      </c>
      <c r="H15962" s="18">
        <v>8.333333333333</v>
      </c>
      <c r="I15962" s="2">
        <v>71.839080459770003</v>
      </c>
      <c r="J15962" s="2">
        <v>18.103448275862</v>
      </c>
      <c r="K15962" s="15">
        <v>1.7241379310339999</v>
      </c>
    </row>
    <row r="15963" spans="4:11" x14ac:dyDescent="0.2">
      <c r="D15963" s="200"/>
      <c r="E15963" s="4" t="s">
        <v>27</v>
      </c>
      <c r="F15963" s="5"/>
      <c r="G15963" s="6">
        <v>378</v>
      </c>
      <c r="H15963" s="8">
        <v>37</v>
      </c>
      <c r="I15963" s="1">
        <v>255</v>
      </c>
      <c r="J15963" s="1">
        <v>73</v>
      </c>
      <c r="K15963" s="9">
        <v>13</v>
      </c>
    </row>
    <row r="15964" spans="4:11" x14ac:dyDescent="0.2">
      <c r="D15964" s="200"/>
      <c r="E15964" s="11"/>
      <c r="F15964" s="10"/>
      <c r="G15964" s="7">
        <v>100</v>
      </c>
      <c r="H15964" s="18">
        <v>9.7883597883599993</v>
      </c>
      <c r="I15964" s="2">
        <v>67.460317460317</v>
      </c>
      <c r="J15964" s="2">
        <v>19.312169312169001</v>
      </c>
      <c r="K15964" s="15">
        <v>3.4391534391529999</v>
      </c>
    </row>
    <row r="15965" spans="4:11" x14ac:dyDescent="0.2">
      <c r="D15965" s="200"/>
      <c r="E15965" s="4" t="s">
        <v>28</v>
      </c>
      <c r="F15965" s="5"/>
      <c r="G15965" s="6">
        <v>372</v>
      </c>
      <c r="H15965" s="8">
        <v>30</v>
      </c>
      <c r="I15965" s="1">
        <v>244</v>
      </c>
      <c r="J15965" s="1">
        <v>82</v>
      </c>
      <c r="K15965" s="9">
        <v>16</v>
      </c>
    </row>
    <row r="15966" spans="4:11" x14ac:dyDescent="0.2">
      <c r="D15966" s="200"/>
      <c r="E15966" s="11"/>
      <c r="F15966" s="10"/>
      <c r="G15966" s="7">
        <v>100</v>
      </c>
      <c r="H15966" s="18">
        <v>8.0645161290320004</v>
      </c>
      <c r="I15966" s="2">
        <v>65.591397849461998</v>
      </c>
      <c r="J15966" s="2">
        <v>22.043010752688001</v>
      </c>
      <c r="K15966" s="15">
        <v>4.3010752688169998</v>
      </c>
    </row>
    <row r="15967" spans="4:11" x14ac:dyDescent="0.2">
      <c r="D15967" s="200"/>
      <c r="E15967" s="4" t="s">
        <v>29</v>
      </c>
      <c r="F15967" s="5"/>
      <c r="G15967" s="6">
        <v>102</v>
      </c>
      <c r="H15967" s="8">
        <v>5</v>
      </c>
      <c r="I15967" s="1">
        <v>76</v>
      </c>
      <c r="J15967" s="1">
        <v>16</v>
      </c>
      <c r="K15967" s="9">
        <v>5</v>
      </c>
    </row>
    <row r="15968" spans="4:11" x14ac:dyDescent="0.2">
      <c r="D15968" s="200"/>
      <c r="E15968" s="11"/>
      <c r="F15968" s="10"/>
      <c r="G15968" s="7">
        <v>100</v>
      </c>
      <c r="H15968" s="18">
        <v>4.9019607843140003</v>
      </c>
      <c r="I15968" s="25">
        <v>74.509803921569002</v>
      </c>
      <c r="J15968" s="2">
        <v>15.686274509804001</v>
      </c>
      <c r="K15968" s="15">
        <v>4.9019607843140003</v>
      </c>
    </row>
    <row r="15969" spans="4:11" x14ac:dyDescent="0.2">
      <c r="D15969" s="199" t="s">
        <v>30</v>
      </c>
      <c r="E15969" s="22" t="s">
        <v>31</v>
      </c>
      <c r="F15969" s="21"/>
      <c r="G15969" s="19">
        <v>592</v>
      </c>
      <c r="H15969" s="27">
        <v>43</v>
      </c>
      <c r="I15969" s="3">
        <v>406</v>
      </c>
      <c r="J15969" s="3">
        <v>122</v>
      </c>
      <c r="K15969" s="26">
        <v>21</v>
      </c>
    </row>
    <row r="15970" spans="4:11" x14ac:dyDescent="0.2">
      <c r="D15970" s="200"/>
      <c r="E15970" s="11"/>
      <c r="F15970" s="10"/>
      <c r="G15970" s="7">
        <v>100</v>
      </c>
      <c r="H15970" s="18">
        <v>7.2635135135139999</v>
      </c>
      <c r="I15970" s="2">
        <v>68.581081081080995</v>
      </c>
      <c r="J15970" s="2">
        <v>20.608108108107999</v>
      </c>
      <c r="K15970" s="15">
        <v>3.5472972972969998</v>
      </c>
    </row>
    <row r="15971" spans="4:11" x14ac:dyDescent="0.2">
      <c r="D15971" s="200"/>
      <c r="E15971" s="4" t="s">
        <v>32</v>
      </c>
      <c r="F15971" s="5"/>
      <c r="G15971" s="6">
        <v>608</v>
      </c>
      <c r="H15971" s="8">
        <v>58</v>
      </c>
      <c r="I15971" s="1">
        <v>419</v>
      </c>
      <c r="J15971" s="1">
        <v>112</v>
      </c>
      <c r="K15971" s="9">
        <v>19</v>
      </c>
    </row>
    <row r="15972" spans="4:11" x14ac:dyDescent="0.2">
      <c r="D15972" s="200"/>
      <c r="E15972" s="11"/>
      <c r="F15972" s="10"/>
      <c r="G15972" s="7">
        <v>100</v>
      </c>
      <c r="H15972" s="18">
        <v>9.5394736842109999</v>
      </c>
      <c r="I15972" s="2">
        <v>68.914473684211004</v>
      </c>
      <c r="J15972" s="2">
        <v>18.421052631578998</v>
      </c>
      <c r="K15972" s="15">
        <v>3.125</v>
      </c>
    </row>
    <row r="15973" spans="4:11" x14ac:dyDescent="0.2">
      <c r="D15973" s="199" t="s">
        <v>33</v>
      </c>
      <c r="E15973" s="22" t="s">
        <v>34</v>
      </c>
      <c r="F15973" s="21"/>
      <c r="G15973" s="19">
        <v>74</v>
      </c>
      <c r="H15973" s="27">
        <v>13</v>
      </c>
      <c r="I15973" s="3">
        <v>50</v>
      </c>
      <c r="J15973" s="3">
        <v>9</v>
      </c>
      <c r="K15973" s="26">
        <v>2</v>
      </c>
    </row>
    <row r="15974" spans="4:11" x14ac:dyDescent="0.2">
      <c r="D15974" s="200"/>
      <c r="E15974" s="11"/>
      <c r="F15974" s="10"/>
      <c r="G15974" s="7">
        <v>100</v>
      </c>
      <c r="H15974" s="70">
        <v>17.567567567567998</v>
      </c>
      <c r="I15974" s="2">
        <v>67.567567567568005</v>
      </c>
      <c r="J15974" s="30">
        <v>12.162162162162</v>
      </c>
      <c r="K15974" s="15">
        <v>2.7027027027030002</v>
      </c>
    </row>
    <row r="15975" spans="4:11" x14ac:dyDescent="0.2">
      <c r="D15975" s="200"/>
      <c r="E15975" s="4" t="s">
        <v>35</v>
      </c>
      <c r="F15975" s="5"/>
      <c r="G15975" s="6">
        <v>148</v>
      </c>
      <c r="H15975" s="8">
        <v>24</v>
      </c>
      <c r="I15975" s="1">
        <v>98</v>
      </c>
      <c r="J15975" s="1">
        <v>20</v>
      </c>
      <c r="K15975" s="9">
        <v>6</v>
      </c>
    </row>
    <row r="15976" spans="4:11" x14ac:dyDescent="0.2">
      <c r="D15976" s="200"/>
      <c r="E15976" s="11"/>
      <c r="F15976" s="10"/>
      <c r="G15976" s="7">
        <v>100</v>
      </c>
      <c r="H15976" s="70">
        <v>16.216216216216001</v>
      </c>
      <c r="I15976" s="2">
        <v>66.216216216215997</v>
      </c>
      <c r="J15976" s="30">
        <v>13.513513513514001</v>
      </c>
      <c r="K15976" s="15">
        <v>4.0540540540540002</v>
      </c>
    </row>
    <row r="15977" spans="4:11" x14ac:dyDescent="0.2">
      <c r="D15977" s="200"/>
      <c r="E15977" s="4" t="s">
        <v>36</v>
      </c>
      <c r="F15977" s="5"/>
      <c r="G15977" s="6">
        <v>187</v>
      </c>
      <c r="H15977" s="8">
        <v>15</v>
      </c>
      <c r="I15977" s="1">
        <v>135</v>
      </c>
      <c r="J15977" s="1">
        <v>32</v>
      </c>
      <c r="K15977" s="9">
        <v>5</v>
      </c>
    </row>
    <row r="15978" spans="4:11" x14ac:dyDescent="0.2">
      <c r="D15978" s="200"/>
      <c r="E15978" s="11"/>
      <c r="F15978" s="10"/>
      <c r="G15978" s="7">
        <v>100</v>
      </c>
      <c r="H15978" s="18">
        <v>8.0213903743320003</v>
      </c>
      <c r="I15978" s="2">
        <v>72.192513368983995</v>
      </c>
      <c r="J15978" s="2">
        <v>17.112299465241001</v>
      </c>
      <c r="K15978" s="15">
        <v>2.673796791444</v>
      </c>
    </row>
    <row r="15979" spans="4:11" x14ac:dyDescent="0.2">
      <c r="D15979" s="200"/>
      <c r="E15979" s="4" t="s">
        <v>37</v>
      </c>
      <c r="F15979" s="5"/>
      <c r="G15979" s="6">
        <v>221</v>
      </c>
      <c r="H15979" s="8">
        <v>21</v>
      </c>
      <c r="I15979" s="1">
        <v>150</v>
      </c>
      <c r="J15979" s="1">
        <v>45</v>
      </c>
      <c r="K15979" s="9">
        <v>5</v>
      </c>
    </row>
    <row r="15980" spans="4:11" x14ac:dyDescent="0.2">
      <c r="D15980" s="200"/>
      <c r="E15980" s="11"/>
      <c r="F15980" s="10"/>
      <c r="G15980" s="7">
        <v>100</v>
      </c>
      <c r="H15980" s="18">
        <v>9.5022624434389993</v>
      </c>
      <c r="I15980" s="2">
        <v>67.873303167421</v>
      </c>
      <c r="J15980" s="2">
        <v>20.361990950226001</v>
      </c>
      <c r="K15980" s="15">
        <v>2.262443438914</v>
      </c>
    </row>
    <row r="15981" spans="4:11" x14ac:dyDescent="0.2">
      <c r="D15981" s="200"/>
      <c r="E15981" s="4" t="s">
        <v>38</v>
      </c>
      <c r="F15981" s="5"/>
      <c r="G15981" s="6">
        <v>186</v>
      </c>
      <c r="H15981" s="8">
        <v>9</v>
      </c>
      <c r="I15981" s="1">
        <v>125</v>
      </c>
      <c r="J15981" s="1">
        <v>48</v>
      </c>
      <c r="K15981" s="9">
        <v>4</v>
      </c>
    </row>
    <row r="15982" spans="4:11" x14ac:dyDescent="0.2">
      <c r="D15982" s="200"/>
      <c r="E15982" s="11"/>
      <c r="F15982" s="10"/>
      <c r="G15982" s="7">
        <v>100</v>
      </c>
      <c r="H15982" s="18">
        <v>4.8387096774189997</v>
      </c>
      <c r="I15982" s="2">
        <v>67.204301075269001</v>
      </c>
      <c r="J15982" s="25">
        <v>25.806451612903</v>
      </c>
      <c r="K15982" s="15">
        <v>2.1505376344089999</v>
      </c>
    </row>
    <row r="15983" spans="4:11" x14ac:dyDescent="0.2">
      <c r="D15983" s="200"/>
      <c r="E15983" s="4" t="s">
        <v>39</v>
      </c>
      <c r="F15983" s="5"/>
      <c r="G15983" s="6">
        <v>223</v>
      </c>
      <c r="H15983" s="8">
        <v>14</v>
      </c>
      <c r="I15983" s="1">
        <v>156</v>
      </c>
      <c r="J15983" s="1">
        <v>43</v>
      </c>
      <c r="K15983" s="9">
        <v>10</v>
      </c>
    </row>
    <row r="15984" spans="4:11" x14ac:dyDescent="0.2">
      <c r="D15984" s="200"/>
      <c r="E15984" s="11"/>
      <c r="F15984" s="10"/>
      <c r="G15984" s="7">
        <v>100</v>
      </c>
      <c r="H15984" s="18">
        <v>6.27802690583</v>
      </c>
      <c r="I15984" s="2">
        <v>69.955156950673</v>
      </c>
      <c r="J15984" s="2">
        <v>19.282511210761999</v>
      </c>
      <c r="K15984" s="15">
        <v>4.4843049327350002</v>
      </c>
    </row>
    <row r="15985" spans="2:11" x14ac:dyDescent="0.2">
      <c r="D15985" s="200"/>
      <c r="E15985" s="4" t="s">
        <v>40</v>
      </c>
      <c r="F15985" s="5"/>
      <c r="G15985" s="6">
        <v>161</v>
      </c>
      <c r="H15985" s="8">
        <v>5</v>
      </c>
      <c r="I15985" s="1">
        <v>111</v>
      </c>
      <c r="J15985" s="1">
        <v>37</v>
      </c>
      <c r="K15985" s="9">
        <v>8</v>
      </c>
    </row>
    <row r="15986" spans="2:11" x14ac:dyDescent="0.2">
      <c r="D15986" s="201"/>
      <c r="E15986" s="45"/>
      <c r="F15986" s="51"/>
      <c r="G15986" s="81">
        <v>100</v>
      </c>
      <c r="H15986" s="161">
        <v>3.1055900621119998</v>
      </c>
      <c r="I15986" s="64">
        <v>68.944099378882001</v>
      </c>
      <c r="J15986" s="64">
        <v>22.981366459627001</v>
      </c>
      <c r="K15986" s="106">
        <v>4.9689440993789997</v>
      </c>
    </row>
    <row r="15988" spans="2:11" x14ac:dyDescent="0.2">
      <c r="B15988" s="40" t="str">
        <f xml:space="preserve"> HYPERLINK("#'目次'!B392", "[386]")</f>
        <v>[386]</v>
      </c>
      <c r="C15988" s="23" t="s">
        <v>523</v>
      </c>
    </row>
    <row r="15991" spans="2:11" x14ac:dyDescent="0.2">
      <c r="C15991" s="23" t="s">
        <v>48</v>
      </c>
    </row>
    <row r="15992" spans="2:11" x14ac:dyDescent="0.2">
      <c r="D15992" s="195"/>
      <c r="E15992" s="196"/>
      <c r="F15992" s="196"/>
      <c r="G15992" s="37" t="s">
        <v>15</v>
      </c>
      <c r="H15992" s="33" t="s">
        <v>512</v>
      </c>
      <c r="I15992" s="13" t="s">
        <v>513</v>
      </c>
      <c r="J15992" s="13" t="s">
        <v>514</v>
      </c>
      <c r="K15992" s="38" t="s">
        <v>18</v>
      </c>
    </row>
    <row r="15993" spans="2:11" x14ac:dyDescent="0.2">
      <c r="D15993" s="197"/>
      <c r="E15993" s="198"/>
      <c r="F15993" s="198"/>
      <c r="G15993" s="35"/>
      <c r="H15993" s="39"/>
      <c r="I15993" s="14"/>
      <c r="J15993" s="14"/>
      <c r="K15993" s="34"/>
    </row>
    <row r="15994" spans="2:11" x14ac:dyDescent="0.2">
      <c r="D15994" s="78"/>
      <c r="E15994" s="79" t="s">
        <v>15</v>
      </c>
      <c r="F15994" s="66"/>
      <c r="G15994" s="36">
        <v>1200</v>
      </c>
      <c r="H15994" s="17">
        <v>101</v>
      </c>
      <c r="I15994" s="17">
        <v>825</v>
      </c>
      <c r="J15994" s="17">
        <v>234</v>
      </c>
      <c r="K15994" s="47">
        <v>40</v>
      </c>
    </row>
    <row r="15995" spans="2:11" x14ac:dyDescent="0.2">
      <c r="D15995" s="45"/>
      <c r="E15995" s="51"/>
      <c r="F15995" s="67"/>
      <c r="G15995" s="7">
        <v>100</v>
      </c>
      <c r="H15995" s="2">
        <v>8.416666666667</v>
      </c>
      <c r="I15995" s="2">
        <v>68.75</v>
      </c>
      <c r="J15995" s="2">
        <v>19.5</v>
      </c>
      <c r="K15995" s="15">
        <v>3.333333333333</v>
      </c>
    </row>
    <row r="15996" spans="2:11" x14ac:dyDescent="0.2">
      <c r="D15996" s="199" t="s">
        <v>49</v>
      </c>
      <c r="E15996" s="22" t="s">
        <v>50</v>
      </c>
      <c r="F15996" s="21"/>
      <c r="G15996" s="19">
        <v>15</v>
      </c>
      <c r="H15996" s="27">
        <v>0</v>
      </c>
      <c r="I15996" s="3">
        <v>10</v>
      </c>
      <c r="J15996" s="3">
        <v>5</v>
      </c>
      <c r="K15996" s="26">
        <v>0</v>
      </c>
    </row>
    <row r="15997" spans="2:11" x14ac:dyDescent="0.2">
      <c r="D15997" s="200"/>
      <c r="E15997" s="11"/>
      <c r="F15997" s="10"/>
      <c r="G15997" s="7">
        <v>100</v>
      </c>
      <c r="H15997" s="143">
        <v>0</v>
      </c>
      <c r="I15997" s="2">
        <v>66.666666666666998</v>
      </c>
      <c r="J15997" s="41">
        <v>33.333333333333002</v>
      </c>
      <c r="K15997" s="48">
        <v>0</v>
      </c>
    </row>
    <row r="15998" spans="2:11" x14ac:dyDescent="0.2">
      <c r="D15998" s="200"/>
      <c r="E15998" s="4" t="s">
        <v>51</v>
      </c>
      <c r="F15998" s="5"/>
      <c r="G15998" s="6">
        <v>142</v>
      </c>
      <c r="H15998" s="8">
        <v>11</v>
      </c>
      <c r="I15998" s="1">
        <v>94</v>
      </c>
      <c r="J15998" s="1">
        <v>33</v>
      </c>
      <c r="K15998" s="9">
        <v>4</v>
      </c>
    </row>
    <row r="15999" spans="2:11" x14ac:dyDescent="0.2">
      <c r="D15999" s="200"/>
      <c r="E15999" s="11"/>
      <c r="F15999" s="10"/>
      <c r="G15999" s="7">
        <v>100</v>
      </c>
      <c r="H15999" s="18">
        <v>7.746478873239</v>
      </c>
      <c r="I15999" s="2">
        <v>66.197183098592006</v>
      </c>
      <c r="J15999" s="2">
        <v>23.239436619717999</v>
      </c>
      <c r="K15999" s="15">
        <v>2.8169014084509998</v>
      </c>
    </row>
    <row r="16000" spans="2:11" x14ac:dyDescent="0.2">
      <c r="D16000" s="200"/>
      <c r="E16000" s="4" t="s">
        <v>52</v>
      </c>
      <c r="F16000" s="5"/>
      <c r="G16000" s="6">
        <v>26</v>
      </c>
      <c r="H16000" s="8">
        <v>2</v>
      </c>
      <c r="I16000" s="1">
        <v>18</v>
      </c>
      <c r="J16000" s="1">
        <v>6</v>
      </c>
      <c r="K16000" s="9">
        <v>0</v>
      </c>
    </row>
    <row r="16001" spans="4:11" x14ac:dyDescent="0.2">
      <c r="D16001" s="200"/>
      <c r="E16001" s="11"/>
      <c r="F16001" s="10"/>
      <c r="G16001" s="7">
        <v>100</v>
      </c>
      <c r="H16001" s="18">
        <v>7.6923076923079998</v>
      </c>
      <c r="I16001" s="2">
        <v>69.230769230768999</v>
      </c>
      <c r="J16001" s="2">
        <v>23.076923076922998</v>
      </c>
      <c r="K16001" s="48">
        <v>0</v>
      </c>
    </row>
    <row r="16002" spans="4:11" x14ac:dyDescent="0.2">
      <c r="D16002" s="200"/>
      <c r="E16002" s="4" t="s">
        <v>53</v>
      </c>
      <c r="F16002" s="5"/>
      <c r="G16002" s="6">
        <v>41</v>
      </c>
      <c r="H16002" s="8">
        <v>2</v>
      </c>
      <c r="I16002" s="1">
        <v>27</v>
      </c>
      <c r="J16002" s="1">
        <v>12</v>
      </c>
      <c r="K16002" s="9">
        <v>0</v>
      </c>
    </row>
    <row r="16003" spans="4:11" x14ac:dyDescent="0.2">
      <c r="D16003" s="200"/>
      <c r="E16003" s="11"/>
      <c r="F16003" s="10"/>
      <c r="G16003" s="7">
        <v>100</v>
      </c>
      <c r="H16003" s="18">
        <v>4.8780487804880002</v>
      </c>
      <c r="I16003" s="2">
        <v>65.853658536585002</v>
      </c>
      <c r="J16003" s="25">
        <v>29.268292682927001</v>
      </c>
      <c r="K16003" s="48">
        <v>0</v>
      </c>
    </row>
    <row r="16004" spans="4:11" x14ac:dyDescent="0.2">
      <c r="D16004" s="200"/>
      <c r="E16004" s="4" t="s">
        <v>54</v>
      </c>
      <c r="F16004" s="5"/>
      <c r="G16004" s="6">
        <v>226</v>
      </c>
      <c r="H16004" s="8">
        <v>16</v>
      </c>
      <c r="I16004" s="1">
        <v>155</v>
      </c>
      <c r="J16004" s="1">
        <v>48</v>
      </c>
      <c r="K16004" s="9">
        <v>7</v>
      </c>
    </row>
    <row r="16005" spans="4:11" x14ac:dyDescent="0.2">
      <c r="D16005" s="200"/>
      <c r="E16005" s="11"/>
      <c r="F16005" s="10"/>
      <c r="G16005" s="7">
        <v>100</v>
      </c>
      <c r="H16005" s="18">
        <v>7.0796460176989999</v>
      </c>
      <c r="I16005" s="2">
        <v>68.584070796459997</v>
      </c>
      <c r="J16005" s="2">
        <v>21.238938053097002</v>
      </c>
      <c r="K16005" s="15">
        <v>3.0973451327429999</v>
      </c>
    </row>
    <row r="16006" spans="4:11" x14ac:dyDescent="0.2">
      <c r="D16006" s="200"/>
      <c r="E16006" s="4" t="s">
        <v>55</v>
      </c>
      <c r="F16006" s="5"/>
      <c r="G16006" s="6">
        <v>125</v>
      </c>
      <c r="H16006" s="8">
        <v>12</v>
      </c>
      <c r="I16006" s="1">
        <v>83</v>
      </c>
      <c r="J16006" s="1">
        <v>28</v>
      </c>
      <c r="K16006" s="9">
        <v>2</v>
      </c>
    </row>
    <row r="16007" spans="4:11" x14ac:dyDescent="0.2">
      <c r="D16007" s="200"/>
      <c r="E16007" s="11"/>
      <c r="F16007" s="10"/>
      <c r="G16007" s="7">
        <v>100</v>
      </c>
      <c r="H16007" s="18">
        <v>9.6</v>
      </c>
      <c r="I16007" s="2">
        <v>66.400000000000006</v>
      </c>
      <c r="J16007" s="2">
        <v>22.4</v>
      </c>
      <c r="K16007" s="15">
        <v>1.6</v>
      </c>
    </row>
    <row r="16008" spans="4:11" x14ac:dyDescent="0.2">
      <c r="D16008" s="200"/>
      <c r="E16008" s="4" t="s">
        <v>56</v>
      </c>
      <c r="F16008" s="5"/>
      <c r="G16008" s="6">
        <v>190</v>
      </c>
      <c r="H16008" s="8">
        <v>19</v>
      </c>
      <c r="I16008" s="1">
        <v>137</v>
      </c>
      <c r="J16008" s="1">
        <v>29</v>
      </c>
      <c r="K16008" s="9">
        <v>5</v>
      </c>
    </row>
    <row r="16009" spans="4:11" x14ac:dyDescent="0.2">
      <c r="D16009" s="200"/>
      <c r="E16009" s="11"/>
      <c r="F16009" s="10"/>
      <c r="G16009" s="7">
        <v>100</v>
      </c>
      <c r="H16009" s="18">
        <v>10</v>
      </c>
      <c r="I16009" s="2">
        <v>72.105263157894996</v>
      </c>
      <c r="J16009" s="2">
        <v>15.263157894737001</v>
      </c>
      <c r="K16009" s="15">
        <v>2.6315789473679998</v>
      </c>
    </row>
    <row r="16010" spans="4:11" x14ac:dyDescent="0.2">
      <c r="D16010" s="200"/>
      <c r="E16010" s="4" t="s">
        <v>57</v>
      </c>
      <c r="F16010" s="5"/>
      <c r="G16010" s="6">
        <v>185</v>
      </c>
      <c r="H16010" s="8">
        <v>17</v>
      </c>
      <c r="I16010" s="1">
        <v>140</v>
      </c>
      <c r="J16010" s="1">
        <v>25</v>
      </c>
      <c r="K16010" s="9">
        <v>3</v>
      </c>
    </row>
    <row r="16011" spans="4:11" x14ac:dyDescent="0.2">
      <c r="D16011" s="200"/>
      <c r="E16011" s="11"/>
      <c r="F16011" s="10"/>
      <c r="G16011" s="7">
        <v>100</v>
      </c>
      <c r="H16011" s="18">
        <v>9.1891891891889994</v>
      </c>
      <c r="I16011" s="25">
        <v>75.675675675676004</v>
      </c>
      <c r="J16011" s="30">
        <v>13.513513513514001</v>
      </c>
      <c r="K16011" s="15">
        <v>1.6216216216220001</v>
      </c>
    </row>
    <row r="16012" spans="4:11" x14ac:dyDescent="0.2">
      <c r="D16012" s="200"/>
      <c r="E16012" s="4" t="s">
        <v>58</v>
      </c>
      <c r="F16012" s="5"/>
      <c r="G16012" s="6">
        <v>113</v>
      </c>
      <c r="H16012" s="8">
        <v>18</v>
      </c>
      <c r="I16012" s="1">
        <v>78</v>
      </c>
      <c r="J16012" s="1">
        <v>12</v>
      </c>
      <c r="K16012" s="9">
        <v>5</v>
      </c>
    </row>
    <row r="16013" spans="4:11" x14ac:dyDescent="0.2">
      <c r="D16013" s="200"/>
      <c r="E16013" s="11"/>
      <c r="F16013" s="10"/>
      <c r="G16013" s="7">
        <v>100</v>
      </c>
      <c r="H16013" s="70">
        <v>15.929203539823</v>
      </c>
      <c r="I16013" s="2">
        <v>69.026548672565994</v>
      </c>
      <c r="J16013" s="30">
        <v>10.619469026549</v>
      </c>
      <c r="K16013" s="15">
        <v>4.424778761062</v>
      </c>
    </row>
    <row r="16014" spans="4:11" x14ac:dyDescent="0.2">
      <c r="D16014" s="200"/>
      <c r="E16014" s="4" t="s">
        <v>59</v>
      </c>
      <c r="F16014" s="5"/>
      <c r="G16014" s="6">
        <v>136</v>
      </c>
      <c r="H16014" s="8">
        <v>4</v>
      </c>
      <c r="I16014" s="1">
        <v>82</v>
      </c>
      <c r="J16014" s="1">
        <v>36</v>
      </c>
      <c r="K16014" s="9">
        <v>14</v>
      </c>
    </row>
    <row r="16015" spans="4:11" x14ac:dyDescent="0.2">
      <c r="D16015" s="200"/>
      <c r="E16015" s="11"/>
      <c r="F16015" s="10"/>
      <c r="G16015" s="7">
        <v>100</v>
      </c>
      <c r="H16015" s="72">
        <v>2.9411764705880001</v>
      </c>
      <c r="I16015" s="30">
        <v>60.294117647058997</v>
      </c>
      <c r="J16015" s="25">
        <v>26.470588235293999</v>
      </c>
      <c r="K16015" s="85">
        <v>10.294117647059</v>
      </c>
    </row>
    <row r="16016" spans="4:11" x14ac:dyDescent="0.2">
      <c r="D16016" s="199" t="s">
        <v>60</v>
      </c>
      <c r="E16016" s="22" t="s">
        <v>61</v>
      </c>
      <c r="F16016" s="21"/>
      <c r="G16016" s="19">
        <v>205</v>
      </c>
      <c r="H16016" s="27">
        <v>9</v>
      </c>
      <c r="I16016" s="3">
        <v>138</v>
      </c>
      <c r="J16016" s="3">
        <v>50</v>
      </c>
      <c r="K16016" s="26">
        <v>8</v>
      </c>
    </row>
    <row r="16017" spans="4:11" x14ac:dyDescent="0.2">
      <c r="D16017" s="200"/>
      <c r="E16017" s="11"/>
      <c r="F16017" s="10"/>
      <c r="G16017" s="7">
        <v>100</v>
      </c>
      <c r="H16017" s="18">
        <v>4.3902439024389999</v>
      </c>
      <c r="I16017" s="2">
        <v>67.317073170732002</v>
      </c>
      <c r="J16017" s="2">
        <v>24.390243902439</v>
      </c>
      <c r="K16017" s="15">
        <v>3.90243902439</v>
      </c>
    </row>
    <row r="16018" spans="4:11" x14ac:dyDescent="0.2">
      <c r="D16018" s="200"/>
      <c r="E16018" s="4" t="s">
        <v>62</v>
      </c>
      <c r="F16018" s="5"/>
      <c r="G16018" s="6">
        <v>160</v>
      </c>
      <c r="H16018" s="8">
        <v>9</v>
      </c>
      <c r="I16018" s="1">
        <v>125</v>
      </c>
      <c r="J16018" s="1">
        <v>22</v>
      </c>
      <c r="K16018" s="9">
        <v>4</v>
      </c>
    </row>
    <row r="16019" spans="4:11" x14ac:dyDescent="0.2">
      <c r="D16019" s="200"/>
      <c r="E16019" s="11"/>
      <c r="F16019" s="10"/>
      <c r="G16019" s="7">
        <v>100</v>
      </c>
      <c r="H16019" s="18">
        <v>5.625</v>
      </c>
      <c r="I16019" s="25">
        <v>78.125</v>
      </c>
      <c r="J16019" s="30">
        <v>13.75</v>
      </c>
      <c r="K16019" s="15">
        <v>2.5</v>
      </c>
    </row>
    <row r="16020" spans="4:11" x14ac:dyDescent="0.2">
      <c r="D16020" s="200"/>
      <c r="E16020" s="4" t="s">
        <v>63</v>
      </c>
      <c r="F16020" s="5"/>
      <c r="G16020" s="6">
        <v>121</v>
      </c>
      <c r="H16020" s="8">
        <v>16</v>
      </c>
      <c r="I16020" s="1">
        <v>80</v>
      </c>
      <c r="J16020" s="1">
        <v>24</v>
      </c>
      <c r="K16020" s="9">
        <v>1</v>
      </c>
    </row>
    <row r="16021" spans="4:11" x14ac:dyDescent="0.2">
      <c r="D16021" s="200"/>
      <c r="E16021" s="11"/>
      <c r="F16021" s="10"/>
      <c r="G16021" s="7">
        <v>100</v>
      </c>
      <c r="H16021" s="18">
        <v>13.223140495868</v>
      </c>
      <c r="I16021" s="2">
        <v>66.115702479339006</v>
      </c>
      <c r="J16021" s="2">
        <v>19.834710743801999</v>
      </c>
      <c r="K16021" s="15">
        <v>0.82644628099200002</v>
      </c>
    </row>
    <row r="16022" spans="4:11" x14ac:dyDescent="0.2">
      <c r="D16022" s="200"/>
      <c r="E16022" s="4" t="s">
        <v>64</v>
      </c>
      <c r="F16022" s="5"/>
      <c r="G16022" s="6">
        <v>124</v>
      </c>
      <c r="H16022" s="8">
        <v>15</v>
      </c>
      <c r="I16022" s="1">
        <v>84</v>
      </c>
      <c r="J16022" s="1">
        <v>24</v>
      </c>
      <c r="K16022" s="9">
        <v>1</v>
      </c>
    </row>
    <row r="16023" spans="4:11" x14ac:dyDescent="0.2">
      <c r="D16023" s="200"/>
      <c r="E16023" s="11"/>
      <c r="F16023" s="10"/>
      <c r="G16023" s="7">
        <v>100</v>
      </c>
      <c r="H16023" s="18">
        <v>12.096774193548001</v>
      </c>
      <c r="I16023" s="2">
        <v>67.741935483871003</v>
      </c>
      <c r="J16023" s="2">
        <v>19.354838709677001</v>
      </c>
      <c r="K16023" s="15">
        <v>0.80645161290300005</v>
      </c>
    </row>
    <row r="16024" spans="4:11" x14ac:dyDescent="0.2">
      <c r="D16024" s="200"/>
      <c r="E16024" s="4" t="s">
        <v>65</v>
      </c>
      <c r="F16024" s="5"/>
      <c r="G16024" s="6">
        <v>109</v>
      </c>
      <c r="H16024" s="8">
        <v>18</v>
      </c>
      <c r="I16024" s="1">
        <v>66</v>
      </c>
      <c r="J16024" s="1">
        <v>21</v>
      </c>
      <c r="K16024" s="9">
        <v>4</v>
      </c>
    </row>
    <row r="16025" spans="4:11" x14ac:dyDescent="0.2">
      <c r="D16025" s="200"/>
      <c r="E16025" s="11"/>
      <c r="F16025" s="10"/>
      <c r="G16025" s="7">
        <v>100</v>
      </c>
      <c r="H16025" s="70">
        <v>16.513761467889999</v>
      </c>
      <c r="I16025" s="30">
        <v>60.550458715596001</v>
      </c>
      <c r="J16025" s="2">
        <v>19.266055045872001</v>
      </c>
      <c r="K16025" s="15">
        <v>3.669724770642</v>
      </c>
    </row>
    <row r="16026" spans="4:11" x14ac:dyDescent="0.2">
      <c r="D16026" s="200"/>
      <c r="E16026" s="4" t="s">
        <v>66</v>
      </c>
      <c r="F16026" s="5"/>
      <c r="G16026" s="6">
        <v>104</v>
      </c>
      <c r="H16026" s="8">
        <v>7</v>
      </c>
      <c r="I16026" s="1">
        <v>74</v>
      </c>
      <c r="J16026" s="1">
        <v>21</v>
      </c>
      <c r="K16026" s="9">
        <v>2</v>
      </c>
    </row>
    <row r="16027" spans="4:11" x14ac:dyDescent="0.2">
      <c r="D16027" s="200"/>
      <c r="E16027" s="11"/>
      <c r="F16027" s="10"/>
      <c r="G16027" s="7">
        <v>100</v>
      </c>
      <c r="H16027" s="18">
        <v>6.7307692307689999</v>
      </c>
      <c r="I16027" s="2">
        <v>71.153846153846004</v>
      </c>
      <c r="J16027" s="2">
        <v>20.192307692307999</v>
      </c>
      <c r="K16027" s="15">
        <v>1.923076923077</v>
      </c>
    </row>
    <row r="16028" spans="4:11" x14ac:dyDescent="0.2">
      <c r="D16028" s="200"/>
      <c r="E16028" s="4" t="s">
        <v>67</v>
      </c>
      <c r="F16028" s="5"/>
      <c r="G16028" s="6">
        <v>139</v>
      </c>
      <c r="H16028" s="8">
        <v>14</v>
      </c>
      <c r="I16028" s="1">
        <v>93</v>
      </c>
      <c r="J16028" s="1">
        <v>31</v>
      </c>
      <c r="K16028" s="9">
        <v>1</v>
      </c>
    </row>
    <row r="16029" spans="4:11" x14ac:dyDescent="0.2">
      <c r="D16029" s="200"/>
      <c r="E16029" s="11"/>
      <c r="F16029" s="10"/>
      <c r="G16029" s="7">
        <v>100</v>
      </c>
      <c r="H16029" s="18">
        <v>10.071942446043</v>
      </c>
      <c r="I16029" s="2">
        <v>66.906474820143998</v>
      </c>
      <c r="J16029" s="2">
        <v>22.302158273381</v>
      </c>
      <c r="K16029" s="15">
        <v>0.71942446043200003</v>
      </c>
    </row>
    <row r="16030" spans="4:11" x14ac:dyDescent="0.2">
      <c r="D16030" s="200"/>
      <c r="E16030" s="4" t="s">
        <v>68</v>
      </c>
      <c r="F16030" s="5"/>
      <c r="G16030" s="6">
        <v>48</v>
      </c>
      <c r="H16030" s="8">
        <v>3</v>
      </c>
      <c r="I16030" s="1">
        <v>29</v>
      </c>
      <c r="J16030" s="1">
        <v>15</v>
      </c>
      <c r="K16030" s="9">
        <v>1</v>
      </c>
    </row>
    <row r="16031" spans="4:11" x14ac:dyDescent="0.2">
      <c r="D16031" s="200"/>
      <c r="E16031" s="11"/>
      <c r="F16031" s="10"/>
      <c r="G16031" s="7">
        <v>100</v>
      </c>
      <c r="H16031" s="18">
        <v>6.25</v>
      </c>
      <c r="I16031" s="30">
        <v>60.416666666666998</v>
      </c>
      <c r="J16031" s="41">
        <v>31.25</v>
      </c>
      <c r="K16031" s="15">
        <v>2.083333333333</v>
      </c>
    </row>
    <row r="16032" spans="4:11" x14ac:dyDescent="0.2">
      <c r="D16032" s="200"/>
      <c r="E16032" s="4" t="s">
        <v>69</v>
      </c>
      <c r="F16032" s="5"/>
      <c r="G16032" s="6">
        <v>37</v>
      </c>
      <c r="H16032" s="8">
        <v>4</v>
      </c>
      <c r="I16032" s="1">
        <v>28</v>
      </c>
      <c r="J16032" s="1">
        <v>5</v>
      </c>
      <c r="K16032" s="9">
        <v>0</v>
      </c>
    </row>
    <row r="16033" spans="2:11" x14ac:dyDescent="0.2">
      <c r="D16033" s="200"/>
      <c r="E16033" s="11"/>
      <c r="F16033" s="10"/>
      <c r="G16033" s="7">
        <v>100</v>
      </c>
      <c r="H16033" s="18">
        <v>10.810810810811001</v>
      </c>
      <c r="I16033" s="25">
        <v>75.675675675676004</v>
      </c>
      <c r="J16033" s="30">
        <v>13.513513513514001</v>
      </c>
      <c r="K16033" s="48">
        <v>0</v>
      </c>
    </row>
    <row r="16034" spans="2:11" x14ac:dyDescent="0.2">
      <c r="D16034" s="199" t="s">
        <v>70</v>
      </c>
      <c r="E16034" s="22" t="s">
        <v>18</v>
      </c>
      <c r="F16034" s="21"/>
      <c r="G16034" s="19">
        <v>0</v>
      </c>
      <c r="H16034" s="27">
        <v>0</v>
      </c>
      <c r="I16034" s="3">
        <v>0</v>
      </c>
      <c r="J16034" s="3">
        <v>0</v>
      </c>
      <c r="K16034" s="26">
        <v>0</v>
      </c>
    </row>
    <row r="16035" spans="2:11" x14ac:dyDescent="0.2">
      <c r="D16035" s="201"/>
      <c r="E16035" s="45"/>
      <c r="F16035" s="51"/>
      <c r="G16035" s="119">
        <v>0</v>
      </c>
      <c r="H16035" s="166">
        <v>0</v>
      </c>
      <c r="I16035" s="83">
        <v>0</v>
      </c>
      <c r="J16035" s="83">
        <v>0</v>
      </c>
      <c r="K16035" s="116">
        <v>0</v>
      </c>
    </row>
    <row r="16037" spans="2:11" x14ac:dyDescent="0.2">
      <c r="B16037" s="40" t="str">
        <f xml:space="preserve"> HYPERLINK("#'目次'!B393", "[387]")</f>
        <v>[387]</v>
      </c>
      <c r="C16037" s="23" t="s">
        <v>523</v>
      </c>
    </row>
    <row r="16040" spans="2:11" x14ac:dyDescent="0.2">
      <c r="C16040" s="23" t="s">
        <v>73</v>
      </c>
    </row>
    <row r="16041" spans="2:11" x14ac:dyDescent="0.2">
      <c r="D16041" s="195"/>
      <c r="E16041" s="196"/>
      <c r="F16041" s="196"/>
      <c r="G16041" s="37" t="s">
        <v>15</v>
      </c>
      <c r="H16041" s="33" t="s">
        <v>512</v>
      </c>
      <c r="I16041" s="13" t="s">
        <v>513</v>
      </c>
      <c r="J16041" s="13" t="s">
        <v>514</v>
      </c>
      <c r="K16041" s="38" t="s">
        <v>18</v>
      </c>
    </row>
    <row r="16042" spans="2:11" x14ac:dyDescent="0.2">
      <c r="D16042" s="197"/>
      <c r="E16042" s="198"/>
      <c r="F16042" s="198"/>
      <c r="G16042" s="35"/>
      <c r="H16042" s="39"/>
      <c r="I16042" s="14"/>
      <c r="J16042" s="14"/>
      <c r="K16042" s="34"/>
    </row>
    <row r="16043" spans="2:11" x14ac:dyDescent="0.2">
      <c r="D16043" s="78"/>
      <c r="E16043" s="79" t="s">
        <v>15</v>
      </c>
      <c r="F16043" s="66"/>
      <c r="G16043" s="36">
        <v>1200</v>
      </c>
      <c r="H16043" s="17">
        <v>101</v>
      </c>
      <c r="I16043" s="17">
        <v>825</v>
      </c>
      <c r="J16043" s="17">
        <v>234</v>
      </c>
      <c r="K16043" s="47">
        <v>40</v>
      </c>
    </row>
    <row r="16044" spans="2:11" x14ac:dyDescent="0.2">
      <c r="D16044" s="45"/>
      <c r="E16044" s="51"/>
      <c r="F16044" s="67"/>
      <c r="G16044" s="7">
        <v>100</v>
      </c>
      <c r="H16044" s="2">
        <v>8.416666666667</v>
      </c>
      <c r="I16044" s="2">
        <v>68.75</v>
      </c>
      <c r="J16044" s="2">
        <v>19.5</v>
      </c>
      <c r="K16044" s="15">
        <v>3.333333333333</v>
      </c>
    </row>
    <row r="16045" spans="2:11" x14ac:dyDescent="0.2">
      <c r="D16045" s="199" t="s">
        <v>74</v>
      </c>
      <c r="E16045" s="22" t="s">
        <v>75</v>
      </c>
      <c r="F16045" s="21"/>
      <c r="G16045" s="19">
        <v>592</v>
      </c>
      <c r="H16045" s="27">
        <v>43</v>
      </c>
      <c r="I16045" s="3">
        <v>406</v>
      </c>
      <c r="J16045" s="3">
        <v>122</v>
      </c>
      <c r="K16045" s="26">
        <v>21</v>
      </c>
    </row>
    <row r="16046" spans="2:11" x14ac:dyDescent="0.2">
      <c r="D16046" s="200"/>
      <c r="E16046" s="11"/>
      <c r="F16046" s="10"/>
      <c r="G16046" s="7">
        <v>100</v>
      </c>
      <c r="H16046" s="18">
        <v>7.2635135135139999</v>
      </c>
      <c r="I16046" s="2">
        <v>68.581081081080995</v>
      </c>
      <c r="J16046" s="2">
        <v>20.608108108107999</v>
      </c>
      <c r="K16046" s="15">
        <v>3.5472972972969998</v>
      </c>
    </row>
    <row r="16047" spans="2:11" x14ac:dyDescent="0.2">
      <c r="D16047" s="200"/>
      <c r="E16047" s="4" t="s">
        <v>34</v>
      </c>
      <c r="F16047" s="5"/>
      <c r="G16047" s="6">
        <v>37</v>
      </c>
      <c r="H16047" s="8">
        <v>6</v>
      </c>
      <c r="I16047" s="1">
        <v>26</v>
      </c>
      <c r="J16047" s="1">
        <v>3</v>
      </c>
      <c r="K16047" s="9">
        <v>2</v>
      </c>
    </row>
    <row r="16048" spans="2:11" x14ac:dyDescent="0.2">
      <c r="D16048" s="200"/>
      <c r="E16048" s="11"/>
      <c r="F16048" s="10"/>
      <c r="G16048" s="7">
        <v>100</v>
      </c>
      <c r="H16048" s="70">
        <v>16.216216216216001</v>
      </c>
      <c r="I16048" s="2">
        <v>70.270270270270004</v>
      </c>
      <c r="J16048" s="50">
        <v>8.1081081081080004</v>
      </c>
      <c r="K16048" s="15">
        <v>5.4054054054050003</v>
      </c>
    </row>
    <row r="16049" spans="4:11" x14ac:dyDescent="0.2">
      <c r="D16049" s="200"/>
      <c r="E16049" s="4" t="s">
        <v>35</v>
      </c>
      <c r="F16049" s="5"/>
      <c r="G16049" s="6">
        <v>75</v>
      </c>
      <c r="H16049" s="8">
        <v>11</v>
      </c>
      <c r="I16049" s="1">
        <v>55</v>
      </c>
      <c r="J16049" s="1">
        <v>7</v>
      </c>
      <c r="K16049" s="9">
        <v>2</v>
      </c>
    </row>
    <row r="16050" spans="4:11" x14ac:dyDescent="0.2">
      <c r="D16050" s="200"/>
      <c r="E16050" s="11"/>
      <c r="F16050" s="10"/>
      <c r="G16050" s="7">
        <v>100</v>
      </c>
      <c r="H16050" s="70">
        <v>14.666666666667</v>
      </c>
      <c r="I16050" s="2">
        <v>73.333333333333002</v>
      </c>
      <c r="J16050" s="50">
        <v>9.333333333333</v>
      </c>
      <c r="K16050" s="15">
        <v>2.666666666667</v>
      </c>
    </row>
    <row r="16051" spans="4:11" x14ac:dyDescent="0.2">
      <c r="D16051" s="200"/>
      <c r="E16051" s="4" t="s">
        <v>36</v>
      </c>
      <c r="F16051" s="5"/>
      <c r="G16051" s="6">
        <v>95</v>
      </c>
      <c r="H16051" s="8">
        <v>6</v>
      </c>
      <c r="I16051" s="1">
        <v>68</v>
      </c>
      <c r="J16051" s="1">
        <v>17</v>
      </c>
      <c r="K16051" s="9">
        <v>4</v>
      </c>
    </row>
    <row r="16052" spans="4:11" x14ac:dyDescent="0.2">
      <c r="D16052" s="200"/>
      <c r="E16052" s="11"/>
      <c r="F16052" s="10"/>
      <c r="G16052" s="7">
        <v>100</v>
      </c>
      <c r="H16052" s="18">
        <v>6.3157894736840001</v>
      </c>
      <c r="I16052" s="2">
        <v>71.578947368420998</v>
      </c>
      <c r="J16052" s="2">
        <v>17.894736842105001</v>
      </c>
      <c r="K16052" s="15">
        <v>4.2105263157890001</v>
      </c>
    </row>
    <row r="16053" spans="4:11" x14ac:dyDescent="0.2">
      <c r="D16053" s="200"/>
      <c r="E16053" s="4" t="s">
        <v>37</v>
      </c>
      <c r="F16053" s="5"/>
      <c r="G16053" s="6">
        <v>111</v>
      </c>
      <c r="H16053" s="8">
        <v>9</v>
      </c>
      <c r="I16053" s="1">
        <v>72</v>
      </c>
      <c r="J16053" s="1">
        <v>27</v>
      </c>
      <c r="K16053" s="9">
        <v>3</v>
      </c>
    </row>
    <row r="16054" spans="4:11" x14ac:dyDescent="0.2">
      <c r="D16054" s="200"/>
      <c r="E16054" s="11"/>
      <c r="F16054" s="10"/>
      <c r="G16054" s="7">
        <v>100</v>
      </c>
      <c r="H16054" s="18">
        <v>8.1081081081080004</v>
      </c>
      <c r="I16054" s="2">
        <v>64.864864864864998</v>
      </c>
      <c r="J16054" s="2">
        <v>24.324324324323999</v>
      </c>
      <c r="K16054" s="15">
        <v>2.7027027027030002</v>
      </c>
    </row>
    <row r="16055" spans="4:11" x14ac:dyDescent="0.2">
      <c r="D16055" s="200"/>
      <c r="E16055" s="4" t="s">
        <v>38</v>
      </c>
      <c r="F16055" s="5"/>
      <c r="G16055" s="6">
        <v>93</v>
      </c>
      <c r="H16055" s="8">
        <v>4</v>
      </c>
      <c r="I16055" s="1">
        <v>59</v>
      </c>
      <c r="J16055" s="1">
        <v>28</v>
      </c>
      <c r="K16055" s="9">
        <v>2</v>
      </c>
    </row>
    <row r="16056" spans="4:11" x14ac:dyDescent="0.2">
      <c r="D16056" s="200"/>
      <c r="E16056" s="11"/>
      <c r="F16056" s="10"/>
      <c r="G16056" s="7">
        <v>100</v>
      </c>
      <c r="H16056" s="18">
        <v>4.3010752688169998</v>
      </c>
      <c r="I16056" s="30">
        <v>63.440860215054002</v>
      </c>
      <c r="J16056" s="41">
        <v>30.107526881719998</v>
      </c>
      <c r="K16056" s="15">
        <v>2.1505376344089999</v>
      </c>
    </row>
    <row r="16057" spans="4:11" x14ac:dyDescent="0.2">
      <c r="D16057" s="200"/>
      <c r="E16057" s="4" t="s">
        <v>39</v>
      </c>
      <c r="F16057" s="5"/>
      <c r="G16057" s="6">
        <v>109</v>
      </c>
      <c r="H16057" s="8">
        <v>5</v>
      </c>
      <c r="I16057" s="1">
        <v>79</v>
      </c>
      <c r="J16057" s="1">
        <v>21</v>
      </c>
      <c r="K16057" s="9">
        <v>4</v>
      </c>
    </row>
    <row r="16058" spans="4:11" x14ac:dyDescent="0.2">
      <c r="D16058" s="200"/>
      <c r="E16058" s="11"/>
      <c r="F16058" s="10"/>
      <c r="G16058" s="7">
        <v>100</v>
      </c>
      <c r="H16058" s="18">
        <v>4.5871559633030001</v>
      </c>
      <c r="I16058" s="2">
        <v>72.477064220182996</v>
      </c>
      <c r="J16058" s="2">
        <v>19.266055045872001</v>
      </c>
      <c r="K16058" s="15">
        <v>3.669724770642</v>
      </c>
    </row>
    <row r="16059" spans="4:11" x14ac:dyDescent="0.2">
      <c r="D16059" s="200"/>
      <c r="E16059" s="4" t="s">
        <v>40</v>
      </c>
      <c r="F16059" s="5"/>
      <c r="G16059" s="6">
        <v>72</v>
      </c>
      <c r="H16059" s="8">
        <v>2</v>
      </c>
      <c r="I16059" s="1">
        <v>47</v>
      </c>
      <c r="J16059" s="1">
        <v>19</v>
      </c>
      <c r="K16059" s="9">
        <v>4</v>
      </c>
    </row>
    <row r="16060" spans="4:11" x14ac:dyDescent="0.2">
      <c r="D16060" s="200"/>
      <c r="E16060" s="11"/>
      <c r="F16060" s="10"/>
      <c r="G16060" s="7">
        <v>100</v>
      </c>
      <c r="H16060" s="72">
        <v>2.7777777777780002</v>
      </c>
      <c r="I16060" s="2">
        <v>65.277777777777999</v>
      </c>
      <c r="J16060" s="25">
        <v>26.388888888888999</v>
      </c>
      <c r="K16060" s="15">
        <v>5.5555555555560003</v>
      </c>
    </row>
    <row r="16061" spans="4:11" x14ac:dyDescent="0.2">
      <c r="D16061" s="199" t="s">
        <v>76</v>
      </c>
      <c r="E16061" s="22" t="s">
        <v>77</v>
      </c>
      <c r="F16061" s="21"/>
      <c r="G16061" s="19">
        <v>608</v>
      </c>
      <c r="H16061" s="27">
        <v>58</v>
      </c>
      <c r="I16061" s="3">
        <v>419</v>
      </c>
      <c r="J16061" s="3">
        <v>112</v>
      </c>
      <c r="K16061" s="26">
        <v>19</v>
      </c>
    </row>
    <row r="16062" spans="4:11" x14ac:dyDescent="0.2">
      <c r="D16062" s="200"/>
      <c r="E16062" s="11"/>
      <c r="F16062" s="10"/>
      <c r="G16062" s="7">
        <v>100</v>
      </c>
      <c r="H16062" s="18">
        <v>9.5394736842109999</v>
      </c>
      <c r="I16062" s="2">
        <v>68.914473684211004</v>
      </c>
      <c r="J16062" s="2">
        <v>18.421052631578998</v>
      </c>
      <c r="K16062" s="15">
        <v>3.125</v>
      </c>
    </row>
    <row r="16063" spans="4:11" x14ac:dyDescent="0.2">
      <c r="D16063" s="200"/>
      <c r="E16063" s="4" t="s">
        <v>34</v>
      </c>
      <c r="F16063" s="5"/>
      <c r="G16063" s="6">
        <v>37</v>
      </c>
      <c r="H16063" s="8">
        <v>7</v>
      </c>
      <c r="I16063" s="1">
        <v>24</v>
      </c>
      <c r="J16063" s="1">
        <v>6</v>
      </c>
      <c r="K16063" s="9">
        <v>0</v>
      </c>
    </row>
    <row r="16064" spans="4:11" x14ac:dyDescent="0.2">
      <c r="D16064" s="200"/>
      <c r="E16064" s="11"/>
      <c r="F16064" s="10"/>
      <c r="G16064" s="7">
        <v>100</v>
      </c>
      <c r="H16064" s="75">
        <v>18.918918918919001</v>
      </c>
      <c r="I16064" s="2">
        <v>64.864864864864998</v>
      </c>
      <c r="J16064" s="2">
        <v>16.216216216216001</v>
      </c>
      <c r="K16064" s="48">
        <v>0</v>
      </c>
    </row>
    <row r="16065" spans="2:11" x14ac:dyDescent="0.2">
      <c r="D16065" s="200"/>
      <c r="E16065" s="4" t="s">
        <v>35</v>
      </c>
      <c r="F16065" s="5"/>
      <c r="G16065" s="6">
        <v>73</v>
      </c>
      <c r="H16065" s="8">
        <v>13</v>
      </c>
      <c r="I16065" s="1">
        <v>43</v>
      </c>
      <c r="J16065" s="1">
        <v>13</v>
      </c>
      <c r="K16065" s="9">
        <v>4</v>
      </c>
    </row>
    <row r="16066" spans="2:11" x14ac:dyDescent="0.2">
      <c r="D16066" s="200"/>
      <c r="E16066" s="11"/>
      <c r="F16066" s="10"/>
      <c r="G16066" s="7">
        <v>100</v>
      </c>
      <c r="H16066" s="70">
        <v>17.808219178081998</v>
      </c>
      <c r="I16066" s="30">
        <v>58.904109589040999</v>
      </c>
      <c r="J16066" s="2">
        <v>17.808219178081998</v>
      </c>
      <c r="K16066" s="15">
        <v>5.4794520547949999</v>
      </c>
    </row>
    <row r="16067" spans="2:11" x14ac:dyDescent="0.2">
      <c r="D16067" s="200"/>
      <c r="E16067" s="4" t="s">
        <v>36</v>
      </c>
      <c r="F16067" s="5"/>
      <c r="G16067" s="6">
        <v>92</v>
      </c>
      <c r="H16067" s="8">
        <v>9</v>
      </c>
      <c r="I16067" s="1">
        <v>67</v>
      </c>
      <c r="J16067" s="1">
        <v>15</v>
      </c>
      <c r="K16067" s="9">
        <v>1</v>
      </c>
    </row>
    <row r="16068" spans="2:11" x14ac:dyDescent="0.2">
      <c r="D16068" s="200"/>
      <c r="E16068" s="11"/>
      <c r="F16068" s="10"/>
      <c r="G16068" s="7">
        <v>100</v>
      </c>
      <c r="H16068" s="18">
        <v>9.7826086956519998</v>
      </c>
      <c r="I16068" s="2">
        <v>72.826086956522005</v>
      </c>
      <c r="J16068" s="2">
        <v>16.304347826087</v>
      </c>
      <c r="K16068" s="15">
        <v>1.086956521739</v>
      </c>
    </row>
    <row r="16069" spans="2:11" x14ac:dyDescent="0.2">
      <c r="D16069" s="200"/>
      <c r="E16069" s="4" t="s">
        <v>37</v>
      </c>
      <c r="F16069" s="5"/>
      <c r="G16069" s="6">
        <v>110</v>
      </c>
      <c r="H16069" s="8">
        <v>12</v>
      </c>
      <c r="I16069" s="1">
        <v>78</v>
      </c>
      <c r="J16069" s="1">
        <v>18</v>
      </c>
      <c r="K16069" s="9">
        <v>2</v>
      </c>
    </row>
    <row r="16070" spans="2:11" x14ac:dyDescent="0.2">
      <c r="D16070" s="200"/>
      <c r="E16070" s="11"/>
      <c r="F16070" s="10"/>
      <c r="G16070" s="7">
        <v>100</v>
      </c>
      <c r="H16070" s="18">
        <v>10.909090909091001</v>
      </c>
      <c r="I16070" s="2">
        <v>70.909090909091006</v>
      </c>
      <c r="J16070" s="2">
        <v>16.363636363636001</v>
      </c>
      <c r="K16070" s="15">
        <v>1.818181818182</v>
      </c>
    </row>
    <row r="16071" spans="2:11" x14ac:dyDescent="0.2">
      <c r="D16071" s="200"/>
      <c r="E16071" s="4" t="s">
        <v>38</v>
      </c>
      <c r="F16071" s="5"/>
      <c r="G16071" s="6">
        <v>93</v>
      </c>
      <c r="H16071" s="8">
        <v>5</v>
      </c>
      <c r="I16071" s="1">
        <v>66</v>
      </c>
      <c r="J16071" s="1">
        <v>20</v>
      </c>
      <c r="K16071" s="9">
        <v>2</v>
      </c>
    </row>
    <row r="16072" spans="2:11" x14ac:dyDescent="0.2">
      <c r="D16072" s="200"/>
      <c r="E16072" s="11"/>
      <c r="F16072" s="10"/>
      <c r="G16072" s="7">
        <v>100</v>
      </c>
      <c r="H16072" s="18">
        <v>5.3763440860219998</v>
      </c>
      <c r="I16072" s="2">
        <v>70.967741935484</v>
      </c>
      <c r="J16072" s="2">
        <v>21.505376344085999</v>
      </c>
      <c r="K16072" s="15">
        <v>2.1505376344089999</v>
      </c>
    </row>
    <row r="16073" spans="2:11" x14ac:dyDescent="0.2">
      <c r="D16073" s="200"/>
      <c r="E16073" s="4" t="s">
        <v>39</v>
      </c>
      <c r="F16073" s="5"/>
      <c r="G16073" s="6">
        <v>114</v>
      </c>
      <c r="H16073" s="8">
        <v>9</v>
      </c>
      <c r="I16073" s="1">
        <v>77</v>
      </c>
      <c r="J16073" s="1">
        <v>22</v>
      </c>
      <c r="K16073" s="9">
        <v>6</v>
      </c>
    </row>
    <row r="16074" spans="2:11" x14ac:dyDescent="0.2">
      <c r="D16074" s="200"/>
      <c r="E16074" s="11"/>
      <c r="F16074" s="10"/>
      <c r="G16074" s="7">
        <v>100</v>
      </c>
      <c r="H16074" s="18">
        <v>7.8947368421049999</v>
      </c>
      <c r="I16074" s="2">
        <v>67.543859649122993</v>
      </c>
      <c r="J16074" s="2">
        <v>19.298245614035</v>
      </c>
      <c r="K16074" s="15">
        <v>5.2631578947369997</v>
      </c>
    </row>
    <row r="16075" spans="2:11" x14ac:dyDescent="0.2">
      <c r="D16075" s="200"/>
      <c r="E16075" s="4" t="s">
        <v>40</v>
      </c>
      <c r="F16075" s="5"/>
      <c r="G16075" s="6">
        <v>89</v>
      </c>
      <c r="H16075" s="8">
        <v>3</v>
      </c>
      <c r="I16075" s="1">
        <v>64</v>
      </c>
      <c r="J16075" s="1">
        <v>18</v>
      </c>
      <c r="K16075" s="9">
        <v>4</v>
      </c>
    </row>
    <row r="16076" spans="2:11" x14ac:dyDescent="0.2">
      <c r="D16076" s="201"/>
      <c r="E16076" s="45"/>
      <c r="F16076" s="51"/>
      <c r="G16076" s="81">
        <v>100</v>
      </c>
      <c r="H16076" s="161">
        <v>3.3707865168539999</v>
      </c>
      <c r="I16076" s="64">
        <v>71.910112359550993</v>
      </c>
      <c r="J16076" s="64">
        <v>20.224719101123998</v>
      </c>
      <c r="K16076" s="106">
        <v>4.4943820224720001</v>
      </c>
    </row>
    <row r="16078" spans="2:11" x14ac:dyDescent="0.2">
      <c r="B16078" s="40" t="str">
        <f xml:space="preserve"> HYPERLINK("#'目次'!B394", "[388]")</f>
        <v>[388]</v>
      </c>
      <c r="C16078" s="23" t="s">
        <v>523</v>
      </c>
    </row>
    <row r="16081" spans="3:11" x14ac:dyDescent="0.2">
      <c r="C16081" s="23" t="s">
        <v>80</v>
      </c>
    </row>
    <row r="16082" spans="3:11" x14ac:dyDescent="0.2">
      <c r="E16082" s="195"/>
      <c r="F16082" s="196"/>
      <c r="G16082" s="37" t="s">
        <v>15</v>
      </c>
      <c r="H16082" s="33" t="s">
        <v>512</v>
      </c>
      <c r="I16082" s="13" t="s">
        <v>513</v>
      </c>
      <c r="J16082" s="13" t="s">
        <v>514</v>
      </c>
      <c r="K16082" s="38" t="s">
        <v>18</v>
      </c>
    </row>
    <row r="16083" spans="3:11" x14ac:dyDescent="0.2">
      <c r="E16083" s="197"/>
      <c r="F16083" s="198"/>
      <c r="G16083" s="35"/>
      <c r="H16083" s="39"/>
      <c r="I16083" s="14"/>
      <c r="J16083" s="14"/>
      <c r="K16083" s="34"/>
    </row>
    <row r="16084" spans="3:11" x14ac:dyDescent="0.2">
      <c r="E16084" s="120" t="s">
        <v>15</v>
      </c>
      <c r="F16084" s="66"/>
      <c r="G16084" s="36">
        <v>1200</v>
      </c>
      <c r="H16084" s="17">
        <v>101</v>
      </c>
      <c r="I16084" s="17">
        <v>825</v>
      </c>
      <c r="J16084" s="17">
        <v>234</v>
      </c>
      <c r="K16084" s="47">
        <v>40</v>
      </c>
    </row>
    <row r="16085" spans="3:11" x14ac:dyDescent="0.2">
      <c r="E16085" s="45"/>
      <c r="F16085" s="67"/>
      <c r="G16085" s="7">
        <v>100</v>
      </c>
      <c r="H16085" s="2">
        <v>8.416666666667</v>
      </c>
      <c r="I16085" s="2">
        <v>68.75</v>
      </c>
      <c r="J16085" s="2">
        <v>19.5</v>
      </c>
      <c r="K16085" s="15">
        <v>3.333333333333</v>
      </c>
    </row>
    <row r="16086" spans="3:11" x14ac:dyDescent="0.2">
      <c r="E16086" s="4" t="s">
        <v>81</v>
      </c>
      <c r="F16086" s="5"/>
      <c r="G16086" s="19">
        <v>48</v>
      </c>
      <c r="H16086" s="27">
        <v>6</v>
      </c>
      <c r="I16086" s="3">
        <v>37</v>
      </c>
      <c r="J16086" s="3">
        <v>3</v>
      </c>
      <c r="K16086" s="26">
        <v>2</v>
      </c>
    </row>
    <row r="16087" spans="3:11" x14ac:dyDescent="0.2">
      <c r="E16087" s="11"/>
      <c r="F16087" s="10"/>
      <c r="G16087" s="7">
        <v>100</v>
      </c>
      <c r="H16087" s="18">
        <v>12.5</v>
      </c>
      <c r="I16087" s="25">
        <v>77.083333333333002</v>
      </c>
      <c r="J16087" s="50">
        <v>6.25</v>
      </c>
      <c r="K16087" s="15">
        <v>4.166666666667</v>
      </c>
    </row>
    <row r="16088" spans="3:11" x14ac:dyDescent="0.2">
      <c r="E16088" s="4" t="s">
        <v>82</v>
      </c>
      <c r="F16088" s="5"/>
      <c r="G16088" s="6">
        <v>84</v>
      </c>
      <c r="H16088" s="8">
        <v>3</v>
      </c>
      <c r="I16088" s="1">
        <v>58</v>
      </c>
      <c r="J16088" s="1">
        <v>15</v>
      </c>
      <c r="K16088" s="9">
        <v>8</v>
      </c>
    </row>
    <row r="16089" spans="3:11" x14ac:dyDescent="0.2">
      <c r="E16089" s="11"/>
      <c r="F16089" s="10"/>
      <c r="G16089" s="7">
        <v>100</v>
      </c>
      <c r="H16089" s="18">
        <v>3.5714285714290002</v>
      </c>
      <c r="I16089" s="2">
        <v>69.047619047618994</v>
      </c>
      <c r="J16089" s="2">
        <v>17.857142857143</v>
      </c>
      <c r="K16089" s="85">
        <v>9.5238095238099998</v>
      </c>
    </row>
    <row r="16090" spans="3:11" x14ac:dyDescent="0.2">
      <c r="E16090" s="4" t="s">
        <v>83</v>
      </c>
      <c r="F16090" s="5"/>
      <c r="G16090" s="6">
        <v>462</v>
      </c>
      <c r="H16090" s="8">
        <v>41</v>
      </c>
      <c r="I16090" s="1">
        <v>318</v>
      </c>
      <c r="J16090" s="1">
        <v>90</v>
      </c>
      <c r="K16090" s="9">
        <v>13</v>
      </c>
    </row>
    <row r="16091" spans="3:11" x14ac:dyDescent="0.2">
      <c r="E16091" s="11"/>
      <c r="F16091" s="10"/>
      <c r="G16091" s="7">
        <v>100</v>
      </c>
      <c r="H16091" s="18">
        <v>8.8744588744590001</v>
      </c>
      <c r="I16091" s="2">
        <v>68.831168831168995</v>
      </c>
      <c r="J16091" s="2">
        <v>19.480519480519</v>
      </c>
      <c r="K16091" s="15">
        <v>2.8138528138529999</v>
      </c>
    </row>
    <row r="16092" spans="3:11" x14ac:dyDescent="0.2">
      <c r="E16092" s="4" t="s">
        <v>84</v>
      </c>
      <c r="F16092" s="5"/>
      <c r="G16092" s="6">
        <v>30</v>
      </c>
      <c r="H16092" s="8">
        <v>3</v>
      </c>
      <c r="I16092" s="1">
        <v>20</v>
      </c>
      <c r="J16092" s="1">
        <v>7</v>
      </c>
      <c r="K16092" s="9">
        <v>0</v>
      </c>
    </row>
    <row r="16093" spans="3:11" x14ac:dyDescent="0.2">
      <c r="E16093" s="11"/>
      <c r="F16093" s="10"/>
      <c r="G16093" s="7">
        <v>100</v>
      </c>
      <c r="H16093" s="18">
        <v>10</v>
      </c>
      <c r="I16093" s="2">
        <v>66.666666666666998</v>
      </c>
      <c r="J16093" s="2">
        <v>23.333333333333002</v>
      </c>
      <c r="K16093" s="48">
        <v>0</v>
      </c>
    </row>
    <row r="16094" spans="3:11" x14ac:dyDescent="0.2">
      <c r="E16094" s="4" t="s">
        <v>85</v>
      </c>
      <c r="F16094" s="5"/>
      <c r="G16094" s="6">
        <v>144</v>
      </c>
      <c r="H16094" s="8">
        <v>11</v>
      </c>
      <c r="I16094" s="1">
        <v>98</v>
      </c>
      <c r="J16094" s="1">
        <v>32</v>
      </c>
      <c r="K16094" s="9">
        <v>3</v>
      </c>
    </row>
    <row r="16095" spans="3:11" x14ac:dyDescent="0.2">
      <c r="E16095" s="11"/>
      <c r="F16095" s="10"/>
      <c r="G16095" s="7">
        <v>100</v>
      </c>
      <c r="H16095" s="18">
        <v>7.6388888888890003</v>
      </c>
      <c r="I16095" s="2">
        <v>68.055555555555998</v>
      </c>
      <c r="J16095" s="2">
        <v>22.222222222222001</v>
      </c>
      <c r="K16095" s="15">
        <v>2.083333333333</v>
      </c>
    </row>
    <row r="16096" spans="3:11" x14ac:dyDescent="0.2">
      <c r="E16096" s="4" t="s">
        <v>86</v>
      </c>
      <c r="F16096" s="5"/>
      <c r="G16096" s="6">
        <v>192</v>
      </c>
      <c r="H16096" s="8">
        <v>13</v>
      </c>
      <c r="I16096" s="1">
        <v>135</v>
      </c>
      <c r="J16096" s="1">
        <v>40</v>
      </c>
      <c r="K16096" s="9">
        <v>4</v>
      </c>
    </row>
    <row r="16097" spans="2:11" x14ac:dyDescent="0.2">
      <c r="E16097" s="11"/>
      <c r="F16097" s="10"/>
      <c r="G16097" s="7">
        <v>100</v>
      </c>
      <c r="H16097" s="18">
        <v>6.770833333333</v>
      </c>
      <c r="I16097" s="2">
        <v>70.3125</v>
      </c>
      <c r="J16097" s="2">
        <v>20.833333333333002</v>
      </c>
      <c r="K16097" s="15">
        <v>2.083333333333</v>
      </c>
    </row>
    <row r="16098" spans="2:11" x14ac:dyDescent="0.2">
      <c r="E16098" s="4" t="s">
        <v>87</v>
      </c>
      <c r="F16098" s="5"/>
      <c r="G16098" s="6">
        <v>72</v>
      </c>
      <c r="H16098" s="8">
        <v>12</v>
      </c>
      <c r="I16098" s="1">
        <v>47</v>
      </c>
      <c r="J16098" s="1">
        <v>9</v>
      </c>
      <c r="K16098" s="9">
        <v>4</v>
      </c>
    </row>
    <row r="16099" spans="2:11" x14ac:dyDescent="0.2">
      <c r="E16099" s="11"/>
      <c r="F16099" s="10"/>
      <c r="G16099" s="7">
        <v>100</v>
      </c>
      <c r="H16099" s="70">
        <v>16.666666666666998</v>
      </c>
      <c r="I16099" s="2">
        <v>65.277777777777999</v>
      </c>
      <c r="J16099" s="30">
        <v>12.5</v>
      </c>
      <c r="K16099" s="15">
        <v>5.5555555555560003</v>
      </c>
    </row>
    <row r="16100" spans="2:11" x14ac:dyDescent="0.2">
      <c r="E16100" s="4" t="s">
        <v>88</v>
      </c>
      <c r="F16100" s="5"/>
      <c r="G16100" s="6">
        <v>36</v>
      </c>
      <c r="H16100" s="8">
        <v>3</v>
      </c>
      <c r="I16100" s="1">
        <v>25</v>
      </c>
      <c r="J16100" s="1">
        <v>7</v>
      </c>
      <c r="K16100" s="9">
        <v>1</v>
      </c>
    </row>
    <row r="16101" spans="2:11" x14ac:dyDescent="0.2">
      <c r="E16101" s="11"/>
      <c r="F16101" s="10"/>
      <c r="G16101" s="7">
        <v>100</v>
      </c>
      <c r="H16101" s="18">
        <v>8.333333333333</v>
      </c>
      <c r="I16101" s="2">
        <v>69.444444444444002</v>
      </c>
      <c r="J16101" s="2">
        <v>19.444444444443999</v>
      </c>
      <c r="K16101" s="15">
        <v>2.7777777777780002</v>
      </c>
    </row>
    <row r="16102" spans="2:11" x14ac:dyDescent="0.2">
      <c r="E16102" s="4" t="s">
        <v>89</v>
      </c>
      <c r="F16102" s="5"/>
      <c r="G16102" s="6">
        <v>66</v>
      </c>
      <c r="H16102" s="8">
        <v>4</v>
      </c>
      <c r="I16102" s="1">
        <v>48</v>
      </c>
      <c r="J16102" s="1">
        <v>11</v>
      </c>
      <c r="K16102" s="9">
        <v>3</v>
      </c>
    </row>
    <row r="16103" spans="2:11" x14ac:dyDescent="0.2">
      <c r="E16103" s="11"/>
      <c r="F16103" s="10"/>
      <c r="G16103" s="7">
        <v>100</v>
      </c>
      <c r="H16103" s="18">
        <v>6.0606060606060002</v>
      </c>
      <c r="I16103" s="2">
        <v>72.727272727273004</v>
      </c>
      <c r="J16103" s="2">
        <v>16.666666666666998</v>
      </c>
      <c r="K16103" s="15">
        <v>4.5454545454549997</v>
      </c>
    </row>
    <row r="16104" spans="2:11" x14ac:dyDescent="0.2">
      <c r="E16104" s="4" t="s">
        <v>90</v>
      </c>
      <c r="F16104" s="5"/>
      <c r="G16104" s="6">
        <v>54</v>
      </c>
      <c r="H16104" s="8">
        <v>5</v>
      </c>
      <c r="I16104" s="1">
        <v>33</v>
      </c>
      <c r="J16104" s="1">
        <v>16</v>
      </c>
      <c r="K16104" s="9">
        <v>0</v>
      </c>
    </row>
    <row r="16105" spans="2:11" x14ac:dyDescent="0.2">
      <c r="E16105" s="11"/>
      <c r="F16105" s="10"/>
      <c r="G16105" s="7">
        <v>100</v>
      </c>
      <c r="H16105" s="18">
        <v>9.2592592592590002</v>
      </c>
      <c r="I16105" s="30">
        <v>61.111111111111001</v>
      </c>
      <c r="J16105" s="41">
        <v>29.629629629629999</v>
      </c>
      <c r="K16105" s="48">
        <v>0</v>
      </c>
    </row>
    <row r="16106" spans="2:11" x14ac:dyDescent="0.2">
      <c r="E16106" s="4" t="s">
        <v>91</v>
      </c>
      <c r="F16106" s="5"/>
      <c r="G16106" s="6">
        <v>12</v>
      </c>
      <c r="H16106" s="8">
        <v>0</v>
      </c>
      <c r="I16106" s="1">
        <v>6</v>
      </c>
      <c r="J16106" s="1">
        <v>4</v>
      </c>
      <c r="K16106" s="9">
        <v>2</v>
      </c>
    </row>
    <row r="16107" spans="2:11" x14ac:dyDescent="0.2">
      <c r="E16107" s="45"/>
      <c r="F16107" s="51"/>
      <c r="G16107" s="81">
        <v>100</v>
      </c>
      <c r="H16107" s="166">
        <v>0</v>
      </c>
      <c r="I16107" s="108">
        <v>50</v>
      </c>
      <c r="J16107" s="112">
        <v>33.333333333333002</v>
      </c>
      <c r="K16107" s="140">
        <v>16.666666666666998</v>
      </c>
    </row>
    <row r="16109" spans="2:11" x14ac:dyDescent="0.2">
      <c r="B16109" s="40" t="str">
        <f xml:space="preserve"> HYPERLINK("#'目次'!B395", "[389]")</f>
        <v>[389]</v>
      </c>
      <c r="C16109" s="23" t="s">
        <v>526</v>
      </c>
    </row>
    <row r="16112" spans="2:11" x14ac:dyDescent="0.2">
      <c r="C16112" s="23" t="s">
        <v>14</v>
      </c>
    </row>
    <row r="16113" spans="4:11" x14ac:dyDescent="0.2">
      <c r="D16113" s="195"/>
      <c r="E16113" s="196"/>
      <c r="F16113" s="196"/>
      <c r="G16113" s="37" t="s">
        <v>15</v>
      </c>
      <c r="H16113" s="33" t="s">
        <v>512</v>
      </c>
      <c r="I16113" s="13" t="s">
        <v>513</v>
      </c>
      <c r="J16113" s="13" t="s">
        <v>514</v>
      </c>
      <c r="K16113" s="38" t="s">
        <v>18</v>
      </c>
    </row>
    <row r="16114" spans="4:11" x14ac:dyDescent="0.2">
      <c r="D16114" s="197"/>
      <c r="E16114" s="198"/>
      <c r="F16114" s="198"/>
      <c r="G16114" s="35"/>
      <c r="H16114" s="39"/>
      <c r="I16114" s="14"/>
      <c r="J16114" s="14"/>
      <c r="K16114" s="34"/>
    </row>
    <row r="16115" spans="4:11" x14ac:dyDescent="0.2">
      <c r="D16115" s="78"/>
      <c r="E16115" s="79" t="s">
        <v>15</v>
      </c>
      <c r="F16115" s="66"/>
      <c r="G16115" s="36">
        <v>1200</v>
      </c>
      <c r="H16115" s="17">
        <v>69</v>
      </c>
      <c r="I16115" s="17">
        <v>843</v>
      </c>
      <c r="J16115" s="17">
        <v>250</v>
      </c>
      <c r="K16115" s="47">
        <v>38</v>
      </c>
    </row>
    <row r="16116" spans="4:11" x14ac:dyDescent="0.2">
      <c r="D16116" s="45"/>
      <c r="E16116" s="51"/>
      <c r="F16116" s="67"/>
      <c r="G16116" s="7">
        <v>100</v>
      </c>
      <c r="H16116" s="2">
        <v>5.75</v>
      </c>
      <c r="I16116" s="2">
        <v>70.25</v>
      </c>
      <c r="J16116" s="2">
        <v>20.833333333333002</v>
      </c>
      <c r="K16116" s="15">
        <v>3.166666666667</v>
      </c>
    </row>
    <row r="16117" spans="4:11" x14ac:dyDescent="0.2">
      <c r="D16117" s="199" t="s">
        <v>19</v>
      </c>
      <c r="E16117" s="22" t="s">
        <v>20</v>
      </c>
      <c r="F16117" s="21"/>
      <c r="G16117" s="19">
        <v>132</v>
      </c>
      <c r="H16117" s="27">
        <v>6</v>
      </c>
      <c r="I16117" s="3">
        <v>98</v>
      </c>
      <c r="J16117" s="3">
        <v>18</v>
      </c>
      <c r="K16117" s="26">
        <v>10</v>
      </c>
    </row>
    <row r="16118" spans="4:11" x14ac:dyDescent="0.2">
      <c r="D16118" s="200"/>
      <c r="E16118" s="11"/>
      <c r="F16118" s="10"/>
      <c r="G16118" s="7">
        <v>100</v>
      </c>
      <c r="H16118" s="18">
        <v>4.5454545454549997</v>
      </c>
      <c r="I16118" s="2">
        <v>74.242424242423994</v>
      </c>
      <c r="J16118" s="30">
        <v>13.636363636364001</v>
      </c>
      <c r="K16118" s="15">
        <v>7.5757575757579998</v>
      </c>
    </row>
    <row r="16119" spans="4:11" x14ac:dyDescent="0.2">
      <c r="D16119" s="200"/>
      <c r="E16119" s="4" t="s">
        <v>21</v>
      </c>
      <c r="F16119" s="5"/>
      <c r="G16119" s="6">
        <v>444</v>
      </c>
      <c r="H16119" s="8">
        <v>30</v>
      </c>
      <c r="I16119" s="1">
        <v>313</v>
      </c>
      <c r="J16119" s="1">
        <v>89</v>
      </c>
      <c r="K16119" s="9">
        <v>12</v>
      </c>
    </row>
    <row r="16120" spans="4:11" x14ac:dyDescent="0.2">
      <c r="D16120" s="200"/>
      <c r="E16120" s="11"/>
      <c r="F16120" s="10"/>
      <c r="G16120" s="7">
        <v>100</v>
      </c>
      <c r="H16120" s="18">
        <v>6.7567567567570004</v>
      </c>
      <c r="I16120" s="2">
        <v>70.495495495495007</v>
      </c>
      <c r="J16120" s="2">
        <v>20.045045045045001</v>
      </c>
      <c r="K16120" s="15">
        <v>2.7027027027030002</v>
      </c>
    </row>
    <row r="16121" spans="4:11" x14ac:dyDescent="0.2">
      <c r="D16121" s="200"/>
      <c r="E16121" s="4" t="s">
        <v>22</v>
      </c>
      <c r="F16121" s="5"/>
      <c r="G16121" s="6">
        <v>192</v>
      </c>
      <c r="H16121" s="8">
        <v>17</v>
      </c>
      <c r="I16121" s="1">
        <v>135</v>
      </c>
      <c r="J16121" s="1">
        <v>37</v>
      </c>
      <c r="K16121" s="9">
        <v>3</v>
      </c>
    </row>
    <row r="16122" spans="4:11" x14ac:dyDescent="0.2">
      <c r="D16122" s="200"/>
      <c r="E16122" s="11"/>
      <c r="F16122" s="10"/>
      <c r="G16122" s="7">
        <v>100</v>
      </c>
      <c r="H16122" s="18">
        <v>8.854166666667</v>
      </c>
      <c r="I16122" s="2">
        <v>70.3125</v>
      </c>
      <c r="J16122" s="2">
        <v>19.270833333333002</v>
      </c>
      <c r="K16122" s="15">
        <v>1.5625</v>
      </c>
    </row>
    <row r="16123" spans="4:11" x14ac:dyDescent="0.2">
      <c r="D16123" s="200"/>
      <c r="E16123" s="4" t="s">
        <v>23</v>
      </c>
      <c r="F16123" s="5"/>
      <c r="G16123" s="6">
        <v>192</v>
      </c>
      <c r="H16123" s="8">
        <v>10</v>
      </c>
      <c r="I16123" s="1">
        <v>129</v>
      </c>
      <c r="J16123" s="1">
        <v>50</v>
      </c>
      <c r="K16123" s="9">
        <v>3</v>
      </c>
    </row>
    <row r="16124" spans="4:11" x14ac:dyDescent="0.2">
      <c r="D16124" s="200"/>
      <c r="E16124" s="11"/>
      <c r="F16124" s="10"/>
      <c r="G16124" s="7">
        <v>100</v>
      </c>
      <c r="H16124" s="18">
        <v>5.208333333333</v>
      </c>
      <c r="I16124" s="2">
        <v>67.1875</v>
      </c>
      <c r="J16124" s="25">
        <v>26.041666666666998</v>
      </c>
      <c r="K16124" s="15">
        <v>1.5625</v>
      </c>
    </row>
    <row r="16125" spans="4:11" x14ac:dyDescent="0.2">
      <c r="D16125" s="200"/>
      <c r="E16125" s="4" t="s">
        <v>24</v>
      </c>
      <c r="F16125" s="5"/>
      <c r="G16125" s="6">
        <v>240</v>
      </c>
      <c r="H16125" s="8">
        <v>6</v>
      </c>
      <c r="I16125" s="1">
        <v>168</v>
      </c>
      <c r="J16125" s="1">
        <v>56</v>
      </c>
      <c r="K16125" s="9">
        <v>10</v>
      </c>
    </row>
    <row r="16126" spans="4:11" x14ac:dyDescent="0.2">
      <c r="D16126" s="200"/>
      <c r="E16126" s="11"/>
      <c r="F16126" s="10"/>
      <c r="G16126" s="7">
        <v>100</v>
      </c>
      <c r="H16126" s="18">
        <v>2.5</v>
      </c>
      <c r="I16126" s="2">
        <v>70</v>
      </c>
      <c r="J16126" s="2">
        <v>23.333333333333002</v>
      </c>
      <c r="K16126" s="15">
        <v>4.166666666667</v>
      </c>
    </row>
    <row r="16127" spans="4:11" x14ac:dyDescent="0.2">
      <c r="D16127" s="199" t="s">
        <v>25</v>
      </c>
      <c r="E16127" s="22" t="s">
        <v>26</v>
      </c>
      <c r="F16127" s="21"/>
      <c r="G16127" s="19">
        <v>348</v>
      </c>
      <c r="H16127" s="27">
        <v>23</v>
      </c>
      <c r="I16127" s="3">
        <v>248</v>
      </c>
      <c r="J16127" s="3">
        <v>72</v>
      </c>
      <c r="K16127" s="26">
        <v>5</v>
      </c>
    </row>
    <row r="16128" spans="4:11" x14ac:dyDescent="0.2">
      <c r="D16128" s="200"/>
      <c r="E16128" s="11"/>
      <c r="F16128" s="10"/>
      <c r="G16128" s="7">
        <v>100</v>
      </c>
      <c r="H16128" s="18">
        <v>6.609195402299</v>
      </c>
      <c r="I16128" s="2">
        <v>71.264367816092005</v>
      </c>
      <c r="J16128" s="2">
        <v>20.689655172414</v>
      </c>
      <c r="K16128" s="15">
        <v>1.4367816091950001</v>
      </c>
    </row>
    <row r="16129" spans="4:11" x14ac:dyDescent="0.2">
      <c r="D16129" s="200"/>
      <c r="E16129" s="4" t="s">
        <v>27</v>
      </c>
      <c r="F16129" s="5"/>
      <c r="G16129" s="6">
        <v>378</v>
      </c>
      <c r="H16129" s="8">
        <v>26</v>
      </c>
      <c r="I16129" s="1">
        <v>259</v>
      </c>
      <c r="J16129" s="1">
        <v>79</v>
      </c>
      <c r="K16129" s="9">
        <v>14</v>
      </c>
    </row>
    <row r="16130" spans="4:11" x14ac:dyDescent="0.2">
      <c r="D16130" s="200"/>
      <c r="E16130" s="11"/>
      <c r="F16130" s="10"/>
      <c r="G16130" s="7">
        <v>100</v>
      </c>
      <c r="H16130" s="18">
        <v>6.8783068783069998</v>
      </c>
      <c r="I16130" s="2">
        <v>68.518518518519002</v>
      </c>
      <c r="J16130" s="2">
        <v>20.899470899471002</v>
      </c>
      <c r="K16130" s="15">
        <v>3.7037037037039999</v>
      </c>
    </row>
    <row r="16131" spans="4:11" x14ac:dyDescent="0.2">
      <c r="D16131" s="200"/>
      <c r="E16131" s="4" t="s">
        <v>28</v>
      </c>
      <c r="F16131" s="5"/>
      <c r="G16131" s="6">
        <v>372</v>
      </c>
      <c r="H16131" s="8">
        <v>20</v>
      </c>
      <c r="I16131" s="1">
        <v>255</v>
      </c>
      <c r="J16131" s="1">
        <v>83</v>
      </c>
      <c r="K16131" s="9">
        <v>14</v>
      </c>
    </row>
    <row r="16132" spans="4:11" x14ac:dyDescent="0.2">
      <c r="D16132" s="200"/>
      <c r="E16132" s="11"/>
      <c r="F16132" s="10"/>
      <c r="G16132" s="7">
        <v>100</v>
      </c>
      <c r="H16132" s="18">
        <v>5.3763440860219998</v>
      </c>
      <c r="I16132" s="2">
        <v>68.548387096773993</v>
      </c>
      <c r="J16132" s="2">
        <v>22.311827956988999</v>
      </c>
      <c r="K16132" s="15">
        <v>3.7634408602149998</v>
      </c>
    </row>
    <row r="16133" spans="4:11" x14ac:dyDescent="0.2">
      <c r="D16133" s="200"/>
      <c r="E16133" s="4" t="s">
        <v>29</v>
      </c>
      <c r="F16133" s="5"/>
      <c r="G16133" s="6">
        <v>102</v>
      </c>
      <c r="H16133" s="8">
        <v>0</v>
      </c>
      <c r="I16133" s="1">
        <v>81</v>
      </c>
      <c r="J16133" s="1">
        <v>16</v>
      </c>
      <c r="K16133" s="9">
        <v>5</v>
      </c>
    </row>
    <row r="16134" spans="4:11" x14ac:dyDescent="0.2">
      <c r="D16134" s="200"/>
      <c r="E16134" s="11"/>
      <c r="F16134" s="10"/>
      <c r="G16134" s="7">
        <v>100</v>
      </c>
      <c r="H16134" s="143">
        <v>0</v>
      </c>
      <c r="I16134" s="25">
        <v>79.411764705882007</v>
      </c>
      <c r="J16134" s="30">
        <v>15.686274509804001</v>
      </c>
      <c r="K16134" s="15">
        <v>4.9019607843140003</v>
      </c>
    </row>
    <row r="16135" spans="4:11" x14ac:dyDescent="0.2">
      <c r="D16135" s="199" t="s">
        <v>30</v>
      </c>
      <c r="E16135" s="22" t="s">
        <v>31</v>
      </c>
      <c r="F16135" s="21"/>
      <c r="G16135" s="19">
        <v>592</v>
      </c>
      <c r="H16135" s="27">
        <v>29</v>
      </c>
      <c r="I16135" s="3">
        <v>421</v>
      </c>
      <c r="J16135" s="3">
        <v>122</v>
      </c>
      <c r="K16135" s="26">
        <v>20</v>
      </c>
    </row>
    <row r="16136" spans="4:11" x14ac:dyDescent="0.2">
      <c r="D16136" s="200"/>
      <c r="E16136" s="11"/>
      <c r="F16136" s="10"/>
      <c r="G16136" s="7">
        <v>100</v>
      </c>
      <c r="H16136" s="18">
        <v>4.898648648649</v>
      </c>
      <c r="I16136" s="2">
        <v>71.114864864864998</v>
      </c>
      <c r="J16136" s="2">
        <v>20.608108108107999</v>
      </c>
      <c r="K16136" s="15">
        <v>3.3783783783780001</v>
      </c>
    </row>
    <row r="16137" spans="4:11" x14ac:dyDescent="0.2">
      <c r="D16137" s="200"/>
      <c r="E16137" s="4" t="s">
        <v>32</v>
      </c>
      <c r="F16137" s="5"/>
      <c r="G16137" s="6">
        <v>608</v>
      </c>
      <c r="H16137" s="8">
        <v>40</v>
      </c>
      <c r="I16137" s="1">
        <v>422</v>
      </c>
      <c r="J16137" s="1">
        <v>128</v>
      </c>
      <c r="K16137" s="9">
        <v>18</v>
      </c>
    </row>
    <row r="16138" spans="4:11" x14ac:dyDescent="0.2">
      <c r="D16138" s="200"/>
      <c r="E16138" s="11"/>
      <c r="F16138" s="10"/>
      <c r="G16138" s="7">
        <v>100</v>
      </c>
      <c r="H16138" s="18">
        <v>6.5789473684209998</v>
      </c>
      <c r="I16138" s="2">
        <v>69.407894736841996</v>
      </c>
      <c r="J16138" s="2">
        <v>21.052631578947</v>
      </c>
      <c r="K16138" s="15">
        <v>2.9605263157890001</v>
      </c>
    </row>
    <row r="16139" spans="4:11" x14ac:dyDescent="0.2">
      <c r="D16139" s="199" t="s">
        <v>33</v>
      </c>
      <c r="E16139" s="22" t="s">
        <v>34</v>
      </c>
      <c r="F16139" s="21"/>
      <c r="G16139" s="19">
        <v>74</v>
      </c>
      <c r="H16139" s="27">
        <v>9</v>
      </c>
      <c r="I16139" s="3">
        <v>54</v>
      </c>
      <c r="J16139" s="3">
        <v>9</v>
      </c>
      <c r="K16139" s="26">
        <v>2</v>
      </c>
    </row>
    <row r="16140" spans="4:11" x14ac:dyDescent="0.2">
      <c r="D16140" s="200"/>
      <c r="E16140" s="11"/>
      <c r="F16140" s="10"/>
      <c r="G16140" s="7">
        <v>100</v>
      </c>
      <c r="H16140" s="70">
        <v>12.162162162162</v>
      </c>
      <c r="I16140" s="2">
        <v>72.972972972972997</v>
      </c>
      <c r="J16140" s="30">
        <v>12.162162162162</v>
      </c>
      <c r="K16140" s="15">
        <v>2.7027027027030002</v>
      </c>
    </row>
    <row r="16141" spans="4:11" x14ac:dyDescent="0.2">
      <c r="D16141" s="200"/>
      <c r="E16141" s="4" t="s">
        <v>35</v>
      </c>
      <c r="F16141" s="5"/>
      <c r="G16141" s="6">
        <v>148</v>
      </c>
      <c r="H16141" s="8">
        <v>18</v>
      </c>
      <c r="I16141" s="1">
        <v>102</v>
      </c>
      <c r="J16141" s="1">
        <v>23</v>
      </c>
      <c r="K16141" s="9">
        <v>5</v>
      </c>
    </row>
    <row r="16142" spans="4:11" x14ac:dyDescent="0.2">
      <c r="D16142" s="200"/>
      <c r="E16142" s="11"/>
      <c r="F16142" s="10"/>
      <c r="G16142" s="7">
        <v>100</v>
      </c>
      <c r="H16142" s="70">
        <v>12.162162162162</v>
      </c>
      <c r="I16142" s="2">
        <v>68.918918918919005</v>
      </c>
      <c r="J16142" s="30">
        <v>15.540540540541</v>
      </c>
      <c r="K16142" s="15">
        <v>3.3783783783780001</v>
      </c>
    </row>
    <row r="16143" spans="4:11" x14ac:dyDescent="0.2">
      <c r="D16143" s="200"/>
      <c r="E16143" s="4" t="s">
        <v>36</v>
      </c>
      <c r="F16143" s="5"/>
      <c r="G16143" s="6">
        <v>187</v>
      </c>
      <c r="H16143" s="8">
        <v>8</v>
      </c>
      <c r="I16143" s="1">
        <v>140</v>
      </c>
      <c r="J16143" s="1">
        <v>34</v>
      </c>
      <c r="K16143" s="9">
        <v>5</v>
      </c>
    </row>
    <row r="16144" spans="4:11" x14ac:dyDescent="0.2">
      <c r="D16144" s="200"/>
      <c r="E16144" s="11"/>
      <c r="F16144" s="10"/>
      <c r="G16144" s="7">
        <v>100</v>
      </c>
      <c r="H16144" s="18">
        <v>4.2780748663099999</v>
      </c>
      <c r="I16144" s="2">
        <v>74.866310160428</v>
      </c>
      <c r="J16144" s="2">
        <v>18.181818181817999</v>
      </c>
      <c r="K16144" s="15">
        <v>2.673796791444</v>
      </c>
    </row>
    <row r="16145" spans="2:11" x14ac:dyDescent="0.2">
      <c r="D16145" s="200"/>
      <c r="E16145" s="4" t="s">
        <v>37</v>
      </c>
      <c r="F16145" s="5"/>
      <c r="G16145" s="6">
        <v>221</v>
      </c>
      <c r="H16145" s="8">
        <v>13</v>
      </c>
      <c r="I16145" s="1">
        <v>158</v>
      </c>
      <c r="J16145" s="1">
        <v>45</v>
      </c>
      <c r="K16145" s="9">
        <v>5</v>
      </c>
    </row>
    <row r="16146" spans="2:11" x14ac:dyDescent="0.2">
      <c r="D16146" s="200"/>
      <c r="E16146" s="11"/>
      <c r="F16146" s="10"/>
      <c r="G16146" s="7">
        <v>100</v>
      </c>
      <c r="H16146" s="18">
        <v>5.8823529411760003</v>
      </c>
      <c r="I16146" s="2">
        <v>71.493212669683004</v>
      </c>
      <c r="J16146" s="2">
        <v>20.361990950226001</v>
      </c>
      <c r="K16146" s="15">
        <v>2.262443438914</v>
      </c>
    </row>
    <row r="16147" spans="2:11" x14ac:dyDescent="0.2">
      <c r="D16147" s="200"/>
      <c r="E16147" s="4" t="s">
        <v>38</v>
      </c>
      <c r="F16147" s="5"/>
      <c r="G16147" s="6">
        <v>186</v>
      </c>
      <c r="H16147" s="8">
        <v>10</v>
      </c>
      <c r="I16147" s="1">
        <v>125</v>
      </c>
      <c r="J16147" s="1">
        <v>48</v>
      </c>
      <c r="K16147" s="9">
        <v>3</v>
      </c>
    </row>
    <row r="16148" spans="2:11" x14ac:dyDescent="0.2">
      <c r="D16148" s="200"/>
      <c r="E16148" s="11"/>
      <c r="F16148" s="10"/>
      <c r="G16148" s="7">
        <v>100</v>
      </c>
      <c r="H16148" s="18">
        <v>5.3763440860219998</v>
      </c>
      <c r="I16148" s="2">
        <v>67.204301075269001</v>
      </c>
      <c r="J16148" s="2">
        <v>25.806451612903</v>
      </c>
      <c r="K16148" s="15">
        <v>1.6129032258060001</v>
      </c>
    </row>
    <row r="16149" spans="2:11" x14ac:dyDescent="0.2">
      <c r="D16149" s="200"/>
      <c r="E16149" s="4" t="s">
        <v>39</v>
      </c>
      <c r="F16149" s="5"/>
      <c r="G16149" s="6">
        <v>223</v>
      </c>
      <c r="H16149" s="8">
        <v>9</v>
      </c>
      <c r="I16149" s="1">
        <v>148</v>
      </c>
      <c r="J16149" s="1">
        <v>56</v>
      </c>
      <c r="K16149" s="9">
        <v>10</v>
      </c>
    </row>
    <row r="16150" spans="2:11" x14ac:dyDescent="0.2">
      <c r="D16150" s="200"/>
      <c r="E16150" s="11"/>
      <c r="F16150" s="10"/>
      <c r="G16150" s="7">
        <v>100</v>
      </c>
      <c r="H16150" s="18">
        <v>4.0358744394619999</v>
      </c>
      <c r="I16150" s="2">
        <v>66.367713004484003</v>
      </c>
      <c r="J16150" s="2">
        <v>25.112107623318</v>
      </c>
      <c r="K16150" s="15">
        <v>4.4843049327350002</v>
      </c>
    </row>
    <row r="16151" spans="2:11" x14ac:dyDescent="0.2">
      <c r="D16151" s="200"/>
      <c r="E16151" s="4" t="s">
        <v>40</v>
      </c>
      <c r="F16151" s="5"/>
      <c r="G16151" s="6">
        <v>161</v>
      </c>
      <c r="H16151" s="8">
        <v>2</v>
      </c>
      <c r="I16151" s="1">
        <v>116</v>
      </c>
      <c r="J16151" s="1">
        <v>35</v>
      </c>
      <c r="K16151" s="9">
        <v>8</v>
      </c>
    </row>
    <row r="16152" spans="2:11" x14ac:dyDescent="0.2">
      <c r="D16152" s="201"/>
      <c r="E16152" s="45"/>
      <c r="F16152" s="51"/>
      <c r="G16152" s="81">
        <v>100</v>
      </c>
      <c r="H16152" s="115">
        <v>1.242236024845</v>
      </c>
      <c r="I16152" s="64">
        <v>72.049689440994001</v>
      </c>
      <c r="J16152" s="64">
        <v>21.739130434783</v>
      </c>
      <c r="K16152" s="106">
        <v>4.9689440993789997</v>
      </c>
    </row>
    <row r="16154" spans="2:11" x14ac:dyDescent="0.2">
      <c r="B16154" s="40" t="str">
        <f xml:space="preserve"> HYPERLINK("#'目次'!B396", "[390]")</f>
        <v>[390]</v>
      </c>
      <c r="C16154" s="23" t="s">
        <v>526</v>
      </c>
    </row>
    <row r="16157" spans="2:11" x14ac:dyDescent="0.2">
      <c r="C16157" s="23" t="s">
        <v>48</v>
      </c>
    </row>
    <row r="16158" spans="2:11" x14ac:dyDescent="0.2">
      <c r="D16158" s="195"/>
      <c r="E16158" s="196"/>
      <c r="F16158" s="196"/>
      <c r="G16158" s="37" t="s">
        <v>15</v>
      </c>
      <c r="H16158" s="33" t="s">
        <v>512</v>
      </c>
      <c r="I16158" s="13" t="s">
        <v>513</v>
      </c>
      <c r="J16158" s="13" t="s">
        <v>514</v>
      </c>
      <c r="K16158" s="38" t="s">
        <v>18</v>
      </c>
    </row>
    <row r="16159" spans="2:11" x14ac:dyDescent="0.2">
      <c r="D16159" s="197"/>
      <c r="E16159" s="198"/>
      <c r="F16159" s="198"/>
      <c r="G16159" s="35"/>
      <c r="H16159" s="39"/>
      <c r="I16159" s="14"/>
      <c r="J16159" s="14"/>
      <c r="K16159" s="34"/>
    </row>
    <row r="16160" spans="2:11" x14ac:dyDescent="0.2">
      <c r="D16160" s="78"/>
      <c r="E16160" s="79" t="s">
        <v>15</v>
      </c>
      <c r="F16160" s="66"/>
      <c r="G16160" s="36">
        <v>1200</v>
      </c>
      <c r="H16160" s="17">
        <v>69</v>
      </c>
      <c r="I16160" s="17">
        <v>843</v>
      </c>
      <c r="J16160" s="17">
        <v>250</v>
      </c>
      <c r="K16160" s="47">
        <v>38</v>
      </c>
    </row>
    <row r="16161" spans="4:11" x14ac:dyDescent="0.2">
      <c r="D16161" s="45"/>
      <c r="E16161" s="51"/>
      <c r="F16161" s="67"/>
      <c r="G16161" s="7">
        <v>100</v>
      </c>
      <c r="H16161" s="2">
        <v>5.75</v>
      </c>
      <c r="I16161" s="2">
        <v>70.25</v>
      </c>
      <c r="J16161" s="2">
        <v>20.833333333333002</v>
      </c>
      <c r="K16161" s="15">
        <v>3.166666666667</v>
      </c>
    </row>
    <row r="16162" spans="4:11" x14ac:dyDescent="0.2">
      <c r="D16162" s="199" t="s">
        <v>49</v>
      </c>
      <c r="E16162" s="22" t="s">
        <v>50</v>
      </c>
      <c r="F16162" s="21"/>
      <c r="G16162" s="19">
        <v>15</v>
      </c>
      <c r="H16162" s="27">
        <v>1</v>
      </c>
      <c r="I16162" s="3">
        <v>9</v>
      </c>
      <c r="J16162" s="3">
        <v>5</v>
      </c>
      <c r="K16162" s="26">
        <v>0</v>
      </c>
    </row>
    <row r="16163" spans="4:11" x14ac:dyDescent="0.2">
      <c r="D16163" s="200"/>
      <c r="E16163" s="11"/>
      <c r="F16163" s="10"/>
      <c r="G16163" s="7">
        <v>100</v>
      </c>
      <c r="H16163" s="18">
        <v>6.666666666667</v>
      </c>
      <c r="I16163" s="50">
        <v>60</v>
      </c>
      <c r="J16163" s="41">
        <v>33.333333333333002</v>
      </c>
      <c r="K16163" s="48">
        <v>0</v>
      </c>
    </row>
    <row r="16164" spans="4:11" x14ac:dyDescent="0.2">
      <c r="D16164" s="200"/>
      <c r="E16164" s="4" t="s">
        <v>51</v>
      </c>
      <c r="F16164" s="5"/>
      <c r="G16164" s="6">
        <v>142</v>
      </c>
      <c r="H16164" s="8">
        <v>9</v>
      </c>
      <c r="I16164" s="1">
        <v>94</v>
      </c>
      <c r="J16164" s="1">
        <v>35</v>
      </c>
      <c r="K16164" s="9">
        <v>4</v>
      </c>
    </row>
    <row r="16165" spans="4:11" x14ac:dyDescent="0.2">
      <c r="D16165" s="200"/>
      <c r="E16165" s="11"/>
      <c r="F16165" s="10"/>
      <c r="G16165" s="7">
        <v>100</v>
      </c>
      <c r="H16165" s="18">
        <v>6.3380281690139997</v>
      </c>
      <c r="I16165" s="2">
        <v>66.197183098592006</v>
      </c>
      <c r="J16165" s="2">
        <v>24.647887323944001</v>
      </c>
      <c r="K16165" s="15">
        <v>2.8169014084509998</v>
      </c>
    </row>
    <row r="16166" spans="4:11" x14ac:dyDescent="0.2">
      <c r="D16166" s="200"/>
      <c r="E16166" s="4" t="s">
        <v>52</v>
      </c>
      <c r="F16166" s="5"/>
      <c r="G16166" s="6">
        <v>26</v>
      </c>
      <c r="H16166" s="8">
        <v>1</v>
      </c>
      <c r="I16166" s="1">
        <v>18</v>
      </c>
      <c r="J16166" s="1">
        <v>7</v>
      </c>
      <c r="K16166" s="9">
        <v>0</v>
      </c>
    </row>
    <row r="16167" spans="4:11" x14ac:dyDescent="0.2">
      <c r="D16167" s="200"/>
      <c r="E16167" s="11"/>
      <c r="F16167" s="10"/>
      <c r="G16167" s="7">
        <v>100</v>
      </c>
      <c r="H16167" s="18">
        <v>3.8461538461539999</v>
      </c>
      <c r="I16167" s="2">
        <v>69.230769230768999</v>
      </c>
      <c r="J16167" s="25">
        <v>26.923076923077002</v>
      </c>
      <c r="K16167" s="48">
        <v>0</v>
      </c>
    </row>
    <row r="16168" spans="4:11" x14ac:dyDescent="0.2">
      <c r="D16168" s="200"/>
      <c r="E16168" s="4" t="s">
        <v>53</v>
      </c>
      <c r="F16168" s="5"/>
      <c r="G16168" s="6">
        <v>41</v>
      </c>
      <c r="H16168" s="8">
        <v>2</v>
      </c>
      <c r="I16168" s="1">
        <v>27</v>
      </c>
      <c r="J16168" s="1">
        <v>12</v>
      </c>
      <c r="K16168" s="9">
        <v>0</v>
      </c>
    </row>
    <row r="16169" spans="4:11" x14ac:dyDescent="0.2">
      <c r="D16169" s="200"/>
      <c r="E16169" s="11"/>
      <c r="F16169" s="10"/>
      <c r="G16169" s="7">
        <v>100</v>
      </c>
      <c r="H16169" s="18">
        <v>4.8780487804880002</v>
      </c>
      <c r="I16169" s="2">
        <v>65.853658536585002</v>
      </c>
      <c r="J16169" s="25">
        <v>29.268292682927001</v>
      </c>
      <c r="K16169" s="48">
        <v>0</v>
      </c>
    </row>
    <row r="16170" spans="4:11" x14ac:dyDescent="0.2">
      <c r="D16170" s="200"/>
      <c r="E16170" s="4" t="s">
        <v>54</v>
      </c>
      <c r="F16170" s="5"/>
      <c r="G16170" s="6">
        <v>226</v>
      </c>
      <c r="H16170" s="8">
        <v>12</v>
      </c>
      <c r="I16170" s="1">
        <v>159</v>
      </c>
      <c r="J16170" s="1">
        <v>50</v>
      </c>
      <c r="K16170" s="9">
        <v>5</v>
      </c>
    </row>
    <row r="16171" spans="4:11" x14ac:dyDescent="0.2">
      <c r="D16171" s="200"/>
      <c r="E16171" s="11"/>
      <c r="F16171" s="10"/>
      <c r="G16171" s="7">
        <v>100</v>
      </c>
      <c r="H16171" s="18">
        <v>5.3097345132739999</v>
      </c>
      <c r="I16171" s="2">
        <v>70.353982300884994</v>
      </c>
      <c r="J16171" s="2">
        <v>22.123893805310001</v>
      </c>
      <c r="K16171" s="15">
        <v>2.212389380531</v>
      </c>
    </row>
    <row r="16172" spans="4:11" x14ac:dyDescent="0.2">
      <c r="D16172" s="200"/>
      <c r="E16172" s="4" t="s">
        <v>55</v>
      </c>
      <c r="F16172" s="5"/>
      <c r="G16172" s="6">
        <v>125</v>
      </c>
      <c r="H16172" s="8">
        <v>6</v>
      </c>
      <c r="I16172" s="1">
        <v>88</v>
      </c>
      <c r="J16172" s="1">
        <v>29</v>
      </c>
      <c r="K16172" s="9">
        <v>2</v>
      </c>
    </row>
    <row r="16173" spans="4:11" x14ac:dyDescent="0.2">
      <c r="D16173" s="200"/>
      <c r="E16173" s="11"/>
      <c r="F16173" s="10"/>
      <c r="G16173" s="7">
        <v>100</v>
      </c>
      <c r="H16173" s="18">
        <v>4.8</v>
      </c>
      <c r="I16173" s="2">
        <v>70.400000000000006</v>
      </c>
      <c r="J16173" s="2">
        <v>23.2</v>
      </c>
      <c r="K16173" s="15">
        <v>1.6</v>
      </c>
    </row>
    <row r="16174" spans="4:11" x14ac:dyDescent="0.2">
      <c r="D16174" s="200"/>
      <c r="E16174" s="4" t="s">
        <v>56</v>
      </c>
      <c r="F16174" s="5"/>
      <c r="G16174" s="6">
        <v>190</v>
      </c>
      <c r="H16174" s="8">
        <v>15</v>
      </c>
      <c r="I16174" s="1">
        <v>135</v>
      </c>
      <c r="J16174" s="1">
        <v>35</v>
      </c>
      <c r="K16174" s="9">
        <v>5</v>
      </c>
    </row>
    <row r="16175" spans="4:11" x14ac:dyDescent="0.2">
      <c r="D16175" s="200"/>
      <c r="E16175" s="11"/>
      <c r="F16175" s="10"/>
      <c r="G16175" s="7">
        <v>100</v>
      </c>
      <c r="H16175" s="18">
        <v>7.8947368421049999</v>
      </c>
      <c r="I16175" s="2">
        <v>71.052631578947</v>
      </c>
      <c r="J16175" s="2">
        <v>18.421052631578998</v>
      </c>
      <c r="K16175" s="15">
        <v>2.6315789473679998</v>
      </c>
    </row>
    <row r="16176" spans="4:11" x14ac:dyDescent="0.2">
      <c r="D16176" s="200"/>
      <c r="E16176" s="4" t="s">
        <v>57</v>
      </c>
      <c r="F16176" s="5"/>
      <c r="G16176" s="6">
        <v>185</v>
      </c>
      <c r="H16176" s="8">
        <v>6</v>
      </c>
      <c r="I16176" s="1">
        <v>143</v>
      </c>
      <c r="J16176" s="1">
        <v>33</v>
      </c>
      <c r="K16176" s="9">
        <v>3</v>
      </c>
    </row>
    <row r="16177" spans="4:11" x14ac:dyDescent="0.2">
      <c r="D16177" s="200"/>
      <c r="E16177" s="11"/>
      <c r="F16177" s="10"/>
      <c r="G16177" s="7">
        <v>100</v>
      </c>
      <c r="H16177" s="18">
        <v>3.2432432432430001</v>
      </c>
      <c r="I16177" s="25">
        <v>77.297297297297007</v>
      </c>
      <c r="J16177" s="2">
        <v>17.837837837837998</v>
      </c>
      <c r="K16177" s="15">
        <v>1.6216216216220001</v>
      </c>
    </row>
    <row r="16178" spans="4:11" x14ac:dyDescent="0.2">
      <c r="D16178" s="200"/>
      <c r="E16178" s="4" t="s">
        <v>58</v>
      </c>
      <c r="F16178" s="5"/>
      <c r="G16178" s="6">
        <v>113</v>
      </c>
      <c r="H16178" s="8">
        <v>14</v>
      </c>
      <c r="I16178" s="1">
        <v>82</v>
      </c>
      <c r="J16178" s="1">
        <v>12</v>
      </c>
      <c r="K16178" s="9">
        <v>5</v>
      </c>
    </row>
    <row r="16179" spans="4:11" x14ac:dyDescent="0.2">
      <c r="D16179" s="200"/>
      <c r="E16179" s="11"/>
      <c r="F16179" s="10"/>
      <c r="G16179" s="7">
        <v>100</v>
      </c>
      <c r="H16179" s="70">
        <v>12.389380530973</v>
      </c>
      <c r="I16179" s="2">
        <v>72.566371681416001</v>
      </c>
      <c r="J16179" s="50">
        <v>10.619469026549</v>
      </c>
      <c r="K16179" s="15">
        <v>4.424778761062</v>
      </c>
    </row>
    <row r="16180" spans="4:11" x14ac:dyDescent="0.2">
      <c r="D16180" s="200"/>
      <c r="E16180" s="4" t="s">
        <v>59</v>
      </c>
      <c r="F16180" s="5"/>
      <c r="G16180" s="6">
        <v>136</v>
      </c>
      <c r="H16180" s="8">
        <v>3</v>
      </c>
      <c r="I16180" s="1">
        <v>87</v>
      </c>
      <c r="J16180" s="1">
        <v>32</v>
      </c>
      <c r="K16180" s="9">
        <v>14</v>
      </c>
    </row>
    <row r="16181" spans="4:11" x14ac:dyDescent="0.2">
      <c r="D16181" s="200"/>
      <c r="E16181" s="11"/>
      <c r="F16181" s="10"/>
      <c r="G16181" s="7">
        <v>100</v>
      </c>
      <c r="H16181" s="18">
        <v>2.2058823529409999</v>
      </c>
      <c r="I16181" s="30">
        <v>63.970588235294002</v>
      </c>
      <c r="J16181" s="2">
        <v>23.529411764706001</v>
      </c>
      <c r="K16181" s="85">
        <v>10.294117647059</v>
      </c>
    </row>
    <row r="16182" spans="4:11" x14ac:dyDescent="0.2">
      <c r="D16182" s="199" t="s">
        <v>60</v>
      </c>
      <c r="E16182" s="22" t="s">
        <v>61</v>
      </c>
      <c r="F16182" s="21"/>
      <c r="G16182" s="19">
        <v>205</v>
      </c>
      <c r="H16182" s="27">
        <v>8</v>
      </c>
      <c r="I16182" s="3">
        <v>137</v>
      </c>
      <c r="J16182" s="3">
        <v>52</v>
      </c>
      <c r="K16182" s="26">
        <v>8</v>
      </c>
    </row>
    <row r="16183" spans="4:11" x14ac:dyDescent="0.2">
      <c r="D16183" s="200"/>
      <c r="E16183" s="11"/>
      <c r="F16183" s="10"/>
      <c r="G16183" s="7">
        <v>100</v>
      </c>
      <c r="H16183" s="18">
        <v>3.90243902439</v>
      </c>
      <c r="I16183" s="2">
        <v>66.829268292682997</v>
      </c>
      <c r="J16183" s="2">
        <v>25.365853658536999</v>
      </c>
      <c r="K16183" s="15">
        <v>3.90243902439</v>
      </c>
    </row>
    <row r="16184" spans="4:11" x14ac:dyDescent="0.2">
      <c r="D16184" s="200"/>
      <c r="E16184" s="4" t="s">
        <v>62</v>
      </c>
      <c r="F16184" s="5"/>
      <c r="G16184" s="6">
        <v>160</v>
      </c>
      <c r="H16184" s="8">
        <v>6</v>
      </c>
      <c r="I16184" s="1">
        <v>119</v>
      </c>
      <c r="J16184" s="1">
        <v>32</v>
      </c>
      <c r="K16184" s="9">
        <v>3</v>
      </c>
    </row>
    <row r="16185" spans="4:11" x14ac:dyDescent="0.2">
      <c r="D16185" s="200"/>
      <c r="E16185" s="11"/>
      <c r="F16185" s="10"/>
      <c r="G16185" s="7">
        <v>100</v>
      </c>
      <c r="H16185" s="18">
        <v>3.75</v>
      </c>
      <c r="I16185" s="2">
        <v>74.375</v>
      </c>
      <c r="J16185" s="2">
        <v>20</v>
      </c>
      <c r="K16185" s="15">
        <v>1.875</v>
      </c>
    </row>
    <row r="16186" spans="4:11" x14ac:dyDescent="0.2">
      <c r="D16186" s="200"/>
      <c r="E16186" s="4" t="s">
        <v>63</v>
      </c>
      <c r="F16186" s="5"/>
      <c r="G16186" s="6">
        <v>121</v>
      </c>
      <c r="H16186" s="8">
        <v>11</v>
      </c>
      <c r="I16186" s="1">
        <v>86</v>
      </c>
      <c r="J16186" s="1">
        <v>23</v>
      </c>
      <c r="K16186" s="9">
        <v>1</v>
      </c>
    </row>
    <row r="16187" spans="4:11" x14ac:dyDescent="0.2">
      <c r="D16187" s="200"/>
      <c r="E16187" s="11"/>
      <c r="F16187" s="10"/>
      <c r="G16187" s="7">
        <v>100</v>
      </c>
      <c r="H16187" s="18">
        <v>9.0909090909089993</v>
      </c>
      <c r="I16187" s="2">
        <v>71.074380165289</v>
      </c>
      <c r="J16187" s="2">
        <v>19.008264462810001</v>
      </c>
      <c r="K16187" s="15">
        <v>0.82644628099200002</v>
      </c>
    </row>
    <row r="16188" spans="4:11" x14ac:dyDescent="0.2">
      <c r="D16188" s="200"/>
      <c r="E16188" s="4" t="s">
        <v>64</v>
      </c>
      <c r="F16188" s="5"/>
      <c r="G16188" s="6">
        <v>124</v>
      </c>
      <c r="H16188" s="8">
        <v>8</v>
      </c>
      <c r="I16188" s="1">
        <v>92</v>
      </c>
      <c r="J16188" s="1">
        <v>23</v>
      </c>
      <c r="K16188" s="9">
        <v>1</v>
      </c>
    </row>
    <row r="16189" spans="4:11" x14ac:dyDescent="0.2">
      <c r="D16189" s="200"/>
      <c r="E16189" s="11"/>
      <c r="F16189" s="10"/>
      <c r="G16189" s="7">
        <v>100</v>
      </c>
      <c r="H16189" s="18">
        <v>6.4516129032259997</v>
      </c>
      <c r="I16189" s="2">
        <v>74.193548387096996</v>
      </c>
      <c r="J16189" s="2">
        <v>18.548387096774</v>
      </c>
      <c r="K16189" s="15">
        <v>0.80645161290300005</v>
      </c>
    </row>
    <row r="16190" spans="4:11" x14ac:dyDescent="0.2">
      <c r="D16190" s="200"/>
      <c r="E16190" s="4" t="s">
        <v>65</v>
      </c>
      <c r="F16190" s="5"/>
      <c r="G16190" s="6">
        <v>109</v>
      </c>
      <c r="H16190" s="8">
        <v>10</v>
      </c>
      <c r="I16190" s="1">
        <v>73</v>
      </c>
      <c r="J16190" s="1">
        <v>22</v>
      </c>
      <c r="K16190" s="9">
        <v>4</v>
      </c>
    </row>
    <row r="16191" spans="4:11" x14ac:dyDescent="0.2">
      <c r="D16191" s="200"/>
      <c r="E16191" s="11"/>
      <c r="F16191" s="10"/>
      <c r="G16191" s="7">
        <v>100</v>
      </c>
      <c r="H16191" s="18">
        <v>9.1743119266060003</v>
      </c>
      <c r="I16191" s="2">
        <v>66.972477064220001</v>
      </c>
      <c r="J16191" s="2">
        <v>20.183486238532002</v>
      </c>
      <c r="K16191" s="15">
        <v>3.669724770642</v>
      </c>
    </row>
    <row r="16192" spans="4:11" x14ac:dyDescent="0.2">
      <c r="D16192" s="200"/>
      <c r="E16192" s="4" t="s">
        <v>66</v>
      </c>
      <c r="F16192" s="5"/>
      <c r="G16192" s="6">
        <v>104</v>
      </c>
      <c r="H16192" s="8">
        <v>5</v>
      </c>
      <c r="I16192" s="1">
        <v>78</v>
      </c>
      <c r="J16192" s="1">
        <v>20</v>
      </c>
      <c r="K16192" s="9">
        <v>1</v>
      </c>
    </row>
    <row r="16193" spans="2:11" x14ac:dyDescent="0.2">
      <c r="D16193" s="200"/>
      <c r="E16193" s="11"/>
      <c r="F16193" s="10"/>
      <c r="G16193" s="7">
        <v>100</v>
      </c>
      <c r="H16193" s="18">
        <v>4.8076923076920002</v>
      </c>
      <c r="I16193" s="2">
        <v>75</v>
      </c>
      <c r="J16193" s="2">
        <v>19.230769230768999</v>
      </c>
      <c r="K16193" s="15">
        <v>0.96153846153800004</v>
      </c>
    </row>
    <row r="16194" spans="2:11" x14ac:dyDescent="0.2">
      <c r="D16194" s="200"/>
      <c r="E16194" s="4" t="s">
        <v>67</v>
      </c>
      <c r="F16194" s="5"/>
      <c r="G16194" s="6">
        <v>139</v>
      </c>
      <c r="H16194" s="8">
        <v>9</v>
      </c>
      <c r="I16194" s="1">
        <v>100</v>
      </c>
      <c r="J16194" s="1">
        <v>29</v>
      </c>
      <c r="K16194" s="9">
        <v>1</v>
      </c>
    </row>
    <row r="16195" spans="2:11" x14ac:dyDescent="0.2">
      <c r="D16195" s="200"/>
      <c r="E16195" s="11"/>
      <c r="F16195" s="10"/>
      <c r="G16195" s="7">
        <v>100</v>
      </c>
      <c r="H16195" s="18">
        <v>6.4748201438850002</v>
      </c>
      <c r="I16195" s="2">
        <v>71.942446043165006</v>
      </c>
      <c r="J16195" s="2">
        <v>20.863309352518002</v>
      </c>
      <c r="K16195" s="15">
        <v>0.71942446043200003</v>
      </c>
    </row>
    <row r="16196" spans="2:11" x14ac:dyDescent="0.2">
      <c r="D16196" s="200"/>
      <c r="E16196" s="4" t="s">
        <v>68</v>
      </c>
      <c r="F16196" s="5"/>
      <c r="G16196" s="6">
        <v>48</v>
      </c>
      <c r="H16196" s="8">
        <v>6</v>
      </c>
      <c r="I16196" s="1">
        <v>25</v>
      </c>
      <c r="J16196" s="1">
        <v>16</v>
      </c>
      <c r="K16196" s="9">
        <v>1</v>
      </c>
    </row>
    <row r="16197" spans="2:11" x14ac:dyDescent="0.2">
      <c r="D16197" s="200"/>
      <c r="E16197" s="11"/>
      <c r="F16197" s="10"/>
      <c r="G16197" s="7">
        <v>100</v>
      </c>
      <c r="H16197" s="70">
        <v>12.5</v>
      </c>
      <c r="I16197" s="50">
        <v>52.083333333333002</v>
      </c>
      <c r="J16197" s="41">
        <v>33.333333333333002</v>
      </c>
      <c r="K16197" s="15">
        <v>2.083333333333</v>
      </c>
    </row>
    <row r="16198" spans="2:11" x14ac:dyDescent="0.2">
      <c r="D16198" s="200"/>
      <c r="E16198" s="4" t="s">
        <v>69</v>
      </c>
      <c r="F16198" s="5"/>
      <c r="G16198" s="6">
        <v>37</v>
      </c>
      <c r="H16198" s="8">
        <v>3</v>
      </c>
      <c r="I16198" s="1">
        <v>30</v>
      </c>
      <c r="J16198" s="1">
        <v>4</v>
      </c>
      <c r="K16198" s="9">
        <v>0</v>
      </c>
    </row>
    <row r="16199" spans="2:11" x14ac:dyDescent="0.2">
      <c r="D16199" s="200"/>
      <c r="E16199" s="11"/>
      <c r="F16199" s="10"/>
      <c r="G16199" s="7">
        <v>100</v>
      </c>
      <c r="H16199" s="18">
        <v>8.1081081081080004</v>
      </c>
      <c r="I16199" s="41">
        <v>81.081081081080995</v>
      </c>
      <c r="J16199" s="50">
        <v>10.810810810811001</v>
      </c>
      <c r="K16199" s="48">
        <v>0</v>
      </c>
    </row>
    <row r="16200" spans="2:11" x14ac:dyDescent="0.2">
      <c r="D16200" s="199" t="s">
        <v>70</v>
      </c>
      <c r="E16200" s="22" t="s">
        <v>18</v>
      </c>
      <c r="F16200" s="21"/>
      <c r="G16200" s="19">
        <v>0</v>
      </c>
      <c r="H16200" s="27">
        <v>0</v>
      </c>
      <c r="I16200" s="3">
        <v>0</v>
      </c>
      <c r="J16200" s="3">
        <v>0</v>
      </c>
      <c r="K16200" s="26">
        <v>0</v>
      </c>
    </row>
    <row r="16201" spans="2:11" x14ac:dyDescent="0.2">
      <c r="D16201" s="201"/>
      <c r="E16201" s="45"/>
      <c r="F16201" s="51"/>
      <c r="G16201" s="119">
        <v>0</v>
      </c>
      <c r="H16201" s="166">
        <v>0</v>
      </c>
      <c r="I16201" s="83">
        <v>0</v>
      </c>
      <c r="J16201" s="83">
        <v>0</v>
      </c>
      <c r="K16201" s="116">
        <v>0</v>
      </c>
    </row>
    <row r="16203" spans="2:11" x14ac:dyDescent="0.2">
      <c r="B16203" s="40" t="str">
        <f xml:space="preserve"> HYPERLINK("#'目次'!B397", "[391]")</f>
        <v>[391]</v>
      </c>
      <c r="C16203" s="23" t="s">
        <v>526</v>
      </c>
    </row>
    <row r="16206" spans="2:11" x14ac:dyDescent="0.2">
      <c r="C16206" s="23" t="s">
        <v>73</v>
      </c>
    </row>
    <row r="16207" spans="2:11" x14ac:dyDescent="0.2">
      <c r="D16207" s="195"/>
      <c r="E16207" s="196"/>
      <c r="F16207" s="196"/>
      <c r="G16207" s="37" t="s">
        <v>15</v>
      </c>
      <c r="H16207" s="33" t="s">
        <v>512</v>
      </c>
      <c r="I16207" s="13" t="s">
        <v>513</v>
      </c>
      <c r="J16207" s="13" t="s">
        <v>514</v>
      </c>
      <c r="K16207" s="38" t="s">
        <v>18</v>
      </c>
    </row>
    <row r="16208" spans="2:11" x14ac:dyDescent="0.2">
      <c r="D16208" s="197"/>
      <c r="E16208" s="198"/>
      <c r="F16208" s="198"/>
      <c r="G16208" s="35"/>
      <c r="H16208" s="39"/>
      <c r="I16208" s="14"/>
      <c r="J16208" s="14"/>
      <c r="K16208" s="34"/>
    </row>
    <row r="16209" spans="4:11" x14ac:dyDescent="0.2">
      <c r="D16209" s="78"/>
      <c r="E16209" s="79" t="s">
        <v>15</v>
      </c>
      <c r="F16209" s="66"/>
      <c r="G16209" s="36">
        <v>1200</v>
      </c>
      <c r="H16209" s="17">
        <v>69</v>
      </c>
      <c r="I16209" s="17">
        <v>843</v>
      </c>
      <c r="J16209" s="17">
        <v>250</v>
      </c>
      <c r="K16209" s="47">
        <v>38</v>
      </c>
    </row>
    <row r="16210" spans="4:11" x14ac:dyDescent="0.2">
      <c r="D16210" s="45"/>
      <c r="E16210" s="51"/>
      <c r="F16210" s="67"/>
      <c r="G16210" s="7">
        <v>100</v>
      </c>
      <c r="H16210" s="2">
        <v>5.75</v>
      </c>
      <c r="I16210" s="2">
        <v>70.25</v>
      </c>
      <c r="J16210" s="2">
        <v>20.833333333333002</v>
      </c>
      <c r="K16210" s="15">
        <v>3.166666666667</v>
      </c>
    </row>
    <row r="16211" spans="4:11" x14ac:dyDescent="0.2">
      <c r="D16211" s="199" t="s">
        <v>74</v>
      </c>
      <c r="E16211" s="22" t="s">
        <v>75</v>
      </c>
      <c r="F16211" s="21"/>
      <c r="G16211" s="19">
        <v>592</v>
      </c>
      <c r="H16211" s="27">
        <v>29</v>
      </c>
      <c r="I16211" s="3">
        <v>421</v>
      </c>
      <c r="J16211" s="3">
        <v>122</v>
      </c>
      <c r="K16211" s="26">
        <v>20</v>
      </c>
    </row>
    <row r="16212" spans="4:11" x14ac:dyDescent="0.2">
      <c r="D16212" s="200"/>
      <c r="E16212" s="11"/>
      <c r="F16212" s="10"/>
      <c r="G16212" s="7">
        <v>100</v>
      </c>
      <c r="H16212" s="18">
        <v>4.898648648649</v>
      </c>
      <c r="I16212" s="2">
        <v>71.114864864864998</v>
      </c>
      <c r="J16212" s="2">
        <v>20.608108108107999</v>
      </c>
      <c r="K16212" s="15">
        <v>3.3783783783780001</v>
      </c>
    </row>
    <row r="16213" spans="4:11" x14ac:dyDescent="0.2">
      <c r="D16213" s="200"/>
      <c r="E16213" s="4" t="s">
        <v>34</v>
      </c>
      <c r="F16213" s="5"/>
      <c r="G16213" s="6">
        <v>37</v>
      </c>
      <c r="H16213" s="8">
        <v>4</v>
      </c>
      <c r="I16213" s="1">
        <v>29</v>
      </c>
      <c r="J16213" s="1">
        <v>2</v>
      </c>
      <c r="K16213" s="9">
        <v>2</v>
      </c>
    </row>
    <row r="16214" spans="4:11" x14ac:dyDescent="0.2">
      <c r="D16214" s="200"/>
      <c r="E16214" s="11"/>
      <c r="F16214" s="10"/>
      <c r="G16214" s="7">
        <v>100</v>
      </c>
      <c r="H16214" s="70">
        <v>10.810810810811001</v>
      </c>
      <c r="I16214" s="25">
        <v>78.378378378378002</v>
      </c>
      <c r="J16214" s="50">
        <v>5.4054054054050003</v>
      </c>
      <c r="K16214" s="15">
        <v>5.4054054054050003</v>
      </c>
    </row>
    <row r="16215" spans="4:11" x14ac:dyDescent="0.2">
      <c r="D16215" s="200"/>
      <c r="E16215" s="4" t="s">
        <v>35</v>
      </c>
      <c r="F16215" s="5"/>
      <c r="G16215" s="6">
        <v>75</v>
      </c>
      <c r="H16215" s="8">
        <v>8</v>
      </c>
      <c r="I16215" s="1">
        <v>57</v>
      </c>
      <c r="J16215" s="1">
        <v>8</v>
      </c>
      <c r="K16215" s="9">
        <v>2</v>
      </c>
    </row>
    <row r="16216" spans="4:11" x14ac:dyDescent="0.2">
      <c r="D16216" s="200"/>
      <c r="E16216" s="11"/>
      <c r="F16216" s="10"/>
      <c r="G16216" s="7">
        <v>100</v>
      </c>
      <c r="H16216" s="18">
        <v>10.666666666667</v>
      </c>
      <c r="I16216" s="25">
        <v>76</v>
      </c>
      <c r="J16216" s="50">
        <v>10.666666666667</v>
      </c>
      <c r="K16216" s="15">
        <v>2.666666666667</v>
      </c>
    </row>
    <row r="16217" spans="4:11" x14ac:dyDescent="0.2">
      <c r="D16217" s="200"/>
      <c r="E16217" s="4" t="s">
        <v>36</v>
      </c>
      <c r="F16217" s="5"/>
      <c r="G16217" s="6">
        <v>95</v>
      </c>
      <c r="H16217" s="8">
        <v>3</v>
      </c>
      <c r="I16217" s="1">
        <v>69</v>
      </c>
      <c r="J16217" s="1">
        <v>19</v>
      </c>
      <c r="K16217" s="9">
        <v>4</v>
      </c>
    </row>
    <row r="16218" spans="4:11" x14ac:dyDescent="0.2">
      <c r="D16218" s="200"/>
      <c r="E16218" s="11"/>
      <c r="F16218" s="10"/>
      <c r="G16218" s="7">
        <v>100</v>
      </c>
      <c r="H16218" s="18">
        <v>3.1578947368420001</v>
      </c>
      <c r="I16218" s="2">
        <v>72.631578947367998</v>
      </c>
      <c r="J16218" s="2">
        <v>20</v>
      </c>
      <c r="K16218" s="15">
        <v>4.2105263157890001</v>
      </c>
    </row>
    <row r="16219" spans="4:11" x14ac:dyDescent="0.2">
      <c r="D16219" s="200"/>
      <c r="E16219" s="4" t="s">
        <v>37</v>
      </c>
      <c r="F16219" s="5"/>
      <c r="G16219" s="6">
        <v>111</v>
      </c>
      <c r="H16219" s="8">
        <v>6</v>
      </c>
      <c r="I16219" s="1">
        <v>77</v>
      </c>
      <c r="J16219" s="1">
        <v>25</v>
      </c>
      <c r="K16219" s="9">
        <v>3</v>
      </c>
    </row>
    <row r="16220" spans="4:11" x14ac:dyDescent="0.2">
      <c r="D16220" s="200"/>
      <c r="E16220" s="11"/>
      <c r="F16220" s="10"/>
      <c r="G16220" s="7">
        <v>100</v>
      </c>
      <c r="H16220" s="18">
        <v>5.4054054054050003</v>
      </c>
      <c r="I16220" s="2">
        <v>69.369369369368997</v>
      </c>
      <c r="J16220" s="2">
        <v>22.522522522523001</v>
      </c>
      <c r="K16220" s="15">
        <v>2.7027027027030002</v>
      </c>
    </row>
    <row r="16221" spans="4:11" x14ac:dyDescent="0.2">
      <c r="D16221" s="200"/>
      <c r="E16221" s="4" t="s">
        <v>38</v>
      </c>
      <c r="F16221" s="5"/>
      <c r="G16221" s="6">
        <v>93</v>
      </c>
      <c r="H16221" s="8">
        <v>3</v>
      </c>
      <c r="I16221" s="1">
        <v>61</v>
      </c>
      <c r="J16221" s="1">
        <v>28</v>
      </c>
      <c r="K16221" s="9">
        <v>1</v>
      </c>
    </row>
    <row r="16222" spans="4:11" x14ac:dyDescent="0.2">
      <c r="D16222" s="200"/>
      <c r="E16222" s="11"/>
      <c r="F16222" s="10"/>
      <c r="G16222" s="7">
        <v>100</v>
      </c>
      <c r="H16222" s="18">
        <v>3.2258064516129998</v>
      </c>
      <c r="I16222" s="2">
        <v>65.591397849461998</v>
      </c>
      <c r="J16222" s="25">
        <v>30.107526881719998</v>
      </c>
      <c r="K16222" s="15">
        <v>1.0752688172039999</v>
      </c>
    </row>
    <row r="16223" spans="4:11" x14ac:dyDescent="0.2">
      <c r="D16223" s="200"/>
      <c r="E16223" s="4" t="s">
        <v>39</v>
      </c>
      <c r="F16223" s="5"/>
      <c r="G16223" s="6">
        <v>109</v>
      </c>
      <c r="H16223" s="8">
        <v>3</v>
      </c>
      <c r="I16223" s="1">
        <v>78</v>
      </c>
      <c r="J16223" s="1">
        <v>24</v>
      </c>
      <c r="K16223" s="9">
        <v>4</v>
      </c>
    </row>
    <row r="16224" spans="4:11" x14ac:dyDescent="0.2">
      <c r="D16224" s="200"/>
      <c r="E16224" s="11"/>
      <c r="F16224" s="10"/>
      <c r="G16224" s="7">
        <v>100</v>
      </c>
      <c r="H16224" s="18">
        <v>2.7522935779819999</v>
      </c>
      <c r="I16224" s="2">
        <v>71.559633027523006</v>
      </c>
      <c r="J16224" s="2">
        <v>22.018348623853001</v>
      </c>
      <c r="K16224" s="15">
        <v>3.669724770642</v>
      </c>
    </row>
    <row r="16225" spans="4:11" x14ac:dyDescent="0.2">
      <c r="D16225" s="200"/>
      <c r="E16225" s="4" t="s">
        <v>40</v>
      </c>
      <c r="F16225" s="5"/>
      <c r="G16225" s="6">
        <v>72</v>
      </c>
      <c r="H16225" s="8">
        <v>2</v>
      </c>
      <c r="I16225" s="1">
        <v>50</v>
      </c>
      <c r="J16225" s="1">
        <v>16</v>
      </c>
      <c r="K16225" s="9">
        <v>4</v>
      </c>
    </row>
    <row r="16226" spans="4:11" x14ac:dyDescent="0.2">
      <c r="D16226" s="200"/>
      <c r="E16226" s="11"/>
      <c r="F16226" s="10"/>
      <c r="G16226" s="7">
        <v>100</v>
      </c>
      <c r="H16226" s="18">
        <v>2.7777777777780002</v>
      </c>
      <c r="I16226" s="2">
        <v>69.444444444444002</v>
      </c>
      <c r="J16226" s="2">
        <v>22.222222222222001</v>
      </c>
      <c r="K16226" s="15">
        <v>5.5555555555560003</v>
      </c>
    </row>
    <row r="16227" spans="4:11" x14ac:dyDescent="0.2">
      <c r="D16227" s="199" t="s">
        <v>76</v>
      </c>
      <c r="E16227" s="22" t="s">
        <v>77</v>
      </c>
      <c r="F16227" s="21"/>
      <c r="G16227" s="19">
        <v>608</v>
      </c>
      <c r="H16227" s="27">
        <v>40</v>
      </c>
      <c r="I16227" s="3">
        <v>422</v>
      </c>
      <c r="J16227" s="3">
        <v>128</v>
      </c>
      <c r="K16227" s="26">
        <v>18</v>
      </c>
    </row>
    <row r="16228" spans="4:11" x14ac:dyDescent="0.2">
      <c r="D16228" s="200"/>
      <c r="E16228" s="11"/>
      <c r="F16228" s="10"/>
      <c r="G16228" s="7">
        <v>100</v>
      </c>
      <c r="H16228" s="18">
        <v>6.5789473684209998</v>
      </c>
      <c r="I16228" s="2">
        <v>69.407894736841996</v>
      </c>
      <c r="J16228" s="2">
        <v>21.052631578947</v>
      </c>
      <c r="K16228" s="15">
        <v>2.9605263157890001</v>
      </c>
    </row>
    <row r="16229" spans="4:11" x14ac:dyDescent="0.2">
      <c r="D16229" s="200"/>
      <c r="E16229" s="4" t="s">
        <v>34</v>
      </c>
      <c r="F16229" s="5"/>
      <c r="G16229" s="6">
        <v>37</v>
      </c>
      <c r="H16229" s="8">
        <v>5</v>
      </c>
      <c r="I16229" s="1">
        <v>25</v>
      </c>
      <c r="J16229" s="1">
        <v>7</v>
      </c>
      <c r="K16229" s="9">
        <v>0</v>
      </c>
    </row>
    <row r="16230" spans="4:11" x14ac:dyDescent="0.2">
      <c r="D16230" s="200"/>
      <c r="E16230" s="11"/>
      <c r="F16230" s="10"/>
      <c r="G16230" s="7">
        <v>100</v>
      </c>
      <c r="H16230" s="70">
        <v>13.513513513514001</v>
      </c>
      <c r="I16230" s="2">
        <v>67.567567567568005</v>
      </c>
      <c r="J16230" s="2">
        <v>18.918918918919001</v>
      </c>
      <c r="K16230" s="48">
        <v>0</v>
      </c>
    </row>
    <row r="16231" spans="4:11" x14ac:dyDescent="0.2">
      <c r="D16231" s="200"/>
      <c r="E16231" s="4" t="s">
        <v>35</v>
      </c>
      <c r="F16231" s="5"/>
      <c r="G16231" s="6">
        <v>73</v>
      </c>
      <c r="H16231" s="8">
        <v>10</v>
      </c>
      <c r="I16231" s="1">
        <v>45</v>
      </c>
      <c r="J16231" s="1">
        <v>15</v>
      </c>
      <c r="K16231" s="9">
        <v>3</v>
      </c>
    </row>
    <row r="16232" spans="4:11" x14ac:dyDescent="0.2">
      <c r="D16232" s="200"/>
      <c r="E16232" s="11"/>
      <c r="F16232" s="10"/>
      <c r="G16232" s="7">
        <v>100</v>
      </c>
      <c r="H16232" s="70">
        <v>13.698630136986001</v>
      </c>
      <c r="I16232" s="30">
        <v>61.643835616437997</v>
      </c>
      <c r="J16232" s="2">
        <v>20.547945205478999</v>
      </c>
      <c r="K16232" s="15">
        <v>4.1095890410960001</v>
      </c>
    </row>
    <row r="16233" spans="4:11" x14ac:dyDescent="0.2">
      <c r="D16233" s="200"/>
      <c r="E16233" s="4" t="s">
        <v>36</v>
      </c>
      <c r="F16233" s="5"/>
      <c r="G16233" s="6">
        <v>92</v>
      </c>
      <c r="H16233" s="8">
        <v>5</v>
      </c>
      <c r="I16233" s="1">
        <v>71</v>
      </c>
      <c r="J16233" s="1">
        <v>15</v>
      </c>
      <c r="K16233" s="9">
        <v>1</v>
      </c>
    </row>
    <row r="16234" spans="4:11" x14ac:dyDescent="0.2">
      <c r="D16234" s="200"/>
      <c r="E16234" s="11"/>
      <c r="F16234" s="10"/>
      <c r="G16234" s="7">
        <v>100</v>
      </c>
      <c r="H16234" s="18">
        <v>5.4347826086959996</v>
      </c>
      <c r="I16234" s="25">
        <v>77.173913043477995</v>
      </c>
      <c r="J16234" s="2">
        <v>16.304347826087</v>
      </c>
      <c r="K16234" s="15">
        <v>1.086956521739</v>
      </c>
    </row>
    <row r="16235" spans="4:11" x14ac:dyDescent="0.2">
      <c r="D16235" s="200"/>
      <c r="E16235" s="4" t="s">
        <v>37</v>
      </c>
      <c r="F16235" s="5"/>
      <c r="G16235" s="6">
        <v>110</v>
      </c>
      <c r="H16235" s="8">
        <v>7</v>
      </c>
      <c r="I16235" s="1">
        <v>81</v>
      </c>
      <c r="J16235" s="1">
        <v>20</v>
      </c>
      <c r="K16235" s="9">
        <v>2</v>
      </c>
    </row>
    <row r="16236" spans="4:11" x14ac:dyDescent="0.2">
      <c r="D16236" s="200"/>
      <c r="E16236" s="11"/>
      <c r="F16236" s="10"/>
      <c r="G16236" s="7">
        <v>100</v>
      </c>
      <c r="H16236" s="18">
        <v>6.363636363636</v>
      </c>
      <c r="I16236" s="2">
        <v>73.636363636363996</v>
      </c>
      <c r="J16236" s="2">
        <v>18.181818181817999</v>
      </c>
      <c r="K16236" s="15">
        <v>1.818181818182</v>
      </c>
    </row>
    <row r="16237" spans="4:11" x14ac:dyDescent="0.2">
      <c r="D16237" s="200"/>
      <c r="E16237" s="4" t="s">
        <v>38</v>
      </c>
      <c r="F16237" s="5"/>
      <c r="G16237" s="6">
        <v>93</v>
      </c>
      <c r="H16237" s="8">
        <v>7</v>
      </c>
      <c r="I16237" s="1">
        <v>64</v>
      </c>
      <c r="J16237" s="1">
        <v>20</v>
      </c>
      <c r="K16237" s="9">
        <v>2</v>
      </c>
    </row>
    <row r="16238" spans="4:11" x14ac:dyDescent="0.2">
      <c r="D16238" s="200"/>
      <c r="E16238" s="11"/>
      <c r="F16238" s="10"/>
      <c r="G16238" s="7">
        <v>100</v>
      </c>
      <c r="H16238" s="18">
        <v>7.5268817204299996</v>
      </c>
      <c r="I16238" s="2">
        <v>68.817204301074995</v>
      </c>
      <c r="J16238" s="2">
        <v>21.505376344085999</v>
      </c>
      <c r="K16238" s="15">
        <v>2.1505376344089999</v>
      </c>
    </row>
    <row r="16239" spans="4:11" x14ac:dyDescent="0.2">
      <c r="D16239" s="200"/>
      <c r="E16239" s="4" t="s">
        <v>39</v>
      </c>
      <c r="F16239" s="5"/>
      <c r="G16239" s="6">
        <v>114</v>
      </c>
      <c r="H16239" s="8">
        <v>6</v>
      </c>
      <c r="I16239" s="1">
        <v>70</v>
      </c>
      <c r="J16239" s="1">
        <v>32</v>
      </c>
      <c r="K16239" s="9">
        <v>6</v>
      </c>
    </row>
    <row r="16240" spans="4:11" x14ac:dyDescent="0.2">
      <c r="D16240" s="200"/>
      <c r="E16240" s="11"/>
      <c r="F16240" s="10"/>
      <c r="G16240" s="7">
        <v>100</v>
      </c>
      <c r="H16240" s="18">
        <v>5.2631578947369997</v>
      </c>
      <c r="I16240" s="30">
        <v>61.403508771929999</v>
      </c>
      <c r="J16240" s="25">
        <v>28.070175438595999</v>
      </c>
      <c r="K16240" s="15">
        <v>5.2631578947369997</v>
      </c>
    </row>
    <row r="16241" spans="2:11" x14ac:dyDescent="0.2">
      <c r="D16241" s="200"/>
      <c r="E16241" s="4" t="s">
        <v>40</v>
      </c>
      <c r="F16241" s="5"/>
      <c r="G16241" s="6">
        <v>89</v>
      </c>
      <c r="H16241" s="8">
        <v>0</v>
      </c>
      <c r="I16241" s="1">
        <v>66</v>
      </c>
      <c r="J16241" s="1">
        <v>19</v>
      </c>
      <c r="K16241" s="9">
        <v>4</v>
      </c>
    </row>
    <row r="16242" spans="2:11" x14ac:dyDescent="0.2">
      <c r="D16242" s="201"/>
      <c r="E16242" s="45"/>
      <c r="F16242" s="51"/>
      <c r="G16242" s="81">
        <v>100</v>
      </c>
      <c r="H16242" s="166">
        <v>0</v>
      </c>
      <c r="I16242" s="64">
        <v>74.157303370787005</v>
      </c>
      <c r="J16242" s="64">
        <v>21.348314606742001</v>
      </c>
      <c r="K16242" s="106">
        <v>4.4943820224720001</v>
      </c>
    </row>
    <row r="16244" spans="2:11" x14ac:dyDescent="0.2">
      <c r="B16244" s="40" t="str">
        <f xml:space="preserve"> HYPERLINK("#'目次'!B398", "[392]")</f>
        <v>[392]</v>
      </c>
      <c r="C16244" s="23" t="s">
        <v>526</v>
      </c>
    </row>
    <row r="16247" spans="2:11" x14ac:dyDescent="0.2">
      <c r="C16247" s="23" t="s">
        <v>80</v>
      </c>
    </row>
    <row r="16248" spans="2:11" x14ac:dyDescent="0.2">
      <c r="E16248" s="195"/>
      <c r="F16248" s="196"/>
      <c r="G16248" s="37" t="s">
        <v>15</v>
      </c>
      <c r="H16248" s="33" t="s">
        <v>512</v>
      </c>
      <c r="I16248" s="13" t="s">
        <v>513</v>
      </c>
      <c r="J16248" s="13" t="s">
        <v>514</v>
      </c>
      <c r="K16248" s="38" t="s">
        <v>18</v>
      </c>
    </row>
    <row r="16249" spans="2:11" x14ac:dyDescent="0.2">
      <c r="E16249" s="197"/>
      <c r="F16249" s="198"/>
      <c r="G16249" s="35"/>
      <c r="H16249" s="39"/>
      <c r="I16249" s="14"/>
      <c r="J16249" s="14"/>
      <c r="K16249" s="34"/>
    </row>
    <row r="16250" spans="2:11" x14ac:dyDescent="0.2">
      <c r="E16250" s="120" t="s">
        <v>15</v>
      </c>
      <c r="F16250" s="66"/>
      <c r="G16250" s="36">
        <v>1200</v>
      </c>
      <c r="H16250" s="17">
        <v>69</v>
      </c>
      <c r="I16250" s="17">
        <v>843</v>
      </c>
      <c r="J16250" s="17">
        <v>250</v>
      </c>
      <c r="K16250" s="47">
        <v>38</v>
      </c>
    </row>
    <row r="16251" spans="2:11" x14ac:dyDescent="0.2">
      <c r="E16251" s="45"/>
      <c r="F16251" s="67"/>
      <c r="G16251" s="7">
        <v>100</v>
      </c>
      <c r="H16251" s="2">
        <v>5.75</v>
      </c>
      <c r="I16251" s="2">
        <v>70.25</v>
      </c>
      <c r="J16251" s="2">
        <v>20.833333333333002</v>
      </c>
      <c r="K16251" s="15">
        <v>3.166666666667</v>
      </c>
    </row>
    <row r="16252" spans="2:11" x14ac:dyDescent="0.2">
      <c r="E16252" s="4" t="s">
        <v>81</v>
      </c>
      <c r="F16252" s="5"/>
      <c r="G16252" s="19">
        <v>48</v>
      </c>
      <c r="H16252" s="27">
        <v>4</v>
      </c>
      <c r="I16252" s="3">
        <v>37</v>
      </c>
      <c r="J16252" s="3">
        <v>5</v>
      </c>
      <c r="K16252" s="26">
        <v>2</v>
      </c>
    </row>
    <row r="16253" spans="2:11" x14ac:dyDescent="0.2">
      <c r="E16253" s="11"/>
      <c r="F16253" s="10"/>
      <c r="G16253" s="7">
        <v>100</v>
      </c>
      <c r="H16253" s="18">
        <v>8.333333333333</v>
      </c>
      <c r="I16253" s="25">
        <v>77.083333333333002</v>
      </c>
      <c r="J16253" s="50">
        <v>10.416666666667</v>
      </c>
      <c r="K16253" s="15">
        <v>4.166666666667</v>
      </c>
    </row>
    <row r="16254" spans="2:11" x14ac:dyDescent="0.2">
      <c r="E16254" s="4" t="s">
        <v>82</v>
      </c>
      <c r="F16254" s="5"/>
      <c r="G16254" s="6">
        <v>84</v>
      </c>
      <c r="H16254" s="8">
        <v>2</v>
      </c>
      <c r="I16254" s="1">
        <v>61</v>
      </c>
      <c r="J16254" s="1">
        <v>13</v>
      </c>
      <c r="K16254" s="9">
        <v>8</v>
      </c>
    </row>
    <row r="16255" spans="2:11" x14ac:dyDescent="0.2">
      <c r="E16255" s="11"/>
      <c r="F16255" s="10"/>
      <c r="G16255" s="7">
        <v>100</v>
      </c>
      <c r="H16255" s="18">
        <v>2.3809523809519999</v>
      </c>
      <c r="I16255" s="2">
        <v>72.619047619048004</v>
      </c>
      <c r="J16255" s="30">
        <v>15.47619047619</v>
      </c>
      <c r="K16255" s="85">
        <v>9.5238095238099998</v>
      </c>
    </row>
    <row r="16256" spans="2:11" x14ac:dyDescent="0.2">
      <c r="E16256" s="4" t="s">
        <v>83</v>
      </c>
      <c r="F16256" s="5"/>
      <c r="G16256" s="6">
        <v>462</v>
      </c>
      <c r="H16256" s="8">
        <v>33</v>
      </c>
      <c r="I16256" s="1">
        <v>326</v>
      </c>
      <c r="J16256" s="1">
        <v>90</v>
      </c>
      <c r="K16256" s="9">
        <v>13</v>
      </c>
    </row>
    <row r="16257" spans="5:11" x14ac:dyDescent="0.2">
      <c r="E16257" s="11"/>
      <c r="F16257" s="10"/>
      <c r="G16257" s="7">
        <v>100</v>
      </c>
      <c r="H16257" s="18">
        <v>7.1428571428570002</v>
      </c>
      <c r="I16257" s="2">
        <v>70.562770562770993</v>
      </c>
      <c r="J16257" s="2">
        <v>19.480519480519</v>
      </c>
      <c r="K16257" s="15">
        <v>2.8138528138529999</v>
      </c>
    </row>
    <row r="16258" spans="5:11" x14ac:dyDescent="0.2">
      <c r="E16258" s="4" t="s">
        <v>84</v>
      </c>
      <c r="F16258" s="5"/>
      <c r="G16258" s="6">
        <v>30</v>
      </c>
      <c r="H16258" s="8">
        <v>2</v>
      </c>
      <c r="I16258" s="1">
        <v>21</v>
      </c>
      <c r="J16258" s="1">
        <v>7</v>
      </c>
      <c r="K16258" s="9">
        <v>0</v>
      </c>
    </row>
    <row r="16259" spans="5:11" x14ac:dyDescent="0.2">
      <c r="E16259" s="11"/>
      <c r="F16259" s="10"/>
      <c r="G16259" s="7">
        <v>100</v>
      </c>
      <c r="H16259" s="18">
        <v>6.666666666667</v>
      </c>
      <c r="I16259" s="2">
        <v>70</v>
      </c>
      <c r="J16259" s="2">
        <v>23.333333333333002</v>
      </c>
      <c r="K16259" s="48">
        <v>0</v>
      </c>
    </row>
    <row r="16260" spans="5:11" x14ac:dyDescent="0.2">
      <c r="E16260" s="4" t="s">
        <v>85</v>
      </c>
      <c r="F16260" s="5"/>
      <c r="G16260" s="6">
        <v>144</v>
      </c>
      <c r="H16260" s="8">
        <v>12</v>
      </c>
      <c r="I16260" s="1">
        <v>101</v>
      </c>
      <c r="J16260" s="1">
        <v>29</v>
      </c>
      <c r="K16260" s="9">
        <v>2</v>
      </c>
    </row>
    <row r="16261" spans="5:11" x14ac:dyDescent="0.2">
      <c r="E16261" s="11"/>
      <c r="F16261" s="10"/>
      <c r="G16261" s="7">
        <v>100</v>
      </c>
      <c r="H16261" s="18">
        <v>8.333333333333</v>
      </c>
      <c r="I16261" s="2">
        <v>70.138888888888999</v>
      </c>
      <c r="J16261" s="2">
        <v>20.138888888888999</v>
      </c>
      <c r="K16261" s="15">
        <v>1.3888888888890001</v>
      </c>
    </row>
    <row r="16262" spans="5:11" x14ac:dyDescent="0.2">
      <c r="E16262" s="4" t="s">
        <v>86</v>
      </c>
      <c r="F16262" s="5"/>
      <c r="G16262" s="6">
        <v>192</v>
      </c>
      <c r="H16262" s="8">
        <v>10</v>
      </c>
      <c r="I16262" s="1">
        <v>129</v>
      </c>
      <c r="J16262" s="1">
        <v>50</v>
      </c>
      <c r="K16262" s="9">
        <v>3</v>
      </c>
    </row>
    <row r="16263" spans="5:11" x14ac:dyDescent="0.2">
      <c r="E16263" s="11"/>
      <c r="F16263" s="10"/>
      <c r="G16263" s="7">
        <v>100</v>
      </c>
      <c r="H16263" s="18">
        <v>5.208333333333</v>
      </c>
      <c r="I16263" s="2">
        <v>67.1875</v>
      </c>
      <c r="J16263" s="25">
        <v>26.041666666666998</v>
      </c>
      <c r="K16263" s="15">
        <v>1.5625</v>
      </c>
    </row>
    <row r="16264" spans="5:11" x14ac:dyDescent="0.2">
      <c r="E16264" s="4" t="s">
        <v>87</v>
      </c>
      <c r="F16264" s="5"/>
      <c r="G16264" s="6">
        <v>72</v>
      </c>
      <c r="H16264" s="8">
        <v>5</v>
      </c>
      <c r="I16264" s="1">
        <v>50</v>
      </c>
      <c r="J16264" s="1">
        <v>13</v>
      </c>
      <c r="K16264" s="9">
        <v>4</v>
      </c>
    </row>
    <row r="16265" spans="5:11" x14ac:dyDescent="0.2">
      <c r="E16265" s="11"/>
      <c r="F16265" s="10"/>
      <c r="G16265" s="7">
        <v>100</v>
      </c>
      <c r="H16265" s="18">
        <v>6.9444444444439997</v>
      </c>
      <c r="I16265" s="2">
        <v>69.444444444444002</v>
      </c>
      <c r="J16265" s="2">
        <v>18.055555555556001</v>
      </c>
      <c r="K16265" s="15">
        <v>5.5555555555560003</v>
      </c>
    </row>
    <row r="16266" spans="5:11" x14ac:dyDescent="0.2">
      <c r="E16266" s="4" t="s">
        <v>88</v>
      </c>
      <c r="F16266" s="5"/>
      <c r="G16266" s="6">
        <v>36</v>
      </c>
      <c r="H16266" s="8">
        <v>1</v>
      </c>
      <c r="I16266" s="1">
        <v>24</v>
      </c>
      <c r="J16266" s="1">
        <v>10</v>
      </c>
      <c r="K16266" s="9">
        <v>1</v>
      </c>
    </row>
    <row r="16267" spans="5:11" x14ac:dyDescent="0.2">
      <c r="E16267" s="11"/>
      <c r="F16267" s="10"/>
      <c r="G16267" s="7">
        <v>100</v>
      </c>
      <c r="H16267" s="18">
        <v>2.7777777777780002</v>
      </c>
      <c r="I16267" s="2">
        <v>66.666666666666998</v>
      </c>
      <c r="J16267" s="25">
        <v>27.777777777777999</v>
      </c>
      <c r="K16267" s="15">
        <v>2.7777777777780002</v>
      </c>
    </row>
    <row r="16268" spans="5:11" x14ac:dyDescent="0.2">
      <c r="E16268" s="4" t="s">
        <v>89</v>
      </c>
      <c r="F16268" s="5"/>
      <c r="G16268" s="6">
        <v>66</v>
      </c>
      <c r="H16268" s="8">
        <v>0</v>
      </c>
      <c r="I16268" s="1">
        <v>47</v>
      </c>
      <c r="J16268" s="1">
        <v>16</v>
      </c>
      <c r="K16268" s="9">
        <v>3</v>
      </c>
    </row>
    <row r="16269" spans="5:11" x14ac:dyDescent="0.2">
      <c r="E16269" s="11"/>
      <c r="F16269" s="10"/>
      <c r="G16269" s="7">
        <v>100</v>
      </c>
      <c r="H16269" s="143">
        <v>0</v>
      </c>
      <c r="I16269" s="2">
        <v>71.212121212121005</v>
      </c>
      <c r="J16269" s="2">
        <v>24.242424242424001</v>
      </c>
      <c r="K16269" s="15">
        <v>4.5454545454549997</v>
      </c>
    </row>
    <row r="16270" spans="5:11" x14ac:dyDescent="0.2">
      <c r="E16270" s="4" t="s">
        <v>90</v>
      </c>
      <c r="F16270" s="5"/>
      <c r="G16270" s="6">
        <v>54</v>
      </c>
      <c r="H16270" s="8">
        <v>0</v>
      </c>
      <c r="I16270" s="1">
        <v>41</v>
      </c>
      <c r="J16270" s="1">
        <v>13</v>
      </c>
      <c r="K16270" s="9">
        <v>0</v>
      </c>
    </row>
    <row r="16271" spans="5:11" x14ac:dyDescent="0.2">
      <c r="E16271" s="11"/>
      <c r="F16271" s="10"/>
      <c r="G16271" s="7">
        <v>100</v>
      </c>
      <c r="H16271" s="143">
        <v>0</v>
      </c>
      <c r="I16271" s="25">
        <v>75.925925925925995</v>
      </c>
      <c r="J16271" s="2">
        <v>24.074074074074002</v>
      </c>
      <c r="K16271" s="48">
        <v>0</v>
      </c>
    </row>
    <row r="16272" spans="5:11" x14ac:dyDescent="0.2">
      <c r="E16272" s="4" t="s">
        <v>91</v>
      </c>
      <c r="F16272" s="5"/>
      <c r="G16272" s="6">
        <v>12</v>
      </c>
      <c r="H16272" s="8">
        <v>0</v>
      </c>
      <c r="I16272" s="1">
        <v>6</v>
      </c>
      <c r="J16272" s="1">
        <v>4</v>
      </c>
      <c r="K16272" s="9">
        <v>2</v>
      </c>
    </row>
    <row r="16273" spans="2:11" x14ac:dyDescent="0.2">
      <c r="E16273" s="45"/>
      <c r="F16273" s="51"/>
      <c r="G16273" s="81">
        <v>100</v>
      </c>
      <c r="H16273" s="166">
        <v>0</v>
      </c>
      <c r="I16273" s="108">
        <v>50</v>
      </c>
      <c r="J16273" s="112">
        <v>33.333333333333002</v>
      </c>
      <c r="K16273" s="140">
        <v>16.666666666666998</v>
      </c>
    </row>
    <row r="16275" spans="2:11" x14ac:dyDescent="0.2">
      <c r="B16275" s="40" t="str">
        <f xml:space="preserve"> HYPERLINK("#'目次'!B399", "[393]")</f>
        <v>[393]</v>
      </c>
      <c r="C16275" s="23" t="s">
        <v>529</v>
      </c>
    </row>
    <row r="16278" spans="2:11" x14ac:dyDescent="0.2">
      <c r="C16278" s="23" t="s">
        <v>14</v>
      </c>
    </row>
    <row r="16279" spans="2:11" x14ac:dyDescent="0.2">
      <c r="D16279" s="195"/>
      <c r="E16279" s="196"/>
      <c r="F16279" s="196"/>
      <c r="G16279" s="37" t="s">
        <v>15</v>
      </c>
      <c r="H16279" s="33" t="s">
        <v>512</v>
      </c>
      <c r="I16279" s="13" t="s">
        <v>513</v>
      </c>
      <c r="J16279" s="13" t="s">
        <v>514</v>
      </c>
      <c r="K16279" s="38" t="s">
        <v>18</v>
      </c>
    </row>
    <row r="16280" spans="2:11" x14ac:dyDescent="0.2">
      <c r="D16280" s="197"/>
      <c r="E16280" s="198"/>
      <c r="F16280" s="198"/>
      <c r="G16280" s="35"/>
      <c r="H16280" s="39"/>
      <c r="I16280" s="14"/>
      <c r="J16280" s="14"/>
      <c r="K16280" s="34"/>
    </row>
    <row r="16281" spans="2:11" x14ac:dyDescent="0.2">
      <c r="D16281" s="78"/>
      <c r="E16281" s="79" t="s">
        <v>15</v>
      </c>
      <c r="F16281" s="66"/>
      <c r="G16281" s="36">
        <v>1200</v>
      </c>
      <c r="H16281" s="17">
        <v>79</v>
      </c>
      <c r="I16281" s="17">
        <v>866</v>
      </c>
      <c r="J16281" s="17">
        <v>217</v>
      </c>
      <c r="K16281" s="47">
        <v>38</v>
      </c>
    </row>
    <row r="16282" spans="2:11" x14ac:dyDescent="0.2">
      <c r="D16282" s="45"/>
      <c r="E16282" s="51"/>
      <c r="F16282" s="67"/>
      <c r="G16282" s="7">
        <v>100</v>
      </c>
      <c r="H16282" s="2">
        <v>6.583333333333</v>
      </c>
      <c r="I16282" s="2">
        <v>72.166666666666998</v>
      </c>
      <c r="J16282" s="2">
        <v>18.083333333333002</v>
      </c>
      <c r="K16282" s="15">
        <v>3.166666666667</v>
      </c>
    </row>
    <row r="16283" spans="2:11" x14ac:dyDescent="0.2">
      <c r="D16283" s="199" t="s">
        <v>19</v>
      </c>
      <c r="E16283" s="22" t="s">
        <v>20</v>
      </c>
      <c r="F16283" s="21"/>
      <c r="G16283" s="19">
        <v>132</v>
      </c>
      <c r="H16283" s="27">
        <v>6</v>
      </c>
      <c r="I16283" s="3">
        <v>101</v>
      </c>
      <c r="J16283" s="3">
        <v>15</v>
      </c>
      <c r="K16283" s="26">
        <v>10</v>
      </c>
    </row>
    <row r="16284" spans="2:11" x14ac:dyDescent="0.2">
      <c r="D16284" s="200"/>
      <c r="E16284" s="11"/>
      <c r="F16284" s="10"/>
      <c r="G16284" s="7">
        <v>100</v>
      </c>
      <c r="H16284" s="18">
        <v>4.5454545454549997</v>
      </c>
      <c r="I16284" s="2">
        <v>76.515151515151999</v>
      </c>
      <c r="J16284" s="30">
        <v>11.363636363635999</v>
      </c>
      <c r="K16284" s="15">
        <v>7.5757575757579998</v>
      </c>
    </row>
    <row r="16285" spans="2:11" x14ac:dyDescent="0.2">
      <c r="D16285" s="200"/>
      <c r="E16285" s="4" t="s">
        <v>21</v>
      </c>
      <c r="F16285" s="5"/>
      <c r="G16285" s="6">
        <v>444</v>
      </c>
      <c r="H16285" s="8">
        <v>31</v>
      </c>
      <c r="I16285" s="1">
        <v>321</v>
      </c>
      <c r="J16285" s="1">
        <v>81</v>
      </c>
      <c r="K16285" s="9">
        <v>11</v>
      </c>
    </row>
    <row r="16286" spans="2:11" x14ac:dyDescent="0.2">
      <c r="D16286" s="200"/>
      <c r="E16286" s="11"/>
      <c r="F16286" s="10"/>
      <c r="G16286" s="7">
        <v>100</v>
      </c>
      <c r="H16286" s="18">
        <v>6.9819819819819999</v>
      </c>
      <c r="I16286" s="2">
        <v>72.297297297297007</v>
      </c>
      <c r="J16286" s="2">
        <v>18.243243243243001</v>
      </c>
      <c r="K16286" s="15">
        <v>2.4774774774770001</v>
      </c>
    </row>
    <row r="16287" spans="2:11" x14ac:dyDescent="0.2">
      <c r="D16287" s="200"/>
      <c r="E16287" s="4" t="s">
        <v>22</v>
      </c>
      <c r="F16287" s="5"/>
      <c r="G16287" s="6">
        <v>192</v>
      </c>
      <c r="H16287" s="8">
        <v>14</v>
      </c>
      <c r="I16287" s="1">
        <v>141</v>
      </c>
      <c r="J16287" s="1">
        <v>33</v>
      </c>
      <c r="K16287" s="9">
        <v>4</v>
      </c>
    </row>
    <row r="16288" spans="2:11" x14ac:dyDescent="0.2">
      <c r="D16288" s="200"/>
      <c r="E16288" s="11"/>
      <c r="F16288" s="10"/>
      <c r="G16288" s="7">
        <v>100</v>
      </c>
      <c r="H16288" s="18">
        <v>7.291666666667</v>
      </c>
      <c r="I16288" s="2">
        <v>73.4375</v>
      </c>
      <c r="J16288" s="2">
        <v>17.1875</v>
      </c>
      <c r="K16288" s="15">
        <v>2.083333333333</v>
      </c>
    </row>
    <row r="16289" spans="4:11" x14ac:dyDescent="0.2">
      <c r="D16289" s="200"/>
      <c r="E16289" s="4" t="s">
        <v>23</v>
      </c>
      <c r="F16289" s="5"/>
      <c r="G16289" s="6">
        <v>192</v>
      </c>
      <c r="H16289" s="8">
        <v>13</v>
      </c>
      <c r="I16289" s="1">
        <v>135</v>
      </c>
      <c r="J16289" s="1">
        <v>41</v>
      </c>
      <c r="K16289" s="9">
        <v>3</v>
      </c>
    </row>
    <row r="16290" spans="4:11" x14ac:dyDescent="0.2">
      <c r="D16290" s="200"/>
      <c r="E16290" s="11"/>
      <c r="F16290" s="10"/>
      <c r="G16290" s="7">
        <v>100</v>
      </c>
      <c r="H16290" s="18">
        <v>6.770833333333</v>
      </c>
      <c r="I16290" s="2">
        <v>70.3125</v>
      </c>
      <c r="J16290" s="2">
        <v>21.354166666666998</v>
      </c>
      <c r="K16290" s="15">
        <v>1.5625</v>
      </c>
    </row>
    <row r="16291" spans="4:11" x14ac:dyDescent="0.2">
      <c r="D16291" s="200"/>
      <c r="E16291" s="4" t="s">
        <v>24</v>
      </c>
      <c r="F16291" s="5"/>
      <c r="G16291" s="6">
        <v>240</v>
      </c>
      <c r="H16291" s="8">
        <v>15</v>
      </c>
      <c r="I16291" s="1">
        <v>168</v>
      </c>
      <c r="J16291" s="1">
        <v>47</v>
      </c>
      <c r="K16291" s="9">
        <v>10</v>
      </c>
    </row>
    <row r="16292" spans="4:11" x14ac:dyDescent="0.2">
      <c r="D16292" s="200"/>
      <c r="E16292" s="11"/>
      <c r="F16292" s="10"/>
      <c r="G16292" s="7">
        <v>100</v>
      </c>
      <c r="H16292" s="18">
        <v>6.25</v>
      </c>
      <c r="I16292" s="2">
        <v>70</v>
      </c>
      <c r="J16292" s="2">
        <v>19.583333333333002</v>
      </c>
      <c r="K16292" s="15">
        <v>4.166666666667</v>
      </c>
    </row>
    <row r="16293" spans="4:11" x14ac:dyDescent="0.2">
      <c r="D16293" s="199" t="s">
        <v>25</v>
      </c>
      <c r="E16293" s="22" t="s">
        <v>26</v>
      </c>
      <c r="F16293" s="21"/>
      <c r="G16293" s="19">
        <v>348</v>
      </c>
      <c r="H16293" s="27">
        <v>26</v>
      </c>
      <c r="I16293" s="3">
        <v>255</v>
      </c>
      <c r="J16293" s="3">
        <v>62</v>
      </c>
      <c r="K16293" s="26">
        <v>5</v>
      </c>
    </row>
    <row r="16294" spans="4:11" x14ac:dyDescent="0.2">
      <c r="D16294" s="200"/>
      <c r="E16294" s="11"/>
      <c r="F16294" s="10"/>
      <c r="G16294" s="7">
        <v>100</v>
      </c>
      <c r="H16294" s="18">
        <v>7.4712643678159996</v>
      </c>
      <c r="I16294" s="2">
        <v>73.275862068966006</v>
      </c>
      <c r="J16294" s="2">
        <v>17.816091954023001</v>
      </c>
      <c r="K16294" s="15">
        <v>1.4367816091950001</v>
      </c>
    </row>
    <row r="16295" spans="4:11" x14ac:dyDescent="0.2">
      <c r="D16295" s="200"/>
      <c r="E16295" s="4" t="s">
        <v>27</v>
      </c>
      <c r="F16295" s="5"/>
      <c r="G16295" s="6">
        <v>378</v>
      </c>
      <c r="H16295" s="8">
        <v>25</v>
      </c>
      <c r="I16295" s="1">
        <v>269</v>
      </c>
      <c r="J16295" s="1">
        <v>71</v>
      </c>
      <c r="K16295" s="9">
        <v>13</v>
      </c>
    </row>
    <row r="16296" spans="4:11" x14ac:dyDescent="0.2">
      <c r="D16296" s="200"/>
      <c r="E16296" s="11"/>
      <c r="F16296" s="10"/>
      <c r="G16296" s="7">
        <v>100</v>
      </c>
      <c r="H16296" s="18">
        <v>6.6137566137570003</v>
      </c>
      <c r="I16296" s="2">
        <v>71.164021164020994</v>
      </c>
      <c r="J16296" s="2">
        <v>18.783068783069002</v>
      </c>
      <c r="K16296" s="15">
        <v>3.4391534391529999</v>
      </c>
    </row>
    <row r="16297" spans="4:11" x14ac:dyDescent="0.2">
      <c r="D16297" s="200"/>
      <c r="E16297" s="4" t="s">
        <v>28</v>
      </c>
      <c r="F16297" s="5"/>
      <c r="G16297" s="6">
        <v>372</v>
      </c>
      <c r="H16297" s="8">
        <v>24</v>
      </c>
      <c r="I16297" s="1">
        <v>261</v>
      </c>
      <c r="J16297" s="1">
        <v>72</v>
      </c>
      <c r="K16297" s="9">
        <v>15</v>
      </c>
    </row>
    <row r="16298" spans="4:11" x14ac:dyDescent="0.2">
      <c r="D16298" s="200"/>
      <c r="E16298" s="11"/>
      <c r="F16298" s="10"/>
      <c r="G16298" s="7">
        <v>100</v>
      </c>
      <c r="H16298" s="18">
        <v>6.4516129032259997</v>
      </c>
      <c r="I16298" s="2">
        <v>70.161290322580996</v>
      </c>
      <c r="J16298" s="2">
        <v>19.354838709677001</v>
      </c>
      <c r="K16298" s="15">
        <v>4.0322580645160002</v>
      </c>
    </row>
    <row r="16299" spans="4:11" x14ac:dyDescent="0.2">
      <c r="D16299" s="200"/>
      <c r="E16299" s="4" t="s">
        <v>29</v>
      </c>
      <c r="F16299" s="5"/>
      <c r="G16299" s="6">
        <v>102</v>
      </c>
      <c r="H16299" s="8">
        <v>4</v>
      </c>
      <c r="I16299" s="1">
        <v>81</v>
      </c>
      <c r="J16299" s="1">
        <v>12</v>
      </c>
      <c r="K16299" s="9">
        <v>5</v>
      </c>
    </row>
    <row r="16300" spans="4:11" x14ac:dyDescent="0.2">
      <c r="D16300" s="200"/>
      <c r="E16300" s="11"/>
      <c r="F16300" s="10"/>
      <c r="G16300" s="7">
        <v>100</v>
      </c>
      <c r="H16300" s="18">
        <v>3.9215686274510002</v>
      </c>
      <c r="I16300" s="25">
        <v>79.411764705882007</v>
      </c>
      <c r="J16300" s="30">
        <v>11.764705882353001</v>
      </c>
      <c r="K16300" s="15">
        <v>4.9019607843140003</v>
      </c>
    </row>
    <row r="16301" spans="4:11" x14ac:dyDescent="0.2">
      <c r="D16301" s="199" t="s">
        <v>30</v>
      </c>
      <c r="E16301" s="22" t="s">
        <v>31</v>
      </c>
      <c r="F16301" s="21"/>
      <c r="G16301" s="19">
        <v>592</v>
      </c>
      <c r="H16301" s="27">
        <v>33</v>
      </c>
      <c r="I16301" s="3">
        <v>429</v>
      </c>
      <c r="J16301" s="3">
        <v>110</v>
      </c>
      <c r="K16301" s="26">
        <v>20</v>
      </c>
    </row>
    <row r="16302" spans="4:11" x14ac:dyDescent="0.2">
      <c r="D16302" s="200"/>
      <c r="E16302" s="11"/>
      <c r="F16302" s="10"/>
      <c r="G16302" s="7">
        <v>100</v>
      </c>
      <c r="H16302" s="18">
        <v>5.5743243243240004</v>
      </c>
      <c r="I16302" s="2">
        <v>72.466216216215997</v>
      </c>
      <c r="J16302" s="2">
        <v>18.581081081080999</v>
      </c>
      <c r="K16302" s="15">
        <v>3.3783783783780001</v>
      </c>
    </row>
    <row r="16303" spans="4:11" x14ac:dyDescent="0.2">
      <c r="D16303" s="200"/>
      <c r="E16303" s="4" t="s">
        <v>32</v>
      </c>
      <c r="F16303" s="5"/>
      <c r="G16303" s="6">
        <v>608</v>
      </c>
      <c r="H16303" s="8">
        <v>46</v>
      </c>
      <c r="I16303" s="1">
        <v>437</v>
      </c>
      <c r="J16303" s="1">
        <v>107</v>
      </c>
      <c r="K16303" s="9">
        <v>18</v>
      </c>
    </row>
    <row r="16304" spans="4:11" x14ac:dyDescent="0.2">
      <c r="D16304" s="200"/>
      <c r="E16304" s="11"/>
      <c r="F16304" s="10"/>
      <c r="G16304" s="7">
        <v>100</v>
      </c>
      <c r="H16304" s="18">
        <v>7.5657894736840001</v>
      </c>
      <c r="I16304" s="2">
        <v>71.875</v>
      </c>
      <c r="J16304" s="2">
        <v>17.598684210525999</v>
      </c>
      <c r="K16304" s="15">
        <v>2.9605263157890001</v>
      </c>
    </row>
    <row r="16305" spans="2:11" x14ac:dyDescent="0.2">
      <c r="D16305" s="199" t="s">
        <v>33</v>
      </c>
      <c r="E16305" s="22" t="s">
        <v>34</v>
      </c>
      <c r="F16305" s="21"/>
      <c r="G16305" s="19">
        <v>74</v>
      </c>
      <c r="H16305" s="27">
        <v>8</v>
      </c>
      <c r="I16305" s="3">
        <v>56</v>
      </c>
      <c r="J16305" s="3">
        <v>8</v>
      </c>
      <c r="K16305" s="26">
        <v>2</v>
      </c>
    </row>
    <row r="16306" spans="2:11" x14ac:dyDescent="0.2">
      <c r="D16306" s="200"/>
      <c r="E16306" s="11"/>
      <c r="F16306" s="10"/>
      <c r="G16306" s="7">
        <v>100</v>
      </c>
      <c r="H16306" s="18">
        <v>10.810810810811001</v>
      </c>
      <c r="I16306" s="2">
        <v>75.675675675676004</v>
      </c>
      <c r="J16306" s="30">
        <v>10.810810810811001</v>
      </c>
      <c r="K16306" s="15">
        <v>2.7027027027030002</v>
      </c>
    </row>
    <row r="16307" spans="2:11" x14ac:dyDescent="0.2">
      <c r="D16307" s="200"/>
      <c r="E16307" s="4" t="s">
        <v>35</v>
      </c>
      <c r="F16307" s="5"/>
      <c r="G16307" s="6">
        <v>148</v>
      </c>
      <c r="H16307" s="8">
        <v>17</v>
      </c>
      <c r="I16307" s="1">
        <v>102</v>
      </c>
      <c r="J16307" s="1">
        <v>24</v>
      </c>
      <c r="K16307" s="9">
        <v>5</v>
      </c>
    </row>
    <row r="16308" spans="2:11" x14ac:dyDescent="0.2">
      <c r="D16308" s="200"/>
      <c r="E16308" s="11"/>
      <c r="F16308" s="10"/>
      <c r="G16308" s="7">
        <v>100</v>
      </c>
      <c r="H16308" s="18">
        <v>11.486486486485999</v>
      </c>
      <c r="I16308" s="2">
        <v>68.918918918919005</v>
      </c>
      <c r="J16308" s="2">
        <v>16.216216216216001</v>
      </c>
      <c r="K16308" s="15">
        <v>3.3783783783780001</v>
      </c>
    </row>
    <row r="16309" spans="2:11" x14ac:dyDescent="0.2">
      <c r="D16309" s="200"/>
      <c r="E16309" s="4" t="s">
        <v>36</v>
      </c>
      <c r="F16309" s="5"/>
      <c r="G16309" s="6">
        <v>187</v>
      </c>
      <c r="H16309" s="8">
        <v>10</v>
      </c>
      <c r="I16309" s="1">
        <v>143</v>
      </c>
      <c r="J16309" s="1">
        <v>29</v>
      </c>
      <c r="K16309" s="9">
        <v>5</v>
      </c>
    </row>
    <row r="16310" spans="2:11" x14ac:dyDescent="0.2">
      <c r="D16310" s="200"/>
      <c r="E16310" s="11"/>
      <c r="F16310" s="10"/>
      <c r="G16310" s="7">
        <v>100</v>
      </c>
      <c r="H16310" s="18">
        <v>5.3475935828879999</v>
      </c>
      <c r="I16310" s="2">
        <v>76.470588235294002</v>
      </c>
      <c r="J16310" s="2">
        <v>15.508021390373999</v>
      </c>
      <c r="K16310" s="15">
        <v>2.673796791444</v>
      </c>
    </row>
    <row r="16311" spans="2:11" x14ac:dyDescent="0.2">
      <c r="D16311" s="200"/>
      <c r="E16311" s="4" t="s">
        <v>37</v>
      </c>
      <c r="F16311" s="5"/>
      <c r="G16311" s="6">
        <v>221</v>
      </c>
      <c r="H16311" s="8">
        <v>14</v>
      </c>
      <c r="I16311" s="1">
        <v>158</v>
      </c>
      <c r="J16311" s="1">
        <v>44</v>
      </c>
      <c r="K16311" s="9">
        <v>5</v>
      </c>
    </row>
    <row r="16312" spans="2:11" x14ac:dyDescent="0.2">
      <c r="D16312" s="200"/>
      <c r="E16312" s="11"/>
      <c r="F16312" s="10"/>
      <c r="G16312" s="7">
        <v>100</v>
      </c>
      <c r="H16312" s="18">
        <v>6.3348416289590004</v>
      </c>
      <c r="I16312" s="2">
        <v>71.493212669683004</v>
      </c>
      <c r="J16312" s="2">
        <v>19.909502262442999</v>
      </c>
      <c r="K16312" s="15">
        <v>2.262443438914</v>
      </c>
    </row>
    <row r="16313" spans="2:11" x14ac:dyDescent="0.2">
      <c r="D16313" s="200"/>
      <c r="E16313" s="4" t="s">
        <v>38</v>
      </c>
      <c r="F16313" s="5"/>
      <c r="G16313" s="6">
        <v>186</v>
      </c>
      <c r="H16313" s="8">
        <v>8</v>
      </c>
      <c r="I16313" s="1">
        <v>132</v>
      </c>
      <c r="J16313" s="1">
        <v>42</v>
      </c>
      <c r="K16313" s="9">
        <v>4</v>
      </c>
    </row>
    <row r="16314" spans="2:11" x14ac:dyDescent="0.2">
      <c r="D16314" s="200"/>
      <c r="E16314" s="11"/>
      <c r="F16314" s="10"/>
      <c r="G16314" s="7">
        <v>100</v>
      </c>
      <c r="H16314" s="18">
        <v>4.3010752688169998</v>
      </c>
      <c r="I16314" s="2">
        <v>70.967741935484</v>
      </c>
      <c r="J16314" s="2">
        <v>22.580645161290001</v>
      </c>
      <c r="K16314" s="15">
        <v>2.1505376344089999</v>
      </c>
    </row>
    <row r="16315" spans="2:11" x14ac:dyDescent="0.2">
      <c r="D16315" s="200"/>
      <c r="E16315" s="4" t="s">
        <v>39</v>
      </c>
      <c r="F16315" s="5"/>
      <c r="G16315" s="6">
        <v>223</v>
      </c>
      <c r="H16315" s="8">
        <v>15</v>
      </c>
      <c r="I16315" s="1">
        <v>156</v>
      </c>
      <c r="J16315" s="1">
        <v>42</v>
      </c>
      <c r="K16315" s="9">
        <v>10</v>
      </c>
    </row>
    <row r="16316" spans="2:11" x14ac:dyDescent="0.2">
      <c r="D16316" s="200"/>
      <c r="E16316" s="11"/>
      <c r="F16316" s="10"/>
      <c r="G16316" s="7">
        <v>100</v>
      </c>
      <c r="H16316" s="18">
        <v>6.7264573991030003</v>
      </c>
      <c r="I16316" s="2">
        <v>69.955156950673</v>
      </c>
      <c r="J16316" s="2">
        <v>18.834080717489002</v>
      </c>
      <c r="K16316" s="15">
        <v>4.4843049327350002</v>
      </c>
    </row>
    <row r="16317" spans="2:11" x14ac:dyDescent="0.2">
      <c r="D16317" s="200"/>
      <c r="E16317" s="4" t="s">
        <v>40</v>
      </c>
      <c r="F16317" s="5"/>
      <c r="G16317" s="6">
        <v>161</v>
      </c>
      <c r="H16317" s="8">
        <v>7</v>
      </c>
      <c r="I16317" s="1">
        <v>119</v>
      </c>
      <c r="J16317" s="1">
        <v>28</v>
      </c>
      <c r="K16317" s="9">
        <v>7</v>
      </c>
    </row>
    <row r="16318" spans="2:11" x14ac:dyDescent="0.2">
      <c r="D16318" s="201"/>
      <c r="E16318" s="45"/>
      <c r="F16318" s="51"/>
      <c r="G16318" s="81">
        <v>100</v>
      </c>
      <c r="H16318" s="115">
        <v>4.3478260869570002</v>
      </c>
      <c r="I16318" s="64">
        <v>73.913043478261002</v>
      </c>
      <c r="J16318" s="64">
        <v>17.391304347826001</v>
      </c>
      <c r="K16318" s="106">
        <v>4.3478260869570002</v>
      </c>
    </row>
    <row r="16320" spans="2:11" x14ac:dyDescent="0.2">
      <c r="B16320" s="40" t="str">
        <f xml:space="preserve"> HYPERLINK("#'目次'!B400", "[394]")</f>
        <v>[394]</v>
      </c>
      <c r="C16320" s="23" t="s">
        <v>529</v>
      </c>
    </row>
    <row r="16323" spans="3:11" x14ac:dyDescent="0.2">
      <c r="C16323" s="23" t="s">
        <v>48</v>
      </c>
    </row>
    <row r="16324" spans="3:11" x14ac:dyDescent="0.2">
      <c r="D16324" s="195"/>
      <c r="E16324" s="196"/>
      <c r="F16324" s="196"/>
      <c r="G16324" s="37" t="s">
        <v>15</v>
      </c>
      <c r="H16324" s="33" t="s">
        <v>512</v>
      </c>
      <c r="I16324" s="13" t="s">
        <v>513</v>
      </c>
      <c r="J16324" s="13" t="s">
        <v>514</v>
      </c>
      <c r="K16324" s="38" t="s">
        <v>18</v>
      </c>
    </row>
    <row r="16325" spans="3:11" x14ac:dyDescent="0.2">
      <c r="D16325" s="197"/>
      <c r="E16325" s="198"/>
      <c r="F16325" s="198"/>
      <c r="G16325" s="35"/>
      <c r="H16325" s="39"/>
      <c r="I16325" s="14"/>
      <c r="J16325" s="14"/>
      <c r="K16325" s="34"/>
    </row>
    <row r="16326" spans="3:11" x14ac:dyDescent="0.2">
      <c r="D16326" s="78"/>
      <c r="E16326" s="79" t="s">
        <v>15</v>
      </c>
      <c r="F16326" s="66"/>
      <c r="G16326" s="36">
        <v>1200</v>
      </c>
      <c r="H16326" s="17">
        <v>79</v>
      </c>
      <c r="I16326" s="17">
        <v>866</v>
      </c>
      <c r="J16326" s="17">
        <v>217</v>
      </c>
      <c r="K16326" s="47">
        <v>38</v>
      </c>
    </row>
    <row r="16327" spans="3:11" x14ac:dyDescent="0.2">
      <c r="D16327" s="45"/>
      <c r="E16327" s="51"/>
      <c r="F16327" s="67"/>
      <c r="G16327" s="7">
        <v>100</v>
      </c>
      <c r="H16327" s="2">
        <v>6.583333333333</v>
      </c>
      <c r="I16327" s="2">
        <v>72.166666666666998</v>
      </c>
      <c r="J16327" s="2">
        <v>18.083333333333002</v>
      </c>
      <c r="K16327" s="15">
        <v>3.166666666667</v>
      </c>
    </row>
    <row r="16328" spans="3:11" x14ac:dyDescent="0.2">
      <c r="D16328" s="199" t="s">
        <v>49</v>
      </c>
      <c r="E16328" s="22" t="s">
        <v>50</v>
      </c>
      <c r="F16328" s="21"/>
      <c r="G16328" s="19">
        <v>15</v>
      </c>
      <c r="H16328" s="27">
        <v>2</v>
      </c>
      <c r="I16328" s="3">
        <v>8</v>
      </c>
      <c r="J16328" s="3">
        <v>5</v>
      </c>
      <c r="K16328" s="26">
        <v>0</v>
      </c>
    </row>
    <row r="16329" spans="3:11" x14ac:dyDescent="0.2">
      <c r="D16329" s="200"/>
      <c r="E16329" s="11"/>
      <c r="F16329" s="10"/>
      <c r="G16329" s="7">
        <v>100</v>
      </c>
      <c r="H16329" s="70">
        <v>13.333333333333</v>
      </c>
      <c r="I16329" s="50">
        <v>53.333333333333002</v>
      </c>
      <c r="J16329" s="41">
        <v>33.333333333333002</v>
      </c>
      <c r="K16329" s="48">
        <v>0</v>
      </c>
    </row>
    <row r="16330" spans="3:11" x14ac:dyDescent="0.2">
      <c r="D16330" s="200"/>
      <c r="E16330" s="4" t="s">
        <v>51</v>
      </c>
      <c r="F16330" s="5"/>
      <c r="G16330" s="6">
        <v>142</v>
      </c>
      <c r="H16330" s="8">
        <v>6</v>
      </c>
      <c r="I16330" s="1">
        <v>102</v>
      </c>
      <c r="J16330" s="1">
        <v>30</v>
      </c>
      <c r="K16330" s="9">
        <v>4</v>
      </c>
    </row>
    <row r="16331" spans="3:11" x14ac:dyDescent="0.2">
      <c r="D16331" s="200"/>
      <c r="E16331" s="11"/>
      <c r="F16331" s="10"/>
      <c r="G16331" s="7">
        <v>100</v>
      </c>
      <c r="H16331" s="18">
        <v>4.2253521126760001</v>
      </c>
      <c r="I16331" s="2">
        <v>71.830985915493002</v>
      </c>
      <c r="J16331" s="2">
        <v>21.12676056338</v>
      </c>
      <c r="K16331" s="15">
        <v>2.8169014084509998</v>
      </c>
    </row>
    <row r="16332" spans="3:11" x14ac:dyDescent="0.2">
      <c r="D16332" s="200"/>
      <c r="E16332" s="4" t="s">
        <v>52</v>
      </c>
      <c r="F16332" s="5"/>
      <c r="G16332" s="6">
        <v>26</v>
      </c>
      <c r="H16332" s="8">
        <v>1</v>
      </c>
      <c r="I16332" s="1">
        <v>19</v>
      </c>
      <c r="J16332" s="1">
        <v>6</v>
      </c>
      <c r="K16332" s="9">
        <v>0</v>
      </c>
    </row>
    <row r="16333" spans="3:11" x14ac:dyDescent="0.2">
      <c r="D16333" s="200"/>
      <c r="E16333" s="11"/>
      <c r="F16333" s="10"/>
      <c r="G16333" s="7">
        <v>100</v>
      </c>
      <c r="H16333" s="18">
        <v>3.8461538461539999</v>
      </c>
      <c r="I16333" s="2">
        <v>73.076923076922995</v>
      </c>
      <c r="J16333" s="2">
        <v>23.076923076922998</v>
      </c>
      <c r="K16333" s="48">
        <v>0</v>
      </c>
    </row>
    <row r="16334" spans="3:11" x14ac:dyDescent="0.2">
      <c r="D16334" s="200"/>
      <c r="E16334" s="4" t="s">
        <v>53</v>
      </c>
      <c r="F16334" s="5"/>
      <c r="G16334" s="6">
        <v>41</v>
      </c>
      <c r="H16334" s="8">
        <v>0</v>
      </c>
      <c r="I16334" s="1">
        <v>30</v>
      </c>
      <c r="J16334" s="1">
        <v>11</v>
      </c>
      <c r="K16334" s="9">
        <v>0</v>
      </c>
    </row>
    <row r="16335" spans="3:11" x14ac:dyDescent="0.2">
      <c r="D16335" s="200"/>
      <c r="E16335" s="11"/>
      <c r="F16335" s="10"/>
      <c r="G16335" s="7">
        <v>100</v>
      </c>
      <c r="H16335" s="143">
        <v>0</v>
      </c>
      <c r="I16335" s="2">
        <v>73.170731707317003</v>
      </c>
      <c r="J16335" s="25">
        <v>26.829268292683</v>
      </c>
      <c r="K16335" s="48">
        <v>0</v>
      </c>
    </row>
    <row r="16336" spans="3:11" x14ac:dyDescent="0.2">
      <c r="D16336" s="200"/>
      <c r="E16336" s="4" t="s">
        <v>54</v>
      </c>
      <c r="F16336" s="5"/>
      <c r="G16336" s="6">
        <v>226</v>
      </c>
      <c r="H16336" s="8">
        <v>12</v>
      </c>
      <c r="I16336" s="1">
        <v>164</v>
      </c>
      <c r="J16336" s="1">
        <v>44</v>
      </c>
      <c r="K16336" s="9">
        <v>6</v>
      </c>
    </row>
    <row r="16337" spans="4:11" x14ac:dyDescent="0.2">
      <c r="D16337" s="200"/>
      <c r="E16337" s="11"/>
      <c r="F16337" s="10"/>
      <c r="G16337" s="7">
        <v>100</v>
      </c>
      <c r="H16337" s="18">
        <v>5.3097345132739999</v>
      </c>
      <c r="I16337" s="2">
        <v>72.566371681416001</v>
      </c>
      <c r="J16337" s="2">
        <v>19.469026548673</v>
      </c>
      <c r="K16337" s="15">
        <v>2.654867256637</v>
      </c>
    </row>
    <row r="16338" spans="4:11" x14ac:dyDescent="0.2">
      <c r="D16338" s="200"/>
      <c r="E16338" s="4" t="s">
        <v>55</v>
      </c>
      <c r="F16338" s="5"/>
      <c r="G16338" s="6">
        <v>125</v>
      </c>
      <c r="H16338" s="8">
        <v>5</v>
      </c>
      <c r="I16338" s="1">
        <v>88</v>
      </c>
      <c r="J16338" s="1">
        <v>30</v>
      </c>
      <c r="K16338" s="9">
        <v>2</v>
      </c>
    </row>
    <row r="16339" spans="4:11" x14ac:dyDescent="0.2">
      <c r="D16339" s="200"/>
      <c r="E16339" s="11"/>
      <c r="F16339" s="10"/>
      <c r="G16339" s="7">
        <v>100</v>
      </c>
      <c r="H16339" s="18">
        <v>4</v>
      </c>
      <c r="I16339" s="2">
        <v>70.400000000000006</v>
      </c>
      <c r="J16339" s="25">
        <v>24</v>
      </c>
      <c r="K16339" s="15">
        <v>1.6</v>
      </c>
    </row>
    <row r="16340" spans="4:11" x14ac:dyDescent="0.2">
      <c r="D16340" s="200"/>
      <c r="E16340" s="4" t="s">
        <v>56</v>
      </c>
      <c r="F16340" s="5"/>
      <c r="G16340" s="6">
        <v>190</v>
      </c>
      <c r="H16340" s="8">
        <v>21</v>
      </c>
      <c r="I16340" s="1">
        <v>137</v>
      </c>
      <c r="J16340" s="1">
        <v>27</v>
      </c>
      <c r="K16340" s="9">
        <v>5</v>
      </c>
    </row>
    <row r="16341" spans="4:11" x14ac:dyDescent="0.2">
      <c r="D16341" s="200"/>
      <c r="E16341" s="11"/>
      <c r="F16341" s="10"/>
      <c r="G16341" s="7">
        <v>100</v>
      </c>
      <c r="H16341" s="18">
        <v>11.052631578947</v>
      </c>
      <c r="I16341" s="2">
        <v>72.105263157894996</v>
      </c>
      <c r="J16341" s="2">
        <v>14.210526315789</v>
      </c>
      <c r="K16341" s="15">
        <v>2.6315789473679998</v>
      </c>
    </row>
    <row r="16342" spans="4:11" x14ac:dyDescent="0.2">
      <c r="D16342" s="200"/>
      <c r="E16342" s="4" t="s">
        <v>57</v>
      </c>
      <c r="F16342" s="5"/>
      <c r="G16342" s="6">
        <v>185</v>
      </c>
      <c r="H16342" s="8">
        <v>10</v>
      </c>
      <c r="I16342" s="1">
        <v>146</v>
      </c>
      <c r="J16342" s="1">
        <v>26</v>
      </c>
      <c r="K16342" s="9">
        <v>3</v>
      </c>
    </row>
    <row r="16343" spans="4:11" x14ac:dyDescent="0.2">
      <c r="D16343" s="200"/>
      <c r="E16343" s="11"/>
      <c r="F16343" s="10"/>
      <c r="G16343" s="7">
        <v>100</v>
      </c>
      <c r="H16343" s="18">
        <v>5.4054054054050003</v>
      </c>
      <c r="I16343" s="25">
        <v>78.918918918919005</v>
      </c>
      <c r="J16343" s="2">
        <v>14.054054054053999</v>
      </c>
      <c r="K16343" s="15">
        <v>1.6216216216220001</v>
      </c>
    </row>
    <row r="16344" spans="4:11" x14ac:dyDescent="0.2">
      <c r="D16344" s="200"/>
      <c r="E16344" s="4" t="s">
        <v>58</v>
      </c>
      <c r="F16344" s="5"/>
      <c r="G16344" s="6">
        <v>113</v>
      </c>
      <c r="H16344" s="8">
        <v>13</v>
      </c>
      <c r="I16344" s="1">
        <v>82</v>
      </c>
      <c r="J16344" s="1">
        <v>13</v>
      </c>
      <c r="K16344" s="9">
        <v>5</v>
      </c>
    </row>
    <row r="16345" spans="4:11" x14ac:dyDescent="0.2">
      <c r="D16345" s="200"/>
      <c r="E16345" s="11"/>
      <c r="F16345" s="10"/>
      <c r="G16345" s="7">
        <v>100</v>
      </c>
      <c r="H16345" s="18">
        <v>11.504424778761001</v>
      </c>
      <c r="I16345" s="2">
        <v>72.566371681416001</v>
      </c>
      <c r="J16345" s="30">
        <v>11.504424778761001</v>
      </c>
      <c r="K16345" s="15">
        <v>4.424778761062</v>
      </c>
    </row>
    <row r="16346" spans="4:11" x14ac:dyDescent="0.2">
      <c r="D16346" s="200"/>
      <c r="E16346" s="4" t="s">
        <v>59</v>
      </c>
      <c r="F16346" s="5"/>
      <c r="G16346" s="6">
        <v>136</v>
      </c>
      <c r="H16346" s="8">
        <v>9</v>
      </c>
      <c r="I16346" s="1">
        <v>89</v>
      </c>
      <c r="J16346" s="1">
        <v>25</v>
      </c>
      <c r="K16346" s="9">
        <v>13</v>
      </c>
    </row>
    <row r="16347" spans="4:11" x14ac:dyDescent="0.2">
      <c r="D16347" s="200"/>
      <c r="E16347" s="11"/>
      <c r="F16347" s="10"/>
      <c r="G16347" s="7">
        <v>100</v>
      </c>
      <c r="H16347" s="18">
        <v>6.6176470588239997</v>
      </c>
      <c r="I16347" s="30">
        <v>65.441176470588005</v>
      </c>
      <c r="J16347" s="2">
        <v>18.382352941175998</v>
      </c>
      <c r="K16347" s="85">
        <v>9.5588235294120008</v>
      </c>
    </row>
    <row r="16348" spans="4:11" x14ac:dyDescent="0.2">
      <c r="D16348" s="199" t="s">
        <v>60</v>
      </c>
      <c r="E16348" s="22" t="s">
        <v>61</v>
      </c>
      <c r="F16348" s="21"/>
      <c r="G16348" s="19">
        <v>205</v>
      </c>
      <c r="H16348" s="27">
        <v>18</v>
      </c>
      <c r="I16348" s="3">
        <v>141</v>
      </c>
      <c r="J16348" s="3">
        <v>38</v>
      </c>
      <c r="K16348" s="26">
        <v>8</v>
      </c>
    </row>
    <row r="16349" spans="4:11" x14ac:dyDescent="0.2">
      <c r="D16349" s="200"/>
      <c r="E16349" s="11"/>
      <c r="F16349" s="10"/>
      <c r="G16349" s="7">
        <v>100</v>
      </c>
      <c r="H16349" s="18">
        <v>8.7804878048779997</v>
      </c>
      <c r="I16349" s="2">
        <v>68.780487804878007</v>
      </c>
      <c r="J16349" s="2">
        <v>18.536585365853998</v>
      </c>
      <c r="K16349" s="15">
        <v>3.90243902439</v>
      </c>
    </row>
    <row r="16350" spans="4:11" x14ac:dyDescent="0.2">
      <c r="D16350" s="200"/>
      <c r="E16350" s="4" t="s">
        <v>62</v>
      </c>
      <c r="F16350" s="5"/>
      <c r="G16350" s="6">
        <v>160</v>
      </c>
      <c r="H16350" s="8">
        <v>6</v>
      </c>
      <c r="I16350" s="1">
        <v>128</v>
      </c>
      <c r="J16350" s="1">
        <v>23</v>
      </c>
      <c r="K16350" s="9">
        <v>3</v>
      </c>
    </row>
    <row r="16351" spans="4:11" x14ac:dyDescent="0.2">
      <c r="D16351" s="200"/>
      <c r="E16351" s="11"/>
      <c r="F16351" s="10"/>
      <c r="G16351" s="7">
        <v>100</v>
      </c>
      <c r="H16351" s="18">
        <v>3.75</v>
      </c>
      <c r="I16351" s="25">
        <v>80</v>
      </c>
      <c r="J16351" s="2">
        <v>14.375</v>
      </c>
      <c r="K16351" s="15">
        <v>1.875</v>
      </c>
    </row>
    <row r="16352" spans="4:11" x14ac:dyDescent="0.2">
      <c r="D16352" s="200"/>
      <c r="E16352" s="4" t="s">
        <v>63</v>
      </c>
      <c r="F16352" s="5"/>
      <c r="G16352" s="6">
        <v>121</v>
      </c>
      <c r="H16352" s="8">
        <v>12</v>
      </c>
      <c r="I16352" s="1">
        <v>89</v>
      </c>
      <c r="J16352" s="1">
        <v>19</v>
      </c>
      <c r="K16352" s="9">
        <v>1</v>
      </c>
    </row>
    <row r="16353" spans="4:11" x14ac:dyDescent="0.2">
      <c r="D16353" s="200"/>
      <c r="E16353" s="11"/>
      <c r="F16353" s="10"/>
      <c r="G16353" s="7">
        <v>100</v>
      </c>
      <c r="H16353" s="18">
        <v>9.9173553719009995</v>
      </c>
      <c r="I16353" s="2">
        <v>73.553719008263997</v>
      </c>
      <c r="J16353" s="2">
        <v>15.702479338843</v>
      </c>
      <c r="K16353" s="15">
        <v>0.82644628099200002</v>
      </c>
    </row>
    <row r="16354" spans="4:11" x14ac:dyDescent="0.2">
      <c r="D16354" s="200"/>
      <c r="E16354" s="4" t="s">
        <v>64</v>
      </c>
      <c r="F16354" s="5"/>
      <c r="G16354" s="6">
        <v>124</v>
      </c>
      <c r="H16354" s="8">
        <v>10</v>
      </c>
      <c r="I16354" s="1">
        <v>88</v>
      </c>
      <c r="J16354" s="1">
        <v>25</v>
      </c>
      <c r="K16354" s="9">
        <v>1</v>
      </c>
    </row>
    <row r="16355" spans="4:11" x14ac:dyDescent="0.2">
      <c r="D16355" s="200"/>
      <c r="E16355" s="11"/>
      <c r="F16355" s="10"/>
      <c r="G16355" s="7">
        <v>100</v>
      </c>
      <c r="H16355" s="18">
        <v>8.0645161290320004</v>
      </c>
      <c r="I16355" s="2">
        <v>70.967741935484</v>
      </c>
      <c r="J16355" s="2">
        <v>20.161290322580999</v>
      </c>
      <c r="K16355" s="15">
        <v>0.80645161290300005</v>
      </c>
    </row>
    <row r="16356" spans="4:11" x14ac:dyDescent="0.2">
      <c r="D16356" s="200"/>
      <c r="E16356" s="4" t="s">
        <v>65</v>
      </c>
      <c r="F16356" s="5"/>
      <c r="G16356" s="6">
        <v>109</v>
      </c>
      <c r="H16356" s="8">
        <v>10</v>
      </c>
      <c r="I16356" s="1">
        <v>75</v>
      </c>
      <c r="J16356" s="1">
        <v>20</v>
      </c>
      <c r="K16356" s="9">
        <v>4</v>
      </c>
    </row>
    <row r="16357" spans="4:11" x14ac:dyDescent="0.2">
      <c r="D16357" s="200"/>
      <c r="E16357" s="11"/>
      <c r="F16357" s="10"/>
      <c r="G16357" s="7">
        <v>100</v>
      </c>
      <c r="H16357" s="18">
        <v>9.1743119266060003</v>
      </c>
      <c r="I16357" s="2">
        <v>68.807339449541004</v>
      </c>
      <c r="J16357" s="2">
        <v>18.348623853210999</v>
      </c>
      <c r="K16357" s="15">
        <v>3.669724770642</v>
      </c>
    </row>
    <row r="16358" spans="4:11" x14ac:dyDescent="0.2">
      <c r="D16358" s="200"/>
      <c r="E16358" s="4" t="s">
        <v>66</v>
      </c>
      <c r="F16358" s="5"/>
      <c r="G16358" s="6">
        <v>104</v>
      </c>
      <c r="H16358" s="8">
        <v>5</v>
      </c>
      <c r="I16358" s="1">
        <v>80</v>
      </c>
      <c r="J16358" s="1">
        <v>18</v>
      </c>
      <c r="K16358" s="9">
        <v>1</v>
      </c>
    </row>
    <row r="16359" spans="4:11" x14ac:dyDescent="0.2">
      <c r="D16359" s="200"/>
      <c r="E16359" s="11"/>
      <c r="F16359" s="10"/>
      <c r="G16359" s="7">
        <v>100</v>
      </c>
      <c r="H16359" s="18">
        <v>4.8076923076920002</v>
      </c>
      <c r="I16359" s="2">
        <v>76.923076923077005</v>
      </c>
      <c r="J16359" s="2">
        <v>17.307692307692001</v>
      </c>
      <c r="K16359" s="15">
        <v>0.96153846153800004</v>
      </c>
    </row>
    <row r="16360" spans="4:11" x14ac:dyDescent="0.2">
      <c r="D16360" s="200"/>
      <c r="E16360" s="4" t="s">
        <v>67</v>
      </c>
      <c r="F16360" s="5"/>
      <c r="G16360" s="6">
        <v>139</v>
      </c>
      <c r="H16360" s="8">
        <v>6</v>
      </c>
      <c r="I16360" s="1">
        <v>103</v>
      </c>
      <c r="J16360" s="1">
        <v>29</v>
      </c>
      <c r="K16360" s="9">
        <v>1</v>
      </c>
    </row>
    <row r="16361" spans="4:11" x14ac:dyDescent="0.2">
      <c r="D16361" s="200"/>
      <c r="E16361" s="11"/>
      <c r="F16361" s="10"/>
      <c r="G16361" s="7">
        <v>100</v>
      </c>
      <c r="H16361" s="18">
        <v>4.3165467625899998</v>
      </c>
      <c r="I16361" s="2">
        <v>74.100719424459996</v>
      </c>
      <c r="J16361" s="2">
        <v>20.863309352518002</v>
      </c>
      <c r="K16361" s="15">
        <v>0.71942446043200003</v>
      </c>
    </row>
    <row r="16362" spans="4:11" x14ac:dyDescent="0.2">
      <c r="D16362" s="200"/>
      <c r="E16362" s="4" t="s">
        <v>68</v>
      </c>
      <c r="F16362" s="5"/>
      <c r="G16362" s="6">
        <v>48</v>
      </c>
      <c r="H16362" s="8">
        <v>3</v>
      </c>
      <c r="I16362" s="1">
        <v>28</v>
      </c>
      <c r="J16362" s="1">
        <v>16</v>
      </c>
      <c r="K16362" s="9">
        <v>1</v>
      </c>
    </row>
    <row r="16363" spans="4:11" x14ac:dyDescent="0.2">
      <c r="D16363" s="200"/>
      <c r="E16363" s="11"/>
      <c r="F16363" s="10"/>
      <c r="G16363" s="7">
        <v>100</v>
      </c>
      <c r="H16363" s="18">
        <v>6.25</v>
      </c>
      <c r="I16363" s="50">
        <v>58.333333333333002</v>
      </c>
      <c r="J16363" s="41">
        <v>33.333333333333002</v>
      </c>
      <c r="K16363" s="15">
        <v>2.083333333333</v>
      </c>
    </row>
    <row r="16364" spans="4:11" x14ac:dyDescent="0.2">
      <c r="D16364" s="200"/>
      <c r="E16364" s="4" t="s">
        <v>69</v>
      </c>
      <c r="F16364" s="5"/>
      <c r="G16364" s="6">
        <v>37</v>
      </c>
      <c r="H16364" s="8">
        <v>4</v>
      </c>
      <c r="I16364" s="1">
        <v>28</v>
      </c>
      <c r="J16364" s="1">
        <v>5</v>
      </c>
      <c r="K16364" s="9">
        <v>0</v>
      </c>
    </row>
    <row r="16365" spans="4:11" x14ac:dyDescent="0.2">
      <c r="D16365" s="200"/>
      <c r="E16365" s="11"/>
      <c r="F16365" s="10"/>
      <c r="G16365" s="7">
        <v>100</v>
      </c>
      <c r="H16365" s="18">
        <v>10.810810810811001</v>
      </c>
      <c r="I16365" s="2">
        <v>75.675675675676004</v>
      </c>
      <c r="J16365" s="2">
        <v>13.513513513514001</v>
      </c>
      <c r="K16365" s="48">
        <v>0</v>
      </c>
    </row>
    <row r="16366" spans="4:11" x14ac:dyDescent="0.2">
      <c r="D16366" s="199" t="s">
        <v>70</v>
      </c>
      <c r="E16366" s="22" t="s">
        <v>18</v>
      </c>
      <c r="F16366" s="21"/>
      <c r="G16366" s="19">
        <v>0</v>
      </c>
      <c r="H16366" s="27">
        <v>0</v>
      </c>
      <c r="I16366" s="3">
        <v>0</v>
      </c>
      <c r="J16366" s="3">
        <v>0</v>
      </c>
      <c r="K16366" s="26">
        <v>0</v>
      </c>
    </row>
    <row r="16367" spans="4:11" x14ac:dyDescent="0.2">
      <c r="D16367" s="201"/>
      <c r="E16367" s="45"/>
      <c r="F16367" s="51"/>
      <c r="G16367" s="119">
        <v>0</v>
      </c>
      <c r="H16367" s="166">
        <v>0</v>
      </c>
      <c r="I16367" s="83">
        <v>0</v>
      </c>
      <c r="J16367" s="83">
        <v>0</v>
      </c>
      <c r="K16367" s="116">
        <v>0</v>
      </c>
    </row>
    <row r="16369" spans="2:11" x14ac:dyDescent="0.2">
      <c r="B16369" s="40" t="str">
        <f xml:space="preserve"> HYPERLINK("#'目次'!B401", "[395]")</f>
        <v>[395]</v>
      </c>
      <c r="C16369" s="23" t="s">
        <v>529</v>
      </c>
    </row>
    <row r="16372" spans="2:11" x14ac:dyDescent="0.2">
      <c r="C16372" s="23" t="s">
        <v>73</v>
      </c>
    </row>
    <row r="16373" spans="2:11" x14ac:dyDescent="0.2">
      <c r="D16373" s="195"/>
      <c r="E16373" s="196"/>
      <c r="F16373" s="196"/>
      <c r="G16373" s="37" t="s">
        <v>15</v>
      </c>
      <c r="H16373" s="33" t="s">
        <v>512</v>
      </c>
      <c r="I16373" s="13" t="s">
        <v>513</v>
      </c>
      <c r="J16373" s="13" t="s">
        <v>514</v>
      </c>
      <c r="K16373" s="38" t="s">
        <v>18</v>
      </c>
    </row>
    <row r="16374" spans="2:11" x14ac:dyDescent="0.2">
      <c r="D16374" s="197"/>
      <c r="E16374" s="198"/>
      <c r="F16374" s="198"/>
      <c r="G16374" s="35"/>
      <c r="H16374" s="39"/>
      <c r="I16374" s="14"/>
      <c r="J16374" s="14"/>
      <c r="K16374" s="34"/>
    </row>
    <row r="16375" spans="2:11" x14ac:dyDescent="0.2">
      <c r="D16375" s="78"/>
      <c r="E16375" s="79" t="s">
        <v>15</v>
      </c>
      <c r="F16375" s="66"/>
      <c r="G16375" s="36">
        <v>1200</v>
      </c>
      <c r="H16375" s="17">
        <v>79</v>
      </c>
      <c r="I16375" s="17">
        <v>866</v>
      </c>
      <c r="J16375" s="17">
        <v>217</v>
      </c>
      <c r="K16375" s="47">
        <v>38</v>
      </c>
    </row>
    <row r="16376" spans="2:11" x14ac:dyDescent="0.2">
      <c r="D16376" s="45"/>
      <c r="E16376" s="51"/>
      <c r="F16376" s="67"/>
      <c r="G16376" s="7">
        <v>100</v>
      </c>
      <c r="H16376" s="2">
        <v>6.583333333333</v>
      </c>
      <c r="I16376" s="2">
        <v>72.166666666666998</v>
      </c>
      <c r="J16376" s="2">
        <v>18.083333333333002</v>
      </c>
      <c r="K16376" s="15">
        <v>3.166666666667</v>
      </c>
    </row>
    <row r="16377" spans="2:11" x14ac:dyDescent="0.2">
      <c r="D16377" s="199" t="s">
        <v>74</v>
      </c>
      <c r="E16377" s="22" t="s">
        <v>75</v>
      </c>
      <c r="F16377" s="21"/>
      <c r="G16377" s="19">
        <v>592</v>
      </c>
      <c r="H16377" s="27">
        <v>33</v>
      </c>
      <c r="I16377" s="3">
        <v>429</v>
      </c>
      <c r="J16377" s="3">
        <v>110</v>
      </c>
      <c r="K16377" s="26">
        <v>20</v>
      </c>
    </row>
    <row r="16378" spans="2:11" x14ac:dyDescent="0.2">
      <c r="D16378" s="200"/>
      <c r="E16378" s="11"/>
      <c r="F16378" s="10"/>
      <c r="G16378" s="7">
        <v>100</v>
      </c>
      <c r="H16378" s="18">
        <v>5.5743243243240004</v>
      </c>
      <c r="I16378" s="2">
        <v>72.466216216215997</v>
      </c>
      <c r="J16378" s="2">
        <v>18.581081081080999</v>
      </c>
      <c r="K16378" s="15">
        <v>3.3783783783780001</v>
      </c>
    </row>
    <row r="16379" spans="2:11" x14ac:dyDescent="0.2">
      <c r="D16379" s="200"/>
      <c r="E16379" s="4" t="s">
        <v>34</v>
      </c>
      <c r="F16379" s="5"/>
      <c r="G16379" s="6">
        <v>37</v>
      </c>
      <c r="H16379" s="8">
        <v>4</v>
      </c>
      <c r="I16379" s="1">
        <v>29</v>
      </c>
      <c r="J16379" s="1">
        <v>2</v>
      </c>
      <c r="K16379" s="9">
        <v>2</v>
      </c>
    </row>
    <row r="16380" spans="2:11" x14ac:dyDescent="0.2">
      <c r="D16380" s="200"/>
      <c r="E16380" s="11"/>
      <c r="F16380" s="10"/>
      <c r="G16380" s="7">
        <v>100</v>
      </c>
      <c r="H16380" s="18">
        <v>10.810810810811001</v>
      </c>
      <c r="I16380" s="25">
        <v>78.378378378378002</v>
      </c>
      <c r="J16380" s="50">
        <v>5.4054054054050003</v>
      </c>
      <c r="K16380" s="15">
        <v>5.4054054054050003</v>
      </c>
    </row>
    <row r="16381" spans="2:11" x14ac:dyDescent="0.2">
      <c r="D16381" s="200"/>
      <c r="E16381" s="4" t="s">
        <v>35</v>
      </c>
      <c r="F16381" s="5"/>
      <c r="G16381" s="6">
        <v>75</v>
      </c>
      <c r="H16381" s="8">
        <v>8</v>
      </c>
      <c r="I16381" s="1">
        <v>57</v>
      </c>
      <c r="J16381" s="1">
        <v>8</v>
      </c>
      <c r="K16381" s="9">
        <v>2</v>
      </c>
    </row>
    <row r="16382" spans="2:11" x14ac:dyDescent="0.2">
      <c r="D16382" s="200"/>
      <c r="E16382" s="11"/>
      <c r="F16382" s="10"/>
      <c r="G16382" s="7">
        <v>100</v>
      </c>
      <c r="H16382" s="18">
        <v>10.666666666667</v>
      </c>
      <c r="I16382" s="2">
        <v>76</v>
      </c>
      <c r="J16382" s="30">
        <v>10.666666666667</v>
      </c>
      <c r="K16382" s="15">
        <v>2.666666666667</v>
      </c>
    </row>
    <row r="16383" spans="2:11" x14ac:dyDescent="0.2">
      <c r="D16383" s="200"/>
      <c r="E16383" s="4" t="s">
        <v>36</v>
      </c>
      <c r="F16383" s="5"/>
      <c r="G16383" s="6">
        <v>95</v>
      </c>
      <c r="H16383" s="8">
        <v>2</v>
      </c>
      <c r="I16383" s="1">
        <v>73</v>
      </c>
      <c r="J16383" s="1">
        <v>16</v>
      </c>
      <c r="K16383" s="9">
        <v>4</v>
      </c>
    </row>
    <row r="16384" spans="2:11" x14ac:dyDescent="0.2">
      <c r="D16384" s="200"/>
      <c r="E16384" s="11"/>
      <c r="F16384" s="10"/>
      <c r="G16384" s="7">
        <v>100</v>
      </c>
      <c r="H16384" s="18">
        <v>2.1052631578950001</v>
      </c>
      <c r="I16384" s="2">
        <v>76.842105263158004</v>
      </c>
      <c r="J16384" s="2">
        <v>16.842105263158</v>
      </c>
      <c r="K16384" s="15">
        <v>4.2105263157890001</v>
      </c>
    </row>
    <row r="16385" spans="4:11" x14ac:dyDescent="0.2">
      <c r="D16385" s="200"/>
      <c r="E16385" s="4" t="s">
        <v>37</v>
      </c>
      <c r="F16385" s="5"/>
      <c r="G16385" s="6">
        <v>111</v>
      </c>
      <c r="H16385" s="8">
        <v>7</v>
      </c>
      <c r="I16385" s="1">
        <v>74</v>
      </c>
      <c r="J16385" s="1">
        <v>27</v>
      </c>
      <c r="K16385" s="9">
        <v>3</v>
      </c>
    </row>
    <row r="16386" spans="4:11" x14ac:dyDescent="0.2">
      <c r="D16386" s="200"/>
      <c r="E16386" s="11"/>
      <c r="F16386" s="10"/>
      <c r="G16386" s="7">
        <v>100</v>
      </c>
      <c r="H16386" s="18">
        <v>6.3063063063060003</v>
      </c>
      <c r="I16386" s="30">
        <v>66.666666666666998</v>
      </c>
      <c r="J16386" s="25">
        <v>24.324324324323999</v>
      </c>
      <c r="K16386" s="15">
        <v>2.7027027027030002</v>
      </c>
    </row>
    <row r="16387" spans="4:11" x14ac:dyDescent="0.2">
      <c r="D16387" s="200"/>
      <c r="E16387" s="4" t="s">
        <v>38</v>
      </c>
      <c r="F16387" s="5"/>
      <c r="G16387" s="6">
        <v>93</v>
      </c>
      <c r="H16387" s="8">
        <v>1</v>
      </c>
      <c r="I16387" s="1">
        <v>65</v>
      </c>
      <c r="J16387" s="1">
        <v>25</v>
      </c>
      <c r="K16387" s="9">
        <v>2</v>
      </c>
    </row>
    <row r="16388" spans="4:11" x14ac:dyDescent="0.2">
      <c r="D16388" s="200"/>
      <c r="E16388" s="11"/>
      <c r="F16388" s="10"/>
      <c r="G16388" s="7">
        <v>100</v>
      </c>
      <c r="H16388" s="72">
        <v>1.0752688172039999</v>
      </c>
      <c r="I16388" s="2">
        <v>69.892473118279995</v>
      </c>
      <c r="J16388" s="25">
        <v>26.881720430108</v>
      </c>
      <c r="K16388" s="15">
        <v>2.1505376344089999</v>
      </c>
    </row>
    <row r="16389" spans="4:11" x14ac:dyDescent="0.2">
      <c r="D16389" s="200"/>
      <c r="E16389" s="4" t="s">
        <v>39</v>
      </c>
      <c r="F16389" s="5"/>
      <c r="G16389" s="6">
        <v>109</v>
      </c>
      <c r="H16389" s="8">
        <v>8</v>
      </c>
      <c r="I16389" s="1">
        <v>77</v>
      </c>
      <c r="J16389" s="1">
        <v>20</v>
      </c>
      <c r="K16389" s="9">
        <v>4</v>
      </c>
    </row>
    <row r="16390" spans="4:11" x14ac:dyDescent="0.2">
      <c r="D16390" s="200"/>
      <c r="E16390" s="11"/>
      <c r="F16390" s="10"/>
      <c r="G16390" s="7">
        <v>100</v>
      </c>
      <c r="H16390" s="18">
        <v>7.339449541284</v>
      </c>
      <c r="I16390" s="2">
        <v>70.642201834862007</v>
      </c>
      <c r="J16390" s="2">
        <v>18.348623853210999</v>
      </c>
      <c r="K16390" s="15">
        <v>3.669724770642</v>
      </c>
    </row>
    <row r="16391" spans="4:11" x14ac:dyDescent="0.2">
      <c r="D16391" s="200"/>
      <c r="E16391" s="4" t="s">
        <v>40</v>
      </c>
      <c r="F16391" s="5"/>
      <c r="G16391" s="6">
        <v>72</v>
      </c>
      <c r="H16391" s="8">
        <v>3</v>
      </c>
      <c r="I16391" s="1">
        <v>54</v>
      </c>
      <c r="J16391" s="1">
        <v>12</v>
      </c>
      <c r="K16391" s="9">
        <v>3</v>
      </c>
    </row>
    <row r="16392" spans="4:11" x14ac:dyDescent="0.2">
      <c r="D16392" s="200"/>
      <c r="E16392" s="11"/>
      <c r="F16392" s="10"/>
      <c r="G16392" s="7">
        <v>100</v>
      </c>
      <c r="H16392" s="18">
        <v>4.166666666667</v>
      </c>
      <c r="I16392" s="2">
        <v>75</v>
      </c>
      <c r="J16392" s="2">
        <v>16.666666666666998</v>
      </c>
      <c r="K16392" s="15">
        <v>4.166666666667</v>
      </c>
    </row>
    <row r="16393" spans="4:11" x14ac:dyDescent="0.2">
      <c r="D16393" s="199" t="s">
        <v>76</v>
      </c>
      <c r="E16393" s="22" t="s">
        <v>77</v>
      </c>
      <c r="F16393" s="21"/>
      <c r="G16393" s="19">
        <v>608</v>
      </c>
      <c r="H16393" s="27">
        <v>46</v>
      </c>
      <c r="I16393" s="3">
        <v>437</v>
      </c>
      <c r="J16393" s="3">
        <v>107</v>
      </c>
      <c r="K16393" s="26">
        <v>18</v>
      </c>
    </row>
    <row r="16394" spans="4:11" x14ac:dyDescent="0.2">
      <c r="D16394" s="200"/>
      <c r="E16394" s="11"/>
      <c r="F16394" s="10"/>
      <c r="G16394" s="7">
        <v>100</v>
      </c>
      <c r="H16394" s="18">
        <v>7.5657894736840001</v>
      </c>
      <c r="I16394" s="2">
        <v>71.875</v>
      </c>
      <c r="J16394" s="2">
        <v>17.598684210525999</v>
      </c>
      <c r="K16394" s="15">
        <v>2.9605263157890001</v>
      </c>
    </row>
    <row r="16395" spans="4:11" x14ac:dyDescent="0.2">
      <c r="D16395" s="200"/>
      <c r="E16395" s="4" t="s">
        <v>34</v>
      </c>
      <c r="F16395" s="5"/>
      <c r="G16395" s="6">
        <v>37</v>
      </c>
      <c r="H16395" s="8">
        <v>4</v>
      </c>
      <c r="I16395" s="1">
        <v>27</v>
      </c>
      <c r="J16395" s="1">
        <v>6</v>
      </c>
      <c r="K16395" s="9">
        <v>0</v>
      </c>
    </row>
    <row r="16396" spans="4:11" x14ac:dyDescent="0.2">
      <c r="D16396" s="200"/>
      <c r="E16396" s="11"/>
      <c r="F16396" s="10"/>
      <c r="G16396" s="7">
        <v>100</v>
      </c>
      <c r="H16396" s="18">
        <v>10.810810810811001</v>
      </c>
      <c r="I16396" s="2">
        <v>72.972972972972997</v>
      </c>
      <c r="J16396" s="2">
        <v>16.216216216216001</v>
      </c>
      <c r="K16396" s="48">
        <v>0</v>
      </c>
    </row>
    <row r="16397" spans="4:11" x14ac:dyDescent="0.2">
      <c r="D16397" s="200"/>
      <c r="E16397" s="4" t="s">
        <v>35</v>
      </c>
      <c r="F16397" s="5"/>
      <c r="G16397" s="6">
        <v>73</v>
      </c>
      <c r="H16397" s="8">
        <v>9</v>
      </c>
      <c r="I16397" s="1">
        <v>45</v>
      </c>
      <c r="J16397" s="1">
        <v>16</v>
      </c>
      <c r="K16397" s="9">
        <v>3</v>
      </c>
    </row>
    <row r="16398" spans="4:11" x14ac:dyDescent="0.2">
      <c r="D16398" s="200"/>
      <c r="E16398" s="11"/>
      <c r="F16398" s="10"/>
      <c r="G16398" s="7">
        <v>100</v>
      </c>
      <c r="H16398" s="70">
        <v>12.328767123287999</v>
      </c>
      <c r="I16398" s="50">
        <v>61.643835616437997</v>
      </c>
      <c r="J16398" s="2">
        <v>21.917808219177999</v>
      </c>
      <c r="K16398" s="15">
        <v>4.1095890410960001</v>
      </c>
    </row>
    <row r="16399" spans="4:11" x14ac:dyDescent="0.2">
      <c r="D16399" s="200"/>
      <c r="E16399" s="4" t="s">
        <v>36</v>
      </c>
      <c r="F16399" s="5"/>
      <c r="G16399" s="6">
        <v>92</v>
      </c>
      <c r="H16399" s="8">
        <v>8</v>
      </c>
      <c r="I16399" s="1">
        <v>70</v>
      </c>
      <c r="J16399" s="1">
        <v>13</v>
      </c>
      <c r="K16399" s="9">
        <v>1</v>
      </c>
    </row>
    <row r="16400" spans="4:11" x14ac:dyDescent="0.2">
      <c r="D16400" s="200"/>
      <c r="E16400" s="11"/>
      <c r="F16400" s="10"/>
      <c r="G16400" s="7">
        <v>100</v>
      </c>
      <c r="H16400" s="18">
        <v>8.6956521739130004</v>
      </c>
      <c r="I16400" s="2">
        <v>76.086956521738998</v>
      </c>
      <c r="J16400" s="2">
        <v>14.130434782609001</v>
      </c>
      <c r="K16400" s="15">
        <v>1.086956521739</v>
      </c>
    </row>
    <row r="16401" spans="2:11" x14ac:dyDescent="0.2">
      <c r="D16401" s="200"/>
      <c r="E16401" s="4" t="s">
        <v>37</v>
      </c>
      <c r="F16401" s="5"/>
      <c r="G16401" s="6">
        <v>110</v>
      </c>
      <c r="H16401" s="8">
        <v>7</v>
      </c>
      <c r="I16401" s="1">
        <v>84</v>
      </c>
      <c r="J16401" s="1">
        <v>17</v>
      </c>
      <c r="K16401" s="9">
        <v>2</v>
      </c>
    </row>
    <row r="16402" spans="2:11" x14ac:dyDescent="0.2">
      <c r="D16402" s="200"/>
      <c r="E16402" s="11"/>
      <c r="F16402" s="10"/>
      <c r="G16402" s="7">
        <v>100</v>
      </c>
      <c r="H16402" s="18">
        <v>6.363636363636</v>
      </c>
      <c r="I16402" s="2">
        <v>76.363636363636004</v>
      </c>
      <c r="J16402" s="2">
        <v>15.454545454545</v>
      </c>
      <c r="K16402" s="15">
        <v>1.818181818182</v>
      </c>
    </row>
    <row r="16403" spans="2:11" x14ac:dyDescent="0.2">
      <c r="D16403" s="200"/>
      <c r="E16403" s="4" t="s">
        <v>38</v>
      </c>
      <c r="F16403" s="5"/>
      <c r="G16403" s="6">
        <v>93</v>
      </c>
      <c r="H16403" s="8">
        <v>7</v>
      </c>
      <c r="I16403" s="1">
        <v>67</v>
      </c>
      <c r="J16403" s="1">
        <v>17</v>
      </c>
      <c r="K16403" s="9">
        <v>2</v>
      </c>
    </row>
    <row r="16404" spans="2:11" x14ac:dyDescent="0.2">
      <c r="D16404" s="200"/>
      <c r="E16404" s="11"/>
      <c r="F16404" s="10"/>
      <c r="G16404" s="7">
        <v>100</v>
      </c>
      <c r="H16404" s="18">
        <v>7.5268817204299996</v>
      </c>
      <c r="I16404" s="2">
        <v>72.043010752688005</v>
      </c>
      <c r="J16404" s="2">
        <v>18.279569892472999</v>
      </c>
      <c r="K16404" s="15">
        <v>2.1505376344089999</v>
      </c>
    </row>
    <row r="16405" spans="2:11" x14ac:dyDescent="0.2">
      <c r="D16405" s="200"/>
      <c r="E16405" s="4" t="s">
        <v>39</v>
      </c>
      <c r="F16405" s="5"/>
      <c r="G16405" s="6">
        <v>114</v>
      </c>
      <c r="H16405" s="8">
        <v>7</v>
      </c>
      <c r="I16405" s="1">
        <v>79</v>
      </c>
      <c r="J16405" s="1">
        <v>22</v>
      </c>
      <c r="K16405" s="9">
        <v>6</v>
      </c>
    </row>
    <row r="16406" spans="2:11" x14ac:dyDescent="0.2">
      <c r="D16406" s="200"/>
      <c r="E16406" s="11"/>
      <c r="F16406" s="10"/>
      <c r="G16406" s="7">
        <v>100</v>
      </c>
      <c r="H16406" s="18">
        <v>6.1403508771929998</v>
      </c>
      <c r="I16406" s="2">
        <v>69.298245614034997</v>
      </c>
      <c r="J16406" s="2">
        <v>19.298245614035</v>
      </c>
      <c r="K16406" s="15">
        <v>5.2631578947369997</v>
      </c>
    </row>
    <row r="16407" spans="2:11" x14ac:dyDescent="0.2">
      <c r="D16407" s="200"/>
      <c r="E16407" s="4" t="s">
        <v>40</v>
      </c>
      <c r="F16407" s="5"/>
      <c r="G16407" s="6">
        <v>89</v>
      </c>
      <c r="H16407" s="8">
        <v>4</v>
      </c>
      <c r="I16407" s="1">
        <v>65</v>
      </c>
      <c r="J16407" s="1">
        <v>16</v>
      </c>
      <c r="K16407" s="9">
        <v>4</v>
      </c>
    </row>
    <row r="16408" spans="2:11" x14ac:dyDescent="0.2">
      <c r="D16408" s="201"/>
      <c r="E16408" s="45"/>
      <c r="F16408" s="51"/>
      <c r="G16408" s="81">
        <v>100</v>
      </c>
      <c r="H16408" s="115">
        <v>4.4943820224720001</v>
      </c>
      <c r="I16408" s="64">
        <v>73.033707865169006</v>
      </c>
      <c r="J16408" s="64">
        <v>17.977528089888001</v>
      </c>
      <c r="K16408" s="106">
        <v>4.4943820224720001</v>
      </c>
    </row>
    <row r="16410" spans="2:11" x14ac:dyDescent="0.2">
      <c r="B16410" s="40" t="str">
        <f xml:space="preserve"> HYPERLINK("#'目次'!B402", "[396]")</f>
        <v>[396]</v>
      </c>
      <c r="C16410" s="23" t="s">
        <v>529</v>
      </c>
    </row>
    <row r="16413" spans="2:11" x14ac:dyDescent="0.2">
      <c r="C16413" s="23" t="s">
        <v>80</v>
      </c>
    </row>
    <row r="16414" spans="2:11" x14ac:dyDescent="0.2">
      <c r="E16414" s="195"/>
      <c r="F16414" s="196"/>
      <c r="G16414" s="37" t="s">
        <v>15</v>
      </c>
      <c r="H16414" s="33" t="s">
        <v>512</v>
      </c>
      <c r="I16414" s="13" t="s">
        <v>513</v>
      </c>
      <c r="J16414" s="13" t="s">
        <v>514</v>
      </c>
      <c r="K16414" s="38" t="s">
        <v>18</v>
      </c>
    </row>
    <row r="16415" spans="2:11" x14ac:dyDescent="0.2">
      <c r="E16415" s="197"/>
      <c r="F16415" s="198"/>
      <c r="G16415" s="35"/>
      <c r="H16415" s="39"/>
      <c r="I16415" s="14"/>
      <c r="J16415" s="14"/>
      <c r="K16415" s="34"/>
    </row>
    <row r="16416" spans="2:11" x14ac:dyDescent="0.2">
      <c r="E16416" s="120" t="s">
        <v>15</v>
      </c>
      <c r="F16416" s="66"/>
      <c r="G16416" s="36">
        <v>1200</v>
      </c>
      <c r="H16416" s="17">
        <v>79</v>
      </c>
      <c r="I16416" s="17">
        <v>866</v>
      </c>
      <c r="J16416" s="17">
        <v>217</v>
      </c>
      <c r="K16416" s="47">
        <v>38</v>
      </c>
    </row>
    <row r="16417" spans="5:11" x14ac:dyDescent="0.2">
      <c r="E16417" s="45"/>
      <c r="F16417" s="67"/>
      <c r="G16417" s="7">
        <v>100</v>
      </c>
      <c r="H16417" s="2">
        <v>6.583333333333</v>
      </c>
      <c r="I16417" s="2">
        <v>72.166666666666998</v>
      </c>
      <c r="J16417" s="2">
        <v>18.083333333333002</v>
      </c>
      <c r="K16417" s="15">
        <v>3.166666666667</v>
      </c>
    </row>
    <row r="16418" spans="5:11" x14ac:dyDescent="0.2">
      <c r="E16418" s="4" t="s">
        <v>81</v>
      </c>
      <c r="F16418" s="5"/>
      <c r="G16418" s="19">
        <v>48</v>
      </c>
      <c r="H16418" s="27">
        <v>4</v>
      </c>
      <c r="I16418" s="3">
        <v>39</v>
      </c>
      <c r="J16418" s="3">
        <v>3</v>
      </c>
      <c r="K16418" s="26">
        <v>2</v>
      </c>
    </row>
    <row r="16419" spans="5:11" x14ac:dyDescent="0.2">
      <c r="E16419" s="11"/>
      <c r="F16419" s="10"/>
      <c r="G16419" s="7">
        <v>100</v>
      </c>
      <c r="H16419" s="18">
        <v>8.333333333333</v>
      </c>
      <c r="I16419" s="25">
        <v>81.25</v>
      </c>
      <c r="J16419" s="50">
        <v>6.25</v>
      </c>
      <c r="K16419" s="15">
        <v>4.166666666667</v>
      </c>
    </row>
    <row r="16420" spans="5:11" x14ac:dyDescent="0.2">
      <c r="E16420" s="4" t="s">
        <v>82</v>
      </c>
      <c r="F16420" s="5"/>
      <c r="G16420" s="6">
        <v>84</v>
      </c>
      <c r="H16420" s="8">
        <v>2</v>
      </c>
      <c r="I16420" s="1">
        <v>62</v>
      </c>
      <c r="J16420" s="1">
        <v>12</v>
      </c>
      <c r="K16420" s="9">
        <v>8</v>
      </c>
    </row>
    <row r="16421" spans="5:11" x14ac:dyDescent="0.2">
      <c r="E16421" s="11"/>
      <c r="F16421" s="10"/>
      <c r="G16421" s="7">
        <v>100</v>
      </c>
      <c r="H16421" s="18">
        <v>2.3809523809519999</v>
      </c>
      <c r="I16421" s="2">
        <v>73.809523809523995</v>
      </c>
      <c r="J16421" s="2">
        <v>14.285714285714</v>
      </c>
      <c r="K16421" s="85">
        <v>9.5238095238099998</v>
      </c>
    </row>
    <row r="16422" spans="5:11" x14ac:dyDescent="0.2">
      <c r="E16422" s="4" t="s">
        <v>83</v>
      </c>
      <c r="F16422" s="5"/>
      <c r="G16422" s="6">
        <v>462</v>
      </c>
      <c r="H16422" s="8">
        <v>34</v>
      </c>
      <c r="I16422" s="1">
        <v>334</v>
      </c>
      <c r="J16422" s="1">
        <v>82</v>
      </c>
      <c r="K16422" s="9">
        <v>12</v>
      </c>
    </row>
    <row r="16423" spans="5:11" x14ac:dyDescent="0.2">
      <c r="E16423" s="11"/>
      <c r="F16423" s="10"/>
      <c r="G16423" s="7">
        <v>100</v>
      </c>
      <c r="H16423" s="18">
        <v>7.3593073593070004</v>
      </c>
      <c r="I16423" s="2">
        <v>72.294372294371996</v>
      </c>
      <c r="J16423" s="2">
        <v>17.748917748918</v>
      </c>
      <c r="K16423" s="15">
        <v>2.5974025974030002</v>
      </c>
    </row>
    <row r="16424" spans="5:11" x14ac:dyDescent="0.2">
      <c r="E16424" s="4" t="s">
        <v>84</v>
      </c>
      <c r="F16424" s="5"/>
      <c r="G16424" s="6">
        <v>30</v>
      </c>
      <c r="H16424" s="8">
        <v>2</v>
      </c>
      <c r="I16424" s="1">
        <v>22</v>
      </c>
      <c r="J16424" s="1">
        <v>6</v>
      </c>
      <c r="K16424" s="9">
        <v>0</v>
      </c>
    </row>
    <row r="16425" spans="5:11" x14ac:dyDescent="0.2">
      <c r="E16425" s="11"/>
      <c r="F16425" s="10"/>
      <c r="G16425" s="7">
        <v>100</v>
      </c>
      <c r="H16425" s="18">
        <v>6.666666666667</v>
      </c>
      <c r="I16425" s="2">
        <v>73.333333333333002</v>
      </c>
      <c r="J16425" s="2">
        <v>20</v>
      </c>
      <c r="K16425" s="48">
        <v>0</v>
      </c>
    </row>
    <row r="16426" spans="5:11" x14ac:dyDescent="0.2">
      <c r="E16426" s="4" t="s">
        <v>85</v>
      </c>
      <c r="F16426" s="5"/>
      <c r="G16426" s="6">
        <v>144</v>
      </c>
      <c r="H16426" s="8">
        <v>9</v>
      </c>
      <c r="I16426" s="1">
        <v>106</v>
      </c>
      <c r="J16426" s="1">
        <v>26</v>
      </c>
      <c r="K16426" s="9">
        <v>3</v>
      </c>
    </row>
    <row r="16427" spans="5:11" x14ac:dyDescent="0.2">
      <c r="E16427" s="11"/>
      <c r="F16427" s="10"/>
      <c r="G16427" s="7">
        <v>100</v>
      </c>
      <c r="H16427" s="18">
        <v>6.25</v>
      </c>
      <c r="I16427" s="2">
        <v>73.611111111111001</v>
      </c>
      <c r="J16427" s="2">
        <v>18.055555555556001</v>
      </c>
      <c r="K16427" s="15">
        <v>2.083333333333</v>
      </c>
    </row>
    <row r="16428" spans="5:11" x14ac:dyDescent="0.2">
      <c r="E16428" s="4" t="s">
        <v>86</v>
      </c>
      <c r="F16428" s="5"/>
      <c r="G16428" s="6">
        <v>192</v>
      </c>
      <c r="H16428" s="8">
        <v>13</v>
      </c>
      <c r="I16428" s="1">
        <v>135</v>
      </c>
      <c r="J16428" s="1">
        <v>41</v>
      </c>
      <c r="K16428" s="9">
        <v>3</v>
      </c>
    </row>
    <row r="16429" spans="5:11" x14ac:dyDescent="0.2">
      <c r="E16429" s="11"/>
      <c r="F16429" s="10"/>
      <c r="G16429" s="7">
        <v>100</v>
      </c>
      <c r="H16429" s="18">
        <v>6.770833333333</v>
      </c>
      <c r="I16429" s="2">
        <v>70.3125</v>
      </c>
      <c r="J16429" s="2">
        <v>21.354166666666998</v>
      </c>
      <c r="K16429" s="15">
        <v>1.5625</v>
      </c>
    </row>
    <row r="16430" spans="5:11" x14ac:dyDescent="0.2">
      <c r="E16430" s="4" t="s">
        <v>87</v>
      </c>
      <c r="F16430" s="5"/>
      <c r="G16430" s="6">
        <v>72</v>
      </c>
      <c r="H16430" s="8">
        <v>11</v>
      </c>
      <c r="I16430" s="1">
        <v>46</v>
      </c>
      <c r="J16430" s="1">
        <v>11</v>
      </c>
      <c r="K16430" s="9">
        <v>4</v>
      </c>
    </row>
    <row r="16431" spans="5:11" x14ac:dyDescent="0.2">
      <c r="E16431" s="11"/>
      <c r="F16431" s="10"/>
      <c r="G16431" s="7">
        <v>100</v>
      </c>
      <c r="H16431" s="70">
        <v>15.277777777778001</v>
      </c>
      <c r="I16431" s="30">
        <v>63.888888888888999</v>
      </c>
      <c r="J16431" s="2">
        <v>15.277777777778001</v>
      </c>
      <c r="K16431" s="15">
        <v>5.5555555555560003</v>
      </c>
    </row>
    <row r="16432" spans="5:11" x14ac:dyDescent="0.2">
      <c r="E16432" s="4" t="s">
        <v>88</v>
      </c>
      <c r="F16432" s="5"/>
      <c r="G16432" s="6">
        <v>36</v>
      </c>
      <c r="H16432" s="8">
        <v>1</v>
      </c>
      <c r="I16432" s="1">
        <v>29</v>
      </c>
      <c r="J16432" s="1">
        <v>5</v>
      </c>
      <c r="K16432" s="9">
        <v>1</v>
      </c>
    </row>
    <row r="16433" spans="2:11" x14ac:dyDescent="0.2">
      <c r="E16433" s="11"/>
      <c r="F16433" s="10"/>
      <c r="G16433" s="7">
        <v>100</v>
      </c>
      <c r="H16433" s="18">
        <v>2.7777777777780002</v>
      </c>
      <c r="I16433" s="25">
        <v>80.555555555555998</v>
      </c>
      <c r="J16433" s="2">
        <v>13.888888888888999</v>
      </c>
      <c r="K16433" s="15">
        <v>2.7777777777780002</v>
      </c>
    </row>
    <row r="16434" spans="2:11" x14ac:dyDescent="0.2">
      <c r="E16434" s="4" t="s">
        <v>89</v>
      </c>
      <c r="F16434" s="5"/>
      <c r="G16434" s="6">
        <v>66</v>
      </c>
      <c r="H16434" s="8">
        <v>0</v>
      </c>
      <c r="I16434" s="1">
        <v>49</v>
      </c>
      <c r="J16434" s="1">
        <v>14</v>
      </c>
      <c r="K16434" s="9">
        <v>3</v>
      </c>
    </row>
    <row r="16435" spans="2:11" x14ac:dyDescent="0.2">
      <c r="E16435" s="11"/>
      <c r="F16435" s="10"/>
      <c r="G16435" s="7">
        <v>100</v>
      </c>
      <c r="H16435" s="143">
        <v>0</v>
      </c>
      <c r="I16435" s="2">
        <v>74.242424242423994</v>
      </c>
      <c r="J16435" s="2">
        <v>21.212121212121001</v>
      </c>
      <c r="K16435" s="15">
        <v>4.5454545454549997</v>
      </c>
    </row>
    <row r="16436" spans="2:11" x14ac:dyDescent="0.2">
      <c r="E16436" s="4" t="s">
        <v>90</v>
      </c>
      <c r="F16436" s="5"/>
      <c r="G16436" s="6">
        <v>54</v>
      </c>
      <c r="H16436" s="8">
        <v>3</v>
      </c>
      <c r="I16436" s="1">
        <v>37</v>
      </c>
      <c r="J16436" s="1">
        <v>14</v>
      </c>
      <c r="K16436" s="9">
        <v>0</v>
      </c>
    </row>
    <row r="16437" spans="2:11" x14ac:dyDescent="0.2">
      <c r="E16437" s="11"/>
      <c r="F16437" s="10"/>
      <c r="G16437" s="7">
        <v>100</v>
      </c>
      <c r="H16437" s="18">
        <v>5.5555555555560003</v>
      </c>
      <c r="I16437" s="2">
        <v>68.518518518519002</v>
      </c>
      <c r="J16437" s="25">
        <v>25.925925925925998</v>
      </c>
      <c r="K16437" s="48">
        <v>0</v>
      </c>
    </row>
    <row r="16438" spans="2:11" x14ac:dyDescent="0.2">
      <c r="E16438" s="4" t="s">
        <v>91</v>
      </c>
      <c r="F16438" s="5"/>
      <c r="G16438" s="6">
        <v>12</v>
      </c>
      <c r="H16438" s="8">
        <v>0</v>
      </c>
      <c r="I16438" s="1">
        <v>7</v>
      </c>
      <c r="J16438" s="1">
        <v>3</v>
      </c>
      <c r="K16438" s="9">
        <v>2</v>
      </c>
    </row>
    <row r="16439" spans="2:11" x14ac:dyDescent="0.2">
      <c r="E16439" s="45"/>
      <c r="F16439" s="51"/>
      <c r="G16439" s="81">
        <v>100</v>
      </c>
      <c r="H16439" s="166">
        <v>0</v>
      </c>
      <c r="I16439" s="108">
        <v>58.333333333333002</v>
      </c>
      <c r="J16439" s="124">
        <v>25</v>
      </c>
      <c r="K16439" s="140">
        <v>16.666666666666998</v>
      </c>
    </row>
    <row r="16441" spans="2:11" x14ac:dyDescent="0.2">
      <c r="B16441" s="40" t="str">
        <f xml:space="preserve"> HYPERLINK("#'目次'!B403", "[397]")</f>
        <v>[397]</v>
      </c>
      <c r="C16441" s="23" t="s">
        <v>532</v>
      </c>
    </row>
    <row r="16444" spans="2:11" x14ac:dyDescent="0.2">
      <c r="C16444" s="23" t="s">
        <v>14</v>
      </c>
    </row>
    <row r="16445" spans="2:11" x14ac:dyDescent="0.2">
      <c r="D16445" s="195"/>
      <c r="E16445" s="196"/>
      <c r="F16445" s="196"/>
      <c r="G16445" s="37" t="s">
        <v>15</v>
      </c>
      <c r="H16445" s="33" t="s">
        <v>512</v>
      </c>
      <c r="I16445" s="13" t="s">
        <v>513</v>
      </c>
      <c r="J16445" s="13" t="s">
        <v>514</v>
      </c>
      <c r="K16445" s="38" t="s">
        <v>18</v>
      </c>
    </row>
    <row r="16446" spans="2:11" x14ac:dyDescent="0.2">
      <c r="D16446" s="197"/>
      <c r="E16446" s="198"/>
      <c r="F16446" s="198"/>
      <c r="G16446" s="35"/>
      <c r="H16446" s="39"/>
      <c r="I16446" s="14"/>
      <c r="J16446" s="14"/>
      <c r="K16446" s="34"/>
    </row>
    <row r="16447" spans="2:11" x14ac:dyDescent="0.2">
      <c r="D16447" s="78"/>
      <c r="E16447" s="79" t="s">
        <v>15</v>
      </c>
      <c r="F16447" s="66"/>
      <c r="G16447" s="36">
        <v>1200</v>
      </c>
      <c r="H16447" s="17">
        <v>52</v>
      </c>
      <c r="I16447" s="17">
        <v>861</v>
      </c>
      <c r="J16447" s="17">
        <v>245</v>
      </c>
      <c r="K16447" s="47">
        <v>42</v>
      </c>
    </row>
    <row r="16448" spans="2:11" x14ac:dyDescent="0.2">
      <c r="D16448" s="45"/>
      <c r="E16448" s="51"/>
      <c r="F16448" s="67"/>
      <c r="G16448" s="7">
        <v>100</v>
      </c>
      <c r="H16448" s="2">
        <v>4.333333333333</v>
      </c>
      <c r="I16448" s="2">
        <v>71.75</v>
      </c>
      <c r="J16448" s="2">
        <v>20.416666666666998</v>
      </c>
      <c r="K16448" s="15">
        <v>3.5</v>
      </c>
    </row>
    <row r="16449" spans="4:11" x14ac:dyDescent="0.2">
      <c r="D16449" s="199" t="s">
        <v>19</v>
      </c>
      <c r="E16449" s="22" t="s">
        <v>20</v>
      </c>
      <c r="F16449" s="21"/>
      <c r="G16449" s="19">
        <v>132</v>
      </c>
      <c r="H16449" s="27">
        <v>7</v>
      </c>
      <c r="I16449" s="3">
        <v>99</v>
      </c>
      <c r="J16449" s="3">
        <v>16</v>
      </c>
      <c r="K16449" s="26">
        <v>10</v>
      </c>
    </row>
    <row r="16450" spans="4:11" x14ac:dyDescent="0.2">
      <c r="D16450" s="200"/>
      <c r="E16450" s="11"/>
      <c r="F16450" s="10"/>
      <c r="G16450" s="7">
        <v>100</v>
      </c>
      <c r="H16450" s="18">
        <v>5.3030303030299999</v>
      </c>
      <c r="I16450" s="2">
        <v>75</v>
      </c>
      <c r="J16450" s="30">
        <v>12.121212121212</v>
      </c>
      <c r="K16450" s="15">
        <v>7.5757575757579998</v>
      </c>
    </row>
    <row r="16451" spans="4:11" x14ac:dyDescent="0.2">
      <c r="D16451" s="200"/>
      <c r="E16451" s="4" t="s">
        <v>21</v>
      </c>
      <c r="F16451" s="5"/>
      <c r="G16451" s="6">
        <v>444</v>
      </c>
      <c r="H16451" s="8">
        <v>20</v>
      </c>
      <c r="I16451" s="1">
        <v>315</v>
      </c>
      <c r="J16451" s="1">
        <v>95</v>
      </c>
      <c r="K16451" s="9">
        <v>14</v>
      </c>
    </row>
    <row r="16452" spans="4:11" x14ac:dyDescent="0.2">
      <c r="D16452" s="200"/>
      <c r="E16452" s="11"/>
      <c r="F16452" s="10"/>
      <c r="G16452" s="7">
        <v>100</v>
      </c>
      <c r="H16452" s="18">
        <v>4.5045045045050003</v>
      </c>
      <c r="I16452" s="2">
        <v>70.945945945945994</v>
      </c>
      <c r="J16452" s="2">
        <v>21.396396396396</v>
      </c>
      <c r="K16452" s="15">
        <v>3.1531531531530002</v>
      </c>
    </row>
    <row r="16453" spans="4:11" x14ac:dyDescent="0.2">
      <c r="D16453" s="200"/>
      <c r="E16453" s="4" t="s">
        <v>22</v>
      </c>
      <c r="F16453" s="5"/>
      <c r="G16453" s="6">
        <v>192</v>
      </c>
      <c r="H16453" s="8">
        <v>11</v>
      </c>
      <c r="I16453" s="1">
        <v>140</v>
      </c>
      <c r="J16453" s="1">
        <v>37</v>
      </c>
      <c r="K16453" s="9">
        <v>4</v>
      </c>
    </row>
    <row r="16454" spans="4:11" x14ac:dyDescent="0.2">
      <c r="D16454" s="200"/>
      <c r="E16454" s="11"/>
      <c r="F16454" s="10"/>
      <c r="G16454" s="7">
        <v>100</v>
      </c>
      <c r="H16454" s="18">
        <v>5.729166666667</v>
      </c>
      <c r="I16454" s="2">
        <v>72.916666666666998</v>
      </c>
      <c r="J16454" s="2">
        <v>19.270833333333002</v>
      </c>
      <c r="K16454" s="15">
        <v>2.083333333333</v>
      </c>
    </row>
    <row r="16455" spans="4:11" x14ac:dyDescent="0.2">
      <c r="D16455" s="200"/>
      <c r="E16455" s="4" t="s">
        <v>23</v>
      </c>
      <c r="F16455" s="5"/>
      <c r="G16455" s="6">
        <v>192</v>
      </c>
      <c r="H16455" s="8">
        <v>7</v>
      </c>
      <c r="I16455" s="1">
        <v>139</v>
      </c>
      <c r="J16455" s="1">
        <v>42</v>
      </c>
      <c r="K16455" s="9">
        <v>4</v>
      </c>
    </row>
    <row r="16456" spans="4:11" x14ac:dyDescent="0.2">
      <c r="D16456" s="200"/>
      <c r="E16456" s="11"/>
      <c r="F16456" s="10"/>
      <c r="G16456" s="7">
        <v>100</v>
      </c>
      <c r="H16456" s="18">
        <v>3.645833333333</v>
      </c>
      <c r="I16456" s="2">
        <v>72.395833333333002</v>
      </c>
      <c r="J16456" s="2">
        <v>21.875</v>
      </c>
      <c r="K16456" s="15">
        <v>2.083333333333</v>
      </c>
    </row>
    <row r="16457" spans="4:11" x14ac:dyDescent="0.2">
      <c r="D16457" s="200"/>
      <c r="E16457" s="4" t="s">
        <v>24</v>
      </c>
      <c r="F16457" s="5"/>
      <c r="G16457" s="6">
        <v>240</v>
      </c>
      <c r="H16457" s="8">
        <v>7</v>
      </c>
      <c r="I16457" s="1">
        <v>168</v>
      </c>
      <c r="J16457" s="1">
        <v>55</v>
      </c>
      <c r="K16457" s="9">
        <v>10</v>
      </c>
    </row>
    <row r="16458" spans="4:11" x14ac:dyDescent="0.2">
      <c r="D16458" s="200"/>
      <c r="E16458" s="11"/>
      <c r="F16458" s="10"/>
      <c r="G16458" s="7">
        <v>100</v>
      </c>
      <c r="H16458" s="18">
        <v>2.916666666667</v>
      </c>
      <c r="I16458" s="2">
        <v>70</v>
      </c>
      <c r="J16458" s="2">
        <v>22.916666666666998</v>
      </c>
      <c r="K16458" s="15">
        <v>4.166666666667</v>
      </c>
    </row>
    <row r="16459" spans="4:11" x14ac:dyDescent="0.2">
      <c r="D16459" s="199" t="s">
        <v>25</v>
      </c>
      <c r="E16459" s="22" t="s">
        <v>26</v>
      </c>
      <c r="F16459" s="21"/>
      <c r="G16459" s="19">
        <v>348</v>
      </c>
      <c r="H16459" s="27">
        <v>15</v>
      </c>
      <c r="I16459" s="3">
        <v>257</v>
      </c>
      <c r="J16459" s="3">
        <v>70</v>
      </c>
      <c r="K16459" s="26">
        <v>6</v>
      </c>
    </row>
    <row r="16460" spans="4:11" x14ac:dyDescent="0.2">
      <c r="D16460" s="200"/>
      <c r="E16460" s="11"/>
      <c r="F16460" s="10"/>
      <c r="G16460" s="7">
        <v>100</v>
      </c>
      <c r="H16460" s="18">
        <v>4.3103448275860003</v>
      </c>
      <c r="I16460" s="2">
        <v>73.850574712644004</v>
      </c>
      <c r="J16460" s="2">
        <v>20.114942528736002</v>
      </c>
      <c r="K16460" s="15">
        <v>1.7241379310339999</v>
      </c>
    </row>
    <row r="16461" spans="4:11" x14ac:dyDescent="0.2">
      <c r="D16461" s="200"/>
      <c r="E16461" s="4" t="s">
        <v>27</v>
      </c>
      <c r="F16461" s="5"/>
      <c r="G16461" s="6">
        <v>378</v>
      </c>
      <c r="H16461" s="8">
        <v>21</v>
      </c>
      <c r="I16461" s="1">
        <v>266</v>
      </c>
      <c r="J16461" s="1">
        <v>76</v>
      </c>
      <c r="K16461" s="9">
        <v>15</v>
      </c>
    </row>
    <row r="16462" spans="4:11" x14ac:dyDescent="0.2">
      <c r="D16462" s="200"/>
      <c r="E16462" s="11"/>
      <c r="F16462" s="10"/>
      <c r="G16462" s="7">
        <v>100</v>
      </c>
      <c r="H16462" s="18">
        <v>5.5555555555560003</v>
      </c>
      <c r="I16462" s="2">
        <v>70.370370370369997</v>
      </c>
      <c r="J16462" s="2">
        <v>20.105820105820001</v>
      </c>
      <c r="K16462" s="15">
        <v>3.9682539682539999</v>
      </c>
    </row>
    <row r="16463" spans="4:11" x14ac:dyDescent="0.2">
      <c r="D16463" s="200"/>
      <c r="E16463" s="4" t="s">
        <v>28</v>
      </c>
      <c r="F16463" s="5"/>
      <c r="G16463" s="6">
        <v>372</v>
      </c>
      <c r="H16463" s="8">
        <v>14</v>
      </c>
      <c r="I16463" s="1">
        <v>255</v>
      </c>
      <c r="J16463" s="1">
        <v>87</v>
      </c>
      <c r="K16463" s="9">
        <v>16</v>
      </c>
    </row>
    <row r="16464" spans="4:11" x14ac:dyDescent="0.2">
      <c r="D16464" s="200"/>
      <c r="E16464" s="11"/>
      <c r="F16464" s="10"/>
      <c r="G16464" s="7">
        <v>100</v>
      </c>
      <c r="H16464" s="18">
        <v>3.7634408602149998</v>
      </c>
      <c r="I16464" s="2">
        <v>68.548387096773993</v>
      </c>
      <c r="J16464" s="2">
        <v>23.387096774193999</v>
      </c>
      <c r="K16464" s="15">
        <v>4.3010752688169998</v>
      </c>
    </row>
    <row r="16465" spans="4:11" x14ac:dyDescent="0.2">
      <c r="D16465" s="200"/>
      <c r="E16465" s="4" t="s">
        <v>29</v>
      </c>
      <c r="F16465" s="5"/>
      <c r="G16465" s="6">
        <v>102</v>
      </c>
      <c r="H16465" s="8">
        <v>2</v>
      </c>
      <c r="I16465" s="1">
        <v>83</v>
      </c>
      <c r="J16465" s="1">
        <v>12</v>
      </c>
      <c r="K16465" s="9">
        <v>5</v>
      </c>
    </row>
    <row r="16466" spans="4:11" x14ac:dyDescent="0.2">
      <c r="D16466" s="200"/>
      <c r="E16466" s="11"/>
      <c r="F16466" s="10"/>
      <c r="G16466" s="7">
        <v>100</v>
      </c>
      <c r="H16466" s="18">
        <v>1.9607843137250001</v>
      </c>
      <c r="I16466" s="25">
        <v>81.372549019608002</v>
      </c>
      <c r="J16466" s="30">
        <v>11.764705882353001</v>
      </c>
      <c r="K16466" s="15">
        <v>4.9019607843140003</v>
      </c>
    </row>
    <row r="16467" spans="4:11" x14ac:dyDescent="0.2">
      <c r="D16467" s="199" t="s">
        <v>30</v>
      </c>
      <c r="E16467" s="22" t="s">
        <v>31</v>
      </c>
      <c r="F16467" s="21"/>
      <c r="G16467" s="19">
        <v>592</v>
      </c>
      <c r="H16467" s="27">
        <v>24</v>
      </c>
      <c r="I16467" s="3">
        <v>428</v>
      </c>
      <c r="J16467" s="3">
        <v>117</v>
      </c>
      <c r="K16467" s="26">
        <v>23</v>
      </c>
    </row>
    <row r="16468" spans="4:11" x14ac:dyDescent="0.2">
      <c r="D16468" s="200"/>
      <c r="E16468" s="11"/>
      <c r="F16468" s="10"/>
      <c r="G16468" s="7">
        <v>100</v>
      </c>
      <c r="H16468" s="18">
        <v>4.0540540540540002</v>
      </c>
      <c r="I16468" s="2">
        <v>72.297297297297007</v>
      </c>
      <c r="J16468" s="2">
        <v>19.763513513513999</v>
      </c>
      <c r="K16468" s="15">
        <v>3.8851351351350001</v>
      </c>
    </row>
    <row r="16469" spans="4:11" x14ac:dyDescent="0.2">
      <c r="D16469" s="200"/>
      <c r="E16469" s="4" t="s">
        <v>32</v>
      </c>
      <c r="F16469" s="5"/>
      <c r="G16469" s="6">
        <v>608</v>
      </c>
      <c r="H16469" s="8">
        <v>28</v>
      </c>
      <c r="I16469" s="1">
        <v>433</v>
      </c>
      <c r="J16469" s="1">
        <v>128</v>
      </c>
      <c r="K16469" s="9">
        <v>19</v>
      </c>
    </row>
    <row r="16470" spans="4:11" x14ac:dyDescent="0.2">
      <c r="D16470" s="200"/>
      <c r="E16470" s="11"/>
      <c r="F16470" s="10"/>
      <c r="G16470" s="7">
        <v>100</v>
      </c>
      <c r="H16470" s="18">
        <v>4.6052631578950001</v>
      </c>
      <c r="I16470" s="2">
        <v>71.217105263158004</v>
      </c>
      <c r="J16470" s="2">
        <v>21.052631578947</v>
      </c>
      <c r="K16470" s="15">
        <v>3.125</v>
      </c>
    </row>
    <row r="16471" spans="4:11" x14ac:dyDescent="0.2">
      <c r="D16471" s="199" t="s">
        <v>33</v>
      </c>
      <c r="E16471" s="22" t="s">
        <v>34</v>
      </c>
      <c r="F16471" s="21"/>
      <c r="G16471" s="19">
        <v>74</v>
      </c>
      <c r="H16471" s="27">
        <v>7</v>
      </c>
      <c r="I16471" s="3">
        <v>57</v>
      </c>
      <c r="J16471" s="3">
        <v>8</v>
      </c>
      <c r="K16471" s="26">
        <v>2</v>
      </c>
    </row>
    <row r="16472" spans="4:11" x14ac:dyDescent="0.2">
      <c r="D16472" s="200"/>
      <c r="E16472" s="11"/>
      <c r="F16472" s="10"/>
      <c r="G16472" s="7">
        <v>100</v>
      </c>
      <c r="H16472" s="70">
        <v>9.4594594594589996</v>
      </c>
      <c r="I16472" s="25">
        <v>77.027027027027003</v>
      </c>
      <c r="J16472" s="30">
        <v>10.810810810811001</v>
      </c>
      <c r="K16472" s="15">
        <v>2.7027027027030002</v>
      </c>
    </row>
    <row r="16473" spans="4:11" x14ac:dyDescent="0.2">
      <c r="D16473" s="200"/>
      <c r="E16473" s="4" t="s">
        <v>35</v>
      </c>
      <c r="F16473" s="5"/>
      <c r="G16473" s="6">
        <v>148</v>
      </c>
      <c r="H16473" s="8">
        <v>10</v>
      </c>
      <c r="I16473" s="1">
        <v>109</v>
      </c>
      <c r="J16473" s="1">
        <v>23</v>
      </c>
      <c r="K16473" s="9">
        <v>6</v>
      </c>
    </row>
    <row r="16474" spans="4:11" x14ac:dyDescent="0.2">
      <c r="D16474" s="200"/>
      <c r="E16474" s="11"/>
      <c r="F16474" s="10"/>
      <c r="G16474" s="7">
        <v>100</v>
      </c>
      <c r="H16474" s="18">
        <v>6.7567567567570004</v>
      </c>
      <c r="I16474" s="2">
        <v>73.648648648649001</v>
      </c>
      <c r="J16474" s="2">
        <v>15.540540540541</v>
      </c>
      <c r="K16474" s="15">
        <v>4.0540540540540002</v>
      </c>
    </row>
    <row r="16475" spans="4:11" x14ac:dyDescent="0.2">
      <c r="D16475" s="200"/>
      <c r="E16475" s="4" t="s">
        <v>36</v>
      </c>
      <c r="F16475" s="5"/>
      <c r="G16475" s="6">
        <v>187</v>
      </c>
      <c r="H16475" s="8">
        <v>10</v>
      </c>
      <c r="I16475" s="1">
        <v>139</v>
      </c>
      <c r="J16475" s="1">
        <v>32</v>
      </c>
      <c r="K16475" s="9">
        <v>6</v>
      </c>
    </row>
    <row r="16476" spans="4:11" x14ac:dyDescent="0.2">
      <c r="D16476" s="200"/>
      <c r="E16476" s="11"/>
      <c r="F16476" s="10"/>
      <c r="G16476" s="7">
        <v>100</v>
      </c>
      <c r="H16476" s="18">
        <v>5.3475935828879999</v>
      </c>
      <c r="I16476" s="2">
        <v>74.331550802139006</v>
      </c>
      <c r="J16476" s="2">
        <v>17.112299465241001</v>
      </c>
      <c r="K16476" s="15">
        <v>3.208556149733</v>
      </c>
    </row>
    <row r="16477" spans="4:11" x14ac:dyDescent="0.2">
      <c r="D16477" s="200"/>
      <c r="E16477" s="4" t="s">
        <v>37</v>
      </c>
      <c r="F16477" s="5"/>
      <c r="G16477" s="6">
        <v>221</v>
      </c>
      <c r="H16477" s="8">
        <v>6</v>
      </c>
      <c r="I16477" s="1">
        <v>161</v>
      </c>
      <c r="J16477" s="1">
        <v>49</v>
      </c>
      <c r="K16477" s="9">
        <v>5</v>
      </c>
    </row>
    <row r="16478" spans="4:11" x14ac:dyDescent="0.2">
      <c r="D16478" s="200"/>
      <c r="E16478" s="11"/>
      <c r="F16478" s="10"/>
      <c r="G16478" s="7">
        <v>100</v>
      </c>
      <c r="H16478" s="18">
        <v>2.7149321266970001</v>
      </c>
      <c r="I16478" s="2">
        <v>72.850678733031998</v>
      </c>
      <c r="J16478" s="2">
        <v>22.171945701357</v>
      </c>
      <c r="K16478" s="15">
        <v>2.262443438914</v>
      </c>
    </row>
    <row r="16479" spans="4:11" x14ac:dyDescent="0.2">
      <c r="D16479" s="200"/>
      <c r="E16479" s="4" t="s">
        <v>38</v>
      </c>
      <c r="F16479" s="5"/>
      <c r="G16479" s="6">
        <v>186</v>
      </c>
      <c r="H16479" s="8">
        <v>9</v>
      </c>
      <c r="I16479" s="1">
        <v>126</v>
      </c>
      <c r="J16479" s="1">
        <v>47</v>
      </c>
      <c r="K16479" s="9">
        <v>4</v>
      </c>
    </row>
    <row r="16480" spans="4:11" x14ac:dyDescent="0.2">
      <c r="D16480" s="200"/>
      <c r="E16480" s="11"/>
      <c r="F16480" s="10"/>
      <c r="G16480" s="7">
        <v>100</v>
      </c>
      <c r="H16480" s="18">
        <v>4.8387096774189997</v>
      </c>
      <c r="I16480" s="2">
        <v>67.741935483871003</v>
      </c>
      <c r="J16480" s="2">
        <v>25.268817204301001</v>
      </c>
      <c r="K16480" s="15">
        <v>2.1505376344089999</v>
      </c>
    </row>
    <row r="16481" spans="2:11" x14ac:dyDescent="0.2">
      <c r="D16481" s="200"/>
      <c r="E16481" s="4" t="s">
        <v>39</v>
      </c>
      <c r="F16481" s="5"/>
      <c r="G16481" s="6">
        <v>223</v>
      </c>
      <c r="H16481" s="8">
        <v>6</v>
      </c>
      <c r="I16481" s="1">
        <v>152</v>
      </c>
      <c r="J16481" s="1">
        <v>55</v>
      </c>
      <c r="K16481" s="9">
        <v>10</v>
      </c>
    </row>
    <row r="16482" spans="2:11" x14ac:dyDescent="0.2">
      <c r="D16482" s="200"/>
      <c r="E16482" s="11"/>
      <c r="F16482" s="10"/>
      <c r="G16482" s="7">
        <v>100</v>
      </c>
      <c r="H16482" s="18">
        <v>2.690582959641</v>
      </c>
      <c r="I16482" s="2">
        <v>68.161434977577997</v>
      </c>
      <c r="J16482" s="2">
        <v>24.663677130044999</v>
      </c>
      <c r="K16482" s="15">
        <v>4.4843049327350002</v>
      </c>
    </row>
    <row r="16483" spans="2:11" x14ac:dyDescent="0.2">
      <c r="D16483" s="200"/>
      <c r="E16483" s="4" t="s">
        <v>40</v>
      </c>
      <c r="F16483" s="5"/>
      <c r="G16483" s="6">
        <v>161</v>
      </c>
      <c r="H16483" s="8">
        <v>4</v>
      </c>
      <c r="I16483" s="1">
        <v>117</v>
      </c>
      <c r="J16483" s="1">
        <v>31</v>
      </c>
      <c r="K16483" s="9">
        <v>9</v>
      </c>
    </row>
    <row r="16484" spans="2:11" x14ac:dyDescent="0.2">
      <c r="D16484" s="201"/>
      <c r="E16484" s="45"/>
      <c r="F16484" s="51"/>
      <c r="G16484" s="81">
        <v>100</v>
      </c>
      <c r="H16484" s="115">
        <v>2.4844720496889998</v>
      </c>
      <c r="I16484" s="64">
        <v>72.670807453416003</v>
      </c>
      <c r="J16484" s="64">
        <v>19.254658385092998</v>
      </c>
      <c r="K16484" s="106">
        <v>5.5900621118010001</v>
      </c>
    </row>
    <row r="16486" spans="2:11" x14ac:dyDescent="0.2">
      <c r="B16486" s="40" t="str">
        <f xml:space="preserve"> HYPERLINK("#'目次'!B404", "[398]")</f>
        <v>[398]</v>
      </c>
      <c r="C16486" s="23" t="s">
        <v>532</v>
      </c>
    </row>
    <row r="16489" spans="2:11" x14ac:dyDescent="0.2">
      <c r="C16489" s="23" t="s">
        <v>48</v>
      </c>
    </row>
    <row r="16490" spans="2:11" x14ac:dyDescent="0.2">
      <c r="D16490" s="195"/>
      <c r="E16490" s="196"/>
      <c r="F16490" s="196"/>
      <c r="G16490" s="37" t="s">
        <v>15</v>
      </c>
      <c r="H16490" s="33" t="s">
        <v>512</v>
      </c>
      <c r="I16490" s="13" t="s">
        <v>513</v>
      </c>
      <c r="J16490" s="13" t="s">
        <v>514</v>
      </c>
      <c r="K16490" s="38" t="s">
        <v>18</v>
      </c>
    </row>
    <row r="16491" spans="2:11" x14ac:dyDescent="0.2">
      <c r="D16491" s="197"/>
      <c r="E16491" s="198"/>
      <c r="F16491" s="198"/>
      <c r="G16491" s="35"/>
      <c r="H16491" s="39"/>
      <c r="I16491" s="14"/>
      <c r="J16491" s="14"/>
      <c r="K16491" s="34"/>
    </row>
    <row r="16492" spans="2:11" x14ac:dyDescent="0.2">
      <c r="D16492" s="78"/>
      <c r="E16492" s="79" t="s">
        <v>15</v>
      </c>
      <c r="F16492" s="66"/>
      <c r="G16492" s="36">
        <v>1200</v>
      </c>
      <c r="H16492" s="17">
        <v>52</v>
      </c>
      <c r="I16492" s="17">
        <v>861</v>
      </c>
      <c r="J16492" s="17">
        <v>245</v>
      </c>
      <c r="K16492" s="47">
        <v>42</v>
      </c>
    </row>
    <row r="16493" spans="2:11" x14ac:dyDescent="0.2">
      <c r="D16493" s="45"/>
      <c r="E16493" s="51"/>
      <c r="F16493" s="67"/>
      <c r="G16493" s="7">
        <v>100</v>
      </c>
      <c r="H16493" s="2">
        <v>4.333333333333</v>
      </c>
      <c r="I16493" s="2">
        <v>71.75</v>
      </c>
      <c r="J16493" s="2">
        <v>20.416666666666998</v>
      </c>
      <c r="K16493" s="15">
        <v>3.5</v>
      </c>
    </row>
    <row r="16494" spans="2:11" x14ac:dyDescent="0.2">
      <c r="D16494" s="199" t="s">
        <v>49</v>
      </c>
      <c r="E16494" s="22" t="s">
        <v>50</v>
      </c>
      <c r="F16494" s="21"/>
      <c r="G16494" s="19">
        <v>15</v>
      </c>
      <c r="H16494" s="27">
        <v>2</v>
      </c>
      <c r="I16494" s="3">
        <v>8</v>
      </c>
      <c r="J16494" s="3">
        <v>5</v>
      </c>
      <c r="K16494" s="26">
        <v>0</v>
      </c>
    </row>
    <row r="16495" spans="2:11" x14ac:dyDescent="0.2">
      <c r="D16495" s="200"/>
      <c r="E16495" s="11"/>
      <c r="F16495" s="10"/>
      <c r="G16495" s="7">
        <v>100</v>
      </c>
      <c r="H16495" s="70">
        <v>13.333333333333</v>
      </c>
      <c r="I16495" s="50">
        <v>53.333333333333002</v>
      </c>
      <c r="J16495" s="41">
        <v>33.333333333333002</v>
      </c>
      <c r="K16495" s="48">
        <v>0</v>
      </c>
    </row>
    <row r="16496" spans="2:11" x14ac:dyDescent="0.2">
      <c r="D16496" s="200"/>
      <c r="E16496" s="4" t="s">
        <v>51</v>
      </c>
      <c r="F16496" s="5"/>
      <c r="G16496" s="6">
        <v>142</v>
      </c>
      <c r="H16496" s="8">
        <v>5</v>
      </c>
      <c r="I16496" s="1">
        <v>99</v>
      </c>
      <c r="J16496" s="1">
        <v>34</v>
      </c>
      <c r="K16496" s="9">
        <v>4</v>
      </c>
    </row>
    <row r="16497" spans="4:11" x14ac:dyDescent="0.2">
      <c r="D16497" s="200"/>
      <c r="E16497" s="11"/>
      <c r="F16497" s="10"/>
      <c r="G16497" s="7">
        <v>100</v>
      </c>
      <c r="H16497" s="18">
        <v>3.5211267605629999</v>
      </c>
      <c r="I16497" s="2">
        <v>69.718309859154999</v>
      </c>
      <c r="J16497" s="2">
        <v>23.943661971830998</v>
      </c>
      <c r="K16497" s="15">
        <v>2.8169014084509998</v>
      </c>
    </row>
    <row r="16498" spans="4:11" x14ac:dyDescent="0.2">
      <c r="D16498" s="200"/>
      <c r="E16498" s="4" t="s">
        <v>52</v>
      </c>
      <c r="F16498" s="5"/>
      <c r="G16498" s="6">
        <v>26</v>
      </c>
      <c r="H16498" s="8">
        <v>1</v>
      </c>
      <c r="I16498" s="1">
        <v>18</v>
      </c>
      <c r="J16498" s="1">
        <v>7</v>
      </c>
      <c r="K16498" s="9">
        <v>0</v>
      </c>
    </row>
    <row r="16499" spans="4:11" x14ac:dyDescent="0.2">
      <c r="D16499" s="200"/>
      <c r="E16499" s="11"/>
      <c r="F16499" s="10"/>
      <c r="G16499" s="7">
        <v>100</v>
      </c>
      <c r="H16499" s="18">
        <v>3.8461538461539999</v>
      </c>
      <c r="I16499" s="2">
        <v>69.230769230768999</v>
      </c>
      <c r="J16499" s="25">
        <v>26.923076923077002</v>
      </c>
      <c r="K16499" s="48">
        <v>0</v>
      </c>
    </row>
    <row r="16500" spans="4:11" x14ac:dyDescent="0.2">
      <c r="D16500" s="200"/>
      <c r="E16500" s="4" t="s">
        <v>53</v>
      </c>
      <c r="F16500" s="5"/>
      <c r="G16500" s="6">
        <v>41</v>
      </c>
      <c r="H16500" s="8">
        <v>0</v>
      </c>
      <c r="I16500" s="1">
        <v>29</v>
      </c>
      <c r="J16500" s="1">
        <v>12</v>
      </c>
      <c r="K16500" s="9">
        <v>0</v>
      </c>
    </row>
    <row r="16501" spans="4:11" x14ac:dyDescent="0.2">
      <c r="D16501" s="200"/>
      <c r="E16501" s="11"/>
      <c r="F16501" s="10"/>
      <c r="G16501" s="7">
        <v>100</v>
      </c>
      <c r="H16501" s="53">
        <v>0</v>
      </c>
      <c r="I16501" s="2">
        <v>70.731707317073003</v>
      </c>
      <c r="J16501" s="25">
        <v>29.268292682927001</v>
      </c>
      <c r="K16501" s="48">
        <v>0</v>
      </c>
    </row>
    <row r="16502" spans="4:11" x14ac:dyDescent="0.2">
      <c r="D16502" s="200"/>
      <c r="E16502" s="4" t="s">
        <v>54</v>
      </c>
      <c r="F16502" s="5"/>
      <c r="G16502" s="6">
        <v>226</v>
      </c>
      <c r="H16502" s="8">
        <v>8</v>
      </c>
      <c r="I16502" s="1">
        <v>164</v>
      </c>
      <c r="J16502" s="1">
        <v>48</v>
      </c>
      <c r="K16502" s="9">
        <v>6</v>
      </c>
    </row>
    <row r="16503" spans="4:11" x14ac:dyDescent="0.2">
      <c r="D16503" s="200"/>
      <c r="E16503" s="11"/>
      <c r="F16503" s="10"/>
      <c r="G16503" s="7">
        <v>100</v>
      </c>
      <c r="H16503" s="18">
        <v>3.53982300885</v>
      </c>
      <c r="I16503" s="2">
        <v>72.566371681416001</v>
      </c>
      <c r="J16503" s="2">
        <v>21.238938053097002</v>
      </c>
      <c r="K16503" s="15">
        <v>2.654867256637</v>
      </c>
    </row>
    <row r="16504" spans="4:11" x14ac:dyDescent="0.2">
      <c r="D16504" s="200"/>
      <c r="E16504" s="4" t="s">
        <v>55</v>
      </c>
      <c r="F16504" s="5"/>
      <c r="G16504" s="6">
        <v>125</v>
      </c>
      <c r="H16504" s="8">
        <v>6</v>
      </c>
      <c r="I16504" s="1">
        <v>89</v>
      </c>
      <c r="J16504" s="1">
        <v>28</v>
      </c>
      <c r="K16504" s="9">
        <v>2</v>
      </c>
    </row>
    <row r="16505" spans="4:11" x14ac:dyDescent="0.2">
      <c r="D16505" s="200"/>
      <c r="E16505" s="11"/>
      <c r="F16505" s="10"/>
      <c r="G16505" s="7">
        <v>100</v>
      </c>
      <c r="H16505" s="18">
        <v>4.8</v>
      </c>
      <c r="I16505" s="2">
        <v>71.2</v>
      </c>
      <c r="J16505" s="2">
        <v>22.4</v>
      </c>
      <c r="K16505" s="15">
        <v>1.6</v>
      </c>
    </row>
    <row r="16506" spans="4:11" x14ac:dyDescent="0.2">
      <c r="D16506" s="200"/>
      <c r="E16506" s="4" t="s">
        <v>56</v>
      </c>
      <c r="F16506" s="5"/>
      <c r="G16506" s="6">
        <v>190</v>
      </c>
      <c r="H16506" s="8">
        <v>12</v>
      </c>
      <c r="I16506" s="1">
        <v>139</v>
      </c>
      <c r="J16506" s="1">
        <v>33</v>
      </c>
      <c r="K16506" s="9">
        <v>6</v>
      </c>
    </row>
    <row r="16507" spans="4:11" x14ac:dyDescent="0.2">
      <c r="D16507" s="200"/>
      <c r="E16507" s="11"/>
      <c r="F16507" s="10"/>
      <c r="G16507" s="7">
        <v>100</v>
      </c>
      <c r="H16507" s="18">
        <v>6.3157894736840001</v>
      </c>
      <c r="I16507" s="2">
        <v>73.157894736841996</v>
      </c>
      <c r="J16507" s="2">
        <v>17.368421052632002</v>
      </c>
      <c r="K16507" s="15">
        <v>3.1578947368420001</v>
      </c>
    </row>
    <row r="16508" spans="4:11" x14ac:dyDescent="0.2">
      <c r="D16508" s="200"/>
      <c r="E16508" s="4" t="s">
        <v>57</v>
      </c>
      <c r="F16508" s="5"/>
      <c r="G16508" s="6">
        <v>185</v>
      </c>
      <c r="H16508" s="8">
        <v>6</v>
      </c>
      <c r="I16508" s="1">
        <v>140</v>
      </c>
      <c r="J16508" s="1">
        <v>36</v>
      </c>
      <c r="K16508" s="9">
        <v>3</v>
      </c>
    </row>
    <row r="16509" spans="4:11" x14ac:dyDescent="0.2">
      <c r="D16509" s="200"/>
      <c r="E16509" s="11"/>
      <c r="F16509" s="10"/>
      <c r="G16509" s="7">
        <v>100</v>
      </c>
      <c r="H16509" s="18">
        <v>3.2432432432430001</v>
      </c>
      <c r="I16509" s="2">
        <v>75.675675675676004</v>
      </c>
      <c r="J16509" s="2">
        <v>19.459459459459001</v>
      </c>
      <c r="K16509" s="15">
        <v>1.6216216216220001</v>
      </c>
    </row>
    <row r="16510" spans="4:11" x14ac:dyDescent="0.2">
      <c r="D16510" s="200"/>
      <c r="E16510" s="4" t="s">
        <v>58</v>
      </c>
      <c r="F16510" s="5"/>
      <c r="G16510" s="6">
        <v>113</v>
      </c>
      <c r="H16510" s="8">
        <v>10</v>
      </c>
      <c r="I16510" s="1">
        <v>85</v>
      </c>
      <c r="J16510" s="1">
        <v>12</v>
      </c>
      <c r="K16510" s="9">
        <v>6</v>
      </c>
    </row>
    <row r="16511" spans="4:11" x14ac:dyDescent="0.2">
      <c r="D16511" s="200"/>
      <c r="E16511" s="11"/>
      <c r="F16511" s="10"/>
      <c r="G16511" s="7">
        <v>100</v>
      </c>
      <c r="H16511" s="18">
        <v>8.8495575221239999</v>
      </c>
      <c r="I16511" s="2">
        <v>75.221238938053006</v>
      </c>
      <c r="J16511" s="30">
        <v>10.619469026549</v>
      </c>
      <c r="K16511" s="15">
        <v>5.3097345132739999</v>
      </c>
    </row>
    <row r="16512" spans="4:11" x14ac:dyDescent="0.2">
      <c r="D16512" s="200"/>
      <c r="E16512" s="4" t="s">
        <v>59</v>
      </c>
      <c r="F16512" s="5"/>
      <c r="G16512" s="6">
        <v>136</v>
      </c>
      <c r="H16512" s="8">
        <v>2</v>
      </c>
      <c r="I16512" s="1">
        <v>89</v>
      </c>
      <c r="J16512" s="1">
        <v>30</v>
      </c>
      <c r="K16512" s="9">
        <v>15</v>
      </c>
    </row>
    <row r="16513" spans="4:11" x14ac:dyDescent="0.2">
      <c r="D16513" s="200"/>
      <c r="E16513" s="11"/>
      <c r="F16513" s="10"/>
      <c r="G16513" s="7">
        <v>100</v>
      </c>
      <c r="H16513" s="18">
        <v>1.4705882352940001</v>
      </c>
      <c r="I16513" s="30">
        <v>65.441176470588005</v>
      </c>
      <c r="J16513" s="2">
        <v>22.058823529411999</v>
      </c>
      <c r="K16513" s="85">
        <v>11.029411764705999</v>
      </c>
    </row>
    <row r="16514" spans="4:11" x14ac:dyDescent="0.2">
      <c r="D16514" s="199" t="s">
        <v>60</v>
      </c>
      <c r="E16514" s="22" t="s">
        <v>61</v>
      </c>
      <c r="F16514" s="21"/>
      <c r="G16514" s="19">
        <v>205</v>
      </c>
      <c r="H16514" s="27">
        <v>8</v>
      </c>
      <c r="I16514" s="3">
        <v>143</v>
      </c>
      <c r="J16514" s="3">
        <v>45</v>
      </c>
      <c r="K16514" s="26">
        <v>9</v>
      </c>
    </row>
    <row r="16515" spans="4:11" x14ac:dyDescent="0.2">
      <c r="D16515" s="200"/>
      <c r="E16515" s="11"/>
      <c r="F16515" s="10"/>
      <c r="G16515" s="7">
        <v>100</v>
      </c>
      <c r="H16515" s="18">
        <v>3.90243902439</v>
      </c>
      <c r="I16515" s="2">
        <v>69.756097560976002</v>
      </c>
      <c r="J16515" s="2">
        <v>21.951219512194999</v>
      </c>
      <c r="K16515" s="15">
        <v>4.3902439024389999</v>
      </c>
    </row>
    <row r="16516" spans="4:11" x14ac:dyDescent="0.2">
      <c r="D16516" s="200"/>
      <c r="E16516" s="4" t="s">
        <v>62</v>
      </c>
      <c r="F16516" s="5"/>
      <c r="G16516" s="6">
        <v>160</v>
      </c>
      <c r="H16516" s="8">
        <v>3</v>
      </c>
      <c r="I16516" s="1">
        <v>123</v>
      </c>
      <c r="J16516" s="1">
        <v>29</v>
      </c>
      <c r="K16516" s="9">
        <v>5</v>
      </c>
    </row>
    <row r="16517" spans="4:11" x14ac:dyDescent="0.2">
      <c r="D16517" s="200"/>
      <c r="E16517" s="11"/>
      <c r="F16517" s="10"/>
      <c r="G16517" s="7">
        <v>100</v>
      </c>
      <c r="H16517" s="18">
        <v>1.875</v>
      </c>
      <c r="I16517" s="25">
        <v>76.875</v>
      </c>
      <c r="J16517" s="2">
        <v>18.125</v>
      </c>
      <c r="K16517" s="15">
        <v>3.125</v>
      </c>
    </row>
    <row r="16518" spans="4:11" x14ac:dyDescent="0.2">
      <c r="D16518" s="200"/>
      <c r="E16518" s="4" t="s">
        <v>63</v>
      </c>
      <c r="F16518" s="5"/>
      <c r="G16518" s="6">
        <v>121</v>
      </c>
      <c r="H16518" s="8">
        <v>4</v>
      </c>
      <c r="I16518" s="1">
        <v>92</v>
      </c>
      <c r="J16518" s="1">
        <v>24</v>
      </c>
      <c r="K16518" s="9">
        <v>1</v>
      </c>
    </row>
    <row r="16519" spans="4:11" x14ac:dyDescent="0.2">
      <c r="D16519" s="200"/>
      <c r="E16519" s="11"/>
      <c r="F16519" s="10"/>
      <c r="G16519" s="7">
        <v>100</v>
      </c>
      <c r="H16519" s="18">
        <v>3.305785123967</v>
      </c>
      <c r="I16519" s="2">
        <v>76.033057851240002</v>
      </c>
      <c r="J16519" s="2">
        <v>19.834710743801999</v>
      </c>
      <c r="K16519" s="15">
        <v>0.82644628099200002</v>
      </c>
    </row>
    <row r="16520" spans="4:11" x14ac:dyDescent="0.2">
      <c r="D16520" s="200"/>
      <c r="E16520" s="4" t="s">
        <v>64</v>
      </c>
      <c r="F16520" s="5"/>
      <c r="G16520" s="6">
        <v>124</v>
      </c>
      <c r="H16520" s="8">
        <v>10</v>
      </c>
      <c r="I16520" s="1">
        <v>86</v>
      </c>
      <c r="J16520" s="1">
        <v>27</v>
      </c>
      <c r="K16520" s="9">
        <v>1</v>
      </c>
    </row>
    <row r="16521" spans="4:11" x14ac:dyDescent="0.2">
      <c r="D16521" s="200"/>
      <c r="E16521" s="11"/>
      <c r="F16521" s="10"/>
      <c r="G16521" s="7">
        <v>100</v>
      </c>
      <c r="H16521" s="18">
        <v>8.0645161290320004</v>
      </c>
      <c r="I16521" s="2">
        <v>69.354838709676997</v>
      </c>
      <c r="J16521" s="2">
        <v>21.774193548387</v>
      </c>
      <c r="K16521" s="15">
        <v>0.80645161290300005</v>
      </c>
    </row>
    <row r="16522" spans="4:11" x14ac:dyDescent="0.2">
      <c r="D16522" s="200"/>
      <c r="E16522" s="4" t="s">
        <v>65</v>
      </c>
      <c r="F16522" s="5"/>
      <c r="G16522" s="6">
        <v>109</v>
      </c>
      <c r="H16522" s="8">
        <v>7</v>
      </c>
      <c r="I16522" s="1">
        <v>76</v>
      </c>
      <c r="J16522" s="1">
        <v>22</v>
      </c>
      <c r="K16522" s="9">
        <v>4</v>
      </c>
    </row>
    <row r="16523" spans="4:11" x14ac:dyDescent="0.2">
      <c r="D16523" s="200"/>
      <c r="E16523" s="11"/>
      <c r="F16523" s="10"/>
      <c r="G16523" s="7">
        <v>100</v>
      </c>
      <c r="H16523" s="18">
        <v>6.4220183486240003</v>
      </c>
      <c r="I16523" s="2">
        <v>69.724770642202003</v>
      </c>
      <c r="J16523" s="2">
        <v>20.183486238532002</v>
      </c>
      <c r="K16523" s="15">
        <v>3.669724770642</v>
      </c>
    </row>
    <row r="16524" spans="4:11" x14ac:dyDescent="0.2">
      <c r="D16524" s="200"/>
      <c r="E16524" s="4" t="s">
        <v>66</v>
      </c>
      <c r="F16524" s="5"/>
      <c r="G16524" s="6">
        <v>104</v>
      </c>
      <c r="H16524" s="8">
        <v>4</v>
      </c>
      <c r="I16524" s="1">
        <v>77</v>
      </c>
      <c r="J16524" s="1">
        <v>22</v>
      </c>
      <c r="K16524" s="9">
        <v>1</v>
      </c>
    </row>
    <row r="16525" spans="4:11" x14ac:dyDescent="0.2">
      <c r="D16525" s="200"/>
      <c r="E16525" s="11"/>
      <c r="F16525" s="10"/>
      <c r="G16525" s="7">
        <v>100</v>
      </c>
      <c r="H16525" s="18">
        <v>3.8461538461539999</v>
      </c>
      <c r="I16525" s="2">
        <v>74.038461538462002</v>
      </c>
      <c r="J16525" s="2">
        <v>21.153846153846001</v>
      </c>
      <c r="K16525" s="15">
        <v>0.96153846153800004</v>
      </c>
    </row>
    <row r="16526" spans="4:11" x14ac:dyDescent="0.2">
      <c r="D16526" s="200"/>
      <c r="E16526" s="4" t="s">
        <v>67</v>
      </c>
      <c r="F16526" s="5"/>
      <c r="G16526" s="6">
        <v>139</v>
      </c>
      <c r="H16526" s="8">
        <v>5</v>
      </c>
      <c r="I16526" s="1">
        <v>102</v>
      </c>
      <c r="J16526" s="1">
        <v>31</v>
      </c>
      <c r="K16526" s="9">
        <v>1</v>
      </c>
    </row>
    <row r="16527" spans="4:11" x14ac:dyDescent="0.2">
      <c r="D16527" s="200"/>
      <c r="E16527" s="11"/>
      <c r="F16527" s="10"/>
      <c r="G16527" s="7">
        <v>100</v>
      </c>
      <c r="H16527" s="18">
        <v>3.5971223021580001</v>
      </c>
      <c r="I16527" s="2">
        <v>73.381294964028996</v>
      </c>
      <c r="J16527" s="2">
        <v>22.302158273381</v>
      </c>
      <c r="K16527" s="15">
        <v>0.71942446043200003</v>
      </c>
    </row>
    <row r="16528" spans="4:11" x14ac:dyDescent="0.2">
      <c r="D16528" s="200"/>
      <c r="E16528" s="4" t="s">
        <v>68</v>
      </c>
      <c r="F16528" s="5"/>
      <c r="G16528" s="6">
        <v>48</v>
      </c>
      <c r="H16528" s="8">
        <v>3</v>
      </c>
      <c r="I16528" s="1">
        <v>28</v>
      </c>
      <c r="J16528" s="1">
        <v>16</v>
      </c>
      <c r="K16528" s="9">
        <v>1</v>
      </c>
    </row>
    <row r="16529" spans="2:11" x14ac:dyDescent="0.2">
      <c r="D16529" s="200"/>
      <c r="E16529" s="11"/>
      <c r="F16529" s="10"/>
      <c r="G16529" s="7">
        <v>100</v>
      </c>
      <c r="H16529" s="18">
        <v>6.25</v>
      </c>
      <c r="I16529" s="50">
        <v>58.333333333333002</v>
      </c>
      <c r="J16529" s="41">
        <v>33.333333333333002</v>
      </c>
      <c r="K16529" s="15">
        <v>2.083333333333</v>
      </c>
    </row>
    <row r="16530" spans="2:11" x14ac:dyDescent="0.2">
      <c r="D16530" s="200"/>
      <c r="E16530" s="4" t="s">
        <v>69</v>
      </c>
      <c r="F16530" s="5"/>
      <c r="G16530" s="6">
        <v>37</v>
      </c>
      <c r="H16530" s="8">
        <v>2</v>
      </c>
      <c r="I16530" s="1">
        <v>29</v>
      </c>
      <c r="J16530" s="1">
        <v>6</v>
      </c>
      <c r="K16530" s="9">
        <v>0</v>
      </c>
    </row>
    <row r="16531" spans="2:11" x14ac:dyDescent="0.2">
      <c r="D16531" s="200"/>
      <c r="E16531" s="11"/>
      <c r="F16531" s="10"/>
      <c r="G16531" s="7">
        <v>100</v>
      </c>
      <c r="H16531" s="18">
        <v>5.4054054054050003</v>
      </c>
      <c r="I16531" s="25">
        <v>78.378378378378002</v>
      </c>
      <c r="J16531" s="2">
        <v>16.216216216216001</v>
      </c>
      <c r="K16531" s="48">
        <v>0</v>
      </c>
    </row>
    <row r="16532" spans="2:11" x14ac:dyDescent="0.2">
      <c r="D16532" s="199" t="s">
        <v>70</v>
      </c>
      <c r="E16532" s="22" t="s">
        <v>18</v>
      </c>
      <c r="F16532" s="21"/>
      <c r="G16532" s="19">
        <v>0</v>
      </c>
      <c r="H16532" s="27">
        <v>0</v>
      </c>
      <c r="I16532" s="3">
        <v>0</v>
      </c>
      <c r="J16532" s="3">
        <v>0</v>
      </c>
      <c r="K16532" s="26">
        <v>0</v>
      </c>
    </row>
    <row r="16533" spans="2:11" x14ac:dyDescent="0.2">
      <c r="D16533" s="201"/>
      <c r="E16533" s="45"/>
      <c r="F16533" s="51"/>
      <c r="G16533" s="119">
        <v>0</v>
      </c>
      <c r="H16533" s="118">
        <v>0</v>
      </c>
      <c r="I16533" s="83">
        <v>0</v>
      </c>
      <c r="J16533" s="83">
        <v>0</v>
      </c>
      <c r="K16533" s="116">
        <v>0</v>
      </c>
    </row>
    <row r="16535" spans="2:11" x14ac:dyDescent="0.2">
      <c r="B16535" s="40" t="str">
        <f xml:space="preserve"> HYPERLINK("#'目次'!B405", "[399]")</f>
        <v>[399]</v>
      </c>
      <c r="C16535" s="23" t="s">
        <v>532</v>
      </c>
    </row>
    <row r="16538" spans="2:11" x14ac:dyDescent="0.2">
      <c r="C16538" s="23" t="s">
        <v>73</v>
      </c>
    </row>
    <row r="16539" spans="2:11" x14ac:dyDescent="0.2">
      <c r="D16539" s="195"/>
      <c r="E16539" s="196"/>
      <c r="F16539" s="196"/>
      <c r="G16539" s="37" t="s">
        <v>15</v>
      </c>
      <c r="H16539" s="33" t="s">
        <v>512</v>
      </c>
      <c r="I16539" s="13" t="s">
        <v>513</v>
      </c>
      <c r="J16539" s="13" t="s">
        <v>514</v>
      </c>
      <c r="K16539" s="38" t="s">
        <v>18</v>
      </c>
    </row>
    <row r="16540" spans="2:11" x14ac:dyDescent="0.2">
      <c r="D16540" s="197"/>
      <c r="E16540" s="198"/>
      <c r="F16540" s="198"/>
      <c r="G16540" s="35"/>
      <c r="H16540" s="39"/>
      <c r="I16540" s="14"/>
      <c r="J16540" s="14"/>
      <c r="K16540" s="34"/>
    </row>
    <row r="16541" spans="2:11" x14ac:dyDescent="0.2">
      <c r="D16541" s="78"/>
      <c r="E16541" s="79" t="s">
        <v>15</v>
      </c>
      <c r="F16541" s="66"/>
      <c r="G16541" s="36">
        <v>1200</v>
      </c>
      <c r="H16541" s="17">
        <v>52</v>
      </c>
      <c r="I16541" s="17">
        <v>861</v>
      </c>
      <c r="J16541" s="17">
        <v>245</v>
      </c>
      <c r="K16541" s="47">
        <v>42</v>
      </c>
    </row>
    <row r="16542" spans="2:11" x14ac:dyDescent="0.2">
      <c r="D16542" s="45"/>
      <c r="E16542" s="51"/>
      <c r="F16542" s="67"/>
      <c r="G16542" s="7">
        <v>100</v>
      </c>
      <c r="H16542" s="2">
        <v>4.333333333333</v>
      </c>
      <c r="I16542" s="2">
        <v>71.75</v>
      </c>
      <c r="J16542" s="2">
        <v>20.416666666666998</v>
      </c>
      <c r="K16542" s="15">
        <v>3.5</v>
      </c>
    </row>
    <row r="16543" spans="2:11" x14ac:dyDescent="0.2">
      <c r="D16543" s="199" t="s">
        <v>74</v>
      </c>
      <c r="E16543" s="22" t="s">
        <v>75</v>
      </c>
      <c r="F16543" s="21"/>
      <c r="G16543" s="19">
        <v>592</v>
      </c>
      <c r="H16543" s="27">
        <v>24</v>
      </c>
      <c r="I16543" s="3">
        <v>428</v>
      </c>
      <c r="J16543" s="3">
        <v>117</v>
      </c>
      <c r="K16543" s="26">
        <v>23</v>
      </c>
    </row>
    <row r="16544" spans="2:11" x14ac:dyDescent="0.2">
      <c r="D16544" s="200"/>
      <c r="E16544" s="11"/>
      <c r="F16544" s="10"/>
      <c r="G16544" s="7">
        <v>100</v>
      </c>
      <c r="H16544" s="18">
        <v>4.0540540540540002</v>
      </c>
      <c r="I16544" s="2">
        <v>72.297297297297007</v>
      </c>
      <c r="J16544" s="2">
        <v>19.763513513513999</v>
      </c>
      <c r="K16544" s="15">
        <v>3.8851351351350001</v>
      </c>
    </row>
    <row r="16545" spans="4:11" x14ac:dyDescent="0.2">
      <c r="D16545" s="200"/>
      <c r="E16545" s="4" t="s">
        <v>34</v>
      </c>
      <c r="F16545" s="5"/>
      <c r="G16545" s="6">
        <v>37</v>
      </c>
      <c r="H16545" s="8">
        <v>4</v>
      </c>
      <c r="I16545" s="1">
        <v>29</v>
      </c>
      <c r="J16545" s="1">
        <v>2</v>
      </c>
      <c r="K16545" s="9">
        <v>2</v>
      </c>
    </row>
    <row r="16546" spans="4:11" x14ac:dyDescent="0.2">
      <c r="D16546" s="200"/>
      <c r="E16546" s="11"/>
      <c r="F16546" s="10"/>
      <c r="G16546" s="7">
        <v>100</v>
      </c>
      <c r="H16546" s="70">
        <v>10.810810810811001</v>
      </c>
      <c r="I16546" s="25">
        <v>78.378378378378002</v>
      </c>
      <c r="J16546" s="50">
        <v>5.4054054054050003</v>
      </c>
      <c r="K16546" s="15">
        <v>5.4054054054050003</v>
      </c>
    </row>
    <row r="16547" spans="4:11" x14ac:dyDescent="0.2">
      <c r="D16547" s="200"/>
      <c r="E16547" s="4" t="s">
        <v>35</v>
      </c>
      <c r="F16547" s="5"/>
      <c r="G16547" s="6">
        <v>75</v>
      </c>
      <c r="H16547" s="8">
        <v>4</v>
      </c>
      <c r="I16547" s="1">
        <v>62</v>
      </c>
      <c r="J16547" s="1">
        <v>7</v>
      </c>
      <c r="K16547" s="9">
        <v>2</v>
      </c>
    </row>
    <row r="16548" spans="4:11" x14ac:dyDescent="0.2">
      <c r="D16548" s="200"/>
      <c r="E16548" s="11"/>
      <c r="F16548" s="10"/>
      <c r="G16548" s="7">
        <v>100</v>
      </c>
      <c r="H16548" s="18">
        <v>5.333333333333</v>
      </c>
      <c r="I16548" s="41">
        <v>82.666666666666998</v>
      </c>
      <c r="J16548" s="50">
        <v>9.333333333333</v>
      </c>
      <c r="K16548" s="15">
        <v>2.666666666667</v>
      </c>
    </row>
    <row r="16549" spans="4:11" x14ac:dyDescent="0.2">
      <c r="D16549" s="200"/>
      <c r="E16549" s="4" t="s">
        <v>36</v>
      </c>
      <c r="F16549" s="5"/>
      <c r="G16549" s="6">
        <v>95</v>
      </c>
      <c r="H16549" s="8">
        <v>3</v>
      </c>
      <c r="I16549" s="1">
        <v>69</v>
      </c>
      <c r="J16549" s="1">
        <v>18</v>
      </c>
      <c r="K16549" s="9">
        <v>5</v>
      </c>
    </row>
    <row r="16550" spans="4:11" x14ac:dyDescent="0.2">
      <c r="D16550" s="200"/>
      <c r="E16550" s="11"/>
      <c r="F16550" s="10"/>
      <c r="G16550" s="7">
        <v>100</v>
      </c>
      <c r="H16550" s="18">
        <v>3.1578947368420001</v>
      </c>
      <c r="I16550" s="2">
        <v>72.631578947367998</v>
      </c>
      <c r="J16550" s="2">
        <v>18.947368421053</v>
      </c>
      <c r="K16550" s="15">
        <v>5.2631578947369997</v>
      </c>
    </row>
    <row r="16551" spans="4:11" x14ac:dyDescent="0.2">
      <c r="D16551" s="200"/>
      <c r="E16551" s="4" t="s">
        <v>37</v>
      </c>
      <c r="F16551" s="5"/>
      <c r="G16551" s="6">
        <v>111</v>
      </c>
      <c r="H16551" s="8">
        <v>3</v>
      </c>
      <c r="I16551" s="1">
        <v>77</v>
      </c>
      <c r="J16551" s="1">
        <v>28</v>
      </c>
      <c r="K16551" s="9">
        <v>3</v>
      </c>
    </row>
    <row r="16552" spans="4:11" x14ac:dyDescent="0.2">
      <c r="D16552" s="200"/>
      <c r="E16552" s="11"/>
      <c r="F16552" s="10"/>
      <c r="G16552" s="7">
        <v>100</v>
      </c>
      <c r="H16552" s="18">
        <v>2.7027027027030002</v>
      </c>
      <c r="I16552" s="2">
        <v>69.369369369368997</v>
      </c>
      <c r="J16552" s="2">
        <v>25.225225225225</v>
      </c>
      <c r="K16552" s="15">
        <v>2.7027027027030002</v>
      </c>
    </row>
    <row r="16553" spans="4:11" x14ac:dyDescent="0.2">
      <c r="D16553" s="200"/>
      <c r="E16553" s="4" t="s">
        <v>38</v>
      </c>
      <c r="F16553" s="5"/>
      <c r="G16553" s="6">
        <v>93</v>
      </c>
      <c r="H16553" s="8">
        <v>3</v>
      </c>
      <c r="I16553" s="1">
        <v>62</v>
      </c>
      <c r="J16553" s="1">
        <v>26</v>
      </c>
      <c r="K16553" s="9">
        <v>2</v>
      </c>
    </row>
    <row r="16554" spans="4:11" x14ac:dyDescent="0.2">
      <c r="D16554" s="200"/>
      <c r="E16554" s="11"/>
      <c r="F16554" s="10"/>
      <c r="G16554" s="7">
        <v>100</v>
      </c>
      <c r="H16554" s="18">
        <v>3.2258064516129998</v>
      </c>
      <c r="I16554" s="30">
        <v>66.666666666666998</v>
      </c>
      <c r="J16554" s="25">
        <v>27.956989247311999</v>
      </c>
      <c r="K16554" s="15">
        <v>2.1505376344089999</v>
      </c>
    </row>
    <row r="16555" spans="4:11" x14ac:dyDescent="0.2">
      <c r="D16555" s="200"/>
      <c r="E16555" s="4" t="s">
        <v>39</v>
      </c>
      <c r="F16555" s="5"/>
      <c r="G16555" s="6">
        <v>109</v>
      </c>
      <c r="H16555" s="8">
        <v>4</v>
      </c>
      <c r="I16555" s="1">
        <v>78</v>
      </c>
      <c r="J16555" s="1">
        <v>23</v>
      </c>
      <c r="K16555" s="9">
        <v>4</v>
      </c>
    </row>
    <row r="16556" spans="4:11" x14ac:dyDescent="0.2">
      <c r="D16556" s="200"/>
      <c r="E16556" s="11"/>
      <c r="F16556" s="10"/>
      <c r="G16556" s="7">
        <v>100</v>
      </c>
      <c r="H16556" s="18">
        <v>3.669724770642</v>
      </c>
      <c r="I16556" s="2">
        <v>71.559633027523006</v>
      </c>
      <c r="J16556" s="2">
        <v>21.100917431193</v>
      </c>
      <c r="K16556" s="15">
        <v>3.669724770642</v>
      </c>
    </row>
    <row r="16557" spans="4:11" x14ac:dyDescent="0.2">
      <c r="D16557" s="200"/>
      <c r="E16557" s="4" t="s">
        <v>40</v>
      </c>
      <c r="F16557" s="5"/>
      <c r="G16557" s="6">
        <v>72</v>
      </c>
      <c r="H16557" s="8">
        <v>3</v>
      </c>
      <c r="I16557" s="1">
        <v>51</v>
      </c>
      <c r="J16557" s="1">
        <v>13</v>
      </c>
      <c r="K16557" s="9">
        <v>5</v>
      </c>
    </row>
    <row r="16558" spans="4:11" x14ac:dyDescent="0.2">
      <c r="D16558" s="200"/>
      <c r="E16558" s="11"/>
      <c r="F16558" s="10"/>
      <c r="G16558" s="7">
        <v>100</v>
      </c>
      <c r="H16558" s="18">
        <v>4.166666666667</v>
      </c>
      <c r="I16558" s="2">
        <v>70.833333333333002</v>
      </c>
      <c r="J16558" s="2">
        <v>18.055555555556001</v>
      </c>
      <c r="K16558" s="15">
        <v>6.9444444444439997</v>
      </c>
    </row>
    <row r="16559" spans="4:11" x14ac:dyDescent="0.2">
      <c r="D16559" s="199" t="s">
        <v>76</v>
      </c>
      <c r="E16559" s="22" t="s">
        <v>77</v>
      </c>
      <c r="F16559" s="21"/>
      <c r="G16559" s="19">
        <v>608</v>
      </c>
      <c r="H16559" s="27">
        <v>28</v>
      </c>
      <c r="I16559" s="3">
        <v>433</v>
      </c>
      <c r="J16559" s="3">
        <v>128</v>
      </c>
      <c r="K16559" s="26">
        <v>19</v>
      </c>
    </row>
    <row r="16560" spans="4:11" x14ac:dyDescent="0.2">
      <c r="D16560" s="200"/>
      <c r="E16560" s="11"/>
      <c r="F16560" s="10"/>
      <c r="G16560" s="7">
        <v>100</v>
      </c>
      <c r="H16560" s="18">
        <v>4.6052631578950001</v>
      </c>
      <c r="I16560" s="2">
        <v>71.217105263158004</v>
      </c>
      <c r="J16560" s="2">
        <v>21.052631578947</v>
      </c>
      <c r="K16560" s="15">
        <v>3.125</v>
      </c>
    </row>
    <row r="16561" spans="2:11" x14ac:dyDescent="0.2">
      <c r="D16561" s="200"/>
      <c r="E16561" s="4" t="s">
        <v>34</v>
      </c>
      <c r="F16561" s="5"/>
      <c r="G16561" s="6">
        <v>37</v>
      </c>
      <c r="H16561" s="8">
        <v>3</v>
      </c>
      <c r="I16561" s="1">
        <v>28</v>
      </c>
      <c r="J16561" s="1">
        <v>6</v>
      </c>
      <c r="K16561" s="9">
        <v>0</v>
      </c>
    </row>
    <row r="16562" spans="2:11" x14ac:dyDescent="0.2">
      <c r="D16562" s="200"/>
      <c r="E16562" s="11"/>
      <c r="F16562" s="10"/>
      <c r="G16562" s="7">
        <v>100</v>
      </c>
      <c r="H16562" s="18">
        <v>8.1081081081080004</v>
      </c>
      <c r="I16562" s="2">
        <v>75.675675675676004</v>
      </c>
      <c r="J16562" s="2">
        <v>16.216216216216001</v>
      </c>
      <c r="K16562" s="48">
        <v>0</v>
      </c>
    </row>
    <row r="16563" spans="2:11" x14ac:dyDescent="0.2">
      <c r="D16563" s="200"/>
      <c r="E16563" s="4" t="s">
        <v>35</v>
      </c>
      <c r="F16563" s="5"/>
      <c r="G16563" s="6">
        <v>73</v>
      </c>
      <c r="H16563" s="8">
        <v>6</v>
      </c>
      <c r="I16563" s="1">
        <v>47</v>
      </c>
      <c r="J16563" s="1">
        <v>16</v>
      </c>
      <c r="K16563" s="9">
        <v>4</v>
      </c>
    </row>
    <row r="16564" spans="2:11" x14ac:dyDescent="0.2">
      <c r="D16564" s="200"/>
      <c r="E16564" s="11"/>
      <c r="F16564" s="10"/>
      <c r="G16564" s="7">
        <v>100</v>
      </c>
      <c r="H16564" s="18">
        <v>8.2191780821920002</v>
      </c>
      <c r="I16564" s="30">
        <v>64.383561643836003</v>
      </c>
      <c r="J16564" s="2">
        <v>21.917808219177999</v>
      </c>
      <c r="K16564" s="15">
        <v>5.4794520547949999</v>
      </c>
    </row>
    <row r="16565" spans="2:11" x14ac:dyDescent="0.2">
      <c r="D16565" s="200"/>
      <c r="E16565" s="4" t="s">
        <v>36</v>
      </c>
      <c r="F16565" s="5"/>
      <c r="G16565" s="6">
        <v>92</v>
      </c>
      <c r="H16565" s="8">
        <v>7</v>
      </c>
      <c r="I16565" s="1">
        <v>70</v>
      </c>
      <c r="J16565" s="1">
        <v>14</v>
      </c>
      <c r="K16565" s="9">
        <v>1</v>
      </c>
    </row>
    <row r="16566" spans="2:11" x14ac:dyDescent="0.2">
      <c r="D16566" s="200"/>
      <c r="E16566" s="11"/>
      <c r="F16566" s="10"/>
      <c r="G16566" s="7">
        <v>100</v>
      </c>
      <c r="H16566" s="18">
        <v>7.6086956521740001</v>
      </c>
      <c r="I16566" s="2">
        <v>76.086956521738998</v>
      </c>
      <c r="J16566" s="30">
        <v>15.217391304348</v>
      </c>
      <c r="K16566" s="15">
        <v>1.086956521739</v>
      </c>
    </row>
    <row r="16567" spans="2:11" x14ac:dyDescent="0.2">
      <c r="D16567" s="200"/>
      <c r="E16567" s="4" t="s">
        <v>37</v>
      </c>
      <c r="F16567" s="5"/>
      <c r="G16567" s="6">
        <v>110</v>
      </c>
      <c r="H16567" s="8">
        <v>3</v>
      </c>
      <c r="I16567" s="1">
        <v>84</v>
      </c>
      <c r="J16567" s="1">
        <v>21</v>
      </c>
      <c r="K16567" s="9">
        <v>2</v>
      </c>
    </row>
    <row r="16568" spans="2:11" x14ac:dyDescent="0.2">
      <c r="D16568" s="200"/>
      <c r="E16568" s="11"/>
      <c r="F16568" s="10"/>
      <c r="G16568" s="7">
        <v>100</v>
      </c>
      <c r="H16568" s="18">
        <v>2.7272727272730002</v>
      </c>
      <c r="I16568" s="2">
        <v>76.363636363636004</v>
      </c>
      <c r="J16568" s="2">
        <v>19.090909090909001</v>
      </c>
      <c r="K16568" s="15">
        <v>1.818181818182</v>
      </c>
    </row>
    <row r="16569" spans="2:11" x14ac:dyDescent="0.2">
      <c r="D16569" s="200"/>
      <c r="E16569" s="4" t="s">
        <v>38</v>
      </c>
      <c r="F16569" s="5"/>
      <c r="G16569" s="6">
        <v>93</v>
      </c>
      <c r="H16569" s="8">
        <v>6</v>
      </c>
      <c r="I16569" s="1">
        <v>64</v>
      </c>
      <c r="J16569" s="1">
        <v>21</v>
      </c>
      <c r="K16569" s="9">
        <v>2</v>
      </c>
    </row>
    <row r="16570" spans="2:11" x14ac:dyDescent="0.2">
      <c r="D16570" s="200"/>
      <c r="E16570" s="11"/>
      <c r="F16570" s="10"/>
      <c r="G16570" s="7">
        <v>100</v>
      </c>
      <c r="H16570" s="18">
        <v>6.4516129032259997</v>
      </c>
      <c r="I16570" s="2">
        <v>68.817204301074995</v>
      </c>
      <c r="J16570" s="2">
        <v>22.580645161290001</v>
      </c>
      <c r="K16570" s="15">
        <v>2.1505376344089999</v>
      </c>
    </row>
    <row r="16571" spans="2:11" x14ac:dyDescent="0.2">
      <c r="D16571" s="200"/>
      <c r="E16571" s="4" t="s">
        <v>39</v>
      </c>
      <c r="F16571" s="5"/>
      <c r="G16571" s="6">
        <v>114</v>
      </c>
      <c r="H16571" s="8">
        <v>2</v>
      </c>
      <c r="I16571" s="1">
        <v>74</v>
      </c>
      <c r="J16571" s="1">
        <v>32</v>
      </c>
      <c r="K16571" s="9">
        <v>6</v>
      </c>
    </row>
    <row r="16572" spans="2:11" x14ac:dyDescent="0.2">
      <c r="D16572" s="200"/>
      <c r="E16572" s="11"/>
      <c r="F16572" s="10"/>
      <c r="G16572" s="7">
        <v>100</v>
      </c>
      <c r="H16572" s="18">
        <v>1.7543859649119999</v>
      </c>
      <c r="I16572" s="30">
        <v>64.912280701754</v>
      </c>
      <c r="J16572" s="25">
        <v>28.070175438595999</v>
      </c>
      <c r="K16572" s="15">
        <v>5.2631578947369997</v>
      </c>
    </row>
    <row r="16573" spans="2:11" x14ac:dyDescent="0.2">
      <c r="D16573" s="200"/>
      <c r="E16573" s="4" t="s">
        <v>40</v>
      </c>
      <c r="F16573" s="5"/>
      <c r="G16573" s="6">
        <v>89</v>
      </c>
      <c r="H16573" s="8">
        <v>1</v>
      </c>
      <c r="I16573" s="1">
        <v>66</v>
      </c>
      <c r="J16573" s="1">
        <v>18</v>
      </c>
      <c r="K16573" s="9">
        <v>4</v>
      </c>
    </row>
    <row r="16574" spans="2:11" x14ac:dyDescent="0.2">
      <c r="D16574" s="201"/>
      <c r="E16574" s="45"/>
      <c r="F16574" s="51"/>
      <c r="G16574" s="81">
        <v>100</v>
      </c>
      <c r="H16574" s="115">
        <v>1.123595505618</v>
      </c>
      <c r="I16574" s="64">
        <v>74.157303370787005</v>
      </c>
      <c r="J16574" s="64">
        <v>20.224719101123998</v>
      </c>
      <c r="K16574" s="106">
        <v>4.4943820224720001</v>
      </c>
    </row>
    <row r="16576" spans="2:11" x14ac:dyDescent="0.2">
      <c r="B16576" s="40" t="str">
        <f xml:space="preserve"> HYPERLINK("#'目次'!B406", "[400]")</f>
        <v>[400]</v>
      </c>
      <c r="C16576" s="23" t="s">
        <v>532</v>
      </c>
    </row>
    <row r="16579" spans="3:11" x14ac:dyDescent="0.2">
      <c r="C16579" s="23" t="s">
        <v>80</v>
      </c>
    </row>
    <row r="16580" spans="3:11" x14ac:dyDescent="0.2">
      <c r="E16580" s="195"/>
      <c r="F16580" s="196"/>
      <c r="G16580" s="37" t="s">
        <v>15</v>
      </c>
      <c r="H16580" s="33" t="s">
        <v>512</v>
      </c>
      <c r="I16580" s="13" t="s">
        <v>513</v>
      </c>
      <c r="J16580" s="13" t="s">
        <v>514</v>
      </c>
      <c r="K16580" s="38" t="s">
        <v>18</v>
      </c>
    </row>
    <row r="16581" spans="3:11" x14ac:dyDescent="0.2">
      <c r="E16581" s="197"/>
      <c r="F16581" s="198"/>
      <c r="G16581" s="35"/>
      <c r="H16581" s="39"/>
      <c r="I16581" s="14"/>
      <c r="J16581" s="14"/>
      <c r="K16581" s="34"/>
    </row>
    <row r="16582" spans="3:11" x14ac:dyDescent="0.2">
      <c r="E16582" s="120" t="s">
        <v>15</v>
      </c>
      <c r="F16582" s="66"/>
      <c r="G16582" s="36">
        <v>1200</v>
      </c>
      <c r="H16582" s="17">
        <v>52</v>
      </c>
      <c r="I16582" s="17">
        <v>861</v>
      </c>
      <c r="J16582" s="17">
        <v>245</v>
      </c>
      <c r="K16582" s="47">
        <v>42</v>
      </c>
    </row>
    <row r="16583" spans="3:11" x14ac:dyDescent="0.2">
      <c r="E16583" s="45"/>
      <c r="F16583" s="67"/>
      <c r="G16583" s="7">
        <v>100</v>
      </c>
      <c r="H16583" s="2">
        <v>4.333333333333</v>
      </c>
      <c r="I16583" s="2">
        <v>71.75</v>
      </c>
      <c r="J16583" s="2">
        <v>20.416666666666998</v>
      </c>
      <c r="K16583" s="15">
        <v>3.5</v>
      </c>
    </row>
    <row r="16584" spans="3:11" x14ac:dyDescent="0.2">
      <c r="E16584" s="4" t="s">
        <v>81</v>
      </c>
      <c r="F16584" s="5"/>
      <c r="G16584" s="19">
        <v>48</v>
      </c>
      <c r="H16584" s="27">
        <v>2</v>
      </c>
      <c r="I16584" s="3">
        <v>39</v>
      </c>
      <c r="J16584" s="3">
        <v>5</v>
      </c>
      <c r="K16584" s="26">
        <v>2</v>
      </c>
    </row>
    <row r="16585" spans="3:11" x14ac:dyDescent="0.2">
      <c r="E16585" s="11"/>
      <c r="F16585" s="10"/>
      <c r="G16585" s="7">
        <v>100</v>
      </c>
      <c r="H16585" s="18">
        <v>4.166666666667</v>
      </c>
      <c r="I16585" s="25">
        <v>81.25</v>
      </c>
      <c r="J16585" s="50">
        <v>10.416666666667</v>
      </c>
      <c r="K16585" s="15">
        <v>4.166666666667</v>
      </c>
    </row>
    <row r="16586" spans="3:11" x14ac:dyDescent="0.2">
      <c r="E16586" s="4" t="s">
        <v>82</v>
      </c>
      <c r="F16586" s="5"/>
      <c r="G16586" s="6">
        <v>84</v>
      </c>
      <c r="H16586" s="8">
        <v>5</v>
      </c>
      <c r="I16586" s="1">
        <v>60</v>
      </c>
      <c r="J16586" s="1">
        <v>11</v>
      </c>
      <c r="K16586" s="9">
        <v>8</v>
      </c>
    </row>
    <row r="16587" spans="3:11" x14ac:dyDescent="0.2">
      <c r="E16587" s="11"/>
      <c r="F16587" s="10"/>
      <c r="G16587" s="7">
        <v>100</v>
      </c>
      <c r="H16587" s="18">
        <v>5.9523809523809996</v>
      </c>
      <c r="I16587" s="2">
        <v>71.428571428571004</v>
      </c>
      <c r="J16587" s="30">
        <v>13.095238095238001</v>
      </c>
      <c r="K16587" s="85">
        <v>9.5238095238099998</v>
      </c>
    </row>
    <row r="16588" spans="3:11" x14ac:dyDescent="0.2">
      <c r="E16588" s="4" t="s">
        <v>83</v>
      </c>
      <c r="F16588" s="5"/>
      <c r="G16588" s="6">
        <v>462</v>
      </c>
      <c r="H16588" s="8">
        <v>22</v>
      </c>
      <c r="I16588" s="1">
        <v>329</v>
      </c>
      <c r="J16588" s="1">
        <v>96</v>
      </c>
      <c r="K16588" s="9">
        <v>15</v>
      </c>
    </row>
    <row r="16589" spans="3:11" x14ac:dyDescent="0.2">
      <c r="E16589" s="11"/>
      <c r="F16589" s="10"/>
      <c r="G16589" s="7">
        <v>100</v>
      </c>
      <c r="H16589" s="18">
        <v>4.7619047619049999</v>
      </c>
      <c r="I16589" s="2">
        <v>71.212121212121005</v>
      </c>
      <c r="J16589" s="2">
        <v>20.779220779220999</v>
      </c>
      <c r="K16589" s="15">
        <v>3.2467532467529998</v>
      </c>
    </row>
    <row r="16590" spans="3:11" x14ac:dyDescent="0.2">
      <c r="E16590" s="4" t="s">
        <v>84</v>
      </c>
      <c r="F16590" s="5"/>
      <c r="G16590" s="6">
        <v>30</v>
      </c>
      <c r="H16590" s="8">
        <v>1</v>
      </c>
      <c r="I16590" s="1">
        <v>22</v>
      </c>
      <c r="J16590" s="1">
        <v>7</v>
      </c>
      <c r="K16590" s="9">
        <v>0</v>
      </c>
    </row>
    <row r="16591" spans="3:11" x14ac:dyDescent="0.2">
      <c r="E16591" s="11"/>
      <c r="F16591" s="10"/>
      <c r="G16591" s="7">
        <v>100</v>
      </c>
      <c r="H16591" s="18">
        <v>3.333333333333</v>
      </c>
      <c r="I16591" s="2">
        <v>73.333333333333002</v>
      </c>
      <c r="J16591" s="2">
        <v>23.333333333333002</v>
      </c>
      <c r="K16591" s="48">
        <v>0</v>
      </c>
    </row>
    <row r="16592" spans="3:11" x14ac:dyDescent="0.2">
      <c r="E16592" s="4" t="s">
        <v>85</v>
      </c>
      <c r="F16592" s="5"/>
      <c r="G16592" s="6">
        <v>144</v>
      </c>
      <c r="H16592" s="8">
        <v>8</v>
      </c>
      <c r="I16592" s="1">
        <v>104</v>
      </c>
      <c r="J16592" s="1">
        <v>29</v>
      </c>
      <c r="K16592" s="9">
        <v>3</v>
      </c>
    </row>
    <row r="16593" spans="2:11" x14ac:dyDescent="0.2">
      <c r="E16593" s="11"/>
      <c r="F16593" s="10"/>
      <c r="G16593" s="7">
        <v>100</v>
      </c>
      <c r="H16593" s="18">
        <v>5.5555555555560003</v>
      </c>
      <c r="I16593" s="2">
        <v>72.222222222222001</v>
      </c>
      <c r="J16593" s="2">
        <v>20.138888888888999</v>
      </c>
      <c r="K16593" s="15">
        <v>2.083333333333</v>
      </c>
    </row>
    <row r="16594" spans="2:11" x14ac:dyDescent="0.2">
      <c r="E16594" s="4" t="s">
        <v>86</v>
      </c>
      <c r="F16594" s="5"/>
      <c r="G16594" s="6">
        <v>192</v>
      </c>
      <c r="H16594" s="8">
        <v>7</v>
      </c>
      <c r="I16594" s="1">
        <v>139</v>
      </c>
      <c r="J16594" s="1">
        <v>42</v>
      </c>
      <c r="K16594" s="9">
        <v>4</v>
      </c>
    </row>
    <row r="16595" spans="2:11" x14ac:dyDescent="0.2">
      <c r="E16595" s="11"/>
      <c r="F16595" s="10"/>
      <c r="G16595" s="7">
        <v>100</v>
      </c>
      <c r="H16595" s="18">
        <v>3.645833333333</v>
      </c>
      <c r="I16595" s="2">
        <v>72.395833333333002</v>
      </c>
      <c r="J16595" s="2">
        <v>21.875</v>
      </c>
      <c r="K16595" s="15">
        <v>2.083333333333</v>
      </c>
    </row>
    <row r="16596" spans="2:11" x14ac:dyDescent="0.2">
      <c r="E16596" s="4" t="s">
        <v>87</v>
      </c>
      <c r="F16596" s="5"/>
      <c r="G16596" s="6">
        <v>72</v>
      </c>
      <c r="H16596" s="8">
        <v>3</v>
      </c>
      <c r="I16596" s="1">
        <v>51</v>
      </c>
      <c r="J16596" s="1">
        <v>14</v>
      </c>
      <c r="K16596" s="9">
        <v>4</v>
      </c>
    </row>
    <row r="16597" spans="2:11" x14ac:dyDescent="0.2">
      <c r="E16597" s="11"/>
      <c r="F16597" s="10"/>
      <c r="G16597" s="7">
        <v>100</v>
      </c>
      <c r="H16597" s="18">
        <v>4.166666666667</v>
      </c>
      <c r="I16597" s="2">
        <v>70.833333333333002</v>
      </c>
      <c r="J16597" s="2">
        <v>19.444444444443999</v>
      </c>
      <c r="K16597" s="15">
        <v>5.5555555555560003</v>
      </c>
    </row>
    <row r="16598" spans="2:11" x14ac:dyDescent="0.2">
      <c r="E16598" s="4" t="s">
        <v>88</v>
      </c>
      <c r="F16598" s="5"/>
      <c r="G16598" s="6">
        <v>36</v>
      </c>
      <c r="H16598" s="8">
        <v>1</v>
      </c>
      <c r="I16598" s="1">
        <v>28</v>
      </c>
      <c r="J16598" s="1">
        <v>6</v>
      </c>
      <c r="K16598" s="9">
        <v>1</v>
      </c>
    </row>
    <row r="16599" spans="2:11" x14ac:dyDescent="0.2">
      <c r="E16599" s="11"/>
      <c r="F16599" s="10"/>
      <c r="G16599" s="7">
        <v>100</v>
      </c>
      <c r="H16599" s="18">
        <v>2.7777777777780002</v>
      </c>
      <c r="I16599" s="25">
        <v>77.777777777777999</v>
      </c>
      <c r="J16599" s="2">
        <v>16.666666666666998</v>
      </c>
      <c r="K16599" s="15">
        <v>2.7777777777780002</v>
      </c>
    </row>
    <row r="16600" spans="2:11" x14ac:dyDescent="0.2">
      <c r="E16600" s="4" t="s">
        <v>89</v>
      </c>
      <c r="F16600" s="5"/>
      <c r="G16600" s="6">
        <v>66</v>
      </c>
      <c r="H16600" s="8">
        <v>1</v>
      </c>
      <c r="I16600" s="1">
        <v>46</v>
      </c>
      <c r="J16600" s="1">
        <v>16</v>
      </c>
      <c r="K16600" s="9">
        <v>3</v>
      </c>
    </row>
    <row r="16601" spans="2:11" x14ac:dyDescent="0.2">
      <c r="E16601" s="11"/>
      <c r="F16601" s="10"/>
      <c r="G16601" s="7">
        <v>100</v>
      </c>
      <c r="H16601" s="18">
        <v>1.5151515151520001</v>
      </c>
      <c r="I16601" s="2">
        <v>69.696969696970001</v>
      </c>
      <c r="J16601" s="2">
        <v>24.242424242424001</v>
      </c>
      <c r="K16601" s="15">
        <v>4.5454545454549997</v>
      </c>
    </row>
    <row r="16602" spans="2:11" x14ac:dyDescent="0.2">
      <c r="E16602" s="4" t="s">
        <v>90</v>
      </c>
      <c r="F16602" s="5"/>
      <c r="G16602" s="6">
        <v>54</v>
      </c>
      <c r="H16602" s="8">
        <v>2</v>
      </c>
      <c r="I16602" s="1">
        <v>36</v>
      </c>
      <c r="J16602" s="1">
        <v>16</v>
      </c>
      <c r="K16602" s="9">
        <v>0</v>
      </c>
    </row>
    <row r="16603" spans="2:11" x14ac:dyDescent="0.2">
      <c r="E16603" s="11"/>
      <c r="F16603" s="10"/>
      <c r="G16603" s="7">
        <v>100</v>
      </c>
      <c r="H16603" s="18">
        <v>3.7037037037039999</v>
      </c>
      <c r="I16603" s="30">
        <v>66.666666666666998</v>
      </c>
      <c r="J16603" s="25">
        <v>29.629629629629999</v>
      </c>
      <c r="K16603" s="48">
        <v>0</v>
      </c>
    </row>
    <row r="16604" spans="2:11" x14ac:dyDescent="0.2">
      <c r="E16604" s="4" t="s">
        <v>91</v>
      </c>
      <c r="F16604" s="5"/>
      <c r="G16604" s="6">
        <v>12</v>
      </c>
      <c r="H16604" s="8">
        <v>0</v>
      </c>
      <c r="I16604" s="1">
        <v>7</v>
      </c>
      <c r="J16604" s="1">
        <v>3</v>
      </c>
      <c r="K16604" s="9">
        <v>2</v>
      </c>
    </row>
    <row r="16605" spans="2:11" x14ac:dyDescent="0.2">
      <c r="E16605" s="45"/>
      <c r="F16605" s="51"/>
      <c r="G16605" s="81">
        <v>100</v>
      </c>
      <c r="H16605" s="118">
        <v>0</v>
      </c>
      <c r="I16605" s="108">
        <v>58.333333333333002</v>
      </c>
      <c r="J16605" s="64">
        <v>25</v>
      </c>
      <c r="K16605" s="140">
        <v>16.666666666666998</v>
      </c>
    </row>
    <row r="16607" spans="2:11" x14ac:dyDescent="0.2">
      <c r="B16607" s="40" t="str">
        <f xml:space="preserve"> HYPERLINK("#'目次'!B407", "[401]")</f>
        <v>[401]</v>
      </c>
      <c r="C16607" s="23" t="s">
        <v>535</v>
      </c>
    </row>
    <row r="16610" spans="3:11" x14ac:dyDescent="0.2">
      <c r="C16610" s="23" t="s">
        <v>14</v>
      </c>
    </row>
    <row r="16611" spans="3:11" x14ac:dyDescent="0.2">
      <c r="D16611" s="195"/>
      <c r="E16611" s="196"/>
      <c r="F16611" s="196"/>
      <c r="G16611" s="37" t="s">
        <v>15</v>
      </c>
      <c r="H16611" s="33" t="s">
        <v>512</v>
      </c>
      <c r="I16611" s="13" t="s">
        <v>513</v>
      </c>
      <c r="J16611" s="13" t="s">
        <v>514</v>
      </c>
      <c r="K16611" s="38" t="s">
        <v>18</v>
      </c>
    </row>
    <row r="16612" spans="3:11" x14ac:dyDescent="0.2">
      <c r="D16612" s="197"/>
      <c r="E16612" s="198"/>
      <c r="F16612" s="198"/>
      <c r="G16612" s="35"/>
      <c r="H16612" s="39"/>
      <c r="I16612" s="14"/>
      <c r="J16612" s="14"/>
      <c r="K16612" s="34"/>
    </row>
    <row r="16613" spans="3:11" x14ac:dyDescent="0.2">
      <c r="D16613" s="78"/>
      <c r="E16613" s="79" t="s">
        <v>15</v>
      </c>
      <c r="F16613" s="66"/>
      <c r="G16613" s="36">
        <v>1200</v>
      </c>
      <c r="H16613" s="17">
        <v>65</v>
      </c>
      <c r="I16613" s="17">
        <v>862</v>
      </c>
      <c r="J16613" s="17">
        <v>233</v>
      </c>
      <c r="K16613" s="47">
        <v>40</v>
      </c>
    </row>
    <row r="16614" spans="3:11" x14ac:dyDescent="0.2">
      <c r="D16614" s="45"/>
      <c r="E16614" s="51"/>
      <c r="F16614" s="67"/>
      <c r="G16614" s="7">
        <v>100</v>
      </c>
      <c r="H16614" s="2">
        <v>5.416666666667</v>
      </c>
      <c r="I16614" s="2">
        <v>71.833333333333002</v>
      </c>
      <c r="J16614" s="2">
        <v>19.416666666666998</v>
      </c>
      <c r="K16614" s="15">
        <v>3.333333333333</v>
      </c>
    </row>
    <row r="16615" spans="3:11" x14ac:dyDescent="0.2">
      <c r="D16615" s="199" t="s">
        <v>19</v>
      </c>
      <c r="E16615" s="22" t="s">
        <v>20</v>
      </c>
      <c r="F16615" s="21"/>
      <c r="G16615" s="19">
        <v>132</v>
      </c>
      <c r="H16615" s="27">
        <v>7</v>
      </c>
      <c r="I16615" s="3">
        <v>100</v>
      </c>
      <c r="J16615" s="3">
        <v>15</v>
      </c>
      <c r="K16615" s="26">
        <v>10</v>
      </c>
    </row>
    <row r="16616" spans="3:11" x14ac:dyDescent="0.2">
      <c r="D16616" s="200"/>
      <c r="E16616" s="11"/>
      <c r="F16616" s="10"/>
      <c r="G16616" s="7">
        <v>100</v>
      </c>
      <c r="H16616" s="18">
        <v>5.3030303030299999</v>
      </c>
      <c r="I16616" s="2">
        <v>75.757575757576006</v>
      </c>
      <c r="J16616" s="30">
        <v>11.363636363635999</v>
      </c>
      <c r="K16616" s="15">
        <v>7.5757575757579998</v>
      </c>
    </row>
    <row r="16617" spans="3:11" x14ac:dyDescent="0.2">
      <c r="D16617" s="200"/>
      <c r="E16617" s="4" t="s">
        <v>21</v>
      </c>
      <c r="F16617" s="5"/>
      <c r="G16617" s="6">
        <v>444</v>
      </c>
      <c r="H16617" s="8">
        <v>22</v>
      </c>
      <c r="I16617" s="1">
        <v>320</v>
      </c>
      <c r="J16617" s="1">
        <v>89</v>
      </c>
      <c r="K16617" s="9">
        <v>13</v>
      </c>
    </row>
    <row r="16618" spans="3:11" x14ac:dyDescent="0.2">
      <c r="D16618" s="200"/>
      <c r="E16618" s="11"/>
      <c r="F16618" s="10"/>
      <c r="G16618" s="7">
        <v>100</v>
      </c>
      <c r="H16618" s="18">
        <v>4.9549549549550003</v>
      </c>
      <c r="I16618" s="2">
        <v>72.072072072072004</v>
      </c>
      <c r="J16618" s="2">
        <v>20.045045045045001</v>
      </c>
      <c r="K16618" s="15">
        <v>2.9279279279280002</v>
      </c>
    </row>
    <row r="16619" spans="3:11" x14ac:dyDescent="0.2">
      <c r="D16619" s="200"/>
      <c r="E16619" s="4" t="s">
        <v>22</v>
      </c>
      <c r="F16619" s="5"/>
      <c r="G16619" s="6">
        <v>192</v>
      </c>
      <c r="H16619" s="8">
        <v>12</v>
      </c>
      <c r="I16619" s="1">
        <v>142</v>
      </c>
      <c r="J16619" s="1">
        <v>34</v>
      </c>
      <c r="K16619" s="9">
        <v>4</v>
      </c>
    </row>
    <row r="16620" spans="3:11" x14ac:dyDescent="0.2">
      <c r="D16620" s="200"/>
      <c r="E16620" s="11"/>
      <c r="F16620" s="10"/>
      <c r="G16620" s="7">
        <v>100</v>
      </c>
      <c r="H16620" s="18">
        <v>6.25</v>
      </c>
      <c r="I16620" s="2">
        <v>73.958333333333002</v>
      </c>
      <c r="J16620" s="2">
        <v>17.708333333333002</v>
      </c>
      <c r="K16620" s="15">
        <v>2.083333333333</v>
      </c>
    </row>
    <row r="16621" spans="3:11" x14ac:dyDescent="0.2">
      <c r="D16621" s="200"/>
      <c r="E16621" s="4" t="s">
        <v>23</v>
      </c>
      <c r="F16621" s="5"/>
      <c r="G16621" s="6">
        <v>192</v>
      </c>
      <c r="H16621" s="8">
        <v>11</v>
      </c>
      <c r="I16621" s="1">
        <v>135</v>
      </c>
      <c r="J16621" s="1">
        <v>43</v>
      </c>
      <c r="K16621" s="9">
        <v>3</v>
      </c>
    </row>
    <row r="16622" spans="3:11" x14ac:dyDescent="0.2">
      <c r="D16622" s="200"/>
      <c r="E16622" s="11"/>
      <c r="F16622" s="10"/>
      <c r="G16622" s="7">
        <v>100</v>
      </c>
      <c r="H16622" s="18">
        <v>5.729166666667</v>
      </c>
      <c r="I16622" s="2">
        <v>70.3125</v>
      </c>
      <c r="J16622" s="2">
        <v>22.395833333333002</v>
      </c>
      <c r="K16622" s="15">
        <v>1.5625</v>
      </c>
    </row>
    <row r="16623" spans="3:11" x14ac:dyDescent="0.2">
      <c r="D16623" s="200"/>
      <c r="E16623" s="4" t="s">
        <v>24</v>
      </c>
      <c r="F16623" s="5"/>
      <c r="G16623" s="6">
        <v>240</v>
      </c>
      <c r="H16623" s="8">
        <v>13</v>
      </c>
      <c r="I16623" s="1">
        <v>165</v>
      </c>
      <c r="J16623" s="1">
        <v>52</v>
      </c>
      <c r="K16623" s="9">
        <v>10</v>
      </c>
    </row>
    <row r="16624" spans="3:11" x14ac:dyDescent="0.2">
      <c r="D16624" s="200"/>
      <c r="E16624" s="11"/>
      <c r="F16624" s="10"/>
      <c r="G16624" s="7">
        <v>100</v>
      </c>
      <c r="H16624" s="18">
        <v>5.416666666667</v>
      </c>
      <c r="I16624" s="2">
        <v>68.75</v>
      </c>
      <c r="J16624" s="2">
        <v>21.666666666666998</v>
      </c>
      <c r="K16624" s="15">
        <v>4.166666666667</v>
      </c>
    </row>
    <row r="16625" spans="4:11" x14ac:dyDescent="0.2">
      <c r="D16625" s="199" t="s">
        <v>25</v>
      </c>
      <c r="E16625" s="22" t="s">
        <v>26</v>
      </c>
      <c r="F16625" s="21"/>
      <c r="G16625" s="19">
        <v>348</v>
      </c>
      <c r="H16625" s="27">
        <v>16</v>
      </c>
      <c r="I16625" s="3">
        <v>259</v>
      </c>
      <c r="J16625" s="3">
        <v>67</v>
      </c>
      <c r="K16625" s="26">
        <v>6</v>
      </c>
    </row>
    <row r="16626" spans="4:11" x14ac:dyDescent="0.2">
      <c r="D16626" s="200"/>
      <c r="E16626" s="11"/>
      <c r="F16626" s="10"/>
      <c r="G16626" s="7">
        <v>100</v>
      </c>
      <c r="H16626" s="18">
        <v>4.5977011494250002</v>
      </c>
      <c r="I16626" s="2">
        <v>74.425287356322002</v>
      </c>
      <c r="J16626" s="2">
        <v>19.252873563217999</v>
      </c>
      <c r="K16626" s="15">
        <v>1.7241379310339999</v>
      </c>
    </row>
    <row r="16627" spans="4:11" x14ac:dyDescent="0.2">
      <c r="D16627" s="200"/>
      <c r="E16627" s="4" t="s">
        <v>27</v>
      </c>
      <c r="F16627" s="5"/>
      <c r="G16627" s="6">
        <v>378</v>
      </c>
      <c r="H16627" s="8">
        <v>26</v>
      </c>
      <c r="I16627" s="1">
        <v>267</v>
      </c>
      <c r="J16627" s="1">
        <v>72</v>
      </c>
      <c r="K16627" s="9">
        <v>13</v>
      </c>
    </row>
    <row r="16628" spans="4:11" x14ac:dyDescent="0.2">
      <c r="D16628" s="200"/>
      <c r="E16628" s="11"/>
      <c r="F16628" s="10"/>
      <c r="G16628" s="7">
        <v>100</v>
      </c>
      <c r="H16628" s="18">
        <v>6.8783068783069998</v>
      </c>
      <c r="I16628" s="2">
        <v>70.634920634921002</v>
      </c>
      <c r="J16628" s="2">
        <v>19.047619047619001</v>
      </c>
      <c r="K16628" s="15">
        <v>3.4391534391529999</v>
      </c>
    </row>
    <row r="16629" spans="4:11" x14ac:dyDescent="0.2">
      <c r="D16629" s="200"/>
      <c r="E16629" s="4" t="s">
        <v>28</v>
      </c>
      <c r="F16629" s="5"/>
      <c r="G16629" s="6">
        <v>372</v>
      </c>
      <c r="H16629" s="8">
        <v>19</v>
      </c>
      <c r="I16629" s="1">
        <v>255</v>
      </c>
      <c r="J16629" s="1">
        <v>82</v>
      </c>
      <c r="K16629" s="9">
        <v>16</v>
      </c>
    </row>
    <row r="16630" spans="4:11" x14ac:dyDescent="0.2">
      <c r="D16630" s="200"/>
      <c r="E16630" s="11"/>
      <c r="F16630" s="10"/>
      <c r="G16630" s="7">
        <v>100</v>
      </c>
      <c r="H16630" s="18">
        <v>5.1075268817200001</v>
      </c>
      <c r="I16630" s="2">
        <v>68.548387096773993</v>
      </c>
      <c r="J16630" s="2">
        <v>22.043010752688001</v>
      </c>
      <c r="K16630" s="15">
        <v>4.3010752688169998</v>
      </c>
    </row>
    <row r="16631" spans="4:11" x14ac:dyDescent="0.2">
      <c r="D16631" s="200"/>
      <c r="E16631" s="4" t="s">
        <v>29</v>
      </c>
      <c r="F16631" s="5"/>
      <c r="G16631" s="6">
        <v>102</v>
      </c>
      <c r="H16631" s="8">
        <v>4</v>
      </c>
      <c r="I16631" s="1">
        <v>81</v>
      </c>
      <c r="J16631" s="1">
        <v>12</v>
      </c>
      <c r="K16631" s="9">
        <v>5</v>
      </c>
    </row>
    <row r="16632" spans="4:11" x14ac:dyDescent="0.2">
      <c r="D16632" s="200"/>
      <c r="E16632" s="11"/>
      <c r="F16632" s="10"/>
      <c r="G16632" s="7">
        <v>100</v>
      </c>
      <c r="H16632" s="18">
        <v>3.9215686274510002</v>
      </c>
      <c r="I16632" s="25">
        <v>79.411764705882007</v>
      </c>
      <c r="J16632" s="30">
        <v>11.764705882353001</v>
      </c>
      <c r="K16632" s="15">
        <v>4.9019607843140003</v>
      </c>
    </row>
    <row r="16633" spans="4:11" x14ac:dyDescent="0.2">
      <c r="D16633" s="199" t="s">
        <v>30</v>
      </c>
      <c r="E16633" s="22" t="s">
        <v>31</v>
      </c>
      <c r="F16633" s="21"/>
      <c r="G16633" s="19">
        <v>592</v>
      </c>
      <c r="H16633" s="27">
        <v>30</v>
      </c>
      <c r="I16633" s="3">
        <v>428</v>
      </c>
      <c r="J16633" s="3">
        <v>112</v>
      </c>
      <c r="K16633" s="26">
        <v>22</v>
      </c>
    </row>
    <row r="16634" spans="4:11" x14ac:dyDescent="0.2">
      <c r="D16634" s="200"/>
      <c r="E16634" s="11"/>
      <c r="F16634" s="10"/>
      <c r="G16634" s="7">
        <v>100</v>
      </c>
      <c r="H16634" s="18">
        <v>5.0675675675680001</v>
      </c>
      <c r="I16634" s="2">
        <v>72.297297297297007</v>
      </c>
      <c r="J16634" s="2">
        <v>18.918918918919001</v>
      </c>
      <c r="K16634" s="15">
        <v>3.716216216216</v>
      </c>
    </row>
    <row r="16635" spans="4:11" x14ac:dyDescent="0.2">
      <c r="D16635" s="200"/>
      <c r="E16635" s="4" t="s">
        <v>32</v>
      </c>
      <c r="F16635" s="5"/>
      <c r="G16635" s="6">
        <v>608</v>
      </c>
      <c r="H16635" s="8">
        <v>35</v>
      </c>
      <c r="I16635" s="1">
        <v>434</v>
      </c>
      <c r="J16635" s="1">
        <v>121</v>
      </c>
      <c r="K16635" s="9">
        <v>18</v>
      </c>
    </row>
    <row r="16636" spans="4:11" x14ac:dyDescent="0.2">
      <c r="D16636" s="200"/>
      <c r="E16636" s="11"/>
      <c r="F16636" s="10"/>
      <c r="G16636" s="7">
        <v>100</v>
      </c>
      <c r="H16636" s="18">
        <v>5.7565789473680002</v>
      </c>
      <c r="I16636" s="2">
        <v>71.381578947367998</v>
      </c>
      <c r="J16636" s="2">
        <v>19.901315789474001</v>
      </c>
      <c r="K16636" s="15">
        <v>2.9605263157890001</v>
      </c>
    </row>
    <row r="16637" spans="4:11" x14ac:dyDescent="0.2">
      <c r="D16637" s="199" t="s">
        <v>33</v>
      </c>
      <c r="E16637" s="22" t="s">
        <v>34</v>
      </c>
      <c r="F16637" s="21"/>
      <c r="G16637" s="19">
        <v>74</v>
      </c>
      <c r="H16637" s="27">
        <v>7</v>
      </c>
      <c r="I16637" s="3">
        <v>58</v>
      </c>
      <c r="J16637" s="3">
        <v>7</v>
      </c>
      <c r="K16637" s="26">
        <v>2</v>
      </c>
    </row>
    <row r="16638" spans="4:11" x14ac:dyDescent="0.2">
      <c r="D16638" s="200"/>
      <c r="E16638" s="11"/>
      <c r="F16638" s="10"/>
      <c r="G16638" s="7">
        <v>100</v>
      </c>
      <c r="H16638" s="18">
        <v>9.4594594594589996</v>
      </c>
      <c r="I16638" s="25">
        <v>78.378378378378002</v>
      </c>
      <c r="J16638" s="30">
        <v>9.4594594594589996</v>
      </c>
      <c r="K16638" s="15">
        <v>2.7027027027030002</v>
      </c>
    </row>
    <row r="16639" spans="4:11" x14ac:dyDescent="0.2">
      <c r="D16639" s="200"/>
      <c r="E16639" s="4" t="s">
        <v>35</v>
      </c>
      <c r="F16639" s="5"/>
      <c r="G16639" s="6">
        <v>148</v>
      </c>
      <c r="H16639" s="8">
        <v>13</v>
      </c>
      <c r="I16639" s="1">
        <v>106</v>
      </c>
      <c r="J16639" s="1">
        <v>24</v>
      </c>
      <c r="K16639" s="9">
        <v>5</v>
      </c>
    </row>
    <row r="16640" spans="4:11" x14ac:dyDescent="0.2">
      <c r="D16640" s="200"/>
      <c r="E16640" s="11"/>
      <c r="F16640" s="10"/>
      <c r="G16640" s="7">
        <v>100</v>
      </c>
      <c r="H16640" s="18">
        <v>8.7837837837839992</v>
      </c>
      <c r="I16640" s="2">
        <v>71.621621621621998</v>
      </c>
      <c r="J16640" s="2">
        <v>16.216216216216001</v>
      </c>
      <c r="K16640" s="15">
        <v>3.3783783783780001</v>
      </c>
    </row>
    <row r="16641" spans="2:11" x14ac:dyDescent="0.2">
      <c r="D16641" s="200"/>
      <c r="E16641" s="4" t="s">
        <v>36</v>
      </c>
      <c r="F16641" s="5"/>
      <c r="G16641" s="6">
        <v>187</v>
      </c>
      <c r="H16641" s="8">
        <v>10</v>
      </c>
      <c r="I16641" s="1">
        <v>140</v>
      </c>
      <c r="J16641" s="1">
        <v>31</v>
      </c>
      <c r="K16641" s="9">
        <v>6</v>
      </c>
    </row>
    <row r="16642" spans="2:11" x14ac:dyDescent="0.2">
      <c r="D16642" s="200"/>
      <c r="E16642" s="11"/>
      <c r="F16642" s="10"/>
      <c r="G16642" s="7">
        <v>100</v>
      </c>
      <c r="H16642" s="18">
        <v>5.3475935828879999</v>
      </c>
      <c r="I16642" s="2">
        <v>74.866310160428</v>
      </c>
      <c r="J16642" s="2">
        <v>16.577540106952</v>
      </c>
      <c r="K16642" s="15">
        <v>3.208556149733</v>
      </c>
    </row>
    <row r="16643" spans="2:11" x14ac:dyDescent="0.2">
      <c r="D16643" s="200"/>
      <c r="E16643" s="4" t="s">
        <v>37</v>
      </c>
      <c r="F16643" s="5"/>
      <c r="G16643" s="6">
        <v>221</v>
      </c>
      <c r="H16643" s="8">
        <v>9</v>
      </c>
      <c r="I16643" s="1">
        <v>162</v>
      </c>
      <c r="J16643" s="1">
        <v>45</v>
      </c>
      <c r="K16643" s="9">
        <v>5</v>
      </c>
    </row>
    <row r="16644" spans="2:11" x14ac:dyDescent="0.2">
      <c r="D16644" s="200"/>
      <c r="E16644" s="11"/>
      <c r="F16644" s="10"/>
      <c r="G16644" s="7">
        <v>100</v>
      </c>
      <c r="H16644" s="18">
        <v>4.0723981900449999</v>
      </c>
      <c r="I16644" s="2">
        <v>73.303167420814006</v>
      </c>
      <c r="J16644" s="2">
        <v>20.361990950226001</v>
      </c>
      <c r="K16644" s="15">
        <v>2.262443438914</v>
      </c>
    </row>
    <row r="16645" spans="2:11" x14ac:dyDescent="0.2">
      <c r="D16645" s="200"/>
      <c r="E16645" s="4" t="s">
        <v>38</v>
      </c>
      <c r="F16645" s="5"/>
      <c r="G16645" s="6">
        <v>186</v>
      </c>
      <c r="H16645" s="8">
        <v>8</v>
      </c>
      <c r="I16645" s="1">
        <v>127</v>
      </c>
      <c r="J16645" s="1">
        <v>47</v>
      </c>
      <c r="K16645" s="9">
        <v>4</v>
      </c>
    </row>
    <row r="16646" spans="2:11" x14ac:dyDescent="0.2">
      <c r="D16646" s="200"/>
      <c r="E16646" s="11"/>
      <c r="F16646" s="10"/>
      <c r="G16646" s="7">
        <v>100</v>
      </c>
      <c r="H16646" s="18">
        <v>4.3010752688169998</v>
      </c>
      <c r="I16646" s="2">
        <v>68.279569892473006</v>
      </c>
      <c r="J16646" s="25">
        <v>25.268817204301001</v>
      </c>
      <c r="K16646" s="15">
        <v>2.1505376344089999</v>
      </c>
    </row>
    <row r="16647" spans="2:11" x14ac:dyDescent="0.2">
      <c r="D16647" s="200"/>
      <c r="E16647" s="4" t="s">
        <v>39</v>
      </c>
      <c r="F16647" s="5"/>
      <c r="G16647" s="6">
        <v>223</v>
      </c>
      <c r="H16647" s="8">
        <v>14</v>
      </c>
      <c r="I16647" s="1">
        <v>148</v>
      </c>
      <c r="J16647" s="1">
        <v>51</v>
      </c>
      <c r="K16647" s="9">
        <v>10</v>
      </c>
    </row>
    <row r="16648" spans="2:11" x14ac:dyDescent="0.2">
      <c r="D16648" s="200"/>
      <c r="E16648" s="11"/>
      <c r="F16648" s="10"/>
      <c r="G16648" s="7">
        <v>100</v>
      </c>
      <c r="H16648" s="18">
        <v>6.27802690583</v>
      </c>
      <c r="I16648" s="30">
        <v>66.367713004484003</v>
      </c>
      <c r="J16648" s="2">
        <v>22.869955156951001</v>
      </c>
      <c r="K16648" s="15">
        <v>4.4843049327350002</v>
      </c>
    </row>
    <row r="16649" spans="2:11" x14ac:dyDescent="0.2">
      <c r="D16649" s="200"/>
      <c r="E16649" s="4" t="s">
        <v>40</v>
      </c>
      <c r="F16649" s="5"/>
      <c r="G16649" s="6">
        <v>161</v>
      </c>
      <c r="H16649" s="8">
        <v>4</v>
      </c>
      <c r="I16649" s="1">
        <v>121</v>
      </c>
      <c r="J16649" s="1">
        <v>28</v>
      </c>
      <c r="K16649" s="9">
        <v>8</v>
      </c>
    </row>
    <row r="16650" spans="2:11" x14ac:dyDescent="0.2">
      <c r="D16650" s="201"/>
      <c r="E16650" s="45"/>
      <c r="F16650" s="51"/>
      <c r="G16650" s="81">
        <v>100</v>
      </c>
      <c r="H16650" s="115">
        <v>2.4844720496889998</v>
      </c>
      <c r="I16650" s="64">
        <v>75.155279503106001</v>
      </c>
      <c r="J16650" s="64">
        <v>17.391304347826001</v>
      </c>
      <c r="K16650" s="106">
        <v>4.9689440993789997</v>
      </c>
    </row>
    <row r="16652" spans="2:11" x14ac:dyDescent="0.2">
      <c r="B16652" s="40" t="str">
        <f xml:space="preserve"> HYPERLINK("#'目次'!B408", "[402]")</f>
        <v>[402]</v>
      </c>
      <c r="C16652" s="23" t="s">
        <v>535</v>
      </c>
    </row>
    <row r="16655" spans="2:11" x14ac:dyDescent="0.2">
      <c r="C16655" s="23" t="s">
        <v>48</v>
      </c>
    </row>
    <row r="16656" spans="2:11" x14ac:dyDescent="0.2">
      <c r="D16656" s="195"/>
      <c r="E16656" s="196"/>
      <c r="F16656" s="196"/>
      <c r="G16656" s="37" t="s">
        <v>15</v>
      </c>
      <c r="H16656" s="33" t="s">
        <v>512</v>
      </c>
      <c r="I16656" s="13" t="s">
        <v>513</v>
      </c>
      <c r="J16656" s="13" t="s">
        <v>514</v>
      </c>
      <c r="K16656" s="38" t="s">
        <v>18</v>
      </c>
    </row>
    <row r="16657" spans="4:11" x14ac:dyDescent="0.2">
      <c r="D16657" s="197"/>
      <c r="E16657" s="198"/>
      <c r="F16657" s="198"/>
      <c r="G16657" s="35"/>
      <c r="H16657" s="39"/>
      <c r="I16657" s="14"/>
      <c r="J16657" s="14"/>
      <c r="K16657" s="34"/>
    </row>
    <row r="16658" spans="4:11" x14ac:dyDescent="0.2">
      <c r="D16658" s="78"/>
      <c r="E16658" s="79" t="s">
        <v>15</v>
      </c>
      <c r="F16658" s="66"/>
      <c r="G16658" s="36">
        <v>1200</v>
      </c>
      <c r="H16658" s="17">
        <v>65</v>
      </c>
      <c r="I16658" s="17">
        <v>862</v>
      </c>
      <c r="J16658" s="17">
        <v>233</v>
      </c>
      <c r="K16658" s="47">
        <v>40</v>
      </c>
    </row>
    <row r="16659" spans="4:11" x14ac:dyDescent="0.2">
      <c r="D16659" s="45"/>
      <c r="E16659" s="51"/>
      <c r="F16659" s="67"/>
      <c r="G16659" s="7">
        <v>100</v>
      </c>
      <c r="H16659" s="2">
        <v>5.416666666667</v>
      </c>
      <c r="I16659" s="2">
        <v>71.833333333333002</v>
      </c>
      <c r="J16659" s="2">
        <v>19.416666666666998</v>
      </c>
      <c r="K16659" s="15">
        <v>3.333333333333</v>
      </c>
    </row>
    <row r="16660" spans="4:11" x14ac:dyDescent="0.2">
      <c r="D16660" s="199" t="s">
        <v>49</v>
      </c>
      <c r="E16660" s="22" t="s">
        <v>50</v>
      </c>
      <c r="F16660" s="21"/>
      <c r="G16660" s="19">
        <v>15</v>
      </c>
      <c r="H16660" s="27">
        <v>1</v>
      </c>
      <c r="I16660" s="3">
        <v>9</v>
      </c>
      <c r="J16660" s="3">
        <v>5</v>
      </c>
      <c r="K16660" s="26">
        <v>0</v>
      </c>
    </row>
    <row r="16661" spans="4:11" x14ac:dyDescent="0.2">
      <c r="D16661" s="200"/>
      <c r="E16661" s="11"/>
      <c r="F16661" s="10"/>
      <c r="G16661" s="7">
        <v>100</v>
      </c>
      <c r="H16661" s="18">
        <v>6.666666666667</v>
      </c>
      <c r="I16661" s="50">
        <v>60</v>
      </c>
      <c r="J16661" s="41">
        <v>33.333333333333002</v>
      </c>
      <c r="K16661" s="48">
        <v>0</v>
      </c>
    </row>
    <row r="16662" spans="4:11" x14ac:dyDescent="0.2">
      <c r="D16662" s="200"/>
      <c r="E16662" s="4" t="s">
        <v>51</v>
      </c>
      <c r="F16662" s="5"/>
      <c r="G16662" s="6">
        <v>142</v>
      </c>
      <c r="H16662" s="8">
        <v>7</v>
      </c>
      <c r="I16662" s="1">
        <v>97</v>
      </c>
      <c r="J16662" s="1">
        <v>34</v>
      </c>
      <c r="K16662" s="9">
        <v>4</v>
      </c>
    </row>
    <row r="16663" spans="4:11" x14ac:dyDescent="0.2">
      <c r="D16663" s="200"/>
      <c r="E16663" s="11"/>
      <c r="F16663" s="10"/>
      <c r="G16663" s="7">
        <v>100</v>
      </c>
      <c r="H16663" s="18">
        <v>4.9295774647890003</v>
      </c>
      <c r="I16663" s="2">
        <v>68.309859154929995</v>
      </c>
      <c r="J16663" s="2">
        <v>23.943661971830998</v>
      </c>
      <c r="K16663" s="15">
        <v>2.8169014084509998</v>
      </c>
    </row>
    <row r="16664" spans="4:11" x14ac:dyDescent="0.2">
      <c r="D16664" s="200"/>
      <c r="E16664" s="4" t="s">
        <v>52</v>
      </c>
      <c r="F16664" s="5"/>
      <c r="G16664" s="6">
        <v>26</v>
      </c>
      <c r="H16664" s="8">
        <v>1</v>
      </c>
      <c r="I16664" s="1">
        <v>17</v>
      </c>
      <c r="J16664" s="1">
        <v>7</v>
      </c>
      <c r="K16664" s="9">
        <v>1</v>
      </c>
    </row>
    <row r="16665" spans="4:11" x14ac:dyDescent="0.2">
      <c r="D16665" s="200"/>
      <c r="E16665" s="11"/>
      <c r="F16665" s="10"/>
      <c r="G16665" s="7">
        <v>100</v>
      </c>
      <c r="H16665" s="18">
        <v>3.8461538461539999</v>
      </c>
      <c r="I16665" s="30">
        <v>65.384615384615003</v>
      </c>
      <c r="J16665" s="25">
        <v>26.923076923077002</v>
      </c>
      <c r="K16665" s="15">
        <v>3.8461538461539999</v>
      </c>
    </row>
    <row r="16666" spans="4:11" x14ac:dyDescent="0.2">
      <c r="D16666" s="200"/>
      <c r="E16666" s="4" t="s">
        <v>53</v>
      </c>
      <c r="F16666" s="5"/>
      <c r="G16666" s="6">
        <v>41</v>
      </c>
      <c r="H16666" s="8">
        <v>0</v>
      </c>
      <c r="I16666" s="1">
        <v>29</v>
      </c>
      <c r="J16666" s="1">
        <v>12</v>
      </c>
      <c r="K16666" s="9">
        <v>0</v>
      </c>
    </row>
    <row r="16667" spans="4:11" x14ac:dyDescent="0.2">
      <c r="D16667" s="200"/>
      <c r="E16667" s="11"/>
      <c r="F16667" s="10"/>
      <c r="G16667" s="7">
        <v>100</v>
      </c>
      <c r="H16667" s="143">
        <v>0</v>
      </c>
      <c r="I16667" s="2">
        <v>70.731707317073003</v>
      </c>
      <c r="J16667" s="25">
        <v>29.268292682927001</v>
      </c>
      <c r="K16667" s="48">
        <v>0</v>
      </c>
    </row>
    <row r="16668" spans="4:11" x14ac:dyDescent="0.2">
      <c r="D16668" s="200"/>
      <c r="E16668" s="4" t="s">
        <v>54</v>
      </c>
      <c r="F16668" s="5"/>
      <c r="G16668" s="6">
        <v>226</v>
      </c>
      <c r="H16668" s="8">
        <v>8</v>
      </c>
      <c r="I16668" s="1">
        <v>166</v>
      </c>
      <c r="J16668" s="1">
        <v>46</v>
      </c>
      <c r="K16668" s="9">
        <v>6</v>
      </c>
    </row>
    <row r="16669" spans="4:11" x14ac:dyDescent="0.2">
      <c r="D16669" s="200"/>
      <c r="E16669" s="11"/>
      <c r="F16669" s="10"/>
      <c r="G16669" s="7">
        <v>100</v>
      </c>
      <c r="H16669" s="18">
        <v>3.53982300885</v>
      </c>
      <c r="I16669" s="2">
        <v>73.451327433627995</v>
      </c>
      <c r="J16669" s="2">
        <v>20.353982300885001</v>
      </c>
      <c r="K16669" s="15">
        <v>2.654867256637</v>
      </c>
    </row>
    <row r="16670" spans="4:11" x14ac:dyDescent="0.2">
      <c r="D16670" s="200"/>
      <c r="E16670" s="4" t="s">
        <v>55</v>
      </c>
      <c r="F16670" s="5"/>
      <c r="G16670" s="6">
        <v>125</v>
      </c>
      <c r="H16670" s="8">
        <v>6</v>
      </c>
      <c r="I16670" s="1">
        <v>89</v>
      </c>
      <c r="J16670" s="1">
        <v>28</v>
      </c>
      <c r="K16670" s="9">
        <v>2</v>
      </c>
    </row>
    <row r="16671" spans="4:11" x14ac:dyDescent="0.2">
      <c r="D16671" s="200"/>
      <c r="E16671" s="11"/>
      <c r="F16671" s="10"/>
      <c r="G16671" s="7">
        <v>100</v>
      </c>
      <c r="H16671" s="18">
        <v>4.8</v>
      </c>
      <c r="I16671" s="2">
        <v>71.2</v>
      </c>
      <c r="J16671" s="2">
        <v>22.4</v>
      </c>
      <c r="K16671" s="15">
        <v>1.6</v>
      </c>
    </row>
    <row r="16672" spans="4:11" x14ac:dyDescent="0.2">
      <c r="D16672" s="200"/>
      <c r="E16672" s="4" t="s">
        <v>56</v>
      </c>
      <c r="F16672" s="5"/>
      <c r="G16672" s="6">
        <v>190</v>
      </c>
      <c r="H16672" s="8">
        <v>17</v>
      </c>
      <c r="I16672" s="1">
        <v>138</v>
      </c>
      <c r="J16672" s="1">
        <v>29</v>
      </c>
      <c r="K16672" s="9">
        <v>6</v>
      </c>
    </row>
    <row r="16673" spans="4:11" x14ac:dyDescent="0.2">
      <c r="D16673" s="200"/>
      <c r="E16673" s="11"/>
      <c r="F16673" s="10"/>
      <c r="G16673" s="7">
        <v>100</v>
      </c>
      <c r="H16673" s="18">
        <v>8.9473684210529996</v>
      </c>
      <c r="I16673" s="2">
        <v>72.631578947367998</v>
      </c>
      <c r="J16673" s="2">
        <v>15.263157894737001</v>
      </c>
      <c r="K16673" s="15">
        <v>3.1578947368420001</v>
      </c>
    </row>
    <row r="16674" spans="4:11" x14ac:dyDescent="0.2">
      <c r="D16674" s="200"/>
      <c r="E16674" s="4" t="s">
        <v>57</v>
      </c>
      <c r="F16674" s="5"/>
      <c r="G16674" s="6">
        <v>185</v>
      </c>
      <c r="H16674" s="8">
        <v>7</v>
      </c>
      <c r="I16674" s="1">
        <v>142</v>
      </c>
      <c r="J16674" s="1">
        <v>33</v>
      </c>
      <c r="K16674" s="9">
        <v>3</v>
      </c>
    </row>
    <row r="16675" spans="4:11" x14ac:dyDescent="0.2">
      <c r="D16675" s="200"/>
      <c r="E16675" s="11"/>
      <c r="F16675" s="10"/>
      <c r="G16675" s="7">
        <v>100</v>
      </c>
      <c r="H16675" s="18">
        <v>3.783783783784</v>
      </c>
      <c r="I16675" s="2">
        <v>76.756756756756999</v>
      </c>
      <c r="J16675" s="2">
        <v>17.837837837837998</v>
      </c>
      <c r="K16675" s="15">
        <v>1.6216216216220001</v>
      </c>
    </row>
    <row r="16676" spans="4:11" x14ac:dyDescent="0.2">
      <c r="D16676" s="200"/>
      <c r="E16676" s="4" t="s">
        <v>58</v>
      </c>
      <c r="F16676" s="5"/>
      <c r="G16676" s="6">
        <v>113</v>
      </c>
      <c r="H16676" s="8">
        <v>11</v>
      </c>
      <c r="I16676" s="1">
        <v>85</v>
      </c>
      <c r="J16676" s="1">
        <v>12</v>
      </c>
      <c r="K16676" s="9">
        <v>5</v>
      </c>
    </row>
    <row r="16677" spans="4:11" x14ac:dyDescent="0.2">
      <c r="D16677" s="200"/>
      <c r="E16677" s="11"/>
      <c r="F16677" s="10"/>
      <c r="G16677" s="7">
        <v>100</v>
      </c>
      <c r="H16677" s="18">
        <v>9.7345132743360008</v>
      </c>
      <c r="I16677" s="2">
        <v>75.221238938053006</v>
      </c>
      <c r="J16677" s="30">
        <v>10.619469026549</v>
      </c>
      <c r="K16677" s="15">
        <v>4.424778761062</v>
      </c>
    </row>
    <row r="16678" spans="4:11" x14ac:dyDescent="0.2">
      <c r="D16678" s="200"/>
      <c r="E16678" s="4" t="s">
        <v>59</v>
      </c>
      <c r="F16678" s="5"/>
      <c r="G16678" s="6">
        <v>136</v>
      </c>
      <c r="H16678" s="8">
        <v>7</v>
      </c>
      <c r="I16678" s="1">
        <v>89</v>
      </c>
      <c r="J16678" s="1">
        <v>27</v>
      </c>
      <c r="K16678" s="9">
        <v>13</v>
      </c>
    </row>
    <row r="16679" spans="4:11" x14ac:dyDescent="0.2">
      <c r="D16679" s="200"/>
      <c r="E16679" s="11"/>
      <c r="F16679" s="10"/>
      <c r="G16679" s="7">
        <v>100</v>
      </c>
      <c r="H16679" s="18">
        <v>5.147058823529</v>
      </c>
      <c r="I16679" s="30">
        <v>65.441176470588005</v>
      </c>
      <c r="J16679" s="2">
        <v>19.852941176470999</v>
      </c>
      <c r="K16679" s="85">
        <v>9.5588235294120008</v>
      </c>
    </row>
    <row r="16680" spans="4:11" x14ac:dyDescent="0.2">
      <c r="D16680" s="199" t="s">
        <v>60</v>
      </c>
      <c r="E16680" s="22" t="s">
        <v>61</v>
      </c>
      <c r="F16680" s="21"/>
      <c r="G16680" s="19">
        <v>205</v>
      </c>
      <c r="H16680" s="27">
        <v>13</v>
      </c>
      <c r="I16680" s="3">
        <v>139</v>
      </c>
      <c r="J16680" s="3">
        <v>44</v>
      </c>
      <c r="K16680" s="26">
        <v>9</v>
      </c>
    </row>
    <row r="16681" spans="4:11" x14ac:dyDescent="0.2">
      <c r="D16681" s="200"/>
      <c r="E16681" s="11"/>
      <c r="F16681" s="10"/>
      <c r="G16681" s="7">
        <v>100</v>
      </c>
      <c r="H16681" s="18">
        <v>6.3414634146340001</v>
      </c>
      <c r="I16681" s="2">
        <v>67.804878048779997</v>
      </c>
      <c r="J16681" s="2">
        <v>21.463414634146002</v>
      </c>
      <c r="K16681" s="15">
        <v>4.3902439024389999</v>
      </c>
    </row>
    <row r="16682" spans="4:11" x14ac:dyDescent="0.2">
      <c r="D16682" s="200"/>
      <c r="E16682" s="4" t="s">
        <v>62</v>
      </c>
      <c r="F16682" s="5"/>
      <c r="G16682" s="6">
        <v>160</v>
      </c>
      <c r="H16682" s="8">
        <v>5</v>
      </c>
      <c r="I16682" s="1">
        <v>126</v>
      </c>
      <c r="J16682" s="1">
        <v>26</v>
      </c>
      <c r="K16682" s="9">
        <v>3</v>
      </c>
    </row>
    <row r="16683" spans="4:11" x14ac:dyDescent="0.2">
      <c r="D16683" s="200"/>
      <c r="E16683" s="11"/>
      <c r="F16683" s="10"/>
      <c r="G16683" s="7">
        <v>100</v>
      </c>
      <c r="H16683" s="18">
        <v>3.125</v>
      </c>
      <c r="I16683" s="25">
        <v>78.75</v>
      </c>
      <c r="J16683" s="2">
        <v>16.25</v>
      </c>
      <c r="K16683" s="15">
        <v>1.875</v>
      </c>
    </row>
    <row r="16684" spans="4:11" x14ac:dyDescent="0.2">
      <c r="D16684" s="200"/>
      <c r="E16684" s="4" t="s">
        <v>63</v>
      </c>
      <c r="F16684" s="5"/>
      <c r="G16684" s="6">
        <v>121</v>
      </c>
      <c r="H16684" s="8">
        <v>7</v>
      </c>
      <c r="I16684" s="1">
        <v>90</v>
      </c>
      <c r="J16684" s="1">
        <v>23</v>
      </c>
      <c r="K16684" s="9">
        <v>1</v>
      </c>
    </row>
    <row r="16685" spans="4:11" x14ac:dyDescent="0.2">
      <c r="D16685" s="200"/>
      <c r="E16685" s="11"/>
      <c r="F16685" s="10"/>
      <c r="G16685" s="7">
        <v>100</v>
      </c>
      <c r="H16685" s="18">
        <v>5.7851239669419998</v>
      </c>
      <c r="I16685" s="2">
        <v>74.380165289255999</v>
      </c>
      <c r="J16685" s="2">
        <v>19.008264462810001</v>
      </c>
      <c r="K16685" s="15">
        <v>0.82644628099200002</v>
      </c>
    </row>
    <row r="16686" spans="4:11" x14ac:dyDescent="0.2">
      <c r="D16686" s="200"/>
      <c r="E16686" s="4" t="s">
        <v>64</v>
      </c>
      <c r="F16686" s="5"/>
      <c r="G16686" s="6">
        <v>124</v>
      </c>
      <c r="H16686" s="8">
        <v>11</v>
      </c>
      <c r="I16686" s="1">
        <v>87</v>
      </c>
      <c r="J16686" s="1">
        <v>25</v>
      </c>
      <c r="K16686" s="9">
        <v>1</v>
      </c>
    </row>
    <row r="16687" spans="4:11" x14ac:dyDescent="0.2">
      <c r="D16687" s="200"/>
      <c r="E16687" s="11"/>
      <c r="F16687" s="10"/>
      <c r="G16687" s="7">
        <v>100</v>
      </c>
      <c r="H16687" s="18">
        <v>8.8709677419350008</v>
      </c>
      <c r="I16687" s="2">
        <v>70.161290322580996</v>
      </c>
      <c r="J16687" s="2">
        <v>20.161290322580999</v>
      </c>
      <c r="K16687" s="15">
        <v>0.80645161290300005</v>
      </c>
    </row>
    <row r="16688" spans="4:11" x14ac:dyDescent="0.2">
      <c r="D16688" s="200"/>
      <c r="E16688" s="4" t="s">
        <v>65</v>
      </c>
      <c r="F16688" s="5"/>
      <c r="G16688" s="6">
        <v>109</v>
      </c>
      <c r="H16688" s="8">
        <v>7</v>
      </c>
      <c r="I16688" s="1">
        <v>77</v>
      </c>
      <c r="J16688" s="1">
        <v>21</v>
      </c>
      <c r="K16688" s="9">
        <v>4</v>
      </c>
    </row>
    <row r="16689" spans="2:11" x14ac:dyDescent="0.2">
      <c r="D16689" s="200"/>
      <c r="E16689" s="11"/>
      <c r="F16689" s="10"/>
      <c r="G16689" s="7">
        <v>100</v>
      </c>
      <c r="H16689" s="18">
        <v>6.4220183486240003</v>
      </c>
      <c r="I16689" s="2">
        <v>70.642201834862007</v>
      </c>
      <c r="J16689" s="2">
        <v>19.266055045872001</v>
      </c>
      <c r="K16689" s="15">
        <v>3.669724770642</v>
      </c>
    </row>
    <row r="16690" spans="2:11" x14ac:dyDescent="0.2">
      <c r="D16690" s="200"/>
      <c r="E16690" s="4" t="s">
        <v>66</v>
      </c>
      <c r="F16690" s="5"/>
      <c r="G16690" s="6">
        <v>104</v>
      </c>
      <c r="H16690" s="8">
        <v>5</v>
      </c>
      <c r="I16690" s="1">
        <v>78</v>
      </c>
      <c r="J16690" s="1">
        <v>20</v>
      </c>
      <c r="K16690" s="9">
        <v>1</v>
      </c>
    </row>
    <row r="16691" spans="2:11" x14ac:dyDescent="0.2">
      <c r="D16691" s="200"/>
      <c r="E16691" s="11"/>
      <c r="F16691" s="10"/>
      <c r="G16691" s="7">
        <v>100</v>
      </c>
      <c r="H16691" s="18">
        <v>4.8076923076920002</v>
      </c>
      <c r="I16691" s="2">
        <v>75</v>
      </c>
      <c r="J16691" s="2">
        <v>19.230769230768999</v>
      </c>
      <c r="K16691" s="15">
        <v>0.96153846153800004</v>
      </c>
    </row>
    <row r="16692" spans="2:11" x14ac:dyDescent="0.2">
      <c r="D16692" s="200"/>
      <c r="E16692" s="4" t="s">
        <v>67</v>
      </c>
      <c r="F16692" s="5"/>
      <c r="G16692" s="6">
        <v>139</v>
      </c>
      <c r="H16692" s="8">
        <v>5</v>
      </c>
      <c r="I16692" s="1">
        <v>104</v>
      </c>
      <c r="J16692" s="1">
        <v>29</v>
      </c>
      <c r="K16692" s="9">
        <v>1</v>
      </c>
    </row>
    <row r="16693" spans="2:11" x14ac:dyDescent="0.2">
      <c r="D16693" s="200"/>
      <c r="E16693" s="11"/>
      <c r="F16693" s="10"/>
      <c r="G16693" s="7">
        <v>100</v>
      </c>
      <c r="H16693" s="18">
        <v>3.5971223021580001</v>
      </c>
      <c r="I16693" s="2">
        <v>74.820143884892005</v>
      </c>
      <c r="J16693" s="2">
        <v>20.863309352518002</v>
      </c>
      <c r="K16693" s="15">
        <v>0.71942446043200003</v>
      </c>
    </row>
    <row r="16694" spans="2:11" x14ac:dyDescent="0.2">
      <c r="D16694" s="200"/>
      <c r="E16694" s="4" t="s">
        <v>68</v>
      </c>
      <c r="F16694" s="5"/>
      <c r="G16694" s="6">
        <v>48</v>
      </c>
      <c r="H16694" s="8">
        <v>4</v>
      </c>
      <c r="I16694" s="1">
        <v>26</v>
      </c>
      <c r="J16694" s="1">
        <v>17</v>
      </c>
      <c r="K16694" s="9">
        <v>1</v>
      </c>
    </row>
    <row r="16695" spans="2:11" x14ac:dyDescent="0.2">
      <c r="D16695" s="200"/>
      <c r="E16695" s="11"/>
      <c r="F16695" s="10"/>
      <c r="G16695" s="7">
        <v>100</v>
      </c>
      <c r="H16695" s="18">
        <v>8.333333333333</v>
      </c>
      <c r="I16695" s="50">
        <v>54.166666666666998</v>
      </c>
      <c r="J16695" s="41">
        <v>35.416666666666998</v>
      </c>
      <c r="K16695" s="15">
        <v>2.083333333333</v>
      </c>
    </row>
    <row r="16696" spans="2:11" x14ac:dyDescent="0.2">
      <c r="D16696" s="200"/>
      <c r="E16696" s="4" t="s">
        <v>69</v>
      </c>
      <c r="F16696" s="5"/>
      <c r="G16696" s="6">
        <v>37</v>
      </c>
      <c r="H16696" s="8">
        <v>2</v>
      </c>
      <c r="I16696" s="1">
        <v>30</v>
      </c>
      <c r="J16696" s="1">
        <v>5</v>
      </c>
      <c r="K16696" s="9">
        <v>0</v>
      </c>
    </row>
    <row r="16697" spans="2:11" x14ac:dyDescent="0.2">
      <c r="D16697" s="200"/>
      <c r="E16697" s="11"/>
      <c r="F16697" s="10"/>
      <c r="G16697" s="7">
        <v>100</v>
      </c>
      <c r="H16697" s="18">
        <v>5.4054054054050003</v>
      </c>
      <c r="I16697" s="25">
        <v>81.081081081080995</v>
      </c>
      <c r="J16697" s="30">
        <v>13.513513513514001</v>
      </c>
      <c r="K16697" s="48">
        <v>0</v>
      </c>
    </row>
    <row r="16698" spans="2:11" x14ac:dyDescent="0.2">
      <c r="D16698" s="199" t="s">
        <v>70</v>
      </c>
      <c r="E16698" s="22" t="s">
        <v>18</v>
      </c>
      <c r="F16698" s="21"/>
      <c r="G16698" s="19">
        <v>0</v>
      </c>
      <c r="H16698" s="27">
        <v>0</v>
      </c>
      <c r="I16698" s="3">
        <v>0</v>
      </c>
      <c r="J16698" s="3">
        <v>0</v>
      </c>
      <c r="K16698" s="26">
        <v>0</v>
      </c>
    </row>
    <row r="16699" spans="2:11" x14ac:dyDescent="0.2">
      <c r="D16699" s="201"/>
      <c r="E16699" s="45"/>
      <c r="F16699" s="51"/>
      <c r="G16699" s="119">
        <v>0</v>
      </c>
      <c r="H16699" s="166">
        <v>0</v>
      </c>
      <c r="I16699" s="83">
        <v>0</v>
      </c>
      <c r="J16699" s="83">
        <v>0</v>
      </c>
      <c r="K16699" s="116">
        <v>0</v>
      </c>
    </row>
    <row r="16701" spans="2:11" x14ac:dyDescent="0.2">
      <c r="B16701" s="40" t="str">
        <f xml:space="preserve"> HYPERLINK("#'目次'!B409", "[403]")</f>
        <v>[403]</v>
      </c>
      <c r="C16701" s="23" t="s">
        <v>535</v>
      </c>
    </row>
    <row r="16704" spans="2:11" x14ac:dyDescent="0.2">
      <c r="C16704" s="23" t="s">
        <v>73</v>
      </c>
    </row>
    <row r="16705" spans="4:11" x14ac:dyDescent="0.2">
      <c r="D16705" s="195"/>
      <c r="E16705" s="196"/>
      <c r="F16705" s="196"/>
      <c r="G16705" s="37" t="s">
        <v>15</v>
      </c>
      <c r="H16705" s="33" t="s">
        <v>512</v>
      </c>
      <c r="I16705" s="13" t="s">
        <v>513</v>
      </c>
      <c r="J16705" s="13" t="s">
        <v>514</v>
      </c>
      <c r="K16705" s="38" t="s">
        <v>18</v>
      </c>
    </row>
    <row r="16706" spans="4:11" x14ac:dyDescent="0.2">
      <c r="D16706" s="197"/>
      <c r="E16706" s="198"/>
      <c r="F16706" s="198"/>
      <c r="G16706" s="35"/>
      <c r="H16706" s="39"/>
      <c r="I16706" s="14"/>
      <c r="J16706" s="14"/>
      <c r="K16706" s="34"/>
    </row>
    <row r="16707" spans="4:11" x14ac:dyDescent="0.2">
      <c r="D16707" s="78"/>
      <c r="E16707" s="79" t="s">
        <v>15</v>
      </c>
      <c r="F16707" s="66"/>
      <c r="G16707" s="36">
        <v>1200</v>
      </c>
      <c r="H16707" s="17">
        <v>65</v>
      </c>
      <c r="I16707" s="17">
        <v>862</v>
      </c>
      <c r="J16707" s="17">
        <v>233</v>
      </c>
      <c r="K16707" s="47">
        <v>40</v>
      </c>
    </row>
    <row r="16708" spans="4:11" x14ac:dyDescent="0.2">
      <c r="D16708" s="45"/>
      <c r="E16708" s="51"/>
      <c r="F16708" s="67"/>
      <c r="G16708" s="7">
        <v>100</v>
      </c>
      <c r="H16708" s="2">
        <v>5.416666666667</v>
      </c>
      <c r="I16708" s="2">
        <v>71.833333333333002</v>
      </c>
      <c r="J16708" s="2">
        <v>19.416666666666998</v>
      </c>
      <c r="K16708" s="15">
        <v>3.333333333333</v>
      </c>
    </row>
    <row r="16709" spans="4:11" x14ac:dyDescent="0.2">
      <c r="D16709" s="199" t="s">
        <v>74</v>
      </c>
      <c r="E16709" s="22" t="s">
        <v>75</v>
      </c>
      <c r="F16709" s="21"/>
      <c r="G16709" s="19">
        <v>592</v>
      </c>
      <c r="H16709" s="27">
        <v>30</v>
      </c>
      <c r="I16709" s="3">
        <v>428</v>
      </c>
      <c r="J16709" s="3">
        <v>112</v>
      </c>
      <c r="K16709" s="26">
        <v>22</v>
      </c>
    </row>
    <row r="16710" spans="4:11" x14ac:dyDescent="0.2">
      <c r="D16710" s="200"/>
      <c r="E16710" s="11"/>
      <c r="F16710" s="10"/>
      <c r="G16710" s="7">
        <v>100</v>
      </c>
      <c r="H16710" s="18">
        <v>5.0675675675680001</v>
      </c>
      <c r="I16710" s="2">
        <v>72.297297297297007</v>
      </c>
      <c r="J16710" s="2">
        <v>18.918918918919001</v>
      </c>
      <c r="K16710" s="15">
        <v>3.716216216216</v>
      </c>
    </row>
    <row r="16711" spans="4:11" x14ac:dyDescent="0.2">
      <c r="D16711" s="200"/>
      <c r="E16711" s="4" t="s">
        <v>34</v>
      </c>
      <c r="F16711" s="5"/>
      <c r="G16711" s="6">
        <v>37</v>
      </c>
      <c r="H16711" s="8">
        <v>4</v>
      </c>
      <c r="I16711" s="1">
        <v>29</v>
      </c>
      <c r="J16711" s="1">
        <v>2</v>
      </c>
      <c r="K16711" s="9">
        <v>2</v>
      </c>
    </row>
    <row r="16712" spans="4:11" x14ac:dyDescent="0.2">
      <c r="D16712" s="200"/>
      <c r="E16712" s="11"/>
      <c r="F16712" s="10"/>
      <c r="G16712" s="7">
        <v>100</v>
      </c>
      <c r="H16712" s="70">
        <v>10.810810810811001</v>
      </c>
      <c r="I16712" s="25">
        <v>78.378378378378002</v>
      </c>
      <c r="J16712" s="50">
        <v>5.4054054054050003</v>
      </c>
      <c r="K16712" s="15">
        <v>5.4054054054050003</v>
      </c>
    </row>
    <row r="16713" spans="4:11" x14ac:dyDescent="0.2">
      <c r="D16713" s="200"/>
      <c r="E16713" s="4" t="s">
        <v>35</v>
      </c>
      <c r="F16713" s="5"/>
      <c r="G16713" s="6">
        <v>75</v>
      </c>
      <c r="H16713" s="8">
        <v>6</v>
      </c>
      <c r="I16713" s="1">
        <v>60</v>
      </c>
      <c r="J16713" s="1">
        <v>7</v>
      </c>
      <c r="K16713" s="9">
        <v>2</v>
      </c>
    </row>
    <row r="16714" spans="4:11" x14ac:dyDescent="0.2">
      <c r="D16714" s="200"/>
      <c r="E16714" s="11"/>
      <c r="F16714" s="10"/>
      <c r="G16714" s="7">
        <v>100</v>
      </c>
      <c r="H16714" s="18">
        <v>8</v>
      </c>
      <c r="I16714" s="25">
        <v>80</v>
      </c>
      <c r="J16714" s="50">
        <v>9.333333333333</v>
      </c>
      <c r="K16714" s="15">
        <v>2.666666666667</v>
      </c>
    </row>
    <row r="16715" spans="4:11" x14ac:dyDescent="0.2">
      <c r="D16715" s="200"/>
      <c r="E16715" s="4" t="s">
        <v>36</v>
      </c>
      <c r="F16715" s="5"/>
      <c r="G16715" s="6">
        <v>95</v>
      </c>
      <c r="H16715" s="8">
        <v>2</v>
      </c>
      <c r="I16715" s="1">
        <v>71</v>
      </c>
      <c r="J16715" s="1">
        <v>17</v>
      </c>
      <c r="K16715" s="9">
        <v>5</v>
      </c>
    </row>
    <row r="16716" spans="4:11" x14ac:dyDescent="0.2">
      <c r="D16716" s="200"/>
      <c r="E16716" s="11"/>
      <c r="F16716" s="10"/>
      <c r="G16716" s="7">
        <v>100</v>
      </c>
      <c r="H16716" s="18">
        <v>2.1052631578950001</v>
      </c>
      <c r="I16716" s="2">
        <v>74.736842105262994</v>
      </c>
      <c r="J16716" s="2">
        <v>17.894736842105001</v>
      </c>
      <c r="K16716" s="15">
        <v>5.2631578947369997</v>
      </c>
    </row>
    <row r="16717" spans="4:11" x14ac:dyDescent="0.2">
      <c r="D16717" s="200"/>
      <c r="E16717" s="4" t="s">
        <v>37</v>
      </c>
      <c r="F16717" s="5"/>
      <c r="G16717" s="6">
        <v>111</v>
      </c>
      <c r="H16717" s="8">
        <v>6</v>
      </c>
      <c r="I16717" s="1">
        <v>75</v>
      </c>
      <c r="J16717" s="1">
        <v>27</v>
      </c>
      <c r="K16717" s="9">
        <v>3</v>
      </c>
    </row>
    <row r="16718" spans="4:11" x14ac:dyDescent="0.2">
      <c r="D16718" s="200"/>
      <c r="E16718" s="11"/>
      <c r="F16718" s="10"/>
      <c r="G16718" s="7">
        <v>100</v>
      </c>
      <c r="H16718" s="18">
        <v>5.4054054054050003</v>
      </c>
      <c r="I16718" s="2">
        <v>67.567567567568005</v>
      </c>
      <c r="J16718" s="2">
        <v>24.324324324323999</v>
      </c>
      <c r="K16718" s="15">
        <v>2.7027027027030002</v>
      </c>
    </row>
    <row r="16719" spans="4:11" x14ac:dyDescent="0.2">
      <c r="D16719" s="200"/>
      <c r="E16719" s="4" t="s">
        <v>38</v>
      </c>
      <c r="F16719" s="5"/>
      <c r="G16719" s="6">
        <v>93</v>
      </c>
      <c r="H16719" s="8">
        <v>2</v>
      </c>
      <c r="I16719" s="1">
        <v>63</v>
      </c>
      <c r="J16719" s="1">
        <v>26</v>
      </c>
      <c r="K16719" s="9">
        <v>2</v>
      </c>
    </row>
    <row r="16720" spans="4:11" x14ac:dyDescent="0.2">
      <c r="D16720" s="200"/>
      <c r="E16720" s="11"/>
      <c r="F16720" s="10"/>
      <c r="G16720" s="7">
        <v>100</v>
      </c>
      <c r="H16720" s="18">
        <v>2.1505376344089999</v>
      </c>
      <c r="I16720" s="2">
        <v>67.741935483871003</v>
      </c>
      <c r="J16720" s="25">
        <v>27.956989247311999</v>
      </c>
      <c r="K16720" s="15">
        <v>2.1505376344089999</v>
      </c>
    </row>
    <row r="16721" spans="4:11" x14ac:dyDescent="0.2">
      <c r="D16721" s="200"/>
      <c r="E16721" s="4" t="s">
        <v>39</v>
      </c>
      <c r="F16721" s="5"/>
      <c r="G16721" s="6">
        <v>109</v>
      </c>
      <c r="H16721" s="8">
        <v>8</v>
      </c>
      <c r="I16721" s="1">
        <v>75</v>
      </c>
      <c r="J16721" s="1">
        <v>22</v>
      </c>
      <c r="K16721" s="9">
        <v>4</v>
      </c>
    </row>
    <row r="16722" spans="4:11" x14ac:dyDescent="0.2">
      <c r="D16722" s="200"/>
      <c r="E16722" s="11"/>
      <c r="F16722" s="10"/>
      <c r="G16722" s="7">
        <v>100</v>
      </c>
      <c r="H16722" s="18">
        <v>7.339449541284</v>
      </c>
      <c r="I16722" s="2">
        <v>68.807339449541004</v>
      </c>
      <c r="J16722" s="2">
        <v>20.183486238532002</v>
      </c>
      <c r="K16722" s="15">
        <v>3.669724770642</v>
      </c>
    </row>
    <row r="16723" spans="4:11" x14ac:dyDescent="0.2">
      <c r="D16723" s="200"/>
      <c r="E16723" s="4" t="s">
        <v>40</v>
      </c>
      <c r="F16723" s="5"/>
      <c r="G16723" s="6">
        <v>72</v>
      </c>
      <c r="H16723" s="8">
        <v>2</v>
      </c>
      <c r="I16723" s="1">
        <v>55</v>
      </c>
      <c r="J16723" s="1">
        <v>11</v>
      </c>
      <c r="K16723" s="9">
        <v>4</v>
      </c>
    </row>
    <row r="16724" spans="4:11" x14ac:dyDescent="0.2">
      <c r="D16724" s="200"/>
      <c r="E16724" s="11"/>
      <c r="F16724" s="10"/>
      <c r="G16724" s="7">
        <v>100</v>
      </c>
      <c r="H16724" s="18">
        <v>2.7777777777780002</v>
      </c>
      <c r="I16724" s="2">
        <v>76.388888888888999</v>
      </c>
      <c r="J16724" s="2">
        <v>15.277777777778001</v>
      </c>
      <c r="K16724" s="15">
        <v>5.5555555555560003</v>
      </c>
    </row>
    <row r="16725" spans="4:11" x14ac:dyDescent="0.2">
      <c r="D16725" s="199" t="s">
        <v>76</v>
      </c>
      <c r="E16725" s="22" t="s">
        <v>77</v>
      </c>
      <c r="F16725" s="21"/>
      <c r="G16725" s="19">
        <v>608</v>
      </c>
      <c r="H16725" s="27">
        <v>35</v>
      </c>
      <c r="I16725" s="3">
        <v>434</v>
      </c>
      <c r="J16725" s="3">
        <v>121</v>
      </c>
      <c r="K16725" s="26">
        <v>18</v>
      </c>
    </row>
    <row r="16726" spans="4:11" x14ac:dyDescent="0.2">
      <c r="D16726" s="200"/>
      <c r="E16726" s="11"/>
      <c r="F16726" s="10"/>
      <c r="G16726" s="7">
        <v>100</v>
      </c>
      <c r="H16726" s="18">
        <v>5.7565789473680002</v>
      </c>
      <c r="I16726" s="2">
        <v>71.381578947367998</v>
      </c>
      <c r="J16726" s="2">
        <v>19.901315789474001</v>
      </c>
      <c r="K16726" s="15">
        <v>2.9605263157890001</v>
      </c>
    </row>
    <row r="16727" spans="4:11" x14ac:dyDescent="0.2">
      <c r="D16727" s="200"/>
      <c r="E16727" s="4" t="s">
        <v>34</v>
      </c>
      <c r="F16727" s="5"/>
      <c r="G16727" s="6">
        <v>37</v>
      </c>
      <c r="H16727" s="8">
        <v>3</v>
      </c>
      <c r="I16727" s="1">
        <v>29</v>
      </c>
      <c r="J16727" s="1">
        <v>5</v>
      </c>
      <c r="K16727" s="9">
        <v>0</v>
      </c>
    </row>
    <row r="16728" spans="4:11" x14ac:dyDescent="0.2">
      <c r="D16728" s="200"/>
      <c r="E16728" s="11"/>
      <c r="F16728" s="10"/>
      <c r="G16728" s="7">
        <v>100</v>
      </c>
      <c r="H16728" s="18">
        <v>8.1081081081080004</v>
      </c>
      <c r="I16728" s="25">
        <v>78.378378378378002</v>
      </c>
      <c r="J16728" s="30">
        <v>13.513513513514001</v>
      </c>
      <c r="K16728" s="48">
        <v>0</v>
      </c>
    </row>
    <row r="16729" spans="4:11" x14ac:dyDescent="0.2">
      <c r="D16729" s="200"/>
      <c r="E16729" s="4" t="s">
        <v>35</v>
      </c>
      <c r="F16729" s="5"/>
      <c r="G16729" s="6">
        <v>73</v>
      </c>
      <c r="H16729" s="8">
        <v>7</v>
      </c>
      <c r="I16729" s="1">
        <v>46</v>
      </c>
      <c r="J16729" s="1">
        <v>17</v>
      </c>
      <c r="K16729" s="9">
        <v>3</v>
      </c>
    </row>
    <row r="16730" spans="4:11" x14ac:dyDescent="0.2">
      <c r="D16730" s="200"/>
      <c r="E16730" s="11"/>
      <c r="F16730" s="10"/>
      <c r="G16730" s="7">
        <v>100</v>
      </c>
      <c r="H16730" s="18">
        <v>9.5890410958899999</v>
      </c>
      <c r="I16730" s="30">
        <v>63.013698630137</v>
      </c>
      <c r="J16730" s="2">
        <v>23.287671232876999</v>
      </c>
      <c r="K16730" s="15">
        <v>4.1095890410960001</v>
      </c>
    </row>
    <row r="16731" spans="4:11" x14ac:dyDescent="0.2">
      <c r="D16731" s="200"/>
      <c r="E16731" s="4" t="s">
        <v>36</v>
      </c>
      <c r="F16731" s="5"/>
      <c r="G16731" s="6">
        <v>92</v>
      </c>
      <c r="H16731" s="8">
        <v>8</v>
      </c>
      <c r="I16731" s="1">
        <v>69</v>
      </c>
      <c r="J16731" s="1">
        <v>14</v>
      </c>
      <c r="K16731" s="9">
        <v>1</v>
      </c>
    </row>
    <row r="16732" spans="4:11" x14ac:dyDescent="0.2">
      <c r="D16732" s="200"/>
      <c r="E16732" s="11"/>
      <c r="F16732" s="10"/>
      <c r="G16732" s="7">
        <v>100</v>
      </c>
      <c r="H16732" s="18">
        <v>8.6956521739130004</v>
      </c>
      <c r="I16732" s="2">
        <v>75</v>
      </c>
      <c r="J16732" s="2">
        <v>15.217391304348</v>
      </c>
      <c r="K16732" s="15">
        <v>1.086956521739</v>
      </c>
    </row>
    <row r="16733" spans="4:11" x14ac:dyDescent="0.2">
      <c r="D16733" s="200"/>
      <c r="E16733" s="4" t="s">
        <v>37</v>
      </c>
      <c r="F16733" s="5"/>
      <c r="G16733" s="6">
        <v>110</v>
      </c>
      <c r="H16733" s="8">
        <v>3</v>
      </c>
      <c r="I16733" s="1">
        <v>87</v>
      </c>
      <c r="J16733" s="1">
        <v>18</v>
      </c>
      <c r="K16733" s="9">
        <v>2</v>
      </c>
    </row>
    <row r="16734" spans="4:11" x14ac:dyDescent="0.2">
      <c r="D16734" s="200"/>
      <c r="E16734" s="11"/>
      <c r="F16734" s="10"/>
      <c r="G16734" s="7">
        <v>100</v>
      </c>
      <c r="H16734" s="18">
        <v>2.7272727272730002</v>
      </c>
      <c r="I16734" s="25">
        <v>79.090909090908994</v>
      </c>
      <c r="J16734" s="2">
        <v>16.363636363636001</v>
      </c>
      <c r="K16734" s="15">
        <v>1.818181818182</v>
      </c>
    </row>
    <row r="16735" spans="4:11" x14ac:dyDescent="0.2">
      <c r="D16735" s="200"/>
      <c r="E16735" s="4" t="s">
        <v>38</v>
      </c>
      <c r="F16735" s="5"/>
      <c r="G16735" s="6">
        <v>93</v>
      </c>
      <c r="H16735" s="8">
        <v>6</v>
      </c>
      <c r="I16735" s="1">
        <v>64</v>
      </c>
      <c r="J16735" s="1">
        <v>21</v>
      </c>
      <c r="K16735" s="9">
        <v>2</v>
      </c>
    </row>
    <row r="16736" spans="4:11" x14ac:dyDescent="0.2">
      <c r="D16736" s="200"/>
      <c r="E16736" s="11"/>
      <c r="F16736" s="10"/>
      <c r="G16736" s="7">
        <v>100</v>
      </c>
      <c r="H16736" s="18">
        <v>6.4516129032259997</v>
      </c>
      <c r="I16736" s="2">
        <v>68.817204301074995</v>
      </c>
      <c r="J16736" s="2">
        <v>22.580645161290001</v>
      </c>
      <c r="K16736" s="15">
        <v>2.1505376344089999</v>
      </c>
    </row>
    <row r="16737" spans="2:11" x14ac:dyDescent="0.2">
      <c r="D16737" s="200"/>
      <c r="E16737" s="4" t="s">
        <v>39</v>
      </c>
      <c r="F16737" s="5"/>
      <c r="G16737" s="6">
        <v>114</v>
      </c>
      <c r="H16737" s="8">
        <v>6</v>
      </c>
      <c r="I16737" s="1">
        <v>73</v>
      </c>
      <c r="J16737" s="1">
        <v>29</v>
      </c>
      <c r="K16737" s="9">
        <v>6</v>
      </c>
    </row>
    <row r="16738" spans="2:11" x14ac:dyDescent="0.2">
      <c r="D16738" s="200"/>
      <c r="E16738" s="11"/>
      <c r="F16738" s="10"/>
      <c r="G16738" s="7">
        <v>100</v>
      </c>
      <c r="H16738" s="18">
        <v>5.2631578947369997</v>
      </c>
      <c r="I16738" s="30">
        <v>64.035087719298005</v>
      </c>
      <c r="J16738" s="25">
        <v>25.438596491228001</v>
      </c>
      <c r="K16738" s="15">
        <v>5.2631578947369997</v>
      </c>
    </row>
    <row r="16739" spans="2:11" x14ac:dyDescent="0.2">
      <c r="D16739" s="200"/>
      <c r="E16739" s="4" t="s">
        <v>40</v>
      </c>
      <c r="F16739" s="5"/>
      <c r="G16739" s="6">
        <v>89</v>
      </c>
      <c r="H16739" s="8">
        <v>2</v>
      </c>
      <c r="I16739" s="1">
        <v>66</v>
      </c>
      <c r="J16739" s="1">
        <v>17</v>
      </c>
      <c r="K16739" s="9">
        <v>4</v>
      </c>
    </row>
    <row r="16740" spans="2:11" x14ac:dyDescent="0.2">
      <c r="D16740" s="201"/>
      <c r="E16740" s="45"/>
      <c r="F16740" s="51"/>
      <c r="G16740" s="81">
        <v>100</v>
      </c>
      <c r="H16740" s="115">
        <v>2.2471910112360001</v>
      </c>
      <c r="I16740" s="64">
        <v>74.157303370787005</v>
      </c>
      <c r="J16740" s="64">
        <v>19.101123595505999</v>
      </c>
      <c r="K16740" s="106">
        <v>4.4943820224720001</v>
      </c>
    </row>
    <row r="16742" spans="2:11" x14ac:dyDescent="0.2">
      <c r="B16742" s="40" t="str">
        <f xml:space="preserve"> HYPERLINK("#'目次'!B410", "[404]")</f>
        <v>[404]</v>
      </c>
      <c r="C16742" s="23" t="s">
        <v>535</v>
      </c>
    </row>
    <row r="16745" spans="2:11" x14ac:dyDescent="0.2">
      <c r="C16745" s="23" t="s">
        <v>80</v>
      </c>
    </row>
    <row r="16746" spans="2:11" x14ac:dyDescent="0.2">
      <c r="E16746" s="195"/>
      <c r="F16746" s="196"/>
      <c r="G16746" s="37" t="s">
        <v>15</v>
      </c>
      <c r="H16746" s="33" t="s">
        <v>512</v>
      </c>
      <c r="I16746" s="13" t="s">
        <v>513</v>
      </c>
      <c r="J16746" s="13" t="s">
        <v>514</v>
      </c>
      <c r="K16746" s="38" t="s">
        <v>18</v>
      </c>
    </row>
    <row r="16747" spans="2:11" x14ac:dyDescent="0.2">
      <c r="E16747" s="197"/>
      <c r="F16747" s="198"/>
      <c r="G16747" s="35"/>
      <c r="H16747" s="39"/>
      <c r="I16747" s="14"/>
      <c r="J16747" s="14"/>
      <c r="K16747" s="34"/>
    </row>
    <row r="16748" spans="2:11" x14ac:dyDescent="0.2">
      <c r="E16748" s="120" t="s">
        <v>15</v>
      </c>
      <c r="F16748" s="66"/>
      <c r="G16748" s="36">
        <v>1200</v>
      </c>
      <c r="H16748" s="17">
        <v>65</v>
      </c>
      <c r="I16748" s="17">
        <v>862</v>
      </c>
      <c r="J16748" s="17">
        <v>233</v>
      </c>
      <c r="K16748" s="47">
        <v>40</v>
      </c>
    </row>
    <row r="16749" spans="2:11" x14ac:dyDescent="0.2">
      <c r="E16749" s="45"/>
      <c r="F16749" s="67"/>
      <c r="G16749" s="7">
        <v>100</v>
      </c>
      <c r="H16749" s="2">
        <v>5.416666666667</v>
      </c>
      <c r="I16749" s="2">
        <v>71.833333333333002</v>
      </c>
      <c r="J16749" s="2">
        <v>19.416666666666998</v>
      </c>
      <c r="K16749" s="15">
        <v>3.333333333333</v>
      </c>
    </row>
    <row r="16750" spans="2:11" x14ac:dyDescent="0.2">
      <c r="E16750" s="4" t="s">
        <v>81</v>
      </c>
      <c r="F16750" s="5"/>
      <c r="G16750" s="19">
        <v>48</v>
      </c>
      <c r="H16750" s="27">
        <v>3</v>
      </c>
      <c r="I16750" s="3">
        <v>39</v>
      </c>
      <c r="J16750" s="3">
        <v>4</v>
      </c>
      <c r="K16750" s="26">
        <v>2</v>
      </c>
    </row>
    <row r="16751" spans="2:11" x14ac:dyDescent="0.2">
      <c r="E16751" s="11"/>
      <c r="F16751" s="10"/>
      <c r="G16751" s="7">
        <v>100</v>
      </c>
      <c r="H16751" s="18">
        <v>6.25</v>
      </c>
      <c r="I16751" s="25">
        <v>81.25</v>
      </c>
      <c r="J16751" s="50">
        <v>8.333333333333</v>
      </c>
      <c r="K16751" s="15">
        <v>4.166666666667</v>
      </c>
    </row>
    <row r="16752" spans="2:11" x14ac:dyDescent="0.2">
      <c r="E16752" s="4" t="s">
        <v>82</v>
      </c>
      <c r="F16752" s="5"/>
      <c r="G16752" s="6">
        <v>84</v>
      </c>
      <c r="H16752" s="8">
        <v>4</v>
      </c>
      <c r="I16752" s="1">
        <v>61</v>
      </c>
      <c r="J16752" s="1">
        <v>11</v>
      </c>
      <c r="K16752" s="9">
        <v>8</v>
      </c>
    </row>
    <row r="16753" spans="5:11" x14ac:dyDescent="0.2">
      <c r="E16753" s="11"/>
      <c r="F16753" s="10"/>
      <c r="G16753" s="7">
        <v>100</v>
      </c>
      <c r="H16753" s="18">
        <v>4.7619047619049999</v>
      </c>
      <c r="I16753" s="2">
        <v>72.619047619048004</v>
      </c>
      <c r="J16753" s="30">
        <v>13.095238095238001</v>
      </c>
      <c r="K16753" s="85">
        <v>9.5238095238099998</v>
      </c>
    </row>
    <row r="16754" spans="5:11" x14ac:dyDescent="0.2">
      <c r="E16754" s="4" t="s">
        <v>83</v>
      </c>
      <c r="F16754" s="5"/>
      <c r="G16754" s="6">
        <v>462</v>
      </c>
      <c r="H16754" s="8">
        <v>24</v>
      </c>
      <c r="I16754" s="1">
        <v>334</v>
      </c>
      <c r="J16754" s="1">
        <v>90</v>
      </c>
      <c r="K16754" s="9">
        <v>14</v>
      </c>
    </row>
    <row r="16755" spans="5:11" x14ac:dyDescent="0.2">
      <c r="E16755" s="11"/>
      <c r="F16755" s="10"/>
      <c r="G16755" s="7">
        <v>100</v>
      </c>
      <c r="H16755" s="18">
        <v>5.1948051948050002</v>
      </c>
      <c r="I16755" s="2">
        <v>72.294372294371996</v>
      </c>
      <c r="J16755" s="2">
        <v>19.480519480519</v>
      </c>
      <c r="K16755" s="15">
        <v>3.0303030303030001</v>
      </c>
    </row>
    <row r="16756" spans="5:11" x14ac:dyDescent="0.2">
      <c r="E16756" s="4" t="s">
        <v>84</v>
      </c>
      <c r="F16756" s="5"/>
      <c r="G16756" s="6">
        <v>30</v>
      </c>
      <c r="H16756" s="8">
        <v>1</v>
      </c>
      <c r="I16756" s="1">
        <v>22</v>
      </c>
      <c r="J16756" s="1">
        <v>7</v>
      </c>
      <c r="K16756" s="9">
        <v>0</v>
      </c>
    </row>
    <row r="16757" spans="5:11" x14ac:dyDescent="0.2">
      <c r="E16757" s="11"/>
      <c r="F16757" s="10"/>
      <c r="G16757" s="7">
        <v>100</v>
      </c>
      <c r="H16757" s="18">
        <v>3.333333333333</v>
      </c>
      <c r="I16757" s="2">
        <v>73.333333333333002</v>
      </c>
      <c r="J16757" s="2">
        <v>23.333333333333002</v>
      </c>
      <c r="K16757" s="48">
        <v>0</v>
      </c>
    </row>
    <row r="16758" spans="5:11" x14ac:dyDescent="0.2">
      <c r="E16758" s="4" t="s">
        <v>85</v>
      </c>
      <c r="F16758" s="5"/>
      <c r="G16758" s="6">
        <v>144</v>
      </c>
      <c r="H16758" s="8">
        <v>9</v>
      </c>
      <c r="I16758" s="1">
        <v>106</v>
      </c>
      <c r="J16758" s="1">
        <v>26</v>
      </c>
      <c r="K16758" s="9">
        <v>3</v>
      </c>
    </row>
    <row r="16759" spans="5:11" x14ac:dyDescent="0.2">
      <c r="E16759" s="11"/>
      <c r="F16759" s="10"/>
      <c r="G16759" s="7">
        <v>100</v>
      </c>
      <c r="H16759" s="18">
        <v>6.25</v>
      </c>
      <c r="I16759" s="2">
        <v>73.611111111111001</v>
      </c>
      <c r="J16759" s="2">
        <v>18.055555555556001</v>
      </c>
      <c r="K16759" s="15">
        <v>2.083333333333</v>
      </c>
    </row>
    <row r="16760" spans="5:11" x14ac:dyDescent="0.2">
      <c r="E16760" s="4" t="s">
        <v>86</v>
      </c>
      <c r="F16760" s="5"/>
      <c r="G16760" s="6">
        <v>192</v>
      </c>
      <c r="H16760" s="8">
        <v>11</v>
      </c>
      <c r="I16760" s="1">
        <v>135</v>
      </c>
      <c r="J16760" s="1">
        <v>43</v>
      </c>
      <c r="K16760" s="9">
        <v>3</v>
      </c>
    </row>
    <row r="16761" spans="5:11" x14ac:dyDescent="0.2">
      <c r="E16761" s="11"/>
      <c r="F16761" s="10"/>
      <c r="G16761" s="7">
        <v>100</v>
      </c>
      <c r="H16761" s="18">
        <v>5.729166666667</v>
      </c>
      <c r="I16761" s="2">
        <v>70.3125</v>
      </c>
      <c r="J16761" s="2">
        <v>22.395833333333002</v>
      </c>
      <c r="K16761" s="15">
        <v>1.5625</v>
      </c>
    </row>
    <row r="16762" spans="5:11" x14ac:dyDescent="0.2">
      <c r="E16762" s="4" t="s">
        <v>87</v>
      </c>
      <c r="F16762" s="5"/>
      <c r="G16762" s="6">
        <v>72</v>
      </c>
      <c r="H16762" s="8">
        <v>7</v>
      </c>
      <c r="I16762" s="1">
        <v>48</v>
      </c>
      <c r="J16762" s="1">
        <v>13</v>
      </c>
      <c r="K16762" s="9">
        <v>4</v>
      </c>
    </row>
    <row r="16763" spans="5:11" x14ac:dyDescent="0.2">
      <c r="E16763" s="11"/>
      <c r="F16763" s="10"/>
      <c r="G16763" s="7">
        <v>100</v>
      </c>
      <c r="H16763" s="18">
        <v>9.7222222222219994</v>
      </c>
      <c r="I16763" s="30">
        <v>66.666666666666998</v>
      </c>
      <c r="J16763" s="2">
        <v>18.055555555556001</v>
      </c>
      <c r="K16763" s="15">
        <v>5.5555555555560003</v>
      </c>
    </row>
    <row r="16764" spans="5:11" x14ac:dyDescent="0.2">
      <c r="E16764" s="4" t="s">
        <v>88</v>
      </c>
      <c r="F16764" s="5"/>
      <c r="G16764" s="6">
        <v>36</v>
      </c>
      <c r="H16764" s="8">
        <v>1</v>
      </c>
      <c r="I16764" s="1">
        <v>29</v>
      </c>
      <c r="J16764" s="1">
        <v>5</v>
      </c>
      <c r="K16764" s="9">
        <v>1</v>
      </c>
    </row>
    <row r="16765" spans="5:11" x14ac:dyDescent="0.2">
      <c r="E16765" s="11"/>
      <c r="F16765" s="10"/>
      <c r="G16765" s="7">
        <v>100</v>
      </c>
      <c r="H16765" s="18">
        <v>2.7777777777780002</v>
      </c>
      <c r="I16765" s="25">
        <v>80.555555555555998</v>
      </c>
      <c r="J16765" s="30">
        <v>13.888888888888999</v>
      </c>
      <c r="K16765" s="15">
        <v>2.7777777777780002</v>
      </c>
    </row>
    <row r="16766" spans="5:11" x14ac:dyDescent="0.2">
      <c r="E16766" s="4" t="s">
        <v>89</v>
      </c>
      <c r="F16766" s="5"/>
      <c r="G16766" s="6">
        <v>66</v>
      </c>
      <c r="H16766" s="8">
        <v>1</v>
      </c>
      <c r="I16766" s="1">
        <v>47</v>
      </c>
      <c r="J16766" s="1">
        <v>15</v>
      </c>
      <c r="K16766" s="9">
        <v>3</v>
      </c>
    </row>
    <row r="16767" spans="5:11" x14ac:dyDescent="0.2">
      <c r="E16767" s="11"/>
      <c r="F16767" s="10"/>
      <c r="G16767" s="7">
        <v>100</v>
      </c>
      <c r="H16767" s="18">
        <v>1.5151515151520001</v>
      </c>
      <c r="I16767" s="2">
        <v>71.212121212121005</v>
      </c>
      <c r="J16767" s="2">
        <v>22.727272727273</v>
      </c>
      <c r="K16767" s="15">
        <v>4.5454545454549997</v>
      </c>
    </row>
    <row r="16768" spans="5:11" x14ac:dyDescent="0.2">
      <c r="E16768" s="4" t="s">
        <v>90</v>
      </c>
      <c r="F16768" s="5"/>
      <c r="G16768" s="6">
        <v>54</v>
      </c>
      <c r="H16768" s="8">
        <v>3</v>
      </c>
      <c r="I16768" s="1">
        <v>35</v>
      </c>
      <c r="J16768" s="1">
        <v>16</v>
      </c>
      <c r="K16768" s="9">
        <v>0</v>
      </c>
    </row>
    <row r="16769" spans="2:11" x14ac:dyDescent="0.2">
      <c r="E16769" s="11"/>
      <c r="F16769" s="10"/>
      <c r="G16769" s="7">
        <v>100</v>
      </c>
      <c r="H16769" s="18">
        <v>5.5555555555560003</v>
      </c>
      <c r="I16769" s="30">
        <v>64.814814814814994</v>
      </c>
      <c r="J16769" s="41">
        <v>29.629629629629999</v>
      </c>
      <c r="K16769" s="48">
        <v>0</v>
      </c>
    </row>
    <row r="16770" spans="2:11" x14ac:dyDescent="0.2">
      <c r="E16770" s="4" t="s">
        <v>91</v>
      </c>
      <c r="F16770" s="5"/>
      <c r="G16770" s="6">
        <v>12</v>
      </c>
      <c r="H16770" s="8">
        <v>1</v>
      </c>
      <c r="I16770" s="1">
        <v>6</v>
      </c>
      <c r="J16770" s="1">
        <v>3</v>
      </c>
      <c r="K16770" s="9">
        <v>2</v>
      </c>
    </row>
    <row r="16771" spans="2:11" x14ac:dyDescent="0.2">
      <c r="E16771" s="45"/>
      <c r="F16771" s="51"/>
      <c r="G16771" s="81">
        <v>100</v>
      </c>
      <c r="H16771" s="115">
        <v>8.333333333333</v>
      </c>
      <c r="I16771" s="108">
        <v>50</v>
      </c>
      <c r="J16771" s="124">
        <v>25</v>
      </c>
      <c r="K16771" s="140">
        <v>16.666666666666998</v>
      </c>
    </row>
    <row r="16773" spans="2:11" x14ac:dyDescent="0.2">
      <c r="B16773" s="40" t="str">
        <f xml:space="preserve"> HYPERLINK("#'目次'!B411", "[405]")</f>
        <v>[405]</v>
      </c>
      <c r="C16773" s="23" t="s">
        <v>538</v>
      </c>
    </row>
    <row r="16776" spans="2:11" x14ac:dyDescent="0.2">
      <c r="C16776" s="23" t="s">
        <v>14</v>
      </c>
    </row>
    <row r="16777" spans="2:11" x14ac:dyDescent="0.2">
      <c r="D16777" s="195"/>
      <c r="E16777" s="196"/>
      <c r="F16777" s="196"/>
      <c r="G16777" s="37" t="s">
        <v>15</v>
      </c>
      <c r="H16777" s="33" t="s">
        <v>512</v>
      </c>
      <c r="I16777" s="13" t="s">
        <v>513</v>
      </c>
      <c r="J16777" s="13" t="s">
        <v>514</v>
      </c>
      <c r="K16777" s="38" t="s">
        <v>18</v>
      </c>
    </row>
    <row r="16778" spans="2:11" x14ac:dyDescent="0.2">
      <c r="D16778" s="197"/>
      <c r="E16778" s="198"/>
      <c r="F16778" s="198"/>
      <c r="G16778" s="35"/>
      <c r="H16778" s="39"/>
      <c r="I16778" s="14"/>
      <c r="J16778" s="14"/>
      <c r="K16778" s="34"/>
    </row>
    <row r="16779" spans="2:11" x14ac:dyDescent="0.2">
      <c r="D16779" s="78"/>
      <c r="E16779" s="79" t="s">
        <v>15</v>
      </c>
      <c r="F16779" s="66"/>
      <c r="G16779" s="36">
        <v>1200</v>
      </c>
      <c r="H16779" s="17">
        <v>55</v>
      </c>
      <c r="I16779" s="17">
        <v>851</v>
      </c>
      <c r="J16779" s="17">
        <v>252</v>
      </c>
      <c r="K16779" s="47">
        <v>42</v>
      </c>
    </row>
    <row r="16780" spans="2:11" x14ac:dyDescent="0.2">
      <c r="D16780" s="45"/>
      <c r="E16780" s="51"/>
      <c r="F16780" s="67"/>
      <c r="G16780" s="7">
        <v>100</v>
      </c>
      <c r="H16780" s="2">
        <v>4.583333333333</v>
      </c>
      <c r="I16780" s="2">
        <v>70.916666666666998</v>
      </c>
      <c r="J16780" s="2">
        <v>21</v>
      </c>
      <c r="K16780" s="15">
        <v>3.5</v>
      </c>
    </row>
    <row r="16781" spans="2:11" x14ac:dyDescent="0.2">
      <c r="D16781" s="199" t="s">
        <v>19</v>
      </c>
      <c r="E16781" s="22" t="s">
        <v>20</v>
      </c>
      <c r="F16781" s="21"/>
      <c r="G16781" s="19">
        <v>132</v>
      </c>
      <c r="H16781" s="27">
        <v>5</v>
      </c>
      <c r="I16781" s="3">
        <v>97</v>
      </c>
      <c r="J16781" s="3">
        <v>20</v>
      </c>
      <c r="K16781" s="26">
        <v>10</v>
      </c>
    </row>
    <row r="16782" spans="2:11" x14ac:dyDescent="0.2">
      <c r="D16782" s="200"/>
      <c r="E16782" s="11"/>
      <c r="F16782" s="10"/>
      <c r="G16782" s="7">
        <v>100</v>
      </c>
      <c r="H16782" s="18">
        <v>3.7878787878789999</v>
      </c>
      <c r="I16782" s="2">
        <v>73.484848484848001</v>
      </c>
      <c r="J16782" s="30">
        <v>15.151515151515</v>
      </c>
      <c r="K16782" s="15">
        <v>7.5757575757579998</v>
      </c>
    </row>
    <row r="16783" spans="2:11" x14ac:dyDescent="0.2">
      <c r="D16783" s="200"/>
      <c r="E16783" s="4" t="s">
        <v>21</v>
      </c>
      <c r="F16783" s="5"/>
      <c r="G16783" s="6">
        <v>444</v>
      </c>
      <c r="H16783" s="8">
        <v>18</v>
      </c>
      <c r="I16783" s="1">
        <v>316</v>
      </c>
      <c r="J16783" s="1">
        <v>96</v>
      </c>
      <c r="K16783" s="9">
        <v>14</v>
      </c>
    </row>
    <row r="16784" spans="2:11" x14ac:dyDescent="0.2">
      <c r="D16784" s="200"/>
      <c r="E16784" s="11"/>
      <c r="F16784" s="10"/>
      <c r="G16784" s="7">
        <v>100</v>
      </c>
      <c r="H16784" s="18">
        <v>4.0540540540540002</v>
      </c>
      <c r="I16784" s="2">
        <v>71.171171171170997</v>
      </c>
      <c r="J16784" s="2">
        <v>21.621621621622001</v>
      </c>
      <c r="K16784" s="15">
        <v>3.1531531531530002</v>
      </c>
    </row>
    <row r="16785" spans="4:11" x14ac:dyDescent="0.2">
      <c r="D16785" s="200"/>
      <c r="E16785" s="4" t="s">
        <v>22</v>
      </c>
      <c r="F16785" s="5"/>
      <c r="G16785" s="6">
        <v>192</v>
      </c>
      <c r="H16785" s="8">
        <v>14</v>
      </c>
      <c r="I16785" s="1">
        <v>139</v>
      </c>
      <c r="J16785" s="1">
        <v>35</v>
      </c>
      <c r="K16785" s="9">
        <v>4</v>
      </c>
    </row>
    <row r="16786" spans="4:11" x14ac:dyDescent="0.2">
      <c r="D16786" s="200"/>
      <c r="E16786" s="11"/>
      <c r="F16786" s="10"/>
      <c r="G16786" s="7">
        <v>100</v>
      </c>
      <c r="H16786" s="18">
        <v>7.291666666667</v>
      </c>
      <c r="I16786" s="2">
        <v>72.395833333333002</v>
      </c>
      <c r="J16786" s="2">
        <v>18.229166666666998</v>
      </c>
      <c r="K16786" s="15">
        <v>2.083333333333</v>
      </c>
    </row>
    <row r="16787" spans="4:11" x14ac:dyDescent="0.2">
      <c r="D16787" s="200"/>
      <c r="E16787" s="4" t="s">
        <v>23</v>
      </c>
      <c r="F16787" s="5"/>
      <c r="G16787" s="6">
        <v>192</v>
      </c>
      <c r="H16787" s="8">
        <v>10</v>
      </c>
      <c r="I16787" s="1">
        <v>133</v>
      </c>
      <c r="J16787" s="1">
        <v>45</v>
      </c>
      <c r="K16787" s="9">
        <v>4</v>
      </c>
    </row>
    <row r="16788" spans="4:11" x14ac:dyDescent="0.2">
      <c r="D16788" s="200"/>
      <c r="E16788" s="11"/>
      <c r="F16788" s="10"/>
      <c r="G16788" s="7">
        <v>100</v>
      </c>
      <c r="H16788" s="18">
        <v>5.208333333333</v>
      </c>
      <c r="I16788" s="2">
        <v>69.270833333333002</v>
      </c>
      <c r="J16788" s="2">
        <v>23.4375</v>
      </c>
      <c r="K16788" s="15">
        <v>2.083333333333</v>
      </c>
    </row>
    <row r="16789" spans="4:11" x14ac:dyDescent="0.2">
      <c r="D16789" s="200"/>
      <c r="E16789" s="4" t="s">
        <v>24</v>
      </c>
      <c r="F16789" s="5"/>
      <c r="G16789" s="6">
        <v>240</v>
      </c>
      <c r="H16789" s="8">
        <v>8</v>
      </c>
      <c r="I16789" s="1">
        <v>166</v>
      </c>
      <c r="J16789" s="1">
        <v>56</v>
      </c>
      <c r="K16789" s="9">
        <v>10</v>
      </c>
    </row>
    <row r="16790" spans="4:11" x14ac:dyDescent="0.2">
      <c r="D16790" s="200"/>
      <c r="E16790" s="11"/>
      <c r="F16790" s="10"/>
      <c r="G16790" s="7">
        <v>100</v>
      </c>
      <c r="H16790" s="18">
        <v>3.333333333333</v>
      </c>
      <c r="I16790" s="2">
        <v>69.166666666666998</v>
      </c>
      <c r="J16790" s="2">
        <v>23.333333333333002</v>
      </c>
      <c r="K16790" s="15">
        <v>4.166666666667</v>
      </c>
    </row>
    <row r="16791" spans="4:11" x14ac:dyDescent="0.2">
      <c r="D16791" s="199" t="s">
        <v>25</v>
      </c>
      <c r="E16791" s="22" t="s">
        <v>26</v>
      </c>
      <c r="F16791" s="21"/>
      <c r="G16791" s="19">
        <v>348</v>
      </c>
      <c r="H16791" s="27">
        <v>13</v>
      </c>
      <c r="I16791" s="3">
        <v>254</v>
      </c>
      <c r="J16791" s="3">
        <v>75</v>
      </c>
      <c r="K16791" s="26">
        <v>6</v>
      </c>
    </row>
    <row r="16792" spans="4:11" x14ac:dyDescent="0.2">
      <c r="D16792" s="200"/>
      <c r="E16792" s="11"/>
      <c r="F16792" s="10"/>
      <c r="G16792" s="7">
        <v>100</v>
      </c>
      <c r="H16792" s="18">
        <v>3.7356321839079998</v>
      </c>
      <c r="I16792" s="2">
        <v>72.988505747125998</v>
      </c>
      <c r="J16792" s="2">
        <v>21.551724137931</v>
      </c>
      <c r="K16792" s="15">
        <v>1.7241379310339999</v>
      </c>
    </row>
    <row r="16793" spans="4:11" x14ac:dyDescent="0.2">
      <c r="D16793" s="200"/>
      <c r="E16793" s="4" t="s">
        <v>27</v>
      </c>
      <c r="F16793" s="5"/>
      <c r="G16793" s="6">
        <v>378</v>
      </c>
      <c r="H16793" s="8">
        <v>22</v>
      </c>
      <c r="I16793" s="1">
        <v>265</v>
      </c>
      <c r="J16793" s="1">
        <v>77</v>
      </c>
      <c r="K16793" s="9">
        <v>14</v>
      </c>
    </row>
    <row r="16794" spans="4:11" x14ac:dyDescent="0.2">
      <c r="D16794" s="200"/>
      <c r="E16794" s="11"/>
      <c r="F16794" s="10"/>
      <c r="G16794" s="7">
        <v>100</v>
      </c>
      <c r="H16794" s="18">
        <v>5.8201058201059999</v>
      </c>
      <c r="I16794" s="2">
        <v>70.105820105820001</v>
      </c>
      <c r="J16794" s="2">
        <v>20.370370370370001</v>
      </c>
      <c r="K16794" s="15">
        <v>3.7037037037039999</v>
      </c>
    </row>
    <row r="16795" spans="4:11" x14ac:dyDescent="0.2">
      <c r="D16795" s="200"/>
      <c r="E16795" s="4" t="s">
        <v>28</v>
      </c>
      <c r="F16795" s="5"/>
      <c r="G16795" s="6">
        <v>372</v>
      </c>
      <c r="H16795" s="8">
        <v>16</v>
      </c>
      <c r="I16795" s="1">
        <v>252</v>
      </c>
      <c r="J16795" s="1">
        <v>87</v>
      </c>
      <c r="K16795" s="9">
        <v>17</v>
      </c>
    </row>
    <row r="16796" spans="4:11" x14ac:dyDescent="0.2">
      <c r="D16796" s="200"/>
      <c r="E16796" s="11"/>
      <c r="F16796" s="10"/>
      <c r="G16796" s="7">
        <v>100</v>
      </c>
      <c r="H16796" s="18">
        <v>4.3010752688169998</v>
      </c>
      <c r="I16796" s="2">
        <v>67.741935483871003</v>
      </c>
      <c r="J16796" s="2">
        <v>23.387096774193999</v>
      </c>
      <c r="K16796" s="15">
        <v>4.5698924731180002</v>
      </c>
    </row>
    <row r="16797" spans="4:11" x14ac:dyDescent="0.2">
      <c r="D16797" s="200"/>
      <c r="E16797" s="4" t="s">
        <v>29</v>
      </c>
      <c r="F16797" s="5"/>
      <c r="G16797" s="6">
        <v>102</v>
      </c>
      <c r="H16797" s="8">
        <v>4</v>
      </c>
      <c r="I16797" s="1">
        <v>80</v>
      </c>
      <c r="J16797" s="1">
        <v>13</v>
      </c>
      <c r="K16797" s="9">
        <v>5</v>
      </c>
    </row>
    <row r="16798" spans="4:11" x14ac:dyDescent="0.2">
      <c r="D16798" s="200"/>
      <c r="E16798" s="11"/>
      <c r="F16798" s="10"/>
      <c r="G16798" s="7">
        <v>100</v>
      </c>
      <c r="H16798" s="18">
        <v>3.9215686274510002</v>
      </c>
      <c r="I16798" s="25">
        <v>78.431372549019997</v>
      </c>
      <c r="J16798" s="30">
        <v>12.745098039216</v>
      </c>
      <c r="K16798" s="15">
        <v>4.9019607843140003</v>
      </c>
    </row>
    <row r="16799" spans="4:11" x14ac:dyDescent="0.2">
      <c r="D16799" s="199" t="s">
        <v>30</v>
      </c>
      <c r="E16799" s="22" t="s">
        <v>31</v>
      </c>
      <c r="F16799" s="21"/>
      <c r="G16799" s="19">
        <v>592</v>
      </c>
      <c r="H16799" s="27">
        <v>28</v>
      </c>
      <c r="I16799" s="3">
        <v>422</v>
      </c>
      <c r="J16799" s="3">
        <v>118</v>
      </c>
      <c r="K16799" s="26">
        <v>24</v>
      </c>
    </row>
    <row r="16800" spans="4:11" x14ac:dyDescent="0.2">
      <c r="D16800" s="200"/>
      <c r="E16800" s="11"/>
      <c r="F16800" s="10"/>
      <c r="G16800" s="7">
        <v>100</v>
      </c>
      <c r="H16800" s="18">
        <v>4.7297297297299998</v>
      </c>
      <c r="I16800" s="2">
        <v>71.283783783784003</v>
      </c>
      <c r="J16800" s="2">
        <v>19.932432432432002</v>
      </c>
      <c r="K16800" s="15">
        <v>4.0540540540540002</v>
      </c>
    </row>
    <row r="16801" spans="4:11" x14ac:dyDescent="0.2">
      <c r="D16801" s="200"/>
      <c r="E16801" s="4" t="s">
        <v>32</v>
      </c>
      <c r="F16801" s="5"/>
      <c r="G16801" s="6">
        <v>608</v>
      </c>
      <c r="H16801" s="8">
        <v>27</v>
      </c>
      <c r="I16801" s="1">
        <v>429</v>
      </c>
      <c r="J16801" s="1">
        <v>134</v>
      </c>
      <c r="K16801" s="9">
        <v>18</v>
      </c>
    </row>
    <row r="16802" spans="4:11" x14ac:dyDescent="0.2">
      <c r="D16802" s="200"/>
      <c r="E16802" s="11"/>
      <c r="F16802" s="10"/>
      <c r="G16802" s="7">
        <v>100</v>
      </c>
      <c r="H16802" s="18">
        <v>4.4407894736840001</v>
      </c>
      <c r="I16802" s="2">
        <v>70.559210526315994</v>
      </c>
      <c r="J16802" s="2">
        <v>22.039473684211</v>
      </c>
      <c r="K16802" s="15">
        <v>2.9605263157890001</v>
      </c>
    </row>
    <row r="16803" spans="4:11" x14ac:dyDescent="0.2">
      <c r="D16803" s="199" t="s">
        <v>33</v>
      </c>
      <c r="E16803" s="22" t="s">
        <v>34</v>
      </c>
      <c r="F16803" s="21"/>
      <c r="G16803" s="19">
        <v>74</v>
      </c>
      <c r="H16803" s="27">
        <v>7</v>
      </c>
      <c r="I16803" s="3">
        <v>56</v>
      </c>
      <c r="J16803" s="3">
        <v>9</v>
      </c>
      <c r="K16803" s="26">
        <v>2</v>
      </c>
    </row>
    <row r="16804" spans="4:11" x14ac:dyDescent="0.2">
      <c r="D16804" s="200"/>
      <c r="E16804" s="11"/>
      <c r="F16804" s="10"/>
      <c r="G16804" s="7">
        <v>100</v>
      </c>
      <c r="H16804" s="18">
        <v>9.4594594594589996</v>
      </c>
      <c r="I16804" s="2">
        <v>75.675675675676004</v>
      </c>
      <c r="J16804" s="30">
        <v>12.162162162162</v>
      </c>
      <c r="K16804" s="15">
        <v>2.7027027027030002</v>
      </c>
    </row>
    <row r="16805" spans="4:11" x14ac:dyDescent="0.2">
      <c r="D16805" s="200"/>
      <c r="E16805" s="4" t="s">
        <v>35</v>
      </c>
      <c r="F16805" s="5"/>
      <c r="G16805" s="6">
        <v>148</v>
      </c>
      <c r="H16805" s="8">
        <v>10</v>
      </c>
      <c r="I16805" s="1">
        <v>108</v>
      </c>
      <c r="J16805" s="1">
        <v>25</v>
      </c>
      <c r="K16805" s="9">
        <v>5</v>
      </c>
    </row>
    <row r="16806" spans="4:11" x14ac:dyDescent="0.2">
      <c r="D16806" s="200"/>
      <c r="E16806" s="11"/>
      <c r="F16806" s="10"/>
      <c r="G16806" s="7">
        <v>100</v>
      </c>
      <c r="H16806" s="18">
        <v>6.7567567567570004</v>
      </c>
      <c r="I16806" s="2">
        <v>72.972972972972997</v>
      </c>
      <c r="J16806" s="2">
        <v>16.891891891892001</v>
      </c>
      <c r="K16806" s="15">
        <v>3.3783783783780001</v>
      </c>
    </row>
    <row r="16807" spans="4:11" x14ac:dyDescent="0.2">
      <c r="D16807" s="200"/>
      <c r="E16807" s="4" t="s">
        <v>36</v>
      </c>
      <c r="F16807" s="5"/>
      <c r="G16807" s="6">
        <v>187</v>
      </c>
      <c r="H16807" s="8">
        <v>6</v>
      </c>
      <c r="I16807" s="1">
        <v>140</v>
      </c>
      <c r="J16807" s="1">
        <v>35</v>
      </c>
      <c r="K16807" s="9">
        <v>6</v>
      </c>
    </row>
    <row r="16808" spans="4:11" x14ac:dyDescent="0.2">
      <c r="D16808" s="200"/>
      <c r="E16808" s="11"/>
      <c r="F16808" s="10"/>
      <c r="G16808" s="7">
        <v>100</v>
      </c>
      <c r="H16808" s="18">
        <v>3.208556149733</v>
      </c>
      <c r="I16808" s="2">
        <v>74.866310160428</v>
      </c>
      <c r="J16808" s="2">
        <v>18.716577540107</v>
      </c>
      <c r="K16808" s="15">
        <v>3.208556149733</v>
      </c>
    </row>
    <row r="16809" spans="4:11" x14ac:dyDescent="0.2">
      <c r="D16809" s="200"/>
      <c r="E16809" s="4" t="s">
        <v>37</v>
      </c>
      <c r="F16809" s="5"/>
      <c r="G16809" s="6">
        <v>221</v>
      </c>
      <c r="H16809" s="8">
        <v>10</v>
      </c>
      <c r="I16809" s="1">
        <v>159</v>
      </c>
      <c r="J16809" s="1">
        <v>47</v>
      </c>
      <c r="K16809" s="9">
        <v>5</v>
      </c>
    </row>
    <row r="16810" spans="4:11" x14ac:dyDescent="0.2">
      <c r="D16810" s="200"/>
      <c r="E16810" s="11"/>
      <c r="F16810" s="10"/>
      <c r="G16810" s="7">
        <v>100</v>
      </c>
      <c r="H16810" s="18">
        <v>4.524886877828</v>
      </c>
      <c r="I16810" s="2">
        <v>71.945701357466007</v>
      </c>
      <c r="J16810" s="2">
        <v>21.266968325792</v>
      </c>
      <c r="K16810" s="15">
        <v>2.262443438914</v>
      </c>
    </row>
    <row r="16811" spans="4:11" x14ac:dyDescent="0.2">
      <c r="D16811" s="200"/>
      <c r="E16811" s="4" t="s">
        <v>38</v>
      </c>
      <c r="F16811" s="5"/>
      <c r="G16811" s="6">
        <v>186</v>
      </c>
      <c r="H16811" s="8">
        <v>9</v>
      </c>
      <c r="I16811" s="1">
        <v>125</v>
      </c>
      <c r="J16811" s="1">
        <v>48</v>
      </c>
      <c r="K16811" s="9">
        <v>4</v>
      </c>
    </row>
    <row r="16812" spans="4:11" x14ac:dyDescent="0.2">
      <c r="D16812" s="200"/>
      <c r="E16812" s="11"/>
      <c r="F16812" s="10"/>
      <c r="G16812" s="7">
        <v>100</v>
      </c>
      <c r="H16812" s="18">
        <v>4.8387096774189997</v>
      </c>
      <c r="I16812" s="2">
        <v>67.204301075269001</v>
      </c>
      <c r="J16812" s="2">
        <v>25.806451612903</v>
      </c>
      <c r="K16812" s="15">
        <v>2.1505376344089999</v>
      </c>
    </row>
    <row r="16813" spans="4:11" x14ac:dyDescent="0.2">
      <c r="D16813" s="200"/>
      <c r="E16813" s="4" t="s">
        <v>39</v>
      </c>
      <c r="F16813" s="5"/>
      <c r="G16813" s="6">
        <v>223</v>
      </c>
      <c r="H16813" s="8">
        <v>8</v>
      </c>
      <c r="I16813" s="1">
        <v>147</v>
      </c>
      <c r="J16813" s="1">
        <v>58</v>
      </c>
      <c r="K16813" s="9">
        <v>10</v>
      </c>
    </row>
    <row r="16814" spans="4:11" x14ac:dyDescent="0.2">
      <c r="D16814" s="200"/>
      <c r="E16814" s="11"/>
      <c r="F16814" s="10"/>
      <c r="G16814" s="7">
        <v>100</v>
      </c>
      <c r="H16814" s="18">
        <v>3.5874439461879999</v>
      </c>
      <c r="I16814" s="2">
        <v>65.919282511210994</v>
      </c>
      <c r="J16814" s="25">
        <v>26.008968609865001</v>
      </c>
      <c r="K16814" s="15">
        <v>4.4843049327350002</v>
      </c>
    </row>
    <row r="16815" spans="4:11" x14ac:dyDescent="0.2">
      <c r="D16815" s="200"/>
      <c r="E16815" s="4" t="s">
        <v>40</v>
      </c>
      <c r="F16815" s="5"/>
      <c r="G16815" s="6">
        <v>161</v>
      </c>
      <c r="H16815" s="8">
        <v>5</v>
      </c>
      <c r="I16815" s="1">
        <v>116</v>
      </c>
      <c r="J16815" s="1">
        <v>30</v>
      </c>
      <c r="K16815" s="9">
        <v>10</v>
      </c>
    </row>
    <row r="16816" spans="4:11" x14ac:dyDescent="0.2">
      <c r="D16816" s="201"/>
      <c r="E16816" s="45"/>
      <c r="F16816" s="51"/>
      <c r="G16816" s="81">
        <v>100</v>
      </c>
      <c r="H16816" s="115">
        <v>3.1055900621119998</v>
      </c>
      <c r="I16816" s="64">
        <v>72.049689440994001</v>
      </c>
      <c r="J16816" s="64">
        <v>18.633540372671</v>
      </c>
      <c r="K16816" s="106">
        <v>6.2111801242239997</v>
      </c>
    </row>
    <row r="16818" spans="2:11" x14ac:dyDescent="0.2">
      <c r="B16818" s="40" t="str">
        <f xml:space="preserve"> HYPERLINK("#'目次'!B412", "[406]")</f>
        <v>[406]</v>
      </c>
      <c r="C16818" s="23" t="s">
        <v>538</v>
      </c>
    </row>
    <row r="16821" spans="2:11" x14ac:dyDescent="0.2">
      <c r="C16821" s="23" t="s">
        <v>48</v>
      </c>
    </row>
    <row r="16822" spans="2:11" x14ac:dyDescent="0.2">
      <c r="D16822" s="195"/>
      <c r="E16822" s="196"/>
      <c r="F16822" s="196"/>
      <c r="G16822" s="37" t="s">
        <v>15</v>
      </c>
      <c r="H16822" s="33" t="s">
        <v>512</v>
      </c>
      <c r="I16822" s="13" t="s">
        <v>513</v>
      </c>
      <c r="J16822" s="13" t="s">
        <v>514</v>
      </c>
      <c r="K16822" s="38" t="s">
        <v>18</v>
      </c>
    </row>
    <row r="16823" spans="2:11" x14ac:dyDescent="0.2">
      <c r="D16823" s="197"/>
      <c r="E16823" s="198"/>
      <c r="F16823" s="198"/>
      <c r="G16823" s="35"/>
      <c r="H16823" s="39"/>
      <c r="I16823" s="14"/>
      <c r="J16823" s="14"/>
      <c r="K16823" s="34"/>
    </row>
    <row r="16824" spans="2:11" x14ac:dyDescent="0.2">
      <c r="D16824" s="78"/>
      <c r="E16824" s="79" t="s">
        <v>15</v>
      </c>
      <c r="F16824" s="66"/>
      <c r="G16824" s="36">
        <v>1200</v>
      </c>
      <c r="H16824" s="17">
        <v>55</v>
      </c>
      <c r="I16824" s="17">
        <v>851</v>
      </c>
      <c r="J16824" s="17">
        <v>252</v>
      </c>
      <c r="K16824" s="47">
        <v>42</v>
      </c>
    </row>
    <row r="16825" spans="2:11" x14ac:dyDescent="0.2">
      <c r="D16825" s="45"/>
      <c r="E16825" s="51"/>
      <c r="F16825" s="67"/>
      <c r="G16825" s="7">
        <v>100</v>
      </c>
      <c r="H16825" s="2">
        <v>4.583333333333</v>
      </c>
      <c r="I16825" s="2">
        <v>70.916666666666998</v>
      </c>
      <c r="J16825" s="2">
        <v>21</v>
      </c>
      <c r="K16825" s="15">
        <v>3.5</v>
      </c>
    </row>
    <row r="16826" spans="2:11" x14ac:dyDescent="0.2">
      <c r="D16826" s="199" t="s">
        <v>49</v>
      </c>
      <c r="E16826" s="22" t="s">
        <v>50</v>
      </c>
      <c r="F16826" s="21"/>
      <c r="G16826" s="19">
        <v>15</v>
      </c>
      <c r="H16826" s="27">
        <v>1</v>
      </c>
      <c r="I16826" s="3">
        <v>9</v>
      </c>
      <c r="J16826" s="3">
        <v>5</v>
      </c>
      <c r="K16826" s="26">
        <v>0</v>
      </c>
    </row>
    <row r="16827" spans="2:11" x14ac:dyDescent="0.2">
      <c r="D16827" s="200"/>
      <c r="E16827" s="11"/>
      <c r="F16827" s="10"/>
      <c r="G16827" s="7">
        <v>100</v>
      </c>
      <c r="H16827" s="18">
        <v>6.666666666667</v>
      </c>
      <c r="I16827" s="50">
        <v>60</v>
      </c>
      <c r="J16827" s="41">
        <v>33.333333333333002</v>
      </c>
      <c r="K16827" s="48">
        <v>0</v>
      </c>
    </row>
    <row r="16828" spans="2:11" x14ac:dyDescent="0.2">
      <c r="D16828" s="200"/>
      <c r="E16828" s="4" t="s">
        <v>51</v>
      </c>
      <c r="F16828" s="5"/>
      <c r="G16828" s="6">
        <v>142</v>
      </c>
      <c r="H16828" s="8">
        <v>8</v>
      </c>
      <c r="I16828" s="1">
        <v>94</v>
      </c>
      <c r="J16828" s="1">
        <v>36</v>
      </c>
      <c r="K16828" s="9">
        <v>4</v>
      </c>
    </row>
    <row r="16829" spans="2:11" x14ac:dyDescent="0.2">
      <c r="D16829" s="200"/>
      <c r="E16829" s="11"/>
      <c r="F16829" s="10"/>
      <c r="G16829" s="7">
        <v>100</v>
      </c>
      <c r="H16829" s="18">
        <v>5.6338028169010004</v>
      </c>
      <c r="I16829" s="2">
        <v>66.197183098592006</v>
      </c>
      <c r="J16829" s="2">
        <v>25.352112676055999</v>
      </c>
      <c r="K16829" s="15">
        <v>2.8169014084509998</v>
      </c>
    </row>
    <row r="16830" spans="2:11" x14ac:dyDescent="0.2">
      <c r="D16830" s="200"/>
      <c r="E16830" s="4" t="s">
        <v>52</v>
      </c>
      <c r="F16830" s="5"/>
      <c r="G16830" s="6">
        <v>26</v>
      </c>
      <c r="H16830" s="8">
        <v>1</v>
      </c>
      <c r="I16830" s="1">
        <v>17</v>
      </c>
      <c r="J16830" s="1">
        <v>7</v>
      </c>
      <c r="K16830" s="9">
        <v>1</v>
      </c>
    </row>
    <row r="16831" spans="2:11" x14ac:dyDescent="0.2">
      <c r="D16831" s="200"/>
      <c r="E16831" s="11"/>
      <c r="F16831" s="10"/>
      <c r="G16831" s="7">
        <v>100</v>
      </c>
      <c r="H16831" s="18">
        <v>3.8461538461539999</v>
      </c>
      <c r="I16831" s="30">
        <v>65.384615384615003</v>
      </c>
      <c r="J16831" s="25">
        <v>26.923076923077002</v>
      </c>
      <c r="K16831" s="15">
        <v>3.8461538461539999</v>
      </c>
    </row>
    <row r="16832" spans="2:11" x14ac:dyDescent="0.2">
      <c r="D16832" s="200"/>
      <c r="E16832" s="4" t="s">
        <v>53</v>
      </c>
      <c r="F16832" s="5"/>
      <c r="G16832" s="6">
        <v>41</v>
      </c>
      <c r="H16832" s="8">
        <v>1</v>
      </c>
      <c r="I16832" s="1">
        <v>27</v>
      </c>
      <c r="J16832" s="1">
        <v>13</v>
      </c>
      <c r="K16832" s="9">
        <v>0</v>
      </c>
    </row>
    <row r="16833" spans="4:11" x14ac:dyDescent="0.2">
      <c r="D16833" s="200"/>
      <c r="E16833" s="11"/>
      <c r="F16833" s="10"/>
      <c r="G16833" s="7">
        <v>100</v>
      </c>
      <c r="H16833" s="18">
        <v>2.4390243902440001</v>
      </c>
      <c r="I16833" s="30">
        <v>65.853658536585002</v>
      </c>
      <c r="J16833" s="41">
        <v>31.707317073171001</v>
      </c>
      <c r="K16833" s="48">
        <v>0</v>
      </c>
    </row>
    <row r="16834" spans="4:11" x14ac:dyDescent="0.2">
      <c r="D16834" s="200"/>
      <c r="E16834" s="4" t="s">
        <v>54</v>
      </c>
      <c r="F16834" s="5"/>
      <c r="G16834" s="6">
        <v>226</v>
      </c>
      <c r="H16834" s="8">
        <v>5</v>
      </c>
      <c r="I16834" s="1">
        <v>167</v>
      </c>
      <c r="J16834" s="1">
        <v>48</v>
      </c>
      <c r="K16834" s="9">
        <v>6</v>
      </c>
    </row>
    <row r="16835" spans="4:11" x14ac:dyDescent="0.2">
      <c r="D16835" s="200"/>
      <c r="E16835" s="11"/>
      <c r="F16835" s="10"/>
      <c r="G16835" s="7">
        <v>100</v>
      </c>
      <c r="H16835" s="18">
        <v>2.212389380531</v>
      </c>
      <c r="I16835" s="2">
        <v>73.893805309735001</v>
      </c>
      <c r="J16835" s="2">
        <v>21.238938053097002</v>
      </c>
      <c r="K16835" s="15">
        <v>2.654867256637</v>
      </c>
    </row>
    <row r="16836" spans="4:11" x14ac:dyDescent="0.2">
      <c r="D16836" s="200"/>
      <c r="E16836" s="4" t="s">
        <v>55</v>
      </c>
      <c r="F16836" s="5"/>
      <c r="G16836" s="6">
        <v>125</v>
      </c>
      <c r="H16836" s="8">
        <v>6</v>
      </c>
      <c r="I16836" s="1">
        <v>88</v>
      </c>
      <c r="J16836" s="1">
        <v>29</v>
      </c>
      <c r="K16836" s="9">
        <v>2</v>
      </c>
    </row>
    <row r="16837" spans="4:11" x14ac:dyDescent="0.2">
      <c r="D16837" s="200"/>
      <c r="E16837" s="11"/>
      <c r="F16837" s="10"/>
      <c r="G16837" s="7">
        <v>100</v>
      </c>
      <c r="H16837" s="18">
        <v>4.8</v>
      </c>
      <c r="I16837" s="2">
        <v>70.400000000000006</v>
      </c>
      <c r="J16837" s="2">
        <v>23.2</v>
      </c>
      <c r="K16837" s="15">
        <v>1.6</v>
      </c>
    </row>
    <row r="16838" spans="4:11" x14ac:dyDescent="0.2">
      <c r="D16838" s="200"/>
      <c r="E16838" s="4" t="s">
        <v>56</v>
      </c>
      <c r="F16838" s="5"/>
      <c r="G16838" s="6">
        <v>190</v>
      </c>
      <c r="H16838" s="8">
        <v>14</v>
      </c>
      <c r="I16838" s="1">
        <v>134</v>
      </c>
      <c r="J16838" s="1">
        <v>36</v>
      </c>
      <c r="K16838" s="9">
        <v>6</v>
      </c>
    </row>
    <row r="16839" spans="4:11" x14ac:dyDescent="0.2">
      <c r="D16839" s="200"/>
      <c r="E16839" s="11"/>
      <c r="F16839" s="10"/>
      <c r="G16839" s="7">
        <v>100</v>
      </c>
      <c r="H16839" s="18">
        <v>7.3684210526319998</v>
      </c>
      <c r="I16839" s="2">
        <v>70.526315789473998</v>
      </c>
      <c r="J16839" s="2">
        <v>18.947368421053</v>
      </c>
      <c r="K16839" s="15">
        <v>3.1578947368420001</v>
      </c>
    </row>
    <row r="16840" spans="4:11" x14ac:dyDescent="0.2">
      <c r="D16840" s="200"/>
      <c r="E16840" s="4" t="s">
        <v>57</v>
      </c>
      <c r="F16840" s="5"/>
      <c r="G16840" s="6">
        <v>185</v>
      </c>
      <c r="H16840" s="8">
        <v>4</v>
      </c>
      <c r="I16840" s="1">
        <v>144</v>
      </c>
      <c r="J16840" s="1">
        <v>34</v>
      </c>
      <c r="K16840" s="9">
        <v>3</v>
      </c>
    </row>
    <row r="16841" spans="4:11" x14ac:dyDescent="0.2">
      <c r="D16841" s="200"/>
      <c r="E16841" s="11"/>
      <c r="F16841" s="10"/>
      <c r="G16841" s="7">
        <v>100</v>
      </c>
      <c r="H16841" s="18">
        <v>2.1621621621620002</v>
      </c>
      <c r="I16841" s="25">
        <v>77.837837837837995</v>
      </c>
      <c r="J16841" s="2">
        <v>18.378378378377999</v>
      </c>
      <c r="K16841" s="15">
        <v>1.6216216216220001</v>
      </c>
    </row>
    <row r="16842" spans="4:11" x14ac:dyDescent="0.2">
      <c r="D16842" s="200"/>
      <c r="E16842" s="4" t="s">
        <v>58</v>
      </c>
      <c r="F16842" s="5"/>
      <c r="G16842" s="6">
        <v>113</v>
      </c>
      <c r="H16842" s="8">
        <v>10</v>
      </c>
      <c r="I16842" s="1">
        <v>84</v>
      </c>
      <c r="J16842" s="1">
        <v>14</v>
      </c>
      <c r="K16842" s="9">
        <v>5</v>
      </c>
    </row>
    <row r="16843" spans="4:11" x14ac:dyDescent="0.2">
      <c r="D16843" s="200"/>
      <c r="E16843" s="11"/>
      <c r="F16843" s="10"/>
      <c r="G16843" s="7">
        <v>100</v>
      </c>
      <c r="H16843" s="18">
        <v>8.8495575221239999</v>
      </c>
      <c r="I16843" s="2">
        <v>74.336283185840998</v>
      </c>
      <c r="J16843" s="30">
        <v>12.389380530973</v>
      </c>
      <c r="K16843" s="15">
        <v>4.424778761062</v>
      </c>
    </row>
    <row r="16844" spans="4:11" x14ac:dyDescent="0.2">
      <c r="D16844" s="200"/>
      <c r="E16844" s="4" t="s">
        <v>59</v>
      </c>
      <c r="F16844" s="5"/>
      <c r="G16844" s="6">
        <v>136</v>
      </c>
      <c r="H16844" s="8">
        <v>5</v>
      </c>
      <c r="I16844" s="1">
        <v>86</v>
      </c>
      <c r="J16844" s="1">
        <v>30</v>
      </c>
      <c r="K16844" s="9">
        <v>15</v>
      </c>
    </row>
    <row r="16845" spans="4:11" x14ac:dyDescent="0.2">
      <c r="D16845" s="200"/>
      <c r="E16845" s="11"/>
      <c r="F16845" s="10"/>
      <c r="G16845" s="7">
        <v>100</v>
      </c>
      <c r="H16845" s="18">
        <v>3.6764705882349999</v>
      </c>
      <c r="I16845" s="30">
        <v>63.235294117647001</v>
      </c>
      <c r="J16845" s="2">
        <v>22.058823529411999</v>
      </c>
      <c r="K16845" s="85">
        <v>11.029411764705999</v>
      </c>
    </row>
    <row r="16846" spans="4:11" x14ac:dyDescent="0.2">
      <c r="D16846" s="199" t="s">
        <v>60</v>
      </c>
      <c r="E16846" s="22" t="s">
        <v>61</v>
      </c>
      <c r="F16846" s="21"/>
      <c r="G16846" s="19">
        <v>205</v>
      </c>
      <c r="H16846" s="27">
        <v>11</v>
      </c>
      <c r="I16846" s="3">
        <v>134</v>
      </c>
      <c r="J16846" s="3">
        <v>51</v>
      </c>
      <c r="K16846" s="26">
        <v>9</v>
      </c>
    </row>
    <row r="16847" spans="4:11" x14ac:dyDescent="0.2">
      <c r="D16847" s="200"/>
      <c r="E16847" s="11"/>
      <c r="F16847" s="10"/>
      <c r="G16847" s="7">
        <v>100</v>
      </c>
      <c r="H16847" s="18">
        <v>5.3658536585369996</v>
      </c>
      <c r="I16847" s="30">
        <v>65.365853658537006</v>
      </c>
      <c r="J16847" s="2">
        <v>24.878048780488001</v>
      </c>
      <c r="K16847" s="15">
        <v>4.3902439024389999</v>
      </c>
    </row>
    <row r="16848" spans="4:11" x14ac:dyDescent="0.2">
      <c r="D16848" s="200"/>
      <c r="E16848" s="4" t="s">
        <v>62</v>
      </c>
      <c r="F16848" s="5"/>
      <c r="G16848" s="6">
        <v>160</v>
      </c>
      <c r="H16848" s="8">
        <v>5</v>
      </c>
      <c r="I16848" s="1">
        <v>120</v>
      </c>
      <c r="J16848" s="1">
        <v>30</v>
      </c>
      <c r="K16848" s="9">
        <v>5</v>
      </c>
    </row>
    <row r="16849" spans="4:11" x14ac:dyDescent="0.2">
      <c r="D16849" s="200"/>
      <c r="E16849" s="11"/>
      <c r="F16849" s="10"/>
      <c r="G16849" s="7">
        <v>100</v>
      </c>
      <c r="H16849" s="18">
        <v>3.125</v>
      </c>
      <c r="I16849" s="2">
        <v>75</v>
      </c>
      <c r="J16849" s="2">
        <v>18.75</v>
      </c>
      <c r="K16849" s="15">
        <v>3.125</v>
      </c>
    </row>
    <row r="16850" spans="4:11" x14ac:dyDescent="0.2">
      <c r="D16850" s="200"/>
      <c r="E16850" s="4" t="s">
        <v>63</v>
      </c>
      <c r="F16850" s="5"/>
      <c r="G16850" s="6">
        <v>121</v>
      </c>
      <c r="H16850" s="8">
        <v>5</v>
      </c>
      <c r="I16850" s="1">
        <v>92</v>
      </c>
      <c r="J16850" s="1">
        <v>23</v>
      </c>
      <c r="K16850" s="9">
        <v>1</v>
      </c>
    </row>
    <row r="16851" spans="4:11" x14ac:dyDescent="0.2">
      <c r="D16851" s="200"/>
      <c r="E16851" s="11"/>
      <c r="F16851" s="10"/>
      <c r="G16851" s="7">
        <v>100</v>
      </c>
      <c r="H16851" s="18">
        <v>4.1322314049589997</v>
      </c>
      <c r="I16851" s="25">
        <v>76.033057851240002</v>
      </c>
      <c r="J16851" s="2">
        <v>19.008264462810001</v>
      </c>
      <c r="K16851" s="15">
        <v>0.82644628099200002</v>
      </c>
    </row>
    <row r="16852" spans="4:11" x14ac:dyDescent="0.2">
      <c r="D16852" s="200"/>
      <c r="E16852" s="4" t="s">
        <v>64</v>
      </c>
      <c r="F16852" s="5"/>
      <c r="G16852" s="6">
        <v>124</v>
      </c>
      <c r="H16852" s="8">
        <v>9</v>
      </c>
      <c r="I16852" s="1">
        <v>87</v>
      </c>
      <c r="J16852" s="1">
        <v>27</v>
      </c>
      <c r="K16852" s="9">
        <v>1</v>
      </c>
    </row>
    <row r="16853" spans="4:11" x14ac:dyDescent="0.2">
      <c r="D16853" s="200"/>
      <c r="E16853" s="11"/>
      <c r="F16853" s="10"/>
      <c r="G16853" s="7">
        <v>100</v>
      </c>
      <c r="H16853" s="18">
        <v>7.2580645161290001</v>
      </c>
      <c r="I16853" s="2">
        <v>70.161290322580996</v>
      </c>
      <c r="J16853" s="2">
        <v>21.774193548387</v>
      </c>
      <c r="K16853" s="15">
        <v>0.80645161290300005</v>
      </c>
    </row>
    <row r="16854" spans="4:11" x14ac:dyDescent="0.2">
      <c r="D16854" s="200"/>
      <c r="E16854" s="4" t="s">
        <v>65</v>
      </c>
      <c r="F16854" s="5"/>
      <c r="G16854" s="6">
        <v>109</v>
      </c>
      <c r="H16854" s="8">
        <v>4</v>
      </c>
      <c r="I16854" s="1">
        <v>78</v>
      </c>
      <c r="J16854" s="1">
        <v>23</v>
      </c>
      <c r="K16854" s="9">
        <v>4</v>
      </c>
    </row>
    <row r="16855" spans="4:11" x14ac:dyDescent="0.2">
      <c r="D16855" s="200"/>
      <c r="E16855" s="11"/>
      <c r="F16855" s="10"/>
      <c r="G16855" s="7">
        <v>100</v>
      </c>
      <c r="H16855" s="18">
        <v>3.669724770642</v>
      </c>
      <c r="I16855" s="2">
        <v>71.559633027523006</v>
      </c>
      <c r="J16855" s="2">
        <v>21.100917431193</v>
      </c>
      <c r="K16855" s="15">
        <v>3.669724770642</v>
      </c>
    </row>
    <row r="16856" spans="4:11" x14ac:dyDescent="0.2">
      <c r="D16856" s="200"/>
      <c r="E16856" s="4" t="s">
        <v>66</v>
      </c>
      <c r="F16856" s="5"/>
      <c r="G16856" s="6">
        <v>104</v>
      </c>
      <c r="H16856" s="8">
        <v>5</v>
      </c>
      <c r="I16856" s="1">
        <v>78</v>
      </c>
      <c r="J16856" s="1">
        <v>20</v>
      </c>
      <c r="K16856" s="9">
        <v>1</v>
      </c>
    </row>
    <row r="16857" spans="4:11" x14ac:dyDescent="0.2">
      <c r="D16857" s="200"/>
      <c r="E16857" s="11"/>
      <c r="F16857" s="10"/>
      <c r="G16857" s="7">
        <v>100</v>
      </c>
      <c r="H16857" s="18">
        <v>4.8076923076920002</v>
      </c>
      <c r="I16857" s="2">
        <v>75</v>
      </c>
      <c r="J16857" s="2">
        <v>19.230769230768999</v>
      </c>
      <c r="K16857" s="15">
        <v>0.96153846153800004</v>
      </c>
    </row>
    <row r="16858" spans="4:11" x14ac:dyDescent="0.2">
      <c r="D16858" s="200"/>
      <c r="E16858" s="4" t="s">
        <v>67</v>
      </c>
      <c r="F16858" s="5"/>
      <c r="G16858" s="6">
        <v>139</v>
      </c>
      <c r="H16858" s="8">
        <v>6</v>
      </c>
      <c r="I16858" s="1">
        <v>102</v>
      </c>
      <c r="J16858" s="1">
        <v>30</v>
      </c>
      <c r="K16858" s="9">
        <v>1</v>
      </c>
    </row>
    <row r="16859" spans="4:11" x14ac:dyDescent="0.2">
      <c r="D16859" s="200"/>
      <c r="E16859" s="11"/>
      <c r="F16859" s="10"/>
      <c r="G16859" s="7">
        <v>100</v>
      </c>
      <c r="H16859" s="18">
        <v>4.3165467625899998</v>
      </c>
      <c r="I16859" s="2">
        <v>73.381294964028996</v>
      </c>
      <c r="J16859" s="2">
        <v>21.58273381295</v>
      </c>
      <c r="K16859" s="15">
        <v>0.71942446043200003</v>
      </c>
    </row>
    <row r="16860" spans="4:11" x14ac:dyDescent="0.2">
      <c r="D16860" s="200"/>
      <c r="E16860" s="4" t="s">
        <v>68</v>
      </c>
      <c r="F16860" s="5"/>
      <c r="G16860" s="6">
        <v>48</v>
      </c>
      <c r="H16860" s="8">
        <v>4</v>
      </c>
      <c r="I16860" s="1">
        <v>26</v>
      </c>
      <c r="J16860" s="1">
        <v>17</v>
      </c>
      <c r="K16860" s="9">
        <v>1</v>
      </c>
    </row>
    <row r="16861" spans="4:11" x14ac:dyDescent="0.2">
      <c r="D16861" s="200"/>
      <c r="E16861" s="11"/>
      <c r="F16861" s="10"/>
      <c r="G16861" s="7">
        <v>100</v>
      </c>
      <c r="H16861" s="18">
        <v>8.333333333333</v>
      </c>
      <c r="I16861" s="50">
        <v>54.166666666666998</v>
      </c>
      <c r="J16861" s="41">
        <v>35.416666666666998</v>
      </c>
      <c r="K16861" s="15">
        <v>2.083333333333</v>
      </c>
    </row>
    <row r="16862" spans="4:11" x14ac:dyDescent="0.2">
      <c r="D16862" s="200"/>
      <c r="E16862" s="4" t="s">
        <v>69</v>
      </c>
      <c r="F16862" s="5"/>
      <c r="G16862" s="6">
        <v>37</v>
      </c>
      <c r="H16862" s="8">
        <v>2</v>
      </c>
      <c r="I16862" s="1">
        <v>29</v>
      </c>
      <c r="J16862" s="1">
        <v>6</v>
      </c>
      <c r="K16862" s="9">
        <v>0</v>
      </c>
    </row>
    <row r="16863" spans="4:11" x14ac:dyDescent="0.2">
      <c r="D16863" s="200"/>
      <c r="E16863" s="11"/>
      <c r="F16863" s="10"/>
      <c r="G16863" s="7">
        <v>100</v>
      </c>
      <c r="H16863" s="18">
        <v>5.4054054054050003</v>
      </c>
      <c r="I16863" s="25">
        <v>78.378378378378002</v>
      </c>
      <c r="J16863" s="2">
        <v>16.216216216216001</v>
      </c>
      <c r="K16863" s="48">
        <v>0</v>
      </c>
    </row>
    <row r="16864" spans="4:11" x14ac:dyDescent="0.2">
      <c r="D16864" s="199" t="s">
        <v>70</v>
      </c>
      <c r="E16864" s="22" t="s">
        <v>18</v>
      </c>
      <c r="F16864" s="21"/>
      <c r="G16864" s="19">
        <v>0</v>
      </c>
      <c r="H16864" s="27">
        <v>0</v>
      </c>
      <c r="I16864" s="3">
        <v>0</v>
      </c>
      <c r="J16864" s="3">
        <v>0</v>
      </c>
      <c r="K16864" s="26">
        <v>0</v>
      </c>
    </row>
    <row r="16865" spans="2:11" x14ac:dyDescent="0.2">
      <c r="D16865" s="201"/>
      <c r="E16865" s="45"/>
      <c r="F16865" s="51"/>
      <c r="G16865" s="119">
        <v>0</v>
      </c>
      <c r="H16865" s="118">
        <v>0</v>
      </c>
      <c r="I16865" s="83">
        <v>0</v>
      </c>
      <c r="J16865" s="83">
        <v>0</v>
      </c>
      <c r="K16865" s="116">
        <v>0</v>
      </c>
    </row>
    <row r="16867" spans="2:11" x14ac:dyDescent="0.2">
      <c r="B16867" s="40" t="str">
        <f xml:space="preserve"> HYPERLINK("#'目次'!B413", "[407]")</f>
        <v>[407]</v>
      </c>
      <c r="C16867" s="23" t="s">
        <v>538</v>
      </c>
    </row>
    <row r="16870" spans="2:11" x14ac:dyDescent="0.2">
      <c r="C16870" s="23" t="s">
        <v>73</v>
      </c>
    </row>
    <row r="16871" spans="2:11" x14ac:dyDescent="0.2">
      <c r="D16871" s="195"/>
      <c r="E16871" s="196"/>
      <c r="F16871" s="196"/>
      <c r="G16871" s="37" t="s">
        <v>15</v>
      </c>
      <c r="H16871" s="33" t="s">
        <v>512</v>
      </c>
      <c r="I16871" s="13" t="s">
        <v>513</v>
      </c>
      <c r="J16871" s="13" t="s">
        <v>514</v>
      </c>
      <c r="K16871" s="38" t="s">
        <v>18</v>
      </c>
    </row>
    <row r="16872" spans="2:11" x14ac:dyDescent="0.2">
      <c r="D16872" s="197"/>
      <c r="E16872" s="198"/>
      <c r="F16872" s="198"/>
      <c r="G16872" s="35"/>
      <c r="H16872" s="39"/>
      <c r="I16872" s="14"/>
      <c r="J16872" s="14"/>
      <c r="K16872" s="34"/>
    </row>
    <row r="16873" spans="2:11" x14ac:dyDescent="0.2">
      <c r="D16873" s="78"/>
      <c r="E16873" s="79" t="s">
        <v>15</v>
      </c>
      <c r="F16873" s="66"/>
      <c r="G16873" s="36">
        <v>1200</v>
      </c>
      <c r="H16873" s="17">
        <v>55</v>
      </c>
      <c r="I16873" s="17">
        <v>851</v>
      </c>
      <c r="J16873" s="17">
        <v>252</v>
      </c>
      <c r="K16873" s="47">
        <v>42</v>
      </c>
    </row>
    <row r="16874" spans="2:11" x14ac:dyDescent="0.2">
      <c r="D16874" s="45"/>
      <c r="E16874" s="51"/>
      <c r="F16874" s="67"/>
      <c r="G16874" s="7">
        <v>100</v>
      </c>
      <c r="H16874" s="2">
        <v>4.583333333333</v>
      </c>
      <c r="I16874" s="2">
        <v>70.916666666666998</v>
      </c>
      <c r="J16874" s="2">
        <v>21</v>
      </c>
      <c r="K16874" s="15">
        <v>3.5</v>
      </c>
    </row>
    <row r="16875" spans="2:11" x14ac:dyDescent="0.2">
      <c r="D16875" s="199" t="s">
        <v>74</v>
      </c>
      <c r="E16875" s="22" t="s">
        <v>75</v>
      </c>
      <c r="F16875" s="21"/>
      <c r="G16875" s="19">
        <v>592</v>
      </c>
      <c r="H16875" s="27">
        <v>28</v>
      </c>
      <c r="I16875" s="3">
        <v>422</v>
      </c>
      <c r="J16875" s="3">
        <v>118</v>
      </c>
      <c r="K16875" s="26">
        <v>24</v>
      </c>
    </row>
    <row r="16876" spans="2:11" x14ac:dyDescent="0.2">
      <c r="D16876" s="200"/>
      <c r="E16876" s="11"/>
      <c r="F16876" s="10"/>
      <c r="G16876" s="7">
        <v>100</v>
      </c>
      <c r="H16876" s="18">
        <v>4.7297297297299998</v>
      </c>
      <c r="I16876" s="2">
        <v>71.283783783784003</v>
      </c>
      <c r="J16876" s="2">
        <v>19.932432432432002</v>
      </c>
      <c r="K16876" s="15">
        <v>4.0540540540540002</v>
      </c>
    </row>
    <row r="16877" spans="2:11" x14ac:dyDescent="0.2">
      <c r="D16877" s="200"/>
      <c r="E16877" s="4" t="s">
        <v>34</v>
      </c>
      <c r="F16877" s="5"/>
      <c r="G16877" s="6">
        <v>37</v>
      </c>
      <c r="H16877" s="8">
        <v>4</v>
      </c>
      <c r="I16877" s="1">
        <v>29</v>
      </c>
      <c r="J16877" s="1">
        <v>2</v>
      </c>
      <c r="K16877" s="9">
        <v>2</v>
      </c>
    </row>
    <row r="16878" spans="2:11" x14ac:dyDescent="0.2">
      <c r="D16878" s="200"/>
      <c r="E16878" s="11"/>
      <c r="F16878" s="10"/>
      <c r="G16878" s="7">
        <v>100</v>
      </c>
      <c r="H16878" s="70">
        <v>10.810810810811001</v>
      </c>
      <c r="I16878" s="25">
        <v>78.378378378378002</v>
      </c>
      <c r="J16878" s="50">
        <v>5.4054054054050003</v>
      </c>
      <c r="K16878" s="15">
        <v>5.4054054054050003</v>
      </c>
    </row>
    <row r="16879" spans="2:11" x14ac:dyDescent="0.2">
      <c r="D16879" s="200"/>
      <c r="E16879" s="4" t="s">
        <v>35</v>
      </c>
      <c r="F16879" s="5"/>
      <c r="G16879" s="6">
        <v>75</v>
      </c>
      <c r="H16879" s="8">
        <v>5</v>
      </c>
      <c r="I16879" s="1">
        <v>61</v>
      </c>
      <c r="J16879" s="1">
        <v>7</v>
      </c>
      <c r="K16879" s="9">
        <v>2</v>
      </c>
    </row>
    <row r="16880" spans="2:11" x14ac:dyDescent="0.2">
      <c r="D16880" s="200"/>
      <c r="E16880" s="11"/>
      <c r="F16880" s="10"/>
      <c r="G16880" s="7">
        <v>100</v>
      </c>
      <c r="H16880" s="18">
        <v>6.666666666667</v>
      </c>
      <c r="I16880" s="41">
        <v>81.333333333333002</v>
      </c>
      <c r="J16880" s="50">
        <v>9.333333333333</v>
      </c>
      <c r="K16880" s="15">
        <v>2.666666666667</v>
      </c>
    </row>
    <row r="16881" spans="4:11" x14ac:dyDescent="0.2">
      <c r="D16881" s="200"/>
      <c r="E16881" s="4" t="s">
        <v>36</v>
      </c>
      <c r="F16881" s="5"/>
      <c r="G16881" s="6">
        <v>95</v>
      </c>
      <c r="H16881" s="8">
        <v>1</v>
      </c>
      <c r="I16881" s="1">
        <v>71</v>
      </c>
      <c r="J16881" s="1">
        <v>18</v>
      </c>
      <c r="K16881" s="9">
        <v>5</v>
      </c>
    </row>
    <row r="16882" spans="4:11" x14ac:dyDescent="0.2">
      <c r="D16882" s="200"/>
      <c r="E16882" s="11"/>
      <c r="F16882" s="10"/>
      <c r="G16882" s="7">
        <v>100</v>
      </c>
      <c r="H16882" s="18">
        <v>1.052631578947</v>
      </c>
      <c r="I16882" s="2">
        <v>74.736842105262994</v>
      </c>
      <c r="J16882" s="2">
        <v>18.947368421053</v>
      </c>
      <c r="K16882" s="15">
        <v>5.2631578947369997</v>
      </c>
    </row>
    <row r="16883" spans="4:11" x14ac:dyDescent="0.2">
      <c r="D16883" s="200"/>
      <c r="E16883" s="4" t="s">
        <v>37</v>
      </c>
      <c r="F16883" s="5"/>
      <c r="G16883" s="6">
        <v>111</v>
      </c>
      <c r="H16883" s="8">
        <v>7</v>
      </c>
      <c r="I16883" s="1">
        <v>76</v>
      </c>
      <c r="J16883" s="1">
        <v>25</v>
      </c>
      <c r="K16883" s="9">
        <v>3</v>
      </c>
    </row>
    <row r="16884" spans="4:11" x14ac:dyDescent="0.2">
      <c r="D16884" s="200"/>
      <c r="E16884" s="11"/>
      <c r="F16884" s="10"/>
      <c r="G16884" s="7">
        <v>100</v>
      </c>
      <c r="H16884" s="18">
        <v>6.3063063063060003</v>
      </c>
      <c r="I16884" s="2">
        <v>68.468468468468004</v>
      </c>
      <c r="J16884" s="2">
        <v>22.522522522523001</v>
      </c>
      <c r="K16884" s="15">
        <v>2.7027027027030002</v>
      </c>
    </row>
    <row r="16885" spans="4:11" x14ac:dyDescent="0.2">
      <c r="D16885" s="200"/>
      <c r="E16885" s="4" t="s">
        <v>38</v>
      </c>
      <c r="F16885" s="5"/>
      <c r="G16885" s="6">
        <v>93</v>
      </c>
      <c r="H16885" s="8">
        <v>3</v>
      </c>
      <c r="I16885" s="1">
        <v>60</v>
      </c>
      <c r="J16885" s="1">
        <v>28</v>
      </c>
      <c r="K16885" s="9">
        <v>2</v>
      </c>
    </row>
    <row r="16886" spans="4:11" x14ac:dyDescent="0.2">
      <c r="D16886" s="200"/>
      <c r="E16886" s="11"/>
      <c r="F16886" s="10"/>
      <c r="G16886" s="7">
        <v>100</v>
      </c>
      <c r="H16886" s="18">
        <v>3.2258064516129998</v>
      </c>
      <c r="I16886" s="30">
        <v>64.516129032257993</v>
      </c>
      <c r="J16886" s="25">
        <v>30.107526881719998</v>
      </c>
      <c r="K16886" s="15">
        <v>2.1505376344089999</v>
      </c>
    </row>
    <row r="16887" spans="4:11" x14ac:dyDescent="0.2">
      <c r="D16887" s="200"/>
      <c r="E16887" s="4" t="s">
        <v>39</v>
      </c>
      <c r="F16887" s="5"/>
      <c r="G16887" s="6">
        <v>109</v>
      </c>
      <c r="H16887" s="8">
        <v>5</v>
      </c>
      <c r="I16887" s="1">
        <v>73</v>
      </c>
      <c r="J16887" s="1">
        <v>27</v>
      </c>
      <c r="K16887" s="9">
        <v>4</v>
      </c>
    </row>
    <row r="16888" spans="4:11" x14ac:dyDescent="0.2">
      <c r="D16888" s="200"/>
      <c r="E16888" s="11"/>
      <c r="F16888" s="10"/>
      <c r="G16888" s="7">
        <v>100</v>
      </c>
      <c r="H16888" s="18">
        <v>4.5871559633030001</v>
      </c>
      <c r="I16888" s="2">
        <v>66.972477064220001</v>
      </c>
      <c r="J16888" s="2">
        <v>24.770642201834999</v>
      </c>
      <c r="K16888" s="15">
        <v>3.669724770642</v>
      </c>
    </row>
    <row r="16889" spans="4:11" x14ac:dyDescent="0.2">
      <c r="D16889" s="200"/>
      <c r="E16889" s="4" t="s">
        <v>40</v>
      </c>
      <c r="F16889" s="5"/>
      <c r="G16889" s="6">
        <v>72</v>
      </c>
      <c r="H16889" s="8">
        <v>3</v>
      </c>
      <c r="I16889" s="1">
        <v>52</v>
      </c>
      <c r="J16889" s="1">
        <v>11</v>
      </c>
      <c r="K16889" s="9">
        <v>6</v>
      </c>
    </row>
    <row r="16890" spans="4:11" x14ac:dyDescent="0.2">
      <c r="D16890" s="200"/>
      <c r="E16890" s="11"/>
      <c r="F16890" s="10"/>
      <c r="G16890" s="7">
        <v>100</v>
      </c>
      <c r="H16890" s="18">
        <v>4.166666666667</v>
      </c>
      <c r="I16890" s="2">
        <v>72.222222222222001</v>
      </c>
      <c r="J16890" s="30">
        <v>15.277777777778001</v>
      </c>
      <c r="K16890" s="15">
        <v>8.333333333333</v>
      </c>
    </row>
    <row r="16891" spans="4:11" x14ac:dyDescent="0.2">
      <c r="D16891" s="199" t="s">
        <v>76</v>
      </c>
      <c r="E16891" s="22" t="s">
        <v>77</v>
      </c>
      <c r="F16891" s="21"/>
      <c r="G16891" s="19">
        <v>608</v>
      </c>
      <c r="H16891" s="27">
        <v>27</v>
      </c>
      <c r="I16891" s="3">
        <v>429</v>
      </c>
      <c r="J16891" s="3">
        <v>134</v>
      </c>
      <c r="K16891" s="26">
        <v>18</v>
      </c>
    </row>
    <row r="16892" spans="4:11" x14ac:dyDescent="0.2">
      <c r="D16892" s="200"/>
      <c r="E16892" s="11"/>
      <c r="F16892" s="10"/>
      <c r="G16892" s="7">
        <v>100</v>
      </c>
      <c r="H16892" s="18">
        <v>4.4407894736840001</v>
      </c>
      <c r="I16892" s="2">
        <v>70.559210526315994</v>
      </c>
      <c r="J16892" s="2">
        <v>22.039473684211</v>
      </c>
      <c r="K16892" s="15">
        <v>2.9605263157890001</v>
      </c>
    </row>
    <row r="16893" spans="4:11" x14ac:dyDescent="0.2">
      <c r="D16893" s="200"/>
      <c r="E16893" s="4" t="s">
        <v>34</v>
      </c>
      <c r="F16893" s="5"/>
      <c r="G16893" s="6">
        <v>37</v>
      </c>
      <c r="H16893" s="8">
        <v>3</v>
      </c>
      <c r="I16893" s="1">
        <v>27</v>
      </c>
      <c r="J16893" s="1">
        <v>7</v>
      </c>
      <c r="K16893" s="9">
        <v>0</v>
      </c>
    </row>
    <row r="16894" spans="4:11" x14ac:dyDescent="0.2">
      <c r="D16894" s="200"/>
      <c r="E16894" s="11"/>
      <c r="F16894" s="10"/>
      <c r="G16894" s="7">
        <v>100</v>
      </c>
      <c r="H16894" s="18">
        <v>8.1081081081080004</v>
      </c>
      <c r="I16894" s="2">
        <v>72.972972972972997</v>
      </c>
      <c r="J16894" s="2">
        <v>18.918918918919001</v>
      </c>
      <c r="K16894" s="48">
        <v>0</v>
      </c>
    </row>
    <row r="16895" spans="4:11" x14ac:dyDescent="0.2">
      <c r="D16895" s="200"/>
      <c r="E16895" s="4" t="s">
        <v>35</v>
      </c>
      <c r="F16895" s="5"/>
      <c r="G16895" s="6">
        <v>73</v>
      </c>
      <c r="H16895" s="8">
        <v>5</v>
      </c>
      <c r="I16895" s="1">
        <v>47</v>
      </c>
      <c r="J16895" s="1">
        <v>18</v>
      </c>
      <c r="K16895" s="9">
        <v>3</v>
      </c>
    </row>
    <row r="16896" spans="4:11" x14ac:dyDescent="0.2">
      <c r="D16896" s="200"/>
      <c r="E16896" s="11"/>
      <c r="F16896" s="10"/>
      <c r="G16896" s="7">
        <v>100</v>
      </c>
      <c r="H16896" s="18">
        <v>6.8493150684930004</v>
      </c>
      <c r="I16896" s="30">
        <v>64.383561643836003</v>
      </c>
      <c r="J16896" s="2">
        <v>24.657534246575</v>
      </c>
      <c r="K16896" s="15">
        <v>4.1095890410960001</v>
      </c>
    </row>
    <row r="16897" spans="2:11" x14ac:dyDescent="0.2">
      <c r="D16897" s="200"/>
      <c r="E16897" s="4" t="s">
        <v>36</v>
      </c>
      <c r="F16897" s="5"/>
      <c r="G16897" s="6">
        <v>92</v>
      </c>
      <c r="H16897" s="8">
        <v>5</v>
      </c>
      <c r="I16897" s="1">
        <v>69</v>
      </c>
      <c r="J16897" s="1">
        <v>17</v>
      </c>
      <c r="K16897" s="9">
        <v>1</v>
      </c>
    </row>
    <row r="16898" spans="2:11" x14ac:dyDescent="0.2">
      <c r="D16898" s="200"/>
      <c r="E16898" s="11"/>
      <c r="F16898" s="10"/>
      <c r="G16898" s="7">
        <v>100</v>
      </c>
      <c r="H16898" s="18">
        <v>5.4347826086959996</v>
      </c>
      <c r="I16898" s="2">
        <v>75</v>
      </c>
      <c r="J16898" s="2">
        <v>18.478260869564998</v>
      </c>
      <c r="K16898" s="15">
        <v>1.086956521739</v>
      </c>
    </row>
    <row r="16899" spans="2:11" x14ac:dyDescent="0.2">
      <c r="D16899" s="200"/>
      <c r="E16899" s="4" t="s">
        <v>37</v>
      </c>
      <c r="F16899" s="5"/>
      <c r="G16899" s="6">
        <v>110</v>
      </c>
      <c r="H16899" s="8">
        <v>3</v>
      </c>
      <c r="I16899" s="1">
        <v>83</v>
      </c>
      <c r="J16899" s="1">
        <v>22</v>
      </c>
      <c r="K16899" s="9">
        <v>2</v>
      </c>
    </row>
    <row r="16900" spans="2:11" x14ac:dyDescent="0.2">
      <c r="D16900" s="200"/>
      <c r="E16900" s="11"/>
      <c r="F16900" s="10"/>
      <c r="G16900" s="7">
        <v>100</v>
      </c>
      <c r="H16900" s="18">
        <v>2.7272727272730002</v>
      </c>
      <c r="I16900" s="2">
        <v>75.454545454544999</v>
      </c>
      <c r="J16900" s="2">
        <v>20</v>
      </c>
      <c r="K16900" s="15">
        <v>1.818181818182</v>
      </c>
    </row>
    <row r="16901" spans="2:11" x14ac:dyDescent="0.2">
      <c r="D16901" s="200"/>
      <c r="E16901" s="4" t="s">
        <v>38</v>
      </c>
      <c r="F16901" s="5"/>
      <c r="G16901" s="6">
        <v>93</v>
      </c>
      <c r="H16901" s="8">
        <v>6</v>
      </c>
      <c r="I16901" s="1">
        <v>65</v>
      </c>
      <c r="J16901" s="1">
        <v>20</v>
      </c>
      <c r="K16901" s="9">
        <v>2</v>
      </c>
    </row>
    <row r="16902" spans="2:11" x14ac:dyDescent="0.2">
      <c r="D16902" s="200"/>
      <c r="E16902" s="11"/>
      <c r="F16902" s="10"/>
      <c r="G16902" s="7">
        <v>100</v>
      </c>
      <c r="H16902" s="18">
        <v>6.4516129032259997</v>
      </c>
      <c r="I16902" s="2">
        <v>69.892473118279995</v>
      </c>
      <c r="J16902" s="2">
        <v>21.505376344085999</v>
      </c>
      <c r="K16902" s="15">
        <v>2.1505376344089999</v>
      </c>
    </row>
    <row r="16903" spans="2:11" x14ac:dyDescent="0.2">
      <c r="D16903" s="200"/>
      <c r="E16903" s="4" t="s">
        <v>39</v>
      </c>
      <c r="F16903" s="5"/>
      <c r="G16903" s="6">
        <v>114</v>
      </c>
      <c r="H16903" s="8">
        <v>3</v>
      </c>
      <c r="I16903" s="1">
        <v>74</v>
      </c>
      <c r="J16903" s="1">
        <v>31</v>
      </c>
      <c r="K16903" s="9">
        <v>6</v>
      </c>
    </row>
    <row r="16904" spans="2:11" x14ac:dyDescent="0.2">
      <c r="D16904" s="200"/>
      <c r="E16904" s="11"/>
      <c r="F16904" s="10"/>
      <c r="G16904" s="7">
        <v>100</v>
      </c>
      <c r="H16904" s="18">
        <v>2.6315789473679998</v>
      </c>
      <c r="I16904" s="30">
        <v>64.912280701754</v>
      </c>
      <c r="J16904" s="25">
        <v>27.192982456140001</v>
      </c>
      <c r="K16904" s="15">
        <v>5.2631578947369997</v>
      </c>
    </row>
    <row r="16905" spans="2:11" x14ac:dyDescent="0.2">
      <c r="D16905" s="200"/>
      <c r="E16905" s="4" t="s">
        <v>40</v>
      </c>
      <c r="F16905" s="5"/>
      <c r="G16905" s="6">
        <v>89</v>
      </c>
      <c r="H16905" s="8">
        <v>2</v>
      </c>
      <c r="I16905" s="1">
        <v>64</v>
      </c>
      <c r="J16905" s="1">
        <v>19</v>
      </c>
      <c r="K16905" s="9">
        <v>4</v>
      </c>
    </row>
    <row r="16906" spans="2:11" x14ac:dyDescent="0.2">
      <c r="D16906" s="201"/>
      <c r="E16906" s="45"/>
      <c r="F16906" s="51"/>
      <c r="G16906" s="81">
        <v>100</v>
      </c>
      <c r="H16906" s="115">
        <v>2.2471910112360001</v>
      </c>
      <c r="I16906" s="64">
        <v>71.910112359550993</v>
      </c>
      <c r="J16906" s="64">
        <v>21.348314606742001</v>
      </c>
      <c r="K16906" s="106">
        <v>4.4943820224720001</v>
      </c>
    </row>
    <row r="16908" spans="2:11" x14ac:dyDescent="0.2">
      <c r="B16908" s="40" t="str">
        <f xml:space="preserve"> HYPERLINK("#'目次'!B414", "[408]")</f>
        <v>[408]</v>
      </c>
      <c r="C16908" s="23" t="s">
        <v>538</v>
      </c>
    </row>
    <row r="16911" spans="2:11" x14ac:dyDescent="0.2">
      <c r="C16911" s="23" t="s">
        <v>80</v>
      </c>
    </row>
    <row r="16912" spans="2:11" x14ac:dyDescent="0.2">
      <c r="E16912" s="195"/>
      <c r="F16912" s="196"/>
      <c r="G16912" s="37" t="s">
        <v>15</v>
      </c>
      <c r="H16912" s="33" t="s">
        <v>512</v>
      </c>
      <c r="I16912" s="13" t="s">
        <v>513</v>
      </c>
      <c r="J16912" s="13" t="s">
        <v>514</v>
      </c>
      <c r="K16912" s="38" t="s">
        <v>18</v>
      </c>
    </row>
    <row r="16913" spans="5:11" x14ac:dyDescent="0.2">
      <c r="E16913" s="197"/>
      <c r="F16913" s="198"/>
      <c r="G16913" s="35"/>
      <c r="H16913" s="39"/>
      <c r="I16913" s="14"/>
      <c r="J16913" s="14"/>
      <c r="K16913" s="34"/>
    </row>
    <row r="16914" spans="5:11" x14ac:dyDescent="0.2">
      <c r="E16914" s="120" t="s">
        <v>15</v>
      </c>
      <c r="F16914" s="66"/>
      <c r="G16914" s="36">
        <v>1200</v>
      </c>
      <c r="H16914" s="17">
        <v>55</v>
      </c>
      <c r="I16914" s="17">
        <v>851</v>
      </c>
      <c r="J16914" s="17">
        <v>252</v>
      </c>
      <c r="K16914" s="47">
        <v>42</v>
      </c>
    </row>
    <row r="16915" spans="5:11" x14ac:dyDescent="0.2">
      <c r="E16915" s="45"/>
      <c r="F16915" s="67"/>
      <c r="G16915" s="7">
        <v>100</v>
      </c>
      <c r="H16915" s="2">
        <v>4.583333333333</v>
      </c>
      <c r="I16915" s="2">
        <v>70.916666666666998</v>
      </c>
      <c r="J16915" s="2">
        <v>21</v>
      </c>
      <c r="K16915" s="15">
        <v>3.5</v>
      </c>
    </row>
    <row r="16916" spans="5:11" x14ac:dyDescent="0.2">
      <c r="E16916" s="4" t="s">
        <v>81</v>
      </c>
      <c r="F16916" s="5"/>
      <c r="G16916" s="19">
        <v>48</v>
      </c>
      <c r="H16916" s="27">
        <v>3</v>
      </c>
      <c r="I16916" s="3">
        <v>37</v>
      </c>
      <c r="J16916" s="3">
        <v>6</v>
      </c>
      <c r="K16916" s="26">
        <v>2</v>
      </c>
    </row>
    <row r="16917" spans="5:11" x14ac:dyDescent="0.2">
      <c r="E16917" s="11"/>
      <c r="F16917" s="10"/>
      <c r="G16917" s="7">
        <v>100</v>
      </c>
      <c r="H16917" s="18">
        <v>6.25</v>
      </c>
      <c r="I16917" s="25">
        <v>77.083333333333002</v>
      </c>
      <c r="J16917" s="30">
        <v>12.5</v>
      </c>
      <c r="K16917" s="15">
        <v>4.166666666667</v>
      </c>
    </row>
    <row r="16918" spans="5:11" x14ac:dyDescent="0.2">
      <c r="E16918" s="4" t="s">
        <v>82</v>
      </c>
      <c r="F16918" s="5"/>
      <c r="G16918" s="6">
        <v>84</v>
      </c>
      <c r="H16918" s="8">
        <v>2</v>
      </c>
      <c r="I16918" s="1">
        <v>60</v>
      </c>
      <c r="J16918" s="1">
        <v>14</v>
      </c>
      <c r="K16918" s="9">
        <v>8</v>
      </c>
    </row>
    <row r="16919" spans="5:11" x14ac:dyDescent="0.2">
      <c r="E16919" s="11"/>
      <c r="F16919" s="10"/>
      <c r="G16919" s="7">
        <v>100</v>
      </c>
      <c r="H16919" s="18">
        <v>2.3809523809519999</v>
      </c>
      <c r="I16919" s="2">
        <v>71.428571428571004</v>
      </c>
      <c r="J16919" s="2">
        <v>16.666666666666998</v>
      </c>
      <c r="K16919" s="85">
        <v>9.5238095238099998</v>
      </c>
    </row>
    <row r="16920" spans="5:11" x14ac:dyDescent="0.2">
      <c r="E16920" s="4" t="s">
        <v>83</v>
      </c>
      <c r="F16920" s="5"/>
      <c r="G16920" s="6">
        <v>462</v>
      </c>
      <c r="H16920" s="8">
        <v>20</v>
      </c>
      <c r="I16920" s="1">
        <v>330</v>
      </c>
      <c r="J16920" s="1">
        <v>97</v>
      </c>
      <c r="K16920" s="9">
        <v>15</v>
      </c>
    </row>
    <row r="16921" spans="5:11" x14ac:dyDescent="0.2">
      <c r="E16921" s="11"/>
      <c r="F16921" s="10"/>
      <c r="G16921" s="7">
        <v>100</v>
      </c>
      <c r="H16921" s="18">
        <v>4.3290043290040003</v>
      </c>
      <c r="I16921" s="2">
        <v>71.428571428571004</v>
      </c>
      <c r="J16921" s="2">
        <v>20.995670995670999</v>
      </c>
      <c r="K16921" s="15">
        <v>3.2467532467529998</v>
      </c>
    </row>
    <row r="16922" spans="5:11" x14ac:dyDescent="0.2">
      <c r="E16922" s="4" t="s">
        <v>84</v>
      </c>
      <c r="F16922" s="5"/>
      <c r="G16922" s="6">
        <v>30</v>
      </c>
      <c r="H16922" s="8">
        <v>2</v>
      </c>
      <c r="I16922" s="1">
        <v>22</v>
      </c>
      <c r="J16922" s="1">
        <v>6</v>
      </c>
      <c r="K16922" s="9">
        <v>0</v>
      </c>
    </row>
    <row r="16923" spans="5:11" x14ac:dyDescent="0.2">
      <c r="E16923" s="11"/>
      <c r="F16923" s="10"/>
      <c r="G16923" s="7">
        <v>100</v>
      </c>
      <c r="H16923" s="18">
        <v>6.666666666667</v>
      </c>
      <c r="I16923" s="2">
        <v>73.333333333333002</v>
      </c>
      <c r="J16923" s="2">
        <v>20</v>
      </c>
      <c r="K16923" s="48">
        <v>0</v>
      </c>
    </row>
    <row r="16924" spans="5:11" x14ac:dyDescent="0.2">
      <c r="E16924" s="4" t="s">
        <v>85</v>
      </c>
      <c r="F16924" s="5"/>
      <c r="G16924" s="6">
        <v>144</v>
      </c>
      <c r="H16924" s="8">
        <v>10</v>
      </c>
      <c r="I16924" s="1">
        <v>103</v>
      </c>
      <c r="J16924" s="1">
        <v>28</v>
      </c>
      <c r="K16924" s="9">
        <v>3</v>
      </c>
    </row>
    <row r="16925" spans="5:11" x14ac:dyDescent="0.2">
      <c r="E16925" s="11"/>
      <c r="F16925" s="10"/>
      <c r="G16925" s="7">
        <v>100</v>
      </c>
      <c r="H16925" s="18">
        <v>6.9444444444439997</v>
      </c>
      <c r="I16925" s="2">
        <v>71.527777777777999</v>
      </c>
      <c r="J16925" s="2">
        <v>19.444444444443999</v>
      </c>
      <c r="K16925" s="15">
        <v>2.083333333333</v>
      </c>
    </row>
    <row r="16926" spans="5:11" x14ac:dyDescent="0.2">
      <c r="E16926" s="4" t="s">
        <v>86</v>
      </c>
      <c r="F16926" s="5"/>
      <c r="G16926" s="6">
        <v>192</v>
      </c>
      <c r="H16926" s="8">
        <v>10</v>
      </c>
      <c r="I16926" s="1">
        <v>133</v>
      </c>
      <c r="J16926" s="1">
        <v>45</v>
      </c>
      <c r="K16926" s="9">
        <v>4</v>
      </c>
    </row>
    <row r="16927" spans="5:11" x14ac:dyDescent="0.2">
      <c r="E16927" s="11"/>
      <c r="F16927" s="10"/>
      <c r="G16927" s="7">
        <v>100</v>
      </c>
      <c r="H16927" s="18">
        <v>5.208333333333</v>
      </c>
      <c r="I16927" s="2">
        <v>69.270833333333002</v>
      </c>
      <c r="J16927" s="2">
        <v>23.4375</v>
      </c>
      <c r="K16927" s="15">
        <v>2.083333333333</v>
      </c>
    </row>
    <row r="16928" spans="5:11" x14ac:dyDescent="0.2">
      <c r="E16928" s="4" t="s">
        <v>87</v>
      </c>
      <c r="F16928" s="5"/>
      <c r="G16928" s="6">
        <v>72</v>
      </c>
      <c r="H16928" s="8">
        <v>3</v>
      </c>
      <c r="I16928" s="1">
        <v>51</v>
      </c>
      <c r="J16928" s="1">
        <v>14</v>
      </c>
      <c r="K16928" s="9">
        <v>4</v>
      </c>
    </row>
    <row r="16929" spans="2:11" x14ac:dyDescent="0.2">
      <c r="E16929" s="11"/>
      <c r="F16929" s="10"/>
      <c r="G16929" s="7">
        <v>100</v>
      </c>
      <c r="H16929" s="18">
        <v>4.166666666667</v>
      </c>
      <c r="I16929" s="2">
        <v>70.833333333333002</v>
      </c>
      <c r="J16929" s="2">
        <v>19.444444444443999</v>
      </c>
      <c r="K16929" s="15">
        <v>5.5555555555560003</v>
      </c>
    </row>
    <row r="16930" spans="2:11" x14ac:dyDescent="0.2">
      <c r="E16930" s="4" t="s">
        <v>88</v>
      </c>
      <c r="F16930" s="5"/>
      <c r="G16930" s="6">
        <v>36</v>
      </c>
      <c r="H16930" s="8">
        <v>1</v>
      </c>
      <c r="I16930" s="1">
        <v>29</v>
      </c>
      <c r="J16930" s="1">
        <v>5</v>
      </c>
      <c r="K16930" s="9">
        <v>1</v>
      </c>
    </row>
    <row r="16931" spans="2:11" x14ac:dyDescent="0.2">
      <c r="E16931" s="11"/>
      <c r="F16931" s="10"/>
      <c r="G16931" s="7">
        <v>100</v>
      </c>
      <c r="H16931" s="18">
        <v>2.7777777777780002</v>
      </c>
      <c r="I16931" s="25">
        <v>80.555555555555998</v>
      </c>
      <c r="J16931" s="30">
        <v>13.888888888888999</v>
      </c>
      <c r="K16931" s="15">
        <v>2.7777777777780002</v>
      </c>
    </row>
    <row r="16932" spans="2:11" x14ac:dyDescent="0.2">
      <c r="E16932" s="4" t="s">
        <v>89</v>
      </c>
      <c r="F16932" s="5"/>
      <c r="G16932" s="6">
        <v>66</v>
      </c>
      <c r="H16932" s="8">
        <v>1</v>
      </c>
      <c r="I16932" s="1">
        <v>46</v>
      </c>
      <c r="J16932" s="1">
        <v>16</v>
      </c>
      <c r="K16932" s="9">
        <v>3</v>
      </c>
    </row>
    <row r="16933" spans="2:11" x14ac:dyDescent="0.2">
      <c r="E16933" s="11"/>
      <c r="F16933" s="10"/>
      <c r="G16933" s="7">
        <v>100</v>
      </c>
      <c r="H16933" s="18">
        <v>1.5151515151520001</v>
      </c>
      <c r="I16933" s="2">
        <v>69.696969696970001</v>
      </c>
      <c r="J16933" s="2">
        <v>24.242424242424001</v>
      </c>
      <c r="K16933" s="15">
        <v>4.5454545454549997</v>
      </c>
    </row>
    <row r="16934" spans="2:11" x14ac:dyDescent="0.2">
      <c r="E16934" s="4" t="s">
        <v>90</v>
      </c>
      <c r="F16934" s="5"/>
      <c r="G16934" s="6">
        <v>54</v>
      </c>
      <c r="H16934" s="8">
        <v>2</v>
      </c>
      <c r="I16934" s="1">
        <v>34</v>
      </c>
      <c r="J16934" s="1">
        <v>18</v>
      </c>
      <c r="K16934" s="9">
        <v>0</v>
      </c>
    </row>
    <row r="16935" spans="2:11" x14ac:dyDescent="0.2">
      <c r="E16935" s="11"/>
      <c r="F16935" s="10"/>
      <c r="G16935" s="7">
        <v>100</v>
      </c>
      <c r="H16935" s="18">
        <v>3.7037037037039999</v>
      </c>
      <c r="I16935" s="30">
        <v>62.962962962962997</v>
      </c>
      <c r="J16935" s="41">
        <v>33.333333333333002</v>
      </c>
      <c r="K16935" s="48">
        <v>0</v>
      </c>
    </row>
    <row r="16936" spans="2:11" x14ac:dyDescent="0.2">
      <c r="E16936" s="4" t="s">
        <v>91</v>
      </c>
      <c r="F16936" s="5"/>
      <c r="G16936" s="6">
        <v>12</v>
      </c>
      <c r="H16936" s="8">
        <v>1</v>
      </c>
      <c r="I16936" s="1">
        <v>6</v>
      </c>
      <c r="J16936" s="1">
        <v>3</v>
      </c>
      <c r="K16936" s="9">
        <v>2</v>
      </c>
    </row>
    <row r="16937" spans="2:11" x14ac:dyDescent="0.2">
      <c r="E16937" s="45"/>
      <c r="F16937" s="51"/>
      <c r="G16937" s="81">
        <v>100</v>
      </c>
      <c r="H16937" s="115">
        <v>8.333333333333</v>
      </c>
      <c r="I16937" s="108">
        <v>50</v>
      </c>
      <c r="J16937" s="64">
        <v>25</v>
      </c>
      <c r="K16937" s="140">
        <v>16.666666666666998</v>
      </c>
    </row>
    <row r="16939" spans="2:11" x14ac:dyDescent="0.2">
      <c r="B16939" s="40" t="str">
        <f xml:space="preserve"> HYPERLINK("#'目次'!B415", "[409]")</f>
        <v>[409]</v>
      </c>
      <c r="C16939" s="23" t="s">
        <v>541</v>
      </c>
    </row>
    <row r="16942" spans="2:11" x14ac:dyDescent="0.2">
      <c r="C16942" s="23" t="s">
        <v>14</v>
      </c>
    </row>
    <row r="16943" spans="2:11" x14ac:dyDescent="0.2">
      <c r="D16943" s="195"/>
      <c r="E16943" s="196"/>
      <c r="F16943" s="196"/>
      <c r="G16943" s="37" t="s">
        <v>15</v>
      </c>
      <c r="H16943" s="33" t="s">
        <v>512</v>
      </c>
      <c r="I16943" s="13" t="s">
        <v>513</v>
      </c>
      <c r="J16943" s="13" t="s">
        <v>514</v>
      </c>
      <c r="K16943" s="38" t="s">
        <v>18</v>
      </c>
    </row>
    <row r="16944" spans="2:11" x14ac:dyDescent="0.2">
      <c r="D16944" s="197"/>
      <c r="E16944" s="198"/>
      <c r="F16944" s="198"/>
      <c r="G16944" s="35"/>
      <c r="H16944" s="39"/>
      <c r="I16944" s="14"/>
      <c r="J16944" s="14"/>
      <c r="K16944" s="34"/>
    </row>
    <row r="16945" spans="4:11" x14ac:dyDescent="0.2">
      <c r="D16945" s="78"/>
      <c r="E16945" s="79" t="s">
        <v>15</v>
      </c>
      <c r="F16945" s="66"/>
      <c r="G16945" s="36">
        <v>1200</v>
      </c>
      <c r="H16945" s="17">
        <v>68</v>
      </c>
      <c r="I16945" s="17">
        <v>842</v>
      </c>
      <c r="J16945" s="17">
        <v>249</v>
      </c>
      <c r="K16945" s="47">
        <v>41</v>
      </c>
    </row>
    <row r="16946" spans="4:11" x14ac:dyDescent="0.2">
      <c r="D16946" s="45"/>
      <c r="E16946" s="51"/>
      <c r="F16946" s="67"/>
      <c r="G16946" s="7">
        <v>100</v>
      </c>
      <c r="H16946" s="2">
        <v>5.666666666667</v>
      </c>
      <c r="I16946" s="2">
        <v>70.166666666666998</v>
      </c>
      <c r="J16946" s="2">
        <v>20.75</v>
      </c>
      <c r="K16946" s="15">
        <v>3.416666666667</v>
      </c>
    </row>
    <row r="16947" spans="4:11" x14ac:dyDescent="0.2">
      <c r="D16947" s="199" t="s">
        <v>19</v>
      </c>
      <c r="E16947" s="22" t="s">
        <v>20</v>
      </c>
      <c r="F16947" s="21"/>
      <c r="G16947" s="19">
        <v>132</v>
      </c>
      <c r="H16947" s="27">
        <v>6</v>
      </c>
      <c r="I16947" s="3">
        <v>95</v>
      </c>
      <c r="J16947" s="3">
        <v>21</v>
      </c>
      <c r="K16947" s="26">
        <v>10</v>
      </c>
    </row>
    <row r="16948" spans="4:11" x14ac:dyDescent="0.2">
      <c r="D16948" s="200"/>
      <c r="E16948" s="11"/>
      <c r="F16948" s="10"/>
      <c r="G16948" s="7">
        <v>100</v>
      </c>
      <c r="H16948" s="18">
        <v>4.5454545454549997</v>
      </c>
      <c r="I16948" s="2">
        <v>71.969696969696997</v>
      </c>
      <c r="J16948" s="2">
        <v>15.909090909091001</v>
      </c>
      <c r="K16948" s="15">
        <v>7.5757575757579998</v>
      </c>
    </row>
    <row r="16949" spans="4:11" x14ac:dyDescent="0.2">
      <c r="D16949" s="200"/>
      <c r="E16949" s="4" t="s">
        <v>21</v>
      </c>
      <c r="F16949" s="5"/>
      <c r="G16949" s="6">
        <v>444</v>
      </c>
      <c r="H16949" s="8">
        <v>22</v>
      </c>
      <c r="I16949" s="1">
        <v>314</v>
      </c>
      <c r="J16949" s="1">
        <v>94</v>
      </c>
      <c r="K16949" s="9">
        <v>14</v>
      </c>
    </row>
    <row r="16950" spans="4:11" x14ac:dyDescent="0.2">
      <c r="D16950" s="200"/>
      <c r="E16950" s="11"/>
      <c r="F16950" s="10"/>
      <c r="G16950" s="7">
        <v>100</v>
      </c>
      <c r="H16950" s="18">
        <v>4.9549549549550003</v>
      </c>
      <c r="I16950" s="2">
        <v>70.720720720721005</v>
      </c>
      <c r="J16950" s="2">
        <v>21.171171171171</v>
      </c>
      <c r="K16950" s="15">
        <v>3.1531531531530002</v>
      </c>
    </row>
    <row r="16951" spans="4:11" x14ac:dyDescent="0.2">
      <c r="D16951" s="200"/>
      <c r="E16951" s="4" t="s">
        <v>22</v>
      </c>
      <c r="F16951" s="5"/>
      <c r="G16951" s="6">
        <v>192</v>
      </c>
      <c r="H16951" s="8">
        <v>17</v>
      </c>
      <c r="I16951" s="1">
        <v>136</v>
      </c>
      <c r="J16951" s="1">
        <v>35</v>
      </c>
      <c r="K16951" s="9">
        <v>4</v>
      </c>
    </row>
    <row r="16952" spans="4:11" x14ac:dyDescent="0.2">
      <c r="D16952" s="200"/>
      <c r="E16952" s="11"/>
      <c r="F16952" s="10"/>
      <c r="G16952" s="7">
        <v>100</v>
      </c>
      <c r="H16952" s="18">
        <v>8.854166666667</v>
      </c>
      <c r="I16952" s="2">
        <v>70.833333333333002</v>
      </c>
      <c r="J16952" s="2">
        <v>18.229166666666998</v>
      </c>
      <c r="K16952" s="15">
        <v>2.083333333333</v>
      </c>
    </row>
    <row r="16953" spans="4:11" x14ac:dyDescent="0.2">
      <c r="D16953" s="200"/>
      <c r="E16953" s="4" t="s">
        <v>23</v>
      </c>
      <c r="F16953" s="5"/>
      <c r="G16953" s="6">
        <v>192</v>
      </c>
      <c r="H16953" s="8">
        <v>12</v>
      </c>
      <c r="I16953" s="1">
        <v>132</v>
      </c>
      <c r="J16953" s="1">
        <v>45</v>
      </c>
      <c r="K16953" s="9">
        <v>3</v>
      </c>
    </row>
    <row r="16954" spans="4:11" x14ac:dyDescent="0.2">
      <c r="D16954" s="200"/>
      <c r="E16954" s="11"/>
      <c r="F16954" s="10"/>
      <c r="G16954" s="7">
        <v>100</v>
      </c>
      <c r="H16954" s="18">
        <v>6.25</v>
      </c>
      <c r="I16954" s="2">
        <v>68.75</v>
      </c>
      <c r="J16954" s="2">
        <v>23.4375</v>
      </c>
      <c r="K16954" s="15">
        <v>1.5625</v>
      </c>
    </row>
    <row r="16955" spans="4:11" x14ac:dyDescent="0.2">
      <c r="D16955" s="200"/>
      <c r="E16955" s="4" t="s">
        <v>24</v>
      </c>
      <c r="F16955" s="5"/>
      <c r="G16955" s="6">
        <v>240</v>
      </c>
      <c r="H16955" s="8">
        <v>11</v>
      </c>
      <c r="I16955" s="1">
        <v>165</v>
      </c>
      <c r="J16955" s="1">
        <v>54</v>
      </c>
      <c r="K16955" s="9">
        <v>10</v>
      </c>
    </row>
    <row r="16956" spans="4:11" x14ac:dyDescent="0.2">
      <c r="D16956" s="200"/>
      <c r="E16956" s="11"/>
      <c r="F16956" s="10"/>
      <c r="G16956" s="7">
        <v>100</v>
      </c>
      <c r="H16956" s="18">
        <v>4.583333333333</v>
      </c>
      <c r="I16956" s="2">
        <v>68.75</v>
      </c>
      <c r="J16956" s="2">
        <v>22.5</v>
      </c>
      <c r="K16956" s="15">
        <v>4.166666666667</v>
      </c>
    </row>
    <row r="16957" spans="4:11" x14ac:dyDescent="0.2">
      <c r="D16957" s="199" t="s">
        <v>25</v>
      </c>
      <c r="E16957" s="22" t="s">
        <v>26</v>
      </c>
      <c r="F16957" s="21"/>
      <c r="G16957" s="19">
        <v>348</v>
      </c>
      <c r="H16957" s="27">
        <v>17</v>
      </c>
      <c r="I16957" s="3">
        <v>250</v>
      </c>
      <c r="J16957" s="3">
        <v>75</v>
      </c>
      <c r="K16957" s="26">
        <v>6</v>
      </c>
    </row>
    <row r="16958" spans="4:11" x14ac:dyDescent="0.2">
      <c r="D16958" s="200"/>
      <c r="E16958" s="11"/>
      <c r="F16958" s="10"/>
      <c r="G16958" s="7">
        <v>100</v>
      </c>
      <c r="H16958" s="18">
        <v>4.885057471264</v>
      </c>
      <c r="I16958" s="2">
        <v>71.839080459770003</v>
      </c>
      <c r="J16958" s="2">
        <v>21.551724137931</v>
      </c>
      <c r="K16958" s="15">
        <v>1.7241379310339999</v>
      </c>
    </row>
    <row r="16959" spans="4:11" x14ac:dyDescent="0.2">
      <c r="D16959" s="200"/>
      <c r="E16959" s="4" t="s">
        <v>27</v>
      </c>
      <c r="F16959" s="5"/>
      <c r="G16959" s="6">
        <v>378</v>
      </c>
      <c r="H16959" s="8">
        <v>31</v>
      </c>
      <c r="I16959" s="1">
        <v>258</v>
      </c>
      <c r="J16959" s="1">
        <v>76</v>
      </c>
      <c r="K16959" s="9">
        <v>13</v>
      </c>
    </row>
    <row r="16960" spans="4:11" x14ac:dyDescent="0.2">
      <c r="D16960" s="200"/>
      <c r="E16960" s="11"/>
      <c r="F16960" s="10"/>
      <c r="G16960" s="7">
        <v>100</v>
      </c>
      <c r="H16960" s="18">
        <v>8.2010582010580002</v>
      </c>
      <c r="I16960" s="2">
        <v>68.253968253967997</v>
      </c>
      <c r="J16960" s="2">
        <v>20.105820105820001</v>
      </c>
      <c r="K16960" s="15">
        <v>3.4391534391529999</v>
      </c>
    </row>
    <row r="16961" spans="4:11" x14ac:dyDescent="0.2">
      <c r="D16961" s="200"/>
      <c r="E16961" s="4" t="s">
        <v>28</v>
      </c>
      <c r="F16961" s="5"/>
      <c r="G16961" s="6">
        <v>372</v>
      </c>
      <c r="H16961" s="8">
        <v>16</v>
      </c>
      <c r="I16961" s="1">
        <v>255</v>
      </c>
      <c r="J16961" s="1">
        <v>84</v>
      </c>
      <c r="K16961" s="9">
        <v>17</v>
      </c>
    </row>
    <row r="16962" spans="4:11" x14ac:dyDescent="0.2">
      <c r="D16962" s="200"/>
      <c r="E16962" s="11"/>
      <c r="F16962" s="10"/>
      <c r="G16962" s="7">
        <v>100</v>
      </c>
      <c r="H16962" s="18">
        <v>4.3010752688169998</v>
      </c>
      <c r="I16962" s="2">
        <v>68.548387096773993</v>
      </c>
      <c r="J16962" s="2">
        <v>22.580645161290001</v>
      </c>
      <c r="K16962" s="15">
        <v>4.5698924731180002</v>
      </c>
    </row>
    <row r="16963" spans="4:11" x14ac:dyDescent="0.2">
      <c r="D16963" s="200"/>
      <c r="E16963" s="4" t="s">
        <v>29</v>
      </c>
      <c r="F16963" s="5"/>
      <c r="G16963" s="6">
        <v>102</v>
      </c>
      <c r="H16963" s="8">
        <v>4</v>
      </c>
      <c r="I16963" s="1">
        <v>79</v>
      </c>
      <c r="J16963" s="1">
        <v>14</v>
      </c>
      <c r="K16963" s="9">
        <v>5</v>
      </c>
    </row>
    <row r="16964" spans="4:11" x14ac:dyDescent="0.2">
      <c r="D16964" s="200"/>
      <c r="E16964" s="11"/>
      <c r="F16964" s="10"/>
      <c r="G16964" s="7">
        <v>100</v>
      </c>
      <c r="H16964" s="18">
        <v>3.9215686274510002</v>
      </c>
      <c r="I16964" s="25">
        <v>77.450980392157007</v>
      </c>
      <c r="J16964" s="30">
        <v>13.725490196078001</v>
      </c>
      <c r="K16964" s="15">
        <v>4.9019607843140003</v>
      </c>
    </row>
    <row r="16965" spans="4:11" x14ac:dyDescent="0.2">
      <c r="D16965" s="199" t="s">
        <v>30</v>
      </c>
      <c r="E16965" s="22" t="s">
        <v>31</v>
      </c>
      <c r="F16965" s="21"/>
      <c r="G16965" s="19">
        <v>592</v>
      </c>
      <c r="H16965" s="27">
        <v>30</v>
      </c>
      <c r="I16965" s="3">
        <v>419</v>
      </c>
      <c r="J16965" s="3">
        <v>121</v>
      </c>
      <c r="K16965" s="26">
        <v>22</v>
      </c>
    </row>
    <row r="16966" spans="4:11" x14ac:dyDescent="0.2">
      <c r="D16966" s="200"/>
      <c r="E16966" s="11"/>
      <c r="F16966" s="10"/>
      <c r="G16966" s="7">
        <v>100</v>
      </c>
      <c r="H16966" s="18">
        <v>5.0675675675680001</v>
      </c>
      <c r="I16966" s="2">
        <v>70.777027027027003</v>
      </c>
      <c r="J16966" s="2">
        <v>20.439189189189001</v>
      </c>
      <c r="K16966" s="15">
        <v>3.716216216216</v>
      </c>
    </row>
    <row r="16967" spans="4:11" x14ac:dyDescent="0.2">
      <c r="D16967" s="200"/>
      <c r="E16967" s="4" t="s">
        <v>32</v>
      </c>
      <c r="F16967" s="5"/>
      <c r="G16967" s="6">
        <v>608</v>
      </c>
      <c r="H16967" s="8">
        <v>38</v>
      </c>
      <c r="I16967" s="1">
        <v>423</v>
      </c>
      <c r="J16967" s="1">
        <v>128</v>
      </c>
      <c r="K16967" s="9">
        <v>19</v>
      </c>
    </row>
    <row r="16968" spans="4:11" x14ac:dyDescent="0.2">
      <c r="D16968" s="200"/>
      <c r="E16968" s="11"/>
      <c r="F16968" s="10"/>
      <c r="G16968" s="7">
        <v>100</v>
      </c>
      <c r="H16968" s="18">
        <v>6.25</v>
      </c>
      <c r="I16968" s="2">
        <v>69.572368421053</v>
      </c>
      <c r="J16968" s="2">
        <v>21.052631578947</v>
      </c>
      <c r="K16968" s="15">
        <v>3.125</v>
      </c>
    </row>
    <row r="16969" spans="4:11" x14ac:dyDescent="0.2">
      <c r="D16969" s="199" t="s">
        <v>33</v>
      </c>
      <c r="E16969" s="22" t="s">
        <v>34</v>
      </c>
      <c r="F16969" s="21"/>
      <c r="G16969" s="19">
        <v>74</v>
      </c>
      <c r="H16969" s="27">
        <v>8</v>
      </c>
      <c r="I16969" s="3">
        <v>56</v>
      </c>
      <c r="J16969" s="3">
        <v>8</v>
      </c>
      <c r="K16969" s="26">
        <v>2</v>
      </c>
    </row>
    <row r="16970" spans="4:11" x14ac:dyDescent="0.2">
      <c r="D16970" s="200"/>
      <c r="E16970" s="11"/>
      <c r="F16970" s="10"/>
      <c r="G16970" s="7">
        <v>100</v>
      </c>
      <c r="H16970" s="70">
        <v>10.810810810811001</v>
      </c>
      <c r="I16970" s="25">
        <v>75.675675675676004</v>
      </c>
      <c r="J16970" s="30">
        <v>10.810810810811001</v>
      </c>
      <c r="K16970" s="15">
        <v>2.7027027027030002</v>
      </c>
    </row>
    <row r="16971" spans="4:11" x14ac:dyDescent="0.2">
      <c r="D16971" s="200"/>
      <c r="E16971" s="4" t="s">
        <v>35</v>
      </c>
      <c r="F16971" s="5"/>
      <c r="G16971" s="6">
        <v>148</v>
      </c>
      <c r="H16971" s="8">
        <v>9</v>
      </c>
      <c r="I16971" s="1">
        <v>109</v>
      </c>
      <c r="J16971" s="1">
        <v>25</v>
      </c>
      <c r="K16971" s="9">
        <v>5</v>
      </c>
    </row>
    <row r="16972" spans="4:11" x14ac:dyDescent="0.2">
      <c r="D16972" s="200"/>
      <c r="E16972" s="11"/>
      <c r="F16972" s="10"/>
      <c r="G16972" s="7">
        <v>100</v>
      </c>
      <c r="H16972" s="18">
        <v>6.0810810810809999</v>
      </c>
      <c r="I16972" s="2">
        <v>73.648648648649001</v>
      </c>
      <c r="J16972" s="2">
        <v>16.891891891892001</v>
      </c>
      <c r="K16972" s="15">
        <v>3.3783783783780001</v>
      </c>
    </row>
    <row r="16973" spans="4:11" x14ac:dyDescent="0.2">
      <c r="D16973" s="200"/>
      <c r="E16973" s="4" t="s">
        <v>36</v>
      </c>
      <c r="F16973" s="5"/>
      <c r="G16973" s="6">
        <v>187</v>
      </c>
      <c r="H16973" s="8">
        <v>9</v>
      </c>
      <c r="I16973" s="1">
        <v>137</v>
      </c>
      <c r="J16973" s="1">
        <v>35</v>
      </c>
      <c r="K16973" s="9">
        <v>6</v>
      </c>
    </row>
    <row r="16974" spans="4:11" x14ac:dyDescent="0.2">
      <c r="D16974" s="200"/>
      <c r="E16974" s="11"/>
      <c r="F16974" s="10"/>
      <c r="G16974" s="7">
        <v>100</v>
      </c>
      <c r="H16974" s="18">
        <v>4.8128342245990003</v>
      </c>
      <c r="I16974" s="2">
        <v>73.262032085561003</v>
      </c>
      <c r="J16974" s="2">
        <v>18.716577540107</v>
      </c>
      <c r="K16974" s="15">
        <v>3.208556149733</v>
      </c>
    </row>
    <row r="16975" spans="4:11" x14ac:dyDescent="0.2">
      <c r="D16975" s="200"/>
      <c r="E16975" s="4" t="s">
        <v>37</v>
      </c>
      <c r="F16975" s="5"/>
      <c r="G16975" s="6">
        <v>221</v>
      </c>
      <c r="H16975" s="8">
        <v>12</v>
      </c>
      <c r="I16975" s="1">
        <v>157</v>
      </c>
      <c r="J16975" s="1">
        <v>48</v>
      </c>
      <c r="K16975" s="9">
        <v>4</v>
      </c>
    </row>
    <row r="16976" spans="4:11" x14ac:dyDescent="0.2">
      <c r="D16976" s="200"/>
      <c r="E16976" s="11"/>
      <c r="F16976" s="10"/>
      <c r="G16976" s="7">
        <v>100</v>
      </c>
      <c r="H16976" s="18">
        <v>5.4298642533940003</v>
      </c>
      <c r="I16976" s="2">
        <v>71.040723981900001</v>
      </c>
      <c r="J16976" s="2">
        <v>21.719457013574999</v>
      </c>
      <c r="K16976" s="15">
        <v>1.8099547511309999</v>
      </c>
    </row>
    <row r="16977" spans="2:11" x14ac:dyDescent="0.2">
      <c r="D16977" s="200"/>
      <c r="E16977" s="4" t="s">
        <v>38</v>
      </c>
      <c r="F16977" s="5"/>
      <c r="G16977" s="6">
        <v>186</v>
      </c>
      <c r="H16977" s="8">
        <v>11</v>
      </c>
      <c r="I16977" s="1">
        <v>125</v>
      </c>
      <c r="J16977" s="1">
        <v>46</v>
      </c>
      <c r="K16977" s="9">
        <v>4</v>
      </c>
    </row>
    <row r="16978" spans="2:11" x14ac:dyDescent="0.2">
      <c r="D16978" s="200"/>
      <c r="E16978" s="11"/>
      <c r="F16978" s="10"/>
      <c r="G16978" s="7">
        <v>100</v>
      </c>
      <c r="H16978" s="18">
        <v>5.9139784946239997</v>
      </c>
      <c r="I16978" s="2">
        <v>67.204301075269001</v>
      </c>
      <c r="J16978" s="2">
        <v>24.731182795698999</v>
      </c>
      <c r="K16978" s="15">
        <v>2.1505376344089999</v>
      </c>
    </row>
    <row r="16979" spans="2:11" x14ac:dyDescent="0.2">
      <c r="D16979" s="200"/>
      <c r="E16979" s="4" t="s">
        <v>39</v>
      </c>
      <c r="F16979" s="5"/>
      <c r="G16979" s="6">
        <v>223</v>
      </c>
      <c r="H16979" s="8">
        <v>12</v>
      </c>
      <c r="I16979" s="1">
        <v>146</v>
      </c>
      <c r="J16979" s="1">
        <v>55</v>
      </c>
      <c r="K16979" s="9">
        <v>10</v>
      </c>
    </row>
    <row r="16980" spans="2:11" x14ac:dyDescent="0.2">
      <c r="D16980" s="200"/>
      <c r="E16980" s="11"/>
      <c r="F16980" s="10"/>
      <c r="G16980" s="7">
        <v>100</v>
      </c>
      <c r="H16980" s="18">
        <v>5.3811659192830001</v>
      </c>
      <c r="I16980" s="2">
        <v>65.470852017937005</v>
      </c>
      <c r="J16980" s="2">
        <v>24.663677130044999</v>
      </c>
      <c r="K16980" s="15">
        <v>4.4843049327350002</v>
      </c>
    </row>
    <row r="16981" spans="2:11" x14ac:dyDescent="0.2">
      <c r="D16981" s="200"/>
      <c r="E16981" s="4" t="s">
        <v>40</v>
      </c>
      <c r="F16981" s="5"/>
      <c r="G16981" s="6">
        <v>161</v>
      </c>
      <c r="H16981" s="8">
        <v>7</v>
      </c>
      <c r="I16981" s="1">
        <v>112</v>
      </c>
      <c r="J16981" s="1">
        <v>32</v>
      </c>
      <c r="K16981" s="9">
        <v>10</v>
      </c>
    </row>
    <row r="16982" spans="2:11" x14ac:dyDescent="0.2">
      <c r="D16982" s="201"/>
      <c r="E16982" s="45"/>
      <c r="F16982" s="51"/>
      <c r="G16982" s="81">
        <v>100</v>
      </c>
      <c r="H16982" s="115">
        <v>4.3478260869570002</v>
      </c>
      <c r="I16982" s="64">
        <v>69.565217391304003</v>
      </c>
      <c r="J16982" s="64">
        <v>19.875776397515999</v>
      </c>
      <c r="K16982" s="106">
        <v>6.2111801242239997</v>
      </c>
    </row>
    <row r="16984" spans="2:11" x14ac:dyDescent="0.2">
      <c r="B16984" s="40" t="str">
        <f xml:space="preserve"> HYPERLINK("#'目次'!B416", "[410]")</f>
        <v>[410]</v>
      </c>
      <c r="C16984" s="23" t="s">
        <v>541</v>
      </c>
    </row>
    <row r="16987" spans="2:11" x14ac:dyDescent="0.2">
      <c r="C16987" s="23" t="s">
        <v>48</v>
      </c>
    </row>
    <row r="16988" spans="2:11" x14ac:dyDescent="0.2">
      <c r="D16988" s="195"/>
      <c r="E16988" s="196"/>
      <c r="F16988" s="196"/>
      <c r="G16988" s="37" t="s">
        <v>15</v>
      </c>
      <c r="H16988" s="33" t="s">
        <v>512</v>
      </c>
      <c r="I16988" s="13" t="s">
        <v>513</v>
      </c>
      <c r="J16988" s="13" t="s">
        <v>514</v>
      </c>
      <c r="K16988" s="38" t="s">
        <v>18</v>
      </c>
    </row>
    <row r="16989" spans="2:11" x14ac:dyDescent="0.2">
      <c r="D16989" s="197"/>
      <c r="E16989" s="198"/>
      <c r="F16989" s="198"/>
      <c r="G16989" s="35"/>
      <c r="H16989" s="39"/>
      <c r="I16989" s="14"/>
      <c r="J16989" s="14"/>
      <c r="K16989" s="34"/>
    </row>
    <row r="16990" spans="2:11" x14ac:dyDescent="0.2">
      <c r="D16990" s="78"/>
      <c r="E16990" s="79" t="s">
        <v>15</v>
      </c>
      <c r="F16990" s="66"/>
      <c r="G16990" s="36">
        <v>1200</v>
      </c>
      <c r="H16990" s="17">
        <v>68</v>
      </c>
      <c r="I16990" s="17">
        <v>842</v>
      </c>
      <c r="J16990" s="17">
        <v>249</v>
      </c>
      <c r="K16990" s="47">
        <v>41</v>
      </c>
    </row>
    <row r="16991" spans="2:11" x14ac:dyDescent="0.2">
      <c r="D16991" s="45"/>
      <c r="E16991" s="51"/>
      <c r="F16991" s="67"/>
      <c r="G16991" s="7">
        <v>100</v>
      </c>
      <c r="H16991" s="2">
        <v>5.666666666667</v>
      </c>
      <c r="I16991" s="2">
        <v>70.166666666666998</v>
      </c>
      <c r="J16991" s="2">
        <v>20.75</v>
      </c>
      <c r="K16991" s="15">
        <v>3.416666666667</v>
      </c>
    </row>
    <row r="16992" spans="2:11" x14ac:dyDescent="0.2">
      <c r="D16992" s="199" t="s">
        <v>49</v>
      </c>
      <c r="E16992" s="22" t="s">
        <v>50</v>
      </c>
      <c r="F16992" s="21"/>
      <c r="G16992" s="19">
        <v>15</v>
      </c>
      <c r="H16992" s="27">
        <v>0</v>
      </c>
      <c r="I16992" s="3">
        <v>10</v>
      </c>
      <c r="J16992" s="3">
        <v>5</v>
      </c>
      <c r="K16992" s="26">
        <v>0</v>
      </c>
    </row>
    <row r="16993" spans="4:11" x14ac:dyDescent="0.2">
      <c r="D16993" s="200"/>
      <c r="E16993" s="11"/>
      <c r="F16993" s="10"/>
      <c r="G16993" s="7">
        <v>100</v>
      </c>
      <c r="H16993" s="143">
        <v>0</v>
      </c>
      <c r="I16993" s="2">
        <v>66.666666666666998</v>
      </c>
      <c r="J16993" s="41">
        <v>33.333333333333002</v>
      </c>
      <c r="K16993" s="48">
        <v>0</v>
      </c>
    </row>
    <row r="16994" spans="4:11" x14ac:dyDescent="0.2">
      <c r="D16994" s="200"/>
      <c r="E16994" s="4" t="s">
        <v>51</v>
      </c>
      <c r="F16994" s="5"/>
      <c r="G16994" s="6">
        <v>142</v>
      </c>
      <c r="H16994" s="8">
        <v>8</v>
      </c>
      <c r="I16994" s="1">
        <v>94</v>
      </c>
      <c r="J16994" s="1">
        <v>36</v>
      </c>
      <c r="K16994" s="9">
        <v>4</v>
      </c>
    </row>
    <row r="16995" spans="4:11" x14ac:dyDescent="0.2">
      <c r="D16995" s="200"/>
      <c r="E16995" s="11"/>
      <c r="F16995" s="10"/>
      <c r="G16995" s="7">
        <v>100</v>
      </c>
      <c r="H16995" s="18">
        <v>5.6338028169010004</v>
      </c>
      <c r="I16995" s="2">
        <v>66.197183098592006</v>
      </c>
      <c r="J16995" s="2">
        <v>25.352112676055999</v>
      </c>
      <c r="K16995" s="15">
        <v>2.8169014084509998</v>
      </c>
    </row>
    <row r="16996" spans="4:11" x14ac:dyDescent="0.2">
      <c r="D16996" s="200"/>
      <c r="E16996" s="4" t="s">
        <v>52</v>
      </c>
      <c r="F16996" s="5"/>
      <c r="G16996" s="6">
        <v>26</v>
      </c>
      <c r="H16996" s="8">
        <v>1</v>
      </c>
      <c r="I16996" s="1">
        <v>17</v>
      </c>
      <c r="J16996" s="1">
        <v>7</v>
      </c>
      <c r="K16996" s="9">
        <v>1</v>
      </c>
    </row>
    <row r="16997" spans="4:11" x14ac:dyDescent="0.2">
      <c r="D16997" s="200"/>
      <c r="E16997" s="11"/>
      <c r="F16997" s="10"/>
      <c r="G16997" s="7">
        <v>100</v>
      </c>
      <c r="H16997" s="18">
        <v>3.8461538461539999</v>
      </c>
      <c r="I16997" s="2">
        <v>65.384615384615003</v>
      </c>
      <c r="J16997" s="25">
        <v>26.923076923077002</v>
      </c>
      <c r="K16997" s="15">
        <v>3.8461538461539999</v>
      </c>
    </row>
    <row r="16998" spans="4:11" x14ac:dyDescent="0.2">
      <c r="D16998" s="200"/>
      <c r="E16998" s="4" t="s">
        <v>53</v>
      </c>
      <c r="F16998" s="5"/>
      <c r="G16998" s="6">
        <v>41</v>
      </c>
      <c r="H16998" s="8">
        <v>1</v>
      </c>
      <c r="I16998" s="1">
        <v>27</v>
      </c>
      <c r="J16998" s="1">
        <v>13</v>
      </c>
      <c r="K16998" s="9">
        <v>0</v>
      </c>
    </row>
    <row r="16999" spans="4:11" x14ac:dyDescent="0.2">
      <c r="D16999" s="200"/>
      <c r="E16999" s="11"/>
      <c r="F16999" s="10"/>
      <c r="G16999" s="7">
        <v>100</v>
      </c>
      <c r="H16999" s="18">
        <v>2.4390243902440001</v>
      </c>
      <c r="I16999" s="2">
        <v>65.853658536585002</v>
      </c>
      <c r="J16999" s="41">
        <v>31.707317073171001</v>
      </c>
      <c r="K16999" s="48">
        <v>0</v>
      </c>
    </row>
    <row r="17000" spans="4:11" x14ac:dyDescent="0.2">
      <c r="D17000" s="200"/>
      <c r="E17000" s="4" t="s">
        <v>54</v>
      </c>
      <c r="F17000" s="5"/>
      <c r="G17000" s="6">
        <v>226</v>
      </c>
      <c r="H17000" s="8">
        <v>7</v>
      </c>
      <c r="I17000" s="1">
        <v>166</v>
      </c>
      <c r="J17000" s="1">
        <v>48</v>
      </c>
      <c r="K17000" s="9">
        <v>5</v>
      </c>
    </row>
    <row r="17001" spans="4:11" x14ac:dyDescent="0.2">
      <c r="D17001" s="200"/>
      <c r="E17001" s="11"/>
      <c r="F17001" s="10"/>
      <c r="G17001" s="7">
        <v>100</v>
      </c>
      <c r="H17001" s="18">
        <v>3.0973451327429999</v>
      </c>
      <c r="I17001" s="2">
        <v>73.451327433627995</v>
      </c>
      <c r="J17001" s="2">
        <v>21.238938053097002</v>
      </c>
      <c r="K17001" s="15">
        <v>2.212389380531</v>
      </c>
    </row>
    <row r="17002" spans="4:11" x14ac:dyDescent="0.2">
      <c r="D17002" s="200"/>
      <c r="E17002" s="4" t="s">
        <v>55</v>
      </c>
      <c r="F17002" s="5"/>
      <c r="G17002" s="6">
        <v>125</v>
      </c>
      <c r="H17002" s="8">
        <v>7</v>
      </c>
      <c r="I17002" s="1">
        <v>87</v>
      </c>
      <c r="J17002" s="1">
        <v>29</v>
      </c>
      <c r="K17002" s="9">
        <v>2</v>
      </c>
    </row>
    <row r="17003" spans="4:11" x14ac:dyDescent="0.2">
      <c r="D17003" s="200"/>
      <c r="E17003" s="11"/>
      <c r="F17003" s="10"/>
      <c r="G17003" s="7">
        <v>100</v>
      </c>
      <c r="H17003" s="18">
        <v>5.6</v>
      </c>
      <c r="I17003" s="2">
        <v>69.599999999999994</v>
      </c>
      <c r="J17003" s="2">
        <v>23.2</v>
      </c>
      <c r="K17003" s="15">
        <v>1.6</v>
      </c>
    </row>
    <row r="17004" spans="4:11" x14ac:dyDescent="0.2">
      <c r="D17004" s="200"/>
      <c r="E17004" s="4" t="s">
        <v>56</v>
      </c>
      <c r="F17004" s="5"/>
      <c r="G17004" s="6">
        <v>190</v>
      </c>
      <c r="H17004" s="8">
        <v>17</v>
      </c>
      <c r="I17004" s="1">
        <v>133</v>
      </c>
      <c r="J17004" s="1">
        <v>34</v>
      </c>
      <c r="K17004" s="9">
        <v>6</v>
      </c>
    </row>
    <row r="17005" spans="4:11" x14ac:dyDescent="0.2">
      <c r="D17005" s="200"/>
      <c r="E17005" s="11"/>
      <c r="F17005" s="10"/>
      <c r="G17005" s="7">
        <v>100</v>
      </c>
      <c r="H17005" s="18">
        <v>8.9473684210529996</v>
      </c>
      <c r="I17005" s="2">
        <v>70</v>
      </c>
      <c r="J17005" s="2">
        <v>17.894736842105001</v>
      </c>
      <c r="K17005" s="15">
        <v>3.1578947368420001</v>
      </c>
    </row>
    <row r="17006" spans="4:11" x14ac:dyDescent="0.2">
      <c r="D17006" s="200"/>
      <c r="E17006" s="4" t="s">
        <v>57</v>
      </c>
      <c r="F17006" s="5"/>
      <c r="G17006" s="6">
        <v>185</v>
      </c>
      <c r="H17006" s="8">
        <v>10</v>
      </c>
      <c r="I17006" s="1">
        <v>138</v>
      </c>
      <c r="J17006" s="1">
        <v>33</v>
      </c>
      <c r="K17006" s="9">
        <v>4</v>
      </c>
    </row>
    <row r="17007" spans="4:11" x14ac:dyDescent="0.2">
      <c r="D17007" s="200"/>
      <c r="E17007" s="11"/>
      <c r="F17007" s="10"/>
      <c r="G17007" s="7">
        <v>100</v>
      </c>
      <c r="H17007" s="18">
        <v>5.4054054054050003</v>
      </c>
      <c r="I17007" s="2">
        <v>74.594594594594994</v>
      </c>
      <c r="J17007" s="2">
        <v>17.837837837837998</v>
      </c>
      <c r="K17007" s="15">
        <v>2.1621621621620002</v>
      </c>
    </row>
    <row r="17008" spans="4:11" x14ac:dyDescent="0.2">
      <c r="D17008" s="200"/>
      <c r="E17008" s="4" t="s">
        <v>58</v>
      </c>
      <c r="F17008" s="5"/>
      <c r="G17008" s="6">
        <v>113</v>
      </c>
      <c r="H17008" s="8">
        <v>11</v>
      </c>
      <c r="I17008" s="1">
        <v>84</v>
      </c>
      <c r="J17008" s="1">
        <v>13</v>
      </c>
      <c r="K17008" s="9">
        <v>5</v>
      </c>
    </row>
    <row r="17009" spans="4:11" x14ac:dyDescent="0.2">
      <c r="D17009" s="200"/>
      <c r="E17009" s="11"/>
      <c r="F17009" s="10"/>
      <c r="G17009" s="7">
        <v>100</v>
      </c>
      <c r="H17009" s="18">
        <v>9.7345132743360008</v>
      </c>
      <c r="I17009" s="2">
        <v>74.336283185840998</v>
      </c>
      <c r="J17009" s="30">
        <v>11.504424778761001</v>
      </c>
      <c r="K17009" s="15">
        <v>4.424778761062</v>
      </c>
    </row>
    <row r="17010" spans="4:11" x14ac:dyDescent="0.2">
      <c r="D17010" s="200"/>
      <c r="E17010" s="4" t="s">
        <v>59</v>
      </c>
      <c r="F17010" s="5"/>
      <c r="G17010" s="6">
        <v>136</v>
      </c>
      <c r="H17010" s="8">
        <v>6</v>
      </c>
      <c r="I17010" s="1">
        <v>85</v>
      </c>
      <c r="J17010" s="1">
        <v>31</v>
      </c>
      <c r="K17010" s="9">
        <v>14</v>
      </c>
    </row>
    <row r="17011" spans="4:11" x14ac:dyDescent="0.2">
      <c r="D17011" s="200"/>
      <c r="E17011" s="11"/>
      <c r="F17011" s="10"/>
      <c r="G17011" s="7">
        <v>100</v>
      </c>
      <c r="H17011" s="18">
        <v>4.4117647058819998</v>
      </c>
      <c r="I17011" s="30">
        <v>62.5</v>
      </c>
      <c r="J17011" s="2">
        <v>22.794117647059</v>
      </c>
      <c r="K17011" s="85">
        <v>10.294117647059</v>
      </c>
    </row>
    <row r="17012" spans="4:11" x14ac:dyDescent="0.2">
      <c r="D17012" s="199" t="s">
        <v>60</v>
      </c>
      <c r="E17012" s="22" t="s">
        <v>61</v>
      </c>
      <c r="F17012" s="21"/>
      <c r="G17012" s="19">
        <v>205</v>
      </c>
      <c r="H17012" s="27">
        <v>12</v>
      </c>
      <c r="I17012" s="3">
        <v>135</v>
      </c>
      <c r="J17012" s="3">
        <v>48</v>
      </c>
      <c r="K17012" s="26">
        <v>10</v>
      </c>
    </row>
    <row r="17013" spans="4:11" x14ac:dyDescent="0.2">
      <c r="D17013" s="200"/>
      <c r="E17013" s="11"/>
      <c r="F17013" s="10"/>
      <c r="G17013" s="7">
        <v>100</v>
      </c>
      <c r="H17013" s="18">
        <v>5.8536585365849998</v>
      </c>
      <c r="I17013" s="2">
        <v>65.853658536585002</v>
      </c>
      <c r="J17013" s="2">
        <v>23.414634146341001</v>
      </c>
      <c r="K17013" s="15">
        <v>4.8780487804880002</v>
      </c>
    </row>
    <row r="17014" spans="4:11" x14ac:dyDescent="0.2">
      <c r="D17014" s="200"/>
      <c r="E17014" s="4" t="s">
        <v>62</v>
      </c>
      <c r="F17014" s="5"/>
      <c r="G17014" s="6">
        <v>160</v>
      </c>
      <c r="H17014" s="8">
        <v>7</v>
      </c>
      <c r="I17014" s="1">
        <v>119</v>
      </c>
      <c r="J17014" s="1">
        <v>30</v>
      </c>
      <c r="K17014" s="9">
        <v>4</v>
      </c>
    </row>
    <row r="17015" spans="4:11" x14ac:dyDescent="0.2">
      <c r="D17015" s="200"/>
      <c r="E17015" s="11"/>
      <c r="F17015" s="10"/>
      <c r="G17015" s="7">
        <v>100</v>
      </c>
      <c r="H17015" s="18">
        <v>4.375</v>
      </c>
      <c r="I17015" s="2">
        <v>74.375</v>
      </c>
      <c r="J17015" s="2">
        <v>18.75</v>
      </c>
      <c r="K17015" s="15">
        <v>2.5</v>
      </c>
    </row>
    <row r="17016" spans="4:11" x14ac:dyDescent="0.2">
      <c r="D17016" s="200"/>
      <c r="E17016" s="4" t="s">
        <v>63</v>
      </c>
      <c r="F17016" s="5"/>
      <c r="G17016" s="6">
        <v>121</v>
      </c>
      <c r="H17016" s="8">
        <v>5</v>
      </c>
      <c r="I17016" s="1">
        <v>91</v>
      </c>
      <c r="J17016" s="1">
        <v>24</v>
      </c>
      <c r="K17016" s="9">
        <v>1</v>
      </c>
    </row>
    <row r="17017" spans="4:11" x14ac:dyDescent="0.2">
      <c r="D17017" s="200"/>
      <c r="E17017" s="11"/>
      <c r="F17017" s="10"/>
      <c r="G17017" s="7">
        <v>100</v>
      </c>
      <c r="H17017" s="18">
        <v>4.1322314049589997</v>
      </c>
      <c r="I17017" s="25">
        <v>75.206611570248</v>
      </c>
      <c r="J17017" s="2">
        <v>19.834710743801999</v>
      </c>
      <c r="K17017" s="15">
        <v>0.82644628099200002</v>
      </c>
    </row>
    <row r="17018" spans="4:11" x14ac:dyDescent="0.2">
      <c r="D17018" s="200"/>
      <c r="E17018" s="4" t="s">
        <v>64</v>
      </c>
      <c r="F17018" s="5"/>
      <c r="G17018" s="6">
        <v>124</v>
      </c>
      <c r="H17018" s="8">
        <v>11</v>
      </c>
      <c r="I17018" s="1">
        <v>88</v>
      </c>
      <c r="J17018" s="1">
        <v>24</v>
      </c>
      <c r="K17018" s="9">
        <v>1</v>
      </c>
    </row>
    <row r="17019" spans="4:11" x14ac:dyDescent="0.2">
      <c r="D17019" s="200"/>
      <c r="E17019" s="11"/>
      <c r="F17019" s="10"/>
      <c r="G17019" s="7">
        <v>100</v>
      </c>
      <c r="H17019" s="18">
        <v>8.8709677419350008</v>
      </c>
      <c r="I17019" s="2">
        <v>70.967741935484</v>
      </c>
      <c r="J17019" s="2">
        <v>19.354838709677001</v>
      </c>
      <c r="K17019" s="15">
        <v>0.80645161290300005</v>
      </c>
    </row>
    <row r="17020" spans="4:11" x14ac:dyDescent="0.2">
      <c r="D17020" s="200"/>
      <c r="E17020" s="4" t="s">
        <v>65</v>
      </c>
      <c r="F17020" s="5"/>
      <c r="G17020" s="6">
        <v>109</v>
      </c>
      <c r="H17020" s="8">
        <v>8</v>
      </c>
      <c r="I17020" s="1">
        <v>74</v>
      </c>
      <c r="J17020" s="1">
        <v>24</v>
      </c>
      <c r="K17020" s="9">
        <v>3</v>
      </c>
    </row>
    <row r="17021" spans="4:11" x14ac:dyDescent="0.2">
      <c r="D17021" s="200"/>
      <c r="E17021" s="11"/>
      <c r="F17021" s="10"/>
      <c r="G17021" s="7">
        <v>100</v>
      </c>
      <c r="H17021" s="18">
        <v>7.339449541284</v>
      </c>
      <c r="I17021" s="2">
        <v>67.889908256881</v>
      </c>
      <c r="J17021" s="2">
        <v>22.018348623853001</v>
      </c>
      <c r="K17021" s="15">
        <v>2.7522935779819999</v>
      </c>
    </row>
    <row r="17022" spans="4:11" x14ac:dyDescent="0.2">
      <c r="D17022" s="200"/>
      <c r="E17022" s="4" t="s">
        <v>66</v>
      </c>
      <c r="F17022" s="5"/>
      <c r="G17022" s="6">
        <v>104</v>
      </c>
      <c r="H17022" s="8">
        <v>6</v>
      </c>
      <c r="I17022" s="1">
        <v>76</v>
      </c>
      <c r="J17022" s="1">
        <v>21</v>
      </c>
      <c r="K17022" s="9">
        <v>1</v>
      </c>
    </row>
    <row r="17023" spans="4:11" x14ac:dyDescent="0.2">
      <c r="D17023" s="200"/>
      <c r="E17023" s="11"/>
      <c r="F17023" s="10"/>
      <c r="G17023" s="7">
        <v>100</v>
      </c>
      <c r="H17023" s="18">
        <v>5.7692307692310001</v>
      </c>
      <c r="I17023" s="2">
        <v>73.076923076922995</v>
      </c>
      <c r="J17023" s="2">
        <v>20.192307692307999</v>
      </c>
      <c r="K17023" s="15">
        <v>0.96153846153800004</v>
      </c>
    </row>
    <row r="17024" spans="4:11" x14ac:dyDescent="0.2">
      <c r="D17024" s="200"/>
      <c r="E17024" s="4" t="s">
        <v>67</v>
      </c>
      <c r="F17024" s="5"/>
      <c r="G17024" s="6">
        <v>139</v>
      </c>
      <c r="H17024" s="8">
        <v>7</v>
      </c>
      <c r="I17024" s="1">
        <v>100</v>
      </c>
      <c r="J17024" s="1">
        <v>31</v>
      </c>
      <c r="K17024" s="9">
        <v>1</v>
      </c>
    </row>
    <row r="17025" spans="2:11" x14ac:dyDescent="0.2">
      <c r="D17025" s="200"/>
      <c r="E17025" s="11"/>
      <c r="F17025" s="10"/>
      <c r="G17025" s="7">
        <v>100</v>
      </c>
      <c r="H17025" s="18">
        <v>5.035971223022</v>
      </c>
      <c r="I17025" s="2">
        <v>71.942446043165006</v>
      </c>
      <c r="J17025" s="2">
        <v>22.302158273381</v>
      </c>
      <c r="K17025" s="15">
        <v>0.71942446043200003</v>
      </c>
    </row>
    <row r="17026" spans="2:11" x14ac:dyDescent="0.2">
      <c r="D17026" s="200"/>
      <c r="E17026" s="4" t="s">
        <v>68</v>
      </c>
      <c r="F17026" s="5"/>
      <c r="G17026" s="6">
        <v>48</v>
      </c>
      <c r="H17026" s="8">
        <v>4</v>
      </c>
      <c r="I17026" s="1">
        <v>26</v>
      </c>
      <c r="J17026" s="1">
        <v>17</v>
      </c>
      <c r="K17026" s="9">
        <v>1</v>
      </c>
    </row>
    <row r="17027" spans="2:11" x14ac:dyDescent="0.2">
      <c r="D17027" s="200"/>
      <c r="E17027" s="11"/>
      <c r="F17027" s="10"/>
      <c r="G17027" s="7">
        <v>100</v>
      </c>
      <c r="H17027" s="18">
        <v>8.333333333333</v>
      </c>
      <c r="I17027" s="50">
        <v>54.166666666666998</v>
      </c>
      <c r="J17027" s="41">
        <v>35.416666666666998</v>
      </c>
      <c r="K17027" s="15">
        <v>2.083333333333</v>
      </c>
    </row>
    <row r="17028" spans="2:11" x14ac:dyDescent="0.2">
      <c r="D17028" s="200"/>
      <c r="E17028" s="4" t="s">
        <v>69</v>
      </c>
      <c r="F17028" s="5"/>
      <c r="G17028" s="6">
        <v>37</v>
      </c>
      <c r="H17028" s="8">
        <v>3</v>
      </c>
      <c r="I17028" s="1">
        <v>28</v>
      </c>
      <c r="J17028" s="1">
        <v>6</v>
      </c>
      <c r="K17028" s="9">
        <v>0</v>
      </c>
    </row>
    <row r="17029" spans="2:11" x14ac:dyDescent="0.2">
      <c r="D17029" s="200"/>
      <c r="E17029" s="11"/>
      <c r="F17029" s="10"/>
      <c r="G17029" s="7">
        <v>100</v>
      </c>
      <c r="H17029" s="18">
        <v>8.1081081081080004</v>
      </c>
      <c r="I17029" s="25">
        <v>75.675675675676004</v>
      </c>
      <c r="J17029" s="2">
        <v>16.216216216216001</v>
      </c>
      <c r="K17029" s="48">
        <v>0</v>
      </c>
    </row>
    <row r="17030" spans="2:11" x14ac:dyDescent="0.2">
      <c r="D17030" s="199" t="s">
        <v>70</v>
      </c>
      <c r="E17030" s="22" t="s">
        <v>18</v>
      </c>
      <c r="F17030" s="21"/>
      <c r="G17030" s="19">
        <v>0</v>
      </c>
      <c r="H17030" s="27">
        <v>0</v>
      </c>
      <c r="I17030" s="3">
        <v>0</v>
      </c>
      <c r="J17030" s="3">
        <v>0</v>
      </c>
      <c r="K17030" s="26">
        <v>0</v>
      </c>
    </row>
    <row r="17031" spans="2:11" x14ac:dyDescent="0.2">
      <c r="D17031" s="201"/>
      <c r="E17031" s="45"/>
      <c r="F17031" s="51"/>
      <c r="G17031" s="119">
        <v>0</v>
      </c>
      <c r="H17031" s="166">
        <v>0</v>
      </c>
      <c r="I17031" s="83">
        <v>0</v>
      </c>
      <c r="J17031" s="83">
        <v>0</v>
      </c>
      <c r="K17031" s="116">
        <v>0</v>
      </c>
    </row>
    <row r="17033" spans="2:11" x14ac:dyDescent="0.2">
      <c r="B17033" s="40" t="str">
        <f xml:space="preserve"> HYPERLINK("#'目次'!B417", "[411]")</f>
        <v>[411]</v>
      </c>
      <c r="C17033" s="23" t="s">
        <v>541</v>
      </c>
    </row>
    <row r="17036" spans="2:11" x14ac:dyDescent="0.2">
      <c r="C17036" s="23" t="s">
        <v>73</v>
      </c>
    </row>
    <row r="17037" spans="2:11" x14ac:dyDescent="0.2">
      <c r="D17037" s="195"/>
      <c r="E17037" s="196"/>
      <c r="F17037" s="196"/>
      <c r="G17037" s="37" t="s">
        <v>15</v>
      </c>
      <c r="H17037" s="33" t="s">
        <v>512</v>
      </c>
      <c r="I17037" s="13" t="s">
        <v>513</v>
      </c>
      <c r="J17037" s="13" t="s">
        <v>514</v>
      </c>
      <c r="K17037" s="38" t="s">
        <v>18</v>
      </c>
    </row>
    <row r="17038" spans="2:11" x14ac:dyDescent="0.2">
      <c r="D17038" s="197"/>
      <c r="E17038" s="198"/>
      <c r="F17038" s="198"/>
      <c r="G17038" s="35"/>
      <c r="H17038" s="39"/>
      <c r="I17038" s="14"/>
      <c r="J17038" s="14"/>
      <c r="K17038" s="34"/>
    </row>
    <row r="17039" spans="2:11" x14ac:dyDescent="0.2">
      <c r="D17039" s="78"/>
      <c r="E17039" s="79" t="s">
        <v>15</v>
      </c>
      <c r="F17039" s="66"/>
      <c r="G17039" s="36">
        <v>1200</v>
      </c>
      <c r="H17039" s="17">
        <v>68</v>
      </c>
      <c r="I17039" s="17">
        <v>842</v>
      </c>
      <c r="J17039" s="17">
        <v>249</v>
      </c>
      <c r="K17039" s="47">
        <v>41</v>
      </c>
    </row>
    <row r="17040" spans="2:11" x14ac:dyDescent="0.2">
      <c r="D17040" s="45"/>
      <c r="E17040" s="51"/>
      <c r="F17040" s="67"/>
      <c r="G17040" s="7">
        <v>100</v>
      </c>
      <c r="H17040" s="2">
        <v>5.666666666667</v>
      </c>
      <c r="I17040" s="2">
        <v>70.166666666666998</v>
      </c>
      <c r="J17040" s="2">
        <v>20.75</v>
      </c>
      <c r="K17040" s="15">
        <v>3.416666666667</v>
      </c>
    </row>
    <row r="17041" spans="4:11" x14ac:dyDescent="0.2">
      <c r="D17041" s="199" t="s">
        <v>74</v>
      </c>
      <c r="E17041" s="22" t="s">
        <v>75</v>
      </c>
      <c r="F17041" s="21"/>
      <c r="G17041" s="19">
        <v>592</v>
      </c>
      <c r="H17041" s="27">
        <v>30</v>
      </c>
      <c r="I17041" s="3">
        <v>419</v>
      </c>
      <c r="J17041" s="3">
        <v>121</v>
      </c>
      <c r="K17041" s="26">
        <v>22</v>
      </c>
    </row>
    <row r="17042" spans="4:11" x14ac:dyDescent="0.2">
      <c r="D17042" s="200"/>
      <c r="E17042" s="11"/>
      <c r="F17042" s="10"/>
      <c r="G17042" s="7">
        <v>100</v>
      </c>
      <c r="H17042" s="18">
        <v>5.0675675675680001</v>
      </c>
      <c r="I17042" s="2">
        <v>70.777027027027003</v>
      </c>
      <c r="J17042" s="2">
        <v>20.439189189189001</v>
      </c>
      <c r="K17042" s="15">
        <v>3.716216216216</v>
      </c>
    </row>
    <row r="17043" spans="4:11" x14ac:dyDescent="0.2">
      <c r="D17043" s="200"/>
      <c r="E17043" s="4" t="s">
        <v>34</v>
      </c>
      <c r="F17043" s="5"/>
      <c r="G17043" s="6">
        <v>37</v>
      </c>
      <c r="H17043" s="8">
        <v>4</v>
      </c>
      <c r="I17043" s="1">
        <v>29</v>
      </c>
      <c r="J17043" s="1">
        <v>2</v>
      </c>
      <c r="K17043" s="9">
        <v>2</v>
      </c>
    </row>
    <row r="17044" spans="4:11" x14ac:dyDescent="0.2">
      <c r="D17044" s="200"/>
      <c r="E17044" s="11"/>
      <c r="F17044" s="10"/>
      <c r="G17044" s="7">
        <v>100</v>
      </c>
      <c r="H17044" s="70">
        <v>10.810810810811001</v>
      </c>
      <c r="I17044" s="25">
        <v>78.378378378378002</v>
      </c>
      <c r="J17044" s="50">
        <v>5.4054054054050003</v>
      </c>
      <c r="K17044" s="15">
        <v>5.4054054054050003</v>
      </c>
    </row>
    <row r="17045" spans="4:11" x14ac:dyDescent="0.2">
      <c r="D17045" s="200"/>
      <c r="E17045" s="4" t="s">
        <v>35</v>
      </c>
      <c r="F17045" s="5"/>
      <c r="G17045" s="6">
        <v>75</v>
      </c>
      <c r="H17045" s="8">
        <v>3</v>
      </c>
      <c r="I17045" s="1">
        <v>61</v>
      </c>
      <c r="J17045" s="1">
        <v>9</v>
      </c>
      <c r="K17045" s="9">
        <v>2</v>
      </c>
    </row>
    <row r="17046" spans="4:11" x14ac:dyDescent="0.2">
      <c r="D17046" s="200"/>
      <c r="E17046" s="11"/>
      <c r="F17046" s="10"/>
      <c r="G17046" s="7">
        <v>100</v>
      </c>
      <c r="H17046" s="18">
        <v>4</v>
      </c>
      <c r="I17046" s="41">
        <v>81.333333333333002</v>
      </c>
      <c r="J17046" s="30">
        <v>12</v>
      </c>
      <c r="K17046" s="15">
        <v>2.666666666667</v>
      </c>
    </row>
    <row r="17047" spans="4:11" x14ac:dyDescent="0.2">
      <c r="D17047" s="200"/>
      <c r="E17047" s="4" t="s">
        <v>36</v>
      </c>
      <c r="F17047" s="5"/>
      <c r="G17047" s="6">
        <v>95</v>
      </c>
      <c r="H17047" s="8">
        <v>1</v>
      </c>
      <c r="I17047" s="1">
        <v>71</v>
      </c>
      <c r="J17047" s="1">
        <v>18</v>
      </c>
      <c r="K17047" s="9">
        <v>5</v>
      </c>
    </row>
    <row r="17048" spans="4:11" x14ac:dyDescent="0.2">
      <c r="D17048" s="200"/>
      <c r="E17048" s="11"/>
      <c r="F17048" s="10"/>
      <c r="G17048" s="7">
        <v>100</v>
      </c>
      <c r="H17048" s="18">
        <v>1.052631578947</v>
      </c>
      <c r="I17048" s="2">
        <v>74.736842105262994</v>
      </c>
      <c r="J17048" s="2">
        <v>18.947368421053</v>
      </c>
      <c r="K17048" s="15">
        <v>5.2631578947369997</v>
      </c>
    </row>
    <row r="17049" spans="4:11" x14ac:dyDescent="0.2">
      <c r="D17049" s="200"/>
      <c r="E17049" s="4" t="s">
        <v>37</v>
      </c>
      <c r="F17049" s="5"/>
      <c r="G17049" s="6">
        <v>111</v>
      </c>
      <c r="H17049" s="8">
        <v>7</v>
      </c>
      <c r="I17049" s="1">
        <v>76</v>
      </c>
      <c r="J17049" s="1">
        <v>26</v>
      </c>
      <c r="K17049" s="9">
        <v>2</v>
      </c>
    </row>
    <row r="17050" spans="4:11" x14ac:dyDescent="0.2">
      <c r="D17050" s="200"/>
      <c r="E17050" s="11"/>
      <c r="F17050" s="10"/>
      <c r="G17050" s="7">
        <v>100</v>
      </c>
      <c r="H17050" s="18">
        <v>6.3063063063060003</v>
      </c>
      <c r="I17050" s="2">
        <v>68.468468468468004</v>
      </c>
      <c r="J17050" s="2">
        <v>23.423423423422999</v>
      </c>
      <c r="K17050" s="15">
        <v>1.8018018018019999</v>
      </c>
    </row>
    <row r="17051" spans="4:11" x14ac:dyDescent="0.2">
      <c r="D17051" s="200"/>
      <c r="E17051" s="4" t="s">
        <v>38</v>
      </c>
      <c r="F17051" s="5"/>
      <c r="G17051" s="6">
        <v>93</v>
      </c>
      <c r="H17051" s="8">
        <v>4</v>
      </c>
      <c r="I17051" s="1">
        <v>59</v>
      </c>
      <c r="J17051" s="1">
        <v>28</v>
      </c>
      <c r="K17051" s="9">
        <v>2</v>
      </c>
    </row>
    <row r="17052" spans="4:11" x14ac:dyDescent="0.2">
      <c r="D17052" s="200"/>
      <c r="E17052" s="11"/>
      <c r="F17052" s="10"/>
      <c r="G17052" s="7">
        <v>100</v>
      </c>
      <c r="H17052" s="18">
        <v>4.3010752688169998</v>
      </c>
      <c r="I17052" s="30">
        <v>63.440860215054002</v>
      </c>
      <c r="J17052" s="25">
        <v>30.107526881719998</v>
      </c>
      <c r="K17052" s="15">
        <v>2.1505376344089999</v>
      </c>
    </row>
    <row r="17053" spans="4:11" x14ac:dyDescent="0.2">
      <c r="D17053" s="200"/>
      <c r="E17053" s="4" t="s">
        <v>39</v>
      </c>
      <c r="F17053" s="5"/>
      <c r="G17053" s="6">
        <v>109</v>
      </c>
      <c r="H17053" s="8">
        <v>7</v>
      </c>
      <c r="I17053" s="1">
        <v>73</v>
      </c>
      <c r="J17053" s="1">
        <v>25</v>
      </c>
      <c r="K17053" s="9">
        <v>4</v>
      </c>
    </row>
    <row r="17054" spans="4:11" x14ac:dyDescent="0.2">
      <c r="D17054" s="200"/>
      <c r="E17054" s="11"/>
      <c r="F17054" s="10"/>
      <c r="G17054" s="7">
        <v>100</v>
      </c>
      <c r="H17054" s="18">
        <v>6.4220183486240003</v>
      </c>
      <c r="I17054" s="2">
        <v>66.972477064220001</v>
      </c>
      <c r="J17054" s="2">
        <v>22.935779816514</v>
      </c>
      <c r="K17054" s="15">
        <v>3.669724770642</v>
      </c>
    </row>
    <row r="17055" spans="4:11" x14ac:dyDescent="0.2">
      <c r="D17055" s="200"/>
      <c r="E17055" s="4" t="s">
        <v>40</v>
      </c>
      <c r="F17055" s="5"/>
      <c r="G17055" s="6">
        <v>72</v>
      </c>
      <c r="H17055" s="8">
        <v>4</v>
      </c>
      <c r="I17055" s="1">
        <v>50</v>
      </c>
      <c r="J17055" s="1">
        <v>13</v>
      </c>
      <c r="K17055" s="9">
        <v>5</v>
      </c>
    </row>
    <row r="17056" spans="4:11" x14ac:dyDescent="0.2">
      <c r="D17056" s="200"/>
      <c r="E17056" s="11"/>
      <c r="F17056" s="10"/>
      <c r="G17056" s="7">
        <v>100</v>
      </c>
      <c r="H17056" s="18">
        <v>5.5555555555560003</v>
      </c>
      <c r="I17056" s="2">
        <v>69.444444444444002</v>
      </c>
      <c r="J17056" s="2">
        <v>18.055555555556001</v>
      </c>
      <c r="K17056" s="15">
        <v>6.9444444444439997</v>
      </c>
    </row>
    <row r="17057" spans="4:11" x14ac:dyDescent="0.2">
      <c r="D17057" s="199" t="s">
        <v>76</v>
      </c>
      <c r="E17057" s="22" t="s">
        <v>77</v>
      </c>
      <c r="F17057" s="21"/>
      <c r="G17057" s="19">
        <v>608</v>
      </c>
      <c r="H17057" s="27">
        <v>38</v>
      </c>
      <c r="I17057" s="3">
        <v>423</v>
      </c>
      <c r="J17057" s="3">
        <v>128</v>
      </c>
      <c r="K17057" s="26">
        <v>19</v>
      </c>
    </row>
    <row r="17058" spans="4:11" x14ac:dyDescent="0.2">
      <c r="D17058" s="200"/>
      <c r="E17058" s="11"/>
      <c r="F17058" s="10"/>
      <c r="G17058" s="7">
        <v>100</v>
      </c>
      <c r="H17058" s="18">
        <v>6.25</v>
      </c>
      <c r="I17058" s="2">
        <v>69.572368421053</v>
      </c>
      <c r="J17058" s="2">
        <v>21.052631578947</v>
      </c>
      <c r="K17058" s="15">
        <v>3.125</v>
      </c>
    </row>
    <row r="17059" spans="4:11" x14ac:dyDescent="0.2">
      <c r="D17059" s="200"/>
      <c r="E17059" s="4" t="s">
        <v>34</v>
      </c>
      <c r="F17059" s="5"/>
      <c r="G17059" s="6">
        <v>37</v>
      </c>
      <c r="H17059" s="8">
        <v>4</v>
      </c>
      <c r="I17059" s="1">
        <v>27</v>
      </c>
      <c r="J17059" s="1">
        <v>6</v>
      </c>
      <c r="K17059" s="9">
        <v>0</v>
      </c>
    </row>
    <row r="17060" spans="4:11" x14ac:dyDescent="0.2">
      <c r="D17060" s="200"/>
      <c r="E17060" s="11"/>
      <c r="F17060" s="10"/>
      <c r="G17060" s="7">
        <v>100</v>
      </c>
      <c r="H17060" s="70">
        <v>10.810810810811001</v>
      </c>
      <c r="I17060" s="2">
        <v>72.972972972972997</v>
      </c>
      <c r="J17060" s="2">
        <v>16.216216216216001</v>
      </c>
      <c r="K17060" s="48">
        <v>0</v>
      </c>
    </row>
    <row r="17061" spans="4:11" x14ac:dyDescent="0.2">
      <c r="D17061" s="200"/>
      <c r="E17061" s="4" t="s">
        <v>35</v>
      </c>
      <c r="F17061" s="5"/>
      <c r="G17061" s="6">
        <v>73</v>
      </c>
      <c r="H17061" s="8">
        <v>6</v>
      </c>
      <c r="I17061" s="1">
        <v>48</v>
      </c>
      <c r="J17061" s="1">
        <v>16</v>
      </c>
      <c r="K17061" s="9">
        <v>3</v>
      </c>
    </row>
    <row r="17062" spans="4:11" x14ac:dyDescent="0.2">
      <c r="D17062" s="200"/>
      <c r="E17062" s="11"/>
      <c r="F17062" s="10"/>
      <c r="G17062" s="7">
        <v>100</v>
      </c>
      <c r="H17062" s="18">
        <v>8.2191780821920002</v>
      </c>
      <c r="I17062" s="2">
        <v>65.753424657533998</v>
      </c>
      <c r="J17062" s="2">
        <v>21.917808219177999</v>
      </c>
      <c r="K17062" s="15">
        <v>4.1095890410960001</v>
      </c>
    </row>
    <row r="17063" spans="4:11" x14ac:dyDescent="0.2">
      <c r="D17063" s="200"/>
      <c r="E17063" s="4" t="s">
        <v>36</v>
      </c>
      <c r="F17063" s="5"/>
      <c r="G17063" s="6">
        <v>92</v>
      </c>
      <c r="H17063" s="8">
        <v>8</v>
      </c>
      <c r="I17063" s="1">
        <v>66</v>
      </c>
      <c r="J17063" s="1">
        <v>17</v>
      </c>
      <c r="K17063" s="9">
        <v>1</v>
      </c>
    </row>
    <row r="17064" spans="4:11" x14ac:dyDescent="0.2">
      <c r="D17064" s="200"/>
      <c r="E17064" s="11"/>
      <c r="F17064" s="10"/>
      <c r="G17064" s="7">
        <v>100</v>
      </c>
      <c r="H17064" s="18">
        <v>8.6956521739130004</v>
      </c>
      <c r="I17064" s="2">
        <v>71.739130434782993</v>
      </c>
      <c r="J17064" s="2">
        <v>18.478260869564998</v>
      </c>
      <c r="K17064" s="15">
        <v>1.086956521739</v>
      </c>
    </row>
    <row r="17065" spans="4:11" x14ac:dyDescent="0.2">
      <c r="D17065" s="200"/>
      <c r="E17065" s="4" t="s">
        <v>37</v>
      </c>
      <c r="F17065" s="5"/>
      <c r="G17065" s="6">
        <v>110</v>
      </c>
      <c r="H17065" s="8">
        <v>5</v>
      </c>
      <c r="I17065" s="1">
        <v>81</v>
      </c>
      <c r="J17065" s="1">
        <v>22</v>
      </c>
      <c r="K17065" s="9">
        <v>2</v>
      </c>
    </row>
    <row r="17066" spans="4:11" x14ac:dyDescent="0.2">
      <c r="D17066" s="200"/>
      <c r="E17066" s="11"/>
      <c r="F17066" s="10"/>
      <c r="G17066" s="7">
        <v>100</v>
      </c>
      <c r="H17066" s="18">
        <v>4.5454545454549997</v>
      </c>
      <c r="I17066" s="2">
        <v>73.636363636363996</v>
      </c>
      <c r="J17066" s="2">
        <v>20</v>
      </c>
      <c r="K17066" s="15">
        <v>1.818181818182</v>
      </c>
    </row>
    <row r="17067" spans="4:11" x14ac:dyDescent="0.2">
      <c r="D17067" s="200"/>
      <c r="E17067" s="4" t="s">
        <v>38</v>
      </c>
      <c r="F17067" s="5"/>
      <c r="G17067" s="6">
        <v>93</v>
      </c>
      <c r="H17067" s="8">
        <v>7</v>
      </c>
      <c r="I17067" s="1">
        <v>66</v>
      </c>
      <c r="J17067" s="1">
        <v>18</v>
      </c>
      <c r="K17067" s="9">
        <v>2</v>
      </c>
    </row>
    <row r="17068" spans="4:11" x14ac:dyDescent="0.2">
      <c r="D17068" s="200"/>
      <c r="E17068" s="11"/>
      <c r="F17068" s="10"/>
      <c r="G17068" s="7">
        <v>100</v>
      </c>
      <c r="H17068" s="18">
        <v>7.5268817204299996</v>
      </c>
      <c r="I17068" s="2">
        <v>70.967741935484</v>
      </c>
      <c r="J17068" s="2">
        <v>19.354838709677001</v>
      </c>
      <c r="K17068" s="15">
        <v>2.1505376344089999</v>
      </c>
    </row>
    <row r="17069" spans="4:11" x14ac:dyDescent="0.2">
      <c r="D17069" s="200"/>
      <c r="E17069" s="4" t="s">
        <v>39</v>
      </c>
      <c r="F17069" s="5"/>
      <c r="G17069" s="6">
        <v>114</v>
      </c>
      <c r="H17069" s="8">
        <v>5</v>
      </c>
      <c r="I17069" s="1">
        <v>73</v>
      </c>
      <c r="J17069" s="1">
        <v>30</v>
      </c>
      <c r="K17069" s="9">
        <v>6</v>
      </c>
    </row>
    <row r="17070" spans="4:11" x14ac:dyDescent="0.2">
      <c r="D17070" s="200"/>
      <c r="E17070" s="11"/>
      <c r="F17070" s="10"/>
      <c r="G17070" s="7">
        <v>100</v>
      </c>
      <c r="H17070" s="18">
        <v>4.3859649122809996</v>
      </c>
      <c r="I17070" s="30">
        <v>64.035087719298005</v>
      </c>
      <c r="J17070" s="25">
        <v>26.315789473683999</v>
      </c>
      <c r="K17070" s="15">
        <v>5.2631578947369997</v>
      </c>
    </row>
    <row r="17071" spans="4:11" x14ac:dyDescent="0.2">
      <c r="D17071" s="200"/>
      <c r="E17071" s="4" t="s">
        <v>40</v>
      </c>
      <c r="F17071" s="5"/>
      <c r="G17071" s="6">
        <v>89</v>
      </c>
      <c r="H17071" s="8">
        <v>3</v>
      </c>
      <c r="I17071" s="1">
        <v>62</v>
      </c>
      <c r="J17071" s="1">
        <v>19</v>
      </c>
      <c r="K17071" s="9">
        <v>5</v>
      </c>
    </row>
    <row r="17072" spans="4:11" x14ac:dyDescent="0.2">
      <c r="D17072" s="201"/>
      <c r="E17072" s="45"/>
      <c r="F17072" s="51"/>
      <c r="G17072" s="81">
        <v>100</v>
      </c>
      <c r="H17072" s="115">
        <v>3.3707865168539999</v>
      </c>
      <c r="I17072" s="64">
        <v>69.662921348314995</v>
      </c>
      <c r="J17072" s="64">
        <v>21.348314606742001</v>
      </c>
      <c r="K17072" s="106">
        <v>5.61797752809</v>
      </c>
    </row>
    <row r="17074" spans="2:11" x14ac:dyDescent="0.2">
      <c r="B17074" s="40" t="str">
        <f xml:space="preserve"> HYPERLINK("#'目次'!B418", "[412]")</f>
        <v>[412]</v>
      </c>
      <c r="C17074" s="23" t="s">
        <v>541</v>
      </c>
    </row>
    <row r="17077" spans="2:11" x14ac:dyDescent="0.2">
      <c r="C17077" s="23" t="s">
        <v>80</v>
      </c>
    </row>
    <row r="17078" spans="2:11" x14ac:dyDescent="0.2">
      <c r="E17078" s="195"/>
      <c r="F17078" s="196"/>
      <c r="G17078" s="37" t="s">
        <v>15</v>
      </c>
      <c r="H17078" s="33" t="s">
        <v>512</v>
      </c>
      <c r="I17078" s="13" t="s">
        <v>513</v>
      </c>
      <c r="J17078" s="13" t="s">
        <v>514</v>
      </c>
      <c r="K17078" s="38" t="s">
        <v>18</v>
      </c>
    </row>
    <row r="17079" spans="2:11" x14ac:dyDescent="0.2">
      <c r="E17079" s="197"/>
      <c r="F17079" s="198"/>
      <c r="G17079" s="35"/>
      <c r="H17079" s="39"/>
      <c r="I17079" s="14"/>
      <c r="J17079" s="14"/>
      <c r="K17079" s="34"/>
    </row>
    <row r="17080" spans="2:11" x14ac:dyDescent="0.2">
      <c r="E17080" s="120" t="s">
        <v>15</v>
      </c>
      <c r="F17080" s="66"/>
      <c r="G17080" s="36">
        <v>1200</v>
      </c>
      <c r="H17080" s="17">
        <v>68</v>
      </c>
      <c r="I17080" s="17">
        <v>842</v>
      </c>
      <c r="J17080" s="17">
        <v>249</v>
      </c>
      <c r="K17080" s="47">
        <v>41</v>
      </c>
    </row>
    <row r="17081" spans="2:11" x14ac:dyDescent="0.2">
      <c r="E17081" s="45"/>
      <c r="F17081" s="67"/>
      <c r="G17081" s="7">
        <v>100</v>
      </c>
      <c r="H17081" s="2">
        <v>5.666666666667</v>
      </c>
      <c r="I17081" s="2">
        <v>70.166666666666998</v>
      </c>
      <c r="J17081" s="2">
        <v>20.75</v>
      </c>
      <c r="K17081" s="15">
        <v>3.416666666667</v>
      </c>
    </row>
    <row r="17082" spans="2:11" x14ac:dyDescent="0.2">
      <c r="E17082" s="4" t="s">
        <v>81</v>
      </c>
      <c r="F17082" s="5"/>
      <c r="G17082" s="19">
        <v>48</v>
      </c>
      <c r="H17082" s="27">
        <v>4</v>
      </c>
      <c r="I17082" s="3">
        <v>36</v>
      </c>
      <c r="J17082" s="3">
        <v>6</v>
      </c>
      <c r="K17082" s="26">
        <v>2</v>
      </c>
    </row>
    <row r="17083" spans="2:11" x14ac:dyDescent="0.2">
      <c r="E17083" s="11"/>
      <c r="F17083" s="10"/>
      <c r="G17083" s="7">
        <v>100</v>
      </c>
      <c r="H17083" s="18">
        <v>8.333333333333</v>
      </c>
      <c r="I17083" s="2">
        <v>75</v>
      </c>
      <c r="J17083" s="30">
        <v>12.5</v>
      </c>
      <c r="K17083" s="15">
        <v>4.166666666667</v>
      </c>
    </row>
    <row r="17084" spans="2:11" x14ac:dyDescent="0.2">
      <c r="E17084" s="4" t="s">
        <v>82</v>
      </c>
      <c r="F17084" s="5"/>
      <c r="G17084" s="6">
        <v>84</v>
      </c>
      <c r="H17084" s="8">
        <v>2</v>
      </c>
      <c r="I17084" s="1">
        <v>59</v>
      </c>
      <c r="J17084" s="1">
        <v>15</v>
      </c>
      <c r="K17084" s="9">
        <v>8</v>
      </c>
    </row>
    <row r="17085" spans="2:11" x14ac:dyDescent="0.2">
      <c r="E17085" s="11"/>
      <c r="F17085" s="10"/>
      <c r="G17085" s="7">
        <v>100</v>
      </c>
      <c r="H17085" s="18">
        <v>2.3809523809519999</v>
      </c>
      <c r="I17085" s="2">
        <v>70.238095238094999</v>
      </c>
      <c r="J17085" s="2">
        <v>17.857142857143</v>
      </c>
      <c r="K17085" s="85">
        <v>9.5238095238099998</v>
      </c>
    </row>
    <row r="17086" spans="2:11" x14ac:dyDescent="0.2">
      <c r="E17086" s="4" t="s">
        <v>83</v>
      </c>
      <c r="F17086" s="5"/>
      <c r="G17086" s="6">
        <v>462</v>
      </c>
      <c r="H17086" s="8">
        <v>24</v>
      </c>
      <c r="I17086" s="1">
        <v>328</v>
      </c>
      <c r="J17086" s="1">
        <v>95</v>
      </c>
      <c r="K17086" s="9">
        <v>15</v>
      </c>
    </row>
    <row r="17087" spans="2:11" x14ac:dyDescent="0.2">
      <c r="E17087" s="11"/>
      <c r="F17087" s="10"/>
      <c r="G17087" s="7">
        <v>100</v>
      </c>
      <c r="H17087" s="18">
        <v>5.1948051948050002</v>
      </c>
      <c r="I17087" s="2">
        <v>70.995670995671006</v>
      </c>
      <c r="J17087" s="2">
        <v>20.562770562771</v>
      </c>
      <c r="K17087" s="15">
        <v>3.2467532467529998</v>
      </c>
    </row>
    <row r="17088" spans="2:11" x14ac:dyDescent="0.2">
      <c r="E17088" s="4" t="s">
        <v>84</v>
      </c>
      <c r="F17088" s="5"/>
      <c r="G17088" s="6">
        <v>30</v>
      </c>
      <c r="H17088" s="8">
        <v>3</v>
      </c>
      <c r="I17088" s="1">
        <v>21</v>
      </c>
      <c r="J17088" s="1">
        <v>6</v>
      </c>
      <c r="K17088" s="9">
        <v>0</v>
      </c>
    </row>
    <row r="17089" spans="5:11" x14ac:dyDescent="0.2">
      <c r="E17089" s="11"/>
      <c r="F17089" s="10"/>
      <c r="G17089" s="7">
        <v>100</v>
      </c>
      <c r="H17089" s="18">
        <v>10</v>
      </c>
      <c r="I17089" s="2">
        <v>70</v>
      </c>
      <c r="J17089" s="2">
        <v>20</v>
      </c>
      <c r="K17089" s="48">
        <v>0</v>
      </c>
    </row>
    <row r="17090" spans="5:11" x14ac:dyDescent="0.2">
      <c r="E17090" s="4" t="s">
        <v>85</v>
      </c>
      <c r="F17090" s="5"/>
      <c r="G17090" s="6">
        <v>144</v>
      </c>
      <c r="H17090" s="8">
        <v>12</v>
      </c>
      <c r="I17090" s="1">
        <v>101</v>
      </c>
      <c r="J17090" s="1">
        <v>28</v>
      </c>
      <c r="K17090" s="9">
        <v>3</v>
      </c>
    </row>
    <row r="17091" spans="5:11" x14ac:dyDescent="0.2">
      <c r="E17091" s="11"/>
      <c r="F17091" s="10"/>
      <c r="G17091" s="7">
        <v>100</v>
      </c>
      <c r="H17091" s="18">
        <v>8.333333333333</v>
      </c>
      <c r="I17091" s="2">
        <v>70.138888888888999</v>
      </c>
      <c r="J17091" s="2">
        <v>19.444444444443999</v>
      </c>
      <c r="K17091" s="15">
        <v>2.083333333333</v>
      </c>
    </row>
    <row r="17092" spans="5:11" x14ac:dyDescent="0.2">
      <c r="E17092" s="4" t="s">
        <v>86</v>
      </c>
      <c r="F17092" s="5"/>
      <c r="G17092" s="6">
        <v>192</v>
      </c>
      <c r="H17092" s="8">
        <v>12</v>
      </c>
      <c r="I17092" s="1">
        <v>132</v>
      </c>
      <c r="J17092" s="1">
        <v>45</v>
      </c>
      <c r="K17092" s="9">
        <v>3</v>
      </c>
    </row>
    <row r="17093" spans="5:11" x14ac:dyDescent="0.2">
      <c r="E17093" s="11"/>
      <c r="F17093" s="10"/>
      <c r="G17093" s="7">
        <v>100</v>
      </c>
      <c r="H17093" s="18">
        <v>6.25</v>
      </c>
      <c r="I17093" s="2">
        <v>68.75</v>
      </c>
      <c r="J17093" s="2">
        <v>23.4375</v>
      </c>
      <c r="K17093" s="15">
        <v>1.5625</v>
      </c>
    </row>
    <row r="17094" spans="5:11" x14ac:dyDescent="0.2">
      <c r="E17094" s="4" t="s">
        <v>87</v>
      </c>
      <c r="F17094" s="5"/>
      <c r="G17094" s="6">
        <v>72</v>
      </c>
      <c r="H17094" s="8">
        <v>3</v>
      </c>
      <c r="I17094" s="1">
        <v>50</v>
      </c>
      <c r="J17094" s="1">
        <v>15</v>
      </c>
      <c r="K17094" s="9">
        <v>4</v>
      </c>
    </row>
    <row r="17095" spans="5:11" x14ac:dyDescent="0.2">
      <c r="E17095" s="11"/>
      <c r="F17095" s="10"/>
      <c r="G17095" s="7">
        <v>100</v>
      </c>
      <c r="H17095" s="18">
        <v>4.166666666667</v>
      </c>
      <c r="I17095" s="2">
        <v>69.444444444444002</v>
      </c>
      <c r="J17095" s="2">
        <v>20.833333333333002</v>
      </c>
      <c r="K17095" s="15">
        <v>5.5555555555560003</v>
      </c>
    </row>
    <row r="17096" spans="5:11" x14ac:dyDescent="0.2">
      <c r="E17096" s="4" t="s">
        <v>88</v>
      </c>
      <c r="F17096" s="5"/>
      <c r="G17096" s="6">
        <v>36</v>
      </c>
      <c r="H17096" s="8">
        <v>3</v>
      </c>
      <c r="I17096" s="1">
        <v>28</v>
      </c>
      <c r="J17096" s="1">
        <v>4</v>
      </c>
      <c r="K17096" s="9">
        <v>1</v>
      </c>
    </row>
    <row r="17097" spans="5:11" x14ac:dyDescent="0.2">
      <c r="E17097" s="11"/>
      <c r="F17097" s="10"/>
      <c r="G17097" s="7">
        <v>100</v>
      </c>
      <c r="H17097" s="18">
        <v>8.333333333333</v>
      </c>
      <c r="I17097" s="25">
        <v>77.777777777777999</v>
      </c>
      <c r="J17097" s="30">
        <v>11.111111111111001</v>
      </c>
      <c r="K17097" s="15">
        <v>2.7777777777780002</v>
      </c>
    </row>
    <row r="17098" spans="5:11" x14ac:dyDescent="0.2">
      <c r="E17098" s="4" t="s">
        <v>89</v>
      </c>
      <c r="F17098" s="5"/>
      <c r="G17098" s="6">
        <v>66</v>
      </c>
      <c r="H17098" s="8">
        <v>1</v>
      </c>
      <c r="I17098" s="1">
        <v>46</v>
      </c>
      <c r="J17098" s="1">
        <v>16</v>
      </c>
      <c r="K17098" s="9">
        <v>3</v>
      </c>
    </row>
    <row r="17099" spans="5:11" x14ac:dyDescent="0.2">
      <c r="E17099" s="11"/>
      <c r="F17099" s="10"/>
      <c r="G17099" s="7">
        <v>100</v>
      </c>
      <c r="H17099" s="18">
        <v>1.5151515151520001</v>
      </c>
      <c r="I17099" s="2">
        <v>69.696969696970001</v>
      </c>
      <c r="J17099" s="2">
        <v>24.242424242424001</v>
      </c>
      <c r="K17099" s="15">
        <v>4.5454545454549997</v>
      </c>
    </row>
    <row r="17100" spans="5:11" x14ac:dyDescent="0.2">
      <c r="E17100" s="4" t="s">
        <v>90</v>
      </c>
      <c r="F17100" s="5"/>
      <c r="G17100" s="6">
        <v>54</v>
      </c>
      <c r="H17100" s="8">
        <v>3</v>
      </c>
      <c r="I17100" s="1">
        <v>34</v>
      </c>
      <c r="J17100" s="1">
        <v>17</v>
      </c>
      <c r="K17100" s="9">
        <v>0</v>
      </c>
    </row>
    <row r="17101" spans="5:11" x14ac:dyDescent="0.2">
      <c r="E17101" s="11"/>
      <c r="F17101" s="10"/>
      <c r="G17101" s="7">
        <v>100</v>
      </c>
      <c r="H17101" s="18">
        <v>5.5555555555560003</v>
      </c>
      <c r="I17101" s="30">
        <v>62.962962962962997</v>
      </c>
      <c r="J17101" s="41">
        <v>31.481481481481001</v>
      </c>
      <c r="K17101" s="48">
        <v>0</v>
      </c>
    </row>
    <row r="17102" spans="5:11" x14ac:dyDescent="0.2">
      <c r="E17102" s="4" t="s">
        <v>91</v>
      </c>
      <c r="F17102" s="5"/>
      <c r="G17102" s="6">
        <v>12</v>
      </c>
      <c r="H17102" s="8">
        <v>1</v>
      </c>
      <c r="I17102" s="1">
        <v>7</v>
      </c>
      <c r="J17102" s="1">
        <v>2</v>
      </c>
      <c r="K17102" s="9">
        <v>2</v>
      </c>
    </row>
    <row r="17103" spans="5:11" x14ac:dyDescent="0.2">
      <c r="E17103" s="45"/>
      <c r="F17103" s="51"/>
      <c r="G17103" s="81">
        <v>100</v>
      </c>
      <c r="H17103" s="115">
        <v>8.333333333333</v>
      </c>
      <c r="I17103" s="108">
        <v>58.333333333333002</v>
      </c>
      <c r="J17103" s="64">
        <v>16.666666666666998</v>
      </c>
      <c r="K17103" s="140">
        <v>16.666666666666998</v>
      </c>
    </row>
  </sheetData>
  <mergeCells count="1339">
    <mergeCell ref="D16943:F16944"/>
    <mergeCell ref="D16947:D16956"/>
    <mergeCell ref="D16957:D16964"/>
    <mergeCell ref="D16965:D16968"/>
    <mergeCell ref="D16969:D16982"/>
    <mergeCell ref="D16988:F16989"/>
    <mergeCell ref="D16992:D17011"/>
    <mergeCell ref="D17012:D17029"/>
    <mergeCell ref="D17030:D17031"/>
    <mergeCell ref="D17037:F17038"/>
    <mergeCell ref="D17041:D17056"/>
    <mergeCell ref="D17057:D17072"/>
    <mergeCell ref="E17078:F17079"/>
    <mergeCell ref="D16705:F16706"/>
    <mergeCell ref="D16709:D16724"/>
    <mergeCell ref="D16725:D16740"/>
    <mergeCell ref="E16746:F16747"/>
    <mergeCell ref="D16777:F16778"/>
    <mergeCell ref="D16781:D16790"/>
    <mergeCell ref="D16791:D16798"/>
    <mergeCell ref="D16799:D16802"/>
    <mergeCell ref="D16803:D16816"/>
    <mergeCell ref="D16822:F16823"/>
    <mergeCell ref="D16826:D16845"/>
    <mergeCell ref="D16846:D16863"/>
    <mergeCell ref="D16864:D16865"/>
    <mergeCell ref="D16871:F16872"/>
    <mergeCell ref="D16875:D16890"/>
    <mergeCell ref="D16891:D16906"/>
    <mergeCell ref="E16912:F16913"/>
    <mergeCell ref="D16490:F16491"/>
    <mergeCell ref="D16494:D16513"/>
    <mergeCell ref="D16514:D16531"/>
    <mergeCell ref="D16532:D16533"/>
    <mergeCell ref="D16539:F16540"/>
    <mergeCell ref="D16543:D16558"/>
    <mergeCell ref="D16559:D16574"/>
    <mergeCell ref="E16580:F16581"/>
    <mergeCell ref="D16611:F16612"/>
    <mergeCell ref="D16615:D16624"/>
    <mergeCell ref="D16625:D16632"/>
    <mergeCell ref="D16633:D16636"/>
    <mergeCell ref="D16637:D16650"/>
    <mergeCell ref="D16656:F16657"/>
    <mergeCell ref="D16660:D16679"/>
    <mergeCell ref="D16680:D16697"/>
    <mergeCell ref="D16698:D16699"/>
    <mergeCell ref="D16283:D16292"/>
    <mergeCell ref="D16293:D16300"/>
    <mergeCell ref="D16301:D16304"/>
    <mergeCell ref="D16305:D16318"/>
    <mergeCell ref="D16324:F16325"/>
    <mergeCell ref="D16328:D16347"/>
    <mergeCell ref="D16348:D16365"/>
    <mergeCell ref="D16366:D16367"/>
    <mergeCell ref="D16373:F16374"/>
    <mergeCell ref="D16377:D16392"/>
    <mergeCell ref="D16393:D16408"/>
    <mergeCell ref="E16414:F16415"/>
    <mergeCell ref="D16445:F16446"/>
    <mergeCell ref="D16449:D16458"/>
    <mergeCell ref="D16459:D16466"/>
    <mergeCell ref="D16467:D16470"/>
    <mergeCell ref="D16471:D16484"/>
    <mergeCell ref="D16045:D16060"/>
    <mergeCell ref="D16061:D16076"/>
    <mergeCell ref="E16082:F16083"/>
    <mergeCell ref="D16113:F16114"/>
    <mergeCell ref="D16117:D16126"/>
    <mergeCell ref="D16127:D16134"/>
    <mergeCell ref="D16135:D16138"/>
    <mergeCell ref="D16139:D16152"/>
    <mergeCell ref="D16158:F16159"/>
    <mergeCell ref="D16162:D16181"/>
    <mergeCell ref="D16182:D16199"/>
    <mergeCell ref="D16200:D16201"/>
    <mergeCell ref="D16207:F16208"/>
    <mergeCell ref="D16211:D16226"/>
    <mergeCell ref="D16227:D16242"/>
    <mergeCell ref="E16248:F16249"/>
    <mergeCell ref="D16279:F16280"/>
    <mergeCell ref="D15830:D15849"/>
    <mergeCell ref="D15850:D15867"/>
    <mergeCell ref="D15868:D15869"/>
    <mergeCell ref="D15875:F15876"/>
    <mergeCell ref="D15879:D15894"/>
    <mergeCell ref="D15895:D15910"/>
    <mergeCell ref="E15916:F15917"/>
    <mergeCell ref="D15947:F15948"/>
    <mergeCell ref="D15951:D15960"/>
    <mergeCell ref="D15961:D15968"/>
    <mergeCell ref="D15969:D15972"/>
    <mergeCell ref="D15973:D15986"/>
    <mergeCell ref="D15992:F15993"/>
    <mergeCell ref="D15996:D16015"/>
    <mergeCell ref="D16016:D16033"/>
    <mergeCell ref="D16034:D16035"/>
    <mergeCell ref="D16041:F16042"/>
    <mergeCell ref="D15629:D15636"/>
    <mergeCell ref="D15637:D15640"/>
    <mergeCell ref="D15641:D15654"/>
    <mergeCell ref="D15660:F15661"/>
    <mergeCell ref="D15664:D15683"/>
    <mergeCell ref="D15684:D15701"/>
    <mergeCell ref="D15702:D15703"/>
    <mergeCell ref="D15709:F15710"/>
    <mergeCell ref="D15713:D15728"/>
    <mergeCell ref="D15729:D15744"/>
    <mergeCell ref="E15750:F15751"/>
    <mergeCell ref="D15781:F15782"/>
    <mergeCell ref="D15785:D15794"/>
    <mergeCell ref="D15795:D15802"/>
    <mergeCell ref="D15803:D15806"/>
    <mergeCell ref="D15807:D15820"/>
    <mergeCell ref="D15826:F15827"/>
    <mergeCell ref="D15397:D15412"/>
    <mergeCell ref="E15418:F15419"/>
    <mergeCell ref="D15449:F15450"/>
    <mergeCell ref="D15453:D15462"/>
    <mergeCell ref="D15463:D15470"/>
    <mergeCell ref="D15471:D15474"/>
    <mergeCell ref="D15475:D15488"/>
    <mergeCell ref="D15494:F15495"/>
    <mergeCell ref="D15498:D15517"/>
    <mergeCell ref="D15518:D15535"/>
    <mergeCell ref="D15536:D15537"/>
    <mergeCell ref="D15543:F15544"/>
    <mergeCell ref="D15547:D15562"/>
    <mergeCell ref="D15563:D15578"/>
    <mergeCell ref="E15584:F15585"/>
    <mergeCell ref="D15615:F15616"/>
    <mergeCell ref="D15619:D15628"/>
    <mergeCell ref="D15186:D15203"/>
    <mergeCell ref="D15204:D15205"/>
    <mergeCell ref="D15211:F15212"/>
    <mergeCell ref="D15215:D15230"/>
    <mergeCell ref="D15231:D15246"/>
    <mergeCell ref="E15252:F15253"/>
    <mergeCell ref="D15283:F15284"/>
    <mergeCell ref="D15287:D15296"/>
    <mergeCell ref="D15297:D15304"/>
    <mergeCell ref="D15305:D15308"/>
    <mergeCell ref="D15309:D15322"/>
    <mergeCell ref="D15328:F15329"/>
    <mergeCell ref="D15332:D15351"/>
    <mergeCell ref="D15352:D15369"/>
    <mergeCell ref="D15370:D15371"/>
    <mergeCell ref="D15377:F15378"/>
    <mergeCell ref="D15381:D15396"/>
    <mergeCell ref="D14973:D14976"/>
    <mergeCell ref="D14977:D14990"/>
    <mergeCell ref="D14996:F14997"/>
    <mergeCell ref="D15000:D15019"/>
    <mergeCell ref="D15020:D15037"/>
    <mergeCell ref="D15038:D15039"/>
    <mergeCell ref="D15045:F15046"/>
    <mergeCell ref="D15049:D15064"/>
    <mergeCell ref="D15065:D15080"/>
    <mergeCell ref="E15086:F15087"/>
    <mergeCell ref="D15117:F15118"/>
    <mergeCell ref="D15121:D15130"/>
    <mergeCell ref="D15131:D15138"/>
    <mergeCell ref="D15139:D15142"/>
    <mergeCell ref="D15143:D15156"/>
    <mergeCell ref="D15162:F15163"/>
    <mergeCell ref="D15166:D15185"/>
    <mergeCell ref="E14754:F14755"/>
    <mergeCell ref="D14785:F14786"/>
    <mergeCell ref="D14789:D14798"/>
    <mergeCell ref="D14799:D14806"/>
    <mergeCell ref="D14807:D14810"/>
    <mergeCell ref="D14811:D14824"/>
    <mergeCell ref="D14830:F14831"/>
    <mergeCell ref="D14834:D14853"/>
    <mergeCell ref="D14854:D14871"/>
    <mergeCell ref="D14872:D14873"/>
    <mergeCell ref="D14879:F14880"/>
    <mergeCell ref="D14883:D14898"/>
    <mergeCell ref="D14899:D14914"/>
    <mergeCell ref="E14920:F14921"/>
    <mergeCell ref="D14951:F14952"/>
    <mergeCell ref="D14955:D14964"/>
    <mergeCell ref="D14965:D14972"/>
    <mergeCell ref="D14540:D14541"/>
    <mergeCell ref="D14547:F14548"/>
    <mergeCell ref="D14551:D14566"/>
    <mergeCell ref="D14567:D14582"/>
    <mergeCell ref="E14588:F14589"/>
    <mergeCell ref="D14619:F14620"/>
    <mergeCell ref="D14623:D14632"/>
    <mergeCell ref="D14633:D14640"/>
    <mergeCell ref="D14641:D14644"/>
    <mergeCell ref="D14645:D14658"/>
    <mergeCell ref="D14664:F14665"/>
    <mergeCell ref="D14668:D14687"/>
    <mergeCell ref="D14688:D14705"/>
    <mergeCell ref="D14706:D14707"/>
    <mergeCell ref="D14713:F14714"/>
    <mergeCell ref="D14717:D14732"/>
    <mergeCell ref="D14733:D14748"/>
    <mergeCell ref="D14313:D14326"/>
    <mergeCell ref="D14332:F14333"/>
    <mergeCell ref="D14336:D14355"/>
    <mergeCell ref="D14356:D14373"/>
    <mergeCell ref="D14374:D14375"/>
    <mergeCell ref="D14381:F14382"/>
    <mergeCell ref="D14385:D14400"/>
    <mergeCell ref="D14401:D14416"/>
    <mergeCell ref="E14422:F14423"/>
    <mergeCell ref="D14453:F14454"/>
    <mergeCell ref="D14457:D14466"/>
    <mergeCell ref="D14467:D14474"/>
    <mergeCell ref="D14475:D14478"/>
    <mergeCell ref="D14479:D14492"/>
    <mergeCell ref="D14498:F14499"/>
    <mergeCell ref="D14502:D14521"/>
    <mergeCell ref="D14522:D14539"/>
    <mergeCell ref="D14121:F14122"/>
    <mergeCell ref="D14125:D14134"/>
    <mergeCell ref="D14135:D14142"/>
    <mergeCell ref="D14143:D14146"/>
    <mergeCell ref="D14147:D14160"/>
    <mergeCell ref="D14166:F14167"/>
    <mergeCell ref="D14170:D14189"/>
    <mergeCell ref="D14190:D14207"/>
    <mergeCell ref="D14208:D14209"/>
    <mergeCell ref="D14215:F14216"/>
    <mergeCell ref="D14219:D14234"/>
    <mergeCell ref="D14235:D14250"/>
    <mergeCell ref="E14256:F14257"/>
    <mergeCell ref="D14287:F14288"/>
    <mergeCell ref="D14291:D14300"/>
    <mergeCell ref="D14301:D14308"/>
    <mergeCell ref="D14309:D14312"/>
    <mergeCell ref="D13883:F13884"/>
    <mergeCell ref="D13887:D13902"/>
    <mergeCell ref="D13903:D13918"/>
    <mergeCell ref="E13924:F13925"/>
    <mergeCell ref="D13955:F13956"/>
    <mergeCell ref="D13959:D13968"/>
    <mergeCell ref="D13969:D13976"/>
    <mergeCell ref="D13977:D13980"/>
    <mergeCell ref="D13981:D13994"/>
    <mergeCell ref="D14000:F14001"/>
    <mergeCell ref="D14004:D14023"/>
    <mergeCell ref="D14024:D14041"/>
    <mergeCell ref="D14042:D14043"/>
    <mergeCell ref="D14049:F14050"/>
    <mergeCell ref="D14053:D14068"/>
    <mergeCell ref="D14069:D14084"/>
    <mergeCell ref="E14090:F14091"/>
    <mergeCell ref="D13668:F13669"/>
    <mergeCell ref="D13672:D13691"/>
    <mergeCell ref="D13692:D13709"/>
    <mergeCell ref="D13710:D13711"/>
    <mergeCell ref="D13717:F13718"/>
    <mergeCell ref="D13721:D13736"/>
    <mergeCell ref="D13737:D13752"/>
    <mergeCell ref="E13758:F13759"/>
    <mergeCell ref="D13789:F13790"/>
    <mergeCell ref="D13793:D13802"/>
    <mergeCell ref="D13803:D13810"/>
    <mergeCell ref="D13811:D13814"/>
    <mergeCell ref="D13815:D13828"/>
    <mergeCell ref="D13834:F13835"/>
    <mergeCell ref="D13838:D13857"/>
    <mergeCell ref="D13858:D13875"/>
    <mergeCell ref="D13876:D13877"/>
    <mergeCell ref="D13461:D13470"/>
    <mergeCell ref="D13471:D13478"/>
    <mergeCell ref="D13479:D13482"/>
    <mergeCell ref="D13483:D13496"/>
    <mergeCell ref="D13502:F13503"/>
    <mergeCell ref="D13506:D13525"/>
    <mergeCell ref="D13526:D13543"/>
    <mergeCell ref="D13544:D13545"/>
    <mergeCell ref="D13551:F13552"/>
    <mergeCell ref="D13555:D13570"/>
    <mergeCell ref="D13571:D13586"/>
    <mergeCell ref="E13592:F13593"/>
    <mergeCell ref="D13623:F13624"/>
    <mergeCell ref="D13627:D13636"/>
    <mergeCell ref="D13637:D13644"/>
    <mergeCell ref="D13645:D13648"/>
    <mergeCell ref="D13649:D13662"/>
    <mergeCell ref="D13223:D13238"/>
    <mergeCell ref="D13239:D13254"/>
    <mergeCell ref="E13260:F13261"/>
    <mergeCell ref="D13291:F13292"/>
    <mergeCell ref="D13295:D13304"/>
    <mergeCell ref="D13305:D13312"/>
    <mergeCell ref="D13313:D13316"/>
    <mergeCell ref="D13317:D13330"/>
    <mergeCell ref="D13336:F13337"/>
    <mergeCell ref="D13340:D13359"/>
    <mergeCell ref="D13360:D13377"/>
    <mergeCell ref="D13378:D13379"/>
    <mergeCell ref="D13385:F13386"/>
    <mergeCell ref="D13389:D13404"/>
    <mergeCell ref="D13405:D13420"/>
    <mergeCell ref="E13426:F13427"/>
    <mergeCell ref="D13457:F13458"/>
    <mergeCell ref="D13008:D13027"/>
    <mergeCell ref="D13028:D13045"/>
    <mergeCell ref="D13046:D13047"/>
    <mergeCell ref="D13053:F13054"/>
    <mergeCell ref="D13057:D13072"/>
    <mergeCell ref="D13073:D13088"/>
    <mergeCell ref="E13094:F13095"/>
    <mergeCell ref="D13125:F13126"/>
    <mergeCell ref="D13129:D13138"/>
    <mergeCell ref="D13139:D13146"/>
    <mergeCell ref="D13147:D13150"/>
    <mergeCell ref="D13151:D13164"/>
    <mergeCell ref="D13170:F13171"/>
    <mergeCell ref="D13174:D13193"/>
    <mergeCell ref="D13194:D13211"/>
    <mergeCell ref="D13212:D13213"/>
    <mergeCell ref="D13219:F13220"/>
    <mergeCell ref="D12807:D12814"/>
    <mergeCell ref="D12815:D12818"/>
    <mergeCell ref="D12819:D12832"/>
    <mergeCell ref="D12838:F12839"/>
    <mergeCell ref="D12842:D12861"/>
    <mergeCell ref="D12862:D12879"/>
    <mergeCell ref="D12880:D12881"/>
    <mergeCell ref="D12887:F12888"/>
    <mergeCell ref="D12891:D12906"/>
    <mergeCell ref="D12907:D12922"/>
    <mergeCell ref="E12928:F12929"/>
    <mergeCell ref="D12959:F12960"/>
    <mergeCell ref="D12963:D12972"/>
    <mergeCell ref="D12973:D12980"/>
    <mergeCell ref="D12981:D12984"/>
    <mergeCell ref="D12985:D12998"/>
    <mergeCell ref="D13004:F13005"/>
    <mergeCell ref="D12575:D12590"/>
    <mergeCell ref="E12596:F12597"/>
    <mergeCell ref="D12627:F12628"/>
    <mergeCell ref="D12631:D12640"/>
    <mergeCell ref="D12641:D12648"/>
    <mergeCell ref="D12649:D12652"/>
    <mergeCell ref="D12653:D12666"/>
    <mergeCell ref="D12672:F12673"/>
    <mergeCell ref="D12676:D12695"/>
    <mergeCell ref="D12696:D12713"/>
    <mergeCell ref="D12714:D12715"/>
    <mergeCell ref="D12721:F12722"/>
    <mergeCell ref="D12725:D12740"/>
    <mergeCell ref="D12741:D12756"/>
    <mergeCell ref="E12762:F12763"/>
    <mergeCell ref="D12793:F12794"/>
    <mergeCell ref="D12797:D12806"/>
    <mergeCell ref="D12364:D12381"/>
    <mergeCell ref="D12382:D12383"/>
    <mergeCell ref="D12389:F12390"/>
    <mergeCell ref="D12393:D12408"/>
    <mergeCell ref="D12409:D12424"/>
    <mergeCell ref="E12430:F12431"/>
    <mergeCell ref="D12461:F12462"/>
    <mergeCell ref="D12465:D12474"/>
    <mergeCell ref="D12475:D12482"/>
    <mergeCell ref="D12483:D12486"/>
    <mergeCell ref="D12487:D12500"/>
    <mergeCell ref="D12506:F12507"/>
    <mergeCell ref="D12510:D12529"/>
    <mergeCell ref="D12530:D12547"/>
    <mergeCell ref="D12548:D12549"/>
    <mergeCell ref="D12555:F12556"/>
    <mergeCell ref="D12559:D12574"/>
    <mergeCell ref="D12151:D12154"/>
    <mergeCell ref="D12155:D12168"/>
    <mergeCell ref="D12174:F12175"/>
    <mergeCell ref="D12178:D12197"/>
    <mergeCell ref="D12198:D12215"/>
    <mergeCell ref="D12216:D12217"/>
    <mergeCell ref="D12223:F12224"/>
    <mergeCell ref="D12227:D12242"/>
    <mergeCell ref="D12243:D12258"/>
    <mergeCell ref="E12264:F12265"/>
    <mergeCell ref="D12295:F12296"/>
    <mergeCell ref="D12299:D12308"/>
    <mergeCell ref="D12309:D12316"/>
    <mergeCell ref="D12317:D12320"/>
    <mergeCell ref="D12321:D12334"/>
    <mergeCell ref="D12340:F12341"/>
    <mergeCell ref="D12344:D12363"/>
    <mergeCell ref="E11932:F11933"/>
    <mergeCell ref="D11963:F11964"/>
    <mergeCell ref="D11967:D11976"/>
    <mergeCell ref="D11977:D11984"/>
    <mergeCell ref="D11985:D11988"/>
    <mergeCell ref="D11989:D12002"/>
    <mergeCell ref="D12008:F12009"/>
    <mergeCell ref="D12012:D12031"/>
    <mergeCell ref="D12032:D12049"/>
    <mergeCell ref="D12050:D12051"/>
    <mergeCell ref="D12057:F12058"/>
    <mergeCell ref="D12061:D12076"/>
    <mergeCell ref="D12077:D12092"/>
    <mergeCell ref="E12098:F12099"/>
    <mergeCell ref="D12129:F12130"/>
    <mergeCell ref="D12133:D12142"/>
    <mergeCell ref="D12143:D12150"/>
    <mergeCell ref="D11718:D11719"/>
    <mergeCell ref="D11725:F11726"/>
    <mergeCell ref="D11729:D11744"/>
    <mergeCell ref="D11745:D11760"/>
    <mergeCell ref="E11766:F11767"/>
    <mergeCell ref="D11797:F11798"/>
    <mergeCell ref="D11801:D11810"/>
    <mergeCell ref="D11811:D11818"/>
    <mergeCell ref="D11819:D11822"/>
    <mergeCell ref="D11823:D11836"/>
    <mergeCell ref="D11842:F11843"/>
    <mergeCell ref="D11846:D11865"/>
    <mergeCell ref="D11866:D11883"/>
    <mergeCell ref="D11884:D11885"/>
    <mergeCell ref="D11891:F11892"/>
    <mergeCell ref="D11895:D11910"/>
    <mergeCell ref="D11911:D11926"/>
    <mergeCell ref="D11491:D11504"/>
    <mergeCell ref="D11510:F11511"/>
    <mergeCell ref="D11514:D11533"/>
    <mergeCell ref="D11534:D11551"/>
    <mergeCell ref="D11552:D11553"/>
    <mergeCell ref="D11559:F11560"/>
    <mergeCell ref="D11563:D11578"/>
    <mergeCell ref="D11579:D11594"/>
    <mergeCell ref="E11600:F11601"/>
    <mergeCell ref="D11631:F11632"/>
    <mergeCell ref="D11635:D11644"/>
    <mergeCell ref="D11645:D11652"/>
    <mergeCell ref="D11653:D11656"/>
    <mergeCell ref="D11657:D11670"/>
    <mergeCell ref="D11676:F11677"/>
    <mergeCell ref="D11680:D11699"/>
    <mergeCell ref="D11700:D11717"/>
    <mergeCell ref="D11299:F11300"/>
    <mergeCell ref="D11303:D11312"/>
    <mergeCell ref="D11313:D11320"/>
    <mergeCell ref="D11321:D11324"/>
    <mergeCell ref="D11325:D11338"/>
    <mergeCell ref="D11344:F11345"/>
    <mergeCell ref="D11348:D11367"/>
    <mergeCell ref="D11368:D11385"/>
    <mergeCell ref="D11386:D11387"/>
    <mergeCell ref="D11393:F11394"/>
    <mergeCell ref="D11397:D11412"/>
    <mergeCell ref="D11413:D11428"/>
    <mergeCell ref="E11434:F11435"/>
    <mergeCell ref="D11465:F11466"/>
    <mergeCell ref="D11469:D11478"/>
    <mergeCell ref="D11479:D11486"/>
    <mergeCell ref="D11487:D11490"/>
    <mergeCell ref="D11061:F11062"/>
    <mergeCell ref="D11065:D11080"/>
    <mergeCell ref="D11081:D11096"/>
    <mergeCell ref="E11102:F11103"/>
    <mergeCell ref="D11133:F11134"/>
    <mergeCell ref="D11137:D11146"/>
    <mergeCell ref="D11147:D11154"/>
    <mergeCell ref="D11155:D11158"/>
    <mergeCell ref="D11159:D11172"/>
    <mergeCell ref="D11178:F11179"/>
    <mergeCell ref="D11182:D11201"/>
    <mergeCell ref="D11202:D11219"/>
    <mergeCell ref="D11220:D11221"/>
    <mergeCell ref="D11227:F11228"/>
    <mergeCell ref="D11231:D11246"/>
    <mergeCell ref="D11247:D11262"/>
    <mergeCell ref="E11268:F11269"/>
    <mergeCell ref="D10846:F10847"/>
    <mergeCell ref="D10850:D10869"/>
    <mergeCell ref="D10870:D10887"/>
    <mergeCell ref="D10888:D10889"/>
    <mergeCell ref="D10895:F10896"/>
    <mergeCell ref="D10899:D10914"/>
    <mergeCell ref="D10915:D10930"/>
    <mergeCell ref="E10936:F10937"/>
    <mergeCell ref="D10967:F10968"/>
    <mergeCell ref="D10971:D10980"/>
    <mergeCell ref="D10981:D10988"/>
    <mergeCell ref="D10989:D10992"/>
    <mergeCell ref="D10993:D11006"/>
    <mergeCell ref="D11012:F11013"/>
    <mergeCell ref="D11016:D11035"/>
    <mergeCell ref="D11036:D11053"/>
    <mergeCell ref="D11054:D11055"/>
    <mergeCell ref="D10639:D10648"/>
    <mergeCell ref="D10649:D10656"/>
    <mergeCell ref="D10657:D10660"/>
    <mergeCell ref="D10661:D10674"/>
    <mergeCell ref="D10680:F10681"/>
    <mergeCell ref="D10684:D10703"/>
    <mergeCell ref="D10704:D10721"/>
    <mergeCell ref="D10722:D10723"/>
    <mergeCell ref="D10729:F10730"/>
    <mergeCell ref="D10733:D10748"/>
    <mergeCell ref="D10749:D10764"/>
    <mergeCell ref="E10770:F10771"/>
    <mergeCell ref="D10801:F10802"/>
    <mergeCell ref="D10805:D10814"/>
    <mergeCell ref="D10815:D10822"/>
    <mergeCell ref="D10823:D10826"/>
    <mergeCell ref="D10827:D10840"/>
    <mergeCell ref="D10401:D10416"/>
    <mergeCell ref="D10417:D10432"/>
    <mergeCell ref="E10438:F10439"/>
    <mergeCell ref="D10469:F10470"/>
    <mergeCell ref="D10473:D10482"/>
    <mergeCell ref="D10483:D10490"/>
    <mergeCell ref="D10491:D10494"/>
    <mergeCell ref="D10495:D10508"/>
    <mergeCell ref="D10514:F10515"/>
    <mergeCell ref="D10518:D10537"/>
    <mergeCell ref="D10538:D10555"/>
    <mergeCell ref="D10556:D10557"/>
    <mergeCell ref="D10563:F10564"/>
    <mergeCell ref="D10567:D10582"/>
    <mergeCell ref="D10583:D10598"/>
    <mergeCell ref="E10604:F10605"/>
    <mergeCell ref="D10635:F10636"/>
    <mergeCell ref="D10186:D10205"/>
    <mergeCell ref="D10206:D10223"/>
    <mergeCell ref="D10224:D10225"/>
    <mergeCell ref="D10231:F10232"/>
    <mergeCell ref="D10235:D10250"/>
    <mergeCell ref="D10251:D10266"/>
    <mergeCell ref="E10272:F10273"/>
    <mergeCell ref="D10303:F10304"/>
    <mergeCell ref="D10307:D10316"/>
    <mergeCell ref="D10317:D10324"/>
    <mergeCell ref="D10325:D10328"/>
    <mergeCell ref="D10329:D10342"/>
    <mergeCell ref="D10348:F10349"/>
    <mergeCell ref="D10352:D10371"/>
    <mergeCell ref="D10372:D10389"/>
    <mergeCell ref="D10390:D10391"/>
    <mergeCell ref="D10397:F10398"/>
    <mergeCell ref="D9985:D9992"/>
    <mergeCell ref="D9993:D9996"/>
    <mergeCell ref="D9997:D10010"/>
    <mergeCell ref="D10016:F10017"/>
    <mergeCell ref="D10020:D10039"/>
    <mergeCell ref="D10040:D10057"/>
    <mergeCell ref="D10058:D10059"/>
    <mergeCell ref="D10065:F10066"/>
    <mergeCell ref="D10069:D10084"/>
    <mergeCell ref="D10085:D10100"/>
    <mergeCell ref="E10106:F10107"/>
    <mergeCell ref="D10137:F10138"/>
    <mergeCell ref="D10141:D10150"/>
    <mergeCell ref="D10151:D10158"/>
    <mergeCell ref="D10159:D10162"/>
    <mergeCell ref="D10163:D10176"/>
    <mergeCell ref="D10182:F10183"/>
    <mergeCell ref="D9753:D9768"/>
    <mergeCell ref="E9774:F9775"/>
    <mergeCell ref="D9805:F9806"/>
    <mergeCell ref="D9809:D9818"/>
    <mergeCell ref="D9819:D9826"/>
    <mergeCell ref="D9827:D9830"/>
    <mergeCell ref="D9831:D9844"/>
    <mergeCell ref="D9850:F9851"/>
    <mergeCell ref="D9854:D9873"/>
    <mergeCell ref="D9874:D9891"/>
    <mergeCell ref="D9892:D9893"/>
    <mergeCell ref="D9899:F9900"/>
    <mergeCell ref="D9903:D9918"/>
    <mergeCell ref="D9919:D9934"/>
    <mergeCell ref="E9940:F9941"/>
    <mergeCell ref="D9971:F9972"/>
    <mergeCell ref="D9975:D9984"/>
    <mergeCell ref="D9542:D9559"/>
    <mergeCell ref="D9560:D9561"/>
    <mergeCell ref="D9567:F9568"/>
    <mergeCell ref="D9571:D9586"/>
    <mergeCell ref="D9587:D9602"/>
    <mergeCell ref="E9608:F9609"/>
    <mergeCell ref="D9639:F9640"/>
    <mergeCell ref="D9643:D9652"/>
    <mergeCell ref="D9653:D9660"/>
    <mergeCell ref="D9661:D9664"/>
    <mergeCell ref="D9665:D9678"/>
    <mergeCell ref="D9684:F9685"/>
    <mergeCell ref="D9688:D9707"/>
    <mergeCell ref="D9708:D9725"/>
    <mergeCell ref="D9726:D9727"/>
    <mergeCell ref="D9733:F9734"/>
    <mergeCell ref="D9737:D9752"/>
    <mergeCell ref="D9329:D9332"/>
    <mergeCell ref="D9333:D9346"/>
    <mergeCell ref="D9352:F9353"/>
    <mergeCell ref="D9356:D9375"/>
    <mergeCell ref="D9376:D9393"/>
    <mergeCell ref="D9394:D9395"/>
    <mergeCell ref="D9401:F9402"/>
    <mergeCell ref="D9405:D9420"/>
    <mergeCell ref="D9421:D9436"/>
    <mergeCell ref="E9442:F9443"/>
    <mergeCell ref="D9473:F9474"/>
    <mergeCell ref="D9477:D9486"/>
    <mergeCell ref="D9487:D9494"/>
    <mergeCell ref="D9495:D9498"/>
    <mergeCell ref="D9499:D9512"/>
    <mergeCell ref="D9518:F9519"/>
    <mergeCell ref="D9522:D9541"/>
    <mergeCell ref="E9110:F9111"/>
    <mergeCell ref="D9141:F9142"/>
    <mergeCell ref="D9145:D9154"/>
    <mergeCell ref="D9155:D9162"/>
    <mergeCell ref="D9163:D9166"/>
    <mergeCell ref="D9167:D9180"/>
    <mergeCell ref="D9186:F9187"/>
    <mergeCell ref="D9190:D9209"/>
    <mergeCell ref="D9210:D9227"/>
    <mergeCell ref="D9228:D9229"/>
    <mergeCell ref="D9235:F9236"/>
    <mergeCell ref="D9239:D9254"/>
    <mergeCell ref="D9255:D9270"/>
    <mergeCell ref="E9276:F9277"/>
    <mergeCell ref="D9307:F9308"/>
    <mergeCell ref="D9311:D9320"/>
    <mergeCell ref="D9321:D9328"/>
    <mergeCell ref="D8896:D8897"/>
    <mergeCell ref="D8903:F8904"/>
    <mergeCell ref="D8907:D8922"/>
    <mergeCell ref="D8923:D8938"/>
    <mergeCell ref="E8944:F8945"/>
    <mergeCell ref="D8975:F8976"/>
    <mergeCell ref="D8979:D8988"/>
    <mergeCell ref="D8989:D8996"/>
    <mergeCell ref="D8997:D9000"/>
    <mergeCell ref="D9001:D9014"/>
    <mergeCell ref="D9020:F9021"/>
    <mergeCell ref="D9024:D9043"/>
    <mergeCell ref="D9044:D9061"/>
    <mergeCell ref="D9062:D9063"/>
    <mergeCell ref="D9069:F9070"/>
    <mergeCell ref="D9073:D9088"/>
    <mergeCell ref="D9089:D9104"/>
    <mergeCell ref="D8669:D8682"/>
    <mergeCell ref="D8688:F8689"/>
    <mergeCell ref="D8692:D8711"/>
    <mergeCell ref="D8712:D8729"/>
    <mergeCell ref="D8730:D8731"/>
    <mergeCell ref="D8737:F8738"/>
    <mergeCell ref="D8741:D8756"/>
    <mergeCell ref="D8757:D8772"/>
    <mergeCell ref="E8778:F8779"/>
    <mergeCell ref="D8809:F8810"/>
    <mergeCell ref="D8813:D8822"/>
    <mergeCell ref="D8823:D8830"/>
    <mergeCell ref="D8831:D8834"/>
    <mergeCell ref="D8835:D8848"/>
    <mergeCell ref="D8854:F8855"/>
    <mergeCell ref="D8858:D8877"/>
    <mergeCell ref="D8878:D8895"/>
    <mergeCell ref="D8477:F8478"/>
    <mergeCell ref="D8481:D8490"/>
    <mergeCell ref="D8491:D8498"/>
    <mergeCell ref="D8499:D8502"/>
    <mergeCell ref="D8503:D8516"/>
    <mergeCell ref="D8522:F8523"/>
    <mergeCell ref="D8526:D8545"/>
    <mergeCell ref="D8546:D8563"/>
    <mergeCell ref="D8564:D8565"/>
    <mergeCell ref="D8571:F8572"/>
    <mergeCell ref="D8575:D8590"/>
    <mergeCell ref="D8591:D8606"/>
    <mergeCell ref="E8612:F8613"/>
    <mergeCell ref="D8643:F8644"/>
    <mergeCell ref="D8647:D8656"/>
    <mergeCell ref="D8657:D8664"/>
    <mergeCell ref="D8665:D8668"/>
    <mergeCell ref="D8239:F8240"/>
    <mergeCell ref="D8243:D8258"/>
    <mergeCell ref="D8259:D8274"/>
    <mergeCell ref="E8280:F8281"/>
    <mergeCell ref="D8311:F8312"/>
    <mergeCell ref="D8315:D8324"/>
    <mergeCell ref="D8325:D8332"/>
    <mergeCell ref="D8333:D8336"/>
    <mergeCell ref="D8337:D8350"/>
    <mergeCell ref="D8356:F8357"/>
    <mergeCell ref="D8360:D8379"/>
    <mergeCell ref="D8380:D8397"/>
    <mergeCell ref="D8398:D8399"/>
    <mergeCell ref="D8405:F8406"/>
    <mergeCell ref="D8409:D8424"/>
    <mergeCell ref="D8425:D8440"/>
    <mergeCell ref="E8446:F8447"/>
    <mergeCell ref="D8024:F8025"/>
    <mergeCell ref="D8028:D8047"/>
    <mergeCell ref="D8048:D8065"/>
    <mergeCell ref="D8066:D8067"/>
    <mergeCell ref="D8073:F8074"/>
    <mergeCell ref="D8077:D8092"/>
    <mergeCell ref="D8093:D8108"/>
    <mergeCell ref="E8114:F8115"/>
    <mergeCell ref="D8145:F8146"/>
    <mergeCell ref="D8149:D8158"/>
    <mergeCell ref="D8159:D8166"/>
    <mergeCell ref="D8167:D8170"/>
    <mergeCell ref="D8171:D8184"/>
    <mergeCell ref="D8190:F8191"/>
    <mergeCell ref="D8194:D8213"/>
    <mergeCell ref="D8214:D8231"/>
    <mergeCell ref="D8232:D8233"/>
    <mergeCell ref="D7817:D7826"/>
    <mergeCell ref="D7827:D7834"/>
    <mergeCell ref="D7835:D7838"/>
    <mergeCell ref="D7839:D7852"/>
    <mergeCell ref="D7858:F7859"/>
    <mergeCell ref="D7862:D7881"/>
    <mergeCell ref="D7882:D7899"/>
    <mergeCell ref="D7900:D7901"/>
    <mergeCell ref="D7907:F7908"/>
    <mergeCell ref="D7911:D7926"/>
    <mergeCell ref="D7927:D7942"/>
    <mergeCell ref="E7948:F7949"/>
    <mergeCell ref="D7979:F7980"/>
    <mergeCell ref="D7983:D7992"/>
    <mergeCell ref="D7993:D8000"/>
    <mergeCell ref="D8001:D8004"/>
    <mergeCell ref="D8005:D8018"/>
    <mergeCell ref="D7579:D7594"/>
    <mergeCell ref="D7595:D7610"/>
    <mergeCell ref="E7616:F7617"/>
    <mergeCell ref="D7647:F7648"/>
    <mergeCell ref="D7651:D7660"/>
    <mergeCell ref="D7661:D7668"/>
    <mergeCell ref="D7669:D7672"/>
    <mergeCell ref="D7673:D7686"/>
    <mergeCell ref="D7692:F7693"/>
    <mergeCell ref="D7696:D7715"/>
    <mergeCell ref="D7716:D7733"/>
    <mergeCell ref="D7734:D7735"/>
    <mergeCell ref="D7741:F7742"/>
    <mergeCell ref="D7745:D7760"/>
    <mergeCell ref="D7761:D7776"/>
    <mergeCell ref="E7782:F7783"/>
    <mergeCell ref="D7813:F7814"/>
    <mergeCell ref="D7364:D7383"/>
    <mergeCell ref="D7384:D7401"/>
    <mergeCell ref="D7402:D7403"/>
    <mergeCell ref="D7409:F7410"/>
    <mergeCell ref="D7413:D7428"/>
    <mergeCell ref="D7429:D7444"/>
    <mergeCell ref="E7450:F7451"/>
    <mergeCell ref="D7481:F7482"/>
    <mergeCell ref="D7485:D7494"/>
    <mergeCell ref="D7495:D7502"/>
    <mergeCell ref="D7503:D7506"/>
    <mergeCell ref="D7507:D7520"/>
    <mergeCell ref="D7526:F7527"/>
    <mergeCell ref="D7530:D7549"/>
    <mergeCell ref="D7550:D7567"/>
    <mergeCell ref="D7568:D7569"/>
    <mergeCell ref="D7575:F7576"/>
    <mergeCell ref="D7163:D7170"/>
    <mergeCell ref="D7171:D7174"/>
    <mergeCell ref="D7175:D7188"/>
    <mergeCell ref="D7194:F7195"/>
    <mergeCell ref="D7198:D7217"/>
    <mergeCell ref="D7218:D7235"/>
    <mergeCell ref="D7236:D7237"/>
    <mergeCell ref="D7243:F7244"/>
    <mergeCell ref="D7247:D7262"/>
    <mergeCell ref="D7263:D7278"/>
    <mergeCell ref="E7284:F7285"/>
    <mergeCell ref="D7315:F7316"/>
    <mergeCell ref="D7319:D7328"/>
    <mergeCell ref="D7329:D7336"/>
    <mergeCell ref="D7337:D7340"/>
    <mergeCell ref="D7341:D7354"/>
    <mergeCell ref="D7360:F7361"/>
    <mergeCell ref="D6931:D6946"/>
    <mergeCell ref="E6952:F6953"/>
    <mergeCell ref="D6983:F6984"/>
    <mergeCell ref="D6987:D6996"/>
    <mergeCell ref="D6997:D7004"/>
    <mergeCell ref="D7005:D7008"/>
    <mergeCell ref="D7009:D7022"/>
    <mergeCell ref="D7028:F7029"/>
    <mergeCell ref="D7032:D7051"/>
    <mergeCell ref="D7052:D7069"/>
    <mergeCell ref="D7070:D7071"/>
    <mergeCell ref="D7077:F7078"/>
    <mergeCell ref="D7081:D7096"/>
    <mergeCell ref="D7097:D7112"/>
    <mergeCell ref="E7118:F7119"/>
    <mergeCell ref="D7149:F7150"/>
    <mergeCell ref="D7153:D7162"/>
    <mergeCell ref="D6720:D6737"/>
    <mergeCell ref="D6738:D6739"/>
    <mergeCell ref="D6745:F6746"/>
    <mergeCell ref="D6749:D6764"/>
    <mergeCell ref="D6765:D6780"/>
    <mergeCell ref="E6786:F6787"/>
    <mergeCell ref="D6817:F6818"/>
    <mergeCell ref="D6821:D6830"/>
    <mergeCell ref="D6831:D6838"/>
    <mergeCell ref="D6839:D6842"/>
    <mergeCell ref="D6843:D6856"/>
    <mergeCell ref="D6862:F6863"/>
    <mergeCell ref="D6866:D6885"/>
    <mergeCell ref="D6886:D6903"/>
    <mergeCell ref="D6904:D6905"/>
    <mergeCell ref="D6911:F6912"/>
    <mergeCell ref="D6915:D6930"/>
    <mergeCell ref="D6507:D6510"/>
    <mergeCell ref="D6511:D6524"/>
    <mergeCell ref="D6530:F6531"/>
    <mergeCell ref="D6534:D6553"/>
    <mergeCell ref="D6554:D6571"/>
    <mergeCell ref="D6572:D6573"/>
    <mergeCell ref="D6579:F6580"/>
    <mergeCell ref="D6583:D6598"/>
    <mergeCell ref="D6599:D6614"/>
    <mergeCell ref="E6620:F6621"/>
    <mergeCell ref="D6651:F6652"/>
    <mergeCell ref="D6655:D6664"/>
    <mergeCell ref="D6665:D6672"/>
    <mergeCell ref="D6673:D6676"/>
    <mergeCell ref="D6677:D6690"/>
    <mergeCell ref="D6696:F6697"/>
    <mergeCell ref="D6700:D6719"/>
    <mergeCell ref="E6288:F6289"/>
    <mergeCell ref="D6319:F6320"/>
    <mergeCell ref="D6323:D6332"/>
    <mergeCell ref="D6333:D6340"/>
    <mergeCell ref="D6341:D6344"/>
    <mergeCell ref="D6345:D6358"/>
    <mergeCell ref="D6364:F6365"/>
    <mergeCell ref="D6368:D6387"/>
    <mergeCell ref="D6388:D6405"/>
    <mergeCell ref="D6406:D6407"/>
    <mergeCell ref="D6413:F6414"/>
    <mergeCell ref="D6417:D6432"/>
    <mergeCell ref="D6433:D6448"/>
    <mergeCell ref="E6454:F6455"/>
    <mergeCell ref="D6485:F6486"/>
    <mergeCell ref="D6489:D6498"/>
    <mergeCell ref="D6499:D6506"/>
    <mergeCell ref="D6074:D6075"/>
    <mergeCell ref="D6081:F6082"/>
    <mergeCell ref="D6085:D6100"/>
    <mergeCell ref="D6101:D6116"/>
    <mergeCell ref="E6122:F6123"/>
    <mergeCell ref="D6153:F6154"/>
    <mergeCell ref="D6157:D6166"/>
    <mergeCell ref="D6167:D6174"/>
    <mergeCell ref="D6175:D6178"/>
    <mergeCell ref="D6179:D6192"/>
    <mergeCell ref="D6198:F6199"/>
    <mergeCell ref="D6202:D6221"/>
    <mergeCell ref="D6222:D6239"/>
    <mergeCell ref="D6240:D6241"/>
    <mergeCell ref="D6247:F6248"/>
    <mergeCell ref="D6251:D6266"/>
    <mergeCell ref="D6267:D6282"/>
    <mergeCell ref="D5847:D5860"/>
    <mergeCell ref="D5866:F5867"/>
    <mergeCell ref="D5870:D5889"/>
    <mergeCell ref="D5890:D5907"/>
    <mergeCell ref="D5908:D5909"/>
    <mergeCell ref="D5915:F5916"/>
    <mergeCell ref="D5919:D5934"/>
    <mergeCell ref="D5935:D5950"/>
    <mergeCell ref="E5956:F5957"/>
    <mergeCell ref="D5987:F5988"/>
    <mergeCell ref="D5991:D6000"/>
    <mergeCell ref="D6001:D6008"/>
    <mergeCell ref="D6009:D6012"/>
    <mergeCell ref="D6013:D6026"/>
    <mergeCell ref="D6032:F6033"/>
    <mergeCell ref="D6036:D6055"/>
    <mergeCell ref="D6056:D6073"/>
    <mergeCell ref="D5655:F5656"/>
    <mergeCell ref="D5659:D5668"/>
    <mergeCell ref="D5669:D5676"/>
    <mergeCell ref="D5677:D5680"/>
    <mergeCell ref="D5681:D5694"/>
    <mergeCell ref="D5700:F5701"/>
    <mergeCell ref="D5704:D5723"/>
    <mergeCell ref="D5724:D5741"/>
    <mergeCell ref="D5742:D5743"/>
    <mergeCell ref="D5749:F5750"/>
    <mergeCell ref="D5753:D5768"/>
    <mergeCell ref="D5769:D5784"/>
    <mergeCell ref="E5790:F5791"/>
    <mergeCell ref="D5821:F5822"/>
    <mergeCell ref="D5825:D5834"/>
    <mergeCell ref="D5835:D5842"/>
    <mergeCell ref="D5843:D5846"/>
    <mergeCell ref="D5417:F5418"/>
    <mergeCell ref="D5421:D5436"/>
    <mergeCell ref="D5437:D5452"/>
    <mergeCell ref="E5458:F5459"/>
    <mergeCell ref="D5489:F5490"/>
    <mergeCell ref="D5493:D5502"/>
    <mergeCell ref="D5503:D5510"/>
    <mergeCell ref="D5511:D5514"/>
    <mergeCell ref="D5515:D5528"/>
    <mergeCell ref="D5534:F5535"/>
    <mergeCell ref="D5538:D5557"/>
    <mergeCell ref="D5558:D5575"/>
    <mergeCell ref="D5576:D5577"/>
    <mergeCell ref="D5583:F5584"/>
    <mergeCell ref="D5587:D5602"/>
    <mergeCell ref="D5603:D5618"/>
    <mergeCell ref="E5624:F5625"/>
    <mergeCell ref="D5202:F5203"/>
    <mergeCell ref="D5206:D5225"/>
    <mergeCell ref="D5226:D5243"/>
    <mergeCell ref="D5244:D5245"/>
    <mergeCell ref="D5251:F5252"/>
    <mergeCell ref="D5255:D5270"/>
    <mergeCell ref="D5271:D5286"/>
    <mergeCell ref="E5292:F5293"/>
    <mergeCell ref="D5323:F5324"/>
    <mergeCell ref="D5327:D5336"/>
    <mergeCell ref="D5337:D5344"/>
    <mergeCell ref="D5345:D5348"/>
    <mergeCell ref="D5349:D5362"/>
    <mergeCell ref="D5368:F5369"/>
    <mergeCell ref="D5372:D5391"/>
    <mergeCell ref="D5392:D5409"/>
    <mergeCell ref="D5410:D5411"/>
    <mergeCell ref="D4995:D5004"/>
    <mergeCell ref="D5005:D5012"/>
    <mergeCell ref="D5013:D5016"/>
    <mergeCell ref="D5017:D5030"/>
    <mergeCell ref="D5036:F5037"/>
    <mergeCell ref="D5040:D5059"/>
    <mergeCell ref="D5060:D5077"/>
    <mergeCell ref="D5078:D5079"/>
    <mergeCell ref="D5085:F5086"/>
    <mergeCell ref="D5089:D5104"/>
    <mergeCell ref="D5105:D5120"/>
    <mergeCell ref="E5126:F5127"/>
    <mergeCell ref="D5157:F5158"/>
    <mergeCell ref="D5161:D5170"/>
    <mergeCell ref="D5171:D5178"/>
    <mergeCell ref="D5179:D5182"/>
    <mergeCell ref="D5183:D5196"/>
    <mergeCell ref="D4757:D4772"/>
    <mergeCell ref="D4773:D4788"/>
    <mergeCell ref="E4794:F4795"/>
    <mergeCell ref="D4825:F4826"/>
    <mergeCell ref="D4829:D4838"/>
    <mergeCell ref="D4839:D4846"/>
    <mergeCell ref="D4847:D4850"/>
    <mergeCell ref="D4851:D4864"/>
    <mergeCell ref="D4870:F4871"/>
    <mergeCell ref="D4874:D4893"/>
    <mergeCell ref="D4894:D4911"/>
    <mergeCell ref="D4912:D4913"/>
    <mergeCell ref="D4919:F4920"/>
    <mergeCell ref="D4923:D4938"/>
    <mergeCell ref="D4939:D4954"/>
    <mergeCell ref="E4960:F4961"/>
    <mergeCell ref="D4991:F4992"/>
    <mergeCell ref="D4542:D4561"/>
    <mergeCell ref="D4562:D4579"/>
    <mergeCell ref="D4580:D4581"/>
    <mergeCell ref="D4587:F4588"/>
    <mergeCell ref="D4591:D4606"/>
    <mergeCell ref="D4607:D4622"/>
    <mergeCell ref="E4628:F4629"/>
    <mergeCell ref="D4659:F4660"/>
    <mergeCell ref="D4663:D4672"/>
    <mergeCell ref="D4673:D4680"/>
    <mergeCell ref="D4681:D4684"/>
    <mergeCell ref="D4685:D4698"/>
    <mergeCell ref="D4704:F4705"/>
    <mergeCell ref="D4708:D4727"/>
    <mergeCell ref="D4728:D4745"/>
    <mergeCell ref="D4746:D4747"/>
    <mergeCell ref="D4753:F4754"/>
    <mergeCell ref="D4341:D4348"/>
    <mergeCell ref="D4349:D4352"/>
    <mergeCell ref="D4353:D4366"/>
    <mergeCell ref="D4372:F4373"/>
    <mergeCell ref="D4376:D4395"/>
    <mergeCell ref="D4396:D4413"/>
    <mergeCell ref="D4414:D4415"/>
    <mergeCell ref="D4421:F4422"/>
    <mergeCell ref="D4425:D4440"/>
    <mergeCell ref="D4441:D4456"/>
    <mergeCell ref="E4462:F4463"/>
    <mergeCell ref="D4493:F4494"/>
    <mergeCell ref="D4497:D4506"/>
    <mergeCell ref="D4507:D4514"/>
    <mergeCell ref="D4515:D4518"/>
    <mergeCell ref="D4519:D4532"/>
    <mergeCell ref="D4538:F4539"/>
    <mergeCell ref="D4109:D4124"/>
    <mergeCell ref="E4130:F4131"/>
    <mergeCell ref="D4161:F4162"/>
    <mergeCell ref="D4165:D4174"/>
    <mergeCell ref="D4175:D4182"/>
    <mergeCell ref="D4183:D4186"/>
    <mergeCell ref="D4187:D4200"/>
    <mergeCell ref="D4206:F4207"/>
    <mergeCell ref="D4210:D4229"/>
    <mergeCell ref="D4230:D4247"/>
    <mergeCell ref="D4248:D4249"/>
    <mergeCell ref="D4255:F4256"/>
    <mergeCell ref="D4259:D4274"/>
    <mergeCell ref="D4275:D4290"/>
    <mergeCell ref="E4296:F4297"/>
    <mergeCell ref="D4327:F4328"/>
    <mergeCell ref="D4331:D4340"/>
    <mergeCell ref="D3898:D3915"/>
    <mergeCell ref="D3916:D3917"/>
    <mergeCell ref="D3923:F3924"/>
    <mergeCell ref="D3927:D3942"/>
    <mergeCell ref="D3943:D3958"/>
    <mergeCell ref="E3964:F3965"/>
    <mergeCell ref="D3995:F3996"/>
    <mergeCell ref="D3999:D4008"/>
    <mergeCell ref="D4009:D4016"/>
    <mergeCell ref="D4017:D4020"/>
    <mergeCell ref="D4021:D4034"/>
    <mergeCell ref="D4040:F4041"/>
    <mergeCell ref="D4044:D4063"/>
    <mergeCell ref="D4064:D4081"/>
    <mergeCell ref="D4082:D4083"/>
    <mergeCell ref="D4089:F4090"/>
    <mergeCell ref="D4093:D4108"/>
    <mergeCell ref="D3685:D3688"/>
    <mergeCell ref="D3689:D3702"/>
    <mergeCell ref="D3708:F3709"/>
    <mergeCell ref="D3712:D3731"/>
    <mergeCell ref="D3732:D3749"/>
    <mergeCell ref="D3750:D3751"/>
    <mergeCell ref="D3757:F3758"/>
    <mergeCell ref="D3761:D3776"/>
    <mergeCell ref="D3777:D3792"/>
    <mergeCell ref="E3798:F3799"/>
    <mergeCell ref="D3829:F3830"/>
    <mergeCell ref="D3833:D3842"/>
    <mergeCell ref="D3843:D3850"/>
    <mergeCell ref="D3851:D3854"/>
    <mergeCell ref="D3855:D3868"/>
    <mergeCell ref="D3874:F3875"/>
    <mergeCell ref="D3878:D3897"/>
    <mergeCell ref="E3466:F3467"/>
    <mergeCell ref="D3497:F3498"/>
    <mergeCell ref="D3501:D3510"/>
    <mergeCell ref="D3511:D3518"/>
    <mergeCell ref="D3519:D3522"/>
    <mergeCell ref="D3523:D3536"/>
    <mergeCell ref="D3542:F3543"/>
    <mergeCell ref="D3546:D3565"/>
    <mergeCell ref="D3566:D3583"/>
    <mergeCell ref="D3584:D3585"/>
    <mergeCell ref="D3591:F3592"/>
    <mergeCell ref="D3595:D3610"/>
    <mergeCell ref="D3611:D3626"/>
    <mergeCell ref="E3632:F3633"/>
    <mergeCell ref="D3663:F3664"/>
    <mergeCell ref="D3667:D3676"/>
    <mergeCell ref="D3677:D3684"/>
    <mergeCell ref="D3252:D3253"/>
    <mergeCell ref="D3259:F3260"/>
    <mergeCell ref="D3263:D3278"/>
    <mergeCell ref="D3279:D3294"/>
    <mergeCell ref="E3300:F3301"/>
    <mergeCell ref="D3331:F3332"/>
    <mergeCell ref="D3335:D3344"/>
    <mergeCell ref="D3345:D3352"/>
    <mergeCell ref="D3353:D3356"/>
    <mergeCell ref="D3357:D3370"/>
    <mergeCell ref="D3376:F3377"/>
    <mergeCell ref="D3380:D3399"/>
    <mergeCell ref="D3400:D3417"/>
    <mergeCell ref="D3418:D3419"/>
    <mergeCell ref="D3425:F3426"/>
    <mergeCell ref="D3429:D3444"/>
    <mergeCell ref="D3445:D3460"/>
    <mergeCell ref="D3025:D3038"/>
    <mergeCell ref="D3044:F3045"/>
    <mergeCell ref="D3048:D3067"/>
    <mergeCell ref="D3068:D3085"/>
    <mergeCell ref="D3086:D3087"/>
    <mergeCell ref="D3093:F3094"/>
    <mergeCell ref="D3097:D3112"/>
    <mergeCell ref="D3113:D3128"/>
    <mergeCell ref="E3134:F3135"/>
    <mergeCell ref="D3165:F3166"/>
    <mergeCell ref="D3169:D3178"/>
    <mergeCell ref="D3179:D3186"/>
    <mergeCell ref="D3187:D3190"/>
    <mergeCell ref="D3191:D3204"/>
    <mergeCell ref="D3210:F3211"/>
    <mergeCell ref="D3214:D3233"/>
    <mergeCell ref="D3234:D3251"/>
    <mergeCell ref="D2833:F2834"/>
    <mergeCell ref="D2837:D2846"/>
    <mergeCell ref="D2847:D2854"/>
    <mergeCell ref="D2855:D2858"/>
    <mergeCell ref="D2859:D2872"/>
    <mergeCell ref="D2878:F2879"/>
    <mergeCell ref="D2882:D2901"/>
    <mergeCell ref="D2902:D2919"/>
    <mergeCell ref="D2920:D2921"/>
    <mergeCell ref="D2927:F2928"/>
    <mergeCell ref="D2931:D2946"/>
    <mergeCell ref="D2947:D2962"/>
    <mergeCell ref="E2968:F2969"/>
    <mergeCell ref="D2999:F3000"/>
    <mergeCell ref="D3003:D3012"/>
    <mergeCell ref="D3013:D3020"/>
    <mergeCell ref="D3021:D3024"/>
    <mergeCell ref="D2595:F2596"/>
    <mergeCell ref="D2599:D2614"/>
    <mergeCell ref="D2615:D2630"/>
    <mergeCell ref="E2636:F2637"/>
    <mergeCell ref="D2667:F2668"/>
    <mergeCell ref="D2671:D2680"/>
    <mergeCell ref="D2681:D2688"/>
    <mergeCell ref="D2689:D2692"/>
    <mergeCell ref="D2693:D2706"/>
    <mergeCell ref="D2712:F2713"/>
    <mergeCell ref="D2716:D2735"/>
    <mergeCell ref="D2736:D2753"/>
    <mergeCell ref="D2754:D2755"/>
    <mergeCell ref="D2761:F2762"/>
    <mergeCell ref="D2765:D2780"/>
    <mergeCell ref="D2781:D2796"/>
    <mergeCell ref="E2802:F2803"/>
    <mergeCell ref="D2380:F2381"/>
    <mergeCell ref="D2384:D2403"/>
    <mergeCell ref="D2404:D2421"/>
    <mergeCell ref="D2422:D2423"/>
    <mergeCell ref="D2429:F2430"/>
    <mergeCell ref="D2433:D2448"/>
    <mergeCell ref="D2449:D2464"/>
    <mergeCell ref="E2470:F2471"/>
    <mergeCell ref="D2501:F2502"/>
    <mergeCell ref="D2505:D2514"/>
    <mergeCell ref="D2515:D2522"/>
    <mergeCell ref="D2523:D2526"/>
    <mergeCell ref="D2527:D2540"/>
    <mergeCell ref="D2546:F2547"/>
    <mergeCell ref="D2550:D2569"/>
    <mergeCell ref="D2570:D2587"/>
    <mergeCell ref="D2588:D2589"/>
    <mergeCell ref="D2173:D2182"/>
    <mergeCell ref="D2183:D2190"/>
    <mergeCell ref="D2191:D2194"/>
    <mergeCell ref="D2195:D2208"/>
    <mergeCell ref="D2214:F2215"/>
    <mergeCell ref="D2218:D2237"/>
    <mergeCell ref="D2238:D2255"/>
    <mergeCell ref="D2256:D2257"/>
    <mergeCell ref="D2263:F2264"/>
    <mergeCell ref="D2267:D2282"/>
    <mergeCell ref="D2283:D2298"/>
    <mergeCell ref="E2304:F2305"/>
    <mergeCell ref="D2335:F2336"/>
    <mergeCell ref="D2339:D2348"/>
    <mergeCell ref="D2349:D2356"/>
    <mergeCell ref="D2357:D2360"/>
    <mergeCell ref="D2361:D2374"/>
    <mergeCell ref="D1935:D1950"/>
    <mergeCell ref="D1951:D1966"/>
    <mergeCell ref="E1972:F1973"/>
    <mergeCell ref="D2003:F2004"/>
    <mergeCell ref="D2007:D2016"/>
    <mergeCell ref="D2017:D2024"/>
    <mergeCell ref="D2025:D2028"/>
    <mergeCell ref="D2029:D2042"/>
    <mergeCell ref="D2048:F2049"/>
    <mergeCell ref="D2052:D2071"/>
    <mergeCell ref="D2072:D2089"/>
    <mergeCell ref="D2090:D2091"/>
    <mergeCell ref="D2097:F2098"/>
    <mergeCell ref="D2101:D2116"/>
    <mergeCell ref="D2117:D2132"/>
    <mergeCell ref="E2138:F2139"/>
    <mergeCell ref="D2169:F2170"/>
    <mergeCell ref="D1720:D1739"/>
    <mergeCell ref="D1740:D1757"/>
    <mergeCell ref="D1758:D1759"/>
    <mergeCell ref="D1765:F1766"/>
    <mergeCell ref="D1769:D1784"/>
    <mergeCell ref="D1785:D1800"/>
    <mergeCell ref="E1806:F1807"/>
    <mergeCell ref="D1837:F1838"/>
    <mergeCell ref="D1841:D1850"/>
    <mergeCell ref="D1851:D1858"/>
    <mergeCell ref="D1859:D1862"/>
    <mergeCell ref="D1863:D1876"/>
    <mergeCell ref="D1882:F1883"/>
    <mergeCell ref="D1886:D1905"/>
    <mergeCell ref="D1906:D1923"/>
    <mergeCell ref="D1924:D1925"/>
    <mergeCell ref="D1931:F1932"/>
    <mergeCell ref="D1519:D1526"/>
    <mergeCell ref="D1527:D1530"/>
    <mergeCell ref="D1531:D1544"/>
    <mergeCell ref="D1550:F1551"/>
    <mergeCell ref="D1554:D1573"/>
    <mergeCell ref="D1574:D1591"/>
    <mergeCell ref="D1592:D1593"/>
    <mergeCell ref="D1599:F1600"/>
    <mergeCell ref="D1603:D1618"/>
    <mergeCell ref="D1619:D1634"/>
    <mergeCell ref="E1640:F1641"/>
    <mergeCell ref="D1671:F1672"/>
    <mergeCell ref="D1675:D1684"/>
    <mergeCell ref="D1685:D1692"/>
    <mergeCell ref="D1693:D1696"/>
    <mergeCell ref="D1697:D1710"/>
    <mergeCell ref="D1716:F1717"/>
    <mergeCell ref="D1287:D1302"/>
    <mergeCell ref="E1308:F1309"/>
    <mergeCell ref="D1339:F1340"/>
    <mergeCell ref="D1343:D1352"/>
    <mergeCell ref="D1353:D1360"/>
    <mergeCell ref="D1361:D1364"/>
    <mergeCell ref="D1365:D1378"/>
    <mergeCell ref="D1384:F1385"/>
    <mergeCell ref="D1388:D1407"/>
    <mergeCell ref="D1408:D1425"/>
    <mergeCell ref="D1426:D1427"/>
    <mergeCell ref="D1433:F1434"/>
    <mergeCell ref="D1437:D1452"/>
    <mergeCell ref="D1453:D1468"/>
    <mergeCell ref="E1474:F1475"/>
    <mergeCell ref="D1505:F1506"/>
    <mergeCell ref="D1509:D1518"/>
    <mergeCell ref="D1076:D1093"/>
    <mergeCell ref="D1094:D1095"/>
    <mergeCell ref="D1101:F1102"/>
    <mergeCell ref="D1105:D1120"/>
    <mergeCell ref="D1121:D1136"/>
    <mergeCell ref="E1142:F1143"/>
    <mergeCell ref="D1173:F1174"/>
    <mergeCell ref="D1177:D1186"/>
    <mergeCell ref="D1187:D1194"/>
    <mergeCell ref="D1195:D1198"/>
    <mergeCell ref="D1199:D1212"/>
    <mergeCell ref="D1218:F1219"/>
    <mergeCell ref="D1222:D1241"/>
    <mergeCell ref="D1242:D1259"/>
    <mergeCell ref="D1260:D1261"/>
    <mergeCell ref="D1267:F1268"/>
    <mergeCell ref="D1271:D1286"/>
    <mergeCell ref="D863:D866"/>
    <mergeCell ref="D867:D880"/>
    <mergeCell ref="D886:F887"/>
    <mergeCell ref="D890:D909"/>
    <mergeCell ref="D910:D927"/>
    <mergeCell ref="D928:D929"/>
    <mergeCell ref="D935:F936"/>
    <mergeCell ref="D939:D954"/>
    <mergeCell ref="D955:D970"/>
    <mergeCell ref="E976:F977"/>
    <mergeCell ref="D1007:F1008"/>
    <mergeCell ref="D1011:D1020"/>
    <mergeCell ref="D1021:D1028"/>
    <mergeCell ref="D1029:D1032"/>
    <mergeCell ref="D1033:D1046"/>
    <mergeCell ref="D1052:F1053"/>
    <mergeCell ref="D1056:D1075"/>
    <mergeCell ref="E644:F645"/>
    <mergeCell ref="D675:F676"/>
    <mergeCell ref="D679:D688"/>
    <mergeCell ref="D689:D696"/>
    <mergeCell ref="D697:D700"/>
    <mergeCell ref="D701:D714"/>
    <mergeCell ref="D720:F721"/>
    <mergeCell ref="D724:D743"/>
    <mergeCell ref="D744:D761"/>
    <mergeCell ref="D762:D763"/>
    <mergeCell ref="D769:F770"/>
    <mergeCell ref="D773:D788"/>
    <mergeCell ref="D789:D804"/>
    <mergeCell ref="E810:F811"/>
    <mergeCell ref="D841:F842"/>
    <mergeCell ref="D845:D854"/>
    <mergeCell ref="D855:D862"/>
    <mergeCell ref="D430:D431"/>
    <mergeCell ref="D437:F438"/>
    <mergeCell ref="D441:D456"/>
    <mergeCell ref="D457:D472"/>
    <mergeCell ref="E478:F479"/>
    <mergeCell ref="D509:F510"/>
    <mergeCell ref="D513:D522"/>
    <mergeCell ref="D523:D530"/>
    <mergeCell ref="D531:D534"/>
    <mergeCell ref="D535:D548"/>
    <mergeCell ref="D554:F555"/>
    <mergeCell ref="D558:D577"/>
    <mergeCell ref="D578:D595"/>
    <mergeCell ref="D596:D597"/>
    <mergeCell ref="D603:F604"/>
    <mergeCell ref="D607:D622"/>
    <mergeCell ref="D623:D638"/>
    <mergeCell ref="D203:D216"/>
    <mergeCell ref="D222:F223"/>
    <mergeCell ref="D226:D245"/>
    <mergeCell ref="D246:D263"/>
    <mergeCell ref="D264:D265"/>
    <mergeCell ref="D271:F272"/>
    <mergeCell ref="D275:D290"/>
    <mergeCell ref="D291:D306"/>
    <mergeCell ref="E312:F313"/>
    <mergeCell ref="D343:F344"/>
    <mergeCell ref="D347:D356"/>
    <mergeCell ref="D357:D364"/>
    <mergeCell ref="D365:D368"/>
    <mergeCell ref="D369:D382"/>
    <mergeCell ref="D388:F389"/>
    <mergeCell ref="D392:D411"/>
    <mergeCell ref="D412:D429"/>
    <mergeCell ref="D11:F12"/>
    <mergeCell ref="D15:D24"/>
    <mergeCell ref="D25:D32"/>
    <mergeCell ref="D33:D36"/>
    <mergeCell ref="D37:D50"/>
    <mergeCell ref="D56:F57"/>
    <mergeCell ref="D60:D79"/>
    <mergeCell ref="D80:D97"/>
    <mergeCell ref="D98:D99"/>
    <mergeCell ref="D105:F106"/>
    <mergeCell ref="D109:D124"/>
    <mergeCell ref="D125:D140"/>
    <mergeCell ref="E146:F147"/>
    <mergeCell ref="D177:F178"/>
    <mergeCell ref="D181:D190"/>
    <mergeCell ref="D191:D198"/>
    <mergeCell ref="D199:D202"/>
  </mergeCells>
  <phoneticPr fontId="7"/>
  <pageMargins left="0.7" right="0.7" top="0.75" bottom="0.75" header="0.3" footer="0.3"/>
  <pageSetup paperSize="9" scale="63" pageOrder="overThenDown" orientation="landscape"/>
  <headerFooter>
    <oddFooter>&amp;CNP(3)</oddFooter>
  </headerFooter>
  <rowBreaks count="412" manualBreakCount="412">
    <brk id="50" max="16383" man="1"/>
    <brk id="99" max="16383" man="1"/>
    <brk id="140" max="16383" man="1"/>
    <brk id="171" max="16383" man="1"/>
    <brk id="216" max="16383" man="1"/>
    <brk id="265" max="16383" man="1"/>
    <brk id="306" max="16383" man="1"/>
    <brk id="337" max="16383" man="1"/>
    <brk id="382" max="16383" man="1"/>
    <brk id="431" max="16383" man="1"/>
    <brk id="472" max="16383" man="1"/>
    <brk id="503" max="16383" man="1"/>
    <brk id="548" max="16383" man="1"/>
    <brk id="597" max="16383" man="1"/>
    <brk id="638" max="16383" man="1"/>
    <brk id="669" max="16383" man="1"/>
    <brk id="714" max="16383" man="1"/>
    <brk id="763" max="16383" man="1"/>
    <brk id="804" max="16383" man="1"/>
    <brk id="835" max="16383" man="1"/>
    <brk id="880" max="16383" man="1"/>
    <brk id="929" max="16383" man="1"/>
    <brk id="970" max="16383" man="1"/>
    <brk id="1001" max="16383" man="1"/>
    <brk id="1046" max="16383" man="1"/>
    <brk id="1095" max="16383" man="1"/>
    <brk id="1136" max="16383" man="1"/>
    <brk id="1167" max="16383" man="1"/>
    <brk id="1212" max="16383" man="1"/>
    <brk id="1261" max="16383" man="1"/>
    <brk id="1302" max="16383" man="1"/>
    <brk id="1333" max="16383" man="1"/>
    <brk id="1378" max="16383" man="1"/>
    <brk id="1427" max="16383" man="1"/>
    <brk id="1468" max="16383" man="1"/>
    <brk id="1499" max="16383" man="1"/>
    <brk id="1544" max="16383" man="1"/>
    <brk id="1593" max="16383" man="1"/>
    <brk id="1634" max="16383" man="1"/>
    <brk id="1665" max="16383" man="1"/>
    <brk id="1710" max="16383" man="1"/>
    <brk id="1759" max="16383" man="1"/>
    <brk id="1800" max="16383" man="1"/>
    <brk id="1831" max="16383" man="1"/>
    <brk id="1876" max="16383" man="1"/>
    <brk id="1925" max="16383" man="1"/>
    <brk id="1966" max="16383" man="1"/>
    <brk id="1997" max="16383" man="1"/>
    <brk id="2042" max="16383" man="1"/>
    <brk id="2091" max="16383" man="1"/>
    <brk id="2132" max="16383" man="1"/>
    <brk id="2163" max="16383" man="1"/>
    <brk id="2208" max="16383" man="1"/>
    <brk id="2257" max="16383" man="1"/>
    <brk id="2298" max="16383" man="1"/>
    <brk id="2329" max="16383" man="1"/>
    <brk id="2374" max="16383" man="1"/>
    <brk id="2423" max="16383" man="1"/>
    <brk id="2464" max="16383" man="1"/>
    <brk id="2495" max="16383" man="1"/>
    <brk id="2540" max="16383" man="1"/>
    <brk id="2589" max="16383" man="1"/>
    <brk id="2630" max="16383" man="1"/>
    <brk id="2661" max="16383" man="1"/>
    <brk id="2706" max="16383" man="1"/>
    <brk id="2755" max="16383" man="1"/>
    <brk id="2796" max="16383" man="1"/>
    <brk id="2827" max="16383" man="1"/>
    <brk id="2872" max="16383" man="1"/>
    <brk id="2921" max="16383" man="1"/>
    <brk id="2962" max="16383" man="1"/>
    <brk id="2993" max="16383" man="1"/>
    <brk id="3038" max="16383" man="1"/>
    <brk id="3087" max="16383" man="1"/>
    <brk id="3128" max="16383" man="1"/>
    <brk id="3159" max="16383" man="1"/>
    <brk id="3204" max="16383" man="1"/>
    <brk id="3253" max="16383" man="1"/>
    <brk id="3294" max="16383" man="1"/>
    <brk id="3325" max="16383" man="1"/>
    <brk id="3370" max="16383" man="1"/>
    <brk id="3419" max="16383" man="1"/>
    <brk id="3460" max="16383" man="1"/>
    <brk id="3491" max="16383" man="1"/>
    <brk id="3536" max="16383" man="1"/>
    <brk id="3585" max="16383" man="1"/>
    <brk id="3626" max="16383" man="1"/>
    <brk id="3657" max="16383" man="1"/>
    <brk id="3702" max="16383" man="1"/>
    <brk id="3751" max="16383" man="1"/>
    <brk id="3792" max="16383" man="1"/>
    <brk id="3823" max="16383" man="1"/>
    <brk id="3868" max="16383" man="1"/>
    <brk id="3917" max="16383" man="1"/>
    <brk id="3958" max="16383" man="1"/>
    <brk id="3989" max="16383" man="1"/>
    <brk id="4034" max="16383" man="1"/>
    <brk id="4083" max="16383" man="1"/>
    <brk id="4124" max="16383" man="1"/>
    <brk id="4155" max="16383" man="1"/>
    <brk id="4200" max="16383" man="1"/>
    <brk id="4249" max="16383" man="1"/>
    <brk id="4290" max="16383" man="1"/>
    <brk id="4321" max="16383" man="1"/>
    <brk id="4366" max="16383" man="1"/>
    <brk id="4415" max="16383" man="1"/>
    <brk id="4456" max="16383" man="1"/>
    <brk id="4487" max="16383" man="1"/>
    <brk id="4532" max="16383" man="1"/>
    <brk id="4581" max="16383" man="1"/>
    <brk id="4622" max="16383" man="1"/>
    <brk id="4653" max="16383" man="1"/>
    <brk id="4698" max="16383" man="1"/>
    <brk id="4747" max="16383" man="1"/>
    <brk id="4788" max="16383" man="1"/>
    <brk id="4819" max="16383" man="1"/>
    <brk id="4864" max="16383" man="1"/>
    <brk id="4913" max="16383" man="1"/>
    <brk id="4954" max="16383" man="1"/>
    <brk id="4985" max="16383" man="1"/>
    <brk id="5030" max="16383" man="1"/>
    <brk id="5079" max="16383" man="1"/>
    <brk id="5120" max="16383" man="1"/>
    <brk id="5151" max="16383" man="1"/>
    <brk id="5196" max="16383" man="1"/>
    <brk id="5245" max="16383" man="1"/>
    <brk id="5286" max="16383" man="1"/>
    <brk id="5317" max="16383" man="1"/>
    <brk id="5362" max="16383" man="1"/>
    <brk id="5411" max="16383" man="1"/>
    <brk id="5452" max="16383" man="1"/>
    <brk id="5483" max="16383" man="1"/>
    <brk id="5528" max="16383" man="1"/>
    <brk id="5577" max="16383" man="1"/>
    <brk id="5618" max="16383" man="1"/>
    <brk id="5649" max="16383" man="1"/>
    <brk id="5694" max="16383" man="1"/>
    <brk id="5743" max="16383" man="1"/>
    <brk id="5784" max="16383" man="1"/>
    <brk id="5815" max="16383" man="1"/>
    <brk id="5860" max="16383" man="1"/>
    <brk id="5909" max="16383" man="1"/>
    <brk id="5950" max="16383" man="1"/>
    <brk id="5981" max="16383" man="1"/>
    <brk id="6026" max="16383" man="1"/>
    <brk id="6075" max="16383" man="1"/>
    <brk id="6116" max="16383" man="1"/>
    <brk id="6147" max="16383" man="1"/>
    <brk id="6192" max="16383" man="1"/>
    <brk id="6241" max="16383" man="1"/>
    <brk id="6282" max="16383" man="1"/>
    <brk id="6313" max="16383" man="1"/>
    <brk id="6358" max="16383" man="1"/>
    <brk id="6407" max="16383" man="1"/>
    <brk id="6448" max="16383" man="1"/>
    <brk id="6479" max="16383" man="1"/>
    <brk id="6524" max="16383" man="1"/>
    <brk id="6573" max="16383" man="1"/>
    <brk id="6614" max="16383" man="1"/>
    <brk id="6645" max="16383" man="1"/>
    <brk id="6690" max="16383" man="1"/>
    <brk id="6739" max="16383" man="1"/>
    <brk id="6780" max="16383" man="1"/>
    <brk id="6811" max="16383" man="1"/>
    <brk id="6856" max="16383" man="1"/>
    <brk id="6905" max="16383" man="1"/>
    <brk id="6946" max="16383" man="1"/>
    <brk id="6977" max="16383" man="1"/>
    <brk id="7022" max="16383" man="1"/>
    <brk id="7071" max="16383" man="1"/>
    <brk id="7112" max="16383" man="1"/>
    <brk id="7143" max="16383" man="1"/>
    <brk id="7188" max="16383" man="1"/>
    <brk id="7237" max="16383" man="1"/>
    <brk id="7278" max="16383" man="1"/>
    <brk id="7309" max="16383" man="1"/>
    <brk id="7354" max="16383" man="1"/>
    <brk id="7403" max="16383" man="1"/>
    <brk id="7444" max="16383" man="1"/>
    <brk id="7475" max="16383" man="1"/>
    <brk id="7520" max="16383" man="1"/>
    <brk id="7569" max="16383" man="1"/>
    <brk id="7610" max="16383" man="1"/>
    <brk id="7641" max="16383" man="1"/>
    <brk id="7686" max="16383" man="1"/>
    <brk id="7735" max="16383" man="1"/>
    <brk id="7776" max="16383" man="1"/>
    <brk id="7807" max="16383" man="1"/>
    <brk id="7852" max="16383" man="1"/>
    <brk id="7901" max="16383" man="1"/>
    <brk id="7942" max="16383" man="1"/>
    <brk id="7973" max="16383" man="1"/>
    <brk id="8018" max="16383" man="1"/>
    <brk id="8067" max="16383" man="1"/>
    <brk id="8108" max="16383" man="1"/>
    <brk id="8139" max="16383" man="1"/>
    <brk id="8184" max="16383" man="1"/>
    <brk id="8233" max="16383" man="1"/>
    <brk id="8274" max="16383" man="1"/>
    <brk id="8305" max="16383" man="1"/>
    <brk id="8350" max="16383" man="1"/>
    <brk id="8399" max="16383" man="1"/>
    <brk id="8440" max="16383" man="1"/>
    <brk id="8471" max="16383" man="1"/>
    <brk id="8516" max="16383" man="1"/>
    <brk id="8565" max="16383" man="1"/>
    <brk id="8606" max="16383" man="1"/>
    <brk id="8637" max="16383" man="1"/>
    <brk id="8682" max="16383" man="1"/>
    <brk id="8731" max="16383" man="1"/>
    <brk id="8772" max="16383" man="1"/>
    <brk id="8803" max="16383" man="1"/>
    <brk id="8848" max="16383" man="1"/>
    <brk id="8897" max="16383" man="1"/>
    <brk id="8938" max="16383" man="1"/>
    <brk id="8969" max="16383" man="1"/>
    <brk id="9014" max="16383" man="1"/>
    <brk id="9063" max="16383" man="1"/>
    <brk id="9104" max="16383" man="1"/>
    <brk id="9135" max="16383" man="1"/>
    <brk id="9180" max="16383" man="1"/>
    <brk id="9229" max="16383" man="1"/>
    <brk id="9270" max="16383" man="1"/>
    <brk id="9301" max="16383" man="1"/>
    <brk id="9346" max="16383" man="1"/>
    <brk id="9395" max="16383" man="1"/>
    <brk id="9436" max="16383" man="1"/>
    <brk id="9467" max="16383" man="1"/>
    <brk id="9512" max="16383" man="1"/>
    <brk id="9561" max="16383" man="1"/>
    <brk id="9602" max="16383" man="1"/>
    <brk id="9633" max="16383" man="1"/>
    <brk id="9678" max="16383" man="1"/>
    <brk id="9727" max="16383" man="1"/>
    <brk id="9768" max="16383" man="1"/>
    <brk id="9799" max="16383" man="1"/>
    <brk id="9844" max="16383" man="1"/>
    <brk id="9893" max="16383" man="1"/>
    <brk id="9934" max="16383" man="1"/>
    <brk id="9965" max="16383" man="1"/>
    <brk id="10010" max="16383" man="1"/>
    <brk id="10059" max="16383" man="1"/>
    <brk id="10100" max="16383" man="1"/>
    <brk id="10131" max="16383" man="1"/>
    <brk id="10176" max="16383" man="1"/>
    <brk id="10225" max="16383" man="1"/>
    <brk id="10266" max="16383" man="1"/>
    <brk id="10297" max="16383" man="1"/>
    <brk id="10342" max="16383" man="1"/>
    <brk id="10391" max="16383" man="1"/>
    <brk id="10432" max="16383" man="1"/>
    <brk id="10463" max="16383" man="1"/>
    <brk id="10508" max="16383" man="1"/>
    <brk id="10557" max="16383" man="1"/>
    <brk id="10598" max="16383" man="1"/>
    <brk id="10629" max="16383" man="1"/>
    <brk id="10674" max="16383" man="1"/>
    <brk id="10723" max="16383" man="1"/>
    <brk id="10764" max="16383" man="1"/>
    <brk id="10795" max="16383" man="1"/>
    <brk id="10840" max="16383" man="1"/>
    <brk id="10889" max="16383" man="1"/>
    <brk id="10930" max="16383" man="1"/>
    <brk id="10961" max="16383" man="1"/>
    <brk id="11006" max="16383" man="1"/>
    <brk id="11055" max="16383" man="1"/>
    <brk id="11096" max="16383" man="1"/>
    <brk id="11127" max="16383" man="1"/>
    <brk id="11172" max="16383" man="1"/>
    <brk id="11221" max="16383" man="1"/>
    <brk id="11262" max="16383" man="1"/>
    <brk id="11293" max="16383" man="1"/>
    <brk id="11338" max="16383" man="1"/>
    <brk id="11387" max="16383" man="1"/>
    <brk id="11428" max="16383" man="1"/>
    <brk id="11459" max="16383" man="1"/>
    <brk id="11504" max="16383" man="1"/>
    <brk id="11553" max="16383" man="1"/>
    <brk id="11594" max="16383" man="1"/>
    <brk id="11625" max="16383" man="1"/>
    <brk id="11670" max="16383" man="1"/>
    <brk id="11719" max="16383" man="1"/>
    <brk id="11760" max="16383" man="1"/>
    <brk id="11791" max="16383" man="1"/>
    <brk id="11836" max="16383" man="1"/>
    <brk id="11885" max="16383" man="1"/>
    <brk id="11926" max="16383" man="1"/>
    <brk id="11957" max="16383" man="1"/>
    <brk id="12002" max="16383" man="1"/>
    <brk id="12051" max="16383" man="1"/>
    <brk id="12092" max="16383" man="1"/>
    <brk id="12123" max="16383" man="1"/>
    <brk id="12168" max="16383" man="1"/>
    <brk id="12217" max="16383" man="1"/>
    <brk id="12258" max="16383" man="1"/>
    <brk id="12289" max="16383" man="1"/>
    <brk id="12334" max="16383" man="1"/>
    <brk id="12383" max="16383" man="1"/>
    <brk id="12424" max="16383" man="1"/>
    <brk id="12455" max="16383" man="1"/>
    <brk id="12500" max="16383" man="1"/>
    <brk id="12549" max="16383" man="1"/>
    <brk id="12590" max="16383" man="1"/>
    <brk id="12621" max="16383" man="1"/>
    <brk id="12666" max="16383" man="1"/>
    <brk id="12715" max="16383" man="1"/>
    <brk id="12756" max="16383" man="1"/>
    <brk id="12787" max="16383" man="1"/>
    <brk id="12832" max="16383" man="1"/>
    <brk id="12881" max="16383" man="1"/>
    <brk id="12922" max="16383" man="1"/>
    <brk id="12953" max="16383" man="1"/>
    <brk id="12998" max="16383" man="1"/>
    <brk id="13047" max="16383" man="1"/>
    <brk id="13088" max="16383" man="1"/>
    <brk id="13119" max="16383" man="1"/>
    <brk id="13164" max="16383" man="1"/>
    <brk id="13213" max="16383" man="1"/>
    <brk id="13254" max="16383" man="1"/>
    <brk id="13285" max="16383" man="1"/>
    <brk id="13330" max="16383" man="1"/>
    <brk id="13379" max="16383" man="1"/>
    <brk id="13420" max="16383" man="1"/>
    <brk id="13451" max="16383" man="1"/>
    <brk id="13496" max="16383" man="1"/>
    <brk id="13545" max="16383" man="1"/>
    <brk id="13586" max="16383" man="1"/>
    <brk id="13617" max="16383" man="1"/>
    <brk id="13662" max="16383" man="1"/>
    <brk id="13711" max="16383" man="1"/>
    <brk id="13752" max="16383" man="1"/>
    <brk id="13783" max="16383" man="1"/>
    <brk id="13828" max="16383" man="1"/>
    <brk id="13877" max="16383" man="1"/>
    <brk id="13918" max="16383" man="1"/>
    <brk id="13949" max="16383" man="1"/>
    <brk id="13994" max="16383" man="1"/>
    <brk id="14043" max="16383" man="1"/>
    <brk id="14084" max="16383" man="1"/>
    <brk id="14115" max="16383" man="1"/>
    <brk id="14160" max="16383" man="1"/>
    <brk id="14209" max="16383" man="1"/>
    <brk id="14250" max="16383" man="1"/>
    <brk id="14281" max="16383" man="1"/>
    <brk id="14326" max="16383" man="1"/>
    <brk id="14375" max="16383" man="1"/>
    <brk id="14416" max="16383" man="1"/>
    <brk id="14447" max="16383" man="1"/>
    <brk id="14492" max="16383" man="1"/>
    <brk id="14541" max="16383" man="1"/>
    <brk id="14582" max="16383" man="1"/>
    <brk id="14613" max="16383" man="1"/>
    <brk id="14658" max="16383" man="1"/>
    <brk id="14707" max="16383" man="1"/>
    <brk id="14748" max="16383" man="1"/>
    <brk id="14779" max="16383" man="1"/>
    <brk id="14824" max="16383" man="1"/>
    <brk id="14873" max="16383" man="1"/>
    <brk id="14914" max="16383" man="1"/>
    <brk id="14945" max="16383" man="1"/>
    <brk id="14990" max="16383" man="1"/>
    <brk id="15039" max="16383" man="1"/>
    <brk id="15080" max="16383" man="1"/>
    <brk id="15111" max="16383" man="1"/>
    <brk id="15156" max="16383" man="1"/>
    <brk id="15205" max="16383" man="1"/>
    <brk id="15246" max="16383" man="1"/>
    <brk id="15277" max="16383" man="1"/>
    <brk id="15322" max="16383" man="1"/>
    <brk id="15371" max="16383" man="1"/>
    <brk id="15412" max="16383" man="1"/>
    <brk id="15443" max="16383" man="1"/>
    <brk id="15488" max="16383" man="1"/>
    <brk id="15537" max="16383" man="1"/>
    <brk id="15578" max="16383" man="1"/>
    <brk id="15609" max="16383" man="1"/>
    <brk id="15654" max="16383" man="1"/>
    <brk id="15703" max="16383" man="1"/>
    <brk id="15744" max="16383" man="1"/>
    <brk id="15775" max="16383" man="1"/>
    <brk id="15820" max="16383" man="1"/>
    <brk id="15869" max="16383" man="1"/>
    <brk id="15910" max="16383" man="1"/>
    <brk id="15941" max="16383" man="1"/>
    <brk id="15986" max="16383" man="1"/>
    <brk id="16035" max="16383" man="1"/>
    <brk id="16076" max="16383" man="1"/>
    <brk id="16107" max="16383" man="1"/>
    <brk id="16152" max="16383" man="1"/>
    <brk id="16201" max="16383" man="1"/>
    <brk id="16242" max="16383" man="1"/>
    <brk id="16273" max="16383" man="1"/>
    <brk id="16318" max="16383" man="1"/>
    <brk id="16367" max="16383" man="1"/>
    <brk id="16408" max="16383" man="1"/>
    <brk id="16439" max="16383" man="1"/>
    <brk id="16484" max="16383" man="1"/>
    <brk id="16533" max="16383" man="1"/>
    <brk id="16574" max="16383" man="1"/>
    <brk id="16605" max="16383" man="1"/>
    <brk id="16650" max="16383" man="1"/>
    <brk id="16699" max="16383" man="1"/>
    <brk id="16740" max="16383" man="1"/>
    <brk id="16771" max="16383" man="1"/>
    <brk id="16816" max="16383" man="1"/>
    <brk id="16865" max="16383" man="1"/>
    <brk id="16906" max="16383" man="1"/>
    <brk id="16937" max="16383" man="1"/>
    <brk id="16982" max="16383" man="1"/>
    <brk id="17031" max="16383" man="1"/>
    <brk id="17072" max="16383" man="1"/>
    <brk id="17103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目次</vt:lpstr>
      <vt:lpstr>実数</vt:lpstr>
      <vt:lpstr>割合</vt:lpstr>
      <vt:lpstr>実数・割合</vt:lpstr>
      <vt:lpstr>目次!Print_Area</vt:lpstr>
      <vt:lpstr>割合!Print_Titles</vt:lpstr>
      <vt:lpstr>実数!Print_Titles</vt:lpstr>
      <vt:lpstr>実数・割合!Print_Titles</vt:lpstr>
      <vt:lpstr>目次!Print_Titles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modified xsi:type="dcterms:W3CDTF">2020-06-11T12:06:13Z</dcterms:modified>
</cp:coreProperties>
</file>